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updateLinks="never" codeName="현재_통합_문서" defaultThemeVersion="124226"/>
  <bookViews>
    <workbookView xWindow="-120" yWindow="-120" windowWidth="21600" windowHeight="10740" tabRatio="759"/>
  </bookViews>
  <sheets>
    <sheet name="운용리스" sheetId="10" r:id="rId1"/>
    <sheet name="기준가격리스트" sheetId="22" r:id="rId2"/>
    <sheet name="Sheet2" sheetId="14" r:id="rId3"/>
    <sheet name="Sheet5" sheetId="24" r:id="rId4"/>
    <sheet name="차량가" sheetId="4" r:id="rId5"/>
    <sheet name="금리테이블" sheetId="23" r:id="rId6"/>
    <sheet name="잔가군" sheetId="19" r:id="rId7"/>
    <sheet name="1" sheetId="5" r:id="rId8"/>
    <sheet name="Sheet1" sheetId="26" r:id="rId9"/>
    <sheet name="Sheet3" sheetId="27" r:id="rId10"/>
  </sheets>
  <externalReferences>
    <externalReference r:id="rId11"/>
    <externalReference r:id="rId12"/>
    <externalReference r:id="rId13"/>
  </externalReferences>
  <definedNames>
    <definedName name="_xlnm._FilterDatabase" localSheetId="9" hidden="1">Sheet3!$A$3:$A$1441</definedName>
    <definedName name="_xlnm._FilterDatabase" localSheetId="1" hidden="1">기준가격리스트!$A$1:$I$11758</definedName>
    <definedName name="_xlnm._FilterDatabase" localSheetId="0" hidden="1">운용리스!#REF!</definedName>
    <definedName name="_xlnm._FilterDatabase" localSheetId="4" hidden="1">차량가!$A$1:$BH$1139</definedName>
    <definedName name="_xlnm.Print_Area" localSheetId="0">운용리스!$B$1:$AV$41</definedName>
    <definedName name="구매잔가율">OFFSET('[1]구매형(일반잔가)'!$Y$60,1,0,37-COUNTBLANK('[1]구매형(일반잔가)'!$Y$61:$Y$96),1)</definedName>
    <definedName name="구매형_상품구분">'[1]1'!$E$80:$E$83</definedName>
    <definedName name="금융최대수수료">MIN([2]금융!$Q$17,5000000)*5%+MAX(0,MIN([2]금융!$Q$17-5000000,10000000-5000000))*4%+MAX(0,[2]금융!$Q$17-10000000)*3%</definedName>
    <definedName name="모델">OFFSET(#REF!,1,0,40-COUNTBLANK(#REF!),1)</definedName>
    <definedName name="모델1">OFFSET('[1]구매형(일반잔가)'!$BC$3,1,0,40-COUNTBLANK('[1]구매형(일반잔가)'!$BC$3:$BC$42),1)</definedName>
    <definedName name="모델임" localSheetId="0">OFFSET(운용리스!$CL$3,1,0,운용리스!$CQ$3,1)</definedName>
    <definedName name="수입국산">'[1]1'!$F$2:$F$3</definedName>
    <definedName name="임대형_상품구분">'[1]1'!$F$80:$F$83</definedName>
    <definedName name="잔가참조영역">CONCATENATE("최대표!",[2]최대표!$K$1)</definedName>
    <definedName name="제조사">OFFSET('1'!$N$1,1,0,31-COUNTBLANK('1'!$N$2:$N$32),1)</definedName>
    <definedName name="제조사최대">OFFSET('1'!$N$42,1,0,32-COUNTBLANK('1'!$N$43:$N$74),1)</definedName>
    <definedName name="제조사할부">OFFSET('1'!$N$118,1,0,31-COUNTBLANK('1'!$N$119:$N$149),1)</definedName>
    <definedName name="차량가격최대잔가율">INDEX([2]잔가표!$A$1:$H$40,MATCH(INDEX([2]차량정보!$B$3:$F$131,[2]차량정보!$A$3+1,4),[2]잔가표!$A:$A,0),MATCH('[2]운용-20,000km'!$J$24,[2]잔가표!$A$1:$H$1,0))</definedName>
    <definedName name="차종" localSheetId="0">OFFSET(운용리스!$BZ$2,1,0,38-COUNTBLANK(운용리스!$BZ$3:$BZ$40),1)</definedName>
    <definedName name="차종">OFFSET(#REF!,1,0,38-COUNTBLANK(#REF!),1)</definedName>
    <definedName name="최대잔가율">#N/A</definedName>
    <definedName name="특판여부">'[1]1'!$F$8:$F$9</definedName>
    <definedName name="할부최대수수료">MIN([2]할부!$Q$16,5000000)*5%+MAX(0,MIN([2]할부!$Q$16-5000000,10000000-5000000))*4%+MAX(0,[2]할부!$Q$16-10000000)*3%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5" i="4" l="1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D39" i="4"/>
  <c r="BD40" i="4"/>
  <c r="BD41" i="4"/>
  <c r="BD42" i="4"/>
  <c r="BD43" i="4"/>
  <c r="BD44" i="4"/>
  <c r="BD45" i="4"/>
  <c r="BD46" i="4"/>
  <c r="BD47" i="4"/>
  <c r="BD48" i="4"/>
  <c r="BD49" i="4"/>
  <c r="BD50" i="4"/>
  <c r="BD51" i="4"/>
  <c r="BD52" i="4"/>
  <c r="BD53" i="4"/>
  <c r="BD54" i="4"/>
  <c r="BD55" i="4"/>
  <c r="BD56" i="4"/>
  <c r="BD57" i="4"/>
  <c r="BD58" i="4"/>
  <c r="BD59" i="4"/>
  <c r="BD60" i="4"/>
  <c r="BD61" i="4"/>
  <c r="BD62" i="4"/>
  <c r="BD63" i="4"/>
  <c r="BD64" i="4"/>
  <c r="BD65" i="4"/>
  <c r="BD66" i="4"/>
  <c r="BD67" i="4"/>
  <c r="BD68" i="4"/>
  <c r="BD69" i="4"/>
  <c r="BD70" i="4"/>
  <c r="BD71" i="4"/>
  <c r="BD72" i="4"/>
  <c r="BD73" i="4"/>
  <c r="BD74" i="4"/>
  <c r="BD75" i="4"/>
  <c r="BD76" i="4"/>
  <c r="BD77" i="4"/>
  <c r="BD78" i="4"/>
  <c r="BD79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92" i="4"/>
  <c r="BD93" i="4"/>
  <c r="BD94" i="4"/>
  <c r="BD95" i="4"/>
  <c r="BD96" i="4"/>
  <c r="BD97" i="4"/>
  <c r="BD98" i="4"/>
  <c r="BD99" i="4"/>
  <c r="BD100" i="4"/>
  <c r="BD101" i="4"/>
  <c r="BD102" i="4"/>
  <c r="BD103" i="4"/>
  <c r="BD104" i="4"/>
  <c r="BD105" i="4"/>
  <c r="BD106" i="4"/>
  <c r="BD107" i="4"/>
  <c r="BD108" i="4"/>
  <c r="BD109" i="4"/>
  <c r="BD110" i="4"/>
  <c r="BD111" i="4"/>
  <c r="BD112" i="4"/>
  <c r="BD113" i="4"/>
  <c r="BD114" i="4"/>
  <c r="BD115" i="4"/>
  <c r="BD116" i="4"/>
  <c r="BD117" i="4"/>
  <c r="BD118" i="4"/>
  <c r="BD119" i="4"/>
  <c r="BD120" i="4"/>
  <c r="BD121" i="4"/>
  <c r="BD122" i="4"/>
  <c r="BD123" i="4"/>
  <c r="BD124" i="4"/>
  <c r="BD125" i="4"/>
  <c r="BD126" i="4"/>
  <c r="BD127" i="4"/>
  <c r="BD128" i="4"/>
  <c r="BD129" i="4"/>
  <c r="BD130" i="4"/>
  <c r="BD131" i="4"/>
  <c r="BD132" i="4"/>
  <c r="BD133" i="4"/>
  <c r="BD134" i="4"/>
  <c r="BD135" i="4"/>
  <c r="BD136" i="4"/>
  <c r="BD137" i="4"/>
  <c r="BD138" i="4"/>
  <c r="BD139" i="4"/>
  <c r="BD140" i="4"/>
  <c r="BD141" i="4"/>
  <c r="BD142" i="4"/>
  <c r="BD143" i="4"/>
  <c r="BD144" i="4"/>
  <c r="BD145" i="4"/>
  <c r="BD146" i="4"/>
  <c r="BD147" i="4"/>
  <c r="BD148" i="4"/>
  <c r="BD149" i="4"/>
  <c r="BD150" i="4"/>
  <c r="BD151" i="4"/>
  <c r="BD152" i="4"/>
  <c r="BD153" i="4"/>
  <c r="BD154" i="4"/>
  <c r="BD155" i="4"/>
  <c r="BD156" i="4"/>
  <c r="BD157" i="4"/>
  <c r="BD158" i="4"/>
  <c r="BD159" i="4"/>
  <c r="BD160" i="4"/>
  <c r="BD161" i="4"/>
  <c r="BD162" i="4"/>
  <c r="BD163" i="4"/>
  <c r="BD164" i="4"/>
  <c r="BD165" i="4"/>
  <c r="BD166" i="4"/>
  <c r="BD167" i="4"/>
  <c r="BD168" i="4"/>
  <c r="BD169" i="4"/>
  <c r="BD170" i="4"/>
  <c r="BD171" i="4"/>
  <c r="BD172" i="4"/>
  <c r="BD173" i="4"/>
  <c r="BD174" i="4"/>
  <c r="BD175" i="4"/>
  <c r="BD176" i="4"/>
  <c r="BD177" i="4"/>
  <c r="BD178" i="4"/>
  <c r="BD179" i="4"/>
  <c r="BD180" i="4"/>
  <c r="BD181" i="4"/>
  <c r="BD182" i="4"/>
  <c r="BD183" i="4"/>
  <c r="BD184" i="4"/>
  <c r="BD185" i="4"/>
  <c r="BD186" i="4"/>
  <c r="BD187" i="4"/>
  <c r="BD188" i="4"/>
  <c r="BD189" i="4"/>
  <c r="BD190" i="4"/>
  <c r="BD191" i="4"/>
  <c r="BD192" i="4"/>
  <c r="BD193" i="4"/>
  <c r="BD194" i="4"/>
  <c r="BD195" i="4"/>
  <c r="BD196" i="4"/>
  <c r="BD197" i="4"/>
  <c r="BD198" i="4"/>
  <c r="BD199" i="4"/>
  <c r="BD200" i="4"/>
  <c r="BD201" i="4"/>
  <c r="BD202" i="4"/>
  <c r="BD203" i="4"/>
  <c r="BD204" i="4"/>
  <c r="BD205" i="4"/>
  <c r="BD206" i="4"/>
  <c r="BD207" i="4"/>
  <c r="BD208" i="4"/>
  <c r="BD209" i="4"/>
  <c r="BD210" i="4"/>
  <c r="BD211" i="4"/>
  <c r="BD212" i="4"/>
  <c r="BD213" i="4"/>
  <c r="BD214" i="4"/>
  <c r="BD215" i="4"/>
  <c r="BD216" i="4"/>
  <c r="BD217" i="4"/>
  <c r="BD218" i="4"/>
  <c r="BD219" i="4"/>
  <c r="BD220" i="4"/>
  <c r="BD221" i="4"/>
  <c r="BD222" i="4"/>
  <c r="BD223" i="4"/>
  <c r="BD224" i="4"/>
  <c r="BD225" i="4"/>
  <c r="BD226" i="4"/>
  <c r="BD227" i="4"/>
  <c r="BD228" i="4"/>
  <c r="BD229" i="4"/>
  <c r="BD230" i="4"/>
  <c r="BD231" i="4"/>
  <c r="BD232" i="4"/>
  <c r="BD233" i="4"/>
  <c r="BD234" i="4"/>
  <c r="BD235" i="4"/>
  <c r="BD236" i="4"/>
  <c r="BD237" i="4"/>
  <c r="BD238" i="4"/>
  <c r="BD239" i="4"/>
  <c r="BD240" i="4"/>
  <c r="BD241" i="4"/>
  <c r="BD242" i="4"/>
  <c r="BD243" i="4"/>
  <c r="BD244" i="4"/>
  <c r="BD245" i="4"/>
  <c r="BD246" i="4"/>
  <c r="BD247" i="4"/>
  <c r="BD248" i="4"/>
  <c r="BD249" i="4"/>
  <c r="BD250" i="4"/>
  <c r="BD251" i="4"/>
  <c r="BD252" i="4"/>
  <c r="BD253" i="4"/>
  <c r="BD254" i="4"/>
  <c r="BD255" i="4"/>
  <c r="BD256" i="4"/>
  <c r="BD257" i="4"/>
  <c r="BD258" i="4"/>
  <c r="BD259" i="4"/>
  <c r="BD260" i="4"/>
  <c r="BD261" i="4"/>
  <c r="BD262" i="4"/>
  <c r="BD263" i="4"/>
  <c r="BD264" i="4"/>
  <c r="BD265" i="4"/>
  <c r="BD266" i="4"/>
  <c r="BD267" i="4"/>
  <c r="BD268" i="4"/>
  <c r="BD269" i="4"/>
  <c r="BD270" i="4"/>
  <c r="BD271" i="4"/>
  <c r="BD272" i="4"/>
  <c r="BD273" i="4"/>
  <c r="BD274" i="4"/>
  <c r="BD275" i="4"/>
  <c r="BD276" i="4"/>
  <c r="BD277" i="4"/>
  <c r="BD278" i="4"/>
  <c r="BD279" i="4"/>
  <c r="BD280" i="4"/>
  <c r="BD281" i="4"/>
  <c r="BD282" i="4"/>
  <c r="BD283" i="4"/>
  <c r="BD284" i="4"/>
  <c r="BD285" i="4"/>
  <c r="BD286" i="4"/>
  <c r="BD287" i="4"/>
  <c r="BD288" i="4"/>
  <c r="BD289" i="4"/>
  <c r="BD290" i="4"/>
  <c r="BD291" i="4"/>
  <c r="BD292" i="4"/>
  <c r="BD293" i="4"/>
  <c r="BD294" i="4"/>
  <c r="BD295" i="4"/>
  <c r="BD296" i="4"/>
  <c r="BD297" i="4"/>
  <c r="BD298" i="4"/>
  <c r="BD299" i="4"/>
  <c r="BD300" i="4"/>
  <c r="BD301" i="4"/>
  <c r="BD302" i="4"/>
  <c r="BD303" i="4"/>
  <c r="BD304" i="4"/>
  <c r="BD305" i="4"/>
  <c r="BD306" i="4"/>
  <c r="BD307" i="4"/>
  <c r="BD308" i="4"/>
  <c r="BD309" i="4"/>
  <c r="BD310" i="4"/>
  <c r="BD311" i="4"/>
  <c r="BD312" i="4"/>
  <c r="BD313" i="4"/>
  <c r="BD314" i="4"/>
  <c r="BD315" i="4"/>
  <c r="BD316" i="4"/>
  <c r="BD317" i="4"/>
  <c r="BD318" i="4"/>
  <c r="BD319" i="4"/>
  <c r="BD320" i="4"/>
  <c r="BD321" i="4"/>
  <c r="BD322" i="4"/>
  <c r="BD323" i="4"/>
  <c r="BD324" i="4"/>
  <c r="BD325" i="4"/>
  <c r="BD326" i="4"/>
  <c r="BD327" i="4"/>
  <c r="BD328" i="4"/>
  <c r="BD329" i="4"/>
  <c r="BD330" i="4"/>
  <c r="BD331" i="4"/>
  <c r="BD332" i="4"/>
  <c r="BD333" i="4"/>
  <c r="BD334" i="4"/>
  <c r="BD335" i="4"/>
  <c r="BD336" i="4"/>
  <c r="BD337" i="4"/>
  <c r="BD338" i="4"/>
  <c r="BD339" i="4"/>
  <c r="BD340" i="4"/>
  <c r="BD341" i="4"/>
  <c r="BD342" i="4"/>
  <c r="BD343" i="4"/>
  <c r="BD344" i="4"/>
  <c r="BD345" i="4"/>
  <c r="BD346" i="4"/>
  <c r="BD347" i="4"/>
  <c r="BD348" i="4"/>
  <c r="BD349" i="4"/>
  <c r="BD350" i="4"/>
  <c r="BD351" i="4"/>
  <c r="BD352" i="4"/>
  <c r="BD353" i="4"/>
  <c r="BD354" i="4"/>
  <c r="BD355" i="4"/>
  <c r="BD356" i="4"/>
  <c r="BD357" i="4"/>
  <c r="BD358" i="4"/>
  <c r="BD359" i="4"/>
  <c r="BD360" i="4"/>
  <c r="BD361" i="4"/>
  <c r="BD362" i="4"/>
  <c r="BD363" i="4"/>
  <c r="BD364" i="4"/>
  <c r="BD365" i="4"/>
  <c r="BD366" i="4"/>
  <c r="BD367" i="4"/>
  <c r="BD368" i="4"/>
  <c r="BD369" i="4"/>
  <c r="BD370" i="4"/>
  <c r="BD371" i="4"/>
  <c r="BD372" i="4"/>
  <c r="BD373" i="4"/>
  <c r="BD374" i="4"/>
  <c r="BD375" i="4"/>
  <c r="BD376" i="4"/>
  <c r="BD377" i="4"/>
  <c r="BD378" i="4"/>
  <c r="BD379" i="4"/>
  <c r="BD380" i="4"/>
  <c r="BD381" i="4"/>
  <c r="BD382" i="4"/>
  <c r="BD383" i="4"/>
  <c r="BD384" i="4"/>
  <c r="BD385" i="4"/>
  <c r="BD386" i="4"/>
  <c r="BD387" i="4"/>
  <c r="BD388" i="4"/>
  <c r="BD389" i="4"/>
  <c r="BD390" i="4"/>
  <c r="BD391" i="4"/>
  <c r="BD392" i="4"/>
  <c r="BD393" i="4"/>
  <c r="BD394" i="4"/>
  <c r="BD395" i="4"/>
  <c r="BD396" i="4"/>
  <c r="BD397" i="4"/>
  <c r="BD398" i="4"/>
  <c r="BD399" i="4"/>
  <c r="BD400" i="4"/>
  <c r="BD401" i="4"/>
  <c r="BD402" i="4"/>
  <c r="BD403" i="4"/>
  <c r="BD404" i="4"/>
  <c r="BD405" i="4"/>
  <c r="BD406" i="4"/>
  <c r="BD407" i="4"/>
  <c r="BD408" i="4"/>
  <c r="BD409" i="4"/>
  <c r="BD410" i="4"/>
  <c r="BD411" i="4"/>
  <c r="BD412" i="4"/>
  <c r="BD413" i="4"/>
  <c r="BD414" i="4"/>
  <c r="BD415" i="4"/>
  <c r="BD416" i="4"/>
  <c r="BD417" i="4"/>
  <c r="BD418" i="4"/>
  <c r="BD419" i="4"/>
  <c r="BD420" i="4"/>
  <c r="BD421" i="4"/>
  <c r="BD422" i="4"/>
  <c r="BD423" i="4"/>
  <c r="BD424" i="4"/>
  <c r="BD425" i="4"/>
  <c r="BD426" i="4"/>
  <c r="BD427" i="4"/>
  <c r="BD428" i="4"/>
  <c r="BD429" i="4"/>
  <c r="BD430" i="4"/>
  <c r="BD431" i="4"/>
  <c r="BD432" i="4"/>
  <c r="BD433" i="4"/>
  <c r="BD434" i="4"/>
  <c r="BD435" i="4"/>
  <c r="BD436" i="4"/>
  <c r="BD437" i="4"/>
  <c r="BD438" i="4"/>
  <c r="BD439" i="4"/>
  <c r="BD440" i="4"/>
  <c r="BD441" i="4"/>
  <c r="BD442" i="4"/>
  <c r="BD443" i="4"/>
  <c r="BD444" i="4"/>
  <c r="BD445" i="4"/>
  <c r="BD446" i="4"/>
  <c r="BD447" i="4"/>
  <c r="BD448" i="4"/>
  <c r="BD449" i="4"/>
  <c r="BD450" i="4"/>
  <c r="BD451" i="4"/>
  <c r="BD452" i="4"/>
  <c r="BD453" i="4"/>
  <c r="BD454" i="4"/>
  <c r="BD455" i="4"/>
  <c r="BD456" i="4"/>
  <c r="BD457" i="4"/>
  <c r="BD458" i="4"/>
  <c r="BD459" i="4"/>
  <c r="BD460" i="4"/>
  <c r="BD461" i="4"/>
  <c r="BD462" i="4"/>
  <c r="BD463" i="4"/>
  <c r="BD464" i="4"/>
  <c r="BD465" i="4"/>
  <c r="BD466" i="4"/>
  <c r="BD467" i="4"/>
  <c r="BD468" i="4"/>
  <c r="BD469" i="4"/>
  <c r="BD470" i="4"/>
  <c r="BD471" i="4"/>
  <c r="BD472" i="4"/>
  <c r="BD473" i="4"/>
  <c r="BD474" i="4"/>
  <c r="BD475" i="4"/>
  <c r="BD476" i="4"/>
  <c r="BD477" i="4"/>
  <c r="BD478" i="4"/>
  <c r="BD479" i="4"/>
  <c r="BD480" i="4"/>
  <c r="BD481" i="4"/>
  <c r="BD482" i="4"/>
  <c r="BD483" i="4"/>
  <c r="BD484" i="4"/>
  <c r="BD485" i="4"/>
  <c r="BD486" i="4"/>
  <c r="BD487" i="4"/>
  <c r="BD488" i="4"/>
  <c r="BD489" i="4"/>
  <c r="BD490" i="4"/>
  <c r="BD491" i="4"/>
  <c r="BD492" i="4"/>
  <c r="BD493" i="4"/>
  <c r="BD494" i="4"/>
  <c r="BD495" i="4"/>
  <c r="BD496" i="4"/>
  <c r="BD497" i="4"/>
  <c r="BD498" i="4"/>
  <c r="BD499" i="4"/>
  <c r="BD500" i="4"/>
  <c r="BD501" i="4"/>
  <c r="BD502" i="4"/>
  <c r="BD503" i="4"/>
  <c r="BD504" i="4"/>
  <c r="BD505" i="4"/>
  <c r="BD506" i="4"/>
  <c r="BD507" i="4"/>
  <c r="BD508" i="4"/>
  <c r="BD509" i="4"/>
  <c r="BD510" i="4"/>
  <c r="BD511" i="4"/>
  <c r="BD512" i="4"/>
  <c r="BD513" i="4"/>
  <c r="BD514" i="4"/>
  <c r="BD515" i="4"/>
  <c r="BD516" i="4"/>
  <c r="BD517" i="4"/>
  <c r="BD518" i="4"/>
  <c r="BD519" i="4"/>
  <c r="BD520" i="4"/>
  <c r="BD521" i="4"/>
  <c r="BD522" i="4"/>
  <c r="BD523" i="4"/>
  <c r="BD524" i="4"/>
  <c r="BD525" i="4"/>
  <c r="BD526" i="4"/>
  <c r="BD527" i="4"/>
  <c r="BD528" i="4"/>
  <c r="BD529" i="4"/>
  <c r="BD530" i="4"/>
  <c r="BD531" i="4"/>
  <c r="BD532" i="4"/>
  <c r="BD533" i="4"/>
  <c r="BD534" i="4"/>
  <c r="BD535" i="4"/>
  <c r="BD536" i="4"/>
  <c r="BD537" i="4"/>
  <c r="BD538" i="4"/>
  <c r="BD539" i="4"/>
  <c r="BD540" i="4"/>
  <c r="BD541" i="4"/>
  <c r="BD542" i="4"/>
  <c r="BD543" i="4"/>
  <c r="BD544" i="4"/>
  <c r="BD545" i="4"/>
  <c r="BD546" i="4"/>
  <c r="BD547" i="4"/>
  <c r="BD548" i="4"/>
  <c r="BD549" i="4"/>
  <c r="BD550" i="4"/>
  <c r="BD551" i="4"/>
  <c r="BD552" i="4"/>
  <c r="BD553" i="4"/>
  <c r="BD554" i="4"/>
  <c r="BD555" i="4"/>
  <c r="BD556" i="4"/>
  <c r="BD557" i="4"/>
  <c r="BD558" i="4"/>
  <c r="BD559" i="4"/>
  <c r="BD560" i="4"/>
  <c r="BD561" i="4"/>
  <c r="BD562" i="4"/>
  <c r="BD563" i="4"/>
  <c r="BD564" i="4"/>
  <c r="BD565" i="4"/>
  <c r="BD566" i="4"/>
  <c r="BD567" i="4"/>
  <c r="BD568" i="4"/>
  <c r="BD569" i="4"/>
  <c r="BD570" i="4"/>
  <c r="BD571" i="4"/>
  <c r="BD572" i="4"/>
  <c r="BD573" i="4"/>
  <c r="BD574" i="4"/>
  <c r="BD575" i="4"/>
  <c r="BD576" i="4"/>
  <c r="BD577" i="4"/>
  <c r="BD578" i="4"/>
  <c r="BD579" i="4"/>
  <c r="BD580" i="4"/>
  <c r="BD581" i="4"/>
  <c r="BD582" i="4"/>
  <c r="BD583" i="4"/>
  <c r="BD584" i="4"/>
  <c r="BD585" i="4"/>
  <c r="BD586" i="4"/>
  <c r="BD587" i="4"/>
  <c r="BD588" i="4"/>
  <c r="BD589" i="4"/>
  <c r="BD590" i="4"/>
  <c r="BD591" i="4"/>
  <c r="BD592" i="4"/>
  <c r="BD593" i="4"/>
  <c r="BD594" i="4"/>
  <c r="BD595" i="4"/>
  <c r="BD596" i="4"/>
  <c r="BD597" i="4"/>
  <c r="BD598" i="4"/>
  <c r="BD599" i="4"/>
  <c r="BD600" i="4"/>
  <c r="BD601" i="4"/>
  <c r="BD602" i="4"/>
  <c r="BD603" i="4"/>
  <c r="BD604" i="4"/>
  <c r="BD605" i="4"/>
  <c r="BD606" i="4"/>
  <c r="BD607" i="4"/>
  <c r="BD608" i="4"/>
  <c r="BD609" i="4"/>
  <c r="BD610" i="4"/>
  <c r="BD611" i="4"/>
  <c r="BD612" i="4"/>
  <c r="BD613" i="4"/>
  <c r="BD614" i="4"/>
  <c r="BD615" i="4"/>
  <c r="BD616" i="4"/>
  <c r="BD617" i="4"/>
  <c r="BD618" i="4"/>
  <c r="BD619" i="4"/>
  <c r="BD620" i="4"/>
  <c r="BD621" i="4"/>
  <c r="BD622" i="4"/>
  <c r="BD623" i="4"/>
  <c r="BD624" i="4"/>
  <c r="BD625" i="4"/>
  <c r="BD626" i="4"/>
  <c r="BD627" i="4"/>
  <c r="BD628" i="4"/>
  <c r="BD629" i="4"/>
  <c r="BD630" i="4"/>
  <c r="BD631" i="4"/>
  <c r="BD632" i="4"/>
  <c r="BD633" i="4"/>
  <c r="BD634" i="4"/>
  <c r="BD635" i="4"/>
  <c r="BD636" i="4"/>
  <c r="BD637" i="4"/>
  <c r="BD638" i="4"/>
  <c r="BD639" i="4"/>
  <c r="BD640" i="4"/>
  <c r="BD641" i="4"/>
  <c r="BD642" i="4"/>
  <c r="BD643" i="4"/>
  <c r="BD644" i="4"/>
  <c r="BD645" i="4"/>
  <c r="BD646" i="4"/>
  <c r="BD647" i="4"/>
  <c r="BD648" i="4"/>
  <c r="BD649" i="4"/>
  <c r="BD650" i="4"/>
  <c r="BD651" i="4"/>
  <c r="BD652" i="4"/>
  <c r="BD653" i="4"/>
  <c r="BD654" i="4"/>
  <c r="BD655" i="4"/>
  <c r="BD656" i="4"/>
  <c r="BD657" i="4"/>
  <c r="BD658" i="4"/>
  <c r="BD659" i="4"/>
  <c r="BD660" i="4"/>
  <c r="BD661" i="4"/>
  <c r="BD662" i="4"/>
  <c r="BD663" i="4"/>
  <c r="BD664" i="4"/>
  <c r="BD665" i="4"/>
  <c r="BD666" i="4"/>
  <c r="BD667" i="4"/>
  <c r="BD668" i="4"/>
  <c r="BD669" i="4"/>
  <c r="BD670" i="4"/>
  <c r="BD671" i="4"/>
  <c r="BD672" i="4"/>
  <c r="BD673" i="4"/>
  <c r="BD674" i="4"/>
  <c r="BD675" i="4"/>
  <c r="BD676" i="4"/>
  <c r="BD677" i="4"/>
  <c r="BD678" i="4"/>
  <c r="BD679" i="4"/>
  <c r="BD680" i="4"/>
  <c r="BD681" i="4"/>
  <c r="BD682" i="4"/>
  <c r="BD683" i="4"/>
  <c r="BD684" i="4"/>
  <c r="BD685" i="4"/>
  <c r="BD686" i="4"/>
  <c r="BD687" i="4"/>
  <c r="BD688" i="4"/>
  <c r="BD689" i="4"/>
  <c r="BD690" i="4"/>
  <c r="BD691" i="4"/>
  <c r="BD692" i="4"/>
  <c r="BD693" i="4"/>
  <c r="BD694" i="4"/>
  <c r="BD695" i="4"/>
  <c r="BD696" i="4"/>
  <c r="BD697" i="4"/>
  <c r="BD698" i="4"/>
  <c r="BD699" i="4"/>
  <c r="BD700" i="4"/>
  <c r="BD701" i="4"/>
  <c r="BD702" i="4"/>
  <c r="BD703" i="4"/>
  <c r="BD704" i="4"/>
  <c r="BD705" i="4"/>
  <c r="BD706" i="4"/>
  <c r="BD707" i="4"/>
  <c r="BD708" i="4"/>
  <c r="BD709" i="4"/>
  <c r="BD710" i="4"/>
  <c r="BD711" i="4"/>
  <c r="BD712" i="4"/>
  <c r="BD713" i="4"/>
  <c r="BD714" i="4"/>
  <c r="BD715" i="4"/>
  <c r="BD716" i="4"/>
  <c r="BD717" i="4"/>
  <c r="BD718" i="4"/>
  <c r="BD719" i="4"/>
  <c r="BD720" i="4"/>
  <c r="BD721" i="4"/>
  <c r="BD722" i="4"/>
  <c r="BD723" i="4"/>
  <c r="BD724" i="4"/>
  <c r="BD725" i="4"/>
  <c r="BD726" i="4"/>
  <c r="BD727" i="4"/>
  <c r="BD728" i="4"/>
  <c r="BD729" i="4"/>
  <c r="BD730" i="4"/>
  <c r="BD731" i="4"/>
  <c r="BD732" i="4"/>
  <c r="BD733" i="4"/>
  <c r="BD734" i="4"/>
  <c r="BD735" i="4"/>
  <c r="BD736" i="4"/>
  <c r="BD737" i="4"/>
  <c r="BD738" i="4"/>
  <c r="BD739" i="4"/>
  <c r="BD740" i="4"/>
  <c r="BD741" i="4"/>
  <c r="BD742" i="4"/>
  <c r="BD743" i="4"/>
  <c r="BD744" i="4"/>
  <c r="BD745" i="4"/>
  <c r="BD746" i="4"/>
  <c r="BD747" i="4"/>
  <c r="BD748" i="4"/>
  <c r="BD749" i="4"/>
  <c r="BD750" i="4"/>
  <c r="BD751" i="4"/>
  <c r="BD752" i="4"/>
  <c r="BD753" i="4"/>
  <c r="BD754" i="4"/>
  <c r="BD755" i="4"/>
  <c r="BD756" i="4"/>
  <c r="BD757" i="4"/>
  <c r="BD758" i="4"/>
  <c r="BD759" i="4"/>
  <c r="BD760" i="4"/>
  <c r="BD761" i="4"/>
  <c r="BD762" i="4"/>
  <c r="BD763" i="4"/>
  <c r="BD764" i="4"/>
  <c r="BD765" i="4"/>
  <c r="BD766" i="4"/>
  <c r="BD767" i="4"/>
  <c r="BD768" i="4"/>
  <c r="BD769" i="4"/>
  <c r="BD770" i="4"/>
  <c r="BD771" i="4"/>
  <c r="BD772" i="4"/>
  <c r="BD773" i="4"/>
  <c r="BD774" i="4"/>
  <c r="BD775" i="4"/>
  <c r="BD776" i="4"/>
  <c r="BD777" i="4"/>
  <c r="BD778" i="4"/>
  <c r="BD779" i="4"/>
  <c r="BD780" i="4"/>
  <c r="BD781" i="4"/>
  <c r="BD782" i="4"/>
  <c r="BD783" i="4"/>
  <c r="BD784" i="4"/>
  <c r="BD785" i="4"/>
  <c r="BD786" i="4"/>
  <c r="BD787" i="4"/>
  <c r="BD788" i="4"/>
  <c r="BD789" i="4"/>
  <c r="BD790" i="4"/>
  <c r="BD791" i="4"/>
  <c r="BD792" i="4"/>
  <c r="BD793" i="4"/>
  <c r="BD794" i="4"/>
  <c r="BD795" i="4"/>
  <c r="BD796" i="4"/>
  <c r="BD797" i="4"/>
  <c r="BD798" i="4"/>
  <c r="BD799" i="4"/>
  <c r="BD800" i="4"/>
  <c r="BD801" i="4"/>
  <c r="BD802" i="4"/>
  <c r="BD803" i="4"/>
  <c r="BD804" i="4"/>
  <c r="BD805" i="4"/>
  <c r="BD806" i="4"/>
  <c r="BD807" i="4"/>
  <c r="BD808" i="4"/>
  <c r="BD809" i="4"/>
  <c r="BD810" i="4"/>
  <c r="BD811" i="4"/>
  <c r="BD812" i="4"/>
  <c r="BD813" i="4"/>
  <c r="BD814" i="4"/>
  <c r="BD815" i="4"/>
  <c r="BD816" i="4"/>
  <c r="BD817" i="4"/>
  <c r="BD818" i="4"/>
  <c r="BD819" i="4"/>
  <c r="BD820" i="4"/>
  <c r="BD821" i="4"/>
  <c r="BD822" i="4"/>
  <c r="BD823" i="4"/>
  <c r="BD824" i="4"/>
  <c r="BD825" i="4"/>
  <c r="BD826" i="4"/>
  <c r="BD827" i="4"/>
  <c r="BD828" i="4"/>
  <c r="BD829" i="4"/>
  <c r="BD830" i="4"/>
  <c r="BD831" i="4"/>
  <c r="BD832" i="4"/>
  <c r="BD833" i="4"/>
  <c r="BD834" i="4"/>
  <c r="BD835" i="4"/>
  <c r="BD836" i="4"/>
  <c r="BD837" i="4"/>
  <c r="BD838" i="4"/>
  <c r="BD839" i="4"/>
  <c r="BD840" i="4"/>
  <c r="BD841" i="4"/>
  <c r="BD842" i="4"/>
  <c r="BD843" i="4"/>
  <c r="BD844" i="4"/>
  <c r="BD845" i="4"/>
  <c r="BD846" i="4"/>
  <c r="BD847" i="4"/>
  <c r="BD848" i="4"/>
  <c r="BD849" i="4"/>
  <c r="BD850" i="4"/>
  <c r="BD851" i="4"/>
  <c r="BD852" i="4"/>
  <c r="BD853" i="4"/>
  <c r="BD854" i="4"/>
  <c r="BD855" i="4"/>
  <c r="BD856" i="4"/>
  <c r="BD857" i="4"/>
  <c r="BD858" i="4"/>
  <c r="BD859" i="4"/>
  <c r="BD860" i="4"/>
  <c r="BD861" i="4"/>
  <c r="BD862" i="4"/>
  <c r="BD863" i="4"/>
  <c r="BD864" i="4"/>
  <c r="BD865" i="4"/>
  <c r="BD866" i="4"/>
  <c r="BD867" i="4"/>
  <c r="BD868" i="4"/>
  <c r="BD869" i="4"/>
  <c r="BD870" i="4"/>
  <c r="BD871" i="4"/>
  <c r="BD872" i="4"/>
  <c r="BD873" i="4"/>
  <c r="BD874" i="4"/>
  <c r="BD875" i="4"/>
  <c r="BD876" i="4"/>
  <c r="BD877" i="4"/>
  <c r="BD878" i="4"/>
  <c r="BD879" i="4"/>
  <c r="BD880" i="4"/>
  <c r="BD881" i="4"/>
  <c r="BD882" i="4"/>
  <c r="BD883" i="4"/>
  <c r="BD884" i="4"/>
  <c r="BD885" i="4"/>
  <c r="BD886" i="4"/>
  <c r="BD887" i="4"/>
  <c r="BD888" i="4"/>
  <c r="BD889" i="4"/>
  <c r="BD890" i="4"/>
  <c r="BD891" i="4"/>
  <c r="BD892" i="4"/>
  <c r="BD893" i="4"/>
  <c r="BD894" i="4"/>
  <c r="BD895" i="4"/>
  <c r="BD896" i="4"/>
  <c r="BD897" i="4"/>
  <c r="BD898" i="4"/>
  <c r="BD899" i="4"/>
  <c r="BD900" i="4"/>
  <c r="BD901" i="4"/>
  <c r="BD902" i="4"/>
  <c r="BD903" i="4"/>
  <c r="BD904" i="4"/>
  <c r="BD905" i="4"/>
  <c r="BD906" i="4"/>
  <c r="BD907" i="4"/>
  <c r="BD908" i="4"/>
  <c r="BD909" i="4"/>
  <c r="BD910" i="4"/>
  <c r="BD911" i="4"/>
  <c r="BD912" i="4"/>
  <c r="BD913" i="4"/>
  <c r="BD914" i="4"/>
  <c r="BD915" i="4"/>
  <c r="BD916" i="4"/>
  <c r="BD917" i="4"/>
  <c r="BD918" i="4"/>
  <c r="BD919" i="4"/>
  <c r="BD920" i="4"/>
  <c r="BD921" i="4"/>
  <c r="BD922" i="4"/>
  <c r="BD923" i="4"/>
  <c r="BD924" i="4"/>
  <c r="BD925" i="4"/>
  <c r="BD926" i="4"/>
  <c r="BD927" i="4"/>
  <c r="BD928" i="4"/>
  <c r="BD929" i="4"/>
  <c r="BD930" i="4"/>
  <c r="BD931" i="4"/>
  <c r="BD932" i="4"/>
  <c r="BD933" i="4"/>
  <c r="BD934" i="4"/>
  <c r="BD935" i="4"/>
  <c r="BD936" i="4"/>
  <c r="BD937" i="4"/>
  <c r="BD938" i="4"/>
  <c r="BD939" i="4"/>
  <c r="BD940" i="4"/>
  <c r="BD941" i="4"/>
  <c r="BD942" i="4"/>
  <c r="BD943" i="4"/>
  <c r="BD944" i="4"/>
  <c r="BD945" i="4"/>
  <c r="BD946" i="4"/>
  <c r="BD947" i="4"/>
  <c r="BD948" i="4"/>
  <c r="BD949" i="4"/>
  <c r="BD950" i="4"/>
  <c r="BD951" i="4"/>
  <c r="BD952" i="4"/>
  <c r="BD953" i="4"/>
  <c r="BD954" i="4"/>
  <c r="BD955" i="4"/>
  <c r="BD956" i="4"/>
  <c r="BD957" i="4"/>
  <c r="BD958" i="4"/>
  <c r="BD959" i="4"/>
  <c r="BD960" i="4"/>
  <c r="BD961" i="4"/>
  <c r="BD962" i="4"/>
  <c r="BD963" i="4"/>
  <c r="BD964" i="4"/>
  <c r="BD965" i="4"/>
  <c r="BD966" i="4"/>
  <c r="BD967" i="4"/>
  <c r="BD968" i="4"/>
  <c r="BD969" i="4"/>
  <c r="BD970" i="4"/>
  <c r="BD971" i="4"/>
  <c r="BD972" i="4"/>
  <c r="BD973" i="4"/>
  <c r="BD974" i="4"/>
  <c r="BD975" i="4"/>
  <c r="BD976" i="4"/>
  <c r="BD977" i="4"/>
  <c r="BD978" i="4"/>
  <c r="BD979" i="4"/>
  <c r="BD980" i="4"/>
  <c r="BD981" i="4"/>
  <c r="BD982" i="4"/>
  <c r="BD983" i="4"/>
  <c r="BD984" i="4"/>
  <c r="BD985" i="4"/>
  <c r="BD986" i="4"/>
  <c r="BD987" i="4"/>
  <c r="BD988" i="4"/>
  <c r="BD989" i="4"/>
  <c r="BD990" i="4"/>
  <c r="BD991" i="4"/>
  <c r="BD992" i="4"/>
  <c r="BD993" i="4"/>
  <c r="BD994" i="4"/>
  <c r="BD995" i="4"/>
  <c r="BD996" i="4"/>
  <c r="BD997" i="4"/>
  <c r="BD998" i="4"/>
  <c r="BD999" i="4"/>
  <c r="BD1000" i="4"/>
  <c r="BD1001" i="4"/>
  <c r="BD1002" i="4"/>
  <c r="BD1003" i="4"/>
  <c r="BD1004" i="4"/>
  <c r="BD1005" i="4"/>
  <c r="BD1006" i="4"/>
  <c r="BD1007" i="4"/>
  <c r="BD1008" i="4"/>
  <c r="BD1009" i="4"/>
  <c r="BD1010" i="4"/>
  <c r="BD1011" i="4"/>
  <c r="BD1012" i="4"/>
  <c r="BD1013" i="4"/>
  <c r="BD1014" i="4"/>
  <c r="BD1015" i="4"/>
  <c r="BD1016" i="4"/>
  <c r="BD1017" i="4"/>
  <c r="BD1018" i="4"/>
  <c r="BD1019" i="4"/>
  <c r="BD1020" i="4"/>
  <c r="BD1021" i="4"/>
  <c r="BD1022" i="4"/>
  <c r="BD1023" i="4"/>
  <c r="BD1024" i="4"/>
  <c r="BD1025" i="4"/>
  <c r="BD1026" i="4"/>
  <c r="BD1027" i="4"/>
  <c r="BD1028" i="4"/>
  <c r="BD1029" i="4"/>
  <c r="BD1030" i="4"/>
  <c r="BD1031" i="4"/>
  <c r="BD1032" i="4"/>
  <c r="BD1033" i="4"/>
  <c r="BD1034" i="4"/>
  <c r="BD1035" i="4"/>
  <c r="BD1036" i="4"/>
  <c r="BD1037" i="4"/>
  <c r="BD1038" i="4"/>
  <c r="BD1039" i="4"/>
  <c r="BD1040" i="4"/>
  <c r="BD1041" i="4"/>
  <c r="BD1042" i="4"/>
  <c r="BD1043" i="4"/>
  <c r="BD1044" i="4"/>
  <c r="BD1045" i="4"/>
  <c r="BD1046" i="4"/>
  <c r="BD1047" i="4"/>
  <c r="BD1048" i="4"/>
  <c r="BD1049" i="4"/>
  <c r="BD1050" i="4"/>
  <c r="BD1051" i="4"/>
  <c r="BD1052" i="4"/>
  <c r="BD1053" i="4"/>
  <c r="BD1054" i="4"/>
  <c r="BD1055" i="4"/>
  <c r="BD1056" i="4"/>
  <c r="BD1057" i="4"/>
  <c r="BD1058" i="4"/>
  <c r="BD1059" i="4"/>
  <c r="BD1060" i="4"/>
  <c r="BD1061" i="4"/>
  <c r="BD1062" i="4"/>
  <c r="BD1063" i="4"/>
  <c r="BD1064" i="4"/>
  <c r="BD1065" i="4"/>
  <c r="BD1066" i="4"/>
  <c r="BD1067" i="4"/>
  <c r="BD1068" i="4"/>
  <c r="BD1069" i="4"/>
  <c r="BD1070" i="4"/>
  <c r="BD1071" i="4"/>
  <c r="BD1072" i="4"/>
  <c r="BD1073" i="4"/>
  <c r="BD1074" i="4"/>
  <c r="BD1075" i="4"/>
  <c r="BD1076" i="4"/>
  <c r="BD1077" i="4"/>
  <c r="BD1078" i="4"/>
  <c r="BD1079" i="4"/>
  <c r="BD1080" i="4"/>
  <c r="BD1081" i="4"/>
  <c r="BD1082" i="4"/>
  <c r="BD1083" i="4"/>
  <c r="BD1084" i="4"/>
  <c r="BD1085" i="4"/>
  <c r="BD1086" i="4"/>
  <c r="BD1087" i="4"/>
  <c r="BD1088" i="4"/>
  <c r="BD1089" i="4"/>
  <c r="BD1090" i="4"/>
  <c r="BD1091" i="4"/>
  <c r="BD1092" i="4"/>
  <c r="BD1093" i="4"/>
  <c r="BD1094" i="4"/>
  <c r="BD1095" i="4"/>
  <c r="BD1096" i="4"/>
  <c r="BD1097" i="4"/>
  <c r="BD1098" i="4"/>
  <c r="BD1099" i="4"/>
  <c r="BD1100" i="4"/>
  <c r="BD1101" i="4"/>
  <c r="BD1102" i="4"/>
  <c r="BD1103" i="4"/>
  <c r="BD1104" i="4"/>
  <c r="BD1105" i="4"/>
  <c r="BD1106" i="4"/>
  <c r="BD1107" i="4"/>
  <c r="BD1108" i="4"/>
  <c r="BD1109" i="4"/>
  <c r="BD1110" i="4"/>
  <c r="BD1111" i="4"/>
  <c r="BD1112" i="4"/>
  <c r="BD1113" i="4"/>
  <c r="BD1114" i="4"/>
  <c r="BD1115" i="4"/>
  <c r="BD1116" i="4"/>
  <c r="BD1117" i="4"/>
  <c r="BD1118" i="4"/>
  <c r="BD1119" i="4"/>
  <c r="BD1120" i="4"/>
  <c r="BD1121" i="4"/>
  <c r="BD1122" i="4"/>
  <c r="BD1123" i="4"/>
  <c r="BD1124" i="4"/>
  <c r="BD1125" i="4"/>
  <c r="BD1126" i="4"/>
  <c r="BD1127" i="4"/>
  <c r="BD1128" i="4"/>
  <c r="BD1129" i="4"/>
  <c r="BD1130" i="4"/>
  <c r="BD1131" i="4"/>
  <c r="BD1132" i="4"/>
  <c r="BD1133" i="4"/>
  <c r="BD1134" i="4"/>
  <c r="BD1135" i="4"/>
  <c r="BD1136" i="4"/>
  <c r="BD1137" i="4"/>
  <c r="BD1138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58" i="4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86" i="4"/>
  <c r="X86" i="4"/>
  <c r="W87" i="4"/>
  <c r="X87" i="4"/>
  <c r="W88" i="4"/>
  <c r="X88" i="4"/>
  <c r="W89" i="4"/>
  <c r="X89" i="4"/>
  <c r="W90" i="4"/>
  <c r="X90" i="4"/>
  <c r="W91" i="4"/>
  <c r="X91" i="4"/>
  <c r="W92" i="4"/>
  <c r="X92" i="4"/>
  <c r="W93" i="4"/>
  <c r="X93" i="4"/>
  <c r="W94" i="4"/>
  <c r="X94" i="4"/>
  <c r="W95" i="4"/>
  <c r="X95" i="4"/>
  <c r="W96" i="4"/>
  <c r="X96" i="4"/>
  <c r="W97" i="4"/>
  <c r="X97" i="4"/>
  <c r="W98" i="4"/>
  <c r="X98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W134" i="4"/>
  <c r="X134" i="4"/>
  <c r="W135" i="4"/>
  <c r="X135" i="4"/>
  <c r="W136" i="4"/>
  <c r="X136" i="4"/>
  <c r="W137" i="4"/>
  <c r="X137" i="4"/>
  <c r="W138" i="4"/>
  <c r="X138" i="4"/>
  <c r="W139" i="4"/>
  <c r="X139" i="4"/>
  <c r="W140" i="4"/>
  <c r="X140" i="4"/>
  <c r="W141" i="4"/>
  <c r="X141" i="4"/>
  <c r="W142" i="4"/>
  <c r="X142" i="4"/>
  <c r="W143" i="4"/>
  <c r="X143" i="4"/>
  <c r="W144" i="4"/>
  <c r="X144" i="4"/>
  <c r="W145" i="4"/>
  <c r="X145" i="4"/>
  <c r="W146" i="4"/>
  <c r="X146" i="4"/>
  <c r="W147" i="4"/>
  <c r="X147" i="4"/>
  <c r="W148" i="4"/>
  <c r="X148" i="4"/>
  <c r="W149" i="4"/>
  <c r="X149" i="4"/>
  <c r="W150" i="4"/>
  <c r="X150" i="4"/>
  <c r="W151" i="4"/>
  <c r="X151" i="4"/>
  <c r="W152" i="4"/>
  <c r="X152" i="4"/>
  <c r="W153" i="4"/>
  <c r="X153" i="4"/>
  <c r="W154" i="4"/>
  <c r="X154" i="4"/>
  <c r="W155" i="4"/>
  <c r="X155" i="4"/>
  <c r="W156" i="4"/>
  <c r="X156" i="4"/>
  <c r="W157" i="4"/>
  <c r="X157" i="4"/>
  <c r="W158" i="4"/>
  <c r="X158" i="4"/>
  <c r="W159" i="4"/>
  <c r="X159" i="4"/>
  <c r="W160" i="4"/>
  <c r="X160" i="4"/>
  <c r="W161" i="4"/>
  <c r="X161" i="4"/>
  <c r="W162" i="4"/>
  <c r="X162" i="4"/>
  <c r="W163" i="4"/>
  <c r="X163" i="4"/>
  <c r="W164" i="4"/>
  <c r="X164" i="4"/>
  <c r="W165" i="4"/>
  <c r="X165" i="4"/>
  <c r="W166" i="4"/>
  <c r="X166" i="4"/>
  <c r="W167" i="4"/>
  <c r="X167" i="4"/>
  <c r="W168" i="4"/>
  <c r="X168" i="4"/>
  <c r="W169" i="4"/>
  <c r="X169" i="4"/>
  <c r="W170" i="4"/>
  <c r="X170" i="4"/>
  <c r="W171" i="4"/>
  <c r="X171" i="4"/>
  <c r="W172" i="4"/>
  <c r="X172" i="4"/>
  <c r="W173" i="4"/>
  <c r="X173" i="4"/>
  <c r="W174" i="4"/>
  <c r="X174" i="4"/>
  <c r="W175" i="4"/>
  <c r="X175" i="4"/>
  <c r="W176" i="4"/>
  <c r="X176" i="4"/>
  <c r="W177" i="4"/>
  <c r="X177" i="4"/>
  <c r="W178" i="4"/>
  <c r="X178" i="4"/>
  <c r="W179" i="4"/>
  <c r="X179" i="4"/>
  <c r="W180" i="4"/>
  <c r="X180" i="4"/>
  <c r="W181" i="4"/>
  <c r="X181" i="4"/>
  <c r="W182" i="4"/>
  <c r="X182" i="4"/>
  <c r="W183" i="4"/>
  <c r="X183" i="4"/>
  <c r="W184" i="4"/>
  <c r="X184" i="4"/>
  <c r="W185" i="4"/>
  <c r="X185" i="4"/>
  <c r="W186" i="4"/>
  <c r="X186" i="4"/>
  <c r="W187" i="4"/>
  <c r="X187" i="4"/>
  <c r="W188" i="4"/>
  <c r="X188" i="4"/>
  <c r="W189" i="4"/>
  <c r="X189" i="4"/>
  <c r="W190" i="4"/>
  <c r="X190" i="4"/>
  <c r="W191" i="4"/>
  <c r="X191" i="4"/>
  <c r="W192" i="4"/>
  <c r="X192" i="4"/>
  <c r="W193" i="4"/>
  <c r="X193" i="4"/>
  <c r="W194" i="4"/>
  <c r="X194" i="4"/>
  <c r="W195" i="4"/>
  <c r="X195" i="4"/>
  <c r="W196" i="4"/>
  <c r="X196" i="4"/>
  <c r="W197" i="4"/>
  <c r="X197" i="4"/>
  <c r="W198" i="4"/>
  <c r="X198" i="4"/>
  <c r="W199" i="4"/>
  <c r="X199" i="4"/>
  <c r="W200" i="4"/>
  <c r="X200" i="4"/>
  <c r="W201" i="4"/>
  <c r="X201" i="4"/>
  <c r="W202" i="4"/>
  <c r="X202" i="4"/>
  <c r="W203" i="4"/>
  <c r="X203" i="4"/>
  <c r="W204" i="4"/>
  <c r="X204" i="4"/>
  <c r="W205" i="4"/>
  <c r="X205" i="4"/>
  <c r="W206" i="4"/>
  <c r="X206" i="4"/>
  <c r="W207" i="4"/>
  <c r="X207" i="4"/>
  <c r="W208" i="4"/>
  <c r="X208" i="4"/>
  <c r="W209" i="4"/>
  <c r="X209" i="4"/>
  <c r="W210" i="4"/>
  <c r="X210" i="4"/>
  <c r="W211" i="4"/>
  <c r="X211" i="4"/>
  <c r="W212" i="4"/>
  <c r="X212" i="4"/>
  <c r="W213" i="4"/>
  <c r="X213" i="4"/>
  <c r="W214" i="4"/>
  <c r="X214" i="4"/>
  <c r="W215" i="4"/>
  <c r="X215" i="4"/>
  <c r="W216" i="4"/>
  <c r="X216" i="4"/>
  <c r="W217" i="4"/>
  <c r="X217" i="4"/>
  <c r="W218" i="4"/>
  <c r="X218" i="4"/>
  <c r="W219" i="4"/>
  <c r="X219" i="4"/>
  <c r="W220" i="4"/>
  <c r="X220" i="4"/>
  <c r="W221" i="4"/>
  <c r="X221" i="4"/>
  <c r="W222" i="4"/>
  <c r="X222" i="4"/>
  <c r="W223" i="4"/>
  <c r="X223" i="4"/>
  <c r="W224" i="4"/>
  <c r="X224" i="4"/>
  <c r="W225" i="4"/>
  <c r="X225" i="4"/>
  <c r="W226" i="4"/>
  <c r="X226" i="4"/>
  <c r="W227" i="4"/>
  <c r="X227" i="4"/>
  <c r="W228" i="4"/>
  <c r="X228" i="4"/>
  <c r="W229" i="4"/>
  <c r="X229" i="4"/>
  <c r="W230" i="4"/>
  <c r="X230" i="4"/>
  <c r="W231" i="4"/>
  <c r="X231" i="4"/>
  <c r="W232" i="4"/>
  <c r="X232" i="4"/>
  <c r="W233" i="4"/>
  <c r="X233" i="4"/>
  <c r="W234" i="4"/>
  <c r="X234" i="4"/>
  <c r="W235" i="4"/>
  <c r="X235" i="4"/>
  <c r="W236" i="4"/>
  <c r="X236" i="4"/>
  <c r="W237" i="4"/>
  <c r="X237" i="4"/>
  <c r="W238" i="4"/>
  <c r="X238" i="4"/>
  <c r="W239" i="4"/>
  <c r="X239" i="4"/>
  <c r="W240" i="4"/>
  <c r="X240" i="4"/>
  <c r="W241" i="4"/>
  <c r="X241" i="4"/>
  <c r="W242" i="4"/>
  <c r="X242" i="4"/>
  <c r="W243" i="4"/>
  <c r="X243" i="4"/>
  <c r="W244" i="4"/>
  <c r="X244" i="4"/>
  <c r="W245" i="4"/>
  <c r="X245" i="4"/>
  <c r="W246" i="4"/>
  <c r="X246" i="4"/>
  <c r="W247" i="4"/>
  <c r="X247" i="4"/>
  <c r="W248" i="4"/>
  <c r="X248" i="4"/>
  <c r="W249" i="4"/>
  <c r="X249" i="4"/>
  <c r="W250" i="4"/>
  <c r="X250" i="4"/>
  <c r="W251" i="4"/>
  <c r="X251" i="4"/>
  <c r="W252" i="4"/>
  <c r="X252" i="4"/>
  <c r="W253" i="4"/>
  <c r="X253" i="4"/>
  <c r="W254" i="4"/>
  <c r="X254" i="4"/>
  <c r="W255" i="4"/>
  <c r="X255" i="4"/>
  <c r="W256" i="4"/>
  <c r="X256" i="4"/>
  <c r="W257" i="4"/>
  <c r="X257" i="4"/>
  <c r="W258" i="4"/>
  <c r="X258" i="4"/>
  <c r="W259" i="4"/>
  <c r="X259" i="4"/>
  <c r="W260" i="4"/>
  <c r="X260" i="4"/>
  <c r="W261" i="4"/>
  <c r="X261" i="4"/>
  <c r="W262" i="4"/>
  <c r="X262" i="4"/>
  <c r="W263" i="4"/>
  <c r="X263" i="4"/>
  <c r="W264" i="4"/>
  <c r="X264" i="4"/>
  <c r="W265" i="4"/>
  <c r="X265" i="4"/>
  <c r="W266" i="4"/>
  <c r="X266" i="4"/>
  <c r="W267" i="4"/>
  <c r="X267" i="4"/>
  <c r="W268" i="4"/>
  <c r="X268" i="4"/>
  <c r="W269" i="4"/>
  <c r="X269" i="4"/>
  <c r="W270" i="4"/>
  <c r="X270" i="4"/>
  <c r="W271" i="4"/>
  <c r="X271" i="4"/>
  <c r="W272" i="4"/>
  <c r="X272" i="4"/>
  <c r="W273" i="4"/>
  <c r="X273" i="4"/>
  <c r="W274" i="4"/>
  <c r="X274" i="4"/>
  <c r="W275" i="4"/>
  <c r="X275" i="4"/>
  <c r="W276" i="4"/>
  <c r="X276" i="4"/>
  <c r="W277" i="4"/>
  <c r="X277" i="4"/>
  <c r="W278" i="4"/>
  <c r="X278" i="4"/>
  <c r="W279" i="4"/>
  <c r="X279" i="4"/>
  <c r="W280" i="4"/>
  <c r="X280" i="4"/>
  <c r="W281" i="4"/>
  <c r="X281" i="4"/>
  <c r="W282" i="4"/>
  <c r="X282" i="4"/>
  <c r="W283" i="4"/>
  <c r="X283" i="4"/>
  <c r="W284" i="4"/>
  <c r="X284" i="4"/>
  <c r="W285" i="4"/>
  <c r="X285" i="4"/>
  <c r="W286" i="4"/>
  <c r="X286" i="4"/>
  <c r="W287" i="4"/>
  <c r="X287" i="4"/>
  <c r="W288" i="4"/>
  <c r="X288" i="4"/>
  <c r="W289" i="4"/>
  <c r="X289" i="4"/>
  <c r="W290" i="4"/>
  <c r="X290" i="4"/>
  <c r="W291" i="4"/>
  <c r="X291" i="4"/>
  <c r="W292" i="4"/>
  <c r="X292" i="4"/>
  <c r="W293" i="4"/>
  <c r="X293" i="4"/>
  <c r="W294" i="4"/>
  <c r="X294" i="4"/>
  <c r="W295" i="4"/>
  <c r="X295" i="4"/>
  <c r="W296" i="4"/>
  <c r="X296" i="4"/>
  <c r="W297" i="4"/>
  <c r="X297" i="4"/>
  <c r="W298" i="4"/>
  <c r="X298" i="4"/>
  <c r="W299" i="4"/>
  <c r="X299" i="4"/>
  <c r="W300" i="4"/>
  <c r="X300" i="4"/>
  <c r="W301" i="4"/>
  <c r="X301" i="4"/>
  <c r="W302" i="4"/>
  <c r="X302" i="4"/>
  <c r="W303" i="4"/>
  <c r="X303" i="4"/>
  <c r="W304" i="4"/>
  <c r="X304" i="4"/>
  <c r="W305" i="4"/>
  <c r="X305" i="4"/>
  <c r="W306" i="4"/>
  <c r="X306" i="4"/>
  <c r="W307" i="4"/>
  <c r="X307" i="4"/>
  <c r="W308" i="4"/>
  <c r="X308" i="4"/>
  <c r="W309" i="4"/>
  <c r="X309" i="4"/>
  <c r="W310" i="4"/>
  <c r="X310" i="4"/>
  <c r="W311" i="4"/>
  <c r="X311" i="4"/>
  <c r="W312" i="4"/>
  <c r="X312" i="4"/>
  <c r="W313" i="4"/>
  <c r="X313" i="4"/>
  <c r="W314" i="4"/>
  <c r="X314" i="4"/>
  <c r="W315" i="4"/>
  <c r="X315" i="4"/>
  <c r="W316" i="4"/>
  <c r="X316" i="4"/>
  <c r="W317" i="4"/>
  <c r="X317" i="4"/>
  <c r="W318" i="4"/>
  <c r="X318" i="4"/>
  <c r="W319" i="4"/>
  <c r="X319" i="4"/>
  <c r="W320" i="4"/>
  <c r="X320" i="4"/>
  <c r="W321" i="4"/>
  <c r="X321" i="4"/>
  <c r="W322" i="4"/>
  <c r="X322" i="4"/>
  <c r="W323" i="4"/>
  <c r="X323" i="4"/>
  <c r="W324" i="4"/>
  <c r="X324" i="4"/>
  <c r="W325" i="4"/>
  <c r="X325" i="4"/>
  <c r="W326" i="4"/>
  <c r="X326" i="4"/>
  <c r="W327" i="4"/>
  <c r="X327" i="4"/>
  <c r="W328" i="4"/>
  <c r="X328" i="4"/>
  <c r="W329" i="4"/>
  <c r="X329" i="4"/>
  <c r="W330" i="4"/>
  <c r="X330" i="4"/>
  <c r="W331" i="4"/>
  <c r="X331" i="4"/>
  <c r="W332" i="4"/>
  <c r="X332" i="4"/>
  <c r="W333" i="4"/>
  <c r="X333" i="4"/>
  <c r="W334" i="4"/>
  <c r="X334" i="4"/>
  <c r="W335" i="4"/>
  <c r="X335" i="4"/>
  <c r="W336" i="4"/>
  <c r="X336" i="4"/>
  <c r="W337" i="4"/>
  <c r="X337" i="4"/>
  <c r="W338" i="4"/>
  <c r="X338" i="4"/>
  <c r="W339" i="4"/>
  <c r="X339" i="4"/>
  <c r="W340" i="4"/>
  <c r="X340" i="4"/>
  <c r="W341" i="4"/>
  <c r="X341" i="4"/>
  <c r="W342" i="4"/>
  <c r="X342" i="4"/>
  <c r="W343" i="4"/>
  <c r="X343" i="4"/>
  <c r="W344" i="4"/>
  <c r="X344" i="4"/>
  <c r="W345" i="4"/>
  <c r="X345" i="4"/>
  <c r="W346" i="4"/>
  <c r="X346" i="4"/>
  <c r="W347" i="4"/>
  <c r="X347" i="4"/>
  <c r="W348" i="4"/>
  <c r="X348" i="4"/>
  <c r="W349" i="4"/>
  <c r="X349" i="4"/>
  <c r="W350" i="4"/>
  <c r="X350" i="4"/>
  <c r="W351" i="4"/>
  <c r="X351" i="4"/>
  <c r="W352" i="4"/>
  <c r="X352" i="4"/>
  <c r="W353" i="4"/>
  <c r="X353" i="4"/>
  <c r="W354" i="4"/>
  <c r="X354" i="4"/>
  <c r="W355" i="4"/>
  <c r="X355" i="4"/>
  <c r="W356" i="4"/>
  <c r="X356" i="4"/>
  <c r="W357" i="4"/>
  <c r="X357" i="4"/>
  <c r="W358" i="4"/>
  <c r="X358" i="4"/>
  <c r="W359" i="4"/>
  <c r="X359" i="4"/>
  <c r="W360" i="4"/>
  <c r="X360" i="4"/>
  <c r="W361" i="4"/>
  <c r="X361" i="4"/>
  <c r="W362" i="4"/>
  <c r="X362" i="4"/>
  <c r="W363" i="4"/>
  <c r="X363" i="4"/>
  <c r="W364" i="4"/>
  <c r="X364" i="4"/>
  <c r="W365" i="4"/>
  <c r="X365" i="4"/>
  <c r="W366" i="4"/>
  <c r="X366" i="4"/>
  <c r="W367" i="4"/>
  <c r="X367" i="4"/>
  <c r="W368" i="4"/>
  <c r="X368" i="4"/>
  <c r="W369" i="4"/>
  <c r="X369" i="4"/>
  <c r="W370" i="4"/>
  <c r="X370" i="4"/>
  <c r="W371" i="4"/>
  <c r="X371" i="4"/>
  <c r="W372" i="4"/>
  <c r="X372" i="4"/>
  <c r="W373" i="4"/>
  <c r="X373" i="4"/>
  <c r="W374" i="4"/>
  <c r="X374" i="4"/>
  <c r="W375" i="4"/>
  <c r="X375" i="4"/>
  <c r="W376" i="4"/>
  <c r="X376" i="4"/>
  <c r="W377" i="4"/>
  <c r="X377" i="4"/>
  <c r="W378" i="4"/>
  <c r="X378" i="4"/>
  <c r="W379" i="4"/>
  <c r="X379" i="4"/>
  <c r="W380" i="4"/>
  <c r="X380" i="4"/>
  <c r="W381" i="4"/>
  <c r="X381" i="4"/>
  <c r="W382" i="4"/>
  <c r="X382" i="4"/>
  <c r="W383" i="4"/>
  <c r="X383" i="4"/>
  <c r="W384" i="4"/>
  <c r="X384" i="4"/>
  <c r="W385" i="4"/>
  <c r="X385" i="4"/>
  <c r="W386" i="4"/>
  <c r="X386" i="4"/>
  <c r="W387" i="4"/>
  <c r="X387" i="4"/>
  <c r="W388" i="4"/>
  <c r="X388" i="4"/>
  <c r="W389" i="4"/>
  <c r="X389" i="4"/>
  <c r="W390" i="4"/>
  <c r="X390" i="4"/>
  <c r="W391" i="4"/>
  <c r="X391" i="4"/>
  <c r="W392" i="4"/>
  <c r="X392" i="4"/>
  <c r="W393" i="4"/>
  <c r="X393" i="4"/>
  <c r="W394" i="4"/>
  <c r="X394" i="4"/>
  <c r="W395" i="4"/>
  <c r="X395" i="4"/>
  <c r="W396" i="4"/>
  <c r="X396" i="4"/>
  <c r="W397" i="4"/>
  <c r="X397" i="4"/>
  <c r="W398" i="4"/>
  <c r="X398" i="4"/>
  <c r="W399" i="4"/>
  <c r="X399" i="4"/>
  <c r="W400" i="4"/>
  <c r="X400" i="4"/>
  <c r="W401" i="4"/>
  <c r="X401" i="4"/>
  <c r="W402" i="4"/>
  <c r="X402" i="4"/>
  <c r="W403" i="4"/>
  <c r="X403" i="4"/>
  <c r="W404" i="4"/>
  <c r="X404" i="4"/>
  <c r="W405" i="4"/>
  <c r="X405" i="4"/>
  <c r="W406" i="4"/>
  <c r="X406" i="4"/>
  <c r="W407" i="4"/>
  <c r="X407" i="4"/>
  <c r="W408" i="4"/>
  <c r="X408" i="4"/>
  <c r="W409" i="4"/>
  <c r="X409" i="4"/>
  <c r="W410" i="4"/>
  <c r="X410" i="4"/>
  <c r="W411" i="4"/>
  <c r="X411" i="4"/>
  <c r="W412" i="4"/>
  <c r="X412" i="4"/>
  <c r="W413" i="4"/>
  <c r="X413" i="4"/>
  <c r="W414" i="4"/>
  <c r="X414" i="4"/>
  <c r="W415" i="4"/>
  <c r="X415" i="4"/>
  <c r="W416" i="4"/>
  <c r="X416" i="4"/>
  <c r="W417" i="4"/>
  <c r="X417" i="4"/>
  <c r="W418" i="4"/>
  <c r="X418" i="4"/>
  <c r="W419" i="4"/>
  <c r="X419" i="4"/>
  <c r="W420" i="4"/>
  <c r="X420" i="4"/>
  <c r="W421" i="4"/>
  <c r="X421" i="4"/>
  <c r="W422" i="4"/>
  <c r="X422" i="4"/>
  <c r="W423" i="4"/>
  <c r="X423" i="4"/>
  <c r="W424" i="4"/>
  <c r="X424" i="4"/>
  <c r="W425" i="4"/>
  <c r="X425" i="4"/>
  <c r="W426" i="4"/>
  <c r="X426" i="4"/>
  <c r="W427" i="4"/>
  <c r="X427" i="4"/>
  <c r="W428" i="4"/>
  <c r="X428" i="4"/>
  <c r="W429" i="4"/>
  <c r="X429" i="4"/>
  <c r="W430" i="4"/>
  <c r="X430" i="4"/>
  <c r="W431" i="4"/>
  <c r="X431" i="4"/>
  <c r="W432" i="4"/>
  <c r="X432" i="4"/>
  <c r="W433" i="4"/>
  <c r="X433" i="4"/>
  <c r="W434" i="4"/>
  <c r="X434" i="4"/>
  <c r="W435" i="4"/>
  <c r="X435" i="4"/>
  <c r="W436" i="4"/>
  <c r="X436" i="4"/>
  <c r="W437" i="4"/>
  <c r="X437" i="4"/>
  <c r="W438" i="4"/>
  <c r="X438" i="4"/>
  <c r="W439" i="4"/>
  <c r="X439" i="4"/>
  <c r="W440" i="4"/>
  <c r="X440" i="4"/>
  <c r="W441" i="4"/>
  <c r="X441" i="4"/>
  <c r="W442" i="4"/>
  <c r="X442" i="4"/>
  <c r="W443" i="4"/>
  <c r="X443" i="4"/>
  <c r="W444" i="4"/>
  <c r="X444" i="4"/>
  <c r="W445" i="4"/>
  <c r="X445" i="4"/>
  <c r="W446" i="4"/>
  <c r="X446" i="4"/>
  <c r="W447" i="4"/>
  <c r="X447" i="4"/>
  <c r="W448" i="4"/>
  <c r="X448" i="4"/>
  <c r="W449" i="4"/>
  <c r="X449" i="4"/>
  <c r="W450" i="4"/>
  <c r="X450" i="4"/>
  <c r="W451" i="4"/>
  <c r="X451" i="4"/>
  <c r="W452" i="4"/>
  <c r="X452" i="4"/>
  <c r="W453" i="4"/>
  <c r="X453" i="4"/>
  <c r="W454" i="4"/>
  <c r="X454" i="4"/>
  <c r="W455" i="4"/>
  <c r="X455" i="4"/>
  <c r="W456" i="4"/>
  <c r="X456" i="4"/>
  <c r="W457" i="4"/>
  <c r="X457" i="4"/>
  <c r="W458" i="4"/>
  <c r="X458" i="4"/>
  <c r="W459" i="4"/>
  <c r="X459" i="4"/>
  <c r="W460" i="4"/>
  <c r="X460" i="4"/>
  <c r="W461" i="4"/>
  <c r="X461" i="4"/>
  <c r="W462" i="4"/>
  <c r="X462" i="4"/>
  <c r="W463" i="4"/>
  <c r="X463" i="4"/>
  <c r="W464" i="4"/>
  <c r="X464" i="4"/>
  <c r="W465" i="4"/>
  <c r="X465" i="4"/>
  <c r="W466" i="4"/>
  <c r="X466" i="4"/>
  <c r="W467" i="4"/>
  <c r="X467" i="4"/>
  <c r="W468" i="4"/>
  <c r="X468" i="4"/>
  <c r="W469" i="4"/>
  <c r="X469" i="4"/>
  <c r="W470" i="4"/>
  <c r="X470" i="4"/>
  <c r="W471" i="4"/>
  <c r="X471" i="4"/>
  <c r="W472" i="4"/>
  <c r="X472" i="4"/>
  <c r="W473" i="4"/>
  <c r="X473" i="4"/>
  <c r="W474" i="4"/>
  <c r="X474" i="4"/>
  <c r="W475" i="4"/>
  <c r="X475" i="4"/>
  <c r="W476" i="4"/>
  <c r="X476" i="4"/>
  <c r="W477" i="4"/>
  <c r="X477" i="4"/>
  <c r="W478" i="4"/>
  <c r="X478" i="4"/>
  <c r="W479" i="4"/>
  <c r="X479" i="4"/>
  <c r="W480" i="4"/>
  <c r="X480" i="4"/>
  <c r="W481" i="4"/>
  <c r="X481" i="4"/>
  <c r="W482" i="4"/>
  <c r="X482" i="4"/>
  <c r="W483" i="4"/>
  <c r="X483" i="4"/>
  <c r="W484" i="4"/>
  <c r="X484" i="4"/>
  <c r="W485" i="4"/>
  <c r="X485" i="4"/>
  <c r="W486" i="4"/>
  <c r="X486" i="4"/>
  <c r="W487" i="4"/>
  <c r="X487" i="4"/>
  <c r="W488" i="4"/>
  <c r="X488" i="4"/>
  <c r="W489" i="4"/>
  <c r="X489" i="4"/>
  <c r="W490" i="4"/>
  <c r="X490" i="4"/>
  <c r="W491" i="4"/>
  <c r="X491" i="4"/>
  <c r="W492" i="4"/>
  <c r="X492" i="4"/>
  <c r="W493" i="4"/>
  <c r="X493" i="4"/>
  <c r="W494" i="4"/>
  <c r="X494" i="4"/>
  <c r="W495" i="4"/>
  <c r="X495" i="4"/>
  <c r="W496" i="4"/>
  <c r="X496" i="4"/>
  <c r="W497" i="4"/>
  <c r="X497" i="4"/>
  <c r="W498" i="4"/>
  <c r="X498" i="4"/>
  <c r="W499" i="4"/>
  <c r="X499" i="4"/>
  <c r="W500" i="4"/>
  <c r="X500" i="4"/>
  <c r="W501" i="4"/>
  <c r="X501" i="4"/>
  <c r="W502" i="4"/>
  <c r="X502" i="4"/>
  <c r="W503" i="4"/>
  <c r="X503" i="4"/>
  <c r="W504" i="4"/>
  <c r="X504" i="4"/>
  <c r="W505" i="4"/>
  <c r="X505" i="4"/>
  <c r="W506" i="4"/>
  <c r="X506" i="4"/>
  <c r="W507" i="4"/>
  <c r="X507" i="4"/>
  <c r="W508" i="4"/>
  <c r="X508" i="4"/>
  <c r="W509" i="4"/>
  <c r="X509" i="4"/>
  <c r="W510" i="4"/>
  <c r="X510" i="4"/>
  <c r="W511" i="4"/>
  <c r="X511" i="4"/>
  <c r="W512" i="4"/>
  <c r="X512" i="4"/>
  <c r="W513" i="4"/>
  <c r="X513" i="4"/>
  <c r="W514" i="4"/>
  <c r="X514" i="4"/>
  <c r="W515" i="4"/>
  <c r="X515" i="4"/>
  <c r="W516" i="4"/>
  <c r="X516" i="4"/>
  <c r="W517" i="4"/>
  <c r="X517" i="4"/>
  <c r="W518" i="4"/>
  <c r="X518" i="4"/>
  <c r="W519" i="4"/>
  <c r="X519" i="4"/>
  <c r="W520" i="4"/>
  <c r="X520" i="4"/>
  <c r="W521" i="4"/>
  <c r="X521" i="4"/>
  <c r="W522" i="4"/>
  <c r="X522" i="4"/>
  <c r="W523" i="4"/>
  <c r="X523" i="4"/>
  <c r="W524" i="4"/>
  <c r="X524" i="4"/>
  <c r="W525" i="4"/>
  <c r="X525" i="4"/>
  <c r="W526" i="4"/>
  <c r="X526" i="4"/>
  <c r="W527" i="4"/>
  <c r="X527" i="4"/>
  <c r="W528" i="4"/>
  <c r="X528" i="4"/>
  <c r="W529" i="4"/>
  <c r="X529" i="4"/>
  <c r="W530" i="4"/>
  <c r="X530" i="4"/>
  <c r="W531" i="4"/>
  <c r="X531" i="4"/>
  <c r="W532" i="4"/>
  <c r="X532" i="4"/>
  <c r="W533" i="4"/>
  <c r="X533" i="4"/>
  <c r="W534" i="4"/>
  <c r="X534" i="4"/>
  <c r="W535" i="4"/>
  <c r="X535" i="4"/>
  <c r="W536" i="4"/>
  <c r="X536" i="4"/>
  <c r="W537" i="4"/>
  <c r="X537" i="4"/>
  <c r="W538" i="4"/>
  <c r="X538" i="4"/>
  <c r="W539" i="4"/>
  <c r="X539" i="4"/>
  <c r="W540" i="4"/>
  <c r="X540" i="4"/>
  <c r="W541" i="4"/>
  <c r="X541" i="4"/>
  <c r="W542" i="4"/>
  <c r="X542" i="4"/>
  <c r="W543" i="4"/>
  <c r="X543" i="4"/>
  <c r="W544" i="4"/>
  <c r="X544" i="4"/>
  <c r="W545" i="4"/>
  <c r="X545" i="4"/>
  <c r="W546" i="4"/>
  <c r="X546" i="4"/>
  <c r="W547" i="4"/>
  <c r="X547" i="4"/>
  <c r="W548" i="4"/>
  <c r="X548" i="4"/>
  <c r="W549" i="4"/>
  <c r="X549" i="4"/>
  <c r="W550" i="4"/>
  <c r="X550" i="4"/>
  <c r="W551" i="4"/>
  <c r="X551" i="4"/>
  <c r="W552" i="4"/>
  <c r="X552" i="4"/>
  <c r="W553" i="4"/>
  <c r="X553" i="4"/>
  <c r="W554" i="4"/>
  <c r="X554" i="4"/>
  <c r="W555" i="4"/>
  <c r="X555" i="4"/>
  <c r="W556" i="4"/>
  <c r="X556" i="4"/>
  <c r="W557" i="4"/>
  <c r="X557" i="4"/>
  <c r="W558" i="4"/>
  <c r="X558" i="4"/>
  <c r="W559" i="4"/>
  <c r="X559" i="4"/>
  <c r="W560" i="4"/>
  <c r="X560" i="4"/>
  <c r="W561" i="4"/>
  <c r="X561" i="4"/>
  <c r="W562" i="4"/>
  <c r="X562" i="4"/>
  <c r="W563" i="4"/>
  <c r="X563" i="4"/>
  <c r="W564" i="4"/>
  <c r="X564" i="4"/>
  <c r="W565" i="4"/>
  <c r="X565" i="4"/>
  <c r="W566" i="4"/>
  <c r="X566" i="4"/>
  <c r="W567" i="4"/>
  <c r="X567" i="4"/>
  <c r="W568" i="4"/>
  <c r="X568" i="4"/>
  <c r="W569" i="4"/>
  <c r="X569" i="4"/>
  <c r="W570" i="4"/>
  <c r="X570" i="4"/>
  <c r="W571" i="4"/>
  <c r="X571" i="4"/>
  <c r="W572" i="4"/>
  <c r="X572" i="4"/>
  <c r="W573" i="4"/>
  <c r="X573" i="4"/>
  <c r="W574" i="4"/>
  <c r="X574" i="4"/>
  <c r="W575" i="4"/>
  <c r="X575" i="4"/>
  <c r="W576" i="4"/>
  <c r="X576" i="4"/>
  <c r="W577" i="4"/>
  <c r="X577" i="4"/>
  <c r="W578" i="4"/>
  <c r="X578" i="4"/>
  <c r="W579" i="4"/>
  <c r="X579" i="4"/>
  <c r="W580" i="4"/>
  <c r="X580" i="4"/>
  <c r="W581" i="4"/>
  <c r="X581" i="4"/>
  <c r="W582" i="4"/>
  <c r="X582" i="4"/>
  <c r="W583" i="4"/>
  <c r="X583" i="4"/>
  <c r="W584" i="4"/>
  <c r="X584" i="4"/>
  <c r="W585" i="4"/>
  <c r="X585" i="4"/>
  <c r="W586" i="4"/>
  <c r="X586" i="4"/>
  <c r="W587" i="4"/>
  <c r="X587" i="4"/>
  <c r="W588" i="4"/>
  <c r="X588" i="4"/>
  <c r="W589" i="4"/>
  <c r="X589" i="4"/>
  <c r="W590" i="4"/>
  <c r="X590" i="4"/>
  <c r="W591" i="4"/>
  <c r="X591" i="4"/>
  <c r="W592" i="4"/>
  <c r="X592" i="4"/>
  <c r="W593" i="4"/>
  <c r="X593" i="4"/>
  <c r="W594" i="4"/>
  <c r="X594" i="4"/>
  <c r="W595" i="4"/>
  <c r="X595" i="4"/>
  <c r="W596" i="4"/>
  <c r="X596" i="4"/>
  <c r="W597" i="4"/>
  <c r="X597" i="4"/>
  <c r="W598" i="4"/>
  <c r="X598" i="4"/>
  <c r="W599" i="4"/>
  <c r="X599" i="4"/>
  <c r="W600" i="4"/>
  <c r="X600" i="4"/>
  <c r="W601" i="4"/>
  <c r="X601" i="4"/>
  <c r="W602" i="4"/>
  <c r="X602" i="4"/>
  <c r="W603" i="4"/>
  <c r="X603" i="4"/>
  <c r="W604" i="4"/>
  <c r="X604" i="4"/>
  <c r="W605" i="4"/>
  <c r="X605" i="4"/>
  <c r="W606" i="4"/>
  <c r="X606" i="4"/>
  <c r="W607" i="4"/>
  <c r="X607" i="4"/>
  <c r="W608" i="4"/>
  <c r="X608" i="4"/>
  <c r="W609" i="4"/>
  <c r="X609" i="4"/>
  <c r="W610" i="4"/>
  <c r="X610" i="4"/>
  <c r="W611" i="4"/>
  <c r="X611" i="4"/>
  <c r="W612" i="4"/>
  <c r="X612" i="4"/>
  <c r="W613" i="4"/>
  <c r="X613" i="4"/>
  <c r="W614" i="4"/>
  <c r="X614" i="4"/>
  <c r="W615" i="4"/>
  <c r="X615" i="4"/>
  <c r="W616" i="4"/>
  <c r="X616" i="4"/>
  <c r="W617" i="4"/>
  <c r="X617" i="4"/>
  <c r="W618" i="4"/>
  <c r="X618" i="4"/>
  <c r="W619" i="4"/>
  <c r="X619" i="4"/>
  <c r="W620" i="4"/>
  <c r="X620" i="4"/>
  <c r="W621" i="4"/>
  <c r="X621" i="4"/>
  <c r="W622" i="4"/>
  <c r="X622" i="4"/>
  <c r="W623" i="4"/>
  <c r="X623" i="4"/>
  <c r="W624" i="4"/>
  <c r="X624" i="4"/>
  <c r="W625" i="4"/>
  <c r="X625" i="4"/>
  <c r="W626" i="4"/>
  <c r="X626" i="4"/>
  <c r="W627" i="4"/>
  <c r="X627" i="4"/>
  <c r="W628" i="4"/>
  <c r="X628" i="4"/>
  <c r="W629" i="4"/>
  <c r="X629" i="4"/>
  <c r="W630" i="4"/>
  <c r="X630" i="4"/>
  <c r="W631" i="4"/>
  <c r="X631" i="4"/>
  <c r="W632" i="4"/>
  <c r="X632" i="4"/>
  <c r="W633" i="4"/>
  <c r="X633" i="4"/>
  <c r="W634" i="4"/>
  <c r="X634" i="4"/>
  <c r="W635" i="4"/>
  <c r="X635" i="4"/>
  <c r="W636" i="4"/>
  <c r="X636" i="4"/>
  <c r="W637" i="4"/>
  <c r="X637" i="4"/>
  <c r="W638" i="4"/>
  <c r="X638" i="4"/>
  <c r="W639" i="4"/>
  <c r="X639" i="4"/>
  <c r="W640" i="4"/>
  <c r="X640" i="4"/>
  <c r="W641" i="4"/>
  <c r="X641" i="4"/>
  <c r="W642" i="4"/>
  <c r="X642" i="4"/>
  <c r="W643" i="4"/>
  <c r="X643" i="4"/>
  <c r="W644" i="4"/>
  <c r="X644" i="4"/>
  <c r="W645" i="4"/>
  <c r="X645" i="4"/>
  <c r="W646" i="4"/>
  <c r="X646" i="4"/>
  <c r="W647" i="4"/>
  <c r="X647" i="4"/>
  <c r="W648" i="4"/>
  <c r="X648" i="4"/>
  <c r="W649" i="4"/>
  <c r="X649" i="4"/>
  <c r="W650" i="4"/>
  <c r="X650" i="4"/>
  <c r="W651" i="4"/>
  <c r="X651" i="4"/>
  <c r="W652" i="4"/>
  <c r="X652" i="4"/>
  <c r="W653" i="4"/>
  <c r="X653" i="4"/>
  <c r="W654" i="4"/>
  <c r="X654" i="4"/>
  <c r="W655" i="4"/>
  <c r="X655" i="4"/>
  <c r="W656" i="4"/>
  <c r="X656" i="4"/>
  <c r="W657" i="4"/>
  <c r="X657" i="4"/>
  <c r="W658" i="4"/>
  <c r="X658" i="4"/>
  <c r="W659" i="4"/>
  <c r="X659" i="4"/>
  <c r="W660" i="4"/>
  <c r="X660" i="4"/>
  <c r="W661" i="4"/>
  <c r="X661" i="4"/>
  <c r="W662" i="4"/>
  <c r="X662" i="4"/>
  <c r="W663" i="4"/>
  <c r="X663" i="4"/>
  <c r="W664" i="4"/>
  <c r="X664" i="4"/>
  <c r="W665" i="4"/>
  <c r="X665" i="4"/>
  <c r="W666" i="4"/>
  <c r="X666" i="4"/>
  <c r="W667" i="4"/>
  <c r="X667" i="4"/>
  <c r="W668" i="4"/>
  <c r="X668" i="4"/>
  <c r="W669" i="4"/>
  <c r="X669" i="4"/>
  <c r="W670" i="4"/>
  <c r="X670" i="4"/>
  <c r="W671" i="4"/>
  <c r="X671" i="4"/>
  <c r="W672" i="4"/>
  <c r="X672" i="4"/>
  <c r="W673" i="4"/>
  <c r="X673" i="4"/>
  <c r="W674" i="4"/>
  <c r="X674" i="4"/>
  <c r="W675" i="4"/>
  <c r="X675" i="4"/>
  <c r="W676" i="4"/>
  <c r="X676" i="4"/>
  <c r="W677" i="4"/>
  <c r="X677" i="4"/>
  <c r="W678" i="4"/>
  <c r="X678" i="4"/>
  <c r="W679" i="4"/>
  <c r="X679" i="4"/>
  <c r="W680" i="4"/>
  <c r="X680" i="4"/>
  <c r="W681" i="4"/>
  <c r="X681" i="4"/>
  <c r="W682" i="4"/>
  <c r="X682" i="4"/>
  <c r="W683" i="4"/>
  <c r="X683" i="4"/>
  <c r="W684" i="4"/>
  <c r="X684" i="4"/>
  <c r="W685" i="4"/>
  <c r="X685" i="4"/>
  <c r="W686" i="4"/>
  <c r="X686" i="4"/>
  <c r="W687" i="4"/>
  <c r="X687" i="4"/>
  <c r="W688" i="4"/>
  <c r="X688" i="4"/>
  <c r="W689" i="4"/>
  <c r="X689" i="4"/>
  <c r="W690" i="4"/>
  <c r="X690" i="4"/>
  <c r="W691" i="4"/>
  <c r="X691" i="4"/>
  <c r="W692" i="4"/>
  <c r="X692" i="4"/>
  <c r="W693" i="4"/>
  <c r="X693" i="4"/>
  <c r="W694" i="4"/>
  <c r="X694" i="4"/>
  <c r="W695" i="4"/>
  <c r="X695" i="4"/>
  <c r="W696" i="4"/>
  <c r="X696" i="4"/>
  <c r="W697" i="4"/>
  <c r="X697" i="4"/>
  <c r="W698" i="4"/>
  <c r="X698" i="4"/>
  <c r="W699" i="4"/>
  <c r="X699" i="4"/>
  <c r="W700" i="4"/>
  <c r="X700" i="4"/>
  <c r="W701" i="4"/>
  <c r="X701" i="4"/>
  <c r="W702" i="4"/>
  <c r="X702" i="4"/>
  <c r="W703" i="4"/>
  <c r="X703" i="4"/>
  <c r="W704" i="4"/>
  <c r="X704" i="4"/>
  <c r="W705" i="4"/>
  <c r="X705" i="4"/>
  <c r="W706" i="4"/>
  <c r="X706" i="4"/>
  <c r="W707" i="4"/>
  <c r="X707" i="4"/>
  <c r="W708" i="4"/>
  <c r="X708" i="4"/>
  <c r="W709" i="4"/>
  <c r="X709" i="4"/>
  <c r="W710" i="4"/>
  <c r="X710" i="4"/>
  <c r="W711" i="4"/>
  <c r="X711" i="4"/>
  <c r="W712" i="4"/>
  <c r="X712" i="4"/>
  <c r="W713" i="4"/>
  <c r="X713" i="4"/>
  <c r="W714" i="4"/>
  <c r="X714" i="4"/>
  <c r="W715" i="4"/>
  <c r="X715" i="4"/>
  <c r="W716" i="4"/>
  <c r="X716" i="4"/>
  <c r="W717" i="4"/>
  <c r="X717" i="4"/>
  <c r="W718" i="4"/>
  <c r="X718" i="4"/>
  <c r="W719" i="4"/>
  <c r="X719" i="4"/>
  <c r="W720" i="4"/>
  <c r="X720" i="4"/>
  <c r="W721" i="4"/>
  <c r="X721" i="4"/>
  <c r="W722" i="4"/>
  <c r="X722" i="4"/>
  <c r="W723" i="4"/>
  <c r="X723" i="4"/>
  <c r="W724" i="4"/>
  <c r="X724" i="4"/>
  <c r="W725" i="4"/>
  <c r="X725" i="4"/>
  <c r="W726" i="4"/>
  <c r="X726" i="4"/>
  <c r="W727" i="4"/>
  <c r="X727" i="4"/>
  <c r="W728" i="4"/>
  <c r="X728" i="4"/>
  <c r="W729" i="4"/>
  <c r="X729" i="4"/>
  <c r="W730" i="4"/>
  <c r="X730" i="4"/>
  <c r="W731" i="4"/>
  <c r="X731" i="4"/>
  <c r="W732" i="4"/>
  <c r="X732" i="4"/>
  <c r="W733" i="4"/>
  <c r="X733" i="4"/>
  <c r="W734" i="4"/>
  <c r="X734" i="4"/>
  <c r="W735" i="4"/>
  <c r="X735" i="4"/>
  <c r="W736" i="4"/>
  <c r="X736" i="4"/>
  <c r="W737" i="4"/>
  <c r="X737" i="4"/>
  <c r="W738" i="4"/>
  <c r="X738" i="4"/>
  <c r="W739" i="4"/>
  <c r="X739" i="4"/>
  <c r="W740" i="4"/>
  <c r="X740" i="4"/>
  <c r="W741" i="4"/>
  <c r="X741" i="4"/>
  <c r="W742" i="4"/>
  <c r="X742" i="4"/>
  <c r="W743" i="4"/>
  <c r="X743" i="4"/>
  <c r="W744" i="4"/>
  <c r="X744" i="4"/>
  <c r="W745" i="4"/>
  <c r="X745" i="4"/>
  <c r="W746" i="4"/>
  <c r="X746" i="4"/>
  <c r="W747" i="4"/>
  <c r="X747" i="4"/>
  <c r="W748" i="4"/>
  <c r="X748" i="4"/>
  <c r="W749" i="4"/>
  <c r="X749" i="4"/>
  <c r="W750" i="4"/>
  <c r="X750" i="4"/>
  <c r="W751" i="4"/>
  <c r="X751" i="4"/>
  <c r="W752" i="4"/>
  <c r="X752" i="4"/>
  <c r="W753" i="4"/>
  <c r="X753" i="4"/>
  <c r="W754" i="4"/>
  <c r="X754" i="4"/>
  <c r="W755" i="4"/>
  <c r="X755" i="4"/>
  <c r="W756" i="4"/>
  <c r="X756" i="4"/>
  <c r="W757" i="4"/>
  <c r="X757" i="4"/>
  <c r="W758" i="4"/>
  <c r="X758" i="4"/>
  <c r="W759" i="4"/>
  <c r="X759" i="4"/>
  <c r="W760" i="4"/>
  <c r="X760" i="4"/>
  <c r="W761" i="4"/>
  <c r="X761" i="4"/>
  <c r="W762" i="4"/>
  <c r="X762" i="4"/>
  <c r="W763" i="4"/>
  <c r="X763" i="4"/>
  <c r="W764" i="4"/>
  <c r="X764" i="4"/>
  <c r="W765" i="4"/>
  <c r="X765" i="4"/>
  <c r="W766" i="4"/>
  <c r="X766" i="4"/>
  <c r="W767" i="4"/>
  <c r="X767" i="4"/>
  <c r="W768" i="4"/>
  <c r="X768" i="4"/>
  <c r="W769" i="4"/>
  <c r="X769" i="4"/>
  <c r="W770" i="4"/>
  <c r="X770" i="4"/>
  <c r="W771" i="4"/>
  <c r="X771" i="4"/>
  <c r="W772" i="4"/>
  <c r="X772" i="4"/>
  <c r="W773" i="4"/>
  <c r="X773" i="4"/>
  <c r="W774" i="4"/>
  <c r="X774" i="4"/>
  <c r="W775" i="4"/>
  <c r="X775" i="4"/>
  <c r="W776" i="4"/>
  <c r="X776" i="4"/>
  <c r="W777" i="4"/>
  <c r="X777" i="4"/>
  <c r="W778" i="4"/>
  <c r="X778" i="4"/>
  <c r="W779" i="4"/>
  <c r="X779" i="4"/>
  <c r="W780" i="4"/>
  <c r="X780" i="4"/>
  <c r="W781" i="4"/>
  <c r="X781" i="4"/>
  <c r="W782" i="4"/>
  <c r="X782" i="4"/>
  <c r="W783" i="4"/>
  <c r="X783" i="4"/>
  <c r="W784" i="4"/>
  <c r="X784" i="4"/>
  <c r="W785" i="4"/>
  <c r="X785" i="4"/>
  <c r="W786" i="4"/>
  <c r="X786" i="4"/>
  <c r="W787" i="4"/>
  <c r="X787" i="4"/>
  <c r="W788" i="4"/>
  <c r="X788" i="4"/>
  <c r="W789" i="4"/>
  <c r="X789" i="4"/>
  <c r="W790" i="4"/>
  <c r="X790" i="4"/>
  <c r="W791" i="4"/>
  <c r="X791" i="4"/>
  <c r="W792" i="4"/>
  <c r="X792" i="4"/>
  <c r="W793" i="4"/>
  <c r="X793" i="4"/>
  <c r="W794" i="4"/>
  <c r="X794" i="4"/>
  <c r="W795" i="4"/>
  <c r="X795" i="4"/>
  <c r="W796" i="4"/>
  <c r="X796" i="4"/>
  <c r="W797" i="4"/>
  <c r="X797" i="4"/>
  <c r="W798" i="4"/>
  <c r="X798" i="4"/>
  <c r="W799" i="4"/>
  <c r="X799" i="4"/>
  <c r="W800" i="4"/>
  <c r="X800" i="4"/>
  <c r="W801" i="4"/>
  <c r="X801" i="4"/>
  <c r="W802" i="4"/>
  <c r="X802" i="4"/>
  <c r="W803" i="4"/>
  <c r="X803" i="4"/>
  <c r="W804" i="4"/>
  <c r="X804" i="4"/>
  <c r="W805" i="4"/>
  <c r="X805" i="4"/>
  <c r="W806" i="4"/>
  <c r="X806" i="4"/>
  <c r="W807" i="4"/>
  <c r="X807" i="4"/>
  <c r="W808" i="4"/>
  <c r="X808" i="4"/>
  <c r="W809" i="4"/>
  <c r="X809" i="4"/>
  <c r="W810" i="4"/>
  <c r="X810" i="4"/>
  <c r="W811" i="4"/>
  <c r="X811" i="4"/>
  <c r="W812" i="4"/>
  <c r="X812" i="4"/>
  <c r="W813" i="4"/>
  <c r="X813" i="4"/>
  <c r="W814" i="4"/>
  <c r="X814" i="4"/>
  <c r="W815" i="4"/>
  <c r="X815" i="4"/>
  <c r="W816" i="4"/>
  <c r="X816" i="4"/>
  <c r="W817" i="4"/>
  <c r="X817" i="4"/>
  <c r="W818" i="4"/>
  <c r="X818" i="4"/>
  <c r="W819" i="4"/>
  <c r="X819" i="4"/>
  <c r="W820" i="4"/>
  <c r="X820" i="4"/>
  <c r="W821" i="4"/>
  <c r="X821" i="4"/>
  <c r="W822" i="4"/>
  <c r="X822" i="4"/>
  <c r="W823" i="4"/>
  <c r="X823" i="4"/>
  <c r="W824" i="4"/>
  <c r="X824" i="4"/>
  <c r="W825" i="4"/>
  <c r="X825" i="4"/>
  <c r="W826" i="4"/>
  <c r="X826" i="4"/>
  <c r="W827" i="4"/>
  <c r="X827" i="4"/>
  <c r="W828" i="4"/>
  <c r="X828" i="4"/>
  <c r="W829" i="4"/>
  <c r="X829" i="4"/>
  <c r="W830" i="4"/>
  <c r="X830" i="4"/>
  <c r="W831" i="4"/>
  <c r="X831" i="4"/>
  <c r="W832" i="4"/>
  <c r="X832" i="4"/>
  <c r="W833" i="4"/>
  <c r="X833" i="4"/>
  <c r="W834" i="4"/>
  <c r="X834" i="4"/>
  <c r="W835" i="4"/>
  <c r="X835" i="4"/>
  <c r="W836" i="4"/>
  <c r="X836" i="4"/>
  <c r="W837" i="4"/>
  <c r="X837" i="4"/>
  <c r="W838" i="4"/>
  <c r="X838" i="4"/>
  <c r="W839" i="4"/>
  <c r="X839" i="4"/>
  <c r="W840" i="4"/>
  <c r="X840" i="4"/>
  <c r="W841" i="4"/>
  <c r="X841" i="4"/>
  <c r="W842" i="4"/>
  <c r="X842" i="4"/>
  <c r="W843" i="4"/>
  <c r="X843" i="4"/>
  <c r="W844" i="4"/>
  <c r="X844" i="4"/>
  <c r="W845" i="4"/>
  <c r="X845" i="4"/>
  <c r="W846" i="4"/>
  <c r="X846" i="4"/>
  <c r="W847" i="4"/>
  <c r="X847" i="4"/>
  <c r="W848" i="4"/>
  <c r="X848" i="4"/>
  <c r="W849" i="4"/>
  <c r="X849" i="4"/>
  <c r="W850" i="4"/>
  <c r="X850" i="4"/>
  <c r="W851" i="4"/>
  <c r="X851" i="4"/>
  <c r="W852" i="4"/>
  <c r="X852" i="4"/>
  <c r="W853" i="4"/>
  <c r="X853" i="4"/>
  <c r="W854" i="4"/>
  <c r="X854" i="4"/>
  <c r="W855" i="4"/>
  <c r="X855" i="4"/>
  <c r="W856" i="4"/>
  <c r="X856" i="4"/>
  <c r="W857" i="4"/>
  <c r="X857" i="4"/>
  <c r="W858" i="4"/>
  <c r="X858" i="4"/>
  <c r="W859" i="4"/>
  <c r="X859" i="4"/>
  <c r="W860" i="4"/>
  <c r="X860" i="4"/>
  <c r="W861" i="4"/>
  <c r="X861" i="4"/>
  <c r="W862" i="4"/>
  <c r="X862" i="4"/>
  <c r="W863" i="4"/>
  <c r="X863" i="4"/>
  <c r="W864" i="4"/>
  <c r="X864" i="4"/>
  <c r="W865" i="4"/>
  <c r="X865" i="4"/>
  <c r="W866" i="4"/>
  <c r="X866" i="4"/>
  <c r="W867" i="4"/>
  <c r="X867" i="4"/>
  <c r="W868" i="4"/>
  <c r="X868" i="4"/>
  <c r="W869" i="4"/>
  <c r="X869" i="4"/>
  <c r="W870" i="4"/>
  <c r="X870" i="4"/>
  <c r="W871" i="4"/>
  <c r="X871" i="4"/>
  <c r="W872" i="4"/>
  <c r="X872" i="4"/>
  <c r="W873" i="4"/>
  <c r="X873" i="4"/>
  <c r="W874" i="4"/>
  <c r="X874" i="4"/>
  <c r="W875" i="4"/>
  <c r="X875" i="4"/>
  <c r="W876" i="4"/>
  <c r="X876" i="4"/>
  <c r="W877" i="4"/>
  <c r="X877" i="4"/>
  <c r="W878" i="4"/>
  <c r="X878" i="4"/>
  <c r="W879" i="4"/>
  <c r="X879" i="4"/>
  <c r="W880" i="4"/>
  <c r="X880" i="4"/>
  <c r="W881" i="4"/>
  <c r="X881" i="4"/>
  <c r="W882" i="4"/>
  <c r="X882" i="4"/>
  <c r="W883" i="4"/>
  <c r="X883" i="4"/>
  <c r="W884" i="4"/>
  <c r="X884" i="4"/>
  <c r="W885" i="4"/>
  <c r="X885" i="4"/>
  <c r="W886" i="4"/>
  <c r="X886" i="4"/>
  <c r="W887" i="4"/>
  <c r="X887" i="4"/>
  <c r="W888" i="4"/>
  <c r="X888" i="4"/>
  <c r="W889" i="4"/>
  <c r="X889" i="4"/>
  <c r="W890" i="4"/>
  <c r="X890" i="4"/>
  <c r="W891" i="4"/>
  <c r="X891" i="4"/>
  <c r="W892" i="4"/>
  <c r="X892" i="4"/>
  <c r="W893" i="4"/>
  <c r="X893" i="4"/>
  <c r="W894" i="4"/>
  <c r="X894" i="4"/>
  <c r="W895" i="4"/>
  <c r="X895" i="4"/>
  <c r="W896" i="4"/>
  <c r="X896" i="4"/>
  <c r="W897" i="4"/>
  <c r="X897" i="4"/>
  <c r="W898" i="4"/>
  <c r="X898" i="4"/>
  <c r="W899" i="4"/>
  <c r="X899" i="4"/>
  <c r="W900" i="4"/>
  <c r="X900" i="4"/>
  <c r="W901" i="4"/>
  <c r="X901" i="4"/>
  <c r="W902" i="4"/>
  <c r="X902" i="4"/>
  <c r="W903" i="4"/>
  <c r="X903" i="4"/>
  <c r="W904" i="4"/>
  <c r="X904" i="4"/>
  <c r="W905" i="4"/>
  <c r="X905" i="4"/>
  <c r="W906" i="4"/>
  <c r="X906" i="4"/>
  <c r="W907" i="4"/>
  <c r="X907" i="4"/>
  <c r="W908" i="4"/>
  <c r="X908" i="4"/>
  <c r="W909" i="4"/>
  <c r="X909" i="4"/>
  <c r="W910" i="4"/>
  <c r="X910" i="4"/>
  <c r="W911" i="4"/>
  <c r="X911" i="4"/>
  <c r="W912" i="4"/>
  <c r="X912" i="4"/>
  <c r="W913" i="4"/>
  <c r="X913" i="4"/>
  <c r="W914" i="4"/>
  <c r="X914" i="4"/>
  <c r="W915" i="4"/>
  <c r="X915" i="4"/>
  <c r="W916" i="4"/>
  <c r="X916" i="4"/>
  <c r="W917" i="4"/>
  <c r="X917" i="4"/>
  <c r="W918" i="4"/>
  <c r="X918" i="4"/>
  <c r="W919" i="4"/>
  <c r="X919" i="4"/>
  <c r="W920" i="4"/>
  <c r="X920" i="4"/>
  <c r="W921" i="4"/>
  <c r="X921" i="4"/>
  <c r="W922" i="4"/>
  <c r="X922" i="4"/>
  <c r="W923" i="4"/>
  <c r="X923" i="4"/>
  <c r="W924" i="4"/>
  <c r="X924" i="4"/>
  <c r="W925" i="4"/>
  <c r="X925" i="4"/>
  <c r="W926" i="4"/>
  <c r="X926" i="4"/>
  <c r="W927" i="4"/>
  <c r="X927" i="4"/>
  <c r="W928" i="4"/>
  <c r="X928" i="4"/>
  <c r="W929" i="4"/>
  <c r="X929" i="4"/>
  <c r="W930" i="4"/>
  <c r="X930" i="4"/>
  <c r="W931" i="4"/>
  <c r="X931" i="4"/>
  <c r="W932" i="4"/>
  <c r="X932" i="4"/>
  <c r="W933" i="4"/>
  <c r="X933" i="4"/>
  <c r="W934" i="4"/>
  <c r="X934" i="4"/>
  <c r="W935" i="4"/>
  <c r="X935" i="4"/>
  <c r="W936" i="4"/>
  <c r="X936" i="4"/>
  <c r="W937" i="4"/>
  <c r="X937" i="4"/>
  <c r="W938" i="4"/>
  <c r="X938" i="4"/>
  <c r="W939" i="4"/>
  <c r="X939" i="4"/>
  <c r="W940" i="4"/>
  <c r="X940" i="4"/>
  <c r="W941" i="4"/>
  <c r="X941" i="4"/>
  <c r="W942" i="4"/>
  <c r="X942" i="4"/>
  <c r="W943" i="4"/>
  <c r="X943" i="4"/>
  <c r="W944" i="4"/>
  <c r="X944" i="4"/>
  <c r="W945" i="4"/>
  <c r="X945" i="4"/>
  <c r="W946" i="4"/>
  <c r="X946" i="4"/>
  <c r="W947" i="4"/>
  <c r="X947" i="4"/>
  <c r="W948" i="4"/>
  <c r="X948" i="4"/>
  <c r="W949" i="4"/>
  <c r="X949" i="4"/>
  <c r="W950" i="4"/>
  <c r="X950" i="4"/>
  <c r="W951" i="4"/>
  <c r="X951" i="4"/>
  <c r="W952" i="4"/>
  <c r="X952" i="4"/>
  <c r="W953" i="4"/>
  <c r="X953" i="4"/>
  <c r="W954" i="4"/>
  <c r="X954" i="4"/>
  <c r="W955" i="4"/>
  <c r="X955" i="4"/>
  <c r="W956" i="4"/>
  <c r="X956" i="4"/>
  <c r="W957" i="4"/>
  <c r="X957" i="4"/>
  <c r="W958" i="4"/>
  <c r="X958" i="4"/>
  <c r="W959" i="4"/>
  <c r="X959" i="4"/>
  <c r="W960" i="4"/>
  <c r="X960" i="4"/>
  <c r="W961" i="4"/>
  <c r="X961" i="4"/>
  <c r="W962" i="4"/>
  <c r="X962" i="4"/>
  <c r="W963" i="4"/>
  <c r="X963" i="4"/>
  <c r="W964" i="4"/>
  <c r="X964" i="4"/>
  <c r="W965" i="4"/>
  <c r="X965" i="4"/>
  <c r="W966" i="4"/>
  <c r="X966" i="4"/>
  <c r="W967" i="4"/>
  <c r="X967" i="4"/>
  <c r="W968" i="4"/>
  <c r="X968" i="4"/>
  <c r="W969" i="4"/>
  <c r="X969" i="4"/>
  <c r="W970" i="4"/>
  <c r="X970" i="4"/>
  <c r="W971" i="4"/>
  <c r="X971" i="4"/>
  <c r="W972" i="4"/>
  <c r="X972" i="4"/>
  <c r="W973" i="4"/>
  <c r="X973" i="4"/>
  <c r="W974" i="4"/>
  <c r="X974" i="4"/>
  <c r="W975" i="4"/>
  <c r="X975" i="4"/>
  <c r="W976" i="4"/>
  <c r="X976" i="4"/>
  <c r="W977" i="4"/>
  <c r="X977" i="4"/>
  <c r="W978" i="4"/>
  <c r="X978" i="4"/>
  <c r="W979" i="4"/>
  <c r="X979" i="4"/>
  <c r="W980" i="4"/>
  <c r="X980" i="4"/>
  <c r="W981" i="4"/>
  <c r="X981" i="4"/>
  <c r="W982" i="4"/>
  <c r="X982" i="4"/>
  <c r="W983" i="4"/>
  <c r="X983" i="4"/>
  <c r="W984" i="4"/>
  <c r="X984" i="4"/>
  <c r="W985" i="4"/>
  <c r="X985" i="4"/>
  <c r="W986" i="4"/>
  <c r="X986" i="4"/>
  <c r="W987" i="4"/>
  <c r="X987" i="4"/>
  <c r="W988" i="4"/>
  <c r="X988" i="4"/>
  <c r="W989" i="4"/>
  <c r="X989" i="4"/>
  <c r="W990" i="4"/>
  <c r="X990" i="4"/>
  <c r="W991" i="4"/>
  <c r="X991" i="4"/>
  <c r="W992" i="4"/>
  <c r="X992" i="4"/>
  <c r="W993" i="4"/>
  <c r="X993" i="4"/>
  <c r="W994" i="4"/>
  <c r="X994" i="4"/>
  <c r="W995" i="4"/>
  <c r="X995" i="4"/>
  <c r="W996" i="4"/>
  <c r="X996" i="4"/>
  <c r="W997" i="4"/>
  <c r="X997" i="4"/>
  <c r="W998" i="4"/>
  <c r="X998" i="4"/>
  <c r="W999" i="4"/>
  <c r="X999" i="4"/>
  <c r="W1000" i="4"/>
  <c r="X1000" i="4"/>
  <c r="W1001" i="4"/>
  <c r="X1001" i="4"/>
  <c r="W1002" i="4"/>
  <c r="X1002" i="4"/>
  <c r="W1003" i="4"/>
  <c r="X1003" i="4"/>
  <c r="W1004" i="4"/>
  <c r="X1004" i="4"/>
  <c r="W1005" i="4"/>
  <c r="X1005" i="4"/>
  <c r="W1006" i="4"/>
  <c r="X1006" i="4"/>
  <c r="W1007" i="4"/>
  <c r="X1007" i="4"/>
  <c r="W1008" i="4"/>
  <c r="X1008" i="4"/>
  <c r="W1009" i="4"/>
  <c r="X1009" i="4"/>
  <c r="W1010" i="4"/>
  <c r="X1010" i="4"/>
  <c r="W1011" i="4"/>
  <c r="X1011" i="4"/>
  <c r="W1012" i="4"/>
  <c r="X1012" i="4"/>
  <c r="W1013" i="4"/>
  <c r="X1013" i="4"/>
  <c r="W1014" i="4"/>
  <c r="X1014" i="4"/>
  <c r="W1015" i="4"/>
  <c r="X1015" i="4"/>
  <c r="W1016" i="4"/>
  <c r="X1016" i="4"/>
  <c r="W1017" i="4"/>
  <c r="X1017" i="4"/>
  <c r="W1018" i="4"/>
  <c r="X1018" i="4"/>
  <c r="W1019" i="4"/>
  <c r="X1019" i="4"/>
  <c r="W1020" i="4"/>
  <c r="X1020" i="4"/>
  <c r="W1021" i="4"/>
  <c r="X1021" i="4"/>
  <c r="W1022" i="4"/>
  <c r="X1022" i="4"/>
  <c r="W1023" i="4"/>
  <c r="X1023" i="4"/>
  <c r="W1024" i="4"/>
  <c r="X1024" i="4"/>
  <c r="W1025" i="4"/>
  <c r="X1025" i="4"/>
  <c r="W1026" i="4"/>
  <c r="X1026" i="4"/>
  <c r="W1027" i="4"/>
  <c r="X1027" i="4"/>
  <c r="W1028" i="4"/>
  <c r="X1028" i="4"/>
  <c r="W1029" i="4"/>
  <c r="X1029" i="4"/>
  <c r="W1030" i="4"/>
  <c r="X1030" i="4"/>
  <c r="W1031" i="4"/>
  <c r="X1031" i="4"/>
  <c r="W1032" i="4"/>
  <c r="X1032" i="4"/>
  <c r="W1033" i="4"/>
  <c r="X1033" i="4"/>
  <c r="W1034" i="4"/>
  <c r="X1034" i="4"/>
  <c r="W1035" i="4"/>
  <c r="X1035" i="4"/>
  <c r="W1036" i="4"/>
  <c r="X1036" i="4"/>
  <c r="W1037" i="4"/>
  <c r="X1037" i="4"/>
  <c r="W1038" i="4"/>
  <c r="X1038" i="4"/>
  <c r="W1039" i="4"/>
  <c r="X1039" i="4"/>
  <c r="W1040" i="4"/>
  <c r="X1040" i="4"/>
  <c r="W1041" i="4"/>
  <c r="X1041" i="4"/>
  <c r="W1042" i="4"/>
  <c r="X1042" i="4"/>
  <c r="W1043" i="4"/>
  <c r="X1043" i="4"/>
  <c r="W1044" i="4"/>
  <c r="X1044" i="4"/>
  <c r="W1045" i="4"/>
  <c r="X1045" i="4"/>
  <c r="W1046" i="4"/>
  <c r="X1046" i="4"/>
  <c r="W1047" i="4"/>
  <c r="X1047" i="4"/>
  <c r="W1048" i="4"/>
  <c r="X1048" i="4"/>
  <c r="W1049" i="4"/>
  <c r="X1049" i="4"/>
  <c r="W1050" i="4"/>
  <c r="X1050" i="4"/>
  <c r="W1051" i="4"/>
  <c r="X1051" i="4"/>
  <c r="W1052" i="4"/>
  <c r="X1052" i="4"/>
  <c r="W1053" i="4"/>
  <c r="X1053" i="4"/>
  <c r="W1054" i="4"/>
  <c r="X1054" i="4"/>
  <c r="W1055" i="4"/>
  <c r="X1055" i="4"/>
  <c r="W1056" i="4"/>
  <c r="X1056" i="4"/>
  <c r="W1057" i="4"/>
  <c r="X1057" i="4"/>
  <c r="W1058" i="4"/>
  <c r="X1058" i="4"/>
  <c r="W1059" i="4"/>
  <c r="X1059" i="4"/>
  <c r="W1060" i="4"/>
  <c r="X1060" i="4"/>
  <c r="W1061" i="4"/>
  <c r="X1061" i="4"/>
  <c r="W1062" i="4"/>
  <c r="X1062" i="4"/>
  <c r="W1063" i="4"/>
  <c r="X1063" i="4"/>
  <c r="W1064" i="4"/>
  <c r="X1064" i="4"/>
  <c r="W1065" i="4"/>
  <c r="X1065" i="4"/>
  <c r="W1066" i="4"/>
  <c r="X1066" i="4"/>
  <c r="W1067" i="4"/>
  <c r="X1067" i="4"/>
  <c r="W1068" i="4"/>
  <c r="X1068" i="4"/>
  <c r="W1069" i="4"/>
  <c r="X1069" i="4"/>
  <c r="W1070" i="4"/>
  <c r="X1070" i="4"/>
  <c r="W1071" i="4"/>
  <c r="X1071" i="4"/>
  <c r="W1072" i="4"/>
  <c r="X1072" i="4"/>
  <c r="W1073" i="4"/>
  <c r="X1073" i="4"/>
  <c r="W1074" i="4"/>
  <c r="X1074" i="4"/>
  <c r="W1075" i="4"/>
  <c r="X1075" i="4"/>
  <c r="W1076" i="4"/>
  <c r="X1076" i="4"/>
  <c r="W1077" i="4"/>
  <c r="X1077" i="4"/>
  <c r="W1078" i="4"/>
  <c r="X1078" i="4"/>
  <c r="W1079" i="4"/>
  <c r="X1079" i="4"/>
  <c r="W1080" i="4"/>
  <c r="X1080" i="4"/>
  <c r="W1081" i="4"/>
  <c r="X1081" i="4"/>
  <c r="W1082" i="4"/>
  <c r="X1082" i="4"/>
  <c r="W1083" i="4"/>
  <c r="X1083" i="4"/>
  <c r="W1084" i="4"/>
  <c r="X1084" i="4"/>
  <c r="W1085" i="4"/>
  <c r="X1085" i="4"/>
  <c r="W1086" i="4"/>
  <c r="X1086" i="4"/>
  <c r="W1087" i="4"/>
  <c r="X1087" i="4"/>
  <c r="W1088" i="4"/>
  <c r="X1088" i="4"/>
  <c r="W1089" i="4"/>
  <c r="X1089" i="4"/>
  <c r="W1090" i="4"/>
  <c r="X1090" i="4"/>
  <c r="W1091" i="4"/>
  <c r="X1091" i="4"/>
  <c r="W1092" i="4"/>
  <c r="X1092" i="4"/>
  <c r="W1093" i="4"/>
  <c r="X1093" i="4"/>
  <c r="W1094" i="4"/>
  <c r="X1094" i="4"/>
  <c r="W1095" i="4"/>
  <c r="X1095" i="4"/>
  <c r="W1096" i="4"/>
  <c r="X1096" i="4"/>
  <c r="W1097" i="4"/>
  <c r="X1097" i="4"/>
  <c r="W1098" i="4"/>
  <c r="X1098" i="4"/>
  <c r="W1099" i="4"/>
  <c r="X1099" i="4"/>
  <c r="W1100" i="4"/>
  <c r="X1100" i="4"/>
  <c r="W1101" i="4"/>
  <c r="X1101" i="4"/>
  <c r="W1102" i="4"/>
  <c r="X1102" i="4"/>
  <c r="W1103" i="4"/>
  <c r="X1103" i="4"/>
  <c r="W1104" i="4"/>
  <c r="X1104" i="4"/>
  <c r="W1105" i="4"/>
  <c r="X1105" i="4"/>
  <c r="W1106" i="4"/>
  <c r="X1106" i="4"/>
  <c r="W1107" i="4"/>
  <c r="X1107" i="4"/>
  <c r="W1108" i="4"/>
  <c r="X1108" i="4"/>
  <c r="W1109" i="4"/>
  <c r="X1109" i="4"/>
  <c r="W1110" i="4"/>
  <c r="X1110" i="4"/>
  <c r="W1111" i="4"/>
  <c r="X1111" i="4"/>
  <c r="W1112" i="4"/>
  <c r="X1112" i="4"/>
  <c r="W1113" i="4"/>
  <c r="X1113" i="4"/>
  <c r="W1114" i="4"/>
  <c r="X1114" i="4"/>
  <c r="W1115" i="4"/>
  <c r="X1115" i="4"/>
  <c r="W1116" i="4"/>
  <c r="X1116" i="4"/>
  <c r="W1117" i="4"/>
  <c r="X1117" i="4"/>
  <c r="W1118" i="4"/>
  <c r="X1118" i="4"/>
  <c r="W1119" i="4"/>
  <c r="X1119" i="4"/>
  <c r="W1120" i="4"/>
  <c r="X1120" i="4"/>
  <c r="W1121" i="4"/>
  <c r="X1121" i="4"/>
  <c r="W1122" i="4"/>
  <c r="X1122" i="4"/>
  <c r="W1123" i="4"/>
  <c r="X1123" i="4"/>
  <c r="W1124" i="4"/>
  <c r="X1124" i="4"/>
  <c r="W1125" i="4"/>
  <c r="X1125" i="4"/>
  <c r="W1126" i="4"/>
  <c r="X1126" i="4"/>
  <c r="W1127" i="4"/>
  <c r="X1127" i="4"/>
  <c r="W1128" i="4"/>
  <c r="X1128" i="4"/>
  <c r="W1129" i="4"/>
  <c r="X1129" i="4"/>
  <c r="W1130" i="4"/>
  <c r="X1130" i="4"/>
  <c r="W1131" i="4"/>
  <c r="X1131" i="4"/>
  <c r="W1132" i="4"/>
  <c r="X1132" i="4"/>
  <c r="W1133" i="4"/>
  <c r="X1133" i="4"/>
  <c r="W1134" i="4"/>
  <c r="X1134" i="4"/>
  <c r="W1135" i="4"/>
  <c r="X1135" i="4"/>
  <c r="W1136" i="4"/>
  <c r="X1136" i="4"/>
  <c r="W1137" i="4"/>
  <c r="X1137" i="4"/>
  <c r="W1138" i="4"/>
  <c r="X1138" i="4"/>
  <c r="AB165" i="4" l="1"/>
  <c r="AB164" i="4"/>
  <c r="AB163" i="4"/>
  <c r="AB162" i="4"/>
  <c r="AB161" i="4"/>
  <c r="AB160" i="4"/>
  <c r="AB159" i="4"/>
  <c r="AB72" i="4"/>
  <c r="AB68" i="4"/>
  <c r="AB67" i="4"/>
  <c r="AB66" i="4"/>
  <c r="AB64" i="4"/>
  <c r="AB63" i="4"/>
  <c r="AB62" i="4"/>
  <c r="AB61" i="4"/>
  <c r="AB60" i="4"/>
  <c r="AB53" i="4"/>
  <c r="AB52" i="4"/>
  <c r="AB51" i="4"/>
  <c r="AB50" i="4"/>
  <c r="AB48" i="4"/>
  <c r="AB47" i="4"/>
  <c r="W6" i="4"/>
  <c r="X6" i="4"/>
  <c r="N13" i="10" l="1"/>
  <c r="K13" i="10" l="1"/>
  <c r="AD7" i="10"/>
  <c r="BK8" i="10" l="1"/>
  <c r="N19" i="10" l="1"/>
  <c r="AP7" i="10" l="1"/>
  <c r="N74" i="5" l="1"/>
  <c r="O74" i="5"/>
  <c r="H77" i="5"/>
  <c r="H78" i="5"/>
  <c r="H79" i="5"/>
  <c r="J78" i="5"/>
  <c r="D78" i="5"/>
  <c r="F537" i="4" l="1"/>
  <c r="F539" i="4"/>
  <c r="F540" i="4"/>
  <c r="F541" i="4"/>
  <c r="F543" i="4"/>
  <c r="F545" i="4"/>
  <c r="F531" i="4"/>
  <c r="F547" i="4"/>
  <c r="F532" i="4"/>
  <c r="F552" i="4"/>
  <c r="F533" i="4"/>
  <c r="F534" i="4"/>
  <c r="F535" i="4"/>
  <c r="F551" i="4"/>
  <c r="F536" i="4"/>
  <c r="F538" i="4"/>
  <c r="F542" i="4"/>
  <c r="F544" i="4"/>
  <c r="F546" i="4"/>
  <c r="F548" i="4"/>
  <c r="F549" i="4"/>
  <c r="F550" i="4"/>
  <c r="W5" i="4"/>
  <c r="X5" i="4"/>
  <c r="BN166" i="10" l="1"/>
  <c r="BO163" i="10" s="1"/>
  <c r="BO165" i="10" l="1"/>
  <c r="BO164" i="10"/>
  <c r="BO166" i="10" s="1"/>
  <c r="AZ33" i="10" l="1"/>
  <c r="BP25" i="10"/>
  <c r="BD4" i="4" l="1"/>
  <c r="BA761" i="4" l="1"/>
  <c r="AZ761" i="4"/>
  <c r="AG11" i="10" l="1"/>
  <c r="BG2" i="4" l="1"/>
  <c r="BD3" i="4"/>
  <c r="BD2" i="4"/>
  <c r="BI132" i="10" l="1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BI89" i="10"/>
  <c r="BI8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BI79" i="10"/>
  <c r="BI78" i="10"/>
  <c r="BI112" i="10" l="1"/>
  <c r="BB30" i="10" s="1"/>
  <c r="BG129" i="10"/>
  <c r="BI31" i="10"/>
  <c r="BE3" i="4" l="1"/>
  <c r="BG3" i="4" s="1"/>
  <c r="AZ777" i="4" l="1"/>
  <c r="BA777" i="4"/>
  <c r="N15" i="10" l="1"/>
  <c r="X4" i="4" l="1"/>
  <c r="W4" i="4"/>
  <c r="H11758" i="22" l="1"/>
  <c r="I11758" i="22" s="1"/>
  <c r="H11757" i="22"/>
  <c r="I11757" i="22" s="1"/>
  <c r="H11756" i="22"/>
  <c r="I11756" i="22" s="1"/>
  <c r="H11755" i="22"/>
  <c r="I11755" i="22" s="1"/>
  <c r="H11754" i="22"/>
  <c r="I11754" i="22" s="1"/>
  <c r="H11753" i="22"/>
  <c r="I11753" i="22" s="1"/>
  <c r="H11752" i="22"/>
  <c r="I11752" i="22" s="1"/>
  <c r="H11751" i="22"/>
  <c r="I11751" i="22" s="1"/>
  <c r="H11750" i="22"/>
  <c r="I11750" i="22" s="1"/>
  <c r="H11749" i="22"/>
  <c r="I11749" i="22" s="1"/>
  <c r="H11748" i="22"/>
  <c r="I11748" i="22" s="1"/>
  <c r="H11747" i="22"/>
  <c r="I11747" i="22" s="1"/>
  <c r="H11746" i="22"/>
  <c r="I11746" i="22" s="1"/>
  <c r="H11745" i="22"/>
  <c r="I11745" i="22" s="1"/>
  <c r="H11744" i="22"/>
  <c r="I11744" i="22" s="1"/>
  <c r="H11743" i="22"/>
  <c r="I11743" i="22" s="1"/>
  <c r="H11742" i="22"/>
  <c r="I11742" i="22" s="1"/>
  <c r="H11741" i="22"/>
  <c r="I11741" i="22" s="1"/>
  <c r="H11740" i="22"/>
  <c r="I11740" i="22" s="1"/>
  <c r="H11739" i="22"/>
  <c r="I11739" i="22" s="1"/>
  <c r="H11738" i="22"/>
  <c r="I11738" i="22" s="1"/>
  <c r="H11737" i="22"/>
  <c r="I11737" i="22" s="1"/>
  <c r="H11736" i="22"/>
  <c r="I11736" i="22" s="1"/>
  <c r="H11735" i="22"/>
  <c r="I11735" i="22" s="1"/>
  <c r="H11734" i="22"/>
  <c r="I11734" i="22" s="1"/>
  <c r="H11733" i="22"/>
  <c r="I11733" i="22" s="1"/>
  <c r="H11732" i="22"/>
  <c r="I11732" i="22" s="1"/>
  <c r="H11731" i="22"/>
  <c r="I11731" i="22" s="1"/>
  <c r="H11730" i="22"/>
  <c r="I11730" i="22" s="1"/>
  <c r="H11729" i="22"/>
  <c r="I11729" i="22" s="1"/>
  <c r="H11728" i="22"/>
  <c r="I11728" i="22" s="1"/>
  <c r="H11727" i="22"/>
  <c r="I11727" i="22" s="1"/>
  <c r="H11726" i="22"/>
  <c r="I11726" i="22" s="1"/>
  <c r="H11725" i="22"/>
  <c r="I11725" i="22" s="1"/>
  <c r="H11724" i="22"/>
  <c r="I11724" i="22" s="1"/>
  <c r="H11723" i="22"/>
  <c r="I11723" i="22" s="1"/>
  <c r="H11722" i="22"/>
  <c r="I11722" i="22" s="1"/>
  <c r="H11721" i="22"/>
  <c r="I11721" i="22" s="1"/>
  <c r="H11720" i="22"/>
  <c r="I11720" i="22" s="1"/>
  <c r="H11719" i="22"/>
  <c r="I11719" i="22" s="1"/>
  <c r="H11718" i="22"/>
  <c r="I11718" i="22" s="1"/>
  <c r="H11717" i="22"/>
  <c r="I11717" i="22" s="1"/>
  <c r="H11716" i="22"/>
  <c r="I11716" i="22" s="1"/>
  <c r="H11715" i="22"/>
  <c r="I11715" i="22" s="1"/>
  <c r="H11714" i="22"/>
  <c r="I11714" i="22" s="1"/>
  <c r="H11713" i="22"/>
  <c r="I11713" i="22" s="1"/>
  <c r="H11712" i="22"/>
  <c r="I11712" i="22" s="1"/>
  <c r="H11711" i="22"/>
  <c r="I11711" i="22" s="1"/>
  <c r="H11710" i="22"/>
  <c r="I11710" i="22" s="1"/>
  <c r="H11709" i="22"/>
  <c r="I11709" i="22" s="1"/>
  <c r="H11708" i="22"/>
  <c r="I11708" i="22" s="1"/>
  <c r="H11707" i="22"/>
  <c r="I11707" i="22" s="1"/>
  <c r="H11706" i="22"/>
  <c r="I11706" i="22" s="1"/>
  <c r="H11705" i="22"/>
  <c r="I11705" i="22" s="1"/>
  <c r="H11704" i="22"/>
  <c r="I11704" i="22" s="1"/>
  <c r="H11703" i="22"/>
  <c r="I11703" i="22" s="1"/>
  <c r="H11702" i="22"/>
  <c r="I11702" i="22" s="1"/>
  <c r="H11701" i="22"/>
  <c r="I11701" i="22" s="1"/>
  <c r="H11700" i="22"/>
  <c r="I11700" i="22" s="1"/>
  <c r="H11699" i="22"/>
  <c r="I11699" i="22" s="1"/>
  <c r="H11698" i="22"/>
  <c r="I11698" i="22" s="1"/>
  <c r="H11697" i="22"/>
  <c r="I11697" i="22" s="1"/>
  <c r="H11696" i="22"/>
  <c r="I11696" i="22" s="1"/>
  <c r="H11695" i="22"/>
  <c r="I11695" i="22" s="1"/>
  <c r="H11694" i="22"/>
  <c r="I11694" i="22" s="1"/>
  <c r="H11693" i="22"/>
  <c r="I11693" i="22" s="1"/>
  <c r="H11692" i="22"/>
  <c r="I11692" i="22" s="1"/>
  <c r="H11691" i="22"/>
  <c r="I11691" i="22" s="1"/>
  <c r="H11690" i="22"/>
  <c r="I11690" i="22" s="1"/>
  <c r="H11689" i="22"/>
  <c r="I11689" i="22" s="1"/>
  <c r="H11688" i="22"/>
  <c r="I11688" i="22" s="1"/>
  <c r="H11687" i="22"/>
  <c r="I11687" i="22" s="1"/>
  <c r="H11686" i="22"/>
  <c r="I11686" i="22" s="1"/>
  <c r="H11685" i="22"/>
  <c r="I11685" i="22" s="1"/>
  <c r="H11684" i="22"/>
  <c r="I11684" i="22" s="1"/>
  <c r="H11683" i="22"/>
  <c r="I11683" i="22" s="1"/>
  <c r="H11682" i="22"/>
  <c r="I11682" i="22" s="1"/>
  <c r="H11681" i="22"/>
  <c r="I11681" i="22" s="1"/>
  <c r="H11680" i="22"/>
  <c r="I11680" i="22" s="1"/>
  <c r="H11679" i="22"/>
  <c r="I11679" i="22" s="1"/>
  <c r="H11678" i="22"/>
  <c r="I11678" i="22" s="1"/>
  <c r="H11677" i="22"/>
  <c r="I11677" i="22" s="1"/>
  <c r="H11676" i="22"/>
  <c r="I11676" i="22" s="1"/>
  <c r="H11675" i="22"/>
  <c r="I11675" i="22" s="1"/>
  <c r="H11674" i="22"/>
  <c r="I11674" i="22" s="1"/>
  <c r="H11673" i="22"/>
  <c r="I11673" i="22" s="1"/>
  <c r="H11672" i="22"/>
  <c r="I11672" i="22" s="1"/>
  <c r="H11671" i="22"/>
  <c r="I11671" i="22" s="1"/>
  <c r="H11670" i="22"/>
  <c r="I11670" i="22" s="1"/>
  <c r="H11669" i="22"/>
  <c r="I11669" i="22" s="1"/>
  <c r="H11668" i="22"/>
  <c r="I11668" i="22" s="1"/>
  <c r="H11667" i="22"/>
  <c r="I11667" i="22" s="1"/>
  <c r="H11666" i="22"/>
  <c r="I11666" i="22" s="1"/>
  <c r="H11665" i="22"/>
  <c r="I11665" i="22" s="1"/>
  <c r="H11664" i="22"/>
  <c r="I11664" i="22" s="1"/>
  <c r="H11663" i="22"/>
  <c r="I11663" i="22" s="1"/>
  <c r="H11662" i="22"/>
  <c r="I11662" i="22" s="1"/>
  <c r="H11661" i="22"/>
  <c r="I11661" i="22" s="1"/>
  <c r="H11660" i="22"/>
  <c r="I11660" i="22" s="1"/>
  <c r="H11659" i="22"/>
  <c r="I11659" i="22" s="1"/>
  <c r="H11658" i="22"/>
  <c r="I11658" i="22" s="1"/>
  <c r="H11657" i="22"/>
  <c r="I11657" i="22" s="1"/>
  <c r="H11656" i="22"/>
  <c r="I11656" i="22" s="1"/>
  <c r="H11655" i="22"/>
  <c r="I11655" i="22" s="1"/>
  <c r="H11654" i="22"/>
  <c r="I11654" i="22" s="1"/>
  <c r="H11653" i="22"/>
  <c r="I11653" i="22" s="1"/>
  <c r="H11652" i="22"/>
  <c r="I11652" i="22" s="1"/>
  <c r="H11651" i="22"/>
  <c r="I11651" i="22" s="1"/>
  <c r="H11650" i="22"/>
  <c r="I11650" i="22" s="1"/>
  <c r="H11649" i="22"/>
  <c r="I11649" i="22" s="1"/>
  <c r="H11648" i="22"/>
  <c r="I11648" i="22" s="1"/>
  <c r="H11647" i="22"/>
  <c r="I11647" i="22" s="1"/>
  <c r="H11646" i="22"/>
  <c r="I11646" i="22" s="1"/>
  <c r="H11645" i="22"/>
  <c r="I11645" i="22" s="1"/>
  <c r="H11644" i="22"/>
  <c r="I11644" i="22" s="1"/>
  <c r="H11643" i="22"/>
  <c r="I11643" i="22" s="1"/>
  <c r="H11642" i="22"/>
  <c r="I11642" i="22" s="1"/>
  <c r="H11641" i="22"/>
  <c r="I11641" i="22" s="1"/>
  <c r="H11640" i="22"/>
  <c r="I11640" i="22" s="1"/>
  <c r="H11639" i="22"/>
  <c r="I11639" i="22" s="1"/>
  <c r="H11638" i="22"/>
  <c r="I11638" i="22" s="1"/>
  <c r="H11637" i="22"/>
  <c r="I11637" i="22" s="1"/>
  <c r="H11636" i="22"/>
  <c r="I11636" i="22" s="1"/>
  <c r="H11635" i="22"/>
  <c r="I11635" i="22" s="1"/>
  <c r="H11634" i="22"/>
  <c r="I11634" i="22" s="1"/>
  <c r="H11633" i="22"/>
  <c r="I11633" i="22" s="1"/>
  <c r="H11632" i="22"/>
  <c r="I11632" i="22" s="1"/>
  <c r="H11631" i="22"/>
  <c r="I11631" i="22" s="1"/>
  <c r="H11630" i="22"/>
  <c r="I11630" i="22" s="1"/>
  <c r="H11629" i="22"/>
  <c r="I11629" i="22" s="1"/>
  <c r="H11628" i="22"/>
  <c r="I11628" i="22" s="1"/>
  <c r="H11627" i="22"/>
  <c r="I11627" i="22" s="1"/>
  <c r="H11626" i="22"/>
  <c r="I11626" i="22" s="1"/>
  <c r="H11625" i="22"/>
  <c r="I11625" i="22" s="1"/>
  <c r="H11624" i="22"/>
  <c r="I11624" i="22" s="1"/>
  <c r="H11623" i="22"/>
  <c r="I11623" i="22" s="1"/>
  <c r="H11622" i="22"/>
  <c r="I11622" i="22" s="1"/>
  <c r="H11621" i="22"/>
  <c r="I11621" i="22" s="1"/>
  <c r="H11620" i="22"/>
  <c r="I11620" i="22" s="1"/>
  <c r="H11619" i="22"/>
  <c r="I11619" i="22" s="1"/>
  <c r="H11618" i="22"/>
  <c r="I11618" i="22" s="1"/>
  <c r="H11617" i="22"/>
  <c r="I11617" i="22" s="1"/>
  <c r="H11616" i="22"/>
  <c r="I11616" i="22" s="1"/>
  <c r="H11615" i="22"/>
  <c r="I11615" i="22" s="1"/>
  <c r="H11614" i="22"/>
  <c r="I11614" i="22" s="1"/>
  <c r="H11613" i="22"/>
  <c r="I11613" i="22" s="1"/>
  <c r="H11612" i="22"/>
  <c r="I11612" i="22" s="1"/>
  <c r="H11611" i="22"/>
  <c r="I11611" i="22" s="1"/>
  <c r="H11610" i="22"/>
  <c r="I11610" i="22" s="1"/>
  <c r="H11609" i="22"/>
  <c r="I11609" i="22" s="1"/>
  <c r="H11608" i="22"/>
  <c r="I11608" i="22" s="1"/>
  <c r="H11607" i="22"/>
  <c r="I11607" i="22" s="1"/>
  <c r="H11606" i="22"/>
  <c r="I11606" i="22" s="1"/>
  <c r="H11605" i="22"/>
  <c r="I11605" i="22" s="1"/>
  <c r="H11604" i="22"/>
  <c r="I11604" i="22" s="1"/>
  <c r="H11603" i="22"/>
  <c r="I11603" i="22" s="1"/>
  <c r="H11602" i="22"/>
  <c r="I11602" i="22" s="1"/>
  <c r="H11601" i="22"/>
  <c r="I11601" i="22" s="1"/>
  <c r="H11600" i="22"/>
  <c r="I11600" i="22" s="1"/>
  <c r="H11599" i="22"/>
  <c r="I11599" i="22" s="1"/>
  <c r="H11598" i="22"/>
  <c r="I11598" i="22" s="1"/>
  <c r="H11597" i="22"/>
  <c r="I11597" i="22" s="1"/>
  <c r="H11596" i="22"/>
  <c r="I11596" i="22" s="1"/>
  <c r="H11595" i="22"/>
  <c r="I11595" i="22" s="1"/>
  <c r="H11594" i="22"/>
  <c r="I11594" i="22" s="1"/>
  <c r="H11593" i="22"/>
  <c r="I11593" i="22" s="1"/>
  <c r="H11592" i="22"/>
  <c r="I11592" i="22" s="1"/>
  <c r="H11591" i="22"/>
  <c r="I11591" i="22" s="1"/>
  <c r="H11590" i="22"/>
  <c r="I11590" i="22" s="1"/>
  <c r="H11589" i="22"/>
  <c r="I11589" i="22" s="1"/>
  <c r="H11588" i="22"/>
  <c r="I11588" i="22" s="1"/>
  <c r="H11587" i="22"/>
  <c r="I11587" i="22" s="1"/>
  <c r="H11586" i="22"/>
  <c r="I11586" i="22" s="1"/>
  <c r="H11585" i="22"/>
  <c r="I11585" i="22" s="1"/>
  <c r="H11584" i="22"/>
  <c r="I11584" i="22" s="1"/>
  <c r="H11583" i="22"/>
  <c r="I11583" i="22" s="1"/>
  <c r="H11582" i="22"/>
  <c r="I11582" i="22" s="1"/>
  <c r="H11581" i="22"/>
  <c r="I11581" i="22" s="1"/>
  <c r="H11580" i="22"/>
  <c r="I11580" i="22" s="1"/>
  <c r="H11579" i="22"/>
  <c r="I11579" i="22" s="1"/>
  <c r="H11578" i="22"/>
  <c r="I11578" i="22" s="1"/>
  <c r="H11577" i="22"/>
  <c r="I11577" i="22" s="1"/>
  <c r="H11576" i="22"/>
  <c r="I11576" i="22" s="1"/>
  <c r="H11575" i="22"/>
  <c r="I11575" i="22" s="1"/>
  <c r="H11574" i="22"/>
  <c r="I11574" i="22" s="1"/>
  <c r="H11573" i="22"/>
  <c r="I11573" i="22" s="1"/>
  <c r="H11572" i="22"/>
  <c r="I11572" i="22" s="1"/>
  <c r="H11571" i="22"/>
  <c r="I11571" i="22" s="1"/>
  <c r="H11570" i="22"/>
  <c r="I11570" i="22" s="1"/>
  <c r="H11569" i="22"/>
  <c r="I11569" i="22" s="1"/>
  <c r="H11568" i="22"/>
  <c r="I11568" i="22" s="1"/>
  <c r="H11567" i="22"/>
  <c r="I11567" i="22" s="1"/>
  <c r="H11566" i="22"/>
  <c r="I11566" i="22" s="1"/>
  <c r="H11565" i="22"/>
  <c r="I11565" i="22" s="1"/>
  <c r="H11564" i="22"/>
  <c r="I11564" i="22" s="1"/>
  <c r="H11563" i="22"/>
  <c r="I11563" i="22" s="1"/>
  <c r="H11562" i="22"/>
  <c r="I11562" i="22" s="1"/>
  <c r="H11561" i="22"/>
  <c r="I11561" i="22" s="1"/>
  <c r="H11560" i="22"/>
  <c r="I11560" i="22" s="1"/>
  <c r="H11559" i="22"/>
  <c r="I11559" i="22" s="1"/>
  <c r="H11558" i="22"/>
  <c r="I11558" i="22" s="1"/>
  <c r="H11557" i="22"/>
  <c r="I11557" i="22" s="1"/>
  <c r="H11556" i="22"/>
  <c r="I11556" i="22" s="1"/>
  <c r="H11555" i="22"/>
  <c r="I11555" i="22" s="1"/>
  <c r="H11554" i="22"/>
  <c r="I11554" i="22" s="1"/>
  <c r="H11553" i="22"/>
  <c r="I11553" i="22" s="1"/>
  <c r="H11552" i="22"/>
  <c r="I11552" i="22" s="1"/>
  <c r="H11551" i="22"/>
  <c r="I11551" i="22" s="1"/>
  <c r="H11550" i="22"/>
  <c r="I11550" i="22" s="1"/>
  <c r="H11549" i="22"/>
  <c r="I11549" i="22" s="1"/>
  <c r="H11548" i="22"/>
  <c r="I11548" i="22" s="1"/>
  <c r="H11547" i="22"/>
  <c r="I11547" i="22" s="1"/>
  <c r="H11546" i="22"/>
  <c r="I11546" i="22" s="1"/>
  <c r="H11545" i="22"/>
  <c r="I11545" i="22" s="1"/>
  <c r="H11544" i="22"/>
  <c r="I11544" i="22" s="1"/>
  <c r="H11543" i="22"/>
  <c r="I11543" i="22" s="1"/>
  <c r="H11542" i="22"/>
  <c r="I11542" i="22" s="1"/>
  <c r="H11541" i="22"/>
  <c r="I11541" i="22" s="1"/>
  <c r="H11540" i="22"/>
  <c r="I11540" i="22" s="1"/>
  <c r="H11539" i="22"/>
  <c r="I11539" i="22" s="1"/>
  <c r="H11538" i="22"/>
  <c r="I11538" i="22" s="1"/>
  <c r="H11537" i="22"/>
  <c r="I11537" i="22" s="1"/>
  <c r="H11536" i="22"/>
  <c r="I11536" i="22" s="1"/>
  <c r="H11535" i="22"/>
  <c r="I11535" i="22" s="1"/>
  <c r="H11534" i="22"/>
  <c r="I11534" i="22" s="1"/>
  <c r="H11533" i="22"/>
  <c r="I11533" i="22" s="1"/>
  <c r="H11532" i="22"/>
  <c r="I11532" i="22" s="1"/>
  <c r="H11531" i="22"/>
  <c r="I11531" i="22" s="1"/>
  <c r="H11530" i="22"/>
  <c r="I11530" i="22" s="1"/>
  <c r="H11529" i="22"/>
  <c r="I11529" i="22" s="1"/>
  <c r="H11528" i="22"/>
  <c r="I11528" i="22" s="1"/>
  <c r="H11527" i="22"/>
  <c r="I11527" i="22" s="1"/>
  <c r="H11526" i="22"/>
  <c r="I11526" i="22" s="1"/>
  <c r="H11525" i="22"/>
  <c r="I11525" i="22" s="1"/>
  <c r="H11524" i="22"/>
  <c r="I11524" i="22" s="1"/>
  <c r="H11523" i="22"/>
  <c r="I11523" i="22" s="1"/>
  <c r="H11522" i="22"/>
  <c r="I11522" i="22" s="1"/>
  <c r="H11521" i="22"/>
  <c r="I11521" i="22" s="1"/>
  <c r="H11520" i="22"/>
  <c r="I11520" i="22" s="1"/>
  <c r="H11519" i="22"/>
  <c r="I11519" i="22" s="1"/>
  <c r="H11518" i="22"/>
  <c r="I11518" i="22" s="1"/>
  <c r="H11517" i="22"/>
  <c r="I11517" i="22" s="1"/>
  <c r="H11516" i="22"/>
  <c r="I11516" i="22" s="1"/>
  <c r="H11515" i="22"/>
  <c r="I11515" i="22" s="1"/>
  <c r="H11514" i="22"/>
  <c r="I11514" i="22" s="1"/>
  <c r="H11513" i="22"/>
  <c r="I11513" i="22" s="1"/>
  <c r="H11512" i="22"/>
  <c r="I11512" i="22" s="1"/>
  <c r="H11511" i="22"/>
  <c r="I11511" i="22" s="1"/>
  <c r="H11510" i="22"/>
  <c r="I11510" i="22" s="1"/>
  <c r="H11509" i="22"/>
  <c r="I11509" i="22" s="1"/>
  <c r="H11508" i="22"/>
  <c r="I11508" i="22" s="1"/>
  <c r="H11507" i="22"/>
  <c r="I11507" i="22" s="1"/>
  <c r="H11506" i="22"/>
  <c r="I11506" i="22" s="1"/>
  <c r="H11505" i="22"/>
  <c r="I11505" i="22" s="1"/>
  <c r="H11504" i="22"/>
  <c r="I11504" i="22" s="1"/>
  <c r="H11503" i="22"/>
  <c r="I11503" i="22" s="1"/>
  <c r="H11502" i="22"/>
  <c r="I11502" i="22" s="1"/>
  <c r="H11501" i="22"/>
  <c r="I11501" i="22" s="1"/>
  <c r="H11500" i="22"/>
  <c r="I11500" i="22" s="1"/>
  <c r="H11499" i="22"/>
  <c r="I11499" i="22" s="1"/>
  <c r="H11498" i="22"/>
  <c r="I11498" i="22" s="1"/>
  <c r="H11497" i="22"/>
  <c r="I11497" i="22" s="1"/>
  <c r="H11496" i="22"/>
  <c r="I11496" i="22" s="1"/>
  <c r="H11495" i="22"/>
  <c r="I11495" i="22" s="1"/>
  <c r="H11494" i="22"/>
  <c r="I11494" i="22" s="1"/>
  <c r="H11493" i="22"/>
  <c r="I11493" i="22" s="1"/>
  <c r="H11492" i="22"/>
  <c r="I11492" i="22" s="1"/>
  <c r="H11491" i="22"/>
  <c r="I11491" i="22" s="1"/>
  <c r="H11490" i="22"/>
  <c r="I11490" i="22" s="1"/>
  <c r="H11489" i="22"/>
  <c r="I11489" i="22" s="1"/>
  <c r="H11488" i="22"/>
  <c r="I11488" i="22" s="1"/>
  <c r="H11487" i="22"/>
  <c r="I11487" i="22" s="1"/>
  <c r="H11486" i="22"/>
  <c r="I11486" i="22" s="1"/>
  <c r="H11485" i="22"/>
  <c r="I11485" i="22" s="1"/>
  <c r="H11484" i="22"/>
  <c r="I11484" i="22" s="1"/>
  <c r="H11483" i="22"/>
  <c r="I11483" i="22" s="1"/>
  <c r="H11482" i="22"/>
  <c r="I11482" i="22" s="1"/>
  <c r="H11481" i="22"/>
  <c r="I11481" i="22" s="1"/>
  <c r="H11480" i="22"/>
  <c r="I11480" i="22" s="1"/>
  <c r="H11479" i="22"/>
  <c r="I11479" i="22" s="1"/>
  <c r="H11478" i="22"/>
  <c r="I11478" i="22" s="1"/>
  <c r="H11477" i="22"/>
  <c r="I11477" i="22" s="1"/>
  <c r="H11476" i="22"/>
  <c r="I11476" i="22" s="1"/>
  <c r="H11475" i="22"/>
  <c r="I11475" i="22" s="1"/>
  <c r="H11474" i="22"/>
  <c r="I11474" i="22" s="1"/>
  <c r="H11473" i="22"/>
  <c r="I11473" i="22" s="1"/>
  <c r="H11472" i="22"/>
  <c r="I11472" i="22" s="1"/>
  <c r="H11471" i="22"/>
  <c r="I11471" i="22" s="1"/>
  <c r="H11470" i="22"/>
  <c r="I11470" i="22" s="1"/>
  <c r="H11469" i="22"/>
  <c r="I11469" i="22" s="1"/>
  <c r="H11468" i="22"/>
  <c r="I11468" i="22" s="1"/>
  <c r="H11467" i="22"/>
  <c r="I11467" i="22" s="1"/>
  <c r="H11466" i="22"/>
  <c r="I11466" i="22" s="1"/>
  <c r="H11465" i="22"/>
  <c r="I11465" i="22" s="1"/>
  <c r="H11464" i="22"/>
  <c r="I11464" i="22" s="1"/>
  <c r="H11463" i="22"/>
  <c r="I11463" i="22" s="1"/>
  <c r="H11462" i="22"/>
  <c r="I11462" i="22" s="1"/>
  <c r="H11461" i="22"/>
  <c r="I11461" i="22" s="1"/>
  <c r="H11460" i="22"/>
  <c r="I11460" i="22" s="1"/>
  <c r="H11459" i="22"/>
  <c r="I11459" i="22" s="1"/>
  <c r="H11458" i="22"/>
  <c r="I11458" i="22" s="1"/>
  <c r="H11457" i="22"/>
  <c r="I11457" i="22" s="1"/>
  <c r="H11456" i="22"/>
  <c r="I11456" i="22" s="1"/>
  <c r="H11455" i="22"/>
  <c r="I11455" i="22" s="1"/>
  <c r="H11454" i="22"/>
  <c r="I11454" i="22" s="1"/>
  <c r="H11453" i="22"/>
  <c r="I11453" i="22" s="1"/>
  <c r="H11452" i="22"/>
  <c r="I11452" i="22" s="1"/>
  <c r="H11451" i="22"/>
  <c r="I11451" i="22" s="1"/>
  <c r="H11450" i="22"/>
  <c r="I11450" i="22" s="1"/>
  <c r="H11449" i="22"/>
  <c r="I11449" i="22" s="1"/>
  <c r="H11448" i="22"/>
  <c r="I11448" i="22" s="1"/>
  <c r="H11447" i="22"/>
  <c r="I11447" i="22" s="1"/>
  <c r="H11446" i="22"/>
  <c r="I11446" i="22" s="1"/>
  <c r="H11445" i="22"/>
  <c r="I11445" i="22" s="1"/>
  <c r="H11444" i="22"/>
  <c r="I11444" i="22" s="1"/>
  <c r="H11443" i="22"/>
  <c r="I11443" i="22" s="1"/>
  <c r="H11442" i="22"/>
  <c r="I11442" i="22" s="1"/>
  <c r="H11441" i="22"/>
  <c r="I11441" i="22" s="1"/>
  <c r="H11440" i="22"/>
  <c r="I11440" i="22" s="1"/>
  <c r="H11439" i="22"/>
  <c r="I11439" i="22" s="1"/>
  <c r="H11438" i="22"/>
  <c r="I11438" i="22" s="1"/>
  <c r="H11437" i="22"/>
  <c r="I11437" i="22" s="1"/>
  <c r="H11436" i="22"/>
  <c r="I11436" i="22" s="1"/>
  <c r="H11435" i="22"/>
  <c r="I11435" i="22" s="1"/>
  <c r="H11434" i="22"/>
  <c r="I11434" i="22" s="1"/>
  <c r="H11433" i="22"/>
  <c r="I11433" i="22" s="1"/>
  <c r="H11432" i="22"/>
  <c r="I11432" i="22" s="1"/>
  <c r="H11431" i="22"/>
  <c r="I11431" i="22" s="1"/>
  <c r="H11430" i="22"/>
  <c r="I11430" i="22" s="1"/>
  <c r="H11429" i="22"/>
  <c r="I11429" i="22" s="1"/>
  <c r="H11428" i="22"/>
  <c r="I11428" i="22" s="1"/>
  <c r="H11427" i="22"/>
  <c r="I11427" i="22" s="1"/>
  <c r="H11426" i="22"/>
  <c r="I11426" i="22" s="1"/>
  <c r="H11425" i="22"/>
  <c r="I11425" i="22" s="1"/>
  <c r="H11424" i="22"/>
  <c r="I11424" i="22" s="1"/>
  <c r="H11423" i="22"/>
  <c r="I11423" i="22" s="1"/>
  <c r="H11422" i="22"/>
  <c r="I11422" i="22" s="1"/>
  <c r="H11421" i="22"/>
  <c r="I11421" i="22" s="1"/>
  <c r="H11420" i="22"/>
  <c r="I11420" i="22" s="1"/>
  <c r="H11419" i="22"/>
  <c r="I11419" i="22" s="1"/>
  <c r="H11418" i="22"/>
  <c r="I11418" i="22" s="1"/>
  <c r="H11417" i="22"/>
  <c r="I11417" i="22" s="1"/>
  <c r="H11416" i="22"/>
  <c r="I11416" i="22" s="1"/>
  <c r="H11415" i="22"/>
  <c r="I11415" i="22" s="1"/>
  <c r="H11414" i="22"/>
  <c r="I11414" i="22" s="1"/>
  <c r="H11413" i="22"/>
  <c r="I11413" i="22" s="1"/>
  <c r="H11412" i="22"/>
  <c r="I11412" i="22" s="1"/>
  <c r="H11411" i="22"/>
  <c r="I11411" i="22" s="1"/>
  <c r="H11410" i="22"/>
  <c r="I11410" i="22" s="1"/>
  <c r="H11409" i="22"/>
  <c r="I11409" i="22" s="1"/>
  <c r="H11408" i="22"/>
  <c r="I11408" i="22" s="1"/>
  <c r="H11407" i="22"/>
  <c r="I11407" i="22" s="1"/>
  <c r="H11406" i="22"/>
  <c r="I11406" i="22" s="1"/>
  <c r="H11405" i="22"/>
  <c r="I11405" i="22" s="1"/>
  <c r="H11404" i="22"/>
  <c r="I11404" i="22" s="1"/>
  <c r="H11403" i="22"/>
  <c r="I11403" i="22" s="1"/>
  <c r="H11402" i="22"/>
  <c r="I11402" i="22" s="1"/>
  <c r="H11401" i="22"/>
  <c r="I11401" i="22" s="1"/>
  <c r="H11400" i="22"/>
  <c r="I11400" i="22" s="1"/>
  <c r="H11399" i="22"/>
  <c r="I11399" i="22" s="1"/>
  <c r="H11398" i="22"/>
  <c r="I11398" i="22" s="1"/>
  <c r="H11397" i="22"/>
  <c r="I11397" i="22" s="1"/>
  <c r="H11396" i="22"/>
  <c r="I11396" i="22" s="1"/>
  <c r="H11395" i="22"/>
  <c r="I11395" i="22" s="1"/>
  <c r="H11394" i="22"/>
  <c r="I11394" i="22" s="1"/>
  <c r="H11393" i="22"/>
  <c r="I11393" i="22" s="1"/>
  <c r="H11392" i="22"/>
  <c r="I11392" i="22" s="1"/>
  <c r="H11391" i="22"/>
  <c r="I11391" i="22" s="1"/>
  <c r="H11390" i="22"/>
  <c r="I11390" i="22" s="1"/>
  <c r="H11389" i="22"/>
  <c r="I11389" i="22" s="1"/>
  <c r="H11388" i="22"/>
  <c r="I11388" i="22" s="1"/>
  <c r="H11387" i="22"/>
  <c r="I11387" i="22" s="1"/>
  <c r="H11386" i="22"/>
  <c r="I11386" i="22" s="1"/>
  <c r="H11385" i="22"/>
  <c r="I11385" i="22" s="1"/>
  <c r="H11384" i="22"/>
  <c r="I11384" i="22" s="1"/>
  <c r="H11383" i="22"/>
  <c r="I11383" i="22" s="1"/>
  <c r="H11382" i="22"/>
  <c r="I11382" i="22" s="1"/>
  <c r="H11381" i="22"/>
  <c r="I11381" i="22" s="1"/>
  <c r="H11380" i="22"/>
  <c r="I11380" i="22" s="1"/>
  <c r="H11379" i="22"/>
  <c r="I11379" i="22" s="1"/>
  <c r="H11378" i="22"/>
  <c r="I11378" i="22" s="1"/>
  <c r="H11377" i="22"/>
  <c r="I11377" i="22" s="1"/>
  <c r="H11376" i="22"/>
  <c r="I11376" i="22" s="1"/>
  <c r="H11375" i="22"/>
  <c r="I11375" i="22" s="1"/>
  <c r="H11374" i="22"/>
  <c r="I11374" i="22" s="1"/>
  <c r="H11373" i="22"/>
  <c r="I11373" i="22" s="1"/>
  <c r="H11372" i="22"/>
  <c r="I11372" i="22" s="1"/>
  <c r="H11371" i="22"/>
  <c r="I11371" i="22" s="1"/>
  <c r="H11370" i="22"/>
  <c r="I11370" i="22" s="1"/>
  <c r="H11369" i="22"/>
  <c r="I11369" i="22" s="1"/>
  <c r="H11368" i="22"/>
  <c r="I11368" i="22" s="1"/>
  <c r="H11367" i="22"/>
  <c r="I11367" i="22" s="1"/>
  <c r="H11366" i="22"/>
  <c r="I11366" i="22" s="1"/>
  <c r="H11365" i="22"/>
  <c r="I11365" i="22" s="1"/>
  <c r="H11364" i="22"/>
  <c r="I11364" i="22" s="1"/>
  <c r="H11363" i="22"/>
  <c r="I11363" i="22" s="1"/>
  <c r="H11362" i="22"/>
  <c r="I11362" i="22" s="1"/>
  <c r="H11361" i="22"/>
  <c r="I11361" i="22" s="1"/>
  <c r="H11360" i="22"/>
  <c r="I11360" i="22" s="1"/>
  <c r="H11359" i="22"/>
  <c r="I11359" i="22" s="1"/>
  <c r="H11358" i="22"/>
  <c r="I11358" i="22" s="1"/>
  <c r="H11357" i="22"/>
  <c r="I11357" i="22" s="1"/>
  <c r="H11356" i="22"/>
  <c r="I11356" i="22" s="1"/>
  <c r="H11355" i="22"/>
  <c r="I11355" i="22" s="1"/>
  <c r="H11354" i="22"/>
  <c r="I11354" i="22" s="1"/>
  <c r="H11353" i="22"/>
  <c r="I11353" i="22" s="1"/>
  <c r="H11352" i="22"/>
  <c r="I11352" i="22" s="1"/>
  <c r="H11351" i="22"/>
  <c r="I11351" i="22" s="1"/>
  <c r="H11350" i="22"/>
  <c r="I11350" i="22" s="1"/>
  <c r="H11349" i="22"/>
  <c r="I11349" i="22" s="1"/>
  <c r="H11348" i="22"/>
  <c r="I11348" i="22" s="1"/>
  <c r="H11347" i="22"/>
  <c r="I11347" i="22" s="1"/>
  <c r="H11346" i="22"/>
  <c r="I11346" i="22" s="1"/>
  <c r="H11345" i="22"/>
  <c r="I11345" i="22" s="1"/>
  <c r="H11344" i="22"/>
  <c r="I11344" i="22" s="1"/>
  <c r="H11343" i="22"/>
  <c r="I11343" i="22" s="1"/>
  <c r="H11342" i="22"/>
  <c r="I11342" i="22" s="1"/>
  <c r="H11341" i="22"/>
  <c r="I11341" i="22" s="1"/>
  <c r="H11340" i="22"/>
  <c r="I11340" i="22" s="1"/>
  <c r="H11339" i="22"/>
  <c r="I11339" i="22" s="1"/>
  <c r="H11338" i="22"/>
  <c r="I11338" i="22" s="1"/>
  <c r="H11337" i="22"/>
  <c r="I11337" i="22" s="1"/>
  <c r="H11336" i="22"/>
  <c r="I11336" i="22" s="1"/>
  <c r="H11335" i="22"/>
  <c r="I11335" i="22" s="1"/>
  <c r="H11334" i="22"/>
  <c r="I11334" i="22" s="1"/>
  <c r="H11333" i="22"/>
  <c r="I11333" i="22" s="1"/>
  <c r="H11332" i="22"/>
  <c r="I11332" i="22" s="1"/>
  <c r="H11331" i="22"/>
  <c r="I11331" i="22" s="1"/>
  <c r="H11330" i="22"/>
  <c r="I11330" i="22" s="1"/>
  <c r="H11329" i="22"/>
  <c r="I11329" i="22" s="1"/>
  <c r="H11328" i="22"/>
  <c r="I11328" i="22" s="1"/>
  <c r="H11327" i="22"/>
  <c r="I11327" i="22" s="1"/>
  <c r="H11326" i="22"/>
  <c r="I11326" i="22" s="1"/>
  <c r="H11325" i="22"/>
  <c r="I11325" i="22" s="1"/>
  <c r="H11324" i="22"/>
  <c r="I11324" i="22" s="1"/>
  <c r="H11323" i="22"/>
  <c r="I11323" i="22" s="1"/>
  <c r="H11322" i="22"/>
  <c r="I11322" i="22" s="1"/>
  <c r="H11321" i="22"/>
  <c r="I11321" i="22" s="1"/>
  <c r="H11320" i="22"/>
  <c r="I11320" i="22" s="1"/>
  <c r="H11319" i="22"/>
  <c r="I11319" i="22" s="1"/>
  <c r="H11318" i="22"/>
  <c r="I11318" i="22" s="1"/>
  <c r="H11317" i="22"/>
  <c r="I11317" i="22" s="1"/>
  <c r="H11316" i="22"/>
  <c r="I11316" i="22" s="1"/>
  <c r="H11315" i="22"/>
  <c r="I11315" i="22" s="1"/>
  <c r="H11314" i="22"/>
  <c r="I11314" i="22" s="1"/>
  <c r="H11313" i="22"/>
  <c r="I11313" i="22" s="1"/>
  <c r="H11312" i="22"/>
  <c r="I11312" i="22" s="1"/>
  <c r="H11311" i="22"/>
  <c r="I11311" i="22" s="1"/>
  <c r="H11310" i="22"/>
  <c r="I11310" i="22" s="1"/>
  <c r="H11309" i="22"/>
  <c r="I11309" i="22" s="1"/>
  <c r="H11308" i="22"/>
  <c r="I11308" i="22" s="1"/>
  <c r="H11307" i="22"/>
  <c r="I11307" i="22" s="1"/>
  <c r="H11306" i="22"/>
  <c r="I11306" i="22" s="1"/>
  <c r="H11305" i="22"/>
  <c r="I11305" i="22" s="1"/>
  <c r="H11304" i="22"/>
  <c r="I11304" i="22" s="1"/>
  <c r="H11303" i="22"/>
  <c r="I11303" i="22" s="1"/>
  <c r="H11302" i="22"/>
  <c r="I11302" i="22" s="1"/>
  <c r="H11301" i="22"/>
  <c r="I11301" i="22" s="1"/>
  <c r="H11300" i="22"/>
  <c r="I11300" i="22" s="1"/>
  <c r="H11299" i="22"/>
  <c r="I11299" i="22" s="1"/>
  <c r="H11298" i="22"/>
  <c r="I11298" i="22" s="1"/>
  <c r="H11297" i="22"/>
  <c r="I11297" i="22" s="1"/>
  <c r="H11296" i="22"/>
  <c r="I11296" i="22" s="1"/>
  <c r="H11295" i="22"/>
  <c r="I11295" i="22" s="1"/>
  <c r="H11294" i="22"/>
  <c r="I11294" i="22" s="1"/>
  <c r="H11293" i="22"/>
  <c r="I11293" i="22" s="1"/>
  <c r="H11292" i="22"/>
  <c r="I11292" i="22" s="1"/>
  <c r="H11291" i="22"/>
  <c r="I11291" i="22" s="1"/>
  <c r="H11290" i="22"/>
  <c r="I11290" i="22" s="1"/>
  <c r="H11289" i="22"/>
  <c r="I11289" i="22" s="1"/>
  <c r="H11288" i="22"/>
  <c r="I11288" i="22" s="1"/>
  <c r="H11287" i="22"/>
  <c r="I11287" i="22" s="1"/>
  <c r="H11286" i="22"/>
  <c r="I11286" i="22" s="1"/>
  <c r="H11285" i="22"/>
  <c r="I11285" i="22" s="1"/>
  <c r="H11284" i="22"/>
  <c r="I11284" i="22" s="1"/>
  <c r="H11283" i="22"/>
  <c r="I11283" i="22" s="1"/>
  <c r="H11282" i="22"/>
  <c r="I11282" i="22" s="1"/>
  <c r="H11281" i="22"/>
  <c r="I11281" i="22" s="1"/>
  <c r="H11280" i="22"/>
  <c r="I11280" i="22" s="1"/>
  <c r="H11279" i="22"/>
  <c r="I11279" i="22" s="1"/>
  <c r="H11278" i="22"/>
  <c r="I11278" i="22" s="1"/>
  <c r="H11277" i="22"/>
  <c r="I11277" i="22" s="1"/>
  <c r="H11276" i="22"/>
  <c r="I11276" i="22" s="1"/>
  <c r="H11275" i="22"/>
  <c r="I11275" i="22" s="1"/>
  <c r="H11274" i="22"/>
  <c r="I11274" i="22" s="1"/>
  <c r="H11273" i="22"/>
  <c r="I11273" i="22" s="1"/>
  <c r="H11272" i="22"/>
  <c r="I11272" i="22" s="1"/>
  <c r="H11271" i="22"/>
  <c r="I11271" i="22" s="1"/>
  <c r="H11270" i="22"/>
  <c r="I11270" i="22" s="1"/>
  <c r="H11269" i="22"/>
  <c r="I11269" i="22" s="1"/>
  <c r="H11268" i="22"/>
  <c r="I11268" i="22" s="1"/>
  <c r="H11267" i="22"/>
  <c r="I11267" i="22" s="1"/>
  <c r="H11266" i="22"/>
  <c r="I11266" i="22" s="1"/>
  <c r="H11265" i="22"/>
  <c r="I11265" i="22" s="1"/>
  <c r="H11264" i="22"/>
  <c r="I11264" i="22" s="1"/>
  <c r="H11263" i="22"/>
  <c r="I11263" i="22" s="1"/>
  <c r="H11262" i="22"/>
  <c r="I11262" i="22" s="1"/>
  <c r="H11261" i="22"/>
  <c r="I11261" i="22" s="1"/>
  <c r="H11260" i="22"/>
  <c r="I11260" i="22" s="1"/>
  <c r="H11259" i="22"/>
  <c r="I11259" i="22" s="1"/>
  <c r="H11258" i="22"/>
  <c r="I11258" i="22" s="1"/>
  <c r="H11257" i="22"/>
  <c r="I11257" i="22" s="1"/>
  <c r="H11256" i="22"/>
  <c r="I11256" i="22" s="1"/>
  <c r="H11255" i="22"/>
  <c r="I11255" i="22" s="1"/>
  <c r="H11254" i="22"/>
  <c r="I11254" i="22" s="1"/>
  <c r="H11253" i="22"/>
  <c r="I11253" i="22" s="1"/>
  <c r="H11252" i="22"/>
  <c r="I11252" i="22" s="1"/>
  <c r="H11251" i="22"/>
  <c r="I11251" i="22" s="1"/>
  <c r="H11250" i="22"/>
  <c r="I11250" i="22" s="1"/>
  <c r="H11249" i="22"/>
  <c r="I11249" i="22" s="1"/>
  <c r="H11248" i="22"/>
  <c r="I11248" i="22" s="1"/>
  <c r="H11247" i="22"/>
  <c r="I11247" i="22" s="1"/>
  <c r="H11246" i="22"/>
  <c r="I11246" i="22" s="1"/>
  <c r="H11245" i="22"/>
  <c r="I11245" i="22" s="1"/>
  <c r="H11244" i="22"/>
  <c r="I11244" i="22" s="1"/>
  <c r="H11243" i="22"/>
  <c r="I11243" i="22" s="1"/>
  <c r="H11242" i="22"/>
  <c r="I11242" i="22" s="1"/>
  <c r="H11241" i="22"/>
  <c r="I11241" i="22" s="1"/>
  <c r="H11240" i="22"/>
  <c r="I11240" i="22" s="1"/>
  <c r="H11239" i="22"/>
  <c r="I11239" i="22" s="1"/>
  <c r="H11238" i="22"/>
  <c r="I11238" i="22" s="1"/>
  <c r="H11237" i="22"/>
  <c r="I11237" i="22" s="1"/>
  <c r="H11236" i="22"/>
  <c r="I11236" i="22" s="1"/>
  <c r="H11235" i="22"/>
  <c r="I11235" i="22" s="1"/>
  <c r="H11234" i="22"/>
  <c r="I11234" i="22" s="1"/>
  <c r="H11233" i="22"/>
  <c r="I11233" i="22" s="1"/>
  <c r="H11232" i="22"/>
  <c r="I11232" i="22" s="1"/>
  <c r="H11231" i="22"/>
  <c r="I11231" i="22" s="1"/>
  <c r="H11230" i="22"/>
  <c r="I11230" i="22" s="1"/>
  <c r="H11229" i="22"/>
  <c r="I11229" i="22" s="1"/>
  <c r="H11228" i="22"/>
  <c r="I11228" i="22" s="1"/>
  <c r="H11227" i="22"/>
  <c r="I11227" i="22" s="1"/>
  <c r="H11226" i="22"/>
  <c r="I11226" i="22" s="1"/>
  <c r="H11225" i="22"/>
  <c r="I11225" i="22" s="1"/>
  <c r="H11224" i="22"/>
  <c r="I11224" i="22" s="1"/>
  <c r="H11223" i="22"/>
  <c r="I11223" i="22" s="1"/>
  <c r="H11222" i="22"/>
  <c r="I11222" i="22" s="1"/>
  <c r="H11221" i="22"/>
  <c r="I11221" i="22" s="1"/>
  <c r="H11220" i="22"/>
  <c r="I11220" i="22" s="1"/>
  <c r="H11219" i="22"/>
  <c r="I11219" i="22" s="1"/>
  <c r="H11218" i="22"/>
  <c r="I11218" i="22" s="1"/>
  <c r="H11217" i="22"/>
  <c r="I11217" i="22" s="1"/>
  <c r="H11216" i="22"/>
  <c r="I11216" i="22" s="1"/>
  <c r="H11215" i="22"/>
  <c r="I11215" i="22" s="1"/>
  <c r="H11214" i="22"/>
  <c r="I11214" i="22" s="1"/>
  <c r="H11213" i="22"/>
  <c r="I11213" i="22" s="1"/>
  <c r="H11212" i="22"/>
  <c r="I11212" i="22" s="1"/>
  <c r="H11211" i="22"/>
  <c r="I11211" i="22" s="1"/>
  <c r="H11210" i="22"/>
  <c r="I11210" i="22" s="1"/>
  <c r="H11209" i="22"/>
  <c r="I11209" i="22" s="1"/>
  <c r="H11208" i="22"/>
  <c r="I11208" i="22" s="1"/>
  <c r="H11207" i="22"/>
  <c r="I11207" i="22" s="1"/>
  <c r="H11206" i="22"/>
  <c r="I11206" i="22" s="1"/>
  <c r="H11205" i="22"/>
  <c r="I11205" i="22" s="1"/>
  <c r="H11204" i="22"/>
  <c r="I11204" i="22" s="1"/>
  <c r="H11203" i="22"/>
  <c r="I11203" i="22" s="1"/>
  <c r="H11202" i="22"/>
  <c r="I11202" i="22" s="1"/>
  <c r="H11201" i="22"/>
  <c r="I11201" i="22" s="1"/>
  <c r="H11200" i="22"/>
  <c r="I11200" i="22" s="1"/>
  <c r="H11199" i="22"/>
  <c r="I11199" i="22" s="1"/>
  <c r="H11198" i="22"/>
  <c r="I11198" i="22" s="1"/>
  <c r="H11197" i="22"/>
  <c r="I11197" i="22" s="1"/>
  <c r="H11196" i="22"/>
  <c r="I11196" i="22" s="1"/>
  <c r="H11195" i="22"/>
  <c r="I11195" i="22" s="1"/>
  <c r="H11194" i="22"/>
  <c r="I11194" i="22" s="1"/>
  <c r="H11193" i="22"/>
  <c r="I11193" i="22" s="1"/>
  <c r="H11192" i="22"/>
  <c r="I11192" i="22" s="1"/>
  <c r="H11191" i="22"/>
  <c r="I11191" i="22" s="1"/>
  <c r="H11190" i="22"/>
  <c r="I11190" i="22" s="1"/>
  <c r="H11189" i="22"/>
  <c r="I11189" i="22" s="1"/>
  <c r="H11188" i="22"/>
  <c r="I11188" i="22" s="1"/>
  <c r="H11187" i="22"/>
  <c r="I11187" i="22" s="1"/>
  <c r="H11186" i="22"/>
  <c r="I11186" i="22" s="1"/>
  <c r="H11185" i="22"/>
  <c r="I11185" i="22" s="1"/>
  <c r="H11184" i="22"/>
  <c r="I11184" i="22" s="1"/>
  <c r="H11183" i="22"/>
  <c r="I11183" i="22" s="1"/>
  <c r="H11182" i="22"/>
  <c r="I11182" i="22" s="1"/>
  <c r="H11181" i="22"/>
  <c r="I11181" i="22" s="1"/>
  <c r="H11180" i="22"/>
  <c r="I11180" i="22" s="1"/>
  <c r="H11179" i="22"/>
  <c r="I11179" i="22" s="1"/>
  <c r="H11178" i="22"/>
  <c r="I11178" i="22" s="1"/>
  <c r="H11177" i="22"/>
  <c r="I11177" i="22" s="1"/>
  <c r="H11176" i="22"/>
  <c r="I11176" i="22" s="1"/>
  <c r="H11175" i="22"/>
  <c r="I11175" i="22" s="1"/>
  <c r="H11174" i="22"/>
  <c r="I11174" i="22" s="1"/>
  <c r="H11173" i="22"/>
  <c r="I11173" i="22" s="1"/>
  <c r="H11172" i="22"/>
  <c r="I11172" i="22" s="1"/>
  <c r="H11171" i="22"/>
  <c r="I11171" i="22" s="1"/>
  <c r="H11170" i="22"/>
  <c r="I11170" i="22" s="1"/>
  <c r="H11169" i="22"/>
  <c r="I11169" i="22" s="1"/>
  <c r="H11168" i="22"/>
  <c r="I11168" i="22" s="1"/>
  <c r="H11167" i="22"/>
  <c r="I11167" i="22" s="1"/>
  <c r="H11166" i="22"/>
  <c r="I11166" i="22" s="1"/>
  <c r="H11165" i="22"/>
  <c r="I11165" i="22" s="1"/>
  <c r="H11164" i="22"/>
  <c r="I11164" i="22" s="1"/>
  <c r="H11163" i="22"/>
  <c r="I11163" i="22" s="1"/>
  <c r="H11162" i="22"/>
  <c r="I11162" i="22" s="1"/>
  <c r="H11161" i="22"/>
  <c r="I11161" i="22" s="1"/>
  <c r="H11160" i="22"/>
  <c r="I11160" i="22" s="1"/>
  <c r="H11159" i="22"/>
  <c r="I11159" i="22" s="1"/>
  <c r="H11158" i="22"/>
  <c r="I11158" i="22" s="1"/>
  <c r="H11157" i="22"/>
  <c r="I11157" i="22" s="1"/>
  <c r="H11156" i="22"/>
  <c r="I11156" i="22" s="1"/>
  <c r="H11155" i="22"/>
  <c r="I11155" i="22" s="1"/>
  <c r="H11154" i="22"/>
  <c r="I11154" i="22" s="1"/>
  <c r="H11153" i="22"/>
  <c r="I11153" i="22" s="1"/>
  <c r="H11152" i="22"/>
  <c r="I11152" i="22" s="1"/>
  <c r="H11151" i="22"/>
  <c r="I11151" i="22" s="1"/>
  <c r="H11150" i="22"/>
  <c r="I11150" i="22" s="1"/>
  <c r="H11149" i="22"/>
  <c r="I11149" i="22" s="1"/>
  <c r="H11148" i="22"/>
  <c r="I11148" i="22" s="1"/>
  <c r="H11147" i="22"/>
  <c r="I11147" i="22" s="1"/>
  <c r="H11146" i="22"/>
  <c r="I11146" i="22" s="1"/>
  <c r="H11145" i="22"/>
  <c r="I11145" i="22" s="1"/>
  <c r="H11144" i="22"/>
  <c r="I11144" i="22" s="1"/>
  <c r="H11143" i="22"/>
  <c r="I11143" i="22" s="1"/>
  <c r="H11142" i="22"/>
  <c r="I11142" i="22" s="1"/>
  <c r="H11141" i="22"/>
  <c r="I11141" i="22" s="1"/>
  <c r="H11140" i="22"/>
  <c r="I11140" i="22" s="1"/>
  <c r="H11139" i="22"/>
  <c r="I11139" i="22" s="1"/>
  <c r="H11138" i="22"/>
  <c r="I11138" i="22" s="1"/>
  <c r="H11137" i="22"/>
  <c r="I11137" i="22" s="1"/>
  <c r="H11136" i="22"/>
  <c r="I11136" i="22" s="1"/>
  <c r="H11135" i="22"/>
  <c r="I11135" i="22" s="1"/>
  <c r="H11134" i="22"/>
  <c r="I11134" i="22" s="1"/>
  <c r="H11133" i="22"/>
  <c r="I11133" i="22" s="1"/>
  <c r="H11132" i="22"/>
  <c r="I11132" i="22" s="1"/>
  <c r="H11131" i="22"/>
  <c r="I11131" i="22" s="1"/>
  <c r="H11130" i="22"/>
  <c r="I11130" i="22" s="1"/>
  <c r="H11129" i="22"/>
  <c r="I11129" i="22" s="1"/>
  <c r="H11128" i="22"/>
  <c r="I11128" i="22" s="1"/>
  <c r="H11127" i="22"/>
  <c r="I11127" i="22" s="1"/>
  <c r="H11126" i="22"/>
  <c r="I11126" i="22" s="1"/>
  <c r="H11125" i="22"/>
  <c r="I11125" i="22" s="1"/>
  <c r="H11124" i="22"/>
  <c r="I11124" i="22" s="1"/>
  <c r="H11123" i="22"/>
  <c r="I11123" i="22" s="1"/>
  <c r="H11122" i="22"/>
  <c r="I11122" i="22" s="1"/>
  <c r="H11121" i="22"/>
  <c r="I11121" i="22" s="1"/>
  <c r="H11120" i="22"/>
  <c r="I11120" i="22" s="1"/>
  <c r="H11119" i="22"/>
  <c r="I11119" i="22" s="1"/>
  <c r="H11118" i="22"/>
  <c r="I11118" i="22" s="1"/>
  <c r="H11117" i="22"/>
  <c r="I11117" i="22" s="1"/>
  <c r="H11116" i="22"/>
  <c r="I11116" i="22" s="1"/>
  <c r="H11115" i="22"/>
  <c r="I11115" i="22" s="1"/>
  <c r="H11114" i="22"/>
  <c r="I11114" i="22" s="1"/>
  <c r="H11113" i="22"/>
  <c r="I11113" i="22" s="1"/>
  <c r="H11112" i="22"/>
  <c r="I11112" i="22" s="1"/>
  <c r="H11111" i="22"/>
  <c r="I11111" i="22" s="1"/>
  <c r="H11110" i="22"/>
  <c r="I11110" i="22" s="1"/>
  <c r="H11109" i="22"/>
  <c r="I11109" i="22" s="1"/>
  <c r="H11108" i="22"/>
  <c r="I11108" i="22" s="1"/>
  <c r="H11107" i="22"/>
  <c r="I11107" i="22" s="1"/>
  <c r="H11106" i="22"/>
  <c r="I11106" i="22" s="1"/>
  <c r="H11105" i="22"/>
  <c r="I11105" i="22" s="1"/>
  <c r="H11104" i="22"/>
  <c r="I11104" i="22" s="1"/>
  <c r="H11103" i="22"/>
  <c r="I11103" i="22" s="1"/>
  <c r="H11102" i="22"/>
  <c r="I11102" i="22" s="1"/>
  <c r="H11101" i="22"/>
  <c r="I11101" i="22" s="1"/>
  <c r="H11100" i="22"/>
  <c r="I11100" i="22" s="1"/>
  <c r="H11099" i="22"/>
  <c r="I11099" i="22" s="1"/>
  <c r="H11098" i="22"/>
  <c r="I11098" i="22" s="1"/>
  <c r="H11097" i="22"/>
  <c r="I11097" i="22" s="1"/>
  <c r="H11096" i="22"/>
  <c r="I11096" i="22" s="1"/>
  <c r="H11095" i="22"/>
  <c r="I11095" i="22" s="1"/>
  <c r="H11094" i="22"/>
  <c r="I11094" i="22" s="1"/>
  <c r="H11093" i="22"/>
  <c r="I11093" i="22" s="1"/>
  <c r="H11092" i="22"/>
  <c r="I11092" i="22" s="1"/>
  <c r="H11091" i="22"/>
  <c r="I11091" i="22" s="1"/>
  <c r="H11090" i="22"/>
  <c r="I11090" i="22" s="1"/>
  <c r="H11089" i="22"/>
  <c r="I11089" i="22" s="1"/>
  <c r="H11088" i="22"/>
  <c r="I11088" i="22" s="1"/>
  <c r="H11087" i="22"/>
  <c r="I11087" i="22" s="1"/>
  <c r="H11086" i="22"/>
  <c r="I11086" i="22" s="1"/>
  <c r="H11085" i="22"/>
  <c r="I11085" i="22" s="1"/>
  <c r="H11084" i="22"/>
  <c r="I11084" i="22" s="1"/>
  <c r="H11083" i="22"/>
  <c r="I11083" i="22" s="1"/>
  <c r="H11082" i="22"/>
  <c r="I11082" i="22" s="1"/>
  <c r="H11081" i="22"/>
  <c r="I11081" i="22" s="1"/>
  <c r="H11080" i="22"/>
  <c r="I11080" i="22" s="1"/>
  <c r="H11079" i="22"/>
  <c r="I11079" i="22" s="1"/>
  <c r="H11078" i="22"/>
  <c r="I11078" i="22" s="1"/>
  <c r="H11077" i="22"/>
  <c r="I11077" i="22" s="1"/>
  <c r="H11076" i="22"/>
  <c r="I11076" i="22" s="1"/>
  <c r="H11075" i="22"/>
  <c r="I11075" i="22" s="1"/>
  <c r="H11074" i="22"/>
  <c r="I11074" i="22" s="1"/>
  <c r="H11073" i="22"/>
  <c r="I11073" i="22" s="1"/>
  <c r="H11072" i="22"/>
  <c r="I11072" i="22" s="1"/>
  <c r="H11071" i="22"/>
  <c r="I11071" i="22" s="1"/>
  <c r="H11070" i="22"/>
  <c r="I11070" i="22" s="1"/>
  <c r="H11069" i="22"/>
  <c r="I11069" i="22" s="1"/>
  <c r="H11068" i="22"/>
  <c r="I11068" i="22" s="1"/>
  <c r="H11067" i="22"/>
  <c r="I11067" i="22" s="1"/>
  <c r="H11066" i="22"/>
  <c r="I11066" i="22" s="1"/>
  <c r="H11065" i="22"/>
  <c r="I11065" i="22" s="1"/>
  <c r="H11064" i="22"/>
  <c r="I11064" i="22" s="1"/>
  <c r="H11063" i="22"/>
  <c r="I11063" i="22" s="1"/>
  <c r="H11062" i="22"/>
  <c r="I11062" i="22" s="1"/>
  <c r="H11061" i="22"/>
  <c r="I11061" i="22" s="1"/>
  <c r="H11060" i="22"/>
  <c r="I11060" i="22" s="1"/>
  <c r="H11059" i="22"/>
  <c r="I11059" i="22" s="1"/>
  <c r="H11058" i="22"/>
  <c r="I11058" i="22" s="1"/>
  <c r="H11057" i="22"/>
  <c r="I11057" i="22" s="1"/>
  <c r="H11056" i="22"/>
  <c r="I11056" i="22" s="1"/>
  <c r="H11055" i="22"/>
  <c r="I11055" i="22" s="1"/>
  <c r="H11054" i="22"/>
  <c r="I11054" i="22" s="1"/>
  <c r="H11053" i="22"/>
  <c r="I11053" i="22" s="1"/>
  <c r="H11052" i="22"/>
  <c r="I11052" i="22" s="1"/>
  <c r="H11051" i="22"/>
  <c r="I11051" i="22" s="1"/>
  <c r="H11050" i="22"/>
  <c r="I11050" i="22" s="1"/>
  <c r="H11049" i="22"/>
  <c r="I11049" i="22" s="1"/>
  <c r="H11048" i="22"/>
  <c r="I11048" i="22" s="1"/>
  <c r="H11047" i="22"/>
  <c r="I11047" i="22" s="1"/>
  <c r="H11046" i="22"/>
  <c r="I11046" i="22" s="1"/>
  <c r="H11045" i="22"/>
  <c r="I11045" i="22" s="1"/>
  <c r="H11044" i="22"/>
  <c r="I11044" i="22" s="1"/>
  <c r="H11043" i="22"/>
  <c r="I11043" i="22" s="1"/>
  <c r="H11042" i="22"/>
  <c r="I11042" i="22" s="1"/>
  <c r="H11041" i="22"/>
  <c r="I11041" i="22" s="1"/>
  <c r="H11040" i="22"/>
  <c r="I11040" i="22" s="1"/>
  <c r="H11039" i="22"/>
  <c r="I11039" i="22" s="1"/>
  <c r="H11038" i="22"/>
  <c r="I11038" i="22" s="1"/>
  <c r="H11037" i="22"/>
  <c r="I11037" i="22" s="1"/>
  <c r="H11036" i="22"/>
  <c r="I11036" i="22" s="1"/>
  <c r="H11035" i="22"/>
  <c r="I11035" i="22" s="1"/>
  <c r="H11034" i="22"/>
  <c r="I11034" i="22" s="1"/>
  <c r="H11033" i="22"/>
  <c r="I11033" i="22" s="1"/>
  <c r="H11032" i="22"/>
  <c r="I11032" i="22" s="1"/>
  <c r="H11031" i="22"/>
  <c r="I11031" i="22" s="1"/>
  <c r="H11030" i="22"/>
  <c r="I11030" i="22" s="1"/>
  <c r="H11029" i="22"/>
  <c r="I11029" i="22" s="1"/>
  <c r="H11028" i="22"/>
  <c r="I11028" i="22" s="1"/>
  <c r="H11027" i="22"/>
  <c r="I11027" i="22" s="1"/>
  <c r="H11026" i="22"/>
  <c r="I11026" i="22" s="1"/>
  <c r="H11025" i="22"/>
  <c r="I11025" i="22" s="1"/>
  <c r="H11024" i="22"/>
  <c r="I11024" i="22" s="1"/>
  <c r="H11023" i="22"/>
  <c r="I11023" i="22" s="1"/>
  <c r="H11022" i="22"/>
  <c r="I11022" i="22" s="1"/>
  <c r="H11021" i="22"/>
  <c r="I11021" i="22" s="1"/>
  <c r="H11020" i="22"/>
  <c r="I11020" i="22" s="1"/>
  <c r="H11019" i="22"/>
  <c r="I11019" i="22" s="1"/>
  <c r="H11018" i="22"/>
  <c r="I11018" i="22" s="1"/>
  <c r="H11017" i="22"/>
  <c r="I11017" i="22" s="1"/>
  <c r="H11016" i="22"/>
  <c r="I11016" i="22" s="1"/>
  <c r="H11015" i="22"/>
  <c r="I11015" i="22" s="1"/>
  <c r="H11014" i="22"/>
  <c r="I11014" i="22" s="1"/>
  <c r="H11013" i="22"/>
  <c r="I11013" i="22" s="1"/>
  <c r="H11012" i="22"/>
  <c r="I11012" i="22" s="1"/>
  <c r="H11011" i="22"/>
  <c r="I11011" i="22" s="1"/>
  <c r="H11010" i="22"/>
  <c r="I11010" i="22" s="1"/>
  <c r="H11009" i="22"/>
  <c r="I11009" i="22" s="1"/>
  <c r="H11008" i="22"/>
  <c r="I11008" i="22" s="1"/>
  <c r="H11007" i="22"/>
  <c r="I11007" i="22" s="1"/>
  <c r="H11006" i="22"/>
  <c r="I11006" i="22" s="1"/>
  <c r="H11005" i="22"/>
  <c r="I11005" i="22" s="1"/>
  <c r="H11004" i="22"/>
  <c r="I11004" i="22" s="1"/>
  <c r="H11003" i="22"/>
  <c r="I11003" i="22" s="1"/>
  <c r="H11002" i="22"/>
  <c r="I11002" i="22" s="1"/>
  <c r="H11001" i="22"/>
  <c r="I11001" i="22" s="1"/>
  <c r="H11000" i="22"/>
  <c r="I11000" i="22" s="1"/>
  <c r="H10999" i="22"/>
  <c r="I10999" i="22" s="1"/>
  <c r="H10998" i="22"/>
  <c r="I10998" i="22" s="1"/>
  <c r="H10997" i="22"/>
  <c r="I10997" i="22" s="1"/>
  <c r="H10996" i="22"/>
  <c r="I10996" i="22" s="1"/>
  <c r="H10995" i="22"/>
  <c r="I10995" i="22" s="1"/>
  <c r="H10994" i="22"/>
  <c r="I10994" i="22" s="1"/>
  <c r="H10993" i="22"/>
  <c r="I10993" i="22" s="1"/>
  <c r="H10992" i="22"/>
  <c r="I10992" i="22" s="1"/>
  <c r="H10991" i="22"/>
  <c r="I10991" i="22" s="1"/>
  <c r="H10990" i="22"/>
  <c r="I10990" i="22" s="1"/>
  <c r="H10989" i="22"/>
  <c r="I10989" i="22" s="1"/>
  <c r="H10988" i="22"/>
  <c r="I10988" i="22" s="1"/>
  <c r="H10987" i="22"/>
  <c r="I10987" i="22" s="1"/>
  <c r="H10986" i="22"/>
  <c r="I10986" i="22" s="1"/>
  <c r="H10985" i="22"/>
  <c r="I10985" i="22" s="1"/>
  <c r="H10984" i="22"/>
  <c r="I10984" i="22" s="1"/>
  <c r="H10983" i="22"/>
  <c r="I10983" i="22" s="1"/>
  <c r="H10982" i="22"/>
  <c r="I10982" i="22" s="1"/>
  <c r="H10981" i="22"/>
  <c r="I10981" i="22" s="1"/>
  <c r="H10980" i="22"/>
  <c r="I10980" i="22" s="1"/>
  <c r="H10979" i="22"/>
  <c r="I10979" i="22" s="1"/>
  <c r="H10978" i="22"/>
  <c r="I10978" i="22" s="1"/>
  <c r="H10977" i="22"/>
  <c r="I10977" i="22" s="1"/>
  <c r="H10976" i="22"/>
  <c r="I10976" i="22" s="1"/>
  <c r="H10975" i="22"/>
  <c r="I10975" i="22" s="1"/>
  <c r="H10974" i="22"/>
  <c r="I10974" i="22" s="1"/>
  <c r="H10973" i="22"/>
  <c r="I10973" i="22" s="1"/>
  <c r="H10972" i="22"/>
  <c r="I10972" i="22" s="1"/>
  <c r="H10971" i="22"/>
  <c r="I10971" i="22" s="1"/>
  <c r="H10970" i="22"/>
  <c r="I10970" i="22" s="1"/>
  <c r="H10969" i="22"/>
  <c r="I10969" i="22" s="1"/>
  <c r="H10968" i="22"/>
  <c r="I10968" i="22" s="1"/>
  <c r="H10967" i="22"/>
  <c r="I10967" i="22" s="1"/>
  <c r="H10966" i="22"/>
  <c r="I10966" i="22" s="1"/>
  <c r="H10965" i="22"/>
  <c r="I10965" i="22" s="1"/>
  <c r="H10964" i="22"/>
  <c r="I10964" i="22" s="1"/>
  <c r="H10963" i="22"/>
  <c r="I10963" i="22" s="1"/>
  <c r="H10962" i="22"/>
  <c r="I10962" i="22" s="1"/>
  <c r="H10961" i="22"/>
  <c r="I10961" i="22" s="1"/>
  <c r="H10960" i="22"/>
  <c r="I10960" i="22" s="1"/>
  <c r="H10959" i="22"/>
  <c r="I10959" i="22" s="1"/>
  <c r="H10958" i="22"/>
  <c r="I10958" i="22" s="1"/>
  <c r="H10957" i="22"/>
  <c r="I10957" i="22" s="1"/>
  <c r="H10956" i="22"/>
  <c r="I10956" i="22" s="1"/>
  <c r="H10955" i="22"/>
  <c r="I10955" i="22" s="1"/>
  <c r="H10954" i="22"/>
  <c r="I10954" i="22" s="1"/>
  <c r="H10953" i="22"/>
  <c r="I10953" i="22" s="1"/>
  <c r="H10952" i="22"/>
  <c r="I10952" i="22" s="1"/>
  <c r="H10951" i="22"/>
  <c r="I10951" i="22" s="1"/>
  <c r="H10950" i="22"/>
  <c r="I10950" i="22" s="1"/>
  <c r="H10949" i="22"/>
  <c r="I10949" i="22" s="1"/>
  <c r="H10948" i="22"/>
  <c r="I10948" i="22" s="1"/>
  <c r="H10947" i="22"/>
  <c r="I10947" i="22" s="1"/>
  <c r="H10946" i="22"/>
  <c r="I10946" i="22" s="1"/>
  <c r="H10945" i="22"/>
  <c r="I10945" i="22" s="1"/>
  <c r="H10944" i="22"/>
  <c r="I10944" i="22" s="1"/>
  <c r="H10943" i="22"/>
  <c r="I10943" i="22" s="1"/>
  <c r="H10942" i="22"/>
  <c r="I10942" i="22" s="1"/>
  <c r="H10941" i="22"/>
  <c r="I10941" i="22" s="1"/>
  <c r="H10940" i="22"/>
  <c r="I10940" i="22" s="1"/>
  <c r="H10939" i="22"/>
  <c r="I10939" i="22" s="1"/>
  <c r="H10938" i="22"/>
  <c r="I10938" i="22" s="1"/>
  <c r="H10937" i="22"/>
  <c r="I10937" i="22" s="1"/>
  <c r="H10936" i="22"/>
  <c r="I10936" i="22" s="1"/>
  <c r="H10935" i="22"/>
  <c r="I10935" i="22" s="1"/>
  <c r="H10934" i="22"/>
  <c r="I10934" i="22" s="1"/>
  <c r="H10933" i="22"/>
  <c r="I10933" i="22" s="1"/>
  <c r="H10932" i="22"/>
  <c r="I10932" i="22" s="1"/>
  <c r="H10931" i="22"/>
  <c r="I10931" i="22" s="1"/>
  <c r="H10930" i="22"/>
  <c r="I10930" i="22" s="1"/>
  <c r="H10929" i="22"/>
  <c r="I10929" i="22" s="1"/>
  <c r="H10928" i="22"/>
  <c r="I10928" i="22" s="1"/>
  <c r="H10927" i="22"/>
  <c r="I10927" i="22" s="1"/>
  <c r="H10926" i="22"/>
  <c r="I10926" i="22" s="1"/>
  <c r="H10925" i="22"/>
  <c r="I10925" i="22" s="1"/>
  <c r="H10924" i="22"/>
  <c r="I10924" i="22" s="1"/>
  <c r="H10923" i="22"/>
  <c r="I10923" i="22" s="1"/>
  <c r="H10922" i="22"/>
  <c r="I10922" i="22" s="1"/>
  <c r="H10921" i="22"/>
  <c r="I10921" i="22" s="1"/>
  <c r="H10920" i="22"/>
  <c r="I10920" i="22" s="1"/>
  <c r="H10919" i="22"/>
  <c r="I10919" i="22" s="1"/>
  <c r="H10918" i="22"/>
  <c r="I10918" i="22" s="1"/>
  <c r="H10917" i="22"/>
  <c r="I10917" i="22" s="1"/>
  <c r="H10916" i="22"/>
  <c r="I10916" i="22" s="1"/>
  <c r="H10915" i="22"/>
  <c r="I10915" i="22" s="1"/>
  <c r="H10914" i="22"/>
  <c r="I10914" i="22" s="1"/>
  <c r="H10913" i="22"/>
  <c r="I10913" i="22" s="1"/>
  <c r="H10912" i="22"/>
  <c r="I10912" i="22" s="1"/>
  <c r="H10911" i="22"/>
  <c r="I10911" i="22" s="1"/>
  <c r="H10910" i="22"/>
  <c r="I10910" i="22" s="1"/>
  <c r="H10909" i="22"/>
  <c r="I10909" i="22" s="1"/>
  <c r="H10908" i="22"/>
  <c r="I10908" i="22" s="1"/>
  <c r="H10907" i="22"/>
  <c r="I10907" i="22" s="1"/>
  <c r="H10906" i="22"/>
  <c r="I10906" i="22" s="1"/>
  <c r="H10905" i="22"/>
  <c r="I10905" i="22" s="1"/>
  <c r="H10904" i="22"/>
  <c r="I10904" i="22" s="1"/>
  <c r="H10903" i="22"/>
  <c r="I10903" i="22" s="1"/>
  <c r="H10902" i="22"/>
  <c r="I10902" i="22" s="1"/>
  <c r="H10901" i="22"/>
  <c r="I10901" i="22" s="1"/>
  <c r="H10900" i="22"/>
  <c r="I10900" i="22" s="1"/>
  <c r="H10899" i="22"/>
  <c r="I10899" i="22" s="1"/>
  <c r="H10898" i="22"/>
  <c r="I10898" i="22" s="1"/>
  <c r="H10897" i="22"/>
  <c r="I10897" i="22" s="1"/>
  <c r="H10896" i="22"/>
  <c r="I10896" i="22" s="1"/>
  <c r="H10895" i="22"/>
  <c r="I10895" i="22" s="1"/>
  <c r="H10894" i="22"/>
  <c r="I10894" i="22" s="1"/>
  <c r="H10893" i="22"/>
  <c r="I10893" i="22" s="1"/>
  <c r="H10892" i="22"/>
  <c r="I10892" i="22" s="1"/>
  <c r="H10891" i="22"/>
  <c r="I10891" i="22" s="1"/>
  <c r="H10890" i="22"/>
  <c r="I10890" i="22" s="1"/>
  <c r="H10889" i="22"/>
  <c r="I10889" i="22" s="1"/>
  <c r="H10888" i="22"/>
  <c r="I10888" i="22" s="1"/>
  <c r="H10887" i="22"/>
  <c r="I10887" i="22" s="1"/>
  <c r="H10886" i="22"/>
  <c r="I10886" i="22" s="1"/>
  <c r="H10885" i="22"/>
  <c r="I10885" i="22" s="1"/>
  <c r="H10884" i="22"/>
  <c r="I10884" i="22" s="1"/>
  <c r="H10883" i="22"/>
  <c r="I10883" i="22" s="1"/>
  <c r="H10882" i="22"/>
  <c r="I10882" i="22" s="1"/>
  <c r="H10881" i="22"/>
  <c r="I10881" i="22" s="1"/>
  <c r="H10880" i="22"/>
  <c r="I10880" i="22" s="1"/>
  <c r="H10879" i="22"/>
  <c r="I10879" i="22" s="1"/>
  <c r="H10878" i="22"/>
  <c r="I10878" i="22" s="1"/>
  <c r="H10877" i="22"/>
  <c r="I10877" i="22" s="1"/>
  <c r="H10876" i="22"/>
  <c r="I10876" i="22" s="1"/>
  <c r="H10875" i="22"/>
  <c r="I10875" i="22" s="1"/>
  <c r="H10874" i="22"/>
  <c r="I10874" i="22" s="1"/>
  <c r="H10873" i="22"/>
  <c r="I10873" i="22" s="1"/>
  <c r="H10872" i="22"/>
  <c r="I10872" i="22" s="1"/>
  <c r="H10871" i="22"/>
  <c r="I10871" i="22" s="1"/>
  <c r="H10870" i="22"/>
  <c r="I10870" i="22" s="1"/>
  <c r="H10869" i="22"/>
  <c r="I10869" i="22" s="1"/>
  <c r="H10868" i="22"/>
  <c r="I10868" i="22" s="1"/>
  <c r="H10867" i="22"/>
  <c r="I10867" i="22" s="1"/>
  <c r="H10866" i="22"/>
  <c r="I10866" i="22" s="1"/>
  <c r="H10865" i="22"/>
  <c r="I10865" i="22" s="1"/>
  <c r="H10864" i="22"/>
  <c r="I10864" i="22" s="1"/>
  <c r="H10863" i="22"/>
  <c r="I10863" i="22" s="1"/>
  <c r="H10862" i="22"/>
  <c r="I10862" i="22" s="1"/>
  <c r="H10861" i="22"/>
  <c r="I10861" i="22" s="1"/>
  <c r="H10860" i="22"/>
  <c r="I10860" i="22" s="1"/>
  <c r="H10859" i="22"/>
  <c r="I10859" i="22" s="1"/>
  <c r="H10858" i="22"/>
  <c r="I10858" i="22" s="1"/>
  <c r="H10857" i="22"/>
  <c r="I10857" i="22" s="1"/>
  <c r="H10856" i="22"/>
  <c r="I10856" i="22" s="1"/>
  <c r="H10855" i="22"/>
  <c r="I10855" i="22" s="1"/>
  <c r="H10854" i="22"/>
  <c r="I10854" i="22" s="1"/>
  <c r="H10853" i="22"/>
  <c r="I10853" i="22" s="1"/>
  <c r="H10852" i="22"/>
  <c r="I10852" i="22" s="1"/>
  <c r="H10851" i="22"/>
  <c r="I10851" i="22" s="1"/>
  <c r="H10850" i="22"/>
  <c r="I10850" i="22" s="1"/>
  <c r="H10849" i="22"/>
  <c r="I10849" i="22" s="1"/>
  <c r="H10848" i="22"/>
  <c r="I10848" i="22" s="1"/>
  <c r="H10847" i="22"/>
  <c r="I10847" i="22" s="1"/>
  <c r="H10846" i="22"/>
  <c r="I10846" i="22" s="1"/>
  <c r="H10845" i="22"/>
  <c r="I10845" i="22" s="1"/>
  <c r="H10844" i="22"/>
  <c r="I10844" i="22" s="1"/>
  <c r="H10843" i="22"/>
  <c r="I10843" i="22" s="1"/>
  <c r="H10842" i="22"/>
  <c r="I10842" i="22" s="1"/>
  <c r="H10841" i="22"/>
  <c r="I10841" i="22" s="1"/>
  <c r="H10840" i="22"/>
  <c r="I10840" i="22" s="1"/>
  <c r="H10839" i="22"/>
  <c r="I10839" i="22" s="1"/>
  <c r="H10838" i="22"/>
  <c r="I10838" i="22" s="1"/>
  <c r="H10837" i="22"/>
  <c r="I10837" i="22" s="1"/>
  <c r="H10836" i="22"/>
  <c r="I10836" i="22" s="1"/>
  <c r="H10835" i="22"/>
  <c r="I10835" i="22" s="1"/>
  <c r="H10834" i="22"/>
  <c r="I10834" i="22" s="1"/>
  <c r="H10833" i="22"/>
  <c r="I10833" i="22" s="1"/>
  <c r="H10832" i="22"/>
  <c r="I10832" i="22" s="1"/>
  <c r="H10831" i="22"/>
  <c r="I10831" i="22" s="1"/>
  <c r="H10830" i="22"/>
  <c r="I10830" i="22" s="1"/>
  <c r="H10829" i="22"/>
  <c r="I10829" i="22" s="1"/>
  <c r="H10828" i="22"/>
  <c r="I10828" i="22" s="1"/>
  <c r="H10827" i="22"/>
  <c r="I10827" i="22" s="1"/>
  <c r="H10826" i="22"/>
  <c r="I10826" i="22" s="1"/>
  <c r="H10825" i="22"/>
  <c r="I10825" i="22" s="1"/>
  <c r="H10824" i="22"/>
  <c r="I10824" i="22" s="1"/>
  <c r="H10823" i="22"/>
  <c r="I10823" i="22" s="1"/>
  <c r="H10822" i="22"/>
  <c r="I10822" i="22" s="1"/>
  <c r="H10821" i="22"/>
  <c r="I10821" i="22" s="1"/>
  <c r="H10820" i="22"/>
  <c r="I10820" i="22" s="1"/>
  <c r="H10819" i="22"/>
  <c r="I10819" i="22" s="1"/>
  <c r="H10818" i="22"/>
  <c r="I10818" i="22" s="1"/>
  <c r="H10817" i="22"/>
  <c r="I10817" i="22" s="1"/>
  <c r="H10816" i="22"/>
  <c r="I10816" i="22" s="1"/>
  <c r="H10815" i="22"/>
  <c r="I10815" i="22" s="1"/>
  <c r="H10814" i="22"/>
  <c r="I10814" i="22" s="1"/>
  <c r="H10813" i="22"/>
  <c r="I10813" i="22" s="1"/>
  <c r="H10812" i="22"/>
  <c r="I10812" i="22" s="1"/>
  <c r="H10811" i="22"/>
  <c r="I10811" i="22" s="1"/>
  <c r="H10810" i="22"/>
  <c r="I10810" i="22" s="1"/>
  <c r="H10809" i="22"/>
  <c r="I10809" i="22" s="1"/>
  <c r="H10808" i="22"/>
  <c r="I10808" i="22" s="1"/>
  <c r="H10807" i="22"/>
  <c r="I10807" i="22" s="1"/>
  <c r="H10806" i="22"/>
  <c r="I10806" i="22" s="1"/>
  <c r="H10805" i="22"/>
  <c r="I10805" i="22" s="1"/>
  <c r="H10804" i="22"/>
  <c r="I10804" i="22" s="1"/>
  <c r="H10803" i="22"/>
  <c r="I10803" i="22" s="1"/>
  <c r="H10802" i="22"/>
  <c r="I10802" i="22" s="1"/>
  <c r="H10801" i="22"/>
  <c r="I10801" i="22" s="1"/>
  <c r="H10800" i="22"/>
  <c r="I10800" i="22" s="1"/>
  <c r="H10799" i="22"/>
  <c r="I10799" i="22" s="1"/>
  <c r="H10798" i="22"/>
  <c r="I10798" i="22" s="1"/>
  <c r="H10797" i="22"/>
  <c r="I10797" i="22" s="1"/>
  <c r="H10796" i="22"/>
  <c r="I10796" i="22" s="1"/>
  <c r="H10795" i="22"/>
  <c r="I10795" i="22" s="1"/>
  <c r="H10794" i="22"/>
  <c r="I10794" i="22" s="1"/>
  <c r="H10793" i="22"/>
  <c r="I10793" i="22" s="1"/>
  <c r="H10792" i="22"/>
  <c r="I10792" i="22" s="1"/>
  <c r="H10791" i="22"/>
  <c r="I10791" i="22" s="1"/>
  <c r="H10790" i="22"/>
  <c r="I10790" i="22" s="1"/>
  <c r="H10789" i="22"/>
  <c r="I10789" i="22" s="1"/>
  <c r="H10788" i="22"/>
  <c r="I10788" i="22" s="1"/>
  <c r="H10787" i="22"/>
  <c r="I10787" i="22" s="1"/>
  <c r="H10786" i="22"/>
  <c r="I10786" i="22" s="1"/>
  <c r="H10785" i="22"/>
  <c r="I10785" i="22" s="1"/>
  <c r="H10784" i="22"/>
  <c r="I10784" i="22" s="1"/>
  <c r="H10783" i="22"/>
  <c r="I10783" i="22" s="1"/>
  <c r="H10782" i="22"/>
  <c r="I10782" i="22" s="1"/>
  <c r="H10781" i="22"/>
  <c r="I10781" i="22" s="1"/>
  <c r="H10780" i="22"/>
  <c r="I10780" i="22" s="1"/>
  <c r="H10779" i="22"/>
  <c r="I10779" i="22" s="1"/>
  <c r="H10778" i="22"/>
  <c r="I10778" i="22" s="1"/>
  <c r="H10777" i="22"/>
  <c r="I10777" i="22" s="1"/>
  <c r="H10776" i="22"/>
  <c r="I10776" i="22" s="1"/>
  <c r="H10775" i="22"/>
  <c r="I10775" i="22" s="1"/>
  <c r="H10774" i="22"/>
  <c r="I10774" i="22" s="1"/>
  <c r="H10773" i="22"/>
  <c r="I10773" i="22" s="1"/>
  <c r="H10772" i="22"/>
  <c r="I10772" i="22" s="1"/>
  <c r="H10771" i="22"/>
  <c r="I10771" i="22" s="1"/>
  <c r="H10770" i="22"/>
  <c r="I10770" i="22" s="1"/>
  <c r="H10769" i="22"/>
  <c r="I10769" i="22" s="1"/>
  <c r="H10768" i="22"/>
  <c r="I10768" i="22" s="1"/>
  <c r="H10767" i="22"/>
  <c r="I10767" i="22" s="1"/>
  <c r="H10766" i="22"/>
  <c r="I10766" i="22" s="1"/>
  <c r="H10765" i="22"/>
  <c r="I10765" i="22" s="1"/>
  <c r="H10764" i="22"/>
  <c r="I10764" i="22" s="1"/>
  <c r="H10763" i="22"/>
  <c r="I10763" i="22" s="1"/>
  <c r="H10762" i="22"/>
  <c r="I10762" i="22" s="1"/>
  <c r="H10761" i="22"/>
  <c r="I10761" i="22" s="1"/>
  <c r="H10760" i="22"/>
  <c r="I10760" i="22" s="1"/>
  <c r="H10759" i="22"/>
  <c r="I10759" i="22" s="1"/>
  <c r="H10758" i="22"/>
  <c r="I10758" i="22" s="1"/>
  <c r="H10757" i="22"/>
  <c r="I10757" i="22" s="1"/>
  <c r="H10756" i="22"/>
  <c r="I10756" i="22" s="1"/>
  <c r="H10755" i="22"/>
  <c r="I10755" i="22" s="1"/>
  <c r="H10754" i="22"/>
  <c r="I10754" i="22" s="1"/>
  <c r="H10753" i="22"/>
  <c r="I10753" i="22" s="1"/>
  <c r="H10752" i="22"/>
  <c r="I10752" i="22" s="1"/>
  <c r="H10751" i="22"/>
  <c r="I10751" i="22" s="1"/>
  <c r="H10750" i="22"/>
  <c r="I10750" i="22" s="1"/>
  <c r="H10749" i="22"/>
  <c r="I10749" i="22" s="1"/>
  <c r="H10748" i="22"/>
  <c r="I10748" i="22" s="1"/>
  <c r="H10747" i="22"/>
  <c r="I10747" i="22" s="1"/>
  <c r="H10746" i="22"/>
  <c r="I10746" i="22" s="1"/>
  <c r="H10745" i="22"/>
  <c r="I10745" i="22" s="1"/>
  <c r="H10744" i="22"/>
  <c r="I10744" i="22" s="1"/>
  <c r="H10743" i="22"/>
  <c r="I10743" i="22" s="1"/>
  <c r="H10742" i="22"/>
  <c r="I10742" i="22" s="1"/>
  <c r="H10741" i="22"/>
  <c r="I10741" i="22" s="1"/>
  <c r="H10740" i="22"/>
  <c r="I10740" i="22" s="1"/>
  <c r="H10739" i="22"/>
  <c r="I10739" i="22" s="1"/>
  <c r="H10738" i="22"/>
  <c r="I10738" i="22" s="1"/>
  <c r="H10737" i="22"/>
  <c r="I10737" i="22" s="1"/>
  <c r="H10736" i="22"/>
  <c r="I10736" i="22" s="1"/>
  <c r="H10735" i="22"/>
  <c r="I10735" i="22" s="1"/>
  <c r="H10734" i="22"/>
  <c r="I10734" i="22" s="1"/>
  <c r="H10733" i="22"/>
  <c r="I10733" i="22" s="1"/>
  <c r="H10732" i="22"/>
  <c r="I10732" i="22" s="1"/>
  <c r="H10731" i="22"/>
  <c r="I10731" i="22" s="1"/>
  <c r="H10730" i="22"/>
  <c r="I10730" i="22" s="1"/>
  <c r="H10729" i="22"/>
  <c r="I10729" i="22" s="1"/>
  <c r="H10728" i="22"/>
  <c r="I10728" i="22" s="1"/>
  <c r="H10727" i="22"/>
  <c r="I10727" i="22" s="1"/>
  <c r="H10726" i="22"/>
  <c r="I10726" i="22" s="1"/>
  <c r="H10725" i="22"/>
  <c r="I10725" i="22" s="1"/>
  <c r="H10724" i="22"/>
  <c r="I10724" i="22" s="1"/>
  <c r="H10723" i="22"/>
  <c r="I10723" i="22" s="1"/>
  <c r="H10722" i="22"/>
  <c r="I10722" i="22" s="1"/>
  <c r="H10721" i="22"/>
  <c r="I10721" i="22" s="1"/>
  <c r="H10720" i="22"/>
  <c r="I10720" i="22" s="1"/>
  <c r="H10719" i="22"/>
  <c r="I10719" i="22" s="1"/>
  <c r="H10718" i="22"/>
  <c r="I10718" i="22" s="1"/>
  <c r="H10717" i="22"/>
  <c r="I10717" i="22" s="1"/>
  <c r="H10716" i="22"/>
  <c r="I10716" i="22" s="1"/>
  <c r="H10715" i="22"/>
  <c r="I10715" i="22" s="1"/>
  <c r="H10714" i="22"/>
  <c r="I10714" i="22" s="1"/>
  <c r="H10713" i="22"/>
  <c r="I10713" i="22" s="1"/>
  <c r="H10712" i="22"/>
  <c r="I10712" i="22" s="1"/>
  <c r="H10711" i="22"/>
  <c r="I10711" i="22" s="1"/>
  <c r="H10710" i="22"/>
  <c r="I10710" i="22" s="1"/>
  <c r="H10709" i="22"/>
  <c r="I10709" i="22" s="1"/>
  <c r="H10708" i="22"/>
  <c r="I10708" i="22" s="1"/>
  <c r="H10707" i="22"/>
  <c r="I10707" i="22" s="1"/>
  <c r="H10706" i="22"/>
  <c r="I10706" i="22" s="1"/>
  <c r="H10705" i="22"/>
  <c r="I10705" i="22" s="1"/>
  <c r="H10704" i="22"/>
  <c r="I10704" i="22" s="1"/>
  <c r="H10703" i="22"/>
  <c r="I10703" i="22" s="1"/>
  <c r="H10702" i="22"/>
  <c r="I10702" i="22" s="1"/>
  <c r="H10701" i="22"/>
  <c r="I10701" i="22" s="1"/>
  <c r="H10700" i="22"/>
  <c r="I10700" i="22" s="1"/>
  <c r="H10699" i="22"/>
  <c r="I10699" i="22" s="1"/>
  <c r="H10698" i="22"/>
  <c r="I10698" i="22" s="1"/>
  <c r="H10697" i="22"/>
  <c r="I10697" i="22" s="1"/>
  <c r="H10696" i="22"/>
  <c r="I10696" i="22" s="1"/>
  <c r="H10695" i="22"/>
  <c r="I10695" i="22" s="1"/>
  <c r="H10694" i="22"/>
  <c r="I10694" i="22" s="1"/>
  <c r="H10693" i="22"/>
  <c r="I10693" i="22" s="1"/>
  <c r="H10692" i="22"/>
  <c r="I10692" i="22" s="1"/>
  <c r="H10691" i="22"/>
  <c r="I10691" i="22" s="1"/>
  <c r="H10690" i="22"/>
  <c r="I10690" i="22" s="1"/>
  <c r="H10689" i="22"/>
  <c r="I10689" i="22" s="1"/>
  <c r="H10688" i="22"/>
  <c r="I10688" i="22" s="1"/>
  <c r="H10687" i="22"/>
  <c r="I10687" i="22" s="1"/>
  <c r="H10686" i="22"/>
  <c r="I10686" i="22" s="1"/>
  <c r="H10685" i="22"/>
  <c r="I10685" i="22" s="1"/>
  <c r="H10684" i="22"/>
  <c r="I10684" i="22" s="1"/>
  <c r="H10683" i="22"/>
  <c r="I10683" i="22" s="1"/>
  <c r="H10682" i="22"/>
  <c r="I10682" i="22" s="1"/>
  <c r="H10681" i="22"/>
  <c r="I10681" i="22" s="1"/>
  <c r="H10680" i="22"/>
  <c r="I10680" i="22" s="1"/>
  <c r="H10679" i="22"/>
  <c r="I10679" i="22" s="1"/>
  <c r="H10678" i="22"/>
  <c r="I10678" i="22" s="1"/>
  <c r="H10677" i="22"/>
  <c r="I10677" i="22" s="1"/>
  <c r="H10676" i="22"/>
  <c r="I10676" i="22" s="1"/>
  <c r="H10675" i="22"/>
  <c r="I10675" i="22" s="1"/>
  <c r="H10674" i="22"/>
  <c r="I10674" i="22" s="1"/>
  <c r="H10673" i="22"/>
  <c r="I10673" i="22" s="1"/>
  <c r="H10672" i="22"/>
  <c r="I10672" i="22" s="1"/>
  <c r="H10671" i="22"/>
  <c r="I10671" i="22" s="1"/>
  <c r="H10670" i="22"/>
  <c r="I10670" i="22" s="1"/>
  <c r="H10669" i="22"/>
  <c r="I10669" i="22" s="1"/>
  <c r="H10668" i="22"/>
  <c r="I10668" i="22" s="1"/>
  <c r="H10667" i="22"/>
  <c r="I10667" i="22" s="1"/>
  <c r="H10666" i="22"/>
  <c r="I10666" i="22" s="1"/>
  <c r="H10665" i="22"/>
  <c r="I10665" i="22" s="1"/>
  <c r="H10664" i="22"/>
  <c r="I10664" i="22" s="1"/>
  <c r="H10663" i="22"/>
  <c r="I10663" i="22" s="1"/>
  <c r="H10662" i="22"/>
  <c r="I10662" i="22" s="1"/>
  <c r="H10661" i="22"/>
  <c r="I10661" i="22" s="1"/>
  <c r="H10660" i="22"/>
  <c r="I10660" i="22" s="1"/>
  <c r="H10659" i="22"/>
  <c r="I10659" i="22" s="1"/>
  <c r="H10658" i="22"/>
  <c r="I10658" i="22" s="1"/>
  <c r="H10657" i="22"/>
  <c r="I10657" i="22" s="1"/>
  <c r="H10656" i="22"/>
  <c r="I10656" i="22" s="1"/>
  <c r="H10655" i="22"/>
  <c r="I10655" i="22" s="1"/>
  <c r="H10654" i="22"/>
  <c r="I10654" i="22" s="1"/>
  <c r="H10653" i="22"/>
  <c r="I10653" i="22" s="1"/>
  <c r="H10652" i="22"/>
  <c r="I10652" i="22" s="1"/>
  <c r="H10651" i="22"/>
  <c r="I10651" i="22" s="1"/>
  <c r="H10650" i="22"/>
  <c r="I10650" i="22" s="1"/>
  <c r="H10649" i="22"/>
  <c r="I10649" i="22" s="1"/>
  <c r="H10648" i="22"/>
  <c r="I10648" i="22" s="1"/>
  <c r="H10647" i="22"/>
  <c r="I10647" i="22" s="1"/>
  <c r="H10646" i="22"/>
  <c r="I10646" i="22" s="1"/>
  <c r="H10645" i="22"/>
  <c r="I10645" i="22" s="1"/>
  <c r="H10644" i="22"/>
  <c r="I10644" i="22" s="1"/>
  <c r="H10643" i="22"/>
  <c r="I10643" i="22" s="1"/>
  <c r="H10642" i="22"/>
  <c r="I10642" i="22" s="1"/>
  <c r="H10641" i="22"/>
  <c r="I10641" i="22" s="1"/>
  <c r="H10640" i="22"/>
  <c r="I10640" i="22" s="1"/>
  <c r="H10639" i="22"/>
  <c r="I10639" i="22" s="1"/>
  <c r="H10638" i="22"/>
  <c r="I10638" i="22" s="1"/>
  <c r="H10637" i="22"/>
  <c r="I10637" i="22" s="1"/>
  <c r="H10636" i="22"/>
  <c r="I10636" i="22" s="1"/>
  <c r="H10635" i="22"/>
  <c r="I10635" i="22" s="1"/>
  <c r="H10634" i="22"/>
  <c r="I10634" i="22" s="1"/>
  <c r="H10633" i="22"/>
  <c r="I10633" i="22" s="1"/>
  <c r="H10632" i="22"/>
  <c r="I10632" i="22" s="1"/>
  <c r="H10631" i="22"/>
  <c r="I10631" i="22" s="1"/>
  <c r="H10630" i="22"/>
  <c r="I10630" i="22" s="1"/>
  <c r="H10629" i="22"/>
  <c r="I10629" i="22" s="1"/>
  <c r="H10628" i="22"/>
  <c r="I10628" i="22" s="1"/>
  <c r="H10627" i="22"/>
  <c r="I10627" i="22" s="1"/>
  <c r="H10626" i="22"/>
  <c r="I10626" i="22" s="1"/>
  <c r="H10625" i="22"/>
  <c r="I10625" i="22" s="1"/>
  <c r="H10624" i="22"/>
  <c r="I10624" i="22" s="1"/>
  <c r="H10623" i="22"/>
  <c r="I10623" i="22" s="1"/>
  <c r="H10622" i="22"/>
  <c r="I10622" i="22" s="1"/>
  <c r="H10621" i="22"/>
  <c r="I10621" i="22" s="1"/>
  <c r="H10620" i="22"/>
  <c r="I10620" i="22" s="1"/>
  <c r="H10619" i="22"/>
  <c r="I10619" i="22" s="1"/>
  <c r="H10618" i="22"/>
  <c r="I10618" i="22" s="1"/>
  <c r="H10617" i="22"/>
  <c r="I10617" i="22" s="1"/>
  <c r="H10616" i="22"/>
  <c r="I10616" i="22" s="1"/>
  <c r="H10615" i="22"/>
  <c r="I10615" i="22" s="1"/>
  <c r="H10614" i="22"/>
  <c r="I10614" i="22" s="1"/>
  <c r="H10613" i="22"/>
  <c r="I10613" i="22" s="1"/>
  <c r="H10612" i="22"/>
  <c r="I10612" i="22" s="1"/>
  <c r="H10611" i="22"/>
  <c r="I10611" i="22" s="1"/>
  <c r="H10610" i="22"/>
  <c r="I10610" i="22" s="1"/>
  <c r="H10609" i="22"/>
  <c r="I10609" i="22" s="1"/>
  <c r="H10608" i="22"/>
  <c r="I10608" i="22" s="1"/>
  <c r="H10607" i="22"/>
  <c r="I10607" i="22" s="1"/>
  <c r="H10606" i="22"/>
  <c r="I10606" i="22" s="1"/>
  <c r="H10605" i="22"/>
  <c r="I10605" i="22" s="1"/>
  <c r="H10604" i="22"/>
  <c r="I10604" i="22" s="1"/>
  <c r="H10603" i="22"/>
  <c r="I10603" i="22" s="1"/>
  <c r="H10602" i="22"/>
  <c r="I10602" i="22" s="1"/>
  <c r="H10601" i="22"/>
  <c r="I10601" i="22" s="1"/>
  <c r="H10600" i="22"/>
  <c r="I10600" i="22" s="1"/>
  <c r="H10599" i="22"/>
  <c r="I10599" i="22" s="1"/>
  <c r="H10598" i="22"/>
  <c r="I10598" i="22" s="1"/>
  <c r="H10597" i="22"/>
  <c r="I10597" i="22" s="1"/>
  <c r="H10596" i="22"/>
  <c r="I10596" i="22" s="1"/>
  <c r="H10595" i="22"/>
  <c r="I10595" i="22" s="1"/>
  <c r="H10594" i="22"/>
  <c r="I10594" i="22" s="1"/>
  <c r="H10593" i="22"/>
  <c r="I10593" i="22" s="1"/>
  <c r="H10592" i="22"/>
  <c r="I10592" i="22" s="1"/>
  <c r="H10591" i="22"/>
  <c r="I10591" i="22" s="1"/>
  <c r="H10590" i="22"/>
  <c r="I10590" i="22" s="1"/>
  <c r="H10589" i="22"/>
  <c r="I10589" i="22" s="1"/>
  <c r="H10588" i="22"/>
  <c r="I10588" i="22" s="1"/>
  <c r="H10587" i="22"/>
  <c r="I10587" i="22" s="1"/>
  <c r="H10586" i="22"/>
  <c r="I10586" i="22" s="1"/>
  <c r="H10585" i="22"/>
  <c r="I10585" i="22" s="1"/>
  <c r="H10584" i="22"/>
  <c r="I10584" i="22" s="1"/>
  <c r="H10583" i="22"/>
  <c r="I10583" i="22" s="1"/>
  <c r="H10582" i="22"/>
  <c r="I10582" i="22" s="1"/>
  <c r="H10581" i="22"/>
  <c r="I10581" i="22" s="1"/>
  <c r="H10580" i="22"/>
  <c r="I10580" i="22" s="1"/>
  <c r="H10579" i="22"/>
  <c r="I10579" i="22" s="1"/>
  <c r="H10578" i="22"/>
  <c r="I10578" i="22" s="1"/>
  <c r="H10577" i="22"/>
  <c r="I10577" i="22" s="1"/>
  <c r="H10576" i="22"/>
  <c r="I10576" i="22" s="1"/>
  <c r="H10575" i="22"/>
  <c r="I10575" i="22" s="1"/>
  <c r="H10574" i="22"/>
  <c r="I10574" i="22" s="1"/>
  <c r="H10573" i="22"/>
  <c r="I10573" i="22" s="1"/>
  <c r="H10572" i="22"/>
  <c r="I10572" i="22" s="1"/>
  <c r="H10571" i="22"/>
  <c r="I10571" i="22" s="1"/>
  <c r="H10570" i="22"/>
  <c r="I10570" i="22" s="1"/>
  <c r="H10569" i="22"/>
  <c r="I10569" i="22" s="1"/>
  <c r="H10568" i="22"/>
  <c r="I10568" i="22" s="1"/>
  <c r="H10567" i="22"/>
  <c r="I10567" i="22" s="1"/>
  <c r="H10566" i="22"/>
  <c r="I10566" i="22" s="1"/>
  <c r="H10565" i="22"/>
  <c r="I10565" i="22" s="1"/>
  <c r="H10564" i="22"/>
  <c r="I10564" i="22" s="1"/>
  <c r="H10563" i="22"/>
  <c r="I10563" i="22" s="1"/>
  <c r="H10562" i="22"/>
  <c r="I10562" i="22" s="1"/>
  <c r="H10561" i="22"/>
  <c r="I10561" i="22" s="1"/>
  <c r="H10560" i="22"/>
  <c r="I10560" i="22" s="1"/>
  <c r="H10559" i="22"/>
  <c r="I10559" i="22" s="1"/>
  <c r="H10558" i="22"/>
  <c r="I10558" i="22" s="1"/>
  <c r="H10557" i="22"/>
  <c r="I10557" i="22" s="1"/>
  <c r="H10556" i="22"/>
  <c r="I10556" i="22" s="1"/>
  <c r="H10555" i="22"/>
  <c r="I10555" i="22" s="1"/>
  <c r="H10554" i="22"/>
  <c r="I10554" i="22" s="1"/>
  <c r="H10553" i="22"/>
  <c r="I10553" i="22" s="1"/>
  <c r="H10552" i="22"/>
  <c r="I10552" i="22" s="1"/>
  <c r="H10551" i="22"/>
  <c r="I10551" i="22" s="1"/>
  <c r="H10550" i="22"/>
  <c r="I10550" i="22" s="1"/>
  <c r="H10549" i="22"/>
  <c r="I10549" i="22" s="1"/>
  <c r="H10548" i="22"/>
  <c r="I10548" i="22" s="1"/>
  <c r="H10547" i="22"/>
  <c r="I10547" i="22" s="1"/>
  <c r="H10546" i="22"/>
  <c r="I10546" i="22" s="1"/>
  <c r="H10545" i="22"/>
  <c r="I10545" i="22" s="1"/>
  <c r="H10544" i="22"/>
  <c r="I10544" i="22" s="1"/>
  <c r="H10543" i="22"/>
  <c r="I10543" i="22" s="1"/>
  <c r="H10542" i="22"/>
  <c r="I10542" i="22" s="1"/>
  <c r="H10541" i="22"/>
  <c r="I10541" i="22" s="1"/>
  <c r="H10540" i="22"/>
  <c r="I10540" i="22" s="1"/>
  <c r="H10539" i="22"/>
  <c r="I10539" i="22" s="1"/>
  <c r="H10538" i="22"/>
  <c r="I10538" i="22" s="1"/>
  <c r="H10537" i="22"/>
  <c r="I10537" i="22" s="1"/>
  <c r="H10536" i="22"/>
  <c r="I10536" i="22" s="1"/>
  <c r="H10535" i="22"/>
  <c r="I10535" i="22" s="1"/>
  <c r="H10534" i="22"/>
  <c r="I10534" i="22" s="1"/>
  <c r="H10533" i="22"/>
  <c r="I10533" i="22" s="1"/>
  <c r="H10532" i="22"/>
  <c r="I10532" i="22" s="1"/>
  <c r="H10531" i="22"/>
  <c r="I10531" i="22" s="1"/>
  <c r="H10530" i="22"/>
  <c r="I10530" i="22" s="1"/>
  <c r="H10529" i="22"/>
  <c r="I10529" i="22" s="1"/>
  <c r="H10528" i="22"/>
  <c r="I10528" i="22" s="1"/>
  <c r="H10527" i="22"/>
  <c r="I10527" i="22" s="1"/>
  <c r="H10526" i="22"/>
  <c r="I10526" i="22" s="1"/>
  <c r="H10525" i="22"/>
  <c r="I10525" i="22" s="1"/>
  <c r="H10524" i="22"/>
  <c r="I10524" i="22" s="1"/>
  <c r="H10523" i="22"/>
  <c r="I10523" i="22" s="1"/>
  <c r="H10522" i="22"/>
  <c r="I10522" i="22" s="1"/>
  <c r="H10521" i="22"/>
  <c r="I10521" i="22" s="1"/>
  <c r="H10520" i="22"/>
  <c r="I10520" i="22" s="1"/>
  <c r="H10519" i="22"/>
  <c r="I10519" i="22" s="1"/>
  <c r="H10518" i="22"/>
  <c r="I10518" i="22" s="1"/>
  <c r="H10517" i="22"/>
  <c r="I10517" i="22" s="1"/>
  <c r="H10516" i="22"/>
  <c r="I10516" i="22" s="1"/>
  <c r="H10515" i="22"/>
  <c r="I10515" i="22" s="1"/>
  <c r="H10514" i="22"/>
  <c r="I10514" i="22" s="1"/>
  <c r="H10513" i="22"/>
  <c r="I10513" i="22" s="1"/>
  <c r="H10512" i="22"/>
  <c r="I10512" i="22" s="1"/>
  <c r="H10511" i="22"/>
  <c r="I10511" i="22" s="1"/>
  <c r="H10510" i="22"/>
  <c r="I10510" i="22" s="1"/>
  <c r="H10509" i="22"/>
  <c r="I10509" i="22" s="1"/>
  <c r="H10508" i="22"/>
  <c r="I10508" i="22" s="1"/>
  <c r="H10507" i="22"/>
  <c r="I10507" i="22" s="1"/>
  <c r="H10506" i="22"/>
  <c r="I10506" i="22" s="1"/>
  <c r="H10505" i="22"/>
  <c r="I10505" i="22" s="1"/>
  <c r="H10504" i="22"/>
  <c r="I10504" i="22" s="1"/>
  <c r="H10503" i="22"/>
  <c r="I10503" i="22" s="1"/>
  <c r="H10502" i="22"/>
  <c r="I10502" i="22" s="1"/>
  <c r="H10501" i="22"/>
  <c r="I10501" i="22" s="1"/>
  <c r="H10500" i="22"/>
  <c r="I10500" i="22" s="1"/>
  <c r="H10499" i="22"/>
  <c r="I10499" i="22" s="1"/>
  <c r="H10498" i="22"/>
  <c r="I10498" i="22" s="1"/>
  <c r="H10497" i="22"/>
  <c r="I10497" i="22" s="1"/>
  <c r="H10496" i="22"/>
  <c r="I10496" i="22" s="1"/>
  <c r="H10495" i="22"/>
  <c r="I10495" i="22" s="1"/>
  <c r="H10494" i="22"/>
  <c r="I10494" i="22" s="1"/>
  <c r="H10493" i="22"/>
  <c r="I10493" i="22" s="1"/>
  <c r="H10492" i="22"/>
  <c r="I10492" i="22" s="1"/>
  <c r="H10491" i="22"/>
  <c r="I10491" i="22" s="1"/>
  <c r="H10490" i="22"/>
  <c r="I10490" i="22" s="1"/>
  <c r="H10489" i="22"/>
  <c r="I10489" i="22" s="1"/>
  <c r="H10488" i="22"/>
  <c r="I10488" i="22" s="1"/>
  <c r="H10487" i="22"/>
  <c r="I10487" i="22" s="1"/>
  <c r="H10486" i="22"/>
  <c r="I10486" i="22" s="1"/>
  <c r="H10485" i="22"/>
  <c r="I10485" i="22" s="1"/>
  <c r="H10484" i="22"/>
  <c r="I10484" i="22" s="1"/>
  <c r="H10483" i="22"/>
  <c r="I10483" i="22" s="1"/>
  <c r="H10482" i="22"/>
  <c r="I10482" i="22" s="1"/>
  <c r="H10481" i="22"/>
  <c r="I10481" i="22" s="1"/>
  <c r="H10480" i="22"/>
  <c r="I10480" i="22" s="1"/>
  <c r="H10479" i="22"/>
  <c r="I10479" i="22" s="1"/>
  <c r="H10478" i="22"/>
  <c r="I10478" i="22" s="1"/>
  <c r="H10477" i="22"/>
  <c r="I10477" i="22" s="1"/>
  <c r="H10476" i="22"/>
  <c r="I10476" i="22" s="1"/>
  <c r="H10475" i="22"/>
  <c r="I10475" i="22" s="1"/>
  <c r="H10474" i="22"/>
  <c r="I10474" i="22" s="1"/>
  <c r="H10473" i="22"/>
  <c r="I10473" i="22" s="1"/>
  <c r="H10472" i="22"/>
  <c r="I10472" i="22" s="1"/>
  <c r="H10471" i="22"/>
  <c r="I10471" i="22" s="1"/>
  <c r="H10470" i="22"/>
  <c r="I10470" i="22" s="1"/>
  <c r="H10469" i="22"/>
  <c r="I10469" i="22" s="1"/>
  <c r="H10468" i="22"/>
  <c r="I10468" i="22" s="1"/>
  <c r="H10467" i="22"/>
  <c r="I10467" i="22" s="1"/>
  <c r="H10466" i="22"/>
  <c r="I10466" i="22" s="1"/>
  <c r="H10465" i="22"/>
  <c r="I10465" i="22" s="1"/>
  <c r="H10464" i="22"/>
  <c r="I10464" i="22" s="1"/>
  <c r="H10463" i="22"/>
  <c r="I10463" i="22" s="1"/>
  <c r="H10462" i="22"/>
  <c r="I10462" i="22" s="1"/>
  <c r="H10461" i="22"/>
  <c r="I10461" i="22" s="1"/>
  <c r="H10460" i="22"/>
  <c r="I10460" i="22" s="1"/>
  <c r="H10459" i="22"/>
  <c r="I10459" i="22" s="1"/>
  <c r="H10458" i="22"/>
  <c r="I10458" i="22" s="1"/>
  <c r="H10457" i="22"/>
  <c r="I10457" i="22" s="1"/>
  <c r="H10456" i="22"/>
  <c r="I10456" i="22" s="1"/>
  <c r="H10455" i="22"/>
  <c r="I10455" i="22" s="1"/>
  <c r="H10454" i="22"/>
  <c r="I10454" i="22" s="1"/>
  <c r="H10453" i="22"/>
  <c r="I10453" i="22" s="1"/>
  <c r="H10452" i="22"/>
  <c r="I10452" i="22" s="1"/>
  <c r="H10451" i="22"/>
  <c r="I10451" i="22" s="1"/>
  <c r="H10450" i="22"/>
  <c r="I10450" i="22" s="1"/>
  <c r="H10449" i="22"/>
  <c r="I10449" i="22" s="1"/>
  <c r="H10448" i="22"/>
  <c r="I10448" i="22" s="1"/>
  <c r="H10447" i="22"/>
  <c r="I10447" i="22" s="1"/>
  <c r="H10446" i="22"/>
  <c r="I10446" i="22" s="1"/>
  <c r="H10445" i="22"/>
  <c r="I10445" i="22" s="1"/>
  <c r="H10444" i="22"/>
  <c r="I10444" i="22" s="1"/>
  <c r="H10443" i="22"/>
  <c r="I10443" i="22" s="1"/>
  <c r="H10442" i="22"/>
  <c r="I10442" i="22" s="1"/>
  <c r="H10441" i="22"/>
  <c r="I10441" i="22" s="1"/>
  <c r="H10440" i="22"/>
  <c r="I10440" i="22" s="1"/>
  <c r="H10439" i="22"/>
  <c r="I10439" i="22" s="1"/>
  <c r="H10438" i="22"/>
  <c r="I10438" i="22" s="1"/>
  <c r="H10437" i="22"/>
  <c r="I10437" i="22" s="1"/>
  <c r="H10436" i="22"/>
  <c r="I10436" i="22" s="1"/>
  <c r="H10435" i="22"/>
  <c r="I10435" i="22" s="1"/>
  <c r="H10434" i="22"/>
  <c r="I10434" i="22" s="1"/>
  <c r="H10433" i="22"/>
  <c r="I10433" i="22" s="1"/>
  <c r="H10432" i="22"/>
  <c r="I10432" i="22" s="1"/>
  <c r="H10431" i="22"/>
  <c r="I10431" i="22" s="1"/>
  <c r="H10430" i="22"/>
  <c r="I10430" i="22" s="1"/>
  <c r="H10429" i="22"/>
  <c r="I10429" i="22" s="1"/>
  <c r="H10428" i="22"/>
  <c r="I10428" i="22" s="1"/>
  <c r="H10427" i="22"/>
  <c r="I10427" i="22" s="1"/>
  <c r="H10426" i="22"/>
  <c r="I10426" i="22" s="1"/>
  <c r="H10425" i="22"/>
  <c r="I10425" i="22" s="1"/>
  <c r="H10424" i="22"/>
  <c r="I10424" i="22" s="1"/>
  <c r="H10423" i="22"/>
  <c r="I10423" i="22" s="1"/>
  <c r="H10422" i="22"/>
  <c r="I10422" i="22" s="1"/>
  <c r="H10421" i="22"/>
  <c r="I10421" i="22" s="1"/>
  <c r="H10420" i="22"/>
  <c r="I10420" i="22" s="1"/>
  <c r="H10419" i="22"/>
  <c r="I10419" i="22" s="1"/>
  <c r="H10418" i="22"/>
  <c r="I10418" i="22" s="1"/>
  <c r="H10417" i="22"/>
  <c r="I10417" i="22" s="1"/>
  <c r="H10416" i="22"/>
  <c r="I10416" i="22" s="1"/>
  <c r="H10415" i="22"/>
  <c r="I10415" i="22" s="1"/>
  <c r="H10414" i="22"/>
  <c r="I10414" i="22" s="1"/>
  <c r="H10413" i="22"/>
  <c r="I10413" i="22" s="1"/>
  <c r="H10412" i="22"/>
  <c r="I10412" i="22" s="1"/>
  <c r="H10411" i="22"/>
  <c r="I10411" i="22" s="1"/>
  <c r="H10410" i="22"/>
  <c r="I10410" i="22" s="1"/>
  <c r="H10409" i="22"/>
  <c r="I10409" i="22" s="1"/>
  <c r="H10408" i="22"/>
  <c r="I10408" i="22" s="1"/>
  <c r="H10407" i="22"/>
  <c r="I10407" i="22" s="1"/>
  <c r="H10406" i="22"/>
  <c r="I10406" i="22" s="1"/>
  <c r="H10405" i="22"/>
  <c r="I10405" i="22" s="1"/>
  <c r="H10404" i="22"/>
  <c r="I10404" i="22" s="1"/>
  <c r="H10403" i="22"/>
  <c r="I10403" i="22" s="1"/>
  <c r="H10402" i="22"/>
  <c r="I10402" i="22" s="1"/>
  <c r="H10401" i="22"/>
  <c r="I10401" i="22" s="1"/>
  <c r="H10400" i="22"/>
  <c r="I10400" i="22" s="1"/>
  <c r="H10399" i="22"/>
  <c r="I10399" i="22" s="1"/>
  <c r="H10398" i="22"/>
  <c r="I10398" i="22" s="1"/>
  <c r="H10397" i="22"/>
  <c r="I10397" i="22" s="1"/>
  <c r="H10396" i="22"/>
  <c r="I10396" i="22" s="1"/>
  <c r="H10395" i="22"/>
  <c r="I10395" i="22" s="1"/>
  <c r="H10394" i="22"/>
  <c r="I10394" i="22" s="1"/>
  <c r="H10393" i="22"/>
  <c r="I10393" i="22" s="1"/>
  <c r="H10392" i="22"/>
  <c r="I10392" i="22" s="1"/>
  <c r="H10391" i="22"/>
  <c r="I10391" i="22" s="1"/>
  <c r="H10390" i="22"/>
  <c r="I10390" i="22" s="1"/>
  <c r="H10389" i="22"/>
  <c r="I10389" i="22" s="1"/>
  <c r="H10388" i="22"/>
  <c r="I10388" i="22" s="1"/>
  <c r="H10387" i="22"/>
  <c r="I10387" i="22" s="1"/>
  <c r="H10386" i="22"/>
  <c r="I10386" i="22" s="1"/>
  <c r="H10385" i="22"/>
  <c r="I10385" i="22" s="1"/>
  <c r="H10384" i="22"/>
  <c r="I10384" i="22" s="1"/>
  <c r="H10383" i="22"/>
  <c r="I10383" i="22" s="1"/>
  <c r="H10382" i="22"/>
  <c r="I10382" i="22" s="1"/>
  <c r="H10381" i="22"/>
  <c r="I10381" i="22" s="1"/>
  <c r="H10380" i="22"/>
  <c r="I10380" i="22" s="1"/>
  <c r="H10379" i="22"/>
  <c r="I10379" i="22" s="1"/>
  <c r="H10378" i="22"/>
  <c r="I10378" i="22" s="1"/>
  <c r="H10377" i="22"/>
  <c r="I10377" i="22" s="1"/>
  <c r="H10376" i="22"/>
  <c r="I10376" i="22" s="1"/>
  <c r="H10375" i="22"/>
  <c r="I10375" i="22" s="1"/>
  <c r="H10374" i="22"/>
  <c r="I10374" i="22" s="1"/>
  <c r="H10373" i="22"/>
  <c r="I10373" i="22" s="1"/>
  <c r="H10372" i="22"/>
  <c r="I10372" i="22" s="1"/>
  <c r="H10371" i="22"/>
  <c r="I10371" i="22" s="1"/>
  <c r="H10370" i="22"/>
  <c r="I10370" i="22" s="1"/>
  <c r="H10369" i="22"/>
  <c r="I10369" i="22" s="1"/>
  <c r="H10368" i="22"/>
  <c r="I10368" i="22" s="1"/>
  <c r="H10367" i="22"/>
  <c r="I10367" i="22" s="1"/>
  <c r="H10366" i="22"/>
  <c r="I10366" i="22" s="1"/>
  <c r="H10365" i="22"/>
  <c r="I10365" i="22" s="1"/>
  <c r="H10364" i="22"/>
  <c r="I10364" i="22" s="1"/>
  <c r="H10363" i="22"/>
  <c r="I10363" i="22" s="1"/>
  <c r="H10362" i="22"/>
  <c r="I10362" i="22" s="1"/>
  <c r="H10361" i="22"/>
  <c r="I10361" i="22" s="1"/>
  <c r="H10360" i="22"/>
  <c r="I10360" i="22" s="1"/>
  <c r="H10359" i="22"/>
  <c r="I10359" i="22" s="1"/>
  <c r="H10358" i="22"/>
  <c r="I10358" i="22" s="1"/>
  <c r="H10357" i="22"/>
  <c r="I10357" i="22" s="1"/>
  <c r="H10356" i="22"/>
  <c r="I10356" i="22" s="1"/>
  <c r="H10355" i="22"/>
  <c r="I10355" i="22" s="1"/>
  <c r="H10354" i="22"/>
  <c r="I10354" i="22" s="1"/>
  <c r="H10353" i="22"/>
  <c r="I10353" i="22" s="1"/>
  <c r="H10352" i="22"/>
  <c r="I10352" i="22" s="1"/>
  <c r="H10351" i="22"/>
  <c r="I10351" i="22" s="1"/>
  <c r="H10350" i="22"/>
  <c r="I10350" i="22" s="1"/>
  <c r="H10349" i="22"/>
  <c r="I10349" i="22" s="1"/>
  <c r="H10348" i="22"/>
  <c r="I10348" i="22" s="1"/>
  <c r="H10347" i="22"/>
  <c r="I10347" i="22" s="1"/>
  <c r="H10346" i="22"/>
  <c r="I10346" i="22" s="1"/>
  <c r="H10345" i="22"/>
  <c r="I10345" i="22" s="1"/>
  <c r="H10344" i="22"/>
  <c r="I10344" i="22" s="1"/>
  <c r="H10343" i="22"/>
  <c r="I10343" i="22" s="1"/>
  <c r="H10342" i="22"/>
  <c r="I10342" i="22" s="1"/>
  <c r="H10341" i="22"/>
  <c r="I10341" i="22" s="1"/>
  <c r="H10340" i="22"/>
  <c r="I10340" i="22" s="1"/>
  <c r="H10339" i="22"/>
  <c r="I10339" i="22" s="1"/>
  <c r="H10338" i="22"/>
  <c r="I10338" i="22" s="1"/>
  <c r="H10337" i="22"/>
  <c r="I10337" i="22" s="1"/>
  <c r="H10336" i="22"/>
  <c r="I10336" i="22" s="1"/>
  <c r="H10335" i="22"/>
  <c r="I10335" i="22" s="1"/>
  <c r="H10334" i="22"/>
  <c r="I10334" i="22" s="1"/>
  <c r="H10333" i="22"/>
  <c r="I10333" i="22" s="1"/>
  <c r="H10332" i="22"/>
  <c r="I10332" i="22" s="1"/>
  <c r="H10331" i="22"/>
  <c r="I10331" i="22" s="1"/>
  <c r="H10330" i="22"/>
  <c r="I10330" i="22" s="1"/>
  <c r="H10329" i="22"/>
  <c r="I10329" i="22" s="1"/>
  <c r="H10328" i="22"/>
  <c r="I10328" i="22" s="1"/>
  <c r="H10327" i="22"/>
  <c r="I10327" i="22" s="1"/>
  <c r="H10326" i="22"/>
  <c r="I10326" i="22" s="1"/>
  <c r="H10325" i="22"/>
  <c r="I10325" i="22" s="1"/>
  <c r="H10324" i="22"/>
  <c r="I10324" i="22" s="1"/>
  <c r="H10323" i="22"/>
  <c r="I10323" i="22" s="1"/>
  <c r="H10322" i="22"/>
  <c r="I10322" i="22" s="1"/>
  <c r="H10321" i="22"/>
  <c r="I10321" i="22" s="1"/>
  <c r="H10320" i="22"/>
  <c r="I10320" i="22" s="1"/>
  <c r="H10319" i="22"/>
  <c r="I10319" i="22" s="1"/>
  <c r="H10318" i="22"/>
  <c r="I10318" i="22" s="1"/>
  <c r="H10317" i="22"/>
  <c r="I10317" i="22" s="1"/>
  <c r="H10316" i="22"/>
  <c r="I10316" i="22" s="1"/>
  <c r="H10315" i="22"/>
  <c r="I10315" i="22" s="1"/>
  <c r="H10314" i="22"/>
  <c r="I10314" i="22" s="1"/>
  <c r="H10313" i="22"/>
  <c r="I10313" i="22" s="1"/>
  <c r="H10312" i="22"/>
  <c r="I10312" i="22" s="1"/>
  <c r="H10311" i="22"/>
  <c r="I10311" i="22" s="1"/>
  <c r="H10310" i="22"/>
  <c r="I10310" i="22" s="1"/>
  <c r="H10309" i="22"/>
  <c r="I10309" i="22" s="1"/>
  <c r="H10308" i="22"/>
  <c r="I10308" i="22" s="1"/>
  <c r="H10307" i="22"/>
  <c r="I10307" i="22" s="1"/>
  <c r="H10306" i="22"/>
  <c r="I10306" i="22" s="1"/>
  <c r="H10305" i="22"/>
  <c r="I10305" i="22" s="1"/>
  <c r="H10304" i="22"/>
  <c r="I10304" i="22" s="1"/>
  <c r="H10303" i="22"/>
  <c r="I10303" i="22" s="1"/>
  <c r="H10302" i="22"/>
  <c r="I10302" i="22" s="1"/>
  <c r="H10301" i="22"/>
  <c r="I10301" i="22" s="1"/>
  <c r="H10300" i="22"/>
  <c r="I10300" i="22" s="1"/>
  <c r="H10299" i="22"/>
  <c r="I10299" i="22" s="1"/>
  <c r="H10298" i="22"/>
  <c r="I10298" i="22" s="1"/>
  <c r="H10297" i="22"/>
  <c r="I10297" i="22" s="1"/>
  <c r="H10296" i="22"/>
  <c r="I10296" i="22" s="1"/>
  <c r="H10295" i="22"/>
  <c r="I10295" i="22" s="1"/>
  <c r="H10294" i="22"/>
  <c r="I10294" i="22" s="1"/>
  <c r="H10293" i="22"/>
  <c r="I10293" i="22" s="1"/>
  <c r="H10292" i="22"/>
  <c r="I10292" i="22" s="1"/>
  <c r="H10291" i="22"/>
  <c r="I10291" i="22" s="1"/>
  <c r="H10290" i="22"/>
  <c r="I10290" i="22" s="1"/>
  <c r="H10289" i="22"/>
  <c r="I10289" i="22" s="1"/>
  <c r="H10288" i="22"/>
  <c r="I10288" i="22" s="1"/>
  <c r="H10287" i="22"/>
  <c r="I10287" i="22" s="1"/>
  <c r="H10286" i="22"/>
  <c r="I10286" i="22" s="1"/>
  <c r="H10285" i="22"/>
  <c r="I10285" i="22" s="1"/>
  <c r="H10284" i="22"/>
  <c r="I10284" i="22" s="1"/>
  <c r="H10283" i="22"/>
  <c r="I10283" i="22" s="1"/>
  <c r="H10282" i="22"/>
  <c r="I10282" i="22" s="1"/>
  <c r="H10281" i="22"/>
  <c r="I10281" i="22" s="1"/>
  <c r="H10280" i="22"/>
  <c r="I10280" i="22" s="1"/>
  <c r="H10279" i="22"/>
  <c r="I10279" i="22" s="1"/>
  <c r="H10278" i="22"/>
  <c r="I10278" i="22" s="1"/>
  <c r="H10277" i="22"/>
  <c r="I10277" i="22" s="1"/>
  <c r="H10276" i="22"/>
  <c r="I10276" i="22" s="1"/>
  <c r="H10275" i="22"/>
  <c r="I10275" i="22" s="1"/>
  <c r="H10274" i="22"/>
  <c r="I10274" i="22" s="1"/>
  <c r="H10273" i="22"/>
  <c r="I10273" i="22" s="1"/>
  <c r="H10272" i="22"/>
  <c r="I10272" i="22" s="1"/>
  <c r="H10271" i="22"/>
  <c r="I10271" i="22" s="1"/>
  <c r="H10270" i="22"/>
  <c r="I10270" i="22" s="1"/>
  <c r="H10269" i="22"/>
  <c r="I10269" i="22" s="1"/>
  <c r="H10268" i="22"/>
  <c r="I10268" i="22" s="1"/>
  <c r="H10267" i="22"/>
  <c r="I10267" i="22" s="1"/>
  <c r="H10266" i="22"/>
  <c r="I10266" i="22" s="1"/>
  <c r="H10265" i="22"/>
  <c r="I10265" i="22" s="1"/>
  <c r="H10264" i="22"/>
  <c r="I10264" i="22" s="1"/>
  <c r="H10263" i="22"/>
  <c r="I10263" i="22" s="1"/>
  <c r="H10262" i="22"/>
  <c r="I10262" i="22" s="1"/>
  <c r="H10261" i="22"/>
  <c r="I10261" i="22" s="1"/>
  <c r="H10260" i="22"/>
  <c r="I10260" i="22" s="1"/>
  <c r="H10259" i="22"/>
  <c r="I10259" i="22" s="1"/>
  <c r="H10258" i="22"/>
  <c r="I10258" i="22" s="1"/>
  <c r="H10257" i="22"/>
  <c r="I10257" i="22" s="1"/>
  <c r="H10256" i="22"/>
  <c r="I10256" i="22" s="1"/>
  <c r="H10255" i="22"/>
  <c r="I10255" i="22" s="1"/>
  <c r="H10254" i="22"/>
  <c r="I10254" i="22" s="1"/>
  <c r="H10253" i="22"/>
  <c r="I10253" i="22" s="1"/>
  <c r="H10252" i="22"/>
  <c r="I10252" i="22" s="1"/>
  <c r="H10251" i="22"/>
  <c r="I10251" i="22" s="1"/>
  <c r="H10250" i="22"/>
  <c r="I10250" i="22" s="1"/>
  <c r="H10249" i="22"/>
  <c r="I10249" i="22" s="1"/>
  <c r="H10248" i="22"/>
  <c r="I10248" i="22" s="1"/>
  <c r="H10247" i="22"/>
  <c r="I10247" i="22" s="1"/>
  <c r="H10246" i="22"/>
  <c r="I10246" i="22" s="1"/>
  <c r="H10245" i="22"/>
  <c r="I10245" i="22" s="1"/>
  <c r="H10244" i="22"/>
  <c r="I10244" i="22" s="1"/>
  <c r="H10243" i="22"/>
  <c r="I10243" i="22" s="1"/>
  <c r="H10242" i="22"/>
  <c r="I10242" i="22" s="1"/>
  <c r="H10241" i="22"/>
  <c r="I10241" i="22" s="1"/>
  <c r="H10240" i="22"/>
  <c r="I10240" i="22" s="1"/>
  <c r="H10239" i="22"/>
  <c r="I10239" i="22" s="1"/>
  <c r="H10238" i="22"/>
  <c r="I10238" i="22" s="1"/>
  <c r="H10237" i="22"/>
  <c r="I10237" i="22" s="1"/>
  <c r="H10236" i="22"/>
  <c r="I10236" i="22" s="1"/>
  <c r="H10235" i="22"/>
  <c r="I10235" i="22" s="1"/>
  <c r="H10234" i="22"/>
  <c r="I10234" i="22" s="1"/>
  <c r="H10233" i="22"/>
  <c r="I10233" i="22" s="1"/>
  <c r="H10232" i="22"/>
  <c r="I10232" i="22" s="1"/>
  <c r="H10231" i="22"/>
  <c r="I10231" i="22" s="1"/>
  <c r="H10230" i="22"/>
  <c r="I10230" i="22" s="1"/>
  <c r="H10229" i="22"/>
  <c r="I10229" i="22" s="1"/>
  <c r="H10228" i="22"/>
  <c r="I10228" i="22" s="1"/>
  <c r="H10227" i="22"/>
  <c r="I10227" i="22" s="1"/>
  <c r="H10226" i="22"/>
  <c r="I10226" i="22" s="1"/>
  <c r="H10225" i="22"/>
  <c r="I10225" i="22" s="1"/>
  <c r="H10224" i="22"/>
  <c r="I10224" i="22" s="1"/>
  <c r="H10223" i="22"/>
  <c r="I10223" i="22" s="1"/>
  <c r="H10222" i="22"/>
  <c r="I10222" i="22" s="1"/>
  <c r="H10221" i="22"/>
  <c r="I10221" i="22" s="1"/>
  <c r="H10220" i="22"/>
  <c r="I10220" i="22" s="1"/>
  <c r="H10219" i="22"/>
  <c r="I10219" i="22" s="1"/>
  <c r="H10218" i="22"/>
  <c r="I10218" i="22" s="1"/>
  <c r="H10217" i="22"/>
  <c r="I10217" i="22" s="1"/>
  <c r="H10216" i="22"/>
  <c r="I10216" i="22" s="1"/>
  <c r="H10215" i="22"/>
  <c r="I10215" i="22" s="1"/>
  <c r="H10214" i="22"/>
  <c r="I10214" i="22" s="1"/>
  <c r="H10213" i="22"/>
  <c r="I10213" i="22" s="1"/>
  <c r="H10212" i="22"/>
  <c r="I10212" i="22" s="1"/>
  <c r="H10211" i="22"/>
  <c r="I10211" i="22" s="1"/>
  <c r="H10210" i="22"/>
  <c r="I10210" i="22" s="1"/>
  <c r="H10209" i="22"/>
  <c r="I10209" i="22" s="1"/>
  <c r="H10208" i="22"/>
  <c r="I10208" i="22" s="1"/>
  <c r="H10207" i="22"/>
  <c r="I10207" i="22" s="1"/>
  <c r="H10206" i="22"/>
  <c r="I10206" i="22" s="1"/>
  <c r="H10205" i="22"/>
  <c r="I10205" i="22" s="1"/>
  <c r="H10204" i="22"/>
  <c r="I10204" i="22" s="1"/>
  <c r="H10203" i="22"/>
  <c r="I10203" i="22" s="1"/>
  <c r="H10202" i="22"/>
  <c r="I10202" i="22" s="1"/>
  <c r="H10201" i="22"/>
  <c r="I10201" i="22" s="1"/>
  <c r="H10200" i="22"/>
  <c r="I10200" i="22" s="1"/>
  <c r="H10199" i="22"/>
  <c r="I10199" i="22" s="1"/>
  <c r="H10198" i="22"/>
  <c r="I10198" i="22" s="1"/>
  <c r="H10197" i="22"/>
  <c r="I10197" i="22" s="1"/>
  <c r="H10196" i="22"/>
  <c r="I10196" i="22" s="1"/>
  <c r="H10195" i="22"/>
  <c r="I10195" i="22" s="1"/>
  <c r="H10194" i="22"/>
  <c r="I10194" i="22" s="1"/>
  <c r="H10193" i="22"/>
  <c r="I10193" i="22" s="1"/>
  <c r="H10192" i="22"/>
  <c r="I10192" i="22" s="1"/>
  <c r="H10191" i="22"/>
  <c r="I10191" i="22" s="1"/>
  <c r="H10190" i="22"/>
  <c r="I10190" i="22" s="1"/>
  <c r="H10189" i="22"/>
  <c r="I10189" i="22" s="1"/>
  <c r="H10188" i="22"/>
  <c r="I10188" i="22" s="1"/>
  <c r="H10187" i="22"/>
  <c r="I10187" i="22" s="1"/>
  <c r="H10186" i="22"/>
  <c r="I10186" i="22" s="1"/>
  <c r="H10185" i="22"/>
  <c r="I10185" i="22" s="1"/>
  <c r="H10184" i="22"/>
  <c r="I10184" i="22" s="1"/>
  <c r="H10183" i="22"/>
  <c r="I10183" i="22" s="1"/>
  <c r="H10182" i="22"/>
  <c r="I10182" i="22" s="1"/>
  <c r="H10181" i="22"/>
  <c r="I10181" i="22" s="1"/>
  <c r="H10180" i="22"/>
  <c r="I10180" i="22" s="1"/>
  <c r="H10179" i="22"/>
  <c r="I10179" i="22" s="1"/>
  <c r="H10178" i="22"/>
  <c r="I10178" i="22" s="1"/>
  <c r="H10177" i="22"/>
  <c r="I10177" i="22" s="1"/>
  <c r="H10176" i="22"/>
  <c r="I10176" i="22" s="1"/>
  <c r="H10175" i="22"/>
  <c r="I10175" i="22" s="1"/>
  <c r="H10174" i="22"/>
  <c r="I10174" i="22" s="1"/>
  <c r="H10173" i="22"/>
  <c r="I10173" i="22" s="1"/>
  <c r="H10172" i="22"/>
  <c r="I10172" i="22" s="1"/>
  <c r="H10171" i="22"/>
  <c r="I10171" i="22" s="1"/>
  <c r="H10170" i="22"/>
  <c r="I10170" i="22" s="1"/>
  <c r="H10169" i="22"/>
  <c r="I10169" i="22" s="1"/>
  <c r="H10168" i="22"/>
  <c r="I10168" i="22" s="1"/>
  <c r="H10167" i="22"/>
  <c r="I10167" i="22" s="1"/>
  <c r="H10166" i="22"/>
  <c r="I10166" i="22" s="1"/>
  <c r="H10165" i="22"/>
  <c r="I10165" i="22" s="1"/>
  <c r="H10164" i="22"/>
  <c r="I10164" i="22" s="1"/>
  <c r="H10163" i="22"/>
  <c r="I10163" i="22" s="1"/>
  <c r="H10162" i="22"/>
  <c r="I10162" i="22" s="1"/>
  <c r="H10161" i="22"/>
  <c r="I10161" i="22" s="1"/>
  <c r="H10160" i="22"/>
  <c r="I10160" i="22" s="1"/>
  <c r="H10159" i="22"/>
  <c r="I10159" i="22" s="1"/>
  <c r="H10158" i="22"/>
  <c r="I10158" i="22" s="1"/>
  <c r="H10157" i="22"/>
  <c r="I10157" i="22" s="1"/>
  <c r="H10156" i="22"/>
  <c r="I10156" i="22" s="1"/>
  <c r="H10155" i="22"/>
  <c r="I10155" i="22" s="1"/>
  <c r="H10154" i="22"/>
  <c r="I10154" i="22" s="1"/>
  <c r="H10153" i="22"/>
  <c r="I10153" i="22" s="1"/>
  <c r="H10152" i="22"/>
  <c r="I10152" i="22" s="1"/>
  <c r="H10151" i="22"/>
  <c r="I10151" i="22" s="1"/>
  <c r="H10150" i="22"/>
  <c r="I10150" i="22" s="1"/>
  <c r="H10149" i="22"/>
  <c r="I10149" i="22" s="1"/>
  <c r="H10148" i="22"/>
  <c r="I10148" i="22" s="1"/>
  <c r="H10147" i="22"/>
  <c r="I10147" i="22" s="1"/>
  <c r="H10146" i="22"/>
  <c r="I10146" i="22" s="1"/>
  <c r="H10145" i="22"/>
  <c r="I10145" i="22" s="1"/>
  <c r="H10144" i="22"/>
  <c r="I10144" i="22" s="1"/>
  <c r="H10143" i="22"/>
  <c r="I10143" i="22" s="1"/>
  <c r="H10142" i="22"/>
  <c r="I10142" i="22" s="1"/>
  <c r="H10141" i="22"/>
  <c r="I10141" i="22" s="1"/>
  <c r="H10140" i="22"/>
  <c r="I10140" i="22" s="1"/>
  <c r="H10139" i="22"/>
  <c r="I10139" i="22" s="1"/>
  <c r="H10138" i="22"/>
  <c r="I10138" i="22" s="1"/>
  <c r="H10137" i="22"/>
  <c r="I10137" i="22" s="1"/>
  <c r="H10136" i="22"/>
  <c r="I10136" i="22" s="1"/>
  <c r="H10135" i="22"/>
  <c r="I10135" i="22" s="1"/>
  <c r="H10134" i="22"/>
  <c r="I10134" i="22" s="1"/>
  <c r="H10133" i="22"/>
  <c r="I10133" i="22" s="1"/>
  <c r="H10132" i="22"/>
  <c r="I10132" i="22" s="1"/>
  <c r="H10131" i="22"/>
  <c r="I10131" i="22" s="1"/>
  <c r="H10130" i="22"/>
  <c r="I10130" i="22" s="1"/>
  <c r="H10129" i="22"/>
  <c r="I10129" i="22" s="1"/>
  <c r="H10128" i="22"/>
  <c r="I10128" i="22" s="1"/>
  <c r="H10127" i="22"/>
  <c r="I10127" i="22" s="1"/>
  <c r="H10126" i="22"/>
  <c r="I10126" i="22" s="1"/>
  <c r="H10125" i="22"/>
  <c r="I10125" i="22" s="1"/>
  <c r="H10124" i="22"/>
  <c r="I10124" i="22" s="1"/>
  <c r="H10123" i="22"/>
  <c r="I10123" i="22" s="1"/>
  <c r="H10122" i="22"/>
  <c r="I10122" i="22" s="1"/>
  <c r="H10121" i="22"/>
  <c r="I10121" i="22" s="1"/>
  <c r="H10120" i="22"/>
  <c r="I10120" i="22" s="1"/>
  <c r="H10119" i="22"/>
  <c r="I10119" i="22" s="1"/>
  <c r="H10118" i="22"/>
  <c r="I10118" i="22" s="1"/>
  <c r="H10117" i="22"/>
  <c r="I10117" i="22" s="1"/>
  <c r="H10116" i="22"/>
  <c r="I10116" i="22" s="1"/>
  <c r="H10115" i="22"/>
  <c r="I10115" i="22" s="1"/>
  <c r="H10114" i="22"/>
  <c r="I10114" i="22" s="1"/>
  <c r="H10113" i="22"/>
  <c r="I10113" i="22" s="1"/>
  <c r="H10112" i="22"/>
  <c r="I10112" i="22" s="1"/>
  <c r="H10111" i="22"/>
  <c r="I10111" i="22" s="1"/>
  <c r="H10110" i="22"/>
  <c r="I10110" i="22" s="1"/>
  <c r="H10109" i="22"/>
  <c r="I10109" i="22" s="1"/>
  <c r="H10108" i="22"/>
  <c r="I10108" i="22" s="1"/>
  <c r="H10107" i="22"/>
  <c r="I10107" i="22" s="1"/>
  <c r="H10106" i="22"/>
  <c r="I10106" i="22" s="1"/>
  <c r="H10105" i="22"/>
  <c r="I10105" i="22" s="1"/>
  <c r="H10104" i="22"/>
  <c r="I10104" i="22" s="1"/>
  <c r="H10103" i="22"/>
  <c r="I10103" i="22" s="1"/>
  <c r="H10102" i="22"/>
  <c r="I10102" i="22" s="1"/>
  <c r="H10101" i="22"/>
  <c r="I10101" i="22" s="1"/>
  <c r="H10100" i="22"/>
  <c r="I10100" i="22" s="1"/>
  <c r="H10099" i="22"/>
  <c r="I10099" i="22" s="1"/>
  <c r="H10098" i="22"/>
  <c r="I10098" i="22" s="1"/>
  <c r="H10097" i="22"/>
  <c r="I10097" i="22" s="1"/>
  <c r="H10096" i="22"/>
  <c r="I10096" i="22" s="1"/>
  <c r="H10095" i="22"/>
  <c r="I10095" i="22" s="1"/>
  <c r="H10094" i="22"/>
  <c r="I10094" i="22" s="1"/>
  <c r="H10093" i="22"/>
  <c r="I10093" i="22" s="1"/>
  <c r="H10092" i="22"/>
  <c r="I10092" i="22" s="1"/>
  <c r="H10091" i="22"/>
  <c r="I10091" i="22" s="1"/>
  <c r="H10090" i="22"/>
  <c r="I10090" i="22" s="1"/>
  <c r="H10089" i="22"/>
  <c r="I10089" i="22" s="1"/>
  <c r="H10088" i="22"/>
  <c r="I10088" i="22" s="1"/>
  <c r="H10087" i="22"/>
  <c r="I10087" i="22" s="1"/>
  <c r="H10086" i="22"/>
  <c r="I10086" i="22" s="1"/>
  <c r="H10085" i="22"/>
  <c r="I10085" i="22" s="1"/>
  <c r="H10084" i="22"/>
  <c r="I10084" i="22" s="1"/>
  <c r="H10083" i="22"/>
  <c r="I10083" i="22" s="1"/>
  <c r="H10082" i="22"/>
  <c r="I10082" i="22" s="1"/>
  <c r="H10081" i="22"/>
  <c r="I10081" i="22" s="1"/>
  <c r="H10080" i="22"/>
  <c r="I10080" i="22" s="1"/>
  <c r="H10079" i="22"/>
  <c r="I10079" i="22" s="1"/>
  <c r="H10078" i="22"/>
  <c r="I10078" i="22" s="1"/>
  <c r="H10077" i="22"/>
  <c r="I10077" i="22" s="1"/>
  <c r="H10076" i="22"/>
  <c r="I10076" i="22" s="1"/>
  <c r="H10075" i="22"/>
  <c r="I10075" i="22" s="1"/>
  <c r="H10074" i="22"/>
  <c r="I10074" i="22" s="1"/>
  <c r="H10073" i="22"/>
  <c r="I10073" i="22" s="1"/>
  <c r="H10072" i="22"/>
  <c r="I10072" i="22" s="1"/>
  <c r="H10071" i="22"/>
  <c r="I10071" i="22" s="1"/>
  <c r="H10070" i="22"/>
  <c r="I10070" i="22" s="1"/>
  <c r="H10069" i="22"/>
  <c r="I10069" i="22" s="1"/>
  <c r="H10068" i="22"/>
  <c r="I10068" i="22" s="1"/>
  <c r="H10067" i="22"/>
  <c r="I10067" i="22" s="1"/>
  <c r="H10066" i="22"/>
  <c r="I10066" i="22" s="1"/>
  <c r="H10065" i="22"/>
  <c r="I10065" i="22" s="1"/>
  <c r="H10064" i="22"/>
  <c r="I10064" i="22" s="1"/>
  <c r="H10063" i="22"/>
  <c r="I10063" i="22" s="1"/>
  <c r="H10062" i="22"/>
  <c r="I10062" i="22" s="1"/>
  <c r="H10061" i="22"/>
  <c r="I10061" i="22" s="1"/>
  <c r="H10060" i="22"/>
  <c r="I10060" i="22" s="1"/>
  <c r="H10059" i="22"/>
  <c r="I10059" i="22" s="1"/>
  <c r="H10058" i="22"/>
  <c r="I10058" i="22" s="1"/>
  <c r="H10057" i="22"/>
  <c r="I10057" i="22" s="1"/>
  <c r="H10056" i="22"/>
  <c r="I10056" i="22" s="1"/>
  <c r="H10055" i="22"/>
  <c r="I10055" i="22" s="1"/>
  <c r="H10054" i="22"/>
  <c r="I10054" i="22" s="1"/>
  <c r="H10053" i="22"/>
  <c r="I10053" i="22" s="1"/>
  <c r="H10052" i="22"/>
  <c r="I10052" i="22" s="1"/>
  <c r="H10051" i="22"/>
  <c r="I10051" i="22" s="1"/>
  <c r="H10050" i="22"/>
  <c r="I10050" i="22" s="1"/>
  <c r="H10049" i="22"/>
  <c r="I10049" i="22" s="1"/>
  <c r="H10048" i="22"/>
  <c r="I10048" i="22" s="1"/>
  <c r="H10047" i="22"/>
  <c r="I10047" i="22" s="1"/>
  <c r="H10046" i="22"/>
  <c r="I10046" i="22" s="1"/>
  <c r="H10045" i="22"/>
  <c r="I10045" i="22" s="1"/>
  <c r="H10044" i="22"/>
  <c r="I10044" i="22" s="1"/>
  <c r="H10043" i="22"/>
  <c r="I10043" i="22" s="1"/>
  <c r="H10042" i="22"/>
  <c r="I10042" i="22" s="1"/>
  <c r="H10041" i="22"/>
  <c r="I10041" i="22" s="1"/>
  <c r="H10040" i="22"/>
  <c r="I10040" i="22" s="1"/>
  <c r="H10039" i="22"/>
  <c r="I10039" i="22" s="1"/>
  <c r="H10038" i="22"/>
  <c r="I10038" i="22" s="1"/>
  <c r="H10037" i="22"/>
  <c r="I10037" i="22" s="1"/>
  <c r="H10036" i="22"/>
  <c r="I10036" i="22" s="1"/>
  <c r="H10035" i="22"/>
  <c r="I10035" i="22" s="1"/>
  <c r="H10034" i="22"/>
  <c r="I10034" i="22" s="1"/>
  <c r="H10033" i="22"/>
  <c r="I10033" i="22" s="1"/>
  <c r="H10032" i="22"/>
  <c r="I10032" i="22" s="1"/>
  <c r="H10031" i="22"/>
  <c r="I10031" i="22" s="1"/>
  <c r="H10030" i="22"/>
  <c r="I10030" i="22" s="1"/>
  <c r="H10029" i="22"/>
  <c r="I10029" i="22" s="1"/>
  <c r="H10028" i="22"/>
  <c r="I10028" i="22" s="1"/>
  <c r="H10027" i="22"/>
  <c r="I10027" i="22" s="1"/>
  <c r="H10026" i="22"/>
  <c r="I10026" i="22" s="1"/>
  <c r="H10025" i="22"/>
  <c r="I10025" i="22" s="1"/>
  <c r="H10024" i="22"/>
  <c r="I10024" i="22" s="1"/>
  <c r="H10023" i="22"/>
  <c r="I10023" i="22" s="1"/>
  <c r="H10022" i="22"/>
  <c r="I10022" i="22" s="1"/>
  <c r="H10021" i="22"/>
  <c r="I10021" i="22" s="1"/>
  <c r="H10020" i="22"/>
  <c r="I10020" i="22" s="1"/>
  <c r="H10019" i="22"/>
  <c r="I10019" i="22" s="1"/>
  <c r="H10018" i="22"/>
  <c r="I10018" i="22" s="1"/>
  <c r="H10017" i="22"/>
  <c r="I10017" i="22" s="1"/>
  <c r="H10016" i="22"/>
  <c r="I10016" i="22" s="1"/>
  <c r="H10015" i="22"/>
  <c r="I10015" i="22" s="1"/>
  <c r="H10014" i="22"/>
  <c r="I10014" i="22" s="1"/>
  <c r="H10013" i="22"/>
  <c r="I10013" i="22" s="1"/>
  <c r="H10012" i="22"/>
  <c r="I10012" i="22" s="1"/>
  <c r="H10011" i="22"/>
  <c r="I10011" i="22" s="1"/>
  <c r="H10010" i="22"/>
  <c r="I10010" i="22" s="1"/>
  <c r="H10009" i="22"/>
  <c r="I10009" i="22" s="1"/>
  <c r="H10008" i="22"/>
  <c r="I10008" i="22" s="1"/>
  <c r="H10007" i="22"/>
  <c r="I10007" i="22" s="1"/>
  <c r="H10006" i="22"/>
  <c r="I10006" i="22" s="1"/>
  <c r="H10005" i="22"/>
  <c r="I10005" i="22" s="1"/>
  <c r="H10004" i="22"/>
  <c r="I10004" i="22" s="1"/>
  <c r="H10003" i="22"/>
  <c r="I10003" i="22" s="1"/>
  <c r="H10002" i="22"/>
  <c r="I10002" i="22" s="1"/>
  <c r="H10001" i="22"/>
  <c r="I10001" i="22" s="1"/>
  <c r="H10000" i="22"/>
  <c r="I10000" i="22" s="1"/>
  <c r="H9999" i="22"/>
  <c r="I9999" i="22" s="1"/>
  <c r="H9998" i="22"/>
  <c r="I9998" i="22" s="1"/>
  <c r="H9997" i="22"/>
  <c r="I9997" i="22" s="1"/>
  <c r="H9996" i="22"/>
  <c r="I9996" i="22" s="1"/>
  <c r="H9995" i="22"/>
  <c r="I9995" i="22" s="1"/>
  <c r="H9994" i="22"/>
  <c r="I9994" i="22" s="1"/>
  <c r="H9993" i="22"/>
  <c r="I9993" i="22" s="1"/>
  <c r="H9992" i="22"/>
  <c r="I9992" i="22" s="1"/>
  <c r="H9991" i="22"/>
  <c r="I9991" i="22" s="1"/>
  <c r="H9990" i="22"/>
  <c r="I9990" i="22" s="1"/>
  <c r="H9989" i="22"/>
  <c r="I9989" i="22" s="1"/>
  <c r="H9988" i="22"/>
  <c r="I9988" i="22" s="1"/>
  <c r="H9987" i="22"/>
  <c r="I9987" i="22" s="1"/>
  <c r="H9986" i="22"/>
  <c r="I9986" i="22" s="1"/>
  <c r="H9985" i="22"/>
  <c r="I9985" i="22" s="1"/>
  <c r="H9984" i="22"/>
  <c r="I9984" i="22" s="1"/>
  <c r="H9983" i="22"/>
  <c r="I9983" i="22" s="1"/>
  <c r="H9982" i="22"/>
  <c r="I9982" i="22" s="1"/>
  <c r="H9981" i="22"/>
  <c r="I9981" i="22" s="1"/>
  <c r="H9980" i="22"/>
  <c r="I9980" i="22" s="1"/>
  <c r="H9979" i="22"/>
  <c r="I9979" i="22" s="1"/>
  <c r="H9978" i="22"/>
  <c r="I9978" i="22" s="1"/>
  <c r="H9977" i="22"/>
  <c r="I9977" i="22" s="1"/>
  <c r="H9976" i="22"/>
  <c r="I9976" i="22" s="1"/>
  <c r="H9975" i="22"/>
  <c r="I9975" i="22" s="1"/>
  <c r="H9974" i="22"/>
  <c r="I9974" i="22" s="1"/>
  <c r="H9973" i="22"/>
  <c r="I9973" i="22" s="1"/>
  <c r="H9972" i="22"/>
  <c r="I9972" i="22" s="1"/>
  <c r="H9971" i="22"/>
  <c r="I9971" i="22" s="1"/>
  <c r="H9970" i="22"/>
  <c r="I9970" i="22" s="1"/>
  <c r="H9969" i="22"/>
  <c r="I9969" i="22" s="1"/>
  <c r="H9968" i="22"/>
  <c r="I9968" i="22" s="1"/>
  <c r="H9967" i="22"/>
  <c r="I9967" i="22" s="1"/>
  <c r="H9966" i="22"/>
  <c r="I9966" i="22" s="1"/>
  <c r="H9965" i="22"/>
  <c r="I9965" i="22" s="1"/>
  <c r="H9964" i="22"/>
  <c r="I9964" i="22" s="1"/>
  <c r="H9963" i="22"/>
  <c r="I9963" i="22" s="1"/>
  <c r="H9962" i="22"/>
  <c r="I9962" i="22" s="1"/>
  <c r="H9961" i="22"/>
  <c r="I9961" i="22" s="1"/>
  <c r="H9960" i="22"/>
  <c r="I9960" i="22" s="1"/>
  <c r="H9959" i="22"/>
  <c r="I9959" i="22" s="1"/>
  <c r="H9958" i="22"/>
  <c r="I9958" i="22" s="1"/>
  <c r="H9957" i="22"/>
  <c r="I9957" i="22" s="1"/>
  <c r="H9956" i="22"/>
  <c r="I9956" i="22" s="1"/>
  <c r="H9955" i="22"/>
  <c r="I9955" i="22" s="1"/>
  <c r="H9954" i="22"/>
  <c r="I9954" i="22" s="1"/>
  <c r="H9953" i="22"/>
  <c r="I9953" i="22" s="1"/>
  <c r="H9952" i="22"/>
  <c r="I9952" i="22" s="1"/>
  <c r="H9951" i="22"/>
  <c r="I9951" i="22" s="1"/>
  <c r="H9950" i="22"/>
  <c r="I9950" i="22" s="1"/>
  <c r="H9949" i="22"/>
  <c r="I9949" i="22" s="1"/>
  <c r="H9948" i="22"/>
  <c r="I9948" i="22" s="1"/>
  <c r="H9947" i="22"/>
  <c r="I9947" i="22" s="1"/>
  <c r="H9946" i="22"/>
  <c r="I9946" i="22" s="1"/>
  <c r="H9945" i="22"/>
  <c r="I9945" i="22" s="1"/>
  <c r="H9944" i="22"/>
  <c r="I9944" i="22" s="1"/>
  <c r="H9943" i="22"/>
  <c r="I9943" i="22" s="1"/>
  <c r="H9942" i="22"/>
  <c r="I9942" i="22" s="1"/>
  <c r="H9941" i="22"/>
  <c r="I9941" i="22" s="1"/>
  <c r="H9940" i="22"/>
  <c r="I9940" i="22" s="1"/>
  <c r="H9939" i="22"/>
  <c r="I9939" i="22" s="1"/>
  <c r="H9938" i="22"/>
  <c r="I9938" i="22" s="1"/>
  <c r="H9937" i="22"/>
  <c r="I9937" i="22" s="1"/>
  <c r="H9936" i="22"/>
  <c r="I9936" i="22" s="1"/>
  <c r="H9935" i="22"/>
  <c r="I9935" i="22" s="1"/>
  <c r="H9934" i="22"/>
  <c r="I9934" i="22" s="1"/>
  <c r="H9933" i="22"/>
  <c r="I9933" i="22" s="1"/>
  <c r="H9932" i="22"/>
  <c r="I9932" i="22" s="1"/>
  <c r="H9931" i="22"/>
  <c r="I9931" i="22" s="1"/>
  <c r="H9930" i="22"/>
  <c r="I9930" i="22" s="1"/>
  <c r="H9929" i="22"/>
  <c r="I9929" i="22" s="1"/>
  <c r="H9928" i="22"/>
  <c r="I9928" i="22" s="1"/>
  <c r="H9927" i="22"/>
  <c r="I9927" i="22" s="1"/>
  <c r="H9926" i="22"/>
  <c r="I9926" i="22" s="1"/>
  <c r="H9925" i="22"/>
  <c r="I9925" i="22" s="1"/>
  <c r="H9924" i="22"/>
  <c r="I9924" i="22" s="1"/>
  <c r="H9923" i="22"/>
  <c r="I9923" i="22" s="1"/>
  <c r="H9922" i="22"/>
  <c r="I9922" i="22" s="1"/>
  <c r="H9921" i="22"/>
  <c r="I9921" i="22" s="1"/>
  <c r="H9920" i="22"/>
  <c r="I9920" i="22" s="1"/>
  <c r="H9919" i="22"/>
  <c r="I9919" i="22" s="1"/>
  <c r="H9918" i="22"/>
  <c r="I9918" i="22" s="1"/>
  <c r="H9917" i="22"/>
  <c r="I9917" i="22" s="1"/>
  <c r="H9916" i="22"/>
  <c r="I9916" i="22" s="1"/>
  <c r="H9915" i="22"/>
  <c r="I9915" i="22" s="1"/>
  <c r="H9914" i="22"/>
  <c r="I9914" i="22" s="1"/>
  <c r="H9913" i="22"/>
  <c r="I9913" i="22" s="1"/>
  <c r="H9912" i="22"/>
  <c r="I9912" i="22" s="1"/>
  <c r="H9911" i="22"/>
  <c r="I9911" i="22" s="1"/>
  <c r="H9910" i="22"/>
  <c r="I9910" i="22" s="1"/>
  <c r="H9909" i="22"/>
  <c r="I9909" i="22" s="1"/>
  <c r="H9908" i="22"/>
  <c r="I9908" i="22" s="1"/>
  <c r="H9907" i="22"/>
  <c r="I9907" i="22" s="1"/>
  <c r="H9906" i="22"/>
  <c r="I9906" i="22" s="1"/>
  <c r="H9905" i="22"/>
  <c r="I9905" i="22" s="1"/>
  <c r="H9904" i="22"/>
  <c r="I9904" i="22" s="1"/>
  <c r="H9903" i="22"/>
  <c r="I9903" i="22" s="1"/>
  <c r="H9902" i="22"/>
  <c r="I9902" i="22" s="1"/>
  <c r="H9901" i="22"/>
  <c r="I9901" i="22" s="1"/>
  <c r="H9900" i="22"/>
  <c r="I9900" i="22" s="1"/>
  <c r="H9899" i="22"/>
  <c r="I9899" i="22" s="1"/>
  <c r="H9898" i="22"/>
  <c r="I9898" i="22" s="1"/>
  <c r="H9897" i="22"/>
  <c r="I9897" i="22" s="1"/>
  <c r="H9896" i="22"/>
  <c r="I9896" i="22" s="1"/>
  <c r="H9895" i="22"/>
  <c r="I9895" i="22" s="1"/>
  <c r="H9894" i="22"/>
  <c r="I9894" i="22" s="1"/>
  <c r="H9893" i="22"/>
  <c r="I9893" i="22" s="1"/>
  <c r="H9892" i="22"/>
  <c r="I9892" i="22" s="1"/>
  <c r="H9891" i="22"/>
  <c r="I9891" i="22" s="1"/>
  <c r="H9890" i="22"/>
  <c r="I9890" i="22" s="1"/>
  <c r="H9889" i="22"/>
  <c r="I9889" i="22" s="1"/>
  <c r="H9888" i="22"/>
  <c r="I9888" i="22" s="1"/>
  <c r="H9887" i="22"/>
  <c r="I9887" i="22" s="1"/>
  <c r="H9886" i="22"/>
  <c r="I9886" i="22" s="1"/>
  <c r="H9885" i="22"/>
  <c r="I9885" i="22" s="1"/>
  <c r="H9884" i="22"/>
  <c r="I9884" i="22" s="1"/>
  <c r="H9883" i="22"/>
  <c r="I9883" i="22" s="1"/>
  <c r="H9882" i="22"/>
  <c r="I9882" i="22" s="1"/>
  <c r="H9881" i="22"/>
  <c r="I9881" i="22" s="1"/>
  <c r="H9880" i="22"/>
  <c r="I9880" i="22" s="1"/>
  <c r="H9879" i="22"/>
  <c r="I9879" i="22" s="1"/>
  <c r="H9878" i="22"/>
  <c r="I9878" i="22" s="1"/>
  <c r="H9877" i="22"/>
  <c r="I9877" i="22" s="1"/>
  <c r="H9876" i="22"/>
  <c r="I9876" i="22" s="1"/>
  <c r="H9875" i="22"/>
  <c r="I9875" i="22" s="1"/>
  <c r="H9874" i="22"/>
  <c r="I9874" i="22" s="1"/>
  <c r="H9873" i="22"/>
  <c r="I9873" i="22" s="1"/>
  <c r="H9872" i="22"/>
  <c r="I9872" i="22" s="1"/>
  <c r="H9871" i="22"/>
  <c r="I9871" i="22" s="1"/>
  <c r="H9870" i="22"/>
  <c r="I9870" i="22" s="1"/>
  <c r="H9869" i="22"/>
  <c r="I9869" i="22" s="1"/>
  <c r="H9868" i="22"/>
  <c r="I9868" i="22" s="1"/>
  <c r="H9867" i="22"/>
  <c r="I9867" i="22" s="1"/>
  <c r="H9866" i="22"/>
  <c r="I9866" i="22" s="1"/>
  <c r="H9865" i="22"/>
  <c r="I9865" i="22" s="1"/>
  <c r="H9864" i="22"/>
  <c r="I9864" i="22" s="1"/>
  <c r="H9863" i="22"/>
  <c r="I9863" i="22" s="1"/>
  <c r="H9862" i="22"/>
  <c r="I9862" i="22" s="1"/>
  <c r="H9861" i="22"/>
  <c r="I9861" i="22" s="1"/>
  <c r="H9860" i="22"/>
  <c r="I9860" i="22" s="1"/>
  <c r="H9859" i="22"/>
  <c r="I9859" i="22" s="1"/>
  <c r="H9858" i="22"/>
  <c r="I9858" i="22" s="1"/>
  <c r="H9857" i="22"/>
  <c r="I9857" i="22" s="1"/>
  <c r="H9856" i="22"/>
  <c r="I9856" i="22" s="1"/>
  <c r="H9855" i="22"/>
  <c r="I9855" i="22" s="1"/>
  <c r="H9854" i="22"/>
  <c r="I9854" i="22" s="1"/>
  <c r="H9853" i="22"/>
  <c r="I9853" i="22" s="1"/>
  <c r="H9852" i="22"/>
  <c r="I9852" i="22" s="1"/>
  <c r="H9851" i="22"/>
  <c r="I9851" i="22" s="1"/>
  <c r="H9850" i="22"/>
  <c r="I9850" i="22" s="1"/>
  <c r="H9849" i="22"/>
  <c r="I9849" i="22" s="1"/>
  <c r="H9848" i="22"/>
  <c r="I9848" i="22" s="1"/>
  <c r="H9847" i="22"/>
  <c r="I9847" i="22" s="1"/>
  <c r="H9846" i="22"/>
  <c r="I9846" i="22" s="1"/>
  <c r="H9845" i="22"/>
  <c r="I9845" i="22" s="1"/>
  <c r="H9844" i="22"/>
  <c r="I9844" i="22" s="1"/>
  <c r="H9843" i="22"/>
  <c r="I9843" i="22" s="1"/>
  <c r="H9842" i="22"/>
  <c r="I9842" i="22" s="1"/>
  <c r="H9841" i="22"/>
  <c r="I9841" i="22" s="1"/>
  <c r="H9840" i="22"/>
  <c r="I9840" i="22" s="1"/>
  <c r="H9839" i="22"/>
  <c r="I9839" i="22" s="1"/>
  <c r="H9838" i="22"/>
  <c r="I9838" i="22" s="1"/>
  <c r="H9837" i="22"/>
  <c r="I9837" i="22" s="1"/>
  <c r="H9836" i="22"/>
  <c r="I9836" i="22" s="1"/>
  <c r="H9835" i="22"/>
  <c r="I9835" i="22" s="1"/>
  <c r="H9834" i="22"/>
  <c r="I9834" i="22" s="1"/>
  <c r="H9833" i="22"/>
  <c r="I9833" i="22" s="1"/>
  <c r="H9832" i="22"/>
  <c r="I9832" i="22" s="1"/>
  <c r="H9831" i="22"/>
  <c r="I9831" i="22" s="1"/>
  <c r="H9830" i="22"/>
  <c r="I9830" i="22" s="1"/>
  <c r="H9829" i="22"/>
  <c r="I9829" i="22" s="1"/>
  <c r="H9828" i="22"/>
  <c r="I9828" i="22" s="1"/>
  <c r="H9827" i="22"/>
  <c r="I9827" i="22" s="1"/>
  <c r="H9826" i="22"/>
  <c r="I9826" i="22" s="1"/>
  <c r="H9825" i="22"/>
  <c r="I9825" i="22" s="1"/>
  <c r="H9824" i="22"/>
  <c r="I9824" i="22" s="1"/>
  <c r="H9823" i="22"/>
  <c r="I9823" i="22" s="1"/>
  <c r="H9822" i="22"/>
  <c r="I9822" i="22" s="1"/>
  <c r="H9821" i="22"/>
  <c r="I9821" i="22" s="1"/>
  <c r="H9820" i="22"/>
  <c r="I9820" i="22" s="1"/>
  <c r="H9819" i="22"/>
  <c r="I9819" i="22" s="1"/>
  <c r="H9818" i="22"/>
  <c r="I9818" i="22" s="1"/>
  <c r="H9817" i="22"/>
  <c r="I9817" i="22" s="1"/>
  <c r="H9816" i="22"/>
  <c r="I9816" i="22" s="1"/>
  <c r="H9815" i="22"/>
  <c r="I9815" i="22" s="1"/>
  <c r="H9814" i="22"/>
  <c r="I9814" i="22" s="1"/>
  <c r="H9813" i="22"/>
  <c r="I9813" i="22" s="1"/>
  <c r="H9812" i="22"/>
  <c r="I9812" i="22" s="1"/>
  <c r="H9811" i="22"/>
  <c r="I9811" i="22" s="1"/>
  <c r="H9810" i="22"/>
  <c r="I9810" i="22" s="1"/>
  <c r="H9809" i="22"/>
  <c r="I9809" i="22" s="1"/>
  <c r="H9808" i="22"/>
  <c r="I9808" i="22" s="1"/>
  <c r="H9807" i="22"/>
  <c r="I9807" i="22" s="1"/>
  <c r="H9806" i="22"/>
  <c r="I9806" i="22" s="1"/>
  <c r="H9805" i="22"/>
  <c r="I9805" i="22" s="1"/>
  <c r="H9804" i="22"/>
  <c r="I9804" i="22" s="1"/>
  <c r="H9803" i="22"/>
  <c r="I9803" i="22" s="1"/>
  <c r="H9802" i="22"/>
  <c r="I9802" i="22" s="1"/>
  <c r="H9801" i="22"/>
  <c r="I9801" i="22" s="1"/>
  <c r="H9800" i="22"/>
  <c r="I9800" i="22" s="1"/>
  <c r="H9799" i="22"/>
  <c r="I9799" i="22" s="1"/>
  <c r="H9798" i="22"/>
  <c r="I9798" i="22" s="1"/>
  <c r="H9797" i="22"/>
  <c r="I9797" i="22" s="1"/>
  <c r="H9796" i="22"/>
  <c r="I9796" i="22" s="1"/>
  <c r="H9795" i="22"/>
  <c r="I9795" i="22" s="1"/>
  <c r="H9794" i="22"/>
  <c r="I9794" i="22" s="1"/>
  <c r="H9793" i="22"/>
  <c r="I9793" i="22" s="1"/>
  <c r="H9792" i="22"/>
  <c r="I9792" i="22" s="1"/>
  <c r="H9791" i="22"/>
  <c r="I9791" i="22" s="1"/>
  <c r="H9790" i="22"/>
  <c r="I9790" i="22" s="1"/>
  <c r="H9789" i="22"/>
  <c r="I9789" i="22" s="1"/>
  <c r="H9788" i="22"/>
  <c r="I9788" i="22" s="1"/>
  <c r="H9787" i="22"/>
  <c r="I9787" i="22" s="1"/>
  <c r="H9786" i="22"/>
  <c r="I9786" i="22" s="1"/>
  <c r="H9785" i="22"/>
  <c r="I9785" i="22" s="1"/>
  <c r="H9784" i="22"/>
  <c r="I9784" i="22" s="1"/>
  <c r="H9783" i="22"/>
  <c r="I9783" i="22" s="1"/>
  <c r="H9782" i="22"/>
  <c r="I9782" i="22" s="1"/>
  <c r="H9781" i="22"/>
  <c r="I9781" i="22" s="1"/>
  <c r="H9780" i="22"/>
  <c r="I9780" i="22" s="1"/>
  <c r="H9779" i="22"/>
  <c r="I9779" i="22" s="1"/>
  <c r="H9778" i="22"/>
  <c r="I9778" i="22" s="1"/>
  <c r="H9777" i="22"/>
  <c r="I9777" i="22" s="1"/>
  <c r="H9776" i="22"/>
  <c r="I9776" i="22" s="1"/>
  <c r="H9775" i="22"/>
  <c r="I9775" i="22" s="1"/>
  <c r="H9774" i="22"/>
  <c r="I9774" i="22" s="1"/>
  <c r="H9773" i="22"/>
  <c r="I9773" i="22" s="1"/>
  <c r="H9772" i="22"/>
  <c r="I9772" i="22" s="1"/>
  <c r="H9771" i="22"/>
  <c r="I9771" i="22" s="1"/>
  <c r="H9770" i="22"/>
  <c r="I9770" i="22" s="1"/>
  <c r="H9769" i="22"/>
  <c r="I9769" i="22" s="1"/>
  <c r="H9768" i="22"/>
  <c r="I9768" i="22" s="1"/>
  <c r="H9767" i="22"/>
  <c r="I9767" i="22" s="1"/>
  <c r="H9766" i="22"/>
  <c r="I9766" i="22" s="1"/>
  <c r="H9765" i="22"/>
  <c r="I9765" i="22" s="1"/>
  <c r="H9764" i="22"/>
  <c r="I9764" i="22" s="1"/>
  <c r="H9763" i="22"/>
  <c r="I9763" i="22" s="1"/>
  <c r="H9762" i="22"/>
  <c r="I9762" i="22" s="1"/>
  <c r="H9761" i="22"/>
  <c r="I9761" i="22" s="1"/>
  <c r="H9760" i="22"/>
  <c r="I9760" i="22" s="1"/>
  <c r="H9759" i="22"/>
  <c r="I9759" i="22" s="1"/>
  <c r="H9758" i="22"/>
  <c r="I9758" i="22" s="1"/>
  <c r="H9757" i="22"/>
  <c r="I9757" i="22" s="1"/>
  <c r="H9756" i="22"/>
  <c r="I9756" i="22" s="1"/>
  <c r="H9755" i="22"/>
  <c r="I9755" i="22" s="1"/>
  <c r="H9754" i="22"/>
  <c r="I9754" i="22" s="1"/>
  <c r="H9753" i="22"/>
  <c r="I9753" i="22" s="1"/>
  <c r="H9752" i="22"/>
  <c r="I9752" i="22" s="1"/>
  <c r="H9751" i="22"/>
  <c r="I9751" i="22" s="1"/>
  <c r="H9750" i="22"/>
  <c r="I9750" i="22" s="1"/>
  <c r="H9749" i="22"/>
  <c r="I9749" i="22" s="1"/>
  <c r="H9748" i="22"/>
  <c r="I9748" i="22" s="1"/>
  <c r="H9747" i="22"/>
  <c r="I9747" i="22" s="1"/>
  <c r="H9746" i="22"/>
  <c r="I9746" i="22" s="1"/>
  <c r="H9745" i="22"/>
  <c r="I9745" i="22" s="1"/>
  <c r="H9744" i="22"/>
  <c r="I9744" i="22" s="1"/>
  <c r="H9743" i="22"/>
  <c r="I9743" i="22" s="1"/>
  <c r="H9742" i="22"/>
  <c r="I9742" i="22" s="1"/>
  <c r="H9741" i="22"/>
  <c r="I9741" i="22" s="1"/>
  <c r="H9740" i="22"/>
  <c r="I9740" i="22" s="1"/>
  <c r="H9739" i="22"/>
  <c r="I9739" i="22" s="1"/>
  <c r="H9738" i="22"/>
  <c r="I9738" i="22" s="1"/>
  <c r="H9737" i="22"/>
  <c r="I9737" i="22" s="1"/>
  <c r="H9736" i="22"/>
  <c r="I9736" i="22" s="1"/>
  <c r="H9735" i="22"/>
  <c r="I9735" i="22" s="1"/>
  <c r="H9734" i="22"/>
  <c r="I9734" i="22" s="1"/>
  <c r="H9733" i="22"/>
  <c r="I9733" i="22" s="1"/>
  <c r="H9732" i="22"/>
  <c r="I9732" i="22" s="1"/>
  <c r="H9731" i="22"/>
  <c r="I9731" i="22" s="1"/>
  <c r="H9730" i="22"/>
  <c r="I9730" i="22" s="1"/>
  <c r="H9729" i="22"/>
  <c r="I9729" i="22" s="1"/>
  <c r="H9728" i="22"/>
  <c r="I9728" i="22" s="1"/>
  <c r="H9727" i="22"/>
  <c r="I9727" i="22" s="1"/>
  <c r="H9726" i="22"/>
  <c r="I9726" i="22" s="1"/>
  <c r="H9725" i="22"/>
  <c r="I9725" i="22" s="1"/>
  <c r="H9724" i="22"/>
  <c r="I9724" i="22" s="1"/>
  <c r="H9723" i="22"/>
  <c r="I9723" i="22" s="1"/>
  <c r="H9722" i="22"/>
  <c r="I9722" i="22" s="1"/>
  <c r="H9721" i="22"/>
  <c r="I9721" i="22" s="1"/>
  <c r="H9720" i="22"/>
  <c r="I9720" i="22" s="1"/>
  <c r="H9719" i="22"/>
  <c r="I9719" i="22" s="1"/>
  <c r="H9718" i="22"/>
  <c r="I9718" i="22" s="1"/>
  <c r="H9717" i="22"/>
  <c r="I9717" i="22" s="1"/>
  <c r="H9716" i="22"/>
  <c r="I9716" i="22" s="1"/>
  <c r="H9715" i="22"/>
  <c r="I9715" i="22" s="1"/>
  <c r="H9714" i="22"/>
  <c r="I9714" i="22" s="1"/>
  <c r="H9713" i="22"/>
  <c r="I9713" i="22" s="1"/>
  <c r="H9712" i="22"/>
  <c r="I9712" i="22" s="1"/>
  <c r="H9711" i="22"/>
  <c r="I9711" i="22" s="1"/>
  <c r="H9710" i="22"/>
  <c r="I9710" i="22" s="1"/>
  <c r="H9709" i="22"/>
  <c r="I9709" i="22" s="1"/>
  <c r="H9708" i="22"/>
  <c r="I9708" i="22" s="1"/>
  <c r="H9707" i="22"/>
  <c r="I9707" i="22" s="1"/>
  <c r="H9706" i="22"/>
  <c r="I9706" i="22" s="1"/>
  <c r="H9705" i="22"/>
  <c r="I9705" i="22" s="1"/>
  <c r="H9704" i="22"/>
  <c r="I9704" i="22" s="1"/>
  <c r="H9703" i="22"/>
  <c r="I9703" i="22" s="1"/>
  <c r="H9702" i="22"/>
  <c r="I9702" i="22" s="1"/>
  <c r="H9701" i="22"/>
  <c r="I9701" i="22" s="1"/>
  <c r="H9700" i="22"/>
  <c r="I9700" i="22" s="1"/>
  <c r="H9699" i="22"/>
  <c r="I9699" i="22" s="1"/>
  <c r="H9698" i="22"/>
  <c r="I9698" i="22" s="1"/>
  <c r="H9697" i="22"/>
  <c r="I9697" i="22" s="1"/>
  <c r="H9696" i="22"/>
  <c r="I9696" i="22" s="1"/>
  <c r="H9695" i="22"/>
  <c r="I9695" i="22" s="1"/>
  <c r="H9694" i="22"/>
  <c r="I9694" i="22" s="1"/>
  <c r="H9693" i="22"/>
  <c r="I9693" i="22" s="1"/>
  <c r="H9692" i="22"/>
  <c r="I9692" i="22" s="1"/>
  <c r="H9691" i="22"/>
  <c r="I9691" i="22" s="1"/>
  <c r="H9690" i="22"/>
  <c r="I9690" i="22" s="1"/>
  <c r="H9689" i="22"/>
  <c r="I9689" i="22" s="1"/>
  <c r="H9688" i="22"/>
  <c r="I9688" i="22" s="1"/>
  <c r="H9687" i="22"/>
  <c r="I9687" i="22" s="1"/>
  <c r="H9686" i="22"/>
  <c r="I9686" i="22" s="1"/>
  <c r="H9685" i="22"/>
  <c r="I9685" i="22" s="1"/>
  <c r="H9684" i="22"/>
  <c r="I9684" i="22" s="1"/>
  <c r="H9683" i="22"/>
  <c r="I9683" i="22" s="1"/>
  <c r="H9682" i="22"/>
  <c r="I9682" i="22" s="1"/>
  <c r="H9681" i="22"/>
  <c r="I9681" i="22" s="1"/>
  <c r="H9680" i="22"/>
  <c r="I9680" i="22" s="1"/>
  <c r="H9679" i="22"/>
  <c r="I9679" i="22" s="1"/>
  <c r="H9678" i="22"/>
  <c r="I9678" i="22" s="1"/>
  <c r="H9677" i="22"/>
  <c r="I9677" i="22" s="1"/>
  <c r="H9676" i="22"/>
  <c r="I9676" i="22" s="1"/>
  <c r="H9675" i="22"/>
  <c r="I9675" i="22" s="1"/>
  <c r="H9674" i="22"/>
  <c r="I9674" i="22" s="1"/>
  <c r="H9673" i="22"/>
  <c r="I9673" i="22" s="1"/>
  <c r="H9672" i="22"/>
  <c r="I9672" i="22" s="1"/>
  <c r="H9671" i="22"/>
  <c r="I9671" i="22" s="1"/>
  <c r="H9670" i="22"/>
  <c r="I9670" i="22" s="1"/>
  <c r="H9669" i="22"/>
  <c r="I9669" i="22" s="1"/>
  <c r="H9668" i="22"/>
  <c r="I9668" i="22" s="1"/>
  <c r="H9667" i="22"/>
  <c r="I9667" i="22" s="1"/>
  <c r="H9666" i="22"/>
  <c r="I9666" i="22" s="1"/>
  <c r="H9665" i="22"/>
  <c r="I9665" i="22" s="1"/>
  <c r="H9664" i="22"/>
  <c r="I9664" i="22" s="1"/>
  <c r="H9663" i="22"/>
  <c r="I9663" i="22" s="1"/>
  <c r="H9662" i="22"/>
  <c r="I9662" i="22" s="1"/>
  <c r="H9661" i="22"/>
  <c r="I9661" i="22" s="1"/>
  <c r="H9660" i="22"/>
  <c r="I9660" i="22" s="1"/>
  <c r="H9659" i="22"/>
  <c r="I9659" i="22" s="1"/>
  <c r="H9658" i="22"/>
  <c r="I9658" i="22" s="1"/>
  <c r="H9657" i="22"/>
  <c r="I9657" i="22" s="1"/>
  <c r="H9656" i="22"/>
  <c r="I9656" i="22" s="1"/>
  <c r="H9655" i="22"/>
  <c r="I9655" i="22" s="1"/>
  <c r="H9654" i="22"/>
  <c r="I9654" i="22" s="1"/>
  <c r="H9653" i="22"/>
  <c r="I9653" i="22" s="1"/>
  <c r="H9652" i="22"/>
  <c r="I9652" i="22" s="1"/>
  <c r="H9651" i="22"/>
  <c r="I9651" i="22" s="1"/>
  <c r="H9650" i="22"/>
  <c r="I9650" i="22" s="1"/>
  <c r="H9649" i="22"/>
  <c r="I9649" i="22" s="1"/>
  <c r="H9648" i="22"/>
  <c r="I9648" i="22" s="1"/>
  <c r="H9647" i="22"/>
  <c r="I9647" i="22" s="1"/>
  <c r="H9646" i="22"/>
  <c r="I9646" i="22" s="1"/>
  <c r="H9645" i="22"/>
  <c r="I9645" i="22" s="1"/>
  <c r="H9644" i="22"/>
  <c r="I9644" i="22" s="1"/>
  <c r="H9643" i="22"/>
  <c r="I9643" i="22" s="1"/>
  <c r="H9642" i="22"/>
  <c r="I9642" i="22" s="1"/>
  <c r="H9641" i="22"/>
  <c r="I9641" i="22" s="1"/>
  <c r="H9640" i="22"/>
  <c r="I9640" i="22" s="1"/>
  <c r="H9639" i="22"/>
  <c r="I9639" i="22" s="1"/>
  <c r="H9638" i="22"/>
  <c r="I9638" i="22" s="1"/>
  <c r="H9637" i="22"/>
  <c r="I9637" i="22" s="1"/>
  <c r="H9636" i="22"/>
  <c r="I9636" i="22" s="1"/>
  <c r="H9635" i="22"/>
  <c r="I9635" i="22" s="1"/>
  <c r="H9634" i="22"/>
  <c r="I9634" i="22" s="1"/>
  <c r="H9633" i="22"/>
  <c r="I9633" i="22" s="1"/>
  <c r="H9632" i="22"/>
  <c r="I9632" i="22" s="1"/>
  <c r="H9631" i="22"/>
  <c r="I9631" i="22" s="1"/>
  <c r="H9630" i="22"/>
  <c r="I9630" i="22" s="1"/>
  <c r="H9629" i="22"/>
  <c r="I9629" i="22" s="1"/>
  <c r="H9628" i="22"/>
  <c r="I9628" i="22" s="1"/>
  <c r="H9627" i="22"/>
  <c r="I9627" i="22" s="1"/>
  <c r="H9626" i="22"/>
  <c r="I9626" i="22" s="1"/>
  <c r="H9625" i="22"/>
  <c r="I9625" i="22" s="1"/>
  <c r="H9624" i="22"/>
  <c r="I9624" i="22" s="1"/>
  <c r="H9623" i="22"/>
  <c r="I9623" i="22" s="1"/>
  <c r="H9622" i="22"/>
  <c r="I9622" i="22" s="1"/>
  <c r="H9621" i="22"/>
  <c r="I9621" i="22" s="1"/>
  <c r="H9620" i="22"/>
  <c r="I9620" i="22" s="1"/>
  <c r="H9619" i="22"/>
  <c r="I9619" i="22" s="1"/>
  <c r="H9618" i="22"/>
  <c r="I9618" i="22" s="1"/>
  <c r="H9617" i="22"/>
  <c r="I9617" i="22" s="1"/>
  <c r="H9616" i="22"/>
  <c r="I9616" i="22" s="1"/>
  <c r="H9615" i="22"/>
  <c r="I9615" i="22" s="1"/>
  <c r="H9614" i="22"/>
  <c r="I9614" i="22" s="1"/>
  <c r="H9613" i="22"/>
  <c r="I9613" i="22" s="1"/>
  <c r="H9612" i="22"/>
  <c r="I9612" i="22" s="1"/>
  <c r="H9611" i="22"/>
  <c r="I9611" i="22" s="1"/>
  <c r="H9610" i="22"/>
  <c r="I9610" i="22" s="1"/>
  <c r="H9609" i="22"/>
  <c r="I9609" i="22" s="1"/>
  <c r="H9608" i="22"/>
  <c r="I9608" i="22" s="1"/>
  <c r="H9607" i="22"/>
  <c r="I9607" i="22" s="1"/>
  <c r="H9606" i="22"/>
  <c r="I9606" i="22" s="1"/>
  <c r="H9605" i="22"/>
  <c r="I9605" i="22" s="1"/>
  <c r="H9604" i="22"/>
  <c r="I9604" i="22" s="1"/>
  <c r="H9603" i="22"/>
  <c r="I9603" i="22" s="1"/>
  <c r="H9602" i="22"/>
  <c r="I9602" i="22" s="1"/>
  <c r="H9601" i="22"/>
  <c r="I9601" i="22" s="1"/>
  <c r="H9600" i="22"/>
  <c r="I9600" i="22" s="1"/>
  <c r="H9599" i="22"/>
  <c r="I9599" i="22" s="1"/>
  <c r="H9598" i="22"/>
  <c r="I9598" i="22" s="1"/>
  <c r="H9597" i="22"/>
  <c r="I9597" i="22" s="1"/>
  <c r="H9596" i="22"/>
  <c r="I9596" i="22" s="1"/>
  <c r="H9595" i="22"/>
  <c r="I9595" i="22" s="1"/>
  <c r="H9594" i="22"/>
  <c r="I9594" i="22" s="1"/>
  <c r="H9593" i="22"/>
  <c r="I9593" i="22" s="1"/>
  <c r="H9592" i="22"/>
  <c r="I9592" i="22" s="1"/>
  <c r="H9591" i="22"/>
  <c r="I9591" i="22" s="1"/>
  <c r="H9590" i="22"/>
  <c r="I9590" i="22" s="1"/>
  <c r="H9589" i="22"/>
  <c r="I9589" i="22" s="1"/>
  <c r="H9588" i="22"/>
  <c r="I9588" i="22" s="1"/>
  <c r="H9587" i="22"/>
  <c r="I9587" i="22" s="1"/>
  <c r="H9586" i="22"/>
  <c r="I9586" i="22" s="1"/>
  <c r="H9585" i="22"/>
  <c r="I9585" i="22" s="1"/>
  <c r="H9584" i="22"/>
  <c r="I9584" i="22" s="1"/>
  <c r="H9583" i="22"/>
  <c r="I9583" i="22" s="1"/>
  <c r="H9582" i="22"/>
  <c r="I9582" i="22" s="1"/>
  <c r="H9581" i="22"/>
  <c r="I9581" i="22" s="1"/>
  <c r="H9580" i="22"/>
  <c r="I9580" i="22" s="1"/>
  <c r="H9579" i="22"/>
  <c r="I9579" i="22" s="1"/>
  <c r="H9578" i="22"/>
  <c r="I9578" i="22" s="1"/>
  <c r="H9577" i="22"/>
  <c r="I9577" i="22" s="1"/>
  <c r="H9576" i="22"/>
  <c r="I9576" i="22" s="1"/>
  <c r="H9575" i="22"/>
  <c r="I9575" i="22" s="1"/>
  <c r="H9574" i="22"/>
  <c r="I9574" i="22" s="1"/>
  <c r="H9573" i="22"/>
  <c r="I9573" i="22" s="1"/>
  <c r="H9572" i="22"/>
  <c r="I9572" i="22" s="1"/>
  <c r="H9571" i="22"/>
  <c r="I9571" i="22" s="1"/>
  <c r="H9570" i="22"/>
  <c r="I9570" i="22" s="1"/>
  <c r="H9569" i="22"/>
  <c r="I9569" i="22" s="1"/>
  <c r="H9568" i="22"/>
  <c r="I9568" i="22" s="1"/>
  <c r="H9567" i="22"/>
  <c r="I9567" i="22" s="1"/>
  <c r="H9566" i="22"/>
  <c r="I9566" i="22" s="1"/>
  <c r="H9565" i="22"/>
  <c r="I9565" i="22" s="1"/>
  <c r="H9564" i="22"/>
  <c r="I9564" i="22" s="1"/>
  <c r="H9563" i="22"/>
  <c r="I9563" i="22" s="1"/>
  <c r="H9562" i="22"/>
  <c r="I9562" i="22" s="1"/>
  <c r="H9561" i="22"/>
  <c r="I9561" i="22" s="1"/>
  <c r="H9560" i="22"/>
  <c r="I9560" i="22" s="1"/>
  <c r="H9559" i="22"/>
  <c r="I9559" i="22" s="1"/>
  <c r="H9558" i="22"/>
  <c r="I9558" i="22" s="1"/>
  <c r="H9557" i="22"/>
  <c r="I9557" i="22" s="1"/>
  <c r="H9556" i="22"/>
  <c r="I9556" i="22" s="1"/>
  <c r="H9555" i="22"/>
  <c r="I9555" i="22" s="1"/>
  <c r="H9554" i="22"/>
  <c r="I9554" i="22" s="1"/>
  <c r="H9553" i="22"/>
  <c r="I9553" i="22" s="1"/>
  <c r="H9552" i="22"/>
  <c r="I9552" i="22" s="1"/>
  <c r="H9551" i="22"/>
  <c r="I9551" i="22" s="1"/>
  <c r="H9550" i="22"/>
  <c r="I9550" i="22" s="1"/>
  <c r="H9549" i="22"/>
  <c r="I9549" i="22" s="1"/>
  <c r="H9548" i="22"/>
  <c r="I9548" i="22" s="1"/>
  <c r="H9547" i="22"/>
  <c r="I9547" i="22" s="1"/>
  <c r="H9546" i="22"/>
  <c r="I9546" i="22" s="1"/>
  <c r="H9545" i="22"/>
  <c r="I9545" i="22" s="1"/>
  <c r="H9544" i="22"/>
  <c r="I9544" i="22" s="1"/>
  <c r="H9543" i="22"/>
  <c r="I9543" i="22" s="1"/>
  <c r="H9542" i="22"/>
  <c r="I9542" i="22" s="1"/>
  <c r="H9541" i="22"/>
  <c r="I9541" i="22" s="1"/>
  <c r="H9540" i="22"/>
  <c r="I9540" i="22" s="1"/>
  <c r="H9539" i="22"/>
  <c r="I9539" i="22" s="1"/>
  <c r="H9538" i="22"/>
  <c r="I9538" i="22" s="1"/>
  <c r="H9537" i="22"/>
  <c r="I9537" i="22" s="1"/>
  <c r="H9536" i="22"/>
  <c r="I9536" i="22" s="1"/>
  <c r="H9535" i="22"/>
  <c r="I9535" i="22" s="1"/>
  <c r="H9534" i="22"/>
  <c r="I9534" i="22" s="1"/>
  <c r="H9533" i="22"/>
  <c r="I9533" i="22" s="1"/>
  <c r="H9532" i="22"/>
  <c r="I9532" i="22" s="1"/>
  <c r="H9531" i="22"/>
  <c r="I9531" i="22" s="1"/>
  <c r="H9530" i="22"/>
  <c r="I9530" i="22" s="1"/>
  <c r="H9529" i="22"/>
  <c r="I9529" i="22" s="1"/>
  <c r="H9528" i="22"/>
  <c r="I9528" i="22" s="1"/>
  <c r="H9527" i="22"/>
  <c r="I9527" i="22" s="1"/>
  <c r="H9526" i="22"/>
  <c r="I9526" i="22" s="1"/>
  <c r="H9525" i="22"/>
  <c r="I9525" i="22" s="1"/>
  <c r="H9524" i="22"/>
  <c r="I9524" i="22" s="1"/>
  <c r="H9523" i="22"/>
  <c r="I9523" i="22" s="1"/>
  <c r="H9522" i="22"/>
  <c r="I9522" i="22" s="1"/>
  <c r="H9521" i="22"/>
  <c r="I9521" i="22" s="1"/>
  <c r="H9520" i="22"/>
  <c r="I9520" i="22" s="1"/>
  <c r="H9519" i="22"/>
  <c r="I9519" i="22" s="1"/>
  <c r="H9518" i="22"/>
  <c r="I9518" i="22" s="1"/>
  <c r="H9517" i="22"/>
  <c r="I9517" i="22" s="1"/>
  <c r="H9516" i="22"/>
  <c r="I9516" i="22" s="1"/>
  <c r="H9515" i="22"/>
  <c r="I9515" i="22" s="1"/>
  <c r="H9514" i="22"/>
  <c r="I9514" i="22" s="1"/>
  <c r="H9513" i="22"/>
  <c r="I9513" i="22" s="1"/>
  <c r="H9512" i="22"/>
  <c r="I9512" i="22" s="1"/>
  <c r="H9511" i="22"/>
  <c r="I9511" i="22" s="1"/>
  <c r="H9510" i="22"/>
  <c r="I9510" i="22" s="1"/>
  <c r="H9509" i="22"/>
  <c r="I9509" i="22" s="1"/>
  <c r="H9508" i="22"/>
  <c r="I9508" i="22" s="1"/>
  <c r="H9507" i="22"/>
  <c r="I9507" i="22" s="1"/>
  <c r="H9506" i="22"/>
  <c r="I9506" i="22" s="1"/>
  <c r="H9505" i="22"/>
  <c r="I9505" i="22" s="1"/>
  <c r="H9504" i="22"/>
  <c r="I9504" i="22" s="1"/>
  <c r="H9503" i="22"/>
  <c r="I9503" i="22" s="1"/>
  <c r="H9502" i="22"/>
  <c r="I9502" i="22" s="1"/>
  <c r="H9501" i="22"/>
  <c r="I9501" i="22" s="1"/>
  <c r="H9500" i="22"/>
  <c r="I9500" i="22" s="1"/>
  <c r="H9499" i="22"/>
  <c r="I9499" i="22" s="1"/>
  <c r="H9498" i="22"/>
  <c r="I9498" i="22" s="1"/>
  <c r="H9497" i="22"/>
  <c r="I9497" i="22" s="1"/>
  <c r="H9496" i="22"/>
  <c r="I9496" i="22" s="1"/>
  <c r="H9495" i="22"/>
  <c r="I9495" i="22" s="1"/>
  <c r="H9494" i="22"/>
  <c r="I9494" i="22" s="1"/>
  <c r="H9493" i="22"/>
  <c r="I9493" i="22" s="1"/>
  <c r="H9492" i="22"/>
  <c r="I9492" i="22" s="1"/>
  <c r="H9491" i="22"/>
  <c r="I9491" i="22" s="1"/>
  <c r="H9490" i="22"/>
  <c r="I9490" i="22" s="1"/>
  <c r="H9489" i="22"/>
  <c r="I9489" i="22" s="1"/>
  <c r="H9488" i="22"/>
  <c r="I9488" i="22" s="1"/>
  <c r="H9487" i="22"/>
  <c r="I9487" i="22" s="1"/>
  <c r="H9486" i="22"/>
  <c r="I9486" i="22" s="1"/>
  <c r="H9485" i="22"/>
  <c r="I9485" i="22" s="1"/>
  <c r="H9484" i="22"/>
  <c r="I9484" i="22" s="1"/>
  <c r="H9483" i="22"/>
  <c r="I9483" i="22" s="1"/>
  <c r="H9482" i="22"/>
  <c r="I9482" i="22" s="1"/>
  <c r="H9481" i="22"/>
  <c r="I9481" i="22" s="1"/>
  <c r="H9480" i="22"/>
  <c r="I9480" i="22" s="1"/>
  <c r="H9479" i="22"/>
  <c r="I9479" i="22" s="1"/>
  <c r="H9478" i="22"/>
  <c r="I9478" i="22" s="1"/>
  <c r="H9477" i="22"/>
  <c r="I9477" i="22" s="1"/>
  <c r="H9476" i="22"/>
  <c r="I9476" i="22" s="1"/>
  <c r="H9475" i="22"/>
  <c r="I9475" i="22" s="1"/>
  <c r="H9474" i="22"/>
  <c r="I9474" i="22" s="1"/>
  <c r="H9473" i="22"/>
  <c r="I9473" i="22" s="1"/>
  <c r="H9472" i="22"/>
  <c r="I9472" i="22" s="1"/>
  <c r="H9471" i="22"/>
  <c r="I9471" i="22" s="1"/>
  <c r="H9470" i="22"/>
  <c r="I9470" i="22" s="1"/>
  <c r="H9469" i="22"/>
  <c r="I9469" i="22" s="1"/>
  <c r="H9468" i="22"/>
  <c r="I9468" i="22" s="1"/>
  <c r="H9467" i="22"/>
  <c r="I9467" i="22" s="1"/>
  <c r="H9466" i="22"/>
  <c r="I9466" i="22" s="1"/>
  <c r="H9465" i="22"/>
  <c r="I9465" i="22" s="1"/>
  <c r="H9464" i="22"/>
  <c r="I9464" i="22" s="1"/>
  <c r="H9463" i="22"/>
  <c r="I9463" i="22" s="1"/>
  <c r="H9462" i="22"/>
  <c r="I9462" i="22" s="1"/>
  <c r="H9461" i="22"/>
  <c r="I9461" i="22" s="1"/>
  <c r="H9460" i="22"/>
  <c r="I9460" i="22" s="1"/>
  <c r="H9459" i="22"/>
  <c r="I9459" i="22" s="1"/>
  <c r="H9458" i="22"/>
  <c r="I9458" i="22" s="1"/>
  <c r="H9457" i="22"/>
  <c r="I9457" i="22" s="1"/>
  <c r="H9456" i="22"/>
  <c r="I9456" i="22" s="1"/>
  <c r="H9455" i="22"/>
  <c r="I9455" i="22" s="1"/>
  <c r="H9454" i="22"/>
  <c r="I9454" i="22" s="1"/>
  <c r="H9453" i="22"/>
  <c r="I9453" i="22" s="1"/>
  <c r="H9452" i="22"/>
  <c r="I9452" i="22" s="1"/>
  <c r="H9451" i="22"/>
  <c r="I9451" i="22" s="1"/>
  <c r="H9450" i="22"/>
  <c r="I9450" i="22" s="1"/>
  <c r="H9449" i="22"/>
  <c r="I9449" i="22" s="1"/>
  <c r="H9448" i="22"/>
  <c r="I9448" i="22" s="1"/>
  <c r="H9447" i="22"/>
  <c r="I9447" i="22" s="1"/>
  <c r="H9446" i="22"/>
  <c r="I9446" i="22" s="1"/>
  <c r="H9445" i="22"/>
  <c r="I9445" i="22" s="1"/>
  <c r="H9444" i="22"/>
  <c r="I9444" i="22" s="1"/>
  <c r="H9443" i="22"/>
  <c r="I9443" i="22" s="1"/>
  <c r="H9442" i="22"/>
  <c r="I9442" i="22" s="1"/>
  <c r="H9441" i="22"/>
  <c r="I9441" i="22" s="1"/>
  <c r="H9440" i="22"/>
  <c r="I9440" i="22" s="1"/>
  <c r="H9439" i="22"/>
  <c r="I9439" i="22" s="1"/>
  <c r="H9438" i="22"/>
  <c r="I9438" i="22" s="1"/>
  <c r="H9437" i="22"/>
  <c r="I9437" i="22" s="1"/>
  <c r="H9436" i="22"/>
  <c r="I9436" i="22" s="1"/>
  <c r="H9435" i="22"/>
  <c r="I9435" i="22" s="1"/>
  <c r="H9434" i="22"/>
  <c r="I9434" i="22" s="1"/>
  <c r="H9433" i="22"/>
  <c r="I9433" i="22" s="1"/>
  <c r="H9432" i="22"/>
  <c r="I9432" i="22" s="1"/>
  <c r="H9431" i="22"/>
  <c r="I9431" i="22" s="1"/>
  <c r="H9430" i="22"/>
  <c r="I9430" i="22" s="1"/>
  <c r="H9429" i="22"/>
  <c r="I9429" i="22" s="1"/>
  <c r="H9428" i="22"/>
  <c r="I9428" i="22" s="1"/>
  <c r="H9427" i="22"/>
  <c r="I9427" i="22" s="1"/>
  <c r="H9426" i="22"/>
  <c r="I9426" i="22" s="1"/>
  <c r="H9425" i="22"/>
  <c r="I9425" i="22" s="1"/>
  <c r="H9424" i="22"/>
  <c r="I9424" i="22" s="1"/>
  <c r="H9423" i="22"/>
  <c r="I9423" i="22" s="1"/>
  <c r="H9422" i="22"/>
  <c r="I9422" i="22" s="1"/>
  <c r="H9421" i="22"/>
  <c r="I9421" i="22" s="1"/>
  <c r="H9420" i="22"/>
  <c r="I9420" i="22" s="1"/>
  <c r="H9419" i="22"/>
  <c r="I9419" i="22" s="1"/>
  <c r="H9418" i="22"/>
  <c r="I9418" i="22" s="1"/>
  <c r="H9417" i="22"/>
  <c r="I9417" i="22" s="1"/>
  <c r="H9416" i="22"/>
  <c r="I9416" i="22" s="1"/>
  <c r="H9415" i="22"/>
  <c r="I9415" i="22" s="1"/>
  <c r="H9414" i="22"/>
  <c r="I9414" i="22" s="1"/>
  <c r="H9413" i="22"/>
  <c r="I9413" i="22" s="1"/>
  <c r="H9412" i="22"/>
  <c r="I9412" i="22" s="1"/>
  <c r="H9411" i="22"/>
  <c r="I9411" i="22" s="1"/>
  <c r="H9410" i="22"/>
  <c r="I9410" i="22" s="1"/>
  <c r="H9409" i="22"/>
  <c r="I9409" i="22" s="1"/>
  <c r="H9408" i="22"/>
  <c r="I9408" i="22" s="1"/>
  <c r="H9407" i="22"/>
  <c r="I9407" i="22" s="1"/>
  <c r="H9406" i="22"/>
  <c r="I9406" i="22" s="1"/>
  <c r="H9405" i="22"/>
  <c r="I9405" i="22" s="1"/>
  <c r="H9404" i="22"/>
  <c r="I9404" i="22" s="1"/>
  <c r="H9403" i="22"/>
  <c r="I9403" i="22" s="1"/>
  <c r="H9402" i="22"/>
  <c r="I9402" i="22" s="1"/>
  <c r="H9401" i="22"/>
  <c r="I9401" i="22" s="1"/>
  <c r="H9400" i="22"/>
  <c r="I9400" i="22" s="1"/>
  <c r="H9399" i="22"/>
  <c r="I9399" i="22" s="1"/>
  <c r="H9398" i="22"/>
  <c r="I9398" i="22" s="1"/>
  <c r="H9397" i="22"/>
  <c r="I9397" i="22" s="1"/>
  <c r="H9396" i="22"/>
  <c r="I9396" i="22" s="1"/>
  <c r="H9395" i="22"/>
  <c r="I9395" i="22" s="1"/>
  <c r="H9394" i="22"/>
  <c r="I9394" i="22" s="1"/>
  <c r="H9393" i="22"/>
  <c r="I9393" i="22" s="1"/>
  <c r="H9392" i="22"/>
  <c r="I9392" i="22" s="1"/>
  <c r="H9391" i="22"/>
  <c r="I9391" i="22" s="1"/>
  <c r="H9390" i="22"/>
  <c r="I9390" i="22" s="1"/>
  <c r="H9389" i="22"/>
  <c r="I9389" i="22" s="1"/>
  <c r="H9388" i="22"/>
  <c r="I9388" i="22" s="1"/>
  <c r="H9387" i="22"/>
  <c r="I9387" i="22" s="1"/>
  <c r="H9386" i="22"/>
  <c r="I9386" i="22" s="1"/>
  <c r="H9385" i="22"/>
  <c r="I9385" i="22" s="1"/>
  <c r="H9384" i="22"/>
  <c r="I9384" i="22" s="1"/>
  <c r="H9383" i="22"/>
  <c r="I9383" i="22" s="1"/>
  <c r="H9382" i="22"/>
  <c r="I9382" i="22" s="1"/>
  <c r="H9381" i="22"/>
  <c r="I9381" i="22" s="1"/>
  <c r="H9380" i="22"/>
  <c r="I9380" i="22" s="1"/>
  <c r="H9379" i="22"/>
  <c r="I9379" i="22" s="1"/>
  <c r="H9378" i="22"/>
  <c r="I9378" i="22" s="1"/>
  <c r="H9377" i="22"/>
  <c r="I9377" i="22" s="1"/>
  <c r="H9376" i="22"/>
  <c r="I9376" i="22" s="1"/>
  <c r="H9375" i="22"/>
  <c r="I9375" i="22" s="1"/>
  <c r="H9374" i="22"/>
  <c r="I9374" i="22" s="1"/>
  <c r="H9373" i="22"/>
  <c r="I9373" i="22" s="1"/>
  <c r="H9372" i="22"/>
  <c r="I9372" i="22" s="1"/>
  <c r="H9371" i="22"/>
  <c r="I9371" i="22" s="1"/>
  <c r="H9370" i="22"/>
  <c r="I9370" i="22" s="1"/>
  <c r="H9369" i="22"/>
  <c r="I9369" i="22" s="1"/>
  <c r="H9368" i="22"/>
  <c r="I9368" i="22" s="1"/>
  <c r="H9367" i="22"/>
  <c r="I9367" i="22" s="1"/>
  <c r="H9366" i="22"/>
  <c r="I9366" i="22" s="1"/>
  <c r="H9365" i="22"/>
  <c r="I9365" i="22" s="1"/>
  <c r="H9364" i="22"/>
  <c r="I9364" i="22" s="1"/>
  <c r="H9363" i="22"/>
  <c r="I9363" i="22" s="1"/>
  <c r="H9362" i="22"/>
  <c r="I9362" i="22" s="1"/>
  <c r="H9361" i="22"/>
  <c r="I9361" i="22" s="1"/>
  <c r="H9360" i="22"/>
  <c r="I9360" i="22" s="1"/>
  <c r="H9359" i="22"/>
  <c r="I9359" i="22" s="1"/>
  <c r="H9358" i="22"/>
  <c r="I9358" i="22" s="1"/>
  <c r="H9357" i="22"/>
  <c r="I9357" i="22" s="1"/>
  <c r="H9356" i="22"/>
  <c r="I9356" i="22" s="1"/>
  <c r="H9355" i="22"/>
  <c r="I9355" i="22" s="1"/>
  <c r="H9354" i="22"/>
  <c r="I9354" i="22" s="1"/>
  <c r="H9353" i="22"/>
  <c r="I9353" i="22" s="1"/>
  <c r="H9352" i="22"/>
  <c r="I9352" i="22" s="1"/>
  <c r="H9351" i="22"/>
  <c r="I9351" i="22" s="1"/>
  <c r="H9350" i="22"/>
  <c r="I9350" i="22" s="1"/>
  <c r="H9349" i="22"/>
  <c r="I9349" i="22" s="1"/>
  <c r="H9348" i="22"/>
  <c r="I9348" i="22" s="1"/>
  <c r="H9347" i="22"/>
  <c r="I9347" i="22" s="1"/>
  <c r="H9346" i="22"/>
  <c r="I9346" i="22" s="1"/>
  <c r="H9345" i="22"/>
  <c r="I9345" i="22" s="1"/>
  <c r="H9344" i="22"/>
  <c r="I9344" i="22" s="1"/>
  <c r="H9343" i="22"/>
  <c r="I9343" i="22" s="1"/>
  <c r="H9342" i="22"/>
  <c r="I9342" i="22" s="1"/>
  <c r="H9341" i="22"/>
  <c r="I9341" i="22" s="1"/>
  <c r="H9340" i="22"/>
  <c r="I9340" i="22" s="1"/>
  <c r="H9339" i="22"/>
  <c r="I9339" i="22" s="1"/>
  <c r="H9338" i="22"/>
  <c r="I9338" i="22" s="1"/>
  <c r="H9337" i="22"/>
  <c r="I9337" i="22" s="1"/>
  <c r="H9336" i="22"/>
  <c r="I9336" i="22" s="1"/>
  <c r="H9335" i="22"/>
  <c r="I9335" i="22" s="1"/>
  <c r="H9334" i="22"/>
  <c r="I9334" i="22" s="1"/>
  <c r="H9333" i="22"/>
  <c r="I9333" i="22" s="1"/>
  <c r="H9332" i="22"/>
  <c r="I9332" i="22" s="1"/>
  <c r="H9331" i="22"/>
  <c r="I9331" i="22" s="1"/>
  <c r="H9330" i="22"/>
  <c r="I9330" i="22" s="1"/>
  <c r="H9329" i="22"/>
  <c r="I9329" i="22" s="1"/>
  <c r="H9328" i="22"/>
  <c r="I9328" i="22" s="1"/>
  <c r="H9327" i="22"/>
  <c r="I9327" i="22" s="1"/>
  <c r="H9326" i="22"/>
  <c r="I9326" i="22" s="1"/>
  <c r="H9325" i="22"/>
  <c r="I9325" i="22" s="1"/>
  <c r="H9324" i="22"/>
  <c r="I9324" i="22" s="1"/>
  <c r="H9323" i="22"/>
  <c r="I9323" i="22" s="1"/>
  <c r="H9322" i="22"/>
  <c r="I9322" i="22" s="1"/>
  <c r="H9321" i="22"/>
  <c r="I9321" i="22" s="1"/>
  <c r="H9320" i="22"/>
  <c r="I9320" i="22" s="1"/>
  <c r="H9319" i="22"/>
  <c r="I9319" i="22" s="1"/>
  <c r="H9318" i="22"/>
  <c r="I9318" i="22" s="1"/>
  <c r="H9317" i="22"/>
  <c r="I9317" i="22" s="1"/>
  <c r="H9316" i="22"/>
  <c r="I9316" i="22" s="1"/>
  <c r="H9315" i="22"/>
  <c r="I9315" i="22" s="1"/>
  <c r="H9314" i="22"/>
  <c r="I9314" i="22" s="1"/>
  <c r="H9313" i="22"/>
  <c r="I9313" i="22" s="1"/>
  <c r="H9312" i="22"/>
  <c r="I9312" i="22" s="1"/>
  <c r="H9311" i="22"/>
  <c r="I9311" i="22" s="1"/>
  <c r="H9310" i="22"/>
  <c r="I9310" i="22" s="1"/>
  <c r="H9309" i="22"/>
  <c r="I9309" i="22" s="1"/>
  <c r="H9308" i="22"/>
  <c r="I9308" i="22" s="1"/>
  <c r="H9307" i="22"/>
  <c r="I9307" i="22" s="1"/>
  <c r="H9306" i="22"/>
  <c r="I9306" i="22" s="1"/>
  <c r="H9305" i="22"/>
  <c r="I9305" i="22" s="1"/>
  <c r="H9304" i="22"/>
  <c r="I9304" i="22" s="1"/>
  <c r="H9303" i="22"/>
  <c r="I9303" i="22" s="1"/>
  <c r="H9302" i="22"/>
  <c r="I9302" i="22" s="1"/>
  <c r="H9301" i="22"/>
  <c r="I9301" i="22" s="1"/>
  <c r="H9300" i="22"/>
  <c r="I9300" i="22" s="1"/>
  <c r="H9299" i="22"/>
  <c r="I9299" i="22" s="1"/>
  <c r="H9298" i="22"/>
  <c r="I9298" i="22" s="1"/>
  <c r="H9297" i="22"/>
  <c r="I9297" i="22" s="1"/>
  <c r="H9296" i="22"/>
  <c r="I9296" i="22" s="1"/>
  <c r="H9295" i="22"/>
  <c r="I9295" i="22" s="1"/>
  <c r="H9294" i="22"/>
  <c r="I9294" i="22" s="1"/>
  <c r="H9293" i="22"/>
  <c r="I9293" i="22" s="1"/>
  <c r="H9292" i="22"/>
  <c r="I9292" i="22" s="1"/>
  <c r="H9291" i="22"/>
  <c r="I9291" i="22" s="1"/>
  <c r="H9290" i="22"/>
  <c r="I9290" i="22" s="1"/>
  <c r="H9289" i="22"/>
  <c r="I9289" i="22" s="1"/>
  <c r="H9288" i="22"/>
  <c r="I9288" i="22" s="1"/>
  <c r="H9287" i="22"/>
  <c r="I9287" i="22" s="1"/>
  <c r="H9286" i="22"/>
  <c r="I9286" i="22" s="1"/>
  <c r="H9285" i="22"/>
  <c r="I9285" i="22" s="1"/>
  <c r="H9284" i="22"/>
  <c r="I9284" i="22" s="1"/>
  <c r="H9283" i="22"/>
  <c r="I9283" i="22" s="1"/>
  <c r="H9282" i="22"/>
  <c r="I9282" i="22" s="1"/>
  <c r="H9281" i="22"/>
  <c r="I9281" i="22" s="1"/>
  <c r="H9280" i="22"/>
  <c r="I9280" i="22" s="1"/>
  <c r="H9279" i="22"/>
  <c r="I9279" i="22" s="1"/>
  <c r="H9278" i="22"/>
  <c r="I9278" i="22" s="1"/>
  <c r="H9277" i="22"/>
  <c r="I9277" i="22" s="1"/>
  <c r="H9276" i="22"/>
  <c r="I9276" i="22" s="1"/>
  <c r="H9275" i="22"/>
  <c r="I9275" i="22" s="1"/>
  <c r="H9274" i="22"/>
  <c r="I9274" i="22" s="1"/>
  <c r="H9273" i="22"/>
  <c r="I9273" i="22" s="1"/>
  <c r="H9272" i="22"/>
  <c r="I9272" i="22" s="1"/>
  <c r="H9271" i="22"/>
  <c r="I9271" i="22" s="1"/>
  <c r="H9270" i="22"/>
  <c r="I9270" i="22" s="1"/>
  <c r="H9269" i="22"/>
  <c r="I9269" i="22" s="1"/>
  <c r="H9268" i="22"/>
  <c r="I9268" i="22" s="1"/>
  <c r="H9267" i="22"/>
  <c r="I9267" i="22" s="1"/>
  <c r="H9266" i="22"/>
  <c r="I9266" i="22" s="1"/>
  <c r="H9265" i="22"/>
  <c r="I9265" i="22" s="1"/>
  <c r="H9264" i="22"/>
  <c r="I9264" i="22" s="1"/>
  <c r="H9263" i="22"/>
  <c r="I9263" i="22" s="1"/>
  <c r="H9262" i="22"/>
  <c r="I9262" i="22" s="1"/>
  <c r="H9261" i="22"/>
  <c r="I9261" i="22" s="1"/>
  <c r="H9260" i="22"/>
  <c r="I9260" i="22" s="1"/>
  <c r="H9259" i="22"/>
  <c r="I9259" i="22" s="1"/>
  <c r="H9258" i="22"/>
  <c r="I9258" i="22" s="1"/>
  <c r="H9257" i="22"/>
  <c r="I9257" i="22" s="1"/>
  <c r="H9256" i="22"/>
  <c r="I9256" i="22" s="1"/>
  <c r="H9255" i="22"/>
  <c r="I9255" i="22" s="1"/>
  <c r="H9254" i="22"/>
  <c r="I9254" i="22" s="1"/>
  <c r="H9253" i="22"/>
  <c r="I9253" i="22" s="1"/>
  <c r="H9252" i="22"/>
  <c r="I9252" i="22" s="1"/>
  <c r="H9251" i="22"/>
  <c r="I9251" i="22" s="1"/>
  <c r="H9250" i="22"/>
  <c r="I9250" i="22" s="1"/>
  <c r="H9249" i="22"/>
  <c r="I9249" i="22" s="1"/>
  <c r="H9248" i="22"/>
  <c r="I9248" i="22" s="1"/>
  <c r="H9247" i="22"/>
  <c r="I9247" i="22" s="1"/>
  <c r="H9246" i="22"/>
  <c r="I9246" i="22" s="1"/>
  <c r="H9245" i="22"/>
  <c r="I9245" i="22" s="1"/>
  <c r="H9244" i="22"/>
  <c r="I9244" i="22" s="1"/>
  <c r="H9243" i="22"/>
  <c r="I9243" i="22" s="1"/>
  <c r="H9242" i="22"/>
  <c r="I9242" i="22" s="1"/>
  <c r="H9241" i="22"/>
  <c r="I9241" i="22" s="1"/>
  <c r="H9240" i="22"/>
  <c r="I9240" i="22" s="1"/>
  <c r="H9239" i="22"/>
  <c r="I9239" i="22" s="1"/>
  <c r="H9238" i="22"/>
  <c r="I9238" i="22" s="1"/>
  <c r="H9237" i="22"/>
  <c r="I9237" i="22" s="1"/>
  <c r="H9236" i="22"/>
  <c r="I9236" i="22" s="1"/>
  <c r="H9235" i="22"/>
  <c r="I9235" i="22" s="1"/>
  <c r="H9234" i="22"/>
  <c r="I9234" i="22" s="1"/>
  <c r="H9233" i="22"/>
  <c r="I9233" i="22" s="1"/>
  <c r="H9232" i="22"/>
  <c r="I9232" i="22" s="1"/>
  <c r="H9231" i="22"/>
  <c r="I9231" i="22" s="1"/>
  <c r="H9230" i="22"/>
  <c r="I9230" i="22" s="1"/>
  <c r="H9229" i="22"/>
  <c r="I9229" i="22" s="1"/>
  <c r="H9228" i="22"/>
  <c r="I9228" i="22" s="1"/>
  <c r="H9227" i="22"/>
  <c r="I9227" i="22" s="1"/>
  <c r="H9226" i="22"/>
  <c r="I9226" i="22" s="1"/>
  <c r="H9225" i="22"/>
  <c r="I9225" i="22" s="1"/>
  <c r="H9224" i="22"/>
  <c r="I9224" i="22" s="1"/>
  <c r="H9223" i="22"/>
  <c r="I9223" i="22" s="1"/>
  <c r="H9222" i="22"/>
  <c r="I9222" i="22" s="1"/>
  <c r="H9221" i="22"/>
  <c r="I9221" i="22" s="1"/>
  <c r="H9220" i="22"/>
  <c r="I9220" i="22" s="1"/>
  <c r="H9219" i="22"/>
  <c r="I9219" i="22" s="1"/>
  <c r="H9218" i="22"/>
  <c r="I9218" i="22" s="1"/>
  <c r="H9217" i="22"/>
  <c r="I9217" i="22" s="1"/>
  <c r="H9216" i="22"/>
  <c r="I9216" i="22" s="1"/>
  <c r="H9215" i="22"/>
  <c r="I9215" i="22" s="1"/>
  <c r="H9214" i="22"/>
  <c r="I9214" i="22" s="1"/>
  <c r="H9213" i="22"/>
  <c r="I9213" i="22" s="1"/>
  <c r="H9212" i="22"/>
  <c r="I9212" i="22" s="1"/>
  <c r="H9211" i="22"/>
  <c r="I9211" i="22" s="1"/>
  <c r="H9210" i="22"/>
  <c r="I9210" i="22" s="1"/>
  <c r="H9209" i="22"/>
  <c r="I9209" i="22" s="1"/>
  <c r="H9208" i="22"/>
  <c r="I9208" i="22" s="1"/>
  <c r="H9207" i="22"/>
  <c r="I9207" i="22" s="1"/>
  <c r="H9206" i="22"/>
  <c r="I9206" i="22" s="1"/>
  <c r="H9205" i="22"/>
  <c r="I9205" i="22" s="1"/>
  <c r="H9204" i="22"/>
  <c r="I9204" i="22" s="1"/>
  <c r="H9203" i="22"/>
  <c r="I9203" i="22" s="1"/>
  <c r="H9202" i="22"/>
  <c r="I9202" i="22" s="1"/>
  <c r="H9201" i="22"/>
  <c r="I9201" i="22" s="1"/>
  <c r="H9200" i="22"/>
  <c r="I9200" i="22" s="1"/>
  <c r="H9199" i="22"/>
  <c r="I9199" i="22" s="1"/>
  <c r="H9198" i="22"/>
  <c r="I9198" i="22" s="1"/>
  <c r="H9197" i="22"/>
  <c r="I9197" i="22" s="1"/>
  <c r="H9196" i="22"/>
  <c r="I9196" i="22" s="1"/>
  <c r="H9195" i="22"/>
  <c r="I9195" i="22" s="1"/>
  <c r="H9194" i="22"/>
  <c r="I9194" i="22" s="1"/>
  <c r="H9193" i="22"/>
  <c r="I9193" i="22" s="1"/>
  <c r="H9192" i="22"/>
  <c r="I9192" i="22" s="1"/>
  <c r="H9191" i="22"/>
  <c r="I9191" i="22" s="1"/>
  <c r="H9190" i="22"/>
  <c r="I9190" i="22" s="1"/>
  <c r="H9189" i="22"/>
  <c r="I9189" i="22" s="1"/>
  <c r="H9188" i="22"/>
  <c r="I9188" i="22" s="1"/>
  <c r="H9187" i="22"/>
  <c r="I9187" i="22" s="1"/>
  <c r="H9186" i="22"/>
  <c r="I9186" i="22" s="1"/>
  <c r="H9185" i="22"/>
  <c r="I9185" i="22" s="1"/>
  <c r="H9184" i="22"/>
  <c r="I9184" i="22" s="1"/>
  <c r="H9183" i="22"/>
  <c r="I9183" i="22" s="1"/>
  <c r="H9182" i="22"/>
  <c r="I9182" i="22" s="1"/>
  <c r="H9181" i="22"/>
  <c r="I9181" i="22" s="1"/>
  <c r="H9180" i="22"/>
  <c r="I9180" i="22" s="1"/>
  <c r="H9179" i="22"/>
  <c r="I9179" i="22" s="1"/>
  <c r="H9178" i="22"/>
  <c r="I9178" i="22" s="1"/>
  <c r="H9177" i="22"/>
  <c r="I9177" i="22" s="1"/>
  <c r="H9176" i="22"/>
  <c r="I9176" i="22" s="1"/>
  <c r="H9175" i="22"/>
  <c r="I9175" i="22" s="1"/>
  <c r="H9174" i="22"/>
  <c r="I9174" i="22" s="1"/>
  <c r="H9173" i="22"/>
  <c r="I9173" i="22" s="1"/>
  <c r="H9172" i="22"/>
  <c r="I9172" i="22" s="1"/>
  <c r="H9171" i="22"/>
  <c r="I9171" i="22" s="1"/>
  <c r="H9170" i="22"/>
  <c r="I9170" i="22" s="1"/>
  <c r="H9169" i="22"/>
  <c r="I9169" i="22" s="1"/>
  <c r="H9168" i="22"/>
  <c r="I9168" i="22" s="1"/>
  <c r="H9167" i="22"/>
  <c r="I9167" i="22" s="1"/>
  <c r="H9166" i="22"/>
  <c r="I9166" i="22" s="1"/>
  <c r="H9165" i="22"/>
  <c r="I9165" i="22" s="1"/>
  <c r="H9164" i="22"/>
  <c r="I9164" i="22" s="1"/>
  <c r="H9163" i="22"/>
  <c r="I9163" i="22" s="1"/>
  <c r="H9162" i="22"/>
  <c r="I9162" i="22" s="1"/>
  <c r="H9161" i="22"/>
  <c r="I9161" i="22" s="1"/>
  <c r="H9160" i="22"/>
  <c r="I9160" i="22" s="1"/>
  <c r="H9159" i="22"/>
  <c r="I9159" i="22" s="1"/>
  <c r="H9158" i="22"/>
  <c r="I9158" i="22" s="1"/>
  <c r="H9157" i="22"/>
  <c r="I9157" i="22" s="1"/>
  <c r="H9156" i="22"/>
  <c r="I9156" i="22" s="1"/>
  <c r="H9155" i="22"/>
  <c r="I9155" i="22" s="1"/>
  <c r="H9154" i="22"/>
  <c r="I9154" i="22" s="1"/>
  <c r="H9153" i="22"/>
  <c r="I9153" i="22" s="1"/>
  <c r="H9152" i="22"/>
  <c r="I9152" i="22" s="1"/>
  <c r="H9151" i="22"/>
  <c r="I9151" i="22" s="1"/>
  <c r="H9150" i="22"/>
  <c r="I9150" i="22" s="1"/>
  <c r="H9149" i="22"/>
  <c r="I9149" i="22" s="1"/>
  <c r="H9148" i="22"/>
  <c r="I9148" i="22" s="1"/>
  <c r="H9147" i="22"/>
  <c r="I9147" i="22" s="1"/>
  <c r="H9146" i="22"/>
  <c r="I9146" i="22" s="1"/>
  <c r="H9145" i="22"/>
  <c r="I9145" i="22" s="1"/>
  <c r="H9144" i="22"/>
  <c r="I9144" i="22" s="1"/>
  <c r="H9143" i="22"/>
  <c r="I9143" i="22" s="1"/>
  <c r="H9142" i="22"/>
  <c r="I9142" i="22" s="1"/>
  <c r="H9141" i="22"/>
  <c r="I9141" i="22" s="1"/>
  <c r="H9140" i="22"/>
  <c r="I9140" i="22" s="1"/>
  <c r="H9139" i="22"/>
  <c r="I9139" i="22" s="1"/>
  <c r="H9138" i="22"/>
  <c r="I9138" i="22" s="1"/>
  <c r="H9137" i="22"/>
  <c r="I9137" i="22" s="1"/>
  <c r="H9136" i="22"/>
  <c r="I9136" i="22" s="1"/>
  <c r="H9135" i="22"/>
  <c r="I9135" i="22" s="1"/>
  <c r="H9134" i="22"/>
  <c r="I9134" i="22" s="1"/>
  <c r="H9133" i="22"/>
  <c r="I9133" i="22" s="1"/>
  <c r="H9132" i="22"/>
  <c r="I9132" i="22" s="1"/>
  <c r="H9131" i="22"/>
  <c r="I9131" i="22" s="1"/>
  <c r="H9130" i="22"/>
  <c r="I9130" i="22" s="1"/>
  <c r="H9129" i="22"/>
  <c r="I9129" i="22" s="1"/>
  <c r="H9128" i="22"/>
  <c r="I9128" i="22" s="1"/>
  <c r="H9127" i="22"/>
  <c r="I9127" i="22" s="1"/>
  <c r="H9126" i="22"/>
  <c r="I9126" i="22" s="1"/>
  <c r="H9125" i="22"/>
  <c r="I9125" i="22" s="1"/>
  <c r="H9124" i="22"/>
  <c r="I9124" i="22" s="1"/>
  <c r="H9123" i="22"/>
  <c r="I9123" i="22" s="1"/>
  <c r="H9122" i="22"/>
  <c r="I9122" i="22" s="1"/>
  <c r="H9121" i="22"/>
  <c r="I9121" i="22" s="1"/>
  <c r="H9120" i="22"/>
  <c r="I9120" i="22" s="1"/>
  <c r="H9119" i="22"/>
  <c r="I9119" i="22" s="1"/>
  <c r="H9118" i="22"/>
  <c r="I9118" i="22" s="1"/>
  <c r="H9117" i="22"/>
  <c r="I9117" i="22" s="1"/>
  <c r="H9116" i="22"/>
  <c r="I9116" i="22" s="1"/>
  <c r="H9115" i="22"/>
  <c r="I9115" i="22" s="1"/>
  <c r="H9114" i="22"/>
  <c r="I9114" i="22" s="1"/>
  <c r="H9113" i="22"/>
  <c r="I9113" i="22" s="1"/>
  <c r="H9112" i="22"/>
  <c r="I9112" i="22" s="1"/>
  <c r="H9111" i="22"/>
  <c r="I9111" i="22" s="1"/>
  <c r="H9110" i="22"/>
  <c r="I9110" i="22" s="1"/>
  <c r="H9109" i="22"/>
  <c r="I9109" i="22" s="1"/>
  <c r="H9108" i="22"/>
  <c r="I9108" i="22" s="1"/>
  <c r="H9107" i="22"/>
  <c r="I9107" i="22" s="1"/>
  <c r="H9106" i="22"/>
  <c r="I9106" i="22" s="1"/>
  <c r="H9105" i="22"/>
  <c r="I9105" i="22" s="1"/>
  <c r="H9104" i="22"/>
  <c r="I9104" i="22" s="1"/>
  <c r="H9103" i="22"/>
  <c r="I9103" i="22" s="1"/>
  <c r="H9102" i="22"/>
  <c r="I9102" i="22" s="1"/>
  <c r="H9101" i="22"/>
  <c r="I9101" i="22" s="1"/>
  <c r="H9100" i="22"/>
  <c r="I9100" i="22" s="1"/>
  <c r="H9099" i="22"/>
  <c r="I9099" i="22" s="1"/>
  <c r="H9098" i="22"/>
  <c r="I9098" i="22" s="1"/>
  <c r="H9097" i="22"/>
  <c r="I9097" i="22" s="1"/>
  <c r="H9096" i="22"/>
  <c r="I9096" i="22" s="1"/>
  <c r="H9095" i="22"/>
  <c r="I9095" i="22" s="1"/>
  <c r="H9094" i="22"/>
  <c r="I9094" i="22" s="1"/>
  <c r="H9093" i="22"/>
  <c r="I9093" i="22" s="1"/>
  <c r="H9092" i="22"/>
  <c r="I9092" i="22" s="1"/>
  <c r="H9091" i="22"/>
  <c r="I9091" i="22" s="1"/>
  <c r="H9090" i="22"/>
  <c r="I9090" i="22" s="1"/>
  <c r="H9089" i="22"/>
  <c r="I9089" i="22" s="1"/>
  <c r="H9088" i="22"/>
  <c r="I9088" i="22" s="1"/>
  <c r="H9087" i="22"/>
  <c r="I9087" i="22" s="1"/>
  <c r="H9086" i="22"/>
  <c r="I9086" i="22" s="1"/>
  <c r="H9085" i="22"/>
  <c r="I9085" i="22" s="1"/>
  <c r="H9084" i="22"/>
  <c r="I9084" i="22" s="1"/>
  <c r="H9083" i="22"/>
  <c r="I9083" i="22" s="1"/>
  <c r="H9082" i="22"/>
  <c r="I9082" i="22" s="1"/>
  <c r="H9081" i="22"/>
  <c r="I9081" i="22" s="1"/>
  <c r="H9080" i="22"/>
  <c r="I9080" i="22" s="1"/>
  <c r="H9079" i="22"/>
  <c r="I9079" i="22" s="1"/>
  <c r="H9078" i="22"/>
  <c r="I9078" i="22" s="1"/>
  <c r="H9077" i="22"/>
  <c r="I9077" i="22" s="1"/>
  <c r="H9076" i="22"/>
  <c r="I9076" i="22" s="1"/>
  <c r="H9075" i="22"/>
  <c r="I9075" i="22" s="1"/>
  <c r="H9074" i="22"/>
  <c r="I9074" i="22" s="1"/>
  <c r="H9073" i="22"/>
  <c r="I9073" i="22" s="1"/>
  <c r="H9072" i="22"/>
  <c r="I9072" i="22" s="1"/>
  <c r="H9071" i="22"/>
  <c r="I9071" i="22" s="1"/>
  <c r="H9070" i="22"/>
  <c r="I9070" i="22" s="1"/>
  <c r="H9069" i="22"/>
  <c r="I9069" i="22" s="1"/>
  <c r="H9068" i="22"/>
  <c r="I9068" i="22" s="1"/>
  <c r="H9067" i="22"/>
  <c r="I9067" i="22" s="1"/>
  <c r="H9066" i="22"/>
  <c r="I9066" i="22" s="1"/>
  <c r="H9065" i="22"/>
  <c r="I9065" i="22" s="1"/>
  <c r="H9064" i="22"/>
  <c r="I9064" i="22" s="1"/>
  <c r="H9063" i="22"/>
  <c r="I9063" i="22" s="1"/>
  <c r="H9062" i="22"/>
  <c r="I9062" i="22" s="1"/>
  <c r="H9061" i="22"/>
  <c r="I9061" i="22" s="1"/>
  <c r="H9060" i="22"/>
  <c r="I9060" i="22" s="1"/>
  <c r="H9059" i="22"/>
  <c r="I9059" i="22" s="1"/>
  <c r="H9058" i="22"/>
  <c r="I9058" i="22" s="1"/>
  <c r="H9057" i="22"/>
  <c r="I9057" i="22" s="1"/>
  <c r="H9056" i="22"/>
  <c r="I9056" i="22" s="1"/>
  <c r="H9055" i="22"/>
  <c r="I9055" i="22" s="1"/>
  <c r="H9054" i="22"/>
  <c r="I9054" i="22" s="1"/>
  <c r="H9053" i="22"/>
  <c r="I9053" i="22" s="1"/>
  <c r="H9052" i="22"/>
  <c r="I9052" i="22" s="1"/>
  <c r="H9051" i="22"/>
  <c r="I9051" i="22" s="1"/>
  <c r="H9050" i="22"/>
  <c r="I9050" i="22" s="1"/>
  <c r="H9049" i="22"/>
  <c r="I9049" i="22" s="1"/>
  <c r="H9048" i="22"/>
  <c r="I9048" i="22" s="1"/>
  <c r="H9047" i="22"/>
  <c r="I9047" i="22" s="1"/>
  <c r="H9046" i="22"/>
  <c r="I9046" i="22" s="1"/>
  <c r="H9045" i="22"/>
  <c r="I9045" i="22" s="1"/>
  <c r="H9044" i="22"/>
  <c r="I9044" i="22" s="1"/>
  <c r="H9043" i="22"/>
  <c r="I9043" i="22" s="1"/>
  <c r="H9042" i="22"/>
  <c r="I9042" i="22" s="1"/>
  <c r="H9041" i="22"/>
  <c r="I9041" i="22" s="1"/>
  <c r="H9040" i="22"/>
  <c r="I9040" i="22" s="1"/>
  <c r="H9039" i="22"/>
  <c r="I9039" i="22" s="1"/>
  <c r="H9038" i="22"/>
  <c r="I9038" i="22" s="1"/>
  <c r="H9037" i="22"/>
  <c r="I9037" i="22" s="1"/>
  <c r="H9036" i="22"/>
  <c r="I9036" i="22" s="1"/>
  <c r="H9035" i="22"/>
  <c r="I9035" i="22" s="1"/>
  <c r="H9034" i="22"/>
  <c r="I9034" i="22" s="1"/>
  <c r="H9033" i="22"/>
  <c r="I9033" i="22" s="1"/>
  <c r="H9032" i="22"/>
  <c r="I9032" i="22" s="1"/>
  <c r="H9031" i="22"/>
  <c r="I9031" i="22" s="1"/>
  <c r="H9030" i="22"/>
  <c r="I9030" i="22" s="1"/>
  <c r="H9029" i="22"/>
  <c r="I9029" i="22" s="1"/>
  <c r="H9028" i="22"/>
  <c r="I9028" i="22" s="1"/>
  <c r="H9027" i="22"/>
  <c r="I9027" i="22" s="1"/>
  <c r="H9026" i="22"/>
  <c r="I9026" i="22" s="1"/>
  <c r="H9025" i="22"/>
  <c r="I9025" i="22" s="1"/>
  <c r="H9024" i="22"/>
  <c r="I9024" i="22" s="1"/>
  <c r="H9023" i="22"/>
  <c r="I9023" i="22" s="1"/>
  <c r="H9022" i="22"/>
  <c r="I9022" i="22" s="1"/>
  <c r="H9021" i="22"/>
  <c r="I9021" i="22" s="1"/>
  <c r="H9020" i="22"/>
  <c r="I9020" i="22" s="1"/>
  <c r="H9019" i="22"/>
  <c r="I9019" i="22" s="1"/>
  <c r="H9018" i="22"/>
  <c r="I9018" i="22" s="1"/>
  <c r="H9017" i="22"/>
  <c r="I9017" i="22" s="1"/>
  <c r="H9016" i="22"/>
  <c r="I9016" i="22" s="1"/>
  <c r="H9015" i="22"/>
  <c r="I9015" i="22" s="1"/>
  <c r="H9014" i="22"/>
  <c r="I9014" i="22" s="1"/>
  <c r="H9013" i="22"/>
  <c r="I9013" i="22" s="1"/>
  <c r="H9012" i="22"/>
  <c r="I9012" i="22" s="1"/>
  <c r="H9011" i="22"/>
  <c r="I9011" i="22" s="1"/>
  <c r="H9010" i="22"/>
  <c r="I9010" i="22" s="1"/>
  <c r="H9009" i="22"/>
  <c r="I9009" i="22" s="1"/>
  <c r="H9008" i="22"/>
  <c r="I9008" i="22" s="1"/>
  <c r="H9007" i="22"/>
  <c r="I9007" i="22" s="1"/>
  <c r="H9006" i="22"/>
  <c r="I9006" i="22" s="1"/>
  <c r="H9005" i="22"/>
  <c r="I9005" i="22" s="1"/>
  <c r="H9004" i="22"/>
  <c r="I9004" i="22" s="1"/>
  <c r="H9003" i="22"/>
  <c r="I9003" i="22" s="1"/>
  <c r="H9002" i="22"/>
  <c r="I9002" i="22" s="1"/>
  <c r="H9001" i="22"/>
  <c r="I9001" i="22" s="1"/>
  <c r="H9000" i="22"/>
  <c r="I9000" i="22" s="1"/>
  <c r="H8999" i="22"/>
  <c r="I8999" i="22" s="1"/>
  <c r="H8998" i="22"/>
  <c r="I8998" i="22" s="1"/>
  <c r="H8997" i="22"/>
  <c r="I8997" i="22" s="1"/>
  <c r="H8996" i="22"/>
  <c r="I8996" i="22" s="1"/>
  <c r="H8995" i="22"/>
  <c r="I8995" i="22" s="1"/>
  <c r="H8994" i="22"/>
  <c r="I8994" i="22" s="1"/>
  <c r="H8993" i="22"/>
  <c r="I8993" i="22" s="1"/>
  <c r="H8992" i="22"/>
  <c r="I8992" i="22" s="1"/>
  <c r="H8991" i="22"/>
  <c r="I8991" i="22" s="1"/>
  <c r="H8990" i="22"/>
  <c r="I8990" i="22" s="1"/>
  <c r="H8989" i="22"/>
  <c r="I8989" i="22" s="1"/>
  <c r="H8988" i="22"/>
  <c r="I8988" i="22" s="1"/>
  <c r="H8987" i="22"/>
  <c r="I8987" i="22" s="1"/>
  <c r="H8986" i="22"/>
  <c r="I8986" i="22" s="1"/>
  <c r="H8985" i="22"/>
  <c r="I8985" i="22" s="1"/>
  <c r="H8984" i="22"/>
  <c r="I8984" i="22" s="1"/>
  <c r="H8983" i="22"/>
  <c r="I8983" i="22" s="1"/>
  <c r="H8982" i="22"/>
  <c r="I8982" i="22" s="1"/>
  <c r="H8981" i="22"/>
  <c r="I8981" i="22" s="1"/>
  <c r="H8980" i="22"/>
  <c r="I8980" i="22" s="1"/>
  <c r="H8979" i="22"/>
  <c r="I8979" i="22" s="1"/>
  <c r="H8978" i="22"/>
  <c r="I8978" i="22" s="1"/>
  <c r="H8977" i="22"/>
  <c r="I8977" i="22" s="1"/>
  <c r="H8976" i="22"/>
  <c r="I8976" i="22" s="1"/>
  <c r="H8975" i="22"/>
  <c r="I8975" i="22" s="1"/>
  <c r="H8974" i="22"/>
  <c r="I8974" i="22" s="1"/>
  <c r="H8973" i="22"/>
  <c r="I8973" i="22" s="1"/>
  <c r="H8972" i="22"/>
  <c r="I8972" i="22" s="1"/>
  <c r="H8971" i="22"/>
  <c r="I8971" i="22" s="1"/>
  <c r="H8970" i="22"/>
  <c r="I8970" i="22" s="1"/>
  <c r="H8969" i="22"/>
  <c r="I8969" i="22" s="1"/>
  <c r="H8968" i="22"/>
  <c r="I8968" i="22" s="1"/>
  <c r="H8967" i="22"/>
  <c r="I8967" i="22" s="1"/>
  <c r="H8966" i="22"/>
  <c r="I8966" i="22" s="1"/>
  <c r="H8965" i="22"/>
  <c r="I8965" i="22" s="1"/>
  <c r="H8964" i="22"/>
  <c r="I8964" i="22" s="1"/>
  <c r="H8963" i="22"/>
  <c r="I8963" i="22" s="1"/>
  <c r="H8962" i="22"/>
  <c r="I8962" i="22" s="1"/>
  <c r="H8961" i="22"/>
  <c r="I8961" i="22" s="1"/>
  <c r="H8960" i="22"/>
  <c r="I8960" i="22" s="1"/>
  <c r="H8959" i="22"/>
  <c r="I8959" i="22" s="1"/>
  <c r="H8958" i="22"/>
  <c r="I8958" i="22" s="1"/>
  <c r="H8957" i="22"/>
  <c r="I8957" i="22" s="1"/>
  <c r="H8956" i="22"/>
  <c r="I8956" i="22" s="1"/>
  <c r="H8955" i="22"/>
  <c r="I8955" i="22" s="1"/>
  <c r="H8954" i="22"/>
  <c r="I8954" i="22" s="1"/>
  <c r="H8953" i="22"/>
  <c r="I8953" i="22" s="1"/>
  <c r="H8952" i="22"/>
  <c r="I8952" i="22" s="1"/>
  <c r="H8951" i="22"/>
  <c r="I8951" i="22" s="1"/>
  <c r="H8950" i="22"/>
  <c r="I8950" i="22" s="1"/>
  <c r="H8949" i="22"/>
  <c r="I8949" i="22" s="1"/>
  <c r="H8948" i="22"/>
  <c r="I8948" i="22" s="1"/>
  <c r="H8947" i="22"/>
  <c r="I8947" i="22" s="1"/>
  <c r="H8946" i="22"/>
  <c r="I8946" i="22" s="1"/>
  <c r="H8945" i="22"/>
  <c r="I8945" i="22" s="1"/>
  <c r="H8944" i="22"/>
  <c r="I8944" i="22" s="1"/>
  <c r="H8943" i="22"/>
  <c r="I8943" i="22" s="1"/>
  <c r="H8942" i="22"/>
  <c r="I8942" i="22" s="1"/>
  <c r="H8941" i="22"/>
  <c r="I8941" i="22" s="1"/>
  <c r="H8940" i="22"/>
  <c r="I8940" i="22" s="1"/>
  <c r="H8939" i="22"/>
  <c r="I8939" i="22" s="1"/>
  <c r="H8938" i="22"/>
  <c r="I8938" i="22" s="1"/>
  <c r="H8937" i="22"/>
  <c r="I8937" i="22" s="1"/>
  <c r="H8936" i="22"/>
  <c r="I8936" i="22" s="1"/>
  <c r="H8935" i="22"/>
  <c r="I8935" i="22" s="1"/>
  <c r="H8934" i="22"/>
  <c r="I8934" i="22" s="1"/>
  <c r="H8933" i="22"/>
  <c r="I8933" i="22" s="1"/>
  <c r="H8932" i="22"/>
  <c r="I8932" i="22" s="1"/>
  <c r="H8931" i="22"/>
  <c r="I8931" i="22" s="1"/>
  <c r="H8930" i="22"/>
  <c r="I8930" i="22" s="1"/>
  <c r="H8929" i="22"/>
  <c r="I8929" i="22" s="1"/>
  <c r="H8928" i="22"/>
  <c r="I8928" i="22" s="1"/>
  <c r="H8927" i="22"/>
  <c r="I8927" i="22" s="1"/>
  <c r="H8926" i="22"/>
  <c r="I8926" i="22" s="1"/>
  <c r="H8925" i="22"/>
  <c r="I8925" i="22" s="1"/>
  <c r="H8924" i="22"/>
  <c r="I8924" i="22" s="1"/>
  <c r="H8923" i="22"/>
  <c r="I8923" i="22" s="1"/>
  <c r="H8922" i="22"/>
  <c r="I8922" i="22" s="1"/>
  <c r="H8921" i="22"/>
  <c r="I8921" i="22" s="1"/>
  <c r="H8920" i="22"/>
  <c r="I8920" i="22" s="1"/>
  <c r="H8919" i="22"/>
  <c r="I8919" i="22" s="1"/>
  <c r="H8918" i="22"/>
  <c r="I8918" i="22" s="1"/>
  <c r="H8917" i="22"/>
  <c r="I8917" i="22" s="1"/>
  <c r="H8916" i="22"/>
  <c r="I8916" i="22" s="1"/>
  <c r="H8915" i="22"/>
  <c r="I8915" i="22" s="1"/>
  <c r="H8914" i="22"/>
  <c r="I8914" i="22" s="1"/>
  <c r="H8913" i="22"/>
  <c r="I8913" i="22" s="1"/>
  <c r="H8912" i="22"/>
  <c r="I8912" i="22" s="1"/>
  <c r="H8911" i="22"/>
  <c r="I8911" i="22" s="1"/>
  <c r="H8910" i="22"/>
  <c r="I8910" i="22" s="1"/>
  <c r="H8909" i="22"/>
  <c r="I8909" i="22" s="1"/>
  <c r="H8908" i="22"/>
  <c r="I8908" i="22" s="1"/>
  <c r="H8907" i="22"/>
  <c r="I8907" i="22" s="1"/>
  <c r="H8906" i="22"/>
  <c r="I8906" i="22" s="1"/>
  <c r="H8905" i="22"/>
  <c r="I8905" i="22" s="1"/>
  <c r="H8904" i="22"/>
  <c r="I8904" i="22" s="1"/>
  <c r="H8903" i="22"/>
  <c r="I8903" i="22" s="1"/>
  <c r="H8902" i="22"/>
  <c r="I8902" i="22" s="1"/>
  <c r="H8901" i="22"/>
  <c r="I8901" i="22" s="1"/>
  <c r="H8900" i="22"/>
  <c r="I8900" i="22" s="1"/>
  <c r="H8899" i="22"/>
  <c r="I8899" i="22" s="1"/>
  <c r="H8898" i="22"/>
  <c r="I8898" i="22" s="1"/>
  <c r="H8897" i="22"/>
  <c r="I8897" i="22" s="1"/>
  <c r="H8896" i="22"/>
  <c r="I8896" i="22" s="1"/>
  <c r="H8895" i="22"/>
  <c r="I8895" i="22" s="1"/>
  <c r="H8894" i="22"/>
  <c r="I8894" i="22" s="1"/>
  <c r="H8893" i="22"/>
  <c r="I8893" i="22" s="1"/>
  <c r="H8892" i="22"/>
  <c r="I8892" i="22" s="1"/>
  <c r="H8891" i="22"/>
  <c r="I8891" i="22" s="1"/>
  <c r="H8890" i="22"/>
  <c r="I8890" i="22" s="1"/>
  <c r="H8889" i="22"/>
  <c r="I8889" i="22" s="1"/>
  <c r="H8888" i="22"/>
  <c r="I8888" i="22" s="1"/>
  <c r="H8887" i="22"/>
  <c r="I8887" i="22" s="1"/>
  <c r="H8886" i="22"/>
  <c r="I8886" i="22" s="1"/>
  <c r="H8885" i="22"/>
  <c r="I8885" i="22" s="1"/>
  <c r="H8884" i="22"/>
  <c r="I8884" i="22" s="1"/>
  <c r="H8883" i="22"/>
  <c r="I8883" i="22" s="1"/>
  <c r="H8882" i="22"/>
  <c r="I8882" i="22" s="1"/>
  <c r="H8881" i="22"/>
  <c r="I8881" i="22" s="1"/>
  <c r="H8880" i="22"/>
  <c r="I8880" i="22" s="1"/>
  <c r="H8879" i="22"/>
  <c r="I8879" i="22" s="1"/>
  <c r="H8878" i="22"/>
  <c r="I8878" i="22" s="1"/>
  <c r="H8877" i="22"/>
  <c r="I8877" i="22" s="1"/>
  <c r="H8876" i="22"/>
  <c r="I8876" i="22" s="1"/>
  <c r="H8875" i="22"/>
  <c r="I8875" i="22" s="1"/>
  <c r="H8874" i="22"/>
  <c r="I8874" i="22" s="1"/>
  <c r="H8873" i="22"/>
  <c r="I8873" i="22" s="1"/>
  <c r="H8872" i="22"/>
  <c r="I8872" i="22" s="1"/>
  <c r="H8871" i="22"/>
  <c r="I8871" i="22" s="1"/>
  <c r="H8870" i="22"/>
  <c r="I8870" i="22" s="1"/>
  <c r="H8869" i="22"/>
  <c r="I8869" i="22" s="1"/>
  <c r="H8868" i="22"/>
  <c r="I8868" i="22" s="1"/>
  <c r="H8867" i="22"/>
  <c r="I8867" i="22" s="1"/>
  <c r="H8866" i="22"/>
  <c r="I8866" i="22" s="1"/>
  <c r="H8865" i="22"/>
  <c r="I8865" i="22" s="1"/>
  <c r="H8864" i="22"/>
  <c r="I8864" i="22" s="1"/>
  <c r="H8863" i="22"/>
  <c r="I8863" i="22" s="1"/>
  <c r="H8862" i="22"/>
  <c r="I8862" i="22" s="1"/>
  <c r="H8861" i="22"/>
  <c r="I8861" i="22" s="1"/>
  <c r="H8860" i="22"/>
  <c r="I8860" i="22" s="1"/>
  <c r="H8859" i="22"/>
  <c r="I8859" i="22" s="1"/>
  <c r="H8858" i="22"/>
  <c r="I8858" i="22" s="1"/>
  <c r="H8857" i="22"/>
  <c r="I8857" i="22" s="1"/>
  <c r="H8856" i="22"/>
  <c r="I8856" i="22" s="1"/>
  <c r="H8855" i="22"/>
  <c r="I8855" i="22" s="1"/>
  <c r="H8854" i="22"/>
  <c r="I8854" i="22" s="1"/>
  <c r="H8853" i="22"/>
  <c r="I8853" i="22" s="1"/>
  <c r="H8852" i="22"/>
  <c r="I8852" i="22" s="1"/>
  <c r="H8851" i="22"/>
  <c r="I8851" i="22" s="1"/>
  <c r="H8850" i="22"/>
  <c r="I8850" i="22" s="1"/>
  <c r="H8849" i="22"/>
  <c r="I8849" i="22" s="1"/>
  <c r="H8848" i="22"/>
  <c r="I8848" i="22" s="1"/>
  <c r="H8847" i="22"/>
  <c r="I8847" i="22" s="1"/>
  <c r="H8846" i="22"/>
  <c r="I8846" i="22" s="1"/>
  <c r="H8845" i="22"/>
  <c r="I8845" i="22" s="1"/>
  <c r="H8844" i="22"/>
  <c r="I8844" i="22" s="1"/>
  <c r="H8843" i="22"/>
  <c r="I8843" i="22" s="1"/>
  <c r="H8842" i="22"/>
  <c r="I8842" i="22" s="1"/>
  <c r="H8841" i="22"/>
  <c r="I8841" i="22" s="1"/>
  <c r="H8840" i="22"/>
  <c r="I8840" i="22" s="1"/>
  <c r="H8839" i="22"/>
  <c r="I8839" i="22" s="1"/>
  <c r="H8838" i="22"/>
  <c r="I8838" i="22" s="1"/>
  <c r="H8837" i="22"/>
  <c r="I8837" i="22" s="1"/>
  <c r="H8836" i="22"/>
  <c r="I8836" i="22" s="1"/>
  <c r="H8835" i="22"/>
  <c r="I8835" i="22" s="1"/>
  <c r="H8834" i="22"/>
  <c r="I8834" i="22" s="1"/>
  <c r="H8833" i="22"/>
  <c r="I8833" i="22" s="1"/>
  <c r="H8832" i="22"/>
  <c r="I8832" i="22" s="1"/>
  <c r="H8831" i="22"/>
  <c r="I8831" i="22" s="1"/>
  <c r="H8830" i="22"/>
  <c r="I8830" i="22" s="1"/>
  <c r="H8829" i="22"/>
  <c r="I8829" i="22" s="1"/>
  <c r="H8828" i="22"/>
  <c r="I8828" i="22" s="1"/>
  <c r="H8827" i="22"/>
  <c r="I8827" i="22" s="1"/>
  <c r="H8826" i="22"/>
  <c r="I8826" i="22" s="1"/>
  <c r="H8825" i="22"/>
  <c r="I8825" i="22" s="1"/>
  <c r="H8824" i="22"/>
  <c r="I8824" i="22" s="1"/>
  <c r="H8823" i="22"/>
  <c r="I8823" i="22" s="1"/>
  <c r="H8822" i="22"/>
  <c r="I8822" i="22" s="1"/>
  <c r="H8821" i="22"/>
  <c r="I8821" i="22" s="1"/>
  <c r="H8820" i="22"/>
  <c r="I8820" i="22" s="1"/>
  <c r="H8819" i="22"/>
  <c r="I8819" i="22" s="1"/>
  <c r="H8818" i="22"/>
  <c r="I8818" i="22" s="1"/>
  <c r="H8817" i="22"/>
  <c r="I8817" i="22" s="1"/>
  <c r="H8816" i="22"/>
  <c r="I8816" i="22" s="1"/>
  <c r="H8815" i="22"/>
  <c r="I8815" i="22" s="1"/>
  <c r="H8814" i="22"/>
  <c r="I8814" i="22" s="1"/>
  <c r="H8813" i="22"/>
  <c r="I8813" i="22" s="1"/>
  <c r="H8812" i="22"/>
  <c r="I8812" i="22" s="1"/>
  <c r="H8811" i="22"/>
  <c r="I8811" i="22" s="1"/>
  <c r="H8810" i="22"/>
  <c r="I8810" i="22" s="1"/>
  <c r="H8809" i="22"/>
  <c r="I8809" i="22" s="1"/>
  <c r="H8808" i="22"/>
  <c r="I8808" i="22" s="1"/>
  <c r="H8807" i="22"/>
  <c r="I8807" i="22" s="1"/>
  <c r="H8806" i="22"/>
  <c r="I8806" i="22" s="1"/>
  <c r="H8805" i="22"/>
  <c r="I8805" i="22" s="1"/>
  <c r="H8804" i="22"/>
  <c r="I8804" i="22" s="1"/>
  <c r="H8803" i="22"/>
  <c r="I8803" i="22" s="1"/>
  <c r="H8802" i="22"/>
  <c r="I8802" i="22" s="1"/>
  <c r="H8801" i="22"/>
  <c r="I8801" i="22" s="1"/>
  <c r="H8800" i="22"/>
  <c r="I8800" i="22" s="1"/>
  <c r="H8799" i="22"/>
  <c r="I8799" i="22" s="1"/>
  <c r="H8798" i="22"/>
  <c r="I8798" i="22" s="1"/>
  <c r="H8797" i="22"/>
  <c r="I8797" i="22" s="1"/>
  <c r="H8796" i="22"/>
  <c r="I8796" i="22" s="1"/>
  <c r="H8795" i="22"/>
  <c r="I8795" i="22" s="1"/>
  <c r="H8794" i="22"/>
  <c r="I8794" i="22" s="1"/>
  <c r="H8793" i="22"/>
  <c r="I8793" i="22" s="1"/>
  <c r="H8792" i="22"/>
  <c r="I8792" i="22" s="1"/>
  <c r="H8791" i="22"/>
  <c r="I8791" i="22" s="1"/>
  <c r="H8790" i="22"/>
  <c r="I8790" i="22" s="1"/>
  <c r="H8789" i="22"/>
  <c r="I8789" i="22" s="1"/>
  <c r="H8788" i="22"/>
  <c r="I8788" i="22" s="1"/>
  <c r="H8787" i="22"/>
  <c r="I8787" i="22" s="1"/>
  <c r="H8786" i="22"/>
  <c r="I8786" i="22" s="1"/>
  <c r="H8785" i="22"/>
  <c r="I8785" i="22" s="1"/>
  <c r="H8784" i="22"/>
  <c r="I8784" i="22" s="1"/>
  <c r="H8783" i="22"/>
  <c r="I8783" i="22" s="1"/>
  <c r="H8782" i="22"/>
  <c r="I8782" i="22" s="1"/>
  <c r="H8781" i="22"/>
  <c r="I8781" i="22" s="1"/>
  <c r="H8780" i="22"/>
  <c r="I8780" i="22" s="1"/>
  <c r="H8779" i="22"/>
  <c r="I8779" i="22" s="1"/>
  <c r="H8778" i="22"/>
  <c r="I8778" i="22" s="1"/>
  <c r="H8777" i="22"/>
  <c r="I8777" i="22" s="1"/>
  <c r="H8776" i="22"/>
  <c r="I8776" i="22" s="1"/>
  <c r="H8775" i="22"/>
  <c r="I8775" i="22" s="1"/>
  <c r="H8774" i="22"/>
  <c r="I8774" i="22" s="1"/>
  <c r="H8773" i="22"/>
  <c r="I8773" i="22" s="1"/>
  <c r="H8772" i="22"/>
  <c r="I8772" i="22" s="1"/>
  <c r="H8771" i="22"/>
  <c r="I8771" i="22" s="1"/>
  <c r="H8770" i="22"/>
  <c r="I8770" i="22" s="1"/>
  <c r="H8769" i="22"/>
  <c r="I8769" i="22" s="1"/>
  <c r="H8768" i="22"/>
  <c r="I8768" i="22" s="1"/>
  <c r="H8767" i="22"/>
  <c r="I8767" i="22" s="1"/>
  <c r="H8766" i="22"/>
  <c r="I8766" i="22" s="1"/>
  <c r="H8765" i="22"/>
  <c r="I8765" i="22" s="1"/>
  <c r="H8764" i="22"/>
  <c r="I8764" i="22" s="1"/>
  <c r="H8763" i="22"/>
  <c r="I8763" i="22" s="1"/>
  <c r="H8762" i="22"/>
  <c r="I8762" i="22" s="1"/>
  <c r="H8761" i="22"/>
  <c r="I8761" i="22" s="1"/>
  <c r="H8760" i="22"/>
  <c r="I8760" i="22" s="1"/>
  <c r="H8759" i="22"/>
  <c r="I8759" i="22" s="1"/>
  <c r="H8758" i="22"/>
  <c r="I8758" i="22" s="1"/>
  <c r="H8757" i="22"/>
  <c r="I8757" i="22" s="1"/>
  <c r="H8756" i="22"/>
  <c r="I8756" i="22" s="1"/>
  <c r="H8755" i="22"/>
  <c r="I8755" i="22" s="1"/>
  <c r="H8754" i="22"/>
  <c r="I8754" i="22" s="1"/>
  <c r="H8753" i="22"/>
  <c r="I8753" i="22" s="1"/>
  <c r="H8752" i="22"/>
  <c r="I8752" i="22" s="1"/>
  <c r="H8751" i="22"/>
  <c r="I8751" i="22" s="1"/>
  <c r="H8750" i="22"/>
  <c r="I8750" i="22" s="1"/>
  <c r="H8749" i="22"/>
  <c r="I8749" i="22" s="1"/>
  <c r="H8748" i="22"/>
  <c r="I8748" i="22" s="1"/>
  <c r="H8747" i="22"/>
  <c r="I8747" i="22" s="1"/>
  <c r="H8746" i="22"/>
  <c r="I8746" i="22" s="1"/>
  <c r="H8745" i="22"/>
  <c r="I8745" i="22" s="1"/>
  <c r="H8744" i="22"/>
  <c r="I8744" i="22" s="1"/>
  <c r="H8743" i="22"/>
  <c r="I8743" i="22" s="1"/>
  <c r="H8742" i="22"/>
  <c r="I8742" i="22" s="1"/>
  <c r="H8741" i="22"/>
  <c r="I8741" i="22" s="1"/>
  <c r="H8740" i="22"/>
  <c r="I8740" i="22" s="1"/>
  <c r="H8739" i="22"/>
  <c r="I8739" i="22" s="1"/>
  <c r="H8738" i="22"/>
  <c r="I8738" i="22" s="1"/>
  <c r="H8737" i="22"/>
  <c r="I8737" i="22" s="1"/>
  <c r="H8736" i="22"/>
  <c r="I8736" i="22" s="1"/>
  <c r="H8735" i="22"/>
  <c r="I8735" i="22" s="1"/>
  <c r="H8734" i="22"/>
  <c r="I8734" i="22" s="1"/>
  <c r="H8733" i="22"/>
  <c r="I8733" i="22" s="1"/>
  <c r="H8732" i="22"/>
  <c r="I8732" i="22" s="1"/>
  <c r="H8731" i="22"/>
  <c r="I8731" i="22" s="1"/>
  <c r="H8730" i="22"/>
  <c r="I8730" i="22" s="1"/>
  <c r="H8729" i="22"/>
  <c r="I8729" i="22" s="1"/>
  <c r="H8728" i="22"/>
  <c r="I8728" i="22" s="1"/>
  <c r="H8727" i="22"/>
  <c r="I8727" i="22" s="1"/>
  <c r="H8726" i="22"/>
  <c r="I8726" i="22" s="1"/>
  <c r="H8725" i="22"/>
  <c r="I8725" i="22" s="1"/>
  <c r="H8724" i="22"/>
  <c r="I8724" i="22" s="1"/>
  <c r="H8723" i="22"/>
  <c r="I8723" i="22" s="1"/>
  <c r="H8722" i="22"/>
  <c r="I8722" i="22" s="1"/>
  <c r="H8721" i="22"/>
  <c r="I8721" i="22" s="1"/>
  <c r="H8720" i="22"/>
  <c r="I8720" i="22" s="1"/>
  <c r="H8719" i="22"/>
  <c r="I8719" i="22" s="1"/>
  <c r="H8718" i="22"/>
  <c r="I8718" i="22" s="1"/>
  <c r="H8717" i="22"/>
  <c r="I8717" i="22" s="1"/>
  <c r="H8716" i="22"/>
  <c r="I8716" i="22" s="1"/>
  <c r="H8715" i="22"/>
  <c r="I8715" i="22" s="1"/>
  <c r="H8714" i="22"/>
  <c r="I8714" i="22" s="1"/>
  <c r="H8713" i="22"/>
  <c r="I8713" i="22" s="1"/>
  <c r="H8712" i="22"/>
  <c r="I8712" i="22" s="1"/>
  <c r="H8711" i="22"/>
  <c r="I8711" i="22" s="1"/>
  <c r="H8710" i="22"/>
  <c r="I8710" i="22" s="1"/>
  <c r="H8709" i="22"/>
  <c r="I8709" i="22" s="1"/>
  <c r="H8708" i="22"/>
  <c r="I8708" i="22" s="1"/>
  <c r="H8707" i="22"/>
  <c r="I8707" i="22" s="1"/>
  <c r="H8706" i="22"/>
  <c r="I8706" i="22" s="1"/>
  <c r="H8705" i="22"/>
  <c r="I8705" i="22" s="1"/>
  <c r="H8704" i="22"/>
  <c r="I8704" i="22" s="1"/>
  <c r="H8703" i="22"/>
  <c r="I8703" i="22" s="1"/>
  <c r="H8702" i="22"/>
  <c r="I8702" i="22" s="1"/>
  <c r="H8701" i="22"/>
  <c r="I8701" i="22" s="1"/>
  <c r="H8700" i="22"/>
  <c r="I8700" i="22" s="1"/>
  <c r="H8699" i="22"/>
  <c r="I8699" i="22" s="1"/>
  <c r="H8698" i="22"/>
  <c r="I8698" i="22" s="1"/>
  <c r="H8697" i="22"/>
  <c r="I8697" i="22" s="1"/>
  <c r="H8696" i="22"/>
  <c r="I8696" i="22" s="1"/>
  <c r="H8695" i="22"/>
  <c r="I8695" i="22" s="1"/>
  <c r="H8694" i="22"/>
  <c r="I8694" i="22" s="1"/>
  <c r="H8693" i="22"/>
  <c r="I8693" i="22" s="1"/>
  <c r="H8692" i="22"/>
  <c r="I8692" i="22" s="1"/>
  <c r="H8691" i="22"/>
  <c r="I8691" i="22" s="1"/>
  <c r="H8690" i="22"/>
  <c r="I8690" i="22" s="1"/>
  <c r="H8689" i="22"/>
  <c r="I8689" i="22" s="1"/>
  <c r="H8688" i="22"/>
  <c r="I8688" i="22" s="1"/>
  <c r="H8687" i="22"/>
  <c r="I8687" i="22" s="1"/>
  <c r="H8686" i="22"/>
  <c r="I8686" i="22" s="1"/>
  <c r="H8685" i="22"/>
  <c r="I8685" i="22" s="1"/>
  <c r="H8684" i="22"/>
  <c r="I8684" i="22" s="1"/>
  <c r="H8683" i="22"/>
  <c r="I8683" i="22" s="1"/>
  <c r="H8682" i="22"/>
  <c r="I8682" i="22" s="1"/>
  <c r="H8681" i="22"/>
  <c r="I8681" i="22" s="1"/>
  <c r="H8680" i="22"/>
  <c r="I8680" i="22" s="1"/>
  <c r="H8679" i="22"/>
  <c r="I8679" i="22" s="1"/>
  <c r="H8678" i="22"/>
  <c r="I8678" i="22" s="1"/>
  <c r="H8677" i="22"/>
  <c r="I8677" i="22" s="1"/>
  <c r="H8676" i="22"/>
  <c r="I8676" i="22" s="1"/>
  <c r="H8675" i="22"/>
  <c r="I8675" i="22" s="1"/>
  <c r="H8674" i="22"/>
  <c r="I8674" i="22" s="1"/>
  <c r="H8673" i="22"/>
  <c r="I8673" i="22" s="1"/>
  <c r="H8672" i="22"/>
  <c r="I8672" i="22" s="1"/>
  <c r="H8671" i="22"/>
  <c r="I8671" i="22" s="1"/>
  <c r="H8670" i="22"/>
  <c r="I8670" i="22" s="1"/>
  <c r="H8669" i="22"/>
  <c r="I8669" i="22" s="1"/>
  <c r="H8668" i="22"/>
  <c r="I8668" i="22" s="1"/>
  <c r="H8667" i="22"/>
  <c r="I8667" i="22" s="1"/>
  <c r="H8666" i="22"/>
  <c r="I8666" i="22" s="1"/>
  <c r="H8665" i="22"/>
  <c r="I8665" i="22" s="1"/>
  <c r="H8664" i="22"/>
  <c r="I8664" i="22" s="1"/>
  <c r="H8663" i="22"/>
  <c r="I8663" i="22" s="1"/>
  <c r="H8662" i="22"/>
  <c r="I8662" i="22" s="1"/>
  <c r="H8661" i="22"/>
  <c r="I8661" i="22" s="1"/>
  <c r="H8660" i="22"/>
  <c r="I8660" i="22" s="1"/>
  <c r="H8659" i="22"/>
  <c r="I8659" i="22" s="1"/>
  <c r="H8658" i="22"/>
  <c r="I8658" i="22" s="1"/>
  <c r="H8657" i="22"/>
  <c r="I8657" i="22" s="1"/>
  <c r="H8656" i="22"/>
  <c r="I8656" i="22" s="1"/>
  <c r="H8655" i="22"/>
  <c r="I8655" i="22" s="1"/>
  <c r="H8654" i="22"/>
  <c r="I8654" i="22" s="1"/>
  <c r="H8653" i="22"/>
  <c r="I8653" i="22" s="1"/>
  <c r="H8652" i="22"/>
  <c r="I8652" i="22" s="1"/>
  <c r="H8651" i="22"/>
  <c r="I8651" i="22" s="1"/>
  <c r="H8650" i="22"/>
  <c r="I8650" i="22" s="1"/>
  <c r="H8649" i="22"/>
  <c r="I8649" i="22" s="1"/>
  <c r="H8648" i="22"/>
  <c r="I8648" i="22" s="1"/>
  <c r="H8647" i="22"/>
  <c r="I8647" i="22" s="1"/>
  <c r="H8646" i="22"/>
  <c r="I8646" i="22" s="1"/>
  <c r="H8645" i="22"/>
  <c r="I8645" i="22" s="1"/>
  <c r="H8644" i="22"/>
  <c r="I8644" i="22" s="1"/>
  <c r="H8643" i="22"/>
  <c r="I8643" i="22" s="1"/>
  <c r="H8642" i="22"/>
  <c r="I8642" i="22" s="1"/>
  <c r="H8641" i="22"/>
  <c r="I8641" i="22" s="1"/>
  <c r="H8640" i="22"/>
  <c r="I8640" i="22" s="1"/>
  <c r="H8639" i="22"/>
  <c r="I8639" i="22" s="1"/>
  <c r="H8638" i="22"/>
  <c r="I8638" i="22" s="1"/>
  <c r="H8637" i="22"/>
  <c r="I8637" i="22" s="1"/>
  <c r="H8636" i="22"/>
  <c r="I8636" i="22" s="1"/>
  <c r="H8635" i="22"/>
  <c r="I8635" i="22" s="1"/>
  <c r="H8634" i="22"/>
  <c r="I8634" i="22" s="1"/>
  <c r="H8633" i="22"/>
  <c r="I8633" i="22" s="1"/>
  <c r="H8632" i="22"/>
  <c r="I8632" i="22" s="1"/>
  <c r="H8631" i="22"/>
  <c r="I8631" i="22" s="1"/>
  <c r="H8630" i="22"/>
  <c r="I8630" i="22" s="1"/>
  <c r="H8629" i="22"/>
  <c r="I8629" i="22" s="1"/>
  <c r="H8628" i="22"/>
  <c r="I8628" i="22" s="1"/>
  <c r="H8627" i="22"/>
  <c r="I8627" i="22" s="1"/>
  <c r="H8626" i="22"/>
  <c r="I8626" i="22" s="1"/>
  <c r="H8625" i="22"/>
  <c r="I8625" i="22" s="1"/>
  <c r="H8624" i="22"/>
  <c r="I8624" i="22" s="1"/>
  <c r="H8623" i="22"/>
  <c r="I8623" i="22" s="1"/>
  <c r="H8622" i="22"/>
  <c r="I8622" i="22" s="1"/>
  <c r="H8621" i="22"/>
  <c r="I8621" i="22" s="1"/>
  <c r="H8620" i="22"/>
  <c r="I8620" i="22" s="1"/>
  <c r="H8619" i="22"/>
  <c r="I8619" i="22" s="1"/>
  <c r="H8618" i="22"/>
  <c r="I8618" i="22" s="1"/>
  <c r="H8617" i="22"/>
  <c r="I8617" i="22" s="1"/>
  <c r="H8616" i="22"/>
  <c r="I8616" i="22" s="1"/>
  <c r="H8615" i="22"/>
  <c r="I8615" i="22" s="1"/>
  <c r="H8614" i="22"/>
  <c r="I8614" i="22" s="1"/>
  <c r="H8613" i="22"/>
  <c r="I8613" i="22" s="1"/>
  <c r="H8612" i="22"/>
  <c r="I8612" i="22" s="1"/>
  <c r="H8611" i="22"/>
  <c r="I8611" i="22" s="1"/>
  <c r="H8610" i="22"/>
  <c r="I8610" i="22" s="1"/>
  <c r="H8609" i="22"/>
  <c r="I8609" i="22" s="1"/>
  <c r="H8608" i="22"/>
  <c r="I8608" i="22" s="1"/>
  <c r="H8607" i="22"/>
  <c r="I8607" i="22" s="1"/>
  <c r="H8606" i="22"/>
  <c r="I8606" i="22" s="1"/>
  <c r="H8605" i="22"/>
  <c r="I8605" i="22" s="1"/>
  <c r="H8604" i="22"/>
  <c r="I8604" i="22" s="1"/>
  <c r="H8603" i="22"/>
  <c r="I8603" i="22" s="1"/>
  <c r="H8602" i="22"/>
  <c r="I8602" i="22" s="1"/>
  <c r="H8601" i="22"/>
  <c r="I8601" i="22" s="1"/>
  <c r="H8600" i="22"/>
  <c r="I8600" i="22" s="1"/>
  <c r="H8599" i="22"/>
  <c r="I8599" i="22" s="1"/>
  <c r="H8598" i="22"/>
  <c r="I8598" i="22" s="1"/>
  <c r="H8597" i="22"/>
  <c r="I8597" i="22" s="1"/>
  <c r="H8596" i="22"/>
  <c r="I8596" i="22" s="1"/>
  <c r="H8595" i="22"/>
  <c r="I8595" i="22" s="1"/>
  <c r="H8594" i="22"/>
  <c r="I8594" i="22" s="1"/>
  <c r="H8593" i="22"/>
  <c r="I8593" i="22" s="1"/>
  <c r="H8592" i="22"/>
  <c r="I8592" i="22" s="1"/>
  <c r="H8591" i="22"/>
  <c r="I8591" i="22" s="1"/>
  <c r="H8590" i="22"/>
  <c r="I8590" i="22" s="1"/>
  <c r="H8589" i="22"/>
  <c r="I8589" i="22" s="1"/>
  <c r="H8588" i="22"/>
  <c r="I8588" i="22" s="1"/>
  <c r="H8587" i="22"/>
  <c r="I8587" i="22" s="1"/>
  <c r="H8586" i="22"/>
  <c r="I8586" i="22" s="1"/>
  <c r="H8585" i="22"/>
  <c r="I8585" i="22" s="1"/>
  <c r="H8584" i="22"/>
  <c r="I8584" i="22" s="1"/>
  <c r="H8583" i="22"/>
  <c r="I8583" i="22" s="1"/>
  <c r="H8582" i="22"/>
  <c r="I8582" i="22" s="1"/>
  <c r="H8581" i="22"/>
  <c r="I8581" i="22" s="1"/>
  <c r="H8580" i="22"/>
  <c r="I8580" i="22" s="1"/>
  <c r="H8579" i="22"/>
  <c r="I8579" i="22" s="1"/>
  <c r="H8578" i="22"/>
  <c r="I8578" i="22" s="1"/>
  <c r="H8577" i="22"/>
  <c r="I8577" i="22" s="1"/>
  <c r="H8576" i="22"/>
  <c r="I8576" i="22" s="1"/>
  <c r="H8575" i="22"/>
  <c r="I8575" i="22" s="1"/>
  <c r="H8574" i="22"/>
  <c r="I8574" i="22" s="1"/>
  <c r="H8573" i="22"/>
  <c r="I8573" i="22" s="1"/>
  <c r="H8572" i="22"/>
  <c r="I8572" i="22" s="1"/>
  <c r="H8571" i="22"/>
  <c r="I8571" i="22" s="1"/>
  <c r="H8570" i="22"/>
  <c r="I8570" i="22" s="1"/>
  <c r="H8569" i="22"/>
  <c r="I8569" i="22" s="1"/>
  <c r="H8568" i="22"/>
  <c r="I8568" i="22" s="1"/>
  <c r="H8567" i="22"/>
  <c r="I8567" i="22" s="1"/>
  <c r="H8566" i="22"/>
  <c r="I8566" i="22" s="1"/>
  <c r="H8565" i="22"/>
  <c r="I8565" i="22" s="1"/>
  <c r="H8564" i="22"/>
  <c r="I8564" i="22" s="1"/>
  <c r="H8563" i="22"/>
  <c r="I8563" i="22" s="1"/>
  <c r="H8562" i="22"/>
  <c r="I8562" i="22" s="1"/>
  <c r="H8561" i="22"/>
  <c r="I8561" i="22" s="1"/>
  <c r="H8560" i="22"/>
  <c r="I8560" i="22" s="1"/>
  <c r="H8559" i="22"/>
  <c r="I8559" i="22" s="1"/>
  <c r="H8558" i="22"/>
  <c r="I8558" i="22" s="1"/>
  <c r="H8557" i="22"/>
  <c r="I8557" i="22" s="1"/>
  <c r="H8556" i="22"/>
  <c r="I8556" i="22" s="1"/>
  <c r="H8555" i="22"/>
  <c r="I8555" i="22" s="1"/>
  <c r="H8554" i="22"/>
  <c r="I8554" i="22" s="1"/>
  <c r="H8553" i="22"/>
  <c r="I8553" i="22" s="1"/>
  <c r="H8552" i="22"/>
  <c r="I8552" i="22" s="1"/>
  <c r="H8551" i="22"/>
  <c r="I8551" i="22" s="1"/>
  <c r="H8550" i="22"/>
  <c r="I8550" i="22" s="1"/>
  <c r="H8549" i="22"/>
  <c r="I8549" i="22" s="1"/>
  <c r="H8548" i="22"/>
  <c r="I8548" i="22" s="1"/>
  <c r="H8547" i="22"/>
  <c r="I8547" i="22" s="1"/>
  <c r="H8546" i="22"/>
  <c r="I8546" i="22" s="1"/>
  <c r="H8545" i="22"/>
  <c r="I8545" i="22" s="1"/>
  <c r="H8544" i="22"/>
  <c r="I8544" i="22" s="1"/>
  <c r="H8543" i="22"/>
  <c r="I8543" i="22" s="1"/>
  <c r="H8542" i="22"/>
  <c r="I8542" i="22" s="1"/>
  <c r="H8541" i="22"/>
  <c r="I8541" i="22" s="1"/>
  <c r="H8540" i="22"/>
  <c r="I8540" i="22" s="1"/>
  <c r="H8539" i="22"/>
  <c r="I8539" i="22" s="1"/>
  <c r="H8538" i="22"/>
  <c r="I8538" i="22" s="1"/>
  <c r="H8537" i="22"/>
  <c r="I8537" i="22" s="1"/>
  <c r="H8536" i="22"/>
  <c r="I8536" i="22" s="1"/>
  <c r="H8535" i="22"/>
  <c r="I8535" i="22" s="1"/>
  <c r="H8534" i="22"/>
  <c r="I8534" i="22" s="1"/>
  <c r="H8533" i="22"/>
  <c r="I8533" i="22" s="1"/>
  <c r="H8532" i="22"/>
  <c r="I8532" i="22" s="1"/>
  <c r="H8531" i="22"/>
  <c r="I8531" i="22" s="1"/>
  <c r="H8530" i="22"/>
  <c r="I8530" i="22" s="1"/>
  <c r="H8529" i="22"/>
  <c r="I8529" i="22" s="1"/>
  <c r="H8528" i="22"/>
  <c r="I8528" i="22" s="1"/>
  <c r="H8527" i="22"/>
  <c r="I8527" i="22" s="1"/>
  <c r="H8526" i="22"/>
  <c r="I8526" i="22" s="1"/>
  <c r="H8525" i="22"/>
  <c r="I8525" i="22" s="1"/>
  <c r="H8524" i="22"/>
  <c r="I8524" i="22" s="1"/>
  <c r="H8523" i="22"/>
  <c r="I8523" i="22" s="1"/>
  <c r="H8522" i="22"/>
  <c r="I8522" i="22" s="1"/>
  <c r="H8521" i="22"/>
  <c r="I8521" i="22" s="1"/>
  <c r="H8520" i="22"/>
  <c r="I8520" i="22" s="1"/>
  <c r="H8519" i="22"/>
  <c r="I8519" i="22" s="1"/>
  <c r="H8518" i="22"/>
  <c r="I8518" i="22" s="1"/>
  <c r="H8517" i="22"/>
  <c r="I8517" i="22" s="1"/>
  <c r="H8516" i="22"/>
  <c r="I8516" i="22" s="1"/>
  <c r="H8515" i="22"/>
  <c r="I8515" i="22" s="1"/>
  <c r="H8514" i="22"/>
  <c r="I8514" i="22" s="1"/>
  <c r="H8513" i="22"/>
  <c r="I8513" i="22" s="1"/>
  <c r="H8512" i="22"/>
  <c r="I8512" i="22" s="1"/>
  <c r="H8511" i="22"/>
  <c r="I8511" i="22" s="1"/>
  <c r="H8510" i="22"/>
  <c r="I8510" i="22" s="1"/>
  <c r="H8509" i="22"/>
  <c r="I8509" i="22" s="1"/>
  <c r="H8508" i="22"/>
  <c r="I8508" i="22" s="1"/>
  <c r="H8507" i="22"/>
  <c r="I8507" i="22" s="1"/>
  <c r="H8506" i="22"/>
  <c r="I8506" i="22" s="1"/>
  <c r="H8505" i="22"/>
  <c r="I8505" i="22" s="1"/>
  <c r="H8504" i="22"/>
  <c r="I8504" i="22" s="1"/>
  <c r="H8503" i="22"/>
  <c r="I8503" i="22" s="1"/>
  <c r="H8502" i="22"/>
  <c r="I8502" i="22" s="1"/>
  <c r="H8501" i="22"/>
  <c r="I8501" i="22" s="1"/>
  <c r="H8500" i="22"/>
  <c r="I8500" i="22" s="1"/>
  <c r="H8499" i="22"/>
  <c r="I8499" i="22" s="1"/>
  <c r="H8498" i="22"/>
  <c r="I8498" i="22" s="1"/>
  <c r="H8497" i="22"/>
  <c r="I8497" i="22" s="1"/>
  <c r="H8496" i="22"/>
  <c r="I8496" i="22" s="1"/>
  <c r="H8495" i="22"/>
  <c r="I8495" i="22" s="1"/>
  <c r="H8494" i="22"/>
  <c r="I8494" i="22" s="1"/>
  <c r="H8493" i="22"/>
  <c r="I8493" i="22" s="1"/>
  <c r="H8492" i="22"/>
  <c r="I8492" i="22" s="1"/>
  <c r="H8491" i="22"/>
  <c r="I8491" i="22" s="1"/>
  <c r="H8490" i="22"/>
  <c r="I8490" i="22" s="1"/>
  <c r="H8489" i="22"/>
  <c r="I8489" i="22" s="1"/>
  <c r="H8488" i="22"/>
  <c r="I8488" i="22" s="1"/>
  <c r="H8487" i="22"/>
  <c r="I8487" i="22" s="1"/>
  <c r="H8486" i="22"/>
  <c r="I8486" i="22" s="1"/>
  <c r="H8485" i="22"/>
  <c r="I8485" i="22" s="1"/>
  <c r="H8484" i="22"/>
  <c r="I8484" i="22" s="1"/>
  <c r="H8483" i="22"/>
  <c r="I8483" i="22" s="1"/>
  <c r="H8482" i="22"/>
  <c r="I8482" i="22" s="1"/>
  <c r="H8481" i="22"/>
  <c r="I8481" i="22" s="1"/>
  <c r="H8480" i="22"/>
  <c r="I8480" i="22" s="1"/>
  <c r="H8479" i="22"/>
  <c r="I8479" i="22" s="1"/>
  <c r="H8478" i="22"/>
  <c r="I8478" i="22" s="1"/>
  <c r="H8477" i="22"/>
  <c r="I8477" i="22" s="1"/>
  <c r="H8476" i="22"/>
  <c r="I8476" i="22" s="1"/>
  <c r="H8475" i="22"/>
  <c r="I8475" i="22" s="1"/>
  <c r="H8474" i="22"/>
  <c r="I8474" i="22" s="1"/>
  <c r="H8473" i="22"/>
  <c r="I8473" i="22" s="1"/>
  <c r="H8472" i="22"/>
  <c r="I8472" i="22" s="1"/>
  <c r="H8471" i="22"/>
  <c r="I8471" i="22" s="1"/>
  <c r="H8470" i="22"/>
  <c r="I8470" i="22" s="1"/>
  <c r="H8469" i="22"/>
  <c r="I8469" i="22" s="1"/>
  <c r="H8468" i="22"/>
  <c r="I8468" i="22" s="1"/>
  <c r="H8467" i="22"/>
  <c r="I8467" i="22" s="1"/>
  <c r="H8466" i="22"/>
  <c r="I8466" i="22" s="1"/>
  <c r="H8465" i="22"/>
  <c r="I8465" i="22" s="1"/>
  <c r="H8464" i="22"/>
  <c r="I8464" i="22" s="1"/>
  <c r="H8463" i="22"/>
  <c r="I8463" i="22" s="1"/>
  <c r="H8462" i="22"/>
  <c r="I8462" i="22" s="1"/>
  <c r="H8461" i="22"/>
  <c r="I8461" i="22" s="1"/>
  <c r="H8460" i="22"/>
  <c r="I8460" i="22" s="1"/>
  <c r="H8459" i="22"/>
  <c r="I8459" i="22" s="1"/>
  <c r="H8458" i="22"/>
  <c r="I8458" i="22" s="1"/>
  <c r="H8457" i="22"/>
  <c r="I8457" i="22" s="1"/>
  <c r="H8456" i="22"/>
  <c r="I8456" i="22" s="1"/>
  <c r="H8455" i="22"/>
  <c r="I8455" i="22" s="1"/>
  <c r="H8454" i="22"/>
  <c r="I8454" i="22" s="1"/>
  <c r="H8453" i="22"/>
  <c r="I8453" i="22" s="1"/>
  <c r="H8452" i="22"/>
  <c r="I8452" i="22" s="1"/>
  <c r="H8451" i="22"/>
  <c r="I8451" i="22" s="1"/>
  <c r="H8450" i="22"/>
  <c r="I8450" i="22" s="1"/>
  <c r="H8449" i="22"/>
  <c r="I8449" i="22" s="1"/>
  <c r="H8448" i="22"/>
  <c r="I8448" i="22" s="1"/>
  <c r="H8447" i="22"/>
  <c r="I8447" i="22" s="1"/>
  <c r="H8446" i="22"/>
  <c r="I8446" i="22" s="1"/>
  <c r="H8445" i="22"/>
  <c r="I8445" i="22" s="1"/>
  <c r="H8444" i="22"/>
  <c r="I8444" i="22" s="1"/>
  <c r="H8443" i="22"/>
  <c r="I8443" i="22" s="1"/>
  <c r="H8442" i="22"/>
  <c r="I8442" i="22" s="1"/>
  <c r="H8441" i="22"/>
  <c r="I8441" i="22" s="1"/>
  <c r="H8440" i="22"/>
  <c r="I8440" i="22" s="1"/>
  <c r="H8439" i="22"/>
  <c r="I8439" i="22" s="1"/>
  <c r="H8438" i="22"/>
  <c r="I8438" i="22" s="1"/>
  <c r="H8437" i="22"/>
  <c r="I8437" i="22" s="1"/>
  <c r="H8436" i="22"/>
  <c r="I8436" i="22" s="1"/>
  <c r="H8435" i="22"/>
  <c r="I8435" i="22" s="1"/>
  <c r="H8434" i="22"/>
  <c r="I8434" i="22" s="1"/>
  <c r="H8433" i="22"/>
  <c r="I8433" i="22" s="1"/>
  <c r="H8432" i="22"/>
  <c r="I8432" i="22" s="1"/>
  <c r="H8431" i="22"/>
  <c r="I8431" i="22" s="1"/>
  <c r="H8430" i="22"/>
  <c r="I8430" i="22" s="1"/>
  <c r="H8429" i="22"/>
  <c r="I8429" i="22" s="1"/>
  <c r="H8428" i="22"/>
  <c r="I8428" i="22" s="1"/>
  <c r="H8427" i="22"/>
  <c r="I8427" i="22" s="1"/>
  <c r="H8426" i="22"/>
  <c r="I8426" i="22" s="1"/>
  <c r="H8425" i="22"/>
  <c r="I8425" i="22" s="1"/>
  <c r="H8424" i="22"/>
  <c r="I8424" i="22" s="1"/>
  <c r="H8423" i="22"/>
  <c r="I8423" i="22" s="1"/>
  <c r="H8422" i="22"/>
  <c r="I8422" i="22" s="1"/>
  <c r="H8421" i="22"/>
  <c r="I8421" i="22" s="1"/>
  <c r="H8420" i="22"/>
  <c r="I8420" i="22" s="1"/>
  <c r="H8419" i="22"/>
  <c r="I8419" i="22" s="1"/>
  <c r="H8418" i="22"/>
  <c r="I8418" i="22" s="1"/>
  <c r="H8417" i="22"/>
  <c r="I8417" i="22" s="1"/>
  <c r="H8416" i="22"/>
  <c r="I8416" i="22" s="1"/>
  <c r="H8415" i="22"/>
  <c r="I8415" i="22" s="1"/>
  <c r="H8414" i="22"/>
  <c r="I8414" i="22" s="1"/>
  <c r="H8413" i="22"/>
  <c r="I8413" i="22" s="1"/>
  <c r="H8412" i="22"/>
  <c r="I8412" i="22" s="1"/>
  <c r="H8411" i="22"/>
  <c r="I8411" i="22" s="1"/>
  <c r="H8410" i="22"/>
  <c r="I8410" i="22" s="1"/>
  <c r="H8409" i="22"/>
  <c r="I8409" i="22" s="1"/>
  <c r="H8408" i="22"/>
  <c r="I8408" i="22" s="1"/>
  <c r="H8407" i="22"/>
  <c r="I8407" i="22" s="1"/>
  <c r="H8406" i="22"/>
  <c r="I8406" i="22" s="1"/>
  <c r="H8405" i="22"/>
  <c r="I8405" i="22" s="1"/>
  <c r="H8404" i="22"/>
  <c r="I8404" i="22" s="1"/>
  <c r="H8403" i="22"/>
  <c r="I8403" i="22" s="1"/>
  <c r="H8402" i="22"/>
  <c r="I8402" i="22" s="1"/>
  <c r="H8401" i="22"/>
  <c r="I8401" i="22" s="1"/>
  <c r="H8400" i="22"/>
  <c r="I8400" i="22" s="1"/>
  <c r="H8399" i="22"/>
  <c r="I8399" i="22" s="1"/>
  <c r="H8398" i="22"/>
  <c r="I8398" i="22" s="1"/>
  <c r="H8397" i="22"/>
  <c r="I8397" i="22" s="1"/>
  <c r="H8396" i="22"/>
  <c r="I8396" i="22" s="1"/>
  <c r="H8395" i="22"/>
  <c r="I8395" i="22" s="1"/>
  <c r="H8394" i="22"/>
  <c r="I8394" i="22" s="1"/>
  <c r="H8393" i="22"/>
  <c r="I8393" i="22" s="1"/>
  <c r="H8392" i="22"/>
  <c r="I8392" i="22" s="1"/>
  <c r="H8391" i="22"/>
  <c r="I8391" i="22" s="1"/>
  <c r="H8390" i="22"/>
  <c r="I8390" i="22" s="1"/>
  <c r="H8389" i="22"/>
  <c r="I8389" i="22" s="1"/>
  <c r="H8388" i="22"/>
  <c r="I8388" i="22" s="1"/>
  <c r="H8387" i="22"/>
  <c r="I8387" i="22" s="1"/>
  <c r="H8386" i="22"/>
  <c r="I8386" i="22" s="1"/>
  <c r="H8385" i="22"/>
  <c r="I8385" i="22" s="1"/>
  <c r="H8384" i="22"/>
  <c r="I8384" i="22" s="1"/>
  <c r="H8383" i="22"/>
  <c r="I8383" i="22" s="1"/>
  <c r="H8382" i="22"/>
  <c r="I8382" i="22" s="1"/>
  <c r="H8381" i="22"/>
  <c r="I8381" i="22" s="1"/>
  <c r="H8380" i="22"/>
  <c r="I8380" i="22" s="1"/>
  <c r="H8379" i="22"/>
  <c r="I8379" i="22" s="1"/>
  <c r="H8378" i="22"/>
  <c r="I8378" i="22" s="1"/>
  <c r="H8377" i="22"/>
  <c r="I8377" i="22" s="1"/>
  <c r="H8376" i="22"/>
  <c r="I8376" i="22" s="1"/>
  <c r="H8375" i="22"/>
  <c r="I8375" i="22" s="1"/>
  <c r="H8374" i="22"/>
  <c r="I8374" i="22" s="1"/>
  <c r="H8373" i="22"/>
  <c r="I8373" i="22" s="1"/>
  <c r="H8372" i="22"/>
  <c r="I8372" i="22" s="1"/>
  <c r="H8371" i="22"/>
  <c r="I8371" i="22" s="1"/>
  <c r="H8370" i="22"/>
  <c r="I8370" i="22" s="1"/>
  <c r="H8369" i="22"/>
  <c r="I8369" i="22" s="1"/>
  <c r="H8368" i="22"/>
  <c r="I8368" i="22" s="1"/>
  <c r="H8367" i="22"/>
  <c r="I8367" i="22" s="1"/>
  <c r="H8366" i="22"/>
  <c r="I8366" i="22" s="1"/>
  <c r="H8365" i="22"/>
  <c r="I8365" i="22" s="1"/>
  <c r="H8364" i="22"/>
  <c r="I8364" i="22" s="1"/>
  <c r="H8363" i="22"/>
  <c r="I8363" i="22" s="1"/>
  <c r="H8362" i="22"/>
  <c r="I8362" i="22" s="1"/>
  <c r="H8361" i="22"/>
  <c r="I8361" i="22" s="1"/>
  <c r="H8360" i="22"/>
  <c r="I8360" i="22" s="1"/>
  <c r="H8359" i="22"/>
  <c r="I8359" i="22" s="1"/>
  <c r="H8358" i="22"/>
  <c r="I8358" i="22" s="1"/>
  <c r="H8357" i="22"/>
  <c r="I8357" i="22" s="1"/>
  <c r="H8356" i="22"/>
  <c r="I8356" i="22" s="1"/>
  <c r="H8355" i="22"/>
  <c r="I8355" i="22" s="1"/>
  <c r="H8354" i="22"/>
  <c r="I8354" i="22" s="1"/>
  <c r="H8353" i="22"/>
  <c r="I8353" i="22" s="1"/>
  <c r="H8352" i="22"/>
  <c r="I8352" i="22" s="1"/>
  <c r="H8351" i="22"/>
  <c r="I8351" i="22" s="1"/>
  <c r="H8350" i="22"/>
  <c r="I8350" i="22" s="1"/>
  <c r="H8349" i="22"/>
  <c r="I8349" i="22" s="1"/>
  <c r="H8348" i="22"/>
  <c r="I8348" i="22" s="1"/>
  <c r="H8347" i="22"/>
  <c r="I8347" i="22" s="1"/>
  <c r="H8346" i="22"/>
  <c r="I8346" i="22" s="1"/>
  <c r="H8345" i="22"/>
  <c r="I8345" i="22" s="1"/>
  <c r="H8344" i="22"/>
  <c r="I8344" i="22" s="1"/>
  <c r="H8343" i="22"/>
  <c r="I8343" i="22" s="1"/>
  <c r="H8342" i="22"/>
  <c r="I8342" i="22" s="1"/>
  <c r="H8341" i="22"/>
  <c r="I8341" i="22" s="1"/>
  <c r="H8340" i="22"/>
  <c r="I8340" i="22" s="1"/>
  <c r="H8339" i="22"/>
  <c r="I8339" i="22" s="1"/>
  <c r="H8338" i="22"/>
  <c r="I8338" i="22" s="1"/>
  <c r="H8337" i="22"/>
  <c r="I8337" i="22" s="1"/>
  <c r="H8336" i="22"/>
  <c r="I8336" i="22" s="1"/>
  <c r="H8335" i="22"/>
  <c r="I8335" i="22" s="1"/>
  <c r="H8334" i="22"/>
  <c r="I8334" i="22" s="1"/>
  <c r="H8333" i="22"/>
  <c r="I8333" i="22" s="1"/>
  <c r="H8332" i="22"/>
  <c r="I8332" i="22" s="1"/>
  <c r="H8331" i="22"/>
  <c r="I8331" i="22" s="1"/>
  <c r="H8330" i="22"/>
  <c r="I8330" i="22" s="1"/>
  <c r="H8329" i="22"/>
  <c r="I8329" i="22" s="1"/>
  <c r="H8328" i="22"/>
  <c r="I8328" i="22" s="1"/>
  <c r="H8327" i="22"/>
  <c r="I8327" i="22" s="1"/>
  <c r="H8326" i="22"/>
  <c r="I8326" i="22" s="1"/>
  <c r="H8325" i="22"/>
  <c r="I8325" i="22" s="1"/>
  <c r="H8324" i="22"/>
  <c r="I8324" i="22" s="1"/>
  <c r="H8323" i="22"/>
  <c r="I8323" i="22" s="1"/>
  <c r="H8322" i="22"/>
  <c r="I8322" i="22" s="1"/>
  <c r="H8321" i="22"/>
  <c r="I8321" i="22" s="1"/>
  <c r="H8320" i="22"/>
  <c r="I8320" i="22" s="1"/>
  <c r="H8319" i="22"/>
  <c r="I8319" i="22" s="1"/>
  <c r="H8318" i="22"/>
  <c r="I8318" i="22" s="1"/>
  <c r="H8317" i="22"/>
  <c r="I8317" i="22" s="1"/>
  <c r="H8316" i="22"/>
  <c r="I8316" i="22" s="1"/>
  <c r="H8315" i="22"/>
  <c r="I8315" i="22" s="1"/>
  <c r="H8314" i="22"/>
  <c r="I8314" i="22" s="1"/>
  <c r="H8313" i="22"/>
  <c r="I8313" i="22" s="1"/>
  <c r="H8312" i="22"/>
  <c r="I8312" i="22" s="1"/>
  <c r="H8311" i="22"/>
  <c r="I8311" i="22" s="1"/>
  <c r="H8310" i="22"/>
  <c r="I8310" i="22" s="1"/>
  <c r="H8309" i="22"/>
  <c r="I8309" i="22" s="1"/>
  <c r="H8308" i="22"/>
  <c r="I8308" i="22" s="1"/>
  <c r="H8307" i="22"/>
  <c r="I8307" i="22" s="1"/>
  <c r="H8306" i="22"/>
  <c r="I8306" i="22" s="1"/>
  <c r="H8305" i="22"/>
  <c r="I8305" i="22" s="1"/>
  <c r="H8304" i="22"/>
  <c r="I8304" i="22" s="1"/>
  <c r="H8303" i="22"/>
  <c r="I8303" i="22" s="1"/>
  <c r="H8302" i="22"/>
  <c r="I8302" i="22" s="1"/>
  <c r="H8301" i="22"/>
  <c r="I8301" i="22" s="1"/>
  <c r="H8300" i="22"/>
  <c r="I8300" i="22" s="1"/>
  <c r="H8299" i="22"/>
  <c r="I8299" i="22" s="1"/>
  <c r="H8298" i="22"/>
  <c r="I8298" i="22" s="1"/>
  <c r="H8297" i="22"/>
  <c r="I8297" i="22" s="1"/>
  <c r="H8296" i="22"/>
  <c r="I8296" i="22" s="1"/>
  <c r="H8295" i="22"/>
  <c r="I8295" i="22" s="1"/>
  <c r="H8294" i="22"/>
  <c r="I8294" i="22" s="1"/>
  <c r="H8293" i="22"/>
  <c r="I8293" i="22" s="1"/>
  <c r="H8292" i="22"/>
  <c r="I8292" i="22" s="1"/>
  <c r="H8291" i="22"/>
  <c r="I8291" i="22" s="1"/>
  <c r="H8290" i="22"/>
  <c r="I8290" i="22" s="1"/>
  <c r="H8289" i="22"/>
  <c r="I8289" i="22" s="1"/>
  <c r="H8288" i="22"/>
  <c r="I8288" i="22" s="1"/>
  <c r="H8287" i="22"/>
  <c r="I8287" i="22" s="1"/>
  <c r="H8286" i="22"/>
  <c r="I8286" i="22" s="1"/>
  <c r="H8285" i="22"/>
  <c r="I8285" i="22" s="1"/>
  <c r="H8284" i="22"/>
  <c r="I8284" i="22" s="1"/>
  <c r="H8283" i="22"/>
  <c r="I8283" i="22" s="1"/>
  <c r="H8282" i="22"/>
  <c r="I8282" i="22" s="1"/>
  <c r="H8281" i="22"/>
  <c r="I8281" i="22" s="1"/>
  <c r="H8280" i="22"/>
  <c r="I8280" i="22" s="1"/>
  <c r="H8279" i="22"/>
  <c r="I8279" i="22" s="1"/>
  <c r="H8278" i="22"/>
  <c r="I8278" i="22" s="1"/>
  <c r="H8277" i="22"/>
  <c r="I8277" i="22" s="1"/>
  <c r="H8276" i="22"/>
  <c r="I8276" i="22" s="1"/>
  <c r="H8275" i="22"/>
  <c r="I8275" i="22" s="1"/>
  <c r="H8274" i="22"/>
  <c r="I8274" i="22" s="1"/>
  <c r="H8273" i="22"/>
  <c r="I8273" i="22" s="1"/>
  <c r="H8272" i="22"/>
  <c r="I8272" i="22" s="1"/>
  <c r="H8271" i="22"/>
  <c r="I8271" i="22" s="1"/>
  <c r="H8270" i="22"/>
  <c r="I8270" i="22" s="1"/>
  <c r="H8269" i="22"/>
  <c r="I8269" i="22" s="1"/>
  <c r="H8268" i="22"/>
  <c r="I8268" i="22" s="1"/>
  <c r="H8267" i="22"/>
  <c r="I8267" i="22" s="1"/>
  <c r="H8266" i="22"/>
  <c r="I8266" i="22" s="1"/>
  <c r="H8265" i="22"/>
  <c r="I8265" i="22" s="1"/>
  <c r="H8264" i="22"/>
  <c r="I8264" i="22" s="1"/>
  <c r="H8263" i="22"/>
  <c r="I8263" i="22" s="1"/>
  <c r="H8262" i="22"/>
  <c r="I8262" i="22" s="1"/>
  <c r="H8261" i="22"/>
  <c r="I8261" i="22" s="1"/>
  <c r="H8260" i="22"/>
  <c r="I8260" i="22" s="1"/>
  <c r="H8259" i="22"/>
  <c r="I8259" i="22" s="1"/>
  <c r="H8258" i="22"/>
  <c r="I8258" i="22" s="1"/>
  <c r="H8257" i="22"/>
  <c r="I8257" i="22" s="1"/>
  <c r="H8256" i="22"/>
  <c r="I8256" i="22" s="1"/>
  <c r="H8255" i="22"/>
  <c r="I8255" i="22" s="1"/>
  <c r="H8254" i="22"/>
  <c r="I8254" i="22" s="1"/>
  <c r="H8253" i="22"/>
  <c r="I8253" i="22" s="1"/>
  <c r="H8252" i="22"/>
  <c r="I8252" i="22" s="1"/>
  <c r="H8251" i="22"/>
  <c r="I8251" i="22" s="1"/>
  <c r="H8250" i="22"/>
  <c r="I8250" i="22" s="1"/>
  <c r="H8249" i="22"/>
  <c r="I8249" i="22" s="1"/>
  <c r="H8248" i="22"/>
  <c r="I8248" i="22" s="1"/>
  <c r="H8247" i="22"/>
  <c r="I8247" i="22" s="1"/>
  <c r="H8246" i="22"/>
  <c r="I8246" i="22" s="1"/>
  <c r="H8245" i="22"/>
  <c r="I8245" i="22" s="1"/>
  <c r="H8244" i="22"/>
  <c r="I8244" i="22" s="1"/>
  <c r="H8243" i="22"/>
  <c r="I8243" i="22" s="1"/>
  <c r="H8242" i="22"/>
  <c r="I8242" i="22" s="1"/>
  <c r="H8241" i="22"/>
  <c r="I8241" i="22" s="1"/>
  <c r="H8240" i="22"/>
  <c r="I8240" i="22" s="1"/>
  <c r="H8239" i="22"/>
  <c r="I8239" i="22" s="1"/>
  <c r="H8238" i="22"/>
  <c r="I8238" i="22" s="1"/>
  <c r="H8237" i="22"/>
  <c r="I8237" i="22" s="1"/>
  <c r="H8236" i="22"/>
  <c r="I8236" i="22" s="1"/>
  <c r="H8235" i="22"/>
  <c r="I8235" i="22" s="1"/>
  <c r="H8234" i="22"/>
  <c r="I8234" i="22" s="1"/>
  <c r="H8233" i="22"/>
  <c r="I8233" i="22" s="1"/>
  <c r="H8232" i="22"/>
  <c r="I8232" i="22" s="1"/>
  <c r="H8231" i="22"/>
  <c r="I8231" i="22" s="1"/>
  <c r="H8230" i="22"/>
  <c r="I8230" i="22" s="1"/>
  <c r="H8229" i="22"/>
  <c r="I8229" i="22" s="1"/>
  <c r="H8228" i="22"/>
  <c r="I8228" i="22" s="1"/>
  <c r="H8227" i="22"/>
  <c r="I8227" i="22" s="1"/>
  <c r="H8226" i="22"/>
  <c r="I8226" i="22" s="1"/>
  <c r="H8225" i="22"/>
  <c r="I8225" i="22" s="1"/>
  <c r="H8224" i="22"/>
  <c r="I8224" i="22" s="1"/>
  <c r="H8223" i="22"/>
  <c r="I8223" i="22" s="1"/>
  <c r="H8222" i="22"/>
  <c r="I8222" i="22" s="1"/>
  <c r="H8221" i="22"/>
  <c r="I8221" i="22" s="1"/>
  <c r="H8220" i="22"/>
  <c r="I8220" i="22" s="1"/>
  <c r="H8219" i="22"/>
  <c r="I8219" i="22" s="1"/>
  <c r="H8218" i="22"/>
  <c r="I8218" i="22" s="1"/>
  <c r="H8217" i="22"/>
  <c r="I8217" i="22" s="1"/>
  <c r="H8216" i="22"/>
  <c r="I8216" i="22" s="1"/>
  <c r="H8215" i="22"/>
  <c r="I8215" i="22" s="1"/>
  <c r="H8214" i="22"/>
  <c r="I8214" i="22" s="1"/>
  <c r="H8213" i="22"/>
  <c r="I8213" i="22" s="1"/>
  <c r="H8212" i="22"/>
  <c r="I8212" i="22" s="1"/>
  <c r="H8211" i="22"/>
  <c r="I8211" i="22" s="1"/>
  <c r="H8210" i="22"/>
  <c r="I8210" i="22" s="1"/>
  <c r="H8209" i="22"/>
  <c r="I8209" i="22" s="1"/>
  <c r="H8208" i="22"/>
  <c r="I8208" i="22" s="1"/>
  <c r="H8207" i="22"/>
  <c r="I8207" i="22" s="1"/>
  <c r="H8206" i="22"/>
  <c r="I8206" i="22" s="1"/>
  <c r="H8205" i="22"/>
  <c r="I8205" i="22" s="1"/>
  <c r="H8204" i="22"/>
  <c r="I8204" i="22" s="1"/>
  <c r="H8203" i="22"/>
  <c r="I8203" i="22" s="1"/>
  <c r="H8202" i="22"/>
  <c r="I8202" i="22" s="1"/>
  <c r="H8201" i="22"/>
  <c r="I8201" i="22" s="1"/>
  <c r="H8200" i="22"/>
  <c r="I8200" i="22" s="1"/>
  <c r="H8199" i="22"/>
  <c r="I8199" i="22" s="1"/>
  <c r="H8198" i="22"/>
  <c r="I8198" i="22" s="1"/>
  <c r="H8197" i="22"/>
  <c r="I8197" i="22" s="1"/>
  <c r="H8196" i="22"/>
  <c r="I8196" i="22" s="1"/>
  <c r="H8195" i="22"/>
  <c r="I8195" i="22" s="1"/>
  <c r="H8194" i="22"/>
  <c r="I8194" i="22" s="1"/>
  <c r="H8193" i="22"/>
  <c r="I8193" i="22" s="1"/>
  <c r="H8192" i="22"/>
  <c r="I8192" i="22" s="1"/>
  <c r="H8191" i="22"/>
  <c r="I8191" i="22" s="1"/>
  <c r="H8190" i="22"/>
  <c r="I8190" i="22" s="1"/>
  <c r="H8189" i="22"/>
  <c r="I8189" i="22" s="1"/>
  <c r="H8188" i="22"/>
  <c r="I8188" i="22" s="1"/>
  <c r="H8187" i="22"/>
  <c r="I8187" i="22" s="1"/>
  <c r="H8186" i="22"/>
  <c r="I8186" i="22" s="1"/>
  <c r="H8185" i="22"/>
  <c r="I8185" i="22" s="1"/>
  <c r="H8184" i="22"/>
  <c r="I8184" i="22" s="1"/>
  <c r="H8183" i="22"/>
  <c r="I8183" i="22" s="1"/>
  <c r="H8182" i="22"/>
  <c r="I8182" i="22" s="1"/>
  <c r="H8181" i="22"/>
  <c r="I8181" i="22" s="1"/>
  <c r="H8180" i="22"/>
  <c r="I8180" i="22" s="1"/>
  <c r="H8179" i="22"/>
  <c r="I8179" i="22" s="1"/>
  <c r="H8178" i="22"/>
  <c r="I8178" i="22" s="1"/>
  <c r="H8177" i="22"/>
  <c r="I8177" i="22" s="1"/>
  <c r="H8176" i="22"/>
  <c r="I8176" i="22" s="1"/>
  <c r="H8175" i="22"/>
  <c r="I8175" i="22" s="1"/>
  <c r="H8174" i="22"/>
  <c r="I8174" i="22" s="1"/>
  <c r="H8173" i="22"/>
  <c r="I8173" i="22" s="1"/>
  <c r="H8172" i="22"/>
  <c r="I8172" i="22" s="1"/>
  <c r="H8171" i="22"/>
  <c r="I8171" i="22" s="1"/>
  <c r="H8170" i="22"/>
  <c r="I8170" i="22" s="1"/>
  <c r="H8169" i="22"/>
  <c r="I8169" i="22" s="1"/>
  <c r="H8168" i="22"/>
  <c r="I8168" i="22" s="1"/>
  <c r="H8167" i="22"/>
  <c r="I8167" i="22" s="1"/>
  <c r="H8166" i="22"/>
  <c r="I8166" i="22" s="1"/>
  <c r="H8165" i="22"/>
  <c r="I8165" i="22" s="1"/>
  <c r="H8164" i="22"/>
  <c r="I8164" i="22" s="1"/>
  <c r="H8163" i="22"/>
  <c r="I8163" i="22" s="1"/>
  <c r="H8162" i="22"/>
  <c r="I8162" i="22" s="1"/>
  <c r="H8161" i="22"/>
  <c r="I8161" i="22" s="1"/>
  <c r="H8160" i="22"/>
  <c r="I8160" i="22" s="1"/>
  <c r="H8159" i="22"/>
  <c r="I8159" i="22" s="1"/>
  <c r="H8158" i="22"/>
  <c r="I8158" i="22" s="1"/>
  <c r="H8157" i="22"/>
  <c r="I8157" i="22" s="1"/>
  <c r="H8156" i="22"/>
  <c r="I8156" i="22" s="1"/>
  <c r="H8155" i="22"/>
  <c r="I8155" i="22" s="1"/>
  <c r="H8154" i="22"/>
  <c r="I8154" i="22" s="1"/>
  <c r="H8153" i="22"/>
  <c r="I8153" i="22" s="1"/>
  <c r="H8152" i="22"/>
  <c r="I8152" i="22" s="1"/>
  <c r="H8151" i="22"/>
  <c r="I8151" i="22" s="1"/>
  <c r="H8150" i="22"/>
  <c r="I8150" i="22" s="1"/>
  <c r="H8149" i="22"/>
  <c r="I8149" i="22" s="1"/>
  <c r="H8148" i="22"/>
  <c r="I8148" i="22" s="1"/>
  <c r="H8147" i="22"/>
  <c r="I8147" i="22" s="1"/>
  <c r="H8146" i="22"/>
  <c r="I8146" i="22" s="1"/>
  <c r="H8145" i="22"/>
  <c r="I8145" i="22" s="1"/>
  <c r="H8144" i="22"/>
  <c r="I8144" i="22" s="1"/>
  <c r="H8143" i="22"/>
  <c r="I8143" i="22" s="1"/>
  <c r="H8142" i="22"/>
  <c r="I8142" i="22" s="1"/>
  <c r="H8141" i="22"/>
  <c r="I8141" i="22" s="1"/>
  <c r="H8140" i="22"/>
  <c r="I8140" i="22" s="1"/>
  <c r="H8139" i="22"/>
  <c r="I8139" i="22" s="1"/>
  <c r="H8138" i="22"/>
  <c r="I8138" i="22" s="1"/>
  <c r="H8137" i="22"/>
  <c r="I8137" i="22" s="1"/>
  <c r="H8136" i="22"/>
  <c r="I8136" i="22" s="1"/>
  <c r="H8135" i="22"/>
  <c r="I8135" i="22" s="1"/>
  <c r="H8134" i="22"/>
  <c r="I8134" i="22" s="1"/>
  <c r="H8133" i="22"/>
  <c r="I8133" i="22" s="1"/>
  <c r="H8132" i="22"/>
  <c r="I8132" i="22" s="1"/>
  <c r="H8131" i="22"/>
  <c r="I8131" i="22" s="1"/>
  <c r="H8130" i="22"/>
  <c r="I8130" i="22" s="1"/>
  <c r="H8129" i="22"/>
  <c r="I8129" i="22" s="1"/>
  <c r="H8128" i="22"/>
  <c r="I8128" i="22" s="1"/>
  <c r="H8127" i="22"/>
  <c r="I8127" i="22" s="1"/>
  <c r="H8126" i="22"/>
  <c r="I8126" i="22" s="1"/>
  <c r="H8125" i="22"/>
  <c r="I8125" i="22" s="1"/>
  <c r="H8124" i="22"/>
  <c r="I8124" i="22" s="1"/>
  <c r="H8123" i="22"/>
  <c r="I8123" i="22" s="1"/>
  <c r="H8122" i="22"/>
  <c r="I8122" i="22" s="1"/>
  <c r="H8121" i="22"/>
  <c r="I8121" i="22" s="1"/>
  <c r="H8120" i="22"/>
  <c r="I8120" i="22" s="1"/>
  <c r="H8119" i="22"/>
  <c r="I8119" i="22" s="1"/>
  <c r="H8118" i="22"/>
  <c r="I8118" i="22" s="1"/>
  <c r="H8117" i="22"/>
  <c r="I8117" i="22" s="1"/>
  <c r="H8116" i="22"/>
  <c r="I8116" i="22" s="1"/>
  <c r="H8115" i="22"/>
  <c r="I8115" i="22" s="1"/>
  <c r="H8114" i="22"/>
  <c r="I8114" i="22" s="1"/>
  <c r="H8113" i="22"/>
  <c r="I8113" i="22" s="1"/>
  <c r="H8112" i="22"/>
  <c r="I8112" i="22" s="1"/>
  <c r="H8111" i="22"/>
  <c r="I8111" i="22" s="1"/>
  <c r="H8110" i="22"/>
  <c r="I8110" i="22" s="1"/>
  <c r="H8109" i="22"/>
  <c r="I8109" i="22" s="1"/>
  <c r="H8108" i="22"/>
  <c r="I8108" i="22" s="1"/>
  <c r="H8107" i="22"/>
  <c r="I8107" i="22" s="1"/>
  <c r="H8106" i="22"/>
  <c r="I8106" i="22" s="1"/>
  <c r="H8105" i="22"/>
  <c r="I8105" i="22" s="1"/>
  <c r="H8104" i="22"/>
  <c r="I8104" i="22" s="1"/>
  <c r="H8103" i="22"/>
  <c r="I8103" i="22" s="1"/>
  <c r="H8102" i="22"/>
  <c r="I8102" i="22" s="1"/>
  <c r="H8101" i="22"/>
  <c r="I8101" i="22" s="1"/>
  <c r="H8100" i="22"/>
  <c r="I8100" i="22" s="1"/>
  <c r="H8099" i="22"/>
  <c r="I8099" i="22" s="1"/>
  <c r="H8098" i="22"/>
  <c r="I8098" i="22" s="1"/>
  <c r="H8097" i="22"/>
  <c r="I8097" i="22" s="1"/>
  <c r="H8096" i="22"/>
  <c r="I8096" i="22" s="1"/>
  <c r="H8095" i="22"/>
  <c r="I8095" i="22" s="1"/>
  <c r="H8094" i="22"/>
  <c r="I8094" i="22" s="1"/>
  <c r="H8093" i="22"/>
  <c r="I8093" i="22" s="1"/>
  <c r="H8092" i="22"/>
  <c r="I8092" i="22" s="1"/>
  <c r="H8091" i="22"/>
  <c r="I8091" i="22" s="1"/>
  <c r="H8090" i="22"/>
  <c r="I8090" i="22" s="1"/>
  <c r="H8089" i="22"/>
  <c r="I8089" i="22" s="1"/>
  <c r="H8088" i="22"/>
  <c r="I8088" i="22" s="1"/>
  <c r="H8087" i="22"/>
  <c r="I8087" i="22" s="1"/>
  <c r="H8086" i="22"/>
  <c r="I8086" i="22" s="1"/>
  <c r="H8085" i="22"/>
  <c r="I8085" i="22" s="1"/>
  <c r="H8084" i="22"/>
  <c r="I8084" i="22" s="1"/>
  <c r="H8083" i="22"/>
  <c r="I8083" i="22" s="1"/>
  <c r="H8082" i="22"/>
  <c r="I8082" i="22" s="1"/>
  <c r="H8081" i="22"/>
  <c r="I8081" i="22" s="1"/>
  <c r="H8080" i="22"/>
  <c r="I8080" i="22" s="1"/>
  <c r="H8079" i="22"/>
  <c r="I8079" i="22" s="1"/>
  <c r="H8078" i="22"/>
  <c r="I8078" i="22" s="1"/>
  <c r="H8077" i="22"/>
  <c r="I8077" i="22" s="1"/>
  <c r="H8076" i="22"/>
  <c r="I8076" i="22" s="1"/>
  <c r="H8075" i="22"/>
  <c r="I8075" i="22" s="1"/>
  <c r="H8074" i="22"/>
  <c r="I8074" i="22" s="1"/>
  <c r="H8073" i="22"/>
  <c r="I8073" i="22" s="1"/>
  <c r="H8072" i="22"/>
  <c r="I8072" i="22" s="1"/>
  <c r="H8071" i="22"/>
  <c r="I8071" i="22" s="1"/>
  <c r="H8070" i="22"/>
  <c r="I8070" i="22" s="1"/>
  <c r="H8069" i="22"/>
  <c r="I8069" i="22" s="1"/>
  <c r="H8068" i="22"/>
  <c r="I8068" i="22" s="1"/>
  <c r="H8067" i="22"/>
  <c r="I8067" i="22" s="1"/>
  <c r="H8066" i="22"/>
  <c r="I8066" i="22" s="1"/>
  <c r="H8065" i="22"/>
  <c r="I8065" i="22" s="1"/>
  <c r="H8064" i="22"/>
  <c r="I8064" i="22" s="1"/>
  <c r="H8063" i="22"/>
  <c r="I8063" i="22" s="1"/>
  <c r="H8062" i="22"/>
  <c r="I8062" i="22" s="1"/>
  <c r="H8061" i="22"/>
  <c r="I8061" i="22" s="1"/>
  <c r="H8060" i="22"/>
  <c r="I8060" i="22" s="1"/>
  <c r="H8059" i="22"/>
  <c r="I8059" i="22" s="1"/>
  <c r="H8058" i="22"/>
  <c r="I8058" i="22" s="1"/>
  <c r="H8057" i="22"/>
  <c r="I8057" i="22" s="1"/>
  <c r="H8056" i="22"/>
  <c r="I8056" i="22" s="1"/>
  <c r="H8055" i="22"/>
  <c r="I8055" i="22" s="1"/>
  <c r="H8054" i="22"/>
  <c r="I8054" i="22" s="1"/>
  <c r="H8053" i="22"/>
  <c r="I8053" i="22" s="1"/>
  <c r="H8052" i="22"/>
  <c r="I8052" i="22" s="1"/>
  <c r="H8051" i="22"/>
  <c r="I8051" i="22" s="1"/>
  <c r="H8050" i="22"/>
  <c r="I8050" i="22" s="1"/>
  <c r="H8049" i="22"/>
  <c r="I8049" i="22" s="1"/>
  <c r="H8048" i="22"/>
  <c r="I8048" i="22" s="1"/>
  <c r="H8047" i="22"/>
  <c r="I8047" i="22" s="1"/>
  <c r="H8046" i="22"/>
  <c r="I8046" i="22" s="1"/>
  <c r="H8045" i="22"/>
  <c r="I8045" i="22" s="1"/>
  <c r="H8044" i="22"/>
  <c r="I8044" i="22" s="1"/>
  <c r="H8043" i="22"/>
  <c r="I8043" i="22" s="1"/>
  <c r="H8042" i="22"/>
  <c r="I8042" i="22" s="1"/>
  <c r="H8041" i="22"/>
  <c r="I8041" i="22" s="1"/>
  <c r="H8040" i="22"/>
  <c r="I8040" i="22" s="1"/>
  <c r="H8039" i="22"/>
  <c r="I8039" i="22" s="1"/>
  <c r="H8038" i="22"/>
  <c r="I8038" i="22" s="1"/>
  <c r="H8037" i="22"/>
  <c r="I8037" i="22" s="1"/>
  <c r="H8036" i="22"/>
  <c r="I8036" i="22" s="1"/>
  <c r="H8035" i="22"/>
  <c r="I8035" i="22" s="1"/>
  <c r="H8034" i="22"/>
  <c r="I8034" i="22" s="1"/>
  <c r="H8033" i="22"/>
  <c r="I8033" i="22" s="1"/>
  <c r="H8032" i="22"/>
  <c r="I8032" i="22" s="1"/>
  <c r="H8031" i="22"/>
  <c r="I8031" i="22" s="1"/>
  <c r="H8030" i="22"/>
  <c r="I8030" i="22" s="1"/>
  <c r="H8029" i="22"/>
  <c r="I8029" i="22" s="1"/>
  <c r="H8028" i="22"/>
  <c r="I8028" i="22" s="1"/>
  <c r="H8027" i="22"/>
  <c r="I8027" i="22" s="1"/>
  <c r="H8026" i="22"/>
  <c r="I8026" i="22" s="1"/>
  <c r="H8025" i="22"/>
  <c r="I8025" i="22" s="1"/>
  <c r="H8024" i="22"/>
  <c r="I8024" i="22" s="1"/>
  <c r="H8023" i="22"/>
  <c r="I8023" i="22" s="1"/>
  <c r="H8022" i="22"/>
  <c r="I8022" i="22" s="1"/>
  <c r="H8021" i="22"/>
  <c r="I8021" i="22" s="1"/>
  <c r="H8020" i="22"/>
  <c r="I8020" i="22" s="1"/>
  <c r="H8019" i="22"/>
  <c r="I8019" i="22" s="1"/>
  <c r="H8018" i="22"/>
  <c r="I8018" i="22" s="1"/>
  <c r="H8017" i="22"/>
  <c r="I8017" i="22" s="1"/>
  <c r="H8016" i="22"/>
  <c r="I8016" i="22" s="1"/>
  <c r="H8015" i="22"/>
  <c r="I8015" i="22" s="1"/>
  <c r="H8014" i="22"/>
  <c r="I8014" i="22" s="1"/>
  <c r="H8013" i="22"/>
  <c r="I8013" i="22" s="1"/>
  <c r="H8012" i="22"/>
  <c r="I8012" i="22" s="1"/>
  <c r="H8011" i="22"/>
  <c r="I8011" i="22" s="1"/>
  <c r="H8010" i="22"/>
  <c r="I8010" i="22" s="1"/>
  <c r="H8009" i="22"/>
  <c r="I8009" i="22" s="1"/>
  <c r="H8008" i="22"/>
  <c r="I8008" i="22" s="1"/>
  <c r="H8007" i="22"/>
  <c r="I8007" i="22" s="1"/>
  <c r="H8006" i="22"/>
  <c r="I8006" i="22" s="1"/>
  <c r="H8005" i="22"/>
  <c r="I8005" i="22" s="1"/>
  <c r="H8004" i="22"/>
  <c r="I8004" i="22" s="1"/>
  <c r="H8003" i="22"/>
  <c r="I8003" i="22" s="1"/>
  <c r="H8002" i="22"/>
  <c r="I8002" i="22" s="1"/>
  <c r="H8001" i="22"/>
  <c r="I8001" i="22" s="1"/>
  <c r="H8000" i="22"/>
  <c r="I8000" i="22" s="1"/>
  <c r="H7999" i="22"/>
  <c r="I7999" i="22" s="1"/>
  <c r="H7998" i="22"/>
  <c r="I7998" i="22" s="1"/>
  <c r="H7997" i="22"/>
  <c r="I7997" i="22" s="1"/>
  <c r="H7996" i="22"/>
  <c r="I7996" i="22" s="1"/>
  <c r="H7995" i="22"/>
  <c r="I7995" i="22" s="1"/>
  <c r="H7994" i="22"/>
  <c r="I7994" i="22" s="1"/>
  <c r="H7993" i="22"/>
  <c r="I7993" i="22" s="1"/>
  <c r="H7992" i="22"/>
  <c r="I7992" i="22" s="1"/>
  <c r="H7991" i="22"/>
  <c r="I7991" i="22" s="1"/>
  <c r="H7990" i="22"/>
  <c r="I7990" i="22" s="1"/>
  <c r="H7989" i="22"/>
  <c r="I7989" i="22" s="1"/>
  <c r="H7988" i="22"/>
  <c r="I7988" i="22" s="1"/>
  <c r="H7987" i="22"/>
  <c r="I7987" i="22" s="1"/>
  <c r="H7986" i="22"/>
  <c r="I7986" i="22" s="1"/>
  <c r="H7985" i="22"/>
  <c r="I7985" i="22" s="1"/>
  <c r="H7984" i="22"/>
  <c r="I7984" i="22" s="1"/>
  <c r="H7983" i="22"/>
  <c r="I7983" i="22" s="1"/>
  <c r="H7982" i="22"/>
  <c r="I7982" i="22" s="1"/>
  <c r="H7981" i="22"/>
  <c r="I7981" i="22" s="1"/>
  <c r="H7980" i="22"/>
  <c r="I7980" i="22" s="1"/>
  <c r="H7979" i="22"/>
  <c r="I7979" i="22" s="1"/>
  <c r="H7978" i="22"/>
  <c r="I7978" i="22" s="1"/>
  <c r="H7977" i="22"/>
  <c r="I7977" i="22" s="1"/>
  <c r="H7976" i="22"/>
  <c r="I7976" i="22" s="1"/>
  <c r="H7975" i="22"/>
  <c r="I7975" i="22" s="1"/>
  <c r="H7974" i="22"/>
  <c r="I7974" i="22" s="1"/>
  <c r="H7973" i="22"/>
  <c r="I7973" i="22" s="1"/>
  <c r="H7972" i="22"/>
  <c r="I7972" i="22" s="1"/>
  <c r="H7971" i="22"/>
  <c r="I7971" i="22" s="1"/>
  <c r="H7970" i="22"/>
  <c r="I7970" i="22" s="1"/>
  <c r="H7969" i="22"/>
  <c r="I7969" i="22" s="1"/>
  <c r="H7968" i="22"/>
  <c r="I7968" i="22" s="1"/>
  <c r="H7967" i="22"/>
  <c r="I7967" i="22" s="1"/>
  <c r="H7966" i="22"/>
  <c r="I7966" i="22" s="1"/>
  <c r="H7965" i="22"/>
  <c r="I7965" i="22" s="1"/>
  <c r="H7964" i="22"/>
  <c r="I7964" i="22" s="1"/>
  <c r="H7963" i="22"/>
  <c r="I7963" i="22" s="1"/>
  <c r="H7962" i="22"/>
  <c r="I7962" i="22" s="1"/>
  <c r="H7961" i="22"/>
  <c r="I7961" i="22" s="1"/>
  <c r="H7960" i="22"/>
  <c r="I7960" i="22" s="1"/>
  <c r="H7959" i="22"/>
  <c r="I7959" i="22" s="1"/>
  <c r="H7958" i="22"/>
  <c r="I7958" i="22" s="1"/>
  <c r="H7957" i="22"/>
  <c r="I7957" i="22" s="1"/>
  <c r="H7956" i="22"/>
  <c r="I7956" i="22" s="1"/>
  <c r="H7955" i="22"/>
  <c r="I7955" i="22" s="1"/>
  <c r="H7954" i="22"/>
  <c r="I7954" i="22" s="1"/>
  <c r="H7953" i="22"/>
  <c r="I7953" i="22" s="1"/>
  <c r="H7952" i="22"/>
  <c r="I7952" i="22" s="1"/>
  <c r="H7951" i="22"/>
  <c r="I7951" i="22" s="1"/>
  <c r="H7950" i="22"/>
  <c r="I7950" i="22" s="1"/>
  <c r="H7949" i="22"/>
  <c r="I7949" i="22" s="1"/>
  <c r="H7948" i="22"/>
  <c r="I7948" i="22" s="1"/>
  <c r="H7947" i="22"/>
  <c r="I7947" i="22" s="1"/>
  <c r="H7946" i="22"/>
  <c r="I7946" i="22" s="1"/>
  <c r="H7945" i="22"/>
  <c r="I7945" i="22" s="1"/>
  <c r="H7944" i="22"/>
  <c r="I7944" i="22" s="1"/>
  <c r="H7943" i="22"/>
  <c r="I7943" i="22" s="1"/>
  <c r="H7942" i="22"/>
  <c r="I7942" i="22" s="1"/>
  <c r="H7941" i="22"/>
  <c r="I7941" i="22" s="1"/>
  <c r="H7940" i="22"/>
  <c r="I7940" i="22" s="1"/>
  <c r="H7939" i="22"/>
  <c r="I7939" i="22" s="1"/>
  <c r="H7938" i="22"/>
  <c r="I7938" i="22" s="1"/>
  <c r="H7937" i="22"/>
  <c r="I7937" i="22" s="1"/>
  <c r="H7936" i="22"/>
  <c r="I7936" i="22" s="1"/>
  <c r="H7935" i="22"/>
  <c r="I7935" i="22" s="1"/>
  <c r="H7934" i="22"/>
  <c r="I7934" i="22" s="1"/>
  <c r="H7933" i="22"/>
  <c r="I7933" i="22" s="1"/>
  <c r="H7932" i="22"/>
  <c r="I7932" i="22" s="1"/>
  <c r="H7931" i="22"/>
  <c r="I7931" i="22" s="1"/>
  <c r="H7930" i="22"/>
  <c r="I7930" i="22" s="1"/>
  <c r="H7929" i="22"/>
  <c r="I7929" i="22" s="1"/>
  <c r="H7928" i="22"/>
  <c r="I7928" i="22" s="1"/>
  <c r="H7927" i="22"/>
  <c r="I7927" i="22" s="1"/>
  <c r="H7926" i="22"/>
  <c r="I7926" i="22" s="1"/>
  <c r="H7925" i="22"/>
  <c r="I7925" i="22" s="1"/>
  <c r="H7924" i="22"/>
  <c r="I7924" i="22" s="1"/>
  <c r="H7923" i="22"/>
  <c r="I7923" i="22" s="1"/>
  <c r="H7922" i="22"/>
  <c r="I7922" i="22" s="1"/>
  <c r="H7921" i="22"/>
  <c r="I7921" i="22" s="1"/>
  <c r="H7920" i="22"/>
  <c r="I7920" i="22" s="1"/>
  <c r="H7919" i="22"/>
  <c r="I7919" i="22" s="1"/>
  <c r="H7918" i="22"/>
  <c r="I7918" i="22" s="1"/>
  <c r="H7917" i="22"/>
  <c r="I7917" i="22" s="1"/>
  <c r="H7916" i="22"/>
  <c r="I7916" i="22" s="1"/>
  <c r="H7915" i="22"/>
  <c r="I7915" i="22" s="1"/>
  <c r="H7914" i="22"/>
  <c r="I7914" i="22" s="1"/>
  <c r="H7913" i="22"/>
  <c r="I7913" i="22" s="1"/>
  <c r="H7912" i="22"/>
  <c r="I7912" i="22" s="1"/>
  <c r="H7911" i="22"/>
  <c r="I7911" i="22" s="1"/>
  <c r="H7910" i="22"/>
  <c r="I7910" i="22" s="1"/>
  <c r="H7909" i="22"/>
  <c r="I7909" i="22" s="1"/>
  <c r="H7908" i="22"/>
  <c r="I7908" i="22" s="1"/>
  <c r="H7907" i="22"/>
  <c r="I7907" i="22" s="1"/>
  <c r="H7906" i="22"/>
  <c r="I7906" i="22" s="1"/>
  <c r="H7905" i="22"/>
  <c r="I7905" i="22" s="1"/>
  <c r="H7904" i="22"/>
  <c r="I7904" i="22" s="1"/>
  <c r="H7903" i="22"/>
  <c r="I7903" i="22" s="1"/>
  <c r="H7902" i="22"/>
  <c r="I7902" i="22" s="1"/>
  <c r="H7901" i="22"/>
  <c r="I7901" i="22" s="1"/>
  <c r="H7900" i="22"/>
  <c r="I7900" i="22" s="1"/>
  <c r="H7899" i="22"/>
  <c r="I7899" i="22" s="1"/>
  <c r="H7898" i="22"/>
  <c r="I7898" i="22" s="1"/>
  <c r="H7897" i="22"/>
  <c r="I7897" i="22" s="1"/>
  <c r="H7896" i="22"/>
  <c r="I7896" i="22" s="1"/>
  <c r="H7895" i="22"/>
  <c r="I7895" i="22" s="1"/>
  <c r="H7894" i="22"/>
  <c r="I7894" i="22" s="1"/>
  <c r="H7893" i="22"/>
  <c r="I7893" i="22" s="1"/>
  <c r="H7892" i="22"/>
  <c r="I7892" i="22" s="1"/>
  <c r="H7891" i="22"/>
  <c r="I7891" i="22" s="1"/>
  <c r="H7890" i="22"/>
  <c r="I7890" i="22" s="1"/>
  <c r="H7889" i="22"/>
  <c r="I7889" i="22" s="1"/>
  <c r="H7888" i="22"/>
  <c r="I7888" i="22" s="1"/>
  <c r="H7887" i="22"/>
  <c r="I7887" i="22" s="1"/>
  <c r="H7886" i="22"/>
  <c r="I7886" i="22" s="1"/>
  <c r="H7885" i="22"/>
  <c r="I7885" i="22" s="1"/>
  <c r="H7884" i="22"/>
  <c r="I7884" i="22" s="1"/>
  <c r="H7883" i="22"/>
  <c r="I7883" i="22" s="1"/>
  <c r="H7882" i="22"/>
  <c r="I7882" i="22" s="1"/>
  <c r="H7881" i="22"/>
  <c r="I7881" i="22" s="1"/>
  <c r="H7880" i="22"/>
  <c r="I7880" i="22" s="1"/>
  <c r="H7879" i="22"/>
  <c r="I7879" i="22" s="1"/>
  <c r="H7878" i="22"/>
  <c r="I7878" i="22" s="1"/>
  <c r="H7877" i="22"/>
  <c r="I7877" i="22" s="1"/>
  <c r="H7876" i="22"/>
  <c r="I7876" i="22" s="1"/>
  <c r="H7875" i="22"/>
  <c r="I7875" i="22" s="1"/>
  <c r="H7874" i="22"/>
  <c r="I7874" i="22" s="1"/>
  <c r="H7873" i="22"/>
  <c r="I7873" i="22" s="1"/>
  <c r="H7872" i="22"/>
  <c r="I7872" i="22" s="1"/>
  <c r="H7871" i="22"/>
  <c r="I7871" i="22" s="1"/>
  <c r="H7870" i="22"/>
  <c r="I7870" i="22" s="1"/>
  <c r="H7869" i="22"/>
  <c r="I7869" i="22" s="1"/>
  <c r="H7868" i="22"/>
  <c r="I7868" i="22" s="1"/>
  <c r="H7867" i="22"/>
  <c r="I7867" i="22" s="1"/>
  <c r="H7866" i="22"/>
  <c r="I7866" i="22" s="1"/>
  <c r="H7865" i="22"/>
  <c r="I7865" i="22" s="1"/>
  <c r="H7864" i="22"/>
  <c r="I7864" i="22" s="1"/>
  <c r="H7863" i="22"/>
  <c r="I7863" i="22" s="1"/>
  <c r="H7862" i="22"/>
  <c r="I7862" i="22" s="1"/>
  <c r="H7861" i="22"/>
  <c r="I7861" i="22" s="1"/>
  <c r="H7860" i="22"/>
  <c r="I7860" i="22" s="1"/>
  <c r="H7859" i="22"/>
  <c r="I7859" i="22" s="1"/>
  <c r="H7858" i="22"/>
  <c r="I7858" i="22" s="1"/>
  <c r="H7857" i="22"/>
  <c r="I7857" i="22" s="1"/>
  <c r="H7856" i="22"/>
  <c r="I7856" i="22" s="1"/>
  <c r="H7855" i="22"/>
  <c r="I7855" i="22" s="1"/>
  <c r="H7854" i="22"/>
  <c r="I7854" i="22" s="1"/>
  <c r="H7853" i="22"/>
  <c r="I7853" i="22" s="1"/>
  <c r="H7852" i="22"/>
  <c r="I7852" i="22" s="1"/>
  <c r="H7851" i="22"/>
  <c r="I7851" i="22" s="1"/>
  <c r="H7850" i="22"/>
  <c r="I7850" i="22" s="1"/>
  <c r="H7849" i="22"/>
  <c r="I7849" i="22" s="1"/>
  <c r="H7848" i="22"/>
  <c r="I7848" i="22" s="1"/>
  <c r="H7847" i="22"/>
  <c r="I7847" i="22" s="1"/>
  <c r="H7846" i="22"/>
  <c r="I7846" i="22" s="1"/>
  <c r="H7845" i="22"/>
  <c r="I7845" i="22" s="1"/>
  <c r="H7844" i="22"/>
  <c r="I7844" i="22" s="1"/>
  <c r="H7843" i="22"/>
  <c r="I7843" i="22" s="1"/>
  <c r="H7842" i="22"/>
  <c r="I7842" i="22" s="1"/>
  <c r="H7841" i="22"/>
  <c r="I7841" i="22" s="1"/>
  <c r="H7840" i="22"/>
  <c r="I7840" i="22" s="1"/>
  <c r="H7839" i="22"/>
  <c r="I7839" i="22" s="1"/>
  <c r="H7838" i="22"/>
  <c r="I7838" i="22" s="1"/>
  <c r="H7837" i="22"/>
  <c r="I7837" i="22" s="1"/>
  <c r="H7836" i="22"/>
  <c r="I7836" i="22" s="1"/>
  <c r="H7835" i="22"/>
  <c r="I7835" i="22" s="1"/>
  <c r="H7834" i="22"/>
  <c r="I7834" i="22" s="1"/>
  <c r="H7833" i="22"/>
  <c r="I7833" i="22" s="1"/>
  <c r="H7832" i="22"/>
  <c r="I7832" i="22" s="1"/>
  <c r="H7831" i="22"/>
  <c r="I7831" i="22" s="1"/>
  <c r="H7830" i="22"/>
  <c r="I7830" i="22" s="1"/>
  <c r="H7829" i="22"/>
  <c r="I7829" i="22" s="1"/>
  <c r="H7828" i="22"/>
  <c r="I7828" i="22" s="1"/>
  <c r="H7827" i="22"/>
  <c r="I7827" i="22" s="1"/>
  <c r="H7826" i="22"/>
  <c r="I7826" i="22" s="1"/>
  <c r="H7825" i="22"/>
  <c r="I7825" i="22" s="1"/>
  <c r="H7824" i="22"/>
  <c r="I7824" i="22" s="1"/>
  <c r="H7823" i="22"/>
  <c r="I7823" i="22" s="1"/>
  <c r="H7822" i="22"/>
  <c r="I7822" i="22" s="1"/>
  <c r="H7821" i="22"/>
  <c r="I7821" i="22" s="1"/>
  <c r="H7820" i="22"/>
  <c r="I7820" i="22" s="1"/>
  <c r="H7819" i="22"/>
  <c r="I7819" i="22" s="1"/>
  <c r="H7818" i="22"/>
  <c r="I7818" i="22" s="1"/>
  <c r="H7817" i="22"/>
  <c r="I7817" i="22" s="1"/>
  <c r="H7816" i="22"/>
  <c r="I7816" i="22" s="1"/>
  <c r="H7815" i="22"/>
  <c r="I7815" i="22" s="1"/>
  <c r="H7814" i="22"/>
  <c r="I7814" i="22" s="1"/>
  <c r="H7813" i="22"/>
  <c r="I7813" i="22" s="1"/>
  <c r="H7812" i="22"/>
  <c r="I7812" i="22" s="1"/>
  <c r="H7811" i="22"/>
  <c r="I7811" i="22" s="1"/>
  <c r="H7810" i="22"/>
  <c r="I7810" i="22" s="1"/>
  <c r="H7809" i="22"/>
  <c r="I7809" i="22" s="1"/>
  <c r="H7808" i="22"/>
  <c r="I7808" i="22" s="1"/>
  <c r="H7807" i="22"/>
  <c r="I7807" i="22" s="1"/>
  <c r="H7806" i="22"/>
  <c r="I7806" i="22" s="1"/>
  <c r="H7805" i="22"/>
  <c r="I7805" i="22" s="1"/>
  <c r="H7804" i="22"/>
  <c r="I7804" i="22" s="1"/>
  <c r="H7803" i="22"/>
  <c r="I7803" i="22" s="1"/>
  <c r="H7802" i="22"/>
  <c r="I7802" i="22" s="1"/>
  <c r="H7801" i="22"/>
  <c r="I7801" i="22" s="1"/>
  <c r="H7800" i="22"/>
  <c r="I7800" i="22" s="1"/>
  <c r="H7799" i="22"/>
  <c r="I7799" i="22" s="1"/>
  <c r="H7798" i="22"/>
  <c r="I7798" i="22" s="1"/>
  <c r="H7797" i="22"/>
  <c r="I7797" i="22" s="1"/>
  <c r="H7796" i="22"/>
  <c r="I7796" i="22" s="1"/>
  <c r="H7795" i="22"/>
  <c r="I7795" i="22" s="1"/>
  <c r="H7794" i="22"/>
  <c r="I7794" i="22" s="1"/>
  <c r="H7793" i="22"/>
  <c r="I7793" i="22" s="1"/>
  <c r="H7792" i="22"/>
  <c r="I7792" i="22" s="1"/>
  <c r="H7791" i="22"/>
  <c r="I7791" i="22" s="1"/>
  <c r="H7790" i="22"/>
  <c r="I7790" i="22" s="1"/>
  <c r="H7789" i="22"/>
  <c r="I7789" i="22" s="1"/>
  <c r="H7788" i="22"/>
  <c r="I7788" i="22" s="1"/>
  <c r="H7787" i="22"/>
  <c r="I7787" i="22" s="1"/>
  <c r="H7786" i="22"/>
  <c r="I7786" i="22" s="1"/>
  <c r="H7785" i="22"/>
  <c r="I7785" i="22" s="1"/>
  <c r="H7784" i="22"/>
  <c r="I7784" i="22" s="1"/>
  <c r="H7783" i="22"/>
  <c r="I7783" i="22" s="1"/>
  <c r="H7782" i="22"/>
  <c r="I7782" i="22" s="1"/>
  <c r="H7781" i="22"/>
  <c r="I7781" i="22" s="1"/>
  <c r="H7780" i="22"/>
  <c r="I7780" i="22" s="1"/>
  <c r="H7779" i="22"/>
  <c r="I7779" i="22" s="1"/>
  <c r="H7778" i="22"/>
  <c r="I7778" i="22" s="1"/>
  <c r="H7777" i="22"/>
  <c r="I7777" i="22" s="1"/>
  <c r="H7776" i="22"/>
  <c r="I7776" i="22" s="1"/>
  <c r="H7775" i="22"/>
  <c r="I7775" i="22" s="1"/>
  <c r="H7774" i="22"/>
  <c r="I7774" i="22" s="1"/>
  <c r="H7773" i="22"/>
  <c r="I7773" i="22" s="1"/>
  <c r="H7772" i="22"/>
  <c r="I7772" i="22" s="1"/>
  <c r="H7771" i="22"/>
  <c r="I7771" i="22" s="1"/>
  <c r="H7770" i="22"/>
  <c r="I7770" i="22" s="1"/>
  <c r="H7769" i="22"/>
  <c r="I7769" i="22" s="1"/>
  <c r="H7768" i="22"/>
  <c r="I7768" i="22" s="1"/>
  <c r="H7767" i="22"/>
  <c r="I7767" i="22" s="1"/>
  <c r="H7766" i="22"/>
  <c r="I7766" i="22" s="1"/>
  <c r="H7765" i="22"/>
  <c r="I7765" i="22" s="1"/>
  <c r="H7764" i="22"/>
  <c r="I7764" i="22" s="1"/>
  <c r="H7763" i="22"/>
  <c r="I7763" i="22" s="1"/>
  <c r="H7762" i="22"/>
  <c r="I7762" i="22" s="1"/>
  <c r="H7761" i="22"/>
  <c r="I7761" i="22" s="1"/>
  <c r="H7760" i="22"/>
  <c r="I7760" i="22" s="1"/>
  <c r="H7759" i="22"/>
  <c r="I7759" i="22" s="1"/>
  <c r="H7758" i="22"/>
  <c r="I7758" i="22" s="1"/>
  <c r="H7757" i="22"/>
  <c r="I7757" i="22" s="1"/>
  <c r="H7756" i="22"/>
  <c r="I7756" i="22" s="1"/>
  <c r="H7755" i="22"/>
  <c r="I7755" i="22" s="1"/>
  <c r="H7754" i="22"/>
  <c r="I7754" i="22" s="1"/>
  <c r="H7753" i="22"/>
  <c r="I7753" i="22" s="1"/>
  <c r="H7752" i="22"/>
  <c r="I7752" i="22" s="1"/>
  <c r="H7751" i="22"/>
  <c r="I7751" i="22" s="1"/>
  <c r="H7750" i="22"/>
  <c r="I7750" i="22" s="1"/>
  <c r="H7749" i="22"/>
  <c r="I7749" i="22" s="1"/>
  <c r="H7748" i="22"/>
  <c r="I7748" i="22" s="1"/>
  <c r="H7747" i="22"/>
  <c r="I7747" i="22" s="1"/>
  <c r="H7746" i="22"/>
  <c r="I7746" i="22" s="1"/>
  <c r="H7745" i="22"/>
  <c r="I7745" i="22" s="1"/>
  <c r="H7744" i="22"/>
  <c r="I7744" i="22" s="1"/>
  <c r="H7743" i="22"/>
  <c r="I7743" i="22" s="1"/>
  <c r="H7742" i="22"/>
  <c r="I7742" i="22" s="1"/>
  <c r="H7741" i="22"/>
  <c r="I7741" i="22" s="1"/>
  <c r="H7740" i="22"/>
  <c r="I7740" i="22" s="1"/>
  <c r="H7739" i="22"/>
  <c r="I7739" i="22" s="1"/>
  <c r="H7738" i="22"/>
  <c r="I7738" i="22" s="1"/>
  <c r="H7737" i="22"/>
  <c r="I7737" i="22" s="1"/>
  <c r="H7736" i="22"/>
  <c r="I7736" i="22" s="1"/>
  <c r="H7735" i="22"/>
  <c r="I7735" i="22" s="1"/>
  <c r="H7734" i="22"/>
  <c r="I7734" i="22" s="1"/>
  <c r="H7733" i="22"/>
  <c r="I7733" i="22" s="1"/>
  <c r="H7732" i="22"/>
  <c r="I7732" i="22" s="1"/>
  <c r="H7731" i="22"/>
  <c r="I7731" i="22" s="1"/>
  <c r="H7730" i="22"/>
  <c r="I7730" i="22" s="1"/>
  <c r="H7729" i="22"/>
  <c r="I7729" i="22" s="1"/>
  <c r="H7728" i="22"/>
  <c r="I7728" i="22" s="1"/>
  <c r="H7727" i="22"/>
  <c r="I7727" i="22" s="1"/>
  <c r="H7726" i="22"/>
  <c r="I7726" i="22" s="1"/>
  <c r="H7725" i="22"/>
  <c r="I7725" i="22" s="1"/>
  <c r="H7724" i="22"/>
  <c r="I7724" i="22" s="1"/>
  <c r="H7723" i="22"/>
  <c r="I7723" i="22" s="1"/>
  <c r="H7722" i="22"/>
  <c r="I7722" i="22" s="1"/>
  <c r="H7721" i="22"/>
  <c r="I7721" i="22" s="1"/>
  <c r="H7720" i="22"/>
  <c r="I7720" i="22" s="1"/>
  <c r="H7719" i="22"/>
  <c r="I7719" i="22" s="1"/>
  <c r="H7718" i="22"/>
  <c r="I7718" i="22" s="1"/>
  <c r="H7717" i="22"/>
  <c r="I7717" i="22" s="1"/>
  <c r="H7716" i="22"/>
  <c r="I7716" i="22" s="1"/>
  <c r="H7715" i="22"/>
  <c r="I7715" i="22" s="1"/>
  <c r="H7714" i="22"/>
  <c r="I7714" i="22" s="1"/>
  <c r="H7713" i="22"/>
  <c r="I7713" i="22" s="1"/>
  <c r="H7712" i="22"/>
  <c r="I7712" i="22" s="1"/>
  <c r="H7711" i="22"/>
  <c r="I7711" i="22" s="1"/>
  <c r="H7710" i="22"/>
  <c r="I7710" i="22" s="1"/>
  <c r="H7709" i="22"/>
  <c r="I7709" i="22" s="1"/>
  <c r="H7708" i="22"/>
  <c r="I7708" i="22" s="1"/>
  <c r="H7707" i="22"/>
  <c r="I7707" i="22" s="1"/>
  <c r="H7706" i="22"/>
  <c r="I7706" i="22" s="1"/>
  <c r="H7705" i="22"/>
  <c r="I7705" i="22" s="1"/>
  <c r="H7704" i="22"/>
  <c r="I7704" i="22" s="1"/>
  <c r="H7703" i="22"/>
  <c r="I7703" i="22" s="1"/>
  <c r="H7702" i="22"/>
  <c r="I7702" i="22" s="1"/>
  <c r="H7701" i="22"/>
  <c r="I7701" i="22" s="1"/>
  <c r="H7700" i="22"/>
  <c r="I7700" i="22" s="1"/>
  <c r="H7699" i="22"/>
  <c r="I7699" i="22" s="1"/>
  <c r="H7698" i="22"/>
  <c r="I7698" i="22" s="1"/>
  <c r="H7697" i="22"/>
  <c r="I7697" i="22" s="1"/>
  <c r="H7696" i="22"/>
  <c r="I7696" i="22" s="1"/>
  <c r="H7695" i="22"/>
  <c r="I7695" i="22" s="1"/>
  <c r="H7694" i="22"/>
  <c r="I7694" i="22" s="1"/>
  <c r="H7693" i="22"/>
  <c r="I7693" i="22" s="1"/>
  <c r="H7692" i="22"/>
  <c r="I7692" i="22" s="1"/>
  <c r="H7691" i="22"/>
  <c r="I7691" i="22" s="1"/>
  <c r="H7690" i="22"/>
  <c r="I7690" i="22" s="1"/>
  <c r="H7689" i="22"/>
  <c r="I7689" i="22" s="1"/>
  <c r="H7688" i="22"/>
  <c r="I7688" i="22" s="1"/>
  <c r="H7687" i="22"/>
  <c r="I7687" i="22" s="1"/>
  <c r="H7686" i="22"/>
  <c r="I7686" i="22" s="1"/>
  <c r="H7685" i="22"/>
  <c r="I7685" i="22" s="1"/>
  <c r="H7684" i="22"/>
  <c r="I7684" i="22" s="1"/>
  <c r="H7683" i="22"/>
  <c r="I7683" i="22" s="1"/>
  <c r="H7682" i="22"/>
  <c r="I7682" i="22" s="1"/>
  <c r="H7681" i="22"/>
  <c r="I7681" i="22" s="1"/>
  <c r="H7680" i="22"/>
  <c r="I7680" i="22" s="1"/>
  <c r="H7679" i="22"/>
  <c r="I7679" i="22" s="1"/>
  <c r="H7678" i="22"/>
  <c r="I7678" i="22" s="1"/>
  <c r="H7677" i="22"/>
  <c r="I7677" i="22" s="1"/>
  <c r="H7676" i="22"/>
  <c r="I7676" i="22" s="1"/>
  <c r="H7675" i="22"/>
  <c r="I7675" i="22" s="1"/>
  <c r="H7674" i="22"/>
  <c r="I7674" i="22" s="1"/>
  <c r="H7673" i="22"/>
  <c r="I7673" i="22" s="1"/>
  <c r="H7672" i="22"/>
  <c r="I7672" i="22" s="1"/>
  <c r="H7671" i="22"/>
  <c r="I7671" i="22" s="1"/>
  <c r="H7670" i="22"/>
  <c r="I7670" i="22" s="1"/>
  <c r="H7669" i="22"/>
  <c r="I7669" i="22" s="1"/>
  <c r="H7668" i="22"/>
  <c r="I7668" i="22" s="1"/>
  <c r="H7667" i="22"/>
  <c r="I7667" i="22" s="1"/>
  <c r="H7666" i="22"/>
  <c r="I7666" i="22" s="1"/>
  <c r="H7665" i="22"/>
  <c r="I7665" i="22" s="1"/>
  <c r="H7664" i="22"/>
  <c r="I7664" i="22" s="1"/>
  <c r="H7663" i="22"/>
  <c r="I7663" i="22" s="1"/>
  <c r="H7662" i="22"/>
  <c r="I7662" i="22" s="1"/>
  <c r="H7661" i="22"/>
  <c r="I7661" i="22" s="1"/>
  <c r="H7660" i="22"/>
  <c r="I7660" i="22" s="1"/>
  <c r="H7659" i="22"/>
  <c r="I7659" i="22" s="1"/>
  <c r="H7658" i="22"/>
  <c r="I7658" i="22" s="1"/>
  <c r="H7657" i="22"/>
  <c r="I7657" i="22" s="1"/>
  <c r="H7656" i="22"/>
  <c r="I7656" i="22" s="1"/>
  <c r="H7655" i="22"/>
  <c r="I7655" i="22" s="1"/>
  <c r="H7654" i="22"/>
  <c r="I7654" i="22" s="1"/>
  <c r="H7653" i="22"/>
  <c r="I7653" i="22" s="1"/>
  <c r="H7652" i="22"/>
  <c r="I7652" i="22" s="1"/>
  <c r="H7651" i="22"/>
  <c r="I7651" i="22" s="1"/>
  <c r="H7650" i="22"/>
  <c r="I7650" i="22" s="1"/>
  <c r="H7649" i="22"/>
  <c r="I7649" i="22" s="1"/>
  <c r="H7648" i="22"/>
  <c r="I7648" i="22" s="1"/>
  <c r="H7647" i="22"/>
  <c r="I7647" i="22" s="1"/>
  <c r="H7646" i="22"/>
  <c r="I7646" i="22" s="1"/>
  <c r="H7645" i="22"/>
  <c r="I7645" i="22" s="1"/>
  <c r="H7644" i="22"/>
  <c r="I7644" i="22" s="1"/>
  <c r="H7643" i="22"/>
  <c r="I7643" i="22" s="1"/>
  <c r="H7642" i="22"/>
  <c r="I7642" i="22" s="1"/>
  <c r="H7641" i="22"/>
  <c r="I7641" i="22" s="1"/>
  <c r="H7640" i="22"/>
  <c r="I7640" i="22" s="1"/>
  <c r="H7639" i="22"/>
  <c r="I7639" i="22" s="1"/>
  <c r="H7638" i="22"/>
  <c r="I7638" i="22" s="1"/>
  <c r="H7637" i="22"/>
  <c r="I7637" i="22" s="1"/>
  <c r="H7636" i="22"/>
  <c r="I7636" i="22" s="1"/>
  <c r="H7635" i="22"/>
  <c r="I7635" i="22" s="1"/>
  <c r="H7634" i="22"/>
  <c r="I7634" i="22" s="1"/>
  <c r="H7633" i="22"/>
  <c r="I7633" i="22" s="1"/>
  <c r="H7632" i="22"/>
  <c r="I7632" i="22" s="1"/>
  <c r="H7631" i="22"/>
  <c r="I7631" i="22" s="1"/>
  <c r="H7630" i="22"/>
  <c r="I7630" i="22" s="1"/>
  <c r="H7629" i="22"/>
  <c r="I7629" i="22" s="1"/>
  <c r="H7628" i="22"/>
  <c r="I7628" i="22" s="1"/>
  <c r="H7627" i="22"/>
  <c r="I7627" i="22" s="1"/>
  <c r="H7626" i="22"/>
  <c r="I7626" i="22" s="1"/>
  <c r="H7625" i="22"/>
  <c r="I7625" i="22" s="1"/>
  <c r="H7624" i="22"/>
  <c r="I7624" i="22" s="1"/>
  <c r="H7623" i="22"/>
  <c r="I7623" i="22" s="1"/>
  <c r="H7622" i="22"/>
  <c r="I7622" i="22" s="1"/>
  <c r="H7621" i="22"/>
  <c r="I7621" i="22" s="1"/>
  <c r="H7620" i="22"/>
  <c r="I7620" i="22" s="1"/>
  <c r="H7619" i="22"/>
  <c r="I7619" i="22" s="1"/>
  <c r="H7618" i="22"/>
  <c r="I7618" i="22" s="1"/>
  <c r="H7617" i="22"/>
  <c r="I7617" i="22" s="1"/>
  <c r="H7616" i="22"/>
  <c r="I7616" i="22" s="1"/>
  <c r="H7615" i="22"/>
  <c r="I7615" i="22" s="1"/>
  <c r="H7614" i="22"/>
  <c r="I7614" i="22" s="1"/>
  <c r="H7613" i="22"/>
  <c r="I7613" i="22" s="1"/>
  <c r="H7612" i="22"/>
  <c r="I7612" i="22" s="1"/>
  <c r="H7611" i="22"/>
  <c r="I7611" i="22" s="1"/>
  <c r="H7610" i="22"/>
  <c r="I7610" i="22" s="1"/>
  <c r="H7609" i="22"/>
  <c r="I7609" i="22" s="1"/>
  <c r="H7608" i="22"/>
  <c r="I7608" i="22" s="1"/>
  <c r="H7607" i="22"/>
  <c r="I7607" i="22" s="1"/>
  <c r="H7606" i="22"/>
  <c r="I7606" i="22" s="1"/>
  <c r="H7605" i="22"/>
  <c r="I7605" i="22" s="1"/>
  <c r="H7604" i="22"/>
  <c r="I7604" i="22" s="1"/>
  <c r="H7603" i="22"/>
  <c r="I7603" i="22" s="1"/>
  <c r="H7602" i="22"/>
  <c r="I7602" i="22" s="1"/>
  <c r="H7601" i="22"/>
  <c r="I7601" i="22" s="1"/>
  <c r="H7600" i="22"/>
  <c r="I7600" i="22" s="1"/>
  <c r="H7599" i="22"/>
  <c r="I7599" i="22" s="1"/>
  <c r="H7598" i="22"/>
  <c r="I7598" i="22" s="1"/>
  <c r="H7597" i="22"/>
  <c r="I7597" i="22" s="1"/>
  <c r="H7596" i="22"/>
  <c r="I7596" i="22" s="1"/>
  <c r="H7595" i="22"/>
  <c r="I7595" i="22" s="1"/>
  <c r="H7594" i="22"/>
  <c r="I7594" i="22" s="1"/>
  <c r="H7593" i="22"/>
  <c r="I7593" i="22" s="1"/>
  <c r="H7592" i="22"/>
  <c r="I7592" i="22" s="1"/>
  <c r="H7591" i="22"/>
  <c r="I7591" i="22" s="1"/>
  <c r="H7590" i="22"/>
  <c r="I7590" i="22" s="1"/>
  <c r="H7589" i="22"/>
  <c r="I7589" i="22" s="1"/>
  <c r="H7588" i="22"/>
  <c r="I7588" i="22" s="1"/>
  <c r="H7587" i="22"/>
  <c r="I7587" i="22" s="1"/>
  <c r="H7586" i="22"/>
  <c r="I7586" i="22" s="1"/>
  <c r="H7585" i="22"/>
  <c r="I7585" i="22" s="1"/>
  <c r="H7584" i="22"/>
  <c r="I7584" i="22" s="1"/>
  <c r="H7583" i="22"/>
  <c r="I7583" i="22" s="1"/>
  <c r="H7582" i="22"/>
  <c r="I7582" i="22" s="1"/>
  <c r="H7581" i="22"/>
  <c r="I7581" i="22" s="1"/>
  <c r="H7580" i="22"/>
  <c r="I7580" i="22" s="1"/>
  <c r="H7579" i="22"/>
  <c r="I7579" i="22" s="1"/>
  <c r="H7578" i="22"/>
  <c r="I7578" i="22" s="1"/>
  <c r="H7577" i="22"/>
  <c r="I7577" i="22" s="1"/>
  <c r="H7576" i="22"/>
  <c r="I7576" i="22" s="1"/>
  <c r="H7575" i="22"/>
  <c r="I7575" i="22" s="1"/>
  <c r="H7574" i="22"/>
  <c r="I7574" i="22" s="1"/>
  <c r="H7573" i="22"/>
  <c r="I7573" i="22" s="1"/>
  <c r="H7572" i="22"/>
  <c r="I7572" i="22" s="1"/>
  <c r="H7571" i="22"/>
  <c r="I7571" i="22" s="1"/>
  <c r="H7570" i="22"/>
  <c r="I7570" i="22" s="1"/>
  <c r="H7569" i="22"/>
  <c r="I7569" i="22" s="1"/>
  <c r="H7568" i="22"/>
  <c r="I7568" i="22" s="1"/>
  <c r="H7567" i="22"/>
  <c r="I7567" i="22" s="1"/>
  <c r="H7566" i="22"/>
  <c r="I7566" i="22" s="1"/>
  <c r="H7565" i="22"/>
  <c r="I7565" i="22" s="1"/>
  <c r="H7564" i="22"/>
  <c r="I7564" i="22" s="1"/>
  <c r="H7563" i="22"/>
  <c r="I7563" i="22" s="1"/>
  <c r="H7562" i="22"/>
  <c r="I7562" i="22" s="1"/>
  <c r="H7561" i="22"/>
  <c r="I7561" i="22" s="1"/>
  <c r="H7560" i="22"/>
  <c r="I7560" i="22" s="1"/>
  <c r="H7559" i="22"/>
  <c r="I7559" i="22" s="1"/>
  <c r="H7558" i="22"/>
  <c r="I7558" i="22" s="1"/>
  <c r="H7557" i="22"/>
  <c r="I7557" i="22" s="1"/>
  <c r="H7556" i="22"/>
  <c r="I7556" i="22" s="1"/>
  <c r="H7555" i="22"/>
  <c r="I7555" i="22" s="1"/>
  <c r="H7554" i="22"/>
  <c r="I7554" i="22" s="1"/>
  <c r="H7553" i="22"/>
  <c r="I7553" i="22" s="1"/>
  <c r="H7552" i="22"/>
  <c r="I7552" i="22" s="1"/>
  <c r="H7551" i="22"/>
  <c r="I7551" i="22" s="1"/>
  <c r="H7550" i="22"/>
  <c r="I7550" i="22" s="1"/>
  <c r="H7549" i="22"/>
  <c r="I7549" i="22" s="1"/>
  <c r="H7548" i="22"/>
  <c r="I7548" i="22" s="1"/>
  <c r="H7547" i="22"/>
  <c r="I7547" i="22" s="1"/>
  <c r="H7546" i="22"/>
  <c r="I7546" i="22" s="1"/>
  <c r="H7545" i="22"/>
  <c r="I7545" i="22" s="1"/>
  <c r="H7544" i="22"/>
  <c r="I7544" i="22" s="1"/>
  <c r="H7543" i="22"/>
  <c r="I7543" i="22" s="1"/>
  <c r="H7542" i="22"/>
  <c r="I7542" i="22" s="1"/>
  <c r="H7541" i="22"/>
  <c r="I7541" i="22" s="1"/>
  <c r="H7540" i="22"/>
  <c r="I7540" i="22" s="1"/>
  <c r="H7539" i="22"/>
  <c r="I7539" i="22" s="1"/>
  <c r="H7538" i="22"/>
  <c r="I7538" i="22" s="1"/>
  <c r="H7537" i="22"/>
  <c r="I7537" i="22" s="1"/>
  <c r="H7536" i="22"/>
  <c r="I7536" i="22" s="1"/>
  <c r="H7535" i="22"/>
  <c r="I7535" i="22" s="1"/>
  <c r="H7534" i="22"/>
  <c r="I7534" i="22" s="1"/>
  <c r="H7533" i="22"/>
  <c r="I7533" i="22" s="1"/>
  <c r="H7532" i="22"/>
  <c r="I7532" i="22" s="1"/>
  <c r="H7531" i="22"/>
  <c r="I7531" i="22" s="1"/>
  <c r="H7530" i="22"/>
  <c r="I7530" i="22" s="1"/>
  <c r="H7529" i="22"/>
  <c r="I7529" i="22" s="1"/>
  <c r="H7528" i="22"/>
  <c r="I7528" i="22" s="1"/>
  <c r="H7527" i="22"/>
  <c r="I7527" i="22" s="1"/>
  <c r="H7526" i="22"/>
  <c r="I7526" i="22" s="1"/>
  <c r="H7525" i="22"/>
  <c r="I7525" i="22" s="1"/>
  <c r="H7524" i="22"/>
  <c r="I7524" i="22" s="1"/>
  <c r="H7523" i="22"/>
  <c r="I7523" i="22" s="1"/>
  <c r="H7522" i="22"/>
  <c r="I7522" i="22" s="1"/>
  <c r="H7521" i="22"/>
  <c r="I7521" i="22" s="1"/>
  <c r="H7520" i="22"/>
  <c r="I7520" i="22" s="1"/>
  <c r="H7519" i="22"/>
  <c r="I7519" i="22" s="1"/>
  <c r="H7518" i="22"/>
  <c r="I7518" i="22" s="1"/>
  <c r="H7517" i="22"/>
  <c r="I7517" i="22" s="1"/>
  <c r="H7516" i="22"/>
  <c r="I7516" i="22" s="1"/>
  <c r="H7515" i="22"/>
  <c r="I7515" i="22" s="1"/>
  <c r="H7514" i="22"/>
  <c r="I7514" i="22" s="1"/>
  <c r="H7513" i="22"/>
  <c r="I7513" i="22" s="1"/>
  <c r="H7512" i="22"/>
  <c r="I7512" i="22" s="1"/>
  <c r="H7511" i="22"/>
  <c r="I7511" i="22" s="1"/>
  <c r="H7510" i="22"/>
  <c r="I7510" i="22" s="1"/>
  <c r="H7509" i="22"/>
  <c r="I7509" i="22" s="1"/>
  <c r="H7508" i="22"/>
  <c r="I7508" i="22" s="1"/>
  <c r="H7507" i="22"/>
  <c r="I7507" i="22" s="1"/>
  <c r="H7506" i="22"/>
  <c r="I7506" i="22" s="1"/>
  <c r="H7505" i="22"/>
  <c r="I7505" i="22" s="1"/>
  <c r="H7504" i="22"/>
  <c r="I7504" i="22" s="1"/>
  <c r="H7503" i="22"/>
  <c r="I7503" i="22" s="1"/>
  <c r="H7502" i="22"/>
  <c r="I7502" i="22" s="1"/>
  <c r="H7501" i="22"/>
  <c r="I7501" i="22" s="1"/>
  <c r="H7500" i="22"/>
  <c r="I7500" i="22" s="1"/>
  <c r="H7499" i="22"/>
  <c r="I7499" i="22" s="1"/>
  <c r="H7498" i="22"/>
  <c r="I7498" i="22" s="1"/>
  <c r="H7497" i="22"/>
  <c r="I7497" i="22" s="1"/>
  <c r="H7496" i="22"/>
  <c r="I7496" i="22" s="1"/>
  <c r="H7495" i="22"/>
  <c r="I7495" i="22" s="1"/>
  <c r="H7494" i="22"/>
  <c r="I7494" i="22" s="1"/>
  <c r="H7493" i="22"/>
  <c r="I7493" i="22" s="1"/>
  <c r="H7492" i="22"/>
  <c r="I7492" i="22" s="1"/>
  <c r="H7491" i="22"/>
  <c r="I7491" i="22" s="1"/>
  <c r="H7490" i="22"/>
  <c r="I7490" i="22" s="1"/>
  <c r="H7489" i="22"/>
  <c r="I7489" i="22" s="1"/>
  <c r="H7488" i="22"/>
  <c r="I7488" i="22" s="1"/>
  <c r="H7487" i="22"/>
  <c r="I7487" i="22" s="1"/>
  <c r="H7486" i="22"/>
  <c r="I7486" i="22" s="1"/>
  <c r="H7485" i="22"/>
  <c r="I7485" i="22" s="1"/>
  <c r="H7484" i="22"/>
  <c r="I7484" i="22" s="1"/>
  <c r="H7483" i="22"/>
  <c r="I7483" i="22" s="1"/>
  <c r="H7482" i="22"/>
  <c r="I7482" i="22" s="1"/>
  <c r="H7481" i="22"/>
  <c r="I7481" i="22" s="1"/>
  <c r="H7480" i="22"/>
  <c r="I7480" i="22" s="1"/>
  <c r="H7479" i="22"/>
  <c r="I7479" i="22" s="1"/>
  <c r="H7478" i="22"/>
  <c r="I7478" i="22" s="1"/>
  <c r="H7477" i="22"/>
  <c r="I7477" i="22" s="1"/>
  <c r="H7476" i="22"/>
  <c r="I7476" i="22" s="1"/>
  <c r="H7475" i="22"/>
  <c r="I7475" i="22" s="1"/>
  <c r="H7474" i="22"/>
  <c r="I7474" i="22" s="1"/>
  <c r="H7473" i="22"/>
  <c r="I7473" i="22" s="1"/>
  <c r="H7472" i="22"/>
  <c r="I7472" i="22" s="1"/>
  <c r="H7471" i="22"/>
  <c r="I7471" i="22" s="1"/>
  <c r="H7470" i="22"/>
  <c r="I7470" i="22" s="1"/>
  <c r="H7469" i="22"/>
  <c r="I7469" i="22" s="1"/>
  <c r="H7468" i="22"/>
  <c r="I7468" i="22" s="1"/>
  <c r="H7467" i="22"/>
  <c r="I7467" i="22" s="1"/>
  <c r="H7466" i="22"/>
  <c r="I7466" i="22" s="1"/>
  <c r="H7465" i="22"/>
  <c r="I7465" i="22" s="1"/>
  <c r="H7464" i="22"/>
  <c r="I7464" i="22" s="1"/>
  <c r="H7463" i="22"/>
  <c r="I7463" i="22" s="1"/>
  <c r="H7462" i="22"/>
  <c r="I7462" i="22" s="1"/>
  <c r="H7461" i="22"/>
  <c r="I7461" i="22" s="1"/>
  <c r="H7460" i="22"/>
  <c r="I7460" i="22" s="1"/>
  <c r="H7459" i="22"/>
  <c r="I7459" i="22" s="1"/>
  <c r="H7458" i="22"/>
  <c r="I7458" i="22" s="1"/>
  <c r="H7457" i="22"/>
  <c r="I7457" i="22" s="1"/>
  <c r="H7456" i="22"/>
  <c r="I7456" i="22" s="1"/>
  <c r="H7455" i="22"/>
  <c r="I7455" i="22" s="1"/>
  <c r="H7454" i="22"/>
  <c r="I7454" i="22" s="1"/>
  <c r="H7453" i="22"/>
  <c r="I7453" i="22" s="1"/>
  <c r="H7452" i="22"/>
  <c r="I7452" i="22" s="1"/>
  <c r="H7451" i="22"/>
  <c r="I7451" i="22" s="1"/>
  <c r="H7450" i="22"/>
  <c r="I7450" i="22" s="1"/>
  <c r="H7449" i="22"/>
  <c r="I7449" i="22" s="1"/>
  <c r="H7448" i="22"/>
  <c r="I7448" i="22" s="1"/>
  <c r="H7447" i="22"/>
  <c r="I7447" i="22" s="1"/>
  <c r="H7446" i="22"/>
  <c r="I7446" i="22" s="1"/>
  <c r="H7445" i="22"/>
  <c r="I7445" i="22" s="1"/>
  <c r="H7444" i="22"/>
  <c r="I7444" i="22" s="1"/>
  <c r="H7443" i="22"/>
  <c r="I7443" i="22" s="1"/>
  <c r="H7442" i="22"/>
  <c r="I7442" i="22" s="1"/>
  <c r="H7441" i="22"/>
  <c r="I7441" i="22" s="1"/>
  <c r="H7440" i="22"/>
  <c r="I7440" i="22" s="1"/>
  <c r="H7439" i="22"/>
  <c r="I7439" i="22" s="1"/>
  <c r="H7438" i="22"/>
  <c r="I7438" i="22" s="1"/>
  <c r="H7437" i="22"/>
  <c r="I7437" i="22" s="1"/>
  <c r="H7436" i="22"/>
  <c r="I7436" i="22" s="1"/>
  <c r="H7435" i="22"/>
  <c r="I7435" i="22" s="1"/>
  <c r="H7434" i="22"/>
  <c r="I7434" i="22" s="1"/>
  <c r="H7433" i="22"/>
  <c r="I7433" i="22" s="1"/>
  <c r="H7432" i="22"/>
  <c r="I7432" i="22" s="1"/>
  <c r="H7431" i="22"/>
  <c r="I7431" i="22" s="1"/>
  <c r="H7430" i="22"/>
  <c r="I7430" i="22" s="1"/>
  <c r="H7429" i="22"/>
  <c r="I7429" i="22" s="1"/>
  <c r="H7428" i="22"/>
  <c r="I7428" i="22" s="1"/>
  <c r="H7427" i="22"/>
  <c r="I7427" i="22" s="1"/>
  <c r="H7426" i="22"/>
  <c r="I7426" i="22" s="1"/>
  <c r="H7425" i="22"/>
  <c r="I7425" i="22" s="1"/>
  <c r="H7424" i="22"/>
  <c r="I7424" i="22" s="1"/>
  <c r="H7423" i="22"/>
  <c r="I7423" i="22" s="1"/>
  <c r="H7422" i="22"/>
  <c r="I7422" i="22" s="1"/>
  <c r="H7421" i="22"/>
  <c r="I7421" i="22" s="1"/>
  <c r="H7420" i="22"/>
  <c r="I7420" i="22" s="1"/>
  <c r="H7419" i="22"/>
  <c r="I7419" i="22" s="1"/>
  <c r="H7418" i="22"/>
  <c r="I7418" i="22" s="1"/>
  <c r="H7417" i="22"/>
  <c r="I7417" i="22" s="1"/>
  <c r="H7416" i="22"/>
  <c r="I7416" i="22" s="1"/>
  <c r="H7415" i="22"/>
  <c r="I7415" i="22" s="1"/>
  <c r="H7414" i="22"/>
  <c r="I7414" i="22" s="1"/>
  <c r="H7413" i="22"/>
  <c r="I7413" i="22" s="1"/>
  <c r="H7412" i="22"/>
  <c r="I7412" i="22" s="1"/>
  <c r="H7411" i="22"/>
  <c r="I7411" i="22" s="1"/>
  <c r="H7410" i="22"/>
  <c r="I7410" i="22" s="1"/>
  <c r="H7409" i="22"/>
  <c r="I7409" i="22" s="1"/>
  <c r="H7408" i="22"/>
  <c r="I7408" i="22" s="1"/>
  <c r="H7407" i="22"/>
  <c r="I7407" i="22" s="1"/>
  <c r="H7406" i="22"/>
  <c r="I7406" i="22" s="1"/>
  <c r="H7405" i="22"/>
  <c r="I7405" i="22" s="1"/>
  <c r="H7404" i="22"/>
  <c r="I7404" i="22" s="1"/>
  <c r="H7403" i="22"/>
  <c r="I7403" i="22" s="1"/>
  <c r="H7402" i="22"/>
  <c r="I7402" i="22" s="1"/>
  <c r="H7401" i="22"/>
  <c r="I7401" i="22" s="1"/>
  <c r="H7400" i="22"/>
  <c r="I7400" i="22" s="1"/>
  <c r="H7399" i="22"/>
  <c r="I7399" i="22" s="1"/>
  <c r="H7398" i="22"/>
  <c r="I7398" i="22" s="1"/>
  <c r="H7397" i="22"/>
  <c r="I7397" i="22" s="1"/>
  <c r="H7396" i="22"/>
  <c r="I7396" i="22" s="1"/>
  <c r="H7395" i="22"/>
  <c r="I7395" i="22" s="1"/>
  <c r="H7394" i="22"/>
  <c r="I7394" i="22" s="1"/>
  <c r="H7393" i="22"/>
  <c r="I7393" i="22" s="1"/>
  <c r="H7392" i="22"/>
  <c r="I7392" i="22" s="1"/>
  <c r="H7391" i="22"/>
  <c r="I7391" i="22" s="1"/>
  <c r="H7390" i="22"/>
  <c r="I7390" i="22" s="1"/>
  <c r="H7389" i="22"/>
  <c r="I7389" i="22" s="1"/>
  <c r="H7388" i="22"/>
  <c r="I7388" i="22" s="1"/>
  <c r="H7387" i="22"/>
  <c r="I7387" i="22" s="1"/>
  <c r="H7386" i="22"/>
  <c r="I7386" i="22" s="1"/>
  <c r="H7385" i="22"/>
  <c r="I7385" i="22" s="1"/>
  <c r="H7384" i="22"/>
  <c r="I7384" i="22" s="1"/>
  <c r="H7383" i="22"/>
  <c r="I7383" i="22" s="1"/>
  <c r="H7382" i="22"/>
  <c r="I7382" i="22" s="1"/>
  <c r="H7381" i="22"/>
  <c r="I7381" i="22" s="1"/>
  <c r="H7380" i="22"/>
  <c r="I7380" i="22" s="1"/>
  <c r="H7379" i="22"/>
  <c r="I7379" i="22" s="1"/>
  <c r="H7378" i="22"/>
  <c r="I7378" i="22" s="1"/>
  <c r="H7377" i="22"/>
  <c r="I7377" i="22" s="1"/>
  <c r="H7376" i="22"/>
  <c r="I7376" i="22" s="1"/>
  <c r="H7375" i="22"/>
  <c r="I7375" i="22" s="1"/>
  <c r="H7374" i="22"/>
  <c r="I7374" i="22" s="1"/>
  <c r="H7373" i="22"/>
  <c r="I7373" i="22" s="1"/>
  <c r="H7372" i="22"/>
  <c r="I7372" i="22" s="1"/>
  <c r="H7371" i="22"/>
  <c r="I7371" i="22" s="1"/>
  <c r="H7370" i="22"/>
  <c r="I7370" i="22" s="1"/>
  <c r="H7369" i="22"/>
  <c r="I7369" i="22" s="1"/>
  <c r="H7368" i="22"/>
  <c r="I7368" i="22" s="1"/>
  <c r="H7367" i="22"/>
  <c r="I7367" i="22" s="1"/>
  <c r="H7366" i="22"/>
  <c r="I7366" i="22" s="1"/>
  <c r="H7365" i="22"/>
  <c r="I7365" i="22" s="1"/>
  <c r="H7364" i="22"/>
  <c r="I7364" i="22" s="1"/>
  <c r="H7363" i="22"/>
  <c r="I7363" i="22" s="1"/>
  <c r="H7362" i="22"/>
  <c r="I7362" i="22" s="1"/>
  <c r="H7361" i="22"/>
  <c r="I7361" i="22" s="1"/>
  <c r="H7360" i="22"/>
  <c r="I7360" i="22" s="1"/>
  <c r="H7359" i="22"/>
  <c r="I7359" i="22" s="1"/>
  <c r="H7358" i="22"/>
  <c r="I7358" i="22" s="1"/>
  <c r="H7357" i="22"/>
  <c r="I7357" i="22" s="1"/>
  <c r="H7356" i="22"/>
  <c r="I7356" i="22" s="1"/>
  <c r="H7355" i="22"/>
  <c r="I7355" i="22" s="1"/>
  <c r="H7354" i="22"/>
  <c r="I7354" i="22" s="1"/>
  <c r="H7353" i="22"/>
  <c r="I7353" i="22" s="1"/>
  <c r="H7352" i="22"/>
  <c r="I7352" i="22" s="1"/>
  <c r="H7351" i="22"/>
  <c r="I7351" i="22" s="1"/>
  <c r="H7350" i="22"/>
  <c r="I7350" i="22" s="1"/>
  <c r="H7349" i="22"/>
  <c r="I7349" i="22" s="1"/>
  <c r="H7348" i="22"/>
  <c r="I7348" i="22" s="1"/>
  <c r="H7347" i="22"/>
  <c r="I7347" i="22" s="1"/>
  <c r="H7346" i="22"/>
  <c r="I7346" i="22" s="1"/>
  <c r="H7345" i="22"/>
  <c r="I7345" i="22" s="1"/>
  <c r="H7344" i="22"/>
  <c r="I7344" i="22" s="1"/>
  <c r="H7343" i="22"/>
  <c r="I7343" i="22" s="1"/>
  <c r="H7342" i="22"/>
  <c r="I7342" i="22" s="1"/>
  <c r="H7341" i="22"/>
  <c r="I7341" i="22" s="1"/>
  <c r="H7340" i="22"/>
  <c r="I7340" i="22" s="1"/>
  <c r="H7339" i="22"/>
  <c r="I7339" i="22" s="1"/>
  <c r="H7338" i="22"/>
  <c r="I7338" i="22" s="1"/>
  <c r="H7337" i="22"/>
  <c r="I7337" i="22" s="1"/>
  <c r="H7336" i="22"/>
  <c r="I7336" i="22" s="1"/>
  <c r="H7335" i="22"/>
  <c r="I7335" i="22" s="1"/>
  <c r="H7334" i="22"/>
  <c r="I7334" i="22" s="1"/>
  <c r="H7333" i="22"/>
  <c r="I7333" i="22" s="1"/>
  <c r="H7332" i="22"/>
  <c r="I7332" i="22" s="1"/>
  <c r="H7331" i="22"/>
  <c r="I7331" i="22" s="1"/>
  <c r="H7330" i="22"/>
  <c r="I7330" i="22" s="1"/>
  <c r="H7329" i="22"/>
  <c r="I7329" i="22" s="1"/>
  <c r="H7328" i="22"/>
  <c r="I7328" i="22" s="1"/>
  <c r="H7327" i="22"/>
  <c r="I7327" i="22" s="1"/>
  <c r="H7326" i="22"/>
  <c r="I7326" i="22" s="1"/>
  <c r="H7325" i="22"/>
  <c r="I7325" i="22" s="1"/>
  <c r="H7324" i="22"/>
  <c r="I7324" i="22" s="1"/>
  <c r="H7323" i="22"/>
  <c r="I7323" i="22" s="1"/>
  <c r="H7322" i="22"/>
  <c r="I7322" i="22" s="1"/>
  <c r="H7321" i="22"/>
  <c r="I7321" i="22" s="1"/>
  <c r="H7320" i="22"/>
  <c r="I7320" i="22" s="1"/>
  <c r="H7319" i="22"/>
  <c r="I7319" i="22" s="1"/>
  <c r="H7318" i="22"/>
  <c r="I7318" i="22" s="1"/>
  <c r="H7317" i="22"/>
  <c r="I7317" i="22" s="1"/>
  <c r="H7316" i="22"/>
  <c r="I7316" i="22" s="1"/>
  <c r="H7315" i="22"/>
  <c r="I7315" i="22" s="1"/>
  <c r="H7314" i="22"/>
  <c r="I7314" i="22" s="1"/>
  <c r="H7313" i="22"/>
  <c r="I7313" i="22" s="1"/>
  <c r="H7312" i="22"/>
  <c r="I7312" i="22" s="1"/>
  <c r="H7311" i="22"/>
  <c r="I7311" i="22" s="1"/>
  <c r="H7310" i="22"/>
  <c r="I7310" i="22" s="1"/>
  <c r="H7309" i="22"/>
  <c r="I7309" i="22" s="1"/>
  <c r="H7308" i="22"/>
  <c r="I7308" i="22" s="1"/>
  <c r="H7307" i="22"/>
  <c r="I7307" i="22" s="1"/>
  <c r="H7306" i="22"/>
  <c r="I7306" i="22" s="1"/>
  <c r="H7305" i="22"/>
  <c r="I7305" i="22" s="1"/>
  <c r="H7304" i="22"/>
  <c r="I7304" i="22" s="1"/>
  <c r="H7303" i="22"/>
  <c r="I7303" i="22" s="1"/>
  <c r="H7302" i="22"/>
  <c r="I7302" i="22" s="1"/>
  <c r="H7301" i="22"/>
  <c r="I7301" i="22" s="1"/>
  <c r="H7300" i="22"/>
  <c r="I7300" i="22" s="1"/>
  <c r="H7299" i="22"/>
  <c r="I7299" i="22" s="1"/>
  <c r="H7298" i="22"/>
  <c r="I7298" i="22" s="1"/>
  <c r="H7297" i="22"/>
  <c r="I7297" i="22" s="1"/>
  <c r="H7296" i="22"/>
  <c r="I7296" i="22" s="1"/>
  <c r="H7295" i="22"/>
  <c r="I7295" i="22" s="1"/>
  <c r="H7294" i="22"/>
  <c r="I7294" i="22" s="1"/>
  <c r="H7293" i="22"/>
  <c r="I7293" i="22" s="1"/>
  <c r="H7292" i="22"/>
  <c r="I7292" i="22" s="1"/>
  <c r="H7291" i="22"/>
  <c r="I7291" i="22" s="1"/>
  <c r="H7290" i="22"/>
  <c r="I7290" i="22" s="1"/>
  <c r="H7289" i="22"/>
  <c r="I7289" i="22" s="1"/>
  <c r="H7288" i="22"/>
  <c r="I7288" i="22" s="1"/>
  <c r="H7287" i="22"/>
  <c r="I7287" i="22" s="1"/>
  <c r="H7286" i="22"/>
  <c r="I7286" i="22" s="1"/>
  <c r="H7285" i="22"/>
  <c r="I7285" i="22" s="1"/>
  <c r="H7284" i="22"/>
  <c r="I7284" i="22" s="1"/>
  <c r="H7283" i="22"/>
  <c r="I7283" i="22" s="1"/>
  <c r="H7282" i="22"/>
  <c r="I7282" i="22" s="1"/>
  <c r="H7281" i="22"/>
  <c r="I7281" i="22" s="1"/>
  <c r="H7280" i="22"/>
  <c r="I7280" i="22" s="1"/>
  <c r="H7279" i="22"/>
  <c r="I7279" i="22" s="1"/>
  <c r="H7278" i="22"/>
  <c r="I7278" i="22" s="1"/>
  <c r="H7277" i="22"/>
  <c r="I7277" i="22" s="1"/>
  <c r="H7276" i="22"/>
  <c r="I7276" i="22" s="1"/>
  <c r="H7275" i="22"/>
  <c r="I7275" i="22" s="1"/>
  <c r="H7274" i="22"/>
  <c r="I7274" i="22" s="1"/>
  <c r="H7273" i="22"/>
  <c r="I7273" i="22" s="1"/>
  <c r="H7272" i="22"/>
  <c r="I7272" i="22" s="1"/>
  <c r="H7271" i="22"/>
  <c r="I7271" i="22" s="1"/>
  <c r="H7270" i="22"/>
  <c r="I7270" i="22" s="1"/>
  <c r="H7269" i="22"/>
  <c r="I7269" i="22" s="1"/>
  <c r="H7268" i="22"/>
  <c r="I7268" i="22" s="1"/>
  <c r="H7267" i="22"/>
  <c r="I7267" i="22" s="1"/>
  <c r="H7266" i="22"/>
  <c r="I7266" i="22" s="1"/>
  <c r="H7265" i="22"/>
  <c r="I7265" i="22" s="1"/>
  <c r="H7264" i="22"/>
  <c r="I7264" i="22" s="1"/>
  <c r="H7263" i="22"/>
  <c r="I7263" i="22" s="1"/>
  <c r="H7262" i="22"/>
  <c r="I7262" i="22" s="1"/>
  <c r="H7261" i="22"/>
  <c r="I7261" i="22" s="1"/>
  <c r="H7260" i="22"/>
  <c r="I7260" i="22" s="1"/>
  <c r="H7259" i="22"/>
  <c r="I7259" i="22" s="1"/>
  <c r="H7258" i="22"/>
  <c r="I7258" i="22" s="1"/>
  <c r="H7257" i="22"/>
  <c r="I7257" i="22" s="1"/>
  <c r="H7256" i="22"/>
  <c r="I7256" i="22" s="1"/>
  <c r="H7255" i="22"/>
  <c r="I7255" i="22" s="1"/>
  <c r="H7254" i="22"/>
  <c r="I7254" i="22" s="1"/>
  <c r="H7253" i="22"/>
  <c r="I7253" i="22" s="1"/>
  <c r="H7252" i="22"/>
  <c r="I7252" i="22" s="1"/>
  <c r="H7251" i="22"/>
  <c r="I7251" i="22" s="1"/>
  <c r="H7250" i="22"/>
  <c r="I7250" i="22" s="1"/>
  <c r="H7249" i="22"/>
  <c r="I7249" i="22" s="1"/>
  <c r="H7248" i="22"/>
  <c r="I7248" i="22" s="1"/>
  <c r="H7247" i="22"/>
  <c r="I7247" i="22" s="1"/>
  <c r="H7246" i="22"/>
  <c r="I7246" i="22" s="1"/>
  <c r="H7245" i="22"/>
  <c r="I7245" i="22" s="1"/>
  <c r="H7244" i="22"/>
  <c r="I7244" i="22" s="1"/>
  <c r="H7243" i="22"/>
  <c r="I7243" i="22" s="1"/>
  <c r="H7242" i="22"/>
  <c r="I7242" i="22" s="1"/>
  <c r="H7241" i="22"/>
  <c r="I7241" i="22" s="1"/>
  <c r="H7240" i="22"/>
  <c r="I7240" i="22" s="1"/>
  <c r="H7239" i="22"/>
  <c r="I7239" i="22" s="1"/>
  <c r="H7238" i="22"/>
  <c r="I7238" i="22" s="1"/>
  <c r="H7237" i="22"/>
  <c r="I7237" i="22" s="1"/>
  <c r="H7236" i="22"/>
  <c r="I7236" i="22" s="1"/>
  <c r="H7235" i="22"/>
  <c r="I7235" i="22" s="1"/>
  <c r="H7234" i="22"/>
  <c r="I7234" i="22" s="1"/>
  <c r="H7233" i="22"/>
  <c r="I7233" i="22" s="1"/>
  <c r="H7232" i="22"/>
  <c r="I7232" i="22" s="1"/>
  <c r="H7231" i="22"/>
  <c r="I7231" i="22" s="1"/>
  <c r="H7230" i="22"/>
  <c r="I7230" i="22" s="1"/>
  <c r="H7229" i="22"/>
  <c r="I7229" i="22" s="1"/>
  <c r="H7228" i="22"/>
  <c r="I7228" i="22" s="1"/>
  <c r="H7227" i="22"/>
  <c r="I7227" i="22" s="1"/>
  <c r="H7226" i="22"/>
  <c r="I7226" i="22" s="1"/>
  <c r="H7225" i="22"/>
  <c r="I7225" i="22" s="1"/>
  <c r="H7224" i="22"/>
  <c r="I7224" i="22" s="1"/>
  <c r="H7223" i="22"/>
  <c r="I7223" i="22" s="1"/>
  <c r="H7222" i="22"/>
  <c r="I7222" i="22" s="1"/>
  <c r="H7221" i="22"/>
  <c r="I7221" i="22" s="1"/>
  <c r="H7220" i="22"/>
  <c r="I7220" i="22" s="1"/>
  <c r="H7219" i="22"/>
  <c r="I7219" i="22" s="1"/>
  <c r="H7218" i="22"/>
  <c r="I7218" i="22" s="1"/>
  <c r="H7217" i="22"/>
  <c r="I7217" i="22" s="1"/>
  <c r="H7216" i="22"/>
  <c r="I7216" i="22" s="1"/>
  <c r="H7215" i="22"/>
  <c r="I7215" i="22" s="1"/>
  <c r="H7214" i="22"/>
  <c r="I7214" i="22" s="1"/>
  <c r="H7213" i="22"/>
  <c r="I7213" i="22" s="1"/>
  <c r="H7212" i="22"/>
  <c r="I7212" i="22" s="1"/>
  <c r="H7211" i="22"/>
  <c r="I7211" i="22" s="1"/>
  <c r="H7210" i="22"/>
  <c r="I7210" i="22" s="1"/>
  <c r="H7209" i="22"/>
  <c r="I7209" i="22" s="1"/>
  <c r="H7208" i="22"/>
  <c r="I7208" i="22" s="1"/>
  <c r="H7207" i="22"/>
  <c r="I7207" i="22" s="1"/>
  <c r="H7206" i="22"/>
  <c r="I7206" i="22" s="1"/>
  <c r="H7205" i="22"/>
  <c r="I7205" i="22" s="1"/>
  <c r="H7204" i="22"/>
  <c r="I7204" i="22" s="1"/>
  <c r="H7203" i="22"/>
  <c r="I7203" i="22" s="1"/>
  <c r="H7202" i="22"/>
  <c r="I7202" i="22" s="1"/>
  <c r="H7201" i="22"/>
  <c r="I7201" i="22" s="1"/>
  <c r="H7200" i="22"/>
  <c r="I7200" i="22" s="1"/>
  <c r="H7199" i="22"/>
  <c r="I7199" i="22" s="1"/>
  <c r="H7198" i="22"/>
  <c r="I7198" i="22" s="1"/>
  <c r="H7197" i="22"/>
  <c r="I7197" i="22" s="1"/>
  <c r="H7196" i="22"/>
  <c r="I7196" i="22" s="1"/>
  <c r="H7195" i="22"/>
  <c r="I7195" i="22" s="1"/>
  <c r="H7194" i="22"/>
  <c r="I7194" i="22" s="1"/>
  <c r="H7193" i="22"/>
  <c r="I7193" i="22" s="1"/>
  <c r="H7192" i="22"/>
  <c r="I7192" i="22" s="1"/>
  <c r="H7191" i="22"/>
  <c r="I7191" i="22" s="1"/>
  <c r="H7190" i="22"/>
  <c r="I7190" i="22" s="1"/>
  <c r="H7189" i="22"/>
  <c r="I7189" i="22" s="1"/>
  <c r="H7188" i="22"/>
  <c r="I7188" i="22" s="1"/>
  <c r="H7187" i="22"/>
  <c r="I7187" i="22" s="1"/>
  <c r="H7186" i="22"/>
  <c r="I7186" i="22" s="1"/>
  <c r="H7185" i="22"/>
  <c r="I7185" i="22" s="1"/>
  <c r="H7184" i="22"/>
  <c r="I7184" i="22" s="1"/>
  <c r="H7183" i="22"/>
  <c r="I7183" i="22" s="1"/>
  <c r="H7182" i="22"/>
  <c r="I7182" i="22" s="1"/>
  <c r="H7181" i="22"/>
  <c r="I7181" i="22" s="1"/>
  <c r="H7180" i="22"/>
  <c r="I7180" i="22" s="1"/>
  <c r="H7179" i="22"/>
  <c r="I7179" i="22" s="1"/>
  <c r="H7178" i="22"/>
  <c r="I7178" i="22" s="1"/>
  <c r="H7177" i="22"/>
  <c r="I7177" i="22" s="1"/>
  <c r="H7176" i="22"/>
  <c r="I7176" i="22" s="1"/>
  <c r="H7175" i="22"/>
  <c r="I7175" i="22" s="1"/>
  <c r="H7174" i="22"/>
  <c r="I7174" i="22" s="1"/>
  <c r="H7173" i="22"/>
  <c r="I7173" i="22" s="1"/>
  <c r="H7172" i="22"/>
  <c r="I7172" i="22" s="1"/>
  <c r="H7171" i="22"/>
  <c r="I7171" i="22" s="1"/>
  <c r="H7170" i="22"/>
  <c r="I7170" i="22" s="1"/>
  <c r="H7169" i="22"/>
  <c r="I7169" i="22" s="1"/>
  <c r="H7168" i="22"/>
  <c r="I7168" i="22" s="1"/>
  <c r="H7167" i="22"/>
  <c r="I7167" i="22" s="1"/>
  <c r="H7166" i="22"/>
  <c r="I7166" i="22" s="1"/>
  <c r="H7165" i="22"/>
  <c r="I7165" i="22" s="1"/>
  <c r="H7164" i="22"/>
  <c r="I7164" i="22" s="1"/>
  <c r="H7163" i="22"/>
  <c r="I7163" i="22" s="1"/>
  <c r="H7162" i="22"/>
  <c r="I7162" i="22" s="1"/>
  <c r="H7161" i="22"/>
  <c r="I7161" i="22" s="1"/>
  <c r="H7160" i="22"/>
  <c r="I7160" i="22" s="1"/>
  <c r="H7159" i="22"/>
  <c r="I7159" i="22" s="1"/>
  <c r="H7158" i="22"/>
  <c r="I7158" i="22" s="1"/>
  <c r="H7157" i="22"/>
  <c r="I7157" i="22" s="1"/>
  <c r="H7156" i="22"/>
  <c r="I7156" i="22" s="1"/>
  <c r="H7155" i="22"/>
  <c r="I7155" i="22" s="1"/>
  <c r="H7154" i="22"/>
  <c r="I7154" i="22" s="1"/>
  <c r="H7153" i="22"/>
  <c r="I7153" i="22" s="1"/>
  <c r="H7152" i="22"/>
  <c r="I7152" i="22" s="1"/>
  <c r="H7151" i="22"/>
  <c r="I7151" i="22" s="1"/>
  <c r="H7150" i="22"/>
  <c r="I7150" i="22" s="1"/>
  <c r="H7149" i="22"/>
  <c r="I7149" i="22" s="1"/>
  <c r="H7148" i="22"/>
  <c r="I7148" i="22" s="1"/>
  <c r="H7147" i="22"/>
  <c r="I7147" i="22" s="1"/>
  <c r="H7146" i="22"/>
  <c r="I7146" i="22" s="1"/>
  <c r="H7145" i="22"/>
  <c r="I7145" i="22" s="1"/>
  <c r="H7144" i="22"/>
  <c r="I7144" i="22" s="1"/>
  <c r="H7143" i="22"/>
  <c r="I7143" i="22" s="1"/>
  <c r="H7142" i="22"/>
  <c r="I7142" i="22" s="1"/>
  <c r="H7141" i="22"/>
  <c r="I7141" i="22" s="1"/>
  <c r="H7140" i="22"/>
  <c r="I7140" i="22" s="1"/>
  <c r="H7139" i="22"/>
  <c r="I7139" i="22" s="1"/>
  <c r="H7138" i="22"/>
  <c r="I7138" i="22" s="1"/>
  <c r="H7137" i="22"/>
  <c r="I7137" i="22" s="1"/>
  <c r="H7136" i="22"/>
  <c r="I7136" i="22" s="1"/>
  <c r="H7135" i="22"/>
  <c r="I7135" i="22" s="1"/>
  <c r="H7134" i="22"/>
  <c r="I7134" i="22" s="1"/>
  <c r="H7133" i="22"/>
  <c r="I7133" i="22" s="1"/>
  <c r="H7132" i="22"/>
  <c r="I7132" i="22" s="1"/>
  <c r="H7131" i="22"/>
  <c r="I7131" i="22" s="1"/>
  <c r="H7130" i="22"/>
  <c r="I7130" i="22" s="1"/>
  <c r="H7129" i="22"/>
  <c r="I7129" i="22" s="1"/>
  <c r="H7128" i="22"/>
  <c r="I7128" i="22" s="1"/>
  <c r="H7127" i="22"/>
  <c r="I7127" i="22" s="1"/>
  <c r="H7126" i="22"/>
  <c r="I7126" i="22" s="1"/>
  <c r="H7125" i="22"/>
  <c r="I7125" i="22" s="1"/>
  <c r="H7124" i="22"/>
  <c r="I7124" i="22" s="1"/>
  <c r="H7123" i="22"/>
  <c r="I7123" i="22" s="1"/>
  <c r="H7122" i="22"/>
  <c r="I7122" i="22" s="1"/>
  <c r="H7121" i="22"/>
  <c r="I7121" i="22" s="1"/>
  <c r="H7120" i="22"/>
  <c r="I7120" i="22" s="1"/>
  <c r="H7119" i="22"/>
  <c r="I7119" i="22" s="1"/>
  <c r="H7118" i="22"/>
  <c r="I7118" i="22" s="1"/>
  <c r="H7117" i="22"/>
  <c r="I7117" i="22" s="1"/>
  <c r="H7116" i="22"/>
  <c r="I7116" i="22" s="1"/>
  <c r="H7115" i="22"/>
  <c r="I7115" i="22" s="1"/>
  <c r="H7114" i="22"/>
  <c r="I7114" i="22" s="1"/>
  <c r="H7113" i="22"/>
  <c r="I7113" i="22" s="1"/>
  <c r="H7112" i="22"/>
  <c r="I7112" i="22" s="1"/>
  <c r="H7111" i="22"/>
  <c r="I7111" i="22" s="1"/>
  <c r="H7110" i="22"/>
  <c r="I7110" i="22" s="1"/>
  <c r="H7109" i="22"/>
  <c r="I7109" i="22" s="1"/>
  <c r="H7108" i="22"/>
  <c r="I7108" i="22" s="1"/>
  <c r="H7107" i="22"/>
  <c r="I7107" i="22" s="1"/>
  <c r="H7106" i="22"/>
  <c r="I7106" i="22" s="1"/>
  <c r="H7105" i="22"/>
  <c r="I7105" i="22" s="1"/>
  <c r="H7104" i="22"/>
  <c r="I7104" i="22" s="1"/>
  <c r="H7103" i="22"/>
  <c r="I7103" i="22" s="1"/>
  <c r="H7102" i="22"/>
  <c r="I7102" i="22" s="1"/>
  <c r="H7101" i="22"/>
  <c r="I7101" i="22" s="1"/>
  <c r="H7100" i="22"/>
  <c r="I7100" i="22" s="1"/>
  <c r="H7099" i="22"/>
  <c r="I7099" i="22" s="1"/>
  <c r="H7098" i="22"/>
  <c r="I7098" i="22" s="1"/>
  <c r="H7097" i="22"/>
  <c r="I7097" i="22" s="1"/>
  <c r="H7096" i="22"/>
  <c r="I7096" i="22" s="1"/>
  <c r="H7095" i="22"/>
  <c r="I7095" i="22" s="1"/>
  <c r="H7094" i="22"/>
  <c r="I7094" i="22" s="1"/>
  <c r="H7093" i="22"/>
  <c r="I7093" i="22" s="1"/>
  <c r="H7092" i="22"/>
  <c r="I7092" i="22" s="1"/>
  <c r="H7091" i="22"/>
  <c r="I7091" i="22" s="1"/>
  <c r="H7090" i="22"/>
  <c r="I7090" i="22" s="1"/>
  <c r="H7089" i="22"/>
  <c r="I7089" i="22" s="1"/>
  <c r="H7088" i="22"/>
  <c r="I7088" i="22" s="1"/>
  <c r="H7087" i="22"/>
  <c r="I7087" i="22" s="1"/>
  <c r="H7086" i="22"/>
  <c r="I7086" i="22" s="1"/>
  <c r="H7085" i="22"/>
  <c r="I7085" i="22" s="1"/>
  <c r="H7084" i="22"/>
  <c r="I7084" i="22" s="1"/>
  <c r="H7083" i="22"/>
  <c r="I7083" i="22" s="1"/>
  <c r="H7082" i="22"/>
  <c r="I7082" i="22" s="1"/>
  <c r="H7081" i="22"/>
  <c r="I7081" i="22" s="1"/>
  <c r="H7080" i="22"/>
  <c r="I7080" i="22" s="1"/>
  <c r="H7079" i="22"/>
  <c r="I7079" i="22" s="1"/>
  <c r="H7078" i="22"/>
  <c r="I7078" i="22" s="1"/>
  <c r="H7077" i="22"/>
  <c r="I7077" i="22" s="1"/>
  <c r="H7076" i="22"/>
  <c r="I7076" i="22" s="1"/>
  <c r="H7075" i="22"/>
  <c r="I7075" i="22" s="1"/>
  <c r="H7074" i="22"/>
  <c r="I7074" i="22" s="1"/>
  <c r="H7073" i="22"/>
  <c r="I7073" i="22" s="1"/>
  <c r="H7072" i="22"/>
  <c r="I7072" i="22" s="1"/>
  <c r="H7071" i="22"/>
  <c r="I7071" i="22" s="1"/>
  <c r="H7070" i="22"/>
  <c r="I7070" i="22" s="1"/>
  <c r="H7069" i="22"/>
  <c r="I7069" i="22" s="1"/>
  <c r="H7068" i="22"/>
  <c r="I7068" i="22" s="1"/>
  <c r="H7067" i="22"/>
  <c r="I7067" i="22" s="1"/>
  <c r="H7066" i="22"/>
  <c r="I7066" i="22" s="1"/>
  <c r="H7065" i="22"/>
  <c r="I7065" i="22" s="1"/>
  <c r="H7064" i="22"/>
  <c r="I7064" i="22" s="1"/>
  <c r="H7063" i="22"/>
  <c r="I7063" i="22" s="1"/>
  <c r="H7062" i="22"/>
  <c r="I7062" i="22" s="1"/>
  <c r="H7061" i="22"/>
  <c r="I7061" i="22" s="1"/>
  <c r="H7060" i="22"/>
  <c r="I7060" i="22" s="1"/>
  <c r="H7059" i="22"/>
  <c r="I7059" i="22" s="1"/>
  <c r="H7058" i="22"/>
  <c r="I7058" i="22" s="1"/>
  <c r="H7057" i="22"/>
  <c r="I7057" i="22" s="1"/>
  <c r="H7056" i="22"/>
  <c r="I7056" i="22" s="1"/>
  <c r="H7055" i="22"/>
  <c r="I7055" i="22" s="1"/>
  <c r="H7054" i="22"/>
  <c r="I7054" i="22" s="1"/>
  <c r="H7053" i="22"/>
  <c r="I7053" i="22" s="1"/>
  <c r="H7052" i="22"/>
  <c r="I7052" i="22" s="1"/>
  <c r="H7051" i="22"/>
  <c r="I7051" i="22" s="1"/>
  <c r="H7050" i="22"/>
  <c r="I7050" i="22" s="1"/>
  <c r="H7049" i="22"/>
  <c r="I7049" i="22" s="1"/>
  <c r="H7048" i="22"/>
  <c r="I7048" i="22" s="1"/>
  <c r="H7047" i="22"/>
  <c r="I7047" i="22" s="1"/>
  <c r="H7046" i="22"/>
  <c r="I7046" i="22" s="1"/>
  <c r="H7045" i="22"/>
  <c r="I7045" i="22" s="1"/>
  <c r="H7044" i="22"/>
  <c r="I7044" i="22" s="1"/>
  <c r="H7043" i="22"/>
  <c r="I7043" i="22" s="1"/>
  <c r="H7042" i="22"/>
  <c r="I7042" i="22" s="1"/>
  <c r="H7041" i="22"/>
  <c r="I7041" i="22" s="1"/>
  <c r="H7040" i="22"/>
  <c r="I7040" i="22" s="1"/>
  <c r="H7039" i="22"/>
  <c r="I7039" i="22" s="1"/>
  <c r="H7038" i="22"/>
  <c r="I7038" i="22" s="1"/>
  <c r="H7037" i="22"/>
  <c r="I7037" i="22" s="1"/>
  <c r="H7036" i="22"/>
  <c r="I7036" i="22" s="1"/>
  <c r="H7035" i="22"/>
  <c r="I7035" i="22" s="1"/>
  <c r="H7034" i="22"/>
  <c r="I7034" i="22" s="1"/>
  <c r="H7033" i="22"/>
  <c r="I7033" i="22" s="1"/>
  <c r="H7032" i="22"/>
  <c r="I7032" i="22" s="1"/>
  <c r="H7031" i="22"/>
  <c r="I7031" i="22" s="1"/>
  <c r="H7030" i="22"/>
  <c r="I7030" i="22" s="1"/>
  <c r="H7029" i="22"/>
  <c r="I7029" i="22" s="1"/>
  <c r="H7028" i="22"/>
  <c r="I7028" i="22" s="1"/>
  <c r="H7027" i="22"/>
  <c r="I7027" i="22" s="1"/>
  <c r="H7026" i="22"/>
  <c r="I7026" i="22" s="1"/>
  <c r="H7025" i="22"/>
  <c r="I7025" i="22" s="1"/>
  <c r="H7024" i="22"/>
  <c r="I7024" i="22" s="1"/>
  <c r="H7023" i="22"/>
  <c r="I7023" i="22" s="1"/>
  <c r="H7022" i="22"/>
  <c r="I7022" i="22" s="1"/>
  <c r="H7021" i="22"/>
  <c r="I7021" i="22" s="1"/>
  <c r="H7020" i="22"/>
  <c r="I7020" i="22" s="1"/>
  <c r="H7019" i="22"/>
  <c r="I7019" i="22" s="1"/>
  <c r="H7018" i="22"/>
  <c r="I7018" i="22" s="1"/>
  <c r="H7017" i="22"/>
  <c r="I7017" i="22" s="1"/>
  <c r="H7016" i="22"/>
  <c r="I7016" i="22" s="1"/>
  <c r="H7015" i="22"/>
  <c r="I7015" i="22" s="1"/>
  <c r="H7014" i="22"/>
  <c r="I7014" i="22" s="1"/>
  <c r="H7013" i="22"/>
  <c r="I7013" i="22" s="1"/>
  <c r="H7012" i="22"/>
  <c r="I7012" i="22" s="1"/>
  <c r="H7011" i="22"/>
  <c r="I7011" i="22" s="1"/>
  <c r="H7010" i="22"/>
  <c r="I7010" i="22" s="1"/>
  <c r="H7009" i="22"/>
  <c r="I7009" i="22" s="1"/>
  <c r="H7008" i="22"/>
  <c r="I7008" i="22" s="1"/>
  <c r="H7007" i="22"/>
  <c r="I7007" i="22" s="1"/>
  <c r="H7006" i="22"/>
  <c r="I7006" i="22" s="1"/>
  <c r="H7005" i="22"/>
  <c r="I7005" i="22" s="1"/>
  <c r="H7004" i="22"/>
  <c r="I7004" i="22" s="1"/>
  <c r="H7003" i="22"/>
  <c r="I7003" i="22" s="1"/>
  <c r="H7002" i="22"/>
  <c r="I7002" i="22" s="1"/>
  <c r="H7001" i="22"/>
  <c r="I7001" i="22" s="1"/>
  <c r="H7000" i="22"/>
  <c r="I7000" i="22" s="1"/>
  <c r="H6999" i="22"/>
  <c r="I6999" i="22" s="1"/>
  <c r="H6998" i="22"/>
  <c r="I6998" i="22" s="1"/>
  <c r="H6997" i="22"/>
  <c r="I6997" i="22" s="1"/>
  <c r="H6996" i="22"/>
  <c r="I6996" i="22" s="1"/>
  <c r="H6995" i="22"/>
  <c r="I6995" i="22" s="1"/>
  <c r="H6994" i="22"/>
  <c r="I6994" i="22" s="1"/>
  <c r="H6993" i="22"/>
  <c r="I6993" i="22" s="1"/>
  <c r="H6992" i="22"/>
  <c r="I6992" i="22" s="1"/>
  <c r="H6991" i="22"/>
  <c r="I6991" i="22" s="1"/>
  <c r="H6990" i="22"/>
  <c r="I6990" i="22" s="1"/>
  <c r="H6989" i="22"/>
  <c r="I6989" i="22" s="1"/>
  <c r="H6988" i="22"/>
  <c r="I6988" i="22" s="1"/>
  <c r="H6987" i="22"/>
  <c r="I6987" i="22" s="1"/>
  <c r="H6986" i="22"/>
  <c r="I6986" i="22" s="1"/>
  <c r="H6985" i="22"/>
  <c r="I6985" i="22" s="1"/>
  <c r="H6984" i="22"/>
  <c r="I6984" i="22" s="1"/>
  <c r="H6983" i="22"/>
  <c r="I6983" i="22" s="1"/>
  <c r="H6982" i="22"/>
  <c r="I6982" i="22" s="1"/>
  <c r="H6981" i="22"/>
  <c r="I6981" i="22" s="1"/>
  <c r="H6980" i="22"/>
  <c r="I6980" i="22" s="1"/>
  <c r="H6979" i="22"/>
  <c r="I6979" i="22" s="1"/>
  <c r="H6978" i="22"/>
  <c r="I6978" i="22" s="1"/>
  <c r="H6977" i="22"/>
  <c r="I6977" i="22" s="1"/>
  <c r="H6976" i="22"/>
  <c r="I6976" i="22" s="1"/>
  <c r="H6975" i="22"/>
  <c r="I6975" i="22" s="1"/>
  <c r="H6974" i="22"/>
  <c r="I6974" i="22" s="1"/>
  <c r="H6973" i="22"/>
  <c r="I6973" i="22" s="1"/>
  <c r="H6972" i="22"/>
  <c r="I6972" i="22" s="1"/>
  <c r="H6971" i="22"/>
  <c r="I6971" i="22" s="1"/>
  <c r="H6970" i="22"/>
  <c r="I6970" i="22" s="1"/>
  <c r="H6969" i="22"/>
  <c r="I6969" i="22" s="1"/>
  <c r="H6968" i="22"/>
  <c r="I6968" i="22" s="1"/>
  <c r="H6967" i="22"/>
  <c r="I6967" i="22" s="1"/>
  <c r="H6966" i="22"/>
  <c r="I6966" i="22" s="1"/>
  <c r="H6965" i="22"/>
  <c r="I6965" i="22" s="1"/>
  <c r="H6964" i="22"/>
  <c r="I6964" i="22" s="1"/>
  <c r="H6963" i="22"/>
  <c r="I6963" i="22" s="1"/>
  <c r="H6962" i="22"/>
  <c r="I6962" i="22" s="1"/>
  <c r="H6961" i="22"/>
  <c r="I6961" i="22" s="1"/>
  <c r="H6960" i="22"/>
  <c r="I6960" i="22" s="1"/>
  <c r="H6959" i="22"/>
  <c r="I6959" i="22" s="1"/>
  <c r="H6958" i="22"/>
  <c r="I6958" i="22" s="1"/>
  <c r="H6957" i="22"/>
  <c r="I6957" i="22" s="1"/>
  <c r="H6956" i="22"/>
  <c r="I6956" i="22" s="1"/>
  <c r="H6955" i="22"/>
  <c r="I6955" i="22" s="1"/>
  <c r="H6954" i="22"/>
  <c r="I6954" i="22" s="1"/>
  <c r="H6953" i="22"/>
  <c r="I6953" i="22" s="1"/>
  <c r="H6952" i="22"/>
  <c r="I6952" i="22" s="1"/>
  <c r="H6951" i="22"/>
  <c r="I6951" i="22" s="1"/>
  <c r="H6950" i="22"/>
  <c r="I6950" i="22" s="1"/>
  <c r="H6949" i="22"/>
  <c r="I6949" i="22" s="1"/>
  <c r="H6948" i="22"/>
  <c r="I6948" i="22" s="1"/>
  <c r="H6947" i="22"/>
  <c r="I6947" i="22" s="1"/>
  <c r="H6946" i="22"/>
  <c r="I6946" i="22" s="1"/>
  <c r="H6945" i="22"/>
  <c r="I6945" i="22" s="1"/>
  <c r="H6944" i="22"/>
  <c r="I6944" i="22" s="1"/>
  <c r="H6943" i="22"/>
  <c r="I6943" i="22" s="1"/>
  <c r="H6942" i="22"/>
  <c r="I6942" i="22" s="1"/>
  <c r="H6941" i="22"/>
  <c r="I6941" i="22" s="1"/>
  <c r="H6940" i="22"/>
  <c r="I6940" i="22" s="1"/>
  <c r="H6939" i="22"/>
  <c r="I6939" i="22" s="1"/>
  <c r="H6938" i="22"/>
  <c r="I6938" i="22" s="1"/>
  <c r="H6937" i="22"/>
  <c r="I6937" i="22" s="1"/>
  <c r="H6936" i="22"/>
  <c r="I6936" i="22" s="1"/>
  <c r="H6935" i="22"/>
  <c r="I6935" i="22" s="1"/>
  <c r="H6934" i="22"/>
  <c r="I6934" i="22" s="1"/>
  <c r="H6933" i="22"/>
  <c r="I6933" i="22" s="1"/>
  <c r="H6932" i="22"/>
  <c r="I6932" i="22" s="1"/>
  <c r="H6931" i="22"/>
  <c r="I6931" i="22" s="1"/>
  <c r="H6930" i="22"/>
  <c r="I6930" i="22" s="1"/>
  <c r="H6929" i="22"/>
  <c r="I6929" i="22" s="1"/>
  <c r="H6928" i="22"/>
  <c r="I6928" i="22" s="1"/>
  <c r="H6927" i="22"/>
  <c r="I6927" i="22" s="1"/>
  <c r="H6926" i="22"/>
  <c r="I6926" i="22" s="1"/>
  <c r="H6925" i="22"/>
  <c r="I6925" i="22" s="1"/>
  <c r="H6924" i="22"/>
  <c r="I6924" i="22" s="1"/>
  <c r="H6923" i="22"/>
  <c r="I6923" i="22" s="1"/>
  <c r="H6922" i="22"/>
  <c r="I6922" i="22" s="1"/>
  <c r="H6921" i="22"/>
  <c r="I6921" i="22" s="1"/>
  <c r="H6920" i="22"/>
  <c r="I6920" i="22" s="1"/>
  <c r="H6919" i="22"/>
  <c r="I6919" i="22" s="1"/>
  <c r="H6918" i="22"/>
  <c r="I6918" i="22" s="1"/>
  <c r="H6917" i="22"/>
  <c r="I6917" i="22" s="1"/>
  <c r="H6916" i="22"/>
  <c r="I6916" i="22" s="1"/>
  <c r="H6915" i="22"/>
  <c r="I6915" i="22" s="1"/>
  <c r="H6914" i="22"/>
  <c r="I6914" i="22" s="1"/>
  <c r="H6913" i="22"/>
  <c r="I6913" i="22" s="1"/>
  <c r="H6912" i="22"/>
  <c r="I6912" i="22" s="1"/>
  <c r="H6911" i="22"/>
  <c r="I6911" i="22" s="1"/>
  <c r="H6910" i="22"/>
  <c r="I6910" i="22" s="1"/>
  <c r="H6909" i="22"/>
  <c r="I6909" i="22" s="1"/>
  <c r="H6908" i="22"/>
  <c r="I6908" i="22" s="1"/>
  <c r="H6907" i="22"/>
  <c r="I6907" i="22" s="1"/>
  <c r="H6906" i="22"/>
  <c r="I6906" i="22" s="1"/>
  <c r="H6905" i="22"/>
  <c r="I6905" i="22" s="1"/>
  <c r="H6904" i="22"/>
  <c r="I6904" i="22" s="1"/>
  <c r="H6903" i="22"/>
  <c r="I6903" i="22" s="1"/>
  <c r="H6902" i="22"/>
  <c r="I6902" i="22" s="1"/>
  <c r="H6901" i="22"/>
  <c r="I6901" i="22" s="1"/>
  <c r="H6900" i="22"/>
  <c r="I6900" i="22" s="1"/>
  <c r="H6899" i="22"/>
  <c r="I6899" i="22" s="1"/>
  <c r="H6898" i="22"/>
  <c r="I6898" i="22" s="1"/>
  <c r="H6897" i="22"/>
  <c r="I6897" i="22" s="1"/>
  <c r="H6896" i="22"/>
  <c r="I6896" i="22" s="1"/>
  <c r="H6895" i="22"/>
  <c r="I6895" i="22" s="1"/>
  <c r="H6894" i="22"/>
  <c r="I6894" i="22" s="1"/>
  <c r="H6893" i="22"/>
  <c r="I6893" i="22" s="1"/>
  <c r="H6892" i="22"/>
  <c r="I6892" i="22" s="1"/>
  <c r="H6891" i="22"/>
  <c r="I6891" i="22" s="1"/>
  <c r="H6890" i="22"/>
  <c r="I6890" i="22" s="1"/>
  <c r="H6889" i="22"/>
  <c r="I6889" i="22" s="1"/>
  <c r="H6888" i="22"/>
  <c r="I6888" i="22" s="1"/>
  <c r="H6887" i="22"/>
  <c r="I6887" i="22" s="1"/>
  <c r="H6886" i="22"/>
  <c r="I6886" i="22" s="1"/>
  <c r="H6885" i="22"/>
  <c r="I6885" i="22" s="1"/>
  <c r="H6884" i="22"/>
  <c r="I6884" i="22" s="1"/>
  <c r="H6883" i="22"/>
  <c r="I6883" i="22" s="1"/>
  <c r="H6882" i="22"/>
  <c r="I6882" i="22" s="1"/>
  <c r="H6881" i="22"/>
  <c r="I6881" i="22" s="1"/>
  <c r="H6880" i="22"/>
  <c r="I6880" i="22" s="1"/>
  <c r="H6879" i="22"/>
  <c r="I6879" i="22" s="1"/>
  <c r="H6878" i="22"/>
  <c r="I6878" i="22" s="1"/>
  <c r="H6877" i="22"/>
  <c r="I6877" i="22" s="1"/>
  <c r="H6876" i="22"/>
  <c r="I6876" i="22" s="1"/>
  <c r="H6875" i="22"/>
  <c r="I6875" i="22" s="1"/>
  <c r="H6874" i="22"/>
  <c r="I6874" i="22" s="1"/>
  <c r="H6873" i="22"/>
  <c r="I6873" i="22" s="1"/>
  <c r="H6872" i="22"/>
  <c r="I6872" i="22" s="1"/>
  <c r="H6871" i="22"/>
  <c r="I6871" i="22" s="1"/>
  <c r="H6870" i="22"/>
  <c r="I6870" i="22" s="1"/>
  <c r="H6869" i="22"/>
  <c r="I6869" i="22" s="1"/>
  <c r="H6868" i="22"/>
  <c r="I6868" i="22" s="1"/>
  <c r="H6867" i="22"/>
  <c r="I6867" i="22" s="1"/>
  <c r="H6866" i="22"/>
  <c r="I6866" i="22" s="1"/>
  <c r="H6865" i="22"/>
  <c r="I6865" i="22" s="1"/>
  <c r="H6864" i="22"/>
  <c r="I6864" i="22" s="1"/>
  <c r="H6863" i="22"/>
  <c r="I6863" i="22" s="1"/>
  <c r="H6862" i="22"/>
  <c r="I6862" i="22" s="1"/>
  <c r="H6861" i="22"/>
  <c r="I6861" i="22" s="1"/>
  <c r="H6860" i="22"/>
  <c r="I6860" i="22" s="1"/>
  <c r="H6859" i="22"/>
  <c r="I6859" i="22" s="1"/>
  <c r="H6858" i="22"/>
  <c r="I6858" i="22" s="1"/>
  <c r="H6857" i="22"/>
  <c r="I6857" i="22" s="1"/>
  <c r="H6856" i="22"/>
  <c r="I6856" i="22" s="1"/>
  <c r="H6855" i="22"/>
  <c r="I6855" i="22" s="1"/>
  <c r="H6854" i="22"/>
  <c r="I6854" i="22" s="1"/>
  <c r="H6853" i="22"/>
  <c r="I6853" i="22" s="1"/>
  <c r="H6852" i="22"/>
  <c r="I6852" i="22" s="1"/>
  <c r="H6851" i="22"/>
  <c r="I6851" i="22" s="1"/>
  <c r="H6850" i="22"/>
  <c r="I6850" i="22" s="1"/>
  <c r="H6849" i="22"/>
  <c r="I6849" i="22" s="1"/>
  <c r="H6848" i="22"/>
  <c r="I6848" i="22" s="1"/>
  <c r="H6847" i="22"/>
  <c r="I6847" i="22" s="1"/>
  <c r="H6846" i="22"/>
  <c r="I6846" i="22" s="1"/>
  <c r="H6845" i="22"/>
  <c r="I6845" i="22" s="1"/>
  <c r="H6844" i="22"/>
  <c r="I6844" i="22" s="1"/>
  <c r="H6843" i="22"/>
  <c r="I6843" i="22" s="1"/>
  <c r="H6842" i="22"/>
  <c r="I6842" i="22" s="1"/>
  <c r="H6841" i="22"/>
  <c r="I6841" i="22" s="1"/>
  <c r="H6840" i="22"/>
  <c r="I6840" i="22" s="1"/>
  <c r="H6839" i="22"/>
  <c r="I6839" i="22" s="1"/>
  <c r="H6838" i="22"/>
  <c r="I6838" i="22" s="1"/>
  <c r="H6837" i="22"/>
  <c r="I6837" i="22" s="1"/>
  <c r="H6836" i="22"/>
  <c r="I6836" i="22" s="1"/>
  <c r="H6835" i="22"/>
  <c r="I6835" i="22" s="1"/>
  <c r="H6834" i="22"/>
  <c r="I6834" i="22" s="1"/>
  <c r="H6833" i="22"/>
  <c r="I6833" i="22" s="1"/>
  <c r="H6832" i="22"/>
  <c r="I6832" i="22" s="1"/>
  <c r="H6831" i="22"/>
  <c r="I6831" i="22" s="1"/>
  <c r="H6830" i="22"/>
  <c r="I6830" i="22" s="1"/>
  <c r="H6829" i="22"/>
  <c r="I6829" i="22" s="1"/>
  <c r="H6828" i="22"/>
  <c r="I6828" i="22" s="1"/>
  <c r="H6827" i="22"/>
  <c r="I6827" i="22" s="1"/>
  <c r="H6826" i="22"/>
  <c r="I6826" i="22" s="1"/>
  <c r="H6825" i="22"/>
  <c r="I6825" i="22" s="1"/>
  <c r="H6824" i="22"/>
  <c r="I6824" i="22" s="1"/>
  <c r="H6823" i="22"/>
  <c r="I6823" i="22" s="1"/>
  <c r="H6822" i="22"/>
  <c r="I6822" i="22" s="1"/>
  <c r="H6821" i="22"/>
  <c r="I6821" i="22" s="1"/>
  <c r="H6820" i="22"/>
  <c r="I6820" i="22" s="1"/>
  <c r="H6819" i="22"/>
  <c r="I6819" i="22" s="1"/>
  <c r="H6818" i="22"/>
  <c r="I6818" i="22" s="1"/>
  <c r="H6817" i="22"/>
  <c r="I6817" i="22" s="1"/>
  <c r="H6816" i="22"/>
  <c r="I6816" i="22" s="1"/>
  <c r="H6815" i="22"/>
  <c r="I6815" i="22" s="1"/>
  <c r="H6814" i="22"/>
  <c r="I6814" i="22" s="1"/>
  <c r="H6813" i="22"/>
  <c r="I6813" i="22" s="1"/>
  <c r="H6812" i="22"/>
  <c r="I6812" i="22" s="1"/>
  <c r="H6811" i="22"/>
  <c r="I6811" i="22" s="1"/>
  <c r="H6810" i="22"/>
  <c r="I6810" i="22" s="1"/>
  <c r="H6809" i="22"/>
  <c r="I6809" i="22" s="1"/>
  <c r="H6808" i="22"/>
  <c r="I6808" i="22" s="1"/>
  <c r="H6807" i="22"/>
  <c r="I6807" i="22" s="1"/>
  <c r="H6806" i="22"/>
  <c r="I6806" i="22" s="1"/>
  <c r="H6805" i="22"/>
  <c r="I6805" i="22" s="1"/>
  <c r="H6804" i="22"/>
  <c r="I6804" i="22" s="1"/>
  <c r="H6803" i="22"/>
  <c r="I6803" i="22" s="1"/>
  <c r="H6802" i="22"/>
  <c r="I6802" i="22" s="1"/>
  <c r="H6801" i="22"/>
  <c r="I6801" i="22" s="1"/>
  <c r="H6800" i="22"/>
  <c r="I6800" i="22" s="1"/>
  <c r="H6799" i="22"/>
  <c r="I6799" i="22" s="1"/>
  <c r="H6798" i="22"/>
  <c r="I6798" i="22" s="1"/>
  <c r="H6797" i="22"/>
  <c r="I6797" i="22" s="1"/>
  <c r="H6796" i="22"/>
  <c r="I6796" i="22" s="1"/>
  <c r="H6795" i="22"/>
  <c r="I6795" i="22" s="1"/>
  <c r="H6794" i="22"/>
  <c r="I6794" i="22" s="1"/>
  <c r="H6793" i="22"/>
  <c r="I6793" i="22" s="1"/>
  <c r="H6792" i="22"/>
  <c r="I6792" i="22" s="1"/>
  <c r="H6791" i="22"/>
  <c r="I6791" i="22" s="1"/>
  <c r="H6790" i="22"/>
  <c r="I6790" i="22" s="1"/>
  <c r="H6789" i="22"/>
  <c r="I6789" i="22" s="1"/>
  <c r="H6788" i="22"/>
  <c r="I6788" i="22" s="1"/>
  <c r="H6787" i="22"/>
  <c r="I6787" i="22" s="1"/>
  <c r="H6786" i="22"/>
  <c r="I6786" i="22" s="1"/>
  <c r="H6785" i="22"/>
  <c r="I6785" i="22" s="1"/>
  <c r="H6784" i="22"/>
  <c r="I6784" i="22" s="1"/>
  <c r="H6783" i="22"/>
  <c r="I6783" i="22" s="1"/>
  <c r="H6782" i="22"/>
  <c r="I6782" i="22" s="1"/>
  <c r="H6781" i="22"/>
  <c r="I6781" i="22" s="1"/>
  <c r="H6780" i="22"/>
  <c r="I6780" i="22" s="1"/>
  <c r="H6779" i="22"/>
  <c r="I6779" i="22" s="1"/>
  <c r="H6778" i="22"/>
  <c r="I6778" i="22" s="1"/>
  <c r="H6777" i="22"/>
  <c r="I6777" i="22" s="1"/>
  <c r="H6776" i="22"/>
  <c r="I6776" i="22" s="1"/>
  <c r="H6775" i="22"/>
  <c r="I6775" i="22" s="1"/>
  <c r="H6774" i="22"/>
  <c r="I6774" i="22" s="1"/>
  <c r="H6773" i="22"/>
  <c r="I6773" i="22" s="1"/>
  <c r="H6772" i="22"/>
  <c r="I6772" i="22" s="1"/>
  <c r="H6771" i="22"/>
  <c r="I6771" i="22" s="1"/>
  <c r="H6770" i="22"/>
  <c r="I6770" i="22" s="1"/>
  <c r="H6769" i="22"/>
  <c r="I6769" i="22" s="1"/>
  <c r="H6768" i="22"/>
  <c r="I6768" i="22" s="1"/>
  <c r="H6767" i="22"/>
  <c r="I6767" i="22" s="1"/>
  <c r="H6766" i="22"/>
  <c r="I6766" i="22" s="1"/>
  <c r="H6765" i="22"/>
  <c r="I6765" i="22" s="1"/>
  <c r="H6764" i="22"/>
  <c r="I6764" i="22" s="1"/>
  <c r="H6763" i="22"/>
  <c r="I6763" i="22" s="1"/>
  <c r="H6762" i="22"/>
  <c r="I6762" i="22" s="1"/>
  <c r="H6761" i="22"/>
  <c r="I6761" i="22" s="1"/>
  <c r="H6760" i="22"/>
  <c r="I6760" i="22" s="1"/>
  <c r="H6759" i="22"/>
  <c r="I6759" i="22" s="1"/>
  <c r="H6758" i="22"/>
  <c r="I6758" i="22" s="1"/>
  <c r="H6757" i="22"/>
  <c r="I6757" i="22" s="1"/>
  <c r="H6756" i="22"/>
  <c r="I6756" i="22" s="1"/>
  <c r="H6755" i="22"/>
  <c r="I6755" i="22" s="1"/>
  <c r="H6754" i="22"/>
  <c r="I6754" i="22" s="1"/>
  <c r="H6753" i="22"/>
  <c r="I6753" i="22" s="1"/>
  <c r="H6752" i="22"/>
  <c r="I6752" i="22" s="1"/>
  <c r="H6751" i="22"/>
  <c r="I6751" i="22" s="1"/>
  <c r="H6750" i="22"/>
  <c r="I6750" i="22" s="1"/>
  <c r="H6749" i="22"/>
  <c r="I6749" i="22" s="1"/>
  <c r="H6748" i="22"/>
  <c r="I6748" i="22" s="1"/>
  <c r="H6747" i="22"/>
  <c r="I6747" i="22" s="1"/>
  <c r="H6746" i="22"/>
  <c r="I6746" i="22" s="1"/>
  <c r="H6745" i="22"/>
  <c r="I6745" i="22" s="1"/>
  <c r="H6744" i="22"/>
  <c r="I6744" i="22" s="1"/>
  <c r="H6743" i="22"/>
  <c r="I6743" i="22" s="1"/>
  <c r="H6742" i="22"/>
  <c r="I6742" i="22" s="1"/>
  <c r="H6741" i="22"/>
  <c r="I6741" i="22" s="1"/>
  <c r="H6740" i="22"/>
  <c r="I6740" i="22" s="1"/>
  <c r="H6739" i="22"/>
  <c r="I6739" i="22" s="1"/>
  <c r="H6738" i="22"/>
  <c r="I6738" i="22" s="1"/>
  <c r="H6737" i="22"/>
  <c r="I6737" i="22" s="1"/>
  <c r="H6736" i="22"/>
  <c r="I6736" i="22" s="1"/>
  <c r="H6735" i="22"/>
  <c r="I6735" i="22" s="1"/>
  <c r="H6734" i="22"/>
  <c r="I6734" i="22" s="1"/>
  <c r="H6733" i="22"/>
  <c r="I6733" i="22" s="1"/>
  <c r="H6732" i="22"/>
  <c r="I6732" i="22" s="1"/>
  <c r="H6731" i="22"/>
  <c r="I6731" i="22" s="1"/>
  <c r="H6730" i="22"/>
  <c r="I6730" i="22" s="1"/>
  <c r="H6729" i="22"/>
  <c r="I6729" i="22" s="1"/>
  <c r="H6728" i="22"/>
  <c r="I6728" i="22" s="1"/>
  <c r="H6727" i="22"/>
  <c r="I6727" i="22" s="1"/>
  <c r="H6726" i="22"/>
  <c r="I6726" i="22" s="1"/>
  <c r="H6725" i="22"/>
  <c r="I6725" i="22" s="1"/>
  <c r="H6724" i="22"/>
  <c r="I6724" i="22" s="1"/>
  <c r="H6723" i="22"/>
  <c r="I6723" i="22" s="1"/>
  <c r="H6722" i="22"/>
  <c r="I6722" i="22" s="1"/>
  <c r="H6721" i="22"/>
  <c r="I6721" i="22" s="1"/>
  <c r="H6720" i="22"/>
  <c r="I6720" i="22" s="1"/>
  <c r="H6719" i="22"/>
  <c r="I6719" i="22" s="1"/>
  <c r="H6718" i="22"/>
  <c r="I6718" i="22" s="1"/>
  <c r="H6717" i="22"/>
  <c r="I6717" i="22" s="1"/>
  <c r="H6716" i="22"/>
  <c r="I6716" i="22" s="1"/>
  <c r="H6715" i="22"/>
  <c r="I6715" i="22" s="1"/>
  <c r="H6714" i="22"/>
  <c r="I6714" i="22" s="1"/>
  <c r="H6713" i="22"/>
  <c r="I6713" i="22" s="1"/>
  <c r="H6712" i="22"/>
  <c r="I6712" i="22" s="1"/>
  <c r="H6711" i="22"/>
  <c r="I6711" i="22" s="1"/>
  <c r="H6710" i="22"/>
  <c r="I6710" i="22" s="1"/>
  <c r="H6709" i="22"/>
  <c r="I6709" i="22" s="1"/>
  <c r="H6708" i="22"/>
  <c r="I6708" i="22" s="1"/>
  <c r="H6707" i="22"/>
  <c r="I6707" i="22" s="1"/>
  <c r="H6706" i="22"/>
  <c r="I6706" i="22" s="1"/>
  <c r="H6705" i="22"/>
  <c r="I6705" i="22" s="1"/>
  <c r="H6704" i="22"/>
  <c r="I6704" i="22" s="1"/>
  <c r="H6703" i="22"/>
  <c r="I6703" i="22" s="1"/>
  <c r="H6702" i="22"/>
  <c r="I6702" i="22" s="1"/>
  <c r="H6701" i="22"/>
  <c r="I6701" i="22" s="1"/>
  <c r="H6700" i="22"/>
  <c r="I6700" i="22" s="1"/>
  <c r="H6699" i="22"/>
  <c r="I6699" i="22" s="1"/>
  <c r="H6698" i="22"/>
  <c r="I6698" i="22" s="1"/>
  <c r="H6697" i="22"/>
  <c r="I6697" i="22" s="1"/>
  <c r="H6696" i="22"/>
  <c r="I6696" i="22" s="1"/>
  <c r="H6695" i="22"/>
  <c r="I6695" i="22" s="1"/>
  <c r="H6694" i="22"/>
  <c r="I6694" i="22" s="1"/>
  <c r="H6693" i="22"/>
  <c r="I6693" i="22" s="1"/>
  <c r="H6692" i="22"/>
  <c r="I6692" i="22" s="1"/>
  <c r="H6691" i="22"/>
  <c r="I6691" i="22" s="1"/>
  <c r="H6690" i="22"/>
  <c r="I6690" i="22" s="1"/>
  <c r="H6689" i="22"/>
  <c r="I6689" i="22" s="1"/>
  <c r="H6688" i="22"/>
  <c r="I6688" i="22" s="1"/>
  <c r="H6687" i="22"/>
  <c r="I6687" i="22" s="1"/>
  <c r="H6686" i="22"/>
  <c r="I6686" i="22" s="1"/>
  <c r="H6685" i="22"/>
  <c r="I6685" i="22" s="1"/>
  <c r="H6684" i="22"/>
  <c r="I6684" i="22" s="1"/>
  <c r="H6683" i="22"/>
  <c r="I6683" i="22" s="1"/>
  <c r="H6682" i="22"/>
  <c r="I6682" i="22" s="1"/>
  <c r="H6681" i="22"/>
  <c r="I6681" i="22" s="1"/>
  <c r="H6680" i="22"/>
  <c r="I6680" i="22" s="1"/>
  <c r="H6679" i="22"/>
  <c r="I6679" i="22" s="1"/>
  <c r="H6678" i="22"/>
  <c r="I6678" i="22" s="1"/>
  <c r="H6677" i="22"/>
  <c r="I6677" i="22" s="1"/>
  <c r="H6676" i="22"/>
  <c r="I6676" i="22" s="1"/>
  <c r="H6675" i="22"/>
  <c r="I6675" i="22" s="1"/>
  <c r="H6674" i="22"/>
  <c r="I6674" i="22" s="1"/>
  <c r="H6673" i="22"/>
  <c r="I6673" i="22" s="1"/>
  <c r="H6672" i="22"/>
  <c r="I6672" i="22" s="1"/>
  <c r="H6671" i="22"/>
  <c r="I6671" i="22" s="1"/>
  <c r="H6670" i="22"/>
  <c r="I6670" i="22" s="1"/>
  <c r="H6669" i="22"/>
  <c r="I6669" i="22" s="1"/>
  <c r="H6668" i="22"/>
  <c r="I6668" i="22" s="1"/>
  <c r="H6667" i="22"/>
  <c r="I6667" i="22" s="1"/>
  <c r="H6666" i="22"/>
  <c r="I6666" i="22" s="1"/>
  <c r="H6665" i="22"/>
  <c r="I6665" i="22" s="1"/>
  <c r="H6664" i="22"/>
  <c r="I6664" i="22" s="1"/>
  <c r="H6663" i="22"/>
  <c r="I6663" i="22" s="1"/>
  <c r="H6662" i="22"/>
  <c r="I6662" i="22" s="1"/>
  <c r="H6661" i="22"/>
  <c r="I6661" i="22" s="1"/>
  <c r="H6660" i="22"/>
  <c r="I6660" i="22" s="1"/>
  <c r="H6659" i="22"/>
  <c r="I6659" i="22" s="1"/>
  <c r="H6658" i="22"/>
  <c r="I6658" i="22" s="1"/>
  <c r="H6657" i="22"/>
  <c r="I6657" i="22" s="1"/>
  <c r="H6656" i="22"/>
  <c r="I6656" i="22" s="1"/>
  <c r="H6655" i="22"/>
  <c r="I6655" i="22" s="1"/>
  <c r="H6654" i="22"/>
  <c r="I6654" i="22" s="1"/>
  <c r="H6653" i="22"/>
  <c r="I6653" i="22" s="1"/>
  <c r="H6652" i="22"/>
  <c r="I6652" i="22" s="1"/>
  <c r="H6651" i="22"/>
  <c r="I6651" i="22" s="1"/>
  <c r="H6650" i="22"/>
  <c r="I6650" i="22" s="1"/>
  <c r="H6649" i="22"/>
  <c r="I6649" i="22" s="1"/>
  <c r="H6648" i="22"/>
  <c r="I6648" i="22" s="1"/>
  <c r="H6647" i="22"/>
  <c r="I6647" i="22" s="1"/>
  <c r="H6646" i="22"/>
  <c r="I6646" i="22" s="1"/>
  <c r="H6645" i="22"/>
  <c r="I6645" i="22" s="1"/>
  <c r="H6644" i="22"/>
  <c r="I6644" i="22" s="1"/>
  <c r="H6643" i="22"/>
  <c r="I6643" i="22" s="1"/>
  <c r="H6642" i="22"/>
  <c r="I6642" i="22" s="1"/>
  <c r="H6641" i="22"/>
  <c r="I6641" i="22" s="1"/>
  <c r="H6640" i="22"/>
  <c r="I6640" i="22" s="1"/>
  <c r="H6639" i="22"/>
  <c r="I6639" i="22" s="1"/>
  <c r="H6638" i="22"/>
  <c r="I6638" i="22" s="1"/>
  <c r="H6637" i="22"/>
  <c r="I6637" i="22" s="1"/>
  <c r="H6636" i="22"/>
  <c r="I6636" i="22" s="1"/>
  <c r="H6635" i="22"/>
  <c r="I6635" i="22" s="1"/>
  <c r="H6634" i="22"/>
  <c r="I6634" i="22" s="1"/>
  <c r="H6633" i="22"/>
  <c r="I6633" i="22" s="1"/>
  <c r="H6632" i="22"/>
  <c r="I6632" i="22" s="1"/>
  <c r="H6631" i="22"/>
  <c r="I6631" i="22" s="1"/>
  <c r="H6630" i="22"/>
  <c r="I6630" i="22" s="1"/>
  <c r="H6629" i="22"/>
  <c r="I6629" i="22" s="1"/>
  <c r="H6628" i="22"/>
  <c r="I6628" i="22" s="1"/>
  <c r="H6627" i="22"/>
  <c r="I6627" i="22" s="1"/>
  <c r="H6626" i="22"/>
  <c r="I6626" i="22" s="1"/>
  <c r="H6625" i="22"/>
  <c r="I6625" i="22" s="1"/>
  <c r="H6624" i="22"/>
  <c r="I6624" i="22" s="1"/>
  <c r="H6623" i="22"/>
  <c r="I6623" i="22" s="1"/>
  <c r="H6622" i="22"/>
  <c r="I6622" i="22" s="1"/>
  <c r="H6621" i="22"/>
  <c r="I6621" i="22" s="1"/>
  <c r="H6620" i="22"/>
  <c r="I6620" i="22" s="1"/>
  <c r="H6619" i="22"/>
  <c r="I6619" i="22" s="1"/>
  <c r="H6618" i="22"/>
  <c r="I6618" i="22" s="1"/>
  <c r="H6617" i="22"/>
  <c r="I6617" i="22" s="1"/>
  <c r="H6616" i="22"/>
  <c r="I6616" i="22" s="1"/>
  <c r="H6615" i="22"/>
  <c r="I6615" i="22" s="1"/>
  <c r="H6614" i="22"/>
  <c r="I6614" i="22" s="1"/>
  <c r="H6613" i="22"/>
  <c r="I6613" i="22" s="1"/>
  <c r="H6612" i="22"/>
  <c r="I6612" i="22" s="1"/>
  <c r="H6611" i="22"/>
  <c r="I6611" i="22" s="1"/>
  <c r="H6610" i="22"/>
  <c r="I6610" i="22" s="1"/>
  <c r="H6609" i="22"/>
  <c r="I6609" i="22" s="1"/>
  <c r="H6608" i="22"/>
  <c r="I6608" i="22" s="1"/>
  <c r="H6607" i="22"/>
  <c r="I6607" i="22" s="1"/>
  <c r="H6606" i="22"/>
  <c r="I6606" i="22" s="1"/>
  <c r="H6605" i="22"/>
  <c r="I6605" i="22" s="1"/>
  <c r="H6604" i="22"/>
  <c r="I6604" i="22" s="1"/>
  <c r="H6603" i="22"/>
  <c r="I6603" i="22" s="1"/>
  <c r="H6602" i="22"/>
  <c r="I6602" i="22" s="1"/>
  <c r="H6601" i="22"/>
  <c r="I6601" i="22" s="1"/>
  <c r="H6600" i="22"/>
  <c r="I6600" i="22" s="1"/>
  <c r="H6599" i="22"/>
  <c r="I6599" i="22" s="1"/>
  <c r="H6598" i="22"/>
  <c r="I6598" i="22" s="1"/>
  <c r="H6597" i="22"/>
  <c r="I6597" i="22" s="1"/>
  <c r="H6596" i="22"/>
  <c r="I6596" i="22" s="1"/>
  <c r="H6595" i="22"/>
  <c r="I6595" i="22" s="1"/>
  <c r="H6594" i="22"/>
  <c r="I6594" i="22" s="1"/>
  <c r="H6593" i="22"/>
  <c r="I6593" i="22" s="1"/>
  <c r="H6592" i="22"/>
  <c r="I6592" i="22" s="1"/>
  <c r="H6591" i="22"/>
  <c r="I6591" i="22" s="1"/>
  <c r="H6590" i="22"/>
  <c r="I6590" i="22" s="1"/>
  <c r="H6589" i="22"/>
  <c r="I6589" i="22" s="1"/>
  <c r="H6588" i="22"/>
  <c r="I6588" i="22" s="1"/>
  <c r="H6587" i="22"/>
  <c r="I6587" i="22" s="1"/>
  <c r="H6586" i="22"/>
  <c r="I6586" i="22" s="1"/>
  <c r="H6585" i="22"/>
  <c r="I6585" i="22" s="1"/>
  <c r="H6584" i="22"/>
  <c r="I6584" i="22" s="1"/>
  <c r="H6583" i="22"/>
  <c r="I6583" i="22" s="1"/>
  <c r="H6582" i="22"/>
  <c r="I6582" i="22" s="1"/>
  <c r="H6581" i="22"/>
  <c r="I6581" i="22" s="1"/>
  <c r="H6580" i="22"/>
  <c r="I6580" i="22" s="1"/>
  <c r="H6579" i="22"/>
  <c r="I6579" i="22" s="1"/>
  <c r="H6578" i="22"/>
  <c r="I6578" i="22" s="1"/>
  <c r="H6577" i="22"/>
  <c r="I6577" i="22" s="1"/>
  <c r="H6576" i="22"/>
  <c r="I6576" i="22" s="1"/>
  <c r="H6575" i="22"/>
  <c r="I6575" i="22" s="1"/>
  <c r="H6574" i="22"/>
  <c r="I6574" i="22" s="1"/>
  <c r="H6573" i="22"/>
  <c r="I6573" i="22" s="1"/>
  <c r="H6572" i="22"/>
  <c r="I6572" i="22" s="1"/>
  <c r="H6571" i="22"/>
  <c r="I6571" i="22" s="1"/>
  <c r="H6570" i="22"/>
  <c r="I6570" i="22" s="1"/>
  <c r="H6569" i="22"/>
  <c r="I6569" i="22" s="1"/>
  <c r="H6568" i="22"/>
  <c r="I6568" i="22" s="1"/>
  <c r="H6567" i="22"/>
  <c r="I6567" i="22" s="1"/>
  <c r="H6566" i="22"/>
  <c r="I6566" i="22" s="1"/>
  <c r="H6565" i="22"/>
  <c r="I6565" i="22" s="1"/>
  <c r="H6564" i="22"/>
  <c r="I6564" i="22" s="1"/>
  <c r="H6563" i="22"/>
  <c r="I6563" i="22" s="1"/>
  <c r="H6562" i="22"/>
  <c r="I6562" i="22" s="1"/>
  <c r="H6561" i="22"/>
  <c r="I6561" i="22" s="1"/>
  <c r="H6560" i="22"/>
  <c r="I6560" i="22" s="1"/>
  <c r="H6559" i="22"/>
  <c r="I6559" i="22" s="1"/>
  <c r="H6558" i="22"/>
  <c r="I6558" i="22" s="1"/>
  <c r="H6557" i="22"/>
  <c r="I6557" i="22" s="1"/>
  <c r="H6556" i="22"/>
  <c r="I6556" i="22" s="1"/>
  <c r="H6555" i="22"/>
  <c r="I6555" i="22" s="1"/>
  <c r="H6554" i="22"/>
  <c r="I6554" i="22" s="1"/>
  <c r="H6553" i="22"/>
  <c r="I6553" i="22" s="1"/>
  <c r="H6552" i="22"/>
  <c r="I6552" i="22" s="1"/>
  <c r="H6551" i="22"/>
  <c r="I6551" i="22" s="1"/>
  <c r="H6550" i="22"/>
  <c r="I6550" i="22" s="1"/>
  <c r="H6549" i="22"/>
  <c r="I6549" i="22" s="1"/>
  <c r="H6548" i="22"/>
  <c r="I6548" i="22" s="1"/>
  <c r="H6547" i="22"/>
  <c r="I6547" i="22" s="1"/>
  <c r="H6546" i="22"/>
  <c r="I6546" i="22" s="1"/>
  <c r="H6545" i="22"/>
  <c r="I6545" i="22" s="1"/>
  <c r="H6544" i="22"/>
  <c r="I6544" i="22" s="1"/>
  <c r="H6543" i="22"/>
  <c r="I6543" i="22" s="1"/>
  <c r="H6542" i="22"/>
  <c r="I6542" i="22" s="1"/>
  <c r="H6541" i="22"/>
  <c r="I6541" i="22" s="1"/>
  <c r="H6540" i="22"/>
  <c r="I6540" i="22" s="1"/>
  <c r="H6539" i="22"/>
  <c r="I6539" i="22" s="1"/>
  <c r="H6538" i="22"/>
  <c r="I6538" i="22" s="1"/>
  <c r="H6537" i="22"/>
  <c r="I6537" i="22" s="1"/>
  <c r="H6536" i="22"/>
  <c r="I6536" i="22" s="1"/>
  <c r="H6535" i="22"/>
  <c r="I6535" i="22" s="1"/>
  <c r="H6534" i="22"/>
  <c r="I6534" i="22" s="1"/>
  <c r="H6533" i="22"/>
  <c r="I6533" i="22" s="1"/>
  <c r="H6532" i="22"/>
  <c r="I6532" i="22" s="1"/>
  <c r="H6531" i="22"/>
  <c r="I6531" i="22" s="1"/>
  <c r="H6530" i="22"/>
  <c r="I6530" i="22" s="1"/>
  <c r="H6529" i="22"/>
  <c r="I6529" i="22" s="1"/>
  <c r="H6528" i="22"/>
  <c r="I6528" i="22" s="1"/>
  <c r="H6527" i="22"/>
  <c r="I6527" i="22" s="1"/>
  <c r="H6526" i="22"/>
  <c r="I6526" i="22" s="1"/>
  <c r="H6525" i="22"/>
  <c r="I6525" i="22" s="1"/>
  <c r="H6524" i="22"/>
  <c r="I6524" i="22" s="1"/>
  <c r="H6523" i="22"/>
  <c r="I6523" i="22" s="1"/>
  <c r="H6522" i="22"/>
  <c r="I6522" i="22" s="1"/>
  <c r="H6521" i="22"/>
  <c r="I6521" i="22" s="1"/>
  <c r="H6520" i="22"/>
  <c r="I6520" i="22" s="1"/>
  <c r="H6519" i="22"/>
  <c r="I6519" i="22" s="1"/>
  <c r="H6518" i="22"/>
  <c r="I6518" i="22" s="1"/>
  <c r="H6517" i="22"/>
  <c r="I6517" i="22" s="1"/>
  <c r="H6516" i="22"/>
  <c r="I6516" i="22" s="1"/>
  <c r="H6515" i="22"/>
  <c r="I6515" i="22" s="1"/>
  <c r="H6514" i="22"/>
  <c r="I6514" i="22" s="1"/>
  <c r="H6513" i="22"/>
  <c r="I6513" i="22" s="1"/>
  <c r="H6512" i="22"/>
  <c r="I6512" i="22" s="1"/>
  <c r="H6511" i="22"/>
  <c r="I6511" i="22" s="1"/>
  <c r="H6510" i="22"/>
  <c r="I6510" i="22" s="1"/>
  <c r="H6509" i="22"/>
  <c r="I6509" i="22" s="1"/>
  <c r="H6508" i="22"/>
  <c r="I6508" i="22" s="1"/>
  <c r="H6507" i="22"/>
  <c r="I6507" i="22" s="1"/>
  <c r="H6506" i="22"/>
  <c r="I6506" i="22" s="1"/>
  <c r="H6505" i="22"/>
  <c r="I6505" i="22" s="1"/>
  <c r="H6504" i="22"/>
  <c r="I6504" i="22" s="1"/>
  <c r="H6503" i="22"/>
  <c r="I6503" i="22" s="1"/>
  <c r="H6502" i="22"/>
  <c r="I6502" i="22" s="1"/>
  <c r="H6501" i="22"/>
  <c r="I6501" i="22" s="1"/>
  <c r="H6500" i="22"/>
  <c r="I6500" i="22" s="1"/>
  <c r="H6499" i="22"/>
  <c r="I6499" i="22" s="1"/>
  <c r="H6498" i="22"/>
  <c r="I6498" i="22" s="1"/>
  <c r="H6497" i="22"/>
  <c r="I6497" i="22" s="1"/>
  <c r="H6496" i="22"/>
  <c r="I6496" i="22" s="1"/>
  <c r="H6495" i="22"/>
  <c r="I6495" i="22" s="1"/>
  <c r="H6494" i="22"/>
  <c r="I6494" i="22" s="1"/>
  <c r="H6493" i="22"/>
  <c r="I6493" i="22" s="1"/>
  <c r="H6492" i="22"/>
  <c r="I6492" i="22" s="1"/>
  <c r="H6491" i="22"/>
  <c r="I6491" i="22" s="1"/>
  <c r="H6490" i="22"/>
  <c r="I6490" i="22" s="1"/>
  <c r="H6489" i="22"/>
  <c r="I6489" i="22" s="1"/>
  <c r="H6488" i="22"/>
  <c r="I6488" i="22" s="1"/>
  <c r="H6487" i="22"/>
  <c r="I6487" i="22" s="1"/>
  <c r="H6486" i="22"/>
  <c r="I6486" i="22" s="1"/>
  <c r="H6485" i="22"/>
  <c r="I6485" i="22" s="1"/>
  <c r="H6484" i="22"/>
  <c r="I6484" i="22" s="1"/>
  <c r="H6483" i="22"/>
  <c r="I6483" i="22" s="1"/>
  <c r="H6482" i="22"/>
  <c r="I6482" i="22" s="1"/>
  <c r="H6481" i="22"/>
  <c r="I6481" i="22" s="1"/>
  <c r="H6480" i="22"/>
  <c r="I6480" i="22" s="1"/>
  <c r="H6479" i="22"/>
  <c r="I6479" i="22" s="1"/>
  <c r="H6478" i="22"/>
  <c r="I6478" i="22" s="1"/>
  <c r="H6477" i="22"/>
  <c r="I6477" i="22" s="1"/>
  <c r="H6476" i="22"/>
  <c r="I6476" i="22" s="1"/>
  <c r="H6475" i="22"/>
  <c r="I6475" i="22" s="1"/>
  <c r="H6474" i="22"/>
  <c r="I6474" i="22" s="1"/>
  <c r="H6473" i="22"/>
  <c r="I6473" i="22" s="1"/>
  <c r="H6472" i="22"/>
  <c r="I6472" i="22" s="1"/>
  <c r="H6471" i="22"/>
  <c r="I6471" i="22" s="1"/>
  <c r="H6470" i="22"/>
  <c r="I6470" i="22" s="1"/>
  <c r="H6469" i="22"/>
  <c r="I6469" i="22" s="1"/>
  <c r="H6468" i="22"/>
  <c r="I6468" i="22" s="1"/>
  <c r="H6467" i="22"/>
  <c r="I6467" i="22" s="1"/>
  <c r="H6466" i="22"/>
  <c r="I6466" i="22" s="1"/>
  <c r="H6465" i="22"/>
  <c r="I6465" i="22" s="1"/>
  <c r="H6464" i="22"/>
  <c r="I6464" i="22" s="1"/>
  <c r="H6463" i="22"/>
  <c r="I6463" i="22" s="1"/>
  <c r="H6462" i="22"/>
  <c r="I6462" i="22" s="1"/>
  <c r="H6461" i="22"/>
  <c r="I6461" i="22" s="1"/>
  <c r="H6460" i="22"/>
  <c r="I6460" i="22" s="1"/>
  <c r="H6459" i="22"/>
  <c r="I6459" i="22" s="1"/>
  <c r="H6458" i="22"/>
  <c r="I6458" i="22" s="1"/>
  <c r="H6457" i="22"/>
  <c r="I6457" i="22" s="1"/>
  <c r="H6456" i="22"/>
  <c r="I6456" i="22" s="1"/>
  <c r="H6455" i="22"/>
  <c r="I6455" i="22" s="1"/>
  <c r="H6454" i="22"/>
  <c r="I6454" i="22" s="1"/>
  <c r="H6453" i="22"/>
  <c r="I6453" i="22" s="1"/>
  <c r="H6452" i="22"/>
  <c r="I6452" i="22" s="1"/>
  <c r="H6451" i="22"/>
  <c r="I6451" i="22" s="1"/>
  <c r="H6450" i="22"/>
  <c r="I6450" i="22" s="1"/>
  <c r="H6449" i="22"/>
  <c r="I6449" i="22" s="1"/>
  <c r="H6448" i="22"/>
  <c r="I6448" i="22" s="1"/>
  <c r="H6447" i="22"/>
  <c r="I6447" i="22" s="1"/>
  <c r="H6446" i="22"/>
  <c r="I6446" i="22" s="1"/>
  <c r="H6445" i="22"/>
  <c r="I6445" i="22" s="1"/>
  <c r="H6444" i="22"/>
  <c r="I6444" i="22" s="1"/>
  <c r="H6443" i="22"/>
  <c r="I6443" i="22" s="1"/>
  <c r="H6442" i="22"/>
  <c r="I6442" i="22" s="1"/>
  <c r="H6441" i="22"/>
  <c r="I6441" i="22" s="1"/>
  <c r="H6440" i="22"/>
  <c r="I6440" i="22" s="1"/>
  <c r="H6439" i="22"/>
  <c r="I6439" i="22" s="1"/>
  <c r="H6438" i="22"/>
  <c r="I6438" i="22" s="1"/>
  <c r="H6437" i="22"/>
  <c r="I6437" i="22" s="1"/>
  <c r="H6436" i="22"/>
  <c r="I6436" i="22" s="1"/>
  <c r="H6435" i="22"/>
  <c r="I6435" i="22" s="1"/>
  <c r="H6434" i="22"/>
  <c r="I6434" i="22" s="1"/>
  <c r="H6433" i="22"/>
  <c r="I6433" i="22" s="1"/>
  <c r="H6432" i="22"/>
  <c r="I6432" i="22" s="1"/>
  <c r="H6431" i="22"/>
  <c r="I6431" i="22" s="1"/>
  <c r="H6430" i="22"/>
  <c r="I6430" i="22" s="1"/>
  <c r="H6429" i="22"/>
  <c r="I6429" i="22" s="1"/>
  <c r="H6428" i="22"/>
  <c r="I6428" i="22" s="1"/>
  <c r="H6427" i="22"/>
  <c r="I6427" i="22" s="1"/>
  <c r="H6426" i="22"/>
  <c r="I6426" i="22" s="1"/>
  <c r="H6425" i="22"/>
  <c r="I6425" i="22" s="1"/>
  <c r="H6424" i="22"/>
  <c r="I6424" i="22" s="1"/>
  <c r="H6423" i="22"/>
  <c r="I6423" i="22" s="1"/>
  <c r="H6422" i="22"/>
  <c r="I6422" i="22" s="1"/>
  <c r="H6421" i="22"/>
  <c r="I6421" i="22" s="1"/>
  <c r="H6420" i="22"/>
  <c r="I6420" i="22" s="1"/>
  <c r="H6419" i="22"/>
  <c r="I6419" i="22" s="1"/>
  <c r="H6418" i="22"/>
  <c r="I6418" i="22" s="1"/>
  <c r="H6417" i="22"/>
  <c r="I6417" i="22" s="1"/>
  <c r="H6416" i="22"/>
  <c r="I6416" i="22" s="1"/>
  <c r="H6415" i="22"/>
  <c r="I6415" i="22" s="1"/>
  <c r="H6414" i="22"/>
  <c r="I6414" i="22" s="1"/>
  <c r="H6413" i="22"/>
  <c r="I6413" i="22" s="1"/>
  <c r="H6412" i="22"/>
  <c r="I6412" i="22" s="1"/>
  <c r="H6411" i="22"/>
  <c r="I6411" i="22" s="1"/>
  <c r="H6410" i="22"/>
  <c r="I6410" i="22" s="1"/>
  <c r="H6409" i="22"/>
  <c r="I6409" i="22" s="1"/>
  <c r="H6408" i="22"/>
  <c r="I6408" i="22" s="1"/>
  <c r="H6407" i="22"/>
  <c r="I6407" i="22" s="1"/>
  <c r="H6406" i="22"/>
  <c r="I6406" i="22" s="1"/>
  <c r="H6405" i="22"/>
  <c r="I6405" i="22" s="1"/>
  <c r="H6404" i="22"/>
  <c r="I6404" i="22" s="1"/>
  <c r="H6403" i="22"/>
  <c r="I6403" i="22" s="1"/>
  <c r="H6402" i="22"/>
  <c r="I6402" i="22" s="1"/>
  <c r="H6401" i="22"/>
  <c r="I6401" i="22" s="1"/>
  <c r="H6400" i="22"/>
  <c r="I6400" i="22" s="1"/>
  <c r="H6399" i="22"/>
  <c r="I6399" i="22" s="1"/>
  <c r="H6398" i="22"/>
  <c r="I6398" i="22" s="1"/>
  <c r="H6397" i="22"/>
  <c r="I6397" i="22" s="1"/>
  <c r="H6396" i="22"/>
  <c r="I6396" i="22" s="1"/>
  <c r="H6395" i="22"/>
  <c r="I6395" i="22" s="1"/>
  <c r="H6394" i="22"/>
  <c r="I6394" i="22" s="1"/>
  <c r="H6393" i="22"/>
  <c r="I6393" i="22" s="1"/>
  <c r="H6392" i="22"/>
  <c r="I6392" i="22" s="1"/>
  <c r="H6391" i="22"/>
  <c r="I6391" i="22" s="1"/>
  <c r="H6390" i="22"/>
  <c r="I6390" i="22" s="1"/>
  <c r="H6389" i="22"/>
  <c r="I6389" i="22" s="1"/>
  <c r="H6388" i="22"/>
  <c r="I6388" i="22" s="1"/>
  <c r="H6387" i="22"/>
  <c r="I6387" i="22" s="1"/>
  <c r="H6386" i="22"/>
  <c r="I6386" i="22" s="1"/>
  <c r="H6385" i="22"/>
  <c r="I6385" i="22" s="1"/>
  <c r="H6384" i="22"/>
  <c r="I6384" i="22" s="1"/>
  <c r="H6383" i="22"/>
  <c r="I6383" i="22" s="1"/>
  <c r="H6382" i="22"/>
  <c r="I6382" i="22" s="1"/>
  <c r="H6381" i="22"/>
  <c r="I6381" i="22" s="1"/>
  <c r="H6380" i="22"/>
  <c r="I6380" i="22" s="1"/>
  <c r="H6379" i="22"/>
  <c r="I6379" i="22" s="1"/>
  <c r="H6378" i="22"/>
  <c r="I6378" i="22" s="1"/>
  <c r="H6377" i="22"/>
  <c r="I6377" i="22" s="1"/>
  <c r="H6376" i="22"/>
  <c r="I6376" i="22" s="1"/>
  <c r="H6375" i="22"/>
  <c r="I6375" i="22" s="1"/>
  <c r="H6374" i="22"/>
  <c r="I6374" i="22" s="1"/>
  <c r="H6373" i="22"/>
  <c r="I6373" i="22" s="1"/>
  <c r="H6372" i="22"/>
  <c r="I6372" i="22" s="1"/>
  <c r="H6371" i="22"/>
  <c r="I6371" i="22" s="1"/>
  <c r="H6370" i="22"/>
  <c r="I6370" i="22" s="1"/>
  <c r="H6369" i="22"/>
  <c r="I6369" i="22" s="1"/>
  <c r="H6368" i="22"/>
  <c r="I6368" i="22" s="1"/>
  <c r="H6367" i="22"/>
  <c r="I6367" i="22" s="1"/>
  <c r="H6366" i="22"/>
  <c r="I6366" i="22" s="1"/>
  <c r="H6365" i="22"/>
  <c r="I6365" i="22" s="1"/>
  <c r="H6364" i="22"/>
  <c r="I6364" i="22" s="1"/>
  <c r="H6363" i="22"/>
  <c r="I6363" i="22" s="1"/>
  <c r="H6362" i="22"/>
  <c r="I6362" i="22" s="1"/>
  <c r="H6361" i="22"/>
  <c r="I6361" i="22" s="1"/>
  <c r="H6360" i="22"/>
  <c r="I6360" i="22" s="1"/>
  <c r="H6359" i="22"/>
  <c r="I6359" i="22" s="1"/>
  <c r="H6358" i="22"/>
  <c r="I6358" i="22" s="1"/>
  <c r="H6357" i="22"/>
  <c r="I6357" i="22" s="1"/>
  <c r="H6356" i="22"/>
  <c r="I6356" i="22" s="1"/>
  <c r="H6355" i="22"/>
  <c r="I6355" i="22" s="1"/>
  <c r="H6354" i="22"/>
  <c r="I6354" i="22" s="1"/>
  <c r="H6353" i="22"/>
  <c r="I6353" i="22" s="1"/>
  <c r="H6352" i="22"/>
  <c r="I6352" i="22" s="1"/>
  <c r="H6351" i="22"/>
  <c r="I6351" i="22" s="1"/>
  <c r="H6350" i="22"/>
  <c r="I6350" i="22" s="1"/>
  <c r="H6349" i="22"/>
  <c r="I6349" i="22" s="1"/>
  <c r="H6348" i="22"/>
  <c r="I6348" i="22" s="1"/>
  <c r="H6347" i="22"/>
  <c r="I6347" i="22" s="1"/>
  <c r="H6346" i="22"/>
  <c r="I6346" i="22" s="1"/>
  <c r="H6345" i="22"/>
  <c r="I6345" i="22" s="1"/>
  <c r="H6344" i="22"/>
  <c r="I6344" i="22" s="1"/>
  <c r="H6343" i="22"/>
  <c r="I6343" i="22" s="1"/>
  <c r="H6342" i="22"/>
  <c r="I6342" i="22" s="1"/>
  <c r="H6341" i="22"/>
  <c r="I6341" i="22" s="1"/>
  <c r="H6340" i="22"/>
  <c r="I6340" i="22" s="1"/>
  <c r="H6339" i="22"/>
  <c r="I6339" i="22" s="1"/>
  <c r="H6338" i="22"/>
  <c r="I6338" i="22" s="1"/>
  <c r="H6337" i="22"/>
  <c r="I6337" i="22" s="1"/>
  <c r="H6336" i="22"/>
  <c r="I6336" i="22" s="1"/>
  <c r="H6335" i="22"/>
  <c r="I6335" i="22" s="1"/>
  <c r="H6334" i="22"/>
  <c r="I6334" i="22" s="1"/>
  <c r="H6333" i="22"/>
  <c r="I6333" i="22" s="1"/>
  <c r="H6332" i="22"/>
  <c r="I6332" i="22" s="1"/>
  <c r="H6331" i="22"/>
  <c r="I6331" i="22" s="1"/>
  <c r="H6330" i="22"/>
  <c r="I6330" i="22" s="1"/>
  <c r="H6329" i="22"/>
  <c r="I6329" i="22" s="1"/>
  <c r="H6328" i="22"/>
  <c r="I6328" i="22" s="1"/>
  <c r="H6327" i="22"/>
  <c r="I6327" i="22" s="1"/>
  <c r="H6326" i="22"/>
  <c r="I6326" i="22" s="1"/>
  <c r="H6325" i="22"/>
  <c r="I6325" i="22" s="1"/>
  <c r="H6324" i="22"/>
  <c r="I6324" i="22" s="1"/>
  <c r="H6323" i="22"/>
  <c r="I6323" i="22" s="1"/>
  <c r="H6322" i="22"/>
  <c r="I6322" i="22" s="1"/>
  <c r="H6321" i="22"/>
  <c r="I6321" i="22" s="1"/>
  <c r="H6320" i="22"/>
  <c r="I6320" i="22" s="1"/>
  <c r="H6319" i="22"/>
  <c r="I6319" i="22" s="1"/>
  <c r="H6318" i="22"/>
  <c r="I6318" i="22" s="1"/>
  <c r="H6317" i="22"/>
  <c r="I6317" i="22" s="1"/>
  <c r="H6316" i="22"/>
  <c r="I6316" i="22" s="1"/>
  <c r="H6315" i="22"/>
  <c r="I6315" i="22" s="1"/>
  <c r="H6314" i="22"/>
  <c r="I6314" i="22" s="1"/>
  <c r="H6313" i="22"/>
  <c r="I6313" i="22" s="1"/>
  <c r="H6312" i="22"/>
  <c r="I6312" i="22" s="1"/>
  <c r="H6311" i="22"/>
  <c r="I6311" i="22" s="1"/>
  <c r="H6310" i="22"/>
  <c r="I6310" i="22" s="1"/>
  <c r="H6309" i="22"/>
  <c r="I6309" i="22" s="1"/>
  <c r="H6308" i="22"/>
  <c r="I6308" i="22" s="1"/>
  <c r="H6307" i="22"/>
  <c r="I6307" i="22" s="1"/>
  <c r="H6306" i="22"/>
  <c r="I6306" i="22" s="1"/>
  <c r="H6305" i="22"/>
  <c r="I6305" i="22" s="1"/>
  <c r="H6304" i="22"/>
  <c r="I6304" i="22" s="1"/>
  <c r="H6303" i="22"/>
  <c r="I6303" i="22" s="1"/>
  <c r="H6302" i="22"/>
  <c r="I6302" i="22" s="1"/>
  <c r="H6301" i="22"/>
  <c r="I6301" i="22" s="1"/>
  <c r="H6300" i="22"/>
  <c r="I6300" i="22" s="1"/>
  <c r="H6299" i="22"/>
  <c r="I6299" i="22" s="1"/>
  <c r="H6298" i="22"/>
  <c r="I6298" i="22" s="1"/>
  <c r="H6297" i="22"/>
  <c r="I6297" i="22" s="1"/>
  <c r="H6296" i="22"/>
  <c r="I6296" i="22" s="1"/>
  <c r="H6295" i="22"/>
  <c r="I6295" i="22" s="1"/>
  <c r="H6294" i="22"/>
  <c r="I6294" i="22" s="1"/>
  <c r="H6293" i="22"/>
  <c r="I6293" i="22" s="1"/>
  <c r="H6292" i="22"/>
  <c r="I6292" i="22" s="1"/>
  <c r="H6291" i="22"/>
  <c r="I6291" i="22" s="1"/>
  <c r="H6290" i="22"/>
  <c r="I6290" i="22" s="1"/>
  <c r="H6289" i="22"/>
  <c r="I6289" i="22" s="1"/>
  <c r="H6288" i="22"/>
  <c r="I6288" i="22" s="1"/>
  <c r="H6287" i="22"/>
  <c r="I6287" i="22" s="1"/>
  <c r="H6286" i="22"/>
  <c r="I6286" i="22" s="1"/>
  <c r="H6285" i="22"/>
  <c r="I6285" i="22" s="1"/>
  <c r="H6284" i="22"/>
  <c r="I6284" i="22" s="1"/>
  <c r="H6283" i="22"/>
  <c r="I6283" i="22" s="1"/>
  <c r="H6282" i="22"/>
  <c r="I6282" i="22" s="1"/>
  <c r="H6281" i="22"/>
  <c r="I6281" i="22" s="1"/>
  <c r="H6280" i="22"/>
  <c r="I6280" i="22" s="1"/>
  <c r="H6279" i="22"/>
  <c r="I6279" i="22" s="1"/>
  <c r="H6278" i="22"/>
  <c r="I6278" i="22" s="1"/>
  <c r="H6277" i="22"/>
  <c r="I6277" i="22" s="1"/>
  <c r="H6276" i="22"/>
  <c r="I6276" i="22" s="1"/>
  <c r="H6275" i="22"/>
  <c r="I6275" i="22" s="1"/>
  <c r="H6274" i="22"/>
  <c r="I6274" i="22" s="1"/>
  <c r="H6273" i="22"/>
  <c r="I6273" i="22" s="1"/>
  <c r="H6272" i="22"/>
  <c r="I6272" i="22" s="1"/>
  <c r="H6271" i="22"/>
  <c r="I6271" i="22" s="1"/>
  <c r="H6270" i="22"/>
  <c r="I6270" i="22" s="1"/>
  <c r="H6269" i="22"/>
  <c r="I6269" i="22" s="1"/>
  <c r="H6268" i="22"/>
  <c r="I6268" i="22" s="1"/>
  <c r="H6267" i="22"/>
  <c r="I6267" i="22" s="1"/>
  <c r="H6266" i="22"/>
  <c r="I6266" i="22" s="1"/>
  <c r="H6265" i="22"/>
  <c r="I6265" i="22" s="1"/>
  <c r="H6264" i="22"/>
  <c r="I6264" i="22" s="1"/>
  <c r="H6263" i="22"/>
  <c r="I6263" i="22" s="1"/>
  <c r="H6262" i="22"/>
  <c r="I6262" i="22" s="1"/>
  <c r="H6261" i="22"/>
  <c r="I6261" i="22" s="1"/>
  <c r="H6260" i="22"/>
  <c r="I6260" i="22" s="1"/>
  <c r="H6259" i="22"/>
  <c r="I6259" i="22" s="1"/>
  <c r="H6258" i="22"/>
  <c r="I6258" i="22" s="1"/>
  <c r="H6257" i="22"/>
  <c r="I6257" i="22" s="1"/>
  <c r="H6256" i="22"/>
  <c r="I6256" i="22" s="1"/>
  <c r="H6255" i="22"/>
  <c r="I6255" i="22" s="1"/>
  <c r="H6254" i="22"/>
  <c r="I6254" i="22" s="1"/>
  <c r="H6253" i="22"/>
  <c r="I6253" i="22" s="1"/>
  <c r="H6252" i="22"/>
  <c r="I6252" i="22" s="1"/>
  <c r="H6251" i="22"/>
  <c r="I6251" i="22" s="1"/>
  <c r="H6250" i="22"/>
  <c r="I6250" i="22" s="1"/>
  <c r="H6249" i="22"/>
  <c r="I6249" i="22" s="1"/>
  <c r="H6248" i="22"/>
  <c r="I6248" i="22" s="1"/>
  <c r="H6247" i="22"/>
  <c r="I6247" i="22" s="1"/>
  <c r="H6246" i="22"/>
  <c r="I6246" i="22" s="1"/>
  <c r="H6245" i="22"/>
  <c r="I6245" i="22" s="1"/>
  <c r="H6244" i="22"/>
  <c r="I6244" i="22" s="1"/>
  <c r="H6243" i="22"/>
  <c r="I6243" i="22" s="1"/>
  <c r="H6242" i="22"/>
  <c r="I6242" i="22" s="1"/>
  <c r="H6241" i="22"/>
  <c r="I6241" i="22" s="1"/>
  <c r="H6240" i="22"/>
  <c r="I6240" i="22" s="1"/>
  <c r="H6239" i="22"/>
  <c r="I6239" i="22" s="1"/>
  <c r="H6238" i="22"/>
  <c r="I6238" i="22" s="1"/>
  <c r="H6237" i="22"/>
  <c r="I6237" i="22" s="1"/>
  <c r="H6236" i="22"/>
  <c r="I6236" i="22" s="1"/>
  <c r="H6235" i="22"/>
  <c r="I6235" i="22" s="1"/>
  <c r="H6234" i="22"/>
  <c r="I6234" i="22" s="1"/>
  <c r="H6233" i="22"/>
  <c r="I6233" i="22" s="1"/>
  <c r="H6232" i="22"/>
  <c r="I6232" i="22" s="1"/>
  <c r="H6231" i="22"/>
  <c r="I6231" i="22" s="1"/>
  <c r="H6230" i="22"/>
  <c r="I6230" i="22" s="1"/>
  <c r="H6229" i="22"/>
  <c r="I6229" i="22" s="1"/>
  <c r="H6228" i="22"/>
  <c r="I6228" i="22" s="1"/>
  <c r="H6227" i="22"/>
  <c r="I6227" i="22" s="1"/>
  <c r="H6226" i="22"/>
  <c r="I6226" i="22" s="1"/>
  <c r="H6225" i="22"/>
  <c r="I6225" i="22" s="1"/>
  <c r="H6224" i="22"/>
  <c r="I6224" i="22" s="1"/>
  <c r="H6223" i="22"/>
  <c r="I6223" i="22" s="1"/>
  <c r="H6222" i="22"/>
  <c r="I6222" i="22" s="1"/>
  <c r="H6221" i="22"/>
  <c r="I6221" i="22" s="1"/>
  <c r="H6220" i="22"/>
  <c r="I6220" i="22" s="1"/>
  <c r="H6219" i="22"/>
  <c r="I6219" i="22" s="1"/>
  <c r="H6218" i="22"/>
  <c r="I6218" i="22" s="1"/>
  <c r="H6217" i="22"/>
  <c r="I6217" i="22" s="1"/>
  <c r="H6216" i="22"/>
  <c r="I6216" i="22" s="1"/>
  <c r="H6215" i="22"/>
  <c r="I6215" i="22" s="1"/>
  <c r="H6214" i="22"/>
  <c r="I6214" i="22" s="1"/>
  <c r="H6213" i="22"/>
  <c r="I6213" i="22" s="1"/>
  <c r="H6212" i="22"/>
  <c r="I6212" i="22" s="1"/>
  <c r="H6211" i="22"/>
  <c r="I6211" i="22" s="1"/>
  <c r="H6210" i="22"/>
  <c r="I6210" i="22" s="1"/>
  <c r="H6209" i="22"/>
  <c r="I6209" i="22" s="1"/>
  <c r="H6208" i="22"/>
  <c r="I6208" i="22" s="1"/>
  <c r="H6207" i="22"/>
  <c r="I6207" i="22" s="1"/>
  <c r="H6206" i="22"/>
  <c r="I6206" i="22" s="1"/>
  <c r="H6205" i="22"/>
  <c r="I6205" i="22" s="1"/>
  <c r="H6204" i="22"/>
  <c r="I6204" i="22" s="1"/>
  <c r="H6203" i="22"/>
  <c r="I6203" i="22" s="1"/>
  <c r="H6202" i="22"/>
  <c r="I6202" i="22" s="1"/>
  <c r="H6201" i="22"/>
  <c r="I6201" i="22" s="1"/>
  <c r="H6200" i="22"/>
  <c r="I6200" i="22" s="1"/>
  <c r="H6199" i="22"/>
  <c r="I6199" i="22" s="1"/>
  <c r="H6198" i="22"/>
  <c r="I6198" i="22" s="1"/>
  <c r="H6197" i="22"/>
  <c r="I6197" i="22" s="1"/>
  <c r="H6196" i="22"/>
  <c r="I6196" i="22" s="1"/>
  <c r="H6195" i="22"/>
  <c r="I6195" i="22" s="1"/>
  <c r="H6194" i="22"/>
  <c r="I6194" i="22" s="1"/>
  <c r="H6193" i="22"/>
  <c r="I6193" i="22" s="1"/>
  <c r="H6192" i="22"/>
  <c r="I6192" i="22" s="1"/>
  <c r="H6191" i="22"/>
  <c r="I6191" i="22" s="1"/>
  <c r="H6190" i="22"/>
  <c r="I6190" i="22" s="1"/>
  <c r="H6189" i="22"/>
  <c r="I6189" i="22" s="1"/>
  <c r="H6188" i="22"/>
  <c r="I6188" i="22" s="1"/>
  <c r="H6187" i="22"/>
  <c r="I6187" i="22" s="1"/>
  <c r="H6186" i="22"/>
  <c r="I6186" i="22" s="1"/>
  <c r="H6185" i="22"/>
  <c r="I6185" i="22" s="1"/>
  <c r="H6184" i="22"/>
  <c r="I6184" i="22" s="1"/>
  <c r="H6183" i="22"/>
  <c r="I6183" i="22" s="1"/>
  <c r="H6182" i="22"/>
  <c r="I6182" i="22" s="1"/>
  <c r="H6181" i="22"/>
  <c r="I6181" i="22" s="1"/>
  <c r="H6180" i="22"/>
  <c r="I6180" i="22" s="1"/>
  <c r="H6179" i="22"/>
  <c r="I6179" i="22" s="1"/>
  <c r="H6178" i="22"/>
  <c r="I6178" i="22" s="1"/>
  <c r="H6177" i="22"/>
  <c r="I6177" i="22" s="1"/>
  <c r="H6176" i="22"/>
  <c r="I6176" i="22" s="1"/>
  <c r="H6175" i="22"/>
  <c r="I6175" i="22" s="1"/>
  <c r="H6174" i="22"/>
  <c r="I6174" i="22" s="1"/>
  <c r="H6173" i="22"/>
  <c r="I6173" i="22" s="1"/>
  <c r="H6172" i="22"/>
  <c r="I6172" i="22" s="1"/>
  <c r="H6171" i="22"/>
  <c r="I6171" i="22" s="1"/>
  <c r="H6170" i="22"/>
  <c r="I6170" i="22" s="1"/>
  <c r="H6169" i="22"/>
  <c r="I6169" i="22" s="1"/>
  <c r="H6168" i="22"/>
  <c r="I6168" i="22" s="1"/>
  <c r="H6167" i="22"/>
  <c r="I6167" i="22" s="1"/>
  <c r="H6166" i="22"/>
  <c r="I6166" i="22" s="1"/>
  <c r="H6165" i="22"/>
  <c r="I6165" i="22" s="1"/>
  <c r="H6164" i="22"/>
  <c r="I6164" i="22" s="1"/>
  <c r="H6163" i="22"/>
  <c r="I6163" i="22" s="1"/>
  <c r="H6162" i="22"/>
  <c r="I6162" i="22" s="1"/>
  <c r="H6161" i="22"/>
  <c r="I6161" i="22" s="1"/>
  <c r="H6160" i="22"/>
  <c r="I6160" i="22" s="1"/>
  <c r="H6159" i="22"/>
  <c r="I6159" i="22" s="1"/>
  <c r="H6158" i="22"/>
  <c r="I6158" i="22" s="1"/>
  <c r="H6157" i="22"/>
  <c r="I6157" i="22" s="1"/>
  <c r="H6156" i="22"/>
  <c r="I6156" i="22" s="1"/>
  <c r="H6155" i="22"/>
  <c r="I6155" i="22" s="1"/>
  <c r="H6154" i="22"/>
  <c r="I6154" i="22" s="1"/>
  <c r="H6153" i="22"/>
  <c r="I6153" i="22" s="1"/>
  <c r="H6152" i="22"/>
  <c r="I6152" i="22" s="1"/>
  <c r="H6151" i="22"/>
  <c r="I6151" i="22" s="1"/>
  <c r="H6150" i="22"/>
  <c r="I6150" i="22" s="1"/>
  <c r="H6149" i="22"/>
  <c r="I6149" i="22" s="1"/>
  <c r="H6148" i="22"/>
  <c r="I6148" i="22" s="1"/>
  <c r="H6147" i="22"/>
  <c r="I6147" i="22" s="1"/>
  <c r="H6146" i="22"/>
  <c r="I6146" i="22" s="1"/>
  <c r="H6145" i="22"/>
  <c r="I6145" i="22" s="1"/>
  <c r="H6144" i="22"/>
  <c r="I6144" i="22" s="1"/>
  <c r="H6143" i="22"/>
  <c r="I6143" i="22" s="1"/>
  <c r="H6142" i="22"/>
  <c r="I6142" i="22" s="1"/>
  <c r="H6141" i="22"/>
  <c r="I6141" i="22" s="1"/>
  <c r="H6140" i="22"/>
  <c r="I6140" i="22" s="1"/>
  <c r="H6139" i="22"/>
  <c r="I6139" i="22" s="1"/>
  <c r="H6138" i="22"/>
  <c r="I6138" i="22" s="1"/>
  <c r="H6137" i="22"/>
  <c r="I6137" i="22" s="1"/>
  <c r="H6136" i="22"/>
  <c r="I6136" i="22" s="1"/>
  <c r="H6135" i="22"/>
  <c r="I6135" i="22" s="1"/>
  <c r="H6134" i="22"/>
  <c r="I6134" i="22" s="1"/>
  <c r="H6133" i="22"/>
  <c r="I6133" i="22" s="1"/>
  <c r="H6132" i="22"/>
  <c r="I6132" i="22" s="1"/>
  <c r="H6131" i="22"/>
  <c r="I6131" i="22" s="1"/>
  <c r="H6130" i="22"/>
  <c r="I6130" i="22" s="1"/>
  <c r="H6129" i="22"/>
  <c r="I6129" i="22" s="1"/>
  <c r="H6128" i="22"/>
  <c r="I6128" i="22" s="1"/>
  <c r="H6127" i="22"/>
  <c r="I6127" i="22" s="1"/>
  <c r="H6126" i="22"/>
  <c r="I6126" i="22" s="1"/>
  <c r="H6125" i="22"/>
  <c r="I6125" i="22" s="1"/>
  <c r="H6124" i="22"/>
  <c r="I6124" i="22" s="1"/>
  <c r="H6123" i="22"/>
  <c r="I6123" i="22" s="1"/>
  <c r="H6122" i="22"/>
  <c r="I6122" i="22" s="1"/>
  <c r="H6121" i="22"/>
  <c r="I6121" i="22" s="1"/>
  <c r="H6120" i="22"/>
  <c r="I6120" i="22" s="1"/>
  <c r="H6119" i="22"/>
  <c r="I6119" i="22" s="1"/>
  <c r="H6118" i="22"/>
  <c r="I6118" i="22" s="1"/>
  <c r="H6117" i="22"/>
  <c r="I6117" i="22" s="1"/>
  <c r="H6116" i="22"/>
  <c r="I6116" i="22" s="1"/>
  <c r="H6115" i="22"/>
  <c r="I6115" i="22" s="1"/>
  <c r="H6114" i="22"/>
  <c r="I6114" i="22" s="1"/>
  <c r="H6113" i="22"/>
  <c r="I6113" i="22" s="1"/>
  <c r="H6112" i="22"/>
  <c r="I6112" i="22" s="1"/>
  <c r="H6111" i="22"/>
  <c r="I6111" i="22" s="1"/>
  <c r="H6110" i="22"/>
  <c r="I6110" i="22" s="1"/>
  <c r="H6109" i="22"/>
  <c r="I6109" i="22" s="1"/>
  <c r="H6108" i="22"/>
  <c r="I6108" i="22" s="1"/>
  <c r="H6107" i="22"/>
  <c r="I6107" i="22" s="1"/>
  <c r="H6106" i="22"/>
  <c r="I6106" i="22" s="1"/>
  <c r="H6105" i="22"/>
  <c r="I6105" i="22" s="1"/>
  <c r="H6104" i="22"/>
  <c r="I6104" i="22" s="1"/>
  <c r="H6103" i="22"/>
  <c r="I6103" i="22" s="1"/>
  <c r="H6102" i="22"/>
  <c r="I6102" i="22" s="1"/>
  <c r="H6101" i="22"/>
  <c r="I6101" i="22" s="1"/>
  <c r="H6100" i="22"/>
  <c r="I6100" i="22" s="1"/>
  <c r="H6099" i="22"/>
  <c r="I6099" i="22" s="1"/>
  <c r="H6098" i="22"/>
  <c r="I6098" i="22" s="1"/>
  <c r="H6097" i="22"/>
  <c r="I6097" i="22" s="1"/>
  <c r="H6096" i="22"/>
  <c r="I6096" i="22" s="1"/>
  <c r="H6095" i="22"/>
  <c r="I6095" i="22" s="1"/>
  <c r="H6094" i="22"/>
  <c r="I6094" i="22" s="1"/>
  <c r="H6093" i="22"/>
  <c r="I6093" i="22" s="1"/>
  <c r="H6092" i="22"/>
  <c r="I6092" i="22" s="1"/>
  <c r="H6091" i="22"/>
  <c r="I6091" i="22" s="1"/>
  <c r="H6090" i="22"/>
  <c r="I6090" i="22" s="1"/>
  <c r="H6089" i="22"/>
  <c r="I6089" i="22" s="1"/>
  <c r="H6088" i="22"/>
  <c r="I6088" i="22" s="1"/>
  <c r="H6087" i="22"/>
  <c r="I6087" i="22" s="1"/>
  <c r="H6086" i="22"/>
  <c r="I6086" i="22" s="1"/>
  <c r="H6085" i="22"/>
  <c r="I6085" i="22" s="1"/>
  <c r="H6084" i="22"/>
  <c r="I6084" i="22" s="1"/>
  <c r="H6083" i="22"/>
  <c r="I6083" i="22" s="1"/>
  <c r="H6082" i="22"/>
  <c r="I6082" i="22" s="1"/>
  <c r="H6081" i="22"/>
  <c r="I6081" i="22" s="1"/>
  <c r="H6080" i="22"/>
  <c r="I6080" i="22" s="1"/>
  <c r="H6079" i="22"/>
  <c r="I6079" i="22" s="1"/>
  <c r="H6078" i="22"/>
  <c r="I6078" i="22" s="1"/>
  <c r="H6077" i="22"/>
  <c r="I6077" i="22" s="1"/>
  <c r="H6076" i="22"/>
  <c r="I6076" i="22" s="1"/>
  <c r="H6075" i="22"/>
  <c r="I6075" i="22" s="1"/>
  <c r="H6074" i="22"/>
  <c r="I6074" i="22" s="1"/>
  <c r="H6073" i="22"/>
  <c r="I6073" i="22" s="1"/>
  <c r="H6072" i="22"/>
  <c r="I6072" i="22" s="1"/>
  <c r="H6071" i="22"/>
  <c r="I6071" i="22" s="1"/>
  <c r="H6070" i="22"/>
  <c r="I6070" i="22" s="1"/>
  <c r="H6069" i="22"/>
  <c r="I6069" i="22" s="1"/>
  <c r="H6068" i="22"/>
  <c r="I6068" i="22" s="1"/>
  <c r="H6067" i="22"/>
  <c r="I6067" i="22" s="1"/>
  <c r="H6066" i="22"/>
  <c r="I6066" i="22" s="1"/>
  <c r="H6065" i="22"/>
  <c r="I6065" i="22" s="1"/>
  <c r="H6064" i="22"/>
  <c r="I6064" i="22" s="1"/>
  <c r="H6063" i="22"/>
  <c r="I6063" i="22" s="1"/>
  <c r="H6062" i="22"/>
  <c r="I6062" i="22" s="1"/>
  <c r="H6061" i="22"/>
  <c r="I6061" i="22" s="1"/>
  <c r="H6060" i="22"/>
  <c r="I6060" i="22" s="1"/>
  <c r="H6059" i="22"/>
  <c r="I6059" i="22" s="1"/>
  <c r="H6058" i="22"/>
  <c r="I6058" i="22" s="1"/>
  <c r="H6057" i="22"/>
  <c r="I6057" i="22" s="1"/>
  <c r="H6056" i="22"/>
  <c r="I6056" i="22" s="1"/>
  <c r="H6055" i="22"/>
  <c r="I6055" i="22" s="1"/>
  <c r="H6054" i="22"/>
  <c r="I6054" i="22" s="1"/>
  <c r="H6053" i="22"/>
  <c r="I6053" i="22" s="1"/>
  <c r="H6052" i="22"/>
  <c r="I6052" i="22" s="1"/>
  <c r="H6051" i="22"/>
  <c r="I6051" i="22" s="1"/>
  <c r="H6050" i="22"/>
  <c r="I6050" i="22" s="1"/>
  <c r="H6049" i="22"/>
  <c r="I6049" i="22" s="1"/>
  <c r="H6048" i="22"/>
  <c r="I6048" i="22" s="1"/>
  <c r="H6047" i="22"/>
  <c r="I6047" i="22" s="1"/>
  <c r="H6046" i="22"/>
  <c r="I6046" i="22" s="1"/>
  <c r="H6045" i="22"/>
  <c r="I6045" i="22" s="1"/>
  <c r="H6044" i="22"/>
  <c r="I6044" i="22" s="1"/>
  <c r="H6043" i="22"/>
  <c r="I6043" i="22" s="1"/>
  <c r="H6042" i="22"/>
  <c r="I6042" i="22" s="1"/>
  <c r="H6041" i="22"/>
  <c r="I6041" i="22" s="1"/>
  <c r="H6040" i="22"/>
  <c r="I6040" i="22" s="1"/>
  <c r="H6039" i="22"/>
  <c r="I6039" i="22" s="1"/>
  <c r="H6038" i="22"/>
  <c r="I6038" i="22" s="1"/>
  <c r="H6037" i="22"/>
  <c r="I6037" i="22" s="1"/>
  <c r="H6036" i="22"/>
  <c r="I6036" i="22" s="1"/>
  <c r="H6035" i="22"/>
  <c r="I6035" i="22" s="1"/>
  <c r="H6034" i="22"/>
  <c r="I6034" i="22" s="1"/>
  <c r="H6033" i="22"/>
  <c r="I6033" i="22" s="1"/>
  <c r="H6032" i="22"/>
  <c r="I6032" i="22" s="1"/>
  <c r="H6031" i="22"/>
  <c r="I6031" i="22" s="1"/>
  <c r="H6030" i="22"/>
  <c r="I6030" i="22" s="1"/>
  <c r="H6029" i="22"/>
  <c r="I6029" i="22" s="1"/>
  <c r="H6028" i="22"/>
  <c r="I6028" i="22" s="1"/>
  <c r="H6027" i="22"/>
  <c r="I6027" i="22" s="1"/>
  <c r="H6026" i="22"/>
  <c r="I6026" i="22" s="1"/>
  <c r="H6025" i="22"/>
  <c r="I6025" i="22" s="1"/>
  <c r="H6024" i="22"/>
  <c r="I6024" i="22" s="1"/>
  <c r="H6023" i="22"/>
  <c r="I6023" i="22" s="1"/>
  <c r="H6022" i="22"/>
  <c r="I6022" i="22" s="1"/>
  <c r="H6021" i="22"/>
  <c r="I6021" i="22" s="1"/>
  <c r="H6020" i="22"/>
  <c r="I6020" i="22" s="1"/>
  <c r="H6019" i="22"/>
  <c r="I6019" i="22" s="1"/>
  <c r="H6018" i="22"/>
  <c r="I6018" i="22" s="1"/>
  <c r="H6017" i="22"/>
  <c r="I6017" i="22" s="1"/>
  <c r="H6016" i="22"/>
  <c r="I6016" i="22" s="1"/>
  <c r="H6015" i="22"/>
  <c r="I6015" i="22" s="1"/>
  <c r="H6014" i="22"/>
  <c r="I6014" i="22" s="1"/>
  <c r="H6013" i="22"/>
  <c r="I6013" i="22" s="1"/>
  <c r="H6012" i="22"/>
  <c r="I6012" i="22" s="1"/>
  <c r="H6011" i="22"/>
  <c r="I6011" i="22" s="1"/>
  <c r="H6010" i="22"/>
  <c r="I6010" i="22" s="1"/>
  <c r="H6009" i="22"/>
  <c r="I6009" i="22" s="1"/>
  <c r="H6008" i="22"/>
  <c r="I6008" i="22" s="1"/>
  <c r="H6007" i="22"/>
  <c r="I6007" i="22" s="1"/>
  <c r="H6006" i="22"/>
  <c r="I6006" i="22" s="1"/>
  <c r="H6005" i="22"/>
  <c r="I6005" i="22" s="1"/>
  <c r="H6004" i="22"/>
  <c r="I6004" i="22" s="1"/>
  <c r="H6003" i="22"/>
  <c r="I6003" i="22" s="1"/>
  <c r="H6002" i="22"/>
  <c r="I6002" i="22" s="1"/>
  <c r="H6001" i="22"/>
  <c r="I6001" i="22" s="1"/>
  <c r="H6000" i="22"/>
  <c r="I6000" i="22" s="1"/>
  <c r="H5999" i="22"/>
  <c r="I5999" i="22" s="1"/>
  <c r="H5998" i="22"/>
  <c r="I5998" i="22" s="1"/>
  <c r="H5997" i="22"/>
  <c r="I5997" i="22" s="1"/>
  <c r="H5996" i="22"/>
  <c r="I5996" i="22" s="1"/>
  <c r="H5995" i="22"/>
  <c r="I5995" i="22" s="1"/>
  <c r="H5994" i="22"/>
  <c r="I5994" i="22" s="1"/>
  <c r="H5993" i="22"/>
  <c r="I5993" i="22" s="1"/>
  <c r="H5992" i="22"/>
  <c r="I5992" i="22" s="1"/>
  <c r="H5991" i="22"/>
  <c r="I5991" i="22" s="1"/>
  <c r="H5990" i="22"/>
  <c r="I5990" i="22" s="1"/>
  <c r="H5989" i="22"/>
  <c r="I5989" i="22" s="1"/>
  <c r="H5988" i="22"/>
  <c r="I5988" i="22" s="1"/>
  <c r="H5987" i="22"/>
  <c r="I5987" i="22" s="1"/>
  <c r="H5986" i="22"/>
  <c r="I5986" i="22" s="1"/>
  <c r="H5985" i="22"/>
  <c r="I5985" i="22" s="1"/>
  <c r="H5984" i="22"/>
  <c r="I5984" i="22" s="1"/>
  <c r="H5983" i="22"/>
  <c r="I5983" i="22" s="1"/>
  <c r="H5982" i="22"/>
  <c r="I5982" i="22" s="1"/>
  <c r="H5981" i="22"/>
  <c r="I5981" i="22" s="1"/>
  <c r="H5980" i="22"/>
  <c r="I5980" i="22" s="1"/>
  <c r="H5979" i="22"/>
  <c r="I5979" i="22" s="1"/>
  <c r="H5978" i="22"/>
  <c r="I5978" i="22" s="1"/>
  <c r="H5977" i="22"/>
  <c r="I5977" i="22" s="1"/>
  <c r="H5976" i="22"/>
  <c r="I5976" i="22" s="1"/>
  <c r="H5975" i="22"/>
  <c r="I5975" i="22" s="1"/>
  <c r="H5974" i="22"/>
  <c r="I5974" i="22" s="1"/>
  <c r="H5973" i="22"/>
  <c r="I5973" i="22" s="1"/>
  <c r="H5972" i="22"/>
  <c r="I5972" i="22" s="1"/>
  <c r="H5971" i="22"/>
  <c r="I5971" i="22" s="1"/>
  <c r="H5970" i="22"/>
  <c r="I5970" i="22" s="1"/>
  <c r="H5969" i="22"/>
  <c r="I5969" i="22" s="1"/>
  <c r="H5968" i="22"/>
  <c r="I5968" i="22" s="1"/>
  <c r="H5967" i="22"/>
  <c r="I5967" i="22" s="1"/>
  <c r="H5966" i="22"/>
  <c r="I5966" i="22" s="1"/>
  <c r="H5965" i="22"/>
  <c r="I5965" i="22" s="1"/>
  <c r="H5964" i="22"/>
  <c r="I5964" i="22" s="1"/>
  <c r="H5963" i="22"/>
  <c r="I5963" i="22" s="1"/>
  <c r="H5962" i="22"/>
  <c r="I5962" i="22" s="1"/>
  <c r="H5961" i="22"/>
  <c r="I5961" i="22" s="1"/>
  <c r="H5960" i="22"/>
  <c r="I5960" i="22" s="1"/>
  <c r="H5959" i="22"/>
  <c r="I5959" i="22" s="1"/>
  <c r="H5958" i="22"/>
  <c r="I5958" i="22" s="1"/>
  <c r="H5957" i="22"/>
  <c r="I5957" i="22" s="1"/>
  <c r="H5956" i="22"/>
  <c r="I5956" i="22" s="1"/>
  <c r="H5955" i="22"/>
  <c r="I5955" i="22" s="1"/>
  <c r="H5954" i="22"/>
  <c r="I5954" i="22" s="1"/>
  <c r="H5953" i="22"/>
  <c r="I5953" i="22" s="1"/>
  <c r="H5952" i="22"/>
  <c r="I5952" i="22" s="1"/>
  <c r="H5951" i="22"/>
  <c r="I5951" i="22" s="1"/>
  <c r="H5950" i="22"/>
  <c r="I5950" i="22" s="1"/>
  <c r="H5949" i="22"/>
  <c r="I5949" i="22" s="1"/>
  <c r="H5948" i="22"/>
  <c r="I5948" i="22" s="1"/>
  <c r="H5947" i="22"/>
  <c r="I5947" i="22" s="1"/>
  <c r="H5946" i="22"/>
  <c r="I5946" i="22" s="1"/>
  <c r="H5945" i="22"/>
  <c r="I5945" i="22" s="1"/>
  <c r="H5944" i="22"/>
  <c r="I5944" i="22" s="1"/>
  <c r="H5943" i="22"/>
  <c r="I5943" i="22" s="1"/>
  <c r="H5942" i="22"/>
  <c r="I5942" i="22" s="1"/>
  <c r="H5941" i="22"/>
  <c r="I5941" i="22" s="1"/>
  <c r="H5940" i="22"/>
  <c r="I5940" i="22" s="1"/>
  <c r="H5939" i="22"/>
  <c r="I5939" i="22" s="1"/>
  <c r="H5938" i="22"/>
  <c r="I5938" i="22" s="1"/>
  <c r="H5937" i="22"/>
  <c r="I5937" i="22" s="1"/>
  <c r="H5936" i="22"/>
  <c r="I5936" i="22" s="1"/>
  <c r="H5935" i="22"/>
  <c r="I5935" i="22" s="1"/>
  <c r="H5934" i="22"/>
  <c r="I5934" i="22" s="1"/>
  <c r="H5933" i="22"/>
  <c r="I5933" i="22" s="1"/>
  <c r="H5932" i="22"/>
  <c r="I5932" i="22" s="1"/>
  <c r="H5931" i="22"/>
  <c r="I5931" i="22" s="1"/>
  <c r="H5930" i="22"/>
  <c r="I5930" i="22" s="1"/>
  <c r="H5929" i="22"/>
  <c r="I5929" i="22" s="1"/>
  <c r="H5928" i="22"/>
  <c r="I5928" i="22" s="1"/>
  <c r="H5927" i="22"/>
  <c r="I5927" i="22" s="1"/>
  <c r="H5926" i="22"/>
  <c r="I5926" i="22" s="1"/>
  <c r="H5925" i="22"/>
  <c r="I5925" i="22" s="1"/>
  <c r="H5924" i="22"/>
  <c r="I5924" i="22" s="1"/>
  <c r="H5923" i="22"/>
  <c r="I5923" i="22" s="1"/>
  <c r="H5922" i="22"/>
  <c r="I5922" i="22" s="1"/>
  <c r="H5921" i="22"/>
  <c r="I5921" i="22" s="1"/>
  <c r="H5920" i="22"/>
  <c r="I5920" i="22" s="1"/>
  <c r="H5919" i="22"/>
  <c r="I5919" i="22" s="1"/>
  <c r="H5918" i="22"/>
  <c r="I5918" i="22" s="1"/>
  <c r="H5917" i="22"/>
  <c r="I5917" i="22" s="1"/>
  <c r="H5916" i="22"/>
  <c r="I5916" i="22" s="1"/>
  <c r="H5915" i="22"/>
  <c r="I5915" i="22" s="1"/>
  <c r="H5914" i="22"/>
  <c r="I5914" i="22" s="1"/>
  <c r="H5913" i="22"/>
  <c r="I5913" i="22" s="1"/>
  <c r="H5912" i="22"/>
  <c r="I5912" i="22" s="1"/>
  <c r="H5911" i="22"/>
  <c r="I5911" i="22" s="1"/>
  <c r="H5910" i="22"/>
  <c r="I5910" i="22" s="1"/>
  <c r="H5909" i="22"/>
  <c r="I5909" i="22" s="1"/>
  <c r="H5908" i="22"/>
  <c r="I5908" i="22" s="1"/>
  <c r="H5907" i="22"/>
  <c r="I5907" i="22" s="1"/>
  <c r="H5906" i="22"/>
  <c r="I5906" i="22" s="1"/>
  <c r="H5905" i="22"/>
  <c r="I5905" i="22" s="1"/>
  <c r="H5904" i="22"/>
  <c r="I5904" i="22" s="1"/>
  <c r="H5903" i="22"/>
  <c r="I5903" i="22" s="1"/>
  <c r="H5902" i="22"/>
  <c r="I5902" i="22" s="1"/>
  <c r="H5901" i="22"/>
  <c r="I5901" i="22" s="1"/>
  <c r="H5900" i="22"/>
  <c r="I5900" i="22" s="1"/>
  <c r="H5899" i="22"/>
  <c r="I5899" i="22" s="1"/>
  <c r="H5898" i="22"/>
  <c r="I5898" i="22" s="1"/>
  <c r="H5897" i="22"/>
  <c r="I5897" i="22" s="1"/>
  <c r="H5896" i="22"/>
  <c r="I5896" i="22" s="1"/>
  <c r="H5895" i="22"/>
  <c r="I5895" i="22" s="1"/>
  <c r="H5894" i="22"/>
  <c r="I5894" i="22" s="1"/>
  <c r="H5893" i="22"/>
  <c r="I5893" i="22" s="1"/>
  <c r="H5892" i="22"/>
  <c r="I5892" i="22" s="1"/>
  <c r="H5891" i="22"/>
  <c r="I5891" i="22" s="1"/>
  <c r="H5890" i="22"/>
  <c r="I5890" i="22" s="1"/>
  <c r="H5889" i="22"/>
  <c r="I5889" i="22" s="1"/>
  <c r="H5888" i="22"/>
  <c r="I5888" i="22" s="1"/>
  <c r="H5887" i="22"/>
  <c r="I5887" i="22" s="1"/>
  <c r="H5886" i="22"/>
  <c r="I5886" i="22" s="1"/>
  <c r="H5885" i="22"/>
  <c r="I5885" i="22" s="1"/>
  <c r="H5884" i="22"/>
  <c r="I5884" i="22" s="1"/>
  <c r="H5883" i="22"/>
  <c r="I5883" i="22" s="1"/>
  <c r="H5882" i="22"/>
  <c r="I5882" i="22" s="1"/>
  <c r="H5881" i="22"/>
  <c r="I5881" i="22" s="1"/>
  <c r="H5880" i="22"/>
  <c r="I5880" i="22" s="1"/>
  <c r="H5879" i="22"/>
  <c r="I5879" i="22" s="1"/>
  <c r="H5878" i="22"/>
  <c r="I5878" i="22" s="1"/>
  <c r="H5877" i="22"/>
  <c r="I5877" i="22" s="1"/>
  <c r="H5876" i="22"/>
  <c r="I5876" i="22" s="1"/>
  <c r="H5875" i="22"/>
  <c r="I5875" i="22" s="1"/>
  <c r="H5874" i="22"/>
  <c r="I5874" i="22" s="1"/>
  <c r="H5873" i="22"/>
  <c r="I5873" i="22" s="1"/>
  <c r="H5872" i="22"/>
  <c r="I5872" i="22" s="1"/>
  <c r="H5871" i="22"/>
  <c r="I5871" i="22" s="1"/>
  <c r="H5870" i="22"/>
  <c r="I5870" i="22" s="1"/>
  <c r="H5869" i="22"/>
  <c r="I5869" i="22" s="1"/>
  <c r="H5868" i="22"/>
  <c r="I5868" i="22" s="1"/>
  <c r="H5867" i="22"/>
  <c r="I5867" i="22" s="1"/>
  <c r="H5866" i="22"/>
  <c r="I5866" i="22" s="1"/>
  <c r="H5865" i="22"/>
  <c r="I5865" i="22" s="1"/>
  <c r="H5864" i="22"/>
  <c r="I5864" i="22" s="1"/>
  <c r="H5863" i="22"/>
  <c r="I5863" i="22" s="1"/>
  <c r="H5862" i="22"/>
  <c r="I5862" i="22" s="1"/>
  <c r="H5861" i="22"/>
  <c r="I5861" i="22" s="1"/>
  <c r="H5860" i="22"/>
  <c r="I5860" i="22" s="1"/>
  <c r="H5859" i="22"/>
  <c r="I5859" i="22" s="1"/>
  <c r="H5858" i="22"/>
  <c r="I5858" i="22" s="1"/>
  <c r="H5857" i="22"/>
  <c r="I5857" i="22" s="1"/>
  <c r="H5856" i="22"/>
  <c r="I5856" i="22" s="1"/>
  <c r="H5855" i="22"/>
  <c r="I5855" i="22" s="1"/>
  <c r="H5854" i="22"/>
  <c r="I5854" i="22" s="1"/>
  <c r="H5853" i="22"/>
  <c r="I5853" i="22" s="1"/>
  <c r="H5852" i="22"/>
  <c r="I5852" i="22" s="1"/>
  <c r="H5851" i="22"/>
  <c r="I5851" i="22" s="1"/>
  <c r="H5850" i="22"/>
  <c r="I5850" i="22" s="1"/>
  <c r="H5849" i="22"/>
  <c r="I5849" i="22" s="1"/>
  <c r="H5848" i="22"/>
  <c r="I5848" i="22" s="1"/>
  <c r="H5847" i="22"/>
  <c r="I5847" i="22" s="1"/>
  <c r="H5846" i="22"/>
  <c r="I5846" i="22" s="1"/>
  <c r="H5845" i="22"/>
  <c r="I5845" i="22" s="1"/>
  <c r="H5844" i="22"/>
  <c r="I5844" i="22" s="1"/>
  <c r="H5843" i="22"/>
  <c r="I5843" i="22" s="1"/>
  <c r="H5842" i="22"/>
  <c r="I5842" i="22" s="1"/>
  <c r="H5841" i="22"/>
  <c r="I5841" i="22" s="1"/>
  <c r="H5840" i="22"/>
  <c r="I5840" i="22" s="1"/>
  <c r="H5839" i="22"/>
  <c r="I5839" i="22" s="1"/>
  <c r="H5838" i="22"/>
  <c r="I5838" i="22" s="1"/>
  <c r="H5837" i="22"/>
  <c r="I5837" i="22" s="1"/>
  <c r="H5836" i="22"/>
  <c r="I5836" i="22" s="1"/>
  <c r="H5835" i="22"/>
  <c r="I5835" i="22" s="1"/>
  <c r="H5834" i="22"/>
  <c r="I5834" i="22" s="1"/>
  <c r="H5833" i="22"/>
  <c r="I5833" i="22" s="1"/>
  <c r="H5832" i="22"/>
  <c r="I5832" i="22" s="1"/>
  <c r="H5831" i="22"/>
  <c r="I5831" i="22" s="1"/>
  <c r="H5830" i="22"/>
  <c r="I5830" i="22" s="1"/>
  <c r="H5829" i="22"/>
  <c r="I5829" i="22" s="1"/>
  <c r="H5828" i="22"/>
  <c r="I5828" i="22" s="1"/>
  <c r="H5827" i="22"/>
  <c r="I5827" i="22" s="1"/>
  <c r="H5826" i="22"/>
  <c r="I5826" i="22" s="1"/>
  <c r="H5825" i="22"/>
  <c r="I5825" i="22" s="1"/>
  <c r="H5824" i="22"/>
  <c r="I5824" i="22" s="1"/>
  <c r="H5823" i="22"/>
  <c r="I5823" i="22" s="1"/>
  <c r="H5822" i="22"/>
  <c r="I5822" i="22" s="1"/>
  <c r="H5821" i="22"/>
  <c r="I5821" i="22" s="1"/>
  <c r="H5820" i="22"/>
  <c r="I5820" i="22" s="1"/>
  <c r="H5819" i="22"/>
  <c r="I5819" i="22" s="1"/>
  <c r="H5818" i="22"/>
  <c r="I5818" i="22" s="1"/>
  <c r="H5817" i="22"/>
  <c r="I5817" i="22" s="1"/>
  <c r="H5816" i="22"/>
  <c r="I5816" i="22" s="1"/>
  <c r="H5815" i="22"/>
  <c r="I5815" i="22" s="1"/>
  <c r="H5814" i="22"/>
  <c r="I5814" i="22" s="1"/>
  <c r="H5813" i="22"/>
  <c r="I5813" i="22" s="1"/>
  <c r="H5812" i="22"/>
  <c r="I5812" i="22" s="1"/>
  <c r="H5811" i="22"/>
  <c r="I5811" i="22" s="1"/>
  <c r="H5810" i="22"/>
  <c r="I5810" i="22" s="1"/>
  <c r="H5809" i="22"/>
  <c r="I5809" i="22" s="1"/>
  <c r="H5808" i="22"/>
  <c r="I5808" i="22" s="1"/>
  <c r="H5807" i="22"/>
  <c r="I5807" i="22" s="1"/>
  <c r="H5806" i="22"/>
  <c r="I5806" i="22" s="1"/>
  <c r="H5805" i="22"/>
  <c r="I5805" i="22" s="1"/>
  <c r="H5804" i="22"/>
  <c r="I5804" i="22" s="1"/>
  <c r="H5803" i="22"/>
  <c r="I5803" i="22" s="1"/>
  <c r="H5802" i="22"/>
  <c r="I5802" i="22" s="1"/>
  <c r="H5801" i="22"/>
  <c r="I5801" i="22" s="1"/>
  <c r="H5800" i="22"/>
  <c r="I5800" i="22" s="1"/>
  <c r="H5799" i="22"/>
  <c r="I5799" i="22" s="1"/>
  <c r="H5798" i="22"/>
  <c r="I5798" i="22" s="1"/>
  <c r="H5797" i="22"/>
  <c r="I5797" i="22" s="1"/>
  <c r="H5796" i="22"/>
  <c r="I5796" i="22" s="1"/>
  <c r="H5795" i="22"/>
  <c r="I5795" i="22" s="1"/>
  <c r="H5794" i="22"/>
  <c r="I5794" i="22" s="1"/>
  <c r="H5793" i="22"/>
  <c r="I5793" i="22" s="1"/>
  <c r="H5792" i="22"/>
  <c r="I5792" i="22" s="1"/>
  <c r="H5791" i="22"/>
  <c r="I5791" i="22" s="1"/>
  <c r="H5790" i="22"/>
  <c r="I5790" i="22" s="1"/>
  <c r="H5789" i="22"/>
  <c r="I5789" i="22" s="1"/>
  <c r="H5788" i="22"/>
  <c r="I5788" i="22" s="1"/>
  <c r="H5787" i="22"/>
  <c r="I5787" i="22" s="1"/>
  <c r="H5786" i="22"/>
  <c r="I5786" i="22" s="1"/>
  <c r="H5785" i="22"/>
  <c r="I5785" i="22" s="1"/>
  <c r="H5784" i="22"/>
  <c r="I5784" i="22" s="1"/>
  <c r="H5783" i="22"/>
  <c r="I5783" i="22" s="1"/>
  <c r="H5782" i="22"/>
  <c r="I5782" i="22" s="1"/>
  <c r="H5781" i="22"/>
  <c r="I5781" i="22" s="1"/>
  <c r="H5780" i="22"/>
  <c r="I5780" i="22" s="1"/>
  <c r="H5779" i="22"/>
  <c r="I5779" i="22" s="1"/>
  <c r="H5778" i="22"/>
  <c r="I5778" i="22" s="1"/>
  <c r="H5777" i="22"/>
  <c r="I5777" i="22" s="1"/>
  <c r="H5776" i="22"/>
  <c r="I5776" i="22" s="1"/>
  <c r="H5775" i="22"/>
  <c r="I5775" i="22" s="1"/>
  <c r="H5774" i="22"/>
  <c r="I5774" i="22" s="1"/>
  <c r="H5773" i="22"/>
  <c r="I5773" i="22" s="1"/>
  <c r="H5772" i="22"/>
  <c r="I5772" i="22" s="1"/>
  <c r="H5771" i="22"/>
  <c r="I5771" i="22" s="1"/>
  <c r="H5770" i="22"/>
  <c r="I5770" i="22" s="1"/>
  <c r="H5769" i="22"/>
  <c r="I5769" i="22" s="1"/>
  <c r="H5768" i="22"/>
  <c r="I5768" i="22" s="1"/>
  <c r="H5767" i="22"/>
  <c r="I5767" i="22" s="1"/>
  <c r="H5766" i="22"/>
  <c r="I5766" i="22" s="1"/>
  <c r="H5765" i="22"/>
  <c r="I5765" i="22" s="1"/>
  <c r="H5764" i="22"/>
  <c r="I5764" i="22" s="1"/>
  <c r="H5763" i="22"/>
  <c r="I5763" i="22" s="1"/>
  <c r="H5762" i="22"/>
  <c r="I5762" i="22" s="1"/>
  <c r="H5761" i="22"/>
  <c r="I5761" i="22" s="1"/>
  <c r="H5760" i="22"/>
  <c r="I5760" i="22" s="1"/>
  <c r="H5759" i="22"/>
  <c r="I5759" i="22" s="1"/>
  <c r="H5758" i="22"/>
  <c r="I5758" i="22" s="1"/>
  <c r="H5757" i="22"/>
  <c r="I5757" i="22" s="1"/>
  <c r="H5756" i="22"/>
  <c r="I5756" i="22" s="1"/>
  <c r="H5755" i="22"/>
  <c r="I5755" i="22" s="1"/>
  <c r="H5754" i="22"/>
  <c r="I5754" i="22" s="1"/>
  <c r="H5753" i="22"/>
  <c r="I5753" i="22" s="1"/>
  <c r="H5752" i="22"/>
  <c r="I5752" i="22" s="1"/>
  <c r="H5751" i="22"/>
  <c r="I5751" i="22" s="1"/>
  <c r="H5750" i="22"/>
  <c r="I5750" i="22" s="1"/>
  <c r="H5749" i="22"/>
  <c r="I5749" i="22" s="1"/>
  <c r="H5748" i="22"/>
  <c r="I5748" i="22" s="1"/>
  <c r="H5747" i="22"/>
  <c r="I5747" i="22" s="1"/>
  <c r="H5746" i="22"/>
  <c r="I5746" i="22" s="1"/>
  <c r="H5745" i="22"/>
  <c r="I5745" i="22" s="1"/>
  <c r="H5744" i="22"/>
  <c r="I5744" i="22" s="1"/>
  <c r="H5743" i="22"/>
  <c r="I5743" i="22" s="1"/>
  <c r="H5742" i="22"/>
  <c r="I5742" i="22" s="1"/>
  <c r="H5741" i="22"/>
  <c r="I5741" i="22" s="1"/>
  <c r="H5740" i="22"/>
  <c r="I5740" i="22" s="1"/>
  <c r="H5739" i="22"/>
  <c r="I5739" i="22" s="1"/>
  <c r="H5738" i="22"/>
  <c r="I5738" i="22" s="1"/>
  <c r="H5737" i="22"/>
  <c r="I5737" i="22" s="1"/>
  <c r="H5736" i="22"/>
  <c r="I5736" i="22" s="1"/>
  <c r="H5735" i="22"/>
  <c r="I5735" i="22" s="1"/>
  <c r="H5734" i="22"/>
  <c r="I5734" i="22" s="1"/>
  <c r="H5733" i="22"/>
  <c r="I5733" i="22" s="1"/>
  <c r="H5732" i="22"/>
  <c r="I5732" i="22" s="1"/>
  <c r="H5731" i="22"/>
  <c r="I5731" i="22" s="1"/>
  <c r="H5730" i="22"/>
  <c r="I5730" i="22" s="1"/>
  <c r="H5729" i="22"/>
  <c r="I5729" i="22" s="1"/>
  <c r="H5728" i="22"/>
  <c r="I5728" i="22" s="1"/>
  <c r="H5727" i="22"/>
  <c r="I5727" i="22" s="1"/>
  <c r="H5726" i="22"/>
  <c r="I5726" i="22" s="1"/>
  <c r="H5725" i="22"/>
  <c r="I5725" i="22" s="1"/>
  <c r="H5724" i="22"/>
  <c r="I5724" i="22" s="1"/>
  <c r="H5723" i="22"/>
  <c r="I5723" i="22" s="1"/>
  <c r="H5722" i="22"/>
  <c r="I5722" i="22" s="1"/>
  <c r="H5721" i="22"/>
  <c r="I5721" i="22" s="1"/>
  <c r="H5720" i="22"/>
  <c r="I5720" i="22" s="1"/>
  <c r="H5719" i="22"/>
  <c r="I5719" i="22" s="1"/>
  <c r="H5718" i="22"/>
  <c r="I5718" i="22" s="1"/>
  <c r="H5717" i="22"/>
  <c r="I5717" i="22" s="1"/>
  <c r="H5716" i="22"/>
  <c r="I5716" i="22" s="1"/>
  <c r="H5715" i="22"/>
  <c r="I5715" i="22" s="1"/>
  <c r="H5714" i="22"/>
  <c r="I5714" i="22" s="1"/>
  <c r="H5713" i="22"/>
  <c r="I5713" i="22" s="1"/>
  <c r="H5712" i="22"/>
  <c r="I5712" i="22" s="1"/>
  <c r="H5711" i="22"/>
  <c r="I5711" i="22" s="1"/>
  <c r="H5710" i="22"/>
  <c r="I5710" i="22" s="1"/>
  <c r="H5709" i="22"/>
  <c r="I5709" i="22" s="1"/>
  <c r="H5708" i="22"/>
  <c r="I5708" i="22" s="1"/>
  <c r="H5707" i="22"/>
  <c r="I5707" i="22" s="1"/>
  <c r="H5706" i="22"/>
  <c r="I5706" i="22" s="1"/>
  <c r="H5705" i="22"/>
  <c r="I5705" i="22" s="1"/>
  <c r="H5704" i="22"/>
  <c r="I5704" i="22" s="1"/>
  <c r="H5703" i="22"/>
  <c r="I5703" i="22" s="1"/>
  <c r="H5702" i="22"/>
  <c r="I5702" i="22" s="1"/>
  <c r="H5701" i="22"/>
  <c r="I5701" i="22" s="1"/>
  <c r="H5700" i="22"/>
  <c r="I5700" i="22" s="1"/>
  <c r="H5699" i="22"/>
  <c r="I5699" i="22" s="1"/>
  <c r="H5698" i="22"/>
  <c r="I5698" i="22" s="1"/>
  <c r="H5697" i="22"/>
  <c r="I5697" i="22" s="1"/>
  <c r="H5696" i="22"/>
  <c r="I5696" i="22" s="1"/>
  <c r="H5695" i="22"/>
  <c r="I5695" i="22" s="1"/>
  <c r="H5694" i="22"/>
  <c r="I5694" i="22" s="1"/>
  <c r="H5693" i="22"/>
  <c r="I5693" i="22" s="1"/>
  <c r="H5692" i="22"/>
  <c r="I5692" i="22" s="1"/>
  <c r="H5691" i="22"/>
  <c r="I5691" i="22" s="1"/>
  <c r="H5690" i="22"/>
  <c r="I5690" i="22" s="1"/>
  <c r="H5689" i="22"/>
  <c r="I5689" i="22" s="1"/>
  <c r="H5688" i="22"/>
  <c r="I5688" i="22" s="1"/>
  <c r="H5687" i="22"/>
  <c r="I5687" i="22" s="1"/>
  <c r="H5686" i="22"/>
  <c r="I5686" i="22" s="1"/>
  <c r="H5685" i="22"/>
  <c r="I5685" i="22" s="1"/>
  <c r="H5684" i="22"/>
  <c r="I5684" i="22" s="1"/>
  <c r="H5683" i="22"/>
  <c r="I5683" i="22" s="1"/>
  <c r="H5682" i="22"/>
  <c r="I5682" i="22" s="1"/>
  <c r="H5681" i="22"/>
  <c r="I5681" i="22" s="1"/>
  <c r="H5680" i="22"/>
  <c r="I5680" i="22" s="1"/>
  <c r="H5679" i="22"/>
  <c r="I5679" i="22" s="1"/>
  <c r="H5678" i="22"/>
  <c r="I5678" i="22" s="1"/>
  <c r="H5677" i="22"/>
  <c r="I5677" i="22" s="1"/>
  <c r="H5676" i="22"/>
  <c r="I5676" i="22" s="1"/>
  <c r="H5675" i="22"/>
  <c r="I5675" i="22" s="1"/>
  <c r="H5674" i="22"/>
  <c r="I5674" i="22" s="1"/>
  <c r="H5673" i="22"/>
  <c r="I5673" i="22" s="1"/>
  <c r="H5672" i="22"/>
  <c r="I5672" i="22" s="1"/>
  <c r="H5671" i="22"/>
  <c r="I5671" i="22" s="1"/>
  <c r="H5670" i="22"/>
  <c r="I5670" i="22" s="1"/>
  <c r="H5669" i="22"/>
  <c r="I5669" i="22" s="1"/>
  <c r="H5668" i="22"/>
  <c r="I5668" i="22" s="1"/>
  <c r="H5667" i="22"/>
  <c r="I5667" i="22" s="1"/>
  <c r="H5666" i="22"/>
  <c r="I5666" i="22" s="1"/>
  <c r="H5665" i="22"/>
  <c r="I5665" i="22" s="1"/>
  <c r="H5664" i="22"/>
  <c r="I5664" i="22" s="1"/>
  <c r="H5663" i="22"/>
  <c r="I5663" i="22" s="1"/>
  <c r="H5662" i="22"/>
  <c r="I5662" i="22" s="1"/>
  <c r="H5661" i="22"/>
  <c r="I5661" i="22" s="1"/>
  <c r="H5660" i="22"/>
  <c r="I5660" i="22" s="1"/>
  <c r="H5659" i="22"/>
  <c r="I5659" i="22" s="1"/>
  <c r="H5658" i="22"/>
  <c r="I5658" i="22" s="1"/>
  <c r="H5657" i="22"/>
  <c r="I5657" i="22" s="1"/>
  <c r="H5656" i="22"/>
  <c r="I5656" i="22" s="1"/>
  <c r="H5655" i="22"/>
  <c r="I5655" i="22" s="1"/>
  <c r="H5654" i="22"/>
  <c r="I5654" i="22" s="1"/>
  <c r="H5653" i="22"/>
  <c r="I5653" i="22" s="1"/>
  <c r="H5652" i="22"/>
  <c r="I5652" i="22" s="1"/>
  <c r="H5651" i="22"/>
  <c r="I5651" i="22" s="1"/>
  <c r="H5650" i="22"/>
  <c r="I5650" i="22" s="1"/>
  <c r="H5649" i="22"/>
  <c r="I5649" i="22" s="1"/>
  <c r="H5648" i="22"/>
  <c r="I5648" i="22" s="1"/>
  <c r="H5647" i="22"/>
  <c r="I5647" i="22" s="1"/>
  <c r="H5646" i="22"/>
  <c r="I5646" i="22" s="1"/>
  <c r="H5645" i="22"/>
  <c r="I5645" i="22" s="1"/>
  <c r="H5644" i="22"/>
  <c r="I5644" i="22" s="1"/>
  <c r="H5643" i="22"/>
  <c r="I5643" i="22" s="1"/>
  <c r="H5642" i="22"/>
  <c r="I5642" i="22" s="1"/>
  <c r="H5641" i="22"/>
  <c r="I5641" i="22" s="1"/>
  <c r="H5640" i="22"/>
  <c r="I5640" i="22" s="1"/>
  <c r="H5639" i="22"/>
  <c r="I5639" i="22" s="1"/>
  <c r="H5638" i="22"/>
  <c r="I5638" i="22" s="1"/>
  <c r="H5637" i="22"/>
  <c r="I5637" i="22" s="1"/>
  <c r="H5636" i="22"/>
  <c r="I5636" i="22" s="1"/>
  <c r="H5635" i="22"/>
  <c r="I5635" i="22" s="1"/>
  <c r="H5634" i="22"/>
  <c r="I5634" i="22" s="1"/>
  <c r="H5633" i="22"/>
  <c r="I5633" i="22" s="1"/>
  <c r="H5632" i="22"/>
  <c r="I5632" i="22" s="1"/>
  <c r="H5631" i="22"/>
  <c r="I5631" i="22" s="1"/>
  <c r="H5630" i="22"/>
  <c r="I5630" i="22" s="1"/>
  <c r="H5629" i="22"/>
  <c r="I5629" i="22" s="1"/>
  <c r="H5628" i="22"/>
  <c r="I5628" i="22" s="1"/>
  <c r="H5627" i="22"/>
  <c r="I5627" i="22" s="1"/>
  <c r="H5626" i="22"/>
  <c r="I5626" i="22" s="1"/>
  <c r="H5625" i="22"/>
  <c r="I5625" i="22" s="1"/>
  <c r="H5624" i="22"/>
  <c r="I5624" i="22" s="1"/>
  <c r="H5623" i="22"/>
  <c r="I5623" i="22" s="1"/>
  <c r="H5622" i="22"/>
  <c r="I5622" i="22" s="1"/>
  <c r="H5621" i="22"/>
  <c r="I5621" i="22" s="1"/>
  <c r="H5620" i="22"/>
  <c r="I5620" i="22" s="1"/>
  <c r="H5619" i="22"/>
  <c r="I5619" i="22" s="1"/>
  <c r="H5618" i="22"/>
  <c r="I5618" i="22" s="1"/>
  <c r="H5617" i="22"/>
  <c r="I5617" i="22" s="1"/>
  <c r="H5616" i="22"/>
  <c r="I5616" i="22" s="1"/>
  <c r="H5615" i="22"/>
  <c r="I5615" i="22" s="1"/>
  <c r="H5614" i="22"/>
  <c r="I5614" i="22" s="1"/>
  <c r="H5613" i="22"/>
  <c r="I5613" i="22" s="1"/>
  <c r="H5612" i="22"/>
  <c r="I5612" i="22" s="1"/>
  <c r="H5611" i="22"/>
  <c r="I5611" i="22" s="1"/>
  <c r="H5610" i="22"/>
  <c r="I5610" i="22" s="1"/>
  <c r="H5609" i="22"/>
  <c r="I5609" i="22" s="1"/>
  <c r="H5608" i="22"/>
  <c r="I5608" i="22" s="1"/>
  <c r="H5607" i="22"/>
  <c r="I5607" i="22" s="1"/>
  <c r="H5606" i="22"/>
  <c r="I5606" i="22" s="1"/>
  <c r="H5605" i="22"/>
  <c r="I5605" i="22" s="1"/>
  <c r="H5604" i="22"/>
  <c r="I5604" i="22" s="1"/>
  <c r="H5603" i="22"/>
  <c r="I5603" i="22" s="1"/>
  <c r="H5602" i="22"/>
  <c r="I5602" i="22" s="1"/>
  <c r="H5601" i="22"/>
  <c r="I5601" i="22" s="1"/>
  <c r="H5600" i="22"/>
  <c r="I5600" i="22" s="1"/>
  <c r="H5599" i="22"/>
  <c r="I5599" i="22" s="1"/>
  <c r="H5598" i="22"/>
  <c r="I5598" i="22" s="1"/>
  <c r="H5597" i="22"/>
  <c r="I5597" i="22" s="1"/>
  <c r="H5596" i="22"/>
  <c r="I5596" i="22" s="1"/>
  <c r="H5595" i="22"/>
  <c r="I5595" i="22" s="1"/>
  <c r="H5594" i="22"/>
  <c r="I5594" i="22" s="1"/>
  <c r="H5593" i="22"/>
  <c r="I5593" i="22" s="1"/>
  <c r="H5592" i="22"/>
  <c r="I5592" i="22" s="1"/>
  <c r="H5591" i="22"/>
  <c r="I5591" i="22" s="1"/>
  <c r="H5590" i="22"/>
  <c r="I5590" i="22" s="1"/>
  <c r="H5589" i="22"/>
  <c r="I5589" i="22" s="1"/>
  <c r="H5588" i="22"/>
  <c r="I5588" i="22" s="1"/>
  <c r="H5587" i="22"/>
  <c r="I5587" i="22" s="1"/>
  <c r="H5586" i="22"/>
  <c r="I5586" i="22" s="1"/>
  <c r="H5585" i="22"/>
  <c r="I5585" i="22" s="1"/>
  <c r="H5584" i="22"/>
  <c r="I5584" i="22" s="1"/>
  <c r="H5583" i="22"/>
  <c r="I5583" i="22" s="1"/>
  <c r="H5582" i="22"/>
  <c r="I5582" i="22" s="1"/>
  <c r="H5581" i="22"/>
  <c r="I5581" i="22" s="1"/>
  <c r="H5580" i="22"/>
  <c r="I5580" i="22" s="1"/>
  <c r="H5579" i="22"/>
  <c r="I5579" i="22" s="1"/>
  <c r="H5578" i="22"/>
  <c r="I5578" i="22" s="1"/>
  <c r="H5577" i="22"/>
  <c r="I5577" i="22" s="1"/>
  <c r="H5576" i="22"/>
  <c r="I5576" i="22" s="1"/>
  <c r="H5575" i="22"/>
  <c r="I5575" i="22" s="1"/>
  <c r="H5574" i="22"/>
  <c r="I5574" i="22" s="1"/>
  <c r="H5573" i="22"/>
  <c r="I5573" i="22" s="1"/>
  <c r="H5572" i="22"/>
  <c r="I5572" i="22" s="1"/>
  <c r="H5571" i="22"/>
  <c r="I5571" i="22" s="1"/>
  <c r="H5570" i="22"/>
  <c r="I5570" i="22" s="1"/>
  <c r="H5569" i="22"/>
  <c r="I5569" i="22" s="1"/>
  <c r="H5568" i="22"/>
  <c r="I5568" i="22" s="1"/>
  <c r="H5567" i="22"/>
  <c r="I5567" i="22" s="1"/>
  <c r="H5566" i="22"/>
  <c r="I5566" i="22" s="1"/>
  <c r="H5565" i="22"/>
  <c r="I5565" i="22" s="1"/>
  <c r="H5564" i="22"/>
  <c r="I5564" i="22" s="1"/>
  <c r="H5563" i="22"/>
  <c r="I5563" i="22" s="1"/>
  <c r="H5562" i="22"/>
  <c r="I5562" i="22" s="1"/>
  <c r="H5561" i="22"/>
  <c r="I5561" i="22" s="1"/>
  <c r="H5560" i="22"/>
  <c r="I5560" i="22" s="1"/>
  <c r="H5559" i="22"/>
  <c r="I5559" i="22" s="1"/>
  <c r="H5558" i="22"/>
  <c r="I5558" i="22" s="1"/>
  <c r="H5557" i="22"/>
  <c r="I5557" i="22" s="1"/>
  <c r="H5556" i="22"/>
  <c r="I5556" i="22" s="1"/>
  <c r="H5555" i="22"/>
  <c r="I5555" i="22" s="1"/>
  <c r="H5554" i="22"/>
  <c r="I5554" i="22" s="1"/>
  <c r="H5553" i="22"/>
  <c r="I5553" i="22" s="1"/>
  <c r="H5552" i="22"/>
  <c r="I5552" i="22" s="1"/>
  <c r="H5551" i="22"/>
  <c r="I5551" i="22" s="1"/>
  <c r="H5550" i="22"/>
  <c r="I5550" i="22" s="1"/>
  <c r="H5549" i="22"/>
  <c r="I5549" i="22" s="1"/>
  <c r="H5548" i="22"/>
  <c r="I5548" i="22" s="1"/>
  <c r="H5547" i="22"/>
  <c r="I5547" i="22" s="1"/>
  <c r="H5546" i="22"/>
  <c r="I5546" i="22" s="1"/>
  <c r="H5545" i="22"/>
  <c r="I5545" i="22" s="1"/>
  <c r="H5544" i="22"/>
  <c r="I5544" i="22" s="1"/>
  <c r="H5543" i="22"/>
  <c r="I5543" i="22" s="1"/>
  <c r="H5542" i="22"/>
  <c r="I5542" i="22" s="1"/>
  <c r="H5541" i="22"/>
  <c r="I5541" i="22" s="1"/>
  <c r="H5540" i="22"/>
  <c r="I5540" i="22" s="1"/>
  <c r="H5539" i="22"/>
  <c r="I5539" i="22" s="1"/>
  <c r="H5538" i="22"/>
  <c r="I5538" i="22" s="1"/>
  <c r="H5537" i="22"/>
  <c r="I5537" i="22" s="1"/>
  <c r="H5536" i="22"/>
  <c r="I5536" i="22" s="1"/>
  <c r="H5535" i="22"/>
  <c r="I5535" i="22" s="1"/>
  <c r="H5534" i="22"/>
  <c r="I5534" i="22" s="1"/>
  <c r="H5533" i="22"/>
  <c r="I5533" i="22" s="1"/>
  <c r="H5532" i="22"/>
  <c r="I5532" i="22" s="1"/>
  <c r="H5531" i="22"/>
  <c r="I5531" i="22" s="1"/>
  <c r="H5530" i="22"/>
  <c r="I5530" i="22" s="1"/>
  <c r="H5529" i="22"/>
  <c r="I5529" i="22" s="1"/>
  <c r="H5528" i="22"/>
  <c r="I5528" i="22" s="1"/>
  <c r="H5527" i="22"/>
  <c r="I5527" i="22" s="1"/>
  <c r="H5526" i="22"/>
  <c r="I5526" i="22" s="1"/>
  <c r="H5525" i="22"/>
  <c r="I5525" i="22" s="1"/>
  <c r="H5524" i="22"/>
  <c r="I5524" i="22" s="1"/>
  <c r="H5523" i="22"/>
  <c r="I5523" i="22" s="1"/>
  <c r="H5522" i="22"/>
  <c r="I5522" i="22" s="1"/>
  <c r="H5521" i="22"/>
  <c r="I5521" i="22" s="1"/>
  <c r="H5520" i="22"/>
  <c r="I5520" i="22" s="1"/>
  <c r="H5519" i="22"/>
  <c r="I5519" i="22" s="1"/>
  <c r="H5518" i="22"/>
  <c r="I5518" i="22" s="1"/>
  <c r="H5517" i="22"/>
  <c r="I5517" i="22" s="1"/>
  <c r="H5516" i="22"/>
  <c r="I5516" i="22" s="1"/>
  <c r="H5515" i="22"/>
  <c r="I5515" i="22" s="1"/>
  <c r="H5514" i="22"/>
  <c r="I5514" i="22" s="1"/>
  <c r="H5513" i="22"/>
  <c r="I5513" i="22" s="1"/>
  <c r="H5512" i="22"/>
  <c r="I5512" i="22" s="1"/>
  <c r="H5511" i="22"/>
  <c r="I5511" i="22" s="1"/>
  <c r="H5510" i="22"/>
  <c r="I5510" i="22" s="1"/>
  <c r="H5509" i="22"/>
  <c r="I5509" i="22" s="1"/>
  <c r="H5508" i="22"/>
  <c r="I5508" i="22" s="1"/>
  <c r="H5507" i="22"/>
  <c r="I5507" i="22" s="1"/>
  <c r="H5506" i="22"/>
  <c r="I5506" i="22" s="1"/>
  <c r="H5505" i="22"/>
  <c r="I5505" i="22" s="1"/>
  <c r="H5504" i="22"/>
  <c r="I5504" i="22" s="1"/>
  <c r="H5503" i="22"/>
  <c r="I5503" i="22" s="1"/>
  <c r="H5502" i="22"/>
  <c r="I5502" i="22" s="1"/>
  <c r="H5501" i="22"/>
  <c r="I5501" i="22" s="1"/>
  <c r="H5500" i="22"/>
  <c r="I5500" i="22" s="1"/>
  <c r="H5499" i="22"/>
  <c r="I5499" i="22" s="1"/>
  <c r="H5498" i="22"/>
  <c r="I5498" i="22" s="1"/>
  <c r="H5497" i="22"/>
  <c r="I5497" i="22" s="1"/>
  <c r="H5496" i="22"/>
  <c r="I5496" i="22" s="1"/>
  <c r="H5495" i="22"/>
  <c r="I5495" i="22" s="1"/>
  <c r="H5494" i="22"/>
  <c r="I5494" i="22" s="1"/>
  <c r="H5493" i="22"/>
  <c r="I5493" i="22" s="1"/>
  <c r="H5492" i="22"/>
  <c r="I5492" i="22" s="1"/>
  <c r="H5491" i="22"/>
  <c r="I5491" i="22" s="1"/>
  <c r="H5490" i="22"/>
  <c r="I5490" i="22" s="1"/>
  <c r="H5489" i="22"/>
  <c r="I5489" i="22" s="1"/>
  <c r="H5488" i="22"/>
  <c r="I5488" i="22" s="1"/>
  <c r="H5487" i="22"/>
  <c r="I5487" i="22" s="1"/>
  <c r="H5486" i="22"/>
  <c r="I5486" i="22" s="1"/>
  <c r="H5485" i="22"/>
  <c r="I5485" i="22" s="1"/>
  <c r="H5484" i="22"/>
  <c r="I5484" i="22" s="1"/>
  <c r="H5483" i="22"/>
  <c r="I5483" i="22" s="1"/>
  <c r="H5482" i="22"/>
  <c r="I5482" i="22" s="1"/>
  <c r="H5481" i="22"/>
  <c r="I5481" i="22" s="1"/>
  <c r="H5480" i="22"/>
  <c r="I5480" i="22" s="1"/>
  <c r="H5479" i="22"/>
  <c r="I5479" i="22" s="1"/>
  <c r="H5478" i="22"/>
  <c r="I5478" i="22" s="1"/>
  <c r="H5477" i="22"/>
  <c r="I5477" i="22" s="1"/>
  <c r="H5476" i="22"/>
  <c r="I5476" i="22" s="1"/>
  <c r="H5475" i="22"/>
  <c r="I5475" i="22" s="1"/>
  <c r="H5474" i="22"/>
  <c r="I5474" i="22" s="1"/>
  <c r="H5473" i="22"/>
  <c r="I5473" i="22" s="1"/>
  <c r="H5472" i="22"/>
  <c r="I5472" i="22" s="1"/>
  <c r="H5471" i="22"/>
  <c r="I5471" i="22" s="1"/>
  <c r="H5470" i="22"/>
  <c r="I5470" i="22" s="1"/>
  <c r="H5469" i="22"/>
  <c r="I5469" i="22" s="1"/>
  <c r="H5468" i="22"/>
  <c r="I5468" i="22" s="1"/>
  <c r="H5467" i="22"/>
  <c r="I5467" i="22" s="1"/>
  <c r="H5466" i="22"/>
  <c r="I5466" i="22" s="1"/>
  <c r="H5465" i="22"/>
  <c r="I5465" i="22" s="1"/>
  <c r="H5464" i="22"/>
  <c r="I5464" i="22" s="1"/>
  <c r="H5463" i="22"/>
  <c r="I5463" i="22" s="1"/>
  <c r="H5462" i="22"/>
  <c r="I5462" i="22" s="1"/>
  <c r="H5461" i="22"/>
  <c r="I5461" i="22" s="1"/>
  <c r="H5460" i="22"/>
  <c r="I5460" i="22" s="1"/>
  <c r="H5459" i="22"/>
  <c r="I5459" i="22" s="1"/>
  <c r="H5458" i="22"/>
  <c r="I5458" i="22" s="1"/>
  <c r="H5457" i="22"/>
  <c r="I5457" i="22" s="1"/>
  <c r="H5456" i="22"/>
  <c r="I5456" i="22" s="1"/>
  <c r="H5455" i="22"/>
  <c r="I5455" i="22" s="1"/>
  <c r="H5454" i="22"/>
  <c r="I5454" i="22" s="1"/>
  <c r="H5453" i="22"/>
  <c r="I5453" i="22" s="1"/>
  <c r="H5452" i="22"/>
  <c r="I5452" i="22" s="1"/>
  <c r="H5451" i="22"/>
  <c r="I5451" i="22" s="1"/>
  <c r="H5450" i="22"/>
  <c r="I5450" i="22" s="1"/>
  <c r="H5449" i="22"/>
  <c r="I5449" i="22" s="1"/>
  <c r="H5448" i="22"/>
  <c r="I5448" i="22" s="1"/>
  <c r="H5447" i="22"/>
  <c r="I5447" i="22" s="1"/>
  <c r="H5446" i="22"/>
  <c r="I5446" i="22" s="1"/>
  <c r="H5445" i="22"/>
  <c r="I5445" i="22" s="1"/>
  <c r="H5444" i="22"/>
  <c r="I5444" i="22" s="1"/>
  <c r="H5443" i="22"/>
  <c r="I5443" i="22" s="1"/>
  <c r="H5442" i="22"/>
  <c r="I5442" i="22" s="1"/>
  <c r="H5441" i="22"/>
  <c r="I5441" i="22" s="1"/>
  <c r="H5440" i="22"/>
  <c r="I5440" i="22" s="1"/>
  <c r="H5439" i="22"/>
  <c r="I5439" i="22" s="1"/>
  <c r="H5438" i="22"/>
  <c r="I5438" i="22" s="1"/>
  <c r="H5437" i="22"/>
  <c r="I5437" i="22" s="1"/>
  <c r="H5436" i="22"/>
  <c r="I5436" i="22" s="1"/>
  <c r="H5435" i="22"/>
  <c r="I5435" i="22" s="1"/>
  <c r="H5434" i="22"/>
  <c r="I5434" i="22" s="1"/>
  <c r="H5433" i="22"/>
  <c r="I5433" i="22" s="1"/>
  <c r="H5432" i="22"/>
  <c r="I5432" i="22" s="1"/>
  <c r="H5431" i="22"/>
  <c r="I5431" i="22" s="1"/>
  <c r="H5430" i="22"/>
  <c r="I5430" i="22" s="1"/>
  <c r="H5429" i="22"/>
  <c r="I5429" i="22" s="1"/>
  <c r="H5428" i="22"/>
  <c r="I5428" i="22" s="1"/>
  <c r="H5427" i="22"/>
  <c r="I5427" i="22" s="1"/>
  <c r="H5426" i="22"/>
  <c r="I5426" i="22" s="1"/>
  <c r="H5425" i="22"/>
  <c r="I5425" i="22" s="1"/>
  <c r="H5424" i="22"/>
  <c r="I5424" i="22" s="1"/>
  <c r="H5423" i="22"/>
  <c r="I5423" i="22" s="1"/>
  <c r="H5422" i="22"/>
  <c r="I5422" i="22" s="1"/>
  <c r="H5421" i="22"/>
  <c r="I5421" i="22" s="1"/>
  <c r="H5420" i="22"/>
  <c r="I5420" i="22" s="1"/>
  <c r="H5419" i="22"/>
  <c r="I5419" i="22" s="1"/>
  <c r="H5418" i="22"/>
  <c r="I5418" i="22" s="1"/>
  <c r="H5417" i="22"/>
  <c r="I5417" i="22" s="1"/>
  <c r="H5416" i="22"/>
  <c r="I5416" i="22" s="1"/>
  <c r="H5415" i="22"/>
  <c r="I5415" i="22" s="1"/>
  <c r="H5414" i="22"/>
  <c r="I5414" i="22" s="1"/>
  <c r="H5413" i="22"/>
  <c r="I5413" i="22" s="1"/>
  <c r="H5412" i="22"/>
  <c r="I5412" i="22" s="1"/>
  <c r="H5411" i="22"/>
  <c r="I5411" i="22" s="1"/>
  <c r="H5410" i="22"/>
  <c r="I5410" i="22" s="1"/>
  <c r="H5409" i="22"/>
  <c r="I5409" i="22" s="1"/>
  <c r="H5408" i="22"/>
  <c r="I5408" i="22" s="1"/>
  <c r="H5407" i="22"/>
  <c r="I5407" i="22" s="1"/>
  <c r="H5406" i="22"/>
  <c r="I5406" i="22" s="1"/>
  <c r="H5405" i="22"/>
  <c r="I5405" i="22" s="1"/>
  <c r="H5404" i="22"/>
  <c r="I5404" i="22" s="1"/>
  <c r="H5403" i="22"/>
  <c r="I5403" i="22" s="1"/>
  <c r="H5402" i="22"/>
  <c r="I5402" i="22" s="1"/>
  <c r="H5401" i="22"/>
  <c r="I5401" i="22" s="1"/>
  <c r="H5400" i="22"/>
  <c r="I5400" i="22" s="1"/>
  <c r="H5399" i="22"/>
  <c r="I5399" i="22" s="1"/>
  <c r="H5398" i="22"/>
  <c r="I5398" i="22" s="1"/>
  <c r="H5397" i="22"/>
  <c r="I5397" i="22" s="1"/>
  <c r="H5396" i="22"/>
  <c r="I5396" i="22" s="1"/>
  <c r="H5395" i="22"/>
  <c r="I5395" i="22" s="1"/>
  <c r="H5394" i="22"/>
  <c r="I5394" i="22" s="1"/>
  <c r="H5393" i="22"/>
  <c r="I5393" i="22" s="1"/>
  <c r="H5392" i="22"/>
  <c r="I5392" i="22" s="1"/>
  <c r="H5391" i="22"/>
  <c r="I5391" i="22" s="1"/>
  <c r="H5390" i="22"/>
  <c r="I5390" i="22" s="1"/>
  <c r="H5389" i="22"/>
  <c r="I5389" i="22" s="1"/>
  <c r="H5388" i="22"/>
  <c r="I5388" i="22" s="1"/>
  <c r="H5387" i="22"/>
  <c r="I5387" i="22" s="1"/>
  <c r="H5386" i="22"/>
  <c r="I5386" i="22" s="1"/>
  <c r="H5385" i="22"/>
  <c r="I5385" i="22" s="1"/>
  <c r="H5384" i="22"/>
  <c r="I5384" i="22" s="1"/>
  <c r="H5383" i="22"/>
  <c r="I5383" i="22" s="1"/>
  <c r="H5382" i="22"/>
  <c r="I5382" i="22" s="1"/>
  <c r="H5381" i="22"/>
  <c r="I5381" i="22" s="1"/>
  <c r="H5380" i="22"/>
  <c r="I5380" i="22" s="1"/>
  <c r="H5379" i="22"/>
  <c r="I5379" i="22" s="1"/>
  <c r="H5378" i="22"/>
  <c r="I5378" i="22" s="1"/>
  <c r="H5377" i="22"/>
  <c r="I5377" i="22" s="1"/>
  <c r="H5376" i="22"/>
  <c r="I5376" i="22" s="1"/>
  <c r="H5375" i="22"/>
  <c r="I5375" i="22" s="1"/>
  <c r="H5374" i="22"/>
  <c r="I5374" i="22" s="1"/>
  <c r="H5373" i="22"/>
  <c r="I5373" i="22" s="1"/>
  <c r="H5372" i="22"/>
  <c r="I5372" i="22" s="1"/>
  <c r="H5371" i="22"/>
  <c r="I5371" i="22" s="1"/>
  <c r="H5370" i="22"/>
  <c r="I5370" i="22" s="1"/>
  <c r="H5369" i="22"/>
  <c r="I5369" i="22" s="1"/>
  <c r="H5368" i="22"/>
  <c r="I5368" i="22" s="1"/>
  <c r="H5367" i="22"/>
  <c r="I5367" i="22" s="1"/>
  <c r="H5366" i="22"/>
  <c r="I5366" i="22" s="1"/>
  <c r="H5365" i="22"/>
  <c r="I5365" i="22" s="1"/>
  <c r="H5364" i="22"/>
  <c r="I5364" i="22" s="1"/>
  <c r="H5363" i="22"/>
  <c r="I5363" i="22" s="1"/>
  <c r="H5362" i="22"/>
  <c r="I5362" i="22" s="1"/>
  <c r="H5361" i="22"/>
  <c r="I5361" i="22" s="1"/>
  <c r="H5360" i="22"/>
  <c r="I5360" i="22" s="1"/>
  <c r="H5359" i="22"/>
  <c r="I5359" i="22" s="1"/>
  <c r="H5358" i="22"/>
  <c r="I5358" i="22" s="1"/>
  <c r="H5357" i="22"/>
  <c r="I5357" i="22" s="1"/>
  <c r="H5356" i="22"/>
  <c r="I5356" i="22" s="1"/>
  <c r="H5355" i="22"/>
  <c r="I5355" i="22" s="1"/>
  <c r="H5354" i="22"/>
  <c r="I5354" i="22" s="1"/>
  <c r="H5353" i="22"/>
  <c r="I5353" i="22" s="1"/>
  <c r="H5352" i="22"/>
  <c r="I5352" i="22" s="1"/>
  <c r="H5351" i="22"/>
  <c r="I5351" i="22" s="1"/>
  <c r="H5350" i="22"/>
  <c r="I5350" i="22" s="1"/>
  <c r="H5349" i="22"/>
  <c r="I5349" i="22" s="1"/>
  <c r="H5348" i="22"/>
  <c r="I5348" i="22" s="1"/>
  <c r="H5347" i="22"/>
  <c r="I5347" i="22" s="1"/>
  <c r="H5346" i="22"/>
  <c r="I5346" i="22" s="1"/>
  <c r="H5345" i="22"/>
  <c r="I5345" i="22" s="1"/>
  <c r="H5344" i="22"/>
  <c r="I5344" i="22" s="1"/>
  <c r="H5343" i="22"/>
  <c r="I5343" i="22" s="1"/>
  <c r="H5342" i="22"/>
  <c r="I5342" i="22" s="1"/>
  <c r="H5341" i="22"/>
  <c r="I5341" i="22" s="1"/>
  <c r="H5340" i="22"/>
  <c r="I5340" i="22" s="1"/>
  <c r="H5339" i="22"/>
  <c r="I5339" i="22" s="1"/>
  <c r="H5338" i="22"/>
  <c r="I5338" i="22" s="1"/>
  <c r="H5337" i="22"/>
  <c r="I5337" i="22" s="1"/>
  <c r="H5336" i="22"/>
  <c r="I5336" i="22" s="1"/>
  <c r="H5335" i="22"/>
  <c r="I5335" i="22" s="1"/>
  <c r="H5334" i="22"/>
  <c r="I5334" i="22" s="1"/>
  <c r="H5333" i="22"/>
  <c r="I5333" i="22" s="1"/>
  <c r="H5332" i="22"/>
  <c r="I5332" i="22" s="1"/>
  <c r="H5331" i="22"/>
  <c r="I5331" i="22" s="1"/>
  <c r="H5330" i="22"/>
  <c r="I5330" i="22" s="1"/>
  <c r="H5329" i="22"/>
  <c r="I5329" i="22" s="1"/>
  <c r="H5328" i="22"/>
  <c r="I5328" i="22" s="1"/>
  <c r="H5327" i="22"/>
  <c r="I5327" i="22" s="1"/>
  <c r="H5326" i="22"/>
  <c r="I5326" i="22" s="1"/>
  <c r="H5325" i="22"/>
  <c r="I5325" i="22" s="1"/>
  <c r="H5324" i="22"/>
  <c r="I5324" i="22" s="1"/>
  <c r="H5323" i="22"/>
  <c r="I5323" i="22" s="1"/>
  <c r="H5322" i="22"/>
  <c r="I5322" i="22" s="1"/>
  <c r="H5321" i="22"/>
  <c r="I5321" i="22" s="1"/>
  <c r="H5320" i="22"/>
  <c r="I5320" i="22" s="1"/>
  <c r="H5319" i="22"/>
  <c r="I5319" i="22" s="1"/>
  <c r="H5318" i="22"/>
  <c r="I5318" i="22" s="1"/>
  <c r="H5317" i="22"/>
  <c r="I5317" i="22" s="1"/>
  <c r="H5316" i="22"/>
  <c r="I5316" i="22" s="1"/>
  <c r="H5315" i="22"/>
  <c r="I5315" i="22" s="1"/>
  <c r="H5314" i="22"/>
  <c r="I5314" i="22" s="1"/>
  <c r="H5313" i="22"/>
  <c r="I5313" i="22" s="1"/>
  <c r="H5312" i="22"/>
  <c r="I5312" i="22" s="1"/>
  <c r="H5311" i="22"/>
  <c r="I5311" i="22" s="1"/>
  <c r="H5310" i="22"/>
  <c r="I5310" i="22" s="1"/>
  <c r="H5309" i="22"/>
  <c r="I5309" i="22" s="1"/>
  <c r="H5308" i="22"/>
  <c r="I5308" i="22" s="1"/>
  <c r="H5307" i="22"/>
  <c r="I5307" i="22" s="1"/>
  <c r="H5306" i="22"/>
  <c r="I5306" i="22" s="1"/>
  <c r="H5305" i="22"/>
  <c r="I5305" i="22" s="1"/>
  <c r="H5304" i="22"/>
  <c r="I5304" i="22" s="1"/>
  <c r="H5303" i="22"/>
  <c r="I5303" i="22" s="1"/>
  <c r="H5302" i="22"/>
  <c r="I5302" i="22" s="1"/>
  <c r="H5301" i="22"/>
  <c r="I5301" i="22" s="1"/>
  <c r="H5300" i="22"/>
  <c r="I5300" i="22" s="1"/>
  <c r="H5299" i="22"/>
  <c r="I5299" i="22" s="1"/>
  <c r="H5298" i="22"/>
  <c r="I5298" i="22" s="1"/>
  <c r="H5297" i="22"/>
  <c r="I5297" i="22" s="1"/>
  <c r="H5296" i="22"/>
  <c r="I5296" i="22" s="1"/>
  <c r="H5295" i="22"/>
  <c r="I5295" i="22" s="1"/>
  <c r="H5294" i="22"/>
  <c r="I5294" i="22" s="1"/>
  <c r="H5293" i="22"/>
  <c r="I5293" i="22" s="1"/>
  <c r="H5292" i="22"/>
  <c r="I5292" i="22" s="1"/>
  <c r="H5291" i="22"/>
  <c r="I5291" i="22" s="1"/>
  <c r="H5290" i="22"/>
  <c r="I5290" i="22" s="1"/>
  <c r="H5289" i="22"/>
  <c r="I5289" i="22" s="1"/>
  <c r="H5288" i="22"/>
  <c r="I5288" i="22" s="1"/>
  <c r="H5287" i="22"/>
  <c r="I5287" i="22" s="1"/>
  <c r="H5286" i="22"/>
  <c r="I5286" i="22" s="1"/>
  <c r="H5285" i="22"/>
  <c r="I5285" i="22" s="1"/>
  <c r="H5284" i="22"/>
  <c r="I5284" i="22" s="1"/>
  <c r="H5283" i="22"/>
  <c r="I5283" i="22" s="1"/>
  <c r="H5282" i="22"/>
  <c r="I5282" i="22" s="1"/>
  <c r="H5281" i="22"/>
  <c r="I5281" i="22" s="1"/>
  <c r="H5280" i="22"/>
  <c r="I5280" i="22" s="1"/>
  <c r="H5279" i="22"/>
  <c r="I5279" i="22" s="1"/>
  <c r="H5278" i="22"/>
  <c r="I5278" i="22" s="1"/>
  <c r="H5277" i="22"/>
  <c r="I5277" i="22" s="1"/>
  <c r="H5276" i="22"/>
  <c r="I5276" i="22" s="1"/>
  <c r="H5275" i="22"/>
  <c r="I5275" i="22" s="1"/>
  <c r="H5274" i="22"/>
  <c r="I5274" i="22" s="1"/>
  <c r="H5273" i="22"/>
  <c r="I5273" i="22" s="1"/>
  <c r="H5272" i="22"/>
  <c r="I5272" i="22" s="1"/>
  <c r="H5271" i="22"/>
  <c r="I5271" i="22" s="1"/>
  <c r="H5270" i="22"/>
  <c r="I5270" i="22" s="1"/>
  <c r="H5269" i="22"/>
  <c r="I5269" i="22" s="1"/>
  <c r="H5268" i="22"/>
  <c r="I5268" i="22" s="1"/>
  <c r="H5267" i="22"/>
  <c r="I5267" i="22" s="1"/>
  <c r="H5266" i="22"/>
  <c r="I5266" i="22" s="1"/>
  <c r="H5265" i="22"/>
  <c r="I5265" i="22" s="1"/>
  <c r="H5264" i="22"/>
  <c r="I5264" i="22" s="1"/>
  <c r="H5263" i="22"/>
  <c r="I5263" i="22" s="1"/>
  <c r="H5262" i="22"/>
  <c r="I5262" i="22" s="1"/>
  <c r="H5261" i="22"/>
  <c r="I5261" i="22" s="1"/>
  <c r="H5260" i="22"/>
  <c r="I5260" i="22" s="1"/>
  <c r="H5259" i="22"/>
  <c r="I5259" i="22" s="1"/>
  <c r="H5258" i="22"/>
  <c r="I5258" i="22" s="1"/>
  <c r="H5257" i="22"/>
  <c r="I5257" i="22" s="1"/>
  <c r="H5256" i="22"/>
  <c r="I5256" i="22" s="1"/>
  <c r="H5255" i="22"/>
  <c r="I5255" i="22" s="1"/>
  <c r="H5254" i="22"/>
  <c r="I5254" i="22" s="1"/>
  <c r="H5253" i="22"/>
  <c r="I5253" i="22" s="1"/>
  <c r="H5252" i="22"/>
  <c r="I5252" i="22" s="1"/>
  <c r="H5251" i="22"/>
  <c r="I5251" i="22" s="1"/>
  <c r="H5250" i="22"/>
  <c r="I5250" i="22" s="1"/>
  <c r="H5249" i="22"/>
  <c r="I5249" i="22" s="1"/>
  <c r="H5248" i="22"/>
  <c r="I5248" i="22" s="1"/>
  <c r="H5247" i="22"/>
  <c r="I5247" i="22" s="1"/>
  <c r="H5246" i="22"/>
  <c r="I5246" i="22" s="1"/>
  <c r="H5245" i="22"/>
  <c r="I5245" i="22" s="1"/>
  <c r="H5244" i="22"/>
  <c r="I5244" i="22" s="1"/>
  <c r="H5243" i="22"/>
  <c r="I5243" i="22" s="1"/>
  <c r="H5242" i="22"/>
  <c r="I5242" i="22" s="1"/>
  <c r="H5241" i="22"/>
  <c r="I5241" i="22" s="1"/>
  <c r="H5240" i="22"/>
  <c r="I5240" i="22" s="1"/>
  <c r="H5239" i="22"/>
  <c r="I5239" i="22" s="1"/>
  <c r="H5238" i="22"/>
  <c r="I5238" i="22" s="1"/>
  <c r="H5237" i="22"/>
  <c r="I5237" i="22" s="1"/>
  <c r="H5236" i="22"/>
  <c r="I5236" i="22" s="1"/>
  <c r="H5235" i="22"/>
  <c r="I5235" i="22" s="1"/>
  <c r="H5234" i="22"/>
  <c r="I5234" i="22" s="1"/>
  <c r="H5233" i="22"/>
  <c r="I5233" i="22" s="1"/>
  <c r="H5232" i="22"/>
  <c r="I5232" i="22" s="1"/>
  <c r="H5231" i="22"/>
  <c r="I5231" i="22" s="1"/>
  <c r="H5230" i="22"/>
  <c r="I5230" i="22" s="1"/>
  <c r="H5229" i="22"/>
  <c r="I5229" i="22" s="1"/>
  <c r="H5228" i="22"/>
  <c r="I5228" i="22" s="1"/>
  <c r="H5227" i="22"/>
  <c r="I5227" i="22" s="1"/>
  <c r="H5226" i="22"/>
  <c r="I5226" i="22" s="1"/>
  <c r="H5225" i="22"/>
  <c r="I5225" i="22" s="1"/>
  <c r="H5224" i="22"/>
  <c r="I5224" i="22" s="1"/>
  <c r="H5223" i="22"/>
  <c r="I5223" i="22" s="1"/>
  <c r="H5222" i="22"/>
  <c r="I5222" i="22" s="1"/>
  <c r="H5221" i="22"/>
  <c r="I5221" i="22" s="1"/>
  <c r="H5220" i="22"/>
  <c r="I5220" i="22" s="1"/>
  <c r="H5219" i="22"/>
  <c r="I5219" i="22" s="1"/>
  <c r="H5218" i="22"/>
  <c r="I5218" i="22" s="1"/>
  <c r="H5217" i="22"/>
  <c r="I5217" i="22" s="1"/>
  <c r="H5216" i="22"/>
  <c r="I5216" i="22" s="1"/>
  <c r="H5215" i="22"/>
  <c r="I5215" i="22" s="1"/>
  <c r="H5214" i="22"/>
  <c r="I5214" i="22" s="1"/>
  <c r="H5213" i="22"/>
  <c r="I5213" i="22" s="1"/>
  <c r="H5212" i="22"/>
  <c r="I5212" i="22" s="1"/>
  <c r="H5211" i="22"/>
  <c r="I5211" i="22" s="1"/>
  <c r="H5210" i="22"/>
  <c r="I5210" i="22" s="1"/>
  <c r="H5209" i="22"/>
  <c r="I5209" i="22" s="1"/>
  <c r="H5208" i="22"/>
  <c r="I5208" i="22" s="1"/>
  <c r="H5207" i="22"/>
  <c r="I5207" i="22" s="1"/>
  <c r="H5206" i="22"/>
  <c r="I5206" i="22" s="1"/>
  <c r="H5205" i="22"/>
  <c r="I5205" i="22" s="1"/>
  <c r="H5204" i="22"/>
  <c r="I5204" i="22" s="1"/>
  <c r="H5203" i="22"/>
  <c r="I5203" i="22" s="1"/>
  <c r="H5202" i="22"/>
  <c r="I5202" i="22" s="1"/>
  <c r="H5201" i="22"/>
  <c r="I5201" i="22" s="1"/>
  <c r="H5200" i="22"/>
  <c r="I5200" i="22" s="1"/>
  <c r="H5199" i="22"/>
  <c r="I5199" i="22" s="1"/>
  <c r="H5198" i="22"/>
  <c r="I5198" i="22" s="1"/>
  <c r="H5197" i="22"/>
  <c r="I5197" i="22" s="1"/>
  <c r="H5196" i="22"/>
  <c r="I5196" i="22" s="1"/>
  <c r="H5195" i="22"/>
  <c r="I5195" i="22" s="1"/>
  <c r="H5194" i="22"/>
  <c r="I5194" i="22" s="1"/>
  <c r="H5193" i="22"/>
  <c r="I5193" i="22" s="1"/>
  <c r="H5192" i="22"/>
  <c r="I5192" i="22" s="1"/>
  <c r="H5191" i="22"/>
  <c r="I5191" i="22" s="1"/>
  <c r="H5190" i="22"/>
  <c r="I5190" i="22" s="1"/>
  <c r="H5189" i="22"/>
  <c r="I5189" i="22" s="1"/>
  <c r="H5188" i="22"/>
  <c r="I5188" i="22" s="1"/>
  <c r="H5187" i="22"/>
  <c r="I5187" i="22" s="1"/>
  <c r="H5186" i="22"/>
  <c r="I5186" i="22" s="1"/>
  <c r="H5185" i="22"/>
  <c r="I5185" i="22" s="1"/>
  <c r="H5184" i="22"/>
  <c r="I5184" i="22" s="1"/>
  <c r="H5183" i="22"/>
  <c r="I5183" i="22" s="1"/>
  <c r="H5182" i="22"/>
  <c r="I5182" i="22" s="1"/>
  <c r="H5181" i="22"/>
  <c r="I5181" i="22" s="1"/>
  <c r="H5180" i="22"/>
  <c r="I5180" i="22" s="1"/>
  <c r="H5179" i="22"/>
  <c r="I5179" i="22" s="1"/>
  <c r="H5178" i="22"/>
  <c r="I5178" i="22" s="1"/>
  <c r="H5177" i="22"/>
  <c r="I5177" i="22" s="1"/>
  <c r="H5176" i="22"/>
  <c r="I5176" i="22" s="1"/>
  <c r="H5175" i="22"/>
  <c r="I5175" i="22" s="1"/>
  <c r="H5174" i="22"/>
  <c r="I5174" i="22" s="1"/>
  <c r="H5173" i="22"/>
  <c r="I5173" i="22" s="1"/>
  <c r="H5172" i="22"/>
  <c r="I5172" i="22" s="1"/>
  <c r="H5171" i="22"/>
  <c r="I5171" i="22" s="1"/>
  <c r="H5170" i="22"/>
  <c r="I5170" i="22" s="1"/>
  <c r="H5169" i="22"/>
  <c r="I5169" i="22" s="1"/>
  <c r="H5168" i="22"/>
  <c r="I5168" i="22" s="1"/>
  <c r="H5167" i="22"/>
  <c r="I5167" i="22" s="1"/>
  <c r="H5166" i="22"/>
  <c r="I5166" i="22" s="1"/>
  <c r="H5165" i="22"/>
  <c r="I5165" i="22" s="1"/>
  <c r="H5164" i="22"/>
  <c r="I5164" i="22" s="1"/>
  <c r="H5163" i="22"/>
  <c r="I5163" i="22" s="1"/>
  <c r="H5162" i="22"/>
  <c r="I5162" i="22" s="1"/>
  <c r="H5161" i="22"/>
  <c r="I5161" i="22" s="1"/>
  <c r="H5160" i="22"/>
  <c r="I5160" i="22" s="1"/>
  <c r="H5159" i="22"/>
  <c r="I5159" i="22" s="1"/>
  <c r="H5158" i="22"/>
  <c r="I5158" i="22" s="1"/>
  <c r="H5157" i="22"/>
  <c r="I5157" i="22" s="1"/>
  <c r="H5156" i="22"/>
  <c r="I5156" i="22" s="1"/>
  <c r="H5155" i="22"/>
  <c r="I5155" i="22" s="1"/>
  <c r="H5154" i="22"/>
  <c r="I5154" i="22" s="1"/>
  <c r="H5153" i="22"/>
  <c r="I5153" i="22" s="1"/>
  <c r="H5152" i="22"/>
  <c r="I5152" i="22" s="1"/>
  <c r="H5151" i="22"/>
  <c r="I5151" i="22" s="1"/>
  <c r="H5150" i="22"/>
  <c r="I5150" i="22" s="1"/>
  <c r="H5149" i="22"/>
  <c r="I5149" i="22" s="1"/>
  <c r="H5148" i="22"/>
  <c r="I5148" i="22" s="1"/>
  <c r="H5147" i="22"/>
  <c r="I5147" i="22" s="1"/>
  <c r="H5146" i="22"/>
  <c r="I5146" i="22" s="1"/>
  <c r="H5145" i="22"/>
  <c r="I5145" i="22" s="1"/>
  <c r="H5144" i="22"/>
  <c r="I5144" i="22" s="1"/>
  <c r="H5143" i="22"/>
  <c r="I5143" i="22" s="1"/>
  <c r="H5142" i="22"/>
  <c r="I5142" i="22" s="1"/>
  <c r="H5141" i="22"/>
  <c r="I5141" i="22" s="1"/>
  <c r="H5140" i="22"/>
  <c r="I5140" i="22" s="1"/>
  <c r="H5139" i="22"/>
  <c r="I5139" i="22" s="1"/>
  <c r="H5138" i="22"/>
  <c r="I5138" i="22" s="1"/>
  <c r="H5137" i="22"/>
  <c r="I5137" i="22" s="1"/>
  <c r="H5136" i="22"/>
  <c r="I5136" i="22" s="1"/>
  <c r="H5135" i="22"/>
  <c r="I5135" i="22" s="1"/>
  <c r="H5134" i="22"/>
  <c r="I5134" i="22" s="1"/>
  <c r="H5133" i="22"/>
  <c r="I5133" i="22" s="1"/>
  <c r="H5132" i="22"/>
  <c r="I5132" i="22" s="1"/>
  <c r="H5131" i="22"/>
  <c r="I5131" i="22" s="1"/>
  <c r="H5130" i="22"/>
  <c r="I5130" i="22" s="1"/>
  <c r="H5129" i="22"/>
  <c r="I5129" i="22" s="1"/>
  <c r="H5128" i="22"/>
  <c r="I5128" i="22" s="1"/>
  <c r="H5127" i="22"/>
  <c r="I5127" i="22" s="1"/>
  <c r="H5126" i="22"/>
  <c r="I5126" i="22" s="1"/>
  <c r="H5125" i="22"/>
  <c r="I5125" i="22" s="1"/>
  <c r="H5124" i="22"/>
  <c r="I5124" i="22" s="1"/>
  <c r="H5123" i="22"/>
  <c r="I5123" i="22" s="1"/>
  <c r="H5122" i="22"/>
  <c r="I5122" i="22" s="1"/>
  <c r="H5121" i="22"/>
  <c r="I5121" i="22" s="1"/>
  <c r="H5120" i="22"/>
  <c r="I5120" i="22" s="1"/>
  <c r="H5119" i="22"/>
  <c r="I5119" i="22" s="1"/>
  <c r="H5118" i="22"/>
  <c r="I5118" i="22" s="1"/>
  <c r="H5117" i="22"/>
  <c r="I5117" i="22" s="1"/>
  <c r="H5116" i="22"/>
  <c r="I5116" i="22" s="1"/>
  <c r="H5115" i="22"/>
  <c r="I5115" i="22" s="1"/>
  <c r="H5114" i="22"/>
  <c r="I5114" i="22" s="1"/>
  <c r="H5113" i="22"/>
  <c r="I5113" i="22" s="1"/>
  <c r="H5112" i="22"/>
  <c r="I5112" i="22" s="1"/>
  <c r="H5111" i="22"/>
  <c r="I5111" i="22" s="1"/>
  <c r="H5110" i="22"/>
  <c r="I5110" i="22" s="1"/>
  <c r="H5109" i="22"/>
  <c r="I5109" i="22" s="1"/>
  <c r="H5108" i="22"/>
  <c r="I5108" i="22" s="1"/>
  <c r="H5107" i="22"/>
  <c r="I5107" i="22" s="1"/>
  <c r="H5106" i="22"/>
  <c r="I5106" i="22" s="1"/>
  <c r="H5105" i="22"/>
  <c r="I5105" i="22" s="1"/>
  <c r="H5104" i="22"/>
  <c r="I5104" i="22" s="1"/>
  <c r="H5103" i="22"/>
  <c r="I5103" i="22" s="1"/>
  <c r="H5102" i="22"/>
  <c r="I5102" i="22" s="1"/>
  <c r="H5101" i="22"/>
  <c r="I5101" i="22" s="1"/>
  <c r="H5100" i="22"/>
  <c r="I5100" i="22" s="1"/>
  <c r="H5099" i="22"/>
  <c r="I5099" i="22" s="1"/>
  <c r="H5098" i="22"/>
  <c r="I5098" i="22" s="1"/>
  <c r="H5097" i="22"/>
  <c r="I5097" i="22" s="1"/>
  <c r="H5096" i="22"/>
  <c r="I5096" i="22" s="1"/>
  <c r="H5095" i="22"/>
  <c r="I5095" i="22" s="1"/>
  <c r="H5094" i="22"/>
  <c r="I5094" i="22" s="1"/>
  <c r="H5093" i="22"/>
  <c r="I5093" i="22" s="1"/>
  <c r="H5092" i="22"/>
  <c r="I5092" i="22" s="1"/>
  <c r="H5091" i="22"/>
  <c r="I5091" i="22" s="1"/>
  <c r="H5090" i="22"/>
  <c r="I5090" i="22" s="1"/>
  <c r="H5089" i="22"/>
  <c r="I5089" i="22" s="1"/>
  <c r="H5088" i="22"/>
  <c r="I5088" i="22" s="1"/>
  <c r="H5087" i="22"/>
  <c r="I5087" i="22" s="1"/>
  <c r="H5086" i="22"/>
  <c r="I5086" i="22" s="1"/>
  <c r="H5085" i="22"/>
  <c r="I5085" i="22" s="1"/>
  <c r="H5084" i="22"/>
  <c r="I5084" i="22" s="1"/>
  <c r="H5083" i="22"/>
  <c r="I5083" i="22" s="1"/>
  <c r="H5082" i="22"/>
  <c r="I5082" i="22" s="1"/>
  <c r="H5081" i="22"/>
  <c r="I5081" i="22" s="1"/>
  <c r="H5080" i="22"/>
  <c r="I5080" i="22" s="1"/>
  <c r="H5079" i="22"/>
  <c r="I5079" i="22" s="1"/>
  <c r="H5078" i="22"/>
  <c r="I5078" i="22" s="1"/>
  <c r="H5077" i="22"/>
  <c r="I5077" i="22" s="1"/>
  <c r="H5076" i="22"/>
  <c r="I5076" i="22" s="1"/>
  <c r="H5075" i="22"/>
  <c r="I5075" i="22" s="1"/>
  <c r="H5074" i="22"/>
  <c r="I5074" i="22" s="1"/>
  <c r="H5073" i="22"/>
  <c r="I5073" i="22" s="1"/>
  <c r="H5072" i="22"/>
  <c r="I5072" i="22" s="1"/>
  <c r="H5071" i="22"/>
  <c r="I5071" i="22" s="1"/>
  <c r="H5070" i="22"/>
  <c r="I5070" i="22" s="1"/>
  <c r="H5069" i="22"/>
  <c r="I5069" i="22" s="1"/>
  <c r="H5068" i="22"/>
  <c r="I5068" i="22" s="1"/>
  <c r="H5067" i="22"/>
  <c r="I5067" i="22" s="1"/>
  <c r="H5066" i="22"/>
  <c r="I5066" i="22" s="1"/>
  <c r="H5065" i="22"/>
  <c r="I5065" i="22" s="1"/>
  <c r="H5064" i="22"/>
  <c r="I5064" i="22" s="1"/>
  <c r="H5063" i="22"/>
  <c r="I5063" i="22" s="1"/>
  <c r="H5062" i="22"/>
  <c r="I5062" i="22" s="1"/>
  <c r="H5061" i="22"/>
  <c r="I5061" i="22" s="1"/>
  <c r="H5060" i="22"/>
  <c r="I5060" i="22" s="1"/>
  <c r="H5059" i="22"/>
  <c r="I5059" i="22" s="1"/>
  <c r="H5058" i="22"/>
  <c r="I5058" i="22" s="1"/>
  <c r="H5057" i="22"/>
  <c r="I5057" i="22" s="1"/>
  <c r="H5056" i="22"/>
  <c r="I5056" i="22" s="1"/>
  <c r="H5055" i="22"/>
  <c r="I5055" i="22" s="1"/>
  <c r="H5054" i="22"/>
  <c r="I5054" i="22" s="1"/>
  <c r="H5053" i="22"/>
  <c r="I5053" i="22" s="1"/>
  <c r="H5052" i="22"/>
  <c r="I5052" i="22" s="1"/>
  <c r="H5051" i="22"/>
  <c r="I5051" i="22" s="1"/>
  <c r="H5050" i="22"/>
  <c r="I5050" i="22" s="1"/>
  <c r="H5049" i="22"/>
  <c r="I5049" i="22" s="1"/>
  <c r="H5048" i="22"/>
  <c r="I5048" i="22" s="1"/>
  <c r="H5047" i="22"/>
  <c r="I5047" i="22" s="1"/>
  <c r="H5046" i="22"/>
  <c r="I5046" i="22" s="1"/>
  <c r="H5045" i="22"/>
  <c r="I5045" i="22" s="1"/>
  <c r="H5044" i="22"/>
  <c r="I5044" i="22" s="1"/>
  <c r="H5043" i="22"/>
  <c r="I5043" i="22" s="1"/>
  <c r="H5042" i="22"/>
  <c r="I5042" i="22" s="1"/>
  <c r="H5041" i="22"/>
  <c r="I5041" i="22" s="1"/>
  <c r="H5040" i="22"/>
  <c r="I5040" i="22" s="1"/>
  <c r="H5039" i="22"/>
  <c r="I5039" i="22" s="1"/>
  <c r="H5038" i="22"/>
  <c r="I5038" i="22" s="1"/>
  <c r="H5037" i="22"/>
  <c r="I5037" i="22" s="1"/>
  <c r="H5036" i="22"/>
  <c r="I5036" i="22" s="1"/>
  <c r="H5035" i="22"/>
  <c r="I5035" i="22" s="1"/>
  <c r="H5034" i="22"/>
  <c r="I5034" i="22" s="1"/>
  <c r="H5033" i="22"/>
  <c r="I5033" i="22" s="1"/>
  <c r="H5032" i="22"/>
  <c r="I5032" i="22" s="1"/>
  <c r="H5031" i="22"/>
  <c r="I5031" i="22" s="1"/>
  <c r="H5030" i="22"/>
  <c r="I5030" i="22" s="1"/>
  <c r="H5029" i="22"/>
  <c r="I5029" i="22" s="1"/>
  <c r="H5028" i="22"/>
  <c r="I5028" i="22" s="1"/>
  <c r="H5027" i="22"/>
  <c r="I5027" i="22" s="1"/>
  <c r="H5026" i="22"/>
  <c r="I5026" i="22" s="1"/>
  <c r="H5025" i="22"/>
  <c r="I5025" i="22" s="1"/>
  <c r="H5024" i="22"/>
  <c r="I5024" i="22" s="1"/>
  <c r="H5023" i="22"/>
  <c r="I5023" i="22" s="1"/>
  <c r="H5022" i="22"/>
  <c r="I5022" i="22" s="1"/>
  <c r="H5021" i="22"/>
  <c r="I5021" i="22" s="1"/>
  <c r="H5020" i="22"/>
  <c r="I5020" i="22" s="1"/>
  <c r="H5019" i="22"/>
  <c r="I5019" i="22" s="1"/>
  <c r="H5018" i="22"/>
  <c r="I5018" i="22" s="1"/>
  <c r="H5017" i="22"/>
  <c r="I5017" i="22" s="1"/>
  <c r="H5016" i="22"/>
  <c r="I5016" i="22" s="1"/>
  <c r="H5015" i="22"/>
  <c r="I5015" i="22" s="1"/>
  <c r="H5014" i="22"/>
  <c r="I5014" i="22" s="1"/>
  <c r="H5013" i="22"/>
  <c r="I5013" i="22" s="1"/>
  <c r="H5012" i="22"/>
  <c r="I5012" i="22" s="1"/>
  <c r="H5011" i="22"/>
  <c r="I5011" i="22" s="1"/>
  <c r="H5010" i="22"/>
  <c r="I5010" i="22" s="1"/>
  <c r="H5009" i="22"/>
  <c r="I5009" i="22" s="1"/>
  <c r="H5008" i="22"/>
  <c r="I5008" i="22" s="1"/>
  <c r="H5007" i="22"/>
  <c r="I5007" i="22" s="1"/>
  <c r="H5006" i="22"/>
  <c r="I5006" i="22" s="1"/>
  <c r="H5005" i="22"/>
  <c r="I5005" i="22" s="1"/>
  <c r="H5004" i="22"/>
  <c r="I5004" i="22" s="1"/>
  <c r="H5003" i="22"/>
  <c r="I5003" i="22" s="1"/>
  <c r="H5002" i="22"/>
  <c r="I5002" i="22" s="1"/>
  <c r="H5001" i="22"/>
  <c r="I5001" i="22" s="1"/>
  <c r="H5000" i="22"/>
  <c r="I5000" i="22" s="1"/>
  <c r="H4999" i="22"/>
  <c r="I4999" i="22" s="1"/>
  <c r="H4998" i="22"/>
  <c r="I4998" i="22" s="1"/>
  <c r="H4997" i="22"/>
  <c r="I4997" i="22" s="1"/>
  <c r="H4996" i="22"/>
  <c r="I4996" i="22" s="1"/>
  <c r="H4995" i="22"/>
  <c r="I4995" i="22" s="1"/>
  <c r="H4994" i="22"/>
  <c r="I4994" i="22" s="1"/>
  <c r="H4993" i="22"/>
  <c r="I4993" i="22" s="1"/>
  <c r="H4992" i="22"/>
  <c r="I4992" i="22" s="1"/>
  <c r="H4991" i="22"/>
  <c r="I4991" i="22" s="1"/>
  <c r="H4990" i="22"/>
  <c r="I4990" i="22" s="1"/>
  <c r="H4989" i="22"/>
  <c r="I4989" i="22" s="1"/>
  <c r="H4988" i="22"/>
  <c r="I4988" i="22" s="1"/>
  <c r="H4987" i="22"/>
  <c r="I4987" i="22" s="1"/>
  <c r="H4986" i="22"/>
  <c r="I4986" i="22" s="1"/>
  <c r="H4985" i="22"/>
  <c r="I4985" i="22" s="1"/>
  <c r="H4984" i="22"/>
  <c r="I4984" i="22" s="1"/>
  <c r="H4983" i="22"/>
  <c r="I4983" i="22" s="1"/>
  <c r="H4982" i="22"/>
  <c r="I4982" i="22" s="1"/>
  <c r="H4981" i="22"/>
  <c r="I4981" i="22" s="1"/>
  <c r="H4980" i="22"/>
  <c r="I4980" i="22" s="1"/>
  <c r="H4979" i="22"/>
  <c r="I4979" i="22" s="1"/>
  <c r="H4978" i="22"/>
  <c r="I4978" i="22" s="1"/>
  <c r="H4977" i="22"/>
  <c r="I4977" i="22" s="1"/>
  <c r="H4976" i="22"/>
  <c r="I4976" i="22" s="1"/>
  <c r="H4975" i="22"/>
  <c r="I4975" i="22" s="1"/>
  <c r="H4974" i="22"/>
  <c r="I4974" i="22" s="1"/>
  <c r="H4973" i="22"/>
  <c r="I4973" i="22" s="1"/>
  <c r="H4972" i="22"/>
  <c r="I4972" i="22" s="1"/>
  <c r="H4971" i="22"/>
  <c r="I4971" i="22" s="1"/>
  <c r="H4970" i="22"/>
  <c r="I4970" i="22" s="1"/>
  <c r="H4969" i="22"/>
  <c r="I4969" i="22" s="1"/>
  <c r="H4968" i="22"/>
  <c r="I4968" i="22" s="1"/>
  <c r="H4967" i="22"/>
  <c r="I4967" i="22" s="1"/>
  <c r="H4966" i="22"/>
  <c r="I4966" i="22" s="1"/>
  <c r="H4965" i="22"/>
  <c r="I4965" i="22" s="1"/>
  <c r="H4964" i="22"/>
  <c r="I4964" i="22" s="1"/>
  <c r="H4963" i="22"/>
  <c r="I4963" i="22" s="1"/>
  <c r="H4962" i="22"/>
  <c r="I4962" i="22" s="1"/>
  <c r="H4961" i="22"/>
  <c r="I4961" i="22" s="1"/>
  <c r="H4960" i="22"/>
  <c r="I4960" i="22" s="1"/>
  <c r="H4959" i="22"/>
  <c r="I4959" i="22" s="1"/>
  <c r="H4958" i="22"/>
  <c r="I4958" i="22" s="1"/>
  <c r="H4957" i="22"/>
  <c r="I4957" i="22" s="1"/>
  <c r="H4956" i="22"/>
  <c r="I4956" i="22" s="1"/>
  <c r="H4955" i="22"/>
  <c r="I4955" i="22" s="1"/>
  <c r="H4954" i="22"/>
  <c r="I4954" i="22" s="1"/>
  <c r="H4953" i="22"/>
  <c r="I4953" i="22" s="1"/>
  <c r="H4952" i="22"/>
  <c r="I4952" i="22" s="1"/>
  <c r="H4951" i="22"/>
  <c r="I4951" i="22" s="1"/>
  <c r="H4950" i="22"/>
  <c r="I4950" i="22" s="1"/>
  <c r="H4949" i="22"/>
  <c r="I4949" i="22" s="1"/>
  <c r="H4948" i="22"/>
  <c r="I4948" i="22" s="1"/>
  <c r="H4947" i="22"/>
  <c r="I4947" i="22" s="1"/>
  <c r="H4946" i="22"/>
  <c r="I4946" i="22" s="1"/>
  <c r="H4945" i="22"/>
  <c r="I4945" i="22" s="1"/>
  <c r="H4944" i="22"/>
  <c r="I4944" i="22" s="1"/>
  <c r="H4943" i="22"/>
  <c r="I4943" i="22" s="1"/>
  <c r="H4942" i="22"/>
  <c r="I4942" i="22" s="1"/>
  <c r="H4941" i="22"/>
  <c r="I4941" i="22" s="1"/>
  <c r="H4940" i="22"/>
  <c r="I4940" i="22" s="1"/>
  <c r="H4939" i="22"/>
  <c r="I4939" i="22" s="1"/>
  <c r="H4938" i="22"/>
  <c r="I4938" i="22" s="1"/>
  <c r="H4937" i="22"/>
  <c r="I4937" i="22" s="1"/>
  <c r="H4936" i="22"/>
  <c r="I4936" i="22" s="1"/>
  <c r="H4935" i="22"/>
  <c r="I4935" i="22" s="1"/>
  <c r="H4934" i="22"/>
  <c r="I4934" i="22" s="1"/>
  <c r="H4933" i="22"/>
  <c r="I4933" i="22" s="1"/>
  <c r="H4932" i="22"/>
  <c r="I4932" i="22" s="1"/>
  <c r="H4931" i="22"/>
  <c r="I4931" i="22" s="1"/>
  <c r="H4930" i="22"/>
  <c r="I4930" i="22" s="1"/>
  <c r="H4929" i="22"/>
  <c r="I4929" i="22" s="1"/>
  <c r="H4928" i="22"/>
  <c r="I4928" i="22" s="1"/>
  <c r="H4927" i="22"/>
  <c r="I4927" i="22" s="1"/>
  <c r="H4926" i="22"/>
  <c r="I4926" i="22" s="1"/>
  <c r="H4925" i="22"/>
  <c r="I4925" i="22" s="1"/>
  <c r="H4924" i="22"/>
  <c r="I4924" i="22" s="1"/>
  <c r="H4923" i="22"/>
  <c r="I4923" i="22" s="1"/>
  <c r="H4922" i="22"/>
  <c r="I4922" i="22" s="1"/>
  <c r="H4921" i="22"/>
  <c r="I4921" i="22" s="1"/>
  <c r="H4920" i="22"/>
  <c r="I4920" i="22" s="1"/>
  <c r="H4919" i="22"/>
  <c r="I4919" i="22" s="1"/>
  <c r="H4918" i="22"/>
  <c r="I4918" i="22" s="1"/>
  <c r="H4917" i="22"/>
  <c r="I4917" i="22" s="1"/>
  <c r="H4916" i="22"/>
  <c r="I4916" i="22" s="1"/>
  <c r="H4915" i="22"/>
  <c r="I4915" i="22" s="1"/>
  <c r="H4914" i="22"/>
  <c r="I4914" i="22" s="1"/>
  <c r="H4913" i="22"/>
  <c r="I4913" i="22" s="1"/>
  <c r="H4912" i="22"/>
  <c r="I4912" i="22" s="1"/>
  <c r="H4911" i="22"/>
  <c r="I4911" i="22" s="1"/>
  <c r="H4910" i="22"/>
  <c r="I4910" i="22" s="1"/>
  <c r="H4909" i="22"/>
  <c r="I4909" i="22" s="1"/>
  <c r="H4908" i="22"/>
  <c r="I4908" i="22" s="1"/>
  <c r="H4907" i="22"/>
  <c r="I4907" i="22" s="1"/>
  <c r="H4906" i="22"/>
  <c r="I4906" i="22" s="1"/>
  <c r="H4905" i="22"/>
  <c r="I4905" i="22" s="1"/>
  <c r="H4904" i="22"/>
  <c r="I4904" i="22" s="1"/>
  <c r="H4903" i="22"/>
  <c r="I4903" i="22" s="1"/>
  <c r="H4902" i="22"/>
  <c r="I4902" i="22" s="1"/>
  <c r="H4901" i="22"/>
  <c r="I4901" i="22" s="1"/>
  <c r="H4900" i="22"/>
  <c r="I4900" i="22" s="1"/>
  <c r="H4899" i="22"/>
  <c r="I4899" i="22" s="1"/>
  <c r="H4898" i="22"/>
  <c r="I4898" i="22" s="1"/>
  <c r="H4897" i="22"/>
  <c r="I4897" i="22" s="1"/>
  <c r="H4896" i="22"/>
  <c r="I4896" i="22" s="1"/>
  <c r="H4895" i="22"/>
  <c r="I4895" i="22" s="1"/>
  <c r="H4894" i="22"/>
  <c r="I4894" i="22" s="1"/>
  <c r="H4893" i="22"/>
  <c r="I4893" i="22" s="1"/>
  <c r="H4892" i="22"/>
  <c r="I4892" i="22" s="1"/>
  <c r="H4891" i="22"/>
  <c r="I4891" i="22" s="1"/>
  <c r="H4890" i="22"/>
  <c r="I4890" i="22" s="1"/>
  <c r="H4889" i="22"/>
  <c r="I4889" i="22" s="1"/>
  <c r="H4888" i="22"/>
  <c r="I4888" i="22" s="1"/>
  <c r="H4887" i="22"/>
  <c r="I4887" i="22" s="1"/>
  <c r="H4886" i="22"/>
  <c r="I4886" i="22" s="1"/>
  <c r="H4885" i="22"/>
  <c r="I4885" i="22" s="1"/>
  <c r="H4884" i="22"/>
  <c r="I4884" i="22" s="1"/>
  <c r="H4883" i="22"/>
  <c r="I4883" i="22" s="1"/>
  <c r="H4882" i="22"/>
  <c r="I4882" i="22" s="1"/>
  <c r="H4881" i="22"/>
  <c r="I4881" i="22" s="1"/>
  <c r="H4880" i="22"/>
  <c r="I4880" i="22" s="1"/>
  <c r="H4879" i="22"/>
  <c r="I4879" i="22" s="1"/>
  <c r="H4878" i="22"/>
  <c r="I4878" i="22" s="1"/>
  <c r="H4877" i="22"/>
  <c r="I4877" i="22" s="1"/>
  <c r="H4876" i="22"/>
  <c r="I4876" i="22" s="1"/>
  <c r="H4875" i="22"/>
  <c r="I4875" i="22" s="1"/>
  <c r="H4874" i="22"/>
  <c r="I4874" i="22" s="1"/>
  <c r="H4873" i="22"/>
  <c r="I4873" i="22" s="1"/>
  <c r="H4872" i="22"/>
  <c r="I4872" i="22" s="1"/>
  <c r="H4871" i="22"/>
  <c r="I4871" i="22" s="1"/>
  <c r="H4870" i="22"/>
  <c r="I4870" i="22" s="1"/>
  <c r="H4869" i="22"/>
  <c r="I4869" i="22" s="1"/>
  <c r="H4868" i="22"/>
  <c r="I4868" i="22" s="1"/>
  <c r="H4867" i="22"/>
  <c r="I4867" i="22" s="1"/>
  <c r="H4866" i="22"/>
  <c r="I4866" i="22" s="1"/>
  <c r="H4865" i="22"/>
  <c r="I4865" i="22" s="1"/>
  <c r="H4864" i="22"/>
  <c r="I4864" i="22" s="1"/>
  <c r="H4863" i="22"/>
  <c r="I4863" i="22" s="1"/>
  <c r="H4862" i="22"/>
  <c r="I4862" i="22" s="1"/>
  <c r="H4861" i="22"/>
  <c r="I4861" i="22" s="1"/>
  <c r="H4860" i="22"/>
  <c r="I4860" i="22" s="1"/>
  <c r="H4859" i="22"/>
  <c r="I4859" i="22" s="1"/>
  <c r="H4858" i="22"/>
  <c r="I4858" i="22" s="1"/>
  <c r="H4857" i="22"/>
  <c r="I4857" i="22" s="1"/>
  <c r="H4856" i="22"/>
  <c r="I4856" i="22" s="1"/>
  <c r="H4855" i="22"/>
  <c r="I4855" i="22" s="1"/>
  <c r="H4854" i="22"/>
  <c r="I4854" i="22" s="1"/>
  <c r="H4853" i="22"/>
  <c r="I4853" i="22" s="1"/>
  <c r="H4852" i="22"/>
  <c r="I4852" i="22" s="1"/>
  <c r="H4851" i="22"/>
  <c r="I4851" i="22" s="1"/>
  <c r="H4850" i="22"/>
  <c r="I4850" i="22" s="1"/>
  <c r="H4849" i="22"/>
  <c r="I4849" i="22" s="1"/>
  <c r="H4848" i="22"/>
  <c r="I4848" i="22" s="1"/>
  <c r="H4847" i="22"/>
  <c r="I4847" i="22" s="1"/>
  <c r="H4846" i="22"/>
  <c r="I4846" i="22" s="1"/>
  <c r="H4845" i="22"/>
  <c r="I4845" i="22" s="1"/>
  <c r="H4844" i="22"/>
  <c r="I4844" i="22" s="1"/>
  <c r="H4843" i="22"/>
  <c r="I4843" i="22" s="1"/>
  <c r="H4842" i="22"/>
  <c r="I4842" i="22" s="1"/>
  <c r="H4841" i="22"/>
  <c r="I4841" i="22" s="1"/>
  <c r="H4840" i="22"/>
  <c r="I4840" i="22" s="1"/>
  <c r="H4839" i="22"/>
  <c r="I4839" i="22" s="1"/>
  <c r="H4838" i="22"/>
  <c r="I4838" i="22" s="1"/>
  <c r="H4837" i="22"/>
  <c r="I4837" i="22" s="1"/>
  <c r="H4836" i="22"/>
  <c r="I4836" i="22" s="1"/>
  <c r="H4835" i="22"/>
  <c r="I4835" i="22" s="1"/>
  <c r="H4834" i="22"/>
  <c r="I4834" i="22" s="1"/>
  <c r="H4833" i="22"/>
  <c r="I4833" i="22" s="1"/>
  <c r="H4832" i="22"/>
  <c r="I4832" i="22" s="1"/>
  <c r="H4831" i="22"/>
  <c r="I4831" i="22" s="1"/>
  <c r="H4830" i="22"/>
  <c r="I4830" i="22" s="1"/>
  <c r="H4829" i="22"/>
  <c r="I4829" i="22" s="1"/>
  <c r="H4828" i="22"/>
  <c r="I4828" i="22" s="1"/>
  <c r="H4827" i="22"/>
  <c r="I4827" i="22" s="1"/>
  <c r="H4826" i="22"/>
  <c r="I4826" i="22" s="1"/>
  <c r="H4825" i="22"/>
  <c r="I4825" i="22" s="1"/>
  <c r="H4824" i="22"/>
  <c r="I4824" i="22" s="1"/>
  <c r="H4823" i="22"/>
  <c r="I4823" i="22" s="1"/>
  <c r="H4822" i="22"/>
  <c r="I4822" i="22" s="1"/>
  <c r="H4821" i="22"/>
  <c r="I4821" i="22" s="1"/>
  <c r="H4820" i="22"/>
  <c r="I4820" i="22" s="1"/>
  <c r="H4819" i="22"/>
  <c r="I4819" i="22" s="1"/>
  <c r="H4818" i="22"/>
  <c r="I4818" i="22" s="1"/>
  <c r="H4817" i="22"/>
  <c r="I4817" i="22" s="1"/>
  <c r="H4816" i="22"/>
  <c r="I4816" i="22" s="1"/>
  <c r="H4815" i="22"/>
  <c r="I4815" i="22" s="1"/>
  <c r="H4814" i="22"/>
  <c r="I4814" i="22" s="1"/>
  <c r="H4813" i="22"/>
  <c r="I4813" i="22" s="1"/>
  <c r="H4812" i="22"/>
  <c r="I4812" i="22" s="1"/>
  <c r="H4811" i="22"/>
  <c r="I4811" i="22" s="1"/>
  <c r="H4810" i="22"/>
  <c r="I4810" i="22" s="1"/>
  <c r="H4809" i="22"/>
  <c r="I4809" i="22" s="1"/>
  <c r="H4808" i="22"/>
  <c r="I4808" i="22" s="1"/>
  <c r="H4807" i="22"/>
  <c r="I4807" i="22" s="1"/>
  <c r="H4806" i="22"/>
  <c r="I4806" i="22" s="1"/>
  <c r="H4805" i="22"/>
  <c r="I4805" i="22" s="1"/>
  <c r="H4804" i="22"/>
  <c r="I4804" i="22" s="1"/>
  <c r="H4803" i="22"/>
  <c r="I4803" i="22" s="1"/>
  <c r="H4802" i="22"/>
  <c r="I4802" i="22" s="1"/>
  <c r="H4801" i="22"/>
  <c r="I4801" i="22" s="1"/>
  <c r="H4800" i="22"/>
  <c r="I4800" i="22" s="1"/>
  <c r="H4799" i="22"/>
  <c r="I4799" i="22" s="1"/>
  <c r="H4798" i="22"/>
  <c r="I4798" i="22" s="1"/>
  <c r="H4797" i="22"/>
  <c r="I4797" i="22" s="1"/>
  <c r="H4796" i="22"/>
  <c r="I4796" i="22" s="1"/>
  <c r="H4795" i="22"/>
  <c r="I4795" i="22" s="1"/>
  <c r="H4794" i="22"/>
  <c r="I4794" i="22" s="1"/>
  <c r="H4793" i="22"/>
  <c r="I4793" i="22" s="1"/>
  <c r="H4792" i="22"/>
  <c r="I4792" i="22" s="1"/>
  <c r="H4791" i="22"/>
  <c r="I4791" i="22" s="1"/>
  <c r="H4790" i="22"/>
  <c r="I4790" i="22" s="1"/>
  <c r="H4789" i="22"/>
  <c r="I4789" i="22" s="1"/>
  <c r="H4788" i="22"/>
  <c r="I4788" i="22" s="1"/>
  <c r="H4787" i="22"/>
  <c r="I4787" i="22" s="1"/>
  <c r="H4786" i="22"/>
  <c r="I4786" i="22" s="1"/>
  <c r="H4785" i="22"/>
  <c r="I4785" i="22" s="1"/>
  <c r="H4784" i="22"/>
  <c r="I4784" i="22" s="1"/>
  <c r="H4783" i="22"/>
  <c r="I4783" i="22" s="1"/>
  <c r="H4782" i="22"/>
  <c r="I4782" i="22" s="1"/>
  <c r="H4781" i="22"/>
  <c r="I4781" i="22" s="1"/>
  <c r="H4780" i="22"/>
  <c r="I4780" i="22" s="1"/>
  <c r="H4779" i="22"/>
  <c r="I4779" i="22" s="1"/>
  <c r="H4778" i="22"/>
  <c r="I4778" i="22" s="1"/>
  <c r="H4777" i="22"/>
  <c r="I4777" i="22" s="1"/>
  <c r="H4776" i="22"/>
  <c r="I4776" i="22" s="1"/>
  <c r="H4775" i="22"/>
  <c r="I4775" i="22" s="1"/>
  <c r="H4774" i="22"/>
  <c r="I4774" i="22" s="1"/>
  <c r="H4773" i="22"/>
  <c r="I4773" i="22" s="1"/>
  <c r="H4772" i="22"/>
  <c r="I4772" i="22" s="1"/>
  <c r="H4771" i="22"/>
  <c r="I4771" i="22" s="1"/>
  <c r="H4770" i="22"/>
  <c r="I4770" i="22" s="1"/>
  <c r="H4769" i="22"/>
  <c r="I4769" i="22" s="1"/>
  <c r="H4768" i="22"/>
  <c r="I4768" i="22" s="1"/>
  <c r="H4767" i="22"/>
  <c r="I4767" i="22" s="1"/>
  <c r="H4766" i="22"/>
  <c r="I4766" i="22" s="1"/>
  <c r="H4765" i="22"/>
  <c r="I4765" i="22" s="1"/>
  <c r="H4764" i="22"/>
  <c r="I4764" i="22" s="1"/>
  <c r="H4763" i="22"/>
  <c r="I4763" i="22" s="1"/>
  <c r="H4762" i="22"/>
  <c r="I4762" i="22" s="1"/>
  <c r="H4761" i="22"/>
  <c r="I4761" i="22" s="1"/>
  <c r="H4760" i="22"/>
  <c r="I4760" i="22" s="1"/>
  <c r="H4759" i="22"/>
  <c r="I4759" i="22" s="1"/>
  <c r="H4758" i="22"/>
  <c r="I4758" i="22" s="1"/>
  <c r="H4757" i="22"/>
  <c r="I4757" i="22" s="1"/>
  <c r="H4756" i="22"/>
  <c r="I4756" i="22" s="1"/>
  <c r="H4755" i="22"/>
  <c r="I4755" i="22" s="1"/>
  <c r="H4754" i="22"/>
  <c r="I4754" i="22" s="1"/>
  <c r="H4753" i="22"/>
  <c r="I4753" i="22" s="1"/>
  <c r="H4752" i="22"/>
  <c r="I4752" i="22" s="1"/>
  <c r="H4751" i="22"/>
  <c r="I4751" i="22" s="1"/>
  <c r="H4750" i="22"/>
  <c r="I4750" i="22" s="1"/>
  <c r="H4749" i="22"/>
  <c r="I4749" i="22" s="1"/>
  <c r="H4748" i="22"/>
  <c r="I4748" i="22" s="1"/>
  <c r="H4747" i="22"/>
  <c r="I4747" i="22" s="1"/>
  <c r="H4746" i="22"/>
  <c r="I4746" i="22" s="1"/>
  <c r="H4745" i="22"/>
  <c r="I4745" i="22" s="1"/>
  <c r="H4744" i="22"/>
  <c r="I4744" i="22" s="1"/>
  <c r="H4743" i="22"/>
  <c r="I4743" i="22" s="1"/>
  <c r="H4742" i="22"/>
  <c r="I4742" i="22" s="1"/>
  <c r="H4741" i="22"/>
  <c r="I4741" i="22" s="1"/>
  <c r="H4740" i="22"/>
  <c r="I4740" i="22" s="1"/>
  <c r="H4739" i="22"/>
  <c r="I4739" i="22" s="1"/>
  <c r="H4738" i="22"/>
  <c r="I4738" i="22" s="1"/>
  <c r="H4737" i="22"/>
  <c r="I4737" i="22" s="1"/>
  <c r="H4736" i="22"/>
  <c r="I4736" i="22" s="1"/>
  <c r="H4735" i="22"/>
  <c r="I4735" i="22" s="1"/>
  <c r="H4734" i="22"/>
  <c r="I4734" i="22" s="1"/>
  <c r="H4733" i="22"/>
  <c r="I4733" i="22" s="1"/>
  <c r="H4732" i="22"/>
  <c r="I4732" i="22" s="1"/>
  <c r="H4731" i="22"/>
  <c r="I4731" i="22" s="1"/>
  <c r="H4730" i="22"/>
  <c r="I4730" i="22" s="1"/>
  <c r="H4729" i="22"/>
  <c r="I4729" i="22" s="1"/>
  <c r="H4728" i="22"/>
  <c r="I4728" i="22" s="1"/>
  <c r="H4727" i="22"/>
  <c r="I4727" i="22" s="1"/>
  <c r="H4726" i="22"/>
  <c r="I4726" i="22" s="1"/>
  <c r="H4725" i="22"/>
  <c r="I4725" i="22" s="1"/>
  <c r="H4724" i="22"/>
  <c r="I4724" i="22" s="1"/>
  <c r="H4723" i="22"/>
  <c r="I4723" i="22" s="1"/>
  <c r="H4722" i="22"/>
  <c r="I4722" i="22" s="1"/>
  <c r="H4721" i="22"/>
  <c r="I4721" i="22" s="1"/>
  <c r="H4720" i="22"/>
  <c r="I4720" i="22" s="1"/>
  <c r="H4719" i="22"/>
  <c r="I4719" i="22" s="1"/>
  <c r="H4718" i="22"/>
  <c r="I4718" i="22" s="1"/>
  <c r="H4717" i="22"/>
  <c r="I4717" i="22" s="1"/>
  <c r="H4716" i="22"/>
  <c r="I4716" i="22" s="1"/>
  <c r="H4715" i="22"/>
  <c r="I4715" i="22" s="1"/>
  <c r="H4714" i="22"/>
  <c r="I4714" i="22" s="1"/>
  <c r="H4713" i="22"/>
  <c r="I4713" i="22" s="1"/>
  <c r="H4712" i="22"/>
  <c r="I4712" i="22" s="1"/>
  <c r="H4711" i="22"/>
  <c r="I4711" i="22" s="1"/>
  <c r="H4710" i="22"/>
  <c r="I4710" i="22" s="1"/>
  <c r="H4709" i="22"/>
  <c r="I4709" i="22" s="1"/>
  <c r="H4708" i="22"/>
  <c r="I4708" i="22" s="1"/>
  <c r="H4707" i="22"/>
  <c r="I4707" i="22" s="1"/>
  <c r="H4706" i="22"/>
  <c r="I4706" i="22" s="1"/>
  <c r="H4705" i="22"/>
  <c r="I4705" i="22" s="1"/>
  <c r="H4704" i="22"/>
  <c r="I4704" i="22" s="1"/>
  <c r="H4703" i="22"/>
  <c r="I4703" i="22" s="1"/>
  <c r="H4702" i="22"/>
  <c r="I4702" i="22" s="1"/>
  <c r="H4701" i="22"/>
  <c r="I4701" i="22" s="1"/>
  <c r="H4700" i="22"/>
  <c r="I4700" i="22" s="1"/>
  <c r="H4699" i="22"/>
  <c r="I4699" i="22" s="1"/>
  <c r="H4698" i="22"/>
  <c r="I4698" i="22" s="1"/>
  <c r="H4697" i="22"/>
  <c r="I4697" i="22" s="1"/>
  <c r="H4696" i="22"/>
  <c r="I4696" i="22" s="1"/>
  <c r="H4695" i="22"/>
  <c r="I4695" i="22" s="1"/>
  <c r="H4694" i="22"/>
  <c r="I4694" i="22" s="1"/>
  <c r="H4693" i="22"/>
  <c r="I4693" i="22" s="1"/>
  <c r="H4692" i="22"/>
  <c r="I4692" i="22" s="1"/>
  <c r="H4691" i="22"/>
  <c r="I4691" i="22" s="1"/>
  <c r="H4690" i="22"/>
  <c r="I4690" i="22" s="1"/>
  <c r="H4689" i="22"/>
  <c r="I4689" i="22" s="1"/>
  <c r="H4688" i="22"/>
  <c r="I4688" i="22" s="1"/>
  <c r="H4687" i="22"/>
  <c r="I4687" i="22" s="1"/>
  <c r="H4686" i="22"/>
  <c r="I4686" i="22" s="1"/>
  <c r="H4685" i="22"/>
  <c r="I4685" i="22" s="1"/>
  <c r="H4684" i="22"/>
  <c r="I4684" i="22" s="1"/>
  <c r="H4683" i="22"/>
  <c r="I4683" i="22" s="1"/>
  <c r="H4682" i="22"/>
  <c r="I4682" i="22" s="1"/>
  <c r="H4681" i="22"/>
  <c r="I4681" i="22" s="1"/>
  <c r="H4680" i="22"/>
  <c r="I4680" i="22" s="1"/>
  <c r="H4679" i="22"/>
  <c r="I4679" i="22" s="1"/>
  <c r="H4678" i="22"/>
  <c r="I4678" i="22" s="1"/>
  <c r="H4677" i="22"/>
  <c r="I4677" i="22" s="1"/>
  <c r="H4676" i="22"/>
  <c r="I4676" i="22" s="1"/>
  <c r="H4675" i="22"/>
  <c r="I4675" i="22" s="1"/>
  <c r="H4674" i="22"/>
  <c r="I4674" i="22" s="1"/>
  <c r="H4673" i="22"/>
  <c r="I4673" i="22" s="1"/>
  <c r="H4672" i="22"/>
  <c r="I4672" i="22" s="1"/>
  <c r="H4671" i="22"/>
  <c r="I4671" i="22" s="1"/>
  <c r="H4670" i="22"/>
  <c r="I4670" i="22" s="1"/>
  <c r="H4669" i="22"/>
  <c r="I4669" i="22" s="1"/>
  <c r="H4668" i="22"/>
  <c r="I4668" i="22" s="1"/>
  <c r="H4667" i="22"/>
  <c r="I4667" i="22" s="1"/>
  <c r="H4666" i="22"/>
  <c r="I4666" i="22" s="1"/>
  <c r="H4665" i="22"/>
  <c r="I4665" i="22" s="1"/>
  <c r="H4664" i="22"/>
  <c r="I4664" i="22" s="1"/>
  <c r="H4663" i="22"/>
  <c r="I4663" i="22" s="1"/>
  <c r="H4662" i="22"/>
  <c r="I4662" i="22" s="1"/>
  <c r="H4661" i="22"/>
  <c r="I4661" i="22" s="1"/>
  <c r="H4660" i="22"/>
  <c r="I4660" i="22" s="1"/>
  <c r="H4659" i="22"/>
  <c r="I4659" i="22" s="1"/>
  <c r="H4658" i="22"/>
  <c r="I4658" i="22" s="1"/>
  <c r="H4657" i="22"/>
  <c r="I4657" i="22" s="1"/>
  <c r="H4656" i="22"/>
  <c r="I4656" i="22" s="1"/>
  <c r="H4655" i="22"/>
  <c r="I4655" i="22" s="1"/>
  <c r="H4654" i="22"/>
  <c r="I4654" i="22" s="1"/>
  <c r="H4653" i="22"/>
  <c r="I4653" i="22" s="1"/>
  <c r="H4652" i="22"/>
  <c r="I4652" i="22" s="1"/>
  <c r="H4651" i="22"/>
  <c r="I4651" i="22" s="1"/>
  <c r="H4650" i="22"/>
  <c r="I4650" i="22" s="1"/>
  <c r="H4649" i="22"/>
  <c r="I4649" i="22" s="1"/>
  <c r="H4648" i="22"/>
  <c r="I4648" i="22" s="1"/>
  <c r="H4647" i="22"/>
  <c r="I4647" i="22" s="1"/>
  <c r="H4646" i="22"/>
  <c r="I4646" i="22" s="1"/>
  <c r="H4645" i="22"/>
  <c r="I4645" i="22" s="1"/>
  <c r="H4644" i="22"/>
  <c r="I4644" i="22" s="1"/>
  <c r="H4643" i="22"/>
  <c r="I4643" i="22" s="1"/>
  <c r="H4642" i="22"/>
  <c r="I4642" i="22" s="1"/>
  <c r="H4641" i="22"/>
  <c r="I4641" i="22" s="1"/>
  <c r="H4640" i="22"/>
  <c r="I4640" i="22" s="1"/>
  <c r="H4639" i="22"/>
  <c r="I4639" i="22" s="1"/>
  <c r="H4638" i="22"/>
  <c r="I4638" i="22" s="1"/>
  <c r="H4637" i="22"/>
  <c r="I4637" i="22" s="1"/>
  <c r="H4636" i="22"/>
  <c r="I4636" i="22" s="1"/>
  <c r="H4635" i="22"/>
  <c r="I4635" i="22" s="1"/>
  <c r="H4634" i="22"/>
  <c r="I4634" i="22" s="1"/>
  <c r="H4633" i="22"/>
  <c r="I4633" i="22" s="1"/>
  <c r="H4632" i="22"/>
  <c r="I4632" i="22" s="1"/>
  <c r="H4631" i="22"/>
  <c r="I4631" i="22" s="1"/>
  <c r="H4630" i="22"/>
  <c r="I4630" i="22" s="1"/>
  <c r="H4629" i="22"/>
  <c r="I4629" i="22" s="1"/>
  <c r="H4628" i="22"/>
  <c r="I4628" i="22" s="1"/>
  <c r="H4627" i="22"/>
  <c r="I4627" i="22" s="1"/>
  <c r="H4626" i="22"/>
  <c r="I4626" i="22" s="1"/>
  <c r="H4625" i="22"/>
  <c r="I4625" i="22" s="1"/>
  <c r="H4624" i="22"/>
  <c r="I4624" i="22" s="1"/>
  <c r="H4623" i="22"/>
  <c r="I4623" i="22" s="1"/>
  <c r="H4622" i="22"/>
  <c r="I4622" i="22" s="1"/>
  <c r="H4621" i="22"/>
  <c r="I4621" i="22" s="1"/>
  <c r="H4620" i="22"/>
  <c r="I4620" i="22" s="1"/>
  <c r="H4619" i="22"/>
  <c r="I4619" i="22" s="1"/>
  <c r="H4618" i="22"/>
  <c r="I4618" i="22" s="1"/>
  <c r="H4617" i="22"/>
  <c r="I4617" i="22" s="1"/>
  <c r="H4616" i="22"/>
  <c r="I4616" i="22" s="1"/>
  <c r="H4615" i="22"/>
  <c r="I4615" i="22" s="1"/>
  <c r="H4614" i="22"/>
  <c r="I4614" i="22" s="1"/>
  <c r="H4613" i="22"/>
  <c r="I4613" i="22" s="1"/>
  <c r="H4612" i="22"/>
  <c r="I4612" i="22" s="1"/>
  <c r="H4611" i="22"/>
  <c r="I4611" i="22" s="1"/>
  <c r="H4610" i="22"/>
  <c r="I4610" i="22" s="1"/>
  <c r="H4609" i="22"/>
  <c r="I4609" i="22" s="1"/>
  <c r="H4608" i="22"/>
  <c r="I4608" i="22" s="1"/>
  <c r="H4607" i="22"/>
  <c r="I4607" i="22" s="1"/>
  <c r="H4606" i="22"/>
  <c r="I4606" i="22" s="1"/>
  <c r="H4605" i="22"/>
  <c r="I4605" i="22" s="1"/>
  <c r="H4604" i="22"/>
  <c r="I4604" i="22" s="1"/>
  <c r="H4603" i="22"/>
  <c r="I4603" i="22" s="1"/>
  <c r="H4602" i="22"/>
  <c r="I4602" i="22" s="1"/>
  <c r="H4601" i="22"/>
  <c r="I4601" i="22" s="1"/>
  <c r="H4600" i="22"/>
  <c r="I4600" i="22" s="1"/>
  <c r="H4599" i="22"/>
  <c r="I4599" i="22" s="1"/>
  <c r="H4598" i="22"/>
  <c r="I4598" i="22" s="1"/>
  <c r="H4597" i="22"/>
  <c r="I4597" i="22" s="1"/>
  <c r="H4596" i="22"/>
  <c r="I4596" i="22" s="1"/>
  <c r="H4595" i="22"/>
  <c r="I4595" i="22" s="1"/>
  <c r="H4594" i="22"/>
  <c r="I4594" i="22" s="1"/>
  <c r="H4593" i="22"/>
  <c r="I4593" i="22" s="1"/>
  <c r="H4592" i="22"/>
  <c r="I4592" i="22" s="1"/>
  <c r="H4591" i="22"/>
  <c r="I4591" i="22" s="1"/>
  <c r="H4590" i="22"/>
  <c r="I4590" i="22" s="1"/>
  <c r="H4589" i="22"/>
  <c r="I4589" i="22" s="1"/>
  <c r="H4588" i="22"/>
  <c r="I4588" i="22" s="1"/>
  <c r="H4587" i="22"/>
  <c r="I4587" i="22" s="1"/>
  <c r="H4586" i="22"/>
  <c r="I4586" i="22" s="1"/>
  <c r="H4585" i="22"/>
  <c r="I4585" i="22" s="1"/>
  <c r="H4584" i="22"/>
  <c r="I4584" i="22" s="1"/>
  <c r="H4583" i="22"/>
  <c r="I4583" i="22" s="1"/>
  <c r="H4582" i="22"/>
  <c r="I4582" i="22" s="1"/>
  <c r="H4581" i="22"/>
  <c r="I4581" i="22" s="1"/>
  <c r="H4580" i="22"/>
  <c r="I4580" i="22" s="1"/>
  <c r="H4579" i="22"/>
  <c r="I4579" i="22" s="1"/>
  <c r="H4578" i="22"/>
  <c r="I4578" i="22" s="1"/>
  <c r="H4577" i="22"/>
  <c r="I4577" i="22" s="1"/>
  <c r="H4576" i="22"/>
  <c r="I4576" i="22" s="1"/>
  <c r="H4575" i="22"/>
  <c r="I4575" i="22" s="1"/>
  <c r="H4574" i="22"/>
  <c r="I4574" i="22" s="1"/>
  <c r="H4573" i="22"/>
  <c r="I4573" i="22" s="1"/>
  <c r="H4572" i="22"/>
  <c r="I4572" i="22" s="1"/>
  <c r="H4571" i="22"/>
  <c r="I4571" i="22" s="1"/>
  <c r="H4570" i="22"/>
  <c r="I4570" i="22" s="1"/>
  <c r="H4569" i="22"/>
  <c r="I4569" i="22" s="1"/>
  <c r="H4568" i="22"/>
  <c r="I4568" i="22" s="1"/>
  <c r="H4567" i="22"/>
  <c r="I4567" i="22" s="1"/>
  <c r="H4566" i="22"/>
  <c r="I4566" i="22" s="1"/>
  <c r="H4565" i="22"/>
  <c r="I4565" i="22" s="1"/>
  <c r="H4564" i="22"/>
  <c r="I4564" i="22" s="1"/>
  <c r="H4563" i="22"/>
  <c r="I4563" i="22" s="1"/>
  <c r="H4562" i="22"/>
  <c r="I4562" i="22" s="1"/>
  <c r="H4561" i="22"/>
  <c r="I4561" i="22" s="1"/>
  <c r="H4560" i="22"/>
  <c r="I4560" i="22" s="1"/>
  <c r="H4559" i="22"/>
  <c r="I4559" i="22" s="1"/>
  <c r="H4558" i="22"/>
  <c r="I4558" i="22" s="1"/>
  <c r="H4557" i="22"/>
  <c r="I4557" i="22" s="1"/>
  <c r="H4556" i="22"/>
  <c r="I4556" i="22" s="1"/>
  <c r="H4555" i="22"/>
  <c r="I4555" i="22" s="1"/>
  <c r="H4554" i="22"/>
  <c r="I4554" i="22" s="1"/>
  <c r="H4553" i="22"/>
  <c r="I4553" i="22" s="1"/>
  <c r="H4552" i="22"/>
  <c r="I4552" i="22" s="1"/>
  <c r="H4551" i="22"/>
  <c r="I4551" i="22" s="1"/>
  <c r="H4550" i="22"/>
  <c r="I4550" i="22" s="1"/>
  <c r="H4549" i="22"/>
  <c r="I4549" i="22" s="1"/>
  <c r="H4548" i="22"/>
  <c r="I4548" i="22" s="1"/>
  <c r="H4547" i="22"/>
  <c r="I4547" i="22" s="1"/>
  <c r="H4546" i="22"/>
  <c r="I4546" i="22" s="1"/>
  <c r="H4545" i="22"/>
  <c r="I4545" i="22" s="1"/>
  <c r="H4544" i="22"/>
  <c r="I4544" i="22" s="1"/>
  <c r="H4543" i="22"/>
  <c r="I4543" i="22" s="1"/>
  <c r="H4542" i="22"/>
  <c r="I4542" i="22" s="1"/>
  <c r="H4541" i="22"/>
  <c r="I4541" i="22" s="1"/>
  <c r="H4540" i="22"/>
  <c r="I4540" i="22" s="1"/>
  <c r="H4539" i="22"/>
  <c r="I4539" i="22" s="1"/>
  <c r="H4538" i="22"/>
  <c r="I4538" i="22" s="1"/>
  <c r="H4537" i="22"/>
  <c r="I4537" i="22" s="1"/>
  <c r="H4536" i="22"/>
  <c r="I4536" i="22" s="1"/>
  <c r="H4535" i="22"/>
  <c r="I4535" i="22" s="1"/>
  <c r="H4534" i="22"/>
  <c r="I4534" i="22" s="1"/>
  <c r="H4533" i="22"/>
  <c r="I4533" i="22" s="1"/>
  <c r="H4532" i="22"/>
  <c r="I4532" i="22" s="1"/>
  <c r="H4531" i="22"/>
  <c r="I4531" i="22" s="1"/>
  <c r="H4530" i="22"/>
  <c r="I4530" i="22" s="1"/>
  <c r="H4529" i="22"/>
  <c r="I4529" i="22" s="1"/>
  <c r="H4528" i="22"/>
  <c r="I4528" i="22" s="1"/>
  <c r="H4527" i="22"/>
  <c r="I4527" i="22" s="1"/>
  <c r="H4526" i="22"/>
  <c r="I4526" i="22" s="1"/>
  <c r="H4525" i="22"/>
  <c r="I4525" i="22" s="1"/>
  <c r="H4524" i="22"/>
  <c r="I4524" i="22" s="1"/>
  <c r="H4523" i="22"/>
  <c r="I4523" i="22" s="1"/>
  <c r="H4522" i="22"/>
  <c r="I4522" i="22" s="1"/>
  <c r="H4521" i="22"/>
  <c r="I4521" i="22" s="1"/>
  <c r="H4520" i="22"/>
  <c r="I4520" i="22" s="1"/>
  <c r="H4519" i="22"/>
  <c r="I4519" i="22" s="1"/>
  <c r="H4518" i="22"/>
  <c r="I4518" i="22" s="1"/>
  <c r="H4517" i="22"/>
  <c r="I4517" i="22" s="1"/>
  <c r="H4516" i="22"/>
  <c r="I4516" i="22" s="1"/>
  <c r="H4515" i="22"/>
  <c r="I4515" i="22" s="1"/>
  <c r="H4514" i="22"/>
  <c r="I4514" i="22" s="1"/>
  <c r="H4513" i="22"/>
  <c r="I4513" i="22" s="1"/>
  <c r="H4512" i="22"/>
  <c r="I4512" i="22" s="1"/>
  <c r="H4511" i="22"/>
  <c r="I4511" i="22" s="1"/>
  <c r="H4510" i="22"/>
  <c r="I4510" i="22" s="1"/>
  <c r="H4509" i="22"/>
  <c r="I4509" i="22" s="1"/>
  <c r="H4508" i="22"/>
  <c r="I4508" i="22" s="1"/>
  <c r="H4507" i="22"/>
  <c r="I4507" i="22" s="1"/>
  <c r="H4506" i="22"/>
  <c r="I4506" i="22" s="1"/>
  <c r="H4505" i="22"/>
  <c r="I4505" i="22" s="1"/>
  <c r="H4504" i="22"/>
  <c r="I4504" i="22" s="1"/>
  <c r="H4503" i="22"/>
  <c r="I4503" i="22" s="1"/>
  <c r="H4502" i="22"/>
  <c r="I4502" i="22" s="1"/>
  <c r="H4501" i="22"/>
  <c r="I4501" i="22" s="1"/>
  <c r="H4500" i="22"/>
  <c r="I4500" i="22" s="1"/>
  <c r="H4499" i="22"/>
  <c r="I4499" i="22" s="1"/>
  <c r="H4498" i="22"/>
  <c r="I4498" i="22" s="1"/>
  <c r="H4497" i="22"/>
  <c r="I4497" i="22" s="1"/>
  <c r="H4496" i="22"/>
  <c r="I4496" i="22" s="1"/>
  <c r="H4495" i="22"/>
  <c r="I4495" i="22" s="1"/>
  <c r="H4494" i="22"/>
  <c r="I4494" i="22" s="1"/>
  <c r="H4493" i="22"/>
  <c r="I4493" i="22" s="1"/>
  <c r="H4492" i="22"/>
  <c r="I4492" i="22" s="1"/>
  <c r="H4491" i="22"/>
  <c r="I4491" i="22" s="1"/>
  <c r="H4490" i="22"/>
  <c r="I4490" i="22" s="1"/>
  <c r="H4489" i="22"/>
  <c r="I4489" i="22" s="1"/>
  <c r="H4488" i="22"/>
  <c r="I4488" i="22" s="1"/>
  <c r="H4487" i="22"/>
  <c r="I4487" i="22" s="1"/>
  <c r="H4486" i="22"/>
  <c r="I4486" i="22" s="1"/>
  <c r="H4485" i="22"/>
  <c r="I4485" i="22" s="1"/>
  <c r="H4484" i="22"/>
  <c r="I4484" i="22" s="1"/>
  <c r="H4483" i="22"/>
  <c r="I4483" i="22" s="1"/>
  <c r="H4482" i="22"/>
  <c r="I4482" i="22" s="1"/>
  <c r="H4481" i="22"/>
  <c r="I4481" i="22" s="1"/>
  <c r="H4480" i="22"/>
  <c r="I4480" i="22" s="1"/>
  <c r="H4479" i="22"/>
  <c r="I4479" i="22" s="1"/>
  <c r="H4478" i="22"/>
  <c r="I4478" i="22" s="1"/>
  <c r="H4477" i="22"/>
  <c r="I4477" i="22" s="1"/>
  <c r="H4476" i="22"/>
  <c r="I4476" i="22" s="1"/>
  <c r="H4475" i="22"/>
  <c r="I4475" i="22" s="1"/>
  <c r="H4474" i="22"/>
  <c r="I4474" i="22" s="1"/>
  <c r="H4473" i="22"/>
  <c r="I4473" i="22" s="1"/>
  <c r="H4472" i="22"/>
  <c r="I4472" i="22" s="1"/>
  <c r="H4471" i="22"/>
  <c r="I4471" i="22" s="1"/>
  <c r="H4470" i="22"/>
  <c r="I4470" i="22" s="1"/>
  <c r="H4469" i="22"/>
  <c r="I4469" i="22" s="1"/>
  <c r="H4468" i="22"/>
  <c r="I4468" i="22" s="1"/>
  <c r="H4467" i="22"/>
  <c r="I4467" i="22" s="1"/>
  <c r="H4466" i="22"/>
  <c r="I4466" i="22" s="1"/>
  <c r="H4465" i="22"/>
  <c r="I4465" i="22" s="1"/>
  <c r="H4464" i="22"/>
  <c r="I4464" i="22" s="1"/>
  <c r="H4463" i="22"/>
  <c r="I4463" i="22" s="1"/>
  <c r="H4462" i="22"/>
  <c r="I4462" i="22" s="1"/>
  <c r="H4461" i="22"/>
  <c r="I4461" i="22" s="1"/>
  <c r="H4460" i="22"/>
  <c r="I4460" i="22" s="1"/>
  <c r="H4459" i="22"/>
  <c r="I4459" i="22" s="1"/>
  <c r="H4458" i="22"/>
  <c r="I4458" i="22" s="1"/>
  <c r="H4457" i="22"/>
  <c r="I4457" i="22" s="1"/>
  <c r="H4456" i="22"/>
  <c r="I4456" i="22" s="1"/>
  <c r="H4455" i="22"/>
  <c r="I4455" i="22" s="1"/>
  <c r="H4454" i="22"/>
  <c r="I4454" i="22" s="1"/>
  <c r="H4453" i="22"/>
  <c r="I4453" i="22" s="1"/>
  <c r="H4452" i="22"/>
  <c r="I4452" i="22" s="1"/>
  <c r="H4451" i="22"/>
  <c r="I4451" i="22" s="1"/>
  <c r="H4450" i="22"/>
  <c r="I4450" i="22" s="1"/>
  <c r="H4449" i="22"/>
  <c r="I4449" i="22" s="1"/>
  <c r="H4448" i="22"/>
  <c r="I4448" i="22" s="1"/>
  <c r="H4447" i="22"/>
  <c r="I4447" i="22" s="1"/>
  <c r="H4446" i="22"/>
  <c r="I4446" i="22" s="1"/>
  <c r="H4445" i="22"/>
  <c r="I4445" i="22" s="1"/>
  <c r="H4444" i="22"/>
  <c r="I4444" i="22" s="1"/>
  <c r="H4443" i="22"/>
  <c r="I4443" i="22" s="1"/>
  <c r="H4442" i="22"/>
  <c r="I4442" i="22" s="1"/>
  <c r="H4441" i="22"/>
  <c r="I4441" i="22" s="1"/>
  <c r="H4440" i="22"/>
  <c r="I4440" i="22" s="1"/>
  <c r="H4439" i="22"/>
  <c r="I4439" i="22" s="1"/>
  <c r="H4438" i="22"/>
  <c r="I4438" i="22" s="1"/>
  <c r="H4437" i="22"/>
  <c r="I4437" i="22" s="1"/>
  <c r="H4436" i="22"/>
  <c r="I4436" i="22" s="1"/>
  <c r="H4435" i="22"/>
  <c r="I4435" i="22" s="1"/>
  <c r="H4434" i="22"/>
  <c r="I4434" i="22" s="1"/>
  <c r="H4433" i="22"/>
  <c r="I4433" i="22" s="1"/>
  <c r="H4432" i="22"/>
  <c r="I4432" i="22" s="1"/>
  <c r="H4431" i="22"/>
  <c r="I4431" i="22" s="1"/>
  <c r="H4430" i="22"/>
  <c r="I4430" i="22" s="1"/>
  <c r="H4429" i="22"/>
  <c r="I4429" i="22" s="1"/>
  <c r="H4428" i="22"/>
  <c r="I4428" i="22" s="1"/>
  <c r="H4427" i="22"/>
  <c r="I4427" i="22" s="1"/>
  <c r="H4426" i="22"/>
  <c r="I4426" i="22" s="1"/>
  <c r="H4425" i="22"/>
  <c r="I4425" i="22" s="1"/>
  <c r="H4424" i="22"/>
  <c r="I4424" i="22" s="1"/>
  <c r="H4423" i="22"/>
  <c r="I4423" i="22" s="1"/>
  <c r="H4422" i="22"/>
  <c r="I4422" i="22" s="1"/>
  <c r="H4421" i="22"/>
  <c r="I4421" i="22" s="1"/>
  <c r="H4420" i="22"/>
  <c r="I4420" i="22" s="1"/>
  <c r="H4419" i="22"/>
  <c r="I4419" i="22" s="1"/>
  <c r="H4418" i="22"/>
  <c r="I4418" i="22" s="1"/>
  <c r="H4417" i="22"/>
  <c r="I4417" i="22" s="1"/>
  <c r="H4416" i="22"/>
  <c r="I4416" i="22" s="1"/>
  <c r="H4415" i="22"/>
  <c r="I4415" i="22" s="1"/>
  <c r="H4414" i="22"/>
  <c r="I4414" i="22" s="1"/>
  <c r="H4413" i="22"/>
  <c r="I4413" i="22" s="1"/>
  <c r="H4412" i="22"/>
  <c r="I4412" i="22" s="1"/>
  <c r="H4411" i="22"/>
  <c r="I4411" i="22" s="1"/>
  <c r="H4410" i="22"/>
  <c r="I4410" i="22" s="1"/>
  <c r="H4409" i="22"/>
  <c r="I4409" i="22" s="1"/>
  <c r="H4408" i="22"/>
  <c r="I4408" i="22" s="1"/>
  <c r="H4407" i="22"/>
  <c r="I4407" i="22" s="1"/>
  <c r="H4406" i="22"/>
  <c r="I4406" i="22" s="1"/>
  <c r="H4405" i="22"/>
  <c r="I4405" i="22" s="1"/>
  <c r="H4404" i="22"/>
  <c r="I4404" i="22" s="1"/>
  <c r="H4403" i="22"/>
  <c r="I4403" i="22" s="1"/>
  <c r="H4402" i="22"/>
  <c r="I4402" i="22" s="1"/>
  <c r="H4401" i="22"/>
  <c r="I4401" i="22" s="1"/>
  <c r="H4400" i="22"/>
  <c r="I4400" i="22" s="1"/>
  <c r="H4399" i="22"/>
  <c r="I4399" i="22" s="1"/>
  <c r="H4398" i="22"/>
  <c r="I4398" i="22" s="1"/>
  <c r="H4397" i="22"/>
  <c r="I4397" i="22" s="1"/>
  <c r="H4396" i="22"/>
  <c r="I4396" i="22" s="1"/>
  <c r="H4395" i="22"/>
  <c r="I4395" i="22" s="1"/>
  <c r="H4394" i="22"/>
  <c r="I4394" i="22" s="1"/>
  <c r="H4393" i="22"/>
  <c r="I4393" i="22" s="1"/>
  <c r="H4392" i="22"/>
  <c r="I4392" i="22" s="1"/>
  <c r="H4391" i="22"/>
  <c r="I4391" i="22" s="1"/>
  <c r="H4390" i="22"/>
  <c r="I4390" i="22" s="1"/>
  <c r="H4389" i="22"/>
  <c r="I4389" i="22" s="1"/>
  <c r="H4388" i="22"/>
  <c r="I4388" i="22" s="1"/>
  <c r="H4387" i="22"/>
  <c r="I4387" i="22" s="1"/>
  <c r="H4386" i="22"/>
  <c r="I4386" i="22" s="1"/>
  <c r="H4385" i="22"/>
  <c r="I4385" i="22" s="1"/>
  <c r="H4384" i="22"/>
  <c r="I4384" i="22" s="1"/>
  <c r="H4383" i="22"/>
  <c r="I4383" i="22" s="1"/>
  <c r="H4382" i="22"/>
  <c r="I4382" i="22" s="1"/>
  <c r="H4381" i="22"/>
  <c r="I4381" i="22" s="1"/>
  <c r="H4380" i="22"/>
  <c r="I4380" i="22" s="1"/>
  <c r="H4379" i="22"/>
  <c r="I4379" i="22" s="1"/>
  <c r="H4378" i="22"/>
  <c r="I4378" i="22" s="1"/>
  <c r="H4377" i="22"/>
  <c r="I4377" i="22" s="1"/>
  <c r="H4376" i="22"/>
  <c r="I4376" i="22" s="1"/>
  <c r="H4375" i="22"/>
  <c r="I4375" i="22" s="1"/>
  <c r="H4374" i="22"/>
  <c r="I4374" i="22" s="1"/>
  <c r="H4373" i="22"/>
  <c r="I4373" i="22" s="1"/>
  <c r="H4372" i="22"/>
  <c r="I4372" i="22" s="1"/>
  <c r="H4371" i="22"/>
  <c r="I4371" i="22" s="1"/>
  <c r="H4370" i="22"/>
  <c r="I4370" i="22" s="1"/>
  <c r="H4369" i="22"/>
  <c r="I4369" i="22" s="1"/>
  <c r="H4368" i="22"/>
  <c r="I4368" i="22" s="1"/>
  <c r="H4367" i="22"/>
  <c r="I4367" i="22" s="1"/>
  <c r="H4366" i="22"/>
  <c r="I4366" i="22" s="1"/>
  <c r="H4365" i="22"/>
  <c r="I4365" i="22" s="1"/>
  <c r="H4364" i="22"/>
  <c r="I4364" i="22" s="1"/>
  <c r="H4363" i="22"/>
  <c r="I4363" i="22" s="1"/>
  <c r="H4362" i="22"/>
  <c r="I4362" i="22" s="1"/>
  <c r="H4361" i="22"/>
  <c r="I4361" i="22" s="1"/>
  <c r="H4360" i="22"/>
  <c r="I4360" i="22" s="1"/>
  <c r="H4359" i="22"/>
  <c r="I4359" i="22" s="1"/>
  <c r="H4358" i="22"/>
  <c r="I4358" i="22" s="1"/>
  <c r="H4357" i="22"/>
  <c r="I4357" i="22" s="1"/>
  <c r="H4356" i="22"/>
  <c r="I4356" i="22" s="1"/>
  <c r="H4355" i="22"/>
  <c r="I4355" i="22" s="1"/>
  <c r="H4354" i="22"/>
  <c r="I4354" i="22" s="1"/>
  <c r="H4353" i="22"/>
  <c r="I4353" i="22" s="1"/>
  <c r="H4352" i="22"/>
  <c r="I4352" i="22" s="1"/>
  <c r="H4351" i="22"/>
  <c r="I4351" i="22" s="1"/>
  <c r="H4350" i="22"/>
  <c r="I4350" i="22" s="1"/>
  <c r="H4349" i="22"/>
  <c r="I4349" i="22" s="1"/>
  <c r="H4348" i="22"/>
  <c r="I4348" i="22" s="1"/>
  <c r="H4347" i="22"/>
  <c r="I4347" i="22" s="1"/>
  <c r="H4346" i="22"/>
  <c r="I4346" i="22" s="1"/>
  <c r="H4345" i="22"/>
  <c r="I4345" i="22" s="1"/>
  <c r="H4344" i="22"/>
  <c r="I4344" i="22" s="1"/>
  <c r="H4343" i="22"/>
  <c r="I4343" i="22" s="1"/>
  <c r="H4342" i="22"/>
  <c r="I4342" i="22" s="1"/>
  <c r="H4341" i="22"/>
  <c r="I4341" i="22" s="1"/>
  <c r="H4340" i="22"/>
  <c r="I4340" i="22" s="1"/>
  <c r="H4339" i="22"/>
  <c r="I4339" i="22" s="1"/>
  <c r="H4338" i="22"/>
  <c r="I4338" i="22" s="1"/>
  <c r="H4337" i="22"/>
  <c r="I4337" i="22" s="1"/>
  <c r="H4336" i="22"/>
  <c r="I4336" i="22" s="1"/>
  <c r="H4335" i="22"/>
  <c r="I4335" i="22" s="1"/>
  <c r="H4334" i="22"/>
  <c r="I4334" i="22" s="1"/>
  <c r="H4333" i="22"/>
  <c r="I4333" i="22" s="1"/>
  <c r="H4332" i="22"/>
  <c r="I4332" i="22" s="1"/>
  <c r="H4331" i="22"/>
  <c r="I4331" i="22" s="1"/>
  <c r="H4330" i="22"/>
  <c r="I4330" i="22" s="1"/>
  <c r="H4329" i="22"/>
  <c r="I4329" i="22" s="1"/>
  <c r="H4328" i="22"/>
  <c r="I4328" i="22" s="1"/>
  <c r="H4327" i="22"/>
  <c r="I4327" i="22" s="1"/>
  <c r="H4326" i="22"/>
  <c r="I4326" i="22" s="1"/>
  <c r="H4325" i="22"/>
  <c r="I4325" i="22" s="1"/>
  <c r="H4324" i="22"/>
  <c r="I4324" i="22" s="1"/>
  <c r="H4323" i="22"/>
  <c r="I4323" i="22" s="1"/>
  <c r="H4322" i="22"/>
  <c r="I4322" i="22" s="1"/>
  <c r="H4321" i="22"/>
  <c r="I4321" i="22" s="1"/>
  <c r="H4320" i="22"/>
  <c r="I4320" i="22" s="1"/>
  <c r="H4319" i="22"/>
  <c r="I4319" i="22" s="1"/>
  <c r="H4318" i="22"/>
  <c r="I4318" i="22" s="1"/>
  <c r="H4317" i="22"/>
  <c r="I4317" i="22" s="1"/>
  <c r="H4316" i="22"/>
  <c r="I4316" i="22" s="1"/>
  <c r="H4315" i="22"/>
  <c r="I4315" i="22" s="1"/>
  <c r="H4314" i="22"/>
  <c r="I4314" i="22" s="1"/>
  <c r="H4313" i="22"/>
  <c r="I4313" i="22" s="1"/>
  <c r="H4312" i="22"/>
  <c r="I4312" i="22" s="1"/>
  <c r="H4311" i="22"/>
  <c r="I4311" i="22" s="1"/>
  <c r="H4310" i="22"/>
  <c r="I4310" i="22" s="1"/>
  <c r="H4309" i="22"/>
  <c r="I4309" i="22" s="1"/>
  <c r="H4308" i="22"/>
  <c r="I4308" i="22" s="1"/>
  <c r="H4307" i="22"/>
  <c r="I4307" i="22" s="1"/>
  <c r="H4306" i="22"/>
  <c r="I4306" i="22" s="1"/>
  <c r="H4305" i="22"/>
  <c r="I4305" i="22" s="1"/>
  <c r="H4304" i="22"/>
  <c r="I4304" i="22" s="1"/>
  <c r="H4303" i="22"/>
  <c r="I4303" i="22" s="1"/>
  <c r="H4302" i="22"/>
  <c r="I4302" i="22" s="1"/>
  <c r="H4301" i="22"/>
  <c r="I4301" i="22" s="1"/>
  <c r="H4300" i="22"/>
  <c r="I4300" i="22" s="1"/>
  <c r="H4299" i="22"/>
  <c r="I4299" i="22" s="1"/>
  <c r="H4298" i="22"/>
  <c r="I4298" i="22" s="1"/>
  <c r="H4297" i="22"/>
  <c r="I4297" i="22" s="1"/>
  <c r="H4296" i="22"/>
  <c r="I4296" i="22" s="1"/>
  <c r="H4295" i="22"/>
  <c r="I4295" i="22" s="1"/>
  <c r="H4294" i="22"/>
  <c r="I4294" i="22" s="1"/>
  <c r="H4293" i="22"/>
  <c r="I4293" i="22" s="1"/>
  <c r="H4292" i="22"/>
  <c r="I4292" i="22" s="1"/>
  <c r="H4291" i="22"/>
  <c r="I4291" i="22" s="1"/>
  <c r="H4290" i="22"/>
  <c r="I4290" i="22" s="1"/>
  <c r="H4289" i="22"/>
  <c r="I4289" i="22" s="1"/>
  <c r="H4288" i="22"/>
  <c r="I4288" i="22" s="1"/>
  <c r="H4287" i="22"/>
  <c r="I4287" i="22" s="1"/>
  <c r="H4286" i="22"/>
  <c r="I4286" i="22" s="1"/>
  <c r="H4285" i="22"/>
  <c r="I4285" i="22" s="1"/>
  <c r="H4284" i="22"/>
  <c r="I4284" i="22" s="1"/>
  <c r="H4283" i="22"/>
  <c r="I4283" i="22" s="1"/>
  <c r="H4282" i="22"/>
  <c r="I4282" i="22" s="1"/>
  <c r="H4281" i="22"/>
  <c r="I4281" i="22" s="1"/>
  <c r="H4280" i="22"/>
  <c r="I4280" i="22" s="1"/>
  <c r="H4279" i="22"/>
  <c r="I4279" i="22" s="1"/>
  <c r="H4278" i="22"/>
  <c r="I4278" i="22" s="1"/>
  <c r="H4277" i="22"/>
  <c r="I4277" i="22" s="1"/>
  <c r="H4276" i="22"/>
  <c r="I4276" i="22" s="1"/>
  <c r="H4275" i="22"/>
  <c r="I4275" i="22" s="1"/>
  <c r="H4274" i="22"/>
  <c r="I4274" i="22" s="1"/>
  <c r="H4273" i="22"/>
  <c r="I4273" i="22" s="1"/>
  <c r="H4272" i="22"/>
  <c r="I4272" i="22" s="1"/>
  <c r="H4271" i="22"/>
  <c r="I4271" i="22" s="1"/>
  <c r="H4270" i="22"/>
  <c r="I4270" i="22" s="1"/>
  <c r="H4269" i="22"/>
  <c r="I4269" i="22" s="1"/>
  <c r="H4268" i="22"/>
  <c r="I4268" i="22" s="1"/>
  <c r="H4267" i="22"/>
  <c r="I4267" i="22" s="1"/>
  <c r="H4266" i="22"/>
  <c r="I4266" i="22" s="1"/>
  <c r="H4265" i="22"/>
  <c r="I4265" i="22" s="1"/>
  <c r="H4264" i="22"/>
  <c r="I4264" i="22" s="1"/>
  <c r="H4263" i="22"/>
  <c r="I4263" i="22" s="1"/>
  <c r="H4262" i="22"/>
  <c r="I4262" i="22" s="1"/>
  <c r="H4261" i="22"/>
  <c r="I4261" i="22" s="1"/>
  <c r="H4260" i="22"/>
  <c r="I4260" i="22" s="1"/>
  <c r="H4259" i="22"/>
  <c r="I4259" i="22" s="1"/>
  <c r="H4258" i="22"/>
  <c r="I4258" i="22" s="1"/>
  <c r="H4257" i="22"/>
  <c r="I4257" i="22" s="1"/>
  <c r="H4256" i="22"/>
  <c r="I4256" i="22" s="1"/>
  <c r="H4255" i="22"/>
  <c r="I4255" i="22" s="1"/>
  <c r="H4254" i="22"/>
  <c r="I4254" i="22" s="1"/>
  <c r="H4253" i="22"/>
  <c r="I4253" i="22" s="1"/>
  <c r="H4252" i="22"/>
  <c r="I4252" i="22" s="1"/>
  <c r="H4251" i="22"/>
  <c r="I4251" i="22" s="1"/>
  <c r="H4250" i="22"/>
  <c r="I4250" i="22" s="1"/>
  <c r="H4249" i="22"/>
  <c r="I4249" i="22" s="1"/>
  <c r="H4248" i="22"/>
  <c r="I4248" i="22" s="1"/>
  <c r="H4247" i="22"/>
  <c r="I4247" i="22" s="1"/>
  <c r="H4246" i="22"/>
  <c r="I4246" i="22" s="1"/>
  <c r="H4245" i="22"/>
  <c r="I4245" i="22" s="1"/>
  <c r="H4244" i="22"/>
  <c r="I4244" i="22" s="1"/>
  <c r="H4243" i="22"/>
  <c r="I4243" i="22" s="1"/>
  <c r="H4242" i="22"/>
  <c r="I4242" i="22" s="1"/>
  <c r="H4241" i="22"/>
  <c r="I4241" i="22" s="1"/>
  <c r="H4240" i="22"/>
  <c r="I4240" i="22" s="1"/>
  <c r="H4239" i="22"/>
  <c r="I4239" i="22" s="1"/>
  <c r="H4238" i="22"/>
  <c r="I4238" i="22" s="1"/>
  <c r="H4237" i="22"/>
  <c r="I4237" i="22" s="1"/>
  <c r="H4236" i="22"/>
  <c r="I4236" i="22" s="1"/>
  <c r="H4235" i="22"/>
  <c r="I4235" i="22" s="1"/>
  <c r="H4234" i="22"/>
  <c r="I4234" i="22" s="1"/>
  <c r="H4233" i="22"/>
  <c r="I4233" i="22" s="1"/>
  <c r="H4232" i="22"/>
  <c r="I4232" i="22" s="1"/>
  <c r="H4231" i="22"/>
  <c r="I4231" i="22" s="1"/>
  <c r="H4230" i="22"/>
  <c r="I4230" i="22" s="1"/>
  <c r="H4229" i="22"/>
  <c r="I4229" i="22" s="1"/>
  <c r="H4228" i="22"/>
  <c r="I4228" i="22" s="1"/>
  <c r="H4227" i="22"/>
  <c r="I4227" i="22" s="1"/>
  <c r="H4226" i="22"/>
  <c r="I4226" i="22" s="1"/>
  <c r="H4225" i="22"/>
  <c r="I4225" i="22" s="1"/>
  <c r="H4224" i="22"/>
  <c r="I4224" i="22" s="1"/>
  <c r="H4223" i="22"/>
  <c r="I4223" i="22" s="1"/>
  <c r="H4222" i="22"/>
  <c r="I4222" i="22" s="1"/>
  <c r="H4221" i="22"/>
  <c r="I4221" i="22" s="1"/>
  <c r="H4220" i="22"/>
  <c r="I4220" i="22" s="1"/>
  <c r="H4219" i="22"/>
  <c r="I4219" i="22" s="1"/>
  <c r="H4218" i="22"/>
  <c r="I4218" i="22" s="1"/>
  <c r="H4217" i="22"/>
  <c r="I4217" i="22" s="1"/>
  <c r="H4216" i="22"/>
  <c r="I4216" i="22" s="1"/>
  <c r="H4215" i="22"/>
  <c r="I4215" i="22" s="1"/>
  <c r="H4214" i="22"/>
  <c r="I4214" i="22" s="1"/>
  <c r="H4213" i="22"/>
  <c r="I4213" i="22" s="1"/>
  <c r="H4212" i="22"/>
  <c r="I4212" i="22" s="1"/>
  <c r="H4211" i="22"/>
  <c r="I4211" i="22" s="1"/>
  <c r="H4210" i="22"/>
  <c r="I4210" i="22" s="1"/>
  <c r="H4209" i="22"/>
  <c r="I4209" i="22" s="1"/>
  <c r="H4208" i="22"/>
  <c r="I4208" i="22" s="1"/>
  <c r="H4207" i="22"/>
  <c r="I4207" i="22" s="1"/>
  <c r="H4206" i="22"/>
  <c r="I4206" i="22" s="1"/>
  <c r="H4205" i="22"/>
  <c r="I4205" i="22" s="1"/>
  <c r="H4204" i="22"/>
  <c r="I4204" i="22" s="1"/>
  <c r="H4203" i="22"/>
  <c r="I4203" i="22" s="1"/>
  <c r="H4202" i="22"/>
  <c r="I4202" i="22" s="1"/>
  <c r="H4201" i="22"/>
  <c r="I4201" i="22" s="1"/>
  <c r="H4200" i="22"/>
  <c r="I4200" i="22" s="1"/>
  <c r="H4199" i="22"/>
  <c r="I4199" i="22" s="1"/>
  <c r="H4198" i="22"/>
  <c r="I4198" i="22" s="1"/>
  <c r="H4197" i="22"/>
  <c r="I4197" i="22" s="1"/>
  <c r="H4196" i="22"/>
  <c r="I4196" i="22" s="1"/>
  <c r="H4195" i="22"/>
  <c r="I4195" i="22" s="1"/>
  <c r="H4194" i="22"/>
  <c r="I4194" i="22" s="1"/>
  <c r="H4193" i="22"/>
  <c r="I4193" i="22" s="1"/>
  <c r="H4192" i="22"/>
  <c r="I4192" i="22" s="1"/>
  <c r="H4191" i="22"/>
  <c r="I4191" i="22" s="1"/>
  <c r="H4190" i="22"/>
  <c r="I4190" i="22" s="1"/>
  <c r="H4189" i="22"/>
  <c r="I4189" i="22" s="1"/>
  <c r="H4188" i="22"/>
  <c r="I4188" i="22" s="1"/>
  <c r="H4187" i="22"/>
  <c r="I4187" i="22" s="1"/>
  <c r="H4186" i="22"/>
  <c r="I4186" i="22" s="1"/>
  <c r="H4185" i="22"/>
  <c r="I4185" i="22" s="1"/>
  <c r="H4184" i="22"/>
  <c r="I4184" i="22" s="1"/>
  <c r="H4183" i="22"/>
  <c r="I4183" i="22" s="1"/>
  <c r="H4182" i="22"/>
  <c r="I4182" i="22" s="1"/>
  <c r="H4181" i="22"/>
  <c r="I4181" i="22" s="1"/>
  <c r="H4180" i="22"/>
  <c r="I4180" i="22" s="1"/>
  <c r="H4179" i="22"/>
  <c r="I4179" i="22" s="1"/>
  <c r="H4178" i="22"/>
  <c r="I4178" i="22" s="1"/>
  <c r="H4177" i="22"/>
  <c r="I4177" i="22" s="1"/>
  <c r="H4176" i="22"/>
  <c r="I4176" i="22" s="1"/>
  <c r="H4175" i="22"/>
  <c r="I4175" i="22" s="1"/>
  <c r="H4174" i="22"/>
  <c r="I4174" i="22" s="1"/>
  <c r="H4173" i="22"/>
  <c r="I4173" i="22" s="1"/>
  <c r="H4172" i="22"/>
  <c r="I4172" i="22" s="1"/>
  <c r="H4171" i="22"/>
  <c r="I4171" i="22" s="1"/>
  <c r="H4170" i="22"/>
  <c r="I4170" i="22" s="1"/>
  <c r="H4169" i="22"/>
  <c r="I4169" i="22" s="1"/>
  <c r="H4168" i="22"/>
  <c r="I4168" i="22" s="1"/>
  <c r="H4167" i="22"/>
  <c r="I4167" i="22" s="1"/>
  <c r="H4166" i="22"/>
  <c r="I4166" i="22" s="1"/>
  <c r="H4165" i="22"/>
  <c r="I4165" i="22" s="1"/>
  <c r="H4164" i="22"/>
  <c r="I4164" i="22" s="1"/>
  <c r="H4163" i="22"/>
  <c r="I4163" i="22" s="1"/>
  <c r="H4162" i="22"/>
  <c r="I4162" i="22" s="1"/>
  <c r="H4161" i="22"/>
  <c r="I4161" i="22" s="1"/>
  <c r="H4160" i="22"/>
  <c r="I4160" i="22" s="1"/>
  <c r="H4159" i="22"/>
  <c r="I4159" i="22" s="1"/>
  <c r="H4158" i="22"/>
  <c r="I4158" i="22" s="1"/>
  <c r="H4157" i="22"/>
  <c r="I4157" i="22" s="1"/>
  <c r="H4156" i="22"/>
  <c r="I4156" i="22" s="1"/>
  <c r="H4155" i="22"/>
  <c r="I4155" i="22" s="1"/>
  <c r="H4154" i="22"/>
  <c r="I4154" i="22" s="1"/>
  <c r="H4153" i="22"/>
  <c r="I4153" i="22" s="1"/>
  <c r="H4152" i="22"/>
  <c r="I4152" i="22" s="1"/>
  <c r="H4151" i="22"/>
  <c r="I4151" i="22" s="1"/>
  <c r="H4150" i="22"/>
  <c r="I4150" i="22" s="1"/>
  <c r="H4149" i="22"/>
  <c r="I4149" i="22" s="1"/>
  <c r="H4148" i="22"/>
  <c r="I4148" i="22" s="1"/>
  <c r="H4147" i="22"/>
  <c r="I4147" i="22" s="1"/>
  <c r="H4146" i="22"/>
  <c r="I4146" i="22" s="1"/>
  <c r="H4145" i="22"/>
  <c r="I4145" i="22" s="1"/>
  <c r="H4144" i="22"/>
  <c r="I4144" i="22" s="1"/>
  <c r="H4143" i="22"/>
  <c r="I4143" i="22" s="1"/>
  <c r="H4142" i="22"/>
  <c r="I4142" i="22" s="1"/>
  <c r="H4141" i="22"/>
  <c r="I4141" i="22" s="1"/>
  <c r="H4140" i="22"/>
  <c r="I4140" i="22" s="1"/>
  <c r="H4139" i="22"/>
  <c r="I4139" i="22" s="1"/>
  <c r="H4138" i="22"/>
  <c r="I4138" i="22" s="1"/>
  <c r="H4137" i="22"/>
  <c r="I4137" i="22" s="1"/>
  <c r="H4136" i="22"/>
  <c r="I4136" i="22" s="1"/>
  <c r="H4135" i="22"/>
  <c r="I4135" i="22" s="1"/>
  <c r="H4134" i="22"/>
  <c r="I4134" i="22" s="1"/>
  <c r="H4133" i="22"/>
  <c r="I4133" i="22" s="1"/>
  <c r="H4132" i="22"/>
  <c r="I4132" i="22" s="1"/>
  <c r="H4131" i="22"/>
  <c r="I4131" i="22" s="1"/>
  <c r="H4130" i="22"/>
  <c r="I4130" i="22" s="1"/>
  <c r="H4129" i="22"/>
  <c r="I4129" i="22" s="1"/>
  <c r="H4128" i="22"/>
  <c r="I4128" i="22" s="1"/>
  <c r="H4127" i="22"/>
  <c r="I4127" i="22" s="1"/>
  <c r="H4126" i="22"/>
  <c r="I4126" i="22" s="1"/>
  <c r="H4125" i="22"/>
  <c r="I4125" i="22" s="1"/>
  <c r="H4124" i="22"/>
  <c r="I4124" i="22" s="1"/>
  <c r="H4123" i="22"/>
  <c r="I4123" i="22" s="1"/>
  <c r="H4122" i="22"/>
  <c r="I4122" i="22" s="1"/>
  <c r="H4121" i="22"/>
  <c r="I4121" i="22" s="1"/>
  <c r="H4120" i="22"/>
  <c r="I4120" i="22" s="1"/>
  <c r="H4119" i="22"/>
  <c r="I4119" i="22" s="1"/>
  <c r="H4118" i="22"/>
  <c r="I4118" i="22" s="1"/>
  <c r="H4117" i="22"/>
  <c r="I4117" i="22" s="1"/>
  <c r="H4116" i="22"/>
  <c r="I4116" i="22" s="1"/>
  <c r="H4115" i="22"/>
  <c r="I4115" i="22" s="1"/>
  <c r="H4114" i="22"/>
  <c r="I4114" i="22" s="1"/>
  <c r="H4113" i="22"/>
  <c r="I4113" i="22" s="1"/>
  <c r="H4112" i="22"/>
  <c r="I4112" i="22" s="1"/>
  <c r="H4111" i="22"/>
  <c r="I4111" i="22" s="1"/>
  <c r="H4110" i="22"/>
  <c r="I4110" i="22" s="1"/>
  <c r="H4109" i="22"/>
  <c r="I4109" i="22" s="1"/>
  <c r="H4108" i="22"/>
  <c r="I4108" i="22" s="1"/>
  <c r="H4107" i="22"/>
  <c r="I4107" i="22" s="1"/>
  <c r="H4106" i="22"/>
  <c r="I4106" i="22" s="1"/>
  <c r="H4105" i="22"/>
  <c r="I4105" i="22" s="1"/>
  <c r="H4104" i="22"/>
  <c r="I4104" i="22" s="1"/>
  <c r="H4103" i="22"/>
  <c r="I4103" i="22" s="1"/>
  <c r="H4102" i="22"/>
  <c r="I4102" i="22" s="1"/>
  <c r="H4101" i="22"/>
  <c r="I4101" i="22" s="1"/>
  <c r="H4100" i="22"/>
  <c r="I4100" i="22" s="1"/>
  <c r="H4099" i="22"/>
  <c r="I4099" i="22" s="1"/>
  <c r="H4098" i="22"/>
  <c r="I4098" i="22" s="1"/>
  <c r="H4097" i="22"/>
  <c r="I4097" i="22" s="1"/>
  <c r="H4096" i="22"/>
  <c r="I4096" i="22" s="1"/>
  <c r="H4095" i="22"/>
  <c r="I4095" i="22" s="1"/>
  <c r="H4094" i="22"/>
  <c r="I4094" i="22" s="1"/>
  <c r="H4093" i="22"/>
  <c r="I4093" i="22" s="1"/>
  <c r="H4092" i="22"/>
  <c r="I4092" i="22" s="1"/>
  <c r="H4091" i="22"/>
  <c r="I4091" i="22" s="1"/>
  <c r="H4090" i="22"/>
  <c r="I4090" i="22" s="1"/>
  <c r="H4089" i="22"/>
  <c r="I4089" i="22" s="1"/>
  <c r="H4088" i="22"/>
  <c r="I4088" i="22" s="1"/>
  <c r="H4087" i="22"/>
  <c r="I4087" i="22" s="1"/>
  <c r="H4086" i="22"/>
  <c r="I4086" i="22" s="1"/>
  <c r="H4085" i="22"/>
  <c r="I4085" i="22" s="1"/>
  <c r="H4084" i="22"/>
  <c r="I4084" i="22" s="1"/>
  <c r="H4083" i="22"/>
  <c r="I4083" i="22" s="1"/>
  <c r="H4082" i="22"/>
  <c r="I4082" i="22" s="1"/>
  <c r="H4081" i="22"/>
  <c r="I4081" i="22" s="1"/>
  <c r="H4080" i="22"/>
  <c r="I4080" i="22" s="1"/>
  <c r="H4079" i="22"/>
  <c r="I4079" i="22" s="1"/>
  <c r="H4078" i="22"/>
  <c r="I4078" i="22" s="1"/>
  <c r="H4077" i="22"/>
  <c r="I4077" i="22" s="1"/>
  <c r="H4076" i="22"/>
  <c r="I4076" i="22" s="1"/>
  <c r="H4075" i="22"/>
  <c r="I4075" i="22" s="1"/>
  <c r="H4074" i="22"/>
  <c r="I4074" i="22" s="1"/>
  <c r="H4073" i="22"/>
  <c r="I4073" i="22" s="1"/>
  <c r="H4072" i="22"/>
  <c r="I4072" i="22" s="1"/>
  <c r="H4071" i="22"/>
  <c r="I4071" i="22" s="1"/>
  <c r="H4070" i="22"/>
  <c r="I4070" i="22" s="1"/>
  <c r="H4069" i="22"/>
  <c r="I4069" i="22" s="1"/>
  <c r="H4068" i="22"/>
  <c r="I4068" i="22" s="1"/>
  <c r="H4067" i="22"/>
  <c r="I4067" i="22" s="1"/>
  <c r="H4066" i="22"/>
  <c r="I4066" i="22" s="1"/>
  <c r="H4065" i="22"/>
  <c r="I4065" i="22" s="1"/>
  <c r="H4064" i="22"/>
  <c r="I4064" i="22" s="1"/>
  <c r="H4063" i="22"/>
  <c r="I4063" i="22" s="1"/>
  <c r="H4062" i="22"/>
  <c r="I4062" i="22" s="1"/>
  <c r="H4061" i="22"/>
  <c r="I4061" i="22" s="1"/>
  <c r="H4060" i="22"/>
  <c r="I4060" i="22" s="1"/>
  <c r="H4059" i="22"/>
  <c r="I4059" i="22" s="1"/>
  <c r="H4058" i="22"/>
  <c r="I4058" i="22" s="1"/>
  <c r="H4057" i="22"/>
  <c r="I4057" i="22" s="1"/>
  <c r="H4056" i="22"/>
  <c r="I4056" i="22" s="1"/>
  <c r="H4055" i="22"/>
  <c r="I4055" i="22" s="1"/>
  <c r="H4054" i="22"/>
  <c r="I4054" i="22" s="1"/>
  <c r="H4053" i="22"/>
  <c r="I4053" i="22" s="1"/>
  <c r="H4052" i="22"/>
  <c r="I4052" i="22" s="1"/>
  <c r="H4051" i="22"/>
  <c r="I4051" i="22" s="1"/>
  <c r="H4050" i="22"/>
  <c r="I4050" i="22" s="1"/>
  <c r="H4049" i="22"/>
  <c r="I4049" i="22" s="1"/>
  <c r="H4048" i="22"/>
  <c r="I4048" i="22" s="1"/>
  <c r="H4047" i="22"/>
  <c r="I4047" i="22" s="1"/>
  <c r="H4046" i="22"/>
  <c r="I4046" i="22" s="1"/>
  <c r="H4045" i="22"/>
  <c r="I4045" i="22" s="1"/>
  <c r="H4044" i="22"/>
  <c r="I4044" i="22" s="1"/>
  <c r="H4043" i="22"/>
  <c r="I4043" i="22" s="1"/>
  <c r="H4042" i="22"/>
  <c r="I4042" i="22" s="1"/>
  <c r="H4041" i="22"/>
  <c r="I4041" i="22" s="1"/>
  <c r="H4040" i="22"/>
  <c r="I4040" i="22" s="1"/>
  <c r="H4039" i="22"/>
  <c r="I4039" i="22" s="1"/>
  <c r="H4038" i="22"/>
  <c r="I4038" i="22" s="1"/>
  <c r="H4037" i="22"/>
  <c r="I4037" i="22" s="1"/>
  <c r="H4036" i="22"/>
  <c r="I4036" i="22" s="1"/>
  <c r="H4035" i="22"/>
  <c r="I4035" i="22" s="1"/>
  <c r="H4034" i="22"/>
  <c r="I4034" i="22" s="1"/>
  <c r="H4033" i="22"/>
  <c r="I4033" i="22" s="1"/>
  <c r="H4032" i="22"/>
  <c r="I4032" i="22" s="1"/>
  <c r="H4031" i="22"/>
  <c r="I4031" i="22" s="1"/>
  <c r="H4030" i="22"/>
  <c r="I4030" i="22" s="1"/>
  <c r="H4029" i="22"/>
  <c r="I4029" i="22" s="1"/>
  <c r="H4028" i="22"/>
  <c r="I4028" i="22" s="1"/>
  <c r="H4027" i="22"/>
  <c r="I4027" i="22" s="1"/>
  <c r="H4026" i="22"/>
  <c r="I4026" i="22" s="1"/>
  <c r="H4025" i="22"/>
  <c r="I4025" i="22" s="1"/>
  <c r="H4024" i="22"/>
  <c r="I4024" i="22" s="1"/>
  <c r="H4023" i="22"/>
  <c r="I4023" i="22" s="1"/>
  <c r="H4022" i="22"/>
  <c r="I4022" i="22" s="1"/>
  <c r="H4021" i="22"/>
  <c r="I4021" i="22" s="1"/>
  <c r="H4020" i="22"/>
  <c r="I4020" i="22" s="1"/>
  <c r="H4019" i="22"/>
  <c r="I4019" i="22" s="1"/>
  <c r="H4018" i="22"/>
  <c r="I4018" i="22" s="1"/>
  <c r="H4017" i="22"/>
  <c r="I4017" i="22" s="1"/>
  <c r="H4016" i="22"/>
  <c r="I4016" i="22" s="1"/>
  <c r="H4015" i="22"/>
  <c r="I4015" i="22" s="1"/>
  <c r="H4014" i="22"/>
  <c r="I4014" i="22" s="1"/>
  <c r="H4013" i="22"/>
  <c r="I4013" i="22" s="1"/>
  <c r="H4012" i="22"/>
  <c r="I4012" i="22" s="1"/>
  <c r="H4011" i="22"/>
  <c r="I4011" i="22" s="1"/>
  <c r="H4010" i="22"/>
  <c r="I4010" i="22" s="1"/>
  <c r="H4009" i="22"/>
  <c r="I4009" i="22" s="1"/>
  <c r="H4008" i="22"/>
  <c r="I4008" i="22" s="1"/>
  <c r="H4007" i="22"/>
  <c r="I4007" i="22" s="1"/>
  <c r="H4006" i="22"/>
  <c r="I4006" i="22" s="1"/>
  <c r="H4005" i="22"/>
  <c r="I4005" i="22" s="1"/>
  <c r="H4004" i="22"/>
  <c r="I4004" i="22" s="1"/>
  <c r="H4003" i="22"/>
  <c r="I4003" i="22" s="1"/>
  <c r="H4002" i="22"/>
  <c r="I4002" i="22" s="1"/>
  <c r="H4001" i="22"/>
  <c r="I4001" i="22" s="1"/>
  <c r="H4000" i="22"/>
  <c r="I4000" i="22" s="1"/>
  <c r="H3999" i="22"/>
  <c r="I3999" i="22" s="1"/>
  <c r="H3998" i="22"/>
  <c r="I3998" i="22" s="1"/>
  <c r="H3997" i="22"/>
  <c r="I3997" i="22" s="1"/>
  <c r="H3996" i="22"/>
  <c r="I3996" i="22" s="1"/>
  <c r="H3995" i="22"/>
  <c r="I3995" i="22" s="1"/>
  <c r="H3994" i="22"/>
  <c r="I3994" i="22" s="1"/>
  <c r="H3993" i="22"/>
  <c r="I3993" i="22" s="1"/>
  <c r="H3992" i="22"/>
  <c r="I3992" i="22" s="1"/>
  <c r="H3991" i="22"/>
  <c r="I3991" i="22" s="1"/>
  <c r="H3990" i="22"/>
  <c r="I3990" i="22" s="1"/>
  <c r="H3989" i="22"/>
  <c r="I3989" i="22" s="1"/>
  <c r="H3988" i="22"/>
  <c r="I3988" i="22" s="1"/>
  <c r="H3987" i="22"/>
  <c r="I3987" i="22" s="1"/>
  <c r="H3986" i="22"/>
  <c r="I3986" i="22" s="1"/>
  <c r="H3985" i="22"/>
  <c r="I3985" i="22" s="1"/>
  <c r="H3984" i="22"/>
  <c r="I3984" i="22" s="1"/>
  <c r="H3983" i="22"/>
  <c r="I3983" i="22" s="1"/>
  <c r="H3982" i="22"/>
  <c r="I3982" i="22" s="1"/>
  <c r="H3981" i="22"/>
  <c r="I3981" i="22" s="1"/>
  <c r="H3980" i="22"/>
  <c r="I3980" i="22" s="1"/>
  <c r="H3979" i="22"/>
  <c r="I3979" i="22" s="1"/>
  <c r="H3978" i="22"/>
  <c r="I3978" i="22" s="1"/>
  <c r="H3977" i="22"/>
  <c r="I3977" i="22" s="1"/>
  <c r="H3976" i="22"/>
  <c r="I3976" i="22" s="1"/>
  <c r="H3975" i="22"/>
  <c r="I3975" i="22" s="1"/>
  <c r="H3974" i="22"/>
  <c r="I3974" i="22" s="1"/>
  <c r="H3973" i="22"/>
  <c r="I3973" i="22" s="1"/>
  <c r="H3972" i="22"/>
  <c r="I3972" i="22" s="1"/>
  <c r="H3971" i="22"/>
  <c r="I3971" i="22" s="1"/>
  <c r="H3970" i="22"/>
  <c r="I3970" i="22" s="1"/>
  <c r="H3969" i="22"/>
  <c r="I3969" i="22" s="1"/>
  <c r="H3968" i="22"/>
  <c r="I3968" i="22" s="1"/>
  <c r="H3967" i="22"/>
  <c r="I3967" i="22" s="1"/>
  <c r="H3966" i="22"/>
  <c r="I3966" i="22" s="1"/>
  <c r="H3965" i="22"/>
  <c r="I3965" i="22" s="1"/>
  <c r="H3964" i="22"/>
  <c r="I3964" i="22" s="1"/>
  <c r="H3963" i="22"/>
  <c r="I3963" i="22" s="1"/>
  <c r="H3962" i="22"/>
  <c r="I3962" i="22" s="1"/>
  <c r="H3961" i="22"/>
  <c r="I3961" i="22" s="1"/>
  <c r="H3960" i="22"/>
  <c r="I3960" i="22" s="1"/>
  <c r="H3959" i="22"/>
  <c r="I3959" i="22" s="1"/>
  <c r="H3958" i="22"/>
  <c r="I3958" i="22" s="1"/>
  <c r="H3957" i="22"/>
  <c r="I3957" i="22" s="1"/>
  <c r="H3956" i="22"/>
  <c r="I3956" i="22" s="1"/>
  <c r="H3955" i="22"/>
  <c r="I3955" i="22" s="1"/>
  <c r="H3954" i="22"/>
  <c r="I3954" i="22" s="1"/>
  <c r="H3953" i="22"/>
  <c r="I3953" i="22" s="1"/>
  <c r="H3952" i="22"/>
  <c r="I3952" i="22" s="1"/>
  <c r="H3951" i="22"/>
  <c r="I3951" i="22" s="1"/>
  <c r="H3950" i="22"/>
  <c r="I3950" i="22" s="1"/>
  <c r="H3949" i="22"/>
  <c r="I3949" i="22" s="1"/>
  <c r="H3948" i="22"/>
  <c r="I3948" i="22" s="1"/>
  <c r="H3947" i="22"/>
  <c r="I3947" i="22" s="1"/>
  <c r="H3946" i="22"/>
  <c r="I3946" i="22" s="1"/>
  <c r="H3945" i="22"/>
  <c r="I3945" i="22" s="1"/>
  <c r="H3944" i="22"/>
  <c r="I3944" i="22" s="1"/>
  <c r="H3943" i="22"/>
  <c r="I3943" i="22" s="1"/>
  <c r="H3942" i="22"/>
  <c r="I3942" i="22" s="1"/>
  <c r="H3941" i="22"/>
  <c r="I3941" i="22" s="1"/>
  <c r="H3940" i="22"/>
  <c r="I3940" i="22" s="1"/>
  <c r="H3939" i="22"/>
  <c r="I3939" i="22" s="1"/>
  <c r="H3938" i="22"/>
  <c r="I3938" i="22" s="1"/>
  <c r="H3937" i="22"/>
  <c r="I3937" i="22" s="1"/>
  <c r="H3936" i="22"/>
  <c r="I3936" i="22" s="1"/>
  <c r="H3935" i="22"/>
  <c r="I3935" i="22" s="1"/>
  <c r="H3934" i="22"/>
  <c r="I3934" i="22" s="1"/>
  <c r="H3933" i="22"/>
  <c r="I3933" i="22" s="1"/>
  <c r="H3932" i="22"/>
  <c r="I3932" i="22" s="1"/>
  <c r="H3931" i="22"/>
  <c r="I3931" i="22" s="1"/>
  <c r="H3930" i="22"/>
  <c r="I3930" i="22" s="1"/>
  <c r="H3929" i="22"/>
  <c r="I3929" i="22" s="1"/>
  <c r="H3928" i="22"/>
  <c r="I3928" i="22" s="1"/>
  <c r="H3927" i="22"/>
  <c r="I3927" i="22" s="1"/>
  <c r="H3926" i="22"/>
  <c r="I3926" i="22" s="1"/>
  <c r="H3925" i="22"/>
  <c r="I3925" i="22" s="1"/>
  <c r="H3924" i="22"/>
  <c r="I3924" i="22" s="1"/>
  <c r="H3923" i="22"/>
  <c r="I3923" i="22" s="1"/>
  <c r="H3922" i="22"/>
  <c r="I3922" i="22" s="1"/>
  <c r="H3921" i="22"/>
  <c r="I3921" i="22" s="1"/>
  <c r="H3920" i="22"/>
  <c r="I3920" i="22" s="1"/>
  <c r="H3919" i="22"/>
  <c r="I3919" i="22" s="1"/>
  <c r="H3918" i="22"/>
  <c r="I3918" i="22" s="1"/>
  <c r="H3917" i="22"/>
  <c r="I3917" i="22" s="1"/>
  <c r="H3916" i="22"/>
  <c r="I3916" i="22" s="1"/>
  <c r="H3915" i="22"/>
  <c r="I3915" i="22" s="1"/>
  <c r="H3914" i="22"/>
  <c r="I3914" i="22" s="1"/>
  <c r="H3913" i="22"/>
  <c r="I3913" i="22" s="1"/>
  <c r="H3912" i="22"/>
  <c r="I3912" i="22" s="1"/>
  <c r="H3911" i="22"/>
  <c r="I3911" i="22" s="1"/>
  <c r="H3910" i="22"/>
  <c r="I3910" i="22" s="1"/>
  <c r="H3909" i="22"/>
  <c r="I3909" i="22" s="1"/>
  <c r="H3908" i="22"/>
  <c r="I3908" i="22" s="1"/>
  <c r="H3907" i="22"/>
  <c r="I3907" i="22" s="1"/>
  <c r="H3906" i="22"/>
  <c r="I3906" i="22" s="1"/>
  <c r="H3905" i="22"/>
  <c r="I3905" i="22" s="1"/>
  <c r="H3904" i="22"/>
  <c r="I3904" i="22" s="1"/>
  <c r="H3903" i="22"/>
  <c r="I3903" i="22" s="1"/>
  <c r="H3902" i="22"/>
  <c r="I3902" i="22" s="1"/>
  <c r="H3901" i="22"/>
  <c r="I3901" i="22" s="1"/>
  <c r="H3900" i="22"/>
  <c r="I3900" i="22" s="1"/>
  <c r="H3899" i="22"/>
  <c r="I3899" i="22" s="1"/>
  <c r="H3898" i="22"/>
  <c r="I3898" i="22" s="1"/>
  <c r="H3897" i="22"/>
  <c r="I3897" i="22" s="1"/>
  <c r="H3896" i="22"/>
  <c r="I3896" i="22" s="1"/>
  <c r="H3895" i="22"/>
  <c r="I3895" i="22" s="1"/>
  <c r="H3894" i="22"/>
  <c r="I3894" i="22" s="1"/>
  <c r="H3893" i="22"/>
  <c r="I3893" i="22" s="1"/>
  <c r="H3892" i="22"/>
  <c r="I3892" i="22" s="1"/>
  <c r="H3891" i="22"/>
  <c r="I3891" i="22" s="1"/>
  <c r="H3890" i="22"/>
  <c r="I3890" i="22" s="1"/>
  <c r="H3889" i="22"/>
  <c r="I3889" i="22" s="1"/>
  <c r="H3888" i="22"/>
  <c r="I3888" i="22" s="1"/>
  <c r="H3887" i="22"/>
  <c r="I3887" i="22" s="1"/>
  <c r="H3886" i="22"/>
  <c r="I3886" i="22" s="1"/>
  <c r="H3885" i="22"/>
  <c r="I3885" i="22" s="1"/>
  <c r="H3884" i="22"/>
  <c r="I3884" i="22" s="1"/>
  <c r="H3883" i="22"/>
  <c r="I3883" i="22" s="1"/>
  <c r="H3882" i="22"/>
  <c r="I3882" i="22" s="1"/>
  <c r="H3881" i="22"/>
  <c r="I3881" i="22" s="1"/>
  <c r="H3880" i="22"/>
  <c r="I3880" i="22" s="1"/>
  <c r="H3879" i="22"/>
  <c r="I3879" i="22" s="1"/>
  <c r="H3878" i="22"/>
  <c r="I3878" i="22" s="1"/>
  <c r="H3877" i="22"/>
  <c r="I3877" i="22" s="1"/>
  <c r="H3876" i="22"/>
  <c r="I3876" i="22" s="1"/>
  <c r="H3875" i="22"/>
  <c r="I3875" i="22" s="1"/>
  <c r="H3874" i="22"/>
  <c r="I3874" i="22" s="1"/>
  <c r="H3873" i="22"/>
  <c r="I3873" i="22" s="1"/>
  <c r="H3872" i="22"/>
  <c r="I3872" i="22" s="1"/>
  <c r="H3871" i="22"/>
  <c r="I3871" i="22" s="1"/>
  <c r="H3870" i="22"/>
  <c r="I3870" i="22" s="1"/>
  <c r="H3869" i="22"/>
  <c r="I3869" i="22" s="1"/>
  <c r="H3868" i="22"/>
  <c r="I3868" i="22" s="1"/>
  <c r="H3867" i="22"/>
  <c r="I3867" i="22" s="1"/>
  <c r="H3866" i="22"/>
  <c r="I3866" i="22" s="1"/>
  <c r="H3865" i="22"/>
  <c r="I3865" i="22" s="1"/>
  <c r="H3864" i="22"/>
  <c r="I3864" i="22" s="1"/>
  <c r="H3863" i="22"/>
  <c r="I3863" i="22" s="1"/>
  <c r="H3862" i="22"/>
  <c r="I3862" i="22" s="1"/>
  <c r="H3861" i="22"/>
  <c r="I3861" i="22" s="1"/>
  <c r="H3860" i="22"/>
  <c r="I3860" i="22" s="1"/>
  <c r="H3859" i="22"/>
  <c r="I3859" i="22" s="1"/>
  <c r="H3858" i="22"/>
  <c r="I3858" i="22" s="1"/>
  <c r="H3857" i="22"/>
  <c r="I3857" i="22" s="1"/>
  <c r="H3856" i="22"/>
  <c r="I3856" i="22" s="1"/>
  <c r="H3855" i="22"/>
  <c r="I3855" i="22" s="1"/>
  <c r="H3854" i="22"/>
  <c r="I3854" i="22" s="1"/>
  <c r="H3853" i="22"/>
  <c r="I3853" i="22" s="1"/>
  <c r="H3852" i="22"/>
  <c r="I3852" i="22" s="1"/>
  <c r="H3851" i="22"/>
  <c r="I3851" i="22" s="1"/>
  <c r="H3850" i="22"/>
  <c r="I3850" i="22" s="1"/>
  <c r="H3849" i="22"/>
  <c r="I3849" i="22" s="1"/>
  <c r="H3848" i="22"/>
  <c r="I3848" i="22" s="1"/>
  <c r="H3847" i="22"/>
  <c r="I3847" i="22" s="1"/>
  <c r="H3846" i="22"/>
  <c r="I3846" i="22" s="1"/>
  <c r="H3845" i="22"/>
  <c r="I3845" i="22" s="1"/>
  <c r="H3844" i="22"/>
  <c r="I3844" i="22" s="1"/>
  <c r="H3843" i="22"/>
  <c r="I3843" i="22" s="1"/>
  <c r="H3842" i="22"/>
  <c r="I3842" i="22" s="1"/>
  <c r="H3841" i="22"/>
  <c r="I3841" i="22" s="1"/>
  <c r="H3840" i="22"/>
  <c r="I3840" i="22" s="1"/>
  <c r="H3839" i="22"/>
  <c r="I3839" i="22" s="1"/>
  <c r="H3838" i="22"/>
  <c r="I3838" i="22" s="1"/>
  <c r="H3837" i="22"/>
  <c r="I3837" i="22" s="1"/>
  <c r="H3836" i="22"/>
  <c r="I3836" i="22" s="1"/>
  <c r="H3835" i="22"/>
  <c r="I3835" i="22" s="1"/>
  <c r="H3834" i="22"/>
  <c r="I3834" i="22" s="1"/>
  <c r="H3833" i="22"/>
  <c r="I3833" i="22" s="1"/>
  <c r="H3832" i="22"/>
  <c r="I3832" i="22" s="1"/>
  <c r="H3831" i="22"/>
  <c r="I3831" i="22" s="1"/>
  <c r="H3830" i="22"/>
  <c r="I3830" i="22" s="1"/>
  <c r="H3829" i="22"/>
  <c r="I3829" i="22" s="1"/>
  <c r="H3828" i="22"/>
  <c r="I3828" i="22" s="1"/>
  <c r="H3827" i="22"/>
  <c r="I3827" i="22" s="1"/>
  <c r="H3826" i="22"/>
  <c r="I3826" i="22" s="1"/>
  <c r="H3825" i="22"/>
  <c r="I3825" i="22" s="1"/>
  <c r="H3824" i="22"/>
  <c r="I3824" i="22" s="1"/>
  <c r="H3823" i="22"/>
  <c r="I3823" i="22" s="1"/>
  <c r="H3822" i="22"/>
  <c r="I3822" i="22" s="1"/>
  <c r="H3821" i="22"/>
  <c r="I3821" i="22" s="1"/>
  <c r="H3820" i="22"/>
  <c r="I3820" i="22" s="1"/>
  <c r="H3819" i="22"/>
  <c r="I3819" i="22" s="1"/>
  <c r="H3818" i="22"/>
  <c r="I3818" i="22" s="1"/>
  <c r="H3817" i="22"/>
  <c r="I3817" i="22" s="1"/>
  <c r="H3816" i="22"/>
  <c r="I3816" i="22" s="1"/>
  <c r="H3815" i="22"/>
  <c r="I3815" i="22" s="1"/>
  <c r="H3814" i="22"/>
  <c r="I3814" i="22" s="1"/>
  <c r="H3813" i="22"/>
  <c r="I3813" i="22" s="1"/>
  <c r="H3812" i="22"/>
  <c r="I3812" i="22" s="1"/>
  <c r="H3811" i="22"/>
  <c r="I3811" i="22" s="1"/>
  <c r="H3810" i="22"/>
  <c r="I3810" i="22" s="1"/>
  <c r="H3809" i="22"/>
  <c r="I3809" i="22" s="1"/>
  <c r="H3808" i="22"/>
  <c r="I3808" i="22" s="1"/>
  <c r="H3807" i="22"/>
  <c r="I3807" i="22" s="1"/>
  <c r="H3806" i="22"/>
  <c r="I3806" i="22" s="1"/>
  <c r="H3805" i="22"/>
  <c r="I3805" i="22" s="1"/>
  <c r="H3804" i="22"/>
  <c r="I3804" i="22" s="1"/>
  <c r="H3803" i="22"/>
  <c r="I3803" i="22" s="1"/>
  <c r="H3802" i="22"/>
  <c r="I3802" i="22" s="1"/>
  <c r="H3801" i="22"/>
  <c r="I3801" i="22" s="1"/>
  <c r="H3800" i="22"/>
  <c r="I3800" i="22" s="1"/>
  <c r="H3799" i="22"/>
  <c r="I3799" i="22" s="1"/>
  <c r="H3798" i="22"/>
  <c r="I3798" i="22" s="1"/>
  <c r="H3797" i="22"/>
  <c r="I3797" i="22" s="1"/>
  <c r="H3796" i="22"/>
  <c r="I3796" i="22" s="1"/>
  <c r="H3795" i="22"/>
  <c r="I3795" i="22" s="1"/>
  <c r="H3794" i="22"/>
  <c r="I3794" i="22" s="1"/>
  <c r="H3793" i="22"/>
  <c r="I3793" i="22" s="1"/>
  <c r="H3792" i="22"/>
  <c r="I3792" i="22" s="1"/>
  <c r="H3791" i="22"/>
  <c r="I3791" i="22" s="1"/>
  <c r="H3790" i="22"/>
  <c r="I3790" i="22" s="1"/>
  <c r="H3789" i="22"/>
  <c r="I3789" i="22" s="1"/>
  <c r="H3788" i="22"/>
  <c r="I3788" i="22" s="1"/>
  <c r="H3787" i="22"/>
  <c r="I3787" i="22" s="1"/>
  <c r="H3786" i="22"/>
  <c r="I3786" i="22" s="1"/>
  <c r="H3785" i="22"/>
  <c r="I3785" i="22" s="1"/>
  <c r="H3784" i="22"/>
  <c r="I3784" i="22" s="1"/>
  <c r="H3783" i="22"/>
  <c r="I3783" i="22" s="1"/>
  <c r="H3782" i="22"/>
  <c r="I3782" i="22" s="1"/>
  <c r="H3781" i="22"/>
  <c r="I3781" i="22" s="1"/>
  <c r="H3780" i="22"/>
  <c r="I3780" i="22" s="1"/>
  <c r="H3779" i="22"/>
  <c r="I3779" i="22" s="1"/>
  <c r="H3778" i="22"/>
  <c r="I3778" i="22" s="1"/>
  <c r="H3777" i="22"/>
  <c r="I3777" i="22" s="1"/>
  <c r="H3776" i="22"/>
  <c r="I3776" i="22" s="1"/>
  <c r="H3775" i="22"/>
  <c r="I3775" i="22" s="1"/>
  <c r="H3774" i="22"/>
  <c r="I3774" i="22" s="1"/>
  <c r="H3773" i="22"/>
  <c r="I3773" i="22" s="1"/>
  <c r="H3772" i="22"/>
  <c r="I3772" i="22" s="1"/>
  <c r="H3771" i="22"/>
  <c r="I3771" i="22" s="1"/>
  <c r="H3770" i="22"/>
  <c r="I3770" i="22" s="1"/>
  <c r="H3769" i="22"/>
  <c r="I3769" i="22" s="1"/>
  <c r="H3768" i="22"/>
  <c r="I3768" i="22" s="1"/>
  <c r="H3767" i="22"/>
  <c r="I3767" i="22" s="1"/>
  <c r="H3766" i="22"/>
  <c r="I3766" i="22" s="1"/>
  <c r="H3765" i="22"/>
  <c r="I3765" i="22" s="1"/>
  <c r="H3764" i="22"/>
  <c r="I3764" i="22" s="1"/>
  <c r="H3763" i="22"/>
  <c r="I3763" i="22" s="1"/>
  <c r="H3762" i="22"/>
  <c r="I3762" i="22" s="1"/>
  <c r="H3761" i="22"/>
  <c r="I3761" i="22" s="1"/>
  <c r="H3760" i="22"/>
  <c r="I3760" i="22" s="1"/>
  <c r="H3759" i="22"/>
  <c r="I3759" i="22" s="1"/>
  <c r="H3758" i="22"/>
  <c r="I3758" i="22" s="1"/>
  <c r="H3757" i="22"/>
  <c r="I3757" i="22" s="1"/>
  <c r="H3756" i="22"/>
  <c r="I3756" i="22" s="1"/>
  <c r="H3755" i="22"/>
  <c r="I3755" i="22" s="1"/>
  <c r="H3754" i="22"/>
  <c r="I3754" i="22" s="1"/>
  <c r="H3753" i="22"/>
  <c r="I3753" i="22" s="1"/>
  <c r="H3752" i="22"/>
  <c r="I3752" i="22" s="1"/>
  <c r="H3751" i="22"/>
  <c r="I3751" i="22" s="1"/>
  <c r="H3750" i="22"/>
  <c r="I3750" i="22" s="1"/>
  <c r="H3749" i="22"/>
  <c r="I3749" i="22" s="1"/>
  <c r="H3748" i="22"/>
  <c r="I3748" i="22" s="1"/>
  <c r="H3747" i="22"/>
  <c r="I3747" i="22" s="1"/>
  <c r="H3746" i="22"/>
  <c r="I3746" i="22" s="1"/>
  <c r="H3745" i="22"/>
  <c r="I3745" i="22" s="1"/>
  <c r="H3744" i="22"/>
  <c r="I3744" i="22" s="1"/>
  <c r="H3743" i="22"/>
  <c r="I3743" i="22" s="1"/>
  <c r="H3742" i="22"/>
  <c r="I3742" i="22" s="1"/>
  <c r="H3741" i="22"/>
  <c r="I3741" i="22" s="1"/>
  <c r="H3740" i="22"/>
  <c r="I3740" i="22" s="1"/>
  <c r="H3739" i="22"/>
  <c r="I3739" i="22" s="1"/>
  <c r="H3738" i="22"/>
  <c r="I3738" i="22" s="1"/>
  <c r="H3737" i="22"/>
  <c r="I3737" i="22" s="1"/>
  <c r="H3736" i="22"/>
  <c r="I3736" i="22" s="1"/>
  <c r="H3735" i="22"/>
  <c r="I3735" i="22" s="1"/>
  <c r="H3734" i="22"/>
  <c r="I3734" i="22" s="1"/>
  <c r="H3733" i="22"/>
  <c r="I3733" i="22" s="1"/>
  <c r="H3732" i="22"/>
  <c r="I3732" i="22" s="1"/>
  <c r="H3731" i="22"/>
  <c r="I3731" i="22" s="1"/>
  <c r="H3730" i="22"/>
  <c r="I3730" i="22" s="1"/>
  <c r="H3729" i="22"/>
  <c r="I3729" i="22" s="1"/>
  <c r="H3728" i="22"/>
  <c r="I3728" i="22" s="1"/>
  <c r="H3727" i="22"/>
  <c r="I3727" i="22" s="1"/>
  <c r="H3726" i="22"/>
  <c r="I3726" i="22" s="1"/>
  <c r="H3725" i="22"/>
  <c r="I3725" i="22" s="1"/>
  <c r="H3724" i="22"/>
  <c r="I3724" i="22" s="1"/>
  <c r="H3723" i="22"/>
  <c r="I3723" i="22" s="1"/>
  <c r="H3722" i="22"/>
  <c r="I3722" i="22" s="1"/>
  <c r="H3721" i="22"/>
  <c r="I3721" i="22" s="1"/>
  <c r="H3720" i="22"/>
  <c r="I3720" i="22" s="1"/>
  <c r="H3719" i="22"/>
  <c r="I3719" i="22" s="1"/>
  <c r="H3718" i="22"/>
  <c r="I3718" i="22" s="1"/>
  <c r="H3717" i="22"/>
  <c r="I3717" i="22" s="1"/>
  <c r="H3716" i="22"/>
  <c r="I3716" i="22" s="1"/>
  <c r="H3715" i="22"/>
  <c r="I3715" i="22" s="1"/>
  <c r="H3714" i="22"/>
  <c r="I3714" i="22" s="1"/>
  <c r="H3713" i="22"/>
  <c r="I3713" i="22" s="1"/>
  <c r="H3712" i="22"/>
  <c r="I3712" i="22" s="1"/>
  <c r="H3711" i="22"/>
  <c r="I3711" i="22" s="1"/>
  <c r="H3710" i="22"/>
  <c r="I3710" i="22" s="1"/>
  <c r="H3709" i="22"/>
  <c r="I3709" i="22" s="1"/>
  <c r="H3708" i="22"/>
  <c r="I3708" i="22" s="1"/>
  <c r="H3707" i="22"/>
  <c r="I3707" i="22" s="1"/>
  <c r="H3706" i="22"/>
  <c r="I3706" i="22" s="1"/>
  <c r="H3705" i="22"/>
  <c r="I3705" i="22" s="1"/>
  <c r="H3704" i="22"/>
  <c r="I3704" i="22" s="1"/>
  <c r="H3703" i="22"/>
  <c r="I3703" i="22" s="1"/>
  <c r="H3702" i="22"/>
  <c r="I3702" i="22" s="1"/>
  <c r="H3701" i="22"/>
  <c r="I3701" i="22" s="1"/>
  <c r="H3700" i="22"/>
  <c r="I3700" i="22" s="1"/>
  <c r="H3699" i="22"/>
  <c r="I3699" i="22" s="1"/>
  <c r="H3698" i="22"/>
  <c r="I3698" i="22" s="1"/>
  <c r="H3697" i="22"/>
  <c r="I3697" i="22" s="1"/>
  <c r="H3696" i="22"/>
  <c r="I3696" i="22" s="1"/>
  <c r="H3695" i="22"/>
  <c r="I3695" i="22" s="1"/>
  <c r="H3694" i="22"/>
  <c r="I3694" i="22" s="1"/>
  <c r="H3693" i="22"/>
  <c r="I3693" i="22" s="1"/>
  <c r="H3692" i="22"/>
  <c r="I3692" i="22" s="1"/>
  <c r="H3691" i="22"/>
  <c r="I3691" i="22" s="1"/>
  <c r="H3690" i="22"/>
  <c r="I3690" i="22" s="1"/>
  <c r="H3689" i="22"/>
  <c r="I3689" i="22" s="1"/>
  <c r="H3688" i="22"/>
  <c r="I3688" i="22" s="1"/>
  <c r="H3687" i="22"/>
  <c r="I3687" i="22" s="1"/>
  <c r="H3686" i="22"/>
  <c r="I3686" i="22" s="1"/>
  <c r="H3685" i="22"/>
  <c r="I3685" i="22" s="1"/>
  <c r="H3684" i="22"/>
  <c r="I3684" i="22" s="1"/>
  <c r="H3683" i="22"/>
  <c r="I3683" i="22" s="1"/>
  <c r="H3682" i="22"/>
  <c r="I3682" i="22" s="1"/>
  <c r="H3681" i="22"/>
  <c r="I3681" i="22" s="1"/>
  <c r="H3680" i="22"/>
  <c r="I3680" i="22" s="1"/>
  <c r="H3679" i="22"/>
  <c r="I3679" i="22" s="1"/>
  <c r="H3678" i="22"/>
  <c r="I3678" i="22" s="1"/>
  <c r="H3677" i="22"/>
  <c r="I3677" i="22" s="1"/>
  <c r="H3676" i="22"/>
  <c r="I3676" i="22" s="1"/>
  <c r="H3675" i="22"/>
  <c r="I3675" i="22" s="1"/>
  <c r="H3674" i="22"/>
  <c r="I3674" i="22" s="1"/>
  <c r="H3673" i="22"/>
  <c r="I3673" i="22" s="1"/>
  <c r="H3672" i="22"/>
  <c r="I3672" i="22" s="1"/>
  <c r="H3671" i="22"/>
  <c r="I3671" i="22" s="1"/>
  <c r="H3670" i="22"/>
  <c r="I3670" i="22" s="1"/>
  <c r="H3669" i="22"/>
  <c r="I3669" i="22" s="1"/>
  <c r="H3668" i="22"/>
  <c r="I3668" i="22" s="1"/>
  <c r="H3667" i="22"/>
  <c r="I3667" i="22" s="1"/>
  <c r="H3666" i="22"/>
  <c r="I3666" i="22" s="1"/>
  <c r="H3665" i="22"/>
  <c r="I3665" i="22" s="1"/>
  <c r="H3664" i="22"/>
  <c r="I3664" i="22" s="1"/>
  <c r="H3663" i="22"/>
  <c r="I3663" i="22" s="1"/>
  <c r="H3662" i="22"/>
  <c r="I3662" i="22" s="1"/>
  <c r="H3661" i="22"/>
  <c r="I3661" i="22" s="1"/>
  <c r="H3660" i="22"/>
  <c r="I3660" i="22" s="1"/>
  <c r="H3659" i="22"/>
  <c r="I3659" i="22" s="1"/>
  <c r="H3658" i="22"/>
  <c r="I3658" i="22" s="1"/>
  <c r="H3657" i="22"/>
  <c r="I3657" i="22" s="1"/>
  <c r="H3656" i="22"/>
  <c r="I3656" i="22" s="1"/>
  <c r="H3655" i="22"/>
  <c r="I3655" i="22" s="1"/>
  <c r="H3654" i="22"/>
  <c r="I3654" i="22" s="1"/>
  <c r="H3653" i="22"/>
  <c r="I3653" i="22" s="1"/>
  <c r="H3652" i="22"/>
  <c r="I3652" i="22" s="1"/>
  <c r="H3651" i="22"/>
  <c r="I3651" i="22" s="1"/>
  <c r="H3650" i="22"/>
  <c r="I3650" i="22" s="1"/>
  <c r="H3649" i="22"/>
  <c r="I3649" i="22" s="1"/>
  <c r="H3648" i="22"/>
  <c r="I3648" i="22" s="1"/>
  <c r="H3647" i="22"/>
  <c r="I3647" i="22" s="1"/>
  <c r="H3646" i="22"/>
  <c r="I3646" i="22" s="1"/>
  <c r="H3645" i="22"/>
  <c r="I3645" i="22" s="1"/>
  <c r="H3644" i="22"/>
  <c r="I3644" i="22" s="1"/>
  <c r="H3643" i="22"/>
  <c r="I3643" i="22" s="1"/>
  <c r="H3642" i="22"/>
  <c r="I3642" i="22" s="1"/>
  <c r="H3641" i="22"/>
  <c r="I3641" i="22" s="1"/>
  <c r="H3640" i="22"/>
  <c r="I3640" i="22" s="1"/>
  <c r="H3639" i="22"/>
  <c r="I3639" i="22" s="1"/>
  <c r="H3638" i="22"/>
  <c r="I3638" i="22" s="1"/>
  <c r="H3637" i="22"/>
  <c r="I3637" i="22" s="1"/>
  <c r="H3636" i="22"/>
  <c r="I3636" i="22" s="1"/>
  <c r="H3635" i="22"/>
  <c r="I3635" i="22" s="1"/>
  <c r="H3634" i="22"/>
  <c r="I3634" i="22" s="1"/>
  <c r="H3633" i="22"/>
  <c r="I3633" i="22" s="1"/>
  <c r="H3632" i="22"/>
  <c r="I3632" i="22" s="1"/>
  <c r="H3631" i="22"/>
  <c r="I3631" i="22" s="1"/>
  <c r="H3630" i="22"/>
  <c r="I3630" i="22" s="1"/>
  <c r="H3629" i="22"/>
  <c r="I3629" i="22" s="1"/>
  <c r="H3628" i="22"/>
  <c r="I3628" i="22" s="1"/>
  <c r="H3627" i="22"/>
  <c r="I3627" i="22" s="1"/>
  <c r="H3626" i="22"/>
  <c r="I3626" i="22" s="1"/>
  <c r="H3625" i="22"/>
  <c r="I3625" i="22" s="1"/>
  <c r="H3624" i="22"/>
  <c r="I3624" i="22" s="1"/>
  <c r="H3623" i="22"/>
  <c r="I3623" i="22" s="1"/>
  <c r="H3622" i="22"/>
  <c r="I3622" i="22" s="1"/>
  <c r="H3621" i="22"/>
  <c r="I3621" i="22" s="1"/>
  <c r="H3620" i="22"/>
  <c r="I3620" i="22" s="1"/>
  <c r="H3619" i="22"/>
  <c r="I3619" i="22" s="1"/>
  <c r="H3618" i="22"/>
  <c r="I3618" i="22" s="1"/>
  <c r="H3617" i="22"/>
  <c r="I3617" i="22" s="1"/>
  <c r="H3616" i="22"/>
  <c r="I3616" i="22" s="1"/>
  <c r="H3615" i="22"/>
  <c r="I3615" i="22" s="1"/>
  <c r="H3614" i="22"/>
  <c r="I3614" i="22" s="1"/>
  <c r="H3613" i="22"/>
  <c r="I3613" i="22" s="1"/>
  <c r="H3612" i="22"/>
  <c r="I3612" i="22" s="1"/>
  <c r="H3611" i="22"/>
  <c r="I3611" i="22" s="1"/>
  <c r="H3610" i="22"/>
  <c r="I3610" i="22" s="1"/>
  <c r="H3609" i="22"/>
  <c r="I3609" i="22" s="1"/>
  <c r="H3608" i="22"/>
  <c r="I3608" i="22" s="1"/>
  <c r="H3607" i="22"/>
  <c r="I3607" i="22" s="1"/>
  <c r="H3606" i="22"/>
  <c r="I3606" i="22" s="1"/>
  <c r="H3605" i="22"/>
  <c r="I3605" i="22" s="1"/>
  <c r="H3604" i="22"/>
  <c r="I3604" i="22" s="1"/>
  <c r="H3603" i="22"/>
  <c r="I3603" i="22" s="1"/>
  <c r="H3602" i="22"/>
  <c r="I3602" i="22" s="1"/>
  <c r="H3601" i="22"/>
  <c r="I3601" i="22" s="1"/>
  <c r="H3600" i="22"/>
  <c r="I3600" i="22" s="1"/>
  <c r="H3599" i="22"/>
  <c r="I3599" i="22" s="1"/>
  <c r="H3598" i="22"/>
  <c r="I3598" i="22" s="1"/>
  <c r="H3597" i="22"/>
  <c r="I3597" i="22" s="1"/>
  <c r="H3596" i="22"/>
  <c r="I3596" i="22" s="1"/>
  <c r="H3595" i="22"/>
  <c r="I3595" i="22" s="1"/>
  <c r="H3594" i="22"/>
  <c r="I3594" i="22" s="1"/>
  <c r="H3593" i="22"/>
  <c r="I3593" i="22" s="1"/>
  <c r="H3592" i="22"/>
  <c r="I3592" i="22" s="1"/>
  <c r="H3591" i="22"/>
  <c r="I3591" i="22" s="1"/>
  <c r="H3590" i="22"/>
  <c r="I3590" i="22" s="1"/>
  <c r="H3589" i="22"/>
  <c r="I3589" i="22" s="1"/>
  <c r="H3588" i="22"/>
  <c r="I3588" i="22" s="1"/>
  <c r="H3587" i="22"/>
  <c r="I3587" i="22" s="1"/>
  <c r="H3586" i="22"/>
  <c r="I3586" i="22" s="1"/>
  <c r="H3585" i="22"/>
  <c r="I3585" i="22" s="1"/>
  <c r="H3584" i="22"/>
  <c r="I3584" i="22" s="1"/>
  <c r="H3583" i="22"/>
  <c r="I3583" i="22" s="1"/>
  <c r="H3582" i="22"/>
  <c r="I3582" i="22" s="1"/>
  <c r="H3581" i="22"/>
  <c r="I3581" i="22" s="1"/>
  <c r="H3580" i="22"/>
  <c r="I3580" i="22" s="1"/>
  <c r="H3579" i="22"/>
  <c r="I3579" i="22" s="1"/>
  <c r="H3578" i="22"/>
  <c r="I3578" i="22" s="1"/>
  <c r="H3577" i="22"/>
  <c r="I3577" i="22" s="1"/>
  <c r="H3576" i="22"/>
  <c r="I3576" i="22" s="1"/>
  <c r="H3575" i="22"/>
  <c r="I3575" i="22" s="1"/>
  <c r="H3574" i="22"/>
  <c r="I3574" i="22" s="1"/>
  <c r="H3573" i="22"/>
  <c r="I3573" i="22" s="1"/>
  <c r="H3572" i="22"/>
  <c r="I3572" i="22" s="1"/>
  <c r="H3571" i="22"/>
  <c r="I3571" i="22" s="1"/>
  <c r="H3570" i="22"/>
  <c r="I3570" i="22" s="1"/>
  <c r="H3569" i="22"/>
  <c r="I3569" i="22" s="1"/>
  <c r="H3568" i="22"/>
  <c r="I3568" i="22" s="1"/>
  <c r="H3567" i="22"/>
  <c r="I3567" i="22" s="1"/>
  <c r="H3566" i="22"/>
  <c r="I3566" i="22" s="1"/>
  <c r="H3565" i="22"/>
  <c r="I3565" i="22" s="1"/>
  <c r="H3564" i="22"/>
  <c r="I3564" i="22" s="1"/>
  <c r="H3563" i="22"/>
  <c r="I3563" i="22" s="1"/>
  <c r="H3562" i="22"/>
  <c r="I3562" i="22" s="1"/>
  <c r="H3561" i="22"/>
  <c r="I3561" i="22" s="1"/>
  <c r="H3560" i="22"/>
  <c r="I3560" i="22" s="1"/>
  <c r="H3559" i="22"/>
  <c r="I3559" i="22" s="1"/>
  <c r="H3558" i="22"/>
  <c r="I3558" i="22" s="1"/>
  <c r="H3557" i="22"/>
  <c r="I3557" i="22" s="1"/>
  <c r="H3556" i="22"/>
  <c r="I3556" i="22" s="1"/>
  <c r="H3555" i="22"/>
  <c r="I3555" i="22" s="1"/>
  <c r="H3554" i="22"/>
  <c r="I3554" i="22" s="1"/>
  <c r="H3553" i="22"/>
  <c r="I3553" i="22" s="1"/>
  <c r="H3552" i="22"/>
  <c r="I3552" i="22" s="1"/>
  <c r="H3551" i="22"/>
  <c r="I3551" i="22" s="1"/>
  <c r="H3550" i="22"/>
  <c r="I3550" i="22" s="1"/>
  <c r="H3549" i="22"/>
  <c r="I3549" i="22" s="1"/>
  <c r="H3548" i="22"/>
  <c r="I3548" i="22" s="1"/>
  <c r="H3547" i="22"/>
  <c r="I3547" i="22" s="1"/>
  <c r="H3546" i="22"/>
  <c r="I3546" i="22" s="1"/>
  <c r="H3545" i="22"/>
  <c r="I3545" i="22" s="1"/>
  <c r="H3544" i="22"/>
  <c r="I3544" i="22" s="1"/>
  <c r="H3543" i="22"/>
  <c r="I3543" i="22" s="1"/>
  <c r="H3542" i="22"/>
  <c r="I3542" i="22" s="1"/>
  <c r="H3541" i="22"/>
  <c r="I3541" i="22" s="1"/>
  <c r="H3540" i="22"/>
  <c r="I3540" i="22" s="1"/>
  <c r="H3539" i="22"/>
  <c r="I3539" i="22" s="1"/>
  <c r="H3538" i="22"/>
  <c r="I3538" i="22" s="1"/>
  <c r="H3537" i="22"/>
  <c r="I3537" i="22" s="1"/>
  <c r="H3536" i="22"/>
  <c r="I3536" i="22" s="1"/>
  <c r="H3535" i="22"/>
  <c r="I3535" i="22" s="1"/>
  <c r="H3534" i="22"/>
  <c r="I3534" i="22" s="1"/>
  <c r="H3533" i="22"/>
  <c r="I3533" i="22" s="1"/>
  <c r="H3532" i="22"/>
  <c r="I3532" i="22" s="1"/>
  <c r="H3531" i="22"/>
  <c r="I3531" i="22" s="1"/>
  <c r="H3530" i="22"/>
  <c r="I3530" i="22" s="1"/>
  <c r="H3529" i="22"/>
  <c r="I3529" i="22" s="1"/>
  <c r="H3528" i="22"/>
  <c r="I3528" i="22" s="1"/>
  <c r="H3527" i="22"/>
  <c r="I3527" i="22" s="1"/>
  <c r="H3526" i="22"/>
  <c r="I3526" i="22" s="1"/>
  <c r="H3525" i="22"/>
  <c r="I3525" i="22" s="1"/>
  <c r="H3524" i="22"/>
  <c r="I3524" i="22" s="1"/>
  <c r="H3523" i="22"/>
  <c r="I3523" i="22" s="1"/>
  <c r="H3522" i="22"/>
  <c r="I3522" i="22" s="1"/>
  <c r="H3521" i="22"/>
  <c r="I3521" i="22" s="1"/>
  <c r="H3520" i="22"/>
  <c r="I3520" i="22" s="1"/>
  <c r="H3519" i="22"/>
  <c r="I3519" i="22" s="1"/>
  <c r="H3518" i="22"/>
  <c r="I3518" i="22" s="1"/>
  <c r="H3517" i="22"/>
  <c r="I3517" i="22" s="1"/>
  <c r="H3516" i="22"/>
  <c r="I3516" i="22" s="1"/>
  <c r="H3515" i="22"/>
  <c r="I3515" i="22" s="1"/>
  <c r="H3514" i="22"/>
  <c r="I3514" i="22" s="1"/>
  <c r="H3513" i="22"/>
  <c r="I3513" i="22" s="1"/>
  <c r="H3512" i="22"/>
  <c r="I3512" i="22" s="1"/>
  <c r="H3511" i="22"/>
  <c r="I3511" i="22" s="1"/>
  <c r="H3510" i="22"/>
  <c r="I3510" i="22" s="1"/>
  <c r="H3509" i="22"/>
  <c r="I3509" i="22" s="1"/>
  <c r="H3508" i="22"/>
  <c r="I3508" i="22" s="1"/>
  <c r="H3507" i="22"/>
  <c r="I3507" i="22" s="1"/>
  <c r="H3506" i="22"/>
  <c r="I3506" i="22" s="1"/>
  <c r="H3505" i="22"/>
  <c r="I3505" i="22" s="1"/>
  <c r="H3504" i="22"/>
  <c r="I3504" i="22" s="1"/>
  <c r="H3503" i="22"/>
  <c r="I3503" i="22" s="1"/>
  <c r="H3502" i="22"/>
  <c r="I3502" i="22" s="1"/>
  <c r="H3501" i="22"/>
  <c r="I3501" i="22" s="1"/>
  <c r="H3500" i="22"/>
  <c r="I3500" i="22" s="1"/>
  <c r="H3499" i="22"/>
  <c r="I3499" i="22" s="1"/>
  <c r="H3498" i="22"/>
  <c r="I3498" i="22" s="1"/>
  <c r="H3497" i="22"/>
  <c r="I3497" i="22" s="1"/>
  <c r="H3496" i="22"/>
  <c r="I3496" i="22" s="1"/>
  <c r="H3495" i="22"/>
  <c r="I3495" i="22" s="1"/>
  <c r="H3494" i="22"/>
  <c r="I3494" i="22" s="1"/>
  <c r="H3493" i="22"/>
  <c r="I3493" i="22" s="1"/>
  <c r="H3492" i="22"/>
  <c r="I3492" i="22" s="1"/>
  <c r="H3491" i="22"/>
  <c r="I3491" i="22" s="1"/>
  <c r="H3490" i="22"/>
  <c r="I3490" i="22" s="1"/>
  <c r="H3489" i="22"/>
  <c r="I3489" i="22" s="1"/>
  <c r="H3488" i="22"/>
  <c r="I3488" i="22" s="1"/>
  <c r="H3487" i="22"/>
  <c r="I3487" i="22" s="1"/>
  <c r="H3486" i="22"/>
  <c r="I3486" i="22" s="1"/>
  <c r="H3485" i="22"/>
  <c r="I3485" i="22" s="1"/>
  <c r="H3484" i="22"/>
  <c r="I3484" i="22" s="1"/>
  <c r="H3483" i="22"/>
  <c r="I3483" i="22" s="1"/>
  <c r="H3482" i="22"/>
  <c r="I3482" i="22" s="1"/>
  <c r="H3481" i="22"/>
  <c r="I3481" i="22" s="1"/>
  <c r="H3480" i="22"/>
  <c r="I3480" i="22" s="1"/>
  <c r="H3479" i="22"/>
  <c r="I3479" i="22" s="1"/>
  <c r="H3478" i="22"/>
  <c r="I3478" i="22" s="1"/>
  <c r="H3477" i="22"/>
  <c r="I3477" i="22" s="1"/>
  <c r="H3476" i="22"/>
  <c r="I3476" i="22" s="1"/>
  <c r="H3475" i="22"/>
  <c r="I3475" i="22" s="1"/>
  <c r="H3474" i="22"/>
  <c r="I3474" i="22" s="1"/>
  <c r="H3473" i="22"/>
  <c r="I3473" i="22" s="1"/>
  <c r="H3472" i="22"/>
  <c r="I3472" i="22" s="1"/>
  <c r="H3471" i="22"/>
  <c r="I3471" i="22" s="1"/>
  <c r="H3470" i="22"/>
  <c r="I3470" i="22" s="1"/>
  <c r="H3469" i="22"/>
  <c r="I3469" i="22" s="1"/>
  <c r="H3468" i="22"/>
  <c r="I3468" i="22" s="1"/>
  <c r="H3467" i="22"/>
  <c r="I3467" i="22" s="1"/>
  <c r="H3466" i="22"/>
  <c r="I3466" i="22" s="1"/>
  <c r="H3465" i="22"/>
  <c r="I3465" i="22" s="1"/>
  <c r="H3464" i="22"/>
  <c r="I3464" i="22" s="1"/>
  <c r="H3463" i="22"/>
  <c r="I3463" i="22" s="1"/>
  <c r="H3462" i="22"/>
  <c r="I3462" i="22" s="1"/>
  <c r="H3461" i="22"/>
  <c r="I3461" i="22" s="1"/>
  <c r="H3460" i="22"/>
  <c r="I3460" i="22" s="1"/>
  <c r="H3459" i="22"/>
  <c r="I3459" i="22" s="1"/>
  <c r="H3458" i="22"/>
  <c r="I3458" i="22" s="1"/>
  <c r="H3457" i="22"/>
  <c r="I3457" i="22" s="1"/>
  <c r="H3456" i="22"/>
  <c r="I3456" i="22" s="1"/>
  <c r="H3455" i="22"/>
  <c r="I3455" i="22" s="1"/>
  <c r="H3454" i="22"/>
  <c r="I3454" i="22" s="1"/>
  <c r="H3453" i="22"/>
  <c r="I3453" i="22" s="1"/>
  <c r="H3452" i="22"/>
  <c r="I3452" i="22" s="1"/>
  <c r="H3451" i="22"/>
  <c r="I3451" i="22" s="1"/>
  <c r="H3450" i="22"/>
  <c r="I3450" i="22" s="1"/>
  <c r="H3449" i="22"/>
  <c r="I3449" i="22" s="1"/>
  <c r="H3448" i="22"/>
  <c r="I3448" i="22" s="1"/>
  <c r="H3447" i="22"/>
  <c r="I3447" i="22" s="1"/>
  <c r="H3446" i="22"/>
  <c r="I3446" i="22" s="1"/>
  <c r="H3445" i="22"/>
  <c r="I3445" i="22" s="1"/>
  <c r="H3444" i="22"/>
  <c r="I3444" i="22" s="1"/>
  <c r="H3443" i="22"/>
  <c r="I3443" i="22" s="1"/>
  <c r="H3442" i="22"/>
  <c r="I3442" i="22" s="1"/>
  <c r="H3441" i="22"/>
  <c r="I3441" i="22" s="1"/>
  <c r="H3440" i="22"/>
  <c r="I3440" i="22" s="1"/>
  <c r="H3439" i="22"/>
  <c r="I3439" i="22" s="1"/>
  <c r="H3438" i="22"/>
  <c r="I3438" i="22" s="1"/>
  <c r="H3437" i="22"/>
  <c r="I3437" i="22" s="1"/>
  <c r="H3436" i="22"/>
  <c r="I3436" i="22" s="1"/>
  <c r="H3435" i="22"/>
  <c r="I3435" i="22" s="1"/>
  <c r="H3434" i="22"/>
  <c r="I3434" i="22" s="1"/>
  <c r="H3433" i="22"/>
  <c r="I3433" i="22" s="1"/>
  <c r="H3432" i="22"/>
  <c r="I3432" i="22" s="1"/>
  <c r="H3431" i="22"/>
  <c r="I3431" i="22" s="1"/>
  <c r="H3430" i="22"/>
  <c r="I3430" i="22" s="1"/>
  <c r="H3429" i="22"/>
  <c r="I3429" i="22" s="1"/>
  <c r="H3428" i="22"/>
  <c r="I3428" i="22" s="1"/>
  <c r="H3427" i="22"/>
  <c r="I3427" i="22" s="1"/>
  <c r="H3426" i="22"/>
  <c r="I3426" i="22" s="1"/>
  <c r="H3425" i="22"/>
  <c r="I3425" i="22" s="1"/>
  <c r="H3424" i="22"/>
  <c r="I3424" i="22" s="1"/>
  <c r="H3423" i="22"/>
  <c r="I3423" i="22" s="1"/>
  <c r="H3422" i="22"/>
  <c r="I3422" i="22" s="1"/>
  <c r="H3421" i="22"/>
  <c r="I3421" i="22" s="1"/>
  <c r="H3420" i="22"/>
  <c r="I3420" i="22" s="1"/>
  <c r="H3419" i="22"/>
  <c r="I3419" i="22" s="1"/>
  <c r="H3418" i="22"/>
  <c r="I3418" i="22" s="1"/>
  <c r="H3417" i="22"/>
  <c r="I3417" i="22" s="1"/>
  <c r="H3416" i="22"/>
  <c r="I3416" i="22" s="1"/>
  <c r="H3415" i="22"/>
  <c r="I3415" i="22" s="1"/>
  <c r="H3414" i="22"/>
  <c r="I3414" i="22" s="1"/>
  <c r="H3413" i="22"/>
  <c r="I3413" i="22" s="1"/>
  <c r="H3412" i="22"/>
  <c r="I3412" i="22" s="1"/>
  <c r="H3411" i="22"/>
  <c r="I3411" i="22" s="1"/>
  <c r="H3410" i="22"/>
  <c r="I3410" i="22" s="1"/>
  <c r="H3409" i="22"/>
  <c r="I3409" i="22" s="1"/>
  <c r="H3408" i="22"/>
  <c r="I3408" i="22" s="1"/>
  <c r="H3407" i="22"/>
  <c r="I3407" i="22" s="1"/>
  <c r="H3406" i="22"/>
  <c r="I3406" i="22" s="1"/>
  <c r="H3405" i="22"/>
  <c r="I3405" i="22" s="1"/>
  <c r="H3404" i="22"/>
  <c r="I3404" i="22" s="1"/>
  <c r="H3403" i="22"/>
  <c r="I3403" i="22" s="1"/>
  <c r="H3402" i="22"/>
  <c r="I3402" i="22" s="1"/>
  <c r="H3401" i="22"/>
  <c r="I3401" i="22" s="1"/>
  <c r="H3400" i="22"/>
  <c r="I3400" i="22" s="1"/>
  <c r="H3399" i="22"/>
  <c r="I3399" i="22" s="1"/>
  <c r="H3398" i="22"/>
  <c r="I3398" i="22" s="1"/>
  <c r="H3397" i="22"/>
  <c r="I3397" i="22" s="1"/>
  <c r="H3396" i="22"/>
  <c r="I3396" i="22" s="1"/>
  <c r="H3395" i="22"/>
  <c r="I3395" i="22" s="1"/>
  <c r="H3394" i="22"/>
  <c r="I3394" i="22" s="1"/>
  <c r="H3393" i="22"/>
  <c r="I3393" i="22" s="1"/>
  <c r="H3392" i="22"/>
  <c r="I3392" i="22" s="1"/>
  <c r="H3391" i="22"/>
  <c r="I3391" i="22" s="1"/>
  <c r="H3390" i="22"/>
  <c r="I3390" i="22" s="1"/>
  <c r="H3389" i="22"/>
  <c r="I3389" i="22" s="1"/>
  <c r="H3388" i="22"/>
  <c r="I3388" i="22" s="1"/>
  <c r="H3387" i="22"/>
  <c r="I3387" i="22" s="1"/>
  <c r="H3386" i="22"/>
  <c r="I3386" i="22" s="1"/>
  <c r="H3385" i="22"/>
  <c r="I3385" i="22" s="1"/>
  <c r="H3384" i="22"/>
  <c r="I3384" i="22" s="1"/>
  <c r="H3383" i="22"/>
  <c r="I3383" i="22" s="1"/>
  <c r="H3382" i="22"/>
  <c r="I3382" i="22" s="1"/>
  <c r="H3381" i="22"/>
  <c r="I3381" i="22" s="1"/>
  <c r="H3380" i="22"/>
  <c r="I3380" i="22" s="1"/>
  <c r="H3379" i="22"/>
  <c r="I3379" i="22" s="1"/>
  <c r="H3378" i="22"/>
  <c r="I3378" i="22" s="1"/>
  <c r="H3377" i="22"/>
  <c r="I3377" i="22" s="1"/>
  <c r="H3376" i="22"/>
  <c r="I3376" i="22" s="1"/>
  <c r="H3375" i="22"/>
  <c r="I3375" i="22" s="1"/>
  <c r="H3374" i="22"/>
  <c r="I3374" i="22" s="1"/>
  <c r="H3373" i="22"/>
  <c r="I3373" i="22" s="1"/>
  <c r="H3372" i="22"/>
  <c r="I3372" i="22" s="1"/>
  <c r="H3371" i="22"/>
  <c r="I3371" i="22" s="1"/>
  <c r="H3370" i="22"/>
  <c r="I3370" i="22" s="1"/>
  <c r="H3369" i="22"/>
  <c r="I3369" i="22" s="1"/>
  <c r="H3368" i="22"/>
  <c r="I3368" i="22" s="1"/>
  <c r="H3367" i="22"/>
  <c r="I3367" i="22" s="1"/>
  <c r="H3366" i="22"/>
  <c r="I3366" i="22" s="1"/>
  <c r="H3365" i="22"/>
  <c r="I3365" i="22" s="1"/>
  <c r="H3364" i="22"/>
  <c r="I3364" i="22" s="1"/>
  <c r="H3363" i="22"/>
  <c r="I3363" i="22" s="1"/>
  <c r="H3362" i="22"/>
  <c r="I3362" i="22" s="1"/>
  <c r="H3361" i="22"/>
  <c r="I3361" i="22" s="1"/>
  <c r="H3360" i="22"/>
  <c r="I3360" i="22" s="1"/>
  <c r="H3359" i="22"/>
  <c r="I3359" i="22" s="1"/>
  <c r="H3358" i="22"/>
  <c r="I3358" i="22" s="1"/>
  <c r="H3357" i="22"/>
  <c r="I3357" i="22" s="1"/>
  <c r="H3356" i="22"/>
  <c r="I3356" i="22" s="1"/>
  <c r="H3355" i="22"/>
  <c r="I3355" i="22" s="1"/>
  <c r="H3354" i="22"/>
  <c r="I3354" i="22" s="1"/>
  <c r="H3353" i="22"/>
  <c r="I3353" i="22" s="1"/>
  <c r="H3352" i="22"/>
  <c r="I3352" i="22" s="1"/>
  <c r="H3351" i="22"/>
  <c r="I3351" i="22" s="1"/>
  <c r="H3350" i="22"/>
  <c r="I3350" i="22" s="1"/>
  <c r="H3349" i="22"/>
  <c r="I3349" i="22" s="1"/>
  <c r="H3348" i="22"/>
  <c r="I3348" i="22" s="1"/>
  <c r="H3347" i="22"/>
  <c r="I3347" i="22" s="1"/>
  <c r="H3346" i="22"/>
  <c r="I3346" i="22" s="1"/>
  <c r="H3345" i="22"/>
  <c r="I3345" i="22" s="1"/>
  <c r="H3344" i="22"/>
  <c r="I3344" i="22" s="1"/>
  <c r="H3343" i="22"/>
  <c r="I3343" i="22" s="1"/>
  <c r="H3342" i="22"/>
  <c r="I3342" i="22" s="1"/>
  <c r="H3341" i="22"/>
  <c r="I3341" i="22" s="1"/>
  <c r="H3340" i="22"/>
  <c r="I3340" i="22" s="1"/>
  <c r="H3339" i="22"/>
  <c r="I3339" i="22" s="1"/>
  <c r="H3338" i="22"/>
  <c r="I3338" i="22" s="1"/>
  <c r="H3337" i="22"/>
  <c r="I3337" i="22" s="1"/>
  <c r="H3336" i="22"/>
  <c r="I3336" i="22" s="1"/>
  <c r="H3335" i="22"/>
  <c r="I3335" i="22" s="1"/>
  <c r="H3334" i="22"/>
  <c r="I3334" i="22" s="1"/>
  <c r="H3333" i="22"/>
  <c r="I3333" i="22" s="1"/>
  <c r="H3332" i="22"/>
  <c r="I3332" i="22" s="1"/>
  <c r="H3331" i="22"/>
  <c r="I3331" i="22" s="1"/>
  <c r="H3330" i="22"/>
  <c r="I3330" i="22" s="1"/>
  <c r="H3329" i="22"/>
  <c r="I3329" i="22" s="1"/>
  <c r="H3328" i="22"/>
  <c r="I3328" i="22" s="1"/>
  <c r="H3327" i="22"/>
  <c r="I3327" i="22" s="1"/>
  <c r="H3326" i="22"/>
  <c r="I3326" i="22" s="1"/>
  <c r="H3325" i="22"/>
  <c r="I3325" i="22" s="1"/>
  <c r="H3324" i="22"/>
  <c r="I3324" i="22" s="1"/>
  <c r="H3323" i="22"/>
  <c r="I3323" i="22" s="1"/>
  <c r="H3322" i="22"/>
  <c r="I3322" i="22" s="1"/>
  <c r="H3321" i="22"/>
  <c r="I3321" i="22" s="1"/>
  <c r="H3320" i="22"/>
  <c r="I3320" i="22" s="1"/>
  <c r="H3319" i="22"/>
  <c r="I3319" i="22" s="1"/>
  <c r="H3318" i="22"/>
  <c r="I3318" i="22" s="1"/>
  <c r="H3317" i="22"/>
  <c r="I3317" i="22" s="1"/>
  <c r="H3316" i="22"/>
  <c r="I3316" i="22" s="1"/>
  <c r="H3315" i="22"/>
  <c r="I3315" i="22" s="1"/>
  <c r="H3314" i="22"/>
  <c r="I3314" i="22" s="1"/>
  <c r="H3313" i="22"/>
  <c r="I3313" i="22" s="1"/>
  <c r="H3312" i="22"/>
  <c r="I3312" i="22" s="1"/>
  <c r="H3311" i="22"/>
  <c r="I3311" i="22" s="1"/>
  <c r="H3310" i="22"/>
  <c r="I3310" i="22" s="1"/>
  <c r="H3309" i="22"/>
  <c r="I3309" i="22" s="1"/>
  <c r="H3308" i="22"/>
  <c r="I3308" i="22" s="1"/>
  <c r="H3307" i="22"/>
  <c r="I3307" i="22" s="1"/>
  <c r="H3306" i="22"/>
  <c r="I3306" i="22" s="1"/>
  <c r="H3305" i="22"/>
  <c r="I3305" i="22" s="1"/>
  <c r="H3304" i="22"/>
  <c r="I3304" i="22" s="1"/>
  <c r="H3303" i="22"/>
  <c r="I3303" i="22" s="1"/>
  <c r="H3302" i="22"/>
  <c r="I3302" i="22" s="1"/>
  <c r="H3301" i="22"/>
  <c r="I3301" i="22" s="1"/>
  <c r="H3300" i="22"/>
  <c r="I3300" i="22" s="1"/>
  <c r="H3299" i="22"/>
  <c r="I3299" i="22" s="1"/>
  <c r="H3298" i="22"/>
  <c r="I3298" i="22" s="1"/>
  <c r="H3297" i="22"/>
  <c r="I3297" i="22" s="1"/>
  <c r="H3296" i="22"/>
  <c r="I3296" i="22" s="1"/>
  <c r="H3295" i="22"/>
  <c r="I3295" i="22" s="1"/>
  <c r="H3294" i="22"/>
  <c r="I3294" i="22" s="1"/>
  <c r="H3293" i="22"/>
  <c r="I3293" i="22" s="1"/>
  <c r="H3292" i="22"/>
  <c r="I3292" i="22" s="1"/>
  <c r="H3291" i="22"/>
  <c r="I3291" i="22" s="1"/>
  <c r="H3290" i="22"/>
  <c r="I3290" i="22" s="1"/>
  <c r="H3289" i="22"/>
  <c r="I3289" i="22" s="1"/>
  <c r="H3288" i="22"/>
  <c r="I3288" i="22" s="1"/>
  <c r="H3287" i="22"/>
  <c r="I3287" i="22" s="1"/>
  <c r="H3286" i="22"/>
  <c r="I3286" i="22" s="1"/>
  <c r="H3285" i="22"/>
  <c r="I3285" i="22" s="1"/>
  <c r="H3284" i="22"/>
  <c r="I3284" i="22" s="1"/>
  <c r="H3283" i="22"/>
  <c r="I3283" i="22" s="1"/>
  <c r="H3282" i="22"/>
  <c r="I3282" i="22" s="1"/>
  <c r="H3281" i="22"/>
  <c r="I3281" i="22" s="1"/>
  <c r="H3280" i="22"/>
  <c r="I3280" i="22" s="1"/>
  <c r="H3279" i="22"/>
  <c r="I3279" i="22" s="1"/>
  <c r="H3278" i="22"/>
  <c r="I3278" i="22" s="1"/>
  <c r="H3277" i="22"/>
  <c r="I3277" i="22" s="1"/>
  <c r="H3276" i="22"/>
  <c r="I3276" i="22" s="1"/>
  <c r="H3275" i="22"/>
  <c r="I3275" i="22" s="1"/>
  <c r="H3274" i="22"/>
  <c r="I3274" i="22" s="1"/>
  <c r="H3273" i="22"/>
  <c r="I3273" i="22" s="1"/>
  <c r="H3272" i="22"/>
  <c r="I3272" i="22" s="1"/>
  <c r="H3271" i="22"/>
  <c r="I3271" i="22" s="1"/>
  <c r="H3270" i="22"/>
  <c r="I3270" i="22" s="1"/>
  <c r="H3269" i="22"/>
  <c r="I3269" i="22" s="1"/>
  <c r="H3268" i="22"/>
  <c r="I3268" i="22" s="1"/>
  <c r="H3267" i="22"/>
  <c r="I3267" i="22" s="1"/>
  <c r="H3266" i="22"/>
  <c r="I3266" i="22" s="1"/>
  <c r="H3265" i="22"/>
  <c r="I3265" i="22" s="1"/>
  <c r="H3264" i="22"/>
  <c r="I3264" i="22" s="1"/>
  <c r="H3263" i="22"/>
  <c r="I3263" i="22" s="1"/>
  <c r="H3262" i="22"/>
  <c r="I3262" i="22" s="1"/>
  <c r="H3261" i="22"/>
  <c r="I3261" i="22" s="1"/>
  <c r="H3260" i="22"/>
  <c r="I3260" i="22" s="1"/>
  <c r="H3259" i="22"/>
  <c r="I3259" i="22" s="1"/>
  <c r="H3258" i="22"/>
  <c r="I3258" i="22" s="1"/>
  <c r="H3257" i="22"/>
  <c r="I3257" i="22" s="1"/>
  <c r="H3256" i="22"/>
  <c r="I3256" i="22" s="1"/>
  <c r="H3255" i="22"/>
  <c r="I3255" i="22" s="1"/>
  <c r="H3254" i="22"/>
  <c r="I3254" i="22" s="1"/>
  <c r="H3253" i="22"/>
  <c r="I3253" i="22" s="1"/>
  <c r="H3252" i="22"/>
  <c r="I3252" i="22" s="1"/>
  <c r="H3251" i="22"/>
  <c r="I3251" i="22" s="1"/>
  <c r="H3250" i="22"/>
  <c r="I3250" i="22" s="1"/>
  <c r="H3249" i="22"/>
  <c r="I3249" i="22" s="1"/>
  <c r="H3248" i="22"/>
  <c r="I3248" i="22" s="1"/>
  <c r="H3247" i="22"/>
  <c r="I3247" i="22" s="1"/>
  <c r="H3246" i="22"/>
  <c r="I3246" i="22" s="1"/>
  <c r="H3245" i="22"/>
  <c r="I3245" i="22" s="1"/>
  <c r="H3244" i="22"/>
  <c r="I3244" i="22" s="1"/>
  <c r="H3243" i="22"/>
  <c r="I3243" i="22" s="1"/>
  <c r="H3242" i="22"/>
  <c r="I3242" i="22" s="1"/>
  <c r="H3241" i="22"/>
  <c r="I3241" i="22" s="1"/>
  <c r="H3240" i="22"/>
  <c r="I3240" i="22" s="1"/>
  <c r="H3239" i="22"/>
  <c r="I3239" i="22" s="1"/>
  <c r="H3238" i="22"/>
  <c r="I3238" i="22" s="1"/>
  <c r="H3237" i="22"/>
  <c r="I3237" i="22" s="1"/>
  <c r="H3236" i="22"/>
  <c r="I3236" i="22" s="1"/>
  <c r="H3235" i="22"/>
  <c r="I3235" i="22" s="1"/>
  <c r="H3234" i="22"/>
  <c r="I3234" i="22" s="1"/>
  <c r="H3233" i="22"/>
  <c r="I3233" i="22" s="1"/>
  <c r="H3232" i="22"/>
  <c r="I3232" i="22" s="1"/>
  <c r="H3231" i="22"/>
  <c r="I3231" i="22" s="1"/>
  <c r="H3230" i="22"/>
  <c r="I3230" i="22" s="1"/>
  <c r="H3229" i="22"/>
  <c r="I3229" i="22" s="1"/>
  <c r="H3228" i="22"/>
  <c r="I3228" i="22" s="1"/>
  <c r="H3227" i="22"/>
  <c r="I3227" i="22" s="1"/>
  <c r="H3226" i="22"/>
  <c r="I3226" i="22" s="1"/>
  <c r="H3225" i="22"/>
  <c r="I3225" i="22" s="1"/>
  <c r="H3224" i="22"/>
  <c r="I3224" i="22" s="1"/>
  <c r="H3223" i="22"/>
  <c r="I3223" i="22" s="1"/>
  <c r="H3222" i="22"/>
  <c r="I3222" i="22" s="1"/>
  <c r="H3221" i="22"/>
  <c r="I3221" i="22" s="1"/>
  <c r="H3220" i="22"/>
  <c r="I3220" i="22" s="1"/>
  <c r="H3219" i="22"/>
  <c r="I3219" i="22" s="1"/>
  <c r="H3218" i="22"/>
  <c r="I3218" i="22" s="1"/>
  <c r="H3217" i="22"/>
  <c r="I3217" i="22" s="1"/>
  <c r="H3216" i="22"/>
  <c r="I3216" i="22" s="1"/>
  <c r="H3215" i="22"/>
  <c r="I3215" i="22" s="1"/>
  <c r="H3214" i="22"/>
  <c r="I3214" i="22" s="1"/>
  <c r="H3213" i="22"/>
  <c r="I3213" i="22" s="1"/>
  <c r="H3212" i="22"/>
  <c r="I3212" i="22" s="1"/>
  <c r="H3211" i="22"/>
  <c r="I3211" i="22" s="1"/>
  <c r="H3210" i="22"/>
  <c r="I3210" i="22" s="1"/>
  <c r="H3209" i="22"/>
  <c r="I3209" i="22" s="1"/>
  <c r="H3208" i="22"/>
  <c r="I3208" i="22" s="1"/>
  <c r="H3207" i="22"/>
  <c r="I3207" i="22" s="1"/>
  <c r="H3206" i="22"/>
  <c r="I3206" i="22" s="1"/>
  <c r="H3205" i="22"/>
  <c r="I3205" i="22" s="1"/>
  <c r="H3204" i="22"/>
  <c r="I3204" i="22" s="1"/>
  <c r="H3203" i="22"/>
  <c r="I3203" i="22" s="1"/>
  <c r="H3202" i="22"/>
  <c r="I3202" i="22" s="1"/>
  <c r="H3201" i="22"/>
  <c r="I3201" i="22" s="1"/>
  <c r="H3200" i="22"/>
  <c r="I3200" i="22" s="1"/>
  <c r="H3199" i="22"/>
  <c r="I3199" i="22" s="1"/>
  <c r="H3198" i="22"/>
  <c r="I3198" i="22" s="1"/>
  <c r="H3197" i="22"/>
  <c r="I3197" i="22" s="1"/>
  <c r="H3196" i="22"/>
  <c r="I3196" i="22" s="1"/>
  <c r="H3195" i="22"/>
  <c r="I3195" i="22" s="1"/>
  <c r="H3194" i="22"/>
  <c r="I3194" i="22" s="1"/>
  <c r="H3193" i="22"/>
  <c r="I3193" i="22" s="1"/>
  <c r="H3192" i="22"/>
  <c r="I3192" i="22" s="1"/>
  <c r="H3191" i="22"/>
  <c r="I3191" i="22" s="1"/>
  <c r="H3190" i="22"/>
  <c r="I3190" i="22" s="1"/>
  <c r="H3189" i="22"/>
  <c r="I3189" i="22" s="1"/>
  <c r="H3188" i="22"/>
  <c r="I3188" i="22" s="1"/>
  <c r="H3187" i="22"/>
  <c r="I3187" i="22" s="1"/>
  <c r="H3186" i="22"/>
  <c r="I3186" i="22" s="1"/>
  <c r="H3185" i="22"/>
  <c r="I3185" i="22" s="1"/>
  <c r="H3184" i="22"/>
  <c r="I3184" i="22" s="1"/>
  <c r="H3183" i="22"/>
  <c r="I3183" i="22" s="1"/>
  <c r="H3182" i="22"/>
  <c r="I3182" i="22" s="1"/>
  <c r="H3181" i="22"/>
  <c r="I3181" i="22" s="1"/>
  <c r="H3180" i="22"/>
  <c r="I3180" i="22" s="1"/>
  <c r="H3179" i="22"/>
  <c r="I3179" i="22" s="1"/>
  <c r="H3178" i="22"/>
  <c r="I3178" i="22" s="1"/>
  <c r="H3177" i="22"/>
  <c r="I3177" i="22" s="1"/>
  <c r="H3176" i="22"/>
  <c r="I3176" i="22" s="1"/>
  <c r="H3175" i="22"/>
  <c r="I3175" i="22" s="1"/>
  <c r="H3174" i="22"/>
  <c r="I3174" i="22" s="1"/>
  <c r="H3173" i="22"/>
  <c r="I3173" i="22" s="1"/>
  <c r="H3172" i="22"/>
  <c r="I3172" i="22" s="1"/>
  <c r="H3171" i="22"/>
  <c r="I3171" i="22" s="1"/>
  <c r="H3170" i="22"/>
  <c r="I3170" i="22" s="1"/>
  <c r="H3169" i="22"/>
  <c r="I3169" i="22" s="1"/>
  <c r="H3168" i="22"/>
  <c r="I3168" i="22" s="1"/>
  <c r="H3167" i="22"/>
  <c r="I3167" i="22" s="1"/>
  <c r="H3166" i="22"/>
  <c r="I3166" i="22" s="1"/>
  <c r="H3165" i="22"/>
  <c r="I3165" i="22" s="1"/>
  <c r="H3164" i="22"/>
  <c r="I3164" i="22" s="1"/>
  <c r="H3163" i="22"/>
  <c r="I3163" i="22" s="1"/>
  <c r="H3162" i="22"/>
  <c r="I3162" i="22" s="1"/>
  <c r="H3161" i="22"/>
  <c r="I3161" i="22" s="1"/>
  <c r="H3160" i="22"/>
  <c r="I3160" i="22" s="1"/>
  <c r="H3159" i="22"/>
  <c r="I3159" i="22" s="1"/>
  <c r="H3158" i="22"/>
  <c r="I3158" i="22" s="1"/>
  <c r="H3157" i="22"/>
  <c r="I3157" i="22" s="1"/>
  <c r="H3156" i="22"/>
  <c r="I3156" i="22" s="1"/>
  <c r="H3155" i="22"/>
  <c r="I3155" i="22" s="1"/>
  <c r="H3154" i="22"/>
  <c r="I3154" i="22" s="1"/>
  <c r="H3153" i="22"/>
  <c r="I3153" i="22" s="1"/>
  <c r="H3152" i="22"/>
  <c r="I3152" i="22" s="1"/>
  <c r="H3151" i="22"/>
  <c r="I3151" i="22" s="1"/>
  <c r="H3150" i="22"/>
  <c r="I3150" i="22" s="1"/>
  <c r="H3149" i="22"/>
  <c r="I3149" i="22" s="1"/>
  <c r="H3148" i="22"/>
  <c r="I3148" i="22" s="1"/>
  <c r="H3147" i="22"/>
  <c r="I3147" i="22" s="1"/>
  <c r="H3146" i="22"/>
  <c r="I3146" i="22" s="1"/>
  <c r="H3145" i="22"/>
  <c r="I3145" i="22" s="1"/>
  <c r="H3144" i="22"/>
  <c r="I3144" i="22" s="1"/>
  <c r="H3143" i="22"/>
  <c r="I3143" i="22" s="1"/>
  <c r="H3142" i="22"/>
  <c r="I3142" i="22" s="1"/>
  <c r="H3141" i="22"/>
  <c r="I3141" i="22" s="1"/>
  <c r="H3140" i="22"/>
  <c r="I3140" i="22" s="1"/>
  <c r="H3139" i="22"/>
  <c r="I3139" i="22" s="1"/>
  <c r="H3138" i="22"/>
  <c r="I3138" i="22" s="1"/>
  <c r="H3137" i="22"/>
  <c r="I3137" i="22" s="1"/>
  <c r="H3136" i="22"/>
  <c r="I3136" i="22" s="1"/>
  <c r="H3135" i="22"/>
  <c r="I3135" i="22" s="1"/>
  <c r="H3134" i="22"/>
  <c r="I3134" i="22" s="1"/>
  <c r="H3133" i="22"/>
  <c r="I3133" i="22" s="1"/>
  <c r="H3132" i="22"/>
  <c r="I3132" i="22" s="1"/>
  <c r="H3131" i="22"/>
  <c r="I3131" i="22" s="1"/>
  <c r="H3130" i="22"/>
  <c r="I3130" i="22" s="1"/>
  <c r="H3129" i="22"/>
  <c r="I3129" i="22" s="1"/>
  <c r="H3128" i="22"/>
  <c r="I3128" i="22" s="1"/>
  <c r="H3127" i="22"/>
  <c r="I3127" i="22" s="1"/>
  <c r="H3126" i="22"/>
  <c r="I3126" i="22" s="1"/>
  <c r="H3125" i="22"/>
  <c r="I3125" i="22" s="1"/>
  <c r="H3124" i="22"/>
  <c r="I3124" i="22" s="1"/>
  <c r="H3123" i="22"/>
  <c r="I3123" i="22" s="1"/>
  <c r="H3122" i="22"/>
  <c r="I3122" i="22" s="1"/>
  <c r="H3121" i="22"/>
  <c r="I3121" i="22" s="1"/>
  <c r="H3120" i="22"/>
  <c r="I3120" i="22" s="1"/>
  <c r="H3119" i="22"/>
  <c r="I3119" i="22" s="1"/>
  <c r="H3118" i="22"/>
  <c r="I3118" i="22" s="1"/>
  <c r="H3117" i="22"/>
  <c r="I3117" i="22" s="1"/>
  <c r="H3116" i="22"/>
  <c r="I3116" i="22" s="1"/>
  <c r="H3115" i="22"/>
  <c r="I3115" i="22" s="1"/>
  <c r="H3114" i="22"/>
  <c r="I3114" i="22" s="1"/>
  <c r="H3113" i="22"/>
  <c r="I3113" i="22" s="1"/>
  <c r="H3112" i="22"/>
  <c r="I3112" i="22" s="1"/>
  <c r="H3111" i="22"/>
  <c r="I3111" i="22" s="1"/>
  <c r="H3110" i="22"/>
  <c r="I3110" i="22" s="1"/>
  <c r="H3109" i="22"/>
  <c r="I3109" i="22" s="1"/>
  <c r="H3108" i="22"/>
  <c r="I3108" i="22" s="1"/>
  <c r="H3107" i="22"/>
  <c r="I3107" i="22" s="1"/>
  <c r="H3106" i="22"/>
  <c r="I3106" i="22" s="1"/>
  <c r="H3105" i="22"/>
  <c r="I3105" i="22" s="1"/>
  <c r="H3104" i="22"/>
  <c r="I3104" i="22" s="1"/>
  <c r="H3103" i="22"/>
  <c r="I3103" i="22" s="1"/>
  <c r="H3102" i="22"/>
  <c r="I3102" i="22" s="1"/>
  <c r="H3101" i="22"/>
  <c r="I3101" i="22" s="1"/>
  <c r="H3100" i="22"/>
  <c r="I3100" i="22" s="1"/>
  <c r="H3099" i="22"/>
  <c r="I3099" i="22" s="1"/>
  <c r="H3098" i="22"/>
  <c r="I3098" i="22" s="1"/>
  <c r="H3097" i="22"/>
  <c r="I3097" i="22" s="1"/>
  <c r="H3096" i="22"/>
  <c r="I3096" i="22" s="1"/>
  <c r="H3095" i="22"/>
  <c r="I3095" i="22" s="1"/>
  <c r="H3094" i="22"/>
  <c r="I3094" i="22" s="1"/>
  <c r="H3093" i="22"/>
  <c r="I3093" i="22" s="1"/>
  <c r="H3092" i="22"/>
  <c r="I3092" i="22" s="1"/>
  <c r="H3091" i="22"/>
  <c r="I3091" i="22" s="1"/>
  <c r="H3090" i="22"/>
  <c r="I3090" i="22" s="1"/>
  <c r="H3089" i="22"/>
  <c r="I3089" i="22" s="1"/>
  <c r="H3088" i="22"/>
  <c r="I3088" i="22" s="1"/>
  <c r="H3087" i="22"/>
  <c r="I3087" i="22" s="1"/>
  <c r="H3086" i="22"/>
  <c r="I3086" i="22" s="1"/>
  <c r="H3085" i="22"/>
  <c r="I3085" i="22" s="1"/>
  <c r="H3084" i="22"/>
  <c r="I3084" i="22" s="1"/>
  <c r="H3083" i="22"/>
  <c r="I3083" i="22" s="1"/>
  <c r="H3082" i="22"/>
  <c r="I3082" i="22" s="1"/>
  <c r="H3081" i="22"/>
  <c r="I3081" i="22" s="1"/>
  <c r="H3080" i="22"/>
  <c r="I3080" i="22" s="1"/>
  <c r="H3079" i="22"/>
  <c r="I3079" i="22" s="1"/>
  <c r="H3078" i="22"/>
  <c r="I3078" i="22" s="1"/>
  <c r="H3077" i="22"/>
  <c r="I3077" i="22" s="1"/>
  <c r="H3076" i="22"/>
  <c r="I3076" i="22" s="1"/>
  <c r="H3075" i="22"/>
  <c r="I3075" i="22" s="1"/>
  <c r="H3074" i="22"/>
  <c r="I3074" i="22" s="1"/>
  <c r="H3073" i="22"/>
  <c r="I3073" i="22" s="1"/>
  <c r="H3072" i="22"/>
  <c r="I3072" i="22" s="1"/>
  <c r="H3071" i="22"/>
  <c r="I3071" i="22" s="1"/>
  <c r="H3070" i="22"/>
  <c r="I3070" i="22" s="1"/>
  <c r="H3069" i="22"/>
  <c r="I3069" i="22" s="1"/>
  <c r="H3068" i="22"/>
  <c r="I3068" i="22" s="1"/>
  <c r="H3067" i="22"/>
  <c r="I3067" i="22" s="1"/>
  <c r="H3066" i="22"/>
  <c r="I3066" i="22" s="1"/>
  <c r="H3065" i="22"/>
  <c r="I3065" i="22" s="1"/>
  <c r="H3064" i="22"/>
  <c r="I3064" i="22" s="1"/>
  <c r="H3063" i="22"/>
  <c r="I3063" i="22" s="1"/>
  <c r="H3062" i="22"/>
  <c r="I3062" i="22" s="1"/>
  <c r="H3061" i="22"/>
  <c r="I3061" i="22" s="1"/>
  <c r="H3060" i="22"/>
  <c r="I3060" i="22" s="1"/>
  <c r="H3059" i="22"/>
  <c r="I3059" i="22" s="1"/>
  <c r="H3058" i="22"/>
  <c r="I3058" i="22" s="1"/>
  <c r="H3057" i="22"/>
  <c r="I3057" i="22" s="1"/>
  <c r="H3056" i="22"/>
  <c r="I3056" i="22" s="1"/>
  <c r="H3055" i="22"/>
  <c r="I3055" i="22" s="1"/>
  <c r="H3054" i="22"/>
  <c r="I3054" i="22" s="1"/>
  <c r="H3053" i="22"/>
  <c r="I3053" i="22" s="1"/>
  <c r="H3052" i="22"/>
  <c r="I3052" i="22" s="1"/>
  <c r="H3051" i="22"/>
  <c r="I3051" i="22" s="1"/>
  <c r="H3050" i="22"/>
  <c r="I3050" i="22" s="1"/>
  <c r="H3049" i="22"/>
  <c r="I3049" i="22" s="1"/>
  <c r="H3048" i="22"/>
  <c r="I3048" i="22" s="1"/>
  <c r="H3047" i="22"/>
  <c r="I3047" i="22" s="1"/>
  <c r="H3046" i="22"/>
  <c r="I3046" i="22" s="1"/>
  <c r="H3045" i="22"/>
  <c r="I3045" i="22" s="1"/>
  <c r="H3044" i="22"/>
  <c r="I3044" i="22" s="1"/>
  <c r="H3043" i="22"/>
  <c r="I3043" i="22" s="1"/>
  <c r="H3042" i="22"/>
  <c r="I3042" i="22" s="1"/>
  <c r="H3041" i="22"/>
  <c r="I3041" i="22" s="1"/>
  <c r="H3040" i="22"/>
  <c r="I3040" i="22" s="1"/>
  <c r="H3039" i="22"/>
  <c r="I3039" i="22" s="1"/>
  <c r="H3038" i="22"/>
  <c r="I3038" i="22" s="1"/>
  <c r="H3037" i="22"/>
  <c r="I3037" i="22" s="1"/>
  <c r="H3036" i="22"/>
  <c r="I3036" i="22" s="1"/>
  <c r="H3035" i="22"/>
  <c r="I3035" i="22" s="1"/>
  <c r="H3034" i="22"/>
  <c r="I3034" i="22" s="1"/>
  <c r="H3033" i="22"/>
  <c r="I3033" i="22" s="1"/>
  <c r="H3032" i="22"/>
  <c r="I3032" i="22" s="1"/>
  <c r="H3031" i="22"/>
  <c r="I3031" i="22" s="1"/>
  <c r="H3030" i="22"/>
  <c r="I3030" i="22" s="1"/>
  <c r="H3029" i="22"/>
  <c r="I3029" i="22" s="1"/>
  <c r="H3028" i="22"/>
  <c r="I3028" i="22" s="1"/>
  <c r="H3027" i="22"/>
  <c r="I3027" i="22" s="1"/>
  <c r="H3026" i="22"/>
  <c r="I3026" i="22" s="1"/>
  <c r="H3025" i="22"/>
  <c r="I3025" i="22" s="1"/>
  <c r="H3024" i="22"/>
  <c r="I3024" i="22" s="1"/>
  <c r="H3023" i="22"/>
  <c r="I3023" i="22" s="1"/>
  <c r="H3022" i="22"/>
  <c r="I3022" i="22" s="1"/>
  <c r="H3021" i="22"/>
  <c r="I3021" i="22" s="1"/>
  <c r="H3020" i="22"/>
  <c r="I3020" i="22" s="1"/>
  <c r="H3019" i="22"/>
  <c r="I3019" i="22" s="1"/>
  <c r="H3018" i="22"/>
  <c r="I3018" i="22" s="1"/>
  <c r="H3017" i="22"/>
  <c r="I3017" i="22" s="1"/>
  <c r="H3016" i="22"/>
  <c r="I3016" i="22" s="1"/>
  <c r="H3015" i="22"/>
  <c r="I3015" i="22" s="1"/>
  <c r="H3014" i="22"/>
  <c r="I3014" i="22" s="1"/>
  <c r="H3013" i="22"/>
  <c r="I3013" i="22" s="1"/>
  <c r="H3012" i="22"/>
  <c r="I3012" i="22" s="1"/>
  <c r="H3011" i="22"/>
  <c r="I3011" i="22" s="1"/>
  <c r="H3010" i="22"/>
  <c r="I3010" i="22" s="1"/>
  <c r="H3009" i="22"/>
  <c r="I3009" i="22" s="1"/>
  <c r="H3008" i="22"/>
  <c r="I3008" i="22" s="1"/>
  <c r="H3007" i="22"/>
  <c r="I3007" i="22" s="1"/>
  <c r="H3006" i="22"/>
  <c r="I3006" i="22" s="1"/>
  <c r="H3005" i="22"/>
  <c r="I3005" i="22" s="1"/>
  <c r="H3004" i="22"/>
  <c r="I3004" i="22" s="1"/>
  <c r="H3003" i="22"/>
  <c r="I3003" i="22" s="1"/>
  <c r="H3002" i="22"/>
  <c r="I3002" i="22" s="1"/>
  <c r="H3001" i="22"/>
  <c r="I3001" i="22" s="1"/>
  <c r="H3000" i="22"/>
  <c r="I3000" i="22" s="1"/>
  <c r="H2999" i="22"/>
  <c r="I2999" i="22" s="1"/>
  <c r="H2998" i="22"/>
  <c r="I2998" i="22" s="1"/>
  <c r="H2997" i="22"/>
  <c r="I2997" i="22" s="1"/>
  <c r="H2996" i="22"/>
  <c r="I2996" i="22" s="1"/>
  <c r="H2995" i="22"/>
  <c r="I2995" i="22" s="1"/>
  <c r="H2994" i="22"/>
  <c r="I2994" i="22" s="1"/>
  <c r="H2993" i="22"/>
  <c r="I2993" i="22" s="1"/>
  <c r="H2992" i="22"/>
  <c r="I2992" i="22" s="1"/>
  <c r="H2991" i="22"/>
  <c r="I2991" i="22" s="1"/>
  <c r="H2990" i="22"/>
  <c r="I2990" i="22" s="1"/>
  <c r="H2989" i="22"/>
  <c r="I2989" i="22" s="1"/>
  <c r="H2988" i="22"/>
  <c r="I2988" i="22" s="1"/>
  <c r="H2987" i="22"/>
  <c r="I2987" i="22" s="1"/>
  <c r="H2986" i="22"/>
  <c r="I2986" i="22" s="1"/>
  <c r="H2985" i="22"/>
  <c r="I2985" i="22" s="1"/>
  <c r="H2984" i="22"/>
  <c r="I2984" i="22" s="1"/>
  <c r="H2983" i="22"/>
  <c r="I2983" i="22" s="1"/>
  <c r="H2982" i="22"/>
  <c r="I2982" i="22" s="1"/>
  <c r="H2981" i="22"/>
  <c r="I2981" i="22" s="1"/>
  <c r="H2980" i="22"/>
  <c r="I2980" i="22" s="1"/>
  <c r="H2979" i="22"/>
  <c r="I2979" i="22" s="1"/>
  <c r="H2978" i="22"/>
  <c r="I2978" i="22" s="1"/>
  <c r="H2977" i="22"/>
  <c r="I2977" i="22" s="1"/>
  <c r="H2976" i="22"/>
  <c r="I2976" i="22" s="1"/>
  <c r="H2975" i="22"/>
  <c r="I2975" i="22" s="1"/>
  <c r="H2974" i="22"/>
  <c r="I2974" i="22" s="1"/>
  <c r="H2973" i="22"/>
  <c r="I2973" i="22" s="1"/>
  <c r="H2972" i="22"/>
  <c r="I2972" i="22" s="1"/>
  <c r="H2971" i="22"/>
  <c r="I2971" i="22" s="1"/>
  <c r="H2970" i="22"/>
  <c r="I2970" i="22" s="1"/>
  <c r="H2969" i="22"/>
  <c r="I2969" i="22" s="1"/>
  <c r="H2968" i="22"/>
  <c r="I2968" i="22" s="1"/>
  <c r="H2967" i="22"/>
  <c r="I2967" i="22" s="1"/>
  <c r="H2966" i="22"/>
  <c r="I2966" i="22" s="1"/>
  <c r="H2965" i="22"/>
  <c r="I2965" i="22" s="1"/>
  <c r="H2964" i="22"/>
  <c r="I2964" i="22" s="1"/>
  <c r="H2963" i="22"/>
  <c r="I2963" i="22" s="1"/>
  <c r="H2962" i="22"/>
  <c r="I2962" i="22" s="1"/>
  <c r="H2961" i="22"/>
  <c r="I2961" i="22" s="1"/>
  <c r="H2960" i="22"/>
  <c r="I2960" i="22" s="1"/>
  <c r="H2959" i="22"/>
  <c r="I2959" i="22" s="1"/>
  <c r="H2958" i="22"/>
  <c r="I2958" i="22" s="1"/>
  <c r="H2957" i="22"/>
  <c r="I2957" i="22" s="1"/>
  <c r="H2956" i="22"/>
  <c r="I2956" i="22" s="1"/>
  <c r="H2955" i="22"/>
  <c r="I2955" i="22" s="1"/>
  <c r="H2954" i="22"/>
  <c r="I2954" i="22" s="1"/>
  <c r="H2953" i="22"/>
  <c r="I2953" i="22" s="1"/>
  <c r="H2952" i="22"/>
  <c r="I2952" i="22" s="1"/>
  <c r="H2951" i="22"/>
  <c r="I2951" i="22" s="1"/>
  <c r="H2950" i="22"/>
  <c r="I2950" i="22" s="1"/>
  <c r="H2949" i="22"/>
  <c r="I2949" i="22" s="1"/>
  <c r="H2948" i="22"/>
  <c r="I2948" i="22" s="1"/>
  <c r="H2947" i="22"/>
  <c r="I2947" i="22" s="1"/>
  <c r="H2946" i="22"/>
  <c r="I2946" i="22" s="1"/>
  <c r="H2945" i="22"/>
  <c r="I2945" i="22" s="1"/>
  <c r="H2944" i="22"/>
  <c r="I2944" i="22" s="1"/>
  <c r="H2943" i="22"/>
  <c r="I2943" i="22" s="1"/>
  <c r="H2942" i="22"/>
  <c r="I2942" i="22" s="1"/>
  <c r="H2941" i="22"/>
  <c r="I2941" i="22" s="1"/>
  <c r="H2940" i="22"/>
  <c r="I2940" i="22" s="1"/>
  <c r="H2939" i="22"/>
  <c r="I2939" i="22" s="1"/>
  <c r="H2938" i="22"/>
  <c r="I2938" i="22" s="1"/>
  <c r="H2937" i="22"/>
  <c r="I2937" i="22" s="1"/>
  <c r="H2936" i="22"/>
  <c r="I2936" i="22" s="1"/>
  <c r="H2935" i="22"/>
  <c r="I2935" i="22" s="1"/>
  <c r="H2934" i="22"/>
  <c r="I2934" i="22" s="1"/>
  <c r="H2933" i="22"/>
  <c r="I2933" i="22" s="1"/>
  <c r="H2932" i="22"/>
  <c r="I2932" i="22" s="1"/>
  <c r="H2931" i="22"/>
  <c r="I2931" i="22" s="1"/>
  <c r="H2930" i="22"/>
  <c r="I2930" i="22" s="1"/>
  <c r="H2929" i="22"/>
  <c r="I2929" i="22" s="1"/>
  <c r="H2928" i="22"/>
  <c r="I2928" i="22" s="1"/>
  <c r="H2927" i="22"/>
  <c r="I2927" i="22" s="1"/>
  <c r="H2926" i="22"/>
  <c r="I2926" i="22" s="1"/>
  <c r="H2925" i="22"/>
  <c r="I2925" i="22" s="1"/>
  <c r="H2924" i="22"/>
  <c r="I2924" i="22" s="1"/>
  <c r="H2923" i="22"/>
  <c r="I2923" i="22" s="1"/>
  <c r="H2922" i="22"/>
  <c r="I2922" i="22" s="1"/>
  <c r="H2921" i="22"/>
  <c r="I2921" i="22" s="1"/>
  <c r="H2920" i="22"/>
  <c r="I2920" i="22" s="1"/>
  <c r="H2919" i="22"/>
  <c r="I2919" i="22" s="1"/>
  <c r="H2918" i="22"/>
  <c r="I2918" i="22" s="1"/>
  <c r="H2917" i="22"/>
  <c r="I2917" i="22" s="1"/>
  <c r="H2916" i="22"/>
  <c r="I2916" i="22" s="1"/>
  <c r="H2915" i="22"/>
  <c r="I2915" i="22" s="1"/>
  <c r="H2914" i="22"/>
  <c r="I2914" i="22" s="1"/>
  <c r="H2913" i="22"/>
  <c r="I2913" i="22" s="1"/>
  <c r="H2912" i="22"/>
  <c r="I2912" i="22" s="1"/>
  <c r="H2911" i="22"/>
  <c r="I2911" i="22" s="1"/>
  <c r="H2910" i="22"/>
  <c r="I2910" i="22" s="1"/>
  <c r="H2909" i="22"/>
  <c r="I2909" i="22" s="1"/>
  <c r="H2908" i="22"/>
  <c r="I2908" i="22" s="1"/>
  <c r="H2907" i="22"/>
  <c r="I2907" i="22" s="1"/>
  <c r="H2906" i="22"/>
  <c r="I2906" i="22" s="1"/>
  <c r="H2905" i="22"/>
  <c r="I2905" i="22" s="1"/>
  <c r="H2904" i="22"/>
  <c r="I2904" i="22" s="1"/>
  <c r="H2903" i="22"/>
  <c r="I2903" i="22" s="1"/>
  <c r="H2902" i="22"/>
  <c r="I2902" i="22" s="1"/>
  <c r="H2901" i="22"/>
  <c r="I2901" i="22" s="1"/>
  <c r="H2900" i="22"/>
  <c r="I2900" i="22" s="1"/>
  <c r="H2899" i="22"/>
  <c r="I2899" i="22" s="1"/>
  <c r="H2898" i="22"/>
  <c r="I2898" i="22" s="1"/>
  <c r="H2897" i="22"/>
  <c r="I2897" i="22" s="1"/>
  <c r="H2896" i="22"/>
  <c r="I2896" i="22" s="1"/>
  <c r="H2895" i="22"/>
  <c r="I2895" i="22" s="1"/>
  <c r="H2894" i="22"/>
  <c r="I2894" i="22" s="1"/>
  <c r="H2893" i="22"/>
  <c r="I2893" i="22" s="1"/>
  <c r="H2892" i="22"/>
  <c r="I2892" i="22" s="1"/>
  <c r="H2891" i="22"/>
  <c r="I2891" i="22" s="1"/>
  <c r="H2890" i="22"/>
  <c r="I2890" i="22" s="1"/>
  <c r="H2889" i="22"/>
  <c r="I2889" i="22" s="1"/>
  <c r="H2888" i="22"/>
  <c r="I2888" i="22" s="1"/>
  <c r="H2887" i="22"/>
  <c r="I2887" i="22" s="1"/>
  <c r="H2886" i="22"/>
  <c r="I2886" i="22" s="1"/>
  <c r="H2885" i="22"/>
  <c r="I2885" i="22" s="1"/>
  <c r="H2884" i="22"/>
  <c r="I2884" i="22" s="1"/>
  <c r="H2883" i="22"/>
  <c r="I2883" i="22" s="1"/>
  <c r="H2882" i="22"/>
  <c r="I2882" i="22" s="1"/>
  <c r="H2881" i="22"/>
  <c r="I2881" i="22" s="1"/>
  <c r="H2880" i="22"/>
  <c r="I2880" i="22" s="1"/>
  <c r="H2879" i="22"/>
  <c r="I2879" i="22" s="1"/>
  <c r="H2878" i="22"/>
  <c r="I2878" i="22" s="1"/>
  <c r="H2877" i="22"/>
  <c r="I2877" i="22" s="1"/>
  <c r="H2876" i="22"/>
  <c r="I2876" i="22" s="1"/>
  <c r="H2875" i="22"/>
  <c r="I2875" i="22" s="1"/>
  <c r="H2874" i="22"/>
  <c r="I2874" i="22" s="1"/>
  <c r="H2873" i="22"/>
  <c r="I2873" i="22" s="1"/>
  <c r="H2872" i="22"/>
  <c r="I2872" i="22" s="1"/>
  <c r="H2871" i="22"/>
  <c r="I2871" i="22" s="1"/>
  <c r="H2870" i="22"/>
  <c r="I2870" i="22" s="1"/>
  <c r="H2869" i="22"/>
  <c r="I2869" i="22" s="1"/>
  <c r="H2868" i="22"/>
  <c r="I2868" i="22" s="1"/>
  <c r="H2867" i="22"/>
  <c r="I2867" i="22" s="1"/>
  <c r="H2866" i="22"/>
  <c r="I2866" i="22" s="1"/>
  <c r="H2865" i="22"/>
  <c r="I2865" i="22" s="1"/>
  <c r="H2864" i="22"/>
  <c r="I2864" i="22" s="1"/>
  <c r="H2863" i="22"/>
  <c r="I2863" i="22" s="1"/>
  <c r="H2862" i="22"/>
  <c r="I2862" i="22" s="1"/>
  <c r="H2861" i="22"/>
  <c r="I2861" i="22" s="1"/>
  <c r="H2860" i="22"/>
  <c r="I2860" i="22" s="1"/>
  <c r="H2859" i="22"/>
  <c r="I2859" i="22" s="1"/>
  <c r="H2858" i="22"/>
  <c r="I2858" i="22" s="1"/>
  <c r="H2857" i="22"/>
  <c r="I2857" i="22" s="1"/>
  <c r="H2856" i="22"/>
  <c r="I2856" i="22" s="1"/>
  <c r="H2855" i="22"/>
  <c r="I2855" i="22" s="1"/>
  <c r="H2854" i="22"/>
  <c r="I2854" i="22" s="1"/>
  <c r="H2853" i="22"/>
  <c r="I2853" i="22" s="1"/>
  <c r="H2852" i="22"/>
  <c r="I2852" i="22" s="1"/>
  <c r="H2851" i="22"/>
  <c r="I2851" i="22" s="1"/>
  <c r="H2850" i="22"/>
  <c r="I2850" i="22" s="1"/>
  <c r="H2849" i="22"/>
  <c r="I2849" i="22" s="1"/>
  <c r="H2848" i="22"/>
  <c r="I2848" i="22" s="1"/>
  <c r="H2847" i="22"/>
  <c r="I2847" i="22" s="1"/>
  <c r="H2846" i="22"/>
  <c r="I2846" i="22" s="1"/>
  <c r="H2845" i="22"/>
  <c r="I2845" i="22" s="1"/>
  <c r="H2844" i="22"/>
  <c r="I2844" i="22" s="1"/>
  <c r="H2843" i="22"/>
  <c r="I2843" i="22" s="1"/>
  <c r="H2842" i="22"/>
  <c r="I2842" i="22" s="1"/>
  <c r="H2841" i="22"/>
  <c r="I2841" i="22" s="1"/>
  <c r="H2840" i="22"/>
  <c r="I2840" i="22" s="1"/>
  <c r="H2839" i="22"/>
  <c r="I2839" i="22" s="1"/>
  <c r="H2838" i="22"/>
  <c r="I2838" i="22" s="1"/>
  <c r="H2837" i="22"/>
  <c r="I2837" i="22" s="1"/>
  <c r="H2836" i="22"/>
  <c r="I2836" i="22" s="1"/>
  <c r="H2835" i="22"/>
  <c r="I2835" i="22" s="1"/>
  <c r="H2834" i="22"/>
  <c r="I2834" i="22" s="1"/>
  <c r="H2833" i="22"/>
  <c r="I2833" i="22" s="1"/>
  <c r="H2832" i="22"/>
  <c r="I2832" i="22" s="1"/>
  <c r="H2831" i="22"/>
  <c r="I2831" i="22" s="1"/>
  <c r="H2830" i="22"/>
  <c r="I2830" i="22" s="1"/>
  <c r="H2829" i="22"/>
  <c r="I2829" i="22" s="1"/>
  <c r="H2828" i="22"/>
  <c r="I2828" i="22" s="1"/>
  <c r="H2827" i="22"/>
  <c r="I2827" i="22" s="1"/>
  <c r="H2826" i="22"/>
  <c r="I2826" i="22" s="1"/>
  <c r="H2825" i="22"/>
  <c r="I2825" i="22" s="1"/>
  <c r="H2824" i="22"/>
  <c r="I2824" i="22" s="1"/>
  <c r="H2823" i="22"/>
  <c r="I2823" i="22" s="1"/>
  <c r="H2822" i="22"/>
  <c r="I2822" i="22" s="1"/>
  <c r="H2821" i="22"/>
  <c r="I2821" i="22" s="1"/>
  <c r="H2820" i="22"/>
  <c r="I2820" i="22" s="1"/>
  <c r="H2819" i="22"/>
  <c r="I2819" i="22" s="1"/>
  <c r="H2818" i="22"/>
  <c r="I2818" i="22" s="1"/>
  <c r="H2817" i="22"/>
  <c r="I2817" i="22" s="1"/>
  <c r="H2816" i="22"/>
  <c r="I2816" i="22" s="1"/>
  <c r="H2815" i="22"/>
  <c r="I2815" i="22" s="1"/>
  <c r="H2814" i="22"/>
  <c r="I2814" i="22" s="1"/>
  <c r="H2813" i="22"/>
  <c r="I2813" i="22" s="1"/>
  <c r="H2812" i="22"/>
  <c r="I2812" i="22" s="1"/>
  <c r="H2811" i="22"/>
  <c r="I2811" i="22" s="1"/>
  <c r="H2810" i="22"/>
  <c r="I2810" i="22" s="1"/>
  <c r="H2809" i="22"/>
  <c r="I2809" i="22" s="1"/>
  <c r="H2808" i="22"/>
  <c r="I2808" i="22" s="1"/>
  <c r="H2807" i="22"/>
  <c r="I2807" i="22" s="1"/>
  <c r="H2806" i="22"/>
  <c r="I2806" i="22" s="1"/>
  <c r="H2805" i="22"/>
  <c r="I2805" i="22" s="1"/>
  <c r="H2804" i="22"/>
  <c r="I2804" i="22" s="1"/>
  <c r="H2803" i="22"/>
  <c r="I2803" i="22" s="1"/>
  <c r="H2802" i="22"/>
  <c r="I2802" i="22" s="1"/>
  <c r="H2801" i="22"/>
  <c r="I2801" i="22" s="1"/>
  <c r="H2800" i="22"/>
  <c r="I2800" i="22" s="1"/>
  <c r="H2799" i="22"/>
  <c r="I2799" i="22" s="1"/>
  <c r="H2798" i="22"/>
  <c r="I2798" i="22" s="1"/>
  <c r="H2797" i="22"/>
  <c r="I2797" i="22" s="1"/>
  <c r="H2796" i="22"/>
  <c r="I2796" i="22" s="1"/>
  <c r="H2795" i="22"/>
  <c r="I2795" i="22" s="1"/>
  <c r="H2794" i="22"/>
  <c r="I2794" i="22" s="1"/>
  <c r="H2793" i="22"/>
  <c r="I2793" i="22" s="1"/>
  <c r="H2792" i="22"/>
  <c r="I2792" i="22" s="1"/>
  <c r="H2791" i="22"/>
  <c r="I2791" i="22" s="1"/>
  <c r="H2790" i="22"/>
  <c r="I2790" i="22" s="1"/>
  <c r="H2789" i="22"/>
  <c r="I2789" i="22" s="1"/>
  <c r="H2788" i="22"/>
  <c r="I2788" i="22" s="1"/>
  <c r="H2787" i="22"/>
  <c r="I2787" i="22" s="1"/>
  <c r="H2786" i="22"/>
  <c r="I2786" i="22" s="1"/>
  <c r="H2785" i="22"/>
  <c r="I2785" i="22" s="1"/>
  <c r="H2784" i="22"/>
  <c r="I2784" i="22" s="1"/>
  <c r="H2783" i="22"/>
  <c r="I2783" i="22" s="1"/>
  <c r="H2782" i="22"/>
  <c r="I2782" i="22" s="1"/>
  <c r="H2781" i="22"/>
  <c r="I2781" i="22" s="1"/>
  <c r="H2780" i="22"/>
  <c r="I2780" i="22" s="1"/>
  <c r="H2779" i="22"/>
  <c r="I2779" i="22" s="1"/>
  <c r="H2778" i="22"/>
  <c r="I2778" i="22" s="1"/>
  <c r="H2777" i="22"/>
  <c r="I2777" i="22" s="1"/>
  <c r="H2776" i="22"/>
  <c r="I2776" i="22" s="1"/>
  <c r="H2775" i="22"/>
  <c r="I2775" i="22" s="1"/>
  <c r="H2774" i="22"/>
  <c r="I2774" i="22" s="1"/>
  <c r="H2773" i="22"/>
  <c r="I2773" i="22" s="1"/>
  <c r="H2772" i="22"/>
  <c r="I2772" i="22" s="1"/>
  <c r="H2771" i="22"/>
  <c r="I2771" i="22" s="1"/>
  <c r="H2770" i="22"/>
  <c r="I2770" i="22" s="1"/>
  <c r="H2769" i="22"/>
  <c r="I2769" i="22" s="1"/>
  <c r="H2768" i="22"/>
  <c r="I2768" i="22" s="1"/>
  <c r="H2767" i="22"/>
  <c r="I2767" i="22" s="1"/>
  <c r="H2766" i="22"/>
  <c r="I2766" i="22" s="1"/>
  <c r="H2765" i="22"/>
  <c r="I2765" i="22" s="1"/>
  <c r="H2764" i="22"/>
  <c r="I2764" i="22" s="1"/>
  <c r="H2763" i="22"/>
  <c r="I2763" i="22" s="1"/>
  <c r="H2762" i="22"/>
  <c r="I2762" i="22" s="1"/>
  <c r="H2761" i="22"/>
  <c r="I2761" i="22" s="1"/>
  <c r="H2760" i="22"/>
  <c r="I2760" i="22" s="1"/>
  <c r="H2759" i="22"/>
  <c r="I2759" i="22" s="1"/>
  <c r="H2758" i="22"/>
  <c r="I2758" i="22" s="1"/>
  <c r="H2757" i="22"/>
  <c r="I2757" i="22" s="1"/>
  <c r="H2756" i="22"/>
  <c r="I2756" i="22" s="1"/>
  <c r="H2755" i="22"/>
  <c r="I2755" i="22" s="1"/>
  <c r="H2754" i="22"/>
  <c r="I2754" i="22" s="1"/>
  <c r="H2753" i="22"/>
  <c r="I2753" i="22" s="1"/>
  <c r="H2752" i="22"/>
  <c r="I2752" i="22" s="1"/>
  <c r="H2751" i="22"/>
  <c r="I2751" i="22" s="1"/>
  <c r="H2750" i="22"/>
  <c r="I2750" i="22" s="1"/>
  <c r="H2749" i="22"/>
  <c r="I2749" i="22" s="1"/>
  <c r="H2748" i="22"/>
  <c r="I2748" i="22" s="1"/>
  <c r="H2747" i="22"/>
  <c r="I2747" i="22" s="1"/>
  <c r="H2746" i="22"/>
  <c r="I2746" i="22" s="1"/>
  <c r="H2745" i="22"/>
  <c r="I2745" i="22" s="1"/>
  <c r="H2744" i="22"/>
  <c r="I2744" i="22" s="1"/>
  <c r="H2743" i="22"/>
  <c r="I2743" i="22" s="1"/>
  <c r="H2742" i="22"/>
  <c r="I2742" i="22" s="1"/>
  <c r="H2741" i="22"/>
  <c r="I2741" i="22" s="1"/>
  <c r="H2740" i="22"/>
  <c r="I2740" i="22" s="1"/>
  <c r="H2739" i="22"/>
  <c r="I2739" i="22" s="1"/>
  <c r="H2738" i="22"/>
  <c r="I2738" i="22" s="1"/>
  <c r="H2737" i="22"/>
  <c r="I2737" i="22" s="1"/>
  <c r="H2736" i="22"/>
  <c r="I2736" i="22" s="1"/>
  <c r="H2735" i="22"/>
  <c r="I2735" i="22" s="1"/>
  <c r="H2734" i="22"/>
  <c r="I2734" i="22" s="1"/>
  <c r="H2733" i="22"/>
  <c r="I2733" i="22" s="1"/>
  <c r="H2732" i="22"/>
  <c r="I2732" i="22" s="1"/>
  <c r="H2731" i="22"/>
  <c r="I2731" i="22" s="1"/>
  <c r="H2730" i="22"/>
  <c r="I2730" i="22" s="1"/>
  <c r="H2729" i="22"/>
  <c r="I2729" i="22" s="1"/>
  <c r="H2728" i="22"/>
  <c r="I2728" i="22" s="1"/>
  <c r="H2727" i="22"/>
  <c r="I2727" i="22" s="1"/>
  <c r="H2726" i="22"/>
  <c r="I2726" i="22" s="1"/>
  <c r="H2725" i="22"/>
  <c r="I2725" i="22" s="1"/>
  <c r="H2724" i="22"/>
  <c r="I2724" i="22" s="1"/>
  <c r="H2723" i="22"/>
  <c r="I2723" i="22" s="1"/>
  <c r="H2722" i="22"/>
  <c r="I2722" i="22" s="1"/>
  <c r="H2721" i="22"/>
  <c r="I2721" i="22" s="1"/>
  <c r="H2720" i="22"/>
  <c r="I2720" i="22" s="1"/>
  <c r="H2719" i="22"/>
  <c r="I2719" i="22" s="1"/>
  <c r="H2718" i="22"/>
  <c r="I2718" i="22" s="1"/>
  <c r="H2717" i="22"/>
  <c r="I2717" i="22" s="1"/>
  <c r="H2716" i="22"/>
  <c r="I2716" i="22" s="1"/>
  <c r="H2715" i="22"/>
  <c r="I2715" i="22" s="1"/>
  <c r="H2714" i="22"/>
  <c r="I2714" i="22" s="1"/>
  <c r="H2713" i="22"/>
  <c r="I2713" i="22" s="1"/>
  <c r="H2712" i="22"/>
  <c r="I2712" i="22" s="1"/>
  <c r="H2711" i="22"/>
  <c r="I2711" i="22" s="1"/>
  <c r="H2710" i="22"/>
  <c r="I2710" i="22" s="1"/>
  <c r="H2709" i="22"/>
  <c r="I2709" i="22" s="1"/>
  <c r="H2708" i="22"/>
  <c r="I2708" i="22" s="1"/>
  <c r="H2707" i="22"/>
  <c r="I2707" i="22" s="1"/>
  <c r="H2706" i="22"/>
  <c r="I2706" i="22" s="1"/>
  <c r="H2705" i="22"/>
  <c r="I2705" i="22" s="1"/>
  <c r="H2704" i="22"/>
  <c r="I2704" i="22" s="1"/>
  <c r="H2703" i="22"/>
  <c r="I2703" i="22" s="1"/>
  <c r="H2702" i="22"/>
  <c r="I2702" i="22" s="1"/>
  <c r="H2701" i="22"/>
  <c r="I2701" i="22" s="1"/>
  <c r="H2700" i="22"/>
  <c r="I2700" i="22" s="1"/>
  <c r="H2699" i="22"/>
  <c r="I2699" i="22" s="1"/>
  <c r="H2698" i="22"/>
  <c r="I2698" i="22" s="1"/>
  <c r="H2697" i="22"/>
  <c r="I2697" i="22" s="1"/>
  <c r="H2696" i="22"/>
  <c r="I2696" i="22" s="1"/>
  <c r="H2695" i="22"/>
  <c r="I2695" i="22" s="1"/>
  <c r="H2694" i="22"/>
  <c r="I2694" i="22" s="1"/>
  <c r="H2693" i="22"/>
  <c r="I2693" i="22" s="1"/>
  <c r="H2692" i="22"/>
  <c r="I2692" i="22" s="1"/>
  <c r="H2691" i="22"/>
  <c r="I2691" i="22" s="1"/>
  <c r="H2690" i="22"/>
  <c r="I2690" i="22" s="1"/>
  <c r="H2689" i="22"/>
  <c r="I2689" i="22" s="1"/>
  <c r="H2688" i="22"/>
  <c r="I2688" i="22" s="1"/>
  <c r="H2687" i="22"/>
  <c r="I2687" i="22" s="1"/>
  <c r="H2686" i="22"/>
  <c r="I2686" i="22" s="1"/>
  <c r="H2685" i="22"/>
  <c r="I2685" i="22" s="1"/>
  <c r="H2684" i="22"/>
  <c r="I2684" i="22" s="1"/>
  <c r="H2683" i="22"/>
  <c r="I2683" i="22" s="1"/>
  <c r="H2682" i="22"/>
  <c r="I2682" i="22" s="1"/>
  <c r="H2681" i="22"/>
  <c r="I2681" i="22" s="1"/>
  <c r="H2680" i="22"/>
  <c r="I2680" i="22" s="1"/>
  <c r="H2679" i="22"/>
  <c r="I2679" i="22" s="1"/>
  <c r="H2678" i="22"/>
  <c r="I2678" i="22" s="1"/>
  <c r="H2677" i="22"/>
  <c r="I2677" i="22" s="1"/>
  <c r="H2676" i="22"/>
  <c r="I2676" i="22" s="1"/>
  <c r="H2675" i="22"/>
  <c r="I2675" i="22" s="1"/>
  <c r="H2674" i="22"/>
  <c r="I2674" i="22" s="1"/>
  <c r="H2673" i="22"/>
  <c r="I2673" i="22" s="1"/>
  <c r="H2672" i="22"/>
  <c r="I2672" i="22" s="1"/>
  <c r="H2671" i="22"/>
  <c r="I2671" i="22" s="1"/>
  <c r="H2670" i="22"/>
  <c r="I2670" i="22" s="1"/>
  <c r="H2669" i="22"/>
  <c r="I2669" i="22" s="1"/>
  <c r="H2668" i="22"/>
  <c r="I2668" i="22" s="1"/>
  <c r="H2667" i="22"/>
  <c r="I2667" i="22" s="1"/>
  <c r="H2666" i="22"/>
  <c r="I2666" i="22" s="1"/>
  <c r="H2665" i="22"/>
  <c r="I2665" i="22" s="1"/>
  <c r="H2664" i="22"/>
  <c r="I2664" i="22" s="1"/>
  <c r="H2663" i="22"/>
  <c r="I2663" i="22" s="1"/>
  <c r="H2662" i="22"/>
  <c r="I2662" i="22" s="1"/>
  <c r="H2661" i="22"/>
  <c r="I2661" i="22" s="1"/>
  <c r="H2660" i="22"/>
  <c r="I2660" i="22" s="1"/>
  <c r="H2659" i="22"/>
  <c r="I2659" i="22" s="1"/>
  <c r="H2658" i="22"/>
  <c r="I2658" i="22" s="1"/>
  <c r="H2657" i="22"/>
  <c r="I2657" i="22" s="1"/>
  <c r="H2656" i="22"/>
  <c r="I2656" i="22" s="1"/>
  <c r="H2655" i="22"/>
  <c r="I2655" i="22" s="1"/>
  <c r="H2654" i="22"/>
  <c r="I2654" i="22" s="1"/>
  <c r="H2653" i="22"/>
  <c r="I2653" i="22" s="1"/>
  <c r="H2652" i="22"/>
  <c r="I2652" i="22" s="1"/>
  <c r="H2651" i="22"/>
  <c r="I2651" i="22" s="1"/>
  <c r="H2650" i="22"/>
  <c r="I2650" i="22" s="1"/>
  <c r="H2649" i="22"/>
  <c r="I2649" i="22" s="1"/>
  <c r="H2648" i="22"/>
  <c r="I2648" i="22" s="1"/>
  <c r="H2647" i="22"/>
  <c r="I2647" i="22" s="1"/>
  <c r="H2646" i="22"/>
  <c r="I2646" i="22" s="1"/>
  <c r="H2645" i="22"/>
  <c r="I2645" i="22" s="1"/>
  <c r="H2644" i="22"/>
  <c r="I2644" i="22" s="1"/>
  <c r="H2643" i="22"/>
  <c r="I2643" i="22" s="1"/>
  <c r="H2642" i="22"/>
  <c r="I2642" i="22" s="1"/>
  <c r="H2641" i="22"/>
  <c r="I2641" i="22" s="1"/>
  <c r="H2640" i="22"/>
  <c r="I2640" i="22" s="1"/>
  <c r="H2639" i="22"/>
  <c r="I2639" i="22" s="1"/>
  <c r="H2638" i="22"/>
  <c r="I2638" i="22" s="1"/>
  <c r="H2637" i="22"/>
  <c r="I2637" i="22" s="1"/>
  <c r="H2636" i="22"/>
  <c r="I2636" i="22" s="1"/>
  <c r="H2635" i="22"/>
  <c r="I2635" i="22" s="1"/>
  <c r="H2634" i="22"/>
  <c r="I2634" i="22" s="1"/>
  <c r="H2633" i="22"/>
  <c r="I2633" i="22" s="1"/>
  <c r="H2632" i="22"/>
  <c r="I2632" i="22" s="1"/>
  <c r="H2631" i="22"/>
  <c r="I2631" i="22" s="1"/>
  <c r="H2630" i="22"/>
  <c r="I2630" i="22" s="1"/>
  <c r="H2629" i="22"/>
  <c r="I2629" i="22" s="1"/>
  <c r="H2628" i="22"/>
  <c r="I2628" i="22" s="1"/>
  <c r="H2627" i="22"/>
  <c r="I2627" i="22" s="1"/>
  <c r="H2626" i="22"/>
  <c r="I2626" i="22" s="1"/>
  <c r="H2625" i="22"/>
  <c r="I2625" i="22" s="1"/>
  <c r="H2624" i="22"/>
  <c r="I2624" i="22" s="1"/>
  <c r="H2623" i="22"/>
  <c r="I2623" i="22" s="1"/>
  <c r="H2622" i="22"/>
  <c r="I2622" i="22" s="1"/>
  <c r="H2621" i="22"/>
  <c r="I2621" i="22" s="1"/>
  <c r="H2620" i="22"/>
  <c r="I2620" i="22" s="1"/>
  <c r="H2619" i="22"/>
  <c r="I2619" i="22" s="1"/>
  <c r="H2618" i="22"/>
  <c r="I2618" i="22" s="1"/>
  <c r="H2617" i="22"/>
  <c r="I2617" i="22" s="1"/>
  <c r="H2616" i="22"/>
  <c r="I2616" i="22" s="1"/>
  <c r="H2615" i="22"/>
  <c r="I2615" i="22" s="1"/>
  <c r="H2614" i="22"/>
  <c r="I2614" i="22" s="1"/>
  <c r="H2613" i="22"/>
  <c r="I2613" i="22" s="1"/>
  <c r="H2612" i="22"/>
  <c r="I2612" i="22" s="1"/>
  <c r="H2611" i="22"/>
  <c r="I2611" i="22" s="1"/>
  <c r="H2610" i="22"/>
  <c r="I2610" i="22" s="1"/>
  <c r="H2609" i="22"/>
  <c r="I2609" i="22" s="1"/>
  <c r="H2608" i="22"/>
  <c r="I2608" i="22" s="1"/>
  <c r="H2607" i="22"/>
  <c r="I2607" i="22" s="1"/>
  <c r="H2606" i="22"/>
  <c r="I2606" i="22" s="1"/>
  <c r="H2605" i="22"/>
  <c r="I2605" i="22" s="1"/>
  <c r="H2604" i="22"/>
  <c r="I2604" i="22" s="1"/>
  <c r="H2603" i="22"/>
  <c r="I2603" i="22" s="1"/>
  <c r="H2602" i="22"/>
  <c r="I2602" i="22" s="1"/>
  <c r="H2601" i="22"/>
  <c r="I2601" i="22" s="1"/>
  <c r="H2600" i="22"/>
  <c r="I2600" i="22" s="1"/>
  <c r="H2599" i="22"/>
  <c r="I2599" i="22" s="1"/>
  <c r="H2598" i="22"/>
  <c r="I2598" i="22" s="1"/>
  <c r="H2597" i="22"/>
  <c r="I2597" i="22" s="1"/>
  <c r="H2596" i="22"/>
  <c r="I2596" i="22" s="1"/>
  <c r="H2595" i="22"/>
  <c r="I2595" i="22" s="1"/>
  <c r="H2594" i="22"/>
  <c r="I2594" i="22" s="1"/>
  <c r="H2593" i="22"/>
  <c r="I2593" i="22" s="1"/>
  <c r="H2592" i="22"/>
  <c r="I2592" i="22" s="1"/>
  <c r="H2591" i="22"/>
  <c r="I2591" i="22" s="1"/>
  <c r="H2590" i="22"/>
  <c r="I2590" i="22" s="1"/>
  <c r="H2589" i="22"/>
  <c r="I2589" i="22" s="1"/>
  <c r="H2588" i="22"/>
  <c r="I2588" i="22" s="1"/>
  <c r="H2587" i="22"/>
  <c r="I2587" i="22" s="1"/>
  <c r="H2586" i="22"/>
  <c r="I2586" i="22" s="1"/>
  <c r="H2585" i="22"/>
  <c r="I2585" i="22" s="1"/>
  <c r="H2584" i="22"/>
  <c r="I2584" i="22" s="1"/>
  <c r="H2583" i="22"/>
  <c r="I2583" i="22" s="1"/>
  <c r="H2582" i="22"/>
  <c r="I2582" i="22" s="1"/>
  <c r="H2581" i="22"/>
  <c r="I2581" i="22" s="1"/>
  <c r="H2580" i="22"/>
  <c r="I2580" i="22" s="1"/>
  <c r="H2579" i="22"/>
  <c r="I2579" i="22" s="1"/>
  <c r="H2578" i="22"/>
  <c r="I2578" i="22" s="1"/>
  <c r="H2577" i="22"/>
  <c r="I2577" i="22" s="1"/>
  <c r="H2576" i="22"/>
  <c r="I2576" i="22" s="1"/>
  <c r="H2575" i="22"/>
  <c r="I2575" i="22" s="1"/>
  <c r="H2574" i="22"/>
  <c r="I2574" i="22" s="1"/>
  <c r="H2573" i="22"/>
  <c r="I2573" i="22" s="1"/>
  <c r="H2572" i="22"/>
  <c r="I2572" i="22" s="1"/>
  <c r="H2571" i="22"/>
  <c r="I2571" i="22" s="1"/>
  <c r="H2570" i="22"/>
  <c r="I2570" i="22" s="1"/>
  <c r="H2569" i="22"/>
  <c r="I2569" i="22" s="1"/>
  <c r="H2568" i="22"/>
  <c r="I2568" i="22" s="1"/>
  <c r="H2567" i="22"/>
  <c r="I2567" i="22" s="1"/>
  <c r="H2566" i="22"/>
  <c r="I2566" i="22" s="1"/>
  <c r="H2565" i="22"/>
  <c r="I2565" i="22" s="1"/>
  <c r="H2564" i="22"/>
  <c r="I2564" i="22" s="1"/>
  <c r="H2563" i="22"/>
  <c r="I2563" i="22" s="1"/>
  <c r="H2562" i="22"/>
  <c r="I2562" i="22" s="1"/>
  <c r="H2561" i="22"/>
  <c r="I2561" i="22" s="1"/>
  <c r="H2560" i="22"/>
  <c r="I2560" i="22" s="1"/>
  <c r="H2559" i="22"/>
  <c r="I2559" i="22" s="1"/>
  <c r="H2558" i="22"/>
  <c r="I2558" i="22" s="1"/>
  <c r="H2557" i="22"/>
  <c r="I2557" i="22" s="1"/>
  <c r="H2556" i="22"/>
  <c r="I2556" i="22" s="1"/>
  <c r="H2555" i="22"/>
  <c r="I2555" i="22" s="1"/>
  <c r="H2554" i="22"/>
  <c r="I2554" i="22" s="1"/>
  <c r="H2553" i="22"/>
  <c r="I2553" i="22" s="1"/>
  <c r="H2552" i="22"/>
  <c r="I2552" i="22" s="1"/>
  <c r="H2551" i="22"/>
  <c r="I2551" i="22" s="1"/>
  <c r="H2550" i="22"/>
  <c r="I2550" i="22" s="1"/>
  <c r="H2549" i="22"/>
  <c r="I2549" i="22" s="1"/>
  <c r="H2548" i="22"/>
  <c r="I2548" i="22" s="1"/>
  <c r="H2547" i="22"/>
  <c r="I2547" i="22" s="1"/>
  <c r="H2546" i="22"/>
  <c r="I2546" i="22" s="1"/>
  <c r="H2545" i="22"/>
  <c r="I2545" i="22" s="1"/>
  <c r="H2544" i="22"/>
  <c r="I2544" i="22" s="1"/>
  <c r="H2543" i="22"/>
  <c r="I2543" i="22" s="1"/>
  <c r="H2542" i="22"/>
  <c r="I2542" i="22" s="1"/>
  <c r="H2541" i="22"/>
  <c r="I2541" i="22" s="1"/>
  <c r="H2540" i="22"/>
  <c r="I2540" i="22" s="1"/>
  <c r="H2539" i="22"/>
  <c r="I2539" i="22" s="1"/>
  <c r="H2538" i="22"/>
  <c r="I2538" i="22" s="1"/>
  <c r="H2537" i="22"/>
  <c r="I2537" i="22" s="1"/>
  <c r="H2536" i="22"/>
  <c r="I2536" i="22" s="1"/>
  <c r="H2535" i="22"/>
  <c r="I2535" i="22" s="1"/>
  <c r="H2534" i="22"/>
  <c r="I2534" i="22" s="1"/>
  <c r="H2533" i="22"/>
  <c r="I2533" i="22" s="1"/>
  <c r="H2532" i="22"/>
  <c r="I2532" i="22" s="1"/>
  <c r="H2531" i="22"/>
  <c r="I2531" i="22" s="1"/>
  <c r="H2530" i="22"/>
  <c r="I2530" i="22" s="1"/>
  <c r="H2529" i="22"/>
  <c r="I2529" i="22" s="1"/>
  <c r="H2528" i="22"/>
  <c r="I2528" i="22" s="1"/>
  <c r="H2527" i="22"/>
  <c r="I2527" i="22" s="1"/>
  <c r="H2526" i="22"/>
  <c r="I2526" i="22" s="1"/>
  <c r="H2525" i="22"/>
  <c r="I2525" i="22" s="1"/>
  <c r="H2524" i="22"/>
  <c r="I2524" i="22" s="1"/>
  <c r="H2523" i="22"/>
  <c r="I2523" i="22" s="1"/>
  <c r="H2522" i="22"/>
  <c r="I2522" i="22" s="1"/>
  <c r="H2521" i="22"/>
  <c r="I2521" i="22" s="1"/>
  <c r="H2520" i="22"/>
  <c r="I2520" i="22" s="1"/>
  <c r="H2519" i="22"/>
  <c r="I2519" i="22" s="1"/>
  <c r="H2518" i="22"/>
  <c r="I2518" i="22" s="1"/>
  <c r="H2517" i="22"/>
  <c r="I2517" i="22" s="1"/>
  <c r="H2516" i="22"/>
  <c r="I2516" i="22" s="1"/>
  <c r="H2515" i="22"/>
  <c r="I2515" i="22" s="1"/>
  <c r="H2514" i="22"/>
  <c r="I2514" i="22" s="1"/>
  <c r="H2513" i="22"/>
  <c r="I2513" i="22" s="1"/>
  <c r="H2512" i="22"/>
  <c r="I2512" i="22" s="1"/>
  <c r="H2511" i="22"/>
  <c r="I2511" i="22" s="1"/>
  <c r="H2510" i="22"/>
  <c r="I2510" i="22" s="1"/>
  <c r="H2509" i="22"/>
  <c r="I2509" i="22" s="1"/>
  <c r="H2508" i="22"/>
  <c r="I2508" i="22" s="1"/>
  <c r="H2507" i="22"/>
  <c r="I2507" i="22" s="1"/>
  <c r="H2506" i="22"/>
  <c r="I2506" i="22" s="1"/>
  <c r="H2505" i="22"/>
  <c r="I2505" i="22" s="1"/>
  <c r="H2504" i="22"/>
  <c r="I2504" i="22" s="1"/>
  <c r="H2503" i="22"/>
  <c r="I2503" i="22" s="1"/>
  <c r="H2502" i="22"/>
  <c r="I2502" i="22" s="1"/>
  <c r="H2501" i="22"/>
  <c r="I2501" i="22" s="1"/>
  <c r="H2500" i="22"/>
  <c r="I2500" i="22" s="1"/>
  <c r="H2499" i="22"/>
  <c r="I2499" i="22" s="1"/>
  <c r="H2498" i="22"/>
  <c r="I2498" i="22" s="1"/>
  <c r="H2497" i="22"/>
  <c r="I2497" i="22" s="1"/>
  <c r="H2496" i="22"/>
  <c r="I2496" i="22" s="1"/>
  <c r="H2495" i="22"/>
  <c r="I2495" i="22" s="1"/>
  <c r="H2494" i="22"/>
  <c r="I2494" i="22" s="1"/>
  <c r="H2493" i="22"/>
  <c r="I2493" i="22" s="1"/>
  <c r="H2492" i="22"/>
  <c r="I2492" i="22" s="1"/>
  <c r="H2491" i="22"/>
  <c r="I2491" i="22" s="1"/>
  <c r="H2490" i="22"/>
  <c r="I2490" i="22" s="1"/>
  <c r="H2489" i="22"/>
  <c r="I2489" i="22" s="1"/>
  <c r="H2488" i="22"/>
  <c r="I2488" i="22" s="1"/>
  <c r="H2487" i="22"/>
  <c r="I2487" i="22" s="1"/>
  <c r="H2486" i="22"/>
  <c r="I2486" i="22" s="1"/>
  <c r="H2485" i="22"/>
  <c r="I2485" i="22" s="1"/>
  <c r="H2484" i="22"/>
  <c r="I2484" i="22" s="1"/>
  <c r="H2483" i="22"/>
  <c r="I2483" i="22" s="1"/>
  <c r="H2482" i="22"/>
  <c r="I2482" i="22" s="1"/>
  <c r="H2481" i="22"/>
  <c r="I2481" i="22" s="1"/>
  <c r="H2480" i="22"/>
  <c r="I2480" i="22" s="1"/>
  <c r="H2479" i="22"/>
  <c r="I2479" i="22" s="1"/>
  <c r="H2478" i="22"/>
  <c r="I2478" i="22" s="1"/>
  <c r="H2477" i="22"/>
  <c r="I2477" i="22" s="1"/>
  <c r="H2476" i="22"/>
  <c r="I2476" i="22" s="1"/>
  <c r="H2475" i="22"/>
  <c r="I2475" i="22" s="1"/>
  <c r="H2474" i="22"/>
  <c r="I2474" i="22" s="1"/>
  <c r="H2473" i="22"/>
  <c r="I2473" i="22" s="1"/>
  <c r="H2472" i="22"/>
  <c r="I2472" i="22" s="1"/>
  <c r="H2471" i="22"/>
  <c r="I2471" i="22" s="1"/>
  <c r="H2470" i="22"/>
  <c r="I2470" i="22" s="1"/>
  <c r="H2469" i="22"/>
  <c r="I2469" i="22" s="1"/>
  <c r="H2468" i="22"/>
  <c r="I2468" i="22" s="1"/>
  <c r="H2467" i="22"/>
  <c r="I2467" i="22" s="1"/>
  <c r="H2466" i="22"/>
  <c r="I2466" i="22" s="1"/>
  <c r="H2465" i="22"/>
  <c r="I2465" i="22" s="1"/>
  <c r="H2464" i="22"/>
  <c r="I2464" i="22" s="1"/>
  <c r="H2463" i="22"/>
  <c r="I2463" i="22" s="1"/>
  <c r="H2462" i="22"/>
  <c r="I2462" i="22" s="1"/>
  <c r="H2461" i="22"/>
  <c r="I2461" i="22" s="1"/>
  <c r="H2460" i="22"/>
  <c r="I2460" i="22" s="1"/>
  <c r="H2459" i="22"/>
  <c r="I2459" i="22" s="1"/>
  <c r="H2458" i="22"/>
  <c r="I2458" i="22" s="1"/>
  <c r="H2457" i="22"/>
  <c r="I2457" i="22" s="1"/>
  <c r="H2456" i="22"/>
  <c r="I2456" i="22" s="1"/>
  <c r="H2455" i="22"/>
  <c r="I2455" i="22" s="1"/>
  <c r="H2454" i="22"/>
  <c r="I2454" i="22" s="1"/>
  <c r="H2453" i="22"/>
  <c r="I2453" i="22" s="1"/>
  <c r="H2452" i="22"/>
  <c r="I2452" i="22" s="1"/>
  <c r="H2451" i="22"/>
  <c r="I2451" i="22" s="1"/>
  <c r="H2450" i="22"/>
  <c r="I2450" i="22" s="1"/>
  <c r="H2449" i="22"/>
  <c r="I2449" i="22" s="1"/>
  <c r="H2448" i="22"/>
  <c r="I2448" i="22" s="1"/>
  <c r="H2447" i="22"/>
  <c r="I2447" i="22" s="1"/>
  <c r="H2446" i="22"/>
  <c r="I2446" i="22" s="1"/>
  <c r="H2445" i="22"/>
  <c r="I2445" i="22" s="1"/>
  <c r="H2444" i="22"/>
  <c r="I2444" i="22" s="1"/>
  <c r="H2443" i="22"/>
  <c r="I2443" i="22" s="1"/>
  <c r="H2442" i="22"/>
  <c r="I2442" i="22" s="1"/>
  <c r="H2441" i="22"/>
  <c r="I2441" i="22" s="1"/>
  <c r="H2440" i="22"/>
  <c r="I2440" i="22" s="1"/>
  <c r="H2439" i="22"/>
  <c r="I2439" i="22" s="1"/>
  <c r="H2438" i="22"/>
  <c r="I2438" i="22" s="1"/>
  <c r="H2437" i="22"/>
  <c r="I2437" i="22" s="1"/>
  <c r="H2436" i="22"/>
  <c r="I2436" i="22" s="1"/>
  <c r="H2435" i="22"/>
  <c r="I2435" i="22" s="1"/>
  <c r="H2434" i="22"/>
  <c r="I2434" i="22" s="1"/>
  <c r="H2433" i="22"/>
  <c r="I2433" i="22" s="1"/>
  <c r="H2432" i="22"/>
  <c r="I2432" i="22" s="1"/>
  <c r="H2431" i="22"/>
  <c r="I2431" i="22" s="1"/>
  <c r="H2430" i="22"/>
  <c r="I2430" i="22" s="1"/>
  <c r="H2429" i="22"/>
  <c r="I2429" i="22" s="1"/>
  <c r="H2428" i="22"/>
  <c r="I2428" i="22" s="1"/>
  <c r="H2427" i="22"/>
  <c r="I2427" i="22" s="1"/>
  <c r="H2426" i="22"/>
  <c r="I2426" i="22" s="1"/>
  <c r="H2425" i="22"/>
  <c r="I2425" i="22" s="1"/>
  <c r="H2424" i="22"/>
  <c r="I2424" i="22" s="1"/>
  <c r="H2423" i="22"/>
  <c r="I2423" i="22" s="1"/>
  <c r="H2422" i="22"/>
  <c r="I2422" i="22" s="1"/>
  <c r="H2421" i="22"/>
  <c r="I2421" i="22" s="1"/>
  <c r="H2420" i="22"/>
  <c r="I2420" i="22" s="1"/>
  <c r="H2419" i="22"/>
  <c r="I2419" i="22" s="1"/>
  <c r="H2418" i="22"/>
  <c r="I2418" i="22" s="1"/>
  <c r="H2417" i="22"/>
  <c r="I2417" i="22" s="1"/>
  <c r="H2416" i="22"/>
  <c r="I2416" i="22" s="1"/>
  <c r="H2415" i="22"/>
  <c r="I2415" i="22" s="1"/>
  <c r="H2414" i="22"/>
  <c r="I2414" i="22" s="1"/>
  <c r="H2413" i="22"/>
  <c r="I2413" i="22" s="1"/>
  <c r="H2412" i="22"/>
  <c r="I2412" i="22" s="1"/>
  <c r="H2411" i="22"/>
  <c r="I2411" i="22" s="1"/>
  <c r="H2410" i="22"/>
  <c r="I2410" i="22" s="1"/>
  <c r="H2409" i="22"/>
  <c r="I2409" i="22" s="1"/>
  <c r="H2408" i="22"/>
  <c r="I2408" i="22" s="1"/>
  <c r="H2407" i="22"/>
  <c r="I2407" i="22" s="1"/>
  <c r="H2406" i="22"/>
  <c r="I2406" i="22" s="1"/>
  <c r="H2405" i="22"/>
  <c r="I2405" i="22" s="1"/>
  <c r="H2404" i="22"/>
  <c r="I2404" i="22" s="1"/>
  <c r="H2403" i="22"/>
  <c r="I2403" i="22" s="1"/>
  <c r="H2402" i="22"/>
  <c r="I2402" i="22" s="1"/>
  <c r="H2401" i="22"/>
  <c r="I2401" i="22" s="1"/>
  <c r="H2400" i="22"/>
  <c r="I2400" i="22" s="1"/>
  <c r="H2399" i="22"/>
  <c r="I2399" i="22" s="1"/>
  <c r="H2398" i="22"/>
  <c r="I2398" i="22" s="1"/>
  <c r="H2397" i="22"/>
  <c r="I2397" i="22" s="1"/>
  <c r="H2396" i="22"/>
  <c r="I2396" i="22" s="1"/>
  <c r="H2395" i="22"/>
  <c r="I2395" i="22" s="1"/>
  <c r="H2394" i="22"/>
  <c r="I2394" i="22" s="1"/>
  <c r="H2393" i="22"/>
  <c r="I2393" i="22" s="1"/>
  <c r="H2392" i="22"/>
  <c r="I2392" i="22" s="1"/>
  <c r="H2391" i="22"/>
  <c r="I2391" i="22" s="1"/>
  <c r="H2390" i="22"/>
  <c r="I2390" i="22" s="1"/>
  <c r="H2389" i="22"/>
  <c r="I2389" i="22" s="1"/>
  <c r="H2388" i="22"/>
  <c r="I2388" i="22" s="1"/>
  <c r="H2387" i="22"/>
  <c r="I2387" i="22" s="1"/>
  <c r="H2386" i="22"/>
  <c r="I2386" i="22" s="1"/>
  <c r="H2385" i="22"/>
  <c r="I2385" i="22" s="1"/>
  <c r="H2384" i="22"/>
  <c r="I2384" i="22" s="1"/>
  <c r="H2383" i="22"/>
  <c r="I2383" i="22" s="1"/>
  <c r="H2382" i="22"/>
  <c r="I2382" i="22" s="1"/>
  <c r="H2381" i="22"/>
  <c r="I2381" i="22" s="1"/>
  <c r="H2380" i="22"/>
  <c r="I2380" i="22" s="1"/>
  <c r="H2379" i="22"/>
  <c r="I2379" i="22" s="1"/>
  <c r="H2378" i="22"/>
  <c r="I2378" i="22" s="1"/>
  <c r="H2377" i="22"/>
  <c r="I2377" i="22" s="1"/>
  <c r="H2376" i="22"/>
  <c r="I2376" i="22" s="1"/>
  <c r="H2375" i="22"/>
  <c r="I2375" i="22" s="1"/>
  <c r="H2374" i="22"/>
  <c r="I2374" i="22" s="1"/>
  <c r="H2373" i="22"/>
  <c r="I2373" i="22" s="1"/>
  <c r="H2372" i="22"/>
  <c r="I2372" i="22" s="1"/>
  <c r="H2371" i="22"/>
  <c r="I2371" i="22" s="1"/>
  <c r="H2370" i="22"/>
  <c r="I2370" i="22" s="1"/>
  <c r="H2369" i="22"/>
  <c r="I2369" i="22" s="1"/>
  <c r="H2368" i="22"/>
  <c r="I2368" i="22" s="1"/>
  <c r="H2367" i="22"/>
  <c r="I2367" i="22" s="1"/>
  <c r="H2366" i="22"/>
  <c r="I2366" i="22" s="1"/>
  <c r="H2365" i="22"/>
  <c r="I2365" i="22" s="1"/>
  <c r="H2364" i="22"/>
  <c r="I2364" i="22" s="1"/>
  <c r="H2363" i="22"/>
  <c r="I2363" i="22" s="1"/>
  <c r="H2362" i="22"/>
  <c r="I2362" i="22" s="1"/>
  <c r="H2361" i="22"/>
  <c r="I2361" i="22" s="1"/>
  <c r="H2360" i="22"/>
  <c r="I2360" i="22" s="1"/>
  <c r="H2359" i="22"/>
  <c r="I2359" i="22" s="1"/>
  <c r="H2358" i="22"/>
  <c r="I2358" i="22" s="1"/>
  <c r="H2357" i="22"/>
  <c r="I2357" i="22" s="1"/>
  <c r="H2356" i="22"/>
  <c r="I2356" i="22" s="1"/>
  <c r="H2355" i="22"/>
  <c r="I2355" i="22" s="1"/>
  <c r="H2354" i="22"/>
  <c r="I2354" i="22" s="1"/>
  <c r="H2353" i="22"/>
  <c r="I2353" i="22" s="1"/>
  <c r="H2352" i="22"/>
  <c r="I2352" i="22" s="1"/>
  <c r="H2351" i="22"/>
  <c r="I2351" i="22" s="1"/>
  <c r="H2350" i="22"/>
  <c r="I2350" i="22" s="1"/>
  <c r="H2349" i="22"/>
  <c r="I2349" i="22" s="1"/>
  <c r="H2348" i="22"/>
  <c r="I2348" i="22" s="1"/>
  <c r="H2347" i="22"/>
  <c r="I2347" i="22" s="1"/>
  <c r="H2346" i="22"/>
  <c r="I2346" i="22" s="1"/>
  <c r="H2345" i="22"/>
  <c r="I2345" i="22" s="1"/>
  <c r="H2344" i="22"/>
  <c r="I2344" i="22" s="1"/>
  <c r="H2343" i="22"/>
  <c r="I2343" i="22" s="1"/>
  <c r="H2342" i="22"/>
  <c r="I2342" i="22" s="1"/>
  <c r="H2341" i="22"/>
  <c r="I2341" i="22" s="1"/>
  <c r="H2340" i="22"/>
  <c r="I2340" i="22" s="1"/>
  <c r="H2339" i="22"/>
  <c r="I2339" i="22" s="1"/>
  <c r="H2338" i="22"/>
  <c r="I2338" i="22" s="1"/>
  <c r="H2337" i="22"/>
  <c r="I2337" i="22" s="1"/>
  <c r="H2336" i="22"/>
  <c r="I2336" i="22" s="1"/>
  <c r="H2335" i="22"/>
  <c r="I2335" i="22" s="1"/>
  <c r="H2334" i="22"/>
  <c r="I2334" i="22" s="1"/>
  <c r="H2333" i="22"/>
  <c r="I2333" i="22" s="1"/>
  <c r="H2332" i="22"/>
  <c r="I2332" i="22" s="1"/>
  <c r="H2331" i="22"/>
  <c r="I2331" i="22" s="1"/>
  <c r="H2330" i="22"/>
  <c r="I2330" i="22" s="1"/>
  <c r="H2329" i="22"/>
  <c r="I2329" i="22" s="1"/>
  <c r="H2328" i="22"/>
  <c r="I2328" i="22" s="1"/>
  <c r="H2327" i="22"/>
  <c r="I2327" i="22" s="1"/>
  <c r="H2326" i="22"/>
  <c r="I2326" i="22" s="1"/>
  <c r="H2325" i="22"/>
  <c r="I2325" i="22" s="1"/>
  <c r="H2324" i="22"/>
  <c r="I2324" i="22" s="1"/>
  <c r="H2323" i="22"/>
  <c r="I2323" i="22" s="1"/>
  <c r="H2322" i="22"/>
  <c r="I2322" i="22" s="1"/>
  <c r="H2321" i="22"/>
  <c r="I2321" i="22" s="1"/>
  <c r="H2320" i="22"/>
  <c r="I2320" i="22" s="1"/>
  <c r="H2319" i="22"/>
  <c r="I2319" i="22" s="1"/>
  <c r="H2318" i="22"/>
  <c r="I2318" i="22" s="1"/>
  <c r="H2317" i="22"/>
  <c r="I2317" i="22" s="1"/>
  <c r="H2316" i="22"/>
  <c r="I2316" i="22" s="1"/>
  <c r="H2315" i="22"/>
  <c r="I2315" i="22" s="1"/>
  <c r="H2314" i="22"/>
  <c r="I2314" i="22" s="1"/>
  <c r="H2313" i="22"/>
  <c r="I2313" i="22" s="1"/>
  <c r="H2312" i="22"/>
  <c r="I2312" i="22" s="1"/>
  <c r="H2311" i="22"/>
  <c r="I2311" i="22" s="1"/>
  <c r="H2310" i="22"/>
  <c r="I2310" i="22" s="1"/>
  <c r="H2309" i="22"/>
  <c r="I2309" i="22" s="1"/>
  <c r="H2308" i="22"/>
  <c r="I2308" i="22" s="1"/>
  <c r="H2307" i="22"/>
  <c r="I2307" i="22" s="1"/>
  <c r="H2306" i="22"/>
  <c r="I2306" i="22" s="1"/>
  <c r="H2305" i="22"/>
  <c r="I2305" i="22" s="1"/>
  <c r="H2304" i="22"/>
  <c r="I2304" i="22" s="1"/>
  <c r="H2303" i="22"/>
  <c r="I2303" i="22" s="1"/>
  <c r="H2302" i="22"/>
  <c r="I2302" i="22" s="1"/>
  <c r="H2301" i="22"/>
  <c r="I2301" i="22" s="1"/>
  <c r="H2300" i="22"/>
  <c r="I2300" i="22" s="1"/>
  <c r="H2299" i="22"/>
  <c r="I2299" i="22" s="1"/>
  <c r="H2298" i="22"/>
  <c r="I2298" i="22" s="1"/>
  <c r="H2297" i="22"/>
  <c r="I2297" i="22" s="1"/>
  <c r="H2296" i="22"/>
  <c r="I2296" i="22" s="1"/>
  <c r="H2295" i="22"/>
  <c r="I2295" i="22" s="1"/>
  <c r="H2294" i="22"/>
  <c r="I2294" i="22" s="1"/>
  <c r="H2293" i="22"/>
  <c r="I2293" i="22" s="1"/>
  <c r="H2292" i="22"/>
  <c r="I2292" i="22" s="1"/>
  <c r="H2291" i="22"/>
  <c r="I2291" i="22" s="1"/>
  <c r="H2290" i="22"/>
  <c r="I2290" i="22" s="1"/>
  <c r="H2289" i="22"/>
  <c r="I2289" i="22" s="1"/>
  <c r="H2288" i="22"/>
  <c r="I2288" i="22" s="1"/>
  <c r="H2287" i="22"/>
  <c r="I2287" i="22" s="1"/>
  <c r="H2286" i="22"/>
  <c r="I2286" i="22" s="1"/>
  <c r="H2285" i="22"/>
  <c r="I2285" i="22" s="1"/>
  <c r="H2284" i="22"/>
  <c r="I2284" i="22" s="1"/>
  <c r="H2283" i="22"/>
  <c r="I2283" i="22" s="1"/>
  <c r="H2282" i="22"/>
  <c r="I2282" i="22" s="1"/>
  <c r="H2281" i="22"/>
  <c r="I2281" i="22" s="1"/>
  <c r="H2280" i="22"/>
  <c r="I2280" i="22" s="1"/>
  <c r="H2279" i="22"/>
  <c r="I2279" i="22" s="1"/>
  <c r="H2278" i="22"/>
  <c r="I2278" i="22" s="1"/>
  <c r="H2277" i="22"/>
  <c r="I2277" i="22" s="1"/>
  <c r="H2276" i="22"/>
  <c r="I2276" i="22" s="1"/>
  <c r="H2275" i="22"/>
  <c r="I2275" i="22" s="1"/>
  <c r="H2274" i="22"/>
  <c r="I2274" i="22" s="1"/>
  <c r="H2273" i="22"/>
  <c r="I2273" i="22" s="1"/>
  <c r="H2272" i="22"/>
  <c r="I2272" i="22" s="1"/>
  <c r="H2271" i="22"/>
  <c r="I2271" i="22" s="1"/>
  <c r="H2270" i="22"/>
  <c r="I2270" i="22" s="1"/>
  <c r="H2269" i="22"/>
  <c r="I2269" i="22" s="1"/>
  <c r="H2268" i="22"/>
  <c r="I2268" i="22" s="1"/>
  <c r="H2267" i="22"/>
  <c r="I2267" i="22" s="1"/>
  <c r="H2266" i="22"/>
  <c r="I2266" i="22" s="1"/>
  <c r="H2265" i="22"/>
  <c r="I2265" i="22" s="1"/>
  <c r="H2264" i="22"/>
  <c r="I2264" i="22" s="1"/>
  <c r="H2263" i="22"/>
  <c r="I2263" i="22" s="1"/>
  <c r="H2262" i="22"/>
  <c r="I2262" i="22" s="1"/>
  <c r="H2261" i="22"/>
  <c r="I2261" i="22" s="1"/>
  <c r="H2260" i="22"/>
  <c r="I2260" i="22" s="1"/>
  <c r="H2259" i="22"/>
  <c r="I2259" i="22" s="1"/>
  <c r="H2258" i="22"/>
  <c r="I2258" i="22" s="1"/>
  <c r="H2257" i="22"/>
  <c r="I2257" i="22" s="1"/>
  <c r="H2256" i="22"/>
  <c r="I2256" i="22" s="1"/>
  <c r="H2255" i="22"/>
  <c r="I2255" i="22" s="1"/>
  <c r="H2254" i="22"/>
  <c r="I2254" i="22" s="1"/>
  <c r="H2253" i="22"/>
  <c r="I2253" i="22" s="1"/>
  <c r="H2252" i="22"/>
  <c r="I2252" i="22" s="1"/>
  <c r="H2251" i="22"/>
  <c r="I2251" i="22" s="1"/>
  <c r="H2250" i="22"/>
  <c r="I2250" i="22" s="1"/>
  <c r="H2249" i="22"/>
  <c r="I2249" i="22" s="1"/>
  <c r="H2248" i="22"/>
  <c r="I2248" i="22" s="1"/>
  <c r="H2247" i="22"/>
  <c r="I2247" i="22" s="1"/>
  <c r="H2246" i="22"/>
  <c r="I2246" i="22" s="1"/>
  <c r="H2245" i="22"/>
  <c r="I2245" i="22" s="1"/>
  <c r="H2244" i="22"/>
  <c r="I2244" i="22" s="1"/>
  <c r="H2243" i="22"/>
  <c r="I2243" i="22" s="1"/>
  <c r="H2242" i="22"/>
  <c r="I2242" i="22" s="1"/>
  <c r="H2241" i="22"/>
  <c r="I2241" i="22" s="1"/>
  <c r="H2240" i="22"/>
  <c r="I2240" i="22" s="1"/>
  <c r="H2239" i="22"/>
  <c r="I2239" i="22" s="1"/>
  <c r="H2238" i="22"/>
  <c r="I2238" i="22" s="1"/>
  <c r="H2237" i="22"/>
  <c r="I2237" i="22" s="1"/>
  <c r="H2236" i="22"/>
  <c r="I2236" i="22" s="1"/>
  <c r="H2235" i="22"/>
  <c r="I2235" i="22" s="1"/>
  <c r="H2234" i="22"/>
  <c r="I2234" i="22" s="1"/>
  <c r="H2233" i="22"/>
  <c r="I2233" i="22" s="1"/>
  <c r="H2232" i="22"/>
  <c r="I2232" i="22" s="1"/>
  <c r="H2231" i="22"/>
  <c r="I2231" i="22" s="1"/>
  <c r="H2230" i="22"/>
  <c r="I2230" i="22" s="1"/>
  <c r="H2229" i="22"/>
  <c r="I2229" i="22" s="1"/>
  <c r="H2228" i="22"/>
  <c r="I2228" i="22" s="1"/>
  <c r="H2227" i="22"/>
  <c r="I2227" i="22" s="1"/>
  <c r="H2226" i="22"/>
  <c r="I2226" i="22" s="1"/>
  <c r="H2225" i="22"/>
  <c r="I2225" i="22" s="1"/>
  <c r="H2224" i="22"/>
  <c r="I2224" i="22" s="1"/>
  <c r="H2223" i="22"/>
  <c r="I2223" i="22" s="1"/>
  <c r="H2222" i="22"/>
  <c r="I2222" i="22" s="1"/>
  <c r="H2221" i="22"/>
  <c r="I2221" i="22" s="1"/>
  <c r="H2220" i="22"/>
  <c r="I2220" i="22" s="1"/>
  <c r="H2219" i="22"/>
  <c r="I2219" i="22" s="1"/>
  <c r="H2218" i="22"/>
  <c r="I2218" i="22" s="1"/>
  <c r="H2217" i="22"/>
  <c r="I2217" i="22" s="1"/>
  <c r="H2216" i="22"/>
  <c r="I2216" i="22" s="1"/>
  <c r="H2215" i="22"/>
  <c r="I2215" i="22" s="1"/>
  <c r="H2214" i="22"/>
  <c r="I2214" i="22" s="1"/>
  <c r="H2213" i="22"/>
  <c r="I2213" i="22" s="1"/>
  <c r="H2212" i="22"/>
  <c r="I2212" i="22" s="1"/>
  <c r="H2211" i="22"/>
  <c r="I2211" i="22" s="1"/>
  <c r="H2210" i="22"/>
  <c r="I2210" i="22" s="1"/>
  <c r="H2209" i="22"/>
  <c r="I2209" i="22" s="1"/>
  <c r="H2208" i="22"/>
  <c r="I2208" i="22" s="1"/>
  <c r="H2207" i="22"/>
  <c r="I2207" i="22" s="1"/>
  <c r="H2206" i="22"/>
  <c r="I2206" i="22" s="1"/>
  <c r="H2205" i="22"/>
  <c r="I2205" i="22" s="1"/>
  <c r="H2204" i="22"/>
  <c r="I2204" i="22" s="1"/>
  <c r="H2203" i="22"/>
  <c r="I2203" i="22" s="1"/>
  <c r="H2202" i="22"/>
  <c r="I2202" i="22" s="1"/>
  <c r="H2201" i="22"/>
  <c r="I2201" i="22" s="1"/>
  <c r="H2200" i="22"/>
  <c r="I2200" i="22" s="1"/>
  <c r="H2199" i="22"/>
  <c r="I2199" i="22" s="1"/>
  <c r="H2198" i="22"/>
  <c r="I2198" i="22" s="1"/>
  <c r="H2197" i="22"/>
  <c r="I2197" i="22" s="1"/>
  <c r="H2196" i="22"/>
  <c r="I2196" i="22" s="1"/>
  <c r="H2195" i="22"/>
  <c r="I2195" i="22" s="1"/>
  <c r="H2194" i="22"/>
  <c r="I2194" i="22" s="1"/>
  <c r="H2193" i="22"/>
  <c r="I2193" i="22" s="1"/>
  <c r="H2192" i="22"/>
  <c r="I2192" i="22" s="1"/>
  <c r="H2191" i="22"/>
  <c r="I2191" i="22" s="1"/>
  <c r="H2190" i="22"/>
  <c r="I2190" i="22" s="1"/>
  <c r="H2189" i="22"/>
  <c r="I2189" i="22" s="1"/>
  <c r="H2188" i="22"/>
  <c r="I2188" i="22" s="1"/>
  <c r="H2187" i="22"/>
  <c r="I2187" i="22" s="1"/>
  <c r="H2186" i="22"/>
  <c r="I2186" i="22" s="1"/>
  <c r="H2185" i="22"/>
  <c r="I2185" i="22" s="1"/>
  <c r="H2184" i="22"/>
  <c r="I2184" i="22" s="1"/>
  <c r="H2183" i="22"/>
  <c r="I2183" i="22" s="1"/>
  <c r="H2182" i="22"/>
  <c r="I2182" i="22" s="1"/>
  <c r="H2181" i="22"/>
  <c r="I2181" i="22" s="1"/>
  <c r="H2180" i="22"/>
  <c r="I2180" i="22" s="1"/>
  <c r="H2179" i="22"/>
  <c r="I2179" i="22" s="1"/>
  <c r="H2178" i="22"/>
  <c r="I2178" i="22" s="1"/>
  <c r="H2177" i="22"/>
  <c r="I2177" i="22" s="1"/>
  <c r="H2176" i="22"/>
  <c r="I2176" i="22" s="1"/>
  <c r="H2175" i="22"/>
  <c r="I2175" i="22" s="1"/>
  <c r="H2174" i="22"/>
  <c r="I2174" i="22" s="1"/>
  <c r="H2173" i="22"/>
  <c r="I2173" i="22" s="1"/>
  <c r="H2172" i="22"/>
  <c r="I2172" i="22" s="1"/>
  <c r="H2171" i="22"/>
  <c r="I2171" i="22" s="1"/>
  <c r="H2170" i="22"/>
  <c r="I2170" i="22" s="1"/>
  <c r="H2169" i="22"/>
  <c r="I2169" i="22" s="1"/>
  <c r="H2168" i="22"/>
  <c r="I2168" i="22" s="1"/>
  <c r="H2167" i="22"/>
  <c r="I2167" i="22" s="1"/>
  <c r="H2166" i="22"/>
  <c r="I2166" i="22" s="1"/>
  <c r="H2165" i="22"/>
  <c r="I2165" i="22" s="1"/>
  <c r="H2164" i="22"/>
  <c r="I2164" i="22" s="1"/>
  <c r="H2163" i="22"/>
  <c r="I2163" i="22" s="1"/>
  <c r="H2162" i="22"/>
  <c r="I2162" i="22" s="1"/>
  <c r="H2161" i="22"/>
  <c r="I2161" i="22" s="1"/>
  <c r="H2160" i="22"/>
  <c r="I2160" i="22" s="1"/>
  <c r="H2159" i="22"/>
  <c r="I2159" i="22" s="1"/>
  <c r="H2158" i="22"/>
  <c r="I2158" i="22" s="1"/>
  <c r="H2157" i="22"/>
  <c r="I2157" i="22" s="1"/>
  <c r="H2156" i="22"/>
  <c r="I2156" i="22" s="1"/>
  <c r="H2155" i="22"/>
  <c r="I2155" i="22" s="1"/>
  <c r="H2154" i="22"/>
  <c r="I2154" i="22" s="1"/>
  <c r="H2153" i="22"/>
  <c r="I2153" i="22" s="1"/>
  <c r="H2152" i="22"/>
  <c r="I2152" i="22" s="1"/>
  <c r="H2151" i="22"/>
  <c r="I2151" i="22" s="1"/>
  <c r="H2150" i="22"/>
  <c r="I2150" i="22" s="1"/>
  <c r="H2149" i="22"/>
  <c r="I2149" i="22" s="1"/>
  <c r="H2148" i="22"/>
  <c r="I2148" i="22" s="1"/>
  <c r="H2147" i="22"/>
  <c r="I2147" i="22" s="1"/>
  <c r="H2146" i="22"/>
  <c r="I2146" i="22" s="1"/>
  <c r="H2145" i="22"/>
  <c r="I2145" i="22" s="1"/>
  <c r="H2144" i="22"/>
  <c r="I2144" i="22" s="1"/>
  <c r="H2143" i="22"/>
  <c r="I2143" i="22" s="1"/>
  <c r="H2142" i="22"/>
  <c r="I2142" i="22" s="1"/>
  <c r="H2141" i="22"/>
  <c r="I2141" i="22" s="1"/>
  <c r="H2140" i="22"/>
  <c r="I2140" i="22" s="1"/>
  <c r="H2139" i="22"/>
  <c r="I2139" i="22" s="1"/>
  <c r="H2138" i="22"/>
  <c r="I2138" i="22" s="1"/>
  <c r="H2137" i="22"/>
  <c r="I2137" i="22" s="1"/>
  <c r="H2136" i="22"/>
  <c r="I2136" i="22" s="1"/>
  <c r="H2135" i="22"/>
  <c r="I2135" i="22" s="1"/>
  <c r="H2134" i="22"/>
  <c r="I2134" i="22" s="1"/>
  <c r="H2133" i="22"/>
  <c r="I2133" i="22" s="1"/>
  <c r="H2132" i="22"/>
  <c r="I2132" i="22" s="1"/>
  <c r="H2131" i="22"/>
  <c r="I2131" i="22" s="1"/>
  <c r="H2130" i="22"/>
  <c r="I2130" i="22" s="1"/>
  <c r="H2129" i="22"/>
  <c r="I2129" i="22" s="1"/>
  <c r="H2128" i="22"/>
  <c r="I2128" i="22" s="1"/>
  <c r="H2127" i="22"/>
  <c r="I2127" i="22" s="1"/>
  <c r="H2126" i="22"/>
  <c r="I2126" i="22" s="1"/>
  <c r="H2125" i="22"/>
  <c r="I2125" i="22" s="1"/>
  <c r="H2124" i="22"/>
  <c r="I2124" i="22" s="1"/>
  <c r="H2123" i="22"/>
  <c r="I2123" i="22" s="1"/>
  <c r="H2122" i="22"/>
  <c r="I2122" i="22" s="1"/>
  <c r="H2121" i="22"/>
  <c r="I2121" i="22" s="1"/>
  <c r="H2120" i="22"/>
  <c r="I2120" i="22" s="1"/>
  <c r="H2119" i="22"/>
  <c r="I2119" i="22" s="1"/>
  <c r="H2118" i="22"/>
  <c r="I2118" i="22" s="1"/>
  <c r="H2117" i="22"/>
  <c r="I2117" i="22" s="1"/>
  <c r="H2116" i="22"/>
  <c r="I2116" i="22" s="1"/>
  <c r="H2115" i="22"/>
  <c r="I2115" i="22" s="1"/>
  <c r="H2114" i="22"/>
  <c r="I2114" i="22" s="1"/>
  <c r="H2113" i="22"/>
  <c r="I2113" i="22" s="1"/>
  <c r="H2112" i="22"/>
  <c r="I2112" i="22" s="1"/>
  <c r="H2111" i="22"/>
  <c r="I2111" i="22" s="1"/>
  <c r="H2110" i="22"/>
  <c r="I2110" i="22" s="1"/>
  <c r="H2109" i="22"/>
  <c r="I2109" i="22" s="1"/>
  <c r="H2108" i="22"/>
  <c r="I2108" i="22" s="1"/>
  <c r="H2107" i="22"/>
  <c r="I2107" i="22" s="1"/>
  <c r="H2106" i="22"/>
  <c r="I2106" i="22" s="1"/>
  <c r="H2105" i="22"/>
  <c r="I2105" i="22" s="1"/>
  <c r="H2104" i="22"/>
  <c r="I2104" i="22" s="1"/>
  <c r="H2103" i="22"/>
  <c r="I2103" i="22" s="1"/>
  <c r="H2102" i="22"/>
  <c r="I2102" i="22" s="1"/>
  <c r="H2101" i="22"/>
  <c r="I2101" i="22" s="1"/>
  <c r="H2100" i="22"/>
  <c r="I2100" i="22" s="1"/>
  <c r="H2099" i="22"/>
  <c r="I2099" i="22" s="1"/>
  <c r="H2098" i="22"/>
  <c r="I2098" i="22" s="1"/>
  <c r="H2097" i="22"/>
  <c r="I2097" i="22" s="1"/>
  <c r="H2096" i="22"/>
  <c r="I2096" i="22" s="1"/>
  <c r="H2095" i="22"/>
  <c r="I2095" i="22" s="1"/>
  <c r="H2094" i="22"/>
  <c r="I2094" i="22" s="1"/>
  <c r="H2093" i="22"/>
  <c r="I2093" i="22" s="1"/>
  <c r="H2092" i="22"/>
  <c r="I2092" i="22" s="1"/>
  <c r="H2091" i="22"/>
  <c r="I2091" i="22" s="1"/>
  <c r="H2090" i="22"/>
  <c r="I2090" i="22" s="1"/>
  <c r="H2089" i="22"/>
  <c r="I2089" i="22" s="1"/>
  <c r="H2088" i="22"/>
  <c r="I2088" i="22" s="1"/>
  <c r="H2087" i="22"/>
  <c r="I2087" i="22" s="1"/>
  <c r="H2086" i="22"/>
  <c r="I2086" i="22" s="1"/>
  <c r="H2085" i="22"/>
  <c r="I2085" i="22" s="1"/>
  <c r="H2084" i="22"/>
  <c r="I2084" i="22" s="1"/>
  <c r="H2083" i="22"/>
  <c r="I2083" i="22" s="1"/>
  <c r="H2082" i="22"/>
  <c r="I2082" i="22" s="1"/>
  <c r="H2081" i="22"/>
  <c r="I2081" i="22" s="1"/>
  <c r="H2080" i="22"/>
  <c r="I2080" i="22" s="1"/>
  <c r="H2079" i="22"/>
  <c r="I2079" i="22" s="1"/>
  <c r="H2078" i="22"/>
  <c r="I2078" i="22" s="1"/>
  <c r="H2077" i="22"/>
  <c r="I2077" i="22" s="1"/>
  <c r="H2076" i="22"/>
  <c r="I2076" i="22" s="1"/>
  <c r="H2075" i="22"/>
  <c r="I2075" i="22" s="1"/>
  <c r="H2074" i="22"/>
  <c r="I2074" i="22" s="1"/>
  <c r="H2073" i="22"/>
  <c r="I2073" i="22" s="1"/>
  <c r="H2072" i="22"/>
  <c r="I2072" i="22" s="1"/>
  <c r="H2071" i="22"/>
  <c r="I2071" i="22" s="1"/>
  <c r="H2070" i="22"/>
  <c r="I2070" i="22" s="1"/>
  <c r="H2069" i="22"/>
  <c r="I2069" i="22" s="1"/>
  <c r="H2068" i="22"/>
  <c r="I2068" i="22" s="1"/>
  <c r="H2067" i="22"/>
  <c r="I2067" i="22" s="1"/>
  <c r="H2066" i="22"/>
  <c r="I2066" i="22" s="1"/>
  <c r="H2065" i="22"/>
  <c r="I2065" i="22" s="1"/>
  <c r="H2064" i="22"/>
  <c r="I2064" i="22" s="1"/>
  <c r="H2063" i="22"/>
  <c r="I2063" i="22" s="1"/>
  <c r="H2062" i="22"/>
  <c r="I2062" i="22" s="1"/>
  <c r="H2061" i="22"/>
  <c r="I2061" i="22" s="1"/>
  <c r="H2060" i="22"/>
  <c r="I2060" i="22" s="1"/>
  <c r="H2059" i="22"/>
  <c r="I2059" i="22" s="1"/>
  <c r="H2058" i="22"/>
  <c r="I2058" i="22" s="1"/>
  <c r="H2057" i="22"/>
  <c r="I2057" i="22" s="1"/>
  <c r="H2056" i="22"/>
  <c r="I2056" i="22" s="1"/>
  <c r="H2055" i="22"/>
  <c r="I2055" i="22" s="1"/>
  <c r="H2054" i="22"/>
  <c r="I2054" i="22" s="1"/>
  <c r="H2053" i="22"/>
  <c r="I2053" i="22" s="1"/>
  <c r="H2052" i="22"/>
  <c r="I2052" i="22" s="1"/>
  <c r="H2051" i="22"/>
  <c r="I2051" i="22" s="1"/>
  <c r="H2050" i="22"/>
  <c r="I2050" i="22" s="1"/>
  <c r="H2049" i="22"/>
  <c r="I2049" i="22" s="1"/>
  <c r="H2048" i="22"/>
  <c r="I2048" i="22" s="1"/>
  <c r="H2047" i="22"/>
  <c r="I2047" i="22" s="1"/>
  <c r="H2046" i="22"/>
  <c r="I2046" i="22" s="1"/>
  <c r="H2045" i="22"/>
  <c r="I2045" i="22" s="1"/>
  <c r="H2044" i="22"/>
  <c r="I2044" i="22" s="1"/>
  <c r="H2043" i="22"/>
  <c r="I2043" i="22" s="1"/>
  <c r="H2042" i="22"/>
  <c r="I2042" i="22" s="1"/>
  <c r="H2041" i="22"/>
  <c r="I2041" i="22" s="1"/>
  <c r="H2040" i="22"/>
  <c r="I2040" i="22" s="1"/>
  <c r="H2039" i="22"/>
  <c r="I2039" i="22" s="1"/>
  <c r="H2038" i="22"/>
  <c r="I2038" i="22" s="1"/>
  <c r="H2037" i="22"/>
  <c r="I2037" i="22" s="1"/>
  <c r="H2036" i="22"/>
  <c r="I2036" i="22" s="1"/>
  <c r="H2035" i="22"/>
  <c r="I2035" i="22" s="1"/>
  <c r="H2034" i="22"/>
  <c r="I2034" i="22" s="1"/>
  <c r="H2033" i="22"/>
  <c r="I2033" i="22" s="1"/>
  <c r="H2032" i="22"/>
  <c r="I2032" i="22" s="1"/>
  <c r="H2031" i="22"/>
  <c r="I2031" i="22" s="1"/>
  <c r="H2030" i="22"/>
  <c r="I2030" i="22" s="1"/>
  <c r="H2029" i="22"/>
  <c r="I2029" i="22" s="1"/>
  <c r="H2028" i="22"/>
  <c r="I2028" i="22" s="1"/>
  <c r="H2027" i="22"/>
  <c r="I2027" i="22" s="1"/>
  <c r="H2026" i="22"/>
  <c r="I2026" i="22" s="1"/>
  <c r="H2025" i="22"/>
  <c r="I2025" i="22" s="1"/>
  <c r="H2024" i="22"/>
  <c r="I2024" i="22" s="1"/>
  <c r="H2023" i="22"/>
  <c r="I2023" i="22" s="1"/>
  <c r="H2022" i="22"/>
  <c r="I2022" i="22" s="1"/>
  <c r="H2021" i="22"/>
  <c r="I2021" i="22" s="1"/>
  <c r="H2020" i="22"/>
  <c r="I2020" i="22" s="1"/>
  <c r="H2019" i="22"/>
  <c r="I2019" i="22" s="1"/>
  <c r="H2018" i="22"/>
  <c r="I2018" i="22" s="1"/>
  <c r="H2017" i="22"/>
  <c r="I2017" i="22" s="1"/>
  <c r="H2016" i="22"/>
  <c r="I2016" i="22" s="1"/>
  <c r="H2015" i="22"/>
  <c r="I2015" i="22" s="1"/>
  <c r="H2014" i="22"/>
  <c r="I2014" i="22" s="1"/>
  <c r="H2013" i="22"/>
  <c r="I2013" i="22" s="1"/>
  <c r="H2012" i="22"/>
  <c r="I2012" i="22" s="1"/>
  <c r="H2011" i="22"/>
  <c r="I2011" i="22" s="1"/>
  <c r="H2010" i="22"/>
  <c r="I2010" i="22" s="1"/>
  <c r="H2009" i="22"/>
  <c r="I2009" i="22" s="1"/>
  <c r="H2008" i="22"/>
  <c r="I2008" i="22" s="1"/>
  <c r="H2007" i="22"/>
  <c r="I2007" i="22" s="1"/>
  <c r="H2006" i="22"/>
  <c r="I2006" i="22" s="1"/>
  <c r="H2005" i="22"/>
  <c r="I2005" i="22" s="1"/>
  <c r="H2004" i="22"/>
  <c r="I2004" i="22" s="1"/>
  <c r="H2003" i="22"/>
  <c r="I2003" i="22" s="1"/>
  <c r="H2002" i="22"/>
  <c r="I2002" i="22" s="1"/>
  <c r="H2001" i="22"/>
  <c r="I2001" i="22" s="1"/>
  <c r="H2000" i="22"/>
  <c r="I2000" i="22" s="1"/>
  <c r="H1999" i="22"/>
  <c r="I1999" i="22" s="1"/>
  <c r="H1998" i="22"/>
  <c r="I1998" i="22" s="1"/>
  <c r="H1997" i="22"/>
  <c r="I1997" i="22" s="1"/>
  <c r="H1996" i="22"/>
  <c r="I1996" i="22" s="1"/>
  <c r="H1995" i="22"/>
  <c r="I1995" i="22" s="1"/>
  <c r="H1994" i="22"/>
  <c r="I1994" i="22" s="1"/>
  <c r="H1993" i="22"/>
  <c r="I1993" i="22" s="1"/>
  <c r="H1992" i="22"/>
  <c r="I1992" i="22" s="1"/>
  <c r="H1991" i="22"/>
  <c r="I1991" i="22" s="1"/>
  <c r="H1990" i="22"/>
  <c r="I1990" i="22" s="1"/>
  <c r="H1989" i="22"/>
  <c r="I1989" i="22" s="1"/>
  <c r="H1988" i="22"/>
  <c r="I1988" i="22" s="1"/>
  <c r="H1987" i="22"/>
  <c r="I1987" i="22" s="1"/>
  <c r="H1986" i="22"/>
  <c r="I1986" i="22" s="1"/>
  <c r="H1985" i="22"/>
  <c r="I1985" i="22" s="1"/>
  <c r="H1984" i="22"/>
  <c r="I1984" i="22" s="1"/>
  <c r="H1983" i="22"/>
  <c r="I1983" i="22" s="1"/>
  <c r="H1982" i="22"/>
  <c r="I1982" i="22" s="1"/>
  <c r="H1981" i="22"/>
  <c r="I1981" i="22" s="1"/>
  <c r="H1980" i="22"/>
  <c r="I1980" i="22" s="1"/>
  <c r="H1979" i="22"/>
  <c r="I1979" i="22" s="1"/>
  <c r="H1978" i="22"/>
  <c r="I1978" i="22" s="1"/>
  <c r="H1977" i="22"/>
  <c r="I1977" i="22" s="1"/>
  <c r="H1976" i="22"/>
  <c r="I1976" i="22" s="1"/>
  <c r="H1975" i="22"/>
  <c r="I1975" i="22" s="1"/>
  <c r="H1974" i="22"/>
  <c r="I1974" i="22" s="1"/>
  <c r="H1973" i="22"/>
  <c r="I1973" i="22" s="1"/>
  <c r="H1972" i="22"/>
  <c r="I1972" i="22" s="1"/>
  <c r="H1971" i="22"/>
  <c r="I1971" i="22" s="1"/>
  <c r="H1970" i="22"/>
  <c r="I1970" i="22" s="1"/>
  <c r="H1969" i="22"/>
  <c r="I1969" i="22" s="1"/>
  <c r="H1968" i="22"/>
  <c r="I1968" i="22" s="1"/>
  <c r="H1967" i="22"/>
  <c r="I1967" i="22" s="1"/>
  <c r="H1966" i="22"/>
  <c r="I1966" i="22" s="1"/>
  <c r="H1965" i="22"/>
  <c r="I1965" i="22" s="1"/>
  <c r="H1964" i="22"/>
  <c r="I1964" i="22" s="1"/>
  <c r="H1963" i="22"/>
  <c r="I1963" i="22" s="1"/>
  <c r="H1962" i="22"/>
  <c r="I1962" i="22" s="1"/>
  <c r="H1961" i="22"/>
  <c r="I1961" i="22" s="1"/>
  <c r="H1960" i="22"/>
  <c r="I1960" i="22" s="1"/>
  <c r="H1959" i="22"/>
  <c r="I1959" i="22" s="1"/>
  <c r="H1958" i="22"/>
  <c r="I1958" i="22" s="1"/>
  <c r="H1957" i="22"/>
  <c r="I1957" i="22" s="1"/>
  <c r="H1956" i="22"/>
  <c r="I1956" i="22" s="1"/>
  <c r="H1955" i="22"/>
  <c r="I1955" i="22" s="1"/>
  <c r="H1954" i="22"/>
  <c r="I1954" i="22" s="1"/>
  <c r="H1953" i="22"/>
  <c r="I1953" i="22" s="1"/>
  <c r="H1952" i="22"/>
  <c r="I1952" i="22" s="1"/>
  <c r="H1951" i="22"/>
  <c r="I1951" i="22" s="1"/>
  <c r="H1950" i="22"/>
  <c r="I1950" i="22" s="1"/>
  <c r="H1949" i="22"/>
  <c r="I1949" i="22" s="1"/>
  <c r="H1948" i="22"/>
  <c r="I1948" i="22" s="1"/>
  <c r="H1947" i="22"/>
  <c r="I1947" i="22" s="1"/>
  <c r="H1946" i="22"/>
  <c r="I1946" i="22" s="1"/>
  <c r="H1945" i="22"/>
  <c r="I1945" i="22" s="1"/>
  <c r="H1944" i="22"/>
  <c r="I1944" i="22" s="1"/>
  <c r="H1943" i="22"/>
  <c r="I1943" i="22" s="1"/>
  <c r="H1942" i="22"/>
  <c r="I1942" i="22" s="1"/>
  <c r="H1941" i="22"/>
  <c r="I1941" i="22" s="1"/>
  <c r="H1940" i="22"/>
  <c r="I1940" i="22" s="1"/>
  <c r="H1939" i="22"/>
  <c r="I1939" i="22" s="1"/>
  <c r="H1938" i="22"/>
  <c r="I1938" i="22" s="1"/>
  <c r="H1937" i="22"/>
  <c r="I1937" i="22" s="1"/>
  <c r="H1936" i="22"/>
  <c r="I1936" i="22" s="1"/>
  <c r="H1935" i="22"/>
  <c r="I1935" i="22" s="1"/>
  <c r="H1934" i="22"/>
  <c r="I1934" i="22" s="1"/>
  <c r="H1933" i="22"/>
  <c r="I1933" i="22" s="1"/>
  <c r="H1932" i="22"/>
  <c r="I1932" i="22" s="1"/>
  <c r="H1931" i="22"/>
  <c r="I1931" i="22" s="1"/>
  <c r="H1930" i="22"/>
  <c r="I1930" i="22" s="1"/>
  <c r="H1929" i="22"/>
  <c r="I1929" i="22" s="1"/>
  <c r="H1928" i="22"/>
  <c r="I1928" i="22" s="1"/>
  <c r="H1927" i="22"/>
  <c r="I1927" i="22" s="1"/>
  <c r="H1926" i="22"/>
  <c r="I1926" i="22" s="1"/>
  <c r="H1925" i="22"/>
  <c r="I1925" i="22" s="1"/>
  <c r="H1924" i="22"/>
  <c r="I1924" i="22" s="1"/>
  <c r="H1923" i="22"/>
  <c r="I1923" i="22" s="1"/>
  <c r="H1922" i="22"/>
  <c r="I1922" i="22" s="1"/>
  <c r="H1921" i="22"/>
  <c r="I1921" i="22" s="1"/>
  <c r="H1920" i="22"/>
  <c r="I1920" i="22" s="1"/>
  <c r="H1919" i="22"/>
  <c r="I1919" i="22" s="1"/>
  <c r="H1918" i="22"/>
  <c r="I1918" i="22" s="1"/>
  <c r="H1917" i="22"/>
  <c r="I1917" i="22" s="1"/>
  <c r="H1916" i="22"/>
  <c r="I1916" i="22" s="1"/>
  <c r="H1915" i="22"/>
  <c r="I1915" i="22" s="1"/>
  <c r="H1914" i="22"/>
  <c r="I1914" i="22" s="1"/>
  <c r="H1913" i="22"/>
  <c r="I1913" i="22" s="1"/>
  <c r="H1912" i="22"/>
  <c r="I1912" i="22" s="1"/>
  <c r="H1911" i="22"/>
  <c r="I1911" i="22" s="1"/>
  <c r="H1910" i="22"/>
  <c r="I1910" i="22" s="1"/>
  <c r="H1909" i="22"/>
  <c r="I1909" i="22" s="1"/>
  <c r="H1908" i="22"/>
  <c r="I1908" i="22" s="1"/>
  <c r="H1907" i="22"/>
  <c r="I1907" i="22" s="1"/>
  <c r="H1906" i="22"/>
  <c r="I1906" i="22" s="1"/>
  <c r="H1905" i="22"/>
  <c r="I1905" i="22" s="1"/>
  <c r="H1904" i="22"/>
  <c r="I1904" i="22" s="1"/>
  <c r="H1903" i="22"/>
  <c r="I1903" i="22" s="1"/>
  <c r="H1902" i="22"/>
  <c r="I1902" i="22" s="1"/>
  <c r="H1901" i="22"/>
  <c r="I1901" i="22" s="1"/>
  <c r="H1900" i="22"/>
  <c r="I1900" i="22" s="1"/>
  <c r="H1899" i="22"/>
  <c r="I1899" i="22" s="1"/>
  <c r="H1898" i="22"/>
  <c r="I1898" i="22" s="1"/>
  <c r="H1897" i="22"/>
  <c r="I1897" i="22" s="1"/>
  <c r="H1896" i="22"/>
  <c r="I1896" i="22" s="1"/>
  <c r="H1895" i="22"/>
  <c r="I1895" i="22" s="1"/>
  <c r="H1894" i="22"/>
  <c r="I1894" i="22" s="1"/>
  <c r="H1893" i="22"/>
  <c r="I1893" i="22" s="1"/>
  <c r="H1892" i="22"/>
  <c r="I1892" i="22" s="1"/>
  <c r="H1891" i="22"/>
  <c r="I1891" i="22" s="1"/>
  <c r="H1890" i="22"/>
  <c r="I1890" i="22" s="1"/>
  <c r="H1889" i="22"/>
  <c r="I1889" i="22" s="1"/>
  <c r="H1888" i="22"/>
  <c r="I1888" i="22" s="1"/>
  <c r="H1887" i="22"/>
  <c r="I1887" i="22" s="1"/>
  <c r="H1886" i="22"/>
  <c r="I1886" i="22" s="1"/>
  <c r="H1885" i="22"/>
  <c r="I1885" i="22" s="1"/>
  <c r="H1884" i="22"/>
  <c r="I1884" i="22" s="1"/>
  <c r="H1883" i="22"/>
  <c r="I1883" i="22" s="1"/>
  <c r="H1882" i="22"/>
  <c r="I1882" i="22" s="1"/>
  <c r="H1881" i="22"/>
  <c r="I1881" i="22" s="1"/>
  <c r="H1880" i="22"/>
  <c r="I1880" i="22" s="1"/>
  <c r="H1879" i="22"/>
  <c r="I1879" i="22" s="1"/>
  <c r="H1878" i="22"/>
  <c r="I1878" i="22" s="1"/>
  <c r="H1877" i="22"/>
  <c r="I1877" i="22" s="1"/>
  <c r="H1876" i="22"/>
  <c r="I1876" i="22" s="1"/>
  <c r="H1875" i="22"/>
  <c r="I1875" i="22" s="1"/>
  <c r="H1874" i="22"/>
  <c r="I1874" i="22" s="1"/>
  <c r="H1873" i="22"/>
  <c r="I1873" i="22" s="1"/>
  <c r="H1872" i="22"/>
  <c r="I1872" i="22" s="1"/>
  <c r="H1871" i="22"/>
  <c r="I1871" i="22" s="1"/>
  <c r="H1870" i="22"/>
  <c r="I1870" i="22" s="1"/>
  <c r="H1869" i="22"/>
  <c r="I1869" i="22" s="1"/>
  <c r="H1868" i="22"/>
  <c r="I1868" i="22" s="1"/>
  <c r="H1867" i="22"/>
  <c r="I1867" i="22" s="1"/>
  <c r="H1866" i="22"/>
  <c r="I1866" i="22" s="1"/>
  <c r="H1865" i="22"/>
  <c r="I1865" i="22" s="1"/>
  <c r="H1864" i="22"/>
  <c r="I1864" i="22" s="1"/>
  <c r="H1863" i="22"/>
  <c r="I1863" i="22" s="1"/>
  <c r="H1862" i="22"/>
  <c r="I1862" i="22" s="1"/>
  <c r="H1861" i="22"/>
  <c r="I1861" i="22" s="1"/>
  <c r="H1860" i="22"/>
  <c r="I1860" i="22" s="1"/>
  <c r="H1859" i="22"/>
  <c r="I1859" i="22" s="1"/>
  <c r="H1858" i="22"/>
  <c r="I1858" i="22" s="1"/>
  <c r="H1857" i="22"/>
  <c r="I1857" i="22" s="1"/>
  <c r="H1856" i="22"/>
  <c r="I1856" i="22" s="1"/>
  <c r="H1855" i="22"/>
  <c r="I1855" i="22" s="1"/>
  <c r="H1854" i="22"/>
  <c r="I1854" i="22" s="1"/>
  <c r="H1853" i="22"/>
  <c r="I1853" i="22" s="1"/>
  <c r="H1852" i="22"/>
  <c r="I1852" i="22" s="1"/>
  <c r="H1851" i="22"/>
  <c r="I1851" i="22" s="1"/>
  <c r="H1850" i="22"/>
  <c r="I1850" i="22" s="1"/>
  <c r="H1849" i="22"/>
  <c r="I1849" i="22" s="1"/>
  <c r="H1848" i="22"/>
  <c r="I1848" i="22" s="1"/>
  <c r="H1847" i="22"/>
  <c r="I1847" i="22" s="1"/>
  <c r="H1846" i="22"/>
  <c r="I1846" i="22" s="1"/>
  <c r="H1845" i="22"/>
  <c r="I1845" i="22" s="1"/>
  <c r="H1844" i="22"/>
  <c r="I1844" i="22" s="1"/>
  <c r="H1843" i="22"/>
  <c r="I1843" i="22" s="1"/>
  <c r="H1842" i="22"/>
  <c r="I1842" i="22" s="1"/>
  <c r="H1841" i="22"/>
  <c r="I1841" i="22" s="1"/>
  <c r="H1840" i="22"/>
  <c r="I1840" i="22" s="1"/>
  <c r="H1839" i="22"/>
  <c r="I1839" i="22" s="1"/>
  <c r="H1838" i="22"/>
  <c r="I1838" i="22" s="1"/>
  <c r="H1837" i="22"/>
  <c r="I1837" i="22" s="1"/>
  <c r="H1836" i="22"/>
  <c r="I1836" i="22" s="1"/>
  <c r="H1835" i="22"/>
  <c r="I1835" i="22" s="1"/>
  <c r="H1834" i="22"/>
  <c r="I1834" i="22" s="1"/>
  <c r="H1833" i="22"/>
  <c r="I1833" i="22" s="1"/>
  <c r="H1832" i="22"/>
  <c r="I1832" i="22" s="1"/>
  <c r="H1831" i="22"/>
  <c r="I1831" i="22" s="1"/>
  <c r="H1830" i="22"/>
  <c r="I1830" i="22" s="1"/>
  <c r="H1829" i="22"/>
  <c r="I1829" i="22" s="1"/>
  <c r="H1828" i="22"/>
  <c r="I1828" i="22" s="1"/>
  <c r="H1827" i="22"/>
  <c r="I1827" i="22" s="1"/>
  <c r="H1826" i="22"/>
  <c r="I1826" i="22" s="1"/>
  <c r="H1825" i="22"/>
  <c r="I1825" i="22" s="1"/>
  <c r="H1824" i="22"/>
  <c r="I1824" i="22" s="1"/>
  <c r="H1823" i="22"/>
  <c r="I1823" i="22" s="1"/>
  <c r="H1822" i="22"/>
  <c r="I1822" i="22" s="1"/>
  <c r="H1821" i="22"/>
  <c r="I1821" i="22" s="1"/>
  <c r="H1820" i="22"/>
  <c r="I1820" i="22" s="1"/>
  <c r="H1819" i="22"/>
  <c r="I1819" i="22" s="1"/>
  <c r="H1818" i="22"/>
  <c r="I1818" i="22" s="1"/>
  <c r="H1817" i="22"/>
  <c r="I1817" i="22" s="1"/>
  <c r="H1816" i="22"/>
  <c r="I1816" i="22" s="1"/>
  <c r="H1815" i="22"/>
  <c r="I1815" i="22" s="1"/>
  <c r="H1814" i="22"/>
  <c r="I1814" i="22" s="1"/>
  <c r="H1813" i="22"/>
  <c r="I1813" i="22" s="1"/>
  <c r="H1812" i="22"/>
  <c r="I1812" i="22" s="1"/>
  <c r="H1811" i="22"/>
  <c r="I1811" i="22" s="1"/>
  <c r="H1810" i="22"/>
  <c r="I1810" i="22" s="1"/>
  <c r="H1809" i="22"/>
  <c r="I1809" i="22" s="1"/>
  <c r="H1808" i="22"/>
  <c r="I1808" i="22" s="1"/>
  <c r="H1807" i="22"/>
  <c r="I1807" i="22" s="1"/>
  <c r="H1806" i="22"/>
  <c r="I1806" i="22" s="1"/>
  <c r="H1805" i="22"/>
  <c r="I1805" i="22" s="1"/>
  <c r="H1804" i="22"/>
  <c r="I1804" i="22" s="1"/>
  <c r="H1803" i="22"/>
  <c r="I1803" i="22" s="1"/>
  <c r="H1802" i="22"/>
  <c r="I1802" i="22" s="1"/>
  <c r="H1801" i="22"/>
  <c r="I1801" i="22" s="1"/>
  <c r="H1800" i="22"/>
  <c r="I1800" i="22" s="1"/>
  <c r="H1799" i="22"/>
  <c r="I1799" i="22" s="1"/>
  <c r="H1798" i="22"/>
  <c r="I1798" i="22" s="1"/>
  <c r="H1797" i="22"/>
  <c r="I1797" i="22" s="1"/>
  <c r="H1796" i="22"/>
  <c r="I1796" i="22" s="1"/>
  <c r="H1795" i="22"/>
  <c r="I1795" i="22" s="1"/>
  <c r="H1794" i="22"/>
  <c r="I1794" i="22" s="1"/>
  <c r="H1793" i="22"/>
  <c r="I1793" i="22" s="1"/>
  <c r="H1792" i="22"/>
  <c r="I1792" i="22" s="1"/>
  <c r="H1791" i="22"/>
  <c r="I1791" i="22" s="1"/>
  <c r="H1790" i="22"/>
  <c r="I1790" i="22" s="1"/>
  <c r="H1789" i="22"/>
  <c r="I1789" i="22" s="1"/>
  <c r="H1788" i="22"/>
  <c r="I1788" i="22" s="1"/>
  <c r="H1787" i="22"/>
  <c r="I1787" i="22" s="1"/>
  <c r="H1786" i="22"/>
  <c r="I1786" i="22" s="1"/>
  <c r="H1785" i="22"/>
  <c r="I1785" i="22" s="1"/>
  <c r="H1784" i="22"/>
  <c r="I1784" i="22" s="1"/>
  <c r="H1783" i="22"/>
  <c r="I1783" i="22" s="1"/>
  <c r="H1782" i="22"/>
  <c r="I1782" i="22" s="1"/>
  <c r="H1781" i="22"/>
  <c r="I1781" i="22" s="1"/>
  <c r="H1780" i="22"/>
  <c r="I1780" i="22" s="1"/>
  <c r="H1779" i="22"/>
  <c r="I1779" i="22" s="1"/>
  <c r="H1778" i="22"/>
  <c r="I1778" i="22" s="1"/>
  <c r="H1777" i="22"/>
  <c r="I1777" i="22" s="1"/>
  <c r="H1776" i="22"/>
  <c r="I1776" i="22" s="1"/>
  <c r="H1775" i="22"/>
  <c r="I1775" i="22" s="1"/>
  <c r="H1774" i="22"/>
  <c r="I1774" i="22" s="1"/>
  <c r="H1773" i="22"/>
  <c r="I1773" i="22" s="1"/>
  <c r="H1772" i="22"/>
  <c r="I1772" i="22" s="1"/>
  <c r="H1771" i="22"/>
  <c r="I1771" i="22" s="1"/>
  <c r="H1770" i="22"/>
  <c r="I1770" i="22" s="1"/>
  <c r="H1769" i="22"/>
  <c r="I1769" i="22" s="1"/>
  <c r="H1768" i="22"/>
  <c r="I1768" i="22" s="1"/>
  <c r="H1767" i="22"/>
  <c r="I1767" i="22" s="1"/>
  <c r="H1766" i="22"/>
  <c r="I1766" i="22" s="1"/>
  <c r="H1765" i="22"/>
  <c r="I1765" i="22" s="1"/>
  <c r="H1764" i="22"/>
  <c r="I1764" i="22" s="1"/>
  <c r="H1763" i="22"/>
  <c r="I1763" i="22" s="1"/>
  <c r="H1762" i="22"/>
  <c r="I1762" i="22" s="1"/>
  <c r="H1761" i="22"/>
  <c r="I1761" i="22" s="1"/>
  <c r="H1760" i="22"/>
  <c r="I1760" i="22" s="1"/>
  <c r="H1759" i="22"/>
  <c r="I1759" i="22" s="1"/>
  <c r="H1758" i="22"/>
  <c r="I1758" i="22" s="1"/>
  <c r="H1757" i="22"/>
  <c r="I1757" i="22" s="1"/>
  <c r="H1756" i="22"/>
  <c r="I1756" i="22" s="1"/>
  <c r="H1755" i="22"/>
  <c r="I1755" i="22" s="1"/>
  <c r="H1754" i="22"/>
  <c r="I1754" i="22" s="1"/>
  <c r="H1753" i="22"/>
  <c r="I1753" i="22" s="1"/>
  <c r="H1752" i="22"/>
  <c r="I1752" i="22" s="1"/>
  <c r="H1751" i="22"/>
  <c r="I1751" i="22" s="1"/>
  <c r="H1750" i="22"/>
  <c r="I1750" i="22" s="1"/>
  <c r="H1749" i="22"/>
  <c r="I1749" i="22" s="1"/>
  <c r="H1748" i="22"/>
  <c r="I1748" i="22" s="1"/>
  <c r="H1747" i="22"/>
  <c r="I1747" i="22" s="1"/>
  <c r="H1746" i="22"/>
  <c r="I1746" i="22" s="1"/>
  <c r="H1745" i="22"/>
  <c r="I1745" i="22" s="1"/>
  <c r="H1744" i="22"/>
  <c r="I1744" i="22" s="1"/>
  <c r="H1743" i="22"/>
  <c r="I1743" i="22" s="1"/>
  <c r="H1742" i="22"/>
  <c r="I1742" i="22" s="1"/>
  <c r="H1741" i="22"/>
  <c r="I1741" i="22" s="1"/>
  <c r="H1740" i="22"/>
  <c r="I1740" i="22" s="1"/>
  <c r="H1739" i="22"/>
  <c r="I1739" i="22" s="1"/>
  <c r="H1738" i="22"/>
  <c r="I1738" i="22" s="1"/>
  <c r="H1737" i="22"/>
  <c r="I1737" i="22" s="1"/>
  <c r="H1736" i="22"/>
  <c r="I1736" i="22" s="1"/>
  <c r="H1735" i="22"/>
  <c r="I1735" i="22" s="1"/>
  <c r="H1734" i="22"/>
  <c r="I1734" i="22" s="1"/>
  <c r="H1733" i="22"/>
  <c r="I1733" i="22" s="1"/>
  <c r="H1732" i="22"/>
  <c r="I1732" i="22" s="1"/>
  <c r="H1731" i="22"/>
  <c r="I1731" i="22" s="1"/>
  <c r="H1730" i="22"/>
  <c r="I1730" i="22" s="1"/>
  <c r="H1729" i="22"/>
  <c r="I1729" i="22" s="1"/>
  <c r="H1728" i="22"/>
  <c r="I1728" i="22" s="1"/>
  <c r="H1727" i="22"/>
  <c r="I1727" i="22" s="1"/>
  <c r="H1726" i="22"/>
  <c r="I1726" i="22" s="1"/>
  <c r="H1725" i="22"/>
  <c r="I1725" i="22" s="1"/>
  <c r="H1724" i="22"/>
  <c r="I1724" i="22" s="1"/>
  <c r="H1723" i="22"/>
  <c r="I1723" i="22" s="1"/>
  <c r="H1722" i="22"/>
  <c r="I1722" i="22" s="1"/>
  <c r="H1721" i="22"/>
  <c r="I1721" i="22" s="1"/>
  <c r="H1720" i="22"/>
  <c r="I1720" i="22" s="1"/>
  <c r="H1719" i="22"/>
  <c r="I1719" i="22" s="1"/>
  <c r="H1718" i="22"/>
  <c r="I1718" i="22" s="1"/>
  <c r="H1717" i="22"/>
  <c r="I1717" i="22" s="1"/>
  <c r="H1716" i="22"/>
  <c r="I1716" i="22" s="1"/>
  <c r="H1715" i="22"/>
  <c r="I1715" i="22" s="1"/>
  <c r="H1714" i="22"/>
  <c r="I1714" i="22" s="1"/>
  <c r="H1713" i="22"/>
  <c r="I1713" i="22" s="1"/>
  <c r="H1712" i="22"/>
  <c r="I1712" i="22" s="1"/>
  <c r="H1711" i="22"/>
  <c r="I1711" i="22" s="1"/>
  <c r="H1710" i="22"/>
  <c r="I1710" i="22" s="1"/>
  <c r="H1709" i="22"/>
  <c r="I1709" i="22" s="1"/>
  <c r="H1708" i="22"/>
  <c r="I1708" i="22" s="1"/>
  <c r="H1707" i="22"/>
  <c r="I1707" i="22" s="1"/>
  <c r="H1706" i="22"/>
  <c r="I1706" i="22" s="1"/>
  <c r="H1705" i="22"/>
  <c r="I1705" i="22" s="1"/>
  <c r="H1704" i="22"/>
  <c r="I1704" i="22" s="1"/>
  <c r="H1703" i="22"/>
  <c r="I1703" i="22" s="1"/>
  <c r="H1702" i="22"/>
  <c r="I1702" i="22" s="1"/>
  <c r="H1701" i="22"/>
  <c r="I1701" i="22" s="1"/>
  <c r="H1700" i="22"/>
  <c r="I1700" i="22" s="1"/>
  <c r="H1699" i="22"/>
  <c r="I1699" i="22" s="1"/>
  <c r="H1698" i="22"/>
  <c r="I1698" i="22" s="1"/>
  <c r="H1697" i="22"/>
  <c r="I1697" i="22" s="1"/>
  <c r="H1696" i="22"/>
  <c r="I1696" i="22" s="1"/>
  <c r="H1695" i="22"/>
  <c r="I1695" i="22" s="1"/>
  <c r="H1694" i="22"/>
  <c r="I1694" i="22" s="1"/>
  <c r="H1693" i="22"/>
  <c r="I1693" i="22" s="1"/>
  <c r="H1692" i="22"/>
  <c r="I1692" i="22" s="1"/>
  <c r="H1691" i="22"/>
  <c r="I1691" i="22" s="1"/>
  <c r="H1690" i="22"/>
  <c r="I1690" i="22" s="1"/>
  <c r="H1689" i="22"/>
  <c r="I1689" i="22" s="1"/>
  <c r="H1688" i="22"/>
  <c r="I1688" i="22" s="1"/>
  <c r="H1687" i="22"/>
  <c r="I1687" i="22" s="1"/>
  <c r="H1686" i="22"/>
  <c r="I1686" i="22" s="1"/>
  <c r="H1685" i="22"/>
  <c r="I1685" i="22" s="1"/>
  <c r="H1684" i="22"/>
  <c r="I1684" i="22" s="1"/>
  <c r="H1683" i="22"/>
  <c r="I1683" i="22" s="1"/>
  <c r="H1682" i="22"/>
  <c r="I1682" i="22" s="1"/>
  <c r="H1681" i="22"/>
  <c r="I1681" i="22" s="1"/>
  <c r="H1680" i="22"/>
  <c r="I1680" i="22" s="1"/>
  <c r="H1679" i="22"/>
  <c r="I1679" i="22" s="1"/>
  <c r="H1678" i="22"/>
  <c r="I1678" i="22" s="1"/>
  <c r="H1677" i="22"/>
  <c r="I1677" i="22" s="1"/>
  <c r="H1676" i="22"/>
  <c r="I1676" i="22" s="1"/>
  <c r="H1675" i="22"/>
  <c r="I1675" i="22" s="1"/>
  <c r="H1674" i="22"/>
  <c r="I1674" i="22" s="1"/>
  <c r="H1673" i="22"/>
  <c r="I1673" i="22" s="1"/>
  <c r="H1672" i="22"/>
  <c r="I1672" i="22" s="1"/>
  <c r="H1671" i="22"/>
  <c r="I1671" i="22" s="1"/>
  <c r="H1670" i="22"/>
  <c r="I1670" i="22" s="1"/>
  <c r="H1669" i="22"/>
  <c r="I1669" i="22" s="1"/>
  <c r="H1668" i="22"/>
  <c r="I1668" i="22" s="1"/>
  <c r="H1667" i="22"/>
  <c r="I1667" i="22" s="1"/>
  <c r="H1666" i="22"/>
  <c r="I1666" i="22" s="1"/>
  <c r="H1665" i="22"/>
  <c r="I1665" i="22" s="1"/>
  <c r="H1664" i="22"/>
  <c r="I1664" i="22" s="1"/>
  <c r="H1663" i="22"/>
  <c r="I1663" i="22" s="1"/>
  <c r="H1662" i="22"/>
  <c r="I1662" i="22" s="1"/>
  <c r="H1661" i="22"/>
  <c r="I1661" i="22" s="1"/>
  <c r="H1660" i="22"/>
  <c r="I1660" i="22" s="1"/>
  <c r="H1659" i="22"/>
  <c r="I1659" i="22" s="1"/>
  <c r="H1658" i="22"/>
  <c r="I1658" i="22" s="1"/>
  <c r="H1657" i="22"/>
  <c r="I1657" i="22" s="1"/>
  <c r="H1656" i="22"/>
  <c r="I1656" i="22" s="1"/>
  <c r="H1655" i="22"/>
  <c r="I1655" i="22" s="1"/>
  <c r="H1654" i="22"/>
  <c r="I1654" i="22" s="1"/>
  <c r="H1653" i="22"/>
  <c r="I1653" i="22" s="1"/>
  <c r="H1652" i="22"/>
  <c r="I1652" i="22" s="1"/>
  <c r="H1651" i="22"/>
  <c r="I1651" i="22" s="1"/>
  <c r="H1650" i="22"/>
  <c r="I1650" i="22" s="1"/>
  <c r="H1649" i="22"/>
  <c r="I1649" i="22" s="1"/>
  <c r="H1648" i="22"/>
  <c r="I1648" i="22" s="1"/>
  <c r="H1647" i="22"/>
  <c r="I1647" i="22" s="1"/>
  <c r="H1646" i="22"/>
  <c r="I1646" i="22" s="1"/>
  <c r="H1645" i="22"/>
  <c r="I1645" i="22" s="1"/>
  <c r="H1644" i="22"/>
  <c r="I1644" i="22" s="1"/>
  <c r="H1643" i="22"/>
  <c r="I1643" i="22" s="1"/>
  <c r="H1642" i="22"/>
  <c r="I1642" i="22" s="1"/>
  <c r="H1641" i="22"/>
  <c r="I1641" i="22" s="1"/>
  <c r="H1640" i="22"/>
  <c r="I1640" i="22" s="1"/>
  <c r="H1639" i="22"/>
  <c r="I1639" i="22" s="1"/>
  <c r="H1638" i="22"/>
  <c r="I1638" i="22" s="1"/>
  <c r="H1637" i="22"/>
  <c r="I1637" i="22" s="1"/>
  <c r="H1636" i="22"/>
  <c r="I1636" i="22" s="1"/>
  <c r="H1635" i="22"/>
  <c r="I1635" i="22" s="1"/>
  <c r="H1634" i="22"/>
  <c r="I1634" i="22" s="1"/>
  <c r="H1633" i="22"/>
  <c r="I1633" i="22" s="1"/>
  <c r="H1632" i="22"/>
  <c r="I1632" i="22" s="1"/>
  <c r="H1631" i="22"/>
  <c r="I1631" i="22" s="1"/>
  <c r="H1630" i="22"/>
  <c r="I1630" i="22" s="1"/>
  <c r="H1629" i="22"/>
  <c r="I1629" i="22" s="1"/>
  <c r="H1628" i="22"/>
  <c r="I1628" i="22" s="1"/>
  <c r="H1627" i="22"/>
  <c r="I1627" i="22" s="1"/>
  <c r="H1626" i="22"/>
  <c r="I1626" i="22" s="1"/>
  <c r="H1625" i="22"/>
  <c r="I1625" i="22" s="1"/>
  <c r="H1624" i="22"/>
  <c r="I1624" i="22" s="1"/>
  <c r="H1623" i="22"/>
  <c r="I1623" i="22" s="1"/>
  <c r="H1622" i="22"/>
  <c r="I1622" i="22" s="1"/>
  <c r="H1621" i="22"/>
  <c r="I1621" i="22" s="1"/>
  <c r="H1620" i="22"/>
  <c r="I1620" i="22" s="1"/>
  <c r="H1619" i="22"/>
  <c r="I1619" i="22" s="1"/>
  <c r="H1618" i="22"/>
  <c r="I1618" i="22" s="1"/>
  <c r="H1617" i="22"/>
  <c r="I1617" i="22" s="1"/>
  <c r="H1616" i="22"/>
  <c r="I1616" i="22" s="1"/>
  <c r="H1615" i="22"/>
  <c r="I1615" i="22" s="1"/>
  <c r="H1614" i="22"/>
  <c r="I1614" i="22" s="1"/>
  <c r="H1613" i="22"/>
  <c r="I1613" i="22" s="1"/>
  <c r="H1612" i="22"/>
  <c r="I1612" i="22" s="1"/>
  <c r="H1611" i="22"/>
  <c r="I1611" i="22" s="1"/>
  <c r="H1610" i="22"/>
  <c r="I1610" i="22" s="1"/>
  <c r="H1609" i="22"/>
  <c r="I1609" i="22" s="1"/>
  <c r="H1608" i="22"/>
  <c r="I1608" i="22" s="1"/>
  <c r="H1607" i="22"/>
  <c r="I1607" i="22" s="1"/>
  <c r="H1606" i="22"/>
  <c r="I1606" i="22" s="1"/>
  <c r="H1605" i="22"/>
  <c r="I1605" i="22" s="1"/>
  <c r="H1604" i="22"/>
  <c r="I1604" i="22" s="1"/>
  <c r="H1603" i="22"/>
  <c r="I1603" i="22" s="1"/>
  <c r="H1602" i="22"/>
  <c r="I1602" i="22" s="1"/>
  <c r="H1601" i="22"/>
  <c r="I1601" i="22" s="1"/>
  <c r="H1600" i="22"/>
  <c r="I1600" i="22" s="1"/>
  <c r="H1599" i="22"/>
  <c r="I1599" i="22" s="1"/>
  <c r="H1598" i="22"/>
  <c r="I1598" i="22" s="1"/>
  <c r="H1597" i="22"/>
  <c r="I1597" i="22" s="1"/>
  <c r="H1596" i="22"/>
  <c r="I1596" i="22" s="1"/>
  <c r="H1595" i="22"/>
  <c r="I1595" i="22" s="1"/>
  <c r="H1594" i="22"/>
  <c r="I1594" i="22" s="1"/>
  <c r="H1593" i="22"/>
  <c r="I1593" i="22" s="1"/>
  <c r="H1592" i="22"/>
  <c r="I1592" i="22" s="1"/>
  <c r="H1591" i="22"/>
  <c r="I1591" i="22" s="1"/>
  <c r="H1590" i="22"/>
  <c r="I1590" i="22" s="1"/>
  <c r="H1589" i="22"/>
  <c r="I1589" i="22" s="1"/>
  <c r="H1588" i="22"/>
  <c r="I1588" i="22" s="1"/>
  <c r="H1587" i="22"/>
  <c r="I1587" i="22" s="1"/>
  <c r="H1586" i="22"/>
  <c r="I1586" i="22" s="1"/>
  <c r="H1585" i="22"/>
  <c r="I1585" i="22" s="1"/>
  <c r="H1584" i="22"/>
  <c r="I1584" i="22" s="1"/>
  <c r="H1583" i="22"/>
  <c r="I1583" i="22" s="1"/>
  <c r="H1582" i="22"/>
  <c r="I1582" i="22" s="1"/>
  <c r="H1581" i="22"/>
  <c r="I1581" i="22" s="1"/>
  <c r="H1580" i="22"/>
  <c r="I1580" i="22" s="1"/>
  <c r="H1579" i="22"/>
  <c r="I1579" i="22" s="1"/>
  <c r="H1578" i="22"/>
  <c r="I1578" i="22" s="1"/>
  <c r="H1577" i="22"/>
  <c r="I1577" i="22" s="1"/>
  <c r="H1576" i="22"/>
  <c r="I1576" i="22" s="1"/>
  <c r="H1575" i="22"/>
  <c r="I1575" i="22" s="1"/>
  <c r="H1574" i="22"/>
  <c r="I1574" i="22" s="1"/>
  <c r="H1573" i="22"/>
  <c r="I1573" i="22" s="1"/>
  <c r="H1572" i="22"/>
  <c r="I1572" i="22" s="1"/>
  <c r="H1571" i="22"/>
  <c r="I1571" i="22" s="1"/>
  <c r="H1570" i="22"/>
  <c r="I1570" i="22" s="1"/>
  <c r="H1569" i="22"/>
  <c r="I1569" i="22" s="1"/>
  <c r="H1568" i="22"/>
  <c r="I1568" i="22" s="1"/>
  <c r="H1567" i="22"/>
  <c r="I1567" i="22" s="1"/>
  <c r="H1566" i="22"/>
  <c r="I1566" i="22" s="1"/>
  <c r="H1565" i="22"/>
  <c r="I1565" i="22" s="1"/>
  <c r="H1564" i="22"/>
  <c r="I1564" i="22" s="1"/>
  <c r="H1563" i="22"/>
  <c r="I1563" i="22" s="1"/>
  <c r="H1562" i="22"/>
  <c r="I1562" i="22" s="1"/>
  <c r="H1561" i="22"/>
  <c r="I1561" i="22" s="1"/>
  <c r="H1560" i="22"/>
  <c r="I1560" i="22" s="1"/>
  <c r="H1559" i="22"/>
  <c r="I1559" i="22" s="1"/>
  <c r="H1558" i="22"/>
  <c r="I1558" i="22" s="1"/>
  <c r="H1557" i="22"/>
  <c r="I1557" i="22" s="1"/>
  <c r="H1556" i="22"/>
  <c r="I1556" i="22" s="1"/>
  <c r="H1555" i="22"/>
  <c r="I1555" i="22" s="1"/>
  <c r="H1554" i="22"/>
  <c r="I1554" i="22" s="1"/>
  <c r="H1553" i="22"/>
  <c r="I1553" i="22" s="1"/>
  <c r="H1552" i="22"/>
  <c r="I1552" i="22" s="1"/>
  <c r="H1551" i="22"/>
  <c r="I1551" i="22" s="1"/>
  <c r="H1550" i="22"/>
  <c r="I1550" i="22" s="1"/>
  <c r="H1549" i="22"/>
  <c r="I1549" i="22" s="1"/>
  <c r="H1548" i="22"/>
  <c r="I1548" i="22" s="1"/>
  <c r="H1547" i="22"/>
  <c r="I1547" i="22" s="1"/>
  <c r="H1546" i="22"/>
  <c r="I1546" i="22" s="1"/>
  <c r="H1545" i="22"/>
  <c r="I1545" i="22" s="1"/>
  <c r="H1544" i="22"/>
  <c r="I1544" i="22" s="1"/>
  <c r="H1543" i="22"/>
  <c r="I1543" i="22" s="1"/>
  <c r="H1542" i="22"/>
  <c r="I1542" i="22" s="1"/>
  <c r="H1541" i="22"/>
  <c r="I1541" i="22" s="1"/>
  <c r="H1540" i="22"/>
  <c r="I1540" i="22" s="1"/>
  <c r="H1539" i="22"/>
  <c r="I1539" i="22" s="1"/>
  <c r="H1538" i="22"/>
  <c r="I1538" i="22" s="1"/>
  <c r="H1537" i="22"/>
  <c r="I1537" i="22" s="1"/>
  <c r="H1536" i="22"/>
  <c r="I1536" i="22" s="1"/>
  <c r="H1535" i="22"/>
  <c r="I1535" i="22" s="1"/>
  <c r="H1534" i="22"/>
  <c r="I1534" i="22" s="1"/>
  <c r="H1533" i="22"/>
  <c r="I1533" i="22" s="1"/>
  <c r="H1532" i="22"/>
  <c r="I1532" i="22" s="1"/>
  <c r="H1531" i="22"/>
  <c r="I1531" i="22" s="1"/>
  <c r="H1530" i="22"/>
  <c r="I1530" i="22" s="1"/>
  <c r="H1529" i="22"/>
  <c r="I1529" i="22" s="1"/>
  <c r="H1528" i="22"/>
  <c r="I1528" i="22" s="1"/>
  <c r="H1527" i="22"/>
  <c r="I1527" i="22" s="1"/>
  <c r="H1526" i="22"/>
  <c r="I1526" i="22" s="1"/>
  <c r="H1525" i="22"/>
  <c r="I1525" i="22" s="1"/>
  <c r="H1524" i="22"/>
  <c r="I1524" i="22" s="1"/>
  <c r="H1523" i="22"/>
  <c r="I1523" i="22" s="1"/>
  <c r="H1522" i="22"/>
  <c r="I1522" i="22" s="1"/>
  <c r="H1521" i="22"/>
  <c r="I1521" i="22" s="1"/>
  <c r="H1520" i="22"/>
  <c r="I1520" i="22" s="1"/>
  <c r="H1519" i="22"/>
  <c r="I1519" i="22" s="1"/>
  <c r="H1518" i="22"/>
  <c r="I1518" i="22" s="1"/>
  <c r="H1517" i="22"/>
  <c r="I1517" i="22" s="1"/>
  <c r="H1516" i="22"/>
  <c r="I1516" i="22" s="1"/>
  <c r="H1515" i="22"/>
  <c r="I1515" i="22" s="1"/>
  <c r="H1514" i="22"/>
  <c r="I1514" i="22" s="1"/>
  <c r="H1513" i="22"/>
  <c r="I1513" i="22" s="1"/>
  <c r="H1512" i="22"/>
  <c r="I1512" i="22" s="1"/>
  <c r="H1511" i="22"/>
  <c r="I1511" i="22" s="1"/>
  <c r="H1510" i="22"/>
  <c r="I1510" i="22" s="1"/>
  <c r="H1509" i="22"/>
  <c r="I1509" i="22" s="1"/>
  <c r="H1508" i="22"/>
  <c r="I1508" i="22" s="1"/>
  <c r="H1507" i="22"/>
  <c r="I1507" i="22" s="1"/>
  <c r="H1506" i="22"/>
  <c r="I1506" i="22" s="1"/>
  <c r="H1505" i="22"/>
  <c r="I1505" i="22" s="1"/>
  <c r="H1504" i="22"/>
  <c r="I1504" i="22" s="1"/>
  <c r="H1503" i="22"/>
  <c r="I1503" i="22" s="1"/>
  <c r="H1502" i="22"/>
  <c r="I1502" i="22" s="1"/>
  <c r="H1501" i="22"/>
  <c r="I1501" i="22" s="1"/>
  <c r="H1500" i="22"/>
  <c r="I1500" i="22" s="1"/>
  <c r="H1499" i="22"/>
  <c r="I1499" i="22" s="1"/>
  <c r="H1498" i="22"/>
  <c r="I1498" i="22" s="1"/>
  <c r="H1497" i="22"/>
  <c r="I1497" i="22" s="1"/>
  <c r="H1496" i="22"/>
  <c r="I1496" i="22" s="1"/>
  <c r="H1495" i="22"/>
  <c r="I1495" i="22" s="1"/>
  <c r="H1494" i="22"/>
  <c r="I1494" i="22" s="1"/>
  <c r="H1493" i="22"/>
  <c r="I1493" i="22" s="1"/>
  <c r="H1492" i="22"/>
  <c r="I1492" i="22" s="1"/>
  <c r="H1491" i="22"/>
  <c r="I1491" i="22" s="1"/>
  <c r="H1490" i="22"/>
  <c r="I1490" i="22" s="1"/>
  <c r="H1489" i="22"/>
  <c r="I1489" i="22" s="1"/>
  <c r="H1488" i="22"/>
  <c r="I1488" i="22" s="1"/>
  <c r="H1487" i="22"/>
  <c r="I1487" i="22" s="1"/>
  <c r="H1486" i="22"/>
  <c r="I1486" i="22" s="1"/>
  <c r="H1485" i="22"/>
  <c r="I1485" i="22" s="1"/>
  <c r="H1484" i="22"/>
  <c r="I1484" i="22" s="1"/>
  <c r="H1483" i="22"/>
  <c r="I1483" i="22" s="1"/>
  <c r="H1482" i="22"/>
  <c r="I1482" i="22" s="1"/>
  <c r="H1481" i="22"/>
  <c r="I1481" i="22" s="1"/>
  <c r="H1480" i="22"/>
  <c r="I1480" i="22" s="1"/>
  <c r="H1479" i="22"/>
  <c r="I1479" i="22" s="1"/>
  <c r="H1478" i="22"/>
  <c r="I1478" i="22" s="1"/>
  <c r="H1477" i="22"/>
  <c r="I1477" i="22" s="1"/>
  <c r="H1476" i="22"/>
  <c r="I1476" i="22" s="1"/>
  <c r="H1475" i="22"/>
  <c r="I1475" i="22" s="1"/>
  <c r="H1474" i="22"/>
  <c r="I1474" i="22" s="1"/>
  <c r="H1473" i="22"/>
  <c r="I1473" i="22" s="1"/>
  <c r="H1472" i="22"/>
  <c r="I1472" i="22" s="1"/>
  <c r="H1471" i="22"/>
  <c r="I1471" i="22" s="1"/>
  <c r="H1470" i="22"/>
  <c r="I1470" i="22" s="1"/>
  <c r="H1469" i="22"/>
  <c r="I1469" i="22" s="1"/>
  <c r="H1468" i="22"/>
  <c r="I1468" i="22" s="1"/>
  <c r="H1467" i="22"/>
  <c r="I1467" i="22" s="1"/>
  <c r="H1466" i="22"/>
  <c r="I1466" i="22" s="1"/>
  <c r="H1465" i="22"/>
  <c r="I1465" i="22" s="1"/>
  <c r="H1464" i="22"/>
  <c r="I1464" i="22" s="1"/>
  <c r="H1463" i="22"/>
  <c r="I1463" i="22" s="1"/>
  <c r="H1462" i="22"/>
  <c r="I1462" i="22" s="1"/>
  <c r="H1461" i="22"/>
  <c r="I1461" i="22" s="1"/>
  <c r="H1460" i="22"/>
  <c r="I1460" i="22" s="1"/>
  <c r="H1459" i="22"/>
  <c r="I1459" i="22" s="1"/>
  <c r="H1458" i="22"/>
  <c r="I1458" i="22" s="1"/>
  <c r="H1457" i="22"/>
  <c r="I1457" i="22" s="1"/>
  <c r="H1456" i="22"/>
  <c r="I1456" i="22" s="1"/>
  <c r="H1455" i="22"/>
  <c r="I1455" i="22" s="1"/>
  <c r="H1454" i="22"/>
  <c r="I1454" i="22" s="1"/>
  <c r="H1453" i="22"/>
  <c r="I1453" i="22" s="1"/>
  <c r="H1452" i="22"/>
  <c r="I1452" i="22" s="1"/>
  <c r="H1451" i="22"/>
  <c r="I1451" i="22" s="1"/>
  <c r="H1450" i="22"/>
  <c r="I1450" i="22" s="1"/>
  <c r="H1449" i="22"/>
  <c r="I1449" i="22" s="1"/>
  <c r="H1448" i="22"/>
  <c r="I1448" i="22" s="1"/>
  <c r="H1447" i="22"/>
  <c r="I1447" i="22" s="1"/>
  <c r="H1446" i="22"/>
  <c r="I1446" i="22" s="1"/>
  <c r="H1445" i="22"/>
  <c r="I1445" i="22" s="1"/>
  <c r="H1444" i="22"/>
  <c r="I1444" i="22" s="1"/>
  <c r="H1443" i="22"/>
  <c r="I1443" i="22" s="1"/>
  <c r="H1442" i="22"/>
  <c r="I1442" i="22" s="1"/>
  <c r="H1441" i="22"/>
  <c r="I1441" i="22" s="1"/>
  <c r="H1440" i="22"/>
  <c r="I1440" i="22" s="1"/>
  <c r="H1439" i="22"/>
  <c r="I1439" i="22" s="1"/>
  <c r="H1438" i="22"/>
  <c r="I1438" i="22" s="1"/>
  <c r="H1437" i="22"/>
  <c r="I1437" i="22" s="1"/>
  <c r="H1436" i="22"/>
  <c r="I1436" i="22" s="1"/>
  <c r="H1435" i="22"/>
  <c r="I1435" i="22" s="1"/>
  <c r="H1434" i="22"/>
  <c r="I1434" i="22" s="1"/>
  <c r="H1433" i="22"/>
  <c r="I1433" i="22" s="1"/>
  <c r="H1432" i="22"/>
  <c r="I1432" i="22" s="1"/>
  <c r="H1431" i="22"/>
  <c r="I1431" i="22" s="1"/>
  <c r="H1430" i="22"/>
  <c r="I1430" i="22" s="1"/>
  <c r="H1429" i="22"/>
  <c r="I1429" i="22" s="1"/>
  <c r="H1428" i="22"/>
  <c r="I1428" i="22" s="1"/>
  <c r="H1427" i="22"/>
  <c r="I1427" i="22" s="1"/>
  <c r="H1426" i="22"/>
  <c r="I1426" i="22" s="1"/>
  <c r="H1425" i="22"/>
  <c r="I1425" i="22" s="1"/>
  <c r="H1424" i="22"/>
  <c r="I1424" i="22" s="1"/>
  <c r="H1423" i="22"/>
  <c r="I1423" i="22" s="1"/>
  <c r="H1422" i="22"/>
  <c r="I1422" i="22" s="1"/>
  <c r="H1421" i="22"/>
  <c r="I1421" i="22" s="1"/>
  <c r="H1420" i="22"/>
  <c r="I1420" i="22" s="1"/>
  <c r="H1419" i="22"/>
  <c r="I1419" i="22" s="1"/>
  <c r="H1418" i="22"/>
  <c r="I1418" i="22" s="1"/>
  <c r="H1417" i="22"/>
  <c r="I1417" i="22" s="1"/>
  <c r="H1416" i="22"/>
  <c r="I1416" i="22" s="1"/>
  <c r="H1415" i="22"/>
  <c r="I1415" i="22" s="1"/>
  <c r="H1414" i="22"/>
  <c r="I1414" i="22" s="1"/>
  <c r="H1413" i="22"/>
  <c r="I1413" i="22" s="1"/>
  <c r="H1412" i="22"/>
  <c r="I1412" i="22" s="1"/>
  <c r="H1411" i="22"/>
  <c r="I1411" i="22" s="1"/>
  <c r="H1410" i="22"/>
  <c r="I1410" i="22" s="1"/>
  <c r="H1409" i="22"/>
  <c r="I1409" i="22" s="1"/>
  <c r="H1408" i="22"/>
  <c r="I1408" i="22" s="1"/>
  <c r="H1407" i="22"/>
  <c r="I1407" i="22" s="1"/>
  <c r="H1406" i="22"/>
  <c r="I1406" i="22" s="1"/>
  <c r="H1405" i="22"/>
  <c r="I1405" i="22" s="1"/>
  <c r="H1404" i="22"/>
  <c r="I1404" i="22" s="1"/>
  <c r="H1403" i="22"/>
  <c r="I1403" i="22" s="1"/>
  <c r="H1402" i="22"/>
  <c r="I1402" i="22" s="1"/>
  <c r="H1401" i="22"/>
  <c r="I1401" i="22" s="1"/>
  <c r="H1400" i="22"/>
  <c r="I1400" i="22" s="1"/>
  <c r="H1399" i="22"/>
  <c r="I1399" i="22" s="1"/>
  <c r="H1398" i="22"/>
  <c r="I1398" i="22" s="1"/>
  <c r="H1397" i="22"/>
  <c r="I1397" i="22" s="1"/>
  <c r="H1396" i="22"/>
  <c r="I1396" i="22" s="1"/>
  <c r="H1395" i="22"/>
  <c r="I1395" i="22" s="1"/>
  <c r="H1394" i="22"/>
  <c r="I1394" i="22" s="1"/>
  <c r="H1393" i="22"/>
  <c r="I1393" i="22" s="1"/>
  <c r="H1392" i="22"/>
  <c r="I1392" i="22" s="1"/>
  <c r="H1391" i="22"/>
  <c r="I1391" i="22" s="1"/>
  <c r="H1390" i="22"/>
  <c r="I1390" i="22" s="1"/>
  <c r="H1389" i="22"/>
  <c r="I1389" i="22" s="1"/>
  <c r="H1388" i="22"/>
  <c r="I1388" i="22" s="1"/>
  <c r="H1387" i="22"/>
  <c r="I1387" i="22" s="1"/>
  <c r="H1386" i="22"/>
  <c r="I1386" i="22" s="1"/>
  <c r="H1385" i="22"/>
  <c r="I1385" i="22" s="1"/>
  <c r="H1384" i="22"/>
  <c r="I1384" i="22" s="1"/>
  <c r="H1383" i="22"/>
  <c r="I1383" i="22" s="1"/>
  <c r="H1382" i="22"/>
  <c r="I1382" i="22" s="1"/>
  <c r="H1381" i="22"/>
  <c r="I1381" i="22" s="1"/>
  <c r="H1380" i="22"/>
  <c r="I1380" i="22" s="1"/>
  <c r="H1379" i="22"/>
  <c r="I1379" i="22" s="1"/>
  <c r="H1378" i="22"/>
  <c r="I1378" i="22" s="1"/>
  <c r="H1377" i="22"/>
  <c r="I1377" i="22" s="1"/>
  <c r="H1376" i="22"/>
  <c r="I1376" i="22" s="1"/>
  <c r="H1375" i="22"/>
  <c r="I1375" i="22" s="1"/>
  <c r="H1374" i="22"/>
  <c r="I1374" i="22" s="1"/>
  <c r="H1373" i="22"/>
  <c r="I1373" i="22" s="1"/>
  <c r="H1372" i="22"/>
  <c r="I1372" i="22" s="1"/>
  <c r="H1371" i="22"/>
  <c r="I1371" i="22" s="1"/>
  <c r="H1370" i="22"/>
  <c r="I1370" i="22" s="1"/>
  <c r="H1369" i="22"/>
  <c r="I1369" i="22" s="1"/>
  <c r="H1368" i="22"/>
  <c r="I1368" i="22" s="1"/>
  <c r="H1367" i="22"/>
  <c r="I1367" i="22" s="1"/>
  <c r="H1366" i="22"/>
  <c r="I1366" i="22" s="1"/>
  <c r="H1365" i="22"/>
  <c r="I1365" i="22" s="1"/>
  <c r="H1364" i="22"/>
  <c r="I1364" i="22" s="1"/>
  <c r="H1363" i="22"/>
  <c r="I1363" i="22" s="1"/>
  <c r="H1362" i="22"/>
  <c r="I1362" i="22" s="1"/>
  <c r="H1361" i="22"/>
  <c r="I1361" i="22" s="1"/>
  <c r="H1360" i="22"/>
  <c r="I1360" i="22" s="1"/>
  <c r="H1359" i="22"/>
  <c r="I1359" i="22" s="1"/>
  <c r="H1358" i="22"/>
  <c r="I1358" i="22" s="1"/>
  <c r="H1357" i="22"/>
  <c r="I1357" i="22" s="1"/>
  <c r="H1356" i="22"/>
  <c r="I1356" i="22" s="1"/>
  <c r="H1355" i="22"/>
  <c r="I1355" i="22" s="1"/>
  <c r="H1354" i="22"/>
  <c r="I1354" i="22" s="1"/>
  <c r="H1353" i="22"/>
  <c r="I1353" i="22" s="1"/>
  <c r="H1352" i="22"/>
  <c r="I1352" i="22" s="1"/>
  <c r="H1351" i="22"/>
  <c r="I1351" i="22" s="1"/>
  <c r="H1350" i="22"/>
  <c r="I1350" i="22" s="1"/>
  <c r="H1349" i="22"/>
  <c r="I1349" i="22" s="1"/>
  <c r="H1348" i="22"/>
  <c r="I1348" i="22" s="1"/>
  <c r="H1347" i="22"/>
  <c r="I1347" i="22" s="1"/>
  <c r="H1346" i="22"/>
  <c r="I1346" i="22" s="1"/>
  <c r="H1345" i="22"/>
  <c r="I1345" i="22" s="1"/>
  <c r="H1344" i="22"/>
  <c r="I1344" i="22" s="1"/>
  <c r="H1343" i="22"/>
  <c r="I1343" i="22" s="1"/>
  <c r="H1342" i="22"/>
  <c r="I1342" i="22" s="1"/>
  <c r="H1341" i="22"/>
  <c r="I1341" i="22" s="1"/>
  <c r="H1340" i="22"/>
  <c r="I1340" i="22" s="1"/>
  <c r="H1339" i="22"/>
  <c r="I1339" i="22" s="1"/>
  <c r="H1338" i="22"/>
  <c r="I1338" i="22" s="1"/>
  <c r="H1337" i="22"/>
  <c r="I1337" i="22" s="1"/>
  <c r="H1336" i="22"/>
  <c r="I1336" i="22" s="1"/>
  <c r="H1335" i="22"/>
  <c r="I1335" i="22" s="1"/>
  <c r="H1334" i="22"/>
  <c r="I1334" i="22" s="1"/>
  <c r="H1333" i="22"/>
  <c r="I1333" i="22" s="1"/>
  <c r="H1332" i="22"/>
  <c r="I1332" i="22" s="1"/>
  <c r="H1331" i="22"/>
  <c r="I1331" i="22" s="1"/>
  <c r="H1330" i="22"/>
  <c r="I1330" i="22" s="1"/>
  <c r="H1329" i="22"/>
  <c r="I1329" i="22" s="1"/>
  <c r="H1328" i="22"/>
  <c r="I1328" i="22" s="1"/>
  <c r="H1327" i="22"/>
  <c r="I1327" i="22" s="1"/>
  <c r="H1326" i="22"/>
  <c r="I1326" i="22" s="1"/>
  <c r="H1325" i="22"/>
  <c r="I1325" i="22" s="1"/>
  <c r="H1324" i="22"/>
  <c r="I1324" i="22" s="1"/>
  <c r="H1323" i="22"/>
  <c r="I1323" i="22" s="1"/>
  <c r="H1322" i="22"/>
  <c r="I1322" i="22" s="1"/>
  <c r="H1321" i="22"/>
  <c r="I1321" i="22" s="1"/>
  <c r="H1320" i="22"/>
  <c r="I1320" i="22" s="1"/>
  <c r="H1319" i="22"/>
  <c r="I1319" i="22" s="1"/>
  <c r="H1318" i="22"/>
  <c r="I1318" i="22" s="1"/>
  <c r="H1317" i="22"/>
  <c r="I1317" i="22" s="1"/>
  <c r="H1316" i="22"/>
  <c r="I1316" i="22" s="1"/>
  <c r="H1315" i="22"/>
  <c r="I1315" i="22" s="1"/>
  <c r="H1314" i="22"/>
  <c r="I1314" i="22" s="1"/>
  <c r="H1313" i="22"/>
  <c r="I1313" i="22" s="1"/>
  <c r="H1312" i="22"/>
  <c r="I1312" i="22" s="1"/>
  <c r="H1311" i="22"/>
  <c r="I1311" i="22" s="1"/>
  <c r="H1310" i="22"/>
  <c r="I1310" i="22" s="1"/>
  <c r="H1309" i="22"/>
  <c r="I1309" i="22" s="1"/>
  <c r="H1308" i="22"/>
  <c r="I1308" i="22" s="1"/>
  <c r="H1307" i="22"/>
  <c r="I1307" i="22" s="1"/>
  <c r="H1306" i="22"/>
  <c r="I1306" i="22" s="1"/>
  <c r="H1305" i="22"/>
  <c r="I1305" i="22" s="1"/>
  <c r="H1304" i="22"/>
  <c r="I1304" i="22" s="1"/>
  <c r="H1303" i="22"/>
  <c r="I1303" i="22" s="1"/>
  <c r="H1302" i="22"/>
  <c r="I1302" i="22" s="1"/>
  <c r="H1301" i="22"/>
  <c r="I1301" i="22" s="1"/>
  <c r="H1300" i="22"/>
  <c r="I1300" i="22" s="1"/>
  <c r="H1299" i="22"/>
  <c r="I1299" i="22" s="1"/>
  <c r="H1298" i="22"/>
  <c r="I1298" i="22" s="1"/>
  <c r="H1297" i="22"/>
  <c r="I1297" i="22" s="1"/>
  <c r="H1296" i="22"/>
  <c r="I1296" i="22" s="1"/>
  <c r="H1295" i="22"/>
  <c r="I1295" i="22" s="1"/>
  <c r="H1294" i="22"/>
  <c r="I1294" i="22" s="1"/>
  <c r="H1293" i="22"/>
  <c r="I1293" i="22" s="1"/>
  <c r="H1292" i="22"/>
  <c r="I1292" i="22" s="1"/>
  <c r="H1291" i="22"/>
  <c r="I1291" i="22" s="1"/>
  <c r="H1290" i="22"/>
  <c r="I1290" i="22" s="1"/>
  <c r="H1289" i="22"/>
  <c r="I1289" i="22" s="1"/>
  <c r="H1288" i="22"/>
  <c r="I1288" i="22" s="1"/>
  <c r="H1287" i="22"/>
  <c r="I1287" i="22" s="1"/>
  <c r="H1286" i="22"/>
  <c r="I1286" i="22" s="1"/>
  <c r="H1285" i="22"/>
  <c r="I1285" i="22" s="1"/>
  <c r="H1284" i="22"/>
  <c r="I1284" i="22" s="1"/>
  <c r="H1283" i="22"/>
  <c r="I1283" i="22" s="1"/>
  <c r="H1282" i="22"/>
  <c r="I1282" i="22" s="1"/>
  <c r="H1281" i="22"/>
  <c r="I1281" i="22" s="1"/>
  <c r="H1280" i="22"/>
  <c r="I1280" i="22" s="1"/>
  <c r="H1279" i="22"/>
  <c r="I1279" i="22" s="1"/>
  <c r="H1278" i="22"/>
  <c r="I1278" i="22" s="1"/>
  <c r="H1277" i="22"/>
  <c r="I1277" i="22" s="1"/>
  <c r="H1276" i="22"/>
  <c r="I1276" i="22" s="1"/>
  <c r="H1275" i="22"/>
  <c r="I1275" i="22" s="1"/>
  <c r="H1274" i="22"/>
  <c r="I1274" i="22" s="1"/>
  <c r="H1273" i="22"/>
  <c r="I1273" i="22" s="1"/>
  <c r="H1272" i="22"/>
  <c r="I1272" i="22" s="1"/>
  <c r="H1271" i="22"/>
  <c r="I1271" i="22" s="1"/>
  <c r="H1270" i="22"/>
  <c r="I1270" i="22" s="1"/>
  <c r="H1269" i="22"/>
  <c r="I1269" i="22" s="1"/>
  <c r="H1268" i="22"/>
  <c r="I1268" i="22" s="1"/>
  <c r="H1267" i="22"/>
  <c r="I1267" i="22" s="1"/>
  <c r="H1266" i="22"/>
  <c r="I1266" i="22" s="1"/>
  <c r="H1265" i="22"/>
  <c r="I1265" i="22" s="1"/>
  <c r="H1264" i="22"/>
  <c r="I1264" i="22" s="1"/>
  <c r="H1263" i="22"/>
  <c r="I1263" i="22" s="1"/>
  <c r="H1262" i="22"/>
  <c r="I1262" i="22" s="1"/>
  <c r="H1261" i="22"/>
  <c r="I1261" i="22" s="1"/>
  <c r="H1260" i="22"/>
  <c r="I1260" i="22" s="1"/>
  <c r="H1259" i="22"/>
  <c r="I1259" i="22" s="1"/>
  <c r="H1258" i="22"/>
  <c r="I1258" i="22" s="1"/>
  <c r="H1257" i="22"/>
  <c r="I1257" i="22" s="1"/>
  <c r="H1256" i="22"/>
  <c r="I1256" i="22" s="1"/>
  <c r="H1255" i="22"/>
  <c r="I1255" i="22" s="1"/>
  <c r="H1254" i="22"/>
  <c r="I1254" i="22" s="1"/>
  <c r="H1253" i="22"/>
  <c r="I1253" i="22" s="1"/>
  <c r="H1252" i="22"/>
  <c r="I1252" i="22" s="1"/>
  <c r="H1251" i="22"/>
  <c r="I1251" i="22" s="1"/>
  <c r="H1250" i="22"/>
  <c r="I1250" i="22" s="1"/>
  <c r="H1249" i="22"/>
  <c r="I1249" i="22" s="1"/>
  <c r="H1248" i="22"/>
  <c r="I1248" i="22" s="1"/>
  <c r="H1247" i="22"/>
  <c r="I1247" i="22" s="1"/>
  <c r="H1246" i="22"/>
  <c r="I1246" i="22" s="1"/>
  <c r="H1245" i="22"/>
  <c r="I1245" i="22" s="1"/>
  <c r="H1244" i="22"/>
  <c r="I1244" i="22" s="1"/>
  <c r="H1243" i="22"/>
  <c r="I1243" i="22" s="1"/>
  <c r="H1242" i="22"/>
  <c r="I1242" i="22" s="1"/>
  <c r="H1241" i="22"/>
  <c r="I1241" i="22" s="1"/>
  <c r="H1240" i="22"/>
  <c r="I1240" i="22" s="1"/>
  <c r="H1239" i="22"/>
  <c r="I1239" i="22" s="1"/>
  <c r="H1238" i="22"/>
  <c r="I1238" i="22" s="1"/>
  <c r="H1237" i="22"/>
  <c r="I1237" i="22" s="1"/>
  <c r="H1236" i="22"/>
  <c r="I1236" i="22" s="1"/>
  <c r="H1235" i="22"/>
  <c r="I1235" i="22" s="1"/>
  <c r="H1234" i="22"/>
  <c r="I1234" i="22" s="1"/>
  <c r="H1233" i="22"/>
  <c r="I1233" i="22" s="1"/>
  <c r="H1232" i="22"/>
  <c r="I1232" i="22" s="1"/>
  <c r="H1231" i="22"/>
  <c r="I1231" i="22" s="1"/>
  <c r="H1230" i="22"/>
  <c r="I1230" i="22" s="1"/>
  <c r="H1229" i="22"/>
  <c r="I1229" i="22" s="1"/>
  <c r="H1228" i="22"/>
  <c r="I1228" i="22" s="1"/>
  <c r="H1227" i="22"/>
  <c r="I1227" i="22" s="1"/>
  <c r="H1226" i="22"/>
  <c r="I1226" i="22" s="1"/>
  <c r="H1225" i="22"/>
  <c r="I1225" i="22" s="1"/>
  <c r="H1224" i="22"/>
  <c r="I1224" i="22" s="1"/>
  <c r="H1223" i="22"/>
  <c r="I1223" i="22" s="1"/>
  <c r="H1222" i="22"/>
  <c r="I1222" i="22" s="1"/>
  <c r="H1221" i="22"/>
  <c r="I1221" i="22" s="1"/>
  <c r="H1220" i="22"/>
  <c r="I1220" i="22" s="1"/>
  <c r="H1219" i="22"/>
  <c r="I1219" i="22" s="1"/>
  <c r="H1218" i="22"/>
  <c r="I1218" i="22" s="1"/>
  <c r="H1217" i="22"/>
  <c r="I1217" i="22" s="1"/>
  <c r="H1216" i="22"/>
  <c r="I1216" i="22" s="1"/>
  <c r="H1215" i="22"/>
  <c r="I1215" i="22" s="1"/>
  <c r="H1214" i="22"/>
  <c r="I1214" i="22" s="1"/>
  <c r="H1213" i="22"/>
  <c r="I1213" i="22" s="1"/>
  <c r="H1212" i="22"/>
  <c r="I1212" i="22" s="1"/>
  <c r="H1211" i="22"/>
  <c r="I1211" i="22" s="1"/>
  <c r="H1210" i="22"/>
  <c r="I1210" i="22" s="1"/>
  <c r="H1209" i="22"/>
  <c r="I1209" i="22" s="1"/>
  <c r="H1208" i="22"/>
  <c r="I1208" i="22" s="1"/>
  <c r="H1207" i="22"/>
  <c r="I1207" i="22" s="1"/>
  <c r="H1206" i="22"/>
  <c r="I1206" i="22" s="1"/>
  <c r="H1205" i="22"/>
  <c r="I1205" i="22" s="1"/>
  <c r="H1204" i="22"/>
  <c r="I1204" i="22" s="1"/>
  <c r="H1203" i="22"/>
  <c r="I1203" i="22" s="1"/>
  <c r="H1202" i="22"/>
  <c r="I1202" i="22" s="1"/>
  <c r="H1201" i="22"/>
  <c r="I1201" i="22" s="1"/>
  <c r="H1200" i="22"/>
  <c r="I1200" i="22" s="1"/>
  <c r="H1199" i="22"/>
  <c r="I1199" i="22" s="1"/>
  <c r="H1198" i="22"/>
  <c r="I1198" i="22" s="1"/>
  <c r="H1197" i="22"/>
  <c r="I1197" i="22" s="1"/>
  <c r="H1196" i="22"/>
  <c r="I1196" i="22" s="1"/>
  <c r="H1195" i="22"/>
  <c r="I1195" i="22" s="1"/>
  <c r="H1194" i="22"/>
  <c r="I1194" i="22" s="1"/>
  <c r="H1193" i="22"/>
  <c r="I1193" i="22" s="1"/>
  <c r="H1192" i="22"/>
  <c r="I1192" i="22" s="1"/>
  <c r="H1191" i="22"/>
  <c r="I1191" i="22" s="1"/>
  <c r="H1190" i="22"/>
  <c r="I1190" i="22" s="1"/>
  <c r="H1189" i="22"/>
  <c r="I1189" i="22" s="1"/>
  <c r="H1188" i="22"/>
  <c r="I1188" i="22" s="1"/>
  <c r="H1187" i="22"/>
  <c r="I1187" i="22" s="1"/>
  <c r="H1186" i="22"/>
  <c r="I1186" i="22" s="1"/>
  <c r="H1185" i="22"/>
  <c r="I1185" i="22" s="1"/>
  <c r="H1184" i="22"/>
  <c r="I1184" i="22" s="1"/>
  <c r="H1183" i="22"/>
  <c r="I1183" i="22" s="1"/>
  <c r="H1182" i="22"/>
  <c r="I1182" i="22" s="1"/>
  <c r="H1181" i="22"/>
  <c r="I1181" i="22" s="1"/>
  <c r="H1180" i="22"/>
  <c r="I1180" i="22" s="1"/>
  <c r="H1179" i="22"/>
  <c r="I1179" i="22" s="1"/>
  <c r="H1178" i="22"/>
  <c r="I1178" i="22" s="1"/>
  <c r="H1177" i="22"/>
  <c r="I1177" i="22" s="1"/>
  <c r="H1176" i="22"/>
  <c r="I1176" i="22" s="1"/>
  <c r="H1175" i="22"/>
  <c r="I1175" i="22" s="1"/>
  <c r="H1174" i="22"/>
  <c r="I1174" i="22" s="1"/>
  <c r="H1173" i="22"/>
  <c r="I1173" i="22" s="1"/>
  <c r="H1172" i="22"/>
  <c r="I1172" i="22" s="1"/>
  <c r="H1171" i="22"/>
  <c r="I1171" i="22" s="1"/>
  <c r="H1170" i="22"/>
  <c r="I1170" i="22" s="1"/>
  <c r="H1169" i="22"/>
  <c r="I1169" i="22" s="1"/>
  <c r="H1168" i="22"/>
  <c r="I1168" i="22" s="1"/>
  <c r="H1167" i="22"/>
  <c r="I1167" i="22" s="1"/>
  <c r="H1166" i="22"/>
  <c r="I1166" i="22" s="1"/>
  <c r="H1165" i="22"/>
  <c r="I1165" i="22" s="1"/>
  <c r="H1164" i="22"/>
  <c r="I1164" i="22" s="1"/>
  <c r="H1163" i="22"/>
  <c r="I1163" i="22" s="1"/>
  <c r="H1162" i="22"/>
  <c r="I1162" i="22" s="1"/>
  <c r="H1161" i="22"/>
  <c r="I1161" i="22" s="1"/>
  <c r="H1160" i="22"/>
  <c r="I1160" i="22" s="1"/>
  <c r="H1159" i="22"/>
  <c r="I1159" i="22" s="1"/>
  <c r="H1158" i="22"/>
  <c r="I1158" i="22" s="1"/>
  <c r="H1157" i="22"/>
  <c r="I1157" i="22" s="1"/>
  <c r="H1156" i="22"/>
  <c r="I1156" i="22" s="1"/>
  <c r="H1155" i="22"/>
  <c r="I1155" i="22" s="1"/>
  <c r="H1154" i="22"/>
  <c r="I1154" i="22" s="1"/>
  <c r="H1153" i="22"/>
  <c r="I1153" i="22" s="1"/>
  <c r="H1152" i="22"/>
  <c r="I1152" i="22" s="1"/>
  <c r="H1151" i="22"/>
  <c r="I1151" i="22" s="1"/>
  <c r="H1150" i="22"/>
  <c r="I1150" i="22" s="1"/>
  <c r="H1149" i="22"/>
  <c r="I1149" i="22" s="1"/>
  <c r="H1148" i="22"/>
  <c r="I1148" i="22" s="1"/>
  <c r="H1147" i="22"/>
  <c r="I1147" i="22" s="1"/>
  <c r="H1146" i="22"/>
  <c r="I1146" i="22" s="1"/>
  <c r="H1145" i="22"/>
  <c r="I1145" i="22" s="1"/>
  <c r="H1144" i="22"/>
  <c r="I1144" i="22" s="1"/>
  <c r="H1143" i="22"/>
  <c r="I1143" i="22" s="1"/>
  <c r="H1142" i="22"/>
  <c r="I1142" i="22" s="1"/>
  <c r="H1141" i="22"/>
  <c r="I1141" i="22" s="1"/>
  <c r="H1140" i="22"/>
  <c r="I1140" i="22" s="1"/>
  <c r="H1139" i="22"/>
  <c r="I1139" i="22" s="1"/>
  <c r="H1138" i="22"/>
  <c r="I1138" i="22" s="1"/>
  <c r="H1137" i="22"/>
  <c r="I1137" i="22" s="1"/>
  <c r="H1136" i="22"/>
  <c r="I1136" i="22" s="1"/>
  <c r="H1135" i="22"/>
  <c r="I1135" i="22" s="1"/>
  <c r="H1134" i="22"/>
  <c r="I1134" i="22" s="1"/>
  <c r="H1133" i="22"/>
  <c r="I1133" i="22" s="1"/>
  <c r="H1132" i="22"/>
  <c r="I1132" i="22" s="1"/>
  <c r="H1131" i="22"/>
  <c r="I1131" i="22" s="1"/>
  <c r="H1130" i="22"/>
  <c r="I1130" i="22" s="1"/>
  <c r="H1129" i="22"/>
  <c r="I1129" i="22" s="1"/>
  <c r="H1128" i="22"/>
  <c r="I1128" i="22" s="1"/>
  <c r="H1127" i="22"/>
  <c r="I1127" i="22" s="1"/>
  <c r="H1126" i="22"/>
  <c r="I1126" i="22" s="1"/>
  <c r="H1125" i="22"/>
  <c r="I1125" i="22" s="1"/>
  <c r="H1124" i="22"/>
  <c r="I1124" i="22" s="1"/>
  <c r="H1123" i="22"/>
  <c r="I1123" i="22" s="1"/>
  <c r="H1122" i="22"/>
  <c r="I1122" i="22" s="1"/>
  <c r="H1121" i="22"/>
  <c r="I1121" i="22" s="1"/>
  <c r="H1120" i="22"/>
  <c r="I1120" i="22" s="1"/>
  <c r="H1119" i="22"/>
  <c r="I1119" i="22" s="1"/>
  <c r="H1118" i="22"/>
  <c r="I1118" i="22" s="1"/>
  <c r="H1117" i="22"/>
  <c r="I1117" i="22" s="1"/>
  <c r="H1116" i="22"/>
  <c r="I1116" i="22" s="1"/>
  <c r="H1115" i="22"/>
  <c r="I1115" i="22" s="1"/>
  <c r="H1114" i="22"/>
  <c r="I1114" i="22" s="1"/>
  <c r="H1113" i="22"/>
  <c r="I1113" i="22" s="1"/>
  <c r="H1112" i="22"/>
  <c r="I1112" i="22" s="1"/>
  <c r="H1111" i="22"/>
  <c r="I1111" i="22" s="1"/>
  <c r="H1110" i="22"/>
  <c r="I1110" i="22" s="1"/>
  <c r="H1109" i="22"/>
  <c r="I1109" i="22" s="1"/>
  <c r="H1108" i="22"/>
  <c r="I1108" i="22" s="1"/>
  <c r="H1107" i="22"/>
  <c r="I1107" i="22" s="1"/>
  <c r="H1106" i="22"/>
  <c r="I1106" i="22" s="1"/>
  <c r="H1105" i="22"/>
  <c r="I1105" i="22" s="1"/>
  <c r="H1104" i="22"/>
  <c r="I1104" i="22" s="1"/>
  <c r="H1103" i="22"/>
  <c r="I1103" i="22" s="1"/>
  <c r="H1102" i="22"/>
  <c r="I1102" i="22" s="1"/>
  <c r="H1101" i="22"/>
  <c r="I1101" i="22" s="1"/>
  <c r="H1100" i="22"/>
  <c r="I1100" i="22" s="1"/>
  <c r="H1099" i="22"/>
  <c r="I1099" i="22" s="1"/>
  <c r="H1098" i="22"/>
  <c r="I1098" i="22" s="1"/>
  <c r="H1097" i="22"/>
  <c r="I1097" i="22" s="1"/>
  <c r="H1096" i="22"/>
  <c r="I1096" i="22" s="1"/>
  <c r="H1095" i="22"/>
  <c r="I1095" i="22" s="1"/>
  <c r="H1094" i="22"/>
  <c r="I1094" i="22" s="1"/>
  <c r="H1093" i="22"/>
  <c r="I1093" i="22" s="1"/>
  <c r="H1092" i="22"/>
  <c r="I1092" i="22" s="1"/>
  <c r="H1091" i="22"/>
  <c r="I1091" i="22" s="1"/>
  <c r="H1090" i="22"/>
  <c r="I1090" i="22" s="1"/>
  <c r="H1089" i="22"/>
  <c r="I1089" i="22" s="1"/>
  <c r="H1088" i="22"/>
  <c r="I1088" i="22" s="1"/>
  <c r="H1087" i="22"/>
  <c r="I1087" i="22" s="1"/>
  <c r="H1086" i="22"/>
  <c r="I1086" i="22" s="1"/>
  <c r="H1085" i="22"/>
  <c r="I1085" i="22" s="1"/>
  <c r="H1084" i="22"/>
  <c r="I1084" i="22" s="1"/>
  <c r="H1083" i="22"/>
  <c r="I1083" i="22" s="1"/>
  <c r="H1082" i="22"/>
  <c r="I1082" i="22" s="1"/>
  <c r="H1081" i="22"/>
  <c r="I1081" i="22" s="1"/>
  <c r="H1080" i="22"/>
  <c r="I1080" i="22" s="1"/>
  <c r="H1079" i="22"/>
  <c r="I1079" i="22" s="1"/>
  <c r="H1078" i="22"/>
  <c r="I1078" i="22" s="1"/>
  <c r="H1077" i="22"/>
  <c r="I1077" i="22" s="1"/>
  <c r="H1076" i="22"/>
  <c r="I1076" i="22" s="1"/>
  <c r="H1075" i="22"/>
  <c r="I1075" i="22" s="1"/>
  <c r="H1074" i="22"/>
  <c r="I1074" i="22" s="1"/>
  <c r="H1073" i="22"/>
  <c r="I1073" i="22" s="1"/>
  <c r="H1072" i="22"/>
  <c r="I1072" i="22" s="1"/>
  <c r="H1071" i="22"/>
  <c r="I1071" i="22" s="1"/>
  <c r="H1070" i="22"/>
  <c r="I1070" i="22" s="1"/>
  <c r="H1069" i="22"/>
  <c r="I1069" i="22" s="1"/>
  <c r="H1068" i="22"/>
  <c r="I1068" i="22" s="1"/>
  <c r="H1067" i="22"/>
  <c r="I1067" i="22" s="1"/>
  <c r="H1066" i="22"/>
  <c r="I1066" i="22" s="1"/>
  <c r="H1065" i="22"/>
  <c r="I1065" i="22" s="1"/>
  <c r="H1064" i="22"/>
  <c r="I1064" i="22" s="1"/>
  <c r="H1063" i="22"/>
  <c r="I1063" i="22" s="1"/>
  <c r="H1062" i="22"/>
  <c r="I1062" i="22" s="1"/>
  <c r="H1061" i="22"/>
  <c r="I1061" i="22" s="1"/>
  <c r="H1060" i="22"/>
  <c r="I1060" i="22" s="1"/>
  <c r="H1059" i="22"/>
  <c r="I1059" i="22" s="1"/>
  <c r="H1058" i="22"/>
  <c r="I1058" i="22" s="1"/>
  <c r="H1057" i="22"/>
  <c r="I1057" i="22" s="1"/>
  <c r="H1056" i="22"/>
  <c r="I1056" i="22" s="1"/>
  <c r="H1055" i="22"/>
  <c r="I1055" i="22" s="1"/>
  <c r="H1054" i="22"/>
  <c r="I1054" i="22" s="1"/>
  <c r="H1053" i="22"/>
  <c r="I1053" i="22" s="1"/>
  <c r="H1052" i="22"/>
  <c r="I1052" i="22" s="1"/>
  <c r="H1051" i="22"/>
  <c r="I1051" i="22" s="1"/>
  <c r="H1050" i="22"/>
  <c r="I1050" i="22" s="1"/>
  <c r="H1049" i="22"/>
  <c r="I1049" i="22" s="1"/>
  <c r="H1048" i="22"/>
  <c r="I1048" i="22" s="1"/>
  <c r="H1047" i="22"/>
  <c r="I1047" i="22" s="1"/>
  <c r="H1046" i="22"/>
  <c r="I1046" i="22" s="1"/>
  <c r="H1045" i="22"/>
  <c r="I1045" i="22" s="1"/>
  <c r="H1044" i="22"/>
  <c r="I1044" i="22" s="1"/>
  <c r="H1043" i="22"/>
  <c r="I1043" i="22" s="1"/>
  <c r="H1042" i="22"/>
  <c r="I1042" i="22" s="1"/>
  <c r="H1041" i="22"/>
  <c r="I1041" i="22" s="1"/>
  <c r="H1040" i="22"/>
  <c r="I1040" i="22" s="1"/>
  <c r="H1039" i="22"/>
  <c r="I1039" i="22" s="1"/>
  <c r="H1038" i="22"/>
  <c r="I1038" i="22" s="1"/>
  <c r="H1037" i="22"/>
  <c r="I1037" i="22" s="1"/>
  <c r="H1036" i="22"/>
  <c r="I1036" i="22" s="1"/>
  <c r="H1035" i="22"/>
  <c r="I1035" i="22" s="1"/>
  <c r="H1034" i="22"/>
  <c r="I1034" i="22" s="1"/>
  <c r="H1033" i="22"/>
  <c r="I1033" i="22" s="1"/>
  <c r="H1032" i="22"/>
  <c r="I1032" i="22" s="1"/>
  <c r="H1031" i="22"/>
  <c r="I1031" i="22" s="1"/>
  <c r="H1030" i="22"/>
  <c r="I1030" i="22" s="1"/>
  <c r="H1029" i="22"/>
  <c r="I1029" i="22" s="1"/>
  <c r="H1028" i="22"/>
  <c r="I1028" i="22" s="1"/>
  <c r="H1027" i="22"/>
  <c r="I1027" i="22" s="1"/>
  <c r="H1026" i="22"/>
  <c r="I1026" i="22" s="1"/>
  <c r="H1025" i="22"/>
  <c r="I1025" i="22" s="1"/>
  <c r="H1024" i="22"/>
  <c r="I1024" i="22" s="1"/>
  <c r="H1023" i="22"/>
  <c r="I1023" i="22" s="1"/>
  <c r="H1022" i="22"/>
  <c r="I1022" i="22" s="1"/>
  <c r="H1021" i="22"/>
  <c r="I1021" i="22" s="1"/>
  <c r="H1020" i="22"/>
  <c r="I1020" i="22" s="1"/>
  <c r="H1019" i="22"/>
  <c r="I1019" i="22" s="1"/>
  <c r="H1018" i="22"/>
  <c r="I1018" i="22" s="1"/>
  <c r="H1017" i="22"/>
  <c r="I1017" i="22" s="1"/>
  <c r="H1016" i="22"/>
  <c r="I1016" i="22" s="1"/>
  <c r="H1015" i="22"/>
  <c r="I1015" i="22" s="1"/>
  <c r="H1014" i="22"/>
  <c r="I1014" i="22" s="1"/>
  <c r="H1013" i="22"/>
  <c r="I1013" i="22" s="1"/>
  <c r="H1012" i="22"/>
  <c r="I1012" i="22" s="1"/>
  <c r="H1011" i="22"/>
  <c r="I1011" i="22" s="1"/>
  <c r="H1010" i="22"/>
  <c r="I1010" i="22" s="1"/>
  <c r="H1009" i="22"/>
  <c r="I1009" i="22" s="1"/>
  <c r="H1008" i="22"/>
  <c r="I1008" i="22" s="1"/>
  <c r="H1007" i="22"/>
  <c r="I1007" i="22" s="1"/>
  <c r="H1006" i="22"/>
  <c r="I1006" i="22" s="1"/>
  <c r="H1005" i="22"/>
  <c r="I1005" i="22" s="1"/>
  <c r="H1004" i="22"/>
  <c r="I1004" i="22" s="1"/>
  <c r="H1003" i="22"/>
  <c r="I1003" i="22" s="1"/>
  <c r="H1002" i="22"/>
  <c r="I1002" i="22" s="1"/>
  <c r="H1001" i="22"/>
  <c r="I1001" i="22" s="1"/>
  <c r="H1000" i="22"/>
  <c r="I1000" i="22" s="1"/>
  <c r="H999" i="22"/>
  <c r="I999" i="22" s="1"/>
  <c r="H998" i="22"/>
  <c r="I998" i="22" s="1"/>
  <c r="H997" i="22"/>
  <c r="I997" i="22" s="1"/>
  <c r="H996" i="22"/>
  <c r="I996" i="22" s="1"/>
  <c r="H995" i="22"/>
  <c r="I995" i="22" s="1"/>
  <c r="H994" i="22"/>
  <c r="I994" i="22" s="1"/>
  <c r="H993" i="22"/>
  <c r="I993" i="22" s="1"/>
  <c r="H992" i="22"/>
  <c r="I992" i="22" s="1"/>
  <c r="H991" i="22"/>
  <c r="I991" i="22" s="1"/>
  <c r="H990" i="22"/>
  <c r="I990" i="22" s="1"/>
  <c r="H989" i="22"/>
  <c r="I989" i="22" s="1"/>
  <c r="H988" i="22"/>
  <c r="I988" i="22" s="1"/>
  <c r="H987" i="22"/>
  <c r="I987" i="22" s="1"/>
  <c r="H986" i="22"/>
  <c r="I986" i="22" s="1"/>
  <c r="H985" i="22"/>
  <c r="I985" i="22" s="1"/>
  <c r="H984" i="22"/>
  <c r="I984" i="22" s="1"/>
  <c r="H983" i="22"/>
  <c r="I983" i="22" s="1"/>
  <c r="H982" i="22"/>
  <c r="I982" i="22" s="1"/>
  <c r="H981" i="22"/>
  <c r="I981" i="22" s="1"/>
  <c r="H980" i="22"/>
  <c r="I980" i="22" s="1"/>
  <c r="H979" i="22"/>
  <c r="I979" i="22" s="1"/>
  <c r="H978" i="22"/>
  <c r="I978" i="22" s="1"/>
  <c r="H977" i="22"/>
  <c r="I977" i="22" s="1"/>
  <c r="H976" i="22"/>
  <c r="I976" i="22" s="1"/>
  <c r="H975" i="22"/>
  <c r="I975" i="22" s="1"/>
  <c r="H974" i="22"/>
  <c r="I974" i="22" s="1"/>
  <c r="H973" i="22"/>
  <c r="I973" i="22" s="1"/>
  <c r="H972" i="22"/>
  <c r="I972" i="22" s="1"/>
  <c r="H971" i="22"/>
  <c r="I971" i="22" s="1"/>
  <c r="H970" i="22"/>
  <c r="I970" i="22" s="1"/>
  <c r="H969" i="22"/>
  <c r="I969" i="22" s="1"/>
  <c r="H968" i="22"/>
  <c r="I968" i="22" s="1"/>
  <c r="H967" i="22"/>
  <c r="I967" i="22" s="1"/>
  <c r="H966" i="22"/>
  <c r="I966" i="22" s="1"/>
  <c r="H965" i="22"/>
  <c r="I965" i="22" s="1"/>
  <c r="H964" i="22"/>
  <c r="I964" i="22" s="1"/>
  <c r="H963" i="22"/>
  <c r="I963" i="22" s="1"/>
  <c r="H962" i="22"/>
  <c r="I962" i="22" s="1"/>
  <c r="H961" i="22"/>
  <c r="I961" i="22" s="1"/>
  <c r="H960" i="22"/>
  <c r="I960" i="22" s="1"/>
  <c r="H959" i="22"/>
  <c r="I959" i="22" s="1"/>
  <c r="H958" i="22"/>
  <c r="I958" i="22" s="1"/>
  <c r="H957" i="22"/>
  <c r="I957" i="22" s="1"/>
  <c r="H956" i="22"/>
  <c r="I956" i="22" s="1"/>
  <c r="H955" i="22"/>
  <c r="I955" i="22" s="1"/>
  <c r="H954" i="22"/>
  <c r="I954" i="22" s="1"/>
  <c r="H953" i="22"/>
  <c r="I953" i="22" s="1"/>
  <c r="H952" i="22"/>
  <c r="I952" i="22" s="1"/>
  <c r="H951" i="22"/>
  <c r="I951" i="22" s="1"/>
  <c r="H950" i="22"/>
  <c r="I950" i="22" s="1"/>
  <c r="H949" i="22"/>
  <c r="I949" i="22" s="1"/>
  <c r="H948" i="22"/>
  <c r="I948" i="22" s="1"/>
  <c r="H947" i="22"/>
  <c r="I947" i="22" s="1"/>
  <c r="H946" i="22"/>
  <c r="I946" i="22" s="1"/>
  <c r="H945" i="22"/>
  <c r="I945" i="22" s="1"/>
  <c r="H944" i="22"/>
  <c r="I944" i="22" s="1"/>
  <c r="H943" i="22"/>
  <c r="I943" i="22" s="1"/>
  <c r="H942" i="22"/>
  <c r="I942" i="22" s="1"/>
  <c r="H941" i="22"/>
  <c r="I941" i="22" s="1"/>
  <c r="H940" i="22"/>
  <c r="I940" i="22" s="1"/>
  <c r="H939" i="22"/>
  <c r="I939" i="22" s="1"/>
  <c r="H938" i="22"/>
  <c r="I938" i="22" s="1"/>
  <c r="H937" i="22"/>
  <c r="I937" i="22" s="1"/>
  <c r="H936" i="22"/>
  <c r="I936" i="22" s="1"/>
  <c r="H935" i="22"/>
  <c r="I935" i="22" s="1"/>
  <c r="H934" i="22"/>
  <c r="I934" i="22" s="1"/>
  <c r="H933" i="22"/>
  <c r="I933" i="22" s="1"/>
  <c r="H932" i="22"/>
  <c r="I932" i="22" s="1"/>
  <c r="H931" i="22"/>
  <c r="I931" i="22" s="1"/>
  <c r="H930" i="22"/>
  <c r="I930" i="22" s="1"/>
  <c r="H929" i="22"/>
  <c r="I929" i="22" s="1"/>
  <c r="H928" i="22"/>
  <c r="I928" i="22" s="1"/>
  <c r="H927" i="22"/>
  <c r="I927" i="22" s="1"/>
  <c r="H926" i="22"/>
  <c r="I926" i="22" s="1"/>
  <c r="H925" i="22"/>
  <c r="I925" i="22" s="1"/>
  <c r="H924" i="22"/>
  <c r="I924" i="22" s="1"/>
  <c r="H923" i="22"/>
  <c r="I923" i="22" s="1"/>
  <c r="H922" i="22"/>
  <c r="I922" i="22" s="1"/>
  <c r="H921" i="22"/>
  <c r="I921" i="22" s="1"/>
  <c r="H920" i="22"/>
  <c r="I920" i="22" s="1"/>
  <c r="H919" i="22"/>
  <c r="I919" i="22" s="1"/>
  <c r="H918" i="22"/>
  <c r="I918" i="22" s="1"/>
  <c r="H917" i="22"/>
  <c r="I917" i="22" s="1"/>
  <c r="H916" i="22"/>
  <c r="I916" i="22" s="1"/>
  <c r="H915" i="22"/>
  <c r="I915" i="22" s="1"/>
  <c r="H914" i="22"/>
  <c r="I914" i="22" s="1"/>
  <c r="H913" i="22"/>
  <c r="I913" i="22" s="1"/>
  <c r="H912" i="22"/>
  <c r="I912" i="22" s="1"/>
  <c r="H911" i="22"/>
  <c r="I911" i="22" s="1"/>
  <c r="H910" i="22"/>
  <c r="I910" i="22" s="1"/>
  <c r="H909" i="22"/>
  <c r="I909" i="22" s="1"/>
  <c r="H908" i="22"/>
  <c r="I908" i="22" s="1"/>
  <c r="H907" i="22"/>
  <c r="I907" i="22" s="1"/>
  <c r="H906" i="22"/>
  <c r="I906" i="22" s="1"/>
  <c r="H905" i="22"/>
  <c r="I905" i="22" s="1"/>
  <c r="H904" i="22"/>
  <c r="I904" i="22" s="1"/>
  <c r="H903" i="22"/>
  <c r="I903" i="22" s="1"/>
  <c r="H902" i="22"/>
  <c r="I902" i="22" s="1"/>
  <c r="H901" i="22"/>
  <c r="I901" i="22" s="1"/>
  <c r="H900" i="22"/>
  <c r="I900" i="22" s="1"/>
  <c r="H899" i="22"/>
  <c r="I899" i="22" s="1"/>
  <c r="H898" i="22"/>
  <c r="I898" i="22" s="1"/>
  <c r="H897" i="22"/>
  <c r="I897" i="22" s="1"/>
  <c r="H896" i="22"/>
  <c r="I896" i="22" s="1"/>
  <c r="H895" i="22"/>
  <c r="I895" i="22" s="1"/>
  <c r="H894" i="22"/>
  <c r="I894" i="22" s="1"/>
  <c r="H893" i="22"/>
  <c r="I893" i="22" s="1"/>
  <c r="H892" i="22"/>
  <c r="I892" i="22" s="1"/>
  <c r="H891" i="22"/>
  <c r="I891" i="22" s="1"/>
  <c r="H890" i="22"/>
  <c r="I890" i="22" s="1"/>
  <c r="H889" i="22"/>
  <c r="I889" i="22" s="1"/>
  <c r="H888" i="22"/>
  <c r="I888" i="22" s="1"/>
  <c r="H887" i="22"/>
  <c r="I887" i="22" s="1"/>
  <c r="H886" i="22"/>
  <c r="I886" i="22" s="1"/>
  <c r="H885" i="22"/>
  <c r="I885" i="22" s="1"/>
  <c r="H884" i="22"/>
  <c r="I884" i="22" s="1"/>
  <c r="H883" i="22"/>
  <c r="I883" i="22" s="1"/>
  <c r="H882" i="22"/>
  <c r="I882" i="22" s="1"/>
  <c r="H881" i="22"/>
  <c r="I881" i="22" s="1"/>
  <c r="H880" i="22"/>
  <c r="I880" i="22" s="1"/>
  <c r="H879" i="22"/>
  <c r="I879" i="22" s="1"/>
  <c r="H878" i="22"/>
  <c r="I878" i="22" s="1"/>
  <c r="H877" i="22"/>
  <c r="I877" i="22" s="1"/>
  <c r="H876" i="22"/>
  <c r="I876" i="22" s="1"/>
  <c r="H875" i="22"/>
  <c r="I875" i="22" s="1"/>
  <c r="H874" i="22"/>
  <c r="I874" i="22" s="1"/>
  <c r="H873" i="22"/>
  <c r="I873" i="22" s="1"/>
  <c r="H872" i="22"/>
  <c r="I872" i="22" s="1"/>
  <c r="H871" i="22"/>
  <c r="I871" i="22" s="1"/>
  <c r="H870" i="22"/>
  <c r="I870" i="22" s="1"/>
  <c r="H869" i="22"/>
  <c r="I869" i="22" s="1"/>
  <c r="H868" i="22"/>
  <c r="I868" i="22" s="1"/>
  <c r="H867" i="22"/>
  <c r="I867" i="22" s="1"/>
  <c r="H866" i="22"/>
  <c r="I866" i="22" s="1"/>
  <c r="H865" i="22"/>
  <c r="I865" i="22" s="1"/>
  <c r="H864" i="22"/>
  <c r="I864" i="22" s="1"/>
  <c r="H863" i="22"/>
  <c r="I863" i="22" s="1"/>
  <c r="H862" i="22"/>
  <c r="I862" i="22" s="1"/>
  <c r="H861" i="22"/>
  <c r="I861" i="22" s="1"/>
  <c r="H860" i="22"/>
  <c r="I860" i="22" s="1"/>
  <c r="H859" i="22"/>
  <c r="I859" i="22" s="1"/>
  <c r="H858" i="22"/>
  <c r="I858" i="22" s="1"/>
  <c r="H857" i="22"/>
  <c r="I857" i="22" s="1"/>
  <c r="H856" i="22"/>
  <c r="I856" i="22" s="1"/>
  <c r="H855" i="22"/>
  <c r="I855" i="22" s="1"/>
  <c r="H854" i="22"/>
  <c r="I854" i="22" s="1"/>
  <c r="H853" i="22"/>
  <c r="I853" i="22" s="1"/>
  <c r="H852" i="22"/>
  <c r="I852" i="22" s="1"/>
  <c r="H851" i="22"/>
  <c r="I851" i="22" s="1"/>
  <c r="H850" i="22"/>
  <c r="I850" i="22" s="1"/>
  <c r="H849" i="22"/>
  <c r="I849" i="22" s="1"/>
  <c r="H848" i="22"/>
  <c r="I848" i="22" s="1"/>
  <c r="H847" i="22"/>
  <c r="I847" i="22" s="1"/>
  <c r="H846" i="22"/>
  <c r="I846" i="22" s="1"/>
  <c r="H845" i="22"/>
  <c r="I845" i="22" s="1"/>
  <c r="H844" i="22"/>
  <c r="I844" i="22" s="1"/>
  <c r="H843" i="22"/>
  <c r="I843" i="22" s="1"/>
  <c r="H842" i="22"/>
  <c r="I842" i="22" s="1"/>
  <c r="H841" i="22"/>
  <c r="I841" i="22" s="1"/>
  <c r="H840" i="22"/>
  <c r="I840" i="22" s="1"/>
  <c r="H839" i="22"/>
  <c r="I839" i="22" s="1"/>
  <c r="H838" i="22"/>
  <c r="I838" i="22" s="1"/>
  <c r="H837" i="22"/>
  <c r="I837" i="22" s="1"/>
  <c r="H836" i="22"/>
  <c r="I836" i="22" s="1"/>
  <c r="H835" i="22"/>
  <c r="I835" i="22" s="1"/>
  <c r="H834" i="22"/>
  <c r="I834" i="22" s="1"/>
  <c r="H833" i="22"/>
  <c r="I833" i="22" s="1"/>
  <c r="H832" i="22"/>
  <c r="I832" i="22" s="1"/>
  <c r="H831" i="22"/>
  <c r="I831" i="22" s="1"/>
  <c r="H830" i="22"/>
  <c r="I830" i="22" s="1"/>
  <c r="H829" i="22"/>
  <c r="I829" i="22" s="1"/>
  <c r="H828" i="22"/>
  <c r="I828" i="22" s="1"/>
  <c r="H827" i="22"/>
  <c r="I827" i="22" s="1"/>
  <c r="H826" i="22"/>
  <c r="I826" i="22" s="1"/>
  <c r="H825" i="22"/>
  <c r="I825" i="22" s="1"/>
  <c r="H824" i="22"/>
  <c r="I824" i="22" s="1"/>
  <c r="H823" i="22"/>
  <c r="I823" i="22" s="1"/>
  <c r="H822" i="22"/>
  <c r="I822" i="22" s="1"/>
  <c r="H821" i="22"/>
  <c r="I821" i="22" s="1"/>
  <c r="H820" i="22"/>
  <c r="I820" i="22" s="1"/>
  <c r="H819" i="22"/>
  <c r="I819" i="22" s="1"/>
  <c r="H818" i="22"/>
  <c r="I818" i="22" s="1"/>
  <c r="H817" i="22"/>
  <c r="I817" i="22" s="1"/>
  <c r="H816" i="22"/>
  <c r="I816" i="22" s="1"/>
  <c r="H815" i="22"/>
  <c r="I815" i="22" s="1"/>
  <c r="H814" i="22"/>
  <c r="I814" i="22" s="1"/>
  <c r="H813" i="22"/>
  <c r="I813" i="22" s="1"/>
  <c r="H812" i="22"/>
  <c r="I812" i="22" s="1"/>
  <c r="H811" i="22"/>
  <c r="I811" i="22" s="1"/>
  <c r="H810" i="22"/>
  <c r="I810" i="22" s="1"/>
  <c r="H809" i="22"/>
  <c r="I809" i="22" s="1"/>
  <c r="H808" i="22"/>
  <c r="I808" i="22" s="1"/>
  <c r="H807" i="22"/>
  <c r="I807" i="22" s="1"/>
  <c r="H806" i="22"/>
  <c r="I806" i="22" s="1"/>
  <c r="H805" i="22"/>
  <c r="I805" i="22" s="1"/>
  <c r="H804" i="22"/>
  <c r="I804" i="22" s="1"/>
  <c r="H803" i="22"/>
  <c r="I803" i="22" s="1"/>
  <c r="H802" i="22"/>
  <c r="I802" i="22" s="1"/>
  <c r="H801" i="22"/>
  <c r="I801" i="22" s="1"/>
  <c r="H800" i="22"/>
  <c r="I800" i="22" s="1"/>
  <c r="H799" i="22"/>
  <c r="I799" i="22" s="1"/>
  <c r="H798" i="22"/>
  <c r="I798" i="22" s="1"/>
  <c r="H797" i="22"/>
  <c r="I797" i="22" s="1"/>
  <c r="H796" i="22"/>
  <c r="I796" i="22" s="1"/>
  <c r="H795" i="22"/>
  <c r="I795" i="22" s="1"/>
  <c r="H794" i="22"/>
  <c r="I794" i="22" s="1"/>
  <c r="H793" i="22"/>
  <c r="I793" i="22" s="1"/>
  <c r="H792" i="22"/>
  <c r="I792" i="22" s="1"/>
  <c r="H791" i="22"/>
  <c r="I791" i="22" s="1"/>
  <c r="H790" i="22"/>
  <c r="I790" i="22" s="1"/>
  <c r="H789" i="22"/>
  <c r="I789" i="22" s="1"/>
  <c r="H788" i="22"/>
  <c r="I788" i="22" s="1"/>
  <c r="H787" i="22"/>
  <c r="I787" i="22" s="1"/>
  <c r="H786" i="22"/>
  <c r="I786" i="22" s="1"/>
  <c r="H785" i="22"/>
  <c r="I785" i="22" s="1"/>
  <c r="H784" i="22"/>
  <c r="I784" i="22" s="1"/>
  <c r="H783" i="22"/>
  <c r="I783" i="22" s="1"/>
  <c r="H782" i="22"/>
  <c r="I782" i="22" s="1"/>
  <c r="H781" i="22"/>
  <c r="I781" i="22" s="1"/>
  <c r="H780" i="22"/>
  <c r="I780" i="22" s="1"/>
  <c r="H779" i="22"/>
  <c r="I779" i="22" s="1"/>
  <c r="H778" i="22"/>
  <c r="I778" i="22" s="1"/>
  <c r="H777" i="22"/>
  <c r="I777" i="22" s="1"/>
  <c r="H776" i="22"/>
  <c r="I776" i="22" s="1"/>
  <c r="H775" i="22"/>
  <c r="I775" i="22" s="1"/>
  <c r="H774" i="22"/>
  <c r="I774" i="22" s="1"/>
  <c r="H773" i="22"/>
  <c r="I773" i="22" s="1"/>
  <c r="H772" i="22"/>
  <c r="I772" i="22" s="1"/>
  <c r="H771" i="22"/>
  <c r="I771" i="22" s="1"/>
  <c r="H770" i="22"/>
  <c r="I770" i="22" s="1"/>
  <c r="H769" i="22"/>
  <c r="I769" i="22" s="1"/>
  <c r="H768" i="22"/>
  <c r="I768" i="22" s="1"/>
  <c r="H767" i="22"/>
  <c r="I767" i="22" s="1"/>
  <c r="H766" i="22"/>
  <c r="I766" i="22" s="1"/>
  <c r="H765" i="22"/>
  <c r="I765" i="22" s="1"/>
  <c r="H764" i="22"/>
  <c r="I764" i="22" s="1"/>
  <c r="H763" i="22"/>
  <c r="I763" i="22" s="1"/>
  <c r="H762" i="22"/>
  <c r="I762" i="22" s="1"/>
  <c r="H761" i="22"/>
  <c r="I761" i="22" s="1"/>
  <c r="H760" i="22"/>
  <c r="I760" i="22" s="1"/>
  <c r="H759" i="22"/>
  <c r="I759" i="22" s="1"/>
  <c r="H758" i="22"/>
  <c r="I758" i="22" s="1"/>
  <c r="H757" i="22"/>
  <c r="I757" i="22" s="1"/>
  <c r="H756" i="22"/>
  <c r="I756" i="22" s="1"/>
  <c r="H755" i="22"/>
  <c r="I755" i="22" s="1"/>
  <c r="H754" i="22"/>
  <c r="I754" i="22" s="1"/>
  <c r="H753" i="22"/>
  <c r="I753" i="22" s="1"/>
  <c r="H752" i="22"/>
  <c r="I752" i="22" s="1"/>
  <c r="H751" i="22"/>
  <c r="I751" i="22" s="1"/>
  <c r="H750" i="22"/>
  <c r="I750" i="22" s="1"/>
  <c r="H749" i="22"/>
  <c r="I749" i="22" s="1"/>
  <c r="H748" i="22"/>
  <c r="I748" i="22" s="1"/>
  <c r="H747" i="22"/>
  <c r="I747" i="22" s="1"/>
  <c r="H746" i="22"/>
  <c r="I746" i="22" s="1"/>
  <c r="H745" i="22"/>
  <c r="I745" i="22" s="1"/>
  <c r="H744" i="22"/>
  <c r="I744" i="22" s="1"/>
  <c r="H743" i="22"/>
  <c r="I743" i="22" s="1"/>
  <c r="H742" i="22"/>
  <c r="I742" i="22" s="1"/>
  <c r="H741" i="22"/>
  <c r="I741" i="22" s="1"/>
  <c r="H740" i="22"/>
  <c r="I740" i="22" s="1"/>
  <c r="H739" i="22"/>
  <c r="I739" i="22" s="1"/>
  <c r="H738" i="22"/>
  <c r="I738" i="22" s="1"/>
  <c r="H737" i="22"/>
  <c r="I737" i="22" s="1"/>
  <c r="H736" i="22"/>
  <c r="I736" i="22" s="1"/>
  <c r="H735" i="22"/>
  <c r="I735" i="22" s="1"/>
  <c r="H734" i="22"/>
  <c r="I734" i="22" s="1"/>
  <c r="H733" i="22"/>
  <c r="I733" i="22" s="1"/>
  <c r="H732" i="22"/>
  <c r="I732" i="22" s="1"/>
  <c r="H731" i="22"/>
  <c r="I731" i="22" s="1"/>
  <c r="H730" i="22"/>
  <c r="I730" i="22" s="1"/>
  <c r="H729" i="22"/>
  <c r="I729" i="22" s="1"/>
  <c r="H728" i="22"/>
  <c r="I728" i="22" s="1"/>
  <c r="H727" i="22"/>
  <c r="I727" i="22" s="1"/>
  <c r="H726" i="22"/>
  <c r="I726" i="22" s="1"/>
  <c r="H725" i="22"/>
  <c r="I725" i="22" s="1"/>
  <c r="H724" i="22"/>
  <c r="I724" i="22" s="1"/>
  <c r="H723" i="22"/>
  <c r="I723" i="22" s="1"/>
  <c r="H722" i="22"/>
  <c r="I722" i="22" s="1"/>
  <c r="H721" i="22"/>
  <c r="I721" i="22" s="1"/>
  <c r="H720" i="22"/>
  <c r="I720" i="22" s="1"/>
  <c r="H719" i="22"/>
  <c r="I719" i="22" s="1"/>
  <c r="H718" i="22"/>
  <c r="I718" i="22" s="1"/>
  <c r="H717" i="22"/>
  <c r="I717" i="22" s="1"/>
  <c r="H716" i="22"/>
  <c r="I716" i="22" s="1"/>
  <c r="H715" i="22"/>
  <c r="I715" i="22" s="1"/>
  <c r="H714" i="22"/>
  <c r="I714" i="22" s="1"/>
  <c r="H713" i="22"/>
  <c r="I713" i="22" s="1"/>
  <c r="H712" i="22"/>
  <c r="I712" i="22" s="1"/>
  <c r="H711" i="22"/>
  <c r="I711" i="22" s="1"/>
  <c r="H710" i="22"/>
  <c r="I710" i="22" s="1"/>
  <c r="H709" i="22"/>
  <c r="I709" i="22" s="1"/>
  <c r="H708" i="22"/>
  <c r="I708" i="22" s="1"/>
  <c r="H707" i="22"/>
  <c r="I707" i="22" s="1"/>
  <c r="H706" i="22"/>
  <c r="I706" i="22" s="1"/>
  <c r="H705" i="22"/>
  <c r="I705" i="22" s="1"/>
  <c r="H704" i="22"/>
  <c r="I704" i="22" s="1"/>
  <c r="H703" i="22"/>
  <c r="I703" i="22" s="1"/>
  <c r="H702" i="22"/>
  <c r="I702" i="22" s="1"/>
  <c r="H701" i="22"/>
  <c r="I701" i="22" s="1"/>
  <c r="H700" i="22"/>
  <c r="I700" i="22" s="1"/>
  <c r="H699" i="22"/>
  <c r="I699" i="22" s="1"/>
  <c r="H698" i="22"/>
  <c r="I698" i="22" s="1"/>
  <c r="H697" i="22"/>
  <c r="I697" i="22" s="1"/>
  <c r="H696" i="22"/>
  <c r="I696" i="22" s="1"/>
  <c r="H695" i="22"/>
  <c r="I695" i="22" s="1"/>
  <c r="H694" i="22"/>
  <c r="I694" i="22" s="1"/>
  <c r="H693" i="22"/>
  <c r="I693" i="22" s="1"/>
  <c r="H692" i="22"/>
  <c r="I692" i="22" s="1"/>
  <c r="H691" i="22"/>
  <c r="I691" i="22" s="1"/>
  <c r="H690" i="22"/>
  <c r="I690" i="22" s="1"/>
  <c r="H689" i="22"/>
  <c r="I689" i="22" s="1"/>
  <c r="H688" i="22"/>
  <c r="I688" i="22" s="1"/>
  <c r="H687" i="22"/>
  <c r="I687" i="22" s="1"/>
  <c r="H686" i="22"/>
  <c r="I686" i="22" s="1"/>
  <c r="H685" i="22"/>
  <c r="I685" i="22" s="1"/>
  <c r="H684" i="22"/>
  <c r="I684" i="22" s="1"/>
  <c r="H683" i="22"/>
  <c r="I683" i="22" s="1"/>
  <c r="H682" i="22"/>
  <c r="I682" i="22" s="1"/>
  <c r="H681" i="22"/>
  <c r="I681" i="22" s="1"/>
  <c r="H680" i="22"/>
  <c r="I680" i="22" s="1"/>
  <c r="H679" i="22"/>
  <c r="I679" i="22" s="1"/>
  <c r="H678" i="22"/>
  <c r="I678" i="22" s="1"/>
  <c r="H677" i="22"/>
  <c r="I677" i="22" s="1"/>
  <c r="H676" i="22"/>
  <c r="I676" i="22" s="1"/>
  <c r="H675" i="22"/>
  <c r="I675" i="22" s="1"/>
  <c r="H674" i="22"/>
  <c r="I674" i="22" s="1"/>
  <c r="H673" i="22"/>
  <c r="I673" i="22" s="1"/>
  <c r="H672" i="22"/>
  <c r="I672" i="22" s="1"/>
  <c r="H671" i="22"/>
  <c r="I671" i="22" s="1"/>
  <c r="H670" i="22"/>
  <c r="I670" i="22" s="1"/>
  <c r="H669" i="22"/>
  <c r="I669" i="22" s="1"/>
  <c r="H668" i="22"/>
  <c r="I668" i="22" s="1"/>
  <c r="H667" i="22"/>
  <c r="I667" i="22" s="1"/>
  <c r="H666" i="22"/>
  <c r="I666" i="22" s="1"/>
  <c r="H665" i="22"/>
  <c r="I665" i="22" s="1"/>
  <c r="H664" i="22"/>
  <c r="I664" i="22" s="1"/>
  <c r="H663" i="22"/>
  <c r="I663" i="22" s="1"/>
  <c r="H662" i="22"/>
  <c r="I662" i="22" s="1"/>
  <c r="H661" i="22"/>
  <c r="I661" i="22" s="1"/>
  <c r="H660" i="22"/>
  <c r="I660" i="22" s="1"/>
  <c r="H659" i="22"/>
  <c r="I659" i="22" s="1"/>
  <c r="H658" i="22"/>
  <c r="I658" i="22" s="1"/>
  <c r="H657" i="22"/>
  <c r="I657" i="22" s="1"/>
  <c r="H656" i="22"/>
  <c r="I656" i="22" s="1"/>
  <c r="H655" i="22"/>
  <c r="I655" i="22" s="1"/>
  <c r="H654" i="22"/>
  <c r="I654" i="22" s="1"/>
  <c r="H653" i="22"/>
  <c r="I653" i="22" s="1"/>
  <c r="H652" i="22"/>
  <c r="I652" i="22" s="1"/>
  <c r="H651" i="22"/>
  <c r="I651" i="22" s="1"/>
  <c r="H650" i="22"/>
  <c r="I650" i="22" s="1"/>
  <c r="H649" i="22"/>
  <c r="I649" i="22" s="1"/>
  <c r="H648" i="22"/>
  <c r="I648" i="22" s="1"/>
  <c r="H647" i="22"/>
  <c r="I647" i="22" s="1"/>
  <c r="H646" i="22"/>
  <c r="I646" i="22" s="1"/>
  <c r="H645" i="22"/>
  <c r="I645" i="22" s="1"/>
  <c r="H644" i="22"/>
  <c r="I644" i="22" s="1"/>
  <c r="H643" i="22"/>
  <c r="I643" i="22" s="1"/>
  <c r="H642" i="22"/>
  <c r="I642" i="22" s="1"/>
  <c r="H641" i="22"/>
  <c r="I641" i="22" s="1"/>
  <c r="H640" i="22"/>
  <c r="I640" i="22" s="1"/>
  <c r="H639" i="22"/>
  <c r="I639" i="22" s="1"/>
  <c r="H638" i="22"/>
  <c r="I638" i="22" s="1"/>
  <c r="H637" i="22"/>
  <c r="I637" i="22" s="1"/>
  <c r="H636" i="22"/>
  <c r="I636" i="22" s="1"/>
  <c r="H635" i="22"/>
  <c r="I635" i="22" s="1"/>
  <c r="H634" i="22"/>
  <c r="I634" i="22" s="1"/>
  <c r="H633" i="22"/>
  <c r="I633" i="22" s="1"/>
  <c r="H632" i="22"/>
  <c r="I632" i="22" s="1"/>
  <c r="H631" i="22"/>
  <c r="I631" i="22" s="1"/>
  <c r="H630" i="22"/>
  <c r="I630" i="22" s="1"/>
  <c r="H629" i="22"/>
  <c r="I629" i="22" s="1"/>
  <c r="H628" i="22"/>
  <c r="I628" i="22" s="1"/>
  <c r="H627" i="22"/>
  <c r="I627" i="22" s="1"/>
  <c r="H626" i="22"/>
  <c r="I626" i="22" s="1"/>
  <c r="H625" i="22"/>
  <c r="I625" i="22" s="1"/>
  <c r="H624" i="22"/>
  <c r="I624" i="22" s="1"/>
  <c r="H623" i="22"/>
  <c r="I623" i="22" s="1"/>
  <c r="H622" i="22"/>
  <c r="I622" i="22" s="1"/>
  <c r="H621" i="22"/>
  <c r="I621" i="22" s="1"/>
  <c r="H620" i="22"/>
  <c r="I620" i="22" s="1"/>
  <c r="H619" i="22"/>
  <c r="I619" i="22" s="1"/>
  <c r="H618" i="22"/>
  <c r="I618" i="22" s="1"/>
  <c r="H617" i="22"/>
  <c r="I617" i="22" s="1"/>
  <c r="H616" i="22"/>
  <c r="I616" i="22" s="1"/>
  <c r="H615" i="22"/>
  <c r="I615" i="22" s="1"/>
  <c r="H614" i="22"/>
  <c r="I614" i="22" s="1"/>
  <c r="H613" i="22"/>
  <c r="I613" i="22" s="1"/>
  <c r="H612" i="22"/>
  <c r="I612" i="22" s="1"/>
  <c r="H611" i="22"/>
  <c r="I611" i="22" s="1"/>
  <c r="H610" i="22"/>
  <c r="I610" i="22" s="1"/>
  <c r="H609" i="22"/>
  <c r="I609" i="22" s="1"/>
  <c r="H608" i="22"/>
  <c r="I608" i="22" s="1"/>
  <c r="H607" i="22"/>
  <c r="I607" i="22" s="1"/>
  <c r="H606" i="22"/>
  <c r="I606" i="22" s="1"/>
  <c r="H605" i="22"/>
  <c r="I605" i="22" s="1"/>
  <c r="H604" i="22"/>
  <c r="I604" i="22" s="1"/>
  <c r="H603" i="22"/>
  <c r="I603" i="22" s="1"/>
  <c r="H602" i="22"/>
  <c r="I602" i="22" s="1"/>
  <c r="H601" i="22"/>
  <c r="I601" i="22" s="1"/>
  <c r="H600" i="22"/>
  <c r="I600" i="22" s="1"/>
  <c r="H599" i="22"/>
  <c r="I599" i="22" s="1"/>
  <c r="H598" i="22"/>
  <c r="I598" i="22" s="1"/>
  <c r="H597" i="22"/>
  <c r="I597" i="22" s="1"/>
  <c r="H596" i="22"/>
  <c r="I596" i="22" s="1"/>
  <c r="H595" i="22"/>
  <c r="I595" i="22" s="1"/>
  <c r="H594" i="22"/>
  <c r="I594" i="22" s="1"/>
  <c r="H593" i="22"/>
  <c r="I593" i="22" s="1"/>
  <c r="H592" i="22"/>
  <c r="I592" i="22" s="1"/>
  <c r="H591" i="22"/>
  <c r="I591" i="22" s="1"/>
  <c r="H590" i="22"/>
  <c r="I590" i="22" s="1"/>
  <c r="H589" i="22"/>
  <c r="I589" i="22" s="1"/>
  <c r="H588" i="22"/>
  <c r="I588" i="22" s="1"/>
  <c r="H587" i="22"/>
  <c r="I587" i="22" s="1"/>
  <c r="H586" i="22"/>
  <c r="I586" i="22" s="1"/>
  <c r="H585" i="22"/>
  <c r="I585" i="22" s="1"/>
  <c r="H584" i="22"/>
  <c r="I584" i="22" s="1"/>
  <c r="H583" i="22"/>
  <c r="I583" i="22" s="1"/>
  <c r="H582" i="22"/>
  <c r="I582" i="22" s="1"/>
  <c r="H581" i="22"/>
  <c r="I581" i="22" s="1"/>
  <c r="H580" i="22"/>
  <c r="I580" i="22" s="1"/>
  <c r="H579" i="22"/>
  <c r="I579" i="22" s="1"/>
  <c r="H578" i="22"/>
  <c r="I578" i="22" s="1"/>
  <c r="H577" i="22"/>
  <c r="I577" i="22" s="1"/>
  <c r="H576" i="22"/>
  <c r="I576" i="22" s="1"/>
  <c r="H575" i="22"/>
  <c r="I575" i="22" s="1"/>
  <c r="H574" i="22"/>
  <c r="I574" i="22" s="1"/>
  <c r="H573" i="22"/>
  <c r="I573" i="22" s="1"/>
  <c r="H572" i="22"/>
  <c r="I572" i="22" s="1"/>
  <c r="H571" i="22"/>
  <c r="I571" i="22" s="1"/>
  <c r="H570" i="22"/>
  <c r="I570" i="22" s="1"/>
  <c r="H569" i="22"/>
  <c r="I569" i="22" s="1"/>
  <c r="H568" i="22"/>
  <c r="I568" i="22" s="1"/>
  <c r="H567" i="22"/>
  <c r="I567" i="22" s="1"/>
  <c r="H566" i="22"/>
  <c r="I566" i="22" s="1"/>
  <c r="H565" i="22"/>
  <c r="I565" i="22" s="1"/>
  <c r="H564" i="22"/>
  <c r="I564" i="22" s="1"/>
  <c r="H563" i="22"/>
  <c r="I563" i="22" s="1"/>
  <c r="H562" i="22"/>
  <c r="I562" i="22" s="1"/>
  <c r="H561" i="22"/>
  <c r="I561" i="22" s="1"/>
  <c r="H560" i="22"/>
  <c r="I560" i="22" s="1"/>
  <c r="H559" i="22"/>
  <c r="I559" i="22" s="1"/>
  <c r="H558" i="22"/>
  <c r="I558" i="22" s="1"/>
  <c r="H557" i="22"/>
  <c r="I557" i="22" s="1"/>
  <c r="H556" i="22"/>
  <c r="I556" i="22" s="1"/>
  <c r="H555" i="22"/>
  <c r="I555" i="22" s="1"/>
  <c r="H554" i="22"/>
  <c r="I554" i="22" s="1"/>
  <c r="H553" i="22"/>
  <c r="I553" i="22" s="1"/>
  <c r="H552" i="22"/>
  <c r="I552" i="22" s="1"/>
  <c r="H551" i="22"/>
  <c r="I551" i="22" s="1"/>
  <c r="H550" i="22"/>
  <c r="I550" i="22" s="1"/>
  <c r="H549" i="22"/>
  <c r="I549" i="22" s="1"/>
  <c r="H548" i="22"/>
  <c r="I548" i="22" s="1"/>
  <c r="H547" i="22"/>
  <c r="I547" i="22" s="1"/>
  <c r="H546" i="22"/>
  <c r="I546" i="22" s="1"/>
  <c r="H545" i="22"/>
  <c r="I545" i="22" s="1"/>
  <c r="H544" i="22"/>
  <c r="I544" i="22" s="1"/>
  <c r="H543" i="22"/>
  <c r="I543" i="22" s="1"/>
  <c r="H542" i="22"/>
  <c r="I542" i="22" s="1"/>
  <c r="H541" i="22"/>
  <c r="I541" i="22" s="1"/>
  <c r="H540" i="22"/>
  <c r="I540" i="22" s="1"/>
  <c r="H539" i="22"/>
  <c r="I539" i="22" s="1"/>
  <c r="H538" i="22"/>
  <c r="I538" i="22" s="1"/>
  <c r="H537" i="22"/>
  <c r="I537" i="22" s="1"/>
  <c r="H536" i="22"/>
  <c r="I536" i="22" s="1"/>
  <c r="H535" i="22"/>
  <c r="I535" i="22" s="1"/>
  <c r="H534" i="22"/>
  <c r="I534" i="22" s="1"/>
  <c r="H533" i="22"/>
  <c r="I533" i="22" s="1"/>
  <c r="H532" i="22"/>
  <c r="I532" i="22" s="1"/>
  <c r="H531" i="22"/>
  <c r="I531" i="22" s="1"/>
  <c r="H530" i="22"/>
  <c r="I530" i="22" s="1"/>
  <c r="H529" i="22"/>
  <c r="I529" i="22" s="1"/>
  <c r="H528" i="22"/>
  <c r="I528" i="22" s="1"/>
  <c r="H527" i="22"/>
  <c r="I527" i="22" s="1"/>
  <c r="H526" i="22"/>
  <c r="I526" i="22" s="1"/>
  <c r="H525" i="22"/>
  <c r="I525" i="22" s="1"/>
  <c r="H524" i="22"/>
  <c r="I524" i="22" s="1"/>
  <c r="H523" i="22"/>
  <c r="I523" i="22" s="1"/>
  <c r="H522" i="22"/>
  <c r="I522" i="22" s="1"/>
  <c r="H521" i="22"/>
  <c r="I521" i="22" s="1"/>
  <c r="H520" i="22"/>
  <c r="I520" i="22" s="1"/>
  <c r="H519" i="22"/>
  <c r="I519" i="22" s="1"/>
  <c r="H518" i="22"/>
  <c r="I518" i="22" s="1"/>
  <c r="H517" i="22"/>
  <c r="I517" i="22" s="1"/>
  <c r="H516" i="22"/>
  <c r="I516" i="22" s="1"/>
  <c r="H515" i="22"/>
  <c r="I515" i="22" s="1"/>
  <c r="H514" i="22"/>
  <c r="I514" i="22" s="1"/>
  <c r="H513" i="22"/>
  <c r="I513" i="22" s="1"/>
  <c r="H512" i="22"/>
  <c r="I512" i="22" s="1"/>
  <c r="H511" i="22"/>
  <c r="I511" i="22" s="1"/>
  <c r="H510" i="22"/>
  <c r="I510" i="22" s="1"/>
  <c r="H509" i="22"/>
  <c r="I509" i="22" s="1"/>
  <c r="H508" i="22"/>
  <c r="I508" i="22" s="1"/>
  <c r="H507" i="22"/>
  <c r="I507" i="22" s="1"/>
  <c r="H506" i="22"/>
  <c r="I506" i="22" s="1"/>
  <c r="H505" i="22"/>
  <c r="I505" i="22" s="1"/>
  <c r="H504" i="22"/>
  <c r="I504" i="22" s="1"/>
  <c r="H503" i="22"/>
  <c r="I503" i="22" s="1"/>
  <c r="H502" i="22"/>
  <c r="I502" i="22" s="1"/>
  <c r="H501" i="22"/>
  <c r="I501" i="22" s="1"/>
  <c r="H500" i="22"/>
  <c r="I500" i="22" s="1"/>
  <c r="H499" i="22"/>
  <c r="I499" i="22" s="1"/>
  <c r="H498" i="22"/>
  <c r="I498" i="22" s="1"/>
  <c r="H497" i="22"/>
  <c r="I497" i="22" s="1"/>
  <c r="H496" i="22"/>
  <c r="I496" i="22" s="1"/>
  <c r="H495" i="22"/>
  <c r="I495" i="22" s="1"/>
  <c r="H494" i="22"/>
  <c r="I494" i="22" s="1"/>
  <c r="H493" i="22"/>
  <c r="I493" i="22" s="1"/>
  <c r="H492" i="22"/>
  <c r="I492" i="22" s="1"/>
  <c r="H491" i="22"/>
  <c r="I491" i="22" s="1"/>
  <c r="H490" i="22"/>
  <c r="I490" i="22" s="1"/>
  <c r="H489" i="22"/>
  <c r="I489" i="22" s="1"/>
  <c r="H488" i="22"/>
  <c r="I488" i="22" s="1"/>
  <c r="H487" i="22"/>
  <c r="I487" i="22" s="1"/>
  <c r="H486" i="22"/>
  <c r="I486" i="22" s="1"/>
  <c r="H485" i="22"/>
  <c r="I485" i="22" s="1"/>
  <c r="H484" i="22"/>
  <c r="I484" i="22" s="1"/>
  <c r="H483" i="22"/>
  <c r="I483" i="22" s="1"/>
  <c r="H482" i="22"/>
  <c r="I482" i="22" s="1"/>
  <c r="H481" i="22"/>
  <c r="I481" i="22" s="1"/>
  <c r="H480" i="22"/>
  <c r="I480" i="22" s="1"/>
  <c r="H479" i="22"/>
  <c r="I479" i="22" s="1"/>
  <c r="H478" i="22"/>
  <c r="I478" i="22" s="1"/>
  <c r="H477" i="22"/>
  <c r="I477" i="22" s="1"/>
  <c r="H476" i="22"/>
  <c r="I476" i="22" s="1"/>
  <c r="H475" i="22"/>
  <c r="I475" i="22" s="1"/>
  <c r="H474" i="22"/>
  <c r="I474" i="22" s="1"/>
  <c r="H473" i="22"/>
  <c r="I473" i="22" s="1"/>
  <c r="H472" i="22"/>
  <c r="I472" i="22" s="1"/>
  <c r="H471" i="22"/>
  <c r="I471" i="22" s="1"/>
  <c r="H470" i="22"/>
  <c r="I470" i="22" s="1"/>
  <c r="H469" i="22"/>
  <c r="I469" i="22" s="1"/>
  <c r="H468" i="22"/>
  <c r="I468" i="22" s="1"/>
  <c r="H467" i="22"/>
  <c r="I467" i="22" s="1"/>
  <c r="H466" i="22"/>
  <c r="I466" i="22" s="1"/>
  <c r="H465" i="22"/>
  <c r="I465" i="22" s="1"/>
  <c r="H464" i="22"/>
  <c r="I464" i="22" s="1"/>
  <c r="H463" i="22"/>
  <c r="I463" i="22" s="1"/>
  <c r="H462" i="22"/>
  <c r="I462" i="22" s="1"/>
  <c r="H461" i="22"/>
  <c r="I461" i="22" s="1"/>
  <c r="H460" i="22"/>
  <c r="I460" i="22" s="1"/>
  <c r="H459" i="22"/>
  <c r="I459" i="22" s="1"/>
  <c r="H458" i="22"/>
  <c r="I458" i="22" s="1"/>
  <c r="H457" i="22"/>
  <c r="I457" i="22" s="1"/>
  <c r="H456" i="22"/>
  <c r="I456" i="22" s="1"/>
  <c r="H455" i="22"/>
  <c r="I455" i="22" s="1"/>
  <c r="H454" i="22"/>
  <c r="I454" i="22" s="1"/>
  <c r="H453" i="22"/>
  <c r="I453" i="22" s="1"/>
  <c r="H452" i="22"/>
  <c r="I452" i="22" s="1"/>
  <c r="H451" i="22"/>
  <c r="I451" i="22" s="1"/>
  <c r="H450" i="22"/>
  <c r="I450" i="22" s="1"/>
  <c r="H449" i="22"/>
  <c r="I449" i="22" s="1"/>
  <c r="H448" i="22"/>
  <c r="I448" i="22" s="1"/>
  <c r="H447" i="22"/>
  <c r="I447" i="22" s="1"/>
  <c r="H446" i="22"/>
  <c r="I446" i="22" s="1"/>
  <c r="H445" i="22"/>
  <c r="I445" i="22" s="1"/>
  <c r="H444" i="22"/>
  <c r="I444" i="22" s="1"/>
  <c r="H443" i="22"/>
  <c r="I443" i="22" s="1"/>
  <c r="H442" i="22"/>
  <c r="I442" i="22" s="1"/>
  <c r="H441" i="22"/>
  <c r="I441" i="22" s="1"/>
  <c r="H440" i="22"/>
  <c r="I440" i="22" s="1"/>
  <c r="H439" i="22"/>
  <c r="I439" i="22" s="1"/>
  <c r="H438" i="22"/>
  <c r="I438" i="22" s="1"/>
  <c r="H437" i="22"/>
  <c r="I437" i="22" s="1"/>
  <c r="H436" i="22"/>
  <c r="I436" i="22" s="1"/>
  <c r="H435" i="22"/>
  <c r="I435" i="22" s="1"/>
  <c r="H434" i="22"/>
  <c r="I434" i="22" s="1"/>
  <c r="H433" i="22"/>
  <c r="I433" i="22" s="1"/>
  <c r="H432" i="22"/>
  <c r="I432" i="22" s="1"/>
  <c r="H431" i="22"/>
  <c r="I431" i="22" s="1"/>
  <c r="H430" i="22"/>
  <c r="I430" i="22" s="1"/>
  <c r="H429" i="22"/>
  <c r="I429" i="22" s="1"/>
  <c r="H428" i="22"/>
  <c r="I428" i="22" s="1"/>
  <c r="H427" i="22"/>
  <c r="I427" i="22" s="1"/>
  <c r="H426" i="22"/>
  <c r="I426" i="22" s="1"/>
  <c r="H425" i="22"/>
  <c r="I425" i="22" s="1"/>
  <c r="H424" i="22"/>
  <c r="I424" i="22" s="1"/>
  <c r="H423" i="22"/>
  <c r="I423" i="22" s="1"/>
  <c r="H422" i="22"/>
  <c r="I422" i="22" s="1"/>
  <c r="H421" i="22"/>
  <c r="I421" i="22" s="1"/>
  <c r="H420" i="22"/>
  <c r="I420" i="22" s="1"/>
  <c r="H419" i="22"/>
  <c r="I419" i="22" s="1"/>
  <c r="H418" i="22"/>
  <c r="I418" i="22" s="1"/>
  <c r="H417" i="22"/>
  <c r="I417" i="22" s="1"/>
  <c r="H416" i="22"/>
  <c r="I416" i="22" s="1"/>
  <c r="H415" i="22"/>
  <c r="I415" i="22" s="1"/>
  <c r="H414" i="22"/>
  <c r="I414" i="22" s="1"/>
  <c r="H413" i="22"/>
  <c r="I413" i="22" s="1"/>
  <c r="H412" i="22"/>
  <c r="I412" i="22" s="1"/>
  <c r="H411" i="22"/>
  <c r="I411" i="22" s="1"/>
  <c r="H410" i="22"/>
  <c r="I410" i="22" s="1"/>
  <c r="H409" i="22"/>
  <c r="I409" i="22" s="1"/>
  <c r="H408" i="22"/>
  <c r="I408" i="22" s="1"/>
  <c r="H407" i="22"/>
  <c r="I407" i="22" s="1"/>
  <c r="H406" i="22"/>
  <c r="I406" i="22" s="1"/>
  <c r="H405" i="22"/>
  <c r="I405" i="22" s="1"/>
  <c r="H404" i="22"/>
  <c r="I404" i="22" s="1"/>
  <c r="H403" i="22"/>
  <c r="I403" i="22" s="1"/>
  <c r="H402" i="22"/>
  <c r="I402" i="22" s="1"/>
  <c r="H401" i="22"/>
  <c r="I401" i="22" s="1"/>
  <c r="H400" i="22"/>
  <c r="I400" i="22" s="1"/>
  <c r="H399" i="22"/>
  <c r="I399" i="22" s="1"/>
  <c r="H398" i="22"/>
  <c r="I398" i="22" s="1"/>
  <c r="H397" i="22"/>
  <c r="I397" i="22" s="1"/>
  <c r="H396" i="22"/>
  <c r="I396" i="22" s="1"/>
  <c r="H395" i="22"/>
  <c r="I395" i="22" s="1"/>
  <c r="H394" i="22"/>
  <c r="I394" i="22" s="1"/>
  <c r="H393" i="22"/>
  <c r="I393" i="22" s="1"/>
  <c r="H392" i="22"/>
  <c r="I392" i="22" s="1"/>
  <c r="H391" i="22"/>
  <c r="I391" i="22" s="1"/>
  <c r="H390" i="22"/>
  <c r="I390" i="22" s="1"/>
  <c r="H389" i="22"/>
  <c r="I389" i="22" s="1"/>
  <c r="H388" i="22"/>
  <c r="I388" i="22" s="1"/>
  <c r="H387" i="22"/>
  <c r="I387" i="22" s="1"/>
  <c r="H386" i="22"/>
  <c r="I386" i="22" s="1"/>
  <c r="H385" i="22"/>
  <c r="I385" i="22" s="1"/>
  <c r="H384" i="22"/>
  <c r="I384" i="22" s="1"/>
  <c r="H383" i="22"/>
  <c r="I383" i="22" s="1"/>
  <c r="H382" i="22"/>
  <c r="I382" i="22" s="1"/>
  <c r="H381" i="22"/>
  <c r="I381" i="22" s="1"/>
  <c r="H380" i="22"/>
  <c r="I380" i="22" s="1"/>
  <c r="H379" i="22"/>
  <c r="I379" i="22" s="1"/>
  <c r="H378" i="22"/>
  <c r="I378" i="22" s="1"/>
  <c r="H377" i="22"/>
  <c r="I377" i="22" s="1"/>
  <c r="H376" i="22"/>
  <c r="I376" i="22" s="1"/>
  <c r="H375" i="22"/>
  <c r="I375" i="22" s="1"/>
  <c r="H374" i="22"/>
  <c r="I374" i="22" s="1"/>
  <c r="H373" i="22"/>
  <c r="I373" i="22" s="1"/>
  <c r="H372" i="22"/>
  <c r="I372" i="22" s="1"/>
  <c r="H371" i="22"/>
  <c r="I371" i="22" s="1"/>
  <c r="H370" i="22"/>
  <c r="I370" i="22" s="1"/>
  <c r="H369" i="22"/>
  <c r="I369" i="22" s="1"/>
  <c r="H368" i="22"/>
  <c r="I368" i="22" s="1"/>
  <c r="H367" i="22"/>
  <c r="I367" i="22" s="1"/>
  <c r="H366" i="22"/>
  <c r="I366" i="22" s="1"/>
  <c r="H365" i="22"/>
  <c r="I365" i="22" s="1"/>
  <c r="H364" i="22"/>
  <c r="I364" i="22" s="1"/>
  <c r="H363" i="22"/>
  <c r="I363" i="22" s="1"/>
  <c r="H362" i="22"/>
  <c r="I362" i="22" s="1"/>
  <c r="H361" i="22"/>
  <c r="I361" i="22" s="1"/>
  <c r="H360" i="22"/>
  <c r="I360" i="22" s="1"/>
  <c r="H359" i="22"/>
  <c r="I359" i="22" s="1"/>
  <c r="H358" i="22"/>
  <c r="I358" i="22" s="1"/>
  <c r="H357" i="22"/>
  <c r="I357" i="22" s="1"/>
  <c r="H356" i="22"/>
  <c r="I356" i="22" s="1"/>
  <c r="H355" i="22"/>
  <c r="I355" i="22" s="1"/>
  <c r="H354" i="22"/>
  <c r="I354" i="22" s="1"/>
  <c r="H353" i="22"/>
  <c r="I353" i="22" s="1"/>
  <c r="H352" i="22"/>
  <c r="I352" i="22" s="1"/>
  <c r="H351" i="22"/>
  <c r="I351" i="22" s="1"/>
  <c r="H350" i="22"/>
  <c r="I350" i="22" s="1"/>
  <c r="H349" i="22"/>
  <c r="I349" i="22" s="1"/>
  <c r="H348" i="22"/>
  <c r="I348" i="22" s="1"/>
  <c r="H347" i="22"/>
  <c r="I347" i="22" s="1"/>
  <c r="H346" i="22"/>
  <c r="I346" i="22" s="1"/>
  <c r="H345" i="22"/>
  <c r="I345" i="22" s="1"/>
  <c r="H344" i="22"/>
  <c r="I344" i="22" s="1"/>
  <c r="H343" i="22"/>
  <c r="I343" i="22" s="1"/>
  <c r="H342" i="22"/>
  <c r="I342" i="22" s="1"/>
  <c r="H341" i="22"/>
  <c r="I341" i="22" s="1"/>
  <c r="H340" i="22"/>
  <c r="I340" i="22" s="1"/>
  <c r="H339" i="22"/>
  <c r="I339" i="22" s="1"/>
  <c r="H338" i="22"/>
  <c r="I338" i="22" s="1"/>
  <c r="H337" i="22"/>
  <c r="I337" i="22" s="1"/>
  <c r="H336" i="22"/>
  <c r="I336" i="22" s="1"/>
  <c r="H335" i="22"/>
  <c r="I335" i="22" s="1"/>
  <c r="H334" i="22"/>
  <c r="I334" i="22" s="1"/>
  <c r="H333" i="22"/>
  <c r="I333" i="22" s="1"/>
  <c r="H332" i="22"/>
  <c r="I332" i="22" s="1"/>
  <c r="H331" i="22"/>
  <c r="I331" i="22" s="1"/>
  <c r="H330" i="22"/>
  <c r="I330" i="22" s="1"/>
  <c r="H329" i="22"/>
  <c r="I329" i="22" s="1"/>
  <c r="H328" i="22"/>
  <c r="I328" i="22" s="1"/>
  <c r="H327" i="22"/>
  <c r="I327" i="22" s="1"/>
  <c r="H326" i="22"/>
  <c r="I326" i="22" s="1"/>
  <c r="H325" i="22"/>
  <c r="I325" i="22" s="1"/>
  <c r="H324" i="22"/>
  <c r="I324" i="22" s="1"/>
  <c r="H323" i="22"/>
  <c r="I323" i="22" s="1"/>
  <c r="H322" i="22"/>
  <c r="I322" i="22" s="1"/>
  <c r="H321" i="22"/>
  <c r="I321" i="22" s="1"/>
  <c r="H320" i="22"/>
  <c r="I320" i="22" s="1"/>
  <c r="H319" i="22"/>
  <c r="I319" i="22" s="1"/>
  <c r="H318" i="22"/>
  <c r="I318" i="22" s="1"/>
  <c r="H317" i="22"/>
  <c r="I317" i="22" s="1"/>
  <c r="H316" i="22"/>
  <c r="I316" i="22" s="1"/>
  <c r="H315" i="22"/>
  <c r="I315" i="22" s="1"/>
  <c r="H314" i="22"/>
  <c r="I314" i="22" s="1"/>
  <c r="H313" i="22"/>
  <c r="I313" i="22" s="1"/>
  <c r="H312" i="22"/>
  <c r="I312" i="22" s="1"/>
  <c r="H311" i="22"/>
  <c r="I311" i="22" s="1"/>
  <c r="H310" i="22"/>
  <c r="I310" i="22" s="1"/>
  <c r="H309" i="22"/>
  <c r="I309" i="22" s="1"/>
  <c r="H308" i="22"/>
  <c r="I308" i="22" s="1"/>
  <c r="H307" i="22"/>
  <c r="I307" i="22" s="1"/>
  <c r="H306" i="22"/>
  <c r="I306" i="22" s="1"/>
  <c r="H305" i="22"/>
  <c r="I305" i="22" s="1"/>
  <c r="H304" i="22"/>
  <c r="I304" i="22" s="1"/>
  <c r="H303" i="22"/>
  <c r="I303" i="22" s="1"/>
  <c r="H302" i="22"/>
  <c r="I302" i="22" s="1"/>
  <c r="H301" i="22"/>
  <c r="I301" i="22" s="1"/>
  <c r="H300" i="22"/>
  <c r="I300" i="22" s="1"/>
  <c r="H299" i="22"/>
  <c r="I299" i="22" s="1"/>
  <c r="H298" i="22"/>
  <c r="I298" i="22" s="1"/>
  <c r="H297" i="22"/>
  <c r="I297" i="22" s="1"/>
  <c r="H296" i="22"/>
  <c r="I296" i="22" s="1"/>
  <c r="H295" i="22"/>
  <c r="I295" i="22" s="1"/>
  <c r="H294" i="22"/>
  <c r="I294" i="22" s="1"/>
  <c r="H293" i="22"/>
  <c r="I293" i="22" s="1"/>
  <c r="H292" i="22"/>
  <c r="I292" i="22" s="1"/>
  <c r="H291" i="22"/>
  <c r="I291" i="22" s="1"/>
  <c r="H290" i="22"/>
  <c r="I290" i="22" s="1"/>
  <c r="H289" i="22"/>
  <c r="I289" i="22" s="1"/>
  <c r="H288" i="22"/>
  <c r="I288" i="22" s="1"/>
  <c r="H287" i="22"/>
  <c r="I287" i="22" s="1"/>
  <c r="H286" i="22"/>
  <c r="I286" i="22" s="1"/>
  <c r="H285" i="22"/>
  <c r="I285" i="22" s="1"/>
  <c r="H284" i="22"/>
  <c r="I284" i="22" s="1"/>
  <c r="H283" i="22"/>
  <c r="I283" i="22" s="1"/>
  <c r="H282" i="22"/>
  <c r="I282" i="22" s="1"/>
  <c r="H281" i="22"/>
  <c r="I281" i="22" s="1"/>
  <c r="H280" i="22"/>
  <c r="I280" i="22" s="1"/>
  <c r="H279" i="22"/>
  <c r="I279" i="22" s="1"/>
  <c r="H278" i="22"/>
  <c r="I278" i="22" s="1"/>
  <c r="H277" i="22"/>
  <c r="I277" i="22" s="1"/>
  <c r="H276" i="22"/>
  <c r="I276" i="22" s="1"/>
  <c r="H275" i="22"/>
  <c r="I275" i="22" s="1"/>
  <c r="H274" i="22"/>
  <c r="I274" i="22" s="1"/>
  <c r="H273" i="22"/>
  <c r="I273" i="22" s="1"/>
  <c r="H272" i="22"/>
  <c r="I272" i="22" s="1"/>
  <c r="H271" i="22"/>
  <c r="I271" i="22" s="1"/>
  <c r="H270" i="22"/>
  <c r="I270" i="22" s="1"/>
  <c r="H269" i="22"/>
  <c r="I269" i="22" s="1"/>
  <c r="H268" i="22"/>
  <c r="I268" i="22" s="1"/>
  <c r="H267" i="22"/>
  <c r="I267" i="22" s="1"/>
  <c r="H266" i="22"/>
  <c r="I266" i="22" s="1"/>
  <c r="H265" i="22"/>
  <c r="I265" i="22" s="1"/>
  <c r="H264" i="22"/>
  <c r="I264" i="22" s="1"/>
  <c r="H263" i="22"/>
  <c r="I263" i="22" s="1"/>
  <c r="H262" i="22"/>
  <c r="I262" i="22" s="1"/>
  <c r="H261" i="22"/>
  <c r="I261" i="22" s="1"/>
  <c r="H260" i="22"/>
  <c r="I260" i="22" s="1"/>
  <c r="H259" i="22"/>
  <c r="I259" i="22" s="1"/>
  <c r="H258" i="22"/>
  <c r="I258" i="22" s="1"/>
  <c r="H257" i="22"/>
  <c r="I257" i="22" s="1"/>
  <c r="H256" i="22"/>
  <c r="I256" i="22" s="1"/>
  <c r="H255" i="22"/>
  <c r="I255" i="22" s="1"/>
  <c r="H254" i="22"/>
  <c r="I254" i="22" s="1"/>
  <c r="H253" i="22"/>
  <c r="I253" i="22" s="1"/>
  <c r="H252" i="22"/>
  <c r="I252" i="22" s="1"/>
  <c r="H251" i="22"/>
  <c r="I251" i="22" s="1"/>
  <c r="H250" i="22"/>
  <c r="I250" i="22" s="1"/>
  <c r="H249" i="22"/>
  <c r="I249" i="22" s="1"/>
  <c r="H248" i="22"/>
  <c r="I248" i="22" s="1"/>
  <c r="H247" i="22"/>
  <c r="I247" i="22" s="1"/>
  <c r="H246" i="22"/>
  <c r="I246" i="22" s="1"/>
  <c r="H245" i="22"/>
  <c r="I245" i="22" s="1"/>
  <c r="H244" i="22"/>
  <c r="I244" i="22" s="1"/>
  <c r="H243" i="22"/>
  <c r="I243" i="22" s="1"/>
  <c r="H242" i="22"/>
  <c r="I242" i="22" s="1"/>
  <c r="H241" i="22"/>
  <c r="I241" i="22" s="1"/>
  <c r="H240" i="22"/>
  <c r="I240" i="22" s="1"/>
  <c r="H239" i="22"/>
  <c r="I239" i="22" s="1"/>
  <c r="H238" i="22"/>
  <c r="I238" i="22" s="1"/>
  <c r="H237" i="22"/>
  <c r="I237" i="22" s="1"/>
  <c r="H236" i="22"/>
  <c r="I236" i="22" s="1"/>
  <c r="H235" i="22"/>
  <c r="I235" i="22" s="1"/>
  <c r="H234" i="22"/>
  <c r="I234" i="22" s="1"/>
  <c r="H233" i="22"/>
  <c r="I233" i="22" s="1"/>
  <c r="H232" i="22"/>
  <c r="I232" i="22" s="1"/>
  <c r="H231" i="22"/>
  <c r="I231" i="22" s="1"/>
  <c r="H230" i="22"/>
  <c r="I230" i="22" s="1"/>
  <c r="H229" i="22"/>
  <c r="I229" i="22" s="1"/>
  <c r="H228" i="22"/>
  <c r="I228" i="22" s="1"/>
  <c r="H227" i="22"/>
  <c r="I227" i="22" s="1"/>
  <c r="H226" i="22"/>
  <c r="I226" i="22" s="1"/>
  <c r="H225" i="22"/>
  <c r="I225" i="22" s="1"/>
  <c r="H224" i="22"/>
  <c r="I224" i="22" s="1"/>
  <c r="H223" i="22"/>
  <c r="I223" i="22" s="1"/>
  <c r="H222" i="22"/>
  <c r="I222" i="22" s="1"/>
  <c r="H221" i="22"/>
  <c r="I221" i="22" s="1"/>
  <c r="H220" i="22"/>
  <c r="I220" i="22" s="1"/>
  <c r="H219" i="22"/>
  <c r="I219" i="22" s="1"/>
  <c r="H218" i="22"/>
  <c r="I218" i="22" s="1"/>
  <c r="H217" i="22"/>
  <c r="I217" i="22" s="1"/>
  <c r="H216" i="22"/>
  <c r="I216" i="22" s="1"/>
  <c r="H215" i="22"/>
  <c r="I215" i="22" s="1"/>
  <c r="H214" i="22"/>
  <c r="I214" i="22" s="1"/>
  <c r="H213" i="22"/>
  <c r="I213" i="22" s="1"/>
  <c r="H212" i="22"/>
  <c r="I212" i="22" s="1"/>
  <c r="H211" i="22"/>
  <c r="I211" i="22" s="1"/>
  <c r="H210" i="22"/>
  <c r="I210" i="22" s="1"/>
  <c r="H209" i="22"/>
  <c r="I209" i="22" s="1"/>
  <c r="H208" i="22"/>
  <c r="I208" i="22" s="1"/>
  <c r="H207" i="22"/>
  <c r="I207" i="22" s="1"/>
  <c r="H206" i="22"/>
  <c r="I206" i="22" s="1"/>
  <c r="H205" i="22"/>
  <c r="I205" i="22" s="1"/>
  <c r="H204" i="22"/>
  <c r="I204" i="22" s="1"/>
  <c r="H203" i="22"/>
  <c r="I203" i="22" s="1"/>
  <c r="H202" i="22"/>
  <c r="I202" i="22" s="1"/>
  <c r="H201" i="22"/>
  <c r="I201" i="22" s="1"/>
  <c r="H200" i="22"/>
  <c r="I200" i="22" s="1"/>
  <c r="H199" i="22"/>
  <c r="I199" i="22" s="1"/>
  <c r="H198" i="22"/>
  <c r="I198" i="22" s="1"/>
  <c r="H197" i="22"/>
  <c r="I197" i="22" s="1"/>
  <c r="H196" i="22"/>
  <c r="I196" i="22" s="1"/>
  <c r="H195" i="22"/>
  <c r="I195" i="22" s="1"/>
  <c r="H194" i="22"/>
  <c r="I194" i="22" s="1"/>
  <c r="H193" i="22"/>
  <c r="I193" i="22" s="1"/>
  <c r="H192" i="22"/>
  <c r="I192" i="22" s="1"/>
  <c r="H191" i="22"/>
  <c r="I191" i="22" s="1"/>
  <c r="H190" i="22"/>
  <c r="I190" i="22" s="1"/>
  <c r="H189" i="22"/>
  <c r="I189" i="22" s="1"/>
  <c r="H188" i="22"/>
  <c r="I188" i="22" s="1"/>
  <c r="H187" i="22"/>
  <c r="I187" i="22" s="1"/>
  <c r="H186" i="22"/>
  <c r="I186" i="22" s="1"/>
  <c r="H185" i="22"/>
  <c r="I185" i="22" s="1"/>
  <c r="H184" i="22"/>
  <c r="I184" i="22" s="1"/>
  <c r="H183" i="22"/>
  <c r="I183" i="22" s="1"/>
  <c r="H182" i="22"/>
  <c r="I182" i="22" s="1"/>
  <c r="H181" i="22"/>
  <c r="I181" i="22" s="1"/>
  <c r="H180" i="22"/>
  <c r="I180" i="22" s="1"/>
  <c r="H179" i="22"/>
  <c r="I179" i="22" s="1"/>
  <c r="H178" i="22"/>
  <c r="I178" i="22" s="1"/>
  <c r="H177" i="22"/>
  <c r="I177" i="22" s="1"/>
  <c r="H176" i="22"/>
  <c r="I176" i="22" s="1"/>
  <c r="H175" i="22"/>
  <c r="I175" i="22" s="1"/>
  <c r="H174" i="22"/>
  <c r="I174" i="22" s="1"/>
  <c r="H173" i="22"/>
  <c r="I173" i="22" s="1"/>
  <c r="H172" i="22"/>
  <c r="I172" i="22" s="1"/>
  <c r="H171" i="22"/>
  <c r="I171" i="22" s="1"/>
  <c r="H170" i="22"/>
  <c r="I170" i="22" s="1"/>
  <c r="H169" i="22"/>
  <c r="I169" i="22" s="1"/>
  <c r="H168" i="22"/>
  <c r="I168" i="22" s="1"/>
  <c r="H167" i="22"/>
  <c r="I167" i="22" s="1"/>
  <c r="H166" i="22"/>
  <c r="I166" i="22" s="1"/>
  <c r="H165" i="22"/>
  <c r="I165" i="22" s="1"/>
  <c r="H164" i="22"/>
  <c r="I164" i="22" s="1"/>
  <c r="H163" i="22"/>
  <c r="I163" i="22" s="1"/>
  <c r="H162" i="22"/>
  <c r="I162" i="22" s="1"/>
  <c r="H161" i="22"/>
  <c r="I161" i="22" s="1"/>
  <c r="H160" i="22"/>
  <c r="I160" i="22" s="1"/>
  <c r="H159" i="22"/>
  <c r="I159" i="22" s="1"/>
  <c r="H158" i="22"/>
  <c r="I158" i="22" s="1"/>
  <c r="H157" i="22"/>
  <c r="I157" i="22" s="1"/>
  <c r="H156" i="22"/>
  <c r="I156" i="22" s="1"/>
  <c r="H155" i="22"/>
  <c r="I155" i="22" s="1"/>
  <c r="H154" i="22"/>
  <c r="I154" i="22" s="1"/>
  <c r="H153" i="22"/>
  <c r="I153" i="22" s="1"/>
  <c r="H152" i="22"/>
  <c r="I152" i="22" s="1"/>
  <c r="H151" i="22"/>
  <c r="I151" i="22" s="1"/>
  <c r="H150" i="22"/>
  <c r="I150" i="22" s="1"/>
  <c r="H149" i="22"/>
  <c r="I149" i="22" s="1"/>
  <c r="H148" i="22"/>
  <c r="I148" i="22" s="1"/>
  <c r="H147" i="22"/>
  <c r="I147" i="22" s="1"/>
  <c r="H146" i="22"/>
  <c r="I146" i="22" s="1"/>
  <c r="H145" i="22"/>
  <c r="I145" i="22" s="1"/>
  <c r="H144" i="22"/>
  <c r="I144" i="22" s="1"/>
  <c r="H143" i="22"/>
  <c r="I143" i="22" s="1"/>
  <c r="H142" i="22"/>
  <c r="I142" i="22" s="1"/>
  <c r="H141" i="22"/>
  <c r="I141" i="22" s="1"/>
  <c r="H140" i="22"/>
  <c r="I140" i="22" s="1"/>
  <c r="H139" i="22"/>
  <c r="I139" i="22" s="1"/>
  <c r="H138" i="22"/>
  <c r="I138" i="22" s="1"/>
  <c r="H137" i="22"/>
  <c r="I137" i="22" s="1"/>
  <c r="H136" i="22"/>
  <c r="I136" i="22" s="1"/>
  <c r="H135" i="22"/>
  <c r="I135" i="22" s="1"/>
  <c r="H134" i="22"/>
  <c r="I134" i="22" s="1"/>
  <c r="H133" i="22"/>
  <c r="I133" i="22" s="1"/>
  <c r="H132" i="22"/>
  <c r="I132" i="22" s="1"/>
  <c r="H131" i="22"/>
  <c r="I131" i="22" s="1"/>
  <c r="H130" i="22"/>
  <c r="I130" i="22" s="1"/>
  <c r="H129" i="22"/>
  <c r="I129" i="22" s="1"/>
  <c r="H128" i="22"/>
  <c r="I128" i="22" s="1"/>
  <c r="H127" i="22"/>
  <c r="I127" i="22" s="1"/>
  <c r="H126" i="22"/>
  <c r="I126" i="22" s="1"/>
  <c r="H125" i="22"/>
  <c r="I125" i="22" s="1"/>
  <c r="H124" i="22"/>
  <c r="I124" i="22" s="1"/>
  <c r="H123" i="22"/>
  <c r="I123" i="22" s="1"/>
  <c r="H122" i="22"/>
  <c r="I122" i="22" s="1"/>
  <c r="H121" i="22"/>
  <c r="I121" i="22" s="1"/>
  <c r="H120" i="22"/>
  <c r="I120" i="22" s="1"/>
  <c r="H119" i="22"/>
  <c r="I119" i="22" s="1"/>
  <c r="H118" i="22"/>
  <c r="I118" i="22" s="1"/>
  <c r="H117" i="22"/>
  <c r="I117" i="22" s="1"/>
  <c r="H116" i="22"/>
  <c r="I116" i="22" s="1"/>
  <c r="H115" i="22"/>
  <c r="I115" i="22" s="1"/>
  <c r="H114" i="22"/>
  <c r="I114" i="22" s="1"/>
  <c r="H113" i="22"/>
  <c r="I113" i="22" s="1"/>
  <c r="H112" i="22"/>
  <c r="I112" i="22" s="1"/>
  <c r="H111" i="22"/>
  <c r="I111" i="22" s="1"/>
  <c r="H110" i="22"/>
  <c r="I110" i="22" s="1"/>
  <c r="H109" i="22"/>
  <c r="I109" i="22" s="1"/>
  <c r="H108" i="22"/>
  <c r="I108" i="22" s="1"/>
  <c r="H107" i="22"/>
  <c r="I107" i="22" s="1"/>
  <c r="H106" i="22"/>
  <c r="I106" i="22" s="1"/>
  <c r="H105" i="22"/>
  <c r="I105" i="22" s="1"/>
  <c r="H104" i="22"/>
  <c r="I104" i="22" s="1"/>
  <c r="H103" i="22"/>
  <c r="I103" i="22" s="1"/>
  <c r="H102" i="22"/>
  <c r="I102" i="22" s="1"/>
  <c r="H101" i="22"/>
  <c r="I101" i="22" s="1"/>
  <c r="H100" i="22"/>
  <c r="I100" i="22" s="1"/>
  <c r="H99" i="22"/>
  <c r="I99" i="22" s="1"/>
  <c r="H98" i="22"/>
  <c r="I98" i="22" s="1"/>
  <c r="H97" i="22"/>
  <c r="I97" i="22" s="1"/>
  <c r="H96" i="22"/>
  <c r="I96" i="22" s="1"/>
  <c r="H95" i="22"/>
  <c r="I95" i="22" s="1"/>
  <c r="H94" i="22"/>
  <c r="I94" i="22" s="1"/>
  <c r="H93" i="22"/>
  <c r="I93" i="22" s="1"/>
  <c r="H92" i="22"/>
  <c r="I92" i="22" s="1"/>
  <c r="H91" i="22"/>
  <c r="I91" i="22" s="1"/>
  <c r="H90" i="22"/>
  <c r="I90" i="22" s="1"/>
  <c r="H89" i="22"/>
  <c r="I89" i="22" s="1"/>
  <c r="H88" i="22"/>
  <c r="I88" i="22" s="1"/>
  <c r="H87" i="22"/>
  <c r="I87" i="22" s="1"/>
  <c r="H86" i="22"/>
  <c r="I86" i="22" s="1"/>
  <c r="H85" i="22"/>
  <c r="I85" i="22" s="1"/>
  <c r="H84" i="22"/>
  <c r="I84" i="22" s="1"/>
  <c r="H83" i="22"/>
  <c r="I83" i="22" s="1"/>
  <c r="H82" i="22"/>
  <c r="I82" i="22" s="1"/>
  <c r="H81" i="22"/>
  <c r="I81" i="22" s="1"/>
  <c r="H80" i="22"/>
  <c r="I80" i="22" s="1"/>
  <c r="H79" i="22"/>
  <c r="I79" i="22" s="1"/>
  <c r="H78" i="22"/>
  <c r="I78" i="22" s="1"/>
  <c r="H77" i="22"/>
  <c r="I77" i="22" s="1"/>
  <c r="H76" i="22"/>
  <c r="I76" i="22" s="1"/>
  <c r="H75" i="22"/>
  <c r="I75" i="22" s="1"/>
  <c r="H74" i="22"/>
  <c r="I74" i="22" s="1"/>
  <c r="H73" i="22"/>
  <c r="I73" i="22" s="1"/>
  <c r="H72" i="22"/>
  <c r="I72" i="22" s="1"/>
  <c r="H71" i="22"/>
  <c r="I71" i="22" s="1"/>
  <c r="H70" i="22"/>
  <c r="I70" i="22" s="1"/>
  <c r="H69" i="22"/>
  <c r="I69" i="22" s="1"/>
  <c r="H68" i="22"/>
  <c r="I68" i="22" s="1"/>
  <c r="H67" i="22"/>
  <c r="I67" i="22" s="1"/>
  <c r="H66" i="22"/>
  <c r="I66" i="22" s="1"/>
  <c r="H65" i="22"/>
  <c r="I65" i="22" s="1"/>
  <c r="H64" i="22"/>
  <c r="I64" i="22" s="1"/>
  <c r="H63" i="22"/>
  <c r="I63" i="22" s="1"/>
  <c r="H62" i="22"/>
  <c r="I62" i="22" s="1"/>
  <c r="H61" i="22"/>
  <c r="I61" i="22" s="1"/>
  <c r="H60" i="22"/>
  <c r="I60" i="22" s="1"/>
  <c r="H59" i="22"/>
  <c r="I59" i="22" s="1"/>
  <c r="H58" i="22"/>
  <c r="I58" i="22" s="1"/>
  <c r="H57" i="22"/>
  <c r="I57" i="22" s="1"/>
  <c r="H56" i="22"/>
  <c r="I56" i="22" s="1"/>
  <c r="H55" i="22"/>
  <c r="I55" i="22" s="1"/>
  <c r="H54" i="22"/>
  <c r="I54" i="22" s="1"/>
  <c r="H53" i="22"/>
  <c r="I53" i="22" s="1"/>
  <c r="H52" i="22"/>
  <c r="I52" i="22" s="1"/>
  <c r="H51" i="22"/>
  <c r="I51" i="22" s="1"/>
  <c r="H50" i="22"/>
  <c r="I50" i="22" s="1"/>
  <c r="H49" i="22"/>
  <c r="I49" i="22" s="1"/>
  <c r="H48" i="22"/>
  <c r="I48" i="22" s="1"/>
  <c r="H47" i="22"/>
  <c r="I47" i="22" s="1"/>
  <c r="H46" i="22"/>
  <c r="I46" i="22" s="1"/>
  <c r="H45" i="22"/>
  <c r="I45" i="22" s="1"/>
  <c r="H44" i="22"/>
  <c r="I44" i="22" s="1"/>
  <c r="H43" i="22"/>
  <c r="I43" i="22" s="1"/>
  <c r="H42" i="22"/>
  <c r="I42" i="22" s="1"/>
  <c r="H41" i="22"/>
  <c r="I41" i="22" s="1"/>
  <c r="H40" i="22"/>
  <c r="I40" i="22" s="1"/>
  <c r="H39" i="22"/>
  <c r="I39" i="22" s="1"/>
  <c r="H38" i="22"/>
  <c r="I38" i="22" s="1"/>
  <c r="H37" i="22"/>
  <c r="I37" i="22" s="1"/>
  <c r="H36" i="22"/>
  <c r="I36" i="22" s="1"/>
  <c r="H35" i="22"/>
  <c r="I35" i="22" s="1"/>
  <c r="H34" i="22"/>
  <c r="I34" i="22" s="1"/>
  <c r="H33" i="22"/>
  <c r="I33" i="22" s="1"/>
  <c r="H32" i="22"/>
  <c r="I32" i="22" s="1"/>
  <c r="H31" i="22"/>
  <c r="I31" i="22" s="1"/>
  <c r="H30" i="22"/>
  <c r="I30" i="22" s="1"/>
  <c r="H29" i="22"/>
  <c r="I29" i="22" s="1"/>
  <c r="H28" i="22"/>
  <c r="I28" i="22" s="1"/>
  <c r="H27" i="22"/>
  <c r="I27" i="22" s="1"/>
  <c r="H26" i="22"/>
  <c r="I26" i="22" s="1"/>
  <c r="H25" i="22"/>
  <c r="I25" i="22" s="1"/>
  <c r="H24" i="22"/>
  <c r="I24" i="22" s="1"/>
  <c r="H23" i="22"/>
  <c r="I23" i="22" s="1"/>
  <c r="H22" i="22"/>
  <c r="I22" i="22" s="1"/>
  <c r="H21" i="22"/>
  <c r="I21" i="22" s="1"/>
  <c r="H20" i="22"/>
  <c r="I20" i="22" s="1"/>
  <c r="H19" i="22"/>
  <c r="I19" i="22" s="1"/>
  <c r="H18" i="22"/>
  <c r="I18" i="22" s="1"/>
  <c r="H17" i="22"/>
  <c r="I17" i="22" s="1"/>
  <c r="H16" i="22"/>
  <c r="I16" i="22" s="1"/>
  <c r="H15" i="22"/>
  <c r="I15" i="22" s="1"/>
  <c r="H14" i="22"/>
  <c r="I14" i="22" s="1"/>
  <c r="H13" i="22"/>
  <c r="I13" i="22" s="1"/>
  <c r="H12" i="22"/>
  <c r="I12" i="22" s="1"/>
  <c r="H11" i="22"/>
  <c r="I11" i="22" s="1"/>
  <c r="H10" i="22"/>
  <c r="I10" i="22" s="1"/>
  <c r="H9" i="22"/>
  <c r="I9" i="22" s="1"/>
  <c r="H8" i="22"/>
  <c r="I8" i="22" s="1"/>
  <c r="H7" i="22"/>
  <c r="I7" i="22" s="1"/>
  <c r="H6" i="22"/>
  <c r="I6" i="22" s="1"/>
  <c r="H5" i="22"/>
  <c r="I5" i="22" s="1"/>
  <c r="H4" i="22"/>
  <c r="I4" i="22" s="1"/>
  <c r="H3" i="22"/>
  <c r="I3" i="22" s="1"/>
  <c r="H2" i="22"/>
  <c r="I2" i="22" s="1"/>
  <c r="BA1011" i="4" l="1"/>
  <c r="BA945" i="4"/>
  <c r="AZ1076" i="4"/>
  <c r="BA1076" i="4" s="1"/>
  <c r="AZ1011" i="4"/>
  <c r="AZ1002" i="4"/>
  <c r="BA1002" i="4" s="1"/>
  <c r="AZ1001" i="4"/>
  <c r="BA1001" i="4" s="1"/>
  <c r="AZ962" i="4"/>
  <c r="BA962" i="4" s="1"/>
  <c r="AZ961" i="4"/>
  <c r="BA961" i="4" s="1"/>
  <c r="AZ958" i="4"/>
  <c r="BA958" i="4" s="1"/>
  <c r="AZ945" i="4"/>
  <c r="AZ941" i="4"/>
  <c r="BA941" i="4" s="1"/>
  <c r="AZ933" i="4"/>
  <c r="BA933" i="4" s="1"/>
  <c r="AZ932" i="4"/>
  <c r="BA932" i="4" s="1"/>
  <c r="AZ865" i="4"/>
  <c r="BA865" i="4" s="1"/>
  <c r="AZ776" i="4"/>
  <c r="BA776" i="4" s="1"/>
  <c r="AZ760" i="4"/>
  <c r="BA760" i="4" s="1"/>
  <c r="AZ755" i="4"/>
  <c r="BA755" i="4" s="1"/>
  <c r="AZ733" i="4"/>
  <c r="BA733" i="4" s="1"/>
  <c r="AR9" i="10" l="1"/>
  <c r="X3" i="4" l="1"/>
  <c r="AR1" i="4" l="1"/>
  <c r="X2" i="4" l="1"/>
  <c r="T7" i="10"/>
  <c r="K15" i="10"/>
  <c r="BP11" i="10"/>
  <c r="AG13" i="10" s="1"/>
  <c r="BS166" i="10"/>
  <c r="BQ166" i="10"/>
  <c r="BO10" i="10"/>
  <c r="BF11" i="10" s="1"/>
  <c r="W3" i="4"/>
  <c r="W2" i="4"/>
  <c r="BS37" i="10"/>
  <c r="BS38" i="10" s="1"/>
  <c r="Z16" i="10"/>
  <c r="AG20" i="10"/>
  <c r="N18" i="10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26" i="5"/>
  <c r="N125" i="5"/>
  <c r="N124" i="5"/>
  <c r="N122" i="5"/>
  <c r="N123" i="5"/>
  <c r="N121" i="5"/>
  <c r="N120" i="5"/>
  <c r="N119" i="5"/>
  <c r="N43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45" i="5"/>
  <c r="O44" i="5"/>
  <c r="O43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49" i="5"/>
  <c r="N48" i="5"/>
  <c r="N47" i="5"/>
  <c r="N46" i="5"/>
  <c r="N45" i="5"/>
  <c r="N44" i="5"/>
  <c r="BL38" i="10"/>
  <c r="AK21" i="10"/>
  <c r="AG21" i="10"/>
  <c r="AG15" i="10"/>
  <c r="K12" i="10"/>
  <c r="BM40" i="10"/>
  <c r="K11" i="10"/>
  <c r="AG3" i="10"/>
  <c r="J3" i="10"/>
  <c r="BT2" i="10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7" i="5"/>
  <c r="N3" i="5"/>
  <c r="N4" i="5"/>
  <c r="N5" i="5"/>
  <c r="N6" i="5"/>
  <c r="N2" i="5"/>
  <c r="J154" i="5"/>
  <c r="H154" i="5"/>
  <c r="D154" i="5"/>
  <c r="J153" i="5"/>
  <c r="H153" i="5"/>
  <c r="D153" i="5"/>
  <c r="J152" i="5"/>
  <c r="H152" i="5"/>
  <c r="D152" i="5"/>
  <c r="J151" i="5"/>
  <c r="H151" i="5"/>
  <c r="D151" i="5"/>
  <c r="J150" i="5"/>
  <c r="H150" i="5"/>
  <c r="D150" i="5"/>
  <c r="J149" i="5"/>
  <c r="H149" i="5"/>
  <c r="D149" i="5"/>
  <c r="J148" i="5"/>
  <c r="H148" i="5"/>
  <c r="D148" i="5"/>
  <c r="J147" i="5"/>
  <c r="H147" i="5"/>
  <c r="D147" i="5"/>
  <c r="J146" i="5"/>
  <c r="H146" i="5"/>
  <c r="D146" i="5"/>
  <c r="J145" i="5"/>
  <c r="H145" i="5"/>
  <c r="D145" i="5"/>
  <c r="J144" i="5"/>
  <c r="H144" i="5"/>
  <c r="D144" i="5"/>
  <c r="J143" i="5"/>
  <c r="H143" i="5"/>
  <c r="D143" i="5"/>
  <c r="J142" i="5"/>
  <c r="H142" i="5"/>
  <c r="D142" i="5"/>
  <c r="J141" i="5"/>
  <c r="H141" i="5"/>
  <c r="D141" i="5"/>
  <c r="J140" i="5"/>
  <c r="H140" i="5"/>
  <c r="D140" i="5"/>
  <c r="J139" i="5"/>
  <c r="H139" i="5"/>
  <c r="D139" i="5"/>
  <c r="J138" i="5"/>
  <c r="H138" i="5"/>
  <c r="D138" i="5"/>
  <c r="J137" i="5"/>
  <c r="H137" i="5"/>
  <c r="D137" i="5"/>
  <c r="J136" i="5"/>
  <c r="H136" i="5"/>
  <c r="D136" i="5"/>
  <c r="J135" i="5"/>
  <c r="H135" i="5"/>
  <c r="D135" i="5"/>
  <c r="J134" i="5"/>
  <c r="H134" i="5"/>
  <c r="D134" i="5"/>
  <c r="J133" i="5"/>
  <c r="H133" i="5"/>
  <c r="D133" i="5"/>
  <c r="J132" i="5"/>
  <c r="H132" i="5"/>
  <c r="D132" i="5"/>
  <c r="J131" i="5"/>
  <c r="H131" i="5"/>
  <c r="D131" i="5"/>
  <c r="J130" i="5"/>
  <c r="H130" i="5"/>
  <c r="D130" i="5"/>
  <c r="J129" i="5"/>
  <c r="H129" i="5"/>
  <c r="D129" i="5"/>
  <c r="J128" i="5"/>
  <c r="H128" i="5"/>
  <c r="D128" i="5"/>
  <c r="J127" i="5"/>
  <c r="H127" i="5"/>
  <c r="D127" i="5"/>
  <c r="J126" i="5"/>
  <c r="H126" i="5"/>
  <c r="D126" i="5"/>
  <c r="J125" i="5"/>
  <c r="H125" i="5"/>
  <c r="D125" i="5"/>
  <c r="J124" i="5"/>
  <c r="H124" i="5"/>
  <c r="D124" i="5"/>
  <c r="J123" i="5"/>
  <c r="H123" i="5"/>
  <c r="D123" i="5"/>
  <c r="J122" i="5"/>
  <c r="H122" i="5"/>
  <c r="D122" i="5"/>
  <c r="J121" i="5"/>
  <c r="H121" i="5"/>
  <c r="D121" i="5"/>
  <c r="J120" i="5"/>
  <c r="H120" i="5"/>
  <c r="D120" i="5"/>
  <c r="J119" i="5"/>
  <c r="H119" i="5"/>
  <c r="D119" i="5"/>
  <c r="J79" i="5"/>
  <c r="D79" i="5"/>
  <c r="J77" i="5"/>
  <c r="D77" i="5"/>
  <c r="J76" i="5"/>
  <c r="H76" i="5"/>
  <c r="D76" i="5"/>
  <c r="J75" i="5"/>
  <c r="H75" i="5"/>
  <c r="D75" i="5"/>
  <c r="J74" i="5"/>
  <c r="H74" i="5"/>
  <c r="D74" i="5"/>
  <c r="J73" i="5"/>
  <c r="H73" i="5"/>
  <c r="D73" i="5"/>
  <c r="J72" i="5"/>
  <c r="H72" i="5"/>
  <c r="D72" i="5"/>
  <c r="J71" i="5"/>
  <c r="H71" i="5"/>
  <c r="D71" i="5"/>
  <c r="J70" i="5"/>
  <c r="H70" i="5"/>
  <c r="D70" i="5"/>
  <c r="J69" i="5"/>
  <c r="H69" i="5"/>
  <c r="D69" i="5"/>
  <c r="J68" i="5"/>
  <c r="H68" i="5"/>
  <c r="D68" i="5"/>
  <c r="J67" i="5"/>
  <c r="H67" i="5"/>
  <c r="D67" i="5"/>
  <c r="J66" i="5"/>
  <c r="H66" i="5"/>
  <c r="D66" i="5"/>
  <c r="J65" i="5"/>
  <c r="H65" i="5"/>
  <c r="D65" i="5"/>
  <c r="J64" i="5"/>
  <c r="H64" i="5"/>
  <c r="D64" i="5"/>
  <c r="J63" i="5"/>
  <c r="H63" i="5"/>
  <c r="D63" i="5"/>
  <c r="J62" i="5"/>
  <c r="H62" i="5"/>
  <c r="D62" i="5"/>
  <c r="J61" i="5"/>
  <c r="H61" i="5"/>
  <c r="D61" i="5"/>
  <c r="J60" i="5"/>
  <c r="H60" i="5"/>
  <c r="D60" i="5"/>
  <c r="J59" i="5"/>
  <c r="H59" i="5"/>
  <c r="D59" i="5"/>
  <c r="J58" i="5"/>
  <c r="H58" i="5"/>
  <c r="D58" i="5"/>
  <c r="J57" i="5"/>
  <c r="H57" i="5"/>
  <c r="D57" i="5"/>
  <c r="J56" i="5"/>
  <c r="H56" i="5"/>
  <c r="D56" i="5"/>
  <c r="J55" i="5"/>
  <c r="H55" i="5"/>
  <c r="D55" i="5"/>
  <c r="J54" i="5"/>
  <c r="H54" i="5"/>
  <c r="D54" i="5"/>
  <c r="J53" i="5"/>
  <c r="H53" i="5"/>
  <c r="D53" i="5"/>
  <c r="J52" i="5"/>
  <c r="H52" i="5"/>
  <c r="D52" i="5"/>
  <c r="J51" i="5"/>
  <c r="H51" i="5"/>
  <c r="D51" i="5"/>
  <c r="J50" i="5"/>
  <c r="H50" i="5"/>
  <c r="D50" i="5"/>
  <c r="J49" i="5"/>
  <c r="H49" i="5"/>
  <c r="D49" i="5"/>
  <c r="J48" i="5"/>
  <c r="H48" i="5"/>
  <c r="D48" i="5"/>
  <c r="J47" i="5"/>
  <c r="H47" i="5"/>
  <c r="D47" i="5"/>
  <c r="J46" i="5"/>
  <c r="H46" i="5"/>
  <c r="D46" i="5"/>
  <c r="J45" i="5"/>
  <c r="H45" i="5"/>
  <c r="D45" i="5"/>
  <c r="J44" i="5"/>
  <c r="H44" i="5"/>
  <c r="D44" i="5"/>
  <c r="J43" i="5"/>
  <c r="H43" i="5"/>
  <c r="D43" i="5"/>
  <c r="J37" i="5"/>
  <c r="H37" i="5"/>
  <c r="D37" i="5"/>
  <c r="J36" i="5"/>
  <c r="H36" i="5"/>
  <c r="D36" i="5"/>
  <c r="J35" i="5"/>
  <c r="H35" i="5"/>
  <c r="D35" i="5"/>
  <c r="J34" i="5"/>
  <c r="H34" i="5"/>
  <c r="D34" i="5"/>
  <c r="J33" i="5"/>
  <c r="H33" i="5"/>
  <c r="D33" i="5"/>
  <c r="J32" i="5"/>
  <c r="H32" i="5"/>
  <c r="D32" i="5"/>
  <c r="J31" i="5"/>
  <c r="H31" i="5"/>
  <c r="D31" i="5"/>
  <c r="J30" i="5"/>
  <c r="H30" i="5"/>
  <c r="D30" i="5"/>
  <c r="J29" i="5"/>
  <c r="H29" i="5"/>
  <c r="D29" i="5"/>
  <c r="J28" i="5"/>
  <c r="H28" i="5"/>
  <c r="D28" i="5"/>
  <c r="J27" i="5"/>
  <c r="H27" i="5"/>
  <c r="D27" i="5"/>
  <c r="J26" i="5"/>
  <c r="H26" i="5"/>
  <c r="D26" i="5"/>
  <c r="J25" i="5"/>
  <c r="H25" i="5"/>
  <c r="D25" i="5"/>
  <c r="J24" i="5"/>
  <c r="H24" i="5"/>
  <c r="D24" i="5"/>
  <c r="J23" i="5"/>
  <c r="H23" i="5"/>
  <c r="D23" i="5"/>
  <c r="J22" i="5"/>
  <c r="H22" i="5"/>
  <c r="D22" i="5"/>
  <c r="J21" i="5"/>
  <c r="H21" i="5"/>
  <c r="D21" i="5"/>
  <c r="J20" i="5"/>
  <c r="H20" i="5"/>
  <c r="D20" i="5"/>
  <c r="J19" i="5"/>
  <c r="H19" i="5"/>
  <c r="D19" i="5"/>
  <c r="J18" i="5"/>
  <c r="H18" i="5"/>
  <c r="D18" i="5"/>
  <c r="J17" i="5"/>
  <c r="H17" i="5"/>
  <c r="D17" i="5"/>
  <c r="J16" i="5"/>
  <c r="H16" i="5"/>
  <c r="D16" i="5"/>
  <c r="J15" i="5"/>
  <c r="H15" i="5"/>
  <c r="D15" i="5"/>
  <c r="J14" i="5"/>
  <c r="H14" i="5"/>
  <c r="D14" i="5"/>
  <c r="J13" i="5"/>
  <c r="H13" i="5"/>
  <c r="D13" i="5"/>
  <c r="J12" i="5"/>
  <c r="H12" i="5"/>
  <c r="D12" i="5"/>
  <c r="J11" i="5"/>
  <c r="H11" i="5"/>
  <c r="D11" i="5"/>
  <c r="J10" i="5"/>
  <c r="H10" i="5"/>
  <c r="D10" i="5"/>
  <c r="J9" i="5"/>
  <c r="H9" i="5"/>
  <c r="D9" i="5"/>
  <c r="J8" i="5"/>
  <c r="H8" i="5"/>
  <c r="D8" i="5"/>
  <c r="J7" i="5"/>
  <c r="H7" i="5"/>
  <c r="D7" i="5"/>
  <c r="J6" i="5"/>
  <c r="H6" i="5"/>
  <c r="D6" i="5"/>
  <c r="J5" i="5"/>
  <c r="H5" i="5"/>
  <c r="D5" i="5"/>
  <c r="J4" i="5"/>
  <c r="H4" i="5"/>
  <c r="D4" i="5"/>
  <c r="J3" i="5"/>
  <c r="H3" i="5"/>
  <c r="D3" i="5"/>
  <c r="J2" i="5"/>
  <c r="H2" i="5"/>
  <c r="D2" i="5"/>
  <c r="BK40" i="10"/>
  <c r="BK41" i="10"/>
  <c r="BF8" i="10"/>
  <c r="F248" i="4" l="1"/>
  <c r="F249" i="4"/>
  <c r="F250" i="4"/>
  <c r="F251" i="4"/>
  <c r="F252" i="4"/>
  <c r="F253" i="4"/>
  <c r="F255" i="4"/>
  <c r="F246" i="4"/>
  <c r="F247" i="4"/>
  <c r="F254" i="4"/>
  <c r="F833" i="4"/>
  <c r="F832" i="4"/>
  <c r="F834" i="4"/>
  <c r="F1131" i="4"/>
  <c r="F1133" i="4"/>
  <c r="F1130" i="4"/>
  <c r="F1134" i="4"/>
  <c r="F1132" i="4"/>
  <c r="F1135" i="4"/>
  <c r="F589" i="4"/>
  <c r="F591" i="4"/>
  <c r="F593" i="4"/>
  <c r="F588" i="4"/>
  <c r="F590" i="4"/>
  <c r="F592" i="4"/>
  <c r="F1137" i="4"/>
  <c r="F1136" i="4"/>
  <c r="F1138" i="4"/>
  <c r="F665" i="4"/>
  <c r="F681" i="4"/>
  <c r="F667" i="4"/>
  <c r="F683" i="4"/>
  <c r="F669" i="4"/>
  <c r="F655" i="4"/>
  <c r="F671" i="4"/>
  <c r="F657" i="4"/>
  <c r="F673" i="4"/>
  <c r="F659" i="4"/>
  <c r="F675" i="4"/>
  <c r="F661" i="4"/>
  <c r="F658" i="4"/>
  <c r="F662" i="4"/>
  <c r="F663" i="4"/>
  <c r="F664" i="4"/>
  <c r="F666" i="4"/>
  <c r="F656" i="4"/>
  <c r="F668" i="4"/>
  <c r="F680" i="4"/>
  <c r="F670" i="4"/>
  <c r="F682" i="4"/>
  <c r="F672" i="4"/>
  <c r="F674" i="4"/>
  <c r="F676" i="4"/>
  <c r="F660" i="4"/>
  <c r="F677" i="4"/>
  <c r="F678" i="4"/>
  <c r="F654" i="4"/>
  <c r="F679" i="4"/>
  <c r="F17" i="4"/>
  <c r="F33" i="4"/>
  <c r="F49" i="4"/>
  <c r="F65" i="4"/>
  <c r="F81" i="4"/>
  <c r="F97" i="4"/>
  <c r="F113" i="4"/>
  <c r="F129" i="4"/>
  <c r="F145" i="4"/>
  <c r="F19" i="4"/>
  <c r="F35" i="4"/>
  <c r="F51" i="4"/>
  <c r="F67" i="4"/>
  <c r="F83" i="4"/>
  <c r="F99" i="4"/>
  <c r="F115" i="4"/>
  <c r="F131" i="4"/>
  <c r="F21" i="4"/>
  <c r="F37" i="4"/>
  <c r="F53" i="4"/>
  <c r="F69" i="4"/>
  <c r="F85" i="4"/>
  <c r="F101" i="4"/>
  <c r="F117" i="4"/>
  <c r="F133" i="4"/>
  <c r="F23" i="4"/>
  <c r="F39" i="4"/>
  <c r="F55" i="4"/>
  <c r="F71" i="4"/>
  <c r="F87" i="4"/>
  <c r="F103" i="4"/>
  <c r="F119" i="4"/>
  <c r="F135" i="4"/>
  <c r="F151" i="4"/>
  <c r="F25" i="4"/>
  <c r="F41" i="4"/>
  <c r="F57" i="4"/>
  <c r="F73" i="4"/>
  <c r="F89" i="4"/>
  <c r="F105" i="4"/>
  <c r="F121" i="4"/>
  <c r="F137" i="4"/>
  <c r="F153" i="4"/>
  <c r="F11" i="4"/>
  <c r="F27" i="4"/>
  <c r="F43" i="4"/>
  <c r="F59" i="4"/>
  <c r="F75" i="4"/>
  <c r="F91" i="4"/>
  <c r="F107" i="4"/>
  <c r="F123" i="4"/>
  <c r="F139" i="4"/>
  <c r="F155" i="4"/>
  <c r="F13" i="4"/>
  <c r="F29" i="4"/>
  <c r="F45" i="4"/>
  <c r="F61" i="4"/>
  <c r="F77" i="4"/>
  <c r="F93" i="4"/>
  <c r="F109" i="4"/>
  <c r="F125" i="4"/>
  <c r="F12" i="4"/>
  <c r="F40" i="4"/>
  <c r="F68" i="4"/>
  <c r="F96" i="4"/>
  <c r="F126" i="4"/>
  <c r="F149" i="4"/>
  <c r="F168" i="4"/>
  <c r="F184" i="4"/>
  <c r="F200" i="4"/>
  <c r="F216" i="4"/>
  <c r="F232" i="4"/>
  <c r="F14" i="4"/>
  <c r="F42" i="4"/>
  <c r="F70" i="4"/>
  <c r="F98" i="4"/>
  <c r="F127" i="4"/>
  <c r="F150" i="4"/>
  <c r="F169" i="4"/>
  <c r="F185" i="4"/>
  <c r="F201" i="4"/>
  <c r="F217" i="4"/>
  <c r="F233" i="4"/>
  <c r="F15" i="4"/>
  <c r="F44" i="4"/>
  <c r="F72" i="4"/>
  <c r="F100" i="4"/>
  <c r="F128" i="4"/>
  <c r="F152" i="4"/>
  <c r="F170" i="4"/>
  <c r="F186" i="4"/>
  <c r="F202" i="4"/>
  <c r="F218" i="4"/>
  <c r="F16" i="4"/>
  <c r="F46" i="4"/>
  <c r="F74" i="4"/>
  <c r="F102" i="4"/>
  <c r="F130" i="4"/>
  <c r="F154" i="4"/>
  <c r="F171" i="4"/>
  <c r="F187" i="4"/>
  <c r="F203" i="4"/>
  <c r="F219" i="4"/>
  <c r="F235" i="4"/>
  <c r="F47" i="4"/>
  <c r="F132" i="4"/>
  <c r="F156" i="4"/>
  <c r="F188" i="4"/>
  <c r="F220" i="4"/>
  <c r="F236" i="4"/>
  <c r="F18" i="4"/>
  <c r="F76" i="4"/>
  <c r="F104" i="4"/>
  <c r="F172" i="4"/>
  <c r="F204" i="4"/>
  <c r="F20" i="4"/>
  <c r="F48" i="4"/>
  <c r="F78" i="4"/>
  <c r="F106" i="4"/>
  <c r="F134" i="4"/>
  <c r="F157" i="4"/>
  <c r="F173" i="4"/>
  <c r="F189" i="4"/>
  <c r="F205" i="4"/>
  <c r="F221" i="4"/>
  <c r="F237" i="4"/>
  <c r="F24" i="4"/>
  <c r="F52" i="4"/>
  <c r="F80" i="4"/>
  <c r="F110" i="4"/>
  <c r="F138" i="4"/>
  <c r="F159" i="4"/>
  <c r="F175" i="4"/>
  <c r="F191" i="4"/>
  <c r="F207" i="4"/>
  <c r="F223" i="4"/>
  <c r="F239" i="4"/>
  <c r="F28" i="4"/>
  <c r="F56" i="4"/>
  <c r="F84" i="4"/>
  <c r="F112" i="4"/>
  <c r="F141" i="4"/>
  <c r="F161" i="4"/>
  <c r="F177" i="4"/>
  <c r="F193" i="4"/>
  <c r="F209" i="4"/>
  <c r="F225" i="4"/>
  <c r="F241" i="4"/>
  <c r="F58" i="4"/>
  <c r="F178" i="4"/>
  <c r="F210" i="4"/>
  <c r="F226" i="4"/>
  <c r="F30" i="4"/>
  <c r="F86" i="4"/>
  <c r="F114" i="4"/>
  <c r="F142" i="4"/>
  <c r="F162" i="4"/>
  <c r="F194" i="4"/>
  <c r="F242" i="4"/>
  <c r="F31" i="4"/>
  <c r="F60" i="4"/>
  <c r="F88" i="4"/>
  <c r="F116" i="4"/>
  <c r="F143" i="4"/>
  <c r="F163" i="4"/>
  <c r="F179" i="4"/>
  <c r="F195" i="4"/>
  <c r="F211" i="4"/>
  <c r="F227" i="4"/>
  <c r="F243" i="4"/>
  <c r="F7" i="4"/>
  <c r="F32" i="4"/>
  <c r="F62" i="4"/>
  <c r="F90" i="4"/>
  <c r="F118" i="4"/>
  <c r="F144" i="4"/>
  <c r="F164" i="4"/>
  <c r="F180" i="4"/>
  <c r="F196" i="4"/>
  <c r="F9" i="4"/>
  <c r="F36" i="4"/>
  <c r="F64" i="4"/>
  <c r="F94" i="4"/>
  <c r="F122" i="4"/>
  <c r="F147" i="4"/>
  <c r="F166" i="4"/>
  <c r="F182" i="4"/>
  <c r="F198" i="4"/>
  <c r="F214" i="4"/>
  <c r="F230" i="4"/>
  <c r="F63" i="4"/>
  <c r="F165" i="4"/>
  <c r="F224" i="4"/>
  <c r="F215" i="4"/>
  <c r="F66" i="4"/>
  <c r="F167" i="4"/>
  <c r="F228" i="4"/>
  <c r="F148" i="4"/>
  <c r="F79" i="4"/>
  <c r="F174" i="4"/>
  <c r="F229" i="4"/>
  <c r="F160" i="4"/>
  <c r="F82" i="4"/>
  <c r="F176" i="4"/>
  <c r="F231" i="4"/>
  <c r="F38" i="4"/>
  <c r="F50" i="4"/>
  <c r="F92" i="4"/>
  <c r="F181" i="4"/>
  <c r="F234" i="4"/>
  <c r="F95" i="4"/>
  <c r="F183" i="4"/>
  <c r="F238" i="4"/>
  <c r="F108" i="4"/>
  <c r="F190" i="4"/>
  <c r="F240" i="4"/>
  <c r="F111" i="4"/>
  <c r="F192" i="4"/>
  <c r="F244" i="4"/>
  <c r="F8" i="4"/>
  <c r="F120" i="4"/>
  <c r="F197" i="4"/>
  <c r="F245" i="4"/>
  <c r="F10" i="4"/>
  <c r="F124" i="4"/>
  <c r="F199" i="4"/>
  <c r="F22" i="4"/>
  <c r="F136" i="4"/>
  <c r="F206" i="4"/>
  <c r="F158" i="4"/>
  <c r="F54" i="4"/>
  <c r="F26" i="4"/>
  <c r="F140" i="4"/>
  <c r="F208" i="4"/>
  <c r="F34" i="4"/>
  <c r="F146" i="4"/>
  <c r="F212" i="4"/>
  <c r="F213" i="4"/>
  <c r="F222" i="4"/>
  <c r="F6" i="4"/>
  <c r="F5" i="4"/>
  <c r="F881" i="4"/>
  <c r="F883" i="4"/>
  <c r="F887" i="4"/>
  <c r="F882" i="4"/>
  <c r="F886" i="4"/>
  <c r="F884" i="4"/>
  <c r="F885" i="4"/>
  <c r="F601" i="4"/>
  <c r="F617" i="4"/>
  <c r="F633" i="4"/>
  <c r="F603" i="4"/>
  <c r="F619" i="4"/>
  <c r="F635" i="4"/>
  <c r="F605" i="4"/>
  <c r="F621" i="4"/>
  <c r="F637" i="4"/>
  <c r="F607" i="4"/>
  <c r="F623" i="4"/>
  <c r="F639" i="4"/>
  <c r="F609" i="4"/>
  <c r="F625" i="4"/>
  <c r="F641" i="4"/>
  <c r="F611" i="4"/>
  <c r="F627" i="4"/>
  <c r="F610" i="4"/>
  <c r="F634" i="4"/>
  <c r="F612" i="4"/>
  <c r="F636" i="4"/>
  <c r="F630" i="4"/>
  <c r="F632" i="4"/>
  <c r="F613" i="4"/>
  <c r="F638" i="4"/>
  <c r="F606" i="4"/>
  <c r="F608" i="4"/>
  <c r="F614" i="4"/>
  <c r="F640" i="4"/>
  <c r="F615" i="4"/>
  <c r="F616" i="4"/>
  <c r="F618" i="4"/>
  <c r="F596" i="4"/>
  <c r="F620" i="4"/>
  <c r="F597" i="4"/>
  <c r="F622" i="4"/>
  <c r="F598" i="4"/>
  <c r="F624" i="4"/>
  <c r="F604" i="4"/>
  <c r="F599" i="4"/>
  <c r="F626" i="4"/>
  <c r="F631" i="4"/>
  <c r="F600" i="4"/>
  <c r="F628" i="4"/>
  <c r="F602" i="4"/>
  <c r="F629" i="4"/>
  <c r="F779" i="4"/>
  <c r="F781" i="4"/>
  <c r="F595" i="4"/>
  <c r="F594" i="4"/>
  <c r="F778" i="4"/>
  <c r="F780" i="4"/>
  <c r="F782" i="4"/>
  <c r="F1065" i="4"/>
  <c r="F1081" i="4"/>
  <c r="F1097" i="4"/>
  <c r="F1113" i="4"/>
  <c r="F1129" i="4"/>
  <c r="F1067" i="4"/>
  <c r="F1083" i="4"/>
  <c r="F1099" i="4"/>
  <c r="F1115" i="4"/>
  <c r="F1069" i="4"/>
  <c r="F1085" i="4"/>
  <c r="F1101" i="4"/>
  <c r="F1117" i="4"/>
  <c r="F1073" i="4"/>
  <c r="F1089" i="4"/>
  <c r="F1105" i="4"/>
  <c r="F1121" i="4"/>
  <c r="F1075" i="4"/>
  <c r="F1091" i="4"/>
  <c r="F1107" i="4"/>
  <c r="F1123" i="4"/>
  <c r="F1080" i="4"/>
  <c r="F1104" i="4"/>
  <c r="F1127" i="4"/>
  <c r="F1082" i="4"/>
  <c r="F1106" i="4"/>
  <c r="F1087" i="4"/>
  <c r="F1103" i="4"/>
  <c r="F1060" i="4"/>
  <c r="F1128" i="4"/>
  <c r="F1110" i="4"/>
  <c r="F1061" i="4"/>
  <c r="F1084" i="4"/>
  <c r="F1108" i="4"/>
  <c r="F1062" i="4"/>
  <c r="F1086" i="4"/>
  <c r="F1109" i="4"/>
  <c r="F1063" i="4"/>
  <c r="F1079" i="4"/>
  <c r="F1064" i="4"/>
  <c r="F1088" i="4"/>
  <c r="F1111" i="4"/>
  <c r="F1092" i="4"/>
  <c r="F1070" i="4"/>
  <c r="F1116" i="4"/>
  <c r="F1125" i="4"/>
  <c r="F1126" i="4"/>
  <c r="F1066" i="4"/>
  <c r="F1090" i="4"/>
  <c r="F1112" i="4"/>
  <c r="F1068" i="4"/>
  <c r="F1078" i="4"/>
  <c r="F1114" i="4"/>
  <c r="F1093" i="4"/>
  <c r="F1071" i="4"/>
  <c r="F1094" i="4"/>
  <c r="F1118" i="4"/>
  <c r="F1120" i="4"/>
  <c r="F1100" i="4"/>
  <c r="F1072" i="4"/>
  <c r="F1095" i="4"/>
  <c r="F1119" i="4"/>
  <c r="F1074" i="4"/>
  <c r="F1122" i="4"/>
  <c r="F1124" i="4"/>
  <c r="F1096" i="4"/>
  <c r="F1102" i="4"/>
  <c r="F1076" i="4"/>
  <c r="F1098" i="4"/>
  <c r="F1077" i="4"/>
  <c r="F809" i="4"/>
  <c r="F825" i="4"/>
  <c r="F811" i="4"/>
  <c r="F827" i="4"/>
  <c r="F813" i="4"/>
  <c r="F829" i="4"/>
  <c r="F815" i="4"/>
  <c r="F831" i="4"/>
  <c r="F817" i="4"/>
  <c r="F803" i="4"/>
  <c r="F819" i="4"/>
  <c r="F814" i="4"/>
  <c r="F808" i="4"/>
  <c r="F816" i="4"/>
  <c r="F818" i="4"/>
  <c r="F821" i="4"/>
  <c r="F820" i="4"/>
  <c r="F822" i="4"/>
  <c r="F810" i="4"/>
  <c r="F812" i="4"/>
  <c r="F823" i="4"/>
  <c r="F824" i="4"/>
  <c r="F826" i="4"/>
  <c r="F804" i="4"/>
  <c r="F828" i="4"/>
  <c r="F805" i="4"/>
  <c r="F830" i="4"/>
  <c r="F806" i="4"/>
  <c r="F807" i="4"/>
  <c r="F361" i="4"/>
  <c r="F377" i="4"/>
  <c r="F393" i="4"/>
  <c r="F409" i="4"/>
  <c r="F425" i="4"/>
  <c r="F441" i="4"/>
  <c r="F457" i="4"/>
  <c r="F473" i="4"/>
  <c r="F489" i="4"/>
  <c r="F505" i="4"/>
  <c r="F521" i="4"/>
  <c r="F363" i="4"/>
  <c r="F379" i="4"/>
  <c r="F395" i="4"/>
  <c r="F411" i="4"/>
  <c r="F427" i="4"/>
  <c r="F443" i="4"/>
  <c r="F459" i="4"/>
  <c r="F475" i="4"/>
  <c r="F491" i="4"/>
  <c r="F507" i="4"/>
  <c r="F523" i="4"/>
  <c r="F364" i="4"/>
  <c r="F380" i="4"/>
  <c r="F412" i="4"/>
  <c r="F444" i="4"/>
  <c r="F460" i="4"/>
  <c r="F492" i="4"/>
  <c r="F524" i="4"/>
  <c r="F396" i="4"/>
  <c r="F428" i="4"/>
  <c r="F476" i="4"/>
  <c r="F508" i="4"/>
  <c r="F365" i="4"/>
  <c r="F381" i="4"/>
  <c r="F397" i="4"/>
  <c r="F413" i="4"/>
  <c r="F429" i="4"/>
  <c r="F445" i="4"/>
  <c r="F461" i="4"/>
  <c r="F477" i="4"/>
  <c r="F493" i="4"/>
  <c r="F509" i="4"/>
  <c r="F525" i="4"/>
  <c r="F367" i="4"/>
  <c r="F383" i="4"/>
  <c r="F399" i="4"/>
  <c r="F415" i="4"/>
  <c r="F431" i="4"/>
  <c r="F447" i="4"/>
  <c r="F463" i="4"/>
  <c r="F479" i="4"/>
  <c r="F495" i="4"/>
  <c r="F511" i="4"/>
  <c r="F527" i="4"/>
  <c r="F353" i="4"/>
  <c r="F369" i="4"/>
  <c r="F385" i="4"/>
  <c r="F401" i="4"/>
  <c r="F417" i="4"/>
  <c r="F433" i="4"/>
  <c r="F449" i="4"/>
  <c r="F465" i="4"/>
  <c r="F481" i="4"/>
  <c r="F497" i="4"/>
  <c r="F513" i="4"/>
  <c r="F529" i="4"/>
  <c r="F370" i="4"/>
  <c r="F402" i="4"/>
  <c r="F354" i="4"/>
  <c r="F386" i="4"/>
  <c r="F418" i="4"/>
  <c r="F355" i="4"/>
  <c r="F371" i="4"/>
  <c r="F387" i="4"/>
  <c r="F403" i="4"/>
  <c r="F419" i="4"/>
  <c r="F435" i="4"/>
  <c r="F451" i="4"/>
  <c r="F467" i="4"/>
  <c r="F483" i="4"/>
  <c r="F499" i="4"/>
  <c r="F515" i="4"/>
  <c r="F358" i="4"/>
  <c r="F374" i="4"/>
  <c r="F382" i="4"/>
  <c r="F414" i="4"/>
  <c r="F442" i="4"/>
  <c r="F471" i="4"/>
  <c r="F501" i="4"/>
  <c r="F530" i="4"/>
  <c r="F522" i="4"/>
  <c r="F500" i="4"/>
  <c r="F384" i="4"/>
  <c r="F416" i="4"/>
  <c r="F446" i="4"/>
  <c r="F472" i="4"/>
  <c r="F502" i="4"/>
  <c r="F408" i="4"/>
  <c r="F470" i="4"/>
  <c r="F388" i="4"/>
  <c r="F420" i="4"/>
  <c r="F448" i="4"/>
  <c r="F474" i="4"/>
  <c r="F503" i="4"/>
  <c r="F438" i="4"/>
  <c r="F352" i="4"/>
  <c r="F389" i="4"/>
  <c r="F421" i="4"/>
  <c r="F450" i="4"/>
  <c r="F478" i="4"/>
  <c r="F504" i="4"/>
  <c r="F410" i="4"/>
  <c r="F528" i="4"/>
  <c r="F356" i="4"/>
  <c r="F390" i="4"/>
  <c r="F422" i="4"/>
  <c r="F452" i="4"/>
  <c r="F480" i="4"/>
  <c r="F506" i="4"/>
  <c r="F439" i="4"/>
  <c r="F357" i="4"/>
  <c r="F391" i="4"/>
  <c r="F423" i="4"/>
  <c r="F453" i="4"/>
  <c r="F482" i="4"/>
  <c r="F510" i="4"/>
  <c r="F469" i="4"/>
  <c r="F378" i="4"/>
  <c r="F359" i="4"/>
  <c r="F392" i="4"/>
  <c r="F424" i="4"/>
  <c r="F454" i="4"/>
  <c r="F484" i="4"/>
  <c r="F512" i="4"/>
  <c r="F496" i="4"/>
  <c r="F440" i="4"/>
  <c r="F360" i="4"/>
  <c r="F394" i="4"/>
  <c r="F426" i="4"/>
  <c r="F455" i="4"/>
  <c r="F485" i="4"/>
  <c r="F514" i="4"/>
  <c r="F498" i="4"/>
  <c r="F362" i="4"/>
  <c r="F398" i="4"/>
  <c r="F430" i="4"/>
  <c r="F456" i="4"/>
  <c r="F486" i="4"/>
  <c r="F516" i="4"/>
  <c r="F468" i="4"/>
  <c r="F366" i="4"/>
  <c r="F400" i="4"/>
  <c r="F432" i="4"/>
  <c r="F458" i="4"/>
  <c r="F487" i="4"/>
  <c r="F517" i="4"/>
  <c r="F526" i="4"/>
  <c r="F368" i="4"/>
  <c r="F404" i="4"/>
  <c r="F434" i="4"/>
  <c r="F462" i="4"/>
  <c r="F488" i="4"/>
  <c r="F518" i="4"/>
  <c r="F407" i="4"/>
  <c r="F372" i="4"/>
  <c r="F405" i="4"/>
  <c r="F436" i="4"/>
  <c r="F464" i="4"/>
  <c r="F490" i="4"/>
  <c r="F519" i="4"/>
  <c r="F375" i="4"/>
  <c r="F373" i="4"/>
  <c r="F406" i="4"/>
  <c r="F437" i="4"/>
  <c r="F466" i="4"/>
  <c r="F494" i="4"/>
  <c r="F520" i="4"/>
  <c r="F376" i="4"/>
  <c r="F889" i="4"/>
  <c r="F891" i="4"/>
  <c r="F893" i="4"/>
  <c r="F895" i="4"/>
  <c r="F897" i="4"/>
  <c r="F899" i="4"/>
  <c r="F890" i="4"/>
  <c r="F892" i="4"/>
  <c r="F894" i="4"/>
  <c r="F896" i="4"/>
  <c r="F898" i="4"/>
  <c r="F900" i="4"/>
  <c r="F888" i="4"/>
  <c r="F905" i="4"/>
  <c r="F901" i="4"/>
  <c r="F902" i="4"/>
  <c r="F903" i="4"/>
  <c r="F904" i="4"/>
  <c r="F906" i="4"/>
  <c r="F907" i="4"/>
  <c r="F909" i="4"/>
  <c r="F911" i="4"/>
  <c r="F913" i="4"/>
  <c r="F915" i="4"/>
  <c r="F912" i="4"/>
  <c r="F914" i="4"/>
  <c r="F908" i="4"/>
  <c r="F910" i="4"/>
  <c r="F1057" i="4"/>
  <c r="F1059" i="4"/>
  <c r="F1058" i="4"/>
  <c r="F1055" i="4"/>
  <c r="F1056" i="4"/>
  <c r="F797" i="4"/>
  <c r="F799" i="4"/>
  <c r="F801" i="4"/>
  <c r="F798" i="4"/>
  <c r="F800" i="4"/>
  <c r="F802" i="4"/>
  <c r="F329" i="4"/>
  <c r="F345" i="4"/>
  <c r="F331" i="4"/>
  <c r="F347" i="4"/>
  <c r="F332" i="4"/>
  <c r="F348" i="4"/>
  <c r="F333" i="4"/>
  <c r="F349" i="4"/>
  <c r="F335" i="4"/>
  <c r="F351" i="4"/>
  <c r="F337" i="4"/>
  <c r="F338" i="4"/>
  <c r="F339" i="4"/>
  <c r="F342" i="4"/>
  <c r="F344" i="4"/>
  <c r="F346" i="4"/>
  <c r="F350" i="4"/>
  <c r="F341" i="4"/>
  <c r="F340" i="4"/>
  <c r="F327" i="4"/>
  <c r="F328" i="4"/>
  <c r="F343" i="4"/>
  <c r="F330" i="4"/>
  <c r="F334" i="4"/>
  <c r="F336" i="4"/>
  <c r="F857" i="4"/>
  <c r="F873" i="4"/>
  <c r="F859" i="4"/>
  <c r="F875" i="4"/>
  <c r="F861" i="4"/>
  <c r="F877" i="4"/>
  <c r="F863" i="4"/>
  <c r="F879" i="4"/>
  <c r="F865" i="4"/>
  <c r="F851" i="4"/>
  <c r="F867" i="4"/>
  <c r="F866" i="4"/>
  <c r="F868" i="4"/>
  <c r="F871" i="4"/>
  <c r="F869" i="4"/>
  <c r="F870" i="4"/>
  <c r="F872" i="4"/>
  <c r="F874" i="4"/>
  <c r="F864" i="4"/>
  <c r="F852" i="4"/>
  <c r="F876" i="4"/>
  <c r="F853" i="4"/>
  <c r="F878" i="4"/>
  <c r="F854" i="4"/>
  <c r="F880" i="4"/>
  <c r="F855" i="4"/>
  <c r="F856" i="4"/>
  <c r="F858" i="4"/>
  <c r="F860" i="4"/>
  <c r="F862" i="4"/>
  <c r="F569" i="4"/>
  <c r="F585" i="4"/>
  <c r="F571" i="4"/>
  <c r="F587" i="4"/>
  <c r="F573" i="4"/>
  <c r="F575" i="4"/>
  <c r="F577" i="4"/>
  <c r="F579" i="4"/>
  <c r="F583" i="4"/>
  <c r="F584" i="4"/>
  <c r="F586" i="4"/>
  <c r="F581" i="4"/>
  <c r="F568" i="4"/>
  <c r="F570" i="4"/>
  <c r="F572" i="4"/>
  <c r="F574" i="4"/>
  <c r="F582" i="4"/>
  <c r="F576" i="4"/>
  <c r="F578" i="4"/>
  <c r="F580" i="4"/>
  <c r="F697" i="4"/>
  <c r="F713" i="4"/>
  <c r="F729" i="4"/>
  <c r="F745" i="4"/>
  <c r="F761" i="4"/>
  <c r="F777" i="4"/>
  <c r="F699" i="4"/>
  <c r="F715" i="4"/>
  <c r="F731" i="4"/>
  <c r="F747" i="4"/>
  <c r="F763" i="4"/>
  <c r="F685" i="4"/>
  <c r="F701" i="4"/>
  <c r="F717" i="4"/>
  <c r="F733" i="4"/>
  <c r="F749" i="4"/>
  <c r="F765" i="4"/>
  <c r="F687" i="4"/>
  <c r="F703" i="4"/>
  <c r="F719" i="4"/>
  <c r="F735" i="4"/>
  <c r="F751" i="4"/>
  <c r="F767" i="4"/>
  <c r="F689" i="4"/>
  <c r="F705" i="4"/>
  <c r="F721" i="4"/>
  <c r="F737" i="4"/>
  <c r="F753" i="4"/>
  <c r="F769" i="4"/>
  <c r="F691" i="4"/>
  <c r="F707" i="4"/>
  <c r="F723" i="4"/>
  <c r="F739" i="4"/>
  <c r="F755" i="4"/>
  <c r="F771" i="4"/>
  <c r="F686" i="4"/>
  <c r="F711" i="4"/>
  <c r="F738" i="4"/>
  <c r="F762" i="4"/>
  <c r="F718" i="4"/>
  <c r="F760" i="4"/>
  <c r="F688" i="4"/>
  <c r="F712" i="4"/>
  <c r="F740" i="4"/>
  <c r="F764" i="4"/>
  <c r="F743" i="4"/>
  <c r="F690" i="4"/>
  <c r="F714" i="4"/>
  <c r="F741" i="4"/>
  <c r="F766" i="4"/>
  <c r="F732" i="4"/>
  <c r="F692" i="4"/>
  <c r="F716" i="4"/>
  <c r="F742" i="4"/>
  <c r="F768" i="4"/>
  <c r="F693" i="4"/>
  <c r="F770" i="4"/>
  <c r="F759" i="4"/>
  <c r="F710" i="4"/>
  <c r="F694" i="4"/>
  <c r="F720" i="4"/>
  <c r="F744" i="4"/>
  <c r="F772" i="4"/>
  <c r="F709" i="4"/>
  <c r="F695" i="4"/>
  <c r="F722" i="4"/>
  <c r="F746" i="4"/>
  <c r="F773" i="4"/>
  <c r="F736" i="4"/>
  <c r="F696" i="4"/>
  <c r="F724" i="4"/>
  <c r="F748" i="4"/>
  <c r="F774" i="4"/>
  <c r="F708" i="4"/>
  <c r="F698" i="4"/>
  <c r="F725" i="4"/>
  <c r="F750" i="4"/>
  <c r="F775" i="4"/>
  <c r="F700" i="4"/>
  <c r="F726" i="4"/>
  <c r="F752" i="4"/>
  <c r="F776" i="4"/>
  <c r="F702" i="4"/>
  <c r="F727" i="4"/>
  <c r="F754" i="4"/>
  <c r="F758" i="4"/>
  <c r="F704" i="4"/>
  <c r="F728" i="4"/>
  <c r="F756" i="4"/>
  <c r="F706" i="4"/>
  <c r="F730" i="4"/>
  <c r="F757" i="4"/>
  <c r="F734" i="4"/>
  <c r="F684" i="4"/>
  <c r="F649" i="4"/>
  <c r="F651" i="4"/>
  <c r="F653" i="4"/>
  <c r="F643" i="4"/>
  <c r="F642" i="4"/>
  <c r="F644" i="4"/>
  <c r="F645" i="4"/>
  <c r="F646" i="4"/>
  <c r="F647" i="4"/>
  <c r="F648" i="4"/>
  <c r="F650" i="4"/>
  <c r="F652" i="4"/>
  <c r="F921" i="4"/>
  <c r="F937" i="4"/>
  <c r="F953" i="4"/>
  <c r="F969" i="4"/>
  <c r="F985" i="4"/>
  <c r="F1001" i="4"/>
  <c r="F1017" i="4"/>
  <c r="F1033" i="4"/>
  <c r="F1049" i="4"/>
  <c r="F923" i="4"/>
  <c r="F939" i="4"/>
  <c r="F955" i="4"/>
  <c r="F971" i="4"/>
  <c r="F987" i="4"/>
  <c r="F1003" i="4"/>
  <c r="F1019" i="4"/>
  <c r="F1035" i="4"/>
  <c r="F1051" i="4"/>
  <c r="F925" i="4"/>
  <c r="F941" i="4"/>
  <c r="F957" i="4"/>
  <c r="F973" i="4"/>
  <c r="F989" i="4"/>
  <c r="F1005" i="4"/>
  <c r="F1021" i="4"/>
  <c r="F1037" i="4"/>
  <c r="F1053" i="4"/>
  <c r="F927" i="4"/>
  <c r="F929" i="4"/>
  <c r="F945" i="4"/>
  <c r="F961" i="4"/>
  <c r="F977" i="4"/>
  <c r="F993" i="4"/>
  <c r="F1009" i="4"/>
  <c r="F1025" i="4"/>
  <c r="F1041" i="4"/>
  <c r="F931" i="4"/>
  <c r="F947" i="4"/>
  <c r="F963" i="4"/>
  <c r="F979" i="4"/>
  <c r="F995" i="4"/>
  <c r="F1011" i="4"/>
  <c r="F1027" i="4"/>
  <c r="F1043" i="4"/>
  <c r="F917" i="4"/>
  <c r="F942" i="4"/>
  <c r="F965" i="4"/>
  <c r="F988" i="4"/>
  <c r="F1012" i="4"/>
  <c r="F1034" i="4"/>
  <c r="F970" i="4"/>
  <c r="F1054" i="4"/>
  <c r="F918" i="4"/>
  <c r="F943" i="4"/>
  <c r="F966" i="4"/>
  <c r="F990" i="4"/>
  <c r="F1013" i="4"/>
  <c r="F1036" i="4"/>
  <c r="F922" i="4"/>
  <c r="F1016" i="4"/>
  <c r="F936" i="4"/>
  <c r="F984" i="4"/>
  <c r="F940" i="4"/>
  <c r="F919" i="4"/>
  <c r="F944" i="4"/>
  <c r="F967" i="4"/>
  <c r="F991" i="4"/>
  <c r="F1014" i="4"/>
  <c r="F1038" i="4"/>
  <c r="F994" i="4"/>
  <c r="F986" i="4"/>
  <c r="F920" i="4"/>
  <c r="F946" i="4"/>
  <c r="F968" i="4"/>
  <c r="F992" i="4"/>
  <c r="F1015" i="4"/>
  <c r="F1039" i="4"/>
  <c r="F983" i="4"/>
  <c r="F962" i="4"/>
  <c r="F964" i="4"/>
  <c r="F948" i="4"/>
  <c r="F1040" i="4"/>
  <c r="F960" i="4"/>
  <c r="F916" i="4"/>
  <c r="F924" i="4"/>
  <c r="F949" i="4"/>
  <c r="F972" i="4"/>
  <c r="F996" i="4"/>
  <c r="F1018" i="4"/>
  <c r="F1042" i="4"/>
  <c r="F1022" i="4"/>
  <c r="F1007" i="4"/>
  <c r="F926" i="4"/>
  <c r="F950" i="4"/>
  <c r="F974" i="4"/>
  <c r="F997" i="4"/>
  <c r="F1020" i="4"/>
  <c r="F1044" i="4"/>
  <c r="F1030" i="4"/>
  <c r="F1010" i="4"/>
  <c r="F928" i="4"/>
  <c r="F951" i="4"/>
  <c r="F975" i="4"/>
  <c r="F998" i="4"/>
  <c r="F1045" i="4"/>
  <c r="F930" i="4"/>
  <c r="F952" i="4"/>
  <c r="F976" i="4"/>
  <c r="F999" i="4"/>
  <c r="F1023" i="4"/>
  <c r="F1046" i="4"/>
  <c r="F1031" i="4"/>
  <c r="F932" i="4"/>
  <c r="F954" i="4"/>
  <c r="F978" i="4"/>
  <c r="F1000" i="4"/>
  <c r="F1024" i="4"/>
  <c r="F1047" i="4"/>
  <c r="F1050" i="4"/>
  <c r="F938" i="4"/>
  <c r="F1032" i="4"/>
  <c r="F933" i="4"/>
  <c r="F956" i="4"/>
  <c r="F980" i="4"/>
  <c r="F1002" i="4"/>
  <c r="F1026" i="4"/>
  <c r="F1048" i="4"/>
  <c r="F958" i="4"/>
  <c r="F1004" i="4"/>
  <c r="F934" i="4"/>
  <c r="F981" i="4"/>
  <c r="F1028" i="4"/>
  <c r="F935" i="4"/>
  <c r="F959" i="4"/>
  <c r="F982" i="4"/>
  <c r="F1006" i="4"/>
  <c r="F1029" i="4"/>
  <c r="F1052" i="4"/>
  <c r="F1008" i="4"/>
  <c r="F793" i="4"/>
  <c r="F795" i="4"/>
  <c r="F783" i="4"/>
  <c r="F785" i="4"/>
  <c r="F787" i="4"/>
  <c r="F789" i="4"/>
  <c r="F790" i="4"/>
  <c r="F791" i="4"/>
  <c r="F792" i="4"/>
  <c r="F788" i="4"/>
  <c r="F794" i="4"/>
  <c r="F796" i="4"/>
  <c r="F784" i="4"/>
  <c r="F786" i="4"/>
  <c r="F553" i="4"/>
  <c r="F555" i="4"/>
  <c r="F556" i="4"/>
  <c r="F557" i="4"/>
  <c r="F559" i="4"/>
  <c r="F561" i="4"/>
  <c r="F563" i="4"/>
  <c r="F558" i="4"/>
  <c r="F560" i="4"/>
  <c r="F562" i="4"/>
  <c r="F564" i="4"/>
  <c r="F565" i="4"/>
  <c r="F566" i="4"/>
  <c r="F554" i="4"/>
  <c r="F567" i="4"/>
  <c r="F264" i="4"/>
  <c r="F265" i="4"/>
  <c r="F281" i="4"/>
  <c r="F297" i="4"/>
  <c r="F313" i="4"/>
  <c r="F266" i="4"/>
  <c r="F267" i="4"/>
  <c r="F283" i="4"/>
  <c r="F299" i="4"/>
  <c r="F315" i="4"/>
  <c r="F268" i="4"/>
  <c r="F300" i="4"/>
  <c r="F284" i="4"/>
  <c r="F316" i="4"/>
  <c r="F269" i="4"/>
  <c r="F285" i="4"/>
  <c r="F301" i="4"/>
  <c r="F317" i="4"/>
  <c r="F271" i="4"/>
  <c r="F287" i="4"/>
  <c r="F303" i="4"/>
  <c r="F319" i="4"/>
  <c r="F257" i="4"/>
  <c r="F273" i="4"/>
  <c r="F289" i="4"/>
  <c r="F305" i="4"/>
  <c r="F321" i="4"/>
  <c r="F258" i="4"/>
  <c r="F290" i="4"/>
  <c r="F322" i="4"/>
  <c r="F274" i="4"/>
  <c r="F306" i="4"/>
  <c r="F259" i="4"/>
  <c r="F275" i="4"/>
  <c r="F291" i="4"/>
  <c r="F307" i="4"/>
  <c r="F323" i="4"/>
  <c r="F262" i="4"/>
  <c r="F278" i="4"/>
  <c r="F294" i="4"/>
  <c r="F310" i="4"/>
  <c r="F326" i="4"/>
  <c r="F272" i="4"/>
  <c r="F309" i="4"/>
  <c r="F276" i="4"/>
  <c r="F311" i="4"/>
  <c r="F277" i="4"/>
  <c r="F312" i="4"/>
  <c r="F279" i="4"/>
  <c r="F314" i="4"/>
  <c r="F280" i="4"/>
  <c r="F318" i="4"/>
  <c r="F308" i="4"/>
  <c r="F282" i="4"/>
  <c r="F320" i="4"/>
  <c r="F302" i="4"/>
  <c r="F286" i="4"/>
  <c r="F324" i="4"/>
  <c r="F263" i="4"/>
  <c r="F288" i="4"/>
  <c r="F325" i="4"/>
  <c r="F292" i="4"/>
  <c r="F270" i="4"/>
  <c r="F293" i="4"/>
  <c r="F261" i="4"/>
  <c r="F304" i="4"/>
  <c r="F295" i="4"/>
  <c r="F256" i="4"/>
  <c r="F296" i="4"/>
  <c r="F260" i="4"/>
  <c r="F298" i="4"/>
  <c r="F841" i="4"/>
  <c r="F843" i="4"/>
  <c r="F845" i="4"/>
  <c r="F847" i="4"/>
  <c r="F849" i="4"/>
  <c r="F835" i="4"/>
  <c r="F839" i="4"/>
  <c r="F846" i="4"/>
  <c r="F838" i="4"/>
  <c r="F840" i="4"/>
  <c r="F842" i="4"/>
  <c r="F836" i="4"/>
  <c r="F844" i="4"/>
  <c r="F837" i="4"/>
  <c r="F848" i="4"/>
  <c r="F850" i="4"/>
  <c r="F3" i="4"/>
  <c r="F4" i="4"/>
  <c r="F2" i="4"/>
  <c r="BS4" i="10"/>
  <c r="BR163" i="10"/>
  <c r="BR164" i="10"/>
  <c r="BT163" i="10"/>
  <c r="BT164" i="10"/>
  <c r="CI3" i="10"/>
  <c r="BT4" i="10"/>
  <c r="BT37" i="10"/>
  <c r="BT38" i="10" s="1"/>
  <c r="BT165" i="10"/>
  <c r="BR165" i="10"/>
  <c r="C2" i="4" l="1"/>
  <c r="D2" i="4"/>
  <c r="BH3" i="10"/>
  <c r="BO154" i="10" s="1"/>
  <c r="CK3" i="10"/>
  <c r="CL3" i="10"/>
  <c r="BT166" i="10"/>
  <c r="BR166" i="10"/>
  <c r="CJ23" i="10"/>
  <c r="CJ38" i="10"/>
  <c r="CJ54" i="10"/>
  <c r="CJ31" i="10"/>
  <c r="CJ47" i="10"/>
  <c r="CJ63" i="10"/>
  <c r="CJ36" i="10"/>
  <c r="CJ52" i="10"/>
  <c r="CJ22" i="10"/>
  <c r="CJ37" i="10"/>
  <c r="CJ53" i="10"/>
  <c r="CJ14" i="10"/>
  <c r="CJ12" i="10"/>
  <c r="CJ7" i="10"/>
  <c r="CJ5" i="10"/>
  <c r="CJ8" i="10"/>
  <c r="CJ26" i="10"/>
  <c r="CJ42" i="10"/>
  <c r="CJ58" i="10"/>
  <c r="CJ35" i="10"/>
  <c r="CJ51" i="10"/>
  <c r="CJ24" i="10"/>
  <c r="CJ40" i="10"/>
  <c r="CJ56" i="10"/>
  <c r="CJ25" i="10"/>
  <c r="CJ41" i="10"/>
  <c r="CJ57" i="10"/>
  <c r="CJ20" i="10"/>
  <c r="CJ13" i="10"/>
  <c r="CJ15" i="10"/>
  <c r="CJ16" i="10"/>
  <c r="CJ30" i="10"/>
  <c r="CJ46" i="10"/>
  <c r="CJ62" i="10"/>
  <c r="CJ39" i="10"/>
  <c r="CJ55" i="10"/>
  <c r="CJ28" i="10"/>
  <c r="CJ44" i="10"/>
  <c r="CJ60" i="10"/>
  <c r="CJ29" i="10"/>
  <c r="CJ45" i="10"/>
  <c r="CJ61" i="10"/>
  <c r="CJ17" i="10"/>
  <c r="CJ9" i="10"/>
  <c r="CJ18" i="10"/>
  <c r="CJ10" i="10"/>
  <c r="CJ3" i="10"/>
  <c r="CJ34" i="10"/>
  <c r="CJ50" i="10"/>
  <c r="CJ27" i="10"/>
  <c r="CJ43" i="10"/>
  <c r="CJ59" i="10"/>
  <c r="CJ32" i="10"/>
  <c r="CJ48" i="10"/>
  <c r="CJ64" i="10"/>
  <c r="CJ33" i="10"/>
  <c r="CJ49" i="10"/>
  <c r="CJ65" i="10"/>
  <c r="CJ4" i="10"/>
  <c r="CJ11" i="10"/>
  <c r="CJ6" i="10"/>
  <c r="CJ21" i="10"/>
  <c r="CJ19" i="10"/>
  <c r="G3" i="4" l="1"/>
  <c r="G4" i="4" l="1"/>
  <c r="BE5" i="4" s="1"/>
  <c r="BG5" i="4" s="1"/>
  <c r="BE4" i="4"/>
  <c r="BG4" i="4" s="1"/>
  <c r="H3" i="4"/>
  <c r="C3" i="4"/>
  <c r="G5" i="4" l="1"/>
  <c r="C4" i="4"/>
  <c r="H4" i="4"/>
  <c r="D4" i="4" s="1"/>
  <c r="D3" i="4"/>
  <c r="G6" i="4" l="1"/>
  <c r="C6" i="4" s="1"/>
  <c r="BE6" i="4"/>
  <c r="BG6" i="4" s="1"/>
  <c r="AQ6" i="4" s="1"/>
  <c r="C5" i="4"/>
  <c r="H5" i="4"/>
  <c r="H6" i="4" s="1"/>
  <c r="D6" i="4" s="1"/>
  <c r="BE7" i="4" l="1"/>
  <c r="BG7" i="4" s="1"/>
  <c r="AQ7" i="4" s="1"/>
  <c r="G7" i="4"/>
  <c r="D5" i="4"/>
  <c r="BA19" i="10"/>
  <c r="AK20" i="10" s="1"/>
  <c r="BE8" i="4" l="1"/>
  <c r="BG8" i="4" s="1"/>
  <c r="G8" i="4"/>
  <c r="C7" i="4"/>
  <c r="H7" i="4"/>
  <c r="D7" i="4"/>
  <c r="BE9" i="4" l="1"/>
  <c r="BG9" i="4" s="1"/>
  <c r="G9" i="4"/>
  <c r="C8" i="4"/>
  <c r="H8" i="4"/>
  <c r="D8" i="4" s="1"/>
  <c r="G10" i="4" l="1"/>
  <c r="BE10" i="4"/>
  <c r="BG10" i="4" s="1"/>
  <c r="C9" i="4"/>
  <c r="H9" i="4"/>
  <c r="D9" i="4" s="1"/>
  <c r="G11" i="4" l="1"/>
  <c r="BE11" i="4"/>
  <c r="BG11" i="4" s="1"/>
  <c r="H10" i="4"/>
  <c r="D10" i="4" s="1"/>
  <c r="C10" i="4"/>
  <c r="BE12" i="4" l="1"/>
  <c r="BG12" i="4" s="1"/>
  <c r="G12" i="4"/>
  <c r="H11" i="4"/>
  <c r="D11" i="4" s="1"/>
  <c r="C11" i="4"/>
  <c r="BE13" i="4" l="1"/>
  <c r="BG13" i="4" s="1"/>
  <c r="G13" i="4"/>
  <c r="C12" i="4"/>
  <c r="H12" i="4"/>
  <c r="D12" i="4" s="1"/>
  <c r="BE14" i="4" l="1"/>
  <c r="BG14" i="4" s="1"/>
  <c r="G14" i="4"/>
  <c r="H13" i="4"/>
  <c r="C13" i="4"/>
  <c r="D13" i="4"/>
  <c r="BE15" i="4" l="1"/>
  <c r="BG15" i="4" s="1"/>
  <c r="G15" i="4"/>
  <c r="H14" i="4"/>
  <c r="C14" i="4"/>
  <c r="D14" i="4"/>
  <c r="BE16" i="4" l="1"/>
  <c r="BG16" i="4" s="1"/>
  <c r="G16" i="4"/>
  <c r="C15" i="4"/>
  <c r="H15" i="4"/>
  <c r="D15" i="4" s="1"/>
  <c r="BE17" i="4" l="1"/>
  <c r="BG17" i="4" s="1"/>
  <c r="G17" i="4"/>
  <c r="C16" i="4"/>
  <c r="H16" i="4"/>
  <c r="D16" i="4" s="1"/>
  <c r="BE18" i="4" l="1"/>
  <c r="BG18" i="4" s="1"/>
  <c r="G18" i="4"/>
  <c r="C17" i="4"/>
  <c r="H17" i="4"/>
  <c r="D17" i="4" s="1"/>
  <c r="BE19" i="4" l="1"/>
  <c r="BG19" i="4" s="1"/>
  <c r="AQ19" i="4" s="1"/>
  <c r="G19" i="4"/>
  <c r="H18" i="4"/>
  <c r="D18" i="4" s="1"/>
  <c r="C18" i="4"/>
  <c r="BE20" i="4" l="1"/>
  <c r="BG20" i="4" s="1"/>
  <c r="G20" i="4"/>
  <c r="C19" i="4"/>
  <c r="H19" i="4"/>
  <c r="D19" i="4" s="1"/>
  <c r="BE21" i="4" l="1"/>
  <c r="BG21" i="4" s="1"/>
  <c r="G21" i="4"/>
  <c r="C20" i="4"/>
  <c r="H20" i="4"/>
  <c r="D20" i="4" s="1"/>
  <c r="BE22" i="4" l="1"/>
  <c r="BG22" i="4" s="1"/>
  <c r="G22" i="4"/>
  <c r="C21" i="4"/>
  <c r="H21" i="4"/>
  <c r="D21" i="4" s="1"/>
  <c r="BE23" i="4" l="1"/>
  <c r="BG23" i="4" s="1"/>
  <c r="G23" i="4"/>
  <c r="H22" i="4"/>
  <c r="D22" i="4" s="1"/>
  <c r="C22" i="4"/>
  <c r="BE24" i="4" l="1"/>
  <c r="BG24" i="4" s="1"/>
  <c r="G24" i="4"/>
  <c r="H23" i="4"/>
  <c r="D23" i="4" s="1"/>
  <c r="C23" i="4"/>
  <c r="BE25" i="4" l="1"/>
  <c r="BG25" i="4" s="1"/>
  <c r="G25" i="4"/>
  <c r="C24" i="4"/>
  <c r="H24" i="4"/>
  <c r="D24" i="4" s="1"/>
  <c r="BE26" i="4" l="1"/>
  <c r="BG26" i="4" s="1"/>
  <c r="G26" i="4"/>
  <c r="H25" i="4"/>
  <c r="D25" i="4" s="1"/>
  <c r="C25" i="4"/>
  <c r="BE27" i="4" l="1"/>
  <c r="BG27" i="4" s="1"/>
  <c r="G27" i="4"/>
  <c r="H26" i="4"/>
  <c r="D26" i="4" s="1"/>
  <c r="C26" i="4"/>
  <c r="BE28" i="4" l="1"/>
  <c r="BG28" i="4" s="1"/>
  <c r="G28" i="4"/>
  <c r="C27" i="4"/>
  <c r="H27" i="4"/>
  <c r="D27" i="4" s="1"/>
  <c r="BE29" i="4" l="1"/>
  <c r="BG29" i="4" s="1"/>
  <c r="G29" i="4"/>
  <c r="H28" i="4"/>
  <c r="D28" i="4" s="1"/>
  <c r="C28" i="4"/>
  <c r="BE30" i="4" l="1"/>
  <c r="BG30" i="4" s="1"/>
  <c r="G30" i="4"/>
  <c r="H29" i="4"/>
  <c r="D29" i="4"/>
  <c r="C29" i="4"/>
  <c r="BE31" i="4" l="1"/>
  <c r="BG31" i="4" s="1"/>
  <c r="G31" i="4"/>
  <c r="C30" i="4"/>
  <c r="H30" i="4"/>
  <c r="D30" i="4"/>
  <c r="BE32" i="4" l="1"/>
  <c r="BG32" i="4" s="1"/>
  <c r="G32" i="4"/>
  <c r="H31" i="4"/>
  <c r="D31" i="4" s="1"/>
  <c r="C31" i="4"/>
  <c r="BE33" i="4" l="1"/>
  <c r="BG33" i="4" s="1"/>
  <c r="G33" i="4"/>
  <c r="C32" i="4"/>
  <c r="H32" i="4"/>
  <c r="D32" i="4" s="1"/>
  <c r="BE34" i="4" l="1"/>
  <c r="BG34" i="4" s="1"/>
  <c r="G34" i="4"/>
  <c r="C33" i="4"/>
  <c r="H33" i="4"/>
  <c r="D33" i="4" s="1"/>
  <c r="BE35" i="4" l="1"/>
  <c r="BG35" i="4" s="1"/>
  <c r="G35" i="4"/>
  <c r="C34" i="4"/>
  <c r="H34" i="4"/>
  <c r="D34" i="4" s="1"/>
  <c r="BE36" i="4" l="1"/>
  <c r="BG36" i="4" s="1"/>
  <c r="G36" i="4"/>
  <c r="H35" i="4"/>
  <c r="D35" i="4" s="1"/>
  <c r="C35" i="4"/>
  <c r="BE37" i="4" l="1"/>
  <c r="BG37" i="4" s="1"/>
  <c r="G37" i="4"/>
  <c r="C36" i="4"/>
  <c r="H36" i="4"/>
  <c r="D36" i="4" s="1"/>
  <c r="BE38" i="4" l="1"/>
  <c r="BG38" i="4" s="1"/>
  <c r="G38" i="4"/>
  <c r="H37" i="4"/>
  <c r="D37" i="4" s="1"/>
  <c r="C37" i="4"/>
  <c r="BE39" i="4" l="1"/>
  <c r="BG39" i="4" s="1"/>
  <c r="G39" i="4"/>
  <c r="H38" i="4"/>
  <c r="D38" i="4" s="1"/>
  <c r="C38" i="4"/>
  <c r="BE40" i="4" l="1"/>
  <c r="BG40" i="4" s="1"/>
  <c r="G40" i="4"/>
  <c r="C39" i="4"/>
  <c r="H39" i="4"/>
  <c r="D39" i="4" s="1"/>
  <c r="BE41" i="4" l="1"/>
  <c r="BG41" i="4" s="1"/>
  <c r="G41" i="4"/>
  <c r="C40" i="4"/>
  <c r="H40" i="4"/>
  <c r="D40" i="4" s="1"/>
  <c r="BE42" i="4" l="1"/>
  <c r="BG42" i="4" s="1"/>
  <c r="G42" i="4"/>
  <c r="H41" i="4"/>
  <c r="D41" i="4" s="1"/>
  <c r="C41" i="4"/>
  <c r="BE43" i="4" l="1"/>
  <c r="BG43" i="4" s="1"/>
  <c r="G43" i="4"/>
  <c r="H42" i="4"/>
  <c r="D42" i="4" s="1"/>
  <c r="C42" i="4"/>
  <c r="BE44" i="4" l="1"/>
  <c r="BG44" i="4" s="1"/>
  <c r="G44" i="4"/>
  <c r="H43" i="4"/>
  <c r="D43" i="4" s="1"/>
  <c r="C43" i="4"/>
  <c r="BE45" i="4" l="1"/>
  <c r="BG45" i="4" s="1"/>
  <c r="G45" i="4"/>
  <c r="C44" i="4"/>
  <c r="H44" i="4"/>
  <c r="D44" i="4" s="1"/>
  <c r="BE46" i="4" l="1"/>
  <c r="BG46" i="4" s="1"/>
  <c r="G46" i="4"/>
  <c r="H45" i="4"/>
  <c r="C45" i="4"/>
  <c r="D45" i="4"/>
  <c r="BE47" i="4" l="1"/>
  <c r="BG47" i="4" s="1"/>
  <c r="G47" i="4"/>
  <c r="C46" i="4"/>
  <c r="H46" i="4"/>
  <c r="D46" i="4" s="1"/>
  <c r="BE48" i="4" l="1"/>
  <c r="BG48" i="4" s="1"/>
  <c r="G48" i="4"/>
  <c r="C47" i="4"/>
  <c r="H47" i="4"/>
  <c r="D47" i="4" s="1"/>
  <c r="BE49" i="4" l="1"/>
  <c r="BG49" i="4" s="1"/>
  <c r="G49" i="4"/>
  <c r="H48" i="4"/>
  <c r="D48" i="4" s="1"/>
  <c r="C48" i="4"/>
  <c r="BE50" i="4" l="1"/>
  <c r="BG50" i="4" s="1"/>
  <c r="G50" i="4"/>
  <c r="H49" i="4"/>
  <c r="D49" i="4" s="1"/>
  <c r="C49" i="4"/>
  <c r="BE51" i="4" l="1"/>
  <c r="BG51" i="4" s="1"/>
  <c r="G51" i="4"/>
  <c r="C50" i="4"/>
  <c r="H50" i="4"/>
  <c r="D50" i="4" s="1"/>
  <c r="BE52" i="4" l="1"/>
  <c r="BG52" i="4" s="1"/>
  <c r="C51" i="4"/>
  <c r="H51" i="4"/>
  <c r="D51" i="4" s="1"/>
  <c r="G52" i="4"/>
  <c r="AQ52" i="4"/>
  <c r="AQ21" i="4"/>
  <c r="AQ46" i="4"/>
  <c r="AQ24" i="4"/>
  <c r="AQ2" i="4"/>
  <c r="AQ36" i="4"/>
  <c r="AQ11" i="4"/>
  <c r="AQ49" i="4"/>
  <c r="AQ10" i="4"/>
  <c r="AQ16" i="4"/>
  <c r="AQ9" i="4"/>
  <c r="AQ25" i="4"/>
  <c r="AQ4" i="4"/>
  <c r="AQ20" i="4"/>
  <c r="AQ31" i="4"/>
  <c r="AQ33" i="4"/>
  <c r="AQ18" i="4"/>
  <c r="AQ45" i="4"/>
  <c r="AQ8" i="4"/>
  <c r="AQ47" i="4"/>
  <c r="AQ32" i="4"/>
  <c r="AQ37" i="4"/>
  <c r="AQ48" i="4"/>
  <c r="AQ51" i="4"/>
  <c r="AQ44" i="4"/>
  <c r="AQ43" i="4"/>
  <c r="AQ17" i="4"/>
  <c r="AQ14" i="4"/>
  <c r="AQ30" i="4"/>
  <c r="AQ23" i="4"/>
  <c r="AQ39" i="4"/>
  <c r="AQ34" i="4"/>
  <c r="AQ3" i="4"/>
  <c r="AQ15" i="4"/>
  <c r="AQ13" i="4"/>
  <c r="AQ26" i="4"/>
  <c r="AQ28" i="4"/>
  <c r="AQ27" i="4"/>
  <c r="AQ38" i="4"/>
  <c r="AQ12" i="4"/>
  <c r="AQ29" i="4"/>
  <c r="AQ50" i="4"/>
  <c r="AQ42" i="4"/>
  <c r="AQ41" i="4"/>
  <c r="AQ35" i="4"/>
  <c r="AQ22" i="4"/>
  <c r="AQ40" i="4"/>
  <c r="AQ5" i="4"/>
  <c r="BE53" i="4" l="1"/>
  <c r="BG53" i="4" s="1"/>
  <c r="AQ53" i="4" s="1"/>
  <c r="G53" i="4"/>
  <c r="C52" i="4"/>
  <c r="H52" i="4"/>
  <c r="D52" i="4" s="1"/>
  <c r="BE54" i="4" l="1"/>
  <c r="BG54" i="4" s="1"/>
  <c r="AQ54" i="4" s="1"/>
  <c r="C53" i="4"/>
  <c r="H53" i="4"/>
  <c r="D53" i="4" s="1"/>
  <c r="G54" i="4"/>
  <c r="BE55" i="4" l="1"/>
  <c r="BG55" i="4" s="1"/>
  <c r="G55" i="4"/>
  <c r="H54" i="4"/>
  <c r="D54" i="4" s="1"/>
  <c r="C54" i="4"/>
  <c r="AQ55" i="4"/>
  <c r="BE56" i="4" l="1"/>
  <c r="BG56" i="4" s="1"/>
  <c r="AQ56" i="4" s="1"/>
  <c r="G56" i="4"/>
  <c r="H55" i="4"/>
  <c r="D55" i="4" s="1"/>
  <c r="C55" i="4"/>
  <c r="BE57" i="4" l="1"/>
  <c r="BG57" i="4" s="1"/>
  <c r="G57" i="4"/>
  <c r="H56" i="4"/>
  <c r="D56" i="4" s="1"/>
  <c r="C56" i="4"/>
  <c r="AQ57" i="4"/>
  <c r="BE58" i="4" l="1"/>
  <c r="BG58" i="4" s="1"/>
  <c r="AQ58" i="4" s="1"/>
  <c r="C57" i="4"/>
  <c r="H57" i="4"/>
  <c r="D57" i="4" s="1"/>
  <c r="G58" i="4"/>
  <c r="BE59" i="4" l="1"/>
  <c r="BG59" i="4" s="1"/>
  <c r="AQ59" i="4" s="1"/>
  <c r="H58" i="4"/>
  <c r="D58" i="4" s="1"/>
  <c r="C58" i="4"/>
  <c r="G59" i="4"/>
  <c r="BE60" i="4" l="1"/>
  <c r="BG60" i="4" s="1"/>
  <c r="C59" i="4"/>
  <c r="G60" i="4"/>
  <c r="H59" i="4"/>
  <c r="D59" i="4" s="1"/>
  <c r="AQ60" i="4"/>
  <c r="BE61" i="4" l="1"/>
  <c r="BG61" i="4" s="1"/>
  <c r="H60" i="4"/>
  <c r="C60" i="4"/>
  <c r="D60" i="4"/>
  <c r="G61" i="4"/>
  <c r="AQ61" i="4"/>
  <c r="BE62" i="4" l="1"/>
  <c r="BG62" i="4" s="1"/>
  <c r="H61" i="4"/>
  <c r="D61" i="4" s="1"/>
  <c r="C61" i="4"/>
  <c r="G62" i="4"/>
  <c r="AQ62" i="4"/>
  <c r="BE63" i="4" l="1"/>
  <c r="BG63" i="4" s="1"/>
  <c r="C62" i="4"/>
  <c r="G63" i="4"/>
  <c r="H62" i="4"/>
  <c r="D62" i="4" s="1"/>
  <c r="AQ63" i="4"/>
  <c r="BE64" i="4" l="1"/>
  <c r="BG64" i="4" s="1"/>
  <c r="G64" i="4"/>
  <c r="C63" i="4"/>
  <c r="H63" i="4"/>
  <c r="D63" i="4" s="1"/>
  <c r="AQ64" i="4"/>
  <c r="BE65" i="4" l="1"/>
  <c r="BG65" i="4" s="1"/>
  <c r="H64" i="4"/>
  <c r="D64" i="4" s="1"/>
  <c r="G65" i="4"/>
  <c r="C64" i="4"/>
  <c r="AQ65" i="4"/>
  <c r="BE66" i="4" l="1"/>
  <c r="BG66" i="4" s="1"/>
  <c r="AQ66" i="4" s="1"/>
  <c r="C65" i="4"/>
  <c r="H65" i="4"/>
  <c r="D65" i="4" s="1"/>
  <c r="G66" i="4"/>
  <c r="BE67" i="4" l="1"/>
  <c r="BG67" i="4" s="1"/>
  <c r="H66" i="4"/>
  <c r="D66" i="4" s="1"/>
  <c r="C66" i="4"/>
  <c r="G67" i="4"/>
  <c r="AQ67" i="4"/>
  <c r="BE68" i="4" l="1"/>
  <c r="BG68" i="4" s="1"/>
  <c r="G68" i="4"/>
  <c r="H67" i="4"/>
  <c r="D67" i="4" s="1"/>
  <c r="C67" i="4"/>
  <c r="AQ68" i="4"/>
  <c r="BE69" i="4" l="1"/>
  <c r="BG69" i="4" s="1"/>
  <c r="G69" i="4"/>
  <c r="H68" i="4"/>
  <c r="D68" i="4" s="1"/>
  <c r="C68" i="4"/>
  <c r="AQ69" i="4"/>
  <c r="BE70" i="4" l="1"/>
  <c r="BG70" i="4" s="1"/>
  <c r="G70" i="4"/>
  <c r="C69" i="4"/>
  <c r="H69" i="4"/>
  <c r="D69" i="4" s="1"/>
  <c r="AQ70" i="4"/>
  <c r="BE71" i="4" l="1"/>
  <c r="BG71" i="4" s="1"/>
  <c r="G71" i="4"/>
  <c r="C70" i="4"/>
  <c r="H70" i="4"/>
  <c r="D70" i="4" s="1"/>
  <c r="AQ71" i="4"/>
  <c r="BE72" i="4" l="1"/>
  <c r="BG72" i="4" s="1"/>
  <c r="G72" i="4"/>
  <c r="H71" i="4"/>
  <c r="D71" i="4" s="1"/>
  <c r="C71" i="4"/>
  <c r="AQ72" i="4"/>
  <c r="BE73" i="4" l="1"/>
  <c r="BG73" i="4" s="1"/>
  <c r="AQ73" i="4" s="1"/>
  <c r="G73" i="4"/>
  <c r="H72" i="4"/>
  <c r="D72" i="4" s="1"/>
  <c r="C72" i="4"/>
  <c r="BE74" i="4" l="1"/>
  <c r="BG74" i="4" s="1"/>
  <c r="AQ74" i="4" s="1"/>
  <c r="G74" i="4"/>
  <c r="C73" i="4"/>
  <c r="H73" i="4"/>
  <c r="D73" i="4" s="1"/>
  <c r="BE75" i="4" l="1"/>
  <c r="BG75" i="4" s="1"/>
  <c r="G75" i="4"/>
  <c r="H74" i="4"/>
  <c r="D74" i="4" s="1"/>
  <c r="C74" i="4"/>
  <c r="AQ75" i="4"/>
  <c r="BE76" i="4" l="1"/>
  <c r="BG76" i="4" s="1"/>
  <c r="G76" i="4"/>
  <c r="H75" i="4"/>
  <c r="D75" i="4" s="1"/>
  <c r="C75" i="4"/>
  <c r="AQ76" i="4"/>
  <c r="BE77" i="4" l="1"/>
  <c r="BG77" i="4" s="1"/>
  <c r="AQ77" i="4" s="1"/>
  <c r="G77" i="4"/>
  <c r="C76" i="4"/>
  <c r="H76" i="4"/>
  <c r="D76" i="4" s="1"/>
  <c r="BE78" i="4" l="1"/>
  <c r="BG78" i="4" s="1"/>
  <c r="C77" i="4"/>
  <c r="H77" i="4"/>
  <c r="D77" i="4" s="1"/>
  <c r="G78" i="4"/>
  <c r="AQ78" i="4"/>
  <c r="BE79" i="4" l="1"/>
  <c r="BG79" i="4" s="1"/>
  <c r="H78" i="4"/>
  <c r="D78" i="4" s="1"/>
  <c r="G79" i="4"/>
  <c r="C78" i="4"/>
  <c r="AQ79" i="4"/>
  <c r="BE80" i="4" l="1"/>
  <c r="BG80" i="4" s="1"/>
  <c r="C79" i="4"/>
  <c r="G80" i="4"/>
  <c r="H79" i="4"/>
  <c r="D79" i="4" s="1"/>
  <c r="AQ80" i="4"/>
  <c r="BE81" i="4" l="1"/>
  <c r="BG81" i="4" s="1"/>
  <c r="AQ81" i="4" s="1"/>
  <c r="C80" i="4"/>
  <c r="G81" i="4"/>
  <c r="H80" i="4"/>
  <c r="D80" i="4" s="1"/>
  <c r="BE82" i="4" l="1"/>
  <c r="BG82" i="4" s="1"/>
  <c r="C81" i="4"/>
  <c r="H81" i="4"/>
  <c r="D81" i="4" s="1"/>
  <c r="G82" i="4"/>
  <c r="AQ82" i="4"/>
  <c r="BE83" i="4" l="1"/>
  <c r="BG83" i="4" s="1"/>
  <c r="AQ83" i="4" s="1"/>
  <c r="H82" i="4"/>
  <c r="D82" i="4" s="1"/>
  <c r="C82" i="4"/>
  <c r="G83" i="4"/>
  <c r="BE84" i="4" l="1"/>
  <c r="BG84" i="4" s="1"/>
  <c r="AQ84" i="4" s="1"/>
  <c r="G84" i="4"/>
  <c r="H83" i="4"/>
  <c r="D83" i="4"/>
  <c r="C83" i="4"/>
  <c r="BE85" i="4" l="1"/>
  <c r="BG85" i="4" s="1"/>
  <c r="G85" i="4"/>
  <c r="H84" i="4"/>
  <c r="D84" i="4"/>
  <c r="C84" i="4"/>
  <c r="AQ85" i="4"/>
  <c r="BE86" i="4" l="1"/>
  <c r="BG86" i="4" s="1"/>
  <c r="C85" i="4"/>
  <c r="H85" i="4"/>
  <c r="D85" i="4" s="1"/>
  <c r="G86" i="4"/>
  <c r="AQ86" i="4"/>
  <c r="BE87" i="4" l="1"/>
  <c r="BG87" i="4" s="1"/>
  <c r="C86" i="4"/>
  <c r="G87" i="4"/>
  <c r="H86" i="4"/>
  <c r="D86" i="4" s="1"/>
  <c r="AQ87" i="4"/>
  <c r="BE88" i="4" l="1"/>
  <c r="BG88" i="4" s="1"/>
  <c r="G88" i="4"/>
  <c r="H87" i="4"/>
  <c r="D87" i="4" s="1"/>
  <c r="C87" i="4"/>
  <c r="AQ88" i="4"/>
  <c r="BE89" i="4" l="1"/>
  <c r="BG89" i="4" s="1"/>
  <c r="AQ89" i="4" s="1"/>
  <c r="H88" i="4"/>
  <c r="D88" i="4" s="1"/>
  <c r="G89" i="4"/>
  <c r="C88" i="4"/>
  <c r="BE90" i="4" l="1"/>
  <c r="BG90" i="4" s="1"/>
  <c r="G90" i="4"/>
  <c r="C89" i="4"/>
  <c r="H89" i="4"/>
  <c r="D89" i="4" s="1"/>
  <c r="AQ90" i="4"/>
  <c r="BE91" i="4" l="1"/>
  <c r="BG91" i="4" s="1"/>
  <c r="AQ91" i="4" s="1"/>
  <c r="G91" i="4"/>
  <c r="H90" i="4"/>
  <c r="D90" i="4" s="1"/>
  <c r="C90" i="4"/>
  <c r="BE92" i="4" l="1"/>
  <c r="BG92" i="4" s="1"/>
  <c r="AQ92" i="4" s="1"/>
  <c r="G92" i="4"/>
  <c r="H91" i="4"/>
  <c r="D91" i="4" s="1"/>
  <c r="C91" i="4"/>
  <c r="BE93" i="4" l="1"/>
  <c r="BG93" i="4" s="1"/>
  <c r="AQ93" i="4" s="1"/>
  <c r="G93" i="4"/>
  <c r="C92" i="4"/>
  <c r="H92" i="4"/>
  <c r="D92" i="4" s="1"/>
  <c r="BE94" i="4" l="1"/>
  <c r="BG94" i="4" s="1"/>
  <c r="H93" i="4"/>
  <c r="D93" i="4" s="1"/>
  <c r="G94" i="4"/>
  <c r="C93" i="4"/>
  <c r="AQ94" i="4"/>
  <c r="BE95" i="4" l="1"/>
  <c r="BG95" i="4" s="1"/>
  <c r="AQ95" i="4" s="1"/>
  <c r="G95" i="4"/>
  <c r="H94" i="4"/>
  <c r="D94" i="4" s="1"/>
  <c r="C94" i="4"/>
  <c r="BE96" i="4" l="1"/>
  <c r="BG96" i="4" s="1"/>
  <c r="AQ96" i="4" s="1"/>
  <c r="G96" i="4"/>
  <c r="H95" i="4"/>
  <c r="D95" i="4" s="1"/>
  <c r="C95" i="4"/>
  <c r="BE97" i="4" l="1"/>
  <c r="BG97" i="4" s="1"/>
  <c r="G97" i="4"/>
  <c r="C96" i="4"/>
  <c r="H96" i="4"/>
  <c r="D96" i="4" s="1"/>
  <c r="AQ97" i="4"/>
  <c r="BE98" i="4" l="1"/>
  <c r="BG98" i="4" s="1"/>
  <c r="AQ98" i="4" s="1"/>
  <c r="H97" i="4"/>
  <c r="D97" i="4" s="1"/>
  <c r="C97" i="4"/>
  <c r="G98" i="4"/>
  <c r="BE99" i="4" l="1"/>
  <c r="BG99" i="4" s="1"/>
  <c r="AQ99" i="4" s="1"/>
  <c r="C98" i="4"/>
  <c r="H98" i="4"/>
  <c r="D98" i="4" s="1"/>
  <c r="G99" i="4"/>
  <c r="BE100" i="4" l="1"/>
  <c r="BG100" i="4" s="1"/>
  <c r="AQ100" i="4" s="1"/>
  <c r="G100" i="4"/>
  <c r="C99" i="4"/>
  <c r="H99" i="4"/>
  <c r="D99" i="4" s="1"/>
  <c r="BE101" i="4" l="1"/>
  <c r="BG101" i="4" s="1"/>
  <c r="AQ101" i="4" s="1"/>
  <c r="C100" i="4"/>
  <c r="H100" i="4"/>
  <c r="G101" i="4"/>
  <c r="D100" i="4"/>
  <c r="BE102" i="4" l="1"/>
  <c r="BG102" i="4" s="1"/>
  <c r="AQ102" i="4" s="1"/>
  <c r="C101" i="4"/>
  <c r="G102" i="4"/>
  <c r="H101" i="4"/>
  <c r="D101" i="4" s="1"/>
  <c r="BE103" i="4" l="1"/>
  <c r="BG103" i="4" s="1"/>
  <c r="AQ103" i="4" s="1"/>
  <c r="G103" i="4"/>
  <c r="H102" i="4"/>
  <c r="D102" i="4" s="1"/>
  <c r="C102" i="4"/>
  <c r="BE104" i="4" l="1"/>
  <c r="BG104" i="4" s="1"/>
  <c r="AQ104" i="4" s="1"/>
  <c r="G104" i="4"/>
  <c r="C103" i="4"/>
  <c r="H103" i="4"/>
  <c r="D103" i="4" s="1"/>
  <c r="BE105" i="4" l="1"/>
  <c r="BG105" i="4" s="1"/>
  <c r="H104" i="4"/>
  <c r="D104" i="4" s="1"/>
  <c r="G105" i="4"/>
  <c r="C104" i="4"/>
  <c r="AQ105" i="4"/>
  <c r="BE106" i="4" l="1"/>
  <c r="BG106" i="4" s="1"/>
  <c r="AQ106" i="4" s="1"/>
  <c r="G106" i="4"/>
  <c r="C105" i="4"/>
  <c r="H105" i="4"/>
  <c r="D105" i="4" s="1"/>
  <c r="BE107" i="4" l="1"/>
  <c r="BG107" i="4" s="1"/>
  <c r="AQ107" i="4" s="1"/>
  <c r="G107" i="4"/>
  <c r="C106" i="4"/>
  <c r="H106" i="4"/>
  <c r="D106" i="4" s="1"/>
  <c r="BE108" i="4" l="1"/>
  <c r="BG108" i="4" s="1"/>
  <c r="AQ108" i="4" s="1"/>
  <c r="G108" i="4"/>
  <c r="H107" i="4"/>
  <c r="D107" i="4" s="1"/>
  <c r="C107" i="4"/>
  <c r="BE109" i="4" l="1"/>
  <c r="BG109" i="4" s="1"/>
  <c r="H108" i="4"/>
  <c r="C108" i="4"/>
  <c r="D108" i="4"/>
  <c r="G109" i="4"/>
  <c r="AQ109" i="4"/>
  <c r="BE110" i="4" l="1"/>
  <c r="BG110" i="4" s="1"/>
  <c r="H109" i="4"/>
  <c r="D109" i="4" s="1"/>
  <c r="G110" i="4"/>
  <c r="C109" i="4"/>
  <c r="AQ110" i="4"/>
  <c r="BE111" i="4" l="1"/>
  <c r="BG111" i="4" s="1"/>
  <c r="H110" i="4"/>
  <c r="D110" i="4" s="1"/>
  <c r="G111" i="4"/>
  <c r="C110" i="4"/>
  <c r="AQ111" i="4"/>
  <c r="BE112" i="4" l="1"/>
  <c r="BG112" i="4" s="1"/>
  <c r="G112" i="4"/>
  <c r="H111" i="4"/>
  <c r="D111" i="4" s="1"/>
  <c r="C111" i="4"/>
  <c r="AQ112" i="4"/>
  <c r="BE113" i="4" l="1"/>
  <c r="BG113" i="4" s="1"/>
  <c r="C112" i="4"/>
  <c r="H112" i="4"/>
  <c r="D112" i="4" s="1"/>
  <c r="G113" i="4"/>
  <c r="AQ113" i="4"/>
  <c r="BE114" i="4" l="1"/>
  <c r="BG114" i="4" s="1"/>
  <c r="C113" i="4"/>
  <c r="H113" i="4"/>
  <c r="D113" i="4" s="1"/>
  <c r="G114" i="4"/>
  <c r="AQ114" i="4"/>
  <c r="BE115" i="4" l="1"/>
  <c r="BG115" i="4" s="1"/>
  <c r="AQ115" i="4" s="1"/>
  <c r="C114" i="4"/>
  <c r="H114" i="4"/>
  <c r="D114" i="4" s="1"/>
  <c r="G115" i="4"/>
  <c r="BE116" i="4" l="1"/>
  <c r="BG116" i="4" s="1"/>
  <c r="G116" i="4"/>
  <c r="C115" i="4"/>
  <c r="H115" i="4"/>
  <c r="D115" i="4" s="1"/>
  <c r="AQ116" i="4"/>
  <c r="BE117" i="4" l="1"/>
  <c r="BG117" i="4" s="1"/>
  <c r="G117" i="4"/>
  <c r="C116" i="4"/>
  <c r="H116" i="4"/>
  <c r="D116" i="4" s="1"/>
  <c r="AQ117" i="4"/>
  <c r="BE118" i="4" l="1"/>
  <c r="BG118" i="4" s="1"/>
  <c r="G118" i="4"/>
  <c r="C117" i="4"/>
  <c r="H117" i="4"/>
  <c r="D117" i="4" s="1"/>
  <c r="AQ118" i="4"/>
  <c r="BE119" i="4" l="1"/>
  <c r="BG119" i="4" s="1"/>
  <c r="G119" i="4"/>
  <c r="H118" i="4"/>
  <c r="C118" i="4"/>
  <c r="D118" i="4"/>
  <c r="AQ119" i="4"/>
  <c r="BE120" i="4" l="1"/>
  <c r="BG120" i="4" s="1"/>
  <c r="G120" i="4"/>
  <c r="H119" i="4"/>
  <c r="D119" i="4" s="1"/>
  <c r="C119" i="4"/>
  <c r="AQ120" i="4"/>
  <c r="BE121" i="4" l="1"/>
  <c r="BG121" i="4" s="1"/>
  <c r="G121" i="4"/>
  <c r="C120" i="4"/>
  <c r="H120" i="4"/>
  <c r="D120" i="4" s="1"/>
  <c r="AQ121" i="4"/>
  <c r="BE122" i="4" l="1"/>
  <c r="BG122" i="4" s="1"/>
  <c r="G122" i="4"/>
  <c r="H121" i="4"/>
  <c r="D121" i="4" s="1"/>
  <c r="C121" i="4"/>
  <c r="AQ122" i="4"/>
  <c r="BE123" i="4" l="1"/>
  <c r="BG123" i="4" s="1"/>
  <c r="G123" i="4"/>
  <c r="C122" i="4"/>
  <c r="H122" i="4"/>
  <c r="D122" i="4" s="1"/>
  <c r="AQ123" i="4"/>
  <c r="BE124" i="4" l="1"/>
  <c r="BG124" i="4" s="1"/>
  <c r="G124" i="4"/>
  <c r="C123" i="4"/>
  <c r="H123" i="4"/>
  <c r="D123" i="4" s="1"/>
  <c r="AQ124" i="4"/>
  <c r="BE125" i="4" l="1"/>
  <c r="BG125" i="4" s="1"/>
  <c r="C124" i="4"/>
  <c r="G125" i="4"/>
  <c r="H124" i="4"/>
  <c r="D124" i="4" s="1"/>
  <c r="AQ125" i="4"/>
  <c r="BE126" i="4" l="1"/>
  <c r="BG126" i="4" s="1"/>
  <c r="H125" i="4"/>
  <c r="D125" i="4" s="1"/>
  <c r="G126" i="4"/>
  <c r="C125" i="4"/>
  <c r="AQ126" i="4"/>
  <c r="BE127" i="4" l="1"/>
  <c r="BG127" i="4" s="1"/>
  <c r="AQ127" i="4" s="1"/>
  <c r="H126" i="4"/>
  <c r="D126" i="4" s="1"/>
  <c r="C126" i="4"/>
  <c r="G127" i="4"/>
  <c r="BE128" i="4" l="1"/>
  <c r="BG128" i="4" s="1"/>
  <c r="AQ128" i="4" s="1"/>
  <c r="C127" i="4"/>
  <c r="G128" i="4"/>
  <c r="H127" i="4"/>
  <c r="D127" i="4" s="1"/>
  <c r="BE129" i="4" l="1"/>
  <c r="BG129" i="4" s="1"/>
  <c r="AQ129" i="4" s="1"/>
  <c r="G129" i="4"/>
  <c r="C128" i="4"/>
  <c r="H128" i="4"/>
  <c r="D128" i="4" s="1"/>
  <c r="BE130" i="4" l="1"/>
  <c r="BG130" i="4" s="1"/>
  <c r="AQ130" i="4" s="1"/>
  <c r="C129" i="4"/>
  <c r="H129" i="4"/>
  <c r="D129" i="4" s="1"/>
  <c r="G130" i="4"/>
  <c r="BE131" i="4" l="1"/>
  <c r="BG131" i="4" s="1"/>
  <c r="AQ131" i="4" s="1"/>
  <c r="G131" i="4"/>
  <c r="H130" i="4"/>
  <c r="D130" i="4" s="1"/>
  <c r="C130" i="4"/>
  <c r="BE132" i="4" l="1"/>
  <c r="BG132" i="4" s="1"/>
  <c r="G132" i="4"/>
  <c r="H131" i="4"/>
  <c r="D131" i="4" s="1"/>
  <c r="C131" i="4"/>
  <c r="AQ132" i="4"/>
  <c r="BE133" i="4" l="1"/>
  <c r="BG133" i="4" s="1"/>
  <c r="H132" i="4"/>
  <c r="D132" i="4" s="1"/>
  <c r="G133" i="4"/>
  <c r="C132" i="4"/>
  <c r="AQ133" i="4"/>
  <c r="BE134" i="4" l="1"/>
  <c r="BG134" i="4" s="1"/>
  <c r="G134" i="4"/>
  <c r="C133" i="4"/>
  <c r="H133" i="4"/>
  <c r="D133" i="4" s="1"/>
  <c r="AQ134" i="4"/>
  <c r="BE135" i="4" l="1"/>
  <c r="BG135" i="4" s="1"/>
  <c r="H134" i="4"/>
  <c r="D134" i="4" s="1"/>
  <c r="G135" i="4"/>
  <c r="C134" i="4"/>
  <c r="AQ135" i="4"/>
  <c r="BE136" i="4" l="1"/>
  <c r="BG136" i="4" s="1"/>
  <c r="G136" i="4"/>
  <c r="C135" i="4"/>
  <c r="H135" i="4"/>
  <c r="D135" i="4" s="1"/>
  <c r="AQ136" i="4"/>
  <c r="BE137" i="4" l="1"/>
  <c r="BG137" i="4" s="1"/>
  <c r="C136" i="4"/>
  <c r="H136" i="4"/>
  <c r="D136" i="4" s="1"/>
  <c r="G137" i="4"/>
  <c r="AQ137" i="4"/>
  <c r="BE138" i="4" l="1"/>
  <c r="BG138" i="4" s="1"/>
  <c r="C137" i="4"/>
  <c r="G138" i="4"/>
  <c r="H137" i="4"/>
  <c r="D137" i="4" s="1"/>
  <c r="AQ138" i="4"/>
  <c r="BE139" i="4" l="1"/>
  <c r="BG139" i="4" s="1"/>
  <c r="G139" i="4"/>
  <c r="H138" i="4"/>
  <c r="D138" i="4" s="1"/>
  <c r="C138" i="4"/>
  <c r="AQ139" i="4"/>
  <c r="BE140" i="4" l="1"/>
  <c r="BG140" i="4" s="1"/>
  <c r="G140" i="4"/>
  <c r="H139" i="4"/>
  <c r="D139" i="4" s="1"/>
  <c r="C139" i="4"/>
  <c r="AQ140" i="4"/>
  <c r="BE141" i="4" l="1"/>
  <c r="BG141" i="4" s="1"/>
  <c r="H140" i="4"/>
  <c r="G141" i="4"/>
  <c r="C140" i="4"/>
  <c r="D140" i="4"/>
  <c r="AQ141" i="4"/>
  <c r="BE142" i="4" l="1"/>
  <c r="BG142" i="4" s="1"/>
  <c r="H141" i="4"/>
  <c r="G142" i="4"/>
  <c r="C141" i="4"/>
  <c r="D141" i="4"/>
  <c r="AQ142" i="4"/>
  <c r="BE143" i="4" l="1"/>
  <c r="BG143" i="4" s="1"/>
  <c r="G143" i="4"/>
  <c r="H142" i="4"/>
  <c r="D142" i="4" s="1"/>
  <c r="C142" i="4"/>
  <c r="AQ143" i="4"/>
  <c r="BE144" i="4" l="1"/>
  <c r="BG144" i="4" s="1"/>
  <c r="G144" i="4"/>
  <c r="H143" i="4"/>
  <c r="D143" i="4" s="1"/>
  <c r="C143" i="4"/>
  <c r="AQ144" i="4"/>
  <c r="BE145" i="4" l="1"/>
  <c r="BG145" i="4" s="1"/>
  <c r="AQ145" i="4" s="1"/>
  <c r="H144" i="4"/>
  <c r="D144" i="4" s="1"/>
  <c r="C144" i="4"/>
  <c r="G145" i="4"/>
  <c r="BE146" i="4" l="1"/>
  <c r="BG146" i="4" s="1"/>
  <c r="C145" i="4"/>
  <c r="G146" i="4"/>
  <c r="H145" i="4"/>
  <c r="D145" i="4" s="1"/>
  <c r="AQ146" i="4"/>
  <c r="BE147" i="4" l="1"/>
  <c r="BG147" i="4" s="1"/>
  <c r="G147" i="4"/>
  <c r="C146" i="4"/>
  <c r="H146" i="4"/>
  <c r="D146" i="4" s="1"/>
  <c r="AQ147" i="4"/>
  <c r="BE148" i="4" l="1"/>
  <c r="BG148" i="4" s="1"/>
  <c r="G148" i="4"/>
  <c r="C147" i="4"/>
  <c r="H147" i="4"/>
  <c r="D147" i="4" s="1"/>
  <c r="AQ148" i="4"/>
  <c r="BE149" i="4" l="1"/>
  <c r="BG149" i="4" s="1"/>
  <c r="G149" i="4"/>
  <c r="H148" i="4"/>
  <c r="D148" i="4" s="1"/>
  <c r="C148" i="4"/>
  <c r="AQ149" i="4"/>
  <c r="BE150" i="4" l="1"/>
  <c r="BG150" i="4" s="1"/>
  <c r="C149" i="4"/>
  <c r="H149" i="4"/>
  <c r="D149" i="4" s="1"/>
  <c r="G150" i="4"/>
  <c r="AQ150" i="4"/>
  <c r="BE151" i="4" l="1"/>
  <c r="BG151" i="4" s="1"/>
  <c r="H150" i="4"/>
  <c r="D150" i="4" s="1"/>
  <c r="C150" i="4"/>
  <c r="G151" i="4"/>
  <c r="AQ151" i="4"/>
  <c r="BE152" i="4" l="1"/>
  <c r="BG152" i="4" s="1"/>
  <c r="G152" i="4"/>
  <c r="H151" i="4"/>
  <c r="D151" i="4" s="1"/>
  <c r="C151" i="4"/>
  <c r="AQ152" i="4"/>
  <c r="BE153" i="4" l="1"/>
  <c r="BG153" i="4" s="1"/>
  <c r="H152" i="4"/>
  <c r="D152" i="4" s="1"/>
  <c r="G153" i="4"/>
  <c r="C152" i="4"/>
  <c r="AQ153" i="4"/>
  <c r="BE154" i="4" l="1"/>
  <c r="BG154" i="4" s="1"/>
  <c r="H153" i="4"/>
  <c r="D153" i="4" s="1"/>
  <c r="G154" i="4"/>
  <c r="C153" i="4"/>
  <c r="AQ154" i="4"/>
  <c r="BE155" i="4" l="1"/>
  <c r="BG155" i="4" s="1"/>
  <c r="G155" i="4"/>
  <c r="C154" i="4"/>
  <c r="H154" i="4"/>
  <c r="D154" i="4" s="1"/>
  <c r="AQ155" i="4"/>
  <c r="BE156" i="4" l="1"/>
  <c r="BG156" i="4" s="1"/>
  <c r="AQ156" i="4" s="1"/>
  <c r="C155" i="4"/>
  <c r="G156" i="4"/>
  <c r="H155" i="4"/>
  <c r="D155" i="4" s="1"/>
  <c r="BE157" i="4" l="1"/>
  <c r="BG157" i="4" s="1"/>
  <c r="G157" i="4"/>
  <c r="C156" i="4"/>
  <c r="H156" i="4"/>
  <c r="D156" i="4" s="1"/>
  <c r="AQ157" i="4"/>
  <c r="BE158" i="4" l="1"/>
  <c r="BG158" i="4" s="1"/>
  <c r="H157" i="4"/>
  <c r="D157" i="4" s="1"/>
  <c r="G158" i="4"/>
  <c r="C157" i="4"/>
  <c r="AQ158" i="4"/>
  <c r="BE159" i="4" l="1"/>
  <c r="BG159" i="4" s="1"/>
  <c r="G159" i="4"/>
  <c r="H158" i="4"/>
  <c r="D158" i="4" s="1"/>
  <c r="C158" i="4"/>
  <c r="AQ159" i="4"/>
  <c r="BE160" i="4" l="1"/>
  <c r="BG160" i="4" s="1"/>
  <c r="AQ160" i="4" s="1"/>
  <c r="G160" i="4"/>
  <c r="C159" i="4"/>
  <c r="H159" i="4"/>
  <c r="D159" i="4" s="1"/>
  <c r="BE161" i="4" l="1"/>
  <c r="BG161" i="4" s="1"/>
  <c r="AQ161" i="4" s="1"/>
  <c r="G161" i="4"/>
  <c r="C160" i="4"/>
  <c r="H160" i="4"/>
  <c r="D160" i="4" s="1"/>
  <c r="BE162" i="4" l="1"/>
  <c r="BG162" i="4" s="1"/>
  <c r="C161" i="4"/>
  <c r="G162" i="4"/>
  <c r="H161" i="4"/>
  <c r="D161" i="4" s="1"/>
  <c r="AQ162" i="4"/>
  <c r="BE163" i="4" l="1"/>
  <c r="BG163" i="4" s="1"/>
  <c r="G163" i="4"/>
  <c r="H162" i="4"/>
  <c r="D162" i="4" s="1"/>
  <c r="C162" i="4"/>
  <c r="AQ163" i="4"/>
  <c r="BE164" i="4" l="1"/>
  <c r="BG164" i="4" s="1"/>
  <c r="AQ164" i="4" s="1"/>
  <c r="G164" i="4"/>
  <c r="C163" i="4"/>
  <c r="H163" i="4"/>
  <c r="D163" i="4" s="1"/>
  <c r="BE165" i="4" l="1"/>
  <c r="BG165" i="4" s="1"/>
  <c r="C164" i="4"/>
  <c r="H164" i="4"/>
  <c r="G165" i="4"/>
  <c r="D164" i="4"/>
  <c r="AQ165" i="4"/>
  <c r="BE166" i="4" l="1"/>
  <c r="BG166" i="4" s="1"/>
  <c r="C165" i="4"/>
  <c r="G166" i="4"/>
  <c r="H165" i="4"/>
  <c r="D165" i="4" s="1"/>
  <c r="AQ166" i="4"/>
  <c r="BE167" i="4" l="1"/>
  <c r="BG167" i="4" s="1"/>
  <c r="C166" i="4"/>
  <c r="G167" i="4"/>
  <c r="H166" i="4"/>
  <c r="D166" i="4" s="1"/>
  <c r="AQ167" i="4"/>
  <c r="BE168" i="4" l="1"/>
  <c r="BG168" i="4" s="1"/>
  <c r="AQ168" i="4" s="1"/>
  <c r="H167" i="4"/>
  <c r="D167" i="4" s="1"/>
  <c r="G168" i="4"/>
  <c r="C167" i="4"/>
  <c r="BE169" i="4" l="1"/>
  <c r="BG169" i="4" s="1"/>
  <c r="H168" i="4"/>
  <c r="D168" i="4" s="1"/>
  <c r="G169" i="4"/>
  <c r="C168" i="4"/>
  <c r="AQ169" i="4"/>
  <c r="BE170" i="4" l="1"/>
  <c r="BG170" i="4" s="1"/>
  <c r="H169" i="4"/>
  <c r="D169" i="4" s="1"/>
  <c r="G170" i="4"/>
  <c r="C169" i="4"/>
  <c r="AQ170" i="4"/>
  <c r="BE171" i="4" l="1"/>
  <c r="BG171" i="4" s="1"/>
  <c r="G171" i="4"/>
  <c r="H170" i="4"/>
  <c r="D170" i="4" s="1"/>
  <c r="C170" i="4"/>
  <c r="AQ171" i="4"/>
  <c r="BE172" i="4" l="1"/>
  <c r="BG172" i="4" s="1"/>
  <c r="G172" i="4"/>
  <c r="H171" i="4"/>
  <c r="D171" i="4" s="1"/>
  <c r="C171" i="4"/>
  <c r="AQ172" i="4"/>
  <c r="BE173" i="4" l="1"/>
  <c r="BG173" i="4" s="1"/>
  <c r="C172" i="4"/>
  <c r="H172" i="4"/>
  <c r="D172" i="4" s="1"/>
  <c r="G173" i="4"/>
  <c r="AQ173" i="4"/>
  <c r="BE174" i="4" l="1"/>
  <c r="BG174" i="4" s="1"/>
  <c r="AQ174" i="4" s="1"/>
  <c r="C173" i="4"/>
  <c r="H173" i="4"/>
  <c r="G174" i="4"/>
  <c r="D173" i="4"/>
  <c r="BE175" i="4" l="1"/>
  <c r="BG175" i="4" s="1"/>
  <c r="H174" i="4"/>
  <c r="C174" i="4"/>
  <c r="G175" i="4"/>
  <c r="D174" i="4"/>
  <c r="AQ175" i="4"/>
  <c r="BE176" i="4" l="1"/>
  <c r="BG176" i="4" s="1"/>
  <c r="G176" i="4"/>
  <c r="H175" i="4"/>
  <c r="D175" i="4" s="1"/>
  <c r="C175" i="4"/>
  <c r="AQ176" i="4"/>
  <c r="BE177" i="4" l="1"/>
  <c r="BG177" i="4" s="1"/>
  <c r="C176" i="4"/>
  <c r="H176" i="4"/>
  <c r="D176" i="4" s="1"/>
  <c r="G177" i="4"/>
  <c r="AQ177" i="4"/>
  <c r="BE178" i="4" l="1"/>
  <c r="BG178" i="4" s="1"/>
  <c r="C177" i="4"/>
  <c r="H177" i="4"/>
  <c r="D177" i="4" s="1"/>
  <c r="G178" i="4"/>
  <c r="AQ178" i="4"/>
  <c r="BE179" i="4" l="1"/>
  <c r="BG179" i="4" s="1"/>
  <c r="AQ179" i="4" s="1"/>
  <c r="G179" i="4"/>
  <c r="H178" i="4"/>
  <c r="D178" i="4" s="1"/>
  <c r="C178" i="4"/>
  <c r="BE180" i="4" l="1"/>
  <c r="BG180" i="4" s="1"/>
  <c r="AQ180" i="4" s="1"/>
  <c r="G180" i="4"/>
  <c r="H179" i="4"/>
  <c r="C179" i="4"/>
  <c r="D179" i="4"/>
  <c r="BE181" i="4" l="1"/>
  <c r="BG181" i="4" s="1"/>
  <c r="H180" i="4"/>
  <c r="C180" i="4"/>
  <c r="G181" i="4"/>
  <c r="D180" i="4"/>
  <c r="AQ181" i="4"/>
  <c r="BE182" i="4" l="1"/>
  <c r="BG182" i="4" s="1"/>
  <c r="C181" i="4"/>
  <c r="G182" i="4"/>
  <c r="H181" i="4"/>
  <c r="D181" i="4" s="1"/>
  <c r="AQ182" i="4"/>
  <c r="BE183" i="4" l="1"/>
  <c r="BG183" i="4" s="1"/>
  <c r="AQ183" i="4" s="1"/>
  <c r="G183" i="4"/>
  <c r="H182" i="4"/>
  <c r="D182" i="4" s="1"/>
  <c r="C182" i="4"/>
  <c r="BE184" i="4" l="1"/>
  <c r="BG184" i="4" s="1"/>
  <c r="H183" i="4"/>
  <c r="D183" i="4" s="1"/>
  <c r="G184" i="4"/>
  <c r="C183" i="4"/>
  <c r="AQ184" i="4"/>
  <c r="BE185" i="4" l="1"/>
  <c r="BG185" i="4" s="1"/>
  <c r="AQ185" i="4" s="1"/>
  <c r="H184" i="4"/>
  <c r="D184" i="4" s="1"/>
  <c r="G185" i="4"/>
  <c r="C184" i="4"/>
  <c r="BE186" i="4" l="1"/>
  <c r="BG186" i="4" s="1"/>
  <c r="AQ186" i="4" s="1"/>
  <c r="C185" i="4"/>
  <c r="G186" i="4"/>
  <c r="H185" i="4"/>
  <c r="D185" i="4" s="1"/>
  <c r="BE187" i="4" l="1"/>
  <c r="BG187" i="4" s="1"/>
  <c r="AQ187" i="4" s="1"/>
  <c r="G187" i="4"/>
  <c r="H186" i="4"/>
  <c r="D186" i="4" s="1"/>
  <c r="C186" i="4"/>
  <c r="BE188" i="4" l="1"/>
  <c r="BG188" i="4" s="1"/>
  <c r="G188" i="4"/>
  <c r="C187" i="4"/>
  <c r="H187" i="4"/>
  <c r="D187" i="4" s="1"/>
  <c r="AQ188" i="4"/>
  <c r="BE189" i="4" l="1"/>
  <c r="BG189" i="4" s="1"/>
  <c r="AQ189" i="4" s="1"/>
  <c r="H188" i="4"/>
  <c r="D188" i="4" s="1"/>
  <c r="G189" i="4"/>
  <c r="C188" i="4"/>
  <c r="BE190" i="4" l="1"/>
  <c r="BG190" i="4" s="1"/>
  <c r="C189" i="4"/>
  <c r="H189" i="4"/>
  <c r="G190" i="4"/>
  <c r="D189" i="4"/>
  <c r="AQ190" i="4"/>
  <c r="BE191" i="4" l="1"/>
  <c r="BG191" i="4" s="1"/>
  <c r="AQ191" i="4" s="1"/>
  <c r="G191" i="4"/>
  <c r="H190" i="4"/>
  <c r="D190" i="4" s="1"/>
  <c r="C190" i="4"/>
  <c r="BE192" i="4" l="1"/>
  <c r="BG192" i="4" s="1"/>
  <c r="G192" i="4"/>
  <c r="H191" i="4"/>
  <c r="D191" i="4"/>
  <c r="C191" i="4"/>
  <c r="AQ192" i="4"/>
  <c r="BE193" i="4" l="1"/>
  <c r="BG193" i="4" s="1"/>
  <c r="C192" i="4"/>
  <c r="G193" i="4"/>
  <c r="H192" i="4"/>
  <c r="D192" i="4" s="1"/>
  <c r="AQ193" i="4"/>
  <c r="BE194" i="4" l="1"/>
  <c r="BG194" i="4" s="1"/>
  <c r="H193" i="4"/>
  <c r="D193" i="4" s="1"/>
  <c r="C193" i="4"/>
  <c r="G194" i="4"/>
  <c r="AQ194" i="4"/>
  <c r="BE195" i="4" l="1"/>
  <c r="BG195" i="4" s="1"/>
  <c r="C194" i="4"/>
  <c r="G195" i="4"/>
  <c r="H194" i="4"/>
  <c r="D194" i="4" s="1"/>
  <c r="AQ195" i="4"/>
  <c r="BE196" i="4" l="1"/>
  <c r="BG196" i="4" s="1"/>
  <c r="G196" i="4"/>
  <c r="H195" i="4"/>
  <c r="D195" i="4" s="1"/>
  <c r="C195" i="4"/>
  <c r="AQ196" i="4"/>
  <c r="BE197" i="4" l="1"/>
  <c r="BG197" i="4" s="1"/>
  <c r="AQ197" i="4" s="1"/>
  <c r="G197" i="4"/>
  <c r="C196" i="4"/>
  <c r="H196" i="4"/>
  <c r="D196" i="4" s="1"/>
  <c r="BE198" i="4" l="1"/>
  <c r="BG198" i="4" s="1"/>
  <c r="AQ198" i="4" s="1"/>
  <c r="H197" i="4"/>
  <c r="D197" i="4" s="1"/>
  <c r="C197" i="4"/>
  <c r="G198" i="4"/>
  <c r="BE199" i="4" l="1"/>
  <c r="BG199" i="4" s="1"/>
  <c r="C198" i="4"/>
  <c r="H198" i="4"/>
  <c r="G199" i="4"/>
  <c r="D198" i="4"/>
  <c r="AQ199" i="4"/>
  <c r="BE200" i="4" l="1"/>
  <c r="BG200" i="4" s="1"/>
  <c r="C199" i="4"/>
  <c r="G200" i="4"/>
  <c r="H199" i="4"/>
  <c r="D199" i="4" s="1"/>
  <c r="AQ200" i="4"/>
  <c r="BE201" i="4" l="1"/>
  <c r="BG201" i="4" s="1"/>
  <c r="H200" i="4"/>
  <c r="D200" i="4" s="1"/>
  <c r="G201" i="4"/>
  <c r="C200" i="4"/>
  <c r="AQ201" i="4"/>
  <c r="BE202" i="4" l="1"/>
  <c r="BG202" i="4" s="1"/>
  <c r="H201" i="4"/>
  <c r="D201" i="4" s="1"/>
  <c r="G202" i="4"/>
  <c r="C201" i="4"/>
  <c r="AQ202" i="4"/>
  <c r="BE203" i="4" l="1"/>
  <c r="BG203" i="4" s="1"/>
  <c r="C202" i="4"/>
  <c r="G203" i="4"/>
  <c r="H202" i="4"/>
  <c r="D202" i="4" s="1"/>
  <c r="AQ203" i="4"/>
  <c r="BE204" i="4" l="1"/>
  <c r="BG204" i="4" s="1"/>
  <c r="G204" i="4"/>
  <c r="H203" i="4"/>
  <c r="D203" i="4" s="1"/>
  <c r="C203" i="4"/>
  <c r="AQ204" i="4"/>
  <c r="BE205" i="4" l="1"/>
  <c r="BG205" i="4" s="1"/>
  <c r="AQ205" i="4" s="1"/>
  <c r="H204" i="4"/>
  <c r="D204" i="4" s="1"/>
  <c r="G205" i="4"/>
  <c r="C204" i="4"/>
  <c r="BE206" i="4" l="1"/>
  <c r="BG206" i="4" s="1"/>
  <c r="AQ206" i="4" s="1"/>
  <c r="H205" i="4"/>
  <c r="D205" i="4" s="1"/>
  <c r="C205" i="4"/>
  <c r="G206" i="4"/>
  <c r="BE207" i="4" l="1"/>
  <c r="BG207" i="4" s="1"/>
  <c r="AQ207" i="4" s="1"/>
  <c r="H206" i="4"/>
  <c r="D206" i="4" s="1"/>
  <c r="G207" i="4"/>
  <c r="C206" i="4"/>
  <c r="BE208" i="4" l="1"/>
  <c r="BG208" i="4" s="1"/>
  <c r="AQ208" i="4" s="1"/>
  <c r="G208" i="4"/>
  <c r="C207" i="4"/>
  <c r="H207" i="4"/>
  <c r="D207" i="4" s="1"/>
  <c r="BE209" i="4" l="1"/>
  <c r="BG209" i="4" s="1"/>
  <c r="AQ209" i="4" s="1"/>
  <c r="H208" i="4"/>
  <c r="D208" i="4" s="1"/>
  <c r="C208" i="4"/>
  <c r="G209" i="4"/>
  <c r="BE210" i="4" l="1"/>
  <c r="BG210" i="4" s="1"/>
  <c r="AQ210" i="4" s="1"/>
  <c r="H209" i="4"/>
  <c r="D209" i="4" s="1"/>
  <c r="C209" i="4"/>
  <c r="G210" i="4"/>
  <c r="BE211" i="4" l="1"/>
  <c r="BG211" i="4" s="1"/>
  <c r="H210" i="4"/>
  <c r="D210" i="4" s="1"/>
  <c r="G211" i="4"/>
  <c r="C210" i="4"/>
  <c r="AQ211" i="4"/>
  <c r="BE212" i="4" l="1"/>
  <c r="BG212" i="4" s="1"/>
  <c r="G212" i="4"/>
  <c r="H211" i="4"/>
  <c r="C211" i="4"/>
  <c r="D211" i="4"/>
  <c r="AQ212" i="4"/>
  <c r="BE213" i="4" l="1"/>
  <c r="BG213" i="4" s="1"/>
  <c r="C212" i="4"/>
  <c r="G213" i="4"/>
  <c r="H212" i="4"/>
  <c r="D212" i="4" s="1"/>
  <c r="AQ213" i="4"/>
  <c r="BE214" i="4" l="1"/>
  <c r="BG214" i="4" s="1"/>
  <c r="C213" i="4"/>
  <c r="G214" i="4"/>
  <c r="H213" i="4"/>
  <c r="D213" i="4" s="1"/>
  <c r="AQ214" i="4"/>
  <c r="BE215" i="4" l="1"/>
  <c r="BG215" i="4" s="1"/>
  <c r="C214" i="4"/>
  <c r="G215" i="4"/>
  <c r="H214" i="4"/>
  <c r="D214" i="4" s="1"/>
  <c r="AQ215" i="4"/>
  <c r="BE216" i="4" l="1"/>
  <c r="BG216" i="4" s="1"/>
  <c r="G216" i="4"/>
  <c r="H215" i="4"/>
  <c r="D215" i="4" s="1"/>
  <c r="C215" i="4"/>
  <c r="AQ216" i="4"/>
  <c r="BE217" i="4" l="1"/>
  <c r="BG217" i="4" s="1"/>
  <c r="AQ217" i="4" s="1"/>
  <c r="C216" i="4"/>
  <c r="G217" i="4"/>
  <c r="H216" i="4"/>
  <c r="D216" i="4" s="1"/>
  <c r="BE218" i="4" l="1"/>
  <c r="BG218" i="4" s="1"/>
  <c r="G218" i="4"/>
  <c r="C217" i="4"/>
  <c r="H217" i="4"/>
  <c r="D217" i="4" s="1"/>
  <c r="AQ218" i="4"/>
  <c r="BE219" i="4" l="1"/>
  <c r="BG219" i="4" s="1"/>
  <c r="G219" i="4"/>
  <c r="H218" i="4"/>
  <c r="D218" i="4" s="1"/>
  <c r="C218" i="4"/>
  <c r="AQ219" i="4"/>
  <c r="BE220" i="4" l="1"/>
  <c r="BG220" i="4" s="1"/>
  <c r="C219" i="4"/>
  <c r="G220" i="4"/>
  <c r="H219" i="4"/>
  <c r="D219" i="4" s="1"/>
  <c r="AQ220" i="4"/>
  <c r="BE221" i="4" l="1"/>
  <c r="BG221" i="4" s="1"/>
  <c r="H220" i="4"/>
  <c r="D220" i="4" s="1"/>
  <c r="C220" i="4"/>
  <c r="G221" i="4"/>
  <c r="AQ221" i="4"/>
  <c r="BE222" i="4" l="1"/>
  <c r="BG222" i="4" s="1"/>
  <c r="AQ222" i="4" s="1"/>
  <c r="G222" i="4"/>
  <c r="H221" i="4"/>
  <c r="C221" i="4"/>
  <c r="D221" i="4"/>
  <c r="BE223" i="4" l="1"/>
  <c r="BG223" i="4" s="1"/>
  <c r="C222" i="4"/>
  <c r="H222" i="4"/>
  <c r="D222" i="4" s="1"/>
  <c r="G223" i="4"/>
  <c r="AQ223" i="4"/>
  <c r="BE224" i="4" l="1"/>
  <c r="BG224" i="4" s="1"/>
  <c r="AQ224" i="4" s="1"/>
  <c r="G224" i="4"/>
  <c r="C223" i="4"/>
  <c r="H223" i="4"/>
  <c r="D223" i="4" s="1"/>
  <c r="BE225" i="4" l="1"/>
  <c r="BG225" i="4" s="1"/>
  <c r="G225" i="4"/>
  <c r="H224" i="4"/>
  <c r="D224" i="4" s="1"/>
  <c r="C224" i="4"/>
  <c r="AQ225" i="4"/>
  <c r="BE226" i="4" l="1"/>
  <c r="BG226" i="4" s="1"/>
  <c r="H225" i="4"/>
  <c r="D225" i="4" s="1"/>
  <c r="G226" i="4"/>
  <c r="C225" i="4"/>
  <c r="AQ226" i="4"/>
  <c r="BE227" i="4" l="1"/>
  <c r="BG227" i="4" s="1"/>
  <c r="G227" i="4"/>
  <c r="H226" i="4"/>
  <c r="D226" i="4" s="1"/>
  <c r="C226" i="4"/>
  <c r="AQ227" i="4"/>
  <c r="BE228" i="4" l="1"/>
  <c r="BG228" i="4" s="1"/>
  <c r="C227" i="4"/>
  <c r="G228" i="4"/>
  <c r="H227" i="4"/>
  <c r="D227" i="4" s="1"/>
  <c r="AQ228" i="4"/>
  <c r="BE229" i="4" l="1"/>
  <c r="BG229" i="4" s="1"/>
  <c r="H228" i="4"/>
  <c r="D228" i="4" s="1"/>
  <c r="G229" i="4"/>
  <c r="C228" i="4"/>
  <c r="AQ229" i="4"/>
  <c r="BE230" i="4" l="1"/>
  <c r="BG230" i="4" s="1"/>
  <c r="C229" i="4"/>
  <c r="G230" i="4"/>
  <c r="H229" i="4"/>
  <c r="D229" i="4" s="1"/>
  <c r="AQ230" i="4"/>
  <c r="BE231" i="4" l="1"/>
  <c r="BG231" i="4" s="1"/>
  <c r="G231" i="4"/>
  <c r="C230" i="4"/>
  <c r="H230" i="4"/>
  <c r="D230" i="4" s="1"/>
  <c r="AQ231" i="4"/>
  <c r="BE232" i="4" l="1"/>
  <c r="BG232" i="4" s="1"/>
  <c r="AQ232" i="4" s="1"/>
  <c r="G232" i="4"/>
  <c r="H231" i="4"/>
  <c r="D231" i="4" s="1"/>
  <c r="C231" i="4"/>
  <c r="BE233" i="4" l="1"/>
  <c r="BG233" i="4" s="1"/>
  <c r="AQ233" i="4" s="1"/>
  <c r="C232" i="4"/>
  <c r="G233" i="4"/>
  <c r="H232" i="4"/>
  <c r="D232" i="4" s="1"/>
  <c r="BE234" i="4" l="1"/>
  <c r="BG234" i="4" s="1"/>
  <c r="AQ234" i="4" s="1"/>
  <c r="H233" i="4"/>
  <c r="D233" i="4" s="1"/>
  <c r="G234" i="4"/>
  <c r="C233" i="4"/>
  <c r="BE235" i="4" l="1"/>
  <c r="BG235" i="4" s="1"/>
  <c r="AQ235" i="4" s="1"/>
  <c r="C234" i="4"/>
  <c r="G235" i="4"/>
  <c r="H234" i="4"/>
  <c r="D234" i="4" s="1"/>
  <c r="BE236" i="4" l="1"/>
  <c r="BG236" i="4" s="1"/>
  <c r="G236" i="4"/>
  <c r="H235" i="4"/>
  <c r="D235" i="4" s="1"/>
  <c r="C235" i="4"/>
  <c r="AQ236" i="4"/>
  <c r="BE237" i="4" l="1"/>
  <c r="BG237" i="4" s="1"/>
  <c r="AQ237" i="4" s="1"/>
  <c r="C236" i="4"/>
  <c r="H236" i="4"/>
  <c r="D236" i="4" s="1"/>
  <c r="G237" i="4"/>
  <c r="BE238" i="4" l="1"/>
  <c r="BG238" i="4" s="1"/>
  <c r="AQ238" i="4" s="1"/>
  <c r="H237" i="4"/>
  <c r="D237" i="4" s="1"/>
  <c r="G238" i="4"/>
  <c r="C237" i="4"/>
  <c r="BE239" i="4" l="1"/>
  <c r="BG239" i="4" s="1"/>
  <c r="AQ239" i="4" s="1"/>
  <c r="G239" i="4"/>
  <c r="H238" i="4"/>
  <c r="D238" i="4" s="1"/>
  <c r="C238" i="4"/>
  <c r="BE240" i="4" l="1"/>
  <c r="BG240" i="4" s="1"/>
  <c r="AQ240" i="4" s="1"/>
  <c r="G240" i="4"/>
  <c r="H239" i="4"/>
  <c r="D239" i="4" s="1"/>
  <c r="C239" i="4"/>
  <c r="BE241" i="4" l="1"/>
  <c r="BG241" i="4" s="1"/>
  <c r="AQ241" i="4" s="1"/>
  <c r="C240" i="4"/>
  <c r="H240" i="4"/>
  <c r="D240" i="4" s="1"/>
  <c r="G241" i="4"/>
  <c r="BE242" i="4" l="1"/>
  <c r="BG242" i="4" s="1"/>
  <c r="AQ242" i="4" s="1"/>
  <c r="C241" i="4"/>
  <c r="G242" i="4"/>
  <c r="H241" i="4"/>
  <c r="D241" i="4" s="1"/>
  <c r="BE243" i="4" l="1"/>
  <c r="BG243" i="4" s="1"/>
  <c r="G243" i="4"/>
  <c r="C242" i="4"/>
  <c r="H242" i="4"/>
  <c r="D242" i="4" s="1"/>
  <c r="AQ243" i="4"/>
  <c r="BE244" i="4" l="1"/>
  <c r="BG244" i="4" s="1"/>
  <c r="AQ244" i="4" s="1"/>
  <c r="G244" i="4"/>
  <c r="H243" i="4"/>
  <c r="D243" i="4" s="1"/>
  <c r="C243" i="4"/>
  <c r="BE245" i="4" l="1"/>
  <c r="BG245" i="4" s="1"/>
  <c r="AQ245" i="4" s="1"/>
  <c r="H244" i="4"/>
  <c r="D244" i="4" s="1"/>
  <c r="C244" i="4"/>
  <c r="G245" i="4"/>
  <c r="BE246" i="4" l="1"/>
  <c r="BG246" i="4" s="1"/>
  <c r="AQ246" i="4" s="1"/>
  <c r="H245" i="4"/>
  <c r="D245" i="4" s="1"/>
  <c r="G246" i="4"/>
  <c r="C245" i="4"/>
  <c r="BE247" i="4" l="1"/>
  <c r="BG247" i="4" s="1"/>
  <c r="C246" i="4"/>
  <c r="H246" i="4"/>
  <c r="D246" i="4"/>
  <c r="G247" i="4"/>
  <c r="AQ247" i="4"/>
  <c r="BE248" i="4" l="1"/>
  <c r="BG248" i="4" s="1"/>
  <c r="G248" i="4"/>
  <c r="H247" i="4"/>
  <c r="C247" i="4"/>
  <c r="D247" i="4"/>
  <c r="AQ248" i="4"/>
  <c r="BE249" i="4" l="1"/>
  <c r="BG249" i="4" s="1"/>
  <c r="G249" i="4"/>
  <c r="H248" i="4"/>
  <c r="D248" i="4" s="1"/>
  <c r="C248" i="4"/>
  <c r="AQ249" i="4"/>
  <c r="BE250" i="4" l="1"/>
  <c r="BG250" i="4" s="1"/>
  <c r="AQ250" i="4" s="1"/>
  <c r="H249" i="4"/>
  <c r="D249" i="4" s="1"/>
  <c r="G250" i="4"/>
  <c r="C249" i="4"/>
  <c r="BE251" i="4" l="1"/>
  <c r="BG251" i="4" s="1"/>
  <c r="AQ251" i="4" s="1"/>
  <c r="H250" i="4"/>
  <c r="G251" i="4"/>
  <c r="C250" i="4"/>
  <c r="D250" i="4"/>
  <c r="BE252" i="4" l="1"/>
  <c r="BG252" i="4" s="1"/>
  <c r="C251" i="4"/>
  <c r="G252" i="4"/>
  <c r="H251" i="4"/>
  <c r="D251" i="4" s="1"/>
  <c r="AQ252" i="4"/>
  <c r="BE253" i="4" l="1"/>
  <c r="BG253" i="4" s="1"/>
  <c r="G253" i="4"/>
  <c r="C252" i="4"/>
  <c r="H252" i="4"/>
  <c r="D252" i="4" s="1"/>
  <c r="AQ253" i="4"/>
  <c r="BE254" i="4" l="1"/>
  <c r="BG254" i="4" s="1"/>
  <c r="H253" i="4"/>
  <c r="D253" i="4" s="1"/>
  <c r="C253" i="4"/>
  <c r="G254" i="4"/>
  <c r="AQ254" i="4"/>
  <c r="BE255" i="4" l="1"/>
  <c r="BG255" i="4" s="1"/>
  <c r="G255" i="4"/>
  <c r="H254" i="4"/>
  <c r="C254" i="4"/>
  <c r="D254" i="4"/>
  <c r="AQ255" i="4"/>
  <c r="BE256" i="4" l="1"/>
  <c r="BG256" i="4" s="1"/>
  <c r="G256" i="4"/>
  <c r="C255" i="4"/>
  <c r="H255" i="4"/>
  <c r="D255" i="4" s="1"/>
  <c r="AQ256" i="4"/>
  <c r="BE257" i="4" l="1"/>
  <c r="BG257" i="4" s="1"/>
  <c r="C256" i="4"/>
  <c r="H256" i="4"/>
  <c r="D256" i="4" s="1"/>
  <c r="G257" i="4"/>
  <c r="AQ257" i="4"/>
  <c r="BE258" i="4" l="1"/>
  <c r="BG258" i="4" s="1"/>
  <c r="H257" i="4"/>
  <c r="G258" i="4"/>
  <c r="C257" i="4"/>
  <c r="D257" i="4"/>
  <c r="AQ258" i="4"/>
  <c r="BE259" i="4" l="1"/>
  <c r="BG259" i="4" s="1"/>
  <c r="C258" i="4"/>
  <c r="H258" i="4"/>
  <c r="D258" i="4" s="1"/>
  <c r="G259" i="4"/>
  <c r="AQ259" i="4"/>
  <c r="BE260" i="4" l="1"/>
  <c r="BG260" i="4" s="1"/>
  <c r="G260" i="4"/>
  <c r="C259" i="4"/>
  <c r="H259" i="4"/>
  <c r="D259" i="4" s="1"/>
  <c r="AQ260" i="4"/>
  <c r="BE261" i="4" l="1"/>
  <c r="BG261" i="4" s="1"/>
  <c r="C260" i="4"/>
  <c r="G261" i="4"/>
  <c r="H260" i="4"/>
  <c r="D260" i="4" s="1"/>
  <c r="AQ261" i="4"/>
  <c r="BE262" i="4" l="1"/>
  <c r="BG262" i="4" s="1"/>
  <c r="G262" i="4"/>
  <c r="H261" i="4"/>
  <c r="D261" i="4" s="1"/>
  <c r="C261" i="4"/>
  <c r="AQ262" i="4"/>
  <c r="BE263" i="4" l="1"/>
  <c r="BG263" i="4" s="1"/>
  <c r="C262" i="4"/>
  <c r="G263" i="4"/>
  <c r="H262" i="4"/>
  <c r="D262" i="4" s="1"/>
  <c r="AQ263" i="4"/>
  <c r="BE264" i="4" l="1"/>
  <c r="BG264" i="4" s="1"/>
  <c r="H263" i="4"/>
  <c r="D263" i="4" s="1"/>
  <c r="G264" i="4"/>
  <c r="C263" i="4"/>
  <c r="AQ264" i="4"/>
  <c r="BE265" i="4" l="1"/>
  <c r="BG265" i="4" s="1"/>
  <c r="AQ265" i="4" s="1"/>
  <c r="H264" i="4"/>
  <c r="D264" i="4" s="1"/>
  <c r="G265" i="4"/>
  <c r="C264" i="4"/>
  <c r="BE266" i="4" l="1"/>
  <c r="BG266" i="4" s="1"/>
  <c r="C265" i="4"/>
  <c r="G266" i="4"/>
  <c r="H265" i="4"/>
  <c r="D265" i="4" s="1"/>
  <c r="AQ266" i="4"/>
  <c r="BE267" i="4" l="1"/>
  <c r="BG267" i="4" s="1"/>
  <c r="H266" i="4"/>
  <c r="D266" i="4" s="1"/>
  <c r="C266" i="4"/>
  <c r="G267" i="4"/>
  <c r="AQ267" i="4"/>
  <c r="BE268" i="4" l="1"/>
  <c r="BG268" i="4" s="1"/>
  <c r="H267" i="4"/>
  <c r="D267" i="4" s="1"/>
  <c r="G268" i="4"/>
  <c r="C267" i="4"/>
  <c r="AQ268" i="4"/>
  <c r="BE269" i="4" l="1"/>
  <c r="BG269" i="4" s="1"/>
  <c r="G269" i="4"/>
  <c r="H268" i="4"/>
  <c r="C268" i="4"/>
  <c r="D268" i="4"/>
  <c r="AQ269" i="4"/>
  <c r="BE270" i="4" l="1"/>
  <c r="BG270" i="4" s="1"/>
  <c r="C269" i="4"/>
  <c r="G270" i="4"/>
  <c r="H269" i="4"/>
  <c r="D269" i="4" s="1"/>
  <c r="AQ270" i="4"/>
  <c r="BE271" i="4" l="1"/>
  <c r="BG271" i="4" s="1"/>
  <c r="C270" i="4"/>
  <c r="G271" i="4"/>
  <c r="H270" i="4"/>
  <c r="D270" i="4" s="1"/>
  <c r="AQ271" i="4"/>
  <c r="BE272" i="4" l="1"/>
  <c r="BG272" i="4" s="1"/>
  <c r="C271" i="4"/>
  <c r="G272" i="4"/>
  <c r="H271" i="4"/>
  <c r="D271" i="4" s="1"/>
  <c r="AQ272" i="4"/>
  <c r="BE273" i="4" l="1"/>
  <c r="BG273" i="4" s="1"/>
  <c r="C272" i="4"/>
  <c r="H272" i="4"/>
  <c r="G273" i="4"/>
  <c r="D272" i="4"/>
  <c r="AQ273" i="4"/>
  <c r="BE274" i="4" l="1"/>
  <c r="BG274" i="4" s="1"/>
  <c r="G274" i="4"/>
  <c r="C273" i="4"/>
  <c r="H273" i="4"/>
  <c r="D273" i="4" s="1"/>
  <c r="AQ274" i="4"/>
  <c r="BE275" i="4" l="1"/>
  <c r="BG275" i="4" s="1"/>
  <c r="G275" i="4"/>
  <c r="H274" i="4"/>
  <c r="D274" i="4" s="1"/>
  <c r="C274" i="4"/>
  <c r="AQ275" i="4"/>
  <c r="BE276" i="4" l="1"/>
  <c r="BG276" i="4" s="1"/>
  <c r="C275" i="4"/>
  <c r="G276" i="4"/>
  <c r="H275" i="4"/>
  <c r="D275" i="4" s="1"/>
  <c r="AQ276" i="4"/>
  <c r="BE277" i="4" l="1"/>
  <c r="BG277" i="4" s="1"/>
  <c r="AQ277" i="4" s="1"/>
  <c r="H276" i="4"/>
  <c r="G277" i="4"/>
  <c r="C276" i="4"/>
  <c r="D276" i="4"/>
  <c r="BE278" i="4" l="1"/>
  <c r="BG278" i="4" s="1"/>
  <c r="AQ278" i="4" s="1"/>
  <c r="G278" i="4"/>
  <c r="C277" i="4"/>
  <c r="H277" i="4"/>
  <c r="D277" i="4" s="1"/>
  <c r="BE279" i="4" l="1"/>
  <c r="BG279" i="4" s="1"/>
  <c r="G279" i="4"/>
  <c r="H278" i="4"/>
  <c r="D278" i="4" s="1"/>
  <c r="C278" i="4"/>
  <c r="AQ279" i="4"/>
  <c r="BE280" i="4" l="1"/>
  <c r="BG280" i="4" s="1"/>
  <c r="C279" i="4"/>
  <c r="G280" i="4"/>
  <c r="H279" i="4"/>
  <c r="D279" i="4" s="1"/>
  <c r="AQ280" i="4"/>
  <c r="BE281" i="4" l="1"/>
  <c r="BG281" i="4" s="1"/>
  <c r="C280" i="4"/>
  <c r="G281" i="4"/>
  <c r="H280" i="4"/>
  <c r="D280" i="4" s="1"/>
  <c r="AQ281" i="4"/>
  <c r="BE282" i="4" l="1"/>
  <c r="BG282" i="4" s="1"/>
  <c r="H281" i="4"/>
  <c r="D281" i="4" s="1"/>
  <c r="G282" i="4"/>
  <c r="C281" i="4"/>
  <c r="AQ282" i="4"/>
  <c r="BE283" i="4" l="1"/>
  <c r="BG283" i="4" s="1"/>
  <c r="C282" i="4"/>
  <c r="H282" i="4"/>
  <c r="D282" i="4" s="1"/>
  <c r="G283" i="4"/>
  <c r="AQ283" i="4"/>
  <c r="BE284" i="4" l="1"/>
  <c r="BG284" i="4" s="1"/>
  <c r="AQ284" i="4" s="1"/>
  <c r="G284" i="4"/>
  <c r="H283" i="4"/>
  <c r="D283" i="4" s="1"/>
  <c r="C283" i="4"/>
  <c r="BE285" i="4" l="1"/>
  <c r="BG285" i="4" s="1"/>
  <c r="C284" i="4"/>
  <c r="G285" i="4"/>
  <c r="H284" i="4"/>
  <c r="D284" i="4" s="1"/>
  <c r="AQ285" i="4"/>
  <c r="BE286" i="4" l="1"/>
  <c r="BG286" i="4" s="1"/>
  <c r="G286" i="4"/>
  <c r="H285" i="4"/>
  <c r="C285" i="4"/>
  <c r="D285" i="4"/>
  <c r="AQ286" i="4"/>
  <c r="BE287" i="4" l="1"/>
  <c r="BG287" i="4" s="1"/>
  <c r="G287" i="4"/>
  <c r="H286" i="4"/>
  <c r="D286" i="4" s="1"/>
  <c r="C286" i="4"/>
  <c r="AQ287" i="4"/>
  <c r="BE288" i="4" l="1"/>
  <c r="BG288" i="4" s="1"/>
  <c r="G288" i="4"/>
  <c r="H287" i="4"/>
  <c r="D287" i="4" s="1"/>
  <c r="C287" i="4"/>
  <c r="AQ288" i="4"/>
  <c r="BE289" i="4" l="1"/>
  <c r="BG289" i="4" s="1"/>
  <c r="G289" i="4"/>
  <c r="C288" i="4"/>
  <c r="H288" i="4"/>
  <c r="D288" i="4" s="1"/>
  <c r="AQ289" i="4"/>
  <c r="BE290" i="4" l="1"/>
  <c r="BG290" i="4" s="1"/>
  <c r="G290" i="4"/>
  <c r="H289" i="4"/>
  <c r="D289" i="4" s="1"/>
  <c r="C289" i="4"/>
  <c r="AQ290" i="4"/>
  <c r="BE291" i="4" l="1"/>
  <c r="BG291" i="4" s="1"/>
  <c r="G291" i="4"/>
  <c r="C290" i="4"/>
  <c r="H290" i="4"/>
  <c r="D290" i="4" s="1"/>
  <c r="AQ291" i="4"/>
  <c r="BE292" i="4" l="1"/>
  <c r="BG292" i="4" s="1"/>
  <c r="G292" i="4"/>
  <c r="H291" i="4"/>
  <c r="D291" i="4" s="1"/>
  <c r="C291" i="4"/>
  <c r="AQ292" i="4"/>
  <c r="BE293" i="4" l="1"/>
  <c r="BG293" i="4" s="1"/>
  <c r="AQ293" i="4" s="1"/>
  <c r="G293" i="4"/>
  <c r="C292" i="4"/>
  <c r="H292" i="4"/>
  <c r="D292" i="4" s="1"/>
  <c r="BE294" i="4" l="1"/>
  <c r="BG294" i="4" s="1"/>
  <c r="AQ294" i="4" s="1"/>
  <c r="G294" i="4"/>
  <c r="C293" i="4"/>
  <c r="H293" i="4"/>
  <c r="D293" i="4" s="1"/>
  <c r="BE295" i="4" l="1"/>
  <c r="BG295" i="4" s="1"/>
  <c r="AQ295" i="4" s="1"/>
  <c r="G295" i="4"/>
  <c r="H294" i="4"/>
  <c r="D294" i="4" s="1"/>
  <c r="C294" i="4"/>
  <c r="BE296" i="4" l="1"/>
  <c r="BG296" i="4" s="1"/>
  <c r="G296" i="4"/>
  <c r="H295" i="4"/>
  <c r="D295" i="4" s="1"/>
  <c r="C295" i="4"/>
  <c r="AQ296" i="4"/>
  <c r="BE297" i="4" l="1"/>
  <c r="BG297" i="4" s="1"/>
  <c r="AQ297" i="4" s="1"/>
  <c r="H296" i="4"/>
  <c r="D296" i="4" s="1"/>
  <c r="C296" i="4"/>
  <c r="G297" i="4"/>
  <c r="BE298" i="4" l="1"/>
  <c r="BG298" i="4" s="1"/>
  <c r="C297" i="4"/>
  <c r="G298" i="4"/>
  <c r="H297" i="4"/>
  <c r="D297" i="4" s="1"/>
  <c r="AQ298" i="4"/>
  <c r="BE299" i="4" l="1"/>
  <c r="BG299" i="4" s="1"/>
  <c r="G299" i="4"/>
  <c r="C298" i="4"/>
  <c r="H298" i="4"/>
  <c r="D298" i="4" s="1"/>
  <c r="AQ299" i="4"/>
  <c r="BE300" i="4" l="1"/>
  <c r="BG300" i="4" s="1"/>
  <c r="G300" i="4"/>
  <c r="H299" i="4"/>
  <c r="D299" i="4" s="1"/>
  <c r="C299" i="4"/>
  <c r="AQ300" i="4"/>
  <c r="BE301" i="4" l="1"/>
  <c r="BG301" i="4" s="1"/>
  <c r="H300" i="4"/>
  <c r="C300" i="4"/>
  <c r="G301" i="4"/>
  <c r="D300" i="4"/>
  <c r="AQ301" i="4"/>
  <c r="BE302" i="4" l="1"/>
  <c r="BG302" i="4" s="1"/>
  <c r="C301" i="4"/>
  <c r="G302" i="4"/>
  <c r="H301" i="4"/>
  <c r="D301" i="4" s="1"/>
  <c r="AQ302" i="4"/>
  <c r="BE303" i="4" l="1"/>
  <c r="BG303" i="4" s="1"/>
  <c r="AQ303" i="4" s="1"/>
  <c r="G303" i="4"/>
  <c r="C302" i="4"/>
  <c r="H302" i="4"/>
  <c r="D302" i="4" s="1"/>
  <c r="BE304" i="4" l="1"/>
  <c r="BG304" i="4" s="1"/>
  <c r="AQ304" i="4" s="1"/>
  <c r="H303" i="4"/>
  <c r="D303" i="4" s="1"/>
  <c r="G304" i="4"/>
  <c r="C303" i="4"/>
  <c r="BE305" i="4" l="1"/>
  <c r="BG305" i="4" s="1"/>
  <c r="AQ305" i="4" s="1"/>
  <c r="H304" i="4"/>
  <c r="D304" i="4" s="1"/>
  <c r="C304" i="4"/>
  <c r="G305" i="4"/>
  <c r="BE306" i="4" l="1"/>
  <c r="BG306" i="4" s="1"/>
  <c r="G306" i="4"/>
  <c r="H305" i="4"/>
  <c r="D305" i="4" s="1"/>
  <c r="C305" i="4"/>
  <c r="AQ306" i="4"/>
  <c r="BE307" i="4" l="1"/>
  <c r="BG307" i="4" s="1"/>
  <c r="G307" i="4"/>
  <c r="H306" i="4"/>
  <c r="D306" i="4" s="1"/>
  <c r="C306" i="4"/>
  <c r="AQ307" i="4"/>
  <c r="BE308" i="4" l="1"/>
  <c r="BG308" i="4" s="1"/>
  <c r="AQ308" i="4" s="1"/>
  <c r="G308" i="4"/>
  <c r="H307" i="4"/>
  <c r="D307" i="4" s="1"/>
  <c r="C307" i="4"/>
  <c r="BE309" i="4" l="1"/>
  <c r="BG309" i="4" s="1"/>
  <c r="AQ309" i="4" s="1"/>
  <c r="H308" i="4"/>
  <c r="D308" i="4" s="1"/>
  <c r="C308" i="4"/>
  <c r="G309" i="4"/>
  <c r="BE310" i="4" l="1"/>
  <c r="BG310" i="4" s="1"/>
  <c r="H309" i="4"/>
  <c r="D309" i="4" s="1"/>
  <c r="C309" i="4"/>
  <c r="G310" i="4"/>
  <c r="AQ310" i="4"/>
  <c r="BE311" i="4" l="1"/>
  <c r="BG311" i="4" s="1"/>
  <c r="AQ311" i="4" s="1"/>
  <c r="G311" i="4"/>
  <c r="H310" i="4"/>
  <c r="D310" i="4" s="1"/>
  <c r="C310" i="4"/>
  <c r="BE312" i="4" l="1"/>
  <c r="BG312" i="4" s="1"/>
  <c r="AQ312" i="4" s="1"/>
  <c r="C311" i="4"/>
  <c r="G312" i="4"/>
  <c r="H311" i="4"/>
  <c r="D311" i="4" s="1"/>
  <c r="BE313" i="4" l="1"/>
  <c r="BG313" i="4" s="1"/>
  <c r="AQ313" i="4" s="1"/>
  <c r="G313" i="4"/>
  <c r="H312" i="4"/>
  <c r="D312" i="4" s="1"/>
  <c r="C312" i="4"/>
  <c r="BE314" i="4" l="1"/>
  <c r="BG314" i="4" s="1"/>
  <c r="AQ314" i="4" s="1"/>
  <c r="H313" i="4"/>
  <c r="D313" i="4" s="1"/>
  <c r="G314" i="4"/>
  <c r="C313" i="4"/>
  <c r="BE315" i="4" l="1"/>
  <c r="BG315" i="4" s="1"/>
  <c r="H314" i="4"/>
  <c r="G315" i="4"/>
  <c r="C314" i="4"/>
  <c r="D314" i="4"/>
  <c r="AQ315" i="4"/>
  <c r="BE316" i="4" l="1"/>
  <c r="BG316" i="4" s="1"/>
  <c r="H315" i="4"/>
  <c r="D315" i="4" s="1"/>
  <c r="G316" i="4"/>
  <c r="C315" i="4"/>
  <c r="AQ316" i="4"/>
  <c r="BE317" i="4" l="1"/>
  <c r="BG317" i="4" s="1"/>
  <c r="G317" i="4"/>
  <c r="C316" i="4"/>
  <c r="H316" i="4"/>
  <c r="D316" i="4" s="1"/>
  <c r="AQ317" i="4"/>
  <c r="BE318" i="4" l="1"/>
  <c r="BG318" i="4" s="1"/>
  <c r="G318" i="4"/>
  <c r="H317" i="4"/>
  <c r="D317" i="4" s="1"/>
  <c r="C317" i="4"/>
  <c r="AQ318" i="4"/>
  <c r="BE319" i="4" l="1"/>
  <c r="BG319" i="4" s="1"/>
  <c r="AQ319" i="4" s="1"/>
  <c r="C318" i="4"/>
  <c r="H318" i="4"/>
  <c r="D318" i="4" s="1"/>
  <c r="G319" i="4"/>
  <c r="BE320" i="4" l="1"/>
  <c r="BG320" i="4" s="1"/>
  <c r="AQ320" i="4" s="1"/>
  <c r="G320" i="4"/>
  <c r="C319" i="4"/>
  <c r="H319" i="4"/>
  <c r="D319" i="4" s="1"/>
  <c r="BE321" i="4" l="1"/>
  <c r="BG321" i="4" s="1"/>
  <c r="G321" i="4"/>
  <c r="H320" i="4"/>
  <c r="D320" i="4" s="1"/>
  <c r="C320" i="4"/>
  <c r="AQ321" i="4"/>
  <c r="BE322" i="4" l="1"/>
  <c r="BG322" i="4" s="1"/>
  <c r="H321" i="4"/>
  <c r="D321" i="4" s="1"/>
  <c r="G322" i="4"/>
  <c r="C321" i="4"/>
  <c r="AQ322" i="4"/>
  <c r="BE323" i="4" l="1"/>
  <c r="BG323" i="4" s="1"/>
  <c r="AQ323" i="4" s="1"/>
  <c r="C322" i="4"/>
  <c r="G323" i="4"/>
  <c r="H322" i="4"/>
  <c r="D322" i="4" s="1"/>
  <c r="BE324" i="4" l="1"/>
  <c r="BG324" i="4" s="1"/>
  <c r="H323" i="4"/>
  <c r="D323" i="4" s="1"/>
  <c r="G324" i="4"/>
  <c r="C323" i="4"/>
  <c r="AQ324" i="4"/>
  <c r="BE325" i="4" l="1"/>
  <c r="BG325" i="4" s="1"/>
  <c r="G325" i="4"/>
  <c r="C324" i="4"/>
  <c r="H324" i="4"/>
  <c r="D324" i="4" s="1"/>
  <c r="AQ325" i="4"/>
  <c r="BE326" i="4" l="1"/>
  <c r="BG326" i="4" s="1"/>
  <c r="AQ326" i="4" s="1"/>
  <c r="C325" i="4"/>
  <c r="G326" i="4"/>
  <c r="H325" i="4"/>
  <c r="D325" i="4" s="1"/>
  <c r="BE327" i="4" l="1"/>
  <c r="BG327" i="4" s="1"/>
  <c r="C326" i="4"/>
  <c r="H326" i="4"/>
  <c r="G327" i="4"/>
  <c r="D326" i="4"/>
  <c r="AQ327" i="4"/>
  <c r="BE328" i="4" l="1"/>
  <c r="BG328" i="4" s="1"/>
  <c r="G328" i="4"/>
  <c r="H327" i="4"/>
  <c r="D327" i="4" s="1"/>
  <c r="C327" i="4"/>
  <c r="AQ328" i="4"/>
  <c r="BE329" i="4" l="1"/>
  <c r="BG329" i="4" s="1"/>
  <c r="C328" i="4"/>
  <c r="G329" i="4"/>
  <c r="H328" i="4"/>
  <c r="D328" i="4" s="1"/>
  <c r="AQ329" i="4"/>
  <c r="BE330" i="4" l="1"/>
  <c r="BG330" i="4" s="1"/>
  <c r="C329" i="4"/>
  <c r="G330" i="4"/>
  <c r="H329" i="4"/>
  <c r="D329" i="4" s="1"/>
  <c r="AQ330" i="4"/>
  <c r="BE331" i="4" l="1"/>
  <c r="BG331" i="4" s="1"/>
  <c r="G331" i="4"/>
  <c r="H330" i="4"/>
  <c r="D330" i="4" s="1"/>
  <c r="C330" i="4"/>
  <c r="AQ331" i="4"/>
  <c r="BE332" i="4" l="1"/>
  <c r="BG332" i="4" s="1"/>
  <c r="G332" i="4"/>
  <c r="H331" i="4"/>
  <c r="D331" i="4" s="1"/>
  <c r="C331" i="4"/>
  <c r="AQ332" i="4"/>
  <c r="BE333" i="4" l="1"/>
  <c r="BG333" i="4" s="1"/>
  <c r="AQ333" i="4" s="1"/>
  <c r="C332" i="4"/>
  <c r="H332" i="4"/>
  <c r="G333" i="4"/>
  <c r="D332" i="4"/>
  <c r="BE334" i="4" l="1"/>
  <c r="BG334" i="4" s="1"/>
  <c r="G334" i="4"/>
  <c r="C333" i="4"/>
  <c r="H333" i="4"/>
  <c r="D333" i="4" s="1"/>
  <c r="AQ334" i="4"/>
  <c r="BE335" i="4" l="1"/>
  <c r="BG335" i="4" s="1"/>
  <c r="AQ335" i="4" s="1"/>
  <c r="G335" i="4"/>
  <c r="H334" i="4"/>
  <c r="D334" i="4" s="1"/>
  <c r="C334" i="4"/>
  <c r="BE336" i="4" l="1"/>
  <c r="BG336" i="4" s="1"/>
  <c r="G336" i="4"/>
  <c r="C335" i="4"/>
  <c r="H335" i="4"/>
  <c r="D335" i="4" s="1"/>
  <c r="AQ336" i="4"/>
  <c r="BE337" i="4" l="1"/>
  <c r="BG337" i="4" s="1"/>
  <c r="AQ337" i="4" s="1"/>
  <c r="C336" i="4"/>
  <c r="G337" i="4"/>
  <c r="H336" i="4"/>
  <c r="D336" i="4" s="1"/>
  <c r="BE338" i="4" l="1"/>
  <c r="BG338" i="4" s="1"/>
  <c r="C337" i="4"/>
  <c r="H337" i="4"/>
  <c r="D337" i="4" s="1"/>
  <c r="G338" i="4"/>
  <c r="AQ338" i="4"/>
  <c r="BE339" i="4" l="1"/>
  <c r="BG339" i="4" s="1"/>
  <c r="C338" i="4"/>
  <c r="G339" i="4"/>
  <c r="H338" i="4"/>
  <c r="D338" i="4" s="1"/>
  <c r="AQ339" i="4"/>
  <c r="BE340" i="4" l="1"/>
  <c r="BG340" i="4" s="1"/>
  <c r="C339" i="4"/>
  <c r="H339" i="4"/>
  <c r="G340" i="4"/>
  <c r="D339" i="4"/>
  <c r="AQ340" i="4"/>
  <c r="BE341" i="4" l="1"/>
  <c r="BG341" i="4" s="1"/>
  <c r="G341" i="4"/>
  <c r="C340" i="4"/>
  <c r="H340" i="4"/>
  <c r="D340" i="4" s="1"/>
  <c r="AQ341" i="4"/>
  <c r="BE342" i="4" l="1"/>
  <c r="BG342" i="4" s="1"/>
  <c r="G342" i="4"/>
  <c r="C341" i="4"/>
  <c r="H341" i="4"/>
  <c r="D341" i="4" s="1"/>
  <c r="AQ342" i="4"/>
  <c r="BE343" i="4" l="1"/>
  <c r="BG343" i="4" s="1"/>
  <c r="G343" i="4"/>
  <c r="H342" i="4"/>
  <c r="C342" i="4"/>
  <c r="D342" i="4"/>
  <c r="AQ343" i="4"/>
  <c r="BE344" i="4" l="1"/>
  <c r="BG344" i="4" s="1"/>
  <c r="G344" i="4"/>
  <c r="H343" i="4"/>
  <c r="D343" i="4" s="1"/>
  <c r="C343" i="4"/>
  <c r="AQ344" i="4"/>
  <c r="BE345" i="4" l="1"/>
  <c r="BG345" i="4" s="1"/>
  <c r="AQ345" i="4" s="1"/>
  <c r="G345" i="4"/>
  <c r="C344" i="4"/>
  <c r="H344" i="4"/>
  <c r="D344" i="4" s="1"/>
  <c r="BE346" i="4" l="1"/>
  <c r="BG346" i="4" s="1"/>
  <c r="G346" i="4"/>
  <c r="H345" i="4"/>
  <c r="D345" i="4" s="1"/>
  <c r="C345" i="4"/>
  <c r="AQ346" i="4"/>
  <c r="BE347" i="4" l="1"/>
  <c r="BG347" i="4" s="1"/>
  <c r="G347" i="4"/>
  <c r="C346" i="4"/>
  <c r="H346" i="4"/>
  <c r="D346" i="4" s="1"/>
  <c r="AQ347" i="4"/>
  <c r="BE348" i="4" l="1"/>
  <c r="BG348" i="4" s="1"/>
  <c r="G348" i="4"/>
  <c r="H347" i="4"/>
  <c r="D347" i="4" s="1"/>
  <c r="C347" i="4"/>
  <c r="AQ348" i="4"/>
  <c r="BE349" i="4" l="1"/>
  <c r="BG349" i="4" s="1"/>
  <c r="H348" i="4"/>
  <c r="D348" i="4" s="1"/>
  <c r="G349" i="4"/>
  <c r="C348" i="4"/>
  <c r="AQ349" i="4"/>
  <c r="BE350" i="4" l="1"/>
  <c r="BG350" i="4" s="1"/>
  <c r="AQ350" i="4" s="1"/>
  <c r="H349" i="4"/>
  <c r="D349" i="4" s="1"/>
  <c r="C349" i="4"/>
  <c r="G350" i="4"/>
  <c r="BE351" i="4" l="1"/>
  <c r="BG351" i="4" s="1"/>
  <c r="AQ351" i="4" s="1"/>
  <c r="G351" i="4"/>
  <c r="C350" i="4"/>
  <c r="H350" i="4"/>
  <c r="D350" i="4" s="1"/>
  <c r="BE352" i="4" l="1"/>
  <c r="BG352" i="4" s="1"/>
  <c r="AQ352" i="4" s="1"/>
  <c r="C351" i="4"/>
  <c r="G352" i="4"/>
  <c r="H351" i="4"/>
  <c r="D351" i="4" s="1"/>
  <c r="BE353" i="4" l="1"/>
  <c r="BG353" i="4" s="1"/>
  <c r="G353" i="4"/>
  <c r="C352" i="4"/>
  <c r="H352" i="4"/>
  <c r="D352" i="4" s="1"/>
  <c r="AQ353" i="4"/>
  <c r="BE354" i="4" l="1"/>
  <c r="BG354" i="4" s="1"/>
  <c r="G354" i="4"/>
  <c r="H353" i="4"/>
  <c r="D353" i="4" s="1"/>
  <c r="C353" i="4"/>
  <c r="AQ354" i="4"/>
  <c r="BE355" i="4" l="1"/>
  <c r="BG355" i="4" s="1"/>
  <c r="H354" i="4"/>
  <c r="D354" i="4" s="1"/>
  <c r="G355" i="4"/>
  <c r="C354" i="4"/>
  <c r="AQ355" i="4"/>
  <c r="BE356" i="4" l="1"/>
  <c r="BG356" i="4" s="1"/>
  <c r="C355" i="4"/>
  <c r="H355" i="4"/>
  <c r="D355" i="4" s="1"/>
  <c r="G356" i="4"/>
  <c r="AQ356" i="4"/>
  <c r="BE357" i="4" l="1"/>
  <c r="BG357" i="4" s="1"/>
  <c r="H356" i="4"/>
  <c r="D356" i="4" s="1"/>
  <c r="C356" i="4"/>
  <c r="G357" i="4"/>
  <c r="AQ357" i="4"/>
  <c r="BE358" i="4" l="1"/>
  <c r="BG358" i="4" s="1"/>
  <c r="G358" i="4"/>
  <c r="H357" i="4"/>
  <c r="D357" i="4" s="1"/>
  <c r="C357" i="4"/>
  <c r="AQ358" i="4"/>
  <c r="BE359" i="4" l="1"/>
  <c r="BG359" i="4" s="1"/>
  <c r="G359" i="4"/>
  <c r="H358" i="4"/>
  <c r="D358" i="4" s="1"/>
  <c r="C358" i="4"/>
  <c r="AQ359" i="4"/>
  <c r="BE360" i="4" l="1"/>
  <c r="BG360" i="4" s="1"/>
  <c r="AQ360" i="4" s="1"/>
  <c r="C359" i="4"/>
  <c r="G360" i="4"/>
  <c r="H359" i="4"/>
  <c r="D359" i="4" s="1"/>
  <c r="BE361" i="4" l="1"/>
  <c r="BG361" i="4" s="1"/>
  <c r="AQ361" i="4" s="1"/>
  <c r="C360" i="4"/>
  <c r="G361" i="4"/>
  <c r="H360" i="4"/>
  <c r="D360" i="4" s="1"/>
  <c r="BE362" i="4" l="1"/>
  <c r="BG362" i="4" s="1"/>
  <c r="AQ362" i="4" s="1"/>
  <c r="G362" i="4"/>
  <c r="C361" i="4"/>
  <c r="H361" i="4"/>
  <c r="D361" i="4" s="1"/>
  <c r="BE363" i="4" l="1"/>
  <c r="BG363" i="4" s="1"/>
  <c r="AQ363" i="4" s="1"/>
  <c r="G363" i="4"/>
  <c r="H362" i="4"/>
  <c r="D362" i="4" s="1"/>
  <c r="C362" i="4"/>
  <c r="BE364" i="4" l="1"/>
  <c r="BG364" i="4" s="1"/>
  <c r="AQ364" i="4" s="1"/>
  <c r="G364" i="4"/>
  <c r="C363" i="4"/>
  <c r="H363" i="4"/>
  <c r="D363" i="4" s="1"/>
  <c r="BE365" i="4" l="1"/>
  <c r="BG365" i="4" s="1"/>
  <c r="AQ365" i="4" s="1"/>
  <c r="C364" i="4"/>
  <c r="G365" i="4"/>
  <c r="H364" i="4"/>
  <c r="D364" i="4" s="1"/>
  <c r="BE366" i="4" l="1"/>
  <c r="BG366" i="4" s="1"/>
  <c r="C365" i="4"/>
  <c r="G366" i="4"/>
  <c r="H365" i="4"/>
  <c r="D365" i="4" s="1"/>
  <c r="AQ366" i="4"/>
  <c r="BE367" i="4" l="1"/>
  <c r="BG367" i="4" s="1"/>
  <c r="AQ367" i="4" s="1"/>
  <c r="G367" i="4"/>
  <c r="C366" i="4"/>
  <c r="H366" i="4"/>
  <c r="D366" i="4" s="1"/>
  <c r="BE368" i="4" l="1"/>
  <c r="BG368" i="4" s="1"/>
  <c r="H367" i="4"/>
  <c r="D367" i="4" s="1"/>
  <c r="C367" i="4"/>
  <c r="G368" i="4"/>
  <c r="AQ368" i="4"/>
  <c r="BE369" i="4" l="1"/>
  <c r="BG369" i="4" s="1"/>
  <c r="G369" i="4"/>
  <c r="C368" i="4"/>
  <c r="H368" i="4"/>
  <c r="D368" i="4" s="1"/>
  <c r="AQ369" i="4"/>
  <c r="BE370" i="4" l="1"/>
  <c r="BG370" i="4" s="1"/>
  <c r="AQ370" i="4" s="1"/>
  <c r="H369" i="4"/>
  <c r="D369" i="4" s="1"/>
  <c r="C369" i="4"/>
  <c r="G370" i="4"/>
  <c r="BE371" i="4" l="1"/>
  <c r="BG371" i="4" s="1"/>
  <c r="AQ371" i="4" s="1"/>
  <c r="H370" i="4"/>
  <c r="C370" i="4"/>
  <c r="D370" i="4"/>
  <c r="G371" i="4"/>
  <c r="BE372" i="4" l="1"/>
  <c r="BG372" i="4" s="1"/>
  <c r="AQ372" i="4" s="1"/>
  <c r="H371" i="4"/>
  <c r="D371" i="4" s="1"/>
  <c r="C371" i="4"/>
  <c r="G372" i="4"/>
  <c r="BE373" i="4" l="1"/>
  <c r="BG373" i="4" s="1"/>
  <c r="H372" i="4"/>
  <c r="D372" i="4" s="1"/>
  <c r="C372" i="4"/>
  <c r="G373" i="4"/>
  <c r="AQ373" i="4"/>
  <c r="BE374" i="4" l="1"/>
  <c r="BG374" i="4" s="1"/>
  <c r="AQ374" i="4" s="1"/>
  <c r="H373" i="4"/>
  <c r="D373" i="4" s="1"/>
  <c r="G374" i="4"/>
  <c r="C373" i="4"/>
  <c r="BE375" i="4" l="1"/>
  <c r="BG375" i="4" s="1"/>
  <c r="AQ375" i="4" s="1"/>
  <c r="H374" i="4"/>
  <c r="D374" i="4" s="1"/>
  <c r="G375" i="4"/>
  <c r="C374" i="4"/>
  <c r="BE376" i="4" l="1"/>
  <c r="BG376" i="4" s="1"/>
  <c r="AQ376" i="4" s="1"/>
  <c r="C375" i="4"/>
  <c r="H375" i="4"/>
  <c r="D375" i="4" s="1"/>
  <c r="G376" i="4"/>
  <c r="BE377" i="4" l="1"/>
  <c r="BG377" i="4" s="1"/>
  <c r="AQ377" i="4" s="1"/>
  <c r="C376" i="4"/>
  <c r="H376" i="4"/>
  <c r="D376" i="4" s="1"/>
  <c r="G377" i="4"/>
  <c r="BE378" i="4" l="1"/>
  <c r="BG378" i="4" s="1"/>
  <c r="C377" i="4"/>
  <c r="G378" i="4"/>
  <c r="H377" i="4"/>
  <c r="D377" i="4" s="1"/>
  <c r="AQ378" i="4"/>
  <c r="BE379" i="4" l="1"/>
  <c r="BG379" i="4" s="1"/>
  <c r="AQ379" i="4" s="1"/>
  <c r="G379" i="4"/>
  <c r="C378" i="4"/>
  <c r="H378" i="4"/>
  <c r="D378" i="4" s="1"/>
  <c r="BE380" i="4" l="1"/>
  <c r="BG380" i="4" s="1"/>
  <c r="C379" i="4"/>
  <c r="G380" i="4"/>
  <c r="H379" i="4"/>
  <c r="D379" i="4" s="1"/>
  <c r="AQ380" i="4"/>
  <c r="BE381" i="4" l="1"/>
  <c r="BG381" i="4" s="1"/>
  <c r="AQ381" i="4" s="1"/>
  <c r="H380" i="4"/>
  <c r="D380" i="4" s="1"/>
  <c r="G381" i="4"/>
  <c r="C380" i="4"/>
  <c r="BE382" i="4" l="1"/>
  <c r="BG382" i="4" s="1"/>
  <c r="AQ382" i="4" s="1"/>
  <c r="G382" i="4"/>
  <c r="H381" i="4"/>
  <c r="D381" i="4" s="1"/>
  <c r="C381" i="4"/>
  <c r="BE383" i="4" l="1"/>
  <c r="BG383" i="4" s="1"/>
  <c r="G383" i="4"/>
  <c r="C382" i="4"/>
  <c r="H382" i="4"/>
  <c r="D382" i="4" s="1"/>
  <c r="AQ383" i="4"/>
  <c r="BE384" i="4" l="1"/>
  <c r="BG384" i="4" s="1"/>
  <c r="AQ384" i="4" s="1"/>
  <c r="G384" i="4"/>
  <c r="H383" i="4"/>
  <c r="C383" i="4"/>
  <c r="D383" i="4"/>
  <c r="BE385" i="4" l="1"/>
  <c r="BG385" i="4" s="1"/>
  <c r="G385" i="4"/>
  <c r="C384" i="4"/>
  <c r="H384" i="4"/>
  <c r="D384" i="4" s="1"/>
  <c r="AQ385" i="4"/>
  <c r="BE386" i="4" l="1"/>
  <c r="BG386" i="4" s="1"/>
  <c r="H385" i="4"/>
  <c r="D385" i="4" s="1"/>
  <c r="G386" i="4"/>
  <c r="C385" i="4"/>
  <c r="AQ386" i="4"/>
  <c r="BE387" i="4" l="1"/>
  <c r="BG387" i="4" s="1"/>
  <c r="AQ387" i="4" s="1"/>
  <c r="G387" i="4"/>
  <c r="C386" i="4"/>
  <c r="H386" i="4"/>
  <c r="D386" i="4" s="1"/>
  <c r="BE388" i="4" l="1"/>
  <c r="BG388" i="4" s="1"/>
  <c r="G388" i="4"/>
  <c r="H387" i="4"/>
  <c r="D387" i="4" s="1"/>
  <c r="C387" i="4"/>
  <c r="AQ388" i="4"/>
  <c r="BE389" i="4" l="1"/>
  <c r="BG389" i="4" s="1"/>
  <c r="H388" i="4"/>
  <c r="D388" i="4" s="1"/>
  <c r="G389" i="4"/>
  <c r="C388" i="4"/>
  <c r="AQ389" i="4"/>
  <c r="BE390" i="4" l="1"/>
  <c r="BG390" i="4" s="1"/>
  <c r="G390" i="4"/>
  <c r="C389" i="4"/>
  <c r="H389" i="4"/>
  <c r="D389" i="4" s="1"/>
  <c r="AQ390" i="4"/>
  <c r="BE391" i="4" l="1"/>
  <c r="BG391" i="4" s="1"/>
  <c r="C390" i="4"/>
  <c r="G391" i="4"/>
  <c r="H390" i="4"/>
  <c r="D390" i="4" s="1"/>
  <c r="AQ391" i="4"/>
  <c r="BE392" i="4" l="1"/>
  <c r="BG392" i="4" s="1"/>
  <c r="C391" i="4"/>
  <c r="G392" i="4"/>
  <c r="H391" i="4"/>
  <c r="D391" i="4" s="1"/>
  <c r="AQ392" i="4"/>
  <c r="BE393" i="4" l="1"/>
  <c r="BG393" i="4" s="1"/>
  <c r="C392" i="4"/>
  <c r="H392" i="4"/>
  <c r="G393" i="4"/>
  <c r="D392" i="4"/>
  <c r="AQ393" i="4"/>
  <c r="BE394" i="4" l="1"/>
  <c r="BG394" i="4" s="1"/>
  <c r="H393" i="4"/>
  <c r="D393" i="4" s="1"/>
  <c r="C393" i="4"/>
  <c r="G394" i="4"/>
  <c r="AQ394" i="4"/>
  <c r="BE395" i="4" l="1"/>
  <c r="BG395" i="4" s="1"/>
  <c r="AQ395" i="4" s="1"/>
  <c r="C394" i="4"/>
  <c r="G395" i="4"/>
  <c r="H394" i="4"/>
  <c r="D394" i="4" s="1"/>
  <c r="BE396" i="4" l="1"/>
  <c r="BG396" i="4" s="1"/>
  <c r="AQ396" i="4" s="1"/>
  <c r="H395" i="4"/>
  <c r="D395" i="4" s="1"/>
  <c r="G396" i="4"/>
  <c r="C395" i="4"/>
  <c r="BE397" i="4" l="1"/>
  <c r="BG397" i="4" s="1"/>
  <c r="H396" i="4"/>
  <c r="D396" i="4" s="1"/>
  <c r="G397" i="4"/>
  <c r="C396" i="4"/>
  <c r="AQ397" i="4"/>
  <c r="BE398" i="4" l="1"/>
  <c r="BG398" i="4" s="1"/>
  <c r="G398" i="4"/>
  <c r="C397" i="4"/>
  <c r="H397" i="4"/>
  <c r="D397" i="4" s="1"/>
  <c r="AQ398" i="4"/>
  <c r="BE399" i="4" l="1"/>
  <c r="BG399" i="4" s="1"/>
  <c r="AQ399" i="4" s="1"/>
  <c r="G399" i="4"/>
  <c r="C398" i="4"/>
  <c r="H398" i="4"/>
  <c r="D398" i="4" s="1"/>
  <c r="BE400" i="4" l="1"/>
  <c r="BG400" i="4" s="1"/>
  <c r="G400" i="4"/>
  <c r="C399" i="4"/>
  <c r="H399" i="4"/>
  <c r="D399" i="4" s="1"/>
  <c r="AQ400" i="4"/>
  <c r="BE401" i="4" l="1"/>
  <c r="BG401" i="4" s="1"/>
  <c r="H400" i="4"/>
  <c r="D400" i="4" s="1"/>
  <c r="G401" i="4"/>
  <c r="C400" i="4"/>
  <c r="AQ401" i="4"/>
  <c r="BE402" i="4" l="1"/>
  <c r="BG402" i="4" s="1"/>
  <c r="AQ402" i="4" s="1"/>
  <c r="G402" i="4"/>
  <c r="C401" i="4"/>
  <c r="H401" i="4"/>
  <c r="D401" i="4" s="1"/>
  <c r="BE403" i="4" l="1"/>
  <c r="BG403" i="4" s="1"/>
  <c r="AQ403" i="4" s="1"/>
  <c r="G403" i="4"/>
  <c r="H402" i="4"/>
  <c r="D402" i="4" s="1"/>
  <c r="C402" i="4"/>
  <c r="BE404" i="4" l="1"/>
  <c r="BG404" i="4" s="1"/>
  <c r="AQ404" i="4" s="1"/>
  <c r="C403" i="4"/>
  <c r="G404" i="4"/>
  <c r="H403" i="4"/>
  <c r="D403" i="4" s="1"/>
  <c r="BE405" i="4" l="1"/>
  <c r="BG405" i="4" s="1"/>
  <c r="G405" i="4"/>
  <c r="H404" i="4"/>
  <c r="D404" i="4" s="1"/>
  <c r="C404" i="4"/>
  <c r="AQ405" i="4"/>
  <c r="BE406" i="4" l="1"/>
  <c r="BG406" i="4" s="1"/>
  <c r="C405" i="4"/>
  <c r="G406" i="4"/>
  <c r="H405" i="4"/>
  <c r="D405" i="4" s="1"/>
  <c r="AQ406" i="4"/>
  <c r="BE407" i="4" l="1"/>
  <c r="BG407" i="4" s="1"/>
  <c r="AQ407" i="4" s="1"/>
  <c r="H406" i="4"/>
  <c r="G407" i="4"/>
  <c r="C406" i="4"/>
  <c r="D406" i="4"/>
  <c r="BE408" i="4" l="1"/>
  <c r="BG408" i="4" s="1"/>
  <c r="G408" i="4"/>
  <c r="H407" i="4"/>
  <c r="D407" i="4" s="1"/>
  <c r="C407" i="4"/>
  <c r="AQ408" i="4"/>
  <c r="BE409" i="4" l="1"/>
  <c r="BG409" i="4" s="1"/>
  <c r="C408" i="4"/>
  <c r="G409" i="4"/>
  <c r="H408" i="4"/>
  <c r="D408" i="4" s="1"/>
  <c r="AQ409" i="4"/>
  <c r="BE410" i="4" l="1"/>
  <c r="BG410" i="4" s="1"/>
  <c r="C409" i="4"/>
  <c r="H409" i="4"/>
  <c r="D409" i="4" s="1"/>
  <c r="G410" i="4"/>
  <c r="AQ410" i="4"/>
  <c r="BE411" i="4" l="1"/>
  <c r="BG411" i="4" s="1"/>
  <c r="G411" i="4"/>
  <c r="H410" i="4"/>
  <c r="D410" i="4" s="1"/>
  <c r="C410" i="4"/>
  <c r="AQ411" i="4"/>
  <c r="BE412" i="4" l="1"/>
  <c r="BG412" i="4" s="1"/>
  <c r="AQ412" i="4" s="1"/>
  <c r="H411" i="4"/>
  <c r="D411" i="4" s="1"/>
  <c r="G412" i="4"/>
  <c r="C411" i="4"/>
  <c r="BE413" i="4" l="1"/>
  <c r="BG413" i="4" s="1"/>
  <c r="AQ413" i="4" s="1"/>
  <c r="C412" i="4"/>
  <c r="G413" i="4"/>
  <c r="H412" i="4"/>
  <c r="D412" i="4" s="1"/>
  <c r="BE414" i="4" l="1"/>
  <c r="BG414" i="4" s="1"/>
  <c r="H413" i="4"/>
  <c r="C413" i="4"/>
  <c r="D413" i="4"/>
  <c r="G414" i="4"/>
  <c r="AQ414" i="4"/>
  <c r="BE415" i="4" l="1"/>
  <c r="BG415" i="4" s="1"/>
  <c r="AQ415" i="4" s="1"/>
  <c r="H414" i="4"/>
  <c r="D414" i="4" s="1"/>
  <c r="C414" i="4"/>
  <c r="G415" i="4"/>
  <c r="BE416" i="4" l="1"/>
  <c r="BG416" i="4" s="1"/>
  <c r="AQ416" i="4" s="1"/>
  <c r="G416" i="4"/>
  <c r="C415" i="4"/>
  <c r="H415" i="4"/>
  <c r="D415" i="4" s="1"/>
  <c r="BE417" i="4" l="1"/>
  <c r="BG417" i="4" s="1"/>
  <c r="AQ417" i="4" s="1"/>
  <c r="G417" i="4"/>
  <c r="H416" i="4"/>
  <c r="D416" i="4" s="1"/>
  <c r="C416" i="4"/>
  <c r="BE418" i="4" l="1"/>
  <c r="BG418" i="4" s="1"/>
  <c r="G418" i="4"/>
  <c r="H417" i="4"/>
  <c r="D417" i="4"/>
  <c r="C417" i="4"/>
  <c r="AQ418" i="4"/>
  <c r="BE419" i="4" l="1"/>
  <c r="BG419" i="4" s="1"/>
  <c r="G419" i="4"/>
  <c r="C418" i="4"/>
  <c r="H418" i="4"/>
  <c r="D418" i="4" s="1"/>
  <c r="AQ419" i="4"/>
  <c r="BE420" i="4" l="1"/>
  <c r="BG420" i="4" s="1"/>
  <c r="G420" i="4"/>
  <c r="H419" i="4"/>
  <c r="D419" i="4" s="1"/>
  <c r="C419" i="4"/>
  <c r="AQ420" i="4"/>
  <c r="BE421" i="4" l="1"/>
  <c r="BG421" i="4" s="1"/>
  <c r="H420" i="4"/>
  <c r="D420" i="4" s="1"/>
  <c r="G421" i="4"/>
  <c r="C420" i="4"/>
  <c r="AQ421" i="4"/>
  <c r="BE422" i="4" l="1"/>
  <c r="BG422" i="4" s="1"/>
  <c r="H421" i="4"/>
  <c r="C421" i="4"/>
  <c r="D421" i="4"/>
  <c r="G422" i="4"/>
  <c r="AQ422" i="4"/>
  <c r="BE423" i="4" l="1"/>
  <c r="BG423" i="4" s="1"/>
  <c r="AQ423" i="4" s="1"/>
  <c r="C422" i="4"/>
  <c r="G423" i="4"/>
  <c r="H422" i="4"/>
  <c r="D422" i="4" s="1"/>
  <c r="BE424" i="4" l="1"/>
  <c r="BG424" i="4" s="1"/>
  <c r="G424" i="4"/>
  <c r="H423" i="4"/>
  <c r="D423" i="4" s="1"/>
  <c r="C423" i="4"/>
  <c r="AQ424" i="4"/>
  <c r="BE425" i="4" l="1"/>
  <c r="BG425" i="4" s="1"/>
  <c r="AQ425" i="4" s="1"/>
  <c r="C424" i="4"/>
  <c r="G425" i="4"/>
  <c r="H424" i="4"/>
  <c r="D424" i="4" s="1"/>
  <c r="BE426" i="4" l="1"/>
  <c r="BG426" i="4" s="1"/>
  <c r="G426" i="4"/>
  <c r="H425" i="4"/>
  <c r="D425" i="4" s="1"/>
  <c r="C425" i="4"/>
  <c r="AQ426" i="4"/>
  <c r="BE427" i="4" l="1"/>
  <c r="BG427" i="4" s="1"/>
  <c r="AQ427" i="4" s="1"/>
  <c r="G427" i="4"/>
  <c r="H426" i="4"/>
  <c r="D426" i="4" s="1"/>
  <c r="C426" i="4"/>
  <c r="BE428" i="4" l="1"/>
  <c r="BG428" i="4" s="1"/>
  <c r="AQ428" i="4" s="1"/>
  <c r="G428" i="4"/>
  <c r="H427" i="4"/>
  <c r="D427" i="4" s="1"/>
  <c r="C427" i="4"/>
  <c r="BE429" i="4" l="1"/>
  <c r="BG429" i="4" s="1"/>
  <c r="G429" i="4"/>
  <c r="C428" i="4"/>
  <c r="H428" i="4"/>
  <c r="D428" i="4" s="1"/>
  <c r="AQ429" i="4"/>
  <c r="BE430" i="4" l="1"/>
  <c r="BG430" i="4" s="1"/>
  <c r="AQ430" i="4" s="1"/>
  <c r="G430" i="4"/>
  <c r="H429" i="4"/>
  <c r="D429" i="4" s="1"/>
  <c r="C429" i="4"/>
  <c r="BE431" i="4" l="1"/>
  <c r="BG431" i="4" s="1"/>
  <c r="AQ431" i="4" s="1"/>
  <c r="G431" i="4"/>
  <c r="H430" i="4"/>
  <c r="D430" i="4" s="1"/>
  <c r="C430" i="4"/>
  <c r="BE432" i="4" l="1"/>
  <c r="BG432" i="4" s="1"/>
  <c r="H431" i="4"/>
  <c r="C431" i="4"/>
  <c r="G432" i="4"/>
  <c r="D431" i="4"/>
  <c r="AQ432" i="4"/>
  <c r="BE433" i="4" l="1"/>
  <c r="BG433" i="4" s="1"/>
  <c r="C432" i="4"/>
  <c r="G433" i="4"/>
  <c r="H432" i="4"/>
  <c r="D432" i="4" s="1"/>
  <c r="AQ433" i="4"/>
  <c r="BE434" i="4" l="1"/>
  <c r="BG434" i="4" s="1"/>
  <c r="H433" i="4"/>
  <c r="G434" i="4"/>
  <c r="C433" i="4"/>
  <c r="D433" i="4"/>
  <c r="AQ434" i="4"/>
  <c r="BE435" i="4" l="1"/>
  <c r="BG435" i="4" s="1"/>
  <c r="G435" i="4"/>
  <c r="H434" i="4"/>
  <c r="D434" i="4" s="1"/>
  <c r="C434" i="4"/>
  <c r="AQ435" i="4"/>
  <c r="BE436" i="4" l="1"/>
  <c r="BG436" i="4" s="1"/>
  <c r="G436" i="4"/>
  <c r="C435" i="4"/>
  <c r="H435" i="4"/>
  <c r="D435" i="4" s="1"/>
  <c r="AQ436" i="4"/>
  <c r="BE437" i="4" l="1"/>
  <c r="BG437" i="4" s="1"/>
  <c r="H436" i="4"/>
  <c r="D436" i="4" s="1"/>
  <c r="G437" i="4"/>
  <c r="C436" i="4"/>
  <c r="AQ437" i="4"/>
  <c r="BE438" i="4" l="1"/>
  <c r="BG438" i="4" s="1"/>
  <c r="AQ438" i="4" s="1"/>
  <c r="C437" i="4"/>
  <c r="G438" i="4"/>
  <c r="H437" i="4"/>
  <c r="D437" i="4" s="1"/>
  <c r="BE439" i="4" l="1"/>
  <c r="BG439" i="4" s="1"/>
  <c r="G439" i="4"/>
  <c r="C438" i="4"/>
  <c r="H438" i="4"/>
  <c r="D438" i="4" s="1"/>
  <c r="AQ439" i="4"/>
  <c r="BE440" i="4" l="1"/>
  <c r="BG440" i="4" s="1"/>
  <c r="AQ440" i="4" s="1"/>
  <c r="H439" i="4"/>
  <c r="D439" i="4" s="1"/>
  <c r="G440" i="4"/>
  <c r="C439" i="4"/>
  <c r="BE441" i="4" l="1"/>
  <c r="BG441" i="4" s="1"/>
  <c r="AQ441" i="4" s="1"/>
  <c r="H440" i="4"/>
  <c r="D440" i="4" s="1"/>
  <c r="G441" i="4"/>
  <c r="C440" i="4"/>
  <c r="BE442" i="4" l="1"/>
  <c r="BG442" i="4" s="1"/>
  <c r="C441" i="4"/>
  <c r="G442" i="4"/>
  <c r="H441" i="4"/>
  <c r="D441" i="4" s="1"/>
  <c r="AQ442" i="4"/>
  <c r="BE443" i="4" l="1"/>
  <c r="BG443" i="4" s="1"/>
  <c r="G443" i="4"/>
  <c r="H442" i="4"/>
  <c r="C442" i="4"/>
  <c r="D442" i="4"/>
  <c r="AQ443" i="4"/>
  <c r="BE444" i="4" l="1"/>
  <c r="BG444" i="4" s="1"/>
  <c r="G444" i="4"/>
  <c r="H443" i="4"/>
  <c r="D443" i="4" s="1"/>
  <c r="C443" i="4"/>
  <c r="AQ444" i="4"/>
  <c r="BE445" i="4" l="1"/>
  <c r="BG445" i="4" s="1"/>
  <c r="G445" i="4"/>
  <c r="H444" i="4"/>
  <c r="D444" i="4" s="1"/>
  <c r="C444" i="4"/>
  <c r="AQ445" i="4"/>
  <c r="BE446" i="4" l="1"/>
  <c r="BG446" i="4" s="1"/>
  <c r="AQ446" i="4" s="1"/>
  <c r="H445" i="4"/>
  <c r="C445" i="4"/>
  <c r="D445" i="4"/>
  <c r="G446" i="4"/>
  <c r="BE447" i="4" l="1"/>
  <c r="BG447" i="4" s="1"/>
  <c r="AQ447" i="4" s="1"/>
  <c r="G447" i="4"/>
  <c r="C446" i="4"/>
  <c r="H446" i="4"/>
  <c r="D446" i="4" s="1"/>
  <c r="BE448" i="4" l="1"/>
  <c r="BG448" i="4" s="1"/>
  <c r="H447" i="4"/>
  <c r="D447" i="4" s="1"/>
  <c r="G448" i="4"/>
  <c r="C447" i="4"/>
  <c r="AQ448" i="4"/>
  <c r="BE449" i="4" l="1"/>
  <c r="BG449" i="4" s="1"/>
  <c r="G449" i="4"/>
  <c r="C448" i="4"/>
  <c r="H448" i="4"/>
  <c r="D448" i="4" s="1"/>
  <c r="AQ449" i="4"/>
  <c r="BE450" i="4" l="1"/>
  <c r="BG450" i="4" s="1"/>
  <c r="AQ450" i="4" s="1"/>
  <c r="G450" i="4"/>
  <c r="H449" i="4"/>
  <c r="D449" i="4" s="1"/>
  <c r="C449" i="4"/>
  <c r="BE451" i="4" l="1"/>
  <c r="BG451" i="4" s="1"/>
  <c r="H450" i="4"/>
  <c r="D450" i="4" s="1"/>
  <c r="C450" i="4"/>
  <c r="G451" i="4"/>
  <c r="AQ451" i="4"/>
  <c r="BE452" i="4" l="1"/>
  <c r="BG452" i="4" s="1"/>
  <c r="H451" i="4"/>
  <c r="D451" i="4" s="1"/>
  <c r="G452" i="4"/>
  <c r="C451" i="4"/>
  <c r="AQ452" i="4"/>
  <c r="BE453" i="4" l="1"/>
  <c r="BG453" i="4" s="1"/>
  <c r="G453" i="4"/>
  <c r="H452" i="4"/>
  <c r="D452" i="4" s="1"/>
  <c r="C452" i="4"/>
  <c r="AQ453" i="4"/>
  <c r="BE454" i="4" l="1"/>
  <c r="BG454" i="4" s="1"/>
  <c r="H453" i="4"/>
  <c r="G454" i="4"/>
  <c r="C453" i="4"/>
  <c r="D453" i="4"/>
  <c r="AQ454" i="4"/>
  <c r="BE455" i="4" l="1"/>
  <c r="BG455" i="4" s="1"/>
  <c r="G455" i="4"/>
  <c r="H454" i="4"/>
  <c r="D454" i="4" s="1"/>
  <c r="C454" i="4"/>
  <c r="AQ455" i="4"/>
  <c r="BE456" i="4" l="1"/>
  <c r="BG456" i="4" s="1"/>
  <c r="AQ456" i="4" s="1"/>
  <c r="G456" i="4"/>
  <c r="C455" i="4"/>
  <c r="H455" i="4"/>
  <c r="D455" i="4" s="1"/>
  <c r="BE457" i="4" l="1"/>
  <c r="BG457" i="4" s="1"/>
  <c r="G457" i="4"/>
  <c r="C456" i="4"/>
  <c r="H456" i="4"/>
  <c r="D456" i="4"/>
  <c r="AQ457" i="4"/>
  <c r="BE458" i="4" l="1"/>
  <c r="BG458" i="4" s="1"/>
  <c r="AQ458" i="4" s="1"/>
  <c r="H457" i="4"/>
  <c r="D457" i="4" s="1"/>
  <c r="C457" i="4"/>
  <c r="G458" i="4"/>
  <c r="BE459" i="4" l="1"/>
  <c r="BG459" i="4" s="1"/>
  <c r="AQ459" i="4" s="1"/>
  <c r="G459" i="4"/>
  <c r="H458" i="4"/>
  <c r="D458" i="4" s="1"/>
  <c r="C458" i="4"/>
  <c r="BE460" i="4" l="1"/>
  <c r="BG460" i="4" s="1"/>
  <c r="C459" i="4"/>
  <c r="G460" i="4"/>
  <c r="H459" i="4"/>
  <c r="D459" i="4" s="1"/>
  <c r="AQ460" i="4"/>
  <c r="BE461" i="4" l="1"/>
  <c r="BG461" i="4" s="1"/>
  <c r="AQ461" i="4" s="1"/>
  <c r="H460" i="4"/>
  <c r="D460" i="4"/>
  <c r="G461" i="4"/>
  <c r="C460" i="4"/>
  <c r="BE462" i="4" l="1"/>
  <c r="BG462" i="4" s="1"/>
  <c r="G462" i="4"/>
  <c r="H461" i="4"/>
  <c r="D461" i="4" s="1"/>
  <c r="C461" i="4"/>
  <c r="AQ462" i="4"/>
  <c r="BE463" i="4" l="1"/>
  <c r="BG463" i="4" s="1"/>
  <c r="AQ463" i="4" s="1"/>
  <c r="G463" i="4"/>
  <c r="H462" i="4"/>
  <c r="D462" i="4" s="1"/>
  <c r="C462" i="4"/>
  <c r="BE464" i="4" l="1"/>
  <c r="BG464" i="4" s="1"/>
  <c r="G464" i="4"/>
  <c r="H463" i="4"/>
  <c r="D463" i="4" s="1"/>
  <c r="C463" i="4"/>
  <c r="AQ464" i="4"/>
  <c r="BE465" i="4" l="1"/>
  <c r="BG465" i="4" s="1"/>
  <c r="AQ465" i="4" s="1"/>
  <c r="G465" i="4"/>
  <c r="C464" i="4"/>
  <c r="H464" i="4"/>
  <c r="D464" i="4" s="1"/>
  <c r="BE466" i="4" l="1"/>
  <c r="BG466" i="4" s="1"/>
  <c r="AQ466" i="4" s="1"/>
  <c r="G466" i="4"/>
  <c r="H465" i="4"/>
  <c r="D465" i="4" s="1"/>
  <c r="C465" i="4"/>
  <c r="BE467" i="4" l="1"/>
  <c r="BG467" i="4" s="1"/>
  <c r="AQ467" i="4" s="1"/>
  <c r="G467" i="4"/>
  <c r="C466" i="4"/>
  <c r="H466" i="4"/>
  <c r="D466" i="4" s="1"/>
  <c r="BE468" i="4" l="1"/>
  <c r="BG468" i="4" s="1"/>
  <c r="H467" i="4"/>
  <c r="D467" i="4" s="1"/>
  <c r="G468" i="4"/>
  <c r="C467" i="4"/>
  <c r="AQ468" i="4"/>
  <c r="BE469" i="4" l="1"/>
  <c r="BG469" i="4" s="1"/>
  <c r="AQ469" i="4" s="1"/>
  <c r="H468" i="4"/>
  <c r="D468" i="4" s="1"/>
  <c r="G469" i="4"/>
  <c r="C468" i="4"/>
  <c r="BE470" i="4" l="1"/>
  <c r="BG470" i="4" s="1"/>
  <c r="G470" i="4"/>
  <c r="H469" i="4"/>
  <c r="D469" i="4" s="1"/>
  <c r="C469" i="4"/>
  <c r="AQ470" i="4"/>
  <c r="BE471" i="4" l="1"/>
  <c r="BG471" i="4" s="1"/>
  <c r="AQ471" i="4" s="1"/>
  <c r="G471" i="4"/>
  <c r="H470" i="4"/>
  <c r="D470" i="4" s="1"/>
  <c r="C470" i="4"/>
  <c r="BE472" i="4" l="1"/>
  <c r="BG472" i="4" s="1"/>
  <c r="AQ472" i="4" s="1"/>
  <c r="C471" i="4"/>
  <c r="G472" i="4"/>
  <c r="H471" i="4"/>
  <c r="D471" i="4" s="1"/>
  <c r="BE473" i="4" l="1"/>
  <c r="BG473" i="4" s="1"/>
  <c r="G473" i="4"/>
  <c r="H472" i="4"/>
  <c r="D472" i="4"/>
  <c r="C472" i="4"/>
  <c r="AQ473" i="4"/>
  <c r="BE474" i="4" l="1"/>
  <c r="BG474" i="4" s="1"/>
  <c r="AQ474" i="4" s="1"/>
  <c r="H473" i="4"/>
  <c r="D473" i="4" s="1"/>
  <c r="G474" i="4"/>
  <c r="C473" i="4"/>
  <c r="BE475" i="4" l="1"/>
  <c r="BG475" i="4" s="1"/>
  <c r="G475" i="4"/>
  <c r="H474" i="4"/>
  <c r="D474" i="4" s="1"/>
  <c r="C474" i="4"/>
  <c r="AQ475" i="4"/>
  <c r="BE476" i="4" l="1"/>
  <c r="BG476" i="4" s="1"/>
  <c r="AQ476" i="4" s="1"/>
  <c r="G476" i="4"/>
  <c r="C475" i="4"/>
  <c r="H475" i="4"/>
  <c r="D475" i="4" s="1"/>
  <c r="BE477" i="4" l="1"/>
  <c r="BG477" i="4" s="1"/>
  <c r="G477" i="4"/>
  <c r="H476" i="4"/>
  <c r="D476" i="4" s="1"/>
  <c r="C476" i="4"/>
  <c r="AQ477" i="4"/>
  <c r="BE478" i="4" l="1"/>
  <c r="BG478" i="4" s="1"/>
  <c r="G478" i="4"/>
  <c r="H477" i="4"/>
  <c r="C477" i="4"/>
  <c r="D477" i="4"/>
  <c r="AQ478" i="4"/>
  <c r="BE479" i="4" l="1"/>
  <c r="BG479" i="4" s="1"/>
  <c r="G479" i="4"/>
  <c r="H478" i="4"/>
  <c r="D478" i="4"/>
  <c r="C478" i="4"/>
  <c r="AQ479" i="4"/>
  <c r="BE480" i="4" l="1"/>
  <c r="BG480" i="4" s="1"/>
  <c r="AQ480" i="4" s="1"/>
  <c r="C479" i="4"/>
  <c r="H479" i="4"/>
  <c r="D479" i="4" s="1"/>
  <c r="G480" i="4"/>
  <c r="BE481" i="4" l="1"/>
  <c r="BG481" i="4" s="1"/>
  <c r="G481" i="4"/>
  <c r="C480" i="4"/>
  <c r="H480" i="4"/>
  <c r="D480" i="4" s="1"/>
  <c r="AQ481" i="4"/>
  <c r="BE482" i="4" l="1"/>
  <c r="BG482" i="4" s="1"/>
  <c r="AQ482" i="4" s="1"/>
  <c r="G482" i="4"/>
  <c r="H481" i="4"/>
  <c r="D481" i="4" s="1"/>
  <c r="C481" i="4"/>
  <c r="BE483" i="4" l="1"/>
  <c r="BG483" i="4" s="1"/>
  <c r="G483" i="4"/>
  <c r="H482" i="4"/>
  <c r="D482" i="4" s="1"/>
  <c r="C482" i="4"/>
  <c r="AQ483" i="4"/>
  <c r="BE484" i="4" l="1"/>
  <c r="BG484" i="4" s="1"/>
  <c r="AQ484" i="4" s="1"/>
  <c r="C483" i="4"/>
  <c r="G484" i="4"/>
  <c r="H483" i="4"/>
  <c r="D483" i="4" s="1"/>
  <c r="BE485" i="4" l="1"/>
  <c r="BG485" i="4" s="1"/>
  <c r="AQ485" i="4" s="1"/>
  <c r="G485" i="4"/>
  <c r="H484" i="4"/>
  <c r="D484" i="4" s="1"/>
  <c r="C484" i="4"/>
  <c r="BE486" i="4" l="1"/>
  <c r="BG486" i="4" s="1"/>
  <c r="AQ486" i="4" s="1"/>
  <c r="C485" i="4"/>
  <c r="H485" i="4"/>
  <c r="D485" i="4" s="1"/>
  <c r="G486" i="4"/>
  <c r="BE487" i="4" l="1"/>
  <c r="BG487" i="4" s="1"/>
  <c r="H486" i="4"/>
  <c r="D486" i="4" s="1"/>
  <c r="G487" i="4"/>
  <c r="C486" i="4"/>
  <c r="AQ487" i="4"/>
  <c r="BE488" i="4" l="1"/>
  <c r="BG488" i="4" s="1"/>
  <c r="AQ488" i="4" s="1"/>
  <c r="C487" i="4"/>
  <c r="G488" i="4"/>
  <c r="H487" i="4"/>
  <c r="D487" i="4" s="1"/>
  <c r="BE489" i="4" l="1"/>
  <c r="BG489" i="4" s="1"/>
  <c r="AQ489" i="4" s="1"/>
  <c r="G489" i="4"/>
  <c r="H488" i="4"/>
  <c r="D488" i="4" s="1"/>
  <c r="C488" i="4"/>
  <c r="BE490" i="4" l="1"/>
  <c r="BG490" i="4" s="1"/>
  <c r="H489" i="4"/>
  <c r="D489" i="4" s="1"/>
  <c r="G490" i="4"/>
  <c r="C489" i="4"/>
  <c r="AQ490" i="4"/>
  <c r="BE491" i="4" l="1"/>
  <c r="BG491" i="4" s="1"/>
  <c r="G491" i="4"/>
  <c r="H490" i="4"/>
  <c r="D490" i="4" s="1"/>
  <c r="C490" i="4"/>
  <c r="AQ491" i="4"/>
  <c r="BE492" i="4" l="1"/>
  <c r="BG492" i="4" s="1"/>
  <c r="H491" i="4"/>
  <c r="D491" i="4" s="1"/>
  <c r="C491" i="4"/>
  <c r="G492" i="4"/>
  <c r="AQ492" i="4"/>
  <c r="BE493" i="4" l="1"/>
  <c r="BG493" i="4" s="1"/>
  <c r="AQ493" i="4" s="1"/>
  <c r="C492" i="4"/>
  <c r="G493" i="4"/>
  <c r="H492" i="4"/>
  <c r="D492" i="4" s="1"/>
  <c r="BE494" i="4" l="1"/>
  <c r="BG494" i="4" s="1"/>
  <c r="AQ494" i="4" s="1"/>
  <c r="C493" i="4"/>
  <c r="G494" i="4"/>
  <c r="H493" i="4"/>
  <c r="D493" i="4" s="1"/>
  <c r="BE495" i="4" l="1"/>
  <c r="BG495" i="4" s="1"/>
  <c r="H494" i="4"/>
  <c r="D494" i="4" s="1"/>
  <c r="G495" i="4"/>
  <c r="C494" i="4"/>
  <c r="AQ495" i="4"/>
  <c r="BE496" i="4" l="1"/>
  <c r="BG496" i="4" s="1"/>
  <c r="C495" i="4"/>
  <c r="G496" i="4"/>
  <c r="H495" i="4"/>
  <c r="D495" i="4" s="1"/>
  <c r="AQ496" i="4"/>
  <c r="BE497" i="4" l="1"/>
  <c r="BG497" i="4" s="1"/>
  <c r="G497" i="4"/>
  <c r="H496" i="4"/>
  <c r="D496" i="4" s="1"/>
  <c r="C496" i="4"/>
  <c r="AQ497" i="4"/>
  <c r="BE498" i="4" l="1"/>
  <c r="BG498" i="4" s="1"/>
  <c r="AQ498" i="4" s="1"/>
  <c r="G498" i="4"/>
  <c r="H497" i="4"/>
  <c r="D497" i="4" s="1"/>
  <c r="C497" i="4"/>
  <c r="BE499" i="4" l="1"/>
  <c r="BG499" i="4" s="1"/>
  <c r="AQ499" i="4" s="1"/>
  <c r="G499" i="4"/>
  <c r="H498" i="4"/>
  <c r="D498" i="4" s="1"/>
  <c r="C498" i="4"/>
  <c r="BE500" i="4" l="1"/>
  <c r="BG500" i="4" s="1"/>
  <c r="H499" i="4"/>
  <c r="D499" i="4" s="1"/>
  <c r="C499" i="4"/>
  <c r="G500" i="4"/>
  <c r="AQ500" i="4"/>
  <c r="BE501" i="4" l="1"/>
  <c r="BG501" i="4" s="1"/>
  <c r="G501" i="4"/>
  <c r="H500" i="4"/>
  <c r="C500" i="4"/>
  <c r="D500" i="4"/>
  <c r="AQ501" i="4"/>
  <c r="BE502" i="4" l="1"/>
  <c r="BG502" i="4" s="1"/>
  <c r="G502" i="4"/>
  <c r="H501" i="4"/>
  <c r="D501" i="4" s="1"/>
  <c r="C501" i="4"/>
  <c r="AQ502" i="4"/>
  <c r="BE503" i="4" l="1"/>
  <c r="BG503" i="4" s="1"/>
  <c r="H502" i="4"/>
  <c r="D502" i="4" s="1"/>
  <c r="G503" i="4"/>
  <c r="C502" i="4"/>
  <c r="AQ503" i="4"/>
  <c r="BE504" i="4" l="1"/>
  <c r="BG504" i="4" s="1"/>
  <c r="AQ504" i="4" s="1"/>
  <c r="C503" i="4"/>
  <c r="G504" i="4"/>
  <c r="H503" i="4"/>
  <c r="D503" i="4" s="1"/>
  <c r="BE505" i="4" l="1"/>
  <c r="BG505" i="4" s="1"/>
  <c r="AQ505" i="4" s="1"/>
  <c r="C504" i="4"/>
  <c r="G505" i="4"/>
  <c r="H504" i="4"/>
  <c r="D504" i="4" s="1"/>
  <c r="BE506" i="4" l="1"/>
  <c r="BG506" i="4" s="1"/>
  <c r="AQ506" i="4" s="1"/>
  <c r="H505" i="4"/>
  <c r="D505" i="4" s="1"/>
  <c r="G506" i="4"/>
  <c r="C505" i="4"/>
  <c r="BE507" i="4" l="1"/>
  <c r="BG507" i="4" s="1"/>
  <c r="H506" i="4"/>
  <c r="D506" i="4" s="1"/>
  <c r="G507" i="4"/>
  <c r="C506" i="4"/>
  <c r="AQ507" i="4"/>
  <c r="BE508" i="4" l="1"/>
  <c r="BG508" i="4" s="1"/>
  <c r="G508" i="4"/>
  <c r="H507" i="4"/>
  <c r="D507" i="4" s="1"/>
  <c r="C507" i="4"/>
  <c r="AQ508" i="4"/>
  <c r="BE509" i="4" l="1"/>
  <c r="BG509" i="4" s="1"/>
  <c r="AQ509" i="4" s="1"/>
  <c r="G509" i="4"/>
  <c r="H508" i="4"/>
  <c r="C508" i="4"/>
  <c r="D508" i="4"/>
  <c r="BE510" i="4" l="1"/>
  <c r="BG510" i="4" s="1"/>
  <c r="G510" i="4"/>
  <c r="H509" i="4"/>
  <c r="D509" i="4" s="1"/>
  <c r="C509" i="4"/>
  <c r="AQ510" i="4"/>
  <c r="BE511" i="4" l="1"/>
  <c r="BG511" i="4" s="1"/>
  <c r="H510" i="4"/>
  <c r="C510" i="4"/>
  <c r="D510" i="4"/>
  <c r="G511" i="4"/>
  <c r="AQ511" i="4"/>
  <c r="BE512" i="4" l="1"/>
  <c r="BG512" i="4" s="1"/>
  <c r="G512" i="4"/>
  <c r="C511" i="4"/>
  <c r="H511" i="4"/>
  <c r="D511" i="4" s="1"/>
  <c r="AQ512" i="4"/>
  <c r="BE513" i="4" l="1"/>
  <c r="BG513" i="4" s="1"/>
  <c r="H512" i="4"/>
  <c r="D512" i="4" s="1"/>
  <c r="G513" i="4"/>
  <c r="C512" i="4"/>
  <c r="AQ513" i="4"/>
  <c r="BE514" i="4" l="1"/>
  <c r="BG514" i="4" s="1"/>
  <c r="AQ514" i="4" s="1"/>
  <c r="G514" i="4"/>
  <c r="C513" i="4"/>
  <c r="H513" i="4"/>
  <c r="D513" i="4" s="1"/>
  <c r="BE515" i="4" l="1"/>
  <c r="BG515" i="4" s="1"/>
  <c r="AQ515" i="4" s="1"/>
  <c r="G515" i="4"/>
  <c r="C514" i="4"/>
  <c r="H514" i="4"/>
  <c r="D514" i="4" s="1"/>
  <c r="BE516" i="4" l="1"/>
  <c r="BG516" i="4" s="1"/>
  <c r="G516" i="4"/>
  <c r="H515" i="4"/>
  <c r="D515" i="4" s="1"/>
  <c r="C515" i="4"/>
  <c r="AQ516" i="4"/>
  <c r="BE517" i="4" l="1"/>
  <c r="BG517" i="4" s="1"/>
  <c r="AQ517" i="4" s="1"/>
  <c r="C516" i="4"/>
  <c r="H516" i="4"/>
  <c r="D516" i="4" s="1"/>
  <c r="G517" i="4"/>
  <c r="BE518" i="4" l="1"/>
  <c r="BG518" i="4" s="1"/>
  <c r="C517" i="4"/>
  <c r="G518" i="4"/>
  <c r="H517" i="4"/>
  <c r="D517" i="4" s="1"/>
  <c r="AQ518" i="4"/>
  <c r="BE519" i="4" l="1"/>
  <c r="BG519" i="4" s="1"/>
  <c r="G519" i="4"/>
  <c r="H518" i="4"/>
  <c r="D518" i="4" s="1"/>
  <c r="C518" i="4"/>
  <c r="AQ519" i="4"/>
  <c r="BE520" i="4" l="1"/>
  <c r="BG520" i="4" s="1"/>
  <c r="C519" i="4"/>
  <c r="G520" i="4"/>
  <c r="H519" i="4"/>
  <c r="D519" i="4" s="1"/>
  <c r="AQ520" i="4"/>
  <c r="BE521" i="4" l="1"/>
  <c r="BG521" i="4" s="1"/>
  <c r="H520" i="4"/>
  <c r="D520" i="4" s="1"/>
  <c r="G521" i="4"/>
  <c r="C520" i="4"/>
  <c r="AQ521" i="4"/>
  <c r="BE522" i="4" l="1"/>
  <c r="BG522" i="4" s="1"/>
  <c r="AQ522" i="4" s="1"/>
  <c r="C521" i="4"/>
  <c r="H521" i="4"/>
  <c r="D521" i="4" s="1"/>
  <c r="G522" i="4"/>
  <c r="BE523" i="4" l="1"/>
  <c r="BG523" i="4" s="1"/>
  <c r="C522" i="4"/>
  <c r="H522" i="4"/>
  <c r="D522" i="4" s="1"/>
  <c r="G523" i="4"/>
  <c r="AQ523" i="4"/>
  <c r="BE524" i="4" l="1"/>
  <c r="BG524" i="4" s="1"/>
  <c r="G524" i="4"/>
  <c r="C523" i="4"/>
  <c r="H523" i="4"/>
  <c r="D523" i="4" s="1"/>
  <c r="AQ524" i="4"/>
  <c r="BE525" i="4" l="1"/>
  <c r="BG525" i="4" s="1"/>
  <c r="G525" i="4"/>
  <c r="H524" i="4"/>
  <c r="D524" i="4" s="1"/>
  <c r="C524" i="4"/>
  <c r="AQ525" i="4"/>
  <c r="BE526" i="4" l="1"/>
  <c r="BG526" i="4" s="1"/>
  <c r="AQ526" i="4" s="1"/>
  <c r="G526" i="4"/>
  <c r="H525" i="4"/>
  <c r="D525" i="4" s="1"/>
  <c r="C525" i="4"/>
  <c r="BE527" i="4" l="1"/>
  <c r="BG527" i="4" s="1"/>
  <c r="G527" i="4"/>
  <c r="H526" i="4"/>
  <c r="D526" i="4" s="1"/>
  <c r="C526" i="4"/>
  <c r="AQ527" i="4"/>
  <c r="BE528" i="4" l="1"/>
  <c r="BG528" i="4" s="1"/>
  <c r="G528" i="4"/>
  <c r="C527" i="4"/>
  <c r="H527" i="4"/>
  <c r="D527" i="4" s="1"/>
  <c r="AQ528" i="4"/>
  <c r="BE529" i="4" l="1"/>
  <c r="BG529" i="4" s="1"/>
  <c r="AQ529" i="4" s="1"/>
  <c r="H528" i="4"/>
  <c r="D528" i="4" s="1"/>
  <c r="G529" i="4"/>
  <c r="C528" i="4"/>
  <c r="BE530" i="4" l="1"/>
  <c r="BG530" i="4" s="1"/>
  <c r="C529" i="4"/>
  <c r="H529" i="4"/>
  <c r="D529" i="4" s="1"/>
  <c r="G530" i="4"/>
  <c r="AQ530" i="4"/>
  <c r="BE531" i="4" l="1"/>
  <c r="BG531" i="4" s="1"/>
  <c r="C530" i="4"/>
  <c r="G531" i="4"/>
  <c r="H530" i="4"/>
  <c r="D530" i="4" s="1"/>
  <c r="AQ531" i="4"/>
  <c r="BE532" i="4" l="1"/>
  <c r="BG532" i="4" s="1"/>
  <c r="G532" i="4"/>
  <c r="H531" i="4"/>
  <c r="D531" i="4" s="1"/>
  <c r="C531" i="4"/>
  <c r="AQ532" i="4"/>
  <c r="BE533" i="4" l="1"/>
  <c r="BG533" i="4" s="1"/>
  <c r="G533" i="4"/>
  <c r="C532" i="4"/>
  <c r="H532" i="4"/>
  <c r="D532" i="4" s="1"/>
  <c r="BE534" i="4" l="1"/>
  <c r="BG534" i="4" s="1"/>
  <c r="G534" i="4"/>
  <c r="C533" i="4"/>
  <c r="H533" i="4"/>
  <c r="D533" i="4" s="1"/>
  <c r="BE535" i="4" l="1"/>
  <c r="BG535" i="4" s="1"/>
  <c r="C534" i="4"/>
  <c r="G535" i="4"/>
  <c r="H534" i="4"/>
  <c r="D534" i="4" s="1"/>
  <c r="BE536" i="4" l="1"/>
  <c r="BG536" i="4" s="1"/>
  <c r="C535" i="4"/>
  <c r="H535" i="4"/>
  <c r="D535" i="4" s="1"/>
  <c r="G536" i="4"/>
  <c r="AQ536" i="4"/>
  <c r="BE537" i="4" l="1"/>
  <c r="BG537" i="4" s="1"/>
  <c r="G537" i="4"/>
  <c r="H536" i="4"/>
  <c r="D536" i="4" s="1"/>
  <c r="C536" i="4"/>
  <c r="AQ537" i="4"/>
  <c r="BE538" i="4" l="1"/>
  <c r="BG538" i="4" s="1"/>
  <c r="AQ538" i="4" s="1"/>
  <c r="G538" i="4"/>
  <c r="H537" i="4"/>
  <c r="D537" i="4"/>
  <c r="C537" i="4"/>
  <c r="BE539" i="4" l="1"/>
  <c r="BG539" i="4" s="1"/>
  <c r="AQ539" i="4" s="1"/>
  <c r="H538" i="4"/>
  <c r="D538" i="4" s="1"/>
  <c r="C538" i="4"/>
  <c r="G539" i="4"/>
  <c r="BE540" i="4" l="1"/>
  <c r="BG540" i="4" s="1"/>
  <c r="H539" i="4"/>
  <c r="D539" i="4" s="1"/>
  <c r="G540" i="4"/>
  <c r="C539" i="4"/>
  <c r="AQ540" i="4"/>
  <c r="BE541" i="4" l="1"/>
  <c r="BG541" i="4" s="1"/>
  <c r="G541" i="4"/>
  <c r="C540" i="4"/>
  <c r="H540" i="4"/>
  <c r="D540" i="4" s="1"/>
  <c r="AQ541" i="4"/>
  <c r="BE542" i="4" l="1"/>
  <c r="BG542" i="4" s="1"/>
  <c r="G542" i="4"/>
  <c r="H541" i="4"/>
  <c r="D541" i="4" s="1"/>
  <c r="C541" i="4"/>
  <c r="AQ542" i="4"/>
  <c r="BE543" i="4" l="1"/>
  <c r="BG543" i="4" s="1"/>
  <c r="AQ543" i="4" s="1"/>
  <c r="C542" i="4"/>
  <c r="G543" i="4"/>
  <c r="H542" i="4"/>
  <c r="D542" i="4" s="1"/>
  <c r="BE544" i="4" l="1"/>
  <c r="BG544" i="4" s="1"/>
  <c r="C543" i="4"/>
  <c r="H543" i="4"/>
  <c r="D543" i="4" s="1"/>
  <c r="G544" i="4"/>
  <c r="AQ544" i="4"/>
  <c r="BE545" i="4" l="1"/>
  <c r="BG545" i="4" s="1"/>
  <c r="AQ545" i="4" s="1"/>
  <c r="G545" i="4"/>
  <c r="H544" i="4"/>
  <c r="D544" i="4" s="1"/>
  <c r="C544" i="4"/>
  <c r="BE546" i="4" l="1"/>
  <c r="BG546" i="4" s="1"/>
  <c r="AQ546" i="4" s="1"/>
  <c r="C545" i="4"/>
  <c r="H545" i="4"/>
  <c r="D545" i="4" s="1"/>
  <c r="G546" i="4"/>
  <c r="BE547" i="4" l="1"/>
  <c r="BG547" i="4" s="1"/>
  <c r="AQ547" i="4" s="1"/>
  <c r="G547" i="4"/>
  <c r="C546" i="4"/>
  <c r="H546" i="4"/>
  <c r="D546" i="4" s="1"/>
  <c r="BE548" i="4" l="1"/>
  <c r="BG548" i="4" s="1"/>
  <c r="AQ548" i="4" s="1"/>
  <c r="C547" i="4"/>
  <c r="H547" i="4"/>
  <c r="D547" i="4" s="1"/>
  <c r="G548" i="4"/>
  <c r="BE549" i="4" l="1"/>
  <c r="BG549" i="4" s="1"/>
  <c r="C548" i="4"/>
  <c r="H548" i="4"/>
  <c r="D548" i="4" s="1"/>
  <c r="G549" i="4"/>
  <c r="AQ549" i="4"/>
  <c r="BE550" i="4" l="1"/>
  <c r="BG550" i="4" s="1"/>
  <c r="G550" i="4"/>
  <c r="C549" i="4"/>
  <c r="H549" i="4"/>
  <c r="D549" i="4" s="1"/>
  <c r="AQ550" i="4"/>
  <c r="BE551" i="4" l="1"/>
  <c r="BG551" i="4" s="1"/>
  <c r="AQ551" i="4" s="1"/>
  <c r="G551" i="4"/>
  <c r="C550" i="4"/>
  <c r="H550" i="4"/>
  <c r="D550" i="4" s="1"/>
  <c r="BE552" i="4" l="1"/>
  <c r="BG552" i="4" s="1"/>
  <c r="G552" i="4"/>
  <c r="C551" i="4"/>
  <c r="H551" i="4"/>
  <c r="D551" i="4" s="1"/>
  <c r="AQ552" i="4"/>
  <c r="BE553" i="4" l="1"/>
  <c r="BG553" i="4" s="1"/>
  <c r="C552" i="4"/>
  <c r="G553" i="4"/>
  <c r="H552" i="4"/>
  <c r="D552" i="4" s="1"/>
  <c r="AQ553" i="4"/>
  <c r="BE554" i="4" l="1"/>
  <c r="BG554" i="4" s="1"/>
  <c r="G554" i="4"/>
  <c r="C553" i="4"/>
  <c r="H553" i="4"/>
  <c r="D553" i="4" s="1"/>
  <c r="AQ554" i="4"/>
  <c r="BE555" i="4" l="1"/>
  <c r="BG555" i="4" s="1"/>
  <c r="AQ555" i="4" s="1"/>
  <c r="G555" i="4"/>
  <c r="C554" i="4"/>
  <c r="H554" i="4"/>
  <c r="D554" i="4" s="1"/>
  <c r="BE556" i="4" l="1"/>
  <c r="BG556" i="4" s="1"/>
  <c r="AQ556" i="4" s="1"/>
  <c r="G556" i="4"/>
  <c r="H555" i="4"/>
  <c r="D555" i="4" s="1"/>
  <c r="C555" i="4"/>
  <c r="BE557" i="4" l="1"/>
  <c r="BG557" i="4" s="1"/>
  <c r="AQ557" i="4" s="1"/>
  <c r="C556" i="4"/>
  <c r="G557" i="4"/>
  <c r="H556" i="4"/>
  <c r="D556" i="4" s="1"/>
  <c r="BE558" i="4" l="1"/>
  <c r="BG558" i="4" s="1"/>
  <c r="AQ558" i="4" s="1"/>
  <c r="G558" i="4"/>
  <c r="C557" i="4"/>
  <c r="H557" i="4"/>
  <c r="D557" i="4" s="1"/>
  <c r="BE559" i="4" l="1"/>
  <c r="BG559" i="4" s="1"/>
  <c r="G559" i="4"/>
  <c r="C558" i="4"/>
  <c r="H558" i="4"/>
  <c r="D558" i="4" s="1"/>
  <c r="AQ559" i="4"/>
  <c r="BE560" i="4" l="1"/>
  <c r="BG560" i="4" s="1"/>
  <c r="AQ560" i="4" s="1"/>
  <c r="H559" i="4"/>
  <c r="D559" i="4" s="1"/>
  <c r="G560" i="4"/>
  <c r="C559" i="4"/>
  <c r="BE561" i="4" l="1"/>
  <c r="BG561" i="4" s="1"/>
  <c r="AQ561" i="4" s="1"/>
  <c r="C560" i="4"/>
  <c r="G561" i="4"/>
  <c r="H560" i="4"/>
  <c r="D560" i="4" s="1"/>
  <c r="BE562" i="4" l="1"/>
  <c r="BG562" i="4" s="1"/>
  <c r="AQ562" i="4" s="1"/>
  <c r="H561" i="4"/>
  <c r="D561" i="4" s="1"/>
  <c r="G562" i="4"/>
  <c r="C561" i="4"/>
  <c r="BE563" i="4" l="1"/>
  <c r="BG563" i="4" s="1"/>
  <c r="C562" i="4"/>
  <c r="G563" i="4"/>
  <c r="H562" i="4"/>
  <c r="D562" i="4" s="1"/>
  <c r="AQ563" i="4"/>
  <c r="BE564" i="4" l="1"/>
  <c r="BG564" i="4" s="1"/>
  <c r="AQ564" i="4" s="1"/>
  <c r="G564" i="4"/>
  <c r="H563" i="4"/>
  <c r="D563" i="4" s="1"/>
  <c r="C563" i="4"/>
  <c r="BE565" i="4" l="1"/>
  <c r="BG565" i="4" s="1"/>
  <c r="AQ565" i="4" s="1"/>
  <c r="G565" i="4"/>
  <c r="H564" i="4"/>
  <c r="C564" i="4"/>
  <c r="D564" i="4"/>
  <c r="BE566" i="4" l="1"/>
  <c r="BG566" i="4" s="1"/>
  <c r="C565" i="4"/>
  <c r="G566" i="4"/>
  <c r="H565" i="4"/>
  <c r="D565" i="4" s="1"/>
  <c r="AQ566" i="4"/>
  <c r="BE567" i="4" l="1"/>
  <c r="BG567" i="4" s="1"/>
  <c r="AQ567" i="4" s="1"/>
  <c r="C566" i="4"/>
  <c r="H566" i="4"/>
  <c r="D566" i="4" s="1"/>
  <c r="G567" i="4"/>
  <c r="BE568" i="4" l="1"/>
  <c r="BG568" i="4" s="1"/>
  <c r="G568" i="4"/>
  <c r="H567" i="4"/>
  <c r="D567" i="4" s="1"/>
  <c r="C567" i="4"/>
  <c r="AQ568" i="4"/>
  <c r="BE569" i="4" l="1"/>
  <c r="BG569" i="4" s="1"/>
  <c r="C568" i="4"/>
  <c r="G569" i="4"/>
  <c r="H568" i="4"/>
  <c r="D568" i="4" s="1"/>
  <c r="AQ569" i="4"/>
  <c r="BE570" i="4" l="1"/>
  <c r="BG570" i="4" s="1"/>
  <c r="AQ570" i="4" s="1"/>
  <c r="G570" i="4"/>
  <c r="H569" i="4"/>
  <c r="D569" i="4" s="1"/>
  <c r="C569" i="4"/>
  <c r="BE571" i="4" l="1"/>
  <c r="BG571" i="4" s="1"/>
  <c r="AQ571" i="4" s="1"/>
  <c r="H570" i="4"/>
  <c r="G571" i="4"/>
  <c r="C570" i="4"/>
  <c r="D570" i="4"/>
  <c r="BE572" i="4" l="1"/>
  <c r="BG572" i="4" s="1"/>
  <c r="AQ572" i="4" s="1"/>
  <c r="C571" i="4"/>
  <c r="H571" i="4"/>
  <c r="D571" i="4" s="1"/>
  <c r="G572" i="4"/>
  <c r="BE573" i="4" l="1"/>
  <c r="BG573" i="4" s="1"/>
  <c r="AQ573" i="4" s="1"/>
  <c r="H572" i="4"/>
  <c r="D572" i="4" s="1"/>
  <c r="G573" i="4"/>
  <c r="C572" i="4"/>
  <c r="BE574" i="4" l="1"/>
  <c r="BG574" i="4" s="1"/>
  <c r="AQ574" i="4" s="1"/>
  <c r="G574" i="4"/>
  <c r="C573" i="4"/>
  <c r="H573" i="4"/>
  <c r="D573" i="4" s="1"/>
  <c r="BE575" i="4" l="1"/>
  <c r="BG575" i="4" s="1"/>
  <c r="G575" i="4"/>
  <c r="C574" i="4"/>
  <c r="H574" i="4"/>
  <c r="D574" i="4" s="1"/>
  <c r="AQ575" i="4"/>
  <c r="BE576" i="4" l="1"/>
  <c r="BG576" i="4" s="1"/>
  <c r="C575" i="4"/>
  <c r="G576" i="4"/>
  <c r="H575" i="4"/>
  <c r="D575" i="4" s="1"/>
  <c r="AQ576" i="4"/>
  <c r="BE577" i="4" l="1"/>
  <c r="BG577" i="4" s="1"/>
  <c r="G577" i="4"/>
  <c r="C576" i="4"/>
  <c r="H576" i="4"/>
  <c r="D576" i="4" s="1"/>
  <c r="AQ577" i="4"/>
  <c r="BE578" i="4" l="1"/>
  <c r="BG578" i="4" s="1"/>
  <c r="G578" i="4"/>
  <c r="H577" i="4"/>
  <c r="D577" i="4" s="1"/>
  <c r="C577" i="4"/>
  <c r="AQ578" i="4"/>
  <c r="BE579" i="4" l="1"/>
  <c r="BG579" i="4" s="1"/>
  <c r="AQ579" i="4" s="1"/>
  <c r="G579" i="4"/>
  <c r="H578" i="4"/>
  <c r="D578" i="4" s="1"/>
  <c r="C578" i="4"/>
  <c r="BE580" i="4" l="1"/>
  <c r="BG580" i="4" s="1"/>
  <c r="G580" i="4"/>
  <c r="H579" i="4"/>
  <c r="D579" i="4" s="1"/>
  <c r="C579" i="4"/>
  <c r="AQ580" i="4"/>
  <c r="BE581" i="4" l="1"/>
  <c r="BG581" i="4" s="1"/>
  <c r="G581" i="4"/>
  <c r="H580" i="4"/>
  <c r="D580" i="4" s="1"/>
  <c r="C580" i="4"/>
  <c r="AQ581" i="4"/>
  <c r="BE582" i="4" l="1"/>
  <c r="BG582" i="4" s="1"/>
  <c r="G582" i="4"/>
  <c r="H581" i="4"/>
  <c r="D581" i="4" s="1"/>
  <c r="C581" i="4"/>
  <c r="AQ582" i="4"/>
  <c r="BE583" i="4" l="1"/>
  <c r="BG583" i="4" s="1"/>
  <c r="G583" i="4"/>
  <c r="C582" i="4"/>
  <c r="H582" i="4"/>
  <c r="D582" i="4" s="1"/>
  <c r="AQ583" i="4"/>
  <c r="BE584" i="4" l="1"/>
  <c r="BG584" i="4" s="1"/>
  <c r="AQ584" i="4" s="1"/>
  <c r="G584" i="4"/>
  <c r="H583" i="4"/>
  <c r="D583" i="4" s="1"/>
  <c r="C583" i="4"/>
  <c r="BE585" i="4" l="1"/>
  <c r="BG585" i="4" s="1"/>
  <c r="G585" i="4"/>
  <c r="C584" i="4"/>
  <c r="H584" i="4"/>
  <c r="D584" i="4" s="1"/>
  <c r="AQ585" i="4"/>
  <c r="BE586" i="4" l="1"/>
  <c r="BG586" i="4" s="1"/>
  <c r="AQ586" i="4" s="1"/>
  <c r="G586" i="4"/>
  <c r="C585" i="4"/>
  <c r="H585" i="4"/>
  <c r="D585" i="4" s="1"/>
  <c r="BE587" i="4" l="1"/>
  <c r="BG587" i="4" s="1"/>
  <c r="H586" i="4"/>
  <c r="D586" i="4" s="1"/>
  <c r="G587" i="4"/>
  <c r="C586" i="4"/>
  <c r="AQ587" i="4"/>
  <c r="BE588" i="4" l="1"/>
  <c r="BG588" i="4" s="1"/>
  <c r="G588" i="4"/>
  <c r="H587" i="4"/>
  <c r="D587" i="4" s="1"/>
  <c r="C587" i="4"/>
  <c r="AQ588" i="4"/>
  <c r="BE589" i="4" l="1"/>
  <c r="BG589" i="4" s="1"/>
  <c r="C588" i="4"/>
  <c r="H588" i="4"/>
  <c r="D588" i="4" s="1"/>
  <c r="G589" i="4"/>
  <c r="AQ589" i="4"/>
  <c r="BE590" i="4" l="1"/>
  <c r="BG590" i="4" s="1"/>
  <c r="G590" i="4"/>
  <c r="H589" i="4"/>
  <c r="D589" i="4" s="1"/>
  <c r="C589" i="4"/>
  <c r="AQ590" i="4"/>
  <c r="BE591" i="4" l="1"/>
  <c r="BG591" i="4" s="1"/>
  <c r="AQ591" i="4" s="1"/>
  <c r="G591" i="4"/>
  <c r="H590" i="4"/>
  <c r="D590" i="4" s="1"/>
  <c r="C590" i="4"/>
  <c r="BE592" i="4" l="1"/>
  <c r="BG592" i="4" s="1"/>
  <c r="G592" i="4"/>
  <c r="H591" i="4"/>
  <c r="D591" i="4" s="1"/>
  <c r="C591" i="4"/>
  <c r="AQ592" i="4"/>
  <c r="BE593" i="4" l="1"/>
  <c r="BG593" i="4" s="1"/>
  <c r="G593" i="4"/>
  <c r="H592" i="4"/>
  <c r="D592" i="4" s="1"/>
  <c r="C592" i="4"/>
  <c r="AQ593" i="4"/>
  <c r="BE594" i="4" l="1"/>
  <c r="BG594" i="4" s="1"/>
  <c r="G594" i="4"/>
  <c r="C593" i="4"/>
  <c r="H593" i="4"/>
  <c r="D593" i="4" s="1"/>
  <c r="AQ594" i="4"/>
  <c r="BE595" i="4" l="1"/>
  <c r="BG595" i="4" s="1"/>
  <c r="AQ595" i="4" s="1"/>
  <c r="G595" i="4"/>
  <c r="C594" i="4"/>
  <c r="H594" i="4"/>
  <c r="D594" i="4" s="1"/>
  <c r="BE596" i="4" l="1"/>
  <c r="BG596" i="4" s="1"/>
  <c r="C595" i="4"/>
  <c r="G596" i="4"/>
  <c r="H595" i="4"/>
  <c r="D595" i="4" s="1"/>
  <c r="AQ596" i="4"/>
  <c r="BE597" i="4" l="1"/>
  <c r="BG597" i="4" s="1"/>
  <c r="G597" i="4"/>
  <c r="C596" i="4"/>
  <c r="H596" i="4"/>
  <c r="D596" i="4" s="1"/>
  <c r="AQ597" i="4"/>
  <c r="BE598" i="4" l="1"/>
  <c r="BG598" i="4" s="1"/>
  <c r="AQ598" i="4" s="1"/>
  <c r="H597" i="4"/>
  <c r="D597" i="4"/>
  <c r="C597" i="4"/>
  <c r="G598" i="4"/>
  <c r="BE599" i="4" l="1"/>
  <c r="BG599" i="4" s="1"/>
  <c r="G599" i="4"/>
  <c r="H598" i="4"/>
  <c r="D598" i="4" s="1"/>
  <c r="C598" i="4"/>
  <c r="AQ599" i="4"/>
  <c r="BE600" i="4" l="1"/>
  <c r="BG600" i="4" s="1"/>
  <c r="AQ600" i="4" s="1"/>
  <c r="H599" i="4"/>
  <c r="D599" i="4" s="1"/>
  <c r="C599" i="4"/>
  <c r="G600" i="4"/>
  <c r="BE601" i="4" l="1"/>
  <c r="BG601" i="4" s="1"/>
  <c r="AQ601" i="4" s="1"/>
  <c r="C600" i="4"/>
  <c r="H600" i="4"/>
  <c r="D600" i="4" s="1"/>
  <c r="G601" i="4"/>
  <c r="BE602" i="4" l="1"/>
  <c r="BG602" i="4" s="1"/>
  <c r="C601" i="4"/>
  <c r="G602" i="4"/>
  <c r="H601" i="4"/>
  <c r="D601" i="4" s="1"/>
  <c r="AQ602" i="4"/>
  <c r="BE603" i="4" l="1"/>
  <c r="BG603" i="4" s="1"/>
  <c r="AQ603" i="4" s="1"/>
  <c r="H602" i="4"/>
  <c r="C602" i="4"/>
  <c r="G603" i="4"/>
  <c r="D602" i="4"/>
  <c r="BE604" i="4" l="1"/>
  <c r="BG604" i="4" s="1"/>
  <c r="AQ604" i="4" s="1"/>
  <c r="C603" i="4"/>
  <c r="H603" i="4"/>
  <c r="D603" i="4" s="1"/>
  <c r="G604" i="4"/>
  <c r="BE605" i="4" l="1"/>
  <c r="BG605" i="4" s="1"/>
  <c r="AQ605" i="4" s="1"/>
  <c r="H604" i="4"/>
  <c r="D604" i="4" s="1"/>
  <c r="G605" i="4"/>
  <c r="C604" i="4"/>
  <c r="BE606" i="4" l="1"/>
  <c r="BG606" i="4" s="1"/>
  <c r="G606" i="4"/>
  <c r="C605" i="4"/>
  <c r="H605" i="4"/>
  <c r="D605" i="4" s="1"/>
  <c r="AQ606" i="4"/>
  <c r="BE607" i="4" l="1"/>
  <c r="BG607" i="4" s="1"/>
  <c r="H606" i="4"/>
  <c r="D606" i="4" s="1"/>
  <c r="G607" i="4"/>
  <c r="C606" i="4"/>
  <c r="AQ607" i="4"/>
  <c r="BE608" i="4" l="1"/>
  <c r="BG608" i="4" s="1"/>
  <c r="G608" i="4"/>
  <c r="C607" i="4"/>
  <c r="H607" i="4"/>
  <c r="D607" i="4"/>
  <c r="AQ608" i="4"/>
  <c r="BE609" i="4" l="1"/>
  <c r="BG609" i="4" s="1"/>
  <c r="G609" i="4"/>
  <c r="H608" i="4"/>
  <c r="D608" i="4" s="1"/>
  <c r="C608" i="4"/>
  <c r="AQ609" i="4"/>
  <c r="BE610" i="4" l="1"/>
  <c r="BG610" i="4" s="1"/>
  <c r="AQ610" i="4" s="1"/>
  <c r="G610" i="4"/>
  <c r="H609" i="4"/>
  <c r="D609" i="4" s="1"/>
  <c r="C609" i="4"/>
  <c r="BE611" i="4" l="1"/>
  <c r="BG611" i="4" s="1"/>
  <c r="AQ611" i="4" s="1"/>
  <c r="C610" i="4"/>
  <c r="G611" i="4"/>
  <c r="H610" i="4"/>
  <c r="D610" i="4" s="1"/>
  <c r="BE612" i="4" l="1"/>
  <c r="BG612" i="4" s="1"/>
  <c r="AQ612" i="4" s="1"/>
  <c r="H611" i="4"/>
  <c r="D611" i="4" s="1"/>
  <c r="C611" i="4"/>
  <c r="G612" i="4"/>
  <c r="BE613" i="4" l="1"/>
  <c r="BG613" i="4" s="1"/>
  <c r="C612" i="4"/>
  <c r="G613" i="4"/>
  <c r="H612" i="4"/>
  <c r="D612" i="4" s="1"/>
  <c r="AQ613" i="4"/>
  <c r="BE614" i="4" l="1"/>
  <c r="BG614" i="4" s="1"/>
  <c r="AQ614" i="4" s="1"/>
  <c r="C613" i="4"/>
  <c r="G614" i="4"/>
  <c r="H613" i="4"/>
  <c r="D613" i="4" s="1"/>
  <c r="BE615" i="4" l="1"/>
  <c r="BG615" i="4" s="1"/>
  <c r="C614" i="4"/>
  <c r="H614" i="4"/>
  <c r="G615" i="4"/>
  <c r="D614" i="4"/>
  <c r="AQ615" i="4"/>
  <c r="BE616" i="4" l="1"/>
  <c r="BG616" i="4" s="1"/>
  <c r="G616" i="4"/>
  <c r="H615" i="4"/>
  <c r="D615" i="4" s="1"/>
  <c r="C615" i="4"/>
  <c r="BE617" i="4" l="1"/>
  <c r="BG617" i="4" s="1"/>
  <c r="AQ617" i="4" s="1"/>
  <c r="G617" i="4"/>
  <c r="H616" i="4"/>
  <c r="D616" i="4"/>
  <c r="C616" i="4"/>
  <c r="BE618" i="4" l="1"/>
  <c r="BG618" i="4" s="1"/>
  <c r="H617" i="4"/>
  <c r="D617" i="4" s="1"/>
  <c r="G618" i="4"/>
  <c r="C617" i="4"/>
  <c r="AQ618" i="4"/>
  <c r="BE619" i="4" l="1"/>
  <c r="BG619" i="4" s="1"/>
  <c r="H618" i="4"/>
  <c r="D618" i="4" s="1"/>
  <c r="G619" i="4"/>
  <c r="C618" i="4"/>
  <c r="AQ619" i="4"/>
  <c r="BE620" i="4" l="1"/>
  <c r="BG620" i="4" s="1"/>
  <c r="AQ620" i="4" s="1"/>
  <c r="C619" i="4"/>
  <c r="G620" i="4"/>
  <c r="H619" i="4"/>
  <c r="D619" i="4" s="1"/>
  <c r="BE621" i="4" l="1"/>
  <c r="BG621" i="4" s="1"/>
  <c r="AQ621" i="4" s="1"/>
  <c r="H620" i="4"/>
  <c r="C620" i="4"/>
  <c r="G621" i="4"/>
  <c r="D620" i="4"/>
  <c r="BE622" i="4" l="1"/>
  <c r="BG622" i="4" s="1"/>
  <c r="AQ622" i="4" s="1"/>
  <c r="G622" i="4"/>
  <c r="H621" i="4"/>
  <c r="D621" i="4" s="1"/>
  <c r="C621" i="4"/>
  <c r="BE623" i="4" l="1"/>
  <c r="BG623" i="4" s="1"/>
  <c r="G623" i="4"/>
  <c r="C622" i="4"/>
  <c r="H622" i="4"/>
  <c r="D622" i="4" s="1"/>
  <c r="BE624" i="4" l="1"/>
  <c r="BG624" i="4" s="1"/>
  <c r="AQ624" i="4" s="1"/>
  <c r="C623" i="4"/>
  <c r="G624" i="4"/>
  <c r="H623" i="4"/>
  <c r="D623" i="4" s="1"/>
  <c r="BE625" i="4" l="1"/>
  <c r="BG625" i="4" s="1"/>
  <c r="C624" i="4"/>
  <c r="G625" i="4"/>
  <c r="H624" i="4"/>
  <c r="D624" i="4" s="1"/>
  <c r="BE626" i="4" l="1"/>
  <c r="BG626" i="4" s="1"/>
  <c r="AQ626" i="4" s="1"/>
  <c r="C625" i="4"/>
  <c r="H625" i="4"/>
  <c r="D625" i="4" s="1"/>
  <c r="G626" i="4"/>
  <c r="BE627" i="4" l="1"/>
  <c r="BG627" i="4" s="1"/>
  <c r="AQ627" i="4" s="1"/>
  <c r="H626" i="4"/>
  <c r="D626" i="4" s="1"/>
  <c r="G627" i="4"/>
  <c r="C626" i="4"/>
  <c r="BE628" i="4" l="1"/>
  <c r="BG628" i="4" s="1"/>
  <c r="AQ628" i="4" s="1"/>
  <c r="C627" i="4"/>
  <c r="G628" i="4"/>
  <c r="H627" i="4"/>
  <c r="D627" i="4" s="1"/>
  <c r="BE629" i="4" l="1"/>
  <c r="BG629" i="4" s="1"/>
  <c r="AQ629" i="4" s="1"/>
  <c r="H628" i="4"/>
  <c r="D628" i="4" s="1"/>
  <c r="G629" i="4"/>
  <c r="C628" i="4"/>
  <c r="BE630" i="4" l="1"/>
  <c r="BG630" i="4" s="1"/>
  <c r="AQ630" i="4" s="1"/>
  <c r="C629" i="4"/>
  <c r="H629" i="4"/>
  <c r="D629" i="4" s="1"/>
  <c r="G630" i="4"/>
  <c r="BE631" i="4" l="1"/>
  <c r="BG631" i="4" s="1"/>
  <c r="AQ631" i="4" s="1"/>
  <c r="G631" i="4"/>
  <c r="C630" i="4"/>
  <c r="H630" i="4"/>
  <c r="D630" i="4" s="1"/>
  <c r="BE632" i="4" l="1"/>
  <c r="BG632" i="4" s="1"/>
  <c r="AQ632" i="4" s="1"/>
  <c r="H631" i="4"/>
  <c r="D631" i="4" s="1"/>
  <c r="G632" i="4"/>
  <c r="C631" i="4"/>
  <c r="BE633" i="4" l="1"/>
  <c r="BG633" i="4" s="1"/>
  <c r="AQ633" i="4" s="1"/>
  <c r="G633" i="4"/>
  <c r="C632" i="4"/>
  <c r="H632" i="4"/>
  <c r="D632" i="4" s="1"/>
  <c r="BE634" i="4" l="1"/>
  <c r="BG634" i="4" s="1"/>
  <c r="H633" i="4"/>
  <c r="D633" i="4" s="1"/>
  <c r="G634" i="4"/>
  <c r="C633" i="4"/>
  <c r="AQ634" i="4"/>
  <c r="BE635" i="4" l="1"/>
  <c r="BG635" i="4" s="1"/>
  <c r="AQ635" i="4" s="1"/>
  <c r="H634" i="4"/>
  <c r="D634" i="4" s="1"/>
  <c r="G635" i="4"/>
  <c r="C634" i="4"/>
  <c r="BE636" i="4" l="1"/>
  <c r="BG636" i="4" s="1"/>
  <c r="AQ636" i="4" s="1"/>
  <c r="C635" i="4"/>
  <c r="G636" i="4"/>
  <c r="H635" i="4"/>
  <c r="D635" i="4" s="1"/>
  <c r="BE637" i="4" l="1"/>
  <c r="BG637" i="4" s="1"/>
  <c r="AQ637" i="4" s="1"/>
  <c r="H636" i="4"/>
  <c r="D636" i="4" s="1"/>
  <c r="C636" i="4"/>
  <c r="G637" i="4"/>
  <c r="BE638" i="4" l="1"/>
  <c r="BG638" i="4" s="1"/>
  <c r="AQ638" i="4" s="1"/>
  <c r="C637" i="4"/>
  <c r="G638" i="4"/>
  <c r="H637" i="4"/>
  <c r="D637" i="4" s="1"/>
  <c r="BE639" i="4" l="1"/>
  <c r="BG639" i="4" s="1"/>
  <c r="AQ639" i="4" s="1"/>
  <c r="G639" i="4"/>
  <c r="H638" i="4"/>
  <c r="D638" i="4" s="1"/>
  <c r="C638" i="4"/>
  <c r="BE640" i="4" l="1"/>
  <c r="BG640" i="4" s="1"/>
  <c r="AQ640" i="4" s="1"/>
  <c r="C639" i="4"/>
  <c r="G640" i="4"/>
  <c r="H639" i="4"/>
  <c r="D639" i="4" s="1"/>
  <c r="BE641" i="4" l="1"/>
  <c r="BG641" i="4" s="1"/>
  <c r="H640" i="4"/>
  <c r="D640" i="4" s="1"/>
  <c r="C640" i="4"/>
  <c r="G641" i="4"/>
  <c r="AQ641" i="4"/>
  <c r="BE642" i="4" l="1"/>
  <c r="BG642" i="4" s="1"/>
  <c r="C641" i="4"/>
  <c r="G642" i="4"/>
  <c r="H641" i="4"/>
  <c r="D641" i="4" s="1"/>
  <c r="BE643" i="4" l="1"/>
  <c r="BG643" i="4" s="1"/>
  <c r="H642" i="4"/>
  <c r="D642" i="4" s="1"/>
  <c r="G643" i="4"/>
  <c r="C642" i="4"/>
  <c r="BE644" i="4" l="1"/>
  <c r="BG644" i="4" s="1"/>
  <c r="H643" i="4"/>
  <c r="D643" i="4" s="1"/>
  <c r="G644" i="4"/>
  <c r="C643" i="4"/>
  <c r="BE645" i="4" l="1"/>
  <c r="BG645" i="4" s="1"/>
  <c r="H644" i="4"/>
  <c r="D644" i="4" s="1"/>
  <c r="C644" i="4"/>
  <c r="G645" i="4"/>
  <c r="BE646" i="4" l="1"/>
  <c r="BG646" i="4" s="1"/>
  <c r="H645" i="4"/>
  <c r="D645" i="4" s="1"/>
  <c r="G646" i="4"/>
  <c r="C645" i="4"/>
  <c r="BE647" i="4" l="1"/>
  <c r="BG647" i="4" s="1"/>
  <c r="H646" i="4"/>
  <c r="D646" i="4" s="1"/>
  <c r="G647" i="4"/>
  <c r="C646" i="4"/>
  <c r="BE648" i="4" l="1"/>
  <c r="BG648" i="4" s="1"/>
  <c r="H647" i="4"/>
  <c r="D647" i="4" s="1"/>
  <c r="C647" i="4"/>
  <c r="G648" i="4"/>
  <c r="BE649" i="4" l="1"/>
  <c r="BG649" i="4" s="1"/>
  <c r="H648" i="4"/>
  <c r="D648" i="4" s="1"/>
  <c r="G649" i="4"/>
  <c r="C648" i="4"/>
  <c r="BE650" i="4" l="1"/>
  <c r="BG650" i="4" s="1"/>
  <c r="H649" i="4"/>
  <c r="C649" i="4"/>
  <c r="D649" i="4"/>
  <c r="G650" i="4"/>
  <c r="BE651" i="4" l="1"/>
  <c r="BG651" i="4" s="1"/>
  <c r="G651" i="4"/>
  <c r="C650" i="4"/>
  <c r="H650" i="4"/>
  <c r="D650" i="4" s="1"/>
  <c r="BE652" i="4" l="1"/>
  <c r="BG652" i="4" s="1"/>
  <c r="C651" i="4"/>
  <c r="G652" i="4"/>
  <c r="H651" i="4"/>
  <c r="D651" i="4" s="1"/>
  <c r="BE653" i="4" l="1"/>
  <c r="BG653" i="4" s="1"/>
  <c r="G653" i="4"/>
  <c r="H652" i="4"/>
  <c r="D652" i="4" s="1"/>
  <c r="C652" i="4"/>
  <c r="BE654" i="4" l="1"/>
  <c r="BG654" i="4" s="1"/>
  <c r="AQ654" i="4" s="1"/>
  <c r="G654" i="4"/>
  <c r="C653" i="4"/>
  <c r="H653" i="4"/>
  <c r="D653" i="4" s="1"/>
  <c r="BE655" i="4" l="1"/>
  <c r="BG655" i="4" s="1"/>
  <c r="AQ655" i="4" s="1"/>
  <c r="H654" i="4"/>
  <c r="D654" i="4" s="1"/>
  <c r="C654" i="4"/>
  <c r="G655" i="4"/>
  <c r="BE656" i="4" l="1"/>
  <c r="BG656" i="4" s="1"/>
  <c r="AQ656" i="4" s="1"/>
  <c r="G656" i="4"/>
  <c r="H655" i="4"/>
  <c r="D655" i="4" s="1"/>
  <c r="C655" i="4"/>
  <c r="BE657" i="4" l="1"/>
  <c r="BG657" i="4" s="1"/>
  <c r="AQ657" i="4" s="1"/>
  <c r="G657" i="4"/>
  <c r="C656" i="4"/>
  <c r="H656" i="4"/>
  <c r="D656" i="4" s="1"/>
  <c r="BE658" i="4" l="1"/>
  <c r="BG658" i="4" s="1"/>
  <c r="AQ658" i="4" s="1"/>
  <c r="C657" i="4"/>
  <c r="G658" i="4"/>
  <c r="H657" i="4"/>
  <c r="D657" i="4" s="1"/>
  <c r="BE659" i="4" l="1"/>
  <c r="BG659" i="4" s="1"/>
  <c r="AQ659" i="4" s="1"/>
  <c r="H658" i="4"/>
  <c r="D658" i="4" s="1"/>
  <c r="G659" i="4"/>
  <c r="C658" i="4"/>
  <c r="BE660" i="4" l="1"/>
  <c r="BG660" i="4" s="1"/>
  <c r="AQ660" i="4" s="1"/>
  <c r="C659" i="4"/>
  <c r="H659" i="4"/>
  <c r="D659" i="4" s="1"/>
  <c r="G660" i="4"/>
  <c r="BE661" i="4" l="1"/>
  <c r="BG661" i="4" s="1"/>
  <c r="G661" i="4"/>
  <c r="C660" i="4"/>
  <c r="H660" i="4"/>
  <c r="D660" i="4" s="1"/>
  <c r="AQ661" i="4"/>
  <c r="BE662" i="4" l="1"/>
  <c r="BG662" i="4" s="1"/>
  <c r="AQ662" i="4" s="1"/>
  <c r="G662" i="4"/>
  <c r="C661" i="4"/>
  <c r="H661" i="4"/>
  <c r="D661" i="4" s="1"/>
  <c r="BE663" i="4" l="1"/>
  <c r="BG663" i="4" s="1"/>
  <c r="AQ663" i="4" s="1"/>
  <c r="G663" i="4"/>
  <c r="H662" i="4"/>
  <c r="D662" i="4" s="1"/>
  <c r="C662" i="4"/>
  <c r="BE664" i="4" l="1"/>
  <c r="BG664" i="4" s="1"/>
  <c r="AQ664" i="4" s="1"/>
  <c r="C663" i="4"/>
  <c r="G664" i="4"/>
  <c r="H663" i="4"/>
  <c r="D663" i="4" s="1"/>
  <c r="BE665" i="4" l="1"/>
  <c r="BG665" i="4" s="1"/>
  <c r="AQ665" i="4" s="1"/>
  <c r="G665" i="4"/>
  <c r="H664" i="4"/>
  <c r="D664" i="4" s="1"/>
  <c r="C664" i="4"/>
  <c r="BE666" i="4" l="1"/>
  <c r="BG666" i="4" s="1"/>
  <c r="C665" i="4"/>
  <c r="G666" i="4"/>
  <c r="H665" i="4"/>
  <c r="D665" i="4" s="1"/>
  <c r="AQ666" i="4"/>
  <c r="BE667" i="4" l="1"/>
  <c r="BG667" i="4" s="1"/>
  <c r="AQ667" i="4" s="1"/>
  <c r="G667" i="4"/>
  <c r="H666" i="4"/>
  <c r="D666" i="4" s="1"/>
  <c r="C666" i="4"/>
  <c r="BE668" i="4" l="1"/>
  <c r="BG668" i="4" s="1"/>
  <c r="AQ668" i="4" s="1"/>
  <c r="C667" i="4"/>
  <c r="G668" i="4"/>
  <c r="H667" i="4"/>
  <c r="D667" i="4" s="1"/>
  <c r="BE669" i="4" l="1"/>
  <c r="BG669" i="4" s="1"/>
  <c r="AQ669" i="4" s="1"/>
  <c r="C668" i="4"/>
  <c r="G669" i="4"/>
  <c r="H668" i="4"/>
  <c r="D668" i="4" s="1"/>
  <c r="BE670" i="4" l="1"/>
  <c r="BG670" i="4" s="1"/>
  <c r="AQ670" i="4" s="1"/>
  <c r="G670" i="4"/>
  <c r="C669" i="4"/>
  <c r="H669" i="4"/>
  <c r="D669" i="4" s="1"/>
  <c r="BE671" i="4" l="1"/>
  <c r="BG671" i="4" s="1"/>
  <c r="G671" i="4"/>
  <c r="H670" i="4"/>
  <c r="D670" i="4" s="1"/>
  <c r="C670" i="4"/>
  <c r="AQ671" i="4"/>
  <c r="BE672" i="4" l="1"/>
  <c r="BG672" i="4" s="1"/>
  <c r="G672" i="4"/>
  <c r="C671" i="4"/>
  <c r="H671" i="4"/>
  <c r="D671" i="4" s="1"/>
  <c r="AQ672" i="4"/>
  <c r="BE673" i="4" l="1"/>
  <c r="BG673" i="4" s="1"/>
  <c r="AQ673" i="4" s="1"/>
  <c r="H672" i="4"/>
  <c r="G673" i="4"/>
  <c r="C672" i="4"/>
  <c r="D672" i="4"/>
  <c r="BE674" i="4" l="1"/>
  <c r="BG674" i="4" s="1"/>
  <c r="AQ674" i="4" s="1"/>
  <c r="H673" i="4"/>
  <c r="D673" i="4" s="1"/>
  <c r="C673" i="4"/>
  <c r="G674" i="4"/>
  <c r="BE675" i="4" l="1"/>
  <c r="BG675" i="4" s="1"/>
  <c r="AQ675" i="4" s="1"/>
  <c r="C674" i="4"/>
  <c r="H674" i="4"/>
  <c r="D674" i="4" s="1"/>
  <c r="G675" i="4"/>
  <c r="BE676" i="4" l="1"/>
  <c r="BG676" i="4" s="1"/>
  <c r="AQ676" i="4" s="1"/>
  <c r="G676" i="4"/>
  <c r="C675" i="4"/>
  <c r="H675" i="4"/>
  <c r="D675" i="4" s="1"/>
  <c r="BE677" i="4" l="1"/>
  <c r="BG677" i="4" s="1"/>
  <c r="AQ677" i="4" s="1"/>
  <c r="C676" i="4"/>
  <c r="G677" i="4"/>
  <c r="H676" i="4"/>
  <c r="D676" i="4" s="1"/>
  <c r="BE678" i="4" l="1"/>
  <c r="BG678" i="4" s="1"/>
  <c r="AQ678" i="4" s="1"/>
  <c r="G678" i="4"/>
  <c r="C677" i="4"/>
  <c r="H677" i="4"/>
  <c r="D677" i="4" s="1"/>
  <c r="BE679" i="4" l="1"/>
  <c r="BG679" i="4" s="1"/>
  <c r="G679" i="4"/>
  <c r="C678" i="4"/>
  <c r="H678" i="4"/>
  <c r="D678" i="4" s="1"/>
  <c r="AQ679" i="4"/>
  <c r="BE680" i="4" l="1"/>
  <c r="BG680" i="4" s="1"/>
  <c r="AQ680" i="4" s="1"/>
  <c r="G680" i="4"/>
  <c r="C679" i="4"/>
  <c r="H679" i="4"/>
  <c r="D679" i="4" s="1"/>
  <c r="BE681" i="4" l="1"/>
  <c r="BG681" i="4" s="1"/>
  <c r="AQ681" i="4" s="1"/>
  <c r="G681" i="4"/>
  <c r="C680" i="4"/>
  <c r="H680" i="4"/>
  <c r="D680" i="4" s="1"/>
  <c r="BE682" i="4" l="1"/>
  <c r="BG682" i="4" s="1"/>
  <c r="AQ682" i="4" s="1"/>
  <c r="G682" i="4"/>
  <c r="H681" i="4"/>
  <c r="D681" i="4" s="1"/>
  <c r="C681" i="4"/>
  <c r="BE683" i="4" l="1"/>
  <c r="BG683" i="4" s="1"/>
  <c r="AQ683" i="4" s="1"/>
  <c r="G683" i="4"/>
  <c r="C682" i="4"/>
  <c r="H682" i="4"/>
  <c r="D682" i="4" s="1"/>
  <c r="BE684" i="4" l="1"/>
  <c r="BG684" i="4" s="1"/>
  <c r="AQ684" i="4" s="1"/>
  <c r="G684" i="4"/>
  <c r="H683" i="4"/>
  <c r="D683" i="4" s="1"/>
  <c r="C683" i="4"/>
  <c r="BE685" i="4" l="1"/>
  <c r="BG685" i="4" s="1"/>
  <c r="AQ685" i="4" s="1"/>
  <c r="G685" i="4"/>
  <c r="C684" i="4"/>
  <c r="H684" i="4"/>
  <c r="D684" i="4" s="1"/>
  <c r="BE686" i="4" l="1"/>
  <c r="BG686" i="4" s="1"/>
  <c r="H685" i="4"/>
  <c r="C685" i="4"/>
  <c r="G686" i="4"/>
  <c r="D685" i="4"/>
  <c r="AQ686" i="4"/>
  <c r="BE687" i="4" l="1"/>
  <c r="BG687" i="4" s="1"/>
  <c r="AQ687" i="4" s="1"/>
  <c r="G687" i="4"/>
  <c r="H686" i="4"/>
  <c r="D686" i="4" s="1"/>
  <c r="C686" i="4"/>
  <c r="BE688" i="4" l="1"/>
  <c r="BG688" i="4" s="1"/>
  <c r="AQ688" i="4" s="1"/>
  <c r="H687" i="4"/>
  <c r="G688" i="4"/>
  <c r="C687" i="4"/>
  <c r="D687" i="4"/>
  <c r="BE689" i="4" l="1"/>
  <c r="BG689" i="4" s="1"/>
  <c r="AQ689" i="4" s="1"/>
  <c r="H688" i="4"/>
  <c r="D688" i="4" s="1"/>
  <c r="C688" i="4"/>
  <c r="G689" i="4"/>
  <c r="BE690" i="4" l="1"/>
  <c r="BG690" i="4" s="1"/>
  <c r="AQ690" i="4" s="1"/>
  <c r="G690" i="4"/>
  <c r="C689" i="4"/>
  <c r="H689" i="4"/>
  <c r="D689" i="4" s="1"/>
  <c r="BE691" i="4" l="1"/>
  <c r="BG691" i="4" s="1"/>
  <c r="AQ691" i="4" s="1"/>
  <c r="C690" i="4"/>
  <c r="G691" i="4"/>
  <c r="H690" i="4"/>
  <c r="D690" i="4" s="1"/>
  <c r="BE692" i="4" l="1"/>
  <c r="BG692" i="4" s="1"/>
  <c r="AQ692" i="4" s="1"/>
  <c r="G692" i="4"/>
  <c r="H691" i="4"/>
  <c r="D691" i="4" s="1"/>
  <c r="C691" i="4"/>
  <c r="BE693" i="4" l="1"/>
  <c r="BG693" i="4" s="1"/>
  <c r="H692" i="4"/>
  <c r="D692" i="4" s="1"/>
  <c r="G693" i="4"/>
  <c r="C692" i="4"/>
  <c r="AQ693" i="4"/>
  <c r="BE694" i="4" l="1"/>
  <c r="BG694" i="4" s="1"/>
  <c r="AQ694" i="4" s="1"/>
  <c r="G694" i="4"/>
  <c r="C693" i="4"/>
  <c r="H693" i="4"/>
  <c r="D693" i="4" s="1"/>
  <c r="BE695" i="4" l="1"/>
  <c r="BG695" i="4" s="1"/>
  <c r="AQ695" i="4" s="1"/>
  <c r="H694" i="4"/>
  <c r="D694" i="4" s="1"/>
  <c r="G695" i="4"/>
  <c r="C694" i="4"/>
  <c r="BE696" i="4" l="1"/>
  <c r="BG696" i="4" s="1"/>
  <c r="AQ696" i="4" s="1"/>
  <c r="C695" i="4"/>
  <c r="H695" i="4"/>
  <c r="D695" i="4" s="1"/>
  <c r="G696" i="4"/>
  <c r="BE697" i="4" l="1"/>
  <c r="BG697" i="4" s="1"/>
  <c r="G697" i="4"/>
  <c r="H696" i="4"/>
  <c r="D696" i="4" s="1"/>
  <c r="C696" i="4"/>
  <c r="AQ697" i="4"/>
  <c r="BE698" i="4" l="1"/>
  <c r="BG698" i="4" s="1"/>
  <c r="AQ698" i="4" s="1"/>
  <c r="C697" i="4"/>
  <c r="H697" i="4"/>
  <c r="D697" i="4" s="1"/>
  <c r="G698" i="4"/>
  <c r="BE699" i="4" l="1"/>
  <c r="BG699" i="4" s="1"/>
  <c r="G699" i="4"/>
  <c r="C698" i="4"/>
  <c r="H698" i="4"/>
  <c r="D698" i="4" s="1"/>
  <c r="AQ699" i="4"/>
  <c r="BE700" i="4" l="1"/>
  <c r="BG700" i="4" s="1"/>
  <c r="AQ700" i="4" s="1"/>
  <c r="H699" i="4"/>
  <c r="D699" i="4" s="1"/>
  <c r="C699" i="4"/>
  <c r="G700" i="4"/>
  <c r="BE701" i="4" l="1"/>
  <c r="BG701" i="4" s="1"/>
  <c r="AQ701" i="4" s="1"/>
  <c r="G701" i="4"/>
  <c r="H700" i="4"/>
  <c r="D700" i="4" s="1"/>
  <c r="C700" i="4"/>
  <c r="BE702" i="4" l="1"/>
  <c r="BG702" i="4" s="1"/>
  <c r="AQ702" i="4" s="1"/>
  <c r="H701" i="4"/>
  <c r="G702" i="4"/>
  <c r="D701" i="4"/>
  <c r="C701" i="4"/>
  <c r="BE703" i="4" l="1"/>
  <c r="BG703" i="4" s="1"/>
  <c r="AQ703" i="4" s="1"/>
  <c r="C702" i="4"/>
  <c r="G703" i="4"/>
  <c r="H702" i="4"/>
  <c r="D702" i="4" s="1"/>
  <c r="BE704" i="4" l="1"/>
  <c r="BG704" i="4" s="1"/>
  <c r="G704" i="4"/>
  <c r="C703" i="4"/>
  <c r="H703" i="4"/>
  <c r="D703" i="4" s="1"/>
  <c r="AQ704" i="4"/>
  <c r="BE705" i="4" l="1"/>
  <c r="BG705" i="4" s="1"/>
  <c r="C704" i="4"/>
  <c r="H704" i="4"/>
  <c r="D704" i="4" s="1"/>
  <c r="G705" i="4"/>
  <c r="AQ705" i="4"/>
  <c r="BE706" i="4" l="1"/>
  <c r="BG706" i="4" s="1"/>
  <c r="AQ706" i="4" s="1"/>
  <c r="G706" i="4"/>
  <c r="H705" i="4"/>
  <c r="D705" i="4"/>
  <c r="C705" i="4"/>
  <c r="BE707" i="4" l="1"/>
  <c r="BG707" i="4" s="1"/>
  <c r="AQ707" i="4" s="1"/>
  <c r="G707" i="4"/>
  <c r="C706" i="4"/>
  <c r="H706" i="4"/>
  <c r="D706" i="4" s="1"/>
  <c r="BE708" i="4" l="1"/>
  <c r="BG708" i="4" s="1"/>
  <c r="G708" i="4"/>
  <c r="H707" i="4"/>
  <c r="C707" i="4"/>
  <c r="D707" i="4"/>
  <c r="AQ708" i="4"/>
  <c r="BE709" i="4" l="1"/>
  <c r="BG709" i="4" s="1"/>
  <c r="AQ709" i="4" s="1"/>
  <c r="H708" i="4"/>
  <c r="D708" i="4" s="1"/>
  <c r="G709" i="4"/>
  <c r="C708" i="4"/>
  <c r="BE710" i="4" l="1"/>
  <c r="BG710" i="4" s="1"/>
  <c r="AQ710" i="4" s="1"/>
  <c r="C709" i="4"/>
  <c r="G710" i="4"/>
  <c r="H709" i="4"/>
  <c r="D709" i="4" s="1"/>
  <c r="BE711" i="4" l="1"/>
  <c r="BG711" i="4" s="1"/>
  <c r="C710" i="4"/>
  <c r="H710" i="4"/>
  <c r="D710" i="4" s="1"/>
  <c r="G711" i="4"/>
  <c r="AQ711" i="4"/>
  <c r="BE712" i="4" l="1"/>
  <c r="BG712" i="4" s="1"/>
  <c r="C711" i="4"/>
  <c r="G712" i="4"/>
  <c r="H711" i="4"/>
  <c r="D711" i="4" s="1"/>
  <c r="AQ712" i="4"/>
  <c r="BE713" i="4" l="1"/>
  <c r="BG713" i="4" s="1"/>
  <c r="AQ713" i="4" s="1"/>
  <c r="C712" i="4"/>
  <c r="G713" i="4"/>
  <c r="H712" i="4"/>
  <c r="D712" i="4" s="1"/>
  <c r="BE714" i="4" l="1"/>
  <c r="BG714" i="4" s="1"/>
  <c r="G714" i="4"/>
  <c r="C713" i="4"/>
  <c r="H713" i="4"/>
  <c r="D713" i="4" s="1"/>
  <c r="AQ714" i="4"/>
  <c r="BE715" i="4" l="1"/>
  <c r="BG715" i="4" s="1"/>
  <c r="AQ715" i="4" s="1"/>
  <c r="H714" i="4"/>
  <c r="D714" i="4" s="1"/>
  <c r="C714" i="4"/>
  <c r="G715" i="4"/>
  <c r="BE716" i="4" l="1"/>
  <c r="BG716" i="4" s="1"/>
  <c r="AQ716" i="4" s="1"/>
  <c r="H715" i="4"/>
  <c r="C715" i="4"/>
  <c r="G716" i="4"/>
  <c r="D715" i="4"/>
  <c r="BE717" i="4" l="1"/>
  <c r="BG717" i="4" s="1"/>
  <c r="AQ717" i="4" s="1"/>
  <c r="C716" i="4"/>
  <c r="G717" i="4"/>
  <c r="H716" i="4"/>
  <c r="D716" i="4" s="1"/>
  <c r="BE718" i="4" l="1"/>
  <c r="BG718" i="4" s="1"/>
  <c r="AQ718" i="4" s="1"/>
  <c r="G718" i="4"/>
  <c r="H717" i="4"/>
  <c r="D717" i="4" s="1"/>
  <c r="C717" i="4"/>
  <c r="BE719" i="4" l="1"/>
  <c r="BG719" i="4" s="1"/>
  <c r="G719" i="4"/>
  <c r="H718" i="4"/>
  <c r="D718" i="4" s="1"/>
  <c r="C718" i="4"/>
  <c r="AQ719" i="4"/>
  <c r="BE720" i="4" l="1"/>
  <c r="BG720" i="4" s="1"/>
  <c r="G720" i="4"/>
  <c r="C719" i="4"/>
  <c r="H719" i="4"/>
  <c r="D719" i="4" s="1"/>
  <c r="AQ720" i="4"/>
  <c r="BE721" i="4" l="1"/>
  <c r="BG721" i="4" s="1"/>
  <c r="AQ721" i="4" s="1"/>
  <c r="G721" i="4"/>
  <c r="C720" i="4"/>
  <c r="H720" i="4"/>
  <c r="D720" i="4" s="1"/>
  <c r="BE722" i="4" l="1"/>
  <c r="BG722" i="4" s="1"/>
  <c r="AQ722" i="4" s="1"/>
  <c r="H721" i="4"/>
  <c r="D721" i="4" s="1"/>
  <c r="C721" i="4"/>
  <c r="G722" i="4"/>
  <c r="BE723" i="4" l="1"/>
  <c r="BG723" i="4" s="1"/>
  <c r="G723" i="4"/>
  <c r="H722" i="4"/>
  <c r="D722" i="4" s="1"/>
  <c r="C722" i="4"/>
  <c r="AQ723" i="4"/>
  <c r="BE724" i="4" l="1"/>
  <c r="BG724" i="4" s="1"/>
  <c r="AQ724" i="4" s="1"/>
  <c r="H723" i="4"/>
  <c r="D723" i="4" s="1"/>
  <c r="G724" i="4"/>
  <c r="C723" i="4"/>
  <c r="BE725" i="4" l="1"/>
  <c r="BG725" i="4" s="1"/>
  <c r="AQ725" i="4" s="1"/>
  <c r="H724" i="4"/>
  <c r="D724" i="4" s="1"/>
  <c r="C724" i="4"/>
  <c r="G725" i="4"/>
  <c r="BE726" i="4" l="1"/>
  <c r="BG726" i="4" s="1"/>
  <c r="AQ726" i="4" s="1"/>
  <c r="H725" i="4"/>
  <c r="D725" i="4" s="1"/>
  <c r="C725" i="4"/>
  <c r="G726" i="4"/>
  <c r="BE727" i="4" l="1"/>
  <c r="BG727" i="4" s="1"/>
  <c r="AQ727" i="4" s="1"/>
  <c r="G727" i="4"/>
  <c r="H726" i="4"/>
  <c r="D726" i="4" s="1"/>
  <c r="C726" i="4"/>
  <c r="BE728" i="4" l="1"/>
  <c r="BG728" i="4" s="1"/>
  <c r="G728" i="4"/>
  <c r="C727" i="4"/>
  <c r="H727" i="4"/>
  <c r="D727" i="4" s="1"/>
  <c r="AQ728" i="4"/>
  <c r="BE729" i="4" l="1"/>
  <c r="BG729" i="4" s="1"/>
  <c r="H728" i="4"/>
  <c r="D728" i="4" s="1"/>
  <c r="G729" i="4"/>
  <c r="C728" i="4"/>
  <c r="AQ729" i="4"/>
  <c r="BE730" i="4" l="1"/>
  <c r="BG730" i="4" s="1"/>
  <c r="G730" i="4"/>
  <c r="H729" i="4"/>
  <c r="D729" i="4" s="1"/>
  <c r="C729" i="4"/>
  <c r="AQ730" i="4"/>
  <c r="BE731" i="4" l="1"/>
  <c r="BG731" i="4" s="1"/>
  <c r="AQ731" i="4" s="1"/>
  <c r="C730" i="4"/>
  <c r="G731" i="4"/>
  <c r="H730" i="4"/>
  <c r="D730" i="4" s="1"/>
  <c r="BE732" i="4" l="1"/>
  <c r="BG732" i="4" s="1"/>
  <c r="G732" i="4"/>
  <c r="H731" i="4"/>
  <c r="D731" i="4" s="1"/>
  <c r="C731" i="4"/>
  <c r="AQ732" i="4"/>
  <c r="BE733" i="4" l="1"/>
  <c r="BG733" i="4" s="1"/>
  <c r="AQ733" i="4" s="1"/>
  <c r="H732" i="4"/>
  <c r="D732" i="4" s="1"/>
  <c r="G733" i="4"/>
  <c r="C732" i="4"/>
  <c r="BE734" i="4" l="1"/>
  <c r="BG734" i="4" s="1"/>
  <c r="G734" i="4"/>
  <c r="H733" i="4"/>
  <c r="D733" i="4" s="1"/>
  <c r="C733" i="4"/>
  <c r="AQ734" i="4"/>
  <c r="BE735" i="4" l="1"/>
  <c r="BG735" i="4" s="1"/>
  <c r="C734" i="4"/>
  <c r="G735" i="4"/>
  <c r="H734" i="4"/>
  <c r="D734" i="4" s="1"/>
  <c r="AQ735" i="4"/>
  <c r="BE736" i="4" l="1"/>
  <c r="BG736" i="4" s="1"/>
  <c r="AQ736" i="4" s="1"/>
  <c r="G736" i="4"/>
  <c r="C735" i="4"/>
  <c r="H735" i="4"/>
  <c r="D735" i="4" s="1"/>
  <c r="BE737" i="4" l="1"/>
  <c r="BG737" i="4" s="1"/>
  <c r="AQ737" i="4" s="1"/>
  <c r="C736" i="4"/>
  <c r="G737" i="4"/>
  <c r="H736" i="4"/>
  <c r="D736" i="4" s="1"/>
  <c r="BE738" i="4" l="1"/>
  <c r="BG738" i="4" s="1"/>
  <c r="AQ738" i="4" s="1"/>
  <c r="H737" i="4"/>
  <c r="C737" i="4"/>
  <c r="D737" i="4"/>
  <c r="G738" i="4"/>
  <c r="BE739" i="4" l="1"/>
  <c r="BG739" i="4" s="1"/>
  <c r="AQ739" i="4" s="1"/>
  <c r="G739" i="4"/>
  <c r="C738" i="4"/>
  <c r="H738" i="4"/>
  <c r="D738" i="4" s="1"/>
  <c r="BE740" i="4" l="1"/>
  <c r="BG740" i="4" s="1"/>
  <c r="AQ740" i="4" s="1"/>
  <c r="C739" i="4"/>
  <c r="G740" i="4"/>
  <c r="H739" i="4"/>
  <c r="D739" i="4" s="1"/>
  <c r="BE741" i="4" l="1"/>
  <c r="BG741" i="4" s="1"/>
  <c r="AQ741" i="4" s="1"/>
  <c r="C740" i="4"/>
  <c r="G741" i="4"/>
  <c r="H740" i="4"/>
  <c r="D740" i="4" s="1"/>
  <c r="BE742" i="4" l="1"/>
  <c r="BG742" i="4" s="1"/>
  <c r="G742" i="4"/>
  <c r="C741" i="4"/>
  <c r="H741" i="4"/>
  <c r="D741" i="4" s="1"/>
  <c r="AQ742" i="4"/>
  <c r="BE743" i="4" l="1"/>
  <c r="BG743" i="4" s="1"/>
  <c r="AQ743" i="4" s="1"/>
  <c r="H742" i="4"/>
  <c r="D742" i="4" s="1"/>
  <c r="G743" i="4"/>
  <c r="C742" i="4"/>
  <c r="BE744" i="4" l="1"/>
  <c r="BG744" i="4" s="1"/>
  <c r="AQ744" i="4" s="1"/>
  <c r="C743" i="4"/>
  <c r="G744" i="4"/>
  <c r="H743" i="4"/>
  <c r="D743" i="4" s="1"/>
  <c r="BE745" i="4" l="1"/>
  <c r="BG745" i="4" s="1"/>
  <c r="AQ745" i="4" s="1"/>
  <c r="G745" i="4"/>
  <c r="C744" i="4"/>
  <c r="H744" i="4"/>
  <c r="D744" i="4" s="1"/>
  <c r="BE746" i="4" l="1"/>
  <c r="BG746" i="4" s="1"/>
  <c r="AQ746" i="4" s="1"/>
  <c r="G746" i="4"/>
  <c r="C745" i="4"/>
  <c r="H745" i="4"/>
  <c r="D745" i="4" s="1"/>
  <c r="BE747" i="4" l="1"/>
  <c r="BG747" i="4" s="1"/>
  <c r="G747" i="4"/>
  <c r="C746" i="4"/>
  <c r="H746" i="4"/>
  <c r="D746" i="4" s="1"/>
  <c r="AQ747" i="4"/>
  <c r="BE748" i="4" l="1"/>
  <c r="BG748" i="4" s="1"/>
  <c r="AQ748" i="4" s="1"/>
  <c r="G748" i="4"/>
  <c r="C747" i="4"/>
  <c r="H747" i="4"/>
  <c r="D747" i="4" s="1"/>
  <c r="BE749" i="4" l="1"/>
  <c r="BG749" i="4" s="1"/>
  <c r="AQ749" i="4" s="1"/>
  <c r="H748" i="4"/>
  <c r="D748" i="4" s="1"/>
  <c r="G749" i="4"/>
  <c r="C748" i="4"/>
  <c r="BE750" i="4" l="1"/>
  <c r="BG750" i="4" s="1"/>
  <c r="C749" i="4"/>
  <c r="H749" i="4"/>
  <c r="D749" i="4" s="1"/>
  <c r="G750" i="4"/>
  <c r="AQ750" i="4"/>
  <c r="BE751" i="4" l="1"/>
  <c r="BG751" i="4" s="1"/>
  <c r="H750" i="4"/>
  <c r="G751" i="4"/>
  <c r="C750" i="4"/>
  <c r="D750" i="4"/>
  <c r="AQ751" i="4"/>
  <c r="BE752" i="4" l="1"/>
  <c r="BG752" i="4" s="1"/>
  <c r="AQ752" i="4" s="1"/>
  <c r="G752" i="4"/>
  <c r="C751" i="4"/>
  <c r="H751" i="4"/>
  <c r="D751" i="4" s="1"/>
  <c r="BE753" i="4" l="1"/>
  <c r="BG753" i="4" s="1"/>
  <c r="AQ753" i="4" s="1"/>
  <c r="C752" i="4"/>
  <c r="G753" i="4"/>
  <c r="H752" i="4"/>
  <c r="D752" i="4" s="1"/>
  <c r="BE754" i="4" l="1"/>
  <c r="BG754" i="4" s="1"/>
  <c r="AQ754" i="4" s="1"/>
  <c r="G754" i="4"/>
  <c r="C753" i="4"/>
  <c r="H753" i="4"/>
  <c r="D753" i="4" s="1"/>
  <c r="BE755" i="4" l="1"/>
  <c r="BG755" i="4" s="1"/>
  <c r="AQ755" i="4" s="1"/>
  <c r="H754" i="4"/>
  <c r="D754" i="4" s="1"/>
  <c r="G755" i="4"/>
  <c r="C754" i="4"/>
  <c r="BE756" i="4" l="1"/>
  <c r="BG756" i="4" s="1"/>
  <c r="AQ756" i="4" s="1"/>
  <c r="G756" i="4"/>
  <c r="H755" i="4"/>
  <c r="D755" i="4" s="1"/>
  <c r="C755" i="4"/>
  <c r="BE757" i="4" l="1"/>
  <c r="BG757" i="4" s="1"/>
  <c r="C756" i="4"/>
  <c r="H756" i="4"/>
  <c r="D756" i="4" s="1"/>
  <c r="G757" i="4"/>
  <c r="AQ757" i="4"/>
  <c r="BE758" i="4" l="1"/>
  <c r="BG758" i="4" s="1"/>
  <c r="AQ758" i="4" s="1"/>
  <c r="G758" i="4"/>
  <c r="C757" i="4"/>
  <c r="H757" i="4"/>
  <c r="D757" i="4" s="1"/>
  <c r="BE759" i="4" l="1"/>
  <c r="BG759" i="4" s="1"/>
  <c r="AQ759" i="4" s="1"/>
  <c r="G759" i="4"/>
  <c r="H758" i="4"/>
  <c r="D758" i="4" s="1"/>
  <c r="C758" i="4"/>
  <c r="BE760" i="4" l="1"/>
  <c r="BG760" i="4" s="1"/>
  <c r="G760" i="4"/>
  <c r="H759" i="4"/>
  <c r="D759" i="4" s="1"/>
  <c r="C759" i="4"/>
  <c r="AQ760" i="4"/>
  <c r="BE761" i="4" l="1"/>
  <c r="BG761" i="4" s="1"/>
  <c r="G761" i="4"/>
  <c r="H760" i="4"/>
  <c r="D760" i="4" s="1"/>
  <c r="C760" i="4"/>
  <c r="AQ761" i="4"/>
  <c r="BE762" i="4" l="1"/>
  <c r="BG762" i="4" s="1"/>
  <c r="AQ762" i="4" s="1"/>
  <c r="C761" i="4"/>
  <c r="H761" i="4"/>
  <c r="D761" i="4" s="1"/>
  <c r="G762" i="4"/>
  <c r="BE763" i="4" l="1"/>
  <c r="BG763" i="4" s="1"/>
  <c r="AQ763" i="4" s="1"/>
  <c r="G763" i="4"/>
  <c r="H762" i="4"/>
  <c r="D762" i="4" s="1"/>
  <c r="C762" i="4"/>
  <c r="BE764" i="4" l="1"/>
  <c r="BG764" i="4" s="1"/>
  <c r="G764" i="4"/>
  <c r="C763" i="4"/>
  <c r="H763" i="4"/>
  <c r="D763" i="4" s="1"/>
  <c r="AQ764" i="4"/>
  <c r="BE765" i="4" l="1"/>
  <c r="BG765" i="4" s="1"/>
  <c r="G765" i="4"/>
  <c r="H764" i="4"/>
  <c r="D764" i="4" s="1"/>
  <c r="C764" i="4"/>
  <c r="AQ765" i="4"/>
  <c r="BE766" i="4" l="1"/>
  <c r="BG766" i="4" s="1"/>
  <c r="G766" i="4"/>
  <c r="H765" i="4"/>
  <c r="D765" i="4" s="1"/>
  <c r="C765" i="4"/>
  <c r="AQ766" i="4"/>
  <c r="BE767" i="4" l="1"/>
  <c r="BG767" i="4" s="1"/>
  <c r="AQ767" i="4" s="1"/>
  <c r="G767" i="4"/>
  <c r="C766" i="4"/>
  <c r="H766" i="4"/>
  <c r="D766" i="4" s="1"/>
  <c r="BE768" i="4" l="1"/>
  <c r="BG768" i="4" s="1"/>
  <c r="H767" i="4"/>
  <c r="D767" i="4" s="1"/>
  <c r="C767" i="4"/>
  <c r="G768" i="4"/>
  <c r="AQ768" i="4"/>
  <c r="BE769" i="4" l="1"/>
  <c r="BG769" i="4" s="1"/>
  <c r="AQ769" i="4" s="1"/>
  <c r="H768" i="4"/>
  <c r="C768" i="4"/>
  <c r="G769" i="4"/>
  <c r="D768" i="4"/>
  <c r="BE770" i="4" l="1"/>
  <c r="BG770" i="4" s="1"/>
  <c r="AQ770" i="4" s="1"/>
  <c r="H769" i="4"/>
  <c r="D769" i="4" s="1"/>
  <c r="G770" i="4"/>
  <c r="C769" i="4"/>
  <c r="BE771" i="4" l="1"/>
  <c r="BG771" i="4" s="1"/>
  <c r="AQ771" i="4" s="1"/>
  <c r="G771" i="4"/>
  <c r="C770" i="4"/>
  <c r="H770" i="4"/>
  <c r="D770" i="4" s="1"/>
  <c r="BE772" i="4" l="1"/>
  <c r="BG772" i="4" s="1"/>
  <c r="G772" i="4"/>
  <c r="C771" i="4"/>
  <c r="H771" i="4"/>
  <c r="D771" i="4" s="1"/>
  <c r="AQ772" i="4"/>
  <c r="BE773" i="4" l="1"/>
  <c r="BG773" i="4" s="1"/>
  <c r="AQ773" i="4" s="1"/>
  <c r="C772" i="4"/>
  <c r="G773" i="4"/>
  <c r="H772" i="4"/>
  <c r="D772" i="4" s="1"/>
  <c r="BE774" i="4" l="1"/>
  <c r="BG774" i="4" s="1"/>
  <c r="G774" i="4"/>
  <c r="C773" i="4"/>
  <c r="H773" i="4"/>
  <c r="D773" i="4" s="1"/>
  <c r="AQ774" i="4"/>
  <c r="BE775" i="4" l="1"/>
  <c r="BG775" i="4" s="1"/>
  <c r="G775" i="4"/>
  <c r="C774" i="4"/>
  <c r="H774" i="4"/>
  <c r="D774" i="4" s="1"/>
  <c r="AQ775" i="4"/>
  <c r="BE776" i="4" l="1"/>
  <c r="BG776" i="4" s="1"/>
  <c r="AQ776" i="4" s="1"/>
  <c r="H775" i="4"/>
  <c r="D775" i="4" s="1"/>
  <c r="G776" i="4"/>
  <c r="C775" i="4"/>
  <c r="BE777" i="4" l="1"/>
  <c r="BG777" i="4" s="1"/>
  <c r="G777" i="4"/>
  <c r="H776" i="4"/>
  <c r="D776" i="4" s="1"/>
  <c r="C776" i="4"/>
  <c r="AQ777" i="4"/>
  <c r="BE778" i="4" l="1"/>
  <c r="BG778" i="4" s="1"/>
  <c r="H777" i="4"/>
  <c r="D777" i="4" s="1"/>
  <c r="G778" i="4"/>
  <c r="C777" i="4"/>
  <c r="AQ778" i="4"/>
  <c r="BE779" i="4" l="1"/>
  <c r="BG779" i="4" s="1"/>
  <c r="H778" i="4"/>
  <c r="G779" i="4"/>
  <c r="C778" i="4"/>
  <c r="D778" i="4"/>
  <c r="AQ779" i="4"/>
  <c r="BE780" i="4" l="1"/>
  <c r="BG780" i="4" s="1"/>
  <c r="AQ780" i="4" s="1"/>
  <c r="C779" i="4"/>
  <c r="G780" i="4"/>
  <c r="H779" i="4"/>
  <c r="D779" i="4" s="1"/>
  <c r="BE781" i="4" l="1"/>
  <c r="BG781" i="4" s="1"/>
  <c r="AQ781" i="4" s="1"/>
  <c r="G781" i="4"/>
  <c r="C780" i="4"/>
  <c r="H780" i="4"/>
  <c r="D780" i="4" s="1"/>
  <c r="BE782" i="4" l="1"/>
  <c r="BG782" i="4" s="1"/>
  <c r="H781" i="4"/>
  <c r="D781" i="4" s="1"/>
  <c r="G782" i="4"/>
  <c r="C781" i="4"/>
  <c r="AQ782" i="4"/>
  <c r="BE783" i="4" l="1"/>
  <c r="BG783" i="4" s="1"/>
  <c r="C782" i="4"/>
  <c r="H782" i="4"/>
  <c r="D782" i="4" s="1"/>
  <c r="G783" i="4"/>
  <c r="AQ783" i="4"/>
  <c r="BE784" i="4" l="1"/>
  <c r="BG784" i="4" s="1"/>
  <c r="AQ784" i="4" s="1"/>
  <c r="G784" i="4"/>
  <c r="H783" i="4"/>
  <c r="D783" i="4" s="1"/>
  <c r="C783" i="4"/>
  <c r="BE785" i="4" l="1"/>
  <c r="BG785" i="4" s="1"/>
  <c r="AQ785" i="4" s="1"/>
  <c r="C784" i="4"/>
  <c r="H784" i="4"/>
  <c r="D784" i="4" s="1"/>
  <c r="G785" i="4"/>
  <c r="BE786" i="4" l="1"/>
  <c r="BG786" i="4" s="1"/>
  <c r="C785" i="4"/>
  <c r="G786" i="4"/>
  <c r="H785" i="4"/>
  <c r="D785" i="4" s="1"/>
  <c r="AQ786" i="4"/>
  <c r="BE787" i="4" l="1"/>
  <c r="BG787" i="4" s="1"/>
  <c r="AQ787" i="4" s="1"/>
  <c r="C786" i="4"/>
  <c r="H786" i="4"/>
  <c r="D786" i="4" s="1"/>
  <c r="G787" i="4"/>
  <c r="BE788" i="4" l="1"/>
  <c r="BG788" i="4" s="1"/>
  <c r="AQ788" i="4" s="1"/>
  <c r="G788" i="4"/>
  <c r="C787" i="4"/>
  <c r="H787" i="4"/>
  <c r="D787" i="4" s="1"/>
  <c r="BE789" i="4" l="1"/>
  <c r="BG789" i="4" s="1"/>
  <c r="G789" i="4"/>
  <c r="C788" i="4"/>
  <c r="H788" i="4"/>
  <c r="D788" i="4" s="1"/>
  <c r="AQ789" i="4"/>
  <c r="BE790" i="4" l="1"/>
  <c r="BG790" i="4" s="1"/>
  <c r="AQ790" i="4" s="1"/>
  <c r="G790" i="4"/>
  <c r="H789" i="4"/>
  <c r="D789" i="4" s="1"/>
  <c r="C789" i="4"/>
  <c r="BE791" i="4" l="1"/>
  <c r="BG791" i="4" s="1"/>
  <c r="G791" i="4"/>
  <c r="H790" i="4"/>
  <c r="D790" i="4" s="1"/>
  <c r="C790" i="4"/>
  <c r="AQ791" i="4"/>
  <c r="BE792" i="4" l="1"/>
  <c r="BG792" i="4" s="1"/>
  <c r="AQ792" i="4" s="1"/>
  <c r="H791" i="4"/>
  <c r="D791" i="4" s="1"/>
  <c r="G792" i="4"/>
  <c r="C791" i="4"/>
  <c r="BE793" i="4" l="1"/>
  <c r="BG793" i="4" s="1"/>
  <c r="G793" i="4"/>
  <c r="H792" i="4"/>
  <c r="D792" i="4" s="1"/>
  <c r="C792" i="4"/>
  <c r="AQ793" i="4"/>
  <c r="BE794" i="4" l="1"/>
  <c r="BG794" i="4" s="1"/>
  <c r="C793" i="4"/>
  <c r="H793" i="4"/>
  <c r="D793" i="4" s="1"/>
  <c r="G794" i="4"/>
  <c r="AQ794" i="4"/>
  <c r="BE795" i="4" l="1"/>
  <c r="BG795" i="4" s="1"/>
  <c r="G795" i="4"/>
  <c r="H794" i="4"/>
  <c r="D794" i="4" s="1"/>
  <c r="C794" i="4"/>
  <c r="AQ795" i="4"/>
  <c r="BE796" i="4" l="1"/>
  <c r="BG796" i="4" s="1"/>
  <c r="H795" i="4"/>
  <c r="D795" i="4" s="1"/>
  <c r="G796" i="4"/>
  <c r="C795" i="4"/>
  <c r="AQ796" i="4"/>
  <c r="BE797" i="4" l="1"/>
  <c r="BG797" i="4" s="1"/>
  <c r="G797" i="4"/>
  <c r="C796" i="4"/>
  <c r="H796" i="4"/>
  <c r="D796" i="4" s="1"/>
  <c r="AQ797" i="4"/>
  <c r="BE798" i="4" l="1"/>
  <c r="BG798" i="4" s="1"/>
  <c r="G798" i="4"/>
  <c r="C797" i="4"/>
  <c r="H797" i="4"/>
  <c r="D797" i="4" s="1"/>
  <c r="AQ798" i="4"/>
  <c r="BE799" i="4" l="1"/>
  <c r="BG799" i="4" s="1"/>
  <c r="G799" i="4"/>
  <c r="H798" i="4"/>
  <c r="D798" i="4" s="1"/>
  <c r="C798" i="4"/>
  <c r="AQ799" i="4"/>
  <c r="BE800" i="4" l="1"/>
  <c r="BG800" i="4" s="1"/>
  <c r="C799" i="4"/>
  <c r="H799" i="4"/>
  <c r="D799" i="4" s="1"/>
  <c r="G800" i="4"/>
  <c r="AQ800" i="4"/>
  <c r="BE801" i="4" l="1"/>
  <c r="BG801" i="4" s="1"/>
  <c r="AQ801" i="4" s="1"/>
  <c r="G801" i="4"/>
  <c r="H800" i="4"/>
  <c r="D800" i="4" s="1"/>
  <c r="C800" i="4"/>
  <c r="BE802" i="4" l="1"/>
  <c r="BG802" i="4" s="1"/>
  <c r="AQ802" i="4" s="1"/>
  <c r="H801" i="4"/>
  <c r="D801" i="4" s="1"/>
  <c r="G802" i="4"/>
  <c r="C801" i="4"/>
  <c r="BE803" i="4" l="1"/>
  <c r="BG803" i="4" s="1"/>
  <c r="AQ803" i="4" s="1"/>
  <c r="G803" i="4"/>
  <c r="C802" i="4"/>
  <c r="H802" i="4"/>
  <c r="D802" i="4" s="1"/>
  <c r="BE804" i="4" l="1"/>
  <c r="BG804" i="4" s="1"/>
  <c r="AQ804" i="4" s="1"/>
  <c r="H803" i="4"/>
  <c r="D803" i="4" s="1"/>
  <c r="G804" i="4"/>
  <c r="C803" i="4"/>
  <c r="BE805" i="4" l="1"/>
  <c r="BG805" i="4" s="1"/>
  <c r="C804" i="4"/>
  <c r="G805" i="4"/>
  <c r="H804" i="4"/>
  <c r="D804" i="4" s="1"/>
  <c r="AQ805" i="4"/>
  <c r="BE806" i="4" l="1"/>
  <c r="BG806" i="4" s="1"/>
  <c r="AQ806" i="4" s="1"/>
  <c r="C805" i="4"/>
  <c r="H805" i="4"/>
  <c r="D805" i="4" s="1"/>
  <c r="G806" i="4"/>
  <c r="BE807" i="4" l="1"/>
  <c r="BG807" i="4" s="1"/>
  <c r="G807" i="4"/>
  <c r="H806" i="4"/>
  <c r="D806" i="4" s="1"/>
  <c r="C806" i="4"/>
  <c r="AQ807" i="4"/>
  <c r="BE808" i="4" l="1"/>
  <c r="BG808" i="4" s="1"/>
  <c r="G808" i="4"/>
  <c r="H807" i="4"/>
  <c r="D807" i="4" s="1"/>
  <c r="C807" i="4"/>
  <c r="AQ808" i="4"/>
  <c r="BE809" i="4" l="1"/>
  <c r="BG809" i="4" s="1"/>
  <c r="C808" i="4"/>
  <c r="H808" i="4"/>
  <c r="D808" i="4" s="1"/>
  <c r="G809" i="4"/>
  <c r="AQ809" i="4"/>
  <c r="BE810" i="4" l="1"/>
  <c r="BG810" i="4" s="1"/>
  <c r="AQ810" i="4" s="1"/>
  <c r="H809" i="4"/>
  <c r="D809" i="4" s="1"/>
  <c r="G810" i="4"/>
  <c r="C809" i="4"/>
  <c r="BE811" i="4" l="1"/>
  <c r="BG811" i="4" s="1"/>
  <c r="C810" i="4"/>
  <c r="H810" i="4"/>
  <c r="D810" i="4" s="1"/>
  <c r="G811" i="4"/>
  <c r="AQ811" i="4"/>
  <c r="BE812" i="4" l="1"/>
  <c r="BG812" i="4" s="1"/>
  <c r="AQ812" i="4" s="1"/>
  <c r="G812" i="4"/>
  <c r="C811" i="4"/>
  <c r="H811" i="4"/>
  <c r="D811" i="4" s="1"/>
  <c r="BE813" i="4" l="1"/>
  <c r="BG813" i="4" s="1"/>
  <c r="H812" i="4"/>
  <c r="D812" i="4" s="1"/>
  <c r="G813" i="4"/>
  <c r="C812" i="4"/>
  <c r="AQ813" i="4"/>
  <c r="BE814" i="4" l="1"/>
  <c r="BG814" i="4" s="1"/>
  <c r="AQ814" i="4" s="1"/>
  <c r="G814" i="4"/>
  <c r="H813" i="4"/>
  <c r="D813" i="4" s="1"/>
  <c r="C813" i="4"/>
  <c r="BE815" i="4" l="1"/>
  <c r="BG815" i="4" s="1"/>
  <c r="G815" i="4"/>
  <c r="C814" i="4"/>
  <c r="H814" i="4"/>
  <c r="D814" i="4" s="1"/>
  <c r="AQ815" i="4"/>
  <c r="BE816" i="4" l="1"/>
  <c r="BG816" i="4" s="1"/>
  <c r="C815" i="4"/>
  <c r="H815" i="4"/>
  <c r="D815" i="4" s="1"/>
  <c r="G816" i="4"/>
  <c r="AQ816" i="4"/>
  <c r="BE817" i="4" l="1"/>
  <c r="BG817" i="4" s="1"/>
  <c r="C816" i="4"/>
  <c r="G817" i="4"/>
  <c r="H816" i="4"/>
  <c r="D816" i="4" s="1"/>
  <c r="AQ817" i="4"/>
  <c r="BE818" i="4" l="1"/>
  <c r="BG818" i="4" s="1"/>
  <c r="AQ818" i="4" s="1"/>
  <c r="G818" i="4"/>
  <c r="H817" i="4"/>
  <c r="C817" i="4"/>
  <c r="D817" i="4"/>
  <c r="BE819" i="4" l="1"/>
  <c r="BG819" i="4" s="1"/>
  <c r="AQ819" i="4" s="1"/>
  <c r="G819" i="4"/>
  <c r="H818" i="4"/>
  <c r="D818" i="4" s="1"/>
  <c r="C818" i="4"/>
  <c r="BE820" i="4" l="1"/>
  <c r="BG820" i="4" s="1"/>
  <c r="G820" i="4"/>
  <c r="C819" i="4"/>
  <c r="H819" i="4"/>
  <c r="D819" i="4" s="1"/>
  <c r="AQ820" i="4"/>
  <c r="BE821" i="4" l="1"/>
  <c r="BG821" i="4" s="1"/>
  <c r="H820" i="4"/>
  <c r="D820" i="4" s="1"/>
  <c r="C820" i="4"/>
  <c r="G821" i="4"/>
  <c r="AQ821" i="4"/>
  <c r="BE822" i="4" l="1"/>
  <c r="BG822" i="4" s="1"/>
  <c r="AQ822" i="4" s="1"/>
  <c r="H821" i="4"/>
  <c r="D821" i="4" s="1"/>
  <c r="G822" i="4"/>
  <c r="C821" i="4"/>
  <c r="BE823" i="4" l="1"/>
  <c r="BG823" i="4" s="1"/>
  <c r="G823" i="4"/>
  <c r="H822" i="4"/>
  <c r="D822" i="4" s="1"/>
  <c r="C822" i="4"/>
  <c r="AQ823" i="4"/>
  <c r="BE824" i="4" l="1"/>
  <c r="BG824" i="4" s="1"/>
  <c r="AQ824" i="4" s="1"/>
  <c r="G824" i="4"/>
  <c r="H823" i="4"/>
  <c r="D823" i="4" s="1"/>
  <c r="C823" i="4"/>
  <c r="BE825" i="4" l="1"/>
  <c r="BG825" i="4" s="1"/>
  <c r="AQ825" i="4" s="1"/>
  <c r="G825" i="4"/>
  <c r="H824" i="4"/>
  <c r="D824" i="4" s="1"/>
  <c r="C824" i="4"/>
  <c r="BE826" i="4" l="1"/>
  <c r="BG826" i="4" s="1"/>
  <c r="H825" i="4"/>
  <c r="D825" i="4" s="1"/>
  <c r="G826" i="4"/>
  <c r="C825" i="4"/>
  <c r="AQ826" i="4"/>
  <c r="BE827" i="4" l="1"/>
  <c r="BG827" i="4" s="1"/>
  <c r="AQ827" i="4" s="1"/>
  <c r="C826" i="4"/>
  <c r="G827" i="4"/>
  <c r="H826" i="4"/>
  <c r="D826" i="4" s="1"/>
  <c r="BE828" i="4" l="1"/>
  <c r="BG828" i="4" s="1"/>
  <c r="AQ828" i="4" s="1"/>
  <c r="G828" i="4"/>
  <c r="C827" i="4"/>
  <c r="H827" i="4"/>
  <c r="D827" i="4" s="1"/>
  <c r="BE829" i="4" l="1"/>
  <c r="BG829" i="4" s="1"/>
  <c r="G829" i="4"/>
  <c r="H828" i="4"/>
  <c r="D828" i="4" s="1"/>
  <c r="C828" i="4"/>
  <c r="AQ829" i="4"/>
  <c r="BE830" i="4" l="1"/>
  <c r="BG830" i="4" s="1"/>
  <c r="AQ830" i="4" s="1"/>
  <c r="H829" i="4"/>
  <c r="D829" i="4" s="1"/>
  <c r="G830" i="4"/>
  <c r="C829" i="4"/>
  <c r="BE831" i="4" l="1"/>
  <c r="BG831" i="4" s="1"/>
  <c r="G831" i="4"/>
  <c r="C830" i="4"/>
  <c r="H830" i="4"/>
  <c r="D830" i="4" s="1"/>
  <c r="AQ831" i="4"/>
  <c r="BE832" i="4" l="1"/>
  <c r="BG832" i="4" s="1"/>
  <c r="H831" i="4"/>
  <c r="D831" i="4" s="1"/>
  <c r="G832" i="4"/>
  <c r="C831" i="4"/>
  <c r="AQ832" i="4"/>
  <c r="BE833" i="4" l="1"/>
  <c r="BG833" i="4" s="1"/>
  <c r="G833" i="4"/>
  <c r="C832" i="4"/>
  <c r="H832" i="4"/>
  <c r="D832" i="4" s="1"/>
  <c r="AQ833" i="4"/>
  <c r="BE834" i="4" l="1"/>
  <c r="BG834" i="4" s="1"/>
  <c r="H833" i="4"/>
  <c r="D833" i="4" s="1"/>
  <c r="G834" i="4"/>
  <c r="C833" i="4"/>
  <c r="AQ834" i="4"/>
  <c r="BE835" i="4" l="1"/>
  <c r="BG835" i="4" s="1"/>
  <c r="G835" i="4"/>
  <c r="C834" i="4"/>
  <c r="H834" i="4"/>
  <c r="D834" i="4" s="1"/>
  <c r="AQ835" i="4"/>
  <c r="BE836" i="4" l="1"/>
  <c r="BG836" i="4" s="1"/>
  <c r="G836" i="4"/>
  <c r="C835" i="4"/>
  <c r="H835" i="4"/>
  <c r="D835" i="4" s="1"/>
  <c r="AQ836" i="4"/>
  <c r="BE837" i="4" l="1"/>
  <c r="BG837" i="4" s="1"/>
  <c r="G837" i="4"/>
  <c r="C836" i="4"/>
  <c r="H836" i="4"/>
  <c r="D836" i="4" s="1"/>
  <c r="AQ837" i="4"/>
  <c r="BE838" i="4" l="1"/>
  <c r="BG838" i="4" s="1"/>
  <c r="G838" i="4"/>
  <c r="H837" i="4"/>
  <c r="D837" i="4" s="1"/>
  <c r="C837" i="4"/>
  <c r="AQ838" i="4"/>
  <c r="BE839" i="4" l="1"/>
  <c r="BG839" i="4" s="1"/>
  <c r="C838" i="4"/>
  <c r="H838" i="4"/>
  <c r="D838" i="4" s="1"/>
  <c r="G839" i="4"/>
  <c r="AQ839" i="4"/>
  <c r="BE840" i="4" l="1"/>
  <c r="BG840" i="4" s="1"/>
  <c r="G840" i="4"/>
  <c r="H839" i="4"/>
  <c r="D839" i="4" s="1"/>
  <c r="C839" i="4"/>
  <c r="AQ840" i="4"/>
  <c r="BE841" i="4" l="1"/>
  <c r="BG841" i="4" s="1"/>
  <c r="G841" i="4"/>
  <c r="C840" i="4"/>
  <c r="H840" i="4"/>
  <c r="D840" i="4" s="1"/>
  <c r="AQ841" i="4"/>
  <c r="BE842" i="4" l="1"/>
  <c r="BG842" i="4" s="1"/>
  <c r="G842" i="4"/>
  <c r="H841" i="4"/>
  <c r="D841" i="4" s="1"/>
  <c r="C841" i="4"/>
  <c r="AQ842" i="4"/>
  <c r="BE843" i="4" l="1"/>
  <c r="BG843" i="4" s="1"/>
  <c r="C842" i="4"/>
  <c r="G843" i="4"/>
  <c r="H842" i="4"/>
  <c r="D842" i="4" s="1"/>
  <c r="AQ843" i="4"/>
  <c r="BE844" i="4" l="1"/>
  <c r="BG844" i="4" s="1"/>
  <c r="G844" i="4"/>
  <c r="C843" i="4"/>
  <c r="H843" i="4"/>
  <c r="D843" i="4" s="1"/>
  <c r="AQ844" i="4"/>
  <c r="BE845" i="4" l="1"/>
  <c r="BG845" i="4" s="1"/>
  <c r="G845" i="4"/>
  <c r="C844" i="4"/>
  <c r="H844" i="4"/>
  <c r="D844" i="4" s="1"/>
  <c r="AQ845" i="4"/>
  <c r="BE846" i="4" l="1"/>
  <c r="BG846" i="4" s="1"/>
  <c r="H845" i="4"/>
  <c r="C845" i="4"/>
  <c r="G846" i="4"/>
  <c r="D845" i="4"/>
  <c r="AQ846" i="4"/>
  <c r="BE847" i="4" l="1"/>
  <c r="BG847" i="4" s="1"/>
  <c r="AQ847" i="4" s="1"/>
  <c r="C846" i="4"/>
  <c r="H846" i="4"/>
  <c r="D846" i="4" s="1"/>
  <c r="G847" i="4"/>
  <c r="BE848" i="4" l="1"/>
  <c r="BG848" i="4" s="1"/>
  <c r="G848" i="4"/>
  <c r="H847" i="4"/>
  <c r="D847" i="4" s="1"/>
  <c r="C847" i="4"/>
  <c r="AQ848" i="4"/>
  <c r="BE849" i="4" l="1"/>
  <c r="BG849" i="4" s="1"/>
  <c r="H848" i="4"/>
  <c r="D848" i="4" s="1"/>
  <c r="G849" i="4"/>
  <c r="C848" i="4"/>
  <c r="AQ849" i="4"/>
  <c r="BE850" i="4" l="1"/>
  <c r="BG850" i="4" s="1"/>
  <c r="G850" i="4"/>
  <c r="H849" i="4"/>
  <c r="D849" i="4" s="1"/>
  <c r="C849" i="4"/>
  <c r="AQ850" i="4"/>
  <c r="BE851" i="4" l="1"/>
  <c r="BG851" i="4" s="1"/>
  <c r="G851" i="4"/>
  <c r="C850" i="4"/>
  <c r="H850" i="4"/>
  <c r="D850" i="4" s="1"/>
  <c r="AQ851" i="4"/>
  <c r="BE852" i="4" l="1"/>
  <c r="BG852" i="4" s="1"/>
  <c r="C851" i="4"/>
  <c r="H851" i="4"/>
  <c r="D851" i="4" s="1"/>
  <c r="G852" i="4"/>
  <c r="AQ852" i="4"/>
  <c r="BE853" i="4" l="1"/>
  <c r="BG853" i="4" s="1"/>
  <c r="G853" i="4"/>
  <c r="C852" i="4"/>
  <c r="H852" i="4"/>
  <c r="D852" i="4" s="1"/>
  <c r="AQ853" i="4"/>
  <c r="BE854" i="4" l="1"/>
  <c r="BG854" i="4" s="1"/>
  <c r="C853" i="4"/>
  <c r="G854" i="4"/>
  <c r="H853" i="4"/>
  <c r="D853" i="4" s="1"/>
  <c r="AQ854" i="4"/>
  <c r="BE855" i="4" l="1"/>
  <c r="BG855" i="4" s="1"/>
  <c r="G855" i="4"/>
  <c r="C854" i="4"/>
  <c r="H854" i="4"/>
  <c r="D854" i="4" s="1"/>
  <c r="AQ855" i="4"/>
  <c r="BE856" i="4" l="1"/>
  <c r="BG856" i="4" s="1"/>
  <c r="G856" i="4"/>
  <c r="C855" i="4"/>
  <c r="H855" i="4"/>
  <c r="D855" i="4" s="1"/>
  <c r="AQ856" i="4"/>
  <c r="BE857" i="4" l="1"/>
  <c r="BG857" i="4" s="1"/>
  <c r="H856" i="4"/>
  <c r="D856" i="4" s="1"/>
  <c r="G857" i="4"/>
  <c r="C856" i="4"/>
  <c r="AQ857" i="4"/>
  <c r="BE858" i="4" l="1"/>
  <c r="BG858" i="4" s="1"/>
  <c r="H857" i="4"/>
  <c r="D857" i="4" s="1"/>
  <c r="G858" i="4"/>
  <c r="C857" i="4"/>
  <c r="AQ858" i="4"/>
  <c r="BE859" i="4" l="1"/>
  <c r="BG859" i="4" s="1"/>
  <c r="AQ859" i="4" s="1"/>
  <c r="C858" i="4"/>
  <c r="G859" i="4"/>
  <c r="H858" i="4"/>
  <c r="D858" i="4" s="1"/>
  <c r="BE860" i="4" l="1"/>
  <c r="BG860" i="4" s="1"/>
  <c r="AQ860" i="4" s="1"/>
  <c r="G860" i="4"/>
  <c r="H859" i="4"/>
  <c r="D859" i="4" s="1"/>
  <c r="C859" i="4"/>
  <c r="BE861" i="4" l="1"/>
  <c r="BG861" i="4" s="1"/>
  <c r="AQ861" i="4" s="1"/>
  <c r="G861" i="4"/>
  <c r="C860" i="4"/>
  <c r="H860" i="4"/>
  <c r="D860" i="4" s="1"/>
  <c r="BE862" i="4" l="1"/>
  <c r="BG862" i="4" s="1"/>
  <c r="C861" i="4"/>
  <c r="H861" i="4"/>
  <c r="D861" i="4" s="1"/>
  <c r="G862" i="4"/>
  <c r="AQ862" i="4"/>
  <c r="BE863" i="4" l="1"/>
  <c r="BG863" i="4" s="1"/>
  <c r="G863" i="4"/>
  <c r="C862" i="4"/>
  <c r="H862" i="4"/>
  <c r="D862" i="4" s="1"/>
  <c r="AQ863" i="4"/>
  <c r="BE864" i="4" l="1"/>
  <c r="BG864" i="4" s="1"/>
  <c r="G864" i="4"/>
  <c r="C863" i="4"/>
  <c r="H863" i="4"/>
  <c r="D863" i="4" s="1"/>
  <c r="AQ864" i="4"/>
  <c r="BE865" i="4" l="1"/>
  <c r="BG865" i="4" s="1"/>
  <c r="G865" i="4"/>
  <c r="C864" i="4"/>
  <c r="H864" i="4"/>
  <c r="D864" i="4" s="1"/>
  <c r="AQ865" i="4"/>
  <c r="BE866" i="4" l="1"/>
  <c r="BG866" i="4" s="1"/>
  <c r="G866" i="4"/>
  <c r="H865" i="4"/>
  <c r="D865" i="4" s="1"/>
  <c r="C865" i="4"/>
  <c r="AQ866" i="4"/>
  <c r="BE867" i="4" l="1"/>
  <c r="BG867" i="4" s="1"/>
  <c r="G867" i="4"/>
  <c r="C866" i="4"/>
  <c r="H866" i="4"/>
  <c r="D866" i="4" s="1"/>
  <c r="AQ867" i="4"/>
  <c r="BE868" i="4" l="1"/>
  <c r="BG868" i="4" s="1"/>
  <c r="C867" i="4"/>
  <c r="H867" i="4"/>
  <c r="D867" i="4" s="1"/>
  <c r="G868" i="4"/>
  <c r="AQ868" i="4"/>
  <c r="BE869" i="4" l="1"/>
  <c r="BG869" i="4" s="1"/>
  <c r="G869" i="4"/>
  <c r="H868" i="4"/>
  <c r="D868" i="4" s="1"/>
  <c r="C868" i="4"/>
  <c r="AQ869" i="4"/>
  <c r="BE870" i="4" l="1"/>
  <c r="BG870" i="4" s="1"/>
  <c r="C869" i="4"/>
  <c r="G870" i="4"/>
  <c r="H869" i="4"/>
  <c r="D869" i="4" s="1"/>
  <c r="AQ870" i="4"/>
  <c r="BE871" i="4" l="1"/>
  <c r="BG871" i="4" s="1"/>
  <c r="G871" i="4"/>
  <c r="H870" i="4"/>
  <c r="D870" i="4" s="1"/>
  <c r="C870" i="4"/>
  <c r="AQ871" i="4"/>
  <c r="BE872" i="4" l="1"/>
  <c r="BG872" i="4" s="1"/>
  <c r="C871" i="4"/>
  <c r="H871" i="4"/>
  <c r="D871" i="4" s="1"/>
  <c r="G872" i="4"/>
  <c r="AQ872" i="4"/>
  <c r="BE873" i="4" l="1"/>
  <c r="BG873" i="4" s="1"/>
  <c r="C872" i="4"/>
  <c r="H872" i="4"/>
  <c r="D872" i="4" s="1"/>
  <c r="G873" i="4"/>
  <c r="AQ873" i="4"/>
  <c r="BE874" i="4" l="1"/>
  <c r="BG874" i="4" s="1"/>
  <c r="G874" i="4"/>
  <c r="H873" i="4"/>
  <c r="D873" i="4" s="1"/>
  <c r="C873" i="4"/>
  <c r="AQ874" i="4"/>
  <c r="BE875" i="4" l="1"/>
  <c r="BG875" i="4" s="1"/>
  <c r="H874" i="4"/>
  <c r="D874" i="4" s="1"/>
  <c r="C874" i="4"/>
  <c r="G875" i="4"/>
  <c r="AQ875" i="4"/>
  <c r="BE876" i="4" l="1"/>
  <c r="BG876" i="4" s="1"/>
  <c r="G876" i="4"/>
  <c r="C875" i="4"/>
  <c r="H875" i="4"/>
  <c r="D875" i="4" s="1"/>
  <c r="AQ876" i="4"/>
  <c r="BE877" i="4" l="1"/>
  <c r="BG877" i="4" s="1"/>
  <c r="G877" i="4"/>
  <c r="H876" i="4"/>
  <c r="D876" i="4" s="1"/>
  <c r="C876" i="4"/>
  <c r="AQ877" i="4"/>
  <c r="BE878" i="4" l="1"/>
  <c r="BG878" i="4" s="1"/>
  <c r="G878" i="4"/>
  <c r="H877" i="4"/>
  <c r="D877" i="4" s="1"/>
  <c r="C877" i="4"/>
  <c r="AQ878" i="4"/>
  <c r="BE879" i="4" l="1"/>
  <c r="BG879" i="4" s="1"/>
  <c r="C878" i="4"/>
  <c r="G879" i="4"/>
  <c r="H878" i="4"/>
  <c r="D878" i="4" s="1"/>
  <c r="AQ879" i="4"/>
  <c r="BE880" i="4" l="1"/>
  <c r="BG880" i="4" s="1"/>
  <c r="G880" i="4"/>
  <c r="H879" i="4"/>
  <c r="D879" i="4" s="1"/>
  <c r="C879" i="4"/>
  <c r="AQ880" i="4"/>
  <c r="BE881" i="4" l="1"/>
  <c r="BG881" i="4" s="1"/>
  <c r="H880" i="4"/>
  <c r="D880" i="4" s="1"/>
  <c r="C880" i="4"/>
  <c r="G881" i="4"/>
  <c r="AQ881" i="4"/>
  <c r="BE882" i="4" l="1"/>
  <c r="BG882" i="4" s="1"/>
  <c r="G882" i="4"/>
  <c r="C881" i="4"/>
  <c r="H881" i="4"/>
  <c r="D881" i="4" s="1"/>
  <c r="AQ882" i="4"/>
  <c r="BE883" i="4" l="1"/>
  <c r="BG883" i="4" s="1"/>
  <c r="C882" i="4"/>
  <c r="G883" i="4"/>
  <c r="H882" i="4"/>
  <c r="D882" i="4" s="1"/>
  <c r="AQ883" i="4"/>
  <c r="BE884" i="4" l="1"/>
  <c r="BG884" i="4" s="1"/>
  <c r="AQ884" i="4" s="1"/>
  <c r="C883" i="4"/>
  <c r="G884" i="4"/>
  <c r="H883" i="4"/>
  <c r="D883" i="4" s="1"/>
  <c r="BE885" i="4" l="1"/>
  <c r="BG885" i="4" s="1"/>
  <c r="AQ885" i="4" s="1"/>
  <c r="G885" i="4"/>
  <c r="C884" i="4"/>
  <c r="H884" i="4"/>
  <c r="D884" i="4" s="1"/>
  <c r="BE886" i="4" l="1"/>
  <c r="BG886" i="4" s="1"/>
  <c r="AQ886" i="4" s="1"/>
  <c r="C885" i="4"/>
  <c r="G886" i="4"/>
  <c r="H885" i="4"/>
  <c r="D885" i="4" s="1"/>
  <c r="BE887" i="4" l="1"/>
  <c r="BG887" i="4" s="1"/>
  <c r="AQ887" i="4" s="1"/>
  <c r="H886" i="4"/>
  <c r="D886" i="4" s="1"/>
  <c r="G887" i="4"/>
  <c r="C886" i="4"/>
  <c r="BE888" i="4" l="1"/>
  <c r="BG888" i="4" s="1"/>
  <c r="AQ888" i="4" s="1"/>
  <c r="G888" i="4"/>
  <c r="C887" i="4"/>
  <c r="H887" i="4"/>
  <c r="D887" i="4" s="1"/>
  <c r="BE889" i="4" l="1"/>
  <c r="BG889" i="4" s="1"/>
  <c r="AQ889" i="4" s="1"/>
  <c r="C888" i="4"/>
  <c r="G889" i="4"/>
  <c r="H888" i="4"/>
  <c r="D888" i="4" s="1"/>
  <c r="BE890" i="4" l="1"/>
  <c r="BG890" i="4" s="1"/>
  <c r="AQ890" i="4" s="1"/>
  <c r="C889" i="4"/>
  <c r="H889" i="4"/>
  <c r="D889" i="4" s="1"/>
  <c r="G890" i="4"/>
  <c r="BE891" i="4" l="1"/>
  <c r="BG891" i="4" s="1"/>
  <c r="AQ891" i="4" s="1"/>
  <c r="C890" i="4"/>
  <c r="G891" i="4"/>
  <c r="H890" i="4"/>
  <c r="D890" i="4" s="1"/>
  <c r="BE892" i="4" l="1"/>
  <c r="BG892" i="4" s="1"/>
  <c r="AQ892" i="4" s="1"/>
  <c r="C891" i="4"/>
  <c r="G892" i="4"/>
  <c r="H891" i="4"/>
  <c r="D891" i="4" s="1"/>
  <c r="BE893" i="4" l="1"/>
  <c r="BG893" i="4" s="1"/>
  <c r="AQ893" i="4" s="1"/>
  <c r="G893" i="4"/>
  <c r="C892" i="4"/>
  <c r="H892" i="4"/>
  <c r="D892" i="4" s="1"/>
  <c r="BE894" i="4" l="1"/>
  <c r="BG894" i="4" s="1"/>
  <c r="AQ894" i="4" s="1"/>
  <c r="H893" i="4"/>
  <c r="D893" i="4" s="1"/>
  <c r="G894" i="4"/>
  <c r="C893" i="4"/>
  <c r="BE895" i="4" l="1"/>
  <c r="BG895" i="4" s="1"/>
  <c r="AQ895" i="4" s="1"/>
  <c r="H894" i="4"/>
  <c r="D894" i="4" s="1"/>
  <c r="G895" i="4"/>
  <c r="C894" i="4"/>
  <c r="BE896" i="4" l="1"/>
  <c r="BG896" i="4" s="1"/>
  <c r="AQ896" i="4" s="1"/>
  <c r="G896" i="4"/>
  <c r="C895" i="4"/>
  <c r="H895" i="4"/>
  <c r="D895" i="4" s="1"/>
  <c r="BE897" i="4" l="1"/>
  <c r="BG897" i="4" s="1"/>
  <c r="AQ897" i="4" s="1"/>
  <c r="C896" i="4"/>
  <c r="G897" i="4"/>
  <c r="H896" i="4"/>
  <c r="D896" i="4" s="1"/>
  <c r="BE898" i="4" l="1"/>
  <c r="BG898" i="4" s="1"/>
  <c r="AQ898" i="4" s="1"/>
  <c r="C897" i="4"/>
  <c r="G898" i="4"/>
  <c r="H897" i="4"/>
  <c r="D897" i="4" s="1"/>
  <c r="BE899" i="4" l="1"/>
  <c r="BG899" i="4" s="1"/>
  <c r="AQ899" i="4" s="1"/>
  <c r="G899" i="4"/>
  <c r="C898" i="4"/>
  <c r="H898" i="4"/>
  <c r="D898" i="4" s="1"/>
  <c r="BE900" i="4" l="1"/>
  <c r="BG900" i="4" s="1"/>
  <c r="AQ900" i="4" s="1"/>
  <c r="G900" i="4"/>
  <c r="C899" i="4"/>
  <c r="H899" i="4"/>
  <c r="D899" i="4" s="1"/>
  <c r="BE901" i="4" l="1"/>
  <c r="BG901" i="4" s="1"/>
  <c r="AQ901" i="4" s="1"/>
  <c r="C900" i="4"/>
  <c r="H900" i="4"/>
  <c r="D900" i="4" s="1"/>
  <c r="G901" i="4"/>
  <c r="BE902" i="4" l="1"/>
  <c r="BG902" i="4" s="1"/>
  <c r="AQ902" i="4" s="1"/>
  <c r="G902" i="4"/>
  <c r="C901" i="4"/>
  <c r="H901" i="4"/>
  <c r="D901" i="4" s="1"/>
  <c r="BE903" i="4" l="1"/>
  <c r="BG903" i="4" s="1"/>
  <c r="AQ903" i="4" s="1"/>
  <c r="G903" i="4"/>
  <c r="C902" i="4"/>
  <c r="H902" i="4"/>
  <c r="D902" i="4" s="1"/>
  <c r="BE904" i="4" l="1"/>
  <c r="BG904" i="4" s="1"/>
  <c r="AQ904" i="4" s="1"/>
  <c r="G904" i="4"/>
  <c r="C903" i="4"/>
  <c r="H903" i="4"/>
  <c r="D903" i="4" s="1"/>
  <c r="BE905" i="4" l="1"/>
  <c r="BG905" i="4" s="1"/>
  <c r="AQ905" i="4" s="1"/>
  <c r="C904" i="4"/>
  <c r="H904" i="4"/>
  <c r="D904" i="4" s="1"/>
  <c r="G905" i="4"/>
  <c r="BE906" i="4" l="1"/>
  <c r="BG906" i="4" s="1"/>
  <c r="AQ906" i="4" s="1"/>
  <c r="C905" i="4"/>
  <c r="G906" i="4"/>
  <c r="H905" i="4"/>
  <c r="D905" i="4" s="1"/>
  <c r="BE907" i="4" l="1"/>
  <c r="BG907" i="4" s="1"/>
  <c r="AQ907" i="4" s="1"/>
  <c r="G907" i="4"/>
  <c r="H906" i="4"/>
  <c r="C906" i="4"/>
  <c r="D906" i="4"/>
  <c r="BE908" i="4" l="1"/>
  <c r="BG908" i="4" s="1"/>
  <c r="AQ908" i="4" s="1"/>
  <c r="H907" i="4"/>
  <c r="D907" i="4" s="1"/>
  <c r="G908" i="4"/>
  <c r="C907" i="4"/>
  <c r="BE909" i="4" l="1"/>
  <c r="BG909" i="4" s="1"/>
  <c r="AQ909" i="4" s="1"/>
  <c r="G909" i="4"/>
  <c r="C908" i="4"/>
  <c r="H908" i="4"/>
  <c r="D908" i="4" s="1"/>
  <c r="BE910" i="4" l="1"/>
  <c r="BG910" i="4" s="1"/>
  <c r="AQ910" i="4" s="1"/>
  <c r="G910" i="4"/>
  <c r="C909" i="4"/>
  <c r="H909" i="4"/>
  <c r="D909" i="4" s="1"/>
  <c r="BE911" i="4" l="1"/>
  <c r="BG911" i="4" s="1"/>
  <c r="AQ911" i="4" s="1"/>
  <c r="H910" i="4"/>
  <c r="C910" i="4"/>
  <c r="D910" i="4"/>
  <c r="G911" i="4"/>
  <c r="BE912" i="4" l="1"/>
  <c r="BG912" i="4" s="1"/>
  <c r="AQ912" i="4" s="1"/>
  <c r="C911" i="4"/>
  <c r="G912" i="4"/>
  <c r="H911" i="4"/>
  <c r="D911" i="4" s="1"/>
  <c r="BE913" i="4" l="1"/>
  <c r="BG913" i="4" s="1"/>
  <c r="AQ913" i="4" s="1"/>
  <c r="C912" i="4"/>
  <c r="H912" i="4"/>
  <c r="D912" i="4" s="1"/>
  <c r="G913" i="4"/>
  <c r="BE914" i="4" l="1"/>
  <c r="BG914" i="4" s="1"/>
  <c r="AQ914" i="4" s="1"/>
  <c r="C913" i="4"/>
  <c r="H913" i="4"/>
  <c r="D913" i="4" s="1"/>
  <c r="G914" i="4"/>
  <c r="BE915" i="4" l="1"/>
  <c r="BG915" i="4" s="1"/>
  <c r="AQ915" i="4" s="1"/>
  <c r="G915" i="4"/>
  <c r="C914" i="4"/>
  <c r="H914" i="4"/>
  <c r="D914" i="4" s="1"/>
  <c r="BE916" i="4" l="1"/>
  <c r="BG916" i="4" s="1"/>
  <c r="AQ916" i="4" s="1"/>
  <c r="H915" i="4"/>
  <c r="D915" i="4" s="1"/>
  <c r="G916" i="4"/>
  <c r="C915" i="4"/>
  <c r="BE917" i="4" l="1"/>
  <c r="BG917" i="4" s="1"/>
  <c r="AQ917" i="4" s="1"/>
  <c r="H916" i="4"/>
  <c r="D916" i="4" s="1"/>
  <c r="C916" i="4"/>
  <c r="G917" i="4"/>
  <c r="BE918" i="4" l="1"/>
  <c r="BG918" i="4" s="1"/>
  <c r="AQ918" i="4" s="1"/>
  <c r="C917" i="4"/>
  <c r="H917" i="4"/>
  <c r="G918" i="4"/>
  <c r="D917" i="4"/>
  <c r="BE919" i="4" l="1"/>
  <c r="BG919" i="4" s="1"/>
  <c r="AQ919" i="4" s="1"/>
  <c r="H918" i="4"/>
  <c r="D918" i="4" s="1"/>
  <c r="C918" i="4"/>
  <c r="G919" i="4"/>
  <c r="BE920" i="4" l="1"/>
  <c r="BG920" i="4" s="1"/>
  <c r="AQ920" i="4" s="1"/>
  <c r="C919" i="4"/>
  <c r="G920" i="4"/>
  <c r="H919" i="4"/>
  <c r="D919" i="4" s="1"/>
  <c r="BE921" i="4" l="1"/>
  <c r="BG921" i="4" s="1"/>
  <c r="AQ921" i="4" s="1"/>
  <c r="G921" i="4"/>
  <c r="C920" i="4"/>
  <c r="H920" i="4"/>
  <c r="D920" i="4" s="1"/>
  <c r="BE922" i="4" l="1"/>
  <c r="BG922" i="4" s="1"/>
  <c r="AQ922" i="4" s="1"/>
  <c r="G922" i="4"/>
  <c r="C921" i="4"/>
  <c r="H921" i="4"/>
  <c r="D921" i="4" s="1"/>
  <c r="BE923" i="4" l="1"/>
  <c r="BG923" i="4" s="1"/>
  <c r="AQ923" i="4" s="1"/>
  <c r="G923" i="4"/>
  <c r="C922" i="4"/>
  <c r="H922" i="4"/>
  <c r="D922" i="4" s="1"/>
  <c r="BE924" i="4" l="1"/>
  <c r="BG924" i="4" s="1"/>
  <c r="AQ924" i="4" s="1"/>
  <c r="H923" i="4"/>
  <c r="D923" i="4" s="1"/>
  <c r="G924" i="4"/>
  <c r="C923" i="4"/>
  <c r="BE925" i="4" l="1"/>
  <c r="BG925" i="4" s="1"/>
  <c r="AQ925" i="4" s="1"/>
  <c r="G925" i="4"/>
  <c r="C924" i="4"/>
  <c r="H924" i="4"/>
  <c r="D924" i="4" s="1"/>
  <c r="BE926" i="4" l="1"/>
  <c r="BG926" i="4" s="1"/>
  <c r="AQ926" i="4" s="1"/>
  <c r="G926" i="4"/>
  <c r="C925" i="4"/>
  <c r="H925" i="4"/>
  <c r="D925" i="4" s="1"/>
  <c r="BE927" i="4" l="1"/>
  <c r="BG927" i="4" s="1"/>
  <c r="AQ927" i="4" s="1"/>
  <c r="G927" i="4"/>
  <c r="C926" i="4"/>
  <c r="H926" i="4"/>
  <c r="D926" i="4" s="1"/>
  <c r="BE928" i="4" l="1"/>
  <c r="BG928" i="4" s="1"/>
  <c r="AQ928" i="4" s="1"/>
  <c r="G928" i="4"/>
  <c r="H927" i="4"/>
  <c r="D927" i="4" s="1"/>
  <c r="C927" i="4"/>
  <c r="BE929" i="4" l="1"/>
  <c r="BG929" i="4" s="1"/>
  <c r="AQ929" i="4" s="1"/>
  <c r="C928" i="4"/>
  <c r="G929" i="4"/>
  <c r="H928" i="4"/>
  <c r="D928" i="4" s="1"/>
  <c r="BE930" i="4" l="1"/>
  <c r="BG930" i="4" s="1"/>
  <c r="AQ930" i="4" s="1"/>
  <c r="G930" i="4"/>
  <c r="C929" i="4"/>
  <c r="H929" i="4"/>
  <c r="D929" i="4" s="1"/>
  <c r="BE931" i="4" l="1"/>
  <c r="BG931" i="4" s="1"/>
  <c r="AQ931" i="4" s="1"/>
  <c r="G931" i="4"/>
  <c r="H930" i="4"/>
  <c r="D930" i="4" s="1"/>
  <c r="C930" i="4"/>
  <c r="BE932" i="4" l="1"/>
  <c r="BG932" i="4" s="1"/>
  <c r="AQ932" i="4" s="1"/>
  <c r="H931" i="4"/>
  <c r="D931" i="4" s="1"/>
  <c r="G932" i="4"/>
  <c r="C931" i="4"/>
  <c r="BE933" i="4" l="1"/>
  <c r="BG933" i="4" s="1"/>
  <c r="AQ933" i="4" s="1"/>
  <c r="G933" i="4"/>
  <c r="H932" i="4"/>
  <c r="D932" i="4" s="1"/>
  <c r="C932" i="4"/>
  <c r="BE934" i="4" l="1"/>
  <c r="BG934" i="4" s="1"/>
  <c r="AQ934" i="4" s="1"/>
  <c r="G934" i="4"/>
  <c r="C933" i="4"/>
  <c r="H933" i="4"/>
  <c r="D933" i="4" s="1"/>
  <c r="BE935" i="4" l="1"/>
  <c r="BG935" i="4" s="1"/>
  <c r="AQ935" i="4" s="1"/>
  <c r="C934" i="4"/>
  <c r="G935" i="4"/>
  <c r="H934" i="4"/>
  <c r="D934" i="4" s="1"/>
  <c r="BE936" i="4" l="1"/>
  <c r="BG936" i="4" s="1"/>
  <c r="AQ936" i="4" s="1"/>
  <c r="G936" i="4"/>
  <c r="H935" i="4"/>
  <c r="D935" i="4" s="1"/>
  <c r="C935" i="4"/>
  <c r="BE937" i="4" l="1"/>
  <c r="BG937" i="4" s="1"/>
  <c r="AQ937" i="4" s="1"/>
  <c r="C936" i="4"/>
  <c r="G937" i="4"/>
  <c r="H936" i="4"/>
  <c r="D936" i="4" s="1"/>
  <c r="BE938" i="4" l="1"/>
  <c r="BG938" i="4" s="1"/>
  <c r="AQ938" i="4" s="1"/>
  <c r="H937" i="4"/>
  <c r="D937" i="4" s="1"/>
  <c r="C937" i="4"/>
  <c r="G938" i="4"/>
  <c r="BE939" i="4" l="1"/>
  <c r="BG939" i="4" s="1"/>
  <c r="AQ939" i="4" s="1"/>
  <c r="G939" i="4"/>
  <c r="H938" i="4"/>
  <c r="D938" i="4" s="1"/>
  <c r="C938" i="4"/>
  <c r="BE940" i="4" l="1"/>
  <c r="BG940" i="4" s="1"/>
  <c r="AQ940" i="4" s="1"/>
  <c r="G940" i="4"/>
  <c r="H939" i="4"/>
  <c r="D939" i="4" s="1"/>
  <c r="C939" i="4"/>
  <c r="BE941" i="4" l="1"/>
  <c r="BG941" i="4" s="1"/>
  <c r="AQ941" i="4" s="1"/>
  <c r="G941" i="4"/>
  <c r="C940" i="4"/>
  <c r="H940" i="4"/>
  <c r="D940" i="4"/>
  <c r="BE942" i="4" l="1"/>
  <c r="BG942" i="4" s="1"/>
  <c r="AQ942" i="4" s="1"/>
  <c r="H941" i="4"/>
  <c r="D941" i="4" s="1"/>
  <c r="G942" i="4"/>
  <c r="C941" i="4"/>
  <c r="BE943" i="4" l="1"/>
  <c r="BG943" i="4" s="1"/>
  <c r="AQ943" i="4" s="1"/>
  <c r="H942" i="4"/>
  <c r="D942" i="4" s="1"/>
  <c r="G943" i="4"/>
  <c r="C942" i="4"/>
  <c r="BE944" i="4" l="1"/>
  <c r="BG944" i="4" s="1"/>
  <c r="AQ944" i="4" s="1"/>
  <c r="G944" i="4"/>
  <c r="H943" i="4"/>
  <c r="D943" i="4" s="1"/>
  <c r="C943" i="4"/>
  <c r="BE945" i="4" l="1"/>
  <c r="BG945" i="4" s="1"/>
  <c r="AQ945" i="4" s="1"/>
  <c r="G945" i="4"/>
  <c r="H944" i="4"/>
  <c r="D944" i="4" s="1"/>
  <c r="C944" i="4"/>
  <c r="BE946" i="4" l="1"/>
  <c r="BG946" i="4" s="1"/>
  <c r="AQ946" i="4" s="1"/>
  <c r="G946" i="4"/>
  <c r="H945" i="4"/>
  <c r="D945" i="4" s="1"/>
  <c r="C945" i="4"/>
  <c r="BE947" i="4" l="1"/>
  <c r="BG947" i="4" s="1"/>
  <c r="AQ947" i="4" s="1"/>
  <c r="G947" i="4"/>
  <c r="H946" i="4"/>
  <c r="D946" i="4" s="1"/>
  <c r="C946" i="4"/>
  <c r="BE948" i="4" l="1"/>
  <c r="BG948" i="4" s="1"/>
  <c r="AQ948" i="4" s="1"/>
  <c r="G948" i="4"/>
  <c r="H947" i="4"/>
  <c r="C947" i="4"/>
  <c r="D947" i="4"/>
  <c r="BE949" i="4" l="1"/>
  <c r="BG949" i="4" s="1"/>
  <c r="AQ949" i="4" s="1"/>
  <c r="G949" i="4"/>
  <c r="H948" i="4"/>
  <c r="D948" i="4" s="1"/>
  <c r="C948" i="4"/>
  <c r="BE950" i="4" l="1"/>
  <c r="BG950" i="4" s="1"/>
  <c r="AQ950" i="4" s="1"/>
  <c r="H949" i="4"/>
  <c r="D949" i="4" s="1"/>
  <c r="G950" i="4"/>
  <c r="C949" i="4"/>
  <c r="BE951" i="4" l="1"/>
  <c r="BG951" i="4" s="1"/>
  <c r="AQ951" i="4" s="1"/>
  <c r="G951" i="4"/>
  <c r="H950" i="4"/>
  <c r="D950" i="4" s="1"/>
  <c r="C950" i="4"/>
  <c r="BE952" i="4" l="1"/>
  <c r="BG952" i="4" s="1"/>
  <c r="AQ952" i="4" s="1"/>
  <c r="G952" i="4"/>
  <c r="C951" i="4"/>
  <c r="H951" i="4"/>
  <c r="D951" i="4" s="1"/>
  <c r="BE953" i="4" l="1"/>
  <c r="BG953" i="4" s="1"/>
  <c r="AQ953" i="4" s="1"/>
  <c r="G953" i="4"/>
  <c r="H952" i="4"/>
  <c r="D952" i="4" s="1"/>
  <c r="C952" i="4"/>
  <c r="BE954" i="4" l="1"/>
  <c r="BG954" i="4" s="1"/>
  <c r="AQ954" i="4" s="1"/>
  <c r="H953" i="4"/>
  <c r="D953" i="4" s="1"/>
  <c r="G954" i="4"/>
  <c r="C953" i="4"/>
  <c r="BE955" i="4" l="1"/>
  <c r="BG955" i="4" s="1"/>
  <c r="AQ955" i="4" s="1"/>
  <c r="G955" i="4"/>
  <c r="H954" i="4"/>
  <c r="D954" i="4" s="1"/>
  <c r="C954" i="4"/>
  <c r="BE956" i="4" l="1"/>
  <c r="BG956" i="4" s="1"/>
  <c r="AQ956" i="4" s="1"/>
  <c r="H955" i="4"/>
  <c r="G956" i="4"/>
  <c r="C955" i="4"/>
  <c r="D955" i="4"/>
  <c r="BE957" i="4" l="1"/>
  <c r="BG957" i="4" s="1"/>
  <c r="AQ957" i="4" s="1"/>
  <c r="C956" i="4"/>
  <c r="G957" i="4"/>
  <c r="H956" i="4"/>
  <c r="D956" i="4" s="1"/>
  <c r="BE958" i="4" l="1"/>
  <c r="BG958" i="4" s="1"/>
  <c r="AQ958" i="4" s="1"/>
  <c r="G958" i="4"/>
  <c r="C957" i="4"/>
  <c r="H957" i="4"/>
  <c r="D957" i="4" s="1"/>
  <c r="BE959" i="4" l="1"/>
  <c r="BG959" i="4" s="1"/>
  <c r="AQ959" i="4" s="1"/>
  <c r="H958" i="4"/>
  <c r="G959" i="4"/>
  <c r="D958" i="4"/>
  <c r="C958" i="4"/>
  <c r="BE960" i="4" l="1"/>
  <c r="BG960" i="4" s="1"/>
  <c r="AQ960" i="4" s="1"/>
  <c r="G960" i="4"/>
  <c r="H959" i="4"/>
  <c r="D959" i="4" s="1"/>
  <c r="C959" i="4"/>
  <c r="BE961" i="4" l="1"/>
  <c r="BG961" i="4" s="1"/>
  <c r="AQ961" i="4" s="1"/>
  <c r="G961" i="4"/>
  <c r="H960" i="4"/>
  <c r="D960" i="4" s="1"/>
  <c r="C960" i="4"/>
  <c r="BE962" i="4" l="1"/>
  <c r="BG962" i="4" s="1"/>
  <c r="AQ962" i="4" s="1"/>
  <c r="G962" i="4"/>
  <c r="H961" i="4"/>
  <c r="D961" i="4" s="1"/>
  <c r="C961" i="4"/>
  <c r="BE963" i="4" l="1"/>
  <c r="BG963" i="4" s="1"/>
  <c r="AQ963" i="4" s="1"/>
  <c r="G963" i="4"/>
  <c r="C962" i="4"/>
  <c r="H962" i="4"/>
  <c r="D962" i="4" s="1"/>
  <c r="BE964" i="4" l="1"/>
  <c r="BG964" i="4" s="1"/>
  <c r="AQ964" i="4" s="1"/>
  <c r="H963" i="4"/>
  <c r="G964" i="4"/>
  <c r="C963" i="4"/>
  <c r="D963" i="4"/>
  <c r="BE965" i="4" l="1"/>
  <c r="BG965" i="4" s="1"/>
  <c r="AQ965" i="4" s="1"/>
  <c r="G965" i="4"/>
  <c r="C964" i="4"/>
  <c r="H964" i="4"/>
  <c r="D964" i="4" s="1"/>
  <c r="BE966" i="4" l="1"/>
  <c r="BG966" i="4" s="1"/>
  <c r="AQ966" i="4" s="1"/>
  <c r="G966" i="4"/>
  <c r="H965" i="4"/>
  <c r="D965" i="4" s="1"/>
  <c r="C965" i="4"/>
  <c r="BE967" i="4" l="1"/>
  <c r="BG967" i="4" s="1"/>
  <c r="AQ967" i="4" s="1"/>
  <c r="G967" i="4"/>
  <c r="H966" i="4"/>
  <c r="D966" i="4" s="1"/>
  <c r="C966" i="4"/>
  <c r="BE968" i="4" l="1"/>
  <c r="BG968" i="4" s="1"/>
  <c r="AQ968" i="4" s="1"/>
  <c r="G968" i="4"/>
  <c r="C967" i="4"/>
  <c r="H967" i="4"/>
  <c r="D967" i="4" s="1"/>
  <c r="BE969" i="4" l="1"/>
  <c r="BG969" i="4" s="1"/>
  <c r="AQ969" i="4" s="1"/>
  <c r="C968" i="4"/>
  <c r="H968" i="4"/>
  <c r="D968" i="4" s="1"/>
  <c r="G969" i="4"/>
  <c r="BE970" i="4" l="1"/>
  <c r="BG970" i="4" s="1"/>
  <c r="AQ970" i="4" s="1"/>
  <c r="G970" i="4"/>
  <c r="H969" i="4"/>
  <c r="D969" i="4"/>
  <c r="C969" i="4"/>
  <c r="BE971" i="4" l="1"/>
  <c r="BG971" i="4" s="1"/>
  <c r="AQ971" i="4" s="1"/>
  <c r="C970" i="4"/>
  <c r="G971" i="4"/>
  <c r="H970" i="4"/>
  <c r="D970" i="4" s="1"/>
  <c r="BE972" i="4" l="1"/>
  <c r="BG972" i="4" s="1"/>
  <c r="AQ972" i="4" s="1"/>
  <c r="C971" i="4"/>
  <c r="H971" i="4"/>
  <c r="D971" i="4" s="1"/>
  <c r="G972" i="4"/>
  <c r="BE973" i="4" l="1"/>
  <c r="BG973" i="4" s="1"/>
  <c r="AQ973" i="4" s="1"/>
  <c r="C972" i="4"/>
  <c r="G973" i="4"/>
  <c r="H972" i="4"/>
  <c r="D972" i="4" s="1"/>
  <c r="BE974" i="4" l="1"/>
  <c r="BG974" i="4" s="1"/>
  <c r="AQ974" i="4" s="1"/>
  <c r="G974" i="4"/>
  <c r="H973" i="4"/>
  <c r="D973" i="4" s="1"/>
  <c r="C973" i="4"/>
  <c r="BE975" i="4" l="1"/>
  <c r="BG975" i="4" s="1"/>
  <c r="AQ975" i="4" s="1"/>
  <c r="H974" i="4"/>
  <c r="D974" i="4" s="1"/>
  <c r="G975" i="4"/>
  <c r="C974" i="4"/>
  <c r="BE976" i="4" l="1"/>
  <c r="BG976" i="4" s="1"/>
  <c r="AQ976" i="4" s="1"/>
  <c r="C975" i="4"/>
  <c r="H975" i="4"/>
  <c r="G976" i="4"/>
  <c r="D975" i="4"/>
  <c r="BE977" i="4" l="1"/>
  <c r="BG977" i="4" s="1"/>
  <c r="AQ977" i="4" s="1"/>
  <c r="H976" i="4"/>
  <c r="D976" i="4" s="1"/>
  <c r="G977" i="4"/>
  <c r="C976" i="4"/>
  <c r="BE978" i="4" l="1"/>
  <c r="BG978" i="4" s="1"/>
  <c r="AQ978" i="4" s="1"/>
  <c r="C977" i="4"/>
  <c r="G978" i="4"/>
  <c r="H977" i="4"/>
  <c r="D977" i="4" s="1"/>
  <c r="BE979" i="4" l="1"/>
  <c r="BG979" i="4" s="1"/>
  <c r="AQ979" i="4" s="1"/>
  <c r="G979" i="4"/>
  <c r="C978" i="4"/>
  <c r="H978" i="4"/>
  <c r="D978" i="4" s="1"/>
  <c r="BE980" i="4" l="1"/>
  <c r="BG980" i="4" s="1"/>
  <c r="AQ980" i="4" s="1"/>
  <c r="G980" i="4"/>
  <c r="C979" i="4"/>
  <c r="H979" i="4"/>
  <c r="D979" i="4" s="1"/>
  <c r="BE981" i="4" l="1"/>
  <c r="BG981" i="4" s="1"/>
  <c r="AQ981" i="4" s="1"/>
  <c r="G981" i="4"/>
  <c r="H980" i="4"/>
  <c r="D980" i="4" s="1"/>
  <c r="C980" i="4"/>
  <c r="BE982" i="4" l="1"/>
  <c r="BG982" i="4" s="1"/>
  <c r="AQ982" i="4" s="1"/>
  <c r="H981" i="4"/>
  <c r="C981" i="4"/>
  <c r="D981" i="4"/>
  <c r="G982" i="4"/>
  <c r="BE983" i="4" l="1"/>
  <c r="BG983" i="4" s="1"/>
  <c r="AQ983" i="4" s="1"/>
  <c r="G983" i="4"/>
  <c r="C982" i="4"/>
  <c r="H982" i="4"/>
  <c r="D982" i="4" s="1"/>
  <c r="BE984" i="4" l="1"/>
  <c r="BG984" i="4" s="1"/>
  <c r="AQ984" i="4" s="1"/>
  <c r="G984" i="4"/>
  <c r="H983" i="4"/>
  <c r="D983" i="4" s="1"/>
  <c r="C983" i="4"/>
  <c r="BE985" i="4" l="1"/>
  <c r="BG985" i="4" s="1"/>
  <c r="AQ985" i="4" s="1"/>
  <c r="G985" i="4"/>
  <c r="H984" i="4"/>
  <c r="D984" i="4" s="1"/>
  <c r="C984" i="4"/>
  <c r="BE986" i="4" l="1"/>
  <c r="BG986" i="4" s="1"/>
  <c r="AQ986" i="4" s="1"/>
  <c r="G986" i="4"/>
  <c r="C985" i="4"/>
  <c r="H985" i="4"/>
  <c r="D985" i="4" s="1"/>
  <c r="BE987" i="4" l="1"/>
  <c r="BG987" i="4" s="1"/>
  <c r="AQ987" i="4" s="1"/>
  <c r="G987" i="4"/>
  <c r="C986" i="4"/>
  <c r="H986" i="4"/>
  <c r="D986" i="4" s="1"/>
  <c r="BE988" i="4" l="1"/>
  <c r="BG988" i="4" s="1"/>
  <c r="AQ988" i="4" s="1"/>
  <c r="H987" i="4"/>
  <c r="D987" i="4" s="1"/>
  <c r="G988" i="4"/>
  <c r="C987" i="4"/>
  <c r="BE989" i="4" l="1"/>
  <c r="BG989" i="4" s="1"/>
  <c r="AQ989" i="4" s="1"/>
  <c r="G989" i="4"/>
  <c r="H988" i="4"/>
  <c r="D988" i="4" s="1"/>
  <c r="C988" i="4"/>
  <c r="BE990" i="4" l="1"/>
  <c r="BG990" i="4" s="1"/>
  <c r="AQ990" i="4" s="1"/>
  <c r="G990" i="4"/>
  <c r="H989" i="4"/>
  <c r="D989" i="4" s="1"/>
  <c r="C989" i="4"/>
  <c r="BE991" i="4" l="1"/>
  <c r="BG991" i="4" s="1"/>
  <c r="AQ991" i="4" s="1"/>
  <c r="C990" i="4"/>
  <c r="G991" i="4"/>
  <c r="H990" i="4"/>
  <c r="D990" i="4" s="1"/>
  <c r="BE992" i="4" l="1"/>
  <c r="BG992" i="4" s="1"/>
  <c r="AQ992" i="4" s="1"/>
  <c r="G992" i="4"/>
  <c r="C991" i="4"/>
  <c r="H991" i="4"/>
  <c r="D991" i="4" s="1"/>
  <c r="BE993" i="4" l="1"/>
  <c r="BG993" i="4" s="1"/>
  <c r="AQ993" i="4" s="1"/>
  <c r="G993" i="4"/>
  <c r="C992" i="4"/>
  <c r="H992" i="4"/>
  <c r="D992" i="4" s="1"/>
  <c r="BE994" i="4" l="1"/>
  <c r="BG994" i="4" s="1"/>
  <c r="AQ994" i="4" s="1"/>
  <c r="G994" i="4"/>
  <c r="H993" i="4"/>
  <c r="D993" i="4" s="1"/>
  <c r="C993" i="4"/>
  <c r="BE995" i="4" l="1"/>
  <c r="BG995" i="4" s="1"/>
  <c r="AQ995" i="4" s="1"/>
  <c r="H994" i="4"/>
  <c r="D994" i="4" s="1"/>
  <c r="G995" i="4"/>
  <c r="C994" i="4"/>
  <c r="BE996" i="4" l="1"/>
  <c r="BG996" i="4" s="1"/>
  <c r="AQ996" i="4" s="1"/>
  <c r="H995" i="4"/>
  <c r="D995" i="4" s="1"/>
  <c r="G996" i="4"/>
  <c r="C995" i="4"/>
  <c r="BE997" i="4" l="1"/>
  <c r="BG997" i="4" s="1"/>
  <c r="AQ997" i="4" s="1"/>
  <c r="G997" i="4"/>
  <c r="C996" i="4"/>
  <c r="H996" i="4"/>
  <c r="D996" i="4" s="1"/>
  <c r="BE998" i="4" l="1"/>
  <c r="BG998" i="4" s="1"/>
  <c r="AQ998" i="4" s="1"/>
  <c r="C997" i="4"/>
  <c r="G998" i="4"/>
  <c r="H997" i="4"/>
  <c r="D997" i="4" s="1"/>
  <c r="BE999" i="4" l="1"/>
  <c r="BG999" i="4" s="1"/>
  <c r="AQ999" i="4" s="1"/>
  <c r="G999" i="4"/>
  <c r="C998" i="4"/>
  <c r="H998" i="4"/>
  <c r="D998" i="4" s="1"/>
  <c r="BE1000" i="4" l="1"/>
  <c r="BG1000" i="4" s="1"/>
  <c r="AQ1000" i="4" s="1"/>
  <c r="C999" i="4"/>
  <c r="G1000" i="4"/>
  <c r="H999" i="4"/>
  <c r="D999" i="4" s="1"/>
  <c r="BE1001" i="4" l="1"/>
  <c r="BG1001" i="4" s="1"/>
  <c r="AQ1001" i="4" s="1"/>
  <c r="C1000" i="4"/>
  <c r="H1000" i="4"/>
  <c r="D1000" i="4" s="1"/>
  <c r="G1001" i="4"/>
  <c r="BE1002" i="4" l="1"/>
  <c r="BG1002" i="4" s="1"/>
  <c r="AQ1002" i="4" s="1"/>
  <c r="C1001" i="4"/>
  <c r="G1002" i="4"/>
  <c r="H1001" i="4"/>
  <c r="D1001" i="4" s="1"/>
  <c r="BE1003" i="4" l="1"/>
  <c r="BG1003" i="4" s="1"/>
  <c r="AQ1003" i="4" s="1"/>
  <c r="G1003" i="4"/>
  <c r="H1002" i="4"/>
  <c r="D1002" i="4" s="1"/>
  <c r="C1002" i="4"/>
  <c r="BE1004" i="4" l="1"/>
  <c r="BG1004" i="4" s="1"/>
  <c r="AQ1004" i="4" s="1"/>
  <c r="G1004" i="4"/>
  <c r="C1003" i="4"/>
  <c r="H1003" i="4"/>
  <c r="D1003" i="4" s="1"/>
  <c r="BE1005" i="4" l="1"/>
  <c r="BG1005" i="4" s="1"/>
  <c r="AQ1005" i="4" s="1"/>
  <c r="G1005" i="4"/>
  <c r="C1004" i="4"/>
  <c r="H1004" i="4"/>
  <c r="D1004" i="4" s="1"/>
  <c r="BE1006" i="4" l="1"/>
  <c r="BG1006" i="4" s="1"/>
  <c r="AQ1006" i="4" s="1"/>
  <c r="G1006" i="4"/>
  <c r="H1005" i="4"/>
  <c r="D1005" i="4" s="1"/>
  <c r="C1005" i="4"/>
  <c r="BE1007" i="4" l="1"/>
  <c r="BG1007" i="4" s="1"/>
  <c r="AQ1007" i="4" s="1"/>
  <c r="H1006" i="4"/>
  <c r="D1006" i="4" s="1"/>
  <c r="G1007" i="4"/>
  <c r="C1006" i="4"/>
  <c r="BE1008" i="4" l="1"/>
  <c r="BG1008" i="4" s="1"/>
  <c r="AQ1008" i="4" s="1"/>
  <c r="H1007" i="4"/>
  <c r="D1007" i="4" s="1"/>
  <c r="G1008" i="4"/>
  <c r="C1007" i="4"/>
  <c r="BE1009" i="4" l="1"/>
  <c r="BG1009" i="4" s="1"/>
  <c r="AQ1009" i="4" s="1"/>
  <c r="G1009" i="4"/>
  <c r="C1008" i="4"/>
  <c r="H1008" i="4"/>
  <c r="D1008" i="4" s="1"/>
  <c r="BE1010" i="4" l="1"/>
  <c r="BG1010" i="4" s="1"/>
  <c r="AQ1010" i="4" s="1"/>
  <c r="G1010" i="4"/>
  <c r="C1009" i="4"/>
  <c r="H1009" i="4"/>
  <c r="D1009" i="4" s="1"/>
  <c r="BE1011" i="4" l="1"/>
  <c r="BG1011" i="4" s="1"/>
  <c r="AQ1011" i="4" s="1"/>
  <c r="G1011" i="4"/>
  <c r="H1010" i="4"/>
  <c r="D1010" i="4" s="1"/>
  <c r="C1010" i="4"/>
  <c r="BE1012" i="4" l="1"/>
  <c r="BG1012" i="4" s="1"/>
  <c r="AQ1012" i="4" s="1"/>
  <c r="G1012" i="4"/>
  <c r="H1011" i="4"/>
  <c r="C1011" i="4"/>
  <c r="D1011" i="4"/>
  <c r="BE1013" i="4" l="1"/>
  <c r="BG1013" i="4" s="1"/>
  <c r="AQ1013" i="4" s="1"/>
  <c r="G1013" i="4"/>
  <c r="C1012" i="4"/>
  <c r="H1012" i="4"/>
  <c r="D1012" i="4" s="1"/>
  <c r="BE1014" i="4" l="1"/>
  <c r="BG1014" i="4" s="1"/>
  <c r="AQ1014" i="4" s="1"/>
  <c r="H1013" i="4"/>
  <c r="D1013" i="4" s="1"/>
  <c r="C1013" i="4"/>
  <c r="G1014" i="4"/>
  <c r="BE1015" i="4" l="1"/>
  <c r="BG1015" i="4" s="1"/>
  <c r="AQ1015" i="4" s="1"/>
  <c r="C1014" i="4"/>
  <c r="H1014" i="4"/>
  <c r="D1014" i="4" s="1"/>
  <c r="G1015" i="4"/>
  <c r="BE1016" i="4" l="1"/>
  <c r="BG1016" i="4" s="1"/>
  <c r="AQ1016" i="4" s="1"/>
  <c r="G1016" i="4"/>
  <c r="H1015" i="4"/>
  <c r="D1015" i="4" s="1"/>
  <c r="C1015" i="4"/>
  <c r="BE1017" i="4" l="1"/>
  <c r="BG1017" i="4" s="1"/>
  <c r="AQ1017" i="4" s="1"/>
  <c r="C1016" i="4"/>
  <c r="G1017" i="4"/>
  <c r="H1016" i="4"/>
  <c r="D1016" i="4" s="1"/>
  <c r="BE1018" i="4" l="1"/>
  <c r="BG1018" i="4" s="1"/>
  <c r="AQ1018" i="4" s="1"/>
  <c r="C1017" i="4"/>
  <c r="G1018" i="4"/>
  <c r="H1017" i="4"/>
  <c r="D1017" i="4" s="1"/>
  <c r="BE1019" i="4" l="1"/>
  <c r="BG1019" i="4" s="1"/>
  <c r="AQ1019" i="4" s="1"/>
  <c r="G1019" i="4"/>
  <c r="H1018" i="4"/>
  <c r="D1018" i="4" s="1"/>
  <c r="C1018" i="4"/>
  <c r="BE1020" i="4" l="1"/>
  <c r="BG1020" i="4" s="1"/>
  <c r="AQ1020" i="4" s="1"/>
  <c r="H1019" i="4"/>
  <c r="D1019" i="4" s="1"/>
  <c r="C1019" i="4"/>
  <c r="G1020" i="4"/>
  <c r="BE1021" i="4" l="1"/>
  <c r="BG1021" i="4" s="1"/>
  <c r="AQ1021" i="4" s="1"/>
  <c r="G1021" i="4"/>
  <c r="C1020" i="4"/>
  <c r="H1020" i="4"/>
  <c r="D1020" i="4" s="1"/>
  <c r="BE1022" i="4" l="1"/>
  <c r="BG1022" i="4" s="1"/>
  <c r="AQ1022" i="4" s="1"/>
  <c r="G1022" i="4"/>
  <c r="H1021" i="4"/>
  <c r="D1021" i="4" s="1"/>
  <c r="C1021" i="4"/>
  <c r="BE1023" i="4" l="1"/>
  <c r="BG1023" i="4" s="1"/>
  <c r="AQ1023" i="4" s="1"/>
  <c r="G1023" i="4"/>
  <c r="H1022" i="4"/>
  <c r="D1022" i="4" s="1"/>
  <c r="C1022" i="4"/>
  <c r="BE1024" i="4" l="1"/>
  <c r="BG1024" i="4" s="1"/>
  <c r="AQ1024" i="4" s="1"/>
  <c r="G1024" i="4"/>
  <c r="H1023" i="4"/>
  <c r="D1023" i="4" s="1"/>
  <c r="C1023" i="4"/>
  <c r="BE1025" i="4" l="1"/>
  <c r="BG1025" i="4" s="1"/>
  <c r="AQ1025" i="4" s="1"/>
  <c r="G1025" i="4"/>
  <c r="H1024" i="4"/>
  <c r="D1024" i="4" s="1"/>
  <c r="C1024" i="4"/>
  <c r="BE1026" i="4" l="1"/>
  <c r="BG1026" i="4" s="1"/>
  <c r="AQ1026" i="4" s="1"/>
  <c r="G1026" i="4"/>
  <c r="H1025" i="4"/>
  <c r="D1025" i="4" s="1"/>
  <c r="C1025" i="4"/>
  <c r="BE1027" i="4" l="1"/>
  <c r="BG1027" i="4" s="1"/>
  <c r="AQ1027" i="4" s="1"/>
  <c r="G1027" i="4"/>
  <c r="C1026" i="4"/>
  <c r="H1026" i="4"/>
  <c r="D1026" i="4" s="1"/>
  <c r="BE1028" i="4" l="1"/>
  <c r="BG1028" i="4" s="1"/>
  <c r="AQ1028" i="4" s="1"/>
  <c r="H1027" i="4"/>
  <c r="D1027" i="4" s="1"/>
  <c r="C1027" i="4"/>
  <c r="G1028" i="4"/>
  <c r="BE1029" i="4" l="1"/>
  <c r="BG1029" i="4" s="1"/>
  <c r="AQ1029" i="4" s="1"/>
  <c r="G1029" i="4"/>
  <c r="H1028" i="4"/>
  <c r="C1028" i="4"/>
  <c r="D1028" i="4"/>
  <c r="BE1030" i="4" l="1"/>
  <c r="BG1030" i="4" s="1"/>
  <c r="AQ1030" i="4" s="1"/>
  <c r="G1030" i="4"/>
  <c r="H1029" i="4"/>
  <c r="D1029" i="4" s="1"/>
  <c r="C1029" i="4"/>
  <c r="BE1031" i="4" l="1"/>
  <c r="BG1031" i="4" s="1"/>
  <c r="AQ1031" i="4" s="1"/>
  <c r="G1031" i="4"/>
  <c r="H1030" i="4"/>
  <c r="D1030" i="4" s="1"/>
  <c r="C1030" i="4"/>
  <c r="BE1032" i="4" l="1"/>
  <c r="BG1032" i="4" s="1"/>
  <c r="AQ1032" i="4" s="1"/>
  <c r="G1032" i="4"/>
  <c r="H1031" i="4"/>
  <c r="D1031" i="4" s="1"/>
  <c r="C1031" i="4"/>
  <c r="BE1033" i="4" l="1"/>
  <c r="BG1033" i="4" s="1"/>
  <c r="AQ1033" i="4" s="1"/>
  <c r="C1032" i="4"/>
  <c r="H1032" i="4"/>
  <c r="D1032" i="4" s="1"/>
  <c r="G1033" i="4"/>
  <c r="BE1034" i="4" l="1"/>
  <c r="BG1034" i="4" s="1"/>
  <c r="AQ1034" i="4" s="1"/>
  <c r="H1033" i="4"/>
  <c r="C1033" i="4"/>
  <c r="D1033" i="4"/>
  <c r="G1034" i="4"/>
  <c r="BE1035" i="4" l="1"/>
  <c r="BG1035" i="4" s="1"/>
  <c r="AQ1035" i="4" s="1"/>
  <c r="G1035" i="4"/>
  <c r="C1034" i="4"/>
  <c r="H1034" i="4"/>
  <c r="D1034" i="4" s="1"/>
  <c r="BE1036" i="4" l="1"/>
  <c r="BG1036" i="4" s="1"/>
  <c r="AQ1036" i="4" s="1"/>
  <c r="G1036" i="4"/>
  <c r="C1035" i="4"/>
  <c r="H1035" i="4"/>
  <c r="D1035" i="4" s="1"/>
  <c r="BE1037" i="4" l="1"/>
  <c r="BG1037" i="4" s="1"/>
  <c r="AQ1037" i="4" s="1"/>
  <c r="G1037" i="4"/>
  <c r="C1036" i="4"/>
  <c r="H1036" i="4"/>
  <c r="D1036" i="4" s="1"/>
  <c r="BE1038" i="4" l="1"/>
  <c r="BG1038" i="4" s="1"/>
  <c r="AQ1038" i="4" s="1"/>
  <c r="G1038" i="4"/>
  <c r="H1037" i="4"/>
  <c r="D1037" i="4" s="1"/>
  <c r="C1037" i="4"/>
  <c r="BE1039" i="4" l="1"/>
  <c r="BG1039" i="4" s="1"/>
  <c r="AQ1039" i="4" s="1"/>
  <c r="G1039" i="4"/>
  <c r="C1038" i="4"/>
  <c r="H1038" i="4"/>
  <c r="D1038" i="4" s="1"/>
  <c r="BE1040" i="4" l="1"/>
  <c r="BG1040" i="4" s="1"/>
  <c r="AQ1040" i="4" s="1"/>
  <c r="C1039" i="4"/>
  <c r="G1040" i="4"/>
  <c r="H1039" i="4"/>
  <c r="D1039" i="4"/>
  <c r="BE1041" i="4" l="1"/>
  <c r="BG1041" i="4" s="1"/>
  <c r="AQ1041" i="4" s="1"/>
  <c r="G1041" i="4"/>
  <c r="C1040" i="4"/>
  <c r="H1040" i="4"/>
  <c r="D1040" i="4" s="1"/>
  <c r="BE1042" i="4" l="1"/>
  <c r="BG1042" i="4" s="1"/>
  <c r="AQ1042" i="4" s="1"/>
  <c r="G1042" i="4"/>
  <c r="H1041" i="4"/>
  <c r="C1041" i="4"/>
  <c r="D1041" i="4"/>
  <c r="BE1043" i="4" l="1"/>
  <c r="BG1043" i="4" s="1"/>
  <c r="AQ1043" i="4" s="1"/>
  <c r="G1043" i="4"/>
  <c r="C1042" i="4"/>
  <c r="H1042" i="4"/>
  <c r="D1042" i="4" s="1"/>
  <c r="BE1044" i="4" l="1"/>
  <c r="BG1044" i="4" s="1"/>
  <c r="AQ1044" i="4" s="1"/>
  <c r="G1044" i="4"/>
  <c r="H1043" i="4"/>
  <c r="C1043" i="4"/>
  <c r="D1043" i="4"/>
  <c r="BE1045" i="4" l="1"/>
  <c r="BG1045" i="4" s="1"/>
  <c r="AQ1045" i="4" s="1"/>
  <c r="C1044" i="4"/>
  <c r="G1045" i="4"/>
  <c r="H1044" i="4"/>
  <c r="D1044" i="4" s="1"/>
  <c r="BE1046" i="4" l="1"/>
  <c r="BG1046" i="4" s="1"/>
  <c r="AQ1046" i="4" s="1"/>
  <c r="G1046" i="4"/>
  <c r="H1045" i="4"/>
  <c r="D1045" i="4" s="1"/>
  <c r="C1045" i="4"/>
  <c r="BE1047" i="4" l="1"/>
  <c r="BG1047" i="4" s="1"/>
  <c r="AQ1047" i="4" s="1"/>
  <c r="G1047" i="4"/>
  <c r="H1046" i="4"/>
  <c r="D1046" i="4" s="1"/>
  <c r="C1046" i="4"/>
  <c r="BE1048" i="4" l="1"/>
  <c r="BG1048" i="4" s="1"/>
  <c r="AQ1048" i="4" s="1"/>
  <c r="G1048" i="4"/>
  <c r="C1047" i="4"/>
  <c r="H1047" i="4"/>
  <c r="D1047" i="4" s="1"/>
  <c r="BE1049" i="4" l="1"/>
  <c r="BG1049" i="4" s="1"/>
  <c r="AQ1049" i="4" s="1"/>
  <c r="G1049" i="4"/>
  <c r="C1048" i="4"/>
  <c r="H1048" i="4"/>
  <c r="D1048" i="4" s="1"/>
  <c r="BE1050" i="4" l="1"/>
  <c r="BG1050" i="4" s="1"/>
  <c r="AQ1050" i="4" s="1"/>
  <c r="G1050" i="4"/>
  <c r="H1049" i="4"/>
  <c r="D1049" i="4" s="1"/>
  <c r="C1049" i="4"/>
  <c r="BE1051" i="4" l="1"/>
  <c r="BG1051" i="4" s="1"/>
  <c r="AQ1051" i="4" s="1"/>
  <c r="G1051" i="4"/>
  <c r="H1050" i="4"/>
  <c r="C1050" i="4"/>
  <c r="D1050" i="4"/>
  <c r="BE1052" i="4" l="1"/>
  <c r="BG1052" i="4" s="1"/>
  <c r="AQ1052" i="4" s="1"/>
  <c r="H1051" i="4"/>
  <c r="G1052" i="4"/>
  <c r="C1051" i="4"/>
  <c r="D1051" i="4"/>
  <c r="BE1053" i="4" l="1"/>
  <c r="BG1053" i="4" s="1"/>
  <c r="AQ1053" i="4" s="1"/>
  <c r="G1053" i="4"/>
  <c r="C1052" i="4"/>
  <c r="H1052" i="4"/>
  <c r="D1052" i="4" s="1"/>
  <c r="BE1054" i="4" l="1"/>
  <c r="BG1054" i="4" s="1"/>
  <c r="AQ1054" i="4" s="1"/>
  <c r="G1054" i="4"/>
  <c r="H1053" i="4"/>
  <c r="D1053" i="4"/>
  <c r="C1053" i="4"/>
  <c r="BE1055" i="4" l="1"/>
  <c r="BG1055" i="4" s="1"/>
  <c r="AQ1055" i="4" s="1"/>
  <c r="G1055" i="4"/>
  <c r="C1054" i="4"/>
  <c r="H1054" i="4"/>
  <c r="D1054" i="4" s="1"/>
  <c r="BE1056" i="4" l="1"/>
  <c r="BG1056" i="4" s="1"/>
  <c r="AQ1056" i="4" s="1"/>
  <c r="G1056" i="4"/>
  <c r="H1055" i="4"/>
  <c r="C1055" i="4"/>
  <c r="D1055" i="4"/>
  <c r="BE1057" i="4" l="1"/>
  <c r="BG1057" i="4" s="1"/>
  <c r="AQ1057" i="4" s="1"/>
  <c r="G1057" i="4"/>
  <c r="C1056" i="4"/>
  <c r="H1056" i="4"/>
  <c r="D1056" i="4" s="1"/>
  <c r="BE1058" i="4" l="1"/>
  <c r="BG1058" i="4" s="1"/>
  <c r="AQ1058" i="4" s="1"/>
  <c r="G1058" i="4"/>
  <c r="C1057" i="4"/>
  <c r="H1057" i="4"/>
  <c r="D1057" i="4" s="1"/>
  <c r="BE1059" i="4" l="1"/>
  <c r="BG1059" i="4" s="1"/>
  <c r="AQ1059" i="4" s="1"/>
  <c r="H1058" i="4"/>
  <c r="G1059" i="4"/>
  <c r="D1058" i="4"/>
  <c r="C1058" i="4"/>
  <c r="BE1060" i="4" l="1"/>
  <c r="BG1060" i="4" s="1"/>
  <c r="AQ1060" i="4" s="1"/>
  <c r="G1060" i="4"/>
  <c r="H1059" i="4"/>
  <c r="C1059" i="4"/>
  <c r="D1059" i="4"/>
  <c r="BE1061" i="4" l="1"/>
  <c r="BG1061" i="4" s="1"/>
  <c r="AQ1061" i="4" s="1"/>
  <c r="BY3" i="10"/>
  <c r="CA3" i="10"/>
  <c r="G1061" i="4"/>
  <c r="C1060" i="4"/>
  <c r="H1060" i="4"/>
  <c r="D1060" i="4" s="1"/>
  <c r="BE1062" i="4" l="1"/>
  <c r="BG1062" i="4" s="1"/>
  <c r="AQ1062" i="4" s="1"/>
  <c r="G1062" i="4"/>
  <c r="C1061" i="4"/>
  <c r="H1061" i="4"/>
  <c r="D1061" i="4" s="1"/>
  <c r="CA4" i="10"/>
  <c r="BZ3" i="10"/>
  <c r="BY4" i="10"/>
  <c r="BY5" i="10" l="1"/>
  <c r="BZ4" i="10"/>
  <c r="BE1063" i="4"/>
  <c r="BG1063" i="4" s="1"/>
  <c r="AQ1063" i="4" s="1"/>
  <c r="H1062" i="4"/>
  <c r="D1062" i="4" s="1"/>
  <c r="G1063" i="4"/>
  <c r="C1062" i="4"/>
  <c r="BE1064" i="4" l="1"/>
  <c r="BG1064" i="4" s="1"/>
  <c r="AQ1064" i="4" s="1"/>
  <c r="G1064" i="4"/>
  <c r="H1063" i="4"/>
  <c r="D1063" i="4" s="1"/>
  <c r="C1063" i="4"/>
  <c r="BZ5" i="10"/>
  <c r="CA5" i="10"/>
  <c r="BE1065" i="4" l="1"/>
  <c r="BG1065" i="4" s="1"/>
  <c r="AQ1065" i="4" s="1"/>
  <c r="C1064" i="4"/>
  <c r="G1065" i="4"/>
  <c r="H1064" i="4"/>
  <c r="D1064" i="4" s="1"/>
  <c r="BE1066" i="4" l="1"/>
  <c r="BG1066" i="4" s="1"/>
  <c r="AQ1066" i="4" s="1"/>
  <c r="G1066" i="4"/>
  <c r="H1065" i="4"/>
  <c r="D1065" i="4" s="1"/>
  <c r="C1065" i="4"/>
  <c r="BY6" i="10"/>
  <c r="BZ6" i="10" l="1"/>
  <c r="BY7" i="10"/>
  <c r="CA6" i="10"/>
  <c r="BE1067" i="4"/>
  <c r="BG1067" i="4" s="1"/>
  <c r="AQ1067" i="4" s="1"/>
  <c r="G1067" i="4"/>
  <c r="H1066" i="4"/>
  <c r="C1066" i="4"/>
  <c r="D1066" i="4"/>
  <c r="BE1068" i="4" l="1"/>
  <c r="BG1068" i="4" s="1"/>
  <c r="AQ1068" i="4" s="1"/>
  <c r="H1067" i="4"/>
  <c r="D1067" i="4" s="1"/>
  <c r="C1067" i="4"/>
  <c r="G1068" i="4"/>
  <c r="CA7" i="10"/>
  <c r="BZ7" i="10"/>
  <c r="BE1069" i="4" l="1"/>
  <c r="BG1069" i="4" s="1"/>
  <c r="AQ1069" i="4" s="1"/>
  <c r="G1069" i="4"/>
  <c r="H1068" i="4"/>
  <c r="D1068" i="4" s="1"/>
  <c r="C1068" i="4"/>
  <c r="BE1070" i="4" l="1"/>
  <c r="BG1070" i="4" s="1"/>
  <c r="AQ1070" i="4" s="1"/>
  <c r="H1069" i="4"/>
  <c r="C1069" i="4"/>
  <c r="D1069" i="4"/>
  <c r="G1070" i="4"/>
  <c r="BE1071" i="4" l="1"/>
  <c r="BG1071" i="4" s="1"/>
  <c r="AQ1071" i="4" s="1"/>
  <c r="G1071" i="4"/>
  <c r="C1070" i="4"/>
  <c r="H1070" i="4"/>
  <c r="D1070" i="4" s="1"/>
  <c r="BE1072" i="4" l="1"/>
  <c r="BG1072" i="4" s="1"/>
  <c r="AQ1072" i="4" s="1"/>
  <c r="G1072" i="4"/>
  <c r="H1071" i="4"/>
  <c r="D1071" i="4" s="1"/>
  <c r="C1071" i="4"/>
  <c r="BY8" i="10"/>
  <c r="BZ8" i="10" l="1"/>
  <c r="BY9" i="10"/>
  <c r="CA8" i="10"/>
  <c r="BE1073" i="4"/>
  <c r="BG1073" i="4" s="1"/>
  <c r="AQ1073" i="4" s="1"/>
  <c r="H1072" i="4"/>
  <c r="D1072" i="4" s="1"/>
  <c r="G1073" i="4"/>
  <c r="C1072" i="4"/>
  <c r="BE1074" i="4" l="1"/>
  <c r="BG1074" i="4" s="1"/>
  <c r="AQ1074" i="4" s="1"/>
  <c r="G1074" i="4"/>
  <c r="H1073" i="4"/>
  <c r="D1073" i="4" s="1"/>
  <c r="C1073" i="4"/>
  <c r="BY10" i="10"/>
  <c r="BZ9" i="10"/>
  <c r="CA9" i="10"/>
  <c r="BE1075" i="4" l="1"/>
  <c r="BG1075" i="4" s="1"/>
  <c r="AQ1075" i="4" s="1"/>
  <c r="G1075" i="4"/>
  <c r="C1074" i="4"/>
  <c r="H1074" i="4"/>
  <c r="D1074" i="4" s="1"/>
  <c r="BY11" i="10"/>
  <c r="CA10" i="10"/>
  <c r="BZ10" i="10"/>
  <c r="CA11" i="10" l="1"/>
  <c r="BE1076" i="4"/>
  <c r="BG1076" i="4" s="1"/>
  <c r="AQ1076" i="4" s="1"/>
  <c r="G1076" i="4"/>
  <c r="C1075" i="4"/>
  <c r="H1075" i="4"/>
  <c r="D1075" i="4" s="1"/>
  <c r="BE1077" i="4" l="1"/>
  <c r="BG1077" i="4" s="1"/>
  <c r="AQ1077" i="4" s="1"/>
  <c r="G1077" i="4"/>
  <c r="C1076" i="4"/>
  <c r="H1076" i="4"/>
  <c r="D1076" i="4" s="1"/>
  <c r="BE1078" i="4" l="1"/>
  <c r="BG1078" i="4" s="1"/>
  <c r="AQ1078" i="4" s="1"/>
  <c r="C1077" i="4"/>
  <c r="H1077" i="4"/>
  <c r="D1077" i="4" s="1"/>
  <c r="G1078" i="4"/>
  <c r="BY12" i="10"/>
  <c r="BY13" i="10" l="1"/>
  <c r="CA12" i="10"/>
  <c r="BE1079" i="4"/>
  <c r="BG1079" i="4" s="1"/>
  <c r="AQ1079" i="4" s="1"/>
  <c r="C1078" i="4"/>
  <c r="H1078" i="4"/>
  <c r="D1078" i="4" s="1"/>
  <c r="G1079" i="4"/>
  <c r="BE1080" i="4" l="1"/>
  <c r="BG1080" i="4" s="1"/>
  <c r="AQ1080" i="4" s="1"/>
  <c r="H1079" i="4"/>
  <c r="D1079" i="4" s="1"/>
  <c r="C1079" i="4"/>
  <c r="G1080" i="4"/>
  <c r="CA13" i="10"/>
  <c r="BE1081" i="4" l="1"/>
  <c r="BG1081" i="4" s="1"/>
  <c r="AQ1081" i="4" s="1"/>
  <c r="G1081" i="4"/>
  <c r="C1080" i="4"/>
  <c r="H1080" i="4"/>
  <c r="D1080" i="4" s="1"/>
  <c r="AG12" i="10"/>
  <c r="BE1082" i="4" l="1"/>
  <c r="BG1082" i="4" s="1"/>
  <c r="AQ1082" i="4" s="1"/>
  <c r="G1082" i="4"/>
  <c r="C1081" i="4"/>
  <c r="H1081" i="4"/>
  <c r="D1081" i="4" s="1"/>
  <c r="BE1083" i="4" l="1"/>
  <c r="BG1083" i="4" s="1"/>
  <c r="AQ1083" i="4" s="1"/>
  <c r="G1083" i="4"/>
  <c r="H1082" i="4"/>
  <c r="D1082" i="4" s="1"/>
  <c r="C1082" i="4"/>
  <c r="BE1084" i="4" l="1"/>
  <c r="BG1084" i="4" s="1"/>
  <c r="AQ1084" i="4" s="1"/>
  <c r="H1083" i="4"/>
  <c r="D1083" i="4" s="1"/>
  <c r="C1083" i="4"/>
  <c r="G1084" i="4"/>
  <c r="BY14" i="10"/>
  <c r="CA14" i="10" l="1"/>
  <c r="BY15" i="10"/>
  <c r="BE1085" i="4"/>
  <c r="BG1085" i="4" s="1"/>
  <c r="AQ1085" i="4" s="1"/>
  <c r="C1084" i="4"/>
  <c r="G1085" i="4"/>
  <c r="H1084" i="4"/>
  <c r="D1084" i="4" s="1"/>
  <c r="BE1086" i="4" l="1"/>
  <c r="BG1086" i="4" s="1"/>
  <c r="AQ1086" i="4" s="1"/>
  <c r="G1086" i="4"/>
  <c r="H1085" i="4"/>
  <c r="D1085" i="4" s="1"/>
  <c r="C1085" i="4"/>
  <c r="CA15" i="10"/>
  <c r="BY16" i="10"/>
  <c r="BY17" i="10" l="1"/>
  <c r="CA16" i="10"/>
  <c r="BE1087" i="4"/>
  <c r="BG1087" i="4" s="1"/>
  <c r="AQ1087" i="4" s="1"/>
  <c r="C1086" i="4"/>
  <c r="G1087" i="4"/>
  <c r="H1086" i="4"/>
  <c r="D1086" i="4" s="1"/>
  <c r="BE1088" i="4" l="1"/>
  <c r="BG1088" i="4" s="1"/>
  <c r="AQ1088" i="4" s="1"/>
  <c r="C1087" i="4"/>
  <c r="H1087" i="4"/>
  <c r="D1087" i="4" s="1"/>
  <c r="G1088" i="4"/>
  <c r="CA17" i="10"/>
  <c r="BE1089" i="4" l="1"/>
  <c r="BG1089" i="4" s="1"/>
  <c r="AQ1089" i="4" s="1"/>
  <c r="G1089" i="4"/>
  <c r="H1088" i="4"/>
  <c r="D1088" i="4" s="1"/>
  <c r="C1088" i="4"/>
  <c r="BE1090" i="4" l="1"/>
  <c r="BG1090" i="4" s="1"/>
  <c r="AQ1090" i="4" s="1"/>
  <c r="H1089" i="4"/>
  <c r="D1089" i="4" s="1"/>
  <c r="G1090" i="4"/>
  <c r="C1089" i="4"/>
  <c r="BE1091" i="4" l="1"/>
  <c r="BG1091" i="4" s="1"/>
  <c r="AQ1091" i="4" s="1"/>
  <c r="G1091" i="4"/>
  <c r="H1090" i="4"/>
  <c r="D1090" i="4" s="1"/>
  <c r="C1090" i="4"/>
  <c r="BE1092" i="4" l="1"/>
  <c r="BG1092" i="4" s="1"/>
  <c r="AQ1092" i="4" s="1"/>
  <c r="G1092" i="4"/>
  <c r="C1091" i="4"/>
  <c r="H1091" i="4"/>
  <c r="D1091" i="4" s="1"/>
  <c r="BY18" i="10"/>
  <c r="BE1093" i="4" l="1"/>
  <c r="BG1093" i="4" s="1"/>
  <c r="AQ1093" i="4" s="1"/>
  <c r="C1092" i="4"/>
  <c r="H1092" i="4"/>
  <c r="G1093" i="4"/>
  <c r="D1092" i="4"/>
  <c r="CA18" i="10"/>
  <c r="BE1094" i="4" l="1"/>
  <c r="BG1094" i="4" s="1"/>
  <c r="AQ1094" i="4" s="1"/>
  <c r="G1094" i="4"/>
  <c r="H1093" i="4"/>
  <c r="D1093" i="4" s="1"/>
  <c r="C1093" i="4"/>
  <c r="BE1095" i="4" l="1"/>
  <c r="BG1095" i="4" s="1"/>
  <c r="AQ1095" i="4" s="1"/>
  <c r="G1095" i="4"/>
  <c r="H1094" i="4"/>
  <c r="D1094" i="4" s="1"/>
  <c r="C1094" i="4"/>
  <c r="BY19" i="10"/>
  <c r="CA19" i="10" l="1"/>
  <c r="BE1096" i="4"/>
  <c r="BG1096" i="4" s="1"/>
  <c r="AQ1096" i="4" s="1"/>
  <c r="G1096" i="4"/>
  <c r="C1095" i="4"/>
  <c r="H1095" i="4"/>
  <c r="D1095" i="4" s="1"/>
  <c r="BE1097" i="4" l="1"/>
  <c r="BG1097" i="4" s="1"/>
  <c r="AQ1097" i="4" s="1"/>
  <c r="C1096" i="4"/>
  <c r="G1097" i="4"/>
  <c r="H1096" i="4"/>
  <c r="D1096" i="4" s="1"/>
  <c r="BE1098" i="4" l="1"/>
  <c r="BG1098" i="4" s="1"/>
  <c r="AQ1098" i="4" s="1"/>
  <c r="H1097" i="4"/>
  <c r="D1097" i="4" s="1"/>
  <c r="G1098" i="4"/>
  <c r="C1097" i="4"/>
  <c r="BY20" i="10"/>
  <c r="CA20" i="10" l="1"/>
  <c r="BE1099" i="4"/>
  <c r="BG1099" i="4" s="1"/>
  <c r="AQ1099" i="4" s="1"/>
  <c r="H1098" i="4"/>
  <c r="D1098" i="4" s="1"/>
  <c r="G1099" i="4"/>
  <c r="C1098" i="4"/>
  <c r="BE1100" i="4" l="1"/>
  <c r="BG1100" i="4" s="1"/>
  <c r="AQ1100" i="4" s="1"/>
  <c r="C1099" i="4"/>
  <c r="G1100" i="4"/>
  <c r="H1099" i="4"/>
  <c r="D1099" i="4" s="1"/>
  <c r="BE1101" i="4" l="1"/>
  <c r="BG1101" i="4" s="1"/>
  <c r="AQ1101" i="4" s="1"/>
  <c r="C1100" i="4"/>
  <c r="G1101" i="4"/>
  <c r="H1100" i="4"/>
  <c r="D1100" i="4" s="1"/>
  <c r="BE1102" i="4" l="1"/>
  <c r="BG1102" i="4" s="1"/>
  <c r="AQ1102" i="4" s="1"/>
  <c r="G1102" i="4"/>
  <c r="H1101" i="4"/>
  <c r="D1101" i="4" s="1"/>
  <c r="C1101" i="4"/>
  <c r="BE1103" i="4" l="1"/>
  <c r="BG1103" i="4" s="1"/>
  <c r="AQ1103" i="4" s="1"/>
  <c r="C1102" i="4"/>
  <c r="G1103" i="4"/>
  <c r="H1102" i="4"/>
  <c r="D1102" i="4" s="1"/>
  <c r="BY21" i="10"/>
  <c r="CA21" i="10" l="1"/>
  <c r="BE1104" i="4"/>
  <c r="BG1104" i="4" s="1"/>
  <c r="AQ1104" i="4" s="1"/>
  <c r="C1103" i="4"/>
  <c r="G1104" i="4"/>
  <c r="H1103" i="4"/>
  <c r="D1103" i="4" s="1"/>
  <c r="BE1105" i="4" l="1"/>
  <c r="BG1105" i="4" s="1"/>
  <c r="AQ1105" i="4" s="1"/>
  <c r="G1105" i="4"/>
  <c r="C1104" i="4"/>
  <c r="H1104" i="4"/>
  <c r="D1104" i="4" s="1"/>
  <c r="BE1106" i="4" l="1"/>
  <c r="BG1106" i="4" s="1"/>
  <c r="AQ1106" i="4" s="1"/>
  <c r="C1105" i="4"/>
  <c r="H1105" i="4"/>
  <c r="D1105" i="4" s="1"/>
  <c r="G1106" i="4"/>
  <c r="BE1107" i="4" l="1"/>
  <c r="BG1107" i="4" s="1"/>
  <c r="AQ1107" i="4" s="1"/>
  <c r="C1106" i="4"/>
  <c r="G1107" i="4"/>
  <c r="H1106" i="4"/>
  <c r="D1106" i="4" s="1"/>
  <c r="BE1108" i="4" l="1"/>
  <c r="BG1108" i="4" s="1"/>
  <c r="AQ1108" i="4" s="1"/>
  <c r="G1108" i="4"/>
  <c r="C1107" i="4"/>
  <c r="H1107" i="4"/>
  <c r="D1107" i="4" s="1"/>
  <c r="BY22" i="10"/>
  <c r="BE1109" i="4" l="1"/>
  <c r="BG1109" i="4" s="1"/>
  <c r="AQ1109" i="4" s="1"/>
  <c r="G1109" i="4"/>
  <c r="H1108" i="4"/>
  <c r="D1108" i="4" s="1"/>
  <c r="C1108" i="4"/>
  <c r="CA22" i="10"/>
  <c r="BE1110" i="4" l="1"/>
  <c r="BG1110" i="4" s="1"/>
  <c r="AQ1110" i="4" s="1"/>
  <c r="G1110" i="4"/>
  <c r="H1109" i="4"/>
  <c r="D1109" i="4" s="1"/>
  <c r="C1109" i="4"/>
  <c r="BE1111" i="4" l="1"/>
  <c r="BG1111" i="4" s="1"/>
  <c r="AQ1111" i="4" s="1"/>
  <c r="H1110" i="4"/>
  <c r="D1110" i="4"/>
  <c r="C1110" i="4"/>
  <c r="G1111" i="4"/>
  <c r="BE1112" i="4" l="1"/>
  <c r="BG1112" i="4" s="1"/>
  <c r="AQ1112" i="4" s="1"/>
  <c r="H1111" i="4"/>
  <c r="D1111" i="4" s="1"/>
  <c r="G1112" i="4"/>
  <c r="C1111" i="4"/>
  <c r="BE1113" i="4" l="1"/>
  <c r="BG1113" i="4" s="1"/>
  <c r="AQ1113" i="4" s="1"/>
  <c r="C1112" i="4"/>
  <c r="H1112" i="4"/>
  <c r="D1112" i="4" s="1"/>
  <c r="G1113" i="4"/>
  <c r="BE1114" i="4" l="1"/>
  <c r="BG1114" i="4" s="1"/>
  <c r="AQ1114" i="4" s="1"/>
  <c r="G1114" i="4"/>
  <c r="C1113" i="4"/>
  <c r="H1113" i="4"/>
  <c r="D1113" i="4" s="1"/>
  <c r="BE1115" i="4" l="1"/>
  <c r="BG1115" i="4" s="1"/>
  <c r="AQ1115" i="4" s="1"/>
  <c r="H1114" i="4"/>
  <c r="D1114" i="4" s="1"/>
  <c r="C1114" i="4"/>
  <c r="G1115" i="4"/>
  <c r="BE1116" i="4" l="1"/>
  <c r="BG1116" i="4" s="1"/>
  <c r="AQ1116" i="4" s="1"/>
  <c r="C1115" i="4"/>
  <c r="H1115" i="4"/>
  <c r="D1115" i="4" s="1"/>
  <c r="G1116" i="4"/>
  <c r="BE1117" i="4" l="1"/>
  <c r="BG1117" i="4" s="1"/>
  <c r="AQ1117" i="4" s="1"/>
  <c r="C1116" i="4"/>
  <c r="G1117" i="4"/>
  <c r="H1116" i="4"/>
  <c r="D1116" i="4" s="1"/>
  <c r="BE1118" i="4" l="1"/>
  <c r="BG1118" i="4" s="1"/>
  <c r="AQ1118" i="4" s="1"/>
  <c r="C1117" i="4"/>
  <c r="G1118" i="4"/>
  <c r="H1117" i="4"/>
  <c r="D1117" i="4" s="1"/>
  <c r="BE1119" i="4" l="1"/>
  <c r="BG1119" i="4" s="1"/>
  <c r="AQ1119" i="4" s="1"/>
  <c r="G1119" i="4"/>
  <c r="C1118" i="4"/>
  <c r="H1118" i="4"/>
  <c r="D1118" i="4" s="1"/>
  <c r="BE1120" i="4" l="1"/>
  <c r="BG1120" i="4" s="1"/>
  <c r="AQ1120" i="4" s="1"/>
  <c r="C1119" i="4"/>
  <c r="G1120" i="4"/>
  <c r="D1119" i="4"/>
  <c r="H1119" i="4"/>
  <c r="BE1121" i="4" l="1"/>
  <c r="BG1121" i="4" s="1"/>
  <c r="AQ1121" i="4" s="1"/>
  <c r="G1121" i="4"/>
  <c r="H1120" i="4"/>
  <c r="D1120" i="4"/>
  <c r="C1120" i="4"/>
  <c r="BE1122" i="4" l="1"/>
  <c r="BG1122" i="4" s="1"/>
  <c r="AQ1122" i="4" s="1"/>
  <c r="H1121" i="4"/>
  <c r="D1121" i="4" s="1"/>
  <c r="G1122" i="4"/>
  <c r="C1121" i="4"/>
  <c r="BE1123" i="4" l="1"/>
  <c r="BG1123" i="4" s="1"/>
  <c r="AQ1123" i="4" s="1"/>
  <c r="H1122" i="4"/>
  <c r="C1122" i="4"/>
  <c r="D1122" i="4"/>
  <c r="G1123" i="4"/>
  <c r="BE1124" i="4" l="1"/>
  <c r="BG1124" i="4" s="1"/>
  <c r="AQ1124" i="4" s="1"/>
  <c r="G1124" i="4"/>
  <c r="H1123" i="4"/>
  <c r="D1123" i="4" s="1"/>
  <c r="C1123" i="4"/>
  <c r="BE1125" i="4" l="1"/>
  <c r="BG1125" i="4" s="1"/>
  <c r="AQ1125" i="4" s="1"/>
  <c r="G1125" i="4"/>
  <c r="C1124" i="4"/>
  <c r="H1124" i="4"/>
  <c r="D1124" i="4" s="1"/>
  <c r="BE1126" i="4" l="1"/>
  <c r="BG1126" i="4" s="1"/>
  <c r="AQ1126" i="4" s="1"/>
  <c r="H1125" i="4"/>
  <c r="D1125" i="4" s="1"/>
  <c r="G1126" i="4"/>
  <c r="C1125" i="4"/>
  <c r="BE1127" i="4" l="1"/>
  <c r="BG1127" i="4" s="1"/>
  <c r="AQ1127" i="4" s="1"/>
  <c r="H1126" i="4"/>
  <c r="D1126" i="4" s="1"/>
  <c r="C1126" i="4"/>
  <c r="G1127" i="4"/>
  <c r="BE1128" i="4" l="1"/>
  <c r="BG1128" i="4" s="1"/>
  <c r="AQ1128" i="4" s="1"/>
  <c r="G1128" i="4"/>
  <c r="H1127" i="4"/>
  <c r="D1127" i="4" s="1"/>
  <c r="C1127" i="4"/>
  <c r="BE1129" i="4" l="1"/>
  <c r="BG1129" i="4" s="1"/>
  <c r="AQ1129" i="4" s="1"/>
  <c r="G1129" i="4"/>
  <c r="C1128" i="4"/>
  <c r="H1128" i="4"/>
  <c r="D1128" i="4" s="1"/>
  <c r="BE1130" i="4" l="1"/>
  <c r="BG1130" i="4" s="1"/>
  <c r="AQ1130" i="4" s="1"/>
  <c r="G1130" i="4"/>
  <c r="H1129" i="4"/>
  <c r="D1129" i="4" s="1"/>
  <c r="C1129" i="4"/>
  <c r="BE1131" i="4" l="1"/>
  <c r="BG1131" i="4" s="1"/>
  <c r="AQ1131" i="4" s="1"/>
  <c r="G1131" i="4"/>
  <c r="H1130" i="4"/>
  <c r="D1130" i="4" s="1"/>
  <c r="C1130" i="4"/>
  <c r="BE1132" i="4" l="1"/>
  <c r="BG1132" i="4" s="1"/>
  <c r="AQ1132" i="4" s="1"/>
  <c r="G1132" i="4"/>
  <c r="C1131" i="4"/>
  <c r="H1131" i="4"/>
  <c r="D1131" i="4" s="1"/>
  <c r="BE1133" i="4" l="1"/>
  <c r="BG1133" i="4" s="1"/>
  <c r="AQ1133" i="4" s="1"/>
  <c r="C1132" i="4"/>
  <c r="G1133" i="4"/>
  <c r="H1132" i="4"/>
  <c r="D1132" i="4" s="1"/>
  <c r="BE1134" i="4" l="1"/>
  <c r="BG1134" i="4" s="1"/>
  <c r="AQ1134" i="4" s="1"/>
  <c r="H1133" i="4"/>
  <c r="D1133" i="4" s="1"/>
  <c r="C1133" i="4"/>
  <c r="G1134" i="4"/>
  <c r="BE1135" i="4" l="1"/>
  <c r="BG1135" i="4" s="1"/>
  <c r="AQ1135" i="4" s="1"/>
  <c r="H1134" i="4"/>
  <c r="D1134" i="4" s="1"/>
  <c r="G1135" i="4"/>
  <c r="C1134" i="4"/>
  <c r="BE1136" i="4" l="1"/>
  <c r="BG1136" i="4" s="1"/>
  <c r="AQ1136" i="4" s="1"/>
  <c r="G1136" i="4"/>
  <c r="C1135" i="4"/>
  <c r="H1135" i="4"/>
  <c r="D1135" i="4" s="1"/>
  <c r="BE1137" i="4" l="1"/>
  <c r="BG1137" i="4" s="1"/>
  <c r="AQ1137" i="4" s="1"/>
  <c r="C1136" i="4"/>
  <c r="H1136" i="4"/>
  <c r="D1136" i="4" s="1"/>
  <c r="G1137" i="4"/>
  <c r="BE1138" i="4" l="1"/>
  <c r="BG1138" i="4" s="1"/>
  <c r="AQ1138" i="4" s="1"/>
  <c r="G1138" i="4"/>
  <c r="H1137" i="4"/>
  <c r="D1137" i="4" s="1"/>
  <c r="C1137" i="4"/>
  <c r="C1138" i="4" l="1"/>
  <c r="H1138" i="4"/>
  <c r="BY23" i="10" s="1"/>
  <c r="BZ23" i="10" s="1"/>
  <c r="BZ20" i="10"/>
  <c r="BZ21" i="10"/>
  <c r="BZ17" i="10"/>
  <c r="BZ16" i="10"/>
  <c r="BZ12" i="10"/>
  <c r="BZ19" i="10"/>
  <c r="BZ15" i="10"/>
  <c r="BZ18" i="10"/>
  <c r="BZ14" i="10"/>
  <c r="BZ22" i="10"/>
  <c r="BZ11" i="10"/>
  <c r="BZ13" i="10"/>
  <c r="D1138" i="4" l="1"/>
  <c r="CA23" i="10"/>
  <c r="BY24" i="10"/>
  <c r="CA24" i="10" l="1"/>
  <c r="BY25" i="10"/>
  <c r="BZ24" i="10"/>
  <c r="CA25" i="10" l="1"/>
  <c r="BY26" i="10"/>
  <c r="BZ25" i="10"/>
  <c r="CA26" i="10" l="1"/>
  <c r="BY27" i="10"/>
  <c r="BZ26" i="10"/>
  <c r="BZ27" i="10" l="1"/>
  <c r="CA27" i="10"/>
  <c r="BY28" i="10"/>
  <c r="CA28" i="10" l="1"/>
  <c r="BY29" i="10"/>
  <c r="BZ28" i="10"/>
  <c r="CA29" i="10" l="1"/>
  <c r="BY30" i="10"/>
  <c r="BZ29" i="10"/>
  <c r="BY31" i="10" l="1"/>
  <c r="CA30" i="10"/>
  <c r="BZ30" i="10"/>
  <c r="BS5" i="10" s="1"/>
  <c r="BI3" i="10" l="1"/>
  <c r="BT5" i="10"/>
  <c r="CI4" i="10" s="1"/>
  <c r="CA31" i="10"/>
  <c r="BY32" i="10"/>
  <c r="BZ31" i="10"/>
  <c r="CA32" i="10" l="1"/>
  <c r="BY33" i="10"/>
  <c r="BZ32" i="10"/>
  <c r="CK4" i="10"/>
  <c r="CI5" i="10" s="1"/>
  <c r="CM4" i="10"/>
  <c r="CL4" i="10"/>
  <c r="CN4" i="10"/>
  <c r="H6" i="10"/>
  <c r="BM151" i="10"/>
  <c r="BP154" i="10"/>
  <c r="CQ3" i="10"/>
  <c r="CL5" i="10" l="1"/>
  <c r="CM5" i="10"/>
  <c r="CI6" i="10"/>
  <c r="CK5" i="10"/>
  <c r="CN5" i="10"/>
  <c r="BY34" i="10"/>
  <c r="BZ33" i="10"/>
  <c r="CA33" i="10"/>
  <c r="CA34" i="10" l="1"/>
  <c r="BY35" i="10"/>
  <c r="BZ34" i="10"/>
  <c r="CK6" i="10"/>
  <c r="CM6" i="10"/>
  <c r="CL6" i="10"/>
  <c r="CN6" i="10"/>
  <c r="CI7" i="10"/>
  <c r="CM7" i="10" l="1"/>
  <c r="CI8" i="10"/>
  <c r="CL7" i="10"/>
  <c r="CK7" i="10"/>
  <c r="CN7" i="10"/>
  <c r="BY36" i="10"/>
  <c r="CA35" i="10"/>
  <c r="BZ35" i="10"/>
  <c r="BZ36" i="10" l="1"/>
  <c r="BY37" i="10"/>
  <c r="CA36" i="10"/>
  <c r="CI9" i="10"/>
  <c r="CL8" i="10"/>
  <c r="CM8" i="10"/>
  <c r="CN8" i="10"/>
  <c r="CK8" i="10"/>
  <c r="CM9" i="10" l="1"/>
  <c r="CK9" i="10"/>
  <c r="CI10" i="10"/>
  <c r="CL9" i="10"/>
  <c r="CN9" i="10"/>
  <c r="CA37" i="10"/>
  <c r="BY38" i="10"/>
  <c r="BZ37" i="10"/>
  <c r="CA38" i="10" l="1"/>
  <c r="BZ38" i="10"/>
  <c r="BY39" i="10"/>
  <c r="CK10" i="10"/>
  <c r="CL10" i="10"/>
  <c r="CI11" i="10"/>
  <c r="CM10" i="10"/>
  <c r="CN10" i="10"/>
  <c r="CL11" i="10" l="1"/>
  <c r="CN11" i="10"/>
  <c r="CK11" i="10"/>
  <c r="CI12" i="10"/>
  <c r="CM11" i="10"/>
  <c r="CA39" i="10"/>
  <c r="BY40" i="10"/>
  <c r="BZ39" i="10"/>
  <c r="CA40" i="10" l="1"/>
  <c r="BY41" i="10"/>
  <c r="BZ40" i="10"/>
  <c r="CN12" i="10"/>
  <c r="CK12" i="10"/>
  <c r="CL12" i="10"/>
  <c r="CM12" i="10"/>
  <c r="CI13" i="10"/>
  <c r="CI14" i="10" l="1"/>
  <c r="CN13" i="10"/>
  <c r="CL13" i="10"/>
  <c r="CK13" i="10"/>
  <c r="CM13" i="10"/>
  <c r="BY42" i="10"/>
  <c r="CA41" i="10"/>
  <c r="BZ41" i="10"/>
  <c r="CA42" i="10" l="1"/>
  <c r="BY43" i="10"/>
  <c r="BZ42" i="10"/>
  <c r="CK14" i="10"/>
  <c r="CN14" i="10"/>
  <c r="CM14" i="10"/>
  <c r="CI15" i="10"/>
  <c r="CL14" i="10"/>
  <c r="CN15" i="10" l="1"/>
  <c r="CK15" i="10"/>
  <c r="CM15" i="10"/>
  <c r="CL15" i="10"/>
  <c r="CI16" i="10"/>
  <c r="CA43" i="10"/>
  <c r="BY44" i="10"/>
  <c r="BZ43" i="10"/>
  <c r="BY45" i="10" l="1"/>
  <c r="CA44" i="10"/>
  <c r="BZ44" i="10"/>
  <c r="CK16" i="10"/>
  <c r="CI17" i="10"/>
  <c r="CN16" i="10"/>
  <c r="CM16" i="10"/>
  <c r="CL16" i="10"/>
  <c r="CK17" i="10" l="1"/>
  <c r="CM17" i="10"/>
  <c r="CN17" i="10"/>
  <c r="CI18" i="10"/>
  <c r="CL17" i="10"/>
  <c r="BZ45" i="10"/>
  <c r="CA45" i="10"/>
  <c r="BY46" i="10"/>
  <c r="BZ46" i="10" l="1"/>
  <c r="BY47" i="10"/>
  <c r="CA46" i="10"/>
  <c r="CN18" i="10"/>
  <c r="CL18" i="10"/>
  <c r="CK18" i="10"/>
  <c r="CI19" i="10"/>
  <c r="CM18" i="10"/>
  <c r="CK19" i="10" l="1"/>
  <c r="CL19" i="10"/>
  <c r="CI20" i="10"/>
  <c r="CN19" i="10"/>
  <c r="CM19" i="10"/>
  <c r="CA47" i="10"/>
  <c r="BY48" i="10"/>
  <c r="BZ47" i="10"/>
  <c r="CA48" i="10" l="1"/>
  <c r="BY49" i="10"/>
  <c r="BZ48" i="10"/>
  <c r="CN20" i="10"/>
  <c r="CM20" i="10"/>
  <c r="CK20" i="10"/>
  <c r="CI21" i="10"/>
  <c r="CL20" i="10"/>
  <c r="CM21" i="10" l="1"/>
  <c r="CN21" i="10"/>
  <c r="CL21" i="10"/>
  <c r="CK21" i="10"/>
  <c r="CI22" i="10"/>
  <c r="BZ49" i="10"/>
  <c r="CA49" i="10"/>
  <c r="BY50" i="10"/>
  <c r="BY51" i="10" l="1"/>
  <c r="CA50" i="10"/>
  <c r="BZ50" i="10"/>
  <c r="CK22" i="10"/>
  <c r="CN22" i="10"/>
  <c r="CM22" i="10"/>
  <c r="CI23" i="10"/>
  <c r="CL22" i="10"/>
  <c r="CI24" i="10" l="1"/>
  <c r="CL23" i="10"/>
  <c r="CM23" i="10"/>
  <c r="CN23" i="10"/>
  <c r="CK23" i="10"/>
  <c r="CA51" i="10"/>
  <c r="BY52" i="10"/>
  <c r="BZ51" i="10"/>
  <c r="BZ52" i="10" l="1"/>
  <c r="CA52" i="10"/>
  <c r="BY53" i="10"/>
  <c r="CI25" i="10"/>
  <c r="CN24" i="10"/>
  <c r="CK24" i="10"/>
  <c r="CL24" i="10"/>
  <c r="CM24" i="10"/>
  <c r="CM25" i="10" l="1"/>
  <c r="CL25" i="10"/>
  <c r="CK25" i="10"/>
  <c r="CI26" i="10"/>
  <c r="CN25" i="10"/>
  <c r="CA53" i="10"/>
  <c r="BZ53" i="10"/>
  <c r="BY54" i="10"/>
  <c r="BZ54" i="10" l="1"/>
  <c r="CA54" i="10"/>
  <c r="BY55" i="10"/>
  <c r="CI27" i="10"/>
  <c r="CM26" i="10"/>
  <c r="CL26" i="10"/>
  <c r="CN26" i="10"/>
  <c r="CK26" i="10"/>
  <c r="CK27" i="10" l="1"/>
  <c r="CL27" i="10"/>
  <c r="CI28" i="10"/>
  <c r="CN27" i="10"/>
  <c r="CM27" i="10"/>
  <c r="BY56" i="10"/>
  <c r="CA55" i="10"/>
  <c r="BZ55" i="10"/>
  <c r="CA56" i="10" l="1"/>
  <c r="BY57" i="10"/>
  <c r="BZ56" i="10"/>
  <c r="CK28" i="10"/>
  <c r="CM28" i="10"/>
  <c r="CI29" i="10"/>
  <c r="CL28" i="10"/>
  <c r="CN28" i="10"/>
  <c r="CI30" i="10" l="1"/>
  <c r="CM29" i="10"/>
  <c r="CK29" i="10"/>
  <c r="CL29" i="10"/>
  <c r="CN29" i="10"/>
  <c r="CA57" i="10"/>
  <c r="BY58" i="10"/>
  <c r="BZ57" i="10"/>
  <c r="CA58" i="10" l="1"/>
  <c r="BZ58" i="10"/>
  <c r="BY59" i="10"/>
  <c r="CI31" i="10"/>
  <c r="CN30" i="10"/>
  <c r="CM30" i="10"/>
  <c r="CL30" i="10"/>
  <c r="CK30" i="10"/>
  <c r="CN31" i="10" l="1"/>
  <c r="CK31" i="10"/>
  <c r="CM31" i="10"/>
  <c r="CI32" i="10"/>
  <c r="CL31" i="10"/>
  <c r="CA59" i="10"/>
  <c r="BY60" i="10"/>
  <c r="BZ59" i="10"/>
  <c r="CA60" i="10" l="1"/>
  <c r="BY61" i="10"/>
  <c r="BZ60" i="10"/>
  <c r="CN32" i="10"/>
  <c r="CL32" i="10"/>
  <c r="CK32" i="10"/>
  <c r="CM32" i="10"/>
  <c r="CI33" i="10"/>
  <c r="CL33" i="10" l="1"/>
  <c r="CK33" i="10"/>
  <c r="CI34" i="10"/>
  <c r="CN33" i="10"/>
  <c r="CM33" i="10"/>
  <c r="BY62" i="10"/>
  <c r="CA61" i="10"/>
  <c r="BZ61" i="10"/>
  <c r="BZ62" i="10" l="1"/>
  <c r="BY63" i="10"/>
  <c r="CA62" i="10"/>
  <c r="CK34" i="10"/>
  <c r="CN34" i="10"/>
  <c r="CI35" i="10"/>
  <c r="CL34" i="10"/>
  <c r="CM34" i="10"/>
  <c r="CK35" i="10" l="1"/>
  <c r="CM35" i="10"/>
  <c r="CI36" i="10"/>
  <c r="CL35" i="10"/>
  <c r="CN35" i="10"/>
  <c r="CA63" i="10"/>
  <c r="BY64" i="10"/>
  <c r="BZ63" i="10"/>
  <c r="BY65" i="10" l="1"/>
  <c r="CA64" i="10"/>
  <c r="BZ64" i="10"/>
  <c r="CL36" i="10"/>
  <c r="CN36" i="10"/>
  <c r="CK36" i="10"/>
  <c r="CI37" i="10"/>
  <c r="CM36" i="10"/>
  <c r="CK37" i="10" l="1"/>
  <c r="CL37" i="10"/>
  <c r="CN37" i="10"/>
  <c r="CM37" i="10"/>
  <c r="CI38" i="10"/>
  <c r="CA65" i="10"/>
  <c r="BY66" i="10"/>
  <c r="BZ65" i="10"/>
  <c r="BZ66" i="10" l="1"/>
  <c r="BY67" i="10"/>
  <c r="CA66" i="10"/>
  <c r="CL38" i="10"/>
  <c r="CN38" i="10"/>
  <c r="CI39" i="10"/>
  <c r="CK38" i="10"/>
  <c r="CM38" i="10"/>
  <c r="CL39" i="10" l="1"/>
  <c r="CN39" i="10"/>
  <c r="CK39" i="10"/>
  <c r="CI40" i="10"/>
  <c r="CM39" i="10"/>
  <c r="BY68" i="10"/>
  <c r="CA67" i="10"/>
  <c r="BZ67" i="10"/>
  <c r="CA68" i="10" l="1"/>
  <c r="BZ68" i="10"/>
  <c r="CK40" i="10"/>
  <c r="CL40" i="10"/>
  <c r="CN40" i="10"/>
  <c r="CM40" i="10"/>
  <c r="CI41" i="10"/>
  <c r="CL41" i="10" l="1"/>
  <c r="CM41" i="10"/>
  <c r="CN41" i="10"/>
  <c r="CK41" i="10"/>
  <c r="CI42" i="10"/>
  <c r="CN42" i="10" l="1"/>
  <c r="CI43" i="10"/>
  <c r="CL42" i="10"/>
  <c r="CM42" i="10"/>
  <c r="CK42" i="10"/>
  <c r="CM43" i="10" l="1"/>
  <c r="CL43" i="10"/>
  <c r="CI44" i="10"/>
  <c r="CK43" i="10"/>
  <c r="CN43" i="10"/>
  <c r="CM44" i="10" l="1"/>
  <c r="CN44" i="10"/>
  <c r="CK44" i="10"/>
  <c r="CI45" i="10"/>
  <c r="CL44" i="10"/>
  <c r="CM45" i="10" l="1"/>
  <c r="CK45" i="10"/>
  <c r="CI46" i="10"/>
  <c r="CN45" i="10"/>
  <c r="CL45" i="10"/>
  <c r="CN46" i="10" l="1"/>
  <c r="CI47" i="10"/>
  <c r="CM46" i="10"/>
  <c r="CL46" i="10"/>
  <c r="CK46" i="10"/>
  <c r="CN47" i="10" l="1"/>
  <c r="CI48" i="10"/>
  <c r="CK47" i="10"/>
  <c r="CM47" i="10"/>
  <c r="CL47" i="10"/>
  <c r="CM48" i="10" l="1"/>
  <c r="CI49" i="10"/>
  <c r="CN48" i="10"/>
  <c r="CL48" i="10"/>
  <c r="CK48" i="10"/>
  <c r="CI50" i="10" l="1"/>
  <c r="CN49" i="10"/>
  <c r="CL49" i="10"/>
  <c r="CK49" i="10"/>
  <c r="CM49" i="10"/>
  <c r="CM50" i="10" l="1"/>
  <c r="CN50" i="10"/>
  <c r="CK50" i="10"/>
  <c r="CL50" i="10"/>
  <c r="CI51" i="10"/>
  <c r="CK51" i="10" l="1"/>
  <c r="CI52" i="10"/>
  <c r="CN51" i="10"/>
  <c r="CM51" i="10"/>
  <c r="CL51" i="10"/>
  <c r="CL52" i="10" l="1"/>
  <c r="CN52" i="10"/>
  <c r="CM52" i="10"/>
  <c r="CI53" i="10"/>
  <c r="CK52" i="10"/>
  <c r="CI54" i="10" l="1"/>
  <c r="CN53" i="10"/>
  <c r="CL53" i="10"/>
  <c r="CK53" i="10"/>
  <c r="CM53" i="10"/>
  <c r="CM54" i="10" l="1"/>
  <c r="CL54" i="10"/>
  <c r="CI55" i="10"/>
  <c r="CN54" i="10"/>
  <c r="CK54" i="10"/>
  <c r="CL55" i="10" l="1"/>
  <c r="CI56" i="10"/>
  <c r="CM55" i="10"/>
  <c r="CK55" i="10"/>
  <c r="CN55" i="10"/>
  <c r="CM56" i="10" l="1"/>
  <c r="CI57" i="10"/>
  <c r="CL56" i="10"/>
  <c r="CN56" i="10"/>
  <c r="CK56" i="10"/>
  <c r="CM57" i="10" l="1"/>
  <c r="CK57" i="10"/>
  <c r="CI58" i="10"/>
  <c r="CL57" i="10"/>
  <c r="CN57" i="10"/>
  <c r="CM58" i="10" l="1"/>
  <c r="CN58" i="10"/>
  <c r="CL58" i="10"/>
  <c r="CK58" i="10"/>
  <c r="CI59" i="10"/>
  <c r="CM59" i="10" l="1"/>
  <c r="CN59" i="10"/>
  <c r="CL59" i="10"/>
  <c r="CK59" i="10"/>
  <c r="CI60" i="10"/>
  <c r="CK60" i="10" l="1"/>
  <c r="CM60" i="10"/>
  <c r="CI61" i="10"/>
  <c r="CN60" i="10"/>
  <c r="CL60" i="10"/>
  <c r="CM61" i="10" l="1"/>
  <c r="CL61" i="10"/>
  <c r="CN61" i="10"/>
  <c r="CI62" i="10"/>
  <c r="CK61" i="10"/>
  <c r="CN62" i="10" l="1"/>
  <c r="CL62" i="10"/>
  <c r="CM62" i="10"/>
  <c r="BT6" i="10" s="1"/>
  <c r="CI63" i="10"/>
  <c r="CK62" i="10"/>
  <c r="BS8" i="10" l="1"/>
  <c r="BS7" i="10"/>
  <c r="CM63" i="10"/>
  <c r="CL63" i="10"/>
  <c r="CK63" i="10"/>
  <c r="CN63" i="10"/>
  <c r="CI64" i="10"/>
  <c r="CM64" i="10" l="1"/>
  <c r="CK64" i="10"/>
  <c r="CN64" i="10"/>
  <c r="CL64" i="10"/>
  <c r="CI65" i="10"/>
  <c r="BT17" i="10"/>
  <c r="BM3" i="10"/>
  <c r="BH13" i="10"/>
  <c r="BL3" i="10"/>
  <c r="H7" i="10"/>
  <c r="K10" i="10" s="1"/>
  <c r="BH16" i="10" l="1"/>
  <c r="AP6" i="10"/>
  <c r="BH14" i="10"/>
  <c r="CL65" i="10"/>
  <c r="CM65" i="10"/>
  <c r="CK65" i="10"/>
  <c r="CN65" i="10"/>
  <c r="BS6" i="10" s="1"/>
  <c r="A24" i="10"/>
  <c r="AY25" i="10"/>
  <c r="AK16" i="10" s="1"/>
  <c r="AY29" i="10"/>
  <c r="AK18" i="10" s="1"/>
  <c r="BU21" i="10"/>
  <c r="AY27" i="10"/>
  <c r="AK17" i="10" s="1"/>
  <c r="AG17" i="10" s="1"/>
  <c r="AG18" i="10" l="1"/>
  <c r="AG16" i="10"/>
  <c r="AC23" i="10"/>
  <c r="BJ39" i="10"/>
  <c r="BI39" i="10" s="1"/>
  <c r="BG21" i="10" s="1"/>
  <c r="BG12" i="10" s="1"/>
  <c r="BJ3" i="10"/>
  <c r="T6" i="10" s="1"/>
  <c r="BT7" i="10"/>
  <c r="BV6" i="10" l="1"/>
  <c r="BH120" i="10" s="1"/>
  <c r="BV12" i="10"/>
  <c r="BT13" i="10"/>
  <c r="BT14" i="10"/>
  <c r="BT26" i="10" s="1"/>
  <c r="BT15" i="10"/>
  <c r="BT16" i="10" s="1"/>
  <c r="N12" i="10" s="1"/>
  <c r="N21" i="10" s="1"/>
  <c r="BV4" i="10"/>
  <c r="BV8" i="10"/>
  <c r="BV14" i="10"/>
  <c r="BT12" i="10"/>
  <c r="BT23" i="10" s="1"/>
  <c r="BV5" i="10"/>
  <c r="BV2" i="10" s="1"/>
  <c r="BV7" i="10"/>
  <c r="BH112" i="10" l="1"/>
  <c r="BT25" i="10"/>
  <c r="BT24" i="10"/>
  <c r="BT21" i="10" s="1"/>
  <c r="BT20" i="10" s="1"/>
  <c r="N11" i="10" s="1"/>
  <c r="N16" i="10" s="1"/>
  <c r="BH121" i="10" s="1"/>
  <c r="H8" i="10"/>
  <c r="BT22" i="10"/>
  <c r="BJ15" i="10"/>
  <c r="BN14" i="10" s="1"/>
  <c r="BW12" i="10"/>
  <c r="BH132" i="10" s="1"/>
  <c r="BH123" i="10"/>
  <c r="BF31" i="10"/>
  <c r="BF110" i="10" s="1"/>
  <c r="BI123" i="10"/>
  <c r="BK126" i="10"/>
  <c r="BL126" i="10" s="1"/>
  <c r="BM126" i="10" s="1"/>
  <c r="BH124" i="10" l="1"/>
  <c r="BF106" i="10"/>
  <c r="BI136" i="10"/>
  <c r="BI137" i="10" s="1"/>
  <c r="BF32" i="10"/>
  <c r="BF33" i="10" s="1"/>
  <c r="BB60" i="10" s="1"/>
  <c r="BH133" i="10"/>
  <c r="BH136" i="10"/>
  <c r="BK132" i="10"/>
  <c r="BK140" i="10"/>
  <c r="BL140" i="10" s="1"/>
  <c r="BM140" i="10" s="1"/>
  <c r="BI124" i="10"/>
  <c r="BJ36" i="10"/>
  <c r="BK38" i="10"/>
  <c r="BM38" i="10"/>
  <c r="BJ38" i="10"/>
  <c r="BL112" i="10"/>
  <c r="BI36" i="10"/>
  <c r="BI38" i="10"/>
  <c r="BK36" i="10"/>
  <c r="BL132" i="10"/>
  <c r="BI116" i="10"/>
  <c r="BH116" i="10"/>
  <c r="BK112" i="10"/>
  <c r="BI43" i="10" l="1"/>
  <c r="BL123" i="10"/>
  <c r="BM123" i="10" s="1"/>
  <c r="BI117" i="10"/>
  <c r="BK116" i="10" s="1"/>
  <c r="BF29" i="10"/>
  <c r="BI41" i="10"/>
  <c r="BF119" i="10"/>
  <c r="BG34" i="10"/>
  <c r="BH137" i="10"/>
  <c r="BI42" i="10"/>
  <c r="BJ42" i="10" s="1"/>
  <c r="AJ24" i="10" s="1"/>
  <c r="AZ30" i="10"/>
  <c r="AX30" i="10" s="1"/>
  <c r="AZ32" i="10"/>
  <c r="BA37" i="10"/>
  <c r="AX127" i="10"/>
  <c r="BF99" i="10"/>
  <c r="BH117" i="10"/>
  <c r="BL116" i="10" s="1"/>
  <c r="BM116" i="10" s="1"/>
  <c r="BL136" i="10"/>
  <c r="BM136" i="10" s="1"/>
  <c r="BC29" i="10"/>
  <c r="AT41" i="10" l="1"/>
  <c r="Z22" i="10"/>
  <c r="BF98" i="10"/>
  <c r="AY115" i="10" s="1"/>
  <c r="BF105" i="10"/>
  <c r="BC106" i="10" s="1"/>
  <c r="AZ115" i="10" s="1"/>
  <c r="BF100" i="10"/>
  <c r="BA124" i="10" s="1"/>
  <c r="BF109" i="10"/>
  <c r="BB124" i="10" s="1"/>
  <c r="BF120" i="10"/>
  <c r="BC124" i="10" s="1"/>
  <c r="BC105" i="10"/>
  <c r="BF118" i="10"/>
  <c r="BA115" i="10" s="1"/>
  <c r="BI46" i="10"/>
  <c r="BC100" i="10"/>
  <c r="BJ43" i="10"/>
  <c r="AJ25" i="10" s="1"/>
  <c r="BC121" i="10" l="1"/>
  <c r="AY38" i="10" s="1"/>
  <c r="BF123" i="10"/>
  <c r="BC99" i="10"/>
  <c r="BA60" i="10" s="1"/>
  <c r="AT23" i="10"/>
  <c r="BB115" i="10"/>
  <c r="AR41" i="10" s="1"/>
  <c r="AG19" i="10" l="1"/>
  <c r="BK42" i="10" s="1"/>
  <c r="BL42" i="10" s="1"/>
  <c r="AO24" i="10" s="1"/>
  <c r="BI40" i="10"/>
  <c r="AG22" i="10"/>
  <c r="AJ23" i="10" s="1"/>
  <c r="BK43" i="10" l="1"/>
  <c r="BL43" i="10" s="1"/>
  <c r="AO25" i="10" s="1"/>
</calcChain>
</file>

<file path=xl/comments1.xml><?xml version="1.0" encoding="utf-8"?>
<comments xmlns="http://schemas.openxmlformats.org/spreadsheetml/2006/main">
  <authors>
    <author>권기렬(대리)</author>
    <author>최은지(계장)</author>
    <author>이준환(대리)</author>
  </authors>
  <commentList>
    <comment ref="BV4" authorId="0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T10" authorId="0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E13" authorId="1">
      <text>
        <r>
          <rPr>
            <b/>
            <sz val="9"/>
            <color indexed="81"/>
            <rFont val="돋움"/>
            <family val="3"/>
            <charset val="129"/>
          </rPr>
          <t>역각자</t>
        </r>
      </text>
    </comment>
    <comment ref="BG27" authorId="0">
      <text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  <comment ref="AY35" authorId="1">
      <text>
        <r>
          <rPr>
            <b/>
            <sz val="9"/>
            <color indexed="81"/>
            <rFont val="돋움"/>
            <family val="3"/>
            <charset val="129"/>
          </rPr>
          <t>판매사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이손금
</t>
        </r>
      </text>
    </comment>
    <comment ref="BK123" authorId="2">
      <text>
        <r>
          <rPr>
            <b/>
            <sz val="9"/>
            <color indexed="81"/>
            <rFont val="돋움"/>
            <family val="3"/>
            <charset val="129"/>
          </rPr>
          <t>이준환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b/>
            <sz val="9"/>
            <color indexed="81"/>
            <rFont val="돋움"/>
            <family val="3"/>
            <charset val="129"/>
          </rPr>
          <t>아우디</t>
        </r>
        <r>
          <rPr>
            <b/>
            <sz val="9"/>
            <color indexed="81"/>
            <rFont val="Tahoma"/>
            <family val="2"/>
          </rPr>
          <t xml:space="preserve">A8 </t>
        </r>
        <r>
          <rPr>
            <b/>
            <sz val="9"/>
            <color indexed="81"/>
            <rFont val="돋움"/>
            <family val="3"/>
            <charset val="129"/>
          </rPr>
          <t>잔가보장</t>
        </r>
        <r>
          <rPr>
            <b/>
            <sz val="9"/>
            <color indexed="81"/>
            <rFont val="Tahoma"/>
            <family val="2"/>
          </rPr>
          <t xml:space="preserve"> 1.5% , 60</t>
        </r>
        <r>
          <rPr>
            <b/>
            <sz val="9"/>
            <color indexed="81"/>
            <rFont val="돋움"/>
            <family val="3"/>
            <charset val="129"/>
          </rPr>
          <t>개월개별잔가</t>
        </r>
        <r>
          <rPr>
            <b/>
            <sz val="9"/>
            <color indexed="81"/>
            <rFont val="Tahoma"/>
            <family val="2"/>
          </rPr>
          <t xml:space="preserve"> 2%</t>
        </r>
        <r>
          <rPr>
            <b/>
            <sz val="9"/>
            <color indexed="81"/>
            <rFont val="돋움"/>
            <family val="3"/>
            <charset val="129"/>
          </rPr>
          <t>상향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반영
</t>
        </r>
      </text>
    </comment>
  </commentList>
</comments>
</file>

<file path=xl/sharedStrings.xml><?xml version="1.0" encoding="utf-8"?>
<sst xmlns="http://schemas.openxmlformats.org/spreadsheetml/2006/main" count="66562" uniqueCount="16696">
  <si>
    <t>개인(개인사업자)</t>
  </si>
  <si>
    <t>법인사업자</t>
  </si>
  <si>
    <t>주민등록등본 1통</t>
  </si>
  <si>
    <t>자동이체통장사본</t>
  </si>
  <si>
    <t>법인등기부등본1통</t>
  </si>
  <si>
    <t>대표이사 주민등록등본 1통</t>
  </si>
  <si>
    <t>신분증(운전면허증)사본</t>
  </si>
  <si>
    <t>법인사업자등록증 사본</t>
  </si>
  <si>
    <t>대표이사 신분증사본</t>
  </si>
  <si>
    <t>재산세과세증명서 1통</t>
  </si>
  <si>
    <t>대표이사 재산세증명서 1통</t>
  </si>
  <si>
    <t>개인사업자등록증사본</t>
  </si>
  <si>
    <t>부가세과세증명서 1통</t>
  </si>
  <si>
    <t>▣ 차량정보</t>
    <phoneticPr fontId="2" type="noConversion"/>
  </si>
  <si>
    <t>모델명</t>
    <phoneticPr fontId="2" type="noConversion"/>
  </si>
  <si>
    <t>▣ 취득원가 정보</t>
    <phoneticPr fontId="2" type="noConversion"/>
  </si>
  <si>
    <t>▣ 리스 조건</t>
    <phoneticPr fontId="2" type="noConversion"/>
  </si>
  <si>
    <t>리스상품</t>
    <phoneticPr fontId="2" type="noConversion"/>
  </si>
  <si>
    <t>리스기간</t>
    <phoneticPr fontId="2" type="noConversion"/>
  </si>
  <si>
    <t>등록명의</t>
    <phoneticPr fontId="2" type="noConversion"/>
  </si>
  <si>
    <t>약정거리</t>
    <phoneticPr fontId="2" type="noConversion"/>
  </si>
  <si>
    <t>보증금</t>
    <phoneticPr fontId="2" type="noConversion"/>
  </si>
  <si>
    <t>기타비용</t>
    <phoneticPr fontId="2" type="noConversion"/>
  </si>
  <si>
    <t>잔존가치</t>
    <phoneticPr fontId="2" type="noConversion"/>
  </si>
  <si>
    <t>자동차세(월)</t>
    <phoneticPr fontId="2" type="noConversion"/>
  </si>
  <si>
    <t>할인가격</t>
    <phoneticPr fontId="2" type="noConversion"/>
  </si>
  <si>
    <t>배기량</t>
    <phoneticPr fontId="2" type="noConversion"/>
  </si>
  <si>
    <t>차량가격(최종)</t>
    <phoneticPr fontId="2" type="noConversion"/>
  </si>
  <si>
    <t>기본가격</t>
    <phoneticPr fontId="2" type="noConversion"/>
  </si>
  <si>
    <t>원
가
정
보</t>
    <phoneticPr fontId="2" type="noConversion"/>
  </si>
  <si>
    <t>취 득 세</t>
    <phoneticPr fontId="2" type="noConversion"/>
  </si>
  <si>
    <t>공채(할인)</t>
    <phoneticPr fontId="2" type="noConversion"/>
  </si>
  <si>
    <t>기
타</t>
    <phoneticPr fontId="2" type="noConversion"/>
  </si>
  <si>
    <t>리스료납부방식</t>
    <phoneticPr fontId="2" type="noConversion"/>
  </si>
  <si>
    <t>1개월 후불</t>
    <phoneticPr fontId="2" type="noConversion"/>
  </si>
  <si>
    <t>만기 처리</t>
    <phoneticPr fontId="2" type="noConversion"/>
  </si>
  <si>
    <t>순리스료</t>
    <phoneticPr fontId="2" type="noConversion"/>
  </si>
  <si>
    <t>리스료산정기준</t>
    <phoneticPr fontId="2" type="noConversion"/>
  </si>
  <si>
    <t>등록지역</t>
    <phoneticPr fontId="2" type="noConversion"/>
  </si>
  <si>
    <t>인천</t>
    <phoneticPr fontId="2" type="noConversion"/>
  </si>
  <si>
    <t>입금계좌</t>
    <phoneticPr fontId="2" type="noConversion"/>
  </si>
  <si>
    <t>▣ 고객정보</t>
    <phoneticPr fontId="2" type="noConversion"/>
  </si>
  <si>
    <t>고객명</t>
    <phoneticPr fontId="2" type="noConversion"/>
  </si>
  <si>
    <t>견적발행일</t>
    <phoneticPr fontId="2" type="noConversion"/>
  </si>
  <si>
    <t>▣ 계약안내사항</t>
    <phoneticPr fontId="2" type="noConversion"/>
  </si>
  <si>
    <t>고객
주의
사항</t>
    <phoneticPr fontId="2" type="noConversion"/>
  </si>
  <si>
    <t>*차량반납시 주행거리 및 차량상태에 따라 감가금액이 발생할 수 있습니다.</t>
    <phoneticPr fontId="2" type="noConversion"/>
  </si>
  <si>
    <t>*계약기간 내 중도해지시 해지수수료가 발생합니다.(리스 약관 참조)</t>
    <phoneticPr fontId="2" type="noConversion"/>
  </si>
  <si>
    <t>*계약승계시 승계수수료 및 부대비용이 발생합니다.(리스 약관 참조)</t>
    <phoneticPr fontId="2" type="noConversion"/>
  </si>
  <si>
    <t>법인자동이체 통장사본</t>
    <phoneticPr fontId="2" type="noConversion"/>
  </si>
  <si>
    <t>*운행중 발생하는 범칙금 및 과태료는 이용자 부담이며, 당사에서 대납 후 익월 리스료에 포함하여 청구 됩니다.</t>
    <phoneticPr fontId="2" type="noConversion"/>
  </si>
  <si>
    <t>*보험은 자차가입 및 질권설정(질권자 NH농협캐피탈㈜)이 필수이며, 부보하신 증권사본 송부 부탁드립니다.</t>
    <phoneticPr fontId="2" type="noConversion"/>
  </si>
  <si>
    <t>*이용자변경(승계)시 당사 규정에 따라 승계수수료가 부과됩니다.</t>
    <phoneticPr fontId="2" type="noConversion"/>
  </si>
  <si>
    <t>*중도해지(중도 반납 및 중도상환)시 당사 규정에 따른 중도해지수수료가 부과 됩니다.</t>
    <phoneticPr fontId="2" type="noConversion"/>
  </si>
  <si>
    <t>▣ 구비서류 (발급일 최근1개월 이내)</t>
    <phoneticPr fontId="2" type="noConversion"/>
  </si>
  <si>
    <t>국산/수입</t>
    <phoneticPr fontId="2" type="noConversion"/>
  </si>
  <si>
    <t>제조사</t>
    <phoneticPr fontId="2" type="noConversion"/>
  </si>
  <si>
    <t>차종</t>
    <phoneticPr fontId="2" type="noConversion"/>
  </si>
  <si>
    <t>차량가격</t>
    <phoneticPr fontId="2" type="noConversion"/>
  </si>
  <si>
    <t>옵션가격</t>
    <phoneticPr fontId="2" type="noConversion"/>
  </si>
  <si>
    <t>연간약정운행거리</t>
    <phoneticPr fontId="2" type="noConversion"/>
  </si>
  <si>
    <t>CM Inc.</t>
    <phoneticPr fontId="2" type="noConversion"/>
  </si>
  <si>
    <t>AG Inc.</t>
    <phoneticPr fontId="2" type="noConversion"/>
  </si>
  <si>
    <t>제휴사</t>
    <phoneticPr fontId="2" type="noConversion"/>
  </si>
  <si>
    <t>취득세</t>
    <phoneticPr fontId="2" type="noConversion"/>
  </si>
  <si>
    <t>공채</t>
    <phoneticPr fontId="2" type="noConversion"/>
  </si>
  <si>
    <t>탁송료</t>
    <phoneticPr fontId="2" type="noConversion"/>
  </si>
  <si>
    <t>자동차세</t>
    <phoneticPr fontId="2" type="noConversion"/>
  </si>
  <si>
    <t>보험료(연)</t>
    <phoneticPr fontId="2" type="noConversion"/>
  </si>
  <si>
    <t>승용RV</t>
  </si>
  <si>
    <t>N</t>
  </si>
  <si>
    <t>오토</t>
  </si>
  <si>
    <t>승용차</t>
  </si>
  <si>
    <t>하이브리드</t>
  </si>
  <si>
    <t>XC90</t>
  </si>
  <si>
    <t>VOLVO</t>
  </si>
  <si>
    <t>무연</t>
  </si>
  <si>
    <t>디젤</t>
  </si>
  <si>
    <t>XC60</t>
  </si>
  <si>
    <t>V40</t>
  </si>
  <si>
    <t>S90</t>
  </si>
  <si>
    <t>S60</t>
  </si>
  <si>
    <t>VOLKSWAGEN</t>
  </si>
  <si>
    <t>Tiguan</t>
  </si>
  <si>
    <t>Passat</t>
  </si>
  <si>
    <t>2.0 TDI Premium</t>
  </si>
  <si>
    <t>2.0 TDI</t>
  </si>
  <si>
    <t>화물차</t>
  </si>
  <si>
    <t>TOYOTA</t>
  </si>
  <si>
    <t>수동</t>
  </si>
  <si>
    <t>SIENNA</t>
  </si>
  <si>
    <t>RAV4</t>
  </si>
  <si>
    <t>S</t>
  </si>
  <si>
    <t>PRIUS</t>
  </si>
  <si>
    <t>E</t>
  </si>
  <si>
    <t>CAMRY Hybrid</t>
  </si>
  <si>
    <t>SMART</t>
  </si>
  <si>
    <t>ROLLSROYCE</t>
  </si>
  <si>
    <t>Panamera</t>
  </si>
  <si>
    <t>PORSCHE</t>
  </si>
  <si>
    <t>GTS</t>
  </si>
  <si>
    <t>Macan Turbo</t>
  </si>
  <si>
    <t>Macan</t>
  </si>
  <si>
    <t>Macan GTS</t>
  </si>
  <si>
    <t>Cayman</t>
  </si>
  <si>
    <t>Cayenne</t>
  </si>
  <si>
    <t>Targa 4</t>
  </si>
  <si>
    <t>Carrera GTS 카브리올레</t>
  </si>
  <si>
    <t>Carrera GTS</t>
  </si>
  <si>
    <t>Carrera 4S</t>
  </si>
  <si>
    <t>Carrera 4 GTS</t>
  </si>
  <si>
    <t>Carrera</t>
  </si>
  <si>
    <t>PEUGEOT</t>
  </si>
  <si>
    <t>NISSAN</t>
  </si>
  <si>
    <t>AWD</t>
  </si>
  <si>
    <t>MINI</t>
  </si>
  <si>
    <t>Cooper S</t>
  </si>
  <si>
    <t>Cooper</t>
  </si>
  <si>
    <t>SL400</t>
  </si>
  <si>
    <t>S-Class</t>
  </si>
  <si>
    <t>GLS-Class</t>
  </si>
  <si>
    <t>GLE-Class</t>
  </si>
  <si>
    <t>GLC-Class</t>
  </si>
  <si>
    <t>GLA 45 AMG 4MATIC</t>
  </si>
  <si>
    <t>GLA-Class</t>
  </si>
  <si>
    <t>G 63 AMG</t>
  </si>
  <si>
    <t>G-Class</t>
  </si>
  <si>
    <t>E-Class</t>
  </si>
  <si>
    <t>E300 Avantgarde</t>
  </si>
  <si>
    <t>E300 4MATIC Exclusive</t>
  </si>
  <si>
    <t>CLA-Class</t>
  </si>
  <si>
    <t>C200 Coupe</t>
  </si>
  <si>
    <t>C200 Cabriolet</t>
  </si>
  <si>
    <t>C-Class</t>
  </si>
  <si>
    <t>AMG GT</t>
  </si>
  <si>
    <t>GT</t>
  </si>
  <si>
    <t>A-Class</t>
  </si>
  <si>
    <t>Quattroporte</t>
  </si>
  <si>
    <t>MASERATI</t>
  </si>
  <si>
    <t>Levante</t>
  </si>
  <si>
    <t>GHIBLI</t>
  </si>
  <si>
    <t>LINCOLN</t>
  </si>
  <si>
    <t>RX 하이브리드</t>
  </si>
  <si>
    <t>LEXUS</t>
  </si>
  <si>
    <t>NX</t>
  </si>
  <si>
    <t>LS 하이브리드</t>
  </si>
  <si>
    <t>LS</t>
  </si>
  <si>
    <t>F</t>
  </si>
  <si>
    <t>ES 하이브리드</t>
  </si>
  <si>
    <t>ES</t>
  </si>
  <si>
    <t>LANDROVER</t>
  </si>
  <si>
    <t>Range Rover Sport</t>
  </si>
  <si>
    <t>Range Rover Evoque</t>
  </si>
  <si>
    <t>Discovery Sport</t>
  </si>
  <si>
    <t>Huracan</t>
  </si>
  <si>
    <t>Lamborghini</t>
  </si>
  <si>
    <t>Wrangler</t>
  </si>
  <si>
    <t>JEEP</t>
  </si>
  <si>
    <t>Renegade</t>
  </si>
  <si>
    <t>Grand Cherokee</t>
  </si>
  <si>
    <t>INFINITI</t>
  </si>
  <si>
    <t>HONDA</t>
  </si>
  <si>
    <t>CR-V</t>
  </si>
  <si>
    <t>ACCORD</t>
  </si>
  <si>
    <t>FORD</t>
  </si>
  <si>
    <t>5.0L GT Premium (coupe)</t>
  </si>
  <si>
    <t>MUSTANG</t>
  </si>
  <si>
    <t>5.0L GT Premium (convertible)</t>
  </si>
  <si>
    <t>2.3L EcoBoost Premium (coupe)</t>
  </si>
  <si>
    <t>2.3L EcoBoost Premium (convertible)</t>
  </si>
  <si>
    <t>EXPLORER</t>
  </si>
  <si>
    <t>2.3 L LTD AWD</t>
  </si>
  <si>
    <t>FIAT</t>
  </si>
  <si>
    <t>Ferrari</t>
  </si>
  <si>
    <t>Citroen</t>
  </si>
  <si>
    <t>CHRYSLER</t>
  </si>
  <si>
    <t>300C</t>
  </si>
  <si>
    <t>XT5</t>
  </si>
  <si>
    <t>CADILLAC</t>
  </si>
  <si>
    <t>BMW</t>
  </si>
  <si>
    <t>X Series X6</t>
  </si>
  <si>
    <t>X Series X5</t>
  </si>
  <si>
    <t>X Series X4</t>
  </si>
  <si>
    <t>X Series X3</t>
  </si>
  <si>
    <t>7 Series Sedan</t>
  </si>
  <si>
    <t>740Li xDrive M Sport Package</t>
  </si>
  <si>
    <t>740d xDrive M Sport</t>
  </si>
  <si>
    <t>730Ld xDrive M Sport Package</t>
  </si>
  <si>
    <t>1 Series 5-door</t>
  </si>
  <si>
    <t>플라잉 스퍼</t>
  </si>
  <si>
    <t>BENTLEY</t>
  </si>
  <si>
    <t>GTC V8</t>
  </si>
  <si>
    <t>컨티넨탈 컨버터블</t>
  </si>
  <si>
    <t>AUDI</t>
  </si>
  <si>
    <t>0908</t>
  </si>
  <si>
    <t>0907</t>
  </si>
  <si>
    <t>0906</t>
  </si>
  <si>
    <t>0905</t>
  </si>
  <si>
    <t>0904</t>
  </si>
  <si>
    <t>0903</t>
  </si>
  <si>
    <t>0902</t>
  </si>
  <si>
    <t>0901</t>
  </si>
  <si>
    <t>0900</t>
  </si>
  <si>
    <t>0899</t>
  </si>
  <si>
    <t>0898</t>
  </si>
  <si>
    <t>0897</t>
  </si>
  <si>
    <t>0896</t>
  </si>
  <si>
    <t>0895</t>
  </si>
  <si>
    <t>0894</t>
  </si>
  <si>
    <t>0893</t>
  </si>
  <si>
    <t>0892</t>
  </si>
  <si>
    <t>0891</t>
  </si>
  <si>
    <t>0890</t>
  </si>
  <si>
    <t>0889</t>
  </si>
  <si>
    <t>0888</t>
  </si>
  <si>
    <t>0887</t>
  </si>
  <si>
    <t>0886</t>
  </si>
  <si>
    <t>0885</t>
  </si>
  <si>
    <t>0884</t>
  </si>
  <si>
    <t>0883</t>
  </si>
  <si>
    <t>0882</t>
  </si>
  <si>
    <t>0881</t>
  </si>
  <si>
    <t>0880</t>
  </si>
  <si>
    <t>0879</t>
  </si>
  <si>
    <t>0878</t>
  </si>
  <si>
    <t>0877</t>
  </si>
  <si>
    <t>0876</t>
  </si>
  <si>
    <t>0875</t>
  </si>
  <si>
    <t>0874</t>
  </si>
  <si>
    <t>0871</t>
  </si>
  <si>
    <t>0870</t>
  </si>
  <si>
    <t>0869</t>
  </si>
  <si>
    <t>0864</t>
  </si>
  <si>
    <t>0863</t>
  </si>
  <si>
    <t>0862</t>
  </si>
  <si>
    <t>0861</t>
  </si>
  <si>
    <t>0856</t>
  </si>
  <si>
    <t>0855</t>
  </si>
  <si>
    <t>0854</t>
  </si>
  <si>
    <t>0853</t>
  </si>
  <si>
    <t>0852</t>
  </si>
  <si>
    <t>0851</t>
  </si>
  <si>
    <t>0850</t>
  </si>
  <si>
    <t>0849</t>
  </si>
  <si>
    <t>0848</t>
  </si>
  <si>
    <t>0847</t>
  </si>
  <si>
    <t>0846</t>
  </si>
  <si>
    <t>A6</t>
  </si>
  <si>
    <t>0845</t>
  </si>
  <si>
    <t>0844</t>
  </si>
  <si>
    <t>0843</t>
  </si>
  <si>
    <t>0842</t>
  </si>
  <si>
    <t>0841</t>
  </si>
  <si>
    <t>0840</t>
  </si>
  <si>
    <t>0839</t>
  </si>
  <si>
    <t>0838</t>
  </si>
  <si>
    <t>0837</t>
  </si>
  <si>
    <t>0836</t>
  </si>
  <si>
    <t>0835</t>
  </si>
  <si>
    <t>0834</t>
  </si>
  <si>
    <t>0833</t>
  </si>
  <si>
    <t>0832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</si>
  <si>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</si>
  <si>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</si>
  <si>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</si>
  <si>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</si>
  <si>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</si>
  <si>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</si>
  <si>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</si>
  <si>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</si>
  <si>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</si>
  <si>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</si>
  <si>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0821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</si>
  <si>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</si>
  <si>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</si>
  <si>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</si>
  <si>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</si>
  <si>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</si>
  <si>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</si>
  <si>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</si>
  <si>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</si>
  <si>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</si>
  <si>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</si>
  <si>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</si>
  <si>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</si>
  <si>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</si>
  <si>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</si>
  <si>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</si>
  <si>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</si>
  <si>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</si>
  <si>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현대자동차</t>
  </si>
  <si>
    <t>0803</t>
  </si>
  <si>
    <t>0802</t>
  </si>
  <si>
    <t>0801</t>
  </si>
  <si>
    <t>0800</t>
  </si>
  <si>
    <t>0799</t>
  </si>
  <si>
    <t>0798</t>
  </si>
  <si>
    <t>0797</t>
  </si>
  <si>
    <t>0796</t>
  </si>
  <si>
    <t>0795</t>
  </si>
  <si>
    <t>0794</t>
  </si>
  <si>
    <t>0793</t>
  </si>
  <si>
    <t>0792</t>
  </si>
  <si>
    <t>0791</t>
  </si>
  <si>
    <t>0790</t>
  </si>
  <si>
    <t>0789</t>
  </si>
  <si>
    <t>0788</t>
  </si>
  <si>
    <t>0787</t>
  </si>
  <si>
    <t>0786</t>
  </si>
  <si>
    <t>0785</t>
  </si>
  <si>
    <t>0784</t>
  </si>
  <si>
    <t>0783</t>
  </si>
  <si>
    <t>0782</t>
  </si>
  <si>
    <t>0781</t>
  </si>
  <si>
    <t>0780</t>
  </si>
  <si>
    <t>0779</t>
  </si>
  <si>
    <t>0778</t>
  </si>
  <si>
    <t>0777</t>
  </si>
  <si>
    <t>0776</t>
  </si>
  <si>
    <t>0775</t>
  </si>
  <si>
    <t>0774</t>
  </si>
  <si>
    <t>0773</t>
  </si>
  <si>
    <t>0772</t>
  </si>
  <si>
    <t>0771</t>
  </si>
  <si>
    <t>0770</t>
  </si>
  <si>
    <t>0769</t>
  </si>
  <si>
    <t>0768</t>
  </si>
  <si>
    <t>0767</t>
  </si>
  <si>
    <t>0766</t>
  </si>
  <si>
    <t>0765</t>
  </si>
  <si>
    <t>0764</t>
  </si>
  <si>
    <t>0763</t>
  </si>
  <si>
    <t>0762</t>
  </si>
  <si>
    <t>0761</t>
  </si>
  <si>
    <t>0760</t>
  </si>
  <si>
    <t>0759</t>
  </si>
  <si>
    <t>0758</t>
  </si>
  <si>
    <t>0757</t>
  </si>
  <si>
    <t>0756</t>
  </si>
  <si>
    <t>0755</t>
  </si>
  <si>
    <t>0754</t>
  </si>
  <si>
    <t>0753</t>
  </si>
  <si>
    <t>0752</t>
  </si>
  <si>
    <t>0751</t>
  </si>
  <si>
    <t>0750</t>
  </si>
  <si>
    <t>0749</t>
  </si>
  <si>
    <t>0748</t>
  </si>
  <si>
    <t>0747</t>
  </si>
  <si>
    <t>0746</t>
  </si>
  <si>
    <t>0745</t>
  </si>
  <si>
    <t>0744</t>
  </si>
  <si>
    <t>0743</t>
  </si>
  <si>
    <t>0742</t>
  </si>
  <si>
    <t>0741</t>
  </si>
  <si>
    <t>0740</t>
  </si>
  <si>
    <t>0739</t>
  </si>
  <si>
    <t>0738</t>
  </si>
  <si>
    <t>0737</t>
  </si>
  <si>
    <t>0736</t>
  </si>
  <si>
    <t>0735</t>
  </si>
  <si>
    <t>0734</t>
  </si>
  <si>
    <t>0733</t>
  </si>
  <si>
    <t>0732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</si>
  <si>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</si>
  <si>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</si>
  <si>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</si>
  <si>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</si>
  <si>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</si>
  <si>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</si>
  <si>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</si>
  <si>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</si>
  <si>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</si>
  <si>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</si>
  <si>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</si>
  <si>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</si>
  <si>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</si>
  <si>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</si>
  <si>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</si>
  <si>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</si>
  <si>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</si>
  <si>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</si>
  <si>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</si>
  <si>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</si>
  <si>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</si>
  <si>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</si>
  <si>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</si>
  <si>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</si>
  <si>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</si>
  <si>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</si>
  <si>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</si>
  <si>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</si>
  <si>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</si>
  <si>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</si>
  <si>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</si>
  <si>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0700</t>
  </si>
  <si>
    <t>0699</t>
  </si>
  <si>
    <t>0698</t>
  </si>
  <si>
    <t>0697</t>
  </si>
  <si>
    <t>0696</t>
  </si>
  <si>
    <t>0695</t>
  </si>
  <si>
    <t>0694</t>
  </si>
  <si>
    <t>0693</t>
  </si>
  <si>
    <t>0692</t>
  </si>
  <si>
    <t>0690</t>
  </si>
  <si>
    <t>0689</t>
  </si>
  <si>
    <t>0688</t>
  </si>
  <si>
    <t>0687</t>
  </si>
  <si>
    <t>0686</t>
  </si>
  <si>
    <t>0685</t>
  </si>
  <si>
    <t>0684</t>
  </si>
  <si>
    <t>0683</t>
  </si>
  <si>
    <t>0682</t>
  </si>
  <si>
    <t>0681</t>
  </si>
  <si>
    <t>0680</t>
  </si>
  <si>
    <t>0679</t>
  </si>
  <si>
    <t>0678</t>
  </si>
  <si>
    <t>0677</t>
  </si>
  <si>
    <t>0676</t>
  </si>
  <si>
    <t>0675</t>
  </si>
  <si>
    <t>0674</t>
  </si>
  <si>
    <t>0673</t>
  </si>
  <si>
    <t>0672</t>
  </si>
  <si>
    <t>0671</t>
  </si>
  <si>
    <t>0670</t>
  </si>
  <si>
    <t>0669</t>
  </si>
  <si>
    <t>0668</t>
  </si>
  <si>
    <t>0667</t>
  </si>
  <si>
    <t>0666</t>
  </si>
  <si>
    <t>0665</t>
  </si>
  <si>
    <t>0664</t>
  </si>
  <si>
    <t>0663</t>
  </si>
  <si>
    <t>0662</t>
  </si>
  <si>
    <t>0661</t>
  </si>
  <si>
    <t>0660</t>
  </si>
  <si>
    <t>0659</t>
  </si>
  <si>
    <t>0658</t>
  </si>
  <si>
    <t>0657</t>
  </si>
  <si>
    <t>0656</t>
  </si>
  <si>
    <t>0655</t>
  </si>
  <si>
    <t>0654</t>
  </si>
  <si>
    <t>0653</t>
  </si>
  <si>
    <t>0652</t>
  </si>
  <si>
    <t>0651</t>
  </si>
  <si>
    <t>0650</t>
  </si>
  <si>
    <t>0649</t>
  </si>
  <si>
    <t>0648</t>
  </si>
  <si>
    <t>0647</t>
  </si>
  <si>
    <t>0646</t>
  </si>
  <si>
    <t>0645</t>
  </si>
  <si>
    <t>0644</t>
  </si>
  <si>
    <t>0643</t>
  </si>
  <si>
    <t>0642</t>
  </si>
  <si>
    <t>0641</t>
  </si>
  <si>
    <t>0640</t>
  </si>
  <si>
    <t>0639</t>
  </si>
  <si>
    <t>0638</t>
  </si>
  <si>
    <t>0637</t>
  </si>
  <si>
    <t>0636</t>
  </si>
  <si>
    <t>0635</t>
  </si>
  <si>
    <t>0634</t>
  </si>
  <si>
    <t>0633</t>
  </si>
  <si>
    <t>0632</t>
  </si>
  <si>
    <t>0631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</si>
  <si>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</si>
  <si>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</si>
  <si>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</si>
  <si>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</si>
  <si>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</si>
  <si>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</si>
  <si>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</si>
  <si>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</si>
  <si>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</si>
  <si>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</si>
  <si>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</si>
  <si>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</si>
  <si>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</si>
  <si>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0617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</si>
  <si>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</si>
  <si>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</si>
  <si>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</si>
  <si>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</si>
  <si>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</si>
  <si>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</si>
  <si>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</si>
  <si>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</si>
  <si>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</si>
  <si>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</si>
  <si>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</si>
  <si>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</si>
  <si>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0604</t>
  </si>
  <si>
    <t>0603</t>
  </si>
  <si>
    <t>0602</t>
  </si>
  <si>
    <t>0601</t>
  </si>
  <si>
    <t>0600</t>
  </si>
  <si>
    <t>0599</t>
  </si>
  <si>
    <t>0598</t>
  </si>
  <si>
    <t>0597</t>
  </si>
  <si>
    <t>0596</t>
  </si>
  <si>
    <t>0595</t>
  </si>
  <si>
    <t>0594</t>
  </si>
  <si>
    <t>0593</t>
  </si>
  <si>
    <t>0592</t>
  </si>
  <si>
    <t>0591</t>
  </si>
  <si>
    <t>0590</t>
  </si>
  <si>
    <t>0589</t>
  </si>
  <si>
    <t>0588</t>
  </si>
  <si>
    <t>0587</t>
  </si>
  <si>
    <t>0586</t>
  </si>
  <si>
    <t>0585</t>
  </si>
  <si>
    <t>0584</t>
  </si>
  <si>
    <t>0583</t>
  </si>
  <si>
    <t>0582</t>
  </si>
  <si>
    <t>0581</t>
  </si>
  <si>
    <t>0580</t>
  </si>
  <si>
    <t>0579</t>
  </si>
  <si>
    <t>0578</t>
  </si>
  <si>
    <t>0577</t>
  </si>
  <si>
    <t>0576</t>
  </si>
  <si>
    <t>0575</t>
  </si>
  <si>
    <t>0574</t>
  </si>
  <si>
    <t>0573</t>
  </si>
  <si>
    <t>0572</t>
  </si>
  <si>
    <t>0571</t>
  </si>
  <si>
    <t>0570</t>
  </si>
  <si>
    <t>0569</t>
  </si>
  <si>
    <t>0568</t>
  </si>
  <si>
    <t>0567</t>
  </si>
  <si>
    <t>0566</t>
  </si>
  <si>
    <t>0565</t>
  </si>
  <si>
    <t>0564</t>
  </si>
  <si>
    <t>0563</t>
  </si>
  <si>
    <t>0562</t>
  </si>
  <si>
    <t>0561</t>
  </si>
  <si>
    <t>0560</t>
  </si>
  <si>
    <t>0559</t>
  </si>
  <si>
    <t>0558</t>
  </si>
  <si>
    <t>0557</t>
  </si>
  <si>
    <t>0556</t>
  </si>
  <si>
    <t>0555</t>
  </si>
  <si>
    <t>0554</t>
  </si>
  <si>
    <t>0553</t>
  </si>
  <si>
    <t>0552</t>
  </si>
  <si>
    <t>0551</t>
  </si>
  <si>
    <t>0550</t>
  </si>
  <si>
    <t>0549</t>
  </si>
  <si>
    <t>0548</t>
  </si>
  <si>
    <t>0547</t>
  </si>
  <si>
    <t>0546</t>
  </si>
  <si>
    <t>0545</t>
  </si>
  <si>
    <t>0544</t>
  </si>
  <si>
    <t>0543</t>
  </si>
  <si>
    <t>0542</t>
  </si>
  <si>
    <t>0541</t>
  </si>
  <si>
    <t>0540</t>
  </si>
  <si>
    <t>0539</t>
  </si>
  <si>
    <t>0538</t>
  </si>
  <si>
    <t>0537</t>
  </si>
  <si>
    <t>0536</t>
  </si>
  <si>
    <t>0535</t>
  </si>
  <si>
    <t>0534</t>
  </si>
  <si>
    <t>0533</t>
  </si>
  <si>
    <t>0532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</si>
  <si>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</si>
  <si>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</si>
  <si>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</si>
  <si>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</si>
  <si>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</si>
  <si>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</si>
  <si>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</si>
  <si>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</si>
  <si>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</si>
  <si>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</si>
  <si>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</si>
  <si>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</si>
  <si>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</si>
  <si>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</si>
  <si>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</si>
  <si>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</si>
  <si>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</si>
  <si>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</si>
  <si>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0513</t>
  </si>
  <si>
    <t>0512</t>
  </si>
  <si>
    <t>0511</t>
  </si>
  <si>
    <t>0510</t>
  </si>
  <si>
    <t>0509</t>
  </si>
  <si>
    <t>0508</t>
  </si>
  <si>
    <t>0507</t>
  </si>
  <si>
    <t>0506</t>
  </si>
  <si>
    <t>0505</t>
  </si>
  <si>
    <t>0504</t>
  </si>
  <si>
    <t>0503</t>
  </si>
  <si>
    <t>0502</t>
  </si>
  <si>
    <t>0501</t>
  </si>
  <si>
    <t>0500</t>
  </si>
  <si>
    <t>0499</t>
  </si>
  <si>
    <t>0498</t>
  </si>
  <si>
    <t>0497</t>
  </si>
  <si>
    <t>0496</t>
  </si>
  <si>
    <t>0495</t>
  </si>
  <si>
    <t>0494</t>
  </si>
  <si>
    <t>0493</t>
  </si>
  <si>
    <t>0492</t>
  </si>
  <si>
    <t>0491</t>
  </si>
  <si>
    <t>0490</t>
  </si>
  <si>
    <t>0489</t>
  </si>
  <si>
    <t>0488</t>
  </si>
  <si>
    <t>0487</t>
  </si>
  <si>
    <t>0486</t>
  </si>
  <si>
    <t>0485</t>
  </si>
  <si>
    <t>0484</t>
  </si>
  <si>
    <t>0483</t>
  </si>
  <si>
    <t>0482</t>
  </si>
  <si>
    <t>0481</t>
  </si>
  <si>
    <t>0480</t>
  </si>
  <si>
    <t>0479</t>
  </si>
  <si>
    <t>0478</t>
  </si>
  <si>
    <t>0477</t>
  </si>
  <si>
    <t>0476</t>
  </si>
  <si>
    <t>0475</t>
  </si>
  <si>
    <t>0474</t>
  </si>
  <si>
    <t>0473</t>
  </si>
  <si>
    <t>0472</t>
  </si>
  <si>
    <t>0471</t>
  </si>
  <si>
    <t>0470</t>
  </si>
  <si>
    <t>0469</t>
  </si>
  <si>
    <t>0468</t>
  </si>
  <si>
    <t>0467</t>
  </si>
  <si>
    <t>0466</t>
  </si>
  <si>
    <t>0465</t>
  </si>
  <si>
    <t>0464</t>
  </si>
  <si>
    <t>0463</t>
  </si>
  <si>
    <t>0462</t>
  </si>
  <si>
    <t>0461</t>
  </si>
  <si>
    <t>0460</t>
  </si>
  <si>
    <t>0459</t>
  </si>
  <si>
    <t>0458</t>
  </si>
  <si>
    <t>0457</t>
  </si>
  <si>
    <t>0456</t>
  </si>
  <si>
    <t>0455</t>
  </si>
  <si>
    <t>0454</t>
  </si>
  <si>
    <t>0453</t>
  </si>
  <si>
    <t>0452</t>
  </si>
  <si>
    <t>한국지엠/쉐보레 코리아</t>
  </si>
  <si>
    <t>0451</t>
  </si>
  <si>
    <t>0450</t>
  </si>
  <si>
    <t>0449</t>
  </si>
  <si>
    <t>0448</t>
  </si>
  <si>
    <t>0447</t>
  </si>
  <si>
    <t>0446</t>
  </si>
  <si>
    <t>0445</t>
  </si>
  <si>
    <t>0444</t>
  </si>
  <si>
    <t>0443</t>
  </si>
  <si>
    <t>0442</t>
  </si>
  <si>
    <t>0441</t>
  </si>
  <si>
    <t>0440</t>
  </si>
  <si>
    <t>0439</t>
  </si>
  <si>
    <t>0438</t>
  </si>
  <si>
    <t>0437</t>
  </si>
  <si>
    <t>0436</t>
  </si>
  <si>
    <t>0435</t>
  </si>
  <si>
    <t>0434</t>
  </si>
  <si>
    <t>0433</t>
  </si>
  <si>
    <t>0432</t>
  </si>
  <si>
    <t>0431</t>
  </si>
  <si>
    <t>0430</t>
  </si>
  <si>
    <t>0429</t>
  </si>
  <si>
    <t>0428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</si>
  <si>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</si>
  <si>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</si>
  <si>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</si>
  <si>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</si>
  <si>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</si>
  <si>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</si>
  <si>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</si>
  <si>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</si>
  <si>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</si>
  <si>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</si>
  <si>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</si>
  <si>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</si>
  <si>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</si>
  <si>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</si>
  <si>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</si>
  <si>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</si>
  <si>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</si>
  <si>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</si>
  <si>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</si>
  <si>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</si>
  <si>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</si>
  <si>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</si>
  <si>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</si>
  <si>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</si>
  <si>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</si>
  <si>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</si>
  <si>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</si>
  <si>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0400</t>
  </si>
  <si>
    <t>0399</t>
  </si>
  <si>
    <t>0398</t>
  </si>
  <si>
    <t>0397</t>
  </si>
  <si>
    <t>0396</t>
  </si>
  <si>
    <t>0395</t>
  </si>
  <si>
    <t>0394</t>
  </si>
  <si>
    <t>0393</t>
  </si>
  <si>
    <t>0392</t>
  </si>
  <si>
    <t>0391</t>
  </si>
  <si>
    <t>0390</t>
  </si>
  <si>
    <t>0389</t>
  </si>
  <si>
    <t>0388</t>
  </si>
  <si>
    <t>0387</t>
  </si>
  <si>
    <t>0386</t>
  </si>
  <si>
    <t>0385</t>
  </si>
  <si>
    <t>0384</t>
  </si>
  <si>
    <t>0383</t>
  </si>
  <si>
    <t>0382</t>
  </si>
  <si>
    <t>0381</t>
  </si>
  <si>
    <t>0380</t>
  </si>
  <si>
    <t>0379</t>
  </si>
  <si>
    <t>0378</t>
  </si>
  <si>
    <t>0377</t>
  </si>
  <si>
    <t>0376</t>
  </si>
  <si>
    <t>0375</t>
  </si>
  <si>
    <t>0374</t>
  </si>
  <si>
    <t>0373</t>
  </si>
  <si>
    <t>0372</t>
  </si>
  <si>
    <t>0371</t>
  </si>
  <si>
    <t>쌍용자동차</t>
  </si>
  <si>
    <t>0370</t>
  </si>
  <si>
    <t>0369</t>
  </si>
  <si>
    <t>0368</t>
  </si>
  <si>
    <t>0367</t>
  </si>
  <si>
    <t>0366</t>
  </si>
  <si>
    <t>0365</t>
  </si>
  <si>
    <t>0364</t>
  </si>
  <si>
    <t>0363</t>
  </si>
  <si>
    <t>0362</t>
  </si>
  <si>
    <t>0361</t>
  </si>
  <si>
    <t>0360</t>
  </si>
  <si>
    <t>0359</t>
  </si>
  <si>
    <t>0358</t>
  </si>
  <si>
    <t>0357</t>
  </si>
  <si>
    <t>0356</t>
  </si>
  <si>
    <t>0355</t>
  </si>
  <si>
    <t>0354</t>
  </si>
  <si>
    <t>0353</t>
  </si>
  <si>
    <t>0352</t>
  </si>
  <si>
    <t>0351</t>
  </si>
  <si>
    <t>0350</t>
  </si>
  <si>
    <t>0349</t>
  </si>
  <si>
    <t>0348</t>
  </si>
  <si>
    <t>0347</t>
  </si>
  <si>
    <t>0346</t>
  </si>
  <si>
    <t>0345</t>
  </si>
  <si>
    <t>0344</t>
  </si>
  <si>
    <t>0343</t>
  </si>
  <si>
    <t>0342</t>
  </si>
  <si>
    <t>0341</t>
  </si>
  <si>
    <t>0340</t>
  </si>
  <si>
    <t>0339</t>
  </si>
  <si>
    <t>0338</t>
  </si>
  <si>
    <t>0337</t>
  </si>
  <si>
    <t>0336</t>
  </si>
  <si>
    <t>0335</t>
  </si>
  <si>
    <t>0334</t>
  </si>
  <si>
    <t>0333</t>
  </si>
  <si>
    <t>0332</t>
  </si>
  <si>
    <t>0331</t>
  </si>
  <si>
    <t>0330</t>
  </si>
  <si>
    <t>0329</t>
  </si>
  <si>
    <t>0328</t>
  </si>
  <si>
    <t>0327</t>
  </si>
  <si>
    <t>삼성자동차</t>
  </si>
  <si>
    <t>0326</t>
  </si>
  <si>
    <t>0325</t>
  </si>
  <si>
    <t>0324</t>
  </si>
  <si>
    <t>0323</t>
  </si>
  <si>
    <t>0322</t>
  </si>
  <si>
    <t>0321</t>
  </si>
  <si>
    <t>0320</t>
  </si>
  <si>
    <t>0319</t>
  </si>
  <si>
    <t>0318</t>
  </si>
  <si>
    <t>0317</t>
  </si>
  <si>
    <t>0316</t>
  </si>
  <si>
    <t>0315</t>
  </si>
  <si>
    <t>0314</t>
  </si>
  <si>
    <t>0313</t>
  </si>
  <si>
    <t>0312</t>
  </si>
  <si>
    <t>LE</t>
  </si>
  <si>
    <t>0311</t>
  </si>
  <si>
    <t>0310</t>
  </si>
  <si>
    <t>0309</t>
  </si>
  <si>
    <t>0308</t>
  </si>
  <si>
    <t>0307</t>
  </si>
  <si>
    <t>0306</t>
  </si>
  <si>
    <t>0305</t>
  </si>
  <si>
    <t>0304</t>
  </si>
  <si>
    <t>0303</t>
  </si>
  <si>
    <t>0302</t>
  </si>
  <si>
    <t>0301</t>
  </si>
  <si>
    <t>0300</t>
  </si>
  <si>
    <t>0299</t>
  </si>
  <si>
    <t>0298</t>
  </si>
  <si>
    <t>0297</t>
  </si>
  <si>
    <t>0296</t>
  </si>
  <si>
    <t>0295</t>
  </si>
  <si>
    <t>0294</t>
  </si>
  <si>
    <t>0293</t>
  </si>
  <si>
    <t>0292</t>
  </si>
  <si>
    <t>0291</t>
  </si>
  <si>
    <t>0290</t>
  </si>
  <si>
    <t>0289</t>
  </si>
  <si>
    <t>0288</t>
  </si>
  <si>
    <t>0287</t>
  </si>
  <si>
    <t>0286</t>
  </si>
  <si>
    <t>0285</t>
  </si>
  <si>
    <t>0284</t>
  </si>
  <si>
    <t>0283</t>
  </si>
  <si>
    <t>0282</t>
  </si>
  <si>
    <t>0281</t>
  </si>
  <si>
    <t>0280</t>
  </si>
  <si>
    <t>0279</t>
  </si>
  <si>
    <t>0278</t>
  </si>
  <si>
    <t>0277</t>
  </si>
  <si>
    <t>0276</t>
  </si>
  <si>
    <t>0275</t>
  </si>
  <si>
    <t>0274</t>
  </si>
  <si>
    <t>기아자동차</t>
  </si>
  <si>
    <t>0273</t>
  </si>
  <si>
    <t>0272</t>
  </si>
  <si>
    <t>0271</t>
  </si>
  <si>
    <t>0270</t>
  </si>
  <si>
    <t>0269</t>
  </si>
  <si>
    <t>0268</t>
  </si>
  <si>
    <t>0267</t>
  </si>
  <si>
    <t>0266</t>
  </si>
  <si>
    <t>0265</t>
  </si>
  <si>
    <t>0264</t>
  </si>
  <si>
    <t>0263</t>
  </si>
  <si>
    <t>0262</t>
  </si>
  <si>
    <t>0261</t>
  </si>
  <si>
    <t>0260</t>
  </si>
  <si>
    <t>0259</t>
  </si>
  <si>
    <t>0258</t>
  </si>
  <si>
    <t>0257</t>
  </si>
  <si>
    <t>0256</t>
  </si>
  <si>
    <t>0255</t>
  </si>
  <si>
    <t>0254</t>
  </si>
  <si>
    <t>0253</t>
  </si>
  <si>
    <t>0252</t>
  </si>
  <si>
    <t>0251</t>
  </si>
  <si>
    <t>0250</t>
  </si>
  <si>
    <t>0249</t>
  </si>
  <si>
    <t>0248</t>
  </si>
  <si>
    <t>0247</t>
  </si>
  <si>
    <t>0246</t>
  </si>
  <si>
    <t>0245</t>
  </si>
  <si>
    <t>0244</t>
  </si>
  <si>
    <t>0243</t>
  </si>
  <si>
    <t>0242</t>
  </si>
  <si>
    <t>0241</t>
  </si>
  <si>
    <t>0240</t>
  </si>
  <si>
    <t>0239</t>
  </si>
  <si>
    <t>0238</t>
  </si>
  <si>
    <t>0237</t>
  </si>
  <si>
    <t>0236</t>
  </si>
  <si>
    <t>0235</t>
  </si>
  <si>
    <t>0234</t>
  </si>
  <si>
    <t>0233</t>
  </si>
  <si>
    <t>0232</t>
  </si>
  <si>
    <t>0231</t>
  </si>
  <si>
    <t>0230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</si>
  <si>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</si>
  <si>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</si>
  <si>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</si>
  <si>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</si>
  <si>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</si>
  <si>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</si>
  <si>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</si>
  <si>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</si>
  <si>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</si>
  <si>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</si>
  <si>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</si>
  <si>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</si>
  <si>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</si>
  <si>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</si>
  <si>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</si>
  <si>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</si>
  <si>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</si>
  <si>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</si>
  <si>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</si>
  <si>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</si>
  <si>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</si>
  <si>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</si>
  <si>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</si>
  <si>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</si>
  <si>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</si>
  <si>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</si>
  <si>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</si>
  <si>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</si>
  <si>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</si>
  <si>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0200</t>
  </si>
  <si>
    <t>0199</t>
  </si>
  <si>
    <t>0198</t>
  </si>
  <si>
    <t>0197</t>
  </si>
  <si>
    <t>0196</t>
  </si>
  <si>
    <t>0195</t>
  </si>
  <si>
    <t>0194</t>
  </si>
  <si>
    <t>0193</t>
  </si>
  <si>
    <t>0192</t>
  </si>
  <si>
    <t>0191</t>
  </si>
  <si>
    <t>0190</t>
  </si>
  <si>
    <t>0189</t>
  </si>
  <si>
    <t>0188</t>
  </si>
  <si>
    <t>0187</t>
  </si>
  <si>
    <t>0186</t>
  </si>
  <si>
    <t>0185</t>
  </si>
  <si>
    <t>0184</t>
  </si>
  <si>
    <t>0183</t>
  </si>
  <si>
    <t>0182</t>
  </si>
  <si>
    <t>0181</t>
  </si>
  <si>
    <t>0180</t>
  </si>
  <si>
    <t>0179</t>
  </si>
  <si>
    <t>0178</t>
  </si>
  <si>
    <t>0177</t>
  </si>
  <si>
    <t>0176</t>
  </si>
  <si>
    <t>0175</t>
  </si>
  <si>
    <t>0174</t>
  </si>
  <si>
    <t>0173</t>
  </si>
  <si>
    <t>0172</t>
  </si>
  <si>
    <t>0171</t>
  </si>
  <si>
    <t>0170</t>
  </si>
  <si>
    <t>0169</t>
  </si>
  <si>
    <t>0168</t>
  </si>
  <si>
    <t>0167</t>
  </si>
  <si>
    <t>0166</t>
  </si>
  <si>
    <t>0165</t>
  </si>
  <si>
    <t>0164</t>
  </si>
  <si>
    <t>0163</t>
  </si>
  <si>
    <t>0162</t>
  </si>
  <si>
    <t>0161</t>
  </si>
  <si>
    <t>0160</t>
  </si>
  <si>
    <t>0159</t>
  </si>
  <si>
    <t>0158</t>
  </si>
  <si>
    <t>0157</t>
  </si>
  <si>
    <t>0156</t>
  </si>
  <si>
    <t>0155</t>
  </si>
  <si>
    <t>0154</t>
  </si>
  <si>
    <t>0153</t>
  </si>
  <si>
    <t>0152</t>
  </si>
  <si>
    <t>0151</t>
  </si>
  <si>
    <t>0150</t>
  </si>
  <si>
    <t>0149</t>
  </si>
  <si>
    <t>0148</t>
  </si>
  <si>
    <t>0147</t>
  </si>
  <si>
    <t>0146</t>
  </si>
  <si>
    <t>0145</t>
  </si>
  <si>
    <t>0144</t>
  </si>
  <si>
    <t>0143</t>
  </si>
  <si>
    <t>0142</t>
  </si>
  <si>
    <t>0141</t>
  </si>
  <si>
    <t>0140</t>
  </si>
  <si>
    <t>0139</t>
  </si>
  <si>
    <t>0138</t>
  </si>
  <si>
    <t>0137</t>
  </si>
  <si>
    <t>0136</t>
  </si>
  <si>
    <t>0135</t>
  </si>
  <si>
    <t>0134</t>
  </si>
  <si>
    <t>0133</t>
  </si>
  <si>
    <t>0132</t>
  </si>
  <si>
    <t>0131</t>
  </si>
  <si>
    <t>0130</t>
  </si>
  <si>
    <t>0129</t>
  </si>
  <si>
    <t>0128</t>
  </si>
  <si>
    <t>0127</t>
  </si>
  <si>
    <t>0126</t>
  </si>
  <si>
    <t>0125</t>
  </si>
  <si>
    <t>0124</t>
  </si>
  <si>
    <t>0123</t>
  </si>
  <si>
    <t>0122</t>
  </si>
  <si>
    <t>0121</t>
  </si>
  <si>
    <t>0120</t>
  </si>
  <si>
    <t>0119</t>
  </si>
  <si>
    <t>0118</t>
  </si>
  <si>
    <t>0117</t>
  </si>
  <si>
    <t>0116</t>
  </si>
  <si>
    <t>0115</t>
  </si>
  <si>
    <t>0114</t>
  </si>
  <si>
    <t>0113</t>
  </si>
  <si>
    <t>0112</t>
  </si>
  <si>
    <t>0111</t>
  </si>
  <si>
    <t>0110</t>
  </si>
  <si>
    <t>0109</t>
  </si>
  <si>
    <t>0108</t>
  </si>
  <si>
    <t>0107</t>
  </si>
  <si>
    <t>0106</t>
  </si>
  <si>
    <t>0105</t>
  </si>
  <si>
    <t>0104</t>
  </si>
  <si>
    <t>0103</t>
  </si>
  <si>
    <t>0102</t>
  </si>
  <si>
    <t>0101</t>
  </si>
  <si>
    <t>0100</t>
  </si>
  <si>
    <t>0099</t>
  </si>
  <si>
    <t>0098</t>
  </si>
  <si>
    <t>0097</t>
  </si>
  <si>
    <t>0096</t>
  </si>
  <si>
    <t>0095</t>
  </si>
  <si>
    <t>0094</t>
  </si>
  <si>
    <t>0093</t>
  </si>
  <si>
    <t>0092</t>
  </si>
  <si>
    <t>0091</t>
  </si>
  <si>
    <t>0090</t>
  </si>
  <si>
    <t>0089</t>
  </si>
  <si>
    <t>0088</t>
  </si>
  <si>
    <t>0087</t>
  </si>
  <si>
    <t>0086</t>
  </si>
  <si>
    <t>0085</t>
  </si>
  <si>
    <t>0084</t>
  </si>
  <si>
    <t>0083</t>
  </si>
  <si>
    <t>0082</t>
  </si>
  <si>
    <t>0081</t>
  </si>
  <si>
    <t>0080</t>
  </si>
  <si>
    <t>0079</t>
  </si>
  <si>
    <t>0078</t>
  </si>
  <si>
    <t>0077</t>
  </si>
  <si>
    <t>0076</t>
  </si>
  <si>
    <t>0075</t>
  </si>
  <si>
    <t>0074</t>
  </si>
  <si>
    <t>0073</t>
  </si>
  <si>
    <t>0072</t>
  </si>
  <si>
    <t>0071</t>
  </si>
  <si>
    <t>0070</t>
  </si>
  <si>
    <t>0069</t>
  </si>
  <si>
    <t>0068</t>
  </si>
  <si>
    <t>0067</t>
  </si>
  <si>
    <t>0066</t>
  </si>
  <si>
    <t>0065</t>
  </si>
  <si>
    <t>0064</t>
  </si>
  <si>
    <t>0063</t>
  </si>
  <si>
    <t>0062</t>
  </si>
  <si>
    <t>0061</t>
  </si>
  <si>
    <t>0060</t>
  </si>
  <si>
    <t>0059</t>
  </si>
  <si>
    <t>0058</t>
  </si>
  <si>
    <t>0057</t>
  </si>
  <si>
    <t>0056</t>
  </si>
  <si>
    <t>K3</t>
  </si>
  <si>
    <t>0055</t>
  </si>
  <si>
    <t>0054</t>
  </si>
  <si>
    <t>0053</t>
  </si>
  <si>
    <t>0052</t>
  </si>
  <si>
    <t>0051</t>
  </si>
  <si>
    <t>0050</t>
  </si>
  <si>
    <t>0049</t>
  </si>
  <si>
    <t>0048</t>
  </si>
  <si>
    <t>0047</t>
  </si>
  <si>
    <t>0046</t>
  </si>
  <si>
    <t>0045</t>
  </si>
  <si>
    <t>0044</t>
  </si>
  <si>
    <t>0043</t>
  </si>
  <si>
    <t>0042</t>
  </si>
  <si>
    <t>0041</t>
  </si>
  <si>
    <t>0040</t>
  </si>
  <si>
    <t>0039</t>
  </si>
  <si>
    <t>0038</t>
  </si>
  <si>
    <t>0037</t>
  </si>
  <si>
    <t>0036</t>
  </si>
  <si>
    <t>0035</t>
  </si>
  <si>
    <t>0034</t>
  </si>
  <si>
    <t>0033</t>
  </si>
  <si>
    <t>0032</t>
  </si>
  <si>
    <t>0031</t>
  </si>
  <si>
    <t>0030</t>
  </si>
  <si>
    <t>0029</t>
  </si>
  <si>
    <t>0028</t>
  </si>
  <si>
    <t>0027</t>
  </si>
  <si>
    <t>0026</t>
  </si>
  <si>
    <t>0025</t>
  </si>
  <si>
    <t>0024</t>
  </si>
  <si>
    <t>0023</t>
  </si>
  <si>
    <t>0022</t>
  </si>
  <si>
    <t>0021</t>
  </si>
  <si>
    <t>0020</t>
  </si>
  <si>
    <t>0019</t>
  </si>
  <si>
    <t>0018</t>
  </si>
  <si>
    <t>0017</t>
  </si>
  <si>
    <t>0016</t>
  </si>
  <si>
    <t>0015</t>
  </si>
  <si>
    <t>0014</t>
  </si>
  <si>
    <t>0013</t>
  </si>
  <si>
    <t>0012</t>
  </si>
  <si>
    <t>0011</t>
  </si>
  <si>
    <t>0010</t>
  </si>
  <si>
    <t>0009</t>
  </si>
  <si>
    <t>0008</t>
  </si>
  <si>
    <t>0007</t>
  </si>
  <si>
    <t>0006</t>
  </si>
  <si>
    <t>0005</t>
  </si>
  <si>
    <t>0004</t>
  </si>
  <si>
    <t>0003</t>
  </si>
  <si>
    <t>0002</t>
  </si>
  <si>
    <t>0001</t>
  </si>
  <si>
    <t>배기량</t>
    <phoneticPr fontId="8" type="noConversion"/>
  </si>
  <si>
    <t>가격</t>
    <phoneticPr fontId="8" type="noConversion"/>
  </si>
  <si>
    <t>차종</t>
    <phoneticPr fontId="8" type="noConversion"/>
  </si>
  <si>
    <t>제조사</t>
    <phoneticPr fontId="8" type="noConversion"/>
  </si>
  <si>
    <t>리스료기준</t>
    <phoneticPr fontId="2" type="noConversion"/>
  </si>
  <si>
    <t>보험료</t>
    <phoneticPr fontId="2" type="noConversion"/>
  </si>
  <si>
    <t>포함</t>
    <phoneticPr fontId="2" type="noConversion"/>
  </si>
  <si>
    <t>미포함</t>
    <phoneticPr fontId="2" type="noConversion"/>
  </si>
  <si>
    <t>공채매입율</t>
    <phoneticPr fontId="2" type="noConversion"/>
  </si>
  <si>
    <t>2000cc이상</t>
    <phoneticPr fontId="2" type="noConversion"/>
  </si>
  <si>
    <t>1600cc이상</t>
    <phoneticPr fontId="2" type="noConversion"/>
  </si>
  <si>
    <t>1500cc이상</t>
    <phoneticPr fontId="2" type="noConversion"/>
  </si>
  <si>
    <t>1000cc이상</t>
    <phoneticPr fontId="2" type="noConversion"/>
  </si>
  <si>
    <t>1000cc미만</t>
    <phoneticPr fontId="2" type="noConversion"/>
  </si>
  <si>
    <t>리스사명의</t>
    <phoneticPr fontId="2" type="noConversion"/>
  </si>
  <si>
    <t>이용자명의</t>
    <phoneticPr fontId="2" type="noConversion"/>
  </si>
  <si>
    <t>차량가기준</t>
    <phoneticPr fontId="2" type="noConversion"/>
  </si>
  <si>
    <t>취득원가기준</t>
    <phoneticPr fontId="2" type="noConversion"/>
  </si>
  <si>
    <t>약정운행거리</t>
    <phoneticPr fontId="2" type="noConversion"/>
  </si>
  <si>
    <t>2만km</t>
    <phoneticPr fontId="2" type="noConversion"/>
  </si>
  <si>
    <t>자동차세 테이블</t>
    <phoneticPr fontId="8" type="noConversion"/>
  </si>
  <si>
    <t>1000cc이하</t>
    <phoneticPr fontId="2" type="noConversion"/>
  </si>
  <si>
    <t>1600cc이하</t>
    <phoneticPr fontId="2" type="noConversion"/>
  </si>
  <si>
    <t>1600cc 초과</t>
    <phoneticPr fontId="2" type="noConversion"/>
  </si>
  <si>
    <t>일반</t>
    <phoneticPr fontId="8" type="noConversion"/>
  </si>
  <si>
    <t>태안모터스</t>
    <phoneticPr fontId="8" type="noConversion"/>
  </si>
  <si>
    <t>고진모터스</t>
    <phoneticPr fontId="8" type="noConversion"/>
  </si>
  <si>
    <t>KCC오토그룹</t>
    <phoneticPr fontId="8" type="noConversion"/>
  </si>
  <si>
    <t>씨앤디,쓰리피모터스</t>
    <phoneticPr fontId="8" type="noConversion"/>
  </si>
  <si>
    <t>부대비용</t>
    <phoneticPr fontId="2" type="noConversion"/>
  </si>
  <si>
    <t>자동차보험(월)</t>
    <phoneticPr fontId="2" type="noConversion"/>
  </si>
  <si>
    <t>제조사코드</t>
    <phoneticPr fontId="8" type="noConversion"/>
  </si>
  <si>
    <t>국산제조사</t>
    <phoneticPr fontId="8" type="noConversion"/>
  </si>
  <si>
    <t>최대잔가</t>
  </si>
  <si>
    <t>수입제조사</t>
    <phoneticPr fontId="8" type="noConversion"/>
  </si>
  <si>
    <t>일반잔가</t>
  </si>
  <si>
    <t>특판여부</t>
    <phoneticPr fontId="8" type="noConversion"/>
  </si>
  <si>
    <t>특판할인</t>
    <phoneticPr fontId="8" type="noConversion"/>
  </si>
  <si>
    <t>특판할인x</t>
    <phoneticPr fontId="8" type="noConversion"/>
  </si>
  <si>
    <t>SUBARU</t>
  </si>
  <si>
    <t>추가수수료</t>
    <phoneticPr fontId="2" type="noConversion"/>
  </si>
  <si>
    <t>있음</t>
    <phoneticPr fontId="2" type="noConversion"/>
  </si>
  <si>
    <t>없음</t>
    <phoneticPr fontId="2" type="noConversion"/>
  </si>
  <si>
    <t>VVIP</t>
    <phoneticPr fontId="2" type="noConversion"/>
  </si>
  <si>
    <t>대구</t>
    <phoneticPr fontId="2" type="noConversion"/>
  </si>
  <si>
    <t/>
  </si>
  <si>
    <t>수수료</t>
    <phoneticPr fontId="2" type="noConversion"/>
  </si>
  <si>
    <t>CM수수료</t>
    <phoneticPr fontId="2" type="noConversion"/>
  </si>
  <si>
    <t>AG수수료</t>
    <phoneticPr fontId="2" type="noConversion"/>
  </si>
  <si>
    <t>제휴수수료</t>
    <phoneticPr fontId="2" type="noConversion"/>
  </si>
  <si>
    <t>이손금</t>
    <phoneticPr fontId="2" type="noConversion"/>
  </si>
  <si>
    <t>IRR</t>
    <phoneticPr fontId="2" type="noConversion"/>
  </si>
  <si>
    <t>표면금리</t>
    <phoneticPr fontId="2" type="noConversion"/>
  </si>
  <si>
    <t>리스료</t>
    <phoneticPr fontId="2" type="noConversion"/>
  </si>
  <si>
    <t>국산차 구매 최대</t>
  </si>
  <si>
    <t>수입차 구매 최대</t>
  </si>
  <si>
    <t>잔가식</t>
    <phoneticPr fontId="8" type="noConversion"/>
  </si>
  <si>
    <t>구매최대</t>
    <phoneticPr fontId="8" type="noConversion"/>
  </si>
  <si>
    <t>구매최소</t>
    <phoneticPr fontId="8" type="noConversion"/>
  </si>
  <si>
    <t>최소잔가</t>
    <phoneticPr fontId="8" type="noConversion"/>
  </si>
  <si>
    <t>취득원가 기준</t>
    <phoneticPr fontId="8" type="noConversion"/>
  </si>
  <si>
    <t>최대</t>
    <phoneticPr fontId="8" type="noConversion"/>
  </si>
  <si>
    <t>CM total</t>
    <phoneticPr fontId="8" type="noConversion"/>
  </si>
  <si>
    <t>차량구분</t>
    <phoneticPr fontId="8" type="noConversion"/>
  </si>
  <si>
    <t>RV차량1, 아니면2</t>
    <phoneticPr fontId="8" type="noConversion"/>
  </si>
  <si>
    <t>2000cc미만1,아니면2</t>
    <phoneticPr fontId="8" type="noConversion"/>
  </si>
  <si>
    <t>국산탁송대행 원가관리금액</t>
    <phoneticPr fontId="8" type="noConversion"/>
  </si>
  <si>
    <t>잔가옵션금액</t>
    <phoneticPr fontId="8" type="noConversion"/>
  </si>
  <si>
    <t>유종</t>
    <phoneticPr fontId="2" type="noConversion"/>
  </si>
  <si>
    <t>인승</t>
    <phoneticPr fontId="2" type="noConversion"/>
  </si>
  <si>
    <t>하이브리드</t>
    <phoneticPr fontId="2" type="noConversion"/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</si>
  <si>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</si>
  <si>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</si>
  <si>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</si>
  <si>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</si>
  <si>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</si>
  <si>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</si>
  <si>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</si>
  <si>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</si>
  <si>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</si>
  <si>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</si>
  <si>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</si>
  <si>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</si>
  <si>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</si>
  <si>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</si>
  <si>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</si>
  <si>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</si>
  <si>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</si>
  <si>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</si>
  <si>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</si>
  <si>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</si>
  <si>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</si>
  <si>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</si>
  <si>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</si>
  <si>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</si>
  <si>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</si>
  <si>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</si>
  <si>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</si>
  <si>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</si>
  <si>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</si>
  <si>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</si>
  <si>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</si>
  <si>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잔가율_취득가</t>
  </si>
  <si>
    <t>모델명</t>
    <phoneticPr fontId="8" type="noConversion"/>
  </si>
  <si>
    <t>Mclaren</t>
    <phoneticPr fontId="2" type="noConversion"/>
  </si>
  <si>
    <t>Aston martin</t>
  </si>
  <si>
    <t>Aston martin</t>
    <phoneticPr fontId="2" type="noConversion"/>
  </si>
  <si>
    <t>잔가군</t>
    <phoneticPr fontId="8" type="noConversion"/>
  </si>
  <si>
    <t>개별잔가</t>
    <phoneticPr fontId="8" type="noConversion"/>
  </si>
  <si>
    <t>DB11</t>
  </si>
  <si>
    <t xml:space="preserve">V8 쿠페 </t>
  </si>
  <si>
    <t>M760Li xDrive</t>
  </si>
  <si>
    <t>Escalade</t>
  </si>
  <si>
    <t>Range Rover VELAR</t>
  </si>
  <si>
    <t>LC</t>
  </si>
  <si>
    <t>500h</t>
  </si>
  <si>
    <t>570S</t>
  </si>
  <si>
    <t xml:space="preserve">570S V8 Coupe </t>
  </si>
  <si>
    <t>임대개별</t>
    <phoneticPr fontId="2" type="noConversion"/>
  </si>
  <si>
    <t>수입국산</t>
    <phoneticPr fontId="8" type="noConversion"/>
  </si>
  <si>
    <t>하이브리드</t>
    <phoneticPr fontId="8" type="noConversion"/>
  </si>
  <si>
    <t>승합차여부</t>
    <phoneticPr fontId="8" type="noConversion"/>
  </si>
  <si>
    <t>하이브리드여부</t>
    <phoneticPr fontId="8" type="noConversion"/>
  </si>
  <si>
    <t>화물차여부</t>
    <phoneticPr fontId="8" type="noConversion"/>
  </si>
  <si>
    <t>11인승이상여부</t>
    <phoneticPr fontId="8" type="noConversion"/>
  </si>
  <si>
    <t>인승</t>
    <phoneticPr fontId="8" type="noConversion"/>
  </si>
  <si>
    <t>취득세 계산</t>
    <phoneticPr fontId="8" type="noConversion"/>
  </si>
  <si>
    <t>취득세 율</t>
    <phoneticPr fontId="8" type="noConversion"/>
  </si>
  <si>
    <t>고잔가</t>
    <phoneticPr fontId="2" type="noConversion"/>
  </si>
  <si>
    <t>중잔가</t>
    <phoneticPr fontId="2" type="noConversion"/>
  </si>
  <si>
    <t>잔가옵션</t>
    <phoneticPr fontId="2" type="noConversion"/>
  </si>
  <si>
    <t>선수금</t>
    <phoneticPr fontId="2" type="noConversion"/>
  </si>
  <si>
    <t>X4 xDrive 20d M Sport Package</t>
  </si>
  <si>
    <t>720S</t>
  </si>
  <si>
    <t>금리</t>
    <phoneticPr fontId="2" type="noConversion"/>
  </si>
  <si>
    <t>JAGUAR&amp;LANDROVER</t>
  </si>
  <si>
    <t>JAGUAR&amp;LANDROVER</t>
    <phoneticPr fontId="2" type="noConversion"/>
  </si>
  <si>
    <t>6 Series GT</t>
  </si>
  <si>
    <t>GLA 250 4MATIC</t>
  </si>
  <si>
    <t>X3 xDrive 20d xLine</t>
  </si>
  <si>
    <t>Range Rover</t>
  </si>
  <si>
    <t>Cayenne GTS</t>
  </si>
  <si>
    <t>GT W12</t>
  </si>
  <si>
    <t>컨티넨탈 쿠페</t>
  </si>
  <si>
    <t>GT V8</t>
  </si>
  <si>
    <t>LS 500h Luxury AWD</t>
  </si>
  <si>
    <t>LS 500h Platinum AWD</t>
  </si>
  <si>
    <t>GL</t>
  </si>
  <si>
    <t>570S Spider</t>
  </si>
  <si>
    <t>X6 M</t>
  </si>
  <si>
    <t>BMW</t>
    <phoneticPr fontId="8" type="noConversion"/>
  </si>
  <si>
    <t>PORSCHE</t>
    <phoneticPr fontId="8" type="noConversion"/>
  </si>
  <si>
    <t>C</t>
  </si>
  <si>
    <t>2.0 TDI 4Motion Prestige</t>
  </si>
  <si>
    <t>2.0 TDI Prestige</t>
  </si>
  <si>
    <t>P250 SE</t>
  </si>
  <si>
    <t>500 Luxury AWD</t>
  </si>
  <si>
    <t>500 Platinum AWD</t>
  </si>
  <si>
    <t>New Cayenne</t>
  </si>
  <si>
    <t>520i Luxury</t>
  </si>
  <si>
    <t>CLS-Class</t>
  </si>
  <si>
    <t>XC40</t>
  </si>
  <si>
    <t>최대잔가기본리스료</t>
    <phoneticPr fontId="2" type="noConversion"/>
  </si>
  <si>
    <t>최대잔가최종리스료</t>
    <phoneticPr fontId="2" type="noConversion"/>
  </si>
  <si>
    <t>A잔가 순리스료</t>
    <phoneticPr fontId="2" type="noConversion"/>
  </si>
  <si>
    <t>B잔가 순리스료</t>
    <phoneticPr fontId="2" type="noConversion"/>
  </si>
  <si>
    <t>X Series X1</t>
  </si>
  <si>
    <t>X Series X2</t>
  </si>
  <si>
    <t>4도어 GT 베이직</t>
  </si>
  <si>
    <t>E220d Cabriolet</t>
  </si>
  <si>
    <t>X4 xDrive 20d xLine</t>
  </si>
  <si>
    <t>전기차</t>
  </si>
  <si>
    <t>X4 xDrive 30d M Sport X</t>
  </si>
  <si>
    <t>컬리넌</t>
  </si>
  <si>
    <t>Arteon</t>
  </si>
  <si>
    <t>2.0 TDI Elegance Premium</t>
  </si>
  <si>
    <t>2.0 TDI Elegance Prestige</t>
  </si>
  <si>
    <t>Y</t>
  </si>
  <si>
    <t>AUDI</t>
    <phoneticPr fontId="2" type="noConversion"/>
  </si>
  <si>
    <t>E43 AMG 4Matic</t>
  </si>
  <si>
    <t>E63 AMG 4Matic</t>
  </si>
  <si>
    <t>300 4Matic Coupe</t>
  </si>
  <si>
    <t>XLE</t>
  </si>
  <si>
    <t>법인 부가가치세표준증명원</t>
    <phoneticPr fontId="2" type="noConversion"/>
  </si>
  <si>
    <t>X Series X7</t>
  </si>
  <si>
    <t>Superleggera</t>
  </si>
  <si>
    <t>Rapide S</t>
  </si>
  <si>
    <t>530i Luxury Line Plus</t>
  </si>
  <si>
    <t>530i M Sport Package Plus</t>
  </si>
  <si>
    <t>530i xDrive Luxury Line Plus</t>
  </si>
  <si>
    <t>530i xDrive M Sport Package Plus</t>
  </si>
  <si>
    <t>i3</t>
  </si>
  <si>
    <t>X3 xDrive 20d M Sport Package</t>
  </si>
  <si>
    <t>X3 xDrive 30d M Sport Package</t>
  </si>
  <si>
    <t>Z4 Roadster</t>
  </si>
  <si>
    <t>Z4 M40i</t>
  </si>
  <si>
    <t>Z4 sDrive 20i M Sport Package</t>
  </si>
  <si>
    <t>UX 하이브리드</t>
  </si>
  <si>
    <t>600LT</t>
  </si>
  <si>
    <t>600LT Coupe</t>
  </si>
  <si>
    <t>600LT Spider</t>
  </si>
  <si>
    <t>Targa 4S</t>
  </si>
  <si>
    <t>718 Cayman</t>
  </si>
  <si>
    <t>718 Cayman GTS</t>
  </si>
  <si>
    <t>최근1개년도 재무제표 1부</t>
    <phoneticPr fontId="2" type="noConversion"/>
  </si>
  <si>
    <t>320d Luxury</t>
  </si>
  <si>
    <t xml:space="preserve">320d M Sport </t>
  </si>
  <si>
    <t>320d xDrive Luxury</t>
  </si>
  <si>
    <t>320d xDrive M Sport</t>
  </si>
  <si>
    <t>X5M</t>
  </si>
  <si>
    <t>E300</t>
  </si>
  <si>
    <t>일반잔가</t>
    <phoneticPr fontId="2" type="noConversion"/>
  </si>
  <si>
    <t>일반잔가 순리스료</t>
  </si>
  <si>
    <t>최소</t>
  </si>
  <si>
    <t>E450 4MATIC Exclusive</t>
  </si>
  <si>
    <t>300 4MATIC</t>
  </si>
  <si>
    <t>740d xDrive DPE</t>
  </si>
  <si>
    <t>NAUTILUS</t>
  </si>
  <si>
    <t>2WD</t>
  </si>
  <si>
    <t>AMG GT 4door</t>
  </si>
  <si>
    <t>주주명부</t>
    <phoneticPr fontId="2" type="noConversion"/>
  </si>
  <si>
    <t>C200</t>
  </si>
  <si>
    <t>E450 Cabriolet</t>
  </si>
  <si>
    <t>E450 4MATIC Cabriolet</t>
  </si>
  <si>
    <t>E450 4MATIC Coupe</t>
  </si>
  <si>
    <t>xDrive 40i Design Pure Excellence(6인승)</t>
  </si>
  <si>
    <t>xDrive 40i Design Pure Excellence(7인승)</t>
  </si>
  <si>
    <t>xDrive 40i M Sport Package(6인승)</t>
  </si>
  <si>
    <t>X4 xDrive 20d M Sport X</t>
    <phoneticPr fontId="2" type="noConversion"/>
  </si>
  <si>
    <t>300d 4Matic</t>
  </si>
  <si>
    <t>450 4Matic</t>
  </si>
  <si>
    <t>장기선수금</t>
    <phoneticPr fontId="2" type="noConversion"/>
  </si>
  <si>
    <t>취득원가</t>
    <phoneticPr fontId="2" type="noConversion"/>
  </si>
  <si>
    <t>선수금or장기선수금</t>
    <phoneticPr fontId="2" type="noConversion"/>
  </si>
  <si>
    <t>대표이사 인감증명서 1통</t>
    <phoneticPr fontId="2" type="noConversion"/>
  </si>
  <si>
    <t>법인인감증명서1통</t>
    <phoneticPr fontId="2" type="noConversion"/>
  </si>
  <si>
    <t>인감증명서 1통</t>
    <phoneticPr fontId="2" type="noConversion"/>
  </si>
  <si>
    <t>X3 M</t>
    <phoneticPr fontId="2" type="noConversion"/>
  </si>
  <si>
    <t>X4 M</t>
    <phoneticPr fontId="2" type="noConversion"/>
  </si>
  <si>
    <t>63 S 4matic+ 쿠페</t>
    <phoneticPr fontId="2" type="noConversion"/>
  </si>
  <si>
    <t>선수금에 따른 리스료 할인</t>
    <phoneticPr fontId="2" type="noConversion"/>
  </si>
  <si>
    <t>보증금에 따른 리스료 할인</t>
    <phoneticPr fontId="2" type="noConversion"/>
  </si>
  <si>
    <t>승용차</t>
    <phoneticPr fontId="2" type="noConversion"/>
  </si>
  <si>
    <t>*수수료 금액 주의(담당자 문의)</t>
    <phoneticPr fontId="2" type="noConversion"/>
  </si>
  <si>
    <t>X2 xDrive 18d Advantage</t>
  </si>
  <si>
    <t>X2 xDrive 18d M Sport</t>
  </si>
  <si>
    <t>M340i</t>
  </si>
  <si>
    <t>A5</t>
  </si>
  <si>
    <t>M Series M8 Coupe</t>
  </si>
  <si>
    <t>M8 Coupe Competition</t>
  </si>
  <si>
    <t>xDrive 18d Advantage</t>
    <phoneticPr fontId="2" type="noConversion"/>
  </si>
  <si>
    <t>xDrive 18d M Sport</t>
    <phoneticPr fontId="2" type="noConversion"/>
  </si>
  <si>
    <t>xDrive 20i advantage</t>
    <phoneticPr fontId="2" type="noConversion"/>
  </si>
  <si>
    <t xml:space="preserve">xDrive 20i M Sport </t>
    <phoneticPr fontId="2" type="noConversion"/>
  </si>
  <si>
    <t>X2 xDrive 20i Advantage</t>
    <phoneticPr fontId="2" type="noConversion"/>
  </si>
  <si>
    <t>X2 xDrive 20i M Sport</t>
  </si>
  <si>
    <t>PORSCHE</t>
    <phoneticPr fontId="2" type="noConversion"/>
  </si>
  <si>
    <t>530e Luxury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</si>
  <si>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</si>
  <si>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</si>
  <si>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</si>
  <si>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</si>
  <si>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</si>
  <si>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</si>
  <si>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</si>
  <si>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</si>
  <si>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</si>
  <si>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</si>
  <si>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</si>
  <si>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</si>
  <si>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</si>
  <si>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</si>
  <si>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</si>
  <si>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</si>
  <si>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</si>
  <si>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</si>
  <si>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</si>
  <si>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</si>
  <si>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</si>
  <si>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</si>
  <si>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</si>
  <si>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</si>
  <si>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</si>
  <si>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</si>
  <si>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</si>
  <si>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</si>
  <si>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</si>
  <si>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</si>
  <si>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</si>
  <si>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</si>
  <si>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</si>
  <si>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</si>
  <si>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</si>
  <si>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</si>
  <si>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</si>
  <si>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</si>
  <si>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</si>
  <si>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</si>
  <si>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</si>
  <si>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</si>
  <si>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</si>
  <si>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</si>
  <si>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</si>
  <si>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</si>
  <si>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</si>
  <si>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</si>
  <si>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</si>
  <si>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</si>
  <si>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</si>
  <si>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</si>
  <si>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</si>
  <si>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</si>
  <si>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</si>
  <si>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</si>
  <si>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</si>
  <si>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</si>
  <si>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</si>
  <si>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</si>
  <si>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</si>
  <si>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</si>
  <si>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</si>
  <si>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</si>
  <si>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</si>
  <si>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</si>
  <si>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</si>
  <si>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0978</t>
  </si>
  <si>
    <t>0979</t>
  </si>
  <si>
    <t>0985</t>
  </si>
  <si>
    <t>0988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</si>
  <si>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</si>
  <si>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</si>
  <si>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</si>
  <si>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</si>
  <si>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</si>
  <si>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</si>
  <si>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</si>
  <si>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</si>
  <si>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</si>
  <si>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</si>
  <si>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</si>
  <si>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</si>
  <si>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</si>
  <si>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</si>
  <si>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</si>
  <si>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</si>
  <si>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</si>
  <si>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</si>
  <si>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</si>
  <si>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</si>
  <si>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</si>
  <si>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</si>
  <si>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</si>
  <si>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</si>
  <si>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</si>
  <si>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</si>
  <si>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</si>
  <si>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</si>
  <si>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</si>
  <si>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</si>
  <si>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</si>
  <si>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</si>
  <si>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</si>
  <si>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</si>
  <si>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</si>
  <si>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</si>
  <si>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</si>
  <si>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</si>
  <si>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</si>
  <si>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</si>
  <si>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</si>
  <si>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</si>
  <si>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</si>
  <si>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</si>
  <si>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</si>
  <si>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</si>
  <si>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</si>
  <si>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</si>
  <si>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</si>
  <si>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</si>
  <si>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1045</t>
  </si>
  <si>
    <t>1046</t>
  </si>
  <si>
    <t>1047</t>
  </si>
  <si>
    <t>1048</t>
  </si>
  <si>
    <t>1049</t>
  </si>
  <si>
    <t>1050</t>
  </si>
  <si>
    <t>1053</t>
  </si>
  <si>
    <t>1054</t>
  </si>
  <si>
    <t>1055</t>
  </si>
  <si>
    <t>1056</t>
  </si>
  <si>
    <t>1057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</si>
  <si>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</si>
  <si>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</si>
  <si>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</si>
  <si>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</si>
  <si>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</si>
  <si>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</si>
  <si>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</si>
  <si>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</si>
  <si>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</si>
  <si>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</si>
  <si>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</si>
  <si>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</si>
  <si>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</si>
  <si>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</si>
  <si>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</si>
  <si>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</si>
  <si>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</si>
  <si>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</si>
  <si>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</si>
  <si>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</si>
  <si>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</si>
  <si>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</si>
  <si>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</si>
  <si>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</si>
  <si>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</si>
  <si>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</si>
  <si>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</si>
  <si>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</si>
  <si>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</si>
  <si>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</si>
  <si>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</si>
  <si>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</si>
  <si>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</si>
  <si>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</si>
  <si>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</si>
  <si>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</si>
  <si>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</si>
  <si>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</si>
  <si>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</si>
  <si>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</si>
  <si>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</si>
  <si>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</si>
  <si>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</si>
  <si>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</si>
  <si>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</si>
  <si>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</si>
  <si>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</si>
  <si>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</si>
  <si>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</si>
  <si>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</si>
  <si>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</si>
  <si>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</si>
  <si>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</si>
  <si>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</si>
  <si>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</si>
  <si>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</si>
  <si>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</si>
  <si>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</si>
  <si>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</si>
  <si>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</si>
  <si>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</si>
  <si>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</si>
  <si>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</si>
  <si>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</si>
  <si>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</si>
  <si>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</si>
  <si>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</si>
  <si>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</si>
  <si>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</si>
  <si>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</si>
  <si>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</si>
  <si>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</si>
  <si>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</si>
  <si>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</si>
  <si>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</si>
  <si>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</si>
  <si>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Q7</t>
  </si>
  <si>
    <t>40 TFSI</t>
  </si>
  <si>
    <t>A4</t>
  </si>
  <si>
    <t>A8</t>
  </si>
  <si>
    <t>L 55 TFSI Q</t>
  </si>
  <si>
    <t>E300 4matic AMG Line</t>
    <phoneticPr fontId="2" type="noConversion"/>
  </si>
  <si>
    <t>E300e 4matic Exclusive</t>
    <phoneticPr fontId="2" type="noConversion"/>
  </si>
  <si>
    <t>Y</t>
    <phoneticPr fontId="2" type="noConversion"/>
  </si>
  <si>
    <t>220d 4MATIC</t>
    <phoneticPr fontId="2" type="noConversion"/>
  </si>
  <si>
    <t>220d 4Matic Coupe</t>
    <phoneticPr fontId="2" type="noConversion"/>
  </si>
  <si>
    <t>Touareg</t>
    <phoneticPr fontId="2" type="noConversion"/>
  </si>
  <si>
    <t>3.0 TDI Premium</t>
  </si>
  <si>
    <t>3.0 TDI Prestige</t>
  </si>
  <si>
    <t>3.0 TDI R-Line</t>
  </si>
  <si>
    <t>6.2 Platinum A/T</t>
  </si>
  <si>
    <t>Kona brown</t>
  </si>
  <si>
    <t>Luxury V8 A/T</t>
  </si>
  <si>
    <t xml:space="preserve">720S Copue Luxury  </t>
    <phoneticPr fontId="2" type="noConversion"/>
  </si>
  <si>
    <t>취득세(포함 필수)</t>
    <phoneticPr fontId="2" type="noConversion"/>
  </si>
  <si>
    <t>MercedesBenz</t>
    <phoneticPr fontId="2" type="noConversion"/>
  </si>
  <si>
    <t>MercedesBenz</t>
    <phoneticPr fontId="8" type="noConversion"/>
  </si>
  <si>
    <t>New Cayenne coupe</t>
    <phoneticPr fontId="2" type="noConversion"/>
  </si>
  <si>
    <t>비율입력</t>
    <phoneticPr fontId="2" type="noConversion"/>
  </si>
  <si>
    <t>직접수기입력</t>
    <phoneticPr fontId="2" type="noConversion"/>
  </si>
  <si>
    <t>보증금 ,선수금입력방식</t>
    <phoneticPr fontId="2" type="noConversion"/>
  </si>
  <si>
    <t>X3 xDrive 20i luxury</t>
    <phoneticPr fontId="2" type="noConversion"/>
  </si>
  <si>
    <t>X4 xDrive 20i M Sport X</t>
    <phoneticPr fontId="2" type="noConversion"/>
  </si>
  <si>
    <t>X4 xDrive 20i X line</t>
    <phoneticPr fontId="2" type="noConversion"/>
  </si>
  <si>
    <t>결제수단</t>
    <phoneticPr fontId="2" type="noConversion"/>
  </si>
  <si>
    <t>현금결제</t>
    <phoneticPr fontId="2" type="noConversion"/>
  </si>
  <si>
    <t>카드결제</t>
    <phoneticPr fontId="2" type="noConversion"/>
  </si>
  <si>
    <t>국산 전략차종 IRR하향</t>
    <phoneticPr fontId="2" type="noConversion"/>
  </si>
  <si>
    <t>G80</t>
    <phoneticPr fontId="2" type="noConversion"/>
  </si>
  <si>
    <t>K9</t>
    <phoneticPr fontId="2" type="noConversion"/>
  </si>
  <si>
    <t xml:space="preserve">▶ 국산차 진행시 확인선택 필수 </t>
    <phoneticPr fontId="2" type="noConversion"/>
  </si>
  <si>
    <t xml:space="preserve">    수입차는 모두 현금결제</t>
    <phoneticPr fontId="2" type="noConversion"/>
  </si>
  <si>
    <t>Cayenne E-hybrid</t>
    <phoneticPr fontId="2" type="noConversion"/>
  </si>
  <si>
    <t>A7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</si>
  <si>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</si>
  <si>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</si>
  <si>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</si>
  <si>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c잔가 순리스료</t>
    <phoneticPr fontId="2" type="noConversion"/>
  </si>
  <si>
    <t>디젤</t>
    <phoneticPr fontId="2" type="noConversion"/>
  </si>
  <si>
    <t>잔가상향</t>
    <phoneticPr fontId="2" type="noConversion"/>
  </si>
  <si>
    <t>잔가구간</t>
    <phoneticPr fontId="2" type="noConversion"/>
  </si>
  <si>
    <t>잔가보장수수료</t>
    <phoneticPr fontId="2" type="noConversion"/>
  </si>
  <si>
    <t>승용RV</t>
    <phoneticPr fontId="2" type="noConversion"/>
  </si>
  <si>
    <t>Q8</t>
    <phoneticPr fontId="2" type="noConversion"/>
  </si>
  <si>
    <t>530e M Sport package</t>
    <phoneticPr fontId="2" type="noConversion"/>
  </si>
  <si>
    <t>N</t>
    <phoneticPr fontId="2" type="noConversion"/>
  </si>
  <si>
    <t>x5 xDrive 40i xLine</t>
  </si>
  <si>
    <t>XT6</t>
    <phoneticPr fontId="2" type="noConversion"/>
  </si>
  <si>
    <t>3.6 sport(6인승)</t>
    <phoneticPr fontId="2" type="noConversion"/>
  </si>
  <si>
    <t>3.6 sport(7인승)</t>
    <phoneticPr fontId="2" type="noConversion"/>
  </si>
  <si>
    <t>오토</t>
    <phoneticPr fontId="2" type="noConversion"/>
  </si>
  <si>
    <t>5.2 가솔린 Huracan evo Spider</t>
  </si>
  <si>
    <t>E220d Coupe</t>
  </si>
  <si>
    <t>→ 차량가 상이시 수기입력</t>
    <phoneticPr fontId="2" type="noConversion"/>
  </si>
  <si>
    <t>→ 0%, 입력상태에서만 수기입력 가능</t>
    <phoneticPr fontId="2" type="noConversion"/>
  </si>
  <si>
    <t>수입차 IRR 추가 하향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</si>
  <si>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</si>
  <si>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</si>
  <si>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</si>
  <si>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G</t>
    <phoneticPr fontId="2" type="noConversion"/>
  </si>
  <si>
    <t>H</t>
    <phoneticPr fontId="2" type="noConversion"/>
  </si>
  <si>
    <t>I</t>
    <phoneticPr fontId="2" type="noConversion"/>
  </si>
  <si>
    <t>J</t>
    <phoneticPr fontId="2" type="noConversion"/>
  </si>
  <si>
    <t>K</t>
    <phoneticPr fontId="2" type="noConversion"/>
  </si>
  <si>
    <t>L</t>
    <phoneticPr fontId="2" type="noConversion"/>
  </si>
  <si>
    <t>M</t>
    <phoneticPr fontId="2" type="noConversion"/>
  </si>
  <si>
    <t>O</t>
    <phoneticPr fontId="2" type="noConversion"/>
  </si>
  <si>
    <t>P</t>
    <phoneticPr fontId="2" type="noConversion"/>
  </si>
  <si>
    <t>Q</t>
    <phoneticPr fontId="2" type="noConversion"/>
  </si>
  <si>
    <t>R</t>
    <phoneticPr fontId="2" type="noConversion"/>
  </si>
  <si>
    <t>S</t>
    <phoneticPr fontId="2" type="noConversion"/>
  </si>
  <si>
    <t>B 구매최대</t>
    <phoneticPr fontId="2" type="noConversion"/>
  </si>
  <si>
    <t>B 고잔가</t>
    <phoneticPr fontId="2" type="noConversion"/>
  </si>
  <si>
    <t>B 중잔가</t>
    <phoneticPr fontId="2" type="noConversion"/>
  </si>
  <si>
    <t>국산차 구매 최대 (C)</t>
    <phoneticPr fontId="2" type="noConversion"/>
  </si>
  <si>
    <t>모델</t>
    <phoneticPr fontId="2" type="noConversion"/>
  </si>
  <si>
    <t>토탈피</t>
    <phoneticPr fontId="2" type="noConversion"/>
  </si>
  <si>
    <t>금리산출용</t>
    <phoneticPr fontId="2" type="noConversion"/>
  </si>
  <si>
    <t>국산차 구매 최대 (B)</t>
    <phoneticPr fontId="2" type="noConversion"/>
  </si>
  <si>
    <t>수입차 구매 최대 (B)</t>
    <phoneticPr fontId="2" type="noConversion"/>
  </si>
  <si>
    <t>1.5만km</t>
    <phoneticPr fontId="2" type="noConversion"/>
  </si>
  <si>
    <t>3만km</t>
    <phoneticPr fontId="2" type="noConversion"/>
  </si>
  <si>
    <t>3만기준</t>
    <phoneticPr fontId="2" type="noConversion"/>
  </si>
  <si>
    <t>A 2,3만 km</t>
    <phoneticPr fontId="2" type="noConversion"/>
  </si>
  <si>
    <t>C 1.5~3만 km</t>
    <phoneticPr fontId="2" type="noConversion"/>
  </si>
  <si>
    <t>B 1.5~3만 km</t>
    <phoneticPr fontId="2" type="noConversion"/>
  </si>
  <si>
    <t>Q3</t>
  </si>
  <si>
    <t>35 TDI Premium</t>
  </si>
  <si>
    <t>35 TDI</t>
  </si>
  <si>
    <t>GLS 400d 4matic</t>
  </si>
  <si>
    <t>GLS 580 4Matic</t>
  </si>
  <si>
    <t>Corsair</t>
  </si>
  <si>
    <t>리저브 2.0</t>
  </si>
  <si>
    <t>Q5</t>
    <phoneticPr fontId="2" type="noConversion"/>
  </si>
  <si>
    <t>M Series M8 Coupe</t>
    <phoneticPr fontId="2" type="noConversion"/>
  </si>
  <si>
    <t>M8 Gran Coupe Competition</t>
  </si>
  <si>
    <t>320i M Sport Package</t>
  </si>
  <si>
    <t>320i</t>
    <phoneticPr fontId="2" type="noConversion"/>
  </si>
  <si>
    <t>520i M Sport</t>
    <phoneticPr fontId="2" type="noConversion"/>
  </si>
  <si>
    <t>A6 40 TDI</t>
    <phoneticPr fontId="2" type="noConversion"/>
  </si>
  <si>
    <t>A7 50 TDI Quattro Premium</t>
    <phoneticPr fontId="2" type="noConversion"/>
  </si>
  <si>
    <t>X4 xDrive 20d M Sport X</t>
  </si>
  <si>
    <t xml:space="preserve">x5 xDrive 30d M Sport Package </t>
    <phoneticPr fontId="2" type="noConversion"/>
  </si>
  <si>
    <t>x5 xDrive 30d xLine(7인승)</t>
    <phoneticPr fontId="2" type="noConversion"/>
  </si>
  <si>
    <t>x6 40i M Sport Package xDrive</t>
    <phoneticPr fontId="2" type="noConversion"/>
  </si>
  <si>
    <r>
      <t xml:space="preserve">고객 초기부담금
</t>
    </r>
    <r>
      <rPr>
        <sz val="10"/>
        <color theme="1"/>
        <rFont val="굴림체"/>
        <family val="3"/>
        <charset val="129"/>
      </rPr>
      <t>(등록관련 부대비용 포함)</t>
    </r>
    <phoneticPr fontId="2" type="noConversion"/>
  </si>
  <si>
    <t>Defender</t>
  </si>
  <si>
    <t>M Series X5 M</t>
    <phoneticPr fontId="2" type="noConversion"/>
  </si>
  <si>
    <t>40 TDI Quattro Premium</t>
  </si>
  <si>
    <t>옵션금액</t>
  </si>
  <si>
    <t>미포함(필수)</t>
    <phoneticPr fontId="2" type="noConversion"/>
  </si>
  <si>
    <t>포함(필수)</t>
    <phoneticPr fontId="2" type="noConversion"/>
  </si>
  <si>
    <t>Q5</t>
  </si>
  <si>
    <t>40 TDI Quattro</t>
  </si>
  <si>
    <t>Carrera S</t>
    <phoneticPr fontId="2" type="noConversion"/>
  </si>
  <si>
    <t>S6</t>
    <phoneticPr fontId="2" type="noConversion"/>
  </si>
  <si>
    <t>S7</t>
    <phoneticPr fontId="2" type="noConversion"/>
  </si>
  <si>
    <t>TDI</t>
    <phoneticPr fontId="2" type="noConversion"/>
  </si>
  <si>
    <t>M340i xDrive Touring</t>
  </si>
  <si>
    <t>1.6 GT 가솔린 터보(5도어) 시그니처</t>
  </si>
  <si>
    <t>1.6 GT 가솔린 터보(5도어) 프레스티지</t>
  </si>
  <si>
    <t>S8</t>
    <phoneticPr fontId="2" type="noConversion"/>
  </si>
  <si>
    <t>L TFSI</t>
    <phoneticPr fontId="2" type="noConversion"/>
  </si>
  <si>
    <t>e-tron</t>
    <phoneticPr fontId="2" type="noConversion"/>
  </si>
  <si>
    <t>전기차</t>
    <phoneticPr fontId="2" type="noConversion"/>
  </si>
  <si>
    <t>전기차 여부</t>
    <phoneticPr fontId="2" type="noConversion"/>
  </si>
  <si>
    <t>전기차 취득세</t>
    <phoneticPr fontId="2" type="noConversion"/>
  </si>
  <si>
    <t>해당</t>
    <phoneticPr fontId="2" type="noConversion"/>
  </si>
  <si>
    <t>비해당</t>
    <phoneticPr fontId="2" type="noConversion"/>
  </si>
  <si>
    <t>전기차 취득세(포함필수)</t>
    <phoneticPr fontId="2" type="noConversion"/>
  </si>
  <si>
    <t>0</t>
  </si>
  <si>
    <t>2</t>
  </si>
  <si>
    <t>3</t>
  </si>
  <si>
    <t>4</t>
  </si>
  <si>
    <t>6</t>
  </si>
  <si>
    <t>7</t>
  </si>
  <si>
    <t>5</t>
  </si>
  <si>
    <t>1</t>
  </si>
  <si>
    <t>LPG</t>
  </si>
  <si>
    <t>1.6 가솔린 시그니처</t>
  </si>
  <si>
    <t>1.6 가솔린 스탠다드</t>
  </si>
  <si>
    <t>1.6 가솔린 프레스티지</t>
  </si>
  <si>
    <t>DL3 2.0 LPI 트렌디(렌터카)</t>
  </si>
  <si>
    <t>DL3 2.0 LPI 프레스티지</t>
  </si>
  <si>
    <t>DL3 2.0 LPI 시그니처</t>
  </si>
  <si>
    <t>DL3 2.0 LPI 스탠다드(렌터카)</t>
  </si>
  <si>
    <t>DL3 2.0 LPI 노블레스</t>
  </si>
  <si>
    <t>DL3 1.6 가솔린 터보 프레스티지</t>
  </si>
  <si>
    <t>DL3 2.0 가솔린 프레스티지</t>
  </si>
  <si>
    <t>DL3 1.6 가솔린 터보 시그니처</t>
  </si>
  <si>
    <t>DL3 1.6 가솔린 터보 노블레스</t>
  </si>
  <si>
    <t>DL3 2.0 가솔린 노블레스</t>
  </si>
  <si>
    <t>DL3 1.6 가솔린 터보 트렌디</t>
  </si>
  <si>
    <t>DL3 2.0 가솔린 트렌디</t>
  </si>
  <si>
    <t>DL3 2.0 가솔린 시그니처</t>
  </si>
  <si>
    <t>DL3 프레스티지</t>
  </si>
  <si>
    <t>DL3 트렌디</t>
  </si>
  <si>
    <t>DL3 노블레스</t>
  </si>
  <si>
    <t>DL3 시그니처</t>
  </si>
  <si>
    <t>premier 3.0 LPI 프레스티지</t>
  </si>
  <si>
    <t>premier 2.5 GDI 노블레스</t>
  </si>
  <si>
    <t>premier 2.5 GDI 프레스티지</t>
  </si>
  <si>
    <t>premier 3.0 GDI 시그니처</t>
  </si>
  <si>
    <t>프레스티지</t>
  </si>
  <si>
    <t>노블레스</t>
  </si>
  <si>
    <t>시그니쳐</t>
  </si>
  <si>
    <t>3.8 그랜드 플래티넘</t>
  </si>
  <si>
    <t>3.3T 그랜드 마스터즈 베스트셀렉션Ⅱ</t>
  </si>
  <si>
    <t>3.3T 그랜드 마스터즈</t>
  </si>
  <si>
    <t>5.0 퀀텀</t>
  </si>
  <si>
    <t>3.8 플래티넘 베스트셀렉션I</t>
  </si>
  <si>
    <t>3.3T 마스터즈</t>
  </si>
  <si>
    <t>3.8 플래티넘</t>
  </si>
  <si>
    <t>3.8 그랜드 플래티넘 베스트셀렉션II</t>
  </si>
  <si>
    <t>1.6 HEV 노블레스</t>
  </si>
  <si>
    <t>1.6 HEV 노블레스 스페셜</t>
  </si>
  <si>
    <t>1.6 HEV  럭셔리</t>
  </si>
  <si>
    <t>1.6 HEV 프레스티지</t>
  </si>
  <si>
    <t>1.0 프레스티지</t>
  </si>
  <si>
    <t>1.0 시그니처</t>
  </si>
  <si>
    <t>1.0 스탠다드</t>
  </si>
  <si>
    <t>1.0 밴 프레스티지</t>
  </si>
  <si>
    <t>1.0 밴 프레스티지 스페셜</t>
  </si>
  <si>
    <t>어반 1.0 스탠다드 A/T</t>
  </si>
  <si>
    <t>어반 1.0 시그니처 A/T</t>
  </si>
  <si>
    <t>어반 VAN 스페셜 A/T</t>
  </si>
  <si>
    <t>어반 1.0 프레스티지 A/T</t>
  </si>
  <si>
    <t>어반 1.0 스탠다드 마이너스 (A/T)</t>
  </si>
  <si>
    <t>어반 VAN A/T</t>
  </si>
  <si>
    <t>3.0 마스터즈(6인승)</t>
  </si>
  <si>
    <t>3.0 마스터즈(7인승)</t>
  </si>
  <si>
    <t>3.0 플래티넘(6인승)</t>
  </si>
  <si>
    <t>3.0 마스터즈(5인승)</t>
  </si>
  <si>
    <t>3.0 플래티넘(7인승)</t>
  </si>
  <si>
    <t>3.0 마스터즈 그래비티(5인승)</t>
  </si>
  <si>
    <t>3.0 마스터즈 그래비티(6인승)</t>
  </si>
  <si>
    <t>3.0 마스터즈 그래비티(7인승)</t>
  </si>
  <si>
    <t>3.0 플래티넘(5인승)</t>
  </si>
  <si>
    <t>1.6 디젤 프레스티지</t>
  </si>
  <si>
    <t>1.6 디젤 그래비티</t>
  </si>
  <si>
    <t>1.6 디젤 트렌디</t>
  </si>
  <si>
    <t>1.6 디젤 시그니처</t>
  </si>
  <si>
    <t>1.6 가솔린 트렌디</t>
  </si>
  <si>
    <t>1.6 가솔린 그래비티</t>
  </si>
  <si>
    <t>1.4 트렌디</t>
  </si>
  <si>
    <t>2.0 디젤 트렌디</t>
  </si>
  <si>
    <t>2.0 디젤 시그니처</t>
  </si>
  <si>
    <t>2.0 디젤 프레스티지</t>
  </si>
  <si>
    <t>MQ4 디젤 2.2 프레스티지 (6인승)</t>
  </si>
  <si>
    <t>MQ4 디젤 2.2 트렌디 (7인승)</t>
  </si>
  <si>
    <t>MQ4 디젤 2.2 트렌디 (6인승)</t>
  </si>
  <si>
    <t>MQ4 디젤 2.2 시그니쳐 (5인승)</t>
  </si>
  <si>
    <t>MQ4 디젤 2.2 프레스티지 (5인승)</t>
  </si>
  <si>
    <t>MQ4 디젤 2.2 노블레스 (7인승)</t>
  </si>
  <si>
    <t>MQ4 디젤 2.2 시그니처 (7인승)</t>
  </si>
  <si>
    <t>MQ4 디젤 2.2 시그니처 (6인승)</t>
  </si>
  <si>
    <t>MQ4 디젤 2.2 노블레스 (6인승)</t>
  </si>
  <si>
    <t>MQ4 디젤 2.2 노블레스 (5인승)</t>
  </si>
  <si>
    <t>MQ4 디젤 2.2 프레스티지 (7인승)</t>
  </si>
  <si>
    <t>MQ4 디젤 2.2 트렌디 (5인승)</t>
  </si>
  <si>
    <t>1.6 노블레스</t>
  </si>
  <si>
    <t>2.0 LPe RE</t>
  </si>
  <si>
    <t>2.0 LPe signature</t>
  </si>
  <si>
    <t>2.0 LPe LE</t>
  </si>
  <si>
    <t>2.0 LPe SE</t>
  </si>
  <si>
    <t>1.7 dCi RE 2WD</t>
  </si>
  <si>
    <t>1.7 dCi RE Signature  2WD</t>
  </si>
  <si>
    <t>1.7 dCi SE 2WD</t>
  </si>
  <si>
    <t>2.0 GDe LE</t>
  </si>
  <si>
    <t>2.0 GDe premiere</t>
  </si>
  <si>
    <t>2.0 GDe 2WD SE</t>
  </si>
  <si>
    <t>2.0 GDe 2WD RE</t>
  </si>
  <si>
    <t>2.0 GDe 2WD RE signature</t>
  </si>
  <si>
    <t>1.5 dCi LE</t>
  </si>
  <si>
    <t>2.0 GDe PREMIERE</t>
  </si>
  <si>
    <t>2.0 GDe RE</t>
  </si>
  <si>
    <t>2.0 GDe PE</t>
  </si>
  <si>
    <t>2.0 GDe SE</t>
  </si>
  <si>
    <t>TCe 260 LE A/T</t>
  </si>
  <si>
    <t>TCe 260 RE A/T</t>
  </si>
  <si>
    <t>TCe 260 RE Signature A/T</t>
  </si>
  <si>
    <t>1.6 GTe SE A/T</t>
  </si>
  <si>
    <t>1.6 GTe LE A/T</t>
  </si>
  <si>
    <t>1.6 GTe LE+ A/T</t>
  </si>
  <si>
    <t>2WD 5인승 헤리티지 (A/T)</t>
  </si>
  <si>
    <t>2WD 5인승 헤리티지 스페셜 (A/T)</t>
  </si>
  <si>
    <t>2WD 5인승 마제스티 (A/T)</t>
  </si>
  <si>
    <t>2WD 5인승 럭셔리 (A/T)</t>
  </si>
  <si>
    <t>4WD 7인승 마제스티 (A/T)</t>
  </si>
  <si>
    <t>4WD 7인승 헤리티지 (A/T)</t>
  </si>
  <si>
    <t>4WD 5인승 헤리티지 (A/T)</t>
  </si>
  <si>
    <t>2WD 7인승 럭셔리 (A/T)</t>
  </si>
  <si>
    <t>2.2 4WD 와일드 (M/T)</t>
  </si>
  <si>
    <t>2.2 4WD 와일드 (A/T)</t>
  </si>
  <si>
    <t>2.2 2WD 노블레스 (A/T)</t>
  </si>
  <si>
    <t>2.2 2WD 와일드 (M/T)</t>
  </si>
  <si>
    <t>2.2 4WD 프레스티지 (A/T)</t>
  </si>
  <si>
    <t>2.2 2WD 와일드 (A/T)</t>
  </si>
  <si>
    <t>2.2 2WD 프레스티지 (A/T)</t>
  </si>
  <si>
    <t>2.2 4WD 노블레스 (A/T)</t>
  </si>
  <si>
    <t>칸 2WD 노블레스 (다이내믹 5링크 서스펜션) (A/T)</t>
  </si>
  <si>
    <t>V1 디젤</t>
  </si>
  <si>
    <t>디젤 V3</t>
  </si>
  <si>
    <t>V7 디젤</t>
  </si>
  <si>
    <t>디젤 V5</t>
  </si>
  <si>
    <t>가솔린 V3</t>
  </si>
  <si>
    <t>V7 가솔린</t>
  </si>
  <si>
    <t>가솔린 V5</t>
  </si>
  <si>
    <t>가솔린 V1(A/T)</t>
  </si>
  <si>
    <t>가솔린 V1(M/T)</t>
  </si>
  <si>
    <t>가솔린 V:3 스페셜</t>
  </si>
  <si>
    <t>디젤 2WD C5 플러스 (A/T)</t>
  </si>
  <si>
    <t>가솔린 AWD C5 플러스 (A/T)</t>
  </si>
  <si>
    <t>가솔린 2WD C3 플러스 (A/T)</t>
  </si>
  <si>
    <t>가솔린 2WD C5 (A/T)</t>
  </si>
  <si>
    <t>가솔린 2WD C7 (A/T)</t>
  </si>
  <si>
    <t>가솔린 2WD C3 (A/T)</t>
  </si>
  <si>
    <t>가솔린 AWD C7 (A/T)</t>
  </si>
  <si>
    <t>가솔린 2WD C5 플러스 (A/T)</t>
  </si>
  <si>
    <t>LT</t>
  </si>
  <si>
    <t>LT 래더</t>
  </si>
  <si>
    <t>RS</t>
  </si>
  <si>
    <t>3.6 프리미어</t>
  </si>
  <si>
    <t>Redline</t>
  </si>
  <si>
    <t>1.35 가솔린 LT</t>
  </si>
  <si>
    <t>1.35 가솔린 PREMIER A/T</t>
  </si>
  <si>
    <t>1.35 가솔린 RS</t>
  </si>
  <si>
    <t>1.35 가솔린 ACTIV A/T</t>
  </si>
  <si>
    <t>2.2D Elite</t>
  </si>
  <si>
    <t>2.2D Advanced</t>
  </si>
  <si>
    <t>2.0T Advanced</t>
  </si>
  <si>
    <t>3.3T 스포츠 엘리트</t>
  </si>
  <si>
    <t>3.3T 스포츠 프레스티지</t>
  </si>
  <si>
    <t>2.0T Sport Package</t>
  </si>
  <si>
    <t>GV80 3.0 AWD(5인승)</t>
  </si>
  <si>
    <t>GV80 3.0 AWD(7인승)</t>
  </si>
  <si>
    <t>GV80 3.0 2WD(5인승)</t>
  </si>
  <si>
    <t>GV80 3.0 2WD(7인승)</t>
  </si>
  <si>
    <t>GV80 2.5 2WD (5인승)</t>
  </si>
  <si>
    <t>GV80 3.5 2WD (5인승)</t>
  </si>
  <si>
    <t>GV80 3.5 AWD (7인승)</t>
  </si>
  <si>
    <t>GV80 2.5 AWD (5인승)</t>
  </si>
  <si>
    <t>GV80 2.5 AWD (7인승)</t>
  </si>
  <si>
    <t>GV80 3.5 2WD (7인승)</t>
  </si>
  <si>
    <t>GV80 3.5 AWD (5인승)</t>
  </si>
  <si>
    <t>GV80 2.5 2WD (7인승)</t>
  </si>
  <si>
    <t>N 1.6 가솔린 (M/T)</t>
  </si>
  <si>
    <t>N Line A/T</t>
  </si>
  <si>
    <t>LPG 2.4 어린이보호차 (12인승)</t>
  </si>
  <si>
    <t>디젤 9인승 익스클루시브</t>
  </si>
  <si>
    <t>디젤 왜건 2WD 12인승 스타일 M/T</t>
  </si>
  <si>
    <t>디젤 왜건 2WD 12인승 스마트 A/T</t>
  </si>
  <si>
    <t>디젤 왜건 4WD 12인승 스마트 A/T</t>
  </si>
  <si>
    <t>디젤 왜건 4WD 11인승 모던</t>
  </si>
  <si>
    <t>디젤 왜건 2WD 12인승 모던</t>
  </si>
  <si>
    <t>디젤 왜건 4WD 12인승 모던</t>
  </si>
  <si>
    <t>디젤 왜건 2WD 12인승 스타일 A/T</t>
  </si>
  <si>
    <t>디젤 왜건 2WD 12인승 스마트 M/T</t>
  </si>
  <si>
    <t>디젤 왜건 2WD 11인승 스타일 A/T</t>
  </si>
  <si>
    <t>프리미엄</t>
  </si>
  <si>
    <t>익스클루시브 [4WD]</t>
  </si>
  <si>
    <t>익스클루시브</t>
  </si>
  <si>
    <t>디젤 밴 2WD 3인승 모던 A/T</t>
  </si>
  <si>
    <t>디젤 밴 2WD 5인승 모던 A/T</t>
  </si>
  <si>
    <t>디젤 밴 2WD 5인승 모던 M/T</t>
  </si>
  <si>
    <t>디젤 밴 2WD 5인승 기본형 M/T</t>
  </si>
  <si>
    <t>디젤 밴 2WD 3인승 스마트 M/T</t>
  </si>
  <si>
    <t>디젤 밴 2WD 5인승 스마트 A/T</t>
  </si>
  <si>
    <t>디젤 밴 2WD 5인승 스마트 M/T</t>
  </si>
  <si>
    <t>디젤 밴 2WD 3인승 스마트 A/T</t>
  </si>
  <si>
    <t>디젤 밴 2WD 3인승 기본형 M/T</t>
  </si>
  <si>
    <t>디젤 밴 2WD 3인승 기본형 A/T</t>
  </si>
  <si>
    <t>디젤 밴 2WD 5인승 기본형 A/T</t>
  </si>
  <si>
    <t>디젤 밴 2WD 3인승 모던 M/T</t>
  </si>
  <si>
    <t>캠핑카 4인승 2WD 모던스페셜</t>
  </si>
  <si>
    <t>캠핑카 4인승 4WD 모던스페셜</t>
  </si>
  <si>
    <t>3밴냉동 디럭스 (3인승)</t>
  </si>
  <si>
    <t>휠체어리프트 2WD 모던 (7인승)</t>
  </si>
  <si>
    <t>모던</t>
  </si>
  <si>
    <t>FLUX</t>
  </si>
  <si>
    <t>베뉴 스마트</t>
  </si>
  <si>
    <t>N 2.0 Turbo M/T</t>
  </si>
  <si>
    <t>1.6 터보 스포츠 코어 M/T</t>
  </si>
  <si>
    <t>1.6 터보 스포츠 M/T</t>
  </si>
  <si>
    <t>1.6 터보 JBL 익스트림사운드 에디션</t>
  </si>
  <si>
    <t>1.4 터보 모던 코어</t>
  </si>
  <si>
    <t>1.6 터보 스포츠 코어</t>
  </si>
  <si>
    <t>LPI 2.0 프리미엄 밀레니얼</t>
  </si>
  <si>
    <t>LPI 2.0 인스퍼레이션</t>
  </si>
  <si>
    <t>LPI 2.0 프리미엄</t>
  </si>
  <si>
    <t>G2.0 프리미엄 밀레니얼</t>
  </si>
  <si>
    <t>G2.0 인스퍼레이션</t>
  </si>
  <si>
    <t>G2.0 프리미엄</t>
  </si>
  <si>
    <t>G2.0 스마트</t>
  </si>
  <si>
    <t>G2.0 프리미엄 패밀리</t>
  </si>
  <si>
    <t>1.6 GT 프리미엄</t>
  </si>
  <si>
    <t>1.6 GT 프리미엄 밀레니얼</t>
  </si>
  <si>
    <t>1.6 GT 프리미엄 패밀리</t>
  </si>
  <si>
    <t>1.6 GT 인스퍼레이션</t>
  </si>
  <si>
    <t>1.6 GT 스마트</t>
  </si>
  <si>
    <t>스마트</t>
  </si>
  <si>
    <t>프리미엄 패밀리</t>
  </si>
  <si>
    <t>프리미엄 밀레니얼</t>
  </si>
  <si>
    <t>인스퍼레이션</t>
  </si>
  <si>
    <t>투어 럭셔리 11인승</t>
  </si>
  <si>
    <t>리무진 럭셔리 11인승</t>
  </si>
  <si>
    <t>디럭스 14인승 (전중문)</t>
  </si>
  <si>
    <t>디럭스 15인승 (전중문)</t>
  </si>
  <si>
    <t>디럭스 16인승 (전중문)</t>
  </si>
  <si>
    <t>스탠다드 14인승 (전중문)</t>
  </si>
  <si>
    <t>럭셔리 15인승 (전중문)</t>
  </si>
  <si>
    <t>럭셔리 14인승 (전중문)</t>
  </si>
  <si>
    <t>스탠다드 15인승 (전중문)</t>
  </si>
  <si>
    <t>올뉴 아반떼 1.6 인스퍼레이션</t>
  </si>
  <si>
    <t>올뉴 아반떼 1.6 스마트</t>
  </si>
  <si>
    <t>올뉴 아반떼 1.6 모던</t>
  </si>
  <si>
    <t>Smart 2WD</t>
  </si>
  <si>
    <t>1.6 터보 모던 초이스</t>
  </si>
  <si>
    <t>Premium 4WD</t>
  </si>
  <si>
    <t>Premium 2WD</t>
  </si>
  <si>
    <t>Electric Modern (오토론)</t>
  </si>
  <si>
    <t>Electric Premium (오토론)</t>
  </si>
  <si>
    <t>하이브리드 스마트 스페셜</t>
  </si>
  <si>
    <t>하이브리드 모던 스페셜</t>
  </si>
  <si>
    <t>하이브리드 프리미엄 스페셜</t>
  </si>
  <si>
    <t>디젤 2.0 모던초이스</t>
  </si>
  <si>
    <t>디젤 2.0 인스퍼레이션</t>
  </si>
  <si>
    <t>디젤 2.0 스마트</t>
  </si>
  <si>
    <t>스마트스트림 디젤 1.6 모던</t>
  </si>
  <si>
    <t>스마트스트림 디젤 1.6 스마트</t>
  </si>
  <si>
    <t>디젤 2.0 모던</t>
  </si>
  <si>
    <t>가솔린 1.6 터보 인스퍼레이션</t>
  </si>
  <si>
    <t>가솔린 1.6 터보 모던</t>
  </si>
  <si>
    <t>2.2 디젤 캘리그래피 2WD (7인승)</t>
  </si>
  <si>
    <t>2.2 디젤 캘리그래피 4WD</t>
  </si>
  <si>
    <t>2.2 디젤 익스클루시브 2WD</t>
  </si>
  <si>
    <t>2.2 디젤 프레스티지 4WD</t>
  </si>
  <si>
    <t>2.2 디젤 프레스티지 2WD</t>
  </si>
  <si>
    <t>2.2 디젤 익스클루시브 4WD</t>
  </si>
  <si>
    <t>3.8 가솔린 익스클루시브 4WD</t>
  </si>
  <si>
    <t>3.8 가솔린 캘리그래피 2WD(7인승)</t>
  </si>
  <si>
    <t>3.8 가솔린 캘리그래피 4WD(7인승)</t>
  </si>
  <si>
    <t>3.8 가솔린 프레스티지 2WD</t>
  </si>
  <si>
    <t>3.8 가솔린 익스클루시브 2WD</t>
  </si>
  <si>
    <t>3.8 가솔린 프레스티지 4WD</t>
  </si>
  <si>
    <t>K5</t>
  </si>
  <si>
    <t>K5하이브리드</t>
  </si>
  <si>
    <t>K7</t>
  </si>
  <si>
    <t>K7 하이브리드</t>
  </si>
  <si>
    <t>K9</t>
  </si>
  <si>
    <t>니로</t>
  </si>
  <si>
    <t>레이</t>
  </si>
  <si>
    <t>모닝</t>
  </si>
  <si>
    <t>모하비</t>
  </si>
  <si>
    <t>봉고3</t>
  </si>
  <si>
    <t>셀토스</t>
  </si>
  <si>
    <t>스토닉</t>
  </si>
  <si>
    <t>스팅어</t>
  </si>
  <si>
    <t>스포티지</t>
  </si>
  <si>
    <t>쏘렌토</t>
  </si>
  <si>
    <t>쏘렌토 하이브리드</t>
  </si>
  <si>
    <t>쏘울</t>
  </si>
  <si>
    <t>카니발</t>
  </si>
  <si>
    <t>QM6</t>
  </si>
  <si>
    <t>SM6</t>
  </si>
  <si>
    <t>XM3</t>
  </si>
  <si>
    <t>G4 렉스턴</t>
  </si>
  <si>
    <t>렉스턴 스포츠</t>
  </si>
  <si>
    <t>리스펙 티볼리</t>
  </si>
  <si>
    <t>코란도</t>
  </si>
  <si>
    <t>다마스</t>
  </si>
  <si>
    <t>콜로라도</t>
  </si>
  <si>
    <t>트래버스</t>
  </si>
  <si>
    <t>트랙스</t>
  </si>
  <si>
    <t>트레일블레이저</t>
  </si>
  <si>
    <t>G70</t>
  </si>
  <si>
    <t>G80</t>
  </si>
  <si>
    <t>G90</t>
  </si>
  <si>
    <t>GV80</t>
  </si>
  <si>
    <t>I30</t>
  </si>
  <si>
    <t>그랜드 스타렉스</t>
  </si>
  <si>
    <t>그랜드 스타렉스 Urban</t>
  </si>
  <si>
    <t>그랜드 스타렉스 밴</t>
  </si>
  <si>
    <t>그랜드 스타렉스 특장</t>
  </si>
  <si>
    <t>그랜저</t>
  </si>
  <si>
    <t>그랜저 하이브리드</t>
  </si>
  <si>
    <t>베뉴</t>
  </si>
  <si>
    <t>벨로스터</t>
  </si>
  <si>
    <t>싼타페</t>
  </si>
  <si>
    <t>쏘나타 smartstream</t>
  </si>
  <si>
    <t>쏘나타 하이브리드</t>
  </si>
  <si>
    <t>쏠라티</t>
  </si>
  <si>
    <t>아반떼</t>
  </si>
  <si>
    <t>코나</t>
  </si>
  <si>
    <t>투싼</t>
  </si>
  <si>
    <t>팰리세이드</t>
  </si>
  <si>
    <t>포터Ⅱ</t>
  </si>
  <si>
    <t>A7</t>
  </si>
  <si>
    <t>Cayenne E-hybrid Coupe</t>
    <phoneticPr fontId="2" type="noConversion"/>
  </si>
  <si>
    <t>Aviator</t>
  </si>
  <si>
    <t>50 TDI Quattro Premium</t>
  </si>
  <si>
    <t>0691</t>
  </si>
  <si>
    <t>SQ5</t>
  </si>
  <si>
    <t>740i DPE</t>
    <phoneticPr fontId="2" type="noConversion"/>
  </si>
  <si>
    <t>740i M Sport Package</t>
    <phoneticPr fontId="2" type="noConversion"/>
  </si>
  <si>
    <t>L 50TDI Quattro</t>
  </si>
  <si>
    <t>50TDI Quattro</t>
  </si>
  <si>
    <t>A8</t>
    <phoneticPr fontId="2" type="noConversion"/>
  </si>
  <si>
    <t>G1.6 하이브리드 인스퍼레이션</t>
  </si>
  <si>
    <t>G1.6 하이브리드 모던</t>
  </si>
  <si>
    <t>G1.6 하이브리드 스마트</t>
  </si>
  <si>
    <t>3.8 가솔린 VIP 2WD (7인승)</t>
  </si>
  <si>
    <t>GLB-Class</t>
  </si>
  <si>
    <t>GLB 250 4Matic</t>
  </si>
  <si>
    <t>Gladiator</t>
  </si>
  <si>
    <t>B잔가최종▶</t>
    <phoneticPr fontId="2" type="noConversion"/>
  </si>
  <si>
    <t>Q2</t>
    <phoneticPr fontId="2" type="noConversion"/>
  </si>
  <si>
    <t>35TDI Premium</t>
  </si>
  <si>
    <t>35TDI</t>
  </si>
  <si>
    <t>M40i</t>
  </si>
  <si>
    <t>E220d 4M AMG Line</t>
  </si>
  <si>
    <t>화물차</t>
    <phoneticPr fontId="2" type="noConversion"/>
  </si>
  <si>
    <t>2504M</t>
  </si>
  <si>
    <t>E450 4M Cab</t>
  </si>
  <si>
    <t>CLS-Clsass</t>
  </si>
  <si>
    <t>450 4M AMG LINE</t>
  </si>
  <si>
    <t>250 4M</t>
  </si>
  <si>
    <t>300 4M Coupe</t>
  </si>
  <si>
    <t>300e 4M</t>
  </si>
  <si>
    <t>300e 4M Coupe</t>
  </si>
  <si>
    <t>300 4M Coupe Pre</t>
  </si>
  <si>
    <t>220d 4M Coupe</t>
  </si>
  <si>
    <t xml:space="preserve">220d 4M  </t>
  </si>
  <si>
    <t>300d 4M</t>
  </si>
  <si>
    <t>400d 4M</t>
  </si>
  <si>
    <t>580 4M</t>
  </si>
  <si>
    <t>AMG 63</t>
  </si>
  <si>
    <t>43 4M 4door Coupe</t>
  </si>
  <si>
    <t>63 S 4M 4door Coupe</t>
  </si>
  <si>
    <t>GLS-Class</t>
    <phoneticPr fontId="2" type="noConversion"/>
  </si>
  <si>
    <t>CLS 53 4M</t>
    <phoneticPr fontId="2" type="noConversion"/>
  </si>
  <si>
    <t>AMG 63 Edition</t>
    <phoneticPr fontId="2" type="noConversion"/>
  </si>
  <si>
    <t>법인플릿 할인 시 잔가상향 차종</t>
    <phoneticPr fontId="2" type="noConversion"/>
  </si>
  <si>
    <t>523d Luxury</t>
  </si>
  <si>
    <t>523d M Sport Pack</t>
  </si>
  <si>
    <t>523d xDrive Luxury</t>
  </si>
  <si>
    <t>523d xDrive M Sport Pack</t>
  </si>
  <si>
    <t>법인플릿 할인 시 잔가 상향 차종</t>
    <phoneticPr fontId="2" type="noConversion"/>
  </si>
  <si>
    <t>CLA-Class</t>
    <phoneticPr fontId="2" type="noConversion"/>
  </si>
  <si>
    <t>450 4M AMG LINE</t>
    <phoneticPr fontId="2" type="noConversion"/>
  </si>
  <si>
    <t>CLS53 4M</t>
    <phoneticPr fontId="2" type="noConversion"/>
  </si>
  <si>
    <t>250 4M</t>
    <phoneticPr fontId="2" type="noConversion"/>
  </si>
  <si>
    <t>GLB-Class</t>
    <phoneticPr fontId="2" type="noConversion"/>
  </si>
  <si>
    <t>GLC-Class</t>
    <phoneticPr fontId="2" type="noConversion"/>
  </si>
  <si>
    <t>300 4M Coupe</t>
    <phoneticPr fontId="2" type="noConversion"/>
  </si>
  <si>
    <t>300e 4M</t>
    <phoneticPr fontId="2" type="noConversion"/>
  </si>
  <si>
    <t>300e 4M Coupe</t>
    <phoneticPr fontId="2" type="noConversion"/>
  </si>
  <si>
    <t>300 4M Coupe Pre</t>
    <phoneticPr fontId="2" type="noConversion"/>
  </si>
  <si>
    <t>GLE-Class</t>
    <phoneticPr fontId="2" type="noConversion"/>
  </si>
  <si>
    <t>300d 4M</t>
    <phoneticPr fontId="2" type="noConversion"/>
  </si>
  <si>
    <t>400d 4M</t>
    <phoneticPr fontId="2" type="noConversion"/>
  </si>
  <si>
    <t>580 4M</t>
    <phoneticPr fontId="2" type="noConversion"/>
  </si>
  <si>
    <t>G-Class</t>
    <phoneticPr fontId="2" type="noConversion"/>
  </si>
  <si>
    <t>AMG 63</t>
    <phoneticPr fontId="2" type="noConversion"/>
  </si>
  <si>
    <t>AMG GT</t>
    <phoneticPr fontId="2" type="noConversion"/>
  </si>
  <si>
    <t>43 4M 4door Coupe</t>
    <phoneticPr fontId="2" type="noConversion"/>
  </si>
  <si>
    <t>63 S 4M 4door Coupe</t>
    <phoneticPr fontId="2" type="noConversion"/>
  </si>
  <si>
    <t>CLS-Class</t>
    <phoneticPr fontId="2" type="noConversion"/>
  </si>
  <si>
    <t>450 4M</t>
    <phoneticPr fontId="2" type="noConversion"/>
  </si>
  <si>
    <t>E220d 4M Ex</t>
    <phoneticPr fontId="2" type="noConversion"/>
  </si>
  <si>
    <t>E220d 4M AMGline</t>
    <phoneticPr fontId="2" type="noConversion"/>
  </si>
  <si>
    <t>E250 AV</t>
    <phoneticPr fontId="2" type="noConversion"/>
  </si>
  <si>
    <t>E250 EX</t>
    <phoneticPr fontId="2" type="noConversion"/>
  </si>
  <si>
    <t>E350 4M AV</t>
    <phoneticPr fontId="2" type="noConversion"/>
  </si>
  <si>
    <t>E350 4M AMG Line</t>
    <phoneticPr fontId="2" type="noConversion"/>
  </si>
  <si>
    <t>E-Class
(2021년형 페이스리프트 차량 한정)</t>
    <phoneticPr fontId="2" type="noConversion"/>
  </si>
  <si>
    <t>45 TDI Quattro premium</t>
    <phoneticPr fontId="2" type="noConversion"/>
  </si>
  <si>
    <t>Q8 45 TDI Q</t>
    <phoneticPr fontId="2" type="noConversion"/>
  </si>
  <si>
    <t>Q8 50 TDI Q</t>
    <phoneticPr fontId="2" type="noConversion"/>
  </si>
  <si>
    <t>A7 55 TFSI Quattro Premium</t>
    <phoneticPr fontId="2" type="noConversion"/>
  </si>
  <si>
    <t>Z71-X</t>
  </si>
  <si>
    <t>x7 40d DPE_6Seater</t>
  </si>
  <si>
    <t>x7 40d DPE_7Seater</t>
  </si>
  <si>
    <t>x7 40d M Sport</t>
  </si>
  <si>
    <t>Taycan</t>
    <phoneticPr fontId="2" type="noConversion"/>
  </si>
  <si>
    <t>Panamera</t>
    <phoneticPr fontId="2" type="noConversion"/>
  </si>
  <si>
    <t>Panamera 4</t>
    <phoneticPr fontId="2" type="noConversion"/>
  </si>
  <si>
    <t>Panamera 4 E-하이브리드</t>
    <phoneticPr fontId="2" type="noConversion"/>
  </si>
  <si>
    <t>Panamera GTS</t>
    <phoneticPr fontId="2" type="noConversion"/>
  </si>
  <si>
    <t>Panamera Turbo</t>
    <phoneticPr fontId="2" type="noConversion"/>
  </si>
  <si>
    <t>X6 xDrive 40d M Sport</t>
    <phoneticPr fontId="2" type="noConversion"/>
  </si>
  <si>
    <t>M550i xDrive</t>
  </si>
  <si>
    <t>투싼 하이브리드</t>
  </si>
  <si>
    <t>The all new 투싼 Hybrid 모던</t>
  </si>
  <si>
    <t>The all new 투싼 Hybrid 프리미엄</t>
  </si>
  <si>
    <t>The all new 투싼 Hybrid 인스퍼레이션</t>
  </si>
  <si>
    <t>Jetta</t>
  </si>
  <si>
    <t>B4 AWD Inscription</t>
    <phoneticPr fontId="2" type="noConversion"/>
  </si>
  <si>
    <t>B4 AWD Momentum</t>
    <phoneticPr fontId="2" type="noConversion"/>
  </si>
  <si>
    <t>B4 AWD R-Design</t>
    <phoneticPr fontId="2" type="noConversion"/>
  </si>
  <si>
    <t>GV70</t>
  </si>
  <si>
    <t>GV70</t>
    <phoneticPr fontId="2" type="noConversion"/>
  </si>
  <si>
    <t>가솔린 2.5 터보 2WD</t>
  </si>
  <si>
    <t>가솔린 2.5 터보 AWD</t>
  </si>
  <si>
    <t>가솔린 2.5 터보 스포츠 2WD</t>
  </si>
  <si>
    <t>가솔린 2.5 터보스포츠 AWD</t>
  </si>
  <si>
    <t>가솔린 3.5 터보 AWD</t>
  </si>
  <si>
    <t>가솔린 3.5 터보 스포츠 AWD</t>
  </si>
  <si>
    <t>디젤 2.2 2WD</t>
  </si>
  <si>
    <t>디젤 2.2 AWD</t>
  </si>
  <si>
    <t>디젤 2.2 스포츠 2WD</t>
  </si>
  <si>
    <t>디젤 2.2 스포츠 AWD</t>
  </si>
  <si>
    <t>GLB 35 4matic AMG</t>
  </si>
  <si>
    <t>GLB 200d</t>
  </si>
  <si>
    <t>G 400d</t>
  </si>
  <si>
    <t>승합차</t>
  </si>
  <si>
    <t>Turbo S</t>
  </si>
  <si>
    <t>Turbo S Cabriolet</t>
  </si>
  <si>
    <t>718 Cayman GTS 4.0</t>
    <phoneticPr fontId="2" type="noConversion"/>
  </si>
  <si>
    <t>3.0 가솔린 3.0 platinum</t>
  </si>
  <si>
    <t>C잔가</t>
    <phoneticPr fontId="2" type="noConversion"/>
  </si>
  <si>
    <t>임대잔가(A잔가)</t>
    <phoneticPr fontId="2" type="noConversion"/>
  </si>
  <si>
    <t>구매잔가(B)</t>
    <phoneticPr fontId="2" type="noConversion"/>
  </si>
  <si>
    <t>1.6터보(N라인) 스포츠 A/T</t>
    <phoneticPr fontId="2" type="noConversion"/>
  </si>
  <si>
    <t>렉스턴</t>
    <phoneticPr fontId="2" type="noConversion"/>
  </si>
  <si>
    <t>가솔린 터보 2.5 2WD 트렌디 (5인승) (A/T)</t>
    <phoneticPr fontId="2" type="noConversion"/>
  </si>
  <si>
    <t>가솔린 터보 2.5 4WD 트렌디 (5인승) (A/T)</t>
    <phoneticPr fontId="2" type="noConversion"/>
  </si>
  <si>
    <t>가솔린 터보 2.5 2WD트렌디 (6인승) (A/T)</t>
    <phoneticPr fontId="2" type="noConversion"/>
  </si>
  <si>
    <t>가솔린 터보 2.5 2WD트렌디 (7인승) (A/T)</t>
    <phoneticPr fontId="2" type="noConversion"/>
  </si>
  <si>
    <t>가솔린 터보 2.5 2WD프레스티지 (5인승) (A/T)</t>
    <phoneticPr fontId="2" type="noConversion"/>
  </si>
  <si>
    <t>가솔린 터보 2.5 2WD프레스티지 (6인승) (A/T)</t>
    <phoneticPr fontId="2" type="noConversion"/>
  </si>
  <si>
    <t>가솔린 터보 2.5 2WD프레스티지 (7인승) (A/T)</t>
    <phoneticPr fontId="2" type="noConversion"/>
  </si>
  <si>
    <t>가솔린 터보 2.5 2WD노블레스(5인승)</t>
    <phoneticPr fontId="2" type="noConversion"/>
  </si>
  <si>
    <t>가솔린 터보 2.5 2WD노블레스(6인승)</t>
    <phoneticPr fontId="2" type="noConversion"/>
  </si>
  <si>
    <t>가솔린 터보 2.5 2WD노블레스(7인승)</t>
    <phoneticPr fontId="2" type="noConversion"/>
  </si>
  <si>
    <t>가솔린 터보 2.5 2WD시그니처(5인승)</t>
    <phoneticPr fontId="2" type="noConversion"/>
  </si>
  <si>
    <t>가솔린 터보 2.5 2WD그래비티(5인승)</t>
    <phoneticPr fontId="2" type="noConversion"/>
  </si>
  <si>
    <t>가솔린 터보 2.5 2WD그래비티(6인승)</t>
    <phoneticPr fontId="2" type="noConversion"/>
  </si>
  <si>
    <t>가솔린 터보 2.5 2WD그래비티(7인승)</t>
    <phoneticPr fontId="2" type="noConversion"/>
  </si>
  <si>
    <t>가솔린 터보 2.5 4WD 트렌디 (6인승) (A/T)</t>
    <phoneticPr fontId="2" type="noConversion"/>
  </si>
  <si>
    <t>가솔린 터보 2.5 4WD 트렌디 (7인승) (A/T)</t>
    <phoneticPr fontId="2" type="noConversion"/>
  </si>
  <si>
    <t>가솔린 터보 2.5 4WD 프레스티지 (5인승) (A/T)</t>
    <phoneticPr fontId="2" type="noConversion"/>
  </si>
  <si>
    <t>가솔린 터보 2.5 4WD 프레스티지 (6인승) (A/T)</t>
    <phoneticPr fontId="2" type="noConversion"/>
  </si>
  <si>
    <t>가솔린 터보 2.5 4WD 프레스티지 (7인승) (A/T)</t>
    <phoneticPr fontId="2" type="noConversion"/>
  </si>
  <si>
    <t>가솔린 터보 2.5 4WD 노블레스(5인승)</t>
    <phoneticPr fontId="2" type="noConversion"/>
  </si>
  <si>
    <t>가솔린 터보 2.5 4WD 노블레스(6인승)</t>
    <phoneticPr fontId="2" type="noConversion"/>
  </si>
  <si>
    <t>가솔린 터보 2.5 4WD 노블레스(7인승)</t>
    <phoneticPr fontId="2" type="noConversion"/>
  </si>
  <si>
    <t>가솔린 터보 2.5 4WD 시그니처(5인승)</t>
    <phoneticPr fontId="2" type="noConversion"/>
  </si>
  <si>
    <t>가솔린 터보 2.5 4WD 그래비티(5인승)</t>
    <phoneticPr fontId="2" type="noConversion"/>
  </si>
  <si>
    <t>가솔린 터보 2.5 4WD 그래비티(6인승)</t>
    <phoneticPr fontId="2" type="noConversion"/>
  </si>
  <si>
    <t>가솔린 터보 2.5 4WD 그래비티(7인승)</t>
    <phoneticPr fontId="2" type="noConversion"/>
  </si>
  <si>
    <t>1.6 가솔린 터보 스마트 M/T</t>
    <phoneticPr fontId="2" type="noConversion"/>
  </si>
  <si>
    <t>1.6가솔린 터보 N스포츠 M/T</t>
    <phoneticPr fontId="2" type="noConversion"/>
  </si>
  <si>
    <t>1.6가솔린 터보 N 스포츠 A/T</t>
    <phoneticPr fontId="2" type="noConversion"/>
  </si>
  <si>
    <t>1.6가솔린 터보 N 인스퍼레이션 A/T</t>
    <phoneticPr fontId="2" type="noConversion"/>
  </si>
  <si>
    <t>가솔린 터보 2.5 2WD 프리미엄 (5인승) (A/T)</t>
    <phoneticPr fontId="2" type="noConversion"/>
  </si>
  <si>
    <t>가솔린 터보 2.5 2WD 프레스티지 (5인승) (A/T)</t>
    <phoneticPr fontId="2" type="noConversion"/>
  </si>
  <si>
    <t>가솔린 터보 2.5 2WD 프리미엄 초이스 (5인승) (A/T)</t>
    <phoneticPr fontId="2" type="noConversion"/>
  </si>
  <si>
    <t>가솔린 터보 2.5 2WD 캘리그래피 (5인승) (A/T)</t>
    <phoneticPr fontId="2" type="noConversion"/>
  </si>
  <si>
    <t>가솔린 터보 2.5 2WD 초이스 (7인승) (A/T)</t>
    <phoneticPr fontId="2" type="noConversion"/>
  </si>
  <si>
    <t>가솔린 터보 2.5 2WD 프레스티지 (7인승) (A/T)</t>
    <phoneticPr fontId="2" type="noConversion"/>
  </si>
  <si>
    <t>가솔린 터보 2.5 2WD 프리미엄 초이스 (7인승) (A/T)</t>
    <phoneticPr fontId="2" type="noConversion"/>
  </si>
  <si>
    <t>가솔린 터보 2.5 2WD 캘리그래피 (7인승) (A/T)</t>
    <phoneticPr fontId="2" type="noConversion"/>
  </si>
  <si>
    <t>가솔린 터보 2.5 4WD 프리미엄 (5인승) (A/T)</t>
    <phoneticPr fontId="2" type="noConversion"/>
  </si>
  <si>
    <t>가솔린 터보 2.5 4WD 프리미엄 초이스 (5인승) (A/T)</t>
    <phoneticPr fontId="2" type="noConversion"/>
  </si>
  <si>
    <t>가솔린 터보 2.5 4WD 캘리그래피 (5인승) (A/T)</t>
    <phoneticPr fontId="2" type="noConversion"/>
  </si>
  <si>
    <t>가솔린 터보 2.5 4WD 초이스 (7인승) (A/T)</t>
    <phoneticPr fontId="2" type="noConversion"/>
  </si>
  <si>
    <t>가솔린 터보 2.5 4WD 프리미엄 초이스 (7인승) (A/T)</t>
    <phoneticPr fontId="2" type="noConversion"/>
  </si>
  <si>
    <t>가솔린 터보 2.5 4WD 캘리그래피 (7인승) (A/T)</t>
    <phoneticPr fontId="2" type="noConversion"/>
  </si>
  <si>
    <t>가솔린 2.5 RWD 플래티넘</t>
    <phoneticPr fontId="2" type="noConversion"/>
  </si>
  <si>
    <t>가솔린 2.5 RWD 마스터즈</t>
    <phoneticPr fontId="2" type="noConversion"/>
  </si>
  <si>
    <t>가솔린 2.5 AWD 플래티넘</t>
    <phoneticPr fontId="2" type="noConversion"/>
  </si>
  <si>
    <t>가솔린 2.5 AWD 마스터즈</t>
    <phoneticPr fontId="2" type="noConversion"/>
  </si>
  <si>
    <t>가솔린 터보 3.3 RWD 마스터즈</t>
    <phoneticPr fontId="2" type="noConversion"/>
  </si>
  <si>
    <t>가솔린 터보 3.3 AWD 마스터즈</t>
    <phoneticPr fontId="2" type="noConversion"/>
  </si>
  <si>
    <t>가솔린 터보 1.6 모던 2wd a/t</t>
    <phoneticPr fontId="2" type="noConversion"/>
  </si>
  <si>
    <t>가솔린 터보 1.6 스마트 2wd a/t</t>
    <phoneticPr fontId="2" type="noConversion"/>
  </si>
  <si>
    <t>가솔린 터보 1.6 인스퍼레이션 2wd a/t</t>
    <phoneticPr fontId="2" type="noConversion"/>
  </si>
  <si>
    <t>가솔린 터보 1.6 스마트 4wd A/T</t>
    <phoneticPr fontId="2" type="noConversion"/>
  </si>
  <si>
    <t>가솔린 터보 1.6 모던 4WD A/T</t>
    <phoneticPr fontId="2" type="noConversion"/>
  </si>
  <si>
    <t>가솔린 터보 1.6 인스퍼레이션 4wd a/t</t>
    <phoneticPr fontId="2" type="noConversion"/>
  </si>
  <si>
    <t>가솔린 터보 1.6 N모던 2WD A/T</t>
    <phoneticPr fontId="2" type="noConversion"/>
  </si>
  <si>
    <t>가솔린 터보 1.6N 인스퍼레이션 2wD a/t</t>
    <phoneticPr fontId="2" type="noConversion"/>
  </si>
  <si>
    <t>가솔린 터보 1.6 N모던 4WD A/T</t>
    <phoneticPr fontId="2" type="noConversion"/>
  </si>
  <si>
    <t>가솔린 터보 1.6N 인스퍼레이션 4wd a/t</t>
    <phoneticPr fontId="2" type="noConversion"/>
  </si>
  <si>
    <t>가솔린 터보 2.0 모던 2wd a/t</t>
    <phoneticPr fontId="2" type="noConversion"/>
  </si>
  <si>
    <t>가솔린 터보 2.0 스마트 2wd a/t</t>
    <phoneticPr fontId="2" type="noConversion"/>
  </si>
  <si>
    <t>가솔린 터보 2.0 인스퍼레이션 2wd a/t</t>
    <phoneticPr fontId="2" type="noConversion"/>
  </si>
  <si>
    <t>가솔린 터보 2.0 스마트 4wd A/T</t>
    <phoneticPr fontId="2" type="noConversion"/>
  </si>
  <si>
    <t>가솔린 터보 2.0 모던 4WD A/T</t>
    <phoneticPr fontId="2" type="noConversion"/>
  </si>
  <si>
    <t>가솔린 터보 2.0 인스퍼레이션 4wd a/t</t>
    <phoneticPr fontId="2" type="noConversion"/>
  </si>
  <si>
    <t>디젤 올뉴 투싼 2WD 모던 A/T</t>
    <phoneticPr fontId="2" type="noConversion"/>
  </si>
  <si>
    <t>디젤 올뉴 투싼 2WD 프리미엄 A/T</t>
    <phoneticPr fontId="2" type="noConversion"/>
  </si>
  <si>
    <t>디젤 올뉴 투싼 2WD 인스퍼레이션 A/T</t>
    <phoneticPr fontId="2" type="noConversion"/>
  </si>
  <si>
    <t>디젤 올뉴 투싼 AWD 모던 A/T</t>
    <phoneticPr fontId="2" type="noConversion"/>
  </si>
  <si>
    <t>디젤 올뉴 투싼 AWD 프리미엄 A/T</t>
    <phoneticPr fontId="2" type="noConversion"/>
  </si>
  <si>
    <t>디젤 올뉴 투싼 AWD 인스퍼레이션 A/T</t>
    <phoneticPr fontId="2" type="noConversion"/>
  </si>
  <si>
    <t>가솔린 올뉴 투싼 2WD 모던 A/T</t>
    <phoneticPr fontId="2" type="noConversion"/>
  </si>
  <si>
    <t>가솔린 올뉴 투싼 2WD 프리미엄 A/T</t>
    <phoneticPr fontId="2" type="noConversion"/>
  </si>
  <si>
    <t>가솔린 올뉴 투싼 2WD 인스퍼레이션 A/T</t>
    <phoneticPr fontId="2" type="noConversion"/>
  </si>
  <si>
    <t>가솔린 올뉴 투싼 AWD 모던 A/T</t>
    <phoneticPr fontId="2" type="noConversion"/>
  </si>
  <si>
    <t>가솔린 올뉴 투싼 AWD 프리미엄 A/T</t>
    <phoneticPr fontId="2" type="noConversion"/>
  </si>
  <si>
    <t>가솔린 올뉴 투싼 AWD 인스퍼레이션 A/T</t>
    <phoneticPr fontId="2" type="noConversion"/>
  </si>
  <si>
    <t>디젤 2.2 5인승 2wd 럭셔리 A/T</t>
    <phoneticPr fontId="2" type="noConversion"/>
  </si>
  <si>
    <t>디젤 2.2 5인승 2wd 프레스티지 A/T</t>
    <phoneticPr fontId="2" type="noConversion"/>
  </si>
  <si>
    <t>디젤 2.2 5인승 4WD 럭셔리 A/t</t>
    <phoneticPr fontId="2" type="noConversion"/>
  </si>
  <si>
    <t>디젤 2.2 5인승 4WD 프레스티지 A/T</t>
    <phoneticPr fontId="2" type="noConversion"/>
  </si>
  <si>
    <t>디젤 2.2 5인승 4WD 더 블랙 A/T</t>
    <phoneticPr fontId="2" type="noConversion"/>
  </si>
  <si>
    <t>디젤 2.2 7인승 2wd 럭셔리 A/T</t>
    <phoneticPr fontId="2" type="noConversion"/>
  </si>
  <si>
    <t>디젤 2.2 7인승 2wd 프레스티지 A/T</t>
    <phoneticPr fontId="2" type="noConversion"/>
  </si>
  <si>
    <t>디젤 2.2 7인승 4WD 럭셔리 A/t</t>
    <phoneticPr fontId="2" type="noConversion"/>
  </si>
  <si>
    <t>디젤 2.2 7인승 4WD 프레스티지 A/T</t>
    <phoneticPr fontId="2" type="noConversion"/>
  </si>
  <si>
    <t>디젤 2.2 7인승 4WD 더 블랙 A/T</t>
    <phoneticPr fontId="2" type="noConversion"/>
  </si>
  <si>
    <t xml:space="preserve">Q8 55 TFSI Q Premium </t>
    <phoneticPr fontId="2" type="noConversion"/>
  </si>
  <si>
    <t>벤테이가</t>
    <phoneticPr fontId="2" type="noConversion"/>
  </si>
  <si>
    <t>벤테이가 V8</t>
    <phoneticPr fontId="2" type="noConversion"/>
  </si>
  <si>
    <t>S 400d 4matic (AMG LIne)</t>
  </si>
  <si>
    <t>GT</t>
    <phoneticPr fontId="2" type="noConversion"/>
  </si>
  <si>
    <t>a,b,c 최소값</t>
    <phoneticPr fontId="2" type="noConversion"/>
  </si>
  <si>
    <t>B잔가 순리스료 (벤츠 B잔가 잔가상향차량 전용)</t>
    <phoneticPr fontId="2" type="noConversion"/>
  </si>
  <si>
    <t>C개별잔가</t>
    <phoneticPr fontId="2" type="noConversion"/>
  </si>
  <si>
    <t>B개별잔가</t>
    <phoneticPr fontId="2" type="noConversion"/>
  </si>
  <si>
    <t>B잔가</t>
    <phoneticPr fontId="2" type="noConversion"/>
  </si>
  <si>
    <t>검증</t>
    <phoneticPr fontId="2" type="noConversion"/>
  </si>
  <si>
    <t>2.0 하이브리드 투어링</t>
    <phoneticPr fontId="2" type="noConversion"/>
  </si>
  <si>
    <t>K8</t>
    <phoneticPr fontId="2" type="noConversion"/>
  </si>
  <si>
    <t>가솔린 2.5</t>
    <phoneticPr fontId="2" type="noConversion"/>
  </si>
  <si>
    <t>가솔린 3.5</t>
    <phoneticPr fontId="2" type="noConversion"/>
  </si>
  <si>
    <t>EXPEDITON</t>
    <phoneticPr fontId="2" type="noConversion"/>
  </si>
  <si>
    <t>가솔린 터보 3.5</t>
    <phoneticPr fontId="2" type="noConversion"/>
  </si>
  <si>
    <t>ranger</t>
    <phoneticPr fontId="2" type="noConversion"/>
  </si>
  <si>
    <t>디젤</t>
    <phoneticPr fontId="2" type="noConversion"/>
  </si>
  <si>
    <t>B잔가군</t>
    <phoneticPr fontId="2" type="noConversion"/>
  </si>
  <si>
    <t>신규 등록일</t>
    <phoneticPr fontId="2" type="noConversion"/>
  </si>
  <si>
    <t>차량 삭제건</t>
    <phoneticPr fontId="2" type="noConversion"/>
  </si>
  <si>
    <t>금액 변경건</t>
    <phoneticPr fontId="2" type="noConversion"/>
  </si>
  <si>
    <t>신규등록</t>
    <phoneticPr fontId="2" type="noConversion"/>
  </si>
  <si>
    <t>V</t>
    <phoneticPr fontId="2" type="noConversion"/>
  </si>
  <si>
    <t>승용RV</t>
    <phoneticPr fontId="2" type="noConversion"/>
  </si>
  <si>
    <t>v</t>
    <phoneticPr fontId="2" type="noConversion"/>
  </si>
  <si>
    <t>모델코드</t>
    <phoneticPr fontId="2" type="noConversion"/>
  </si>
  <si>
    <t>중복X</t>
    <phoneticPr fontId="2" type="noConversion"/>
  </si>
  <si>
    <t>navigator</t>
    <phoneticPr fontId="2" type="noConversion"/>
  </si>
  <si>
    <t>V8</t>
    <phoneticPr fontId="2" type="noConversion"/>
  </si>
  <si>
    <t>잔가</t>
    <phoneticPr fontId="2" type="noConversion"/>
  </si>
  <si>
    <t>TRUE0</t>
    <phoneticPr fontId="2" type="noConversion"/>
  </si>
  <si>
    <t>T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</si>
  <si>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</si>
  <si>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</si>
  <si>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</si>
  <si>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</si>
  <si>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</si>
  <si>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</si>
  <si>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N</t>
    <phoneticPr fontId="2" type="noConversion"/>
  </si>
  <si>
    <t>U</t>
    <phoneticPr fontId="2" type="noConversion"/>
  </si>
  <si>
    <t>W</t>
    <phoneticPr fontId="2" type="noConversion"/>
  </si>
  <si>
    <t>X</t>
    <phoneticPr fontId="2" type="noConversion"/>
  </si>
  <si>
    <t>Z</t>
    <phoneticPr fontId="2" type="noConversion"/>
  </si>
  <si>
    <t>스타리아</t>
    <phoneticPr fontId="2" type="noConversion"/>
  </si>
  <si>
    <t>2.2 디젤 투어러 2WD 11인승 스마트</t>
    <phoneticPr fontId="2" type="noConversion"/>
  </si>
  <si>
    <t>2.2 디젤 투어러 2WD 11인승 모던</t>
    <phoneticPr fontId="2" type="noConversion"/>
  </si>
  <si>
    <t>2.2 디젤 투어러 2WD 9인승 모던</t>
    <phoneticPr fontId="2" type="noConversion"/>
  </si>
  <si>
    <t>2.2 디젤 라운지  2WD 9인승 프레스티지</t>
    <phoneticPr fontId="2" type="noConversion"/>
  </si>
  <si>
    <t>2.2 디젤 라운지  2WD 9인승 인스퍼레이션</t>
    <phoneticPr fontId="2" type="noConversion"/>
  </si>
  <si>
    <t>2.2 디젤 라운지  2WD 7인승 인스퍼레이션</t>
    <phoneticPr fontId="2" type="noConversion"/>
  </si>
  <si>
    <t>2.2 디젤 카고 2WD 3인승 스마트</t>
    <phoneticPr fontId="2" type="noConversion"/>
  </si>
  <si>
    <t>2.2 디젤 카고 2WD 5인승 스마트</t>
  </si>
  <si>
    <t>2.2 디젤 카고 2WD 3인승 모던</t>
    <phoneticPr fontId="2" type="noConversion"/>
  </si>
  <si>
    <t>2.2 디젤 카고 2WD 5인승 모던</t>
    <phoneticPr fontId="2" type="noConversion"/>
  </si>
  <si>
    <t>승합차</t>
    <phoneticPr fontId="2" type="noConversion"/>
  </si>
  <si>
    <t>21_05</t>
    <phoneticPr fontId="2" type="noConversion"/>
  </si>
  <si>
    <t>하이브리드</t>
    <phoneticPr fontId="2" type="noConversion"/>
  </si>
  <si>
    <t>화물차</t>
    <phoneticPr fontId="2" type="noConversion"/>
  </si>
  <si>
    <t>모델</t>
    <phoneticPr fontId="8" type="noConversion"/>
  </si>
  <si>
    <t>K8 하이브리드</t>
    <phoneticPr fontId="2" type="noConversion"/>
  </si>
  <si>
    <t>터보 1.6 노블레스 라이트</t>
    <phoneticPr fontId="2" type="noConversion"/>
  </si>
  <si>
    <t>터보 1.6 노블레스</t>
    <phoneticPr fontId="2" type="noConversion"/>
  </si>
  <si>
    <t>터보 1.6 시그니처</t>
    <phoneticPr fontId="2" type="noConversion"/>
  </si>
  <si>
    <t>S580 4M 마이바흐</t>
    <phoneticPr fontId="2" type="noConversion"/>
  </si>
  <si>
    <t>마이바흐 GLS</t>
    <phoneticPr fontId="2" type="noConversion"/>
  </si>
  <si>
    <t>GLS 600 4matic</t>
    <phoneticPr fontId="2" type="noConversion"/>
  </si>
  <si>
    <t>▶ 전기차 자동차세는 이용자 부담 선택 필수</t>
    <phoneticPr fontId="2" type="noConversion"/>
  </si>
  <si>
    <t>Y</t>
    <phoneticPr fontId="2" type="noConversion"/>
  </si>
  <si>
    <t>7월</t>
    <phoneticPr fontId="2" type="noConversion"/>
  </si>
  <si>
    <t>D250 S A/T</t>
    <phoneticPr fontId="2" type="noConversion"/>
  </si>
  <si>
    <t>420i convertible M sport package</t>
    <phoneticPr fontId="2" type="noConversion"/>
  </si>
  <si>
    <t>S5</t>
    <phoneticPr fontId="2" type="noConversion"/>
  </si>
  <si>
    <t>N</t>
    <phoneticPr fontId="2" type="noConversion"/>
  </si>
  <si>
    <t>승용 RV여부</t>
    <phoneticPr fontId="2" type="noConversion"/>
  </si>
  <si>
    <t>대형 SUV</t>
    <phoneticPr fontId="2" type="noConversion"/>
  </si>
  <si>
    <t>중형 SUV</t>
    <phoneticPr fontId="2" type="noConversion"/>
  </si>
  <si>
    <t>RV판단기준</t>
    <phoneticPr fontId="2" type="noConversion"/>
  </si>
  <si>
    <t>승용RV</t>
    <phoneticPr fontId="2" type="noConversion"/>
  </si>
  <si>
    <t>KA4 3.5 가솔린 하이리무진 시그니처 (9인승)</t>
  </si>
  <si>
    <t>KA4 3.5 가솔린 하이리무진 시그니처 (7인승)</t>
  </si>
  <si>
    <t>KA4 3.5 가솔린 프레스티지 (11인승)</t>
  </si>
  <si>
    <t>KA4 3.5 가솔린 시그니처 (11인승)</t>
  </si>
  <si>
    <t>KA4 3.5 가솔린 노블레스 (9인승)</t>
  </si>
  <si>
    <t>KA4 3.5 가솔린 노블레스 (7인승)</t>
  </si>
  <si>
    <t>KA4 3.5 가솔린 노블레스 (11인승)</t>
  </si>
  <si>
    <t>KA4 2.2 디젤 하이리무진 시그니처 (9인승)</t>
  </si>
  <si>
    <t>KA4 2.2 디젤 하이리무진 시그니처 (7인승)</t>
  </si>
  <si>
    <t>KA4 2.2 디젤 시그니처 (11인승)</t>
  </si>
  <si>
    <t>KA4 2.2 디젤 노블레스 (9인승)</t>
  </si>
  <si>
    <t>KA4 2.2 디젤 노블레스 (7인승)</t>
  </si>
  <si>
    <t>KA4 2.2 디젤 노블레스 (11인승)</t>
  </si>
  <si>
    <t>MQ4 HEV 1.6 프레스티지 4WD (5인승)</t>
  </si>
  <si>
    <t>MQ4 HEV 1.6 노블레스 4WD (5인승)</t>
  </si>
  <si>
    <t>MQ4 HEV 1.6 시그니처 4WD (5인승)</t>
  </si>
  <si>
    <t>MQ4 HEV 1.6 시그니처 그래비티 4WD (5인승)</t>
  </si>
  <si>
    <t>MQ4 HEV 1.6 프레스티지 2WD (5인승)</t>
  </si>
  <si>
    <t>MQ4 HEV 1.6 노블레스 2WD (5인승)</t>
  </si>
  <si>
    <t>MQ4 HEV 1.6 시그니처 2WD (5인승)</t>
  </si>
  <si>
    <t>MQ4 HEV 1.6 시그니처 그래비티 2WD (5인승)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</si>
  <si>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</si>
  <si>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 xml:space="preserve">                                       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</si>
  <si>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</si>
  <si>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>모델명</t>
    <phoneticPr fontId="2" type="noConversion"/>
  </si>
  <si>
    <t>A3</t>
    <phoneticPr fontId="2" type="noConversion"/>
  </si>
  <si>
    <t>DBS</t>
    <phoneticPr fontId="2" type="noConversion"/>
  </si>
  <si>
    <t>M Series M4</t>
    <phoneticPr fontId="2" type="noConversion"/>
  </si>
  <si>
    <t>M Series M5 Sedan</t>
    <phoneticPr fontId="2" type="noConversion"/>
  </si>
  <si>
    <t>ODYSSEY</t>
    <phoneticPr fontId="2" type="noConversion"/>
  </si>
  <si>
    <t>PILOT</t>
    <phoneticPr fontId="2" type="noConversion"/>
  </si>
  <si>
    <t>고스트</t>
    <phoneticPr fontId="2" type="noConversion"/>
  </si>
  <si>
    <t>밴티지</t>
    <phoneticPr fontId="2" type="noConversion"/>
  </si>
  <si>
    <t>포르토피노</t>
    <phoneticPr fontId="2" type="noConversion"/>
  </si>
  <si>
    <t>1701</t>
  </si>
  <si>
    <t>스포티지 하이브리드</t>
    <phoneticPr fontId="2" type="noConversion"/>
  </si>
  <si>
    <t>1.6 하이브리드 시그니처</t>
    <phoneticPr fontId="2" type="noConversion"/>
  </si>
  <si>
    <t>8월</t>
    <phoneticPr fontId="2" type="noConversion"/>
  </si>
  <si>
    <t>1.6 하이브리드 프레스티지</t>
    <phoneticPr fontId="2" type="noConversion"/>
  </si>
  <si>
    <t>BMW</t>
    <phoneticPr fontId="2" type="noConversion"/>
  </si>
  <si>
    <t>X2 M35i</t>
    <phoneticPr fontId="2" type="noConversion"/>
  </si>
  <si>
    <t>SQ5 TFSI</t>
    <phoneticPr fontId="2" type="noConversion"/>
  </si>
  <si>
    <t>50Quattro</t>
    <phoneticPr fontId="2" type="noConversion"/>
  </si>
  <si>
    <t>21_10월</t>
    <phoneticPr fontId="2" type="noConversion"/>
  </si>
  <si>
    <t>M135i Xdrive</t>
    <phoneticPr fontId="2" type="noConversion"/>
  </si>
  <si>
    <t>MINI</t>
    <phoneticPr fontId="2" type="noConversion"/>
  </si>
  <si>
    <t>21_11월</t>
    <phoneticPr fontId="2" type="noConversion"/>
  </si>
  <si>
    <t>21_11월</t>
  </si>
  <si>
    <t>6</t>
    <phoneticPr fontId="2" type="noConversion"/>
  </si>
  <si>
    <t>업비트 2WD</t>
    <phoneticPr fontId="2" type="noConversion"/>
  </si>
  <si>
    <t>11월</t>
    <phoneticPr fontId="2" type="noConversion"/>
  </si>
  <si>
    <t>업비트 4WD</t>
    <phoneticPr fontId="2" type="noConversion"/>
  </si>
  <si>
    <t>E300d 4M Coupe</t>
  </si>
  <si>
    <t>EQS</t>
    <phoneticPr fontId="2" type="noConversion"/>
  </si>
  <si>
    <t>JEEP</t>
    <phoneticPr fontId="2" type="noConversion"/>
  </si>
  <si>
    <t>22_02월</t>
    <phoneticPr fontId="2" type="noConversion"/>
  </si>
  <si>
    <t>250 AMG Package</t>
    <phoneticPr fontId="2" type="noConversion"/>
  </si>
  <si>
    <t>250 AMG Package Plus</t>
    <phoneticPr fontId="2" type="noConversion"/>
  </si>
  <si>
    <t>22_2월</t>
    <phoneticPr fontId="2" type="noConversion"/>
  </si>
  <si>
    <t>Golf</t>
    <phoneticPr fontId="2" type="noConversion"/>
  </si>
  <si>
    <t>2.0 TDI Premium</t>
    <phoneticPr fontId="2" type="noConversion"/>
  </si>
  <si>
    <t>2.0 TDI Prestige</t>
    <phoneticPr fontId="2" type="noConversion"/>
  </si>
  <si>
    <t>Y</t>
    <phoneticPr fontId="2" type="noConversion"/>
  </si>
  <si>
    <t>22_2월</t>
    <phoneticPr fontId="2" type="noConversion"/>
  </si>
  <si>
    <t>x5 xDrive 40i xLine (7인승)</t>
    <phoneticPr fontId="2" type="noConversion"/>
  </si>
  <si>
    <t>GV80</t>
    <phoneticPr fontId="2" type="noConversion"/>
  </si>
  <si>
    <t>G90</t>
    <phoneticPr fontId="2" type="noConversion"/>
  </si>
  <si>
    <t>G70</t>
    <phoneticPr fontId="2" type="noConversion"/>
  </si>
  <si>
    <t>A</t>
  </si>
  <si>
    <t>S680 4M 마이바흐</t>
    <phoneticPr fontId="2" type="noConversion"/>
  </si>
  <si>
    <t>22_06</t>
    <phoneticPr fontId="2" type="noConversion"/>
  </si>
  <si>
    <t>Targa 4 GTS</t>
    <phoneticPr fontId="2" type="noConversion"/>
  </si>
  <si>
    <t>22_06</t>
    <phoneticPr fontId="2" type="noConversion"/>
  </si>
  <si>
    <t>1.6 가솔린 시그니처</t>
    <phoneticPr fontId="2" type="noConversion"/>
  </si>
  <si>
    <t>1.6 가솔린 프레스티지</t>
    <phoneticPr fontId="2" type="noConversion"/>
  </si>
  <si>
    <t>22_6월</t>
    <phoneticPr fontId="2" type="noConversion"/>
  </si>
  <si>
    <t>Urus</t>
    <phoneticPr fontId="2" type="noConversion"/>
  </si>
  <si>
    <t>22_06</t>
    <phoneticPr fontId="2" type="noConversion"/>
  </si>
  <si>
    <t>카니발</t>
    <phoneticPr fontId="2" type="noConversion"/>
  </si>
  <si>
    <t>EV6</t>
    <phoneticPr fontId="2" type="noConversion"/>
  </si>
  <si>
    <t>아이오닉5</t>
    <phoneticPr fontId="2" type="noConversion"/>
  </si>
  <si>
    <t>EQB</t>
    <phoneticPr fontId="2" type="noConversion"/>
  </si>
  <si>
    <t>300 4MATIC AMG Line(KRC)</t>
    <phoneticPr fontId="2" type="noConversion"/>
  </si>
  <si>
    <t>전기차</t>
    <phoneticPr fontId="2" type="noConversion"/>
  </si>
  <si>
    <t>P530 AB LWB(7seat)</t>
    <phoneticPr fontId="2" type="noConversion"/>
  </si>
  <si>
    <t>P530 AB SWB</t>
    <phoneticPr fontId="2" type="noConversion"/>
  </si>
  <si>
    <t>M850i xDrive GranCoupe</t>
  </si>
  <si>
    <t>D300 R-DYN HSE</t>
  </si>
  <si>
    <t>350h Luxury</t>
  </si>
  <si>
    <t>350h Premium</t>
  </si>
  <si>
    <t>450h+ Premium</t>
  </si>
  <si>
    <t>450h+ F SPORT</t>
  </si>
  <si>
    <t>22년_09월</t>
    <phoneticPr fontId="2" type="noConversion"/>
  </si>
  <si>
    <t>Q4</t>
    <phoneticPr fontId="2" type="noConversion"/>
  </si>
  <si>
    <t>전기차</t>
    <phoneticPr fontId="2" type="noConversion"/>
  </si>
  <si>
    <t>승용차</t>
    <phoneticPr fontId="2" type="noConversion"/>
  </si>
  <si>
    <t>오토</t>
    <phoneticPr fontId="2" type="noConversion"/>
  </si>
  <si>
    <t>GT3</t>
    <phoneticPr fontId="2" type="noConversion"/>
  </si>
  <si>
    <t>EQE</t>
    <phoneticPr fontId="2" type="noConversion"/>
  </si>
  <si>
    <t>350+</t>
    <phoneticPr fontId="2" type="noConversion"/>
  </si>
  <si>
    <t>22_10</t>
    <phoneticPr fontId="2" type="noConversion"/>
  </si>
  <si>
    <t>I</t>
  </si>
  <si>
    <t>B</t>
  </si>
  <si>
    <t>J</t>
  </si>
  <si>
    <t>U</t>
  </si>
  <si>
    <t>D</t>
  </si>
  <si>
    <t>M</t>
  </si>
  <si>
    <t>L</t>
  </si>
  <si>
    <t>G</t>
  </si>
  <si>
    <t>P</t>
  </si>
  <si>
    <t>H</t>
  </si>
  <si>
    <t>K</t>
  </si>
  <si>
    <t>O</t>
  </si>
  <si>
    <t>T</t>
  </si>
  <si>
    <t>R</t>
  </si>
  <si>
    <t>Q</t>
  </si>
  <si>
    <t>c</t>
  </si>
  <si>
    <t>c</t>
    <phoneticPr fontId="2" type="noConversion"/>
  </si>
  <si>
    <t>E</t>
    <phoneticPr fontId="2" type="noConversion"/>
  </si>
  <si>
    <t>320i Touring M sport</t>
    <phoneticPr fontId="2" type="noConversion"/>
  </si>
  <si>
    <t>X3 30e M sport pro xDrive</t>
  </si>
  <si>
    <t>I</t>
    <phoneticPr fontId="2" type="noConversion"/>
  </si>
  <si>
    <t>i7</t>
    <phoneticPr fontId="2" type="noConversion"/>
  </si>
  <si>
    <t>xDrive60 DPE EX</t>
    <phoneticPr fontId="2" type="noConversion"/>
  </si>
  <si>
    <t>xDrive60 DPE  M Sport</t>
    <phoneticPr fontId="2" type="noConversion"/>
  </si>
  <si>
    <t>S580 e 4m</t>
    <phoneticPr fontId="2" type="noConversion"/>
  </si>
  <si>
    <t>L</t>
    <phoneticPr fontId="2" type="noConversion"/>
  </si>
  <si>
    <t>EQS 53 AMG</t>
    <phoneticPr fontId="2" type="noConversion"/>
  </si>
  <si>
    <t>J</t>
    <phoneticPr fontId="2" type="noConversion"/>
  </si>
  <si>
    <t>D300 Dynamic D300 HSE</t>
  </si>
  <si>
    <t>P360 Dynamic HSE</t>
  </si>
  <si>
    <t>P360 AUTOBIOGRAPHY</t>
  </si>
  <si>
    <t>H</t>
    <phoneticPr fontId="2" type="noConversion"/>
  </si>
  <si>
    <t>Q</t>
    <phoneticPr fontId="2" type="noConversion"/>
  </si>
  <si>
    <t>X7 xDrive 40i M sport 7인승</t>
    <phoneticPr fontId="2" type="noConversion"/>
  </si>
  <si>
    <t>X7 M60i</t>
    <phoneticPr fontId="2" type="noConversion"/>
  </si>
  <si>
    <t>ROLLSROYCE</t>
    <phoneticPr fontId="2" type="noConversion"/>
  </si>
  <si>
    <t>PORSCHE</t>
    <phoneticPr fontId="2" type="noConversion"/>
  </si>
  <si>
    <t>Ferrari</t>
    <phoneticPr fontId="2" type="noConversion"/>
  </si>
  <si>
    <t>Lamborghini</t>
    <phoneticPr fontId="2" type="noConversion"/>
  </si>
  <si>
    <t>BENTLEY</t>
    <phoneticPr fontId="2" type="noConversion"/>
  </si>
  <si>
    <t>경기</t>
    <phoneticPr fontId="2" type="noConversion"/>
  </si>
  <si>
    <t>★경기 선택시 하이브리드,전기차 공채 면제 주의★</t>
    <phoneticPr fontId="2" type="noConversion"/>
  </si>
  <si>
    <t>S450 4M</t>
    <phoneticPr fontId="2" type="noConversion"/>
  </si>
  <si>
    <t>제작사</t>
  </si>
  <si>
    <t>차명</t>
  </si>
  <si>
    <t>형식</t>
  </si>
  <si>
    <t>ASTONMARTIN</t>
  </si>
  <si>
    <t>DB11 AMR V12 Coupe</t>
  </si>
  <si>
    <t>DBS Superleggera</t>
  </si>
  <si>
    <t>DBS Superleggera Volante</t>
  </si>
  <si>
    <t>Vanquish Coupe</t>
  </si>
  <si>
    <t>Vanquish Volante</t>
  </si>
  <si>
    <t>VANQUISH Zagato Shooting Brake</t>
  </si>
  <si>
    <t>Vantage Coupe</t>
  </si>
  <si>
    <t>DB 11</t>
  </si>
  <si>
    <t>FA</t>
  </si>
  <si>
    <t>DB 11 V8 Coupe</t>
  </si>
  <si>
    <t>DB 11 V8 Volante</t>
  </si>
  <si>
    <t>FC</t>
  </si>
  <si>
    <t>DB 9</t>
  </si>
  <si>
    <t>AD024A</t>
  </si>
  <si>
    <t>DB 9 Coupe</t>
  </si>
  <si>
    <t>AE</t>
  </si>
  <si>
    <t>DB 9 GT Coupe</t>
  </si>
  <si>
    <t>DB 9 GT Volante</t>
  </si>
  <si>
    <t>AF</t>
  </si>
  <si>
    <t>DB 9 Volante</t>
  </si>
  <si>
    <t>DB9</t>
  </si>
  <si>
    <t>FE</t>
  </si>
  <si>
    <t>DBS</t>
  </si>
  <si>
    <t>ASTONMARTIN</t>
    <phoneticPr fontId="0" type="noConversion"/>
  </si>
  <si>
    <t>DBS GT Zagato</t>
    <phoneticPr fontId="0" type="noConversion"/>
  </si>
  <si>
    <t>HE</t>
  </si>
  <si>
    <t>HA</t>
  </si>
  <si>
    <t>HC</t>
  </si>
  <si>
    <t>DBX</t>
    <phoneticPr fontId="0" type="noConversion"/>
  </si>
  <si>
    <t>AM8</t>
  </si>
  <si>
    <t>Rapide</t>
  </si>
  <si>
    <t>HDDAJ</t>
  </si>
  <si>
    <t>HMDBS</t>
  </si>
  <si>
    <t>DB</t>
  </si>
  <si>
    <t>DE</t>
  </si>
  <si>
    <t>DF</t>
  </si>
  <si>
    <t>V12 Vantage S</t>
  </si>
  <si>
    <t>BC</t>
  </si>
  <si>
    <t>V12 Vantage S Coupe</t>
  </si>
  <si>
    <t>BN</t>
  </si>
  <si>
    <t>V12 Vantage S Roadster</t>
  </si>
  <si>
    <t>BF</t>
  </si>
  <si>
    <t>V8 Vantage</t>
  </si>
  <si>
    <t>BA</t>
  </si>
  <si>
    <t>V8 Vantage AMR Coupe</t>
  </si>
  <si>
    <t>BD</t>
  </si>
  <si>
    <t>V8 Vantage Roadster</t>
  </si>
  <si>
    <t>BB</t>
  </si>
  <si>
    <t>Vanquish</t>
  </si>
  <si>
    <t>LDCFP</t>
  </si>
  <si>
    <t>LMCFU</t>
  </si>
  <si>
    <t>PDCGP</t>
  </si>
  <si>
    <t>CF</t>
  </si>
  <si>
    <t>Vanquish S Volante</t>
  </si>
  <si>
    <t>CL</t>
  </si>
  <si>
    <t>CG</t>
  </si>
  <si>
    <t>CU</t>
  </si>
  <si>
    <t>Vanquish Zagato Volante</t>
  </si>
  <si>
    <t>CR</t>
  </si>
  <si>
    <t>Vantage</t>
  </si>
  <si>
    <t>AC243</t>
  </si>
  <si>
    <t>BF03B</t>
  </si>
  <si>
    <t>EKBAL</t>
  </si>
  <si>
    <t>GA</t>
  </si>
  <si>
    <t>A3 Sportbacke-tron</t>
  </si>
  <si>
    <t>8V</t>
  </si>
  <si>
    <t>A7 55 TFSI quattro</t>
  </si>
  <si>
    <t>F2</t>
  </si>
  <si>
    <t>A8L 55 TFSI quattro</t>
  </si>
  <si>
    <t>F8</t>
  </si>
  <si>
    <t>Q7 45 TDI Quattro</t>
  </si>
  <si>
    <t>4M</t>
  </si>
  <si>
    <t>S4 4.2 Quattro</t>
  </si>
  <si>
    <t>8E</t>
  </si>
  <si>
    <t>A3 2.0 TDI</t>
  </si>
  <si>
    <t>A3 2.0 TFSI</t>
  </si>
  <si>
    <t>A3 25 TDI</t>
  </si>
  <si>
    <t>A4 1.8 Turbo</t>
  </si>
  <si>
    <t>A4 2.0 TDI</t>
  </si>
  <si>
    <t>A4 2.0 TDI Quattro</t>
  </si>
  <si>
    <t>A4 2.0 TFSI</t>
  </si>
  <si>
    <t>A4 2.0 TFSI Quattro</t>
  </si>
  <si>
    <t>A4 3.0 Quattro</t>
  </si>
  <si>
    <t>A4 30 TDI</t>
  </si>
  <si>
    <t>A4 35 TDI</t>
  </si>
  <si>
    <t>A4 35 TDI Quattro</t>
  </si>
  <si>
    <t>A4 40 TFSI</t>
  </si>
  <si>
    <t>A4 Cabriolet 2.4</t>
  </si>
  <si>
    <t>A5 2.0 TFSI Quattro</t>
  </si>
  <si>
    <t>A5 40 TFSI Quattro</t>
  </si>
  <si>
    <t>A5 Cabriolet 2.0 TFSI Quattro</t>
  </si>
  <si>
    <t>A5 Cabriolet 45 TFSI quattro</t>
  </si>
  <si>
    <t>A5 Coupe 45 TFSI quattro</t>
  </si>
  <si>
    <t>A5 Sportback 2.0 TDI Quattro</t>
  </si>
  <si>
    <t>A5 Sportback 45 TFSI quattro</t>
  </si>
  <si>
    <t>A6 2.0 TDI</t>
  </si>
  <si>
    <t>A6 2.0 TFSI</t>
  </si>
  <si>
    <t>A6 2.0 TFSI Quattro</t>
  </si>
  <si>
    <t>A6 2.4</t>
  </si>
  <si>
    <t>A6 2.4 Quattro</t>
  </si>
  <si>
    <t>A6 2.7 T Quattro</t>
  </si>
  <si>
    <t>A6 2.7 TDI</t>
  </si>
  <si>
    <t>A6 2.8</t>
  </si>
  <si>
    <t>A6 3.0 Quattro</t>
  </si>
  <si>
    <t>A6 3.0 TDI Quattro</t>
  </si>
  <si>
    <t>A6 3.0 TFSI Quattro</t>
  </si>
  <si>
    <t>A6 3.2</t>
  </si>
  <si>
    <t>A6 3.2 FSI</t>
  </si>
  <si>
    <t>A6 3.2 FSI Quattro</t>
  </si>
  <si>
    <t>A6 3.2 Quattro</t>
  </si>
  <si>
    <t>A6 35 TDI</t>
  </si>
  <si>
    <t>A6 4.2 FSI Quattro</t>
  </si>
  <si>
    <t>A6 4.2 Quattro</t>
  </si>
  <si>
    <t>A6 40 TDI</t>
  </si>
  <si>
    <t>A6 45 TDI Quattro</t>
  </si>
  <si>
    <t>A6 45 TFSI quattro</t>
  </si>
  <si>
    <t>A7 3.0 TDI Quattro</t>
  </si>
  <si>
    <t>A7 3.0 TFSI Quattro</t>
  </si>
  <si>
    <t>A7 45 TDI Quattro</t>
  </si>
  <si>
    <t>A8 3.0 LWB</t>
  </si>
  <si>
    <t>A8 3.0 TDI Quattro</t>
  </si>
  <si>
    <t>A8 3.2 FSI LWB</t>
  </si>
  <si>
    <t>A8 3.2 FSI NWB</t>
  </si>
  <si>
    <t>A8 3.7 Quattro</t>
  </si>
  <si>
    <t>A8 4.2 FSI Quattro LWB</t>
  </si>
  <si>
    <t>A8 4.2 Quattro LWB</t>
  </si>
  <si>
    <t>A8 4.2 TDI Quattro</t>
  </si>
  <si>
    <t>A8 50 TDI Quattro</t>
  </si>
  <si>
    <t>A8 6.0 Quattro LWB</t>
  </si>
  <si>
    <t>A8 60 TDI Quattro</t>
  </si>
  <si>
    <t>A8 L 50 TDI Quattro</t>
  </si>
  <si>
    <t>A8 L 50 TFSI Quattro</t>
  </si>
  <si>
    <t>Allroad Quattro 2.5 TDI</t>
  </si>
  <si>
    <t>Q3 2.0 TDI Quattro</t>
  </si>
  <si>
    <t>Q3 30 TDI Quattro</t>
  </si>
  <si>
    <t>Q3 35 TDI Quattro</t>
  </si>
  <si>
    <t>Q5 2.0 TDI Quattro</t>
  </si>
  <si>
    <t>Q5 3.0 TDI Quattro</t>
  </si>
  <si>
    <t>Q5 35 TDI Quattro</t>
  </si>
  <si>
    <t>Q5 45 TDI Quattro</t>
  </si>
  <si>
    <t>Q7 3.0 TDI Quattro</t>
  </si>
  <si>
    <t>Q7 3.6 FSI Quattro</t>
  </si>
  <si>
    <t>Q7 35 TDI Quattro</t>
  </si>
  <si>
    <t>Q7 4.2 FSI Quattro</t>
  </si>
  <si>
    <t>Q7 4.2 TDI Quattro</t>
  </si>
  <si>
    <t>R8 Spyder 5.2 FSI Quattro</t>
  </si>
  <si>
    <t>RS4 4.2 Quattro</t>
  </si>
  <si>
    <t>RS5 4.2 FSI Quattro</t>
  </si>
  <si>
    <t>RS7 4.0 TFSI Quattro</t>
  </si>
  <si>
    <t>S3</t>
  </si>
  <si>
    <t>S4</t>
  </si>
  <si>
    <t>S4 3.0 TFSI Quattro</t>
  </si>
  <si>
    <t>S5</t>
  </si>
  <si>
    <t>S6 4.0 TFSI Quattro</t>
  </si>
  <si>
    <t>S6 5.2 FSI Quattro</t>
  </si>
  <si>
    <t>S7 4.0 TFSI Quattro</t>
  </si>
  <si>
    <t>S8</t>
  </si>
  <si>
    <t>S8 4.0 TFSI Quattro</t>
  </si>
  <si>
    <t>S8 5.2 FSI Quattro</t>
  </si>
  <si>
    <t>TT 1.8 Turbo</t>
  </si>
  <si>
    <t>TT C 3.2 Quattro</t>
  </si>
  <si>
    <t>TT Coupe 2.0 TFSI</t>
  </si>
  <si>
    <t>TT Coupe 2.0 TFSI Quattro</t>
  </si>
  <si>
    <t>TT Roadster 2.0 TFSI</t>
  </si>
  <si>
    <t>TT Roadster 2.0 TFSI Quattro</t>
  </si>
  <si>
    <t>TT S Coupe Quattro</t>
  </si>
  <si>
    <t>TT S Roadster Quattro</t>
  </si>
  <si>
    <t>A1 30 TDI</t>
  </si>
  <si>
    <t>8X</t>
  </si>
  <si>
    <t>A1 Sportback 30 TDI</t>
  </si>
  <si>
    <t>A3</t>
  </si>
  <si>
    <t>GF-8LAQAF</t>
  </si>
  <si>
    <t>8P</t>
  </si>
  <si>
    <t>A3 35 TDI</t>
  </si>
  <si>
    <t>A3 35 TFSI</t>
  </si>
  <si>
    <t>A3 40 TFSI</t>
  </si>
  <si>
    <t>A3 Sportback 25 TDI</t>
  </si>
  <si>
    <t>A3 Sportback 35 TDI</t>
  </si>
  <si>
    <t>E-8DABC</t>
  </si>
  <si>
    <t>GH-8EALT</t>
  </si>
  <si>
    <t>8D</t>
  </si>
  <si>
    <t>8K</t>
  </si>
  <si>
    <t>LDN83G</t>
  </si>
  <si>
    <t>A4 2.0 Turbo</t>
  </si>
  <si>
    <t>GH-8EBGBF</t>
  </si>
  <si>
    <t>A4 3.2 FSI</t>
  </si>
  <si>
    <t>A4 3.2 Quattro</t>
  </si>
  <si>
    <t>F4</t>
  </si>
  <si>
    <t>A4 40 TFSI Quattro</t>
  </si>
  <si>
    <t>A4 45 TFSI</t>
  </si>
  <si>
    <t>A4 45 TFSI Quattro</t>
  </si>
  <si>
    <t>A4 55 TDI Quattro</t>
  </si>
  <si>
    <t>A4 Cabriolet 2.0 TFSI+</t>
  </si>
  <si>
    <t>8H</t>
  </si>
  <si>
    <t>AUDI</t>
    <phoneticPr fontId="0" type="noConversion"/>
  </si>
  <si>
    <t>A5</t>
    <phoneticPr fontId="0" type="noConversion"/>
  </si>
  <si>
    <t>ZZZF5</t>
  </si>
  <si>
    <t>8T</t>
  </si>
  <si>
    <t>A5 Cabriolet 2.0 TFSI</t>
  </si>
  <si>
    <t>8F</t>
  </si>
  <si>
    <t>A5 Cabriolet 40 TFSI Quattro</t>
  </si>
  <si>
    <t>F5</t>
  </si>
  <si>
    <t>A5 Sportback 35TDI Quattro</t>
  </si>
  <si>
    <t>A6 1.8 T</t>
  </si>
  <si>
    <t>4B</t>
  </si>
  <si>
    <t>4G</t>
  </si>
  <si>
    <t>4F</t>
  </si>
  <si>
    <t>A6 2.4 Avant</t>
  </si>
  <si>
    <t>4F5</t>
  </si>
  <si>
    <t>A6 3.0</t>
  </si>
  <si>
    <t>GF-4BASNF</t>
  </si>
  <si>
    <t>A6 3.0 TFSI Quattro-LED</t>
  </si>
  <si>
    <t>A6 3.2 Q</t>
  </si>
  <si>
    <t>A6 3.2 S</t>
  </si>
  <si>
    <t>A6 3.5 TDI Quattro</t>
  </si>
  <si>
    <t>A6 35 TDI Quattro</t>
  </si>
  <si>
    <t>A6 4.0 TDI Quattro Primium</t>
  </si>
  <si>
    <t>A6 4.2</t>
  </si>
  <si>
    <t>A6 4.2 Q AWD</t>
  </si>
  <si>
    <t>GH-4FBATS</t>
  </si>
  <si>
    <t>A6 4.5 TDI</t>
  </si>
  <si>
    <t>A6 4.5 TDISI Quattro</t>
  </si>
  <si>
    <t>A6 40 TDI Quattro</t>
  </si>
  <si>
    <t>A6 40 TFSI</t>
  </si>
  <si>
    <t>A6 40 TFSI Quattro</t>
  </si>
  <si>
    <t>A6 50 TDI Quattro</t>
  </si>
  <si>
    <t>A6 50 TFSI Quattro</t>
  </si>
  <si>
    <t>A6 55 TDI Quattro</t>
  </si>
  <si>
    <t>A6 Avant 3.0</t>
  </si>
  <si>
    <t>A6 Avant 35 TDI Quattro</t>
  </si>
  <si>
    <t>A6 F35 TDIdy</t>
  </si>
  <si>
    <t>A7 40 TDI</t>
  </si>
  <si>
    <t>A7 40 TFSI Quattro</t>
  </si>
  <si>
    <t>A7 50 TDI Quattro</t>
  </si>
  <si>
    <t>A7 50 TFSI Quattro</t>
  </si>
  <si>
    <t>A7 55 TDI Quattro</t>
  </si>
  <si>
    <t>A7 55 TDIqudy</t>
  </si>
  <si>
    <t>ZZZF8</t>
  </si>
  <si>
    <t>A8 2.8 Quattro</t>
  </si>
  <si>
    <t>4D</t>
  </si>
  <si>
    <t>4E</t>
  </si>
  <si>
    <t>4H</t>
  </si>
  <si>
    <t>A8 3.0 TFSI Quattro</t>
  </si>
  <si>
    <t>A8 3.2 FSI</t>
  </si>
  <si>
    <t>A8 3.2 FSI Quattro</t>
  </si>
  <si>
    <t>A8 4.2 FSI Quattro</t>
  </si>
  <si>
    <t>A8 4.2 FSI Quattro+</t>
  </si>
  <si>
    <t>A8 4.2 Quattro</t>
  </si>
  <si>
    <t>GH-4EBFMF</t>
  </si>
  <si>
    <t>A8 4.2L</t>
  </si>
  <si>
    <t>A8 55TFSI Quattro</t>
    <phoneticPr fontId="0" type="noConversion"/>
  </si>
  <si>
    <t>RGEF8</t>
  </si>
  <si>
    <t>A8 65 TFSI Quattro</t>
  </si>
  <si>
    <t>A8 L 4.2Q</t>
  </si>
  <si>
    <t>A8 L 60 TDI Quattro</t>
  </si>
  <si>
    <t>A8 L 60 TFSI Quattro</t>
  </si>
  <si>
    <t>A8 L 65 TFSI Quattro</t>
  </si>
  <si>
    <t>A8 LW 12 Quattro</t>
  </si>
  <si>
    <t>A8 LWB 3.0 TDI Quattro</t>
  </si>
  <si>
    <t>A8 LWB 4.0 TFSI Quattro</t>
  </si>
  <si>
    <t>A8 LWB 4.2 TDI Quattro</t>
  </si>
  <si>
    <t>A8 LWB 6.3 FSI Quattro</t>
  </si>
  <si>
    <t>Allroad Quattro 2.7 T</t>
  </si>
  <si>
    <t>Continental GT V8</t>
  </si>
  <si>
    <t>3S</t>
  </si>
  <si>
    <t>Q2</t>
  </si>
  <si>
    <t>ZZZGA</t>
  </si>
  <si>
    <t>Q3</t>
    <phoneticPr fontId="0" type="noConversion"/>
  </si>
  <si>
    <t>ZZZF3</t>
  </si>
  <si>
    <t>8U</t>
  </si>
  <si>
    <t>BU</t>
  </si>
  <si>
    <t>Q3 35 TDI</t>
  </si>
  <si>
    <t>F3</t>
  </si>
  <si>
    <t>Q5</t>
    <phoneticPr fontId="0" type="noConversion"/>
  </si>
  <si>
    <t>BNAFY</t>
  </si>
  <si>
    <t>Q5 2.0 T Quattro</t>
  </si>
  <si>
    <t>FP</t>
  </si>
  <si>
    <t>8R</t>
  </si>
  <si>
    <t>Q5 35 TDIdy</t>
  </si>
  <si>
    <t>Q5 40 TDI quattro</t>
  </si>
  <si>
    <t>FY</t>
  </si>
  <si>
    <t>4L</t>
  </si>
  <si>
    <t>Q7 45 TFSI quattro</t>
  </si>
  <si>
    <t>R8</t>
  </si>
  <si>
    <t>42</t>
  </si>
  <si>
    <t>42BYHF</t>
  </si>
  <si>
    <t>ZZZFX</t>
  </si>
  <si>
    <t>R8 5.2 FSI Quattro</t>
  </si>
  <si>
    <t>R8 Coupe V10 Plus</t>
  </si>
  <si>
    <t>FX</t>
  </si>
  <si>
    <t>R8 Spyder</t>
    <phoneticPr fontId="0" type="noConversion"/>
  </si>
  <si>
    <t>RNDFX</t>
  </si>
  <si>
    <t>R8 Spyder</t>
  </si>
  <si>
    <t>RS3</t>
    <phoneticPr fontId="0" type="noConversion"/>
  </si>
  <si>
    <t>BWGFF</t>
  </si>
  <si>
    <t>RS4</t>
  </si>
  <si>
    <t>RS4 Avant</t>
  </si>
  <si>
    <t>RS7 Plus</t>
  </si>
  <si>
    <t>8L</t>
  </si>
  <si>
    <t>S5 3.0 TFS IQuattro</t>
  </si>
  <si>
    <t>S5 4.2 Quattro</t>
  </si>
  <si>
    <t>S5 Quattro</t>
  </si>
  <si>
    <t>CGAFR</t>
  </si>
  <si>
    <t>S6 Quattro</t>
  </si>
  <si>
    <t>S8 4.0 TFSI</t>
  </si>
  <si>
    <t>S8 Plus</t>
  </si>
  <si>
    <t>SQ 53 TDI Quattro</t>
  </si>
  <si>
    <t>SQ5 35 TDI Quattro</t>
  </si>
  <si>
    <t>T-ROC 2.0 TDI</t>
  </si>
  <si>
    <t>A1</t>
  </si>
  <si>
    <t>TT</t>
    <phoneticPr fontId="0" type="noConversion"/>
  </si>
  <si>
    <t>ZZZ8J</t>
  </si>
  <si>
    <t>8N</t>
  </si>
  <si>
    <t>TT 1.8 Turbo Roadster</t>
  </si>
  <si>
    <t>TT 3.2 Roadster</t>
  </si>
  <si>
    <t>RD38J</t>
  </si>
  <si>
    <t>8J</t>
  </si>
  <si>
    <t>TT Coupe 45 TFSI Quattro</t>
  </si>
  <si>
    <t>FV</t>
  </si>
  <si>
    <t>TT Roadster 1.8 T</t>
  </si>
  <si>
    <t>TT Roadster 45 TFSI Quattro</t>
  </si>
  <si>
    <t>TT S Coupe</t>
  </si>
  <si>
    <t xml:space="preserve">AUDI </t>
  </si>
  <si>
    <t>ENCF5</t>
  </si>
  <si>
    <t>RS5</t>
    <phoneticPr fontId="0" type="noConversion"/>
  </si>
  <si>
    <t>C6AFR</t>
  </si>
  <si>
    <t>Arnage RL</t>
  </si>
  <si>
    <t>Bentayga V8</t>
  </si>
  <si>
    <t>Continental FlyingSpur 6.0</t>
  </si>
  <si>
    <t>Continental GT 6.0</t>
  </si>
  <si>
    <t>Continental GT V8 S</t>
  </si>
  <si>
    <t>Continental Supersports</t>
  </si>
  <si>
    <t>FlyingSpur V8</t>
  </si>
  <si>
    <t>FlyingSpur W12</t>
  </si>
  <si>
    <t>Mulsanne</t>
  </si>
  <si>
    <t>Mulsanne Speed</t>
  </si>
  <si>
    <t>New Continental GT Speed</t>
  </si>
  <si>
    <t>Arnage Final Series</t>
  </si>
  <si>
    <t>LF</t>
  </si>
  <si>
    <t>Bentayga</t>
  </si>
  <si>
    <t>4V</t>
  </si>
  <si>
    <t>AB14V</t>
  </si>
  <si>
    <t>AC2ZV</t>
  </si>
  <si>
    <t>AF14V</t>
  </si>
  <si>
    <t>BENTLEY</t>
    <phoneticPr fontId="0" type="noConversion"/>
  </si>
  <si>
    <t>AL14V</t>
  </si>
  <si>
    <t>Bentayga</t>
    <phoneticPr fontId="0" type="noConversion"/>
  </si>
  <si>
    <t>AM2ZV</t>
  </si>
  <si>
    <t>AP14V</t>
  </si>
  <si>
    <t>AU14V</t>
  </si>
  <si>
    <t>Bentayga W12S</t>
    <phoneticPr fontId="0" type="noConversion"/>
  </si>
  <si>
    <t>AN14V</t>
  </si>
  <si>
    <t xml:space="preserve">Continental </t>
  </si>
  <si>
    <t>FR63W</t>
  </si>
  <si>
    <t>Continental Coupe GT Speed</t>
  </si>
  <si>
    <t>3W</t>
  </si>
  <si>
    <t>Continental Coupe GT V8</t>
  </si>
  <si>
    <t>Continental FlyingSpur</t>
  </si>
  <si>
    <t>BBE</t>
  </si>
  <si>
    <t>BE53W</t>
  </si>
  <si>
    <t>BR53W</t>
  </si>
  <si>
    <t>BR93W</t>
  </si>
  <si>
    <t>BS53S</t>
  </si>
  <si>
    <t>Continental FlyingSpur Speed</t>
  </si>
  <si>
    <t>Continental GT</t>
  </si>
  <si>
    <t>3W345A</t>
  </si>
  <si>
    <t>CA13S</t>
  </si>
  <si>
    <t>CD13S</t>
  </si>
  <si>
    <t>CE63W</t>
  </si>
  <si>
    <t>CG43W</t>
  </si>
  <si>
    <t>CR63W</t>
  </si>
  <si>
    <t>Continental GT</t>
    <phoneticPr fontId="0" type="noConversion"/>
  </si>
  <si>
    <t>CS13S</t>
  </si>
  <si>
    <t>CU7ZA</t>
  </si>
  <si>
    <t>FN63W</t>
  </si>
  <si>
    <t>FR7ZA</t>
  </si>
  <si>
    <t>FT7ZA</t>
  </si>
  <si>
    <t>GN23W</t>
  </si>
  <si>
    <t>GTCoupe</t>
  </si>
  <si>
    <t>Continental GT 3R</t>
  </si>
  <si>
    <t>Continental GT C</t>
  </si>
  <si>
    <t>DA33S</t>
  </si>
  <si>
    <t>DD33S</t>
  </si>
  <si>
    <t>DE23W</t>
  </si>
  <si>
    <t>DS33S</t>
  </si>
  <si>
    <t>GE23W</t>
  </si>
  <si>
    <t>GT3ZA</t>
  </si>
  <si>
    <t>Continental GT C 6.0</t>
  </si>
  <si>
    <t>Continental GT C V8</t>
  </si>
  <si>
    <t>Continental GT Speed</t>
  </si>
  <si>
    <t>Continental GT V8</t>
    <phoneticPr fontId="0" type="noConversion"/>
  </si>
  <si>
    <t>CJ13S</t>
  </si>
  <si>
    <t>Continental GT V8 Convertible</t>
  </si>
  <si>
    <t>FlyingSpur</t>
    <phoneticPr fontId="0" type="noConversion"/>
  </si>
  <si>
    <t>BA53S</t>
  </si>
  <si>
    <t>FlyingSpur</t>
  </si>
  <si>
    <t>EB53W</t>
  </si>
  <si>
    <t>EC9ZA</t>
  </si>
  <si>
    <t>EE53W</t>
  </si>
  <si>
    <t>ET9ZA</t>
  </si>
  <si>
    <t>FlyingSpur V8 S</t>
  </si>
  <si>
    <t>Flyingspur W12 S</t>
  </si>
  <si>
    <t>EW53W</t>
  </si>
  <si>
    <t>3Y</t>
  </si>
  <si>
    <t>AM83Y</t>
  </si>
  <si>
    <t>AP83Y</t>
  </si>
  <si>
    <t>AU83Y</t>
  </si>
  <si>
    <t>BD63Y</t>
  </si>
  <si>
    <t>BE63Y</t>
  </si>
  <si>
    <t>BM63Y</t>
  </si>
  <si>
    <t>BN63Y</t>
  </si>
  <si>
    <t>BU63Y</t>
  </si>
  <si>
    <t>BV63Y</t>
  </si>
  <si>
    <t>318Ci</t>
  </si>
  <si>
    <t>318i</t>
  </si>
  <si>
    <t>320d</t>
  </si>
  <si>
    <t>8C51</t>
  </si>
  <si>
    <t>PN31</t>
  </si>
  <si>
    <t>PN35</t>
  </si>
  <si>
    <t>320e</t>
  </si>
  <si>
    <t>11GK</t>
  </si>
  <si>
    <t>330e</t>
  </si>
  <si>
    <t>5P71</t>
  </si>
  <si>
    <t>330e i Performance</t>
  </si>
  <si>
    <t>8E11</t>
  </si>
  <si>
    <t>523d</t>
  </si>
  <si>
    <t>11ES</t>
  </si>
  <si>
    <t>523d xDrive</t>
  </si>
  <si>
    <t>31ES</t>
  </si>
  <si>
    <t xml:space="preserve">528i xDrive </t>
  </si>
  <si>
    <t>5A71</t>
  </si>
  <si>
    <t>530e</t>
  </si>
  <si>
    <t>51AG</t>
  </si>
  <si>
    <t>530e iPerformance Luxury</t>
    <phoneticPr fontId="2" type="noConversion"/>
  </si>
  <si>
    <t>JS91</t>
  </si>
  <si>
    <t>530e iPerformance M Sport Package</t>
    <phoneticPr fontId="2" type="noConversion"/>
  </si>
  <si>
    <t>530iC</t>
  </si>
  <si>
    <t xml:space="preserve">535i GT xDrive </t>
  </si>
  <si>
    <t>SP21</t>
  </si>
  <si>
    <t>540i xDrive Luxury</t>
  </si>
  <si>
    <t>JB51</t>
  </si>
  <si>
    <t>540i xDrive M Sport Package</t>
  </si>
  <si>
    <t>630d xDrive</t>
  </si>
  <si>
    <t>JY41</t>
  </si>
  <si>
    <t>730d xDrive</t>
  </si>
  <si>
    <t>7B81</t>
  </si>
  <si>
    <t>730Ld xDrive</t>
  </si>
  <si>
    <t>7J41</t>
  </si>
  <si>
    <t>740d xDrive</t>
  </si>
  <si>
    <t>7D21</t>
  </si>
  <si>
    <t>745e iPerformance Design Pure Excellence (20)</t>
    <phoneticPr fontId="2" type="noConversion"/>
  </si>
  <si>
    <t>7D61</t>
  </si>
  <si>
    <t>745e iPerformance M Sport Package(20)</t>
    <phoneticPr fontId="2" type="noConversion"/>
  </si>
  <si>
    <t>745Le iPerformance Design Pure Excellence</t>
    <phoneticPr fontId="2" type="noConversion"/>
  </si>
  <si>
    <t>7W21</t>
  </si>
  <si>
    <t>745Le iPerformance M Sport Package</t>
    <phoneticPr fontId="2" type="noConversion"/>
  </si>
  <si>
    <t>1Z21</t>
  </si>
  <si>
    <t>i3 120Ah LUX</t>
  </si>
  <si>
    <t>8P21</t>
  </si>
  <si>
    <t>i3 120Ah SOL plus</t>
  </si>
  <si>
    <t>i3 94Ah</t>
  </si>
  <si>
    <t>1Z61</t>
  </si>
  <si>
    <t>7Z21</t>
  </si>
  <si>
    <t>i4 eDrive40</t>
  </si>
  <si>
    <t>71AW</t>
  </si>
  <si>
    <t>i8</t>
  </si>
  <si>
    <t>2Z21</t>
  </si>
  <si>
    <t>i8 LCI</t>
  </si>
  <si>
    <t>2Z41</t>
  </si>
  <si>
    <t>i8 Roadster</t>
  </si>
  <si>
    <t>2Z61</t>
  </si>
  <si>
    <t>iX3 M Sport</t>
  </si>
  <si>
    <t>41DU</t>
  </si>
  <si>
    <t xml:space="preserve">M550d xDrive </t>
  </si>
  <si>
    <t>5D91</t>
  </si>
  <si>
    <t xml:space="preserve">M6 Gran Coupe </t>
  </si>
  <si>
    <t>6C91</t>
  </si>
  <si>
    <t>X3 xDrive30d</t>
  </si>
  <si>
    <t>UZ91</t>
  </si>
  <si>
    <t>X3 xDrive30e</t>
  </si>
  <si>
    <t>71DP</t>
  </si>
  <si>
    <t>X3 xDrive30e M Sport Package</t>
  </si>
  <si>
    <t>TS51</t>
  </si>
  <si>
    <t>X5 xDrive30d</t>
  </si>
  <si>
    <t>JU81</t>
  </si>
  <si>
    <t>X5 xDrive45e iPerformance</t>
  </si>
  <si>
    <t>TA61</t>
  </si>
  <si>
    <t xml:space="preserve">X6 </t>
  </si>
  <si>
    <t>FG8C5</t>
  </si>
  <si>
    <t>X6 xDrive30d</t>
  </si>
  <si>
    <t>GT81</t>
  </si>
  <si>
    <t>X7 xDrive40d</t>
  </si>
  <si>
    <t>TB41</t>
  </si>
  <si>
    <t>Active Hybrid 7</t>
  </si>
  <si>
    <t>118d M Sport Package</t>
    <phoneticPr fontId="2" type="noConversion"/>
  </si>
  <si>
    <t>1M Coupe</t>
  </si>
  <si>
    <t>220d Coupe</t>
  </si>
  <si>
    <t>220d Gran Coupe Advantage(HEA)</t>
    <phoneticPr fontId="2" type="noConversion"/>
  </si>
  <si>
    <t>220d Gran Coupe Luxury</t>
    <phoneticPr fontId="2" type="noConversion"/>
  </si>
  <si>
    <t>320d Gran Turismo Luxury RDE2</t>
    <phoneticPr fontId="2" type="noConversion"/>
  </si>
  <si>
    <t>320d Gran Turismo RDE2</t>
    <phoneticPr fontId="2" type="noConversion"/>
  </si>
  <si>
    <t xml:space="preserve">320d M Sport Package </t>
  </si>
  <si>
    <t>320d Touring</t>
  </si>
  <si>
    <t xml:space="preserve">320d xDrive </t>
  </si>
  <si>
    <t xml:space="preserve">320d xDrive Gran Turismo </t>
  </si>
  <si>
    <t>320d xDrive Gran Turismo RDE2</t>
    <phoneticPr fontId="2" type="noConversion"/>
  </si>
  <si>
    <t>320d xDrive Gran Turismo Sport RDE2</t>
    <phoneticPr fontId="2" type="noConversion"/>
  </si>
  <si>
    <t>320d xDrive M Sport Package</t>
  </si>
  <si>
    <t>320d xDrive Touring</t>
  </si>
  <si>
    <t>320i A</t>
  </si>
  <si>
    <t>325C</t>
  </si>
  <si>
    <t>325d</t>
  </si>
  <si>
    <t>325i</t>
  </si>
  <si>
    <t>328i Convertible</t>
  </si>
  <si>
    <t xml:space="preserve">328i Gran Turismo </t>
  </si>
  <si>
    <t>330i</t>
  </si>
  <si>
    <t>335i</t>
  </si>
  <si>
    <t>335i Convertible</t>
  </si>
  <si>
    <t>420d Coupe</t>
  </si>
  <si>
    <t>420d Coupe M Sport Package RDE</t>
    <phoneticPr fontId="2" type="noConversion"/>
  </si>
  <si>
    <t xml:space="preserve">420d Gran Coupe </t>
  </si>
  <si>
    <t>420d xDrive Coupe</t>
  </si>
  <si>
    <t xml:space="preserve">420d xDrive Gran Coupe </t>
  </si>
  <si>
    <t>420d xDrive Gran Coupe Sport RDE</t>
    <phoneticPr fontId="2" type="noConversion"/>
  </si>
  <si>
    <t>420i Coupe</t>
  </si>
  <si>
    <t xml:space="preserve">420i Coupe M Sport Package </t>
  </si>
  <si>
    <t xml:space="preserve">420i Gran Coupe </t>
  </si>
  <si>
    <t>428i Convertible</t>
  </si>
  <si>
    <t>428i Coupe</t>
  </si>
  <si>
    <t>430i Convertible</t>
  </si>
  <si>
    <t xml:space="preserve">430i Convertible M Sport Package </t>
  </si>
  <si>
    <t>430i Coupe</t>
  </si>
  <si>
    <t xml:space="preserve">430i Coupe M Sport Package </t>
  </si>
  <si>
    <t xml:space="preserve">435d xDrive Gran Coupe </t>
  </si>
  <si>
    <t>520d</t>
  </si>
  <si>
    <t>520d Touring</t>
  </si>
  <si>
    <t xml:space="preserve">520d xDrive </t>
  </si>
  <si>
    <t>520i</t>
  </si>
  <si>
    <t>520i A</t>
  </si>
  <si>
    <t>520i Luxury</t>
    <phoneticPr fontId="2" type="noConversion"/>
  </si>
  <si>
    <t>523i A</t>
  </si>
  <si>
    <t>525d</t>
  </si>
  <si>
    <t xml:space="preserve">525d xDrive </t>
  </si>
  <si>
    <t>525d xDrive Touring</t>
  </si>
  <si>
    <t>525i</t>
  </si>
  <si>
    <t>528i A</t>
  </si>
  <si>
    <t xml:space="preserve">530d xDrive </t>
  </si>
  <si>
    <t>530i</t>
  </si>
  <si>
    <t>530i Luxury</t>
    <phoneticPr fontId="2" type="noConversion"/>
  </si>
  <si>
    <t>530i M Sport Package</t>
    <phoneticPr fontId="2" type="noConversion"/>
  </si>
  <si>
    <t>530i xDrive Luxury</t>
    <phoneticPr fontId="2" type="noConversion"/>
  </si>
  <si>
    <t>530i xDrive M Sport Package</t>
    <phoneticPr fontId="2" type="noConversion"/>
  </si>
  <si>
    <t>535d</t>
  </si>
  <si>
    <t>540i xDrive Luxury</t>
    <phoneticPr fontId="2" type="noConversion"/>
  </si>
  <si>
    <t>540i xDrive M Sport Package</t>
    <phoneticPr fontId="2" type="noConversion"/>
  </si>
  <si>
    <t>620d xDrive M Sport Package</t>
    <phoneticPr fontId="2" type="noConversion"/>
  </si>
  <si>
    <t>630i xDrive Luxury</t>
    <phoneticPr fontId="2" type="noConversion"/>
  </si>
  <si>
    <t>630i xDrive M Sport Package</t>
    <phoneticPr fontId="2" type="noConversion"/>
  </si>
  <si>
    <t xml:space="preserve">640d xDrive Gran Coupe </t>
  </si>
  <si>
    <t xml:space="preserve">640i Gran Coupe </t>
  </si>
  <si>
    <t>650i</t>
  </si>
  <si>
    <t>650i Convertible</t>
  </si>
  <si>
    <t>730d</t>
  </si>
  <si>
    <t xml:space="preserve">730d xDrive </t>
  </si>
  <si>
    <t>730d xDrive M Sport Package(19)</t>
    <phoneticPr fontId="2" type="noConversion"/>
  </si>
  <si>
    <t>730Ld</t>
  </si>
  <si>
    <t xml:space="preserve">730Ld xDrive </t>
  </si>
  <si>
    <t>730Ld xDrive Design Pure Excellence</t>
  </si>
  <si>
    <t>740d</t>
  </si>
  <si>
    <t xml:space="preserve">740d xDrive </t>
  </si>
  <si>
    <t>740d xDrive Design Pure Excellence(20)</t>
    <phoneticPr fontId="2" type="noConversion"/>
  </si>
  <si>
    <t>740d xDrive M Sport Package(19)</t>
    <phoneticPr fontId="2" type="noConversion"/>
  </si>
  <si>
    <t>740d xDrive M Sport Package(20)</t>
    <phoneticPr fontId="2" type="noConversion"/>
  </si>
  <si>
    <t>740i</t>
  </si>
  <si>
    <t xml:space="preserve">740Ld xDrive </t>
  </si>
  <si>
    <t>740Ld xDrive Design Pure Excellence</t>
    <phoneticPr fontId="2" type="noConversion"/>
  </si>
  <si>
    <t>740Ld xDrive M Sport Package</t>
    <phoneticPr fontId="2" type="noConversion"/>
  </si>
  <si>
    <t xml:space="preserve">740Li xDrive </t>
  </si>
  <si>
    <t>740Li xDrive Design Pure Excellence</t>
  </si>
  <si>
    <t>750i</t>
  </si>
  <si>
    <t xml:space="preserve">750Ld xDrive </t>
  </si>
  <si>
    <t xml:space="preserve">750Li xDrive </t>
  </si>
  <si>
    <t>750Li xDrive Design Pure Excellence</t>
    <phoneticPr fontId="2" type="noConversion"/>
  </si>
  <si>
    <t>840d xDrive Gran Coupe M Sport Package</t>
    <phoneticPr fontId="2" type="noConversion"/>
  </si>
  <si>
    <t>840i xDrive Gran Coupe M Sport Package</t>
    <phoneticPr fontId="2" type="noConversion"/>
  </si>
  <si>
    <t>Active Tourer</t>
  </si>
  <si>
    <t>Active Tourer Luxury</t>
  </si>
  <si>
    <t>BMW 320i</t>
  </si>
  <si>
    <t>BMW 320i Luxury</t>
  </si>
  <si>
    <t>BMW 320i M Sport Package</t>
  </si>
  <si>
    <t>BMW 420d Gran Coupe Luxury RDE</t>
  </si>
  <si>
    <t>BMW 420d Gran Coupe Luxury RDE2</t>
  </si>
  <si>
    <t>BMW 435d xDrive Gran Coupe M Sport Package WLTP</t>
  </si>
  <si>
    <t>BMW 640i xDrive Luxury</t>
  </si>
  <si>
    <t>BMW 640i xDrive M Sport Package</t>
  </si>
  <si>
    <t>BMW 840i xDrive Coupe M  Sport Package</t>
  </si>
  <si>
    <t>BMW Active Tourer JOY RDE</t>
  </si>
  <si>
    <t>BMW Active Tourer Luxury RDE</t>
  </si>
  <si>
    <t>BMW Active Tourer Sport RDE</t>
  </si>
  <si>
    <t>BMW X1 xDrive18d Advantage</t>
  </si>
  <si>
    <t>BMW X1 xDrive18d M sport Package</t>
  </si>
  <si>
    <t>BMW X1 xDrive20i Advantage</t>
  </si>
  <si>
    <t>BMW X1 xDrive20i M Sport Package</t>
  </si>
  <si>
    <t>BMW X1 xDrive25i Advantage</t>
  </si>
  <si>
    <t>BMW X1 xDrive25i M sport Package</t>
  </si>
  <si>
    <t>BMW X2 xDrive20i Advantage</t>
    <phoneticPr fontId="2" type="noConversion"/>
  </si>
  <si>
    <t>BMW X2 xDrive20i M Sport Package</t>
  </si>
  <si>
    <t>BMW X4 xDrive20i M Sport X</t>
  </si>
  <si>
    <t>BMW X4 xDrive20i xLine</t>
  </si>
  <si>
    <t>BMW Z4 M40i</t>
  </si>
  <si>
    <t>M3</t>
  </si>
  <si>
    <t>M3 Convertible</t>
  </si>
  <si>
    <t>M340i</t>
    <phoneticPr fontId="2" type="noConversion"/>
  </si>
  <si>
    <t>M4 Convertible</t>
  </si>
  <si>
    <t>M4 Coupe</t>
  </si>
  <si>
    <t>M5</t>
  </si>
  <si>
    <t>M5 Competition Package</t>
    <phoneticPr fontId="2" type="noConversion"/>
  </si>
  <si>
    <t>M6</t>
  </si>
  <si>
    <t>M6 Coupe</t>
  </si>
  <si>
    <t xml:space="preserve">M760Li xDrive </t>
  </si>
  <si>
    <t>MINI Cooper Clubman (16)</t>
  </si>
  <si>
    <t>MINI Cooper Clubman(17 18 19)</t>
  </si>
  <si>
    <t>MINI Cooper Countryman(16)</t>
  </si>
  <si>
    <t>MINI Cooper Countryman(18)</t>
  </si>
  <si>
    <t>MINI Cooper D Clubman(16)</t>
  </si>
  <si>
    <t>MINI Cooper D Clubman(17 18 19)</t>
  </si>
  <si>
    <t>MINI Cooper D Countryman ALL4 RDE(17)</t>
  </si>
  <si>
    <t>MINI Cooper D Countryman ALL4 RDE(18)</t>
  </si>
  <si>
    <t>MINI Cooper five-door(15)</t>
  </si>
  <si>
    <t>MINI Cooper five-door(16 17 18)</t>
  </si>
  <si>
    <t>MINI Cooper S Clubman (17 18 19)</t>
  </si>
  <si>
    <t>MINI Cooper S Clubman (18)</t>
  </si>
  <si>
    <t>MINI Cooper S Countryman ALL4(18)</t>
  </si>
  <si>
    <t>MINI Cooper S five-door(16 17 18)</t>
  </si>
  <si>
    <t>MINI Cooper S(16 17 18)</t>
  </si>
  <si>
    <t>MINI Cooper SD Clubman(18)</t>
  </si>
  <si>
    <t>MINI Cooper SD Countryman ALL4 RDE(18)</t>
  </si>
  <si>
    <t>MINI John Cooper Works (17 18)</t>
  </si>
  <si>
    <t>MINI John Cooper Works Convertible (17)</t>
  </si>
  <si>
    <t>MINI John Cooper Works Countryman ALL4(18)</t>
  </si>
  <si>
    <t>MINI John Cooper Works Countryman ALL4(19)</t>
  </si>
  <si>
    <t>X1 xDrive 18d</t>
  </si>
  <si>
    <t>X1 xDrive 18d Premium</t>
  </si>
  <si>
    <t>X1 xDrive 20d</t>
  </si>
  <si>
    <t>X1 xDrive 20d xLine</t>
  </si>
  <si>
    <t>X2 xDrive 20d Advantage</t>
  </si>
  <si>
    <t>X2 xDrive18d M Sport Package</t>
    <phoneticPr fontId="2" type="noConversion"/>
  </si>
  <si>
    <t>X2 xDrive25i M Sport Package</t>
    <phoneticPr fontId="2" type="noConversion"/>
  </si>
  <si>
    <t>X3 2.5</t>
  </si>
  <si>
    <t>X3 3.0d</t>
  </si>
  <si>
    <t>X3 xDrive 20d</t>
  </si>
  <si>
    <t>X3 xDrive 30d</t>
  </si>
  <si>
    <t xml:space="preserve">X3 xDrive 30d M Sport Package </t>
  </si>
  <si>
    <t>X3 xDrive20d M Sport Package</t>
    <phoneticPr fontId="2" type="noConversion"/>
  </si>
  <si>
    <t>X3 xDrive20i Luxury</t>
    <phoneticPr fontId="2" type="noConversion"/>
  </si>
  <si>
    <t>X4 xDrive20d M Sport Package</t>
    <phoneticPr fontId="2" type="noConversion"/>
  </si>
  <si>
    <t>X4 xDrive20d M Sport X</t>
    <phoneticPr fontId="2" type="noConversion"/>
  </si>
  <si>
    <t>X5 3.0</t>
  </si>
  <si>
    <t>X5 3.0d</t>
  </si>
  <si>
    <t>X5 4.4</t>
  </si>
  <si>
    <t>X5 4.8i</t>
  </si>
  <si>
    <t>X5 M</t>
  </si>
  <si>
    <t>X5 M50d</t>
  </si>
  <si>
    <t>X5 xDrive 30d</t>
  </si>
  <si>
    <t xml:space="preserve">X5 xDrive 30d M Sport Package </t>
  </si>
  <si>
    <t>X5 xDrive 30d xLine</t>
  </si>
  <si>
    <t>X5 xDrive 30i</t>
  </si>
  <si>
    <t>X5 xDrive 40d</t>
  </si>
  <si>
    <t>X5 xDrive 48i</t>
  </si>
  <si>
    <t>X6 3.0d</t>
  </si>
  <si>
    <t>X6 M50d</t>
    <phoneticPr fontId="2" type="noConversion"/>
  </si>
  <si>
    <t>X6 xDrive 30d</t>
  </si>
  <si>
    <t>X6 xDrive 35i</t>
  </si>
  <si>
    <t>X6 xDrive 40d</t>
  </si>
  <si>
    <t>X6 xDrive 50i</t>
  </si>
  <si>
    <t>X6 xDrive30d M Sport Package</t>
    <phoneticPr fontId="2" type="noConversion"/>
  </si>
  <si>
    <t>X6 xDrive30d xLine</t>
    <phoneticPr fontId="2" type="noConversion"/>
  </si>
  <si>
    <t>X7 xDrive40i Design Pure Excellence</t>
    <phoneticPr fontId="2" type="noConversion"/>
  </si>
  <si>
    <t>X7 xDrive40i M Sport Package</t>
    <phoneticPr fontId="2" type="noConversion"/>
  </si>
  <si>
    <t>Z3 2.2</t>
  </si>
  <si>
    <t>Z4 2.5</t>
  </si>
  <si>
    <t>Z4 3.0</t>
  </si>
  <si>
    <t>Z4 3.0si Coupe</t>
  </si>
  <si>
    <t>Z4 sDrive 28i</t>
  </si>
  <si>
    <t>Z4 sDrive 30i</t>
  </si>
  <si>
    <t>Z4 sDrive 35i</t>
  </si>
  <si>
    <t xml:space="preserve"> 220i Gran Coupe</t>
  </si>
  <si>
    <t>31AL</t>
  </si>
  <si>
    <t xml:space="preserve"> 335i</t>
  </si>
  <si>
    <t>PM55</t>
  </si>
  <si>
    <t xml:space="preserve"> 335i Convertible</t>
  </si>
  <si>
    <t xml:space="preserve"> 420d Gran Coupe</t>
  </si>
  <si>
    <t>21AX</t>
  </si>
  <si>
    <t xml:space="preserve"> 420i Gran Coupe</t>
  </si>
  <si>
    <t>31AV</t>
  </si>
  <si>
    <t xml:space="preserve"> 520i</t>
  </si>
  <si>
    <t>11BH</t>
  </si>
  <si>
    <t xml:space="preserve"> M135i xDrive</t>
  </si>
  <si>
    <t>7L11</t>
  </si>
  <si>
    <t xml:space="preserve"> M4 Competition M xDrive</t>
  </si>
  <si>
    <t>41AZ</t>
  </si>
  <si>
    <t xml:space="preserve"> M440i xDrive Convertible</t>
  </si>
  <si>
    <t>61AT</t>
  </si>
  <si>
    <t xml:space="preserve"> X2 M35i</t>
  </si>
  <si>
    <t>YN11</t>
  </si>
  <si>
    <t xml:space="preserve"> X3</t>
    <phoneticPr fontId="0" type="noConversion"/>
  </si>
  <si>
    <t>TY5C0</t>
  </si>
  <si>
    <t xml:space="preserve"> X3 M Competition</t>
  </si>
  <si>
    <t>11EC</t>
  </si>
  <si>
    <t xml:space="preserve"> X3 M40i</t>
  </si>
  <si>
    <t>81DP</t>
  </si>
  <si>
    <t xml:space="preserve"> X3 xDrive20d</t>
  </si>
  <si>
    <t>11BZ</t>
  </si>
  <si>
    <t xml:space="preserve"> X3 xDrive20i</t>
  </si>
  <si>
    <t>31DP</t>
  </si>
  <si>
    <t xml:space="preserve"> X4 M Competition</t>
  </si>
  <si>
    <t>21EC</t>
  </si>
  <si>
    <t xml:space="preserve"> X4 M40i</t>
  </si>
  <si>
    <t>41DT</t>
  </si>
  <si>
    <t xml:space="preserve"> X4 xDrive20d</t>
  </si>
  <si>
    <t>31CA</t>
  </si>
  <si>
    <t xml:space="preserve"> X4 xDrive20i</t>
  </si>
  <si>
    <t>21DT</t>
  </si>
  <si>
    <t xml:space="preserve"> X5 3.0d</t>
  </si>
  <si>
    <t>Z4 3.0si</t>
  </si>
  <si>
    <t xml:space="preserve"> Z4 3.0si Coupe</t>
  </si>
  <si>
    <t>118d</t>
  </si>
  <si>
    <t>1C11</t>
  </si>
  <si>
    <t>1S51</t>
  </si>
  <si>
    <t>118d (17)</t>
    <phoneticPr fontId="2" type="noConversion"/>
  </si>
  <si>
    <t>7M91</t>
  </si>
  <si>
    <t>118d JOY WLTP</t>
  </si>
  <si>
    <t>118d Sport</t>
  </si>
  <si>
    <t>1C31</t>
  </si>
  <si>
    <t>118d Sport</t>
    <phoneticPr fontId="2" type="noConversion"/>
  </si>
  <si>
    <t>118d Sport WLTP</t>
  </si>
  <si>
    <t>120d</t>
  </si>
  <si>
    <t>1S71</t>
  </si>
  <si>
    <t>UR31</t>
  </si>
  <si>
    <t>135i</t>
  </si>
  <si>
    <t>UR91</t>
  </si>
  <si>
    <t>1H11</t>
  </si>
  <si>
    <t>2G71</t>
  </si>
  <si>
    <t>51AM</t>
  </si>
  <si>
    <t>318</t>
  </si>
  <si>
    <t>318iSA</t>
  </si>
  <si>
    <t>320</t>
  </si>
  <si>
    <t>3D31</t>
  </si>
  <si>
    <t>5V51</t>
  </si>
  <si>
    <t>PP15</t>
  </si>
  <si>
    <t>320d Efficient Dynamics Edition</t>
  </si>
  <si>
    <t>3E11</t>
  </si>
  <si>
    <t>8D11</t>
  </si>
  <si>
    <t>320d Efficient Dynamics Edition WLTP</t>
  </si>
  <si>
    <t xml:space="preserve">320d Gran Turismo </t>
  </si>
  <si>
    <t>3Y31</t>
  </si>
  <si>
    <t>8T31</t>
  </si>
  <si>
    <t>8Y71</t>
  </si>
  <si>
    <t>320d Gran Turismo Luxury RDE</t>
  </si>
  <si>
    <t>320d Gran Turismo Luxury WLTP</t>
  </si>
  <si>
    <t>320d Gran Turismo M Sport Shadow RDE</t>
    <phoneticPr fontId="2" type="noConversion"/>
  </si>
  <si>
    <t>320d Gran Turismo RDE</t>
  </si>
  <si>
    <t>320d Gran Turismo WLTP</t>
  </si>
  <si>
    <t xml:space="preserve">320d Gran Turismo xDrive </t>
  </si>
  <si>
    <t>8T51</t>
  </si>
  <si>
    <t>320d M Sport Package WLTP</t>
  </si>
  <si>
    <t>320d Sport</t>
    <phoneticPr fontId="2" type="noConversion"/>
  </si>
  <si>
    <t>3K31</t>
  </si>
  <si>
    <t>8H91</t>
  </si>
  <si>
    <t>320d Touring M Sport Shadow WLTP</t>
  </si>
  <si>
    <t>320d WLTP</t>
  </si>
  <si>
    <t>320d xDrive</t>
  </si>
  <si>
    <t>5V71</t>
  </si>
  <si>
    <t>3D51</t>
  </si>
  <si>
    <t>8C91</t>
  </si>
  <si>
    <t>3Y51</t>
  </si>
  <si>
    <t>8Y91</t>
  </si>
  <si>
    <t>320d xDrive Gran Turismo M Sport Shadow RDE</t>
    <phoneticPr fontId="2" type="noConversion"/>
  </si>
  <si>
    <t>320d xDrive Gran Turismo RDE</t>
  </si>
  <si>
    <t>320d xDrive Gran Turismo Sport RDE</t>
  </si>
  <si>
    <t>320d xDrive Gran Turismo Sport WLTP</t>
  </si>
  <si>
    <t>320d xDrive Gran Turismo WLTP</t>
  </si>
  <si>
    <t>3K51</t>
  </si>
  <si>
    <t>320d xDrive WLTP</t>
  </si>
  <si>
    <t>320dED</t>
  </si>
  <si>
    <t>PP51</t>
  </si>
  <si>
    <t>320i</t>
  </si>
  <si>
    <t>3B11</t>
  </si>
  <si>
    <t>8A91</t>
  </si>
  <si>
    <t>BMW</t>
    <phoneticPr fontId="0" type="noConversion"/>
  </si>
  <si>
    <t>320i</t>
    <phoneticPr fontId="0" type="noConversion"/>
  </si>
  <si>
    <t>8E1G5</t>
  </si>
  <si>
    <t>PG51</t>
  </si>
  <si>
    <t>PG55</t>
  </si>
  <si>
    <t>320iA</t>
  </si>
  <si>
    <t>323i</t>
  </si>
  <si>
    <t>325Ci</t>
  </si>
  <si>
    <t>325Ci C</t>
  </si>
  <si>
    <t>325CiC</t>
  </si>
  <si>
    <t>3D71</t>
  </si>
  <si>
    <t>328i</t>
  </si>
  <si>
    <t>3A5C5</t>
  </si>
  <si>
    <t>3B5C5</t>
  </si>
  <si>
    <t>3C11</t>
  </si>
  <si>
    <t>3C1C5</t>
  </si>
  <si>
    <t>8E91</t>
  </si>
  <si>
    <t>PH55</t>
  </si>
  <si>
    <t>DW71</t>
  </si>
  <si>
    <t>3X31</t>
  </si>
  <si>
    <t>328Xi</t>
  </si>
  <si>
    <t>330</t>
  </si>
  <si>
    <t>330Ci</t>
  </si>
  <si>
    <t>330Ci C</t>
  </si>
  <si>
    <t>330CiC</t>
  </si>
  <si>
    <t>5R31</t>
  </si>
  <si>
    <t>8B91</t>
  </si>
  <si>
    <t>330i Luxury</t>
  </si>
  <si>
    <t xml:space="preserve">330i M Sport Package </t>
  </si>
  <si>
    <t>330i xDrive Luxury</t>
  </si>
  <si>
    <t>5R91</t>
  </si>
  <si>
    <t xml:space="preserve">330i xDrive M Sport Package </t>
  </si>
  <si>
    <t>330i xDrive Sport</t>
  </si>
  <si>
    <t>PM71</t>
  </si>
  <si>
    <t>PM75</t>
  </si>
  <si>
    <t>VB71</t>
  </si>
  <si>
    <t>WL73</t>
  </si>
  <si>
    <t>DX71</t>
  </si>
  <si>
    <t>WL71</t>
  </si>
  <si>
    <t>3P11</t>
  </si>
  <si>
    <t>4P71</t>
  </si>
  <si>
    <t>4X31</t>
  </si>
  <si>
    <t>420d Coupe M Sport Package WLTP</t>
  </si>
  <si>
    <t>4B51</t>
  </si>
  <si>
    <t>4E91</t>
  </si>
  <si>
    <t>4K31</t>
  </si>
  <si>
    <t>420d Gran Coupe Luxury WLTP</t>
  </si>
  <si>
    <t>3P31</t>
  </si>
  <si>
    <t>4P91</t>
  </si>
  <si>
    <t>4B71</t>
  </si>
  <si>
    <t>4F11</t>
  </si>
  <si>
    <t>4K51</t>
  </si>
  <si>
    <t>420d xDrive Gran Coupe Sport WLTP</t>
  </si>
  <si>
    <t>3N11</t>
  </si>
  <si>
    <t>4S31</t>
  </si>
  <si>
    <t>4A11</t>
  </si>
  <si>
    <t>4H31</t>
  </si>
  <si>
    <t>420i Gran Coupe Luxury</t>
  </si>
  <si>
    <t>3V71</t>
  </si>
  <si>
    <t>3N71</t>
  </si>
  <si>
    <t>4Z11</t>
  </si>
  <si>
    <t>430i Convertible Luxury</t>
  </si>
  <si>
    <t>4W31</t>
  </si>
  <si>
    <t>4G11</t>
  </si>
  <si>
    <t>4L31</t>
  </si>
  <si>
    <t>520</t>
  </si>
  <si>
    <t>5C31</t>
  </si>
  <si>
    <t>5E51</t>
  </si>
  <si>
    <t>FW11</t>
  </si>
  <si>
    <t>JC31</t>
  </si>
  <si>
    <t>NX31</t>
  </si>
  <si>
    <t>520d Luxury</t>
  </si>
  <si>
    <t>JF31</t>
  </si>
  <si>
    <t>520d M Sport Package</t>
  </si>
  <si>
    <t>5J31</t>
  </si>
  <si>
    <t>MX11</t>
  </si>
  <si>
    <t>5B91</t>
  </si>
  <si>
    <t>5E71</t>
  </si>
  <si>
    <t>JC51</t>
  </si>
  <si>
    <t>520d xDrive Luxury</t>
  </si>
  <si>
    <t>JF51</t>
  </si>
  <si>
    <t>520d xDrive M Sport Package</t>
  </si>
  <si>
    <t>JK71</t>
  </si>
  <si>
    <t>NT11</t>
  </si>
  <si>
    <t>XG11</t>
  </si>
  <si>
    <t>520iA</t>
  </si>
  <si>
    <t>JK91</t>
  </si>
  <si>
    <t>523CL</t>
  </si>
  <si>
    <t>523i</t>
  </si>
  <si>
    <t>FP31</t>
  </si>
  <si>
    <t>523iA</t>
  </si>
  <si>
    <t>525</t>
  </si>
  <si>
    <t>5C71</t>
  </si>
  <si>
    <t>XA31</t>
  </si>
  <si>
    <t>5C91</t>
  </si>
  <si>
    <t>XA11</t>
  </si>
  <si>
    <t>5J91</t>
  </si>
  <si>
    <t>XB91</t>
  </si>
  <si>
    <t>NA53</t>
  </si>
  <si>
    <t>NE51</t>
  </si>
  <si>
    <t>528i</t>
  </si>
  <si>
    <t>5A51</t>
  </si>
  <si>
    <t>FR11</t>
  </si>
  <si>
    <t>NU53</t>
  </si>
  <si>
    <t>XG31</t>
  </si>
  <si>
    <t>528iA</t>
  </si>
  <si>
    <t>XH31</t>
  </si>
  <si>
    <t>528Xi</t>
  </si>
  <si>
    <t>NV1C5</t>
  </si>
  <si>
    <t>530C</t>
  </si>
  <si>
    <t>530d</t>
  </si>
  <si>
    <t>JC91</t>
  </si>
  <si>
    <t>530d Luxury WLTP</t>
  </si>
  <si>
    <t>530d M Sport Package RDE</t>
  </si>
  <si>
    <t>530d M Sport Package WLTP</t>
  </si>
  <si>
    <t>530d WLTP</t>
  </si>
  <si>
    <t>5D31</t>
  </si>
  <si>
    <t>530¡</t>
  </si>
  <si>
    <t>530I</t>
  </si>
  <si>
    <t>JD31</t>
  </si>
  <si>
    <t>530i Luxury</t>
  </si>
  <si>
    <t>JR51</t>
  </si>
  <si>
    <t xml:space="preserve">530i xDrive </t>
  </si>
  <si>
    <t>JD91</t>
  </si>
  <si>
    <t>530i xDrive Luxury</t>
  </si>
  <si>
    <t>JR91</t>
  </si>
  <si>
    <t>530Xi</t>
  </si>
  <si>
    <t>5D51</t>
  </si>
  <si>
    <t>FW71</t>
  </si>
  <si>
    <t>NX91</t>
  </si>
  <si>
    <t>XA71</t>
  </si>
  <si>
    <t>535i</t>
  </si>
  <si>
    <t>FR71</t>
  </si>
  <si>
    <t>FR7C5</t>
  </si>
  <si>
    <t>NW13</t>
  </si>
  <si>
    <t>535i GT</t>
  </si>
  <si>
    <t>SN21</t>
  </si>
  <si>
    <t xml:space="preserve">535i xDrive </t>
  </si>
  <si>
    <t>5B31</t>
  </si>
  <si>
    <t>FU71</t>
  </si>
  <si>
    <t>535Xi</t>
  </si>
  <si>
    <t>NV93</t>
  </si>
  <si>
    <t>540i</t>
  </si>
  <si>
    <t>JS31</t>
  </si>
  <si>
    <t xml:space="preserve">550i xDrive </t>
  </si>
  <si>
    <t>FU91</t>
  </si>
  <si>
    <t>620d Luxury</t>
  </si>
  <si>
    <t>JX21</t>
  </si>
  <si>
    <t>620d M Sport Package</t>
  </si>
  <si>
    <t>620d xDrive Luxury</t>
  </si>
  <si>
    <t>JX41</t>
  </si>
  <si>
    <t xml:space="preserve">630d xDrive </t>
  </si>
  <si>
    <t>JW81</t>
  </si>
  <si>
    <t>630d xDrive Luxury RDE</t>
  </si>
  <si>
    <t>630d xDrive Luxury WLTP</t>
  </si>
  <si>
    <t>630d xDrive M Sport Package RDE</t>
  </si>
  <si>
    <t>630d xDrive M Sport Package WLTP</t>
  </si>
  <si>
    <t>81BP</t>
  </si>
  <si>
    <t>640 i xDrive Luxury</t>
  </si>
  <si>
    <t>JV61</t>
  </si>
  <si>
    <t>6A81</t>
  </si>
  <si>
    <t>6E41</t>
  </si>
  <si>
    <t>640i Convertible</t>
  </si>
  <si>
    <t>LW71</t>
  </si>
  <si>
    <t>6A01</t>
  </si>
  <si>
    <t xml:space="preserve">640i xDrive </t>
  </si>
  <si>
    <t xml:space="preserve">640i xDrive M Sport Package </t>
  </si>
  <si>
    <t>645Ci</t>
  </si>
  <si>
    <t>EK13</t>
  </si>
  <si>
    <t>6F51</t>
  </si>
  <si>
    <t>LZ31</t>
  </si>
  <si>
    <t>YP91</t>
  </si>
  <si>
    <t>728i</t>
  </si>
  <si>
    <t>728</t>
  </si>
  <si>
    <t>KM21</t>
  </si>
  <si>
    <t>YC21</t>
  </si>
  <si>
    <t>730d xDrive</t>
    <phoneticPr fontId="2" type="noConversion"/>
  </si>
  <si>
    <t>7S41</t>
  </si>
  <si>
    <t>7C41</t>
  </si>
  <si>
    <t>YC41</t>
  </si>
  <si>
    <t>730d xDrive Design Pure Excellence(19)</t>
  </si>
  <si>
    <t>730d xDrive Design Pure Excellence(20)</t>
  </si>
  <si>
    <t>730d xDrive M Sport Package(20)</t>
  </si>
  <si>
    <t>730d xDrive WLTP</t>
  </si>
  <si>
    <t>KM41</t>
  </si>
  <si>
    <t>YG41</t>
  </si>
  <si>
    <t>7V41</t>
  </si>
  <si>
    <t>7G61</t>
  </si>
  <si>
    <t>730Ld xDrive WLTP</t>
  </si>
  <si>
    <t>730Li</t>
  </si>
  <si>
    <t>735i</t>
  </si>
  <si>
    <t>735Li</t>
  </si>
  <si>
    <t>YC81</t>
  </si>
  <si>
    <t>7C61</t>
  </si>
  <si>
    <t>YB01</t>
  </si>
  <si>
    <t>7S61</t>
  </si>
  <si>
    <t>740d xDrive WLTP</t>
  </si>
  <si>
    <t>740e i Performance</t>
  </si>
  <si>
    <t>7D01</t>
  </si>
  <si>
    <t>740i</t>
    <phoneticPr fontId="0" type="noConversion"/>
  </si>
  <si>
    <t>7A210</t>
  </si>
  <si>
    <t>7E2C</t>
  </si>
  <si>
    <t>7E2C5</t>
  </si>
  <si>
    <t>KA41</t>
  </si>
  <si>
    <t>YA61</t>
  </si>
  <si>
    <t>7G81</t>
  </si>
  <si>
    <t>7V61</t>
  </si>
  <si>
    <t>740Ld xDrive WLTP</t>
  </si>
  <si>
    <t>740Li</t>
  </si>
  <si>
    <t>KB41</t>
  </si>
  <si>
    <t>YE41</t>
  </si>
  <si>
    <t>7E41</t>
  </si>
  <si>
    <t>7T41</t>
  </si>
  <si>
    <t>745i</t>
  </si>
  <si>
    <t>GL61</t>
  </si>
  <si>
    <t>745Li</t>
  </si>
  <si>
    <t>750i</t>
    <phoneticPr fontId="0" type="noConversion"/>
  </si>
  <si>
    <t>KA8C5</t>
  </si>
  <si>
    <t>750iL SE</t>
  </si>
  <si>
    <t>75iLSE</t>
  </si>
  <si>
    <t>YF61</t>
  </si>
  <si>
    <t>750Li</t>
  </si>
  <si>
    <t>750Li</t>
    <phoneticPr fontId="0" type="noConversion"/>
  </si>
  <si>
    <t>7F0C5</t>
  </si>
  <si>
    <t>HN81</t>
  </si>
  <si>
    <t>HN83</t>
  </si>
  <si>
    <t>KB81</t>
  </si>
  <si>
    <t>YE81</t>
  </si>
  <si>
    <t>7F21</t>
  </si>
  <si>
    <t>KC81</t>
  </si>
  <si>
    <t>YF81</t>
  </si>
  <si>
    <t>7U21</t>
  </si>
  <si>
    <t>760Li</t>
  </si>
  <si>
    <t>KB01</t>
  </si>
  <si>
    <t>YG01</t>
  </si>
  <si>
    <t>GW41</t>
  </si>
  <si>
    <t>GV41</t>
  </si>
  <si>
    <t>850IA</t>
  </si>
  <si>
    <t>Active E</t>
  </si>
  <si>
    <t>UP31</t>
  </si>
  <si>
    <t>KX81</t>
  </si>
  <si>
    <t>YE01</t>
  </si>
  <si>
    <t>2C11</t>
  </si>
  <si>
    <t>Active Tourer JOY</t>
  </si>
  <si>
    <t>6T91</t>
  </si>
  <si>
    <t>Active Tourer Sport</t>
  </si>
  <si>
    <t>Alpina B5</t>
  </si>
  <si>
    <t>B5</t>
  </si>
  <si>
    <t>Alpina B7</t>
  </si>
  <si>
    <t>B7</t>
  </si>
  <si>
    <t>BG120</t>
  </si>
  <si>
    <t>Alpina B7 L</t>
  </si>
  <si>
    <t>B7L</t>
  </si>
  <si>
    <t>BMW 218d Gran Coupe</t>
  </si>
  <si>
    <t>31AM</t>
  </si>
  <si>
    <t>5X51</t>
  </si>
  <si>
    <t>BMW 320i Touring</t>
  </si>
  <si>
    <t>11ED</t>
  </si>
  <si>
    <t>BMW 420d Coupe</t>
  </si>
  <si>
    <t>11AS</t>
  </si>
  <si>
    <t>BMW 420d xDrive Coupe</t>
  </si>
  <si>
    <t>4X51</t>
  </si>
  <si>
    <t>BMW 420i Coupe</t>
  </si>
  <si>
    <t>21AP</t>
  </si>
  <si>
    <t>BMW 420i Gran Coupe LEVIII</t>
  </si>
  <si>
    <t>BMW 430i</t>
  </si>
  <si>
    <t>4R7C5</t>
  </si>
  <si>
    <t>BMW 435i</t>
    <phoneticPr fontId="0" type="noConversion"/>
  </si>
  <si>
    <t>3T3C5</t>
  </si>
  <si>
    <t>BMW 528i</t>
  </si>
  <si>
    <t>5A5C5</t>
  </si>
  <si>
    <t>BMW 530i</t>
  </si>
  <si>
    <t>71BH</t>
  </si>
  <si>
    <t>BMW 530i xDrive</t>
  </si>
  <si>
    <t>31BJ</t>
  </si>
  <si>
    <t>BMW 530xi</t>
  </si>
  <si>
    <t>JA7C3</t>
  </si>
  <si>
    <t>BMW 535Xi GT</t>
  </si>
  <si>
    <t>5M4C3</t>
  </si>
  <si>
    <t>BMW 540i xDrive</t>
  </si>
  <si>
    <t>71BJ</t>
  </si>
  <si>
    <t>BMW 620d</t>
  </si>
  <si>
    <t>JY81</t>
  </si>
  <si>
    <t>BMW 620d xDrive</t>
  </si>
  <si>
    <t>JY01</t>
  </si>
  <si>
    <t>BMW 630i xDrive</t>
  </si>
  <si>
    <t>61CC</t>
  </si>
  <si>
    <t>BMW 640i</t>
  </si>
  <si>
    <t>6D0C5</t>
  </si>
  <si>
    <t>BMW 640i xDrive</t>
  </si>
  <si>
    <t>61BP</t>
  </si>
  <si>
    <t>JX01</t>
  </si>
  <si>
    <t>BMW 740i</t>
  </si>
  <si>
    <t>7R21</t>
  </si>
  <si>
    <t>BMW 740Li X-Drive</t>
  </si>
  <si>
    <t>7E410</t>
  </si>
  <si>
    <t>BMW 750Li</t>
  </si>
  <si>
    <t>750LIA</t>
  </si>
  <si>
    <t>BMW 750Li xDrive</t>
  </si>
  <si>
    <t>7F210</t>
  </si>
  <si>
    <t>AE41</t>
  </si>
  <si>
    <t>BMW 850I</t>
  </si>
  <si>
    <t>FY4C5</t>
  </si>
  <si>
    <t>BMW X1 sDRIVE28i</t>
  </si>
  <si>
    <t>VM1C5</t>
  </si>
  <si>
    <t>31AD</t>
  </si>
  <si>
    <t>11DG</t>
  </si>
  <si>
    <t>31DG</t>
  </si>
  <si>
    <t>11DF</t>
  </si>
  <si>
    <t>2V91</t>
  </si>
  <si>
    <t>BMW X7 xDrive30d</t>
  </si>
  <si>
    <t>CW81</t>
  </si>
  <si>
    <t>HF91</t>
  </si>
  <si>
    <t>BMW750Xi xDrive</t>
    <phoneticPr fontId="0" type="noConversion"/>
  </si>
  <si>
    <t>7F2C5</t>
  </si>
  <si>
    <t>Gran Turismo 30d</t>
  </si>
  <si>
    <t>5N41</t>
  </si>
  <si>
    <t>SN61</t>
  </si>
  <si>
    <t xml:space="preserve">Gran Turismo 30d xDrive </t>
  </si>
  <si>
    <t>5N61</t>
  </si>
  <si>
    <t xml:space="preserve">Gran Turismo 35i xDrive </t>
  </si>
  <si>
    <t>5M41</t>
  </si>
  <si>
    <t>Gran Turismo Efficient Dynamics Edition</t>
  </si>
  <si>
    <t>5N21</t>
  </si>
  <si>
    <t>GT Efficient Dynamics Edition</t>
  </si>
  <si>
    <t>XC01</t>
  </si>
  <si>
    <t>GT30d</t>
  </si>
  <si>
    <t>XC61</t>
  </si>
  <si>
    <t xml:space="preserve">GT30d xDrive </t>
  </si>
  <si>
    <t>XC21</t>
  </si>
  <si>
    <t xml:space="preserve">GT50i xDrive </t>
  </si>
  <si>
    <t>SP41</t>
  </si>
  <si>
    <t>M2</t>
  </si>
  <si>
    <t>1H91</t>
  </si>
  <si>
    <t>1J51</t>
  </si>
  <si>
    <t>M2 Competition Package</t>
  </si>
  <si>
    <t>2U71</t>
  </si>
  <si>
    <t>M2 CS</t>
  </si>
  <si>
    <t>1J31</t>
  </si>
  <si>
    <t>M235i xDrive Gran Coupe</t>
  </si>
  <si>
    <t>11AL</t>
  </si>
  <si>
    <t>3C91</t>
  </si>
  <si>
    <t>8M91</t>
  </si>
  <si>
    <t>DX9C5</t>
  </si>
  <si>
    <t>KG91</t>
  </si>
  <si>
    <t>WD91</t>
  </si>
  <si>
    <t>M3 C S</t>
  </si>
  <si>
    <t>M3 Competition</t>
  </si>
  <si>
    <t>31AY</t>
  </si>
  <si>
    <t>M3 CompetitionPackage</t>
  </si>
  <si>
    <t>DX91</t>
  </si>
  <si>
    <t>5U71</t>
  </si>
  <si>
    <t>6N11</t>
  </si>
  <si>
    <t>M4</t>
  </si>
  <si>
    <t>3R9C5</t>
  </si>
  <si>
    <t>4S910</t>
  </si>
  <si>
    <t>4Z910</t>
  </si>
  <si>
    <t>M4 C S</t>
  </si>
  <si>
    <t>3S71</t>
  </si>
  <si>
    <t>M4 Competition</t>
  </si>
  <si>
    <t>31AZ</t>
  </si>
  <si>
    <t>3U91</t>
  </si>
  <si>
    <t>M4 Convertible Competition Package</t>
  </si>
  <si>
    <t>4Z91</t>
  </si>
  <si>
    <t>3R91</t>
  </si>
  <si>
    <t>M4 Coupe Competition Package</t>
  </si>
  <si>
    <t>4Y91</t>
  </si>
  <si>
    <t>M440i xDrive</t>
  </si>
  <si>
    <t>11AR</t>
  </si>
  <si>
    <t>FV91</t>
  </si>
  <si>
    <t>JF01</t>
  </si>
  <si>
    <t>M5 Competition Package</t>
  </si>
  <si>
    <t>81CH</t>
  </si>
  <si>
    <t>M530 Jahre Edition</t>
  </si>
  <si>
    <t>JD71</t>
  </si>
  <si>
    <t>M550d xDrive RDE</t>
  </si>
  <si>
    <t>M550d xDrive WLTP</t>
  </si>
  <si>
    <t>11BK</t>
  </si>
  <si>
    <t>EH50</t>
  </si>
  <si>
    <t>M6 Convertible</t>
  </si>
  <si>
    <t>LZ9C</t>
  </si>
  <si>
    <t>6J91</t>
  </si>
  <si>
    <t>LX91</t>
  </si>
  <si>
    <t>6E91</t>
  </si>
  <si>
    <t>7U61</t>
  </si>
  <si>
    <t>7H61</t>
  </si>
  <si>
    <t>M760Li xDrive Modell V12 Excellence</t>
  </si>
  <si>
    <t>M8</t>
    <phoneticPr fontId="0" type="noConversion"/>
  </si>
  <si>
    <t>DZ010</t>
  </si>
  <si>
    <t>M8 COMPETITION</t>
    <phoneticPr fontId="0" type="noConversion"/>
  </si>
  <si>
    <t>AE010</t>
  </si>
  <si>
    <t>M8 Coupe Competition</t>
    <phoneticPr fontId="0" type="noConversion"/>
  </si>
  <si>
    <t>AE01</t>
  </si>
  <si>
    <t>M8 Gran Coupe Competition</t>
    <phoneticPr fontId="0" type="noConversion"/>
  </si>
  <si>
    <t>GV01</t>
  </si>
  <si>
    <t>MINI Clubman John Cooper Works ALL 4</t>
  </si>
  <si>
    <t>LV91</t>
  </si>
  <si>
    <t>MINI Cooper</t>
  </si>
  <si>
    <t xml:space="preserve">MINI Cooper </t>
    <phoneticPr fontId="0" type="noConversion"/>
  </si>
  <si>
    <t>MF33</t>
  </si>
  <si>
    <t xml:space="preserve">MINI Cooper </t>
  </si>
  <si>
    <t>RA32</t>
  </si>
  <si>
    <t>RC33</t>
  </si>
  <si>
    <t>RE31</t>
  </si>
  <si>
    <t>SU31</t>
  </si>
  <si>
    <t>SU3C5</t>
  </si>
  <si>
    <t>SV31</t>
  </si>
  <si>
    <t>XM51</t>
  </si>
  <si>
    <t>XP51</t>
  </si>
  <si>
    <t>ZC5C5</t>
  </si>
  <si>
    <t>MINI Cooper Clubman</t>
  </si>
  <si>
    <t>LN51</t>
  </si>
  <si>
    <t>ML31</t>
  </si>
  <si>
    <t>ZF31</t>
  </si>
  <si>
    <t>XJ31</t>
  </si>
  <si>
    <t>MINI Cooper Convertible</t>
  </si>
  <si>
    <t>31DL</t>
  </si>
  <si>
    <t>MR31</t>
  </si>
  <si>
    <t>WG51</t>
  </si>
  <si>
    <t>WJ71</t>
  </si>
  <si>
    <t>ZN31</t>
  </si>
  <si>
    <t>MINI Cooper Countryman</t>
  </si>
  <si>
    <t>31BR</t>
  </si>
  <si>
    <t>YU91</t>
  </si>
  <si>
    <t>ZB31</t>
  </si>
  <si>
    <t>YX31</t>
  </si>
  <si>
    <t>MINI Cooper Countryman(17)</t>
  </si>
  <si>
    <t>MINI Cooper Coupe</t>
  </si>
  <si>
    <t>SX11</t>
  </si>
  <si>
    <t>MINI Cooper Coupe JCW</t>
  </si>
  <si>
    <t>SX91</t>
  </si>
  <si>
    <t>MINI Cooper D</t>
  </si>
  <si>
    <t>SW51</t>
  </si>
  <si>
    <t>XN31</t>
  </si>
  <si>
    <t>XY31</t>
  </si>
  <si>
    <t>MINI Cooper D Clubman</t>
  </si>
  <si>
    <t>LR91</t>
  </si>
  <si>
    <t>XE51</t>
    <phoneticPr fontId="0" type="noConversion"/>
  </si>
  <si>
    <t>XK51</t>
  </si>
  <si>
    <t>71BB</t>
  </si>
  <si>
    <t>MINI Cooper D Countryman</t>
  </si>
  <si>
    <t>XD31</t>
  </si>
  <si>
    <t>YT91</t>
  </si>
  <si>
    <t>MINI Cooper D Countryman ALL 4</t>
    <phoneticPr fontId="0" type="noConversion"/>
  </si>
  <si>
    <t>61BT</t>
  </si>
  <si>
    <t>MINI Cooper D Countryman ALL 4</t>
  </si>
  <si>
    <t>XD51</t>
  </si>
  <si>
    <t>YU11</t>
  </si>
  <si>
    <t>YY51</t>
  </si>
  <si>
    <t>MINI Cooper D FiveDoor</t>
  </si>
  <si>
    <t>XT31</t>
  </si>
  <si>
    <t>XV31</t>
  </si>
  <si>
    <t>MINI Cooper D PACEman</t>
  </si>
  <si>
    <t>RS11</t>
  </si>
  <si>
    <t>MINI Cooper D PACEman ALL 4</t>
  </si>
  <si>
    <t>RS31</t>
  </si>
  <si>
    <t>MINI Cooper FiveDoor</t>
  </si>
  <si>
    <t>XS51</t>
  </si>
  <si>
    <t>XU11</t>
  </si>
  <si>
    <t>XV71</t>
  </si>
  <si>
    <t>MINI Cooper JCW</t>
  </si>
  <si>
    <t>SU91</t>
  </si>
  <si>
    <t>MINI Cooper JCW</t>
    <phoneticPr fontId="0" type="noConversion"/>
  </si>
  <si>
    <t>SU9C5</t>
  </si>
  <si>
    <t>MINI Cooper JCW Clubman ALL 4</t>
  </si>
  <si>
    <t>MINI Cooper JCW Countryman ALL 4</t>
  </si>
  <si>
    <t>YV91</t>
  </si>
  <si>
    <t>MINI Cooper Roadster</t>
  </si>
  <si>
    <t>SY11</t>
  </si>
  <si>
    <t>MINI Cooper S</t>
  </si>
  <si>
    <t>61DH</t>
  </si>
  <si>
    <t>MF16S</t>
  </si>
  <si>
    <t>MF71</t>
  </si>
  <si>
    <t>MF735</t>
  </si>
  <si>
    <t>XM71</t>
  </si>
  <si>
    <t>XP71</t>
  </si>
  <si>
    <t>MINI Cooper S</t>
    <phoneticPr fontId="0" type="noConversion"/>
  </si>
  <si>
    <t>XP7C5</t>
  </si>
  <si>
    <t>XR510</t>
  </si>
  <si>
    <t>MINI Cooper S Clubman</t>
  </si>
  <si>
    <t>LN91</t>
  </si>
  <si>
    <t>MM31</t>
  </si>
  <si>
    <t>ZG31</t>
  </si>
  <si>
    <t>XJ51</t>
  </si>
  <si>
    <t>MINI Cooper S Clubman JCW</t>
  </si>
  <si>
    <t>MINI Cooper S Convertible</t>
  </si>
  <si>
    <t>51DL</t>
  </si>
  <si>
    <t>Cooper S Convertible</t>
  </si>
  <si>
    <t>MS31</t>
  </si>
  <si>
    <t>WG91</t>
  </si>
  <si>
    <t>WP11</t>
  </si>
  <si>
    <t>ZP31</t>
  </si>
  <si>
    <t>MINI Cooper S Convertible JCW</t>
  </si>
  <si>
    <t>MINI Cooper S Countryman</t>
  </si>
  <si>
    <t>ZC31</t>
  </si>
  <si>
    <t>MINI Cooper S Countryman ALL 4</t>
    <phoneticPr fontId="0" type="noConversion"/>
  </si>
  <si>
    <t>11BS</t>
  </si>
  <si>
    <t>MINI Cooper S Countryman ALL 4</t>
  </si>
  <si>
    <t>YV31</t>
  </si>
  <si>
    <t>ZC51</t>
  </si>
  <si>
    <t>YX71</t>
  </si>
  <si>
    <t>MINI Cooper S Coupe</t>
  </si>
  <si>
    <t>SX31</t>
  </si>
  <si>
    <t>MINI Cooper S D</t>
  </si>
  <si>
    <t>SW71</t>
  </si>
  <si>
    <t>XN91</t>
  </si>
  <si>
    <t>XY51</t>
  </si>
  <si>
    <t>MINI Cooper S DClubman</t>
  </si>
  <si>
    <t>LR51</t>
  </si>
  <si>
    <t>XK71</t>
  </si>
  <si>
    <t>ZH71</t>
  </si>
  <si>
    <t>MINI Cooper S DCountryman</t>
  </si>
  <si>
    <t>ZB71</t>
  </si>
  <si>
    <t>MINI Cooper S DCountrymanALL 4</t>
  </si>
  <si>
    <t>YU51</t>
  </si>
  <si>
    <t>YY91</t>
  </si>
  <si>
    <t>ZD71</t>
  </si>
  <si>
    <t>MINI Cooper S DCoupe</t>
  </si>
  <si>
    <t>SX71</t>
  </si>
  <si>
    <t>MINI Cooper S DFiveDoor</t>
  </si>
  <si>
    <t>XT71</t>
  </si>
  <si>
    <t>XV51</t>
  </si>
  <si>
    <t>MINI Cooper S DPACEman</t>
  </si>
  <si>
    <t>RS71</t>
  </si>
  <si>
    <t>MINI Cooper S DPACEman ALL 4</t>
  </si>
  <si>
    <t>RS91</t>
  </si>
  <si>
    <t>MINI Cooper S FiveDoor</t>
  </si>
  <si>
    <t>61DK</t>
  </si>
  <si>
    <t>XU31</t>
  </si>
  <si>
    <t>XV91</t>
  </si>
  <si>
    <t>MINI Cooper S JCW</t>
  </si>
  <si>
    <t>Cooper S JCW</t>
  </si>
  <si>
    <t>MINI Cooper S JCW Countryman ALL 4</t>
  </si>
  <si>
    <t>XD11</t>
  </si>
  <si>
    <t>XY71</t>
  </si>
  <si>
    <t>31BC</t>
  </si>
  <si>
    <t>MINI Cooper SD Countryman ALL4</t>
  </si>
  <si>
    <t>21BU</t>
  </si>
  <si>
    <t>MINI Cooper SRoadster</t>
  </si>
  <si>
    <t>SY31</t>
  </si>
  <si>
    <t>MINI Cooper(15)</t>
  </si>
  <si>
    <t>XR71</t>
  </si>
  <si>
    <t>MINI Cooper(16 17 18)</t>
  </si>
  <si>
    <t>MINI John Cooper Works</t>
  </si>
  <si>
    <t>81DH</t>
  </si>
  <si>
    <t>XM91</t>
  </si>
  <si>
    <t>XY91</t>
  </si>
  <si>
    <t>MINI John Cooper Works Clubman ALL4</t>
  </si>
  <si>
    <t>JZ91</t>
  </si>
  <si>
    <t>MINI John Cooper Works Convertible</t>
  </si>
  <si>
    <t>71DL</t>
  </si>
  <si>
    <t>WH91</t>
  </si>
  <si>
    <t>WP91</t>
  </si>
  <si>
    <t>MINI John Cooper Works Countryman ALL4</t>
  </si>
  <si>
    <t>31BS</t>
  </si>
  <si>
    <t>YZ91</t>
  </si>
  <si>
    <t>Rolls-Royce Ghost Black Badge</t>
    <phoneticPr fontId="0" type="noConversion"/>
  </si>
  <si>
    <t>TD61</t>
  </si>
  <si>
    <t>X1</t>
  </si>
  <si>
    <t>VL1C5</t>
  </si>
  <si>
    <t>HT91</t>
  </si>
  <si>
    <t>JH71</t>
  </si>
  <si>
    <t>VP11</t>
  </si>
  <si>
    <t>VP71</t>
  </si>
  <si>
    <t>X1 xDrive 18d Entry</t>
  </si>
  <si>
    <t>HU31</t>
  </si>
  <si>
    <t>JJ11</t>
  </si>
  <si>
    <t>VP31</t>
  </si>
  <si>
    <t>VP91</t>
  </si>
  <si>
    <t>X1 xDrive 20d Entry</t>
  </si>
  <si>
    <t>X1 xDrive 23d</t>
  </si>
  <si>
    <t>VP51</t>
  </si>
  <si>
    <t>X1 xDrive 25d</t>
  </si>
  <si>
    <t>VM71</t>
  </si>
  <si>
    <t xml:space="preserve">X1 xDrive 25i M Sport Package </t>
  </si>
  <si>
    <t>HT31</t>
  </si>
  <si>
    <t>X1 xDrive25i  Advantage</t>
    <phoneticPr fontId="2" type="noConversion"/>
  </si>
  <si>
    <t>YL11</t>
  </si>
  <si>
    <t xml:space="preserve">X2 xDrive 20d M Sport Package </t>
  </si>
  <si>
    <t>X2 xDrive18d Advantage</t>
    <phoneticPr fontId="2" type="noConversion"/>
  </si>
  <si>
    <t>YK71</t>
  </si>
  <si>
    <t>X2 xDrive25i Advantage</t>
    <phoneticPr fontId="2" type="noConversion"/>
  </si>
  <si>
    <t>YJ11</t>
  </si>
  <si>
    <t>YJ51</t>
  </si>
  <si>
    <t xml:space="preserve">X2 xDrive25i M Sport Package </t>
    <phoneticPr fontId="2" type="noConversion"/>
  </si>
  <si>
    <t xml:space="preserve">X3 </t>
  </si>
  <si>
    <t>WX9C5</t>
  </si>
  <si>
    <t>X32.5i</t>
  </si>
  <si>
    <t>X3 2.5i</t>
    <phoneticPr fontId="0" type="noConversion"/>
  </si>
  <si>
    <t>X3 2.5i</t>
  </si>
  <si>
    <t>F25</t>
  </si>
  <si>
    <t>X3 3.0i</t>
  </si>
  <si>
    <t>X33.0i</t>
  </si>
  <si>
    <t>TS01</t>
  </si>
  <si>
    <t>X3 M40i</t>
    <phoneticPr fontId="0" type="noConversion"/>
  </si>
  <si>
    <t>TY91</t>
  </si>
  <si>
    <t>PE11</t>
  </si>
  <si>
    <t>TX31</t>
  </si>
  <si>
    <t>WY31</t>
  </si>
  <si>
    <t>WZ51</t>
  </si>
  <si>
    <t xml:space="preserve">X3 xDrive 20d M Sport Package </t>
  </si>
  <si>
    <t>X3 xDrive 20d M Sport Package WLTP</t>
  </si>
  <si>
    <t>X3 xDrive 20d xLine WLTP</t>
  </si>
  <si>
    <t>X3 xDrive 20i</t>
  </si>
  <si>
    <t>WX31</t>
  </si>
  <si>
    <t>X3 xDrive 28i</t>
  </si>
  <si>
    <t>WX5C5</t>
  </si>
  <si>
    <t>WX91</t>
  </si>
  <si>
    <t>PD91</t>
  </si>
  <si>
    <t>TX71</t>
  </si>
  <si>
    <t>WY51</t>
  </si>
  <si>
    <t>X3 xDrive 30d M Sport Package RDE</t>
  </si>
  <si>
    <t>X3 xDrive 30d xLine RDE</t>
  </si>
  <si>
    <t>X3 xDrive 35d</t>
  </si>
  <si>
    <t>WY71</t>
  </si>
  <si>
    <t>UZ31</t>
  </si>
  <si>
    <t>X3 xDrive20d xLine</t>
    <phoneticPr fontId="2" type="noConversion"/>
  </si>
  <si>
    <t>51BG</t>
  </si>
  <si>
    <t>X3 xDrive20i M Sport Package</t>
    <phoneticPr fontId="2" type="noConversion"/>
  </si>
  <si>
    <t>UJ01</t>
  </si>
  <si>
    <t>X4 M 40d</t>
  </si>
  <si>
    <t>VJ71</t>
  </si>
  <si>
    <t>X4 M 40i</t>
  </si>
  <si>
    <t>XW71</t>
  </si>
  <si>
    <t>X4 M40i</t>
    <phoneticPr fontId="0" type="noConversion"/>
  </si>
  <si>
    <t>2V51</t>
  </si>
  <si>
    <t>2V5C0</t>
  </si>
  <si>
    <t>X4 xDrive 20d</t>
  </si>
  <si>
    <t>XX11</t>
  </si>
  <si>
    <t xml:space="preserve">X4 xDrive 20d M Sport Package </t>
  </si>
  <si>
    <t>VJ11</t>
  </si>
  <si>
    <t>X4 xDrive 30d</t>
  </si>
  <si>
    <t>XX31</t>
  </si>
  <si>
    <t>VJ51</t>
  </si>
  <si>
    <t>X4 xDrive 30d xLine</t>
  </si>
  <si>
    <t>VJ91</t>
  </si>
  <si>
    <t>X4 xDrive20d xLine</t>
    <phoneticPr fontId="2" type="noConversion"/>
  </si>
  <si>
    <t>X4 xDrive30d M Sport Package</t>
    <phoneticPr fontId="2" type="noConversion"/>
  </si>
  <si>
    <t>X5</t>
    <phoneticPr fontId="0" type="noConversion"/>
  </si>
  <si>
    <t>FE435</t>
  </si>
  <si>
    <t>KT610</t>
  </si>
  <si>
    <t xml:space="preserve">X5 </t>
  </si>
  <si>
    <t>X5</t>
  </si>
  <si>
    <t>X53.0</t>
  </si>
  <si>
    <t>X5 3.0i</t>
  </si>
  <si>
    <t>X53.0i</t>
  </si>
  <si>
    <t>X5 3.0si</t>
  </si>
  <si>
    <t>FE43</t>
  </si>
  <si>
    <t>X54.4</t>
  </si>
  <si>
    <t>X5 4.4i</t>
  </si>
  <si>
    <t>X54.4i</t>
  </si>
  <si>
    <t>FE835</t>
  </si>
  <si>
    <t>GY01</t>
  </si>
  <si>
    <t>X5 M</t>
    <phoneticPr fontId="0" type="noConversion"/>
  </si>
  <si>
    <t>JU01</t>
  </si>
  <si>
    <t>KT61</t>
  </si>
  <si>
    <t>X5 M Competition</t>
    <phoneticPr fontId="0" type="noConversion"/>
  </si>
  <si>
    <t>JU0C0</t>
  </si>
  <si>
    <t>CV01</t>
  </si>
  <si>
    <t>KS81</t>
  </si>
  <si>
    <t>X5 M50i</t>
    <phoneticPr fontId="0" type="noConversion"/>
  </si>
  <si>
    <t>JU41</t>
  </si>
  <si>
    <t>FF41</t>
  </si>
  <si>
    <t>KS41</t>
  </si>
  <si>
    <t>ZW41</t>
  </si>
  <si>
    <t>CV61</t>
  </si>
  <si>
    <t>FE41</t>
  </si>
  <si>
    <t>X5 xDrive 35i</t>
  </si>
  <si>
    <t>ZV41</t>
  </si>
  <si>
    <t>ZV4C</t>
  </si>
  <si>
    <t>KS61</t>
  </si>
  <si>
    <t>ZW61</t>
  </si>
  <si>
    <t>X5 xDrive 40e i Performance</t>
  </si>
  <si>
    <t>KT01</t>
  </si>
  <si>
    <t>FE81</t>
  </si>
  <si>
    <t>X5 xDrive 50i</t>
  </si>
  <si>
    <t>ZV81</t>
  </si>
  <si>
    <t>X5 xDrive35i</t>
    <phoneticPr fontId="0" type="noConversion"/>
  </si>
  <si>
    <t>ZV4C5</t>
  </si>
  <si>
    <t>X5 xDrive40i</t>
    <phoneticPr fontId="0" type="noConversion"/>
  </si>
  <si>
    <t>CR61</t>
  </si>
  <si>
    <t>X6</t>
    <phoneticPr fontId="0" type="noConversion"/>
  </si>
  <si>
    <t>KU2C5</t>
  </si>
  <si>
    <t>FG2C5</t>
  </si>
  <si>
    <t>FG61</t>
  </si>
  <si>
    <t>X6 M</t>
    <phoneticPr fontId="0" type="noConversion"/>
  </si>
  <si>
    <t>CY01</t>
  </si>
  <si>
    <t>GZ01</t>
  </si>
  <si>
    <t>KW81</t>
  </si>
  <si>
    <t>X6 M 50d</t>
  </si>
  <si>
    <t>FH81</t>
  </si>
  <si>
    <t>KV61</t>
  </si>
  <si>
    <t>X6 M 50d WLTP</t>
  </si>
  <si>
    <t>GT61</t>
  </si>
  <si>
    <t>X6 M50i</t>
    <phoneticPr fontId="0" type="noConversion"/>
  </si>
  <si>
    <t>CY81</t>
  </si>
  <si>
    <t>FH61</t>
  </si>
  <si>
    <t>KV21</t>
  </si>
  <si>
    <t>X6 xDrive 30d M Sport Package WLTP</t>
  </si>
  <si>
    <t>X6 xDrive 30d WLTP</t>
  </si>
  <si>
    <t>FG21</t>
  </si>
  <si>
    <t>FH01</t>
  </si>
  <si>
    <t>KV41</t>
  </si>
  <si>
    <t>X6 xDrive 40d WLTP</t>
  </si>
  <si>
    <t>FG81</t>
  </si>
  <si>
    <t>X6 xDrive30d</t>
    <phoneticPr fontId="2" type="noConversion"/>
  </si>
  <si>
    <t>GT21</t>
  </si>
  <si>
    <t>X6 xDrive40i</t>
    <phoneticPr fontId="0" type="noConversion"/>
  </si>
  <si>
    <t>CY61</t>
  </si>
  <si>
    <t>X7 M50d</t>
  </si>
  <si>
    <t>CW01</t>
  </si>
  <si>
    <t>X7 M50i</t>
    <phoneticPr fontId="0" type="noConversion"/>
  </si>
  <si>
    <t>CX61</t>
  </si>
  <si>
    <t>X7 xDrive30d Design Pure Excellence</t>
  </si>
  <si>
    <t>X7 xDrive30d M Sport Package</t>
  </si>
  <si>
    <t>X7 xDrive40i</t>
    <phoneticPr fontId="2" type="noConversion"/>
  </si>
  <si>
    <t>CW21</t>
  </si>
  <si>
    <t>X7 xDrive40i</t>
    <phoneticPr fontId="0" type="noConversion"/>
  </si>
  <si>
    <t>CW210</t>
  </si>
  <si>
    <t>Z32.2</t>
  </si>
  <si>
    <t xml:space="preserve">Z4 </t>
  </si>
  <si>
    <t>LM7C5</t>
  </si>
  <si>
    <t>Z42.5</t>
  </si>
  <si>
    <t>Z43.0</t>
  </si>
  <si>
    <t>Z4 3.0i</t>
  </si>
  <si>
    <t>BT51</t>
  </si>
  <si>
    <t>Z43.0i</t>
  </si>
  <si>
    <t>Z43.0si</t>
  </si>
  <si>
    <t>LL51</t>
  </si>
  <si>
    <t>LM51</t>
  </si>
  <si>
    <t>LM71</t>
  </si>
  <si>
    <t>Z4 sDrive 35i S</t>
  </si>
  <si>
    <t>LM11</t>
  </si>
  <si>
    <t>Z4 sDrive20i M Sport Package</t>
  </si>
  <si>
    <t>HF71</t>
  </si>
  <si>
    <t>Z4 sDrive20i Sport</t>
  </si>
  <si>
    <t xml:space="preserve">BMW </t>
  </si>
  <si>
    <t>BMW M6</t>
    <phoneticPr fontId="0" type="noConversion"/>
  </si>
  <si>
    <t>LZ9C5</t>
  </si>
  <si>
    <t>300C SRT</t>
  </si>
  <si>
    <t>9-3Linear</t>
  </si>
  <si>
    <t>CTS</t>
  </si>
  <si>
    <t>CTS 2.8</t>
  </si>
  <si>
    <t>CTS 3.0</t>
  </si>
  <si>
    <t>CTS 3.2</t>
  </si>
  <si>
    <t>CTS Wagon 3.0</t>
  </si>
  <si>
    <t>CTS-V</t>
  </si>
  <si>
    <t>Hearse</t>
  </si>
  <si>
    <t>Limousine</t>
  </si>
  <si>
    <t>Seville</t>
  </si>
  <si>
    <t>ATS</t>
  </si>
  <si>
    <t>ATS AWD</t>
  </si>
  <si>
    <t>ATS Coupe</t>
  </si>
  <si>
    <t>A1BL</t>
  </si>
  <si>
    <t>ATS RWD</t>
  </si>
  <si>
    <t>ATS-V</t>
  </si>
  <si>
    <t>CT4 2.0T</t>
    <phoneticPr fontId="0" type="noConversion"/>
  </si>
  <si>
    <t>D95RK</t>
  </si>
  <si>
    <t>CT5 2.0T</t>
    <phoneticPr fontId="0" type="noConversion"/>
  </si>
  <si>
    <t>D85RK</t>
  </si>
  <si>
    <t>CADILLAC</t>
    <phoneticPr fontId="0" type="noConversion"/>
  </si>
  <si>
    <t>CT6</t>
    <phoneticPr fontId="0" type="noConversion"/>
  </si>
  <si>
    <t>KW5RJ</t>
  </si>
  <si>
    <t>CT6 2.0T</t>
  </si>
  <si>
    <t>O1SL</t>
  </si>
  <si>
    <t>CT6 3.6</t>
  </si>
  <si>
    <t>CT6 3.6 Platinum</t>
  </si>
  <si>
    <t>CT6 3.6 Premium</t>
  </si>
  <si>
    <t>A1LL</t>
  </si>
  <si>
    <t>CTS</t>
    <phoneticPr fontId="0" type="noConversion"/>
  </si>
  <si>
    <t>AX5SS</t>
  </si>
  <si>
    <t>CTS AWD</t>
  </si>
  <si>
    <t>CTS Coupe</t>
  </si>
  <si>
    <t>CTSCoupe</t>
  </si>
  <si>
    <t>CTS RWD</t>
  </si>
  <si>
    <t>CTSWagon</t>
  </si>
  <si>
    <t>CTS Wagon 3.6</t>
  </si>
  <si>
    <t>A1LL-V</t>
  </si>
  <si>
    <t>Deville Hearse</t>
  </si>
  <si>
    <t>6KD69</t>
  </si>
  <si>
    <t>DTS Limousine</t>
  </si>
  <si>
    <t>EK90Y</t>
  </si>
  <si>
    <t>DTS-OTHearse</t>
  </si>
  <si>
    <t>6KF69</t>
  </si>
  <si>
    <t>EscaladeMY14</t>
  </si>
  <si>
    <t>ESV</t>
  </si>
  <si>
    <t>FK638</t>
  </si>
  <si>
    <t>FK668</t>
  </si>
  <si>
    <t>K2UL</t>
  </si>
  <si>
    <t>S3JKJ</t>
  </si>
  <si>
    <t>S47KJ</t>
  </si>
  <si>
    <t>S48EF</t>
  </si>
  <si>
    <t>S48KJ</t>
  </si>
  <si>
    <t>S48KL</t>
  </si>
  <si>
    <t>S4AKJ</t>
  </si>
  <si>
    <t>S4DKJ</t>
  </si>
  <si>
    <t>S4GKL</t>
  </si>
  <si>
    <t>S4JEF</t>
  </si>
  <si>
    <t>S4JKJ</t>
  </si>
  <si>
    <t>S4KEF</t>
  </si>
  <si>
    <t>S4KKJ</t>
  </si>
  <si>
    <t>S4MKL</t>
  </si>
  <si>
    <t>S4PKJ</t>
  </si>
  <si>
    <t>S4RKL</t>
  </si>
  <si>
    <t>S4TKJ</t>
  </si>
  <si>
    <t>S4UKJ</t>
  </si>
  <si>
    <t>UKJEF</t>
  </si>
  <si>
    <t>UKKEF</t>
  </si>
  <si>
    <t>Escalade ESV</t>
  </si>
  <si>
    <t>FK562</t>
  </si>
  <si>
    <t>Escalade EXT</t>
  </si>
  <si>
    <t>FK628</t>
  </si>
  <si>
    <t>Escalade Limousine</t>
  </si>
  <si>
    <t>S4GEF</t>
  </si>
  <si>
    <t>DHS</t>
  </si>
  <si>
    <t>EH00Y</t>
  </si>
  <si>
    <t>EH06</t>
  </si>
  <si>
    <t>EH06Y</t>
  </si>
  <si>
    <t>XG-HEARSE</t>
  </si>
  <si>
    <t>LIMOSFLEETWOOD</t>
  </si>
  <si>
    <t>Limousine Hearse</t>
  </si>
  <si>
    <t>AK64K</t>
  </si>
  <si>
    <t>KS60</t>
  </si>
  <si>
    <t>KS69</t>
  </si>
  <si>
    <t>SRX</t>
  </si>
  <si>
    <t>SRX-4.6L</t>
  </si>
  <si>
    <t>SRX3.0</t>
  </si>
  <si>
    <t>STS</t>
  </si>
  <si>
    <t>STS-3.6L</t>
  </si>
  <si>
    <t>STS-4.6L</t>
  </si>
  <si>
    <t>STS 3.6L</t>
  </si>
  <si>
    <t>STS 4.6L</t>
  </si>
  <si>
    <t>XG Hearse</t>
  </si>
  <si>
    <t>DHSXG</t>
  </si>
  <si>
    <t>C1UL</t>
  </si>
  <si>
    <t>CADILLAC</t>
    <phoneticPr fontId="2" type="noConversion"/>
  </si>
  <si>
    <t>FP9RS</t>
  </si>
  <si>
    <t>CHEVROLET</t>
  </si>
  <si>
    <t>BoltEV</t>
  </si>
  <si>
    <t>F76E0</t>
  </si>
  <si>
    <t>Express</t>
  </si>
  <si>
    <t>SG8C4</t>
  </si>
  <si>
    <t>WGFCG</t>
  </si>
  <si>
    <t>Camaro</t>
  </si>
  <si>
    <t>A1BC</t>
  </si>
  <si>
    <t>F91ED</t>
  </si>
  <si>
    <t>FB1RX</t>
  </si>
  <si>
    <t>CHEVROLET</t>
    <phoneticPr fontId="0" type="noConversion"/>
  </si>
  <si>
    <t>FB3DX</t>
  </si>
  <si>
    <t>FJ1EP</t>
  </si>
  <si>
    <t>FJ3D6</t>
  </si>
  <si>
    <t>FK3D6</t>
  </si>
  <si>
    <t>Corvette</t>
  </si>
  <si>
    <t>E-CY25E</t>
  </si>
  <si>
    <t>Y26W</t>
  </si>
  <si>
    <t>Y72D4</t>
  </si>
  <si>
    <t>Y82D4</t>
  </si>
  <si>
    <t>Y83D4</t>
  </si>
  <si>
    <t>YB2D7</t>
  </si>
  <si>
    <t>YE2DW</t>
  </si>
  <si>
    <t>YG2D7</t>
  </si>
  <si>
    <t>YL2D7</t>
  </si>
  <si>
    <t>YL3D7</t>
  </si>
  <si>
    <t>YM2D7</t>
  </si>
  <si>
    <t>YS2D6</t>
  </si>
  <si>
    <t>Corvette C8</t>
  </si>
  <si>
    <t>Y92D4</t>
  </si>
  <si>
    <t>YC3D4</t>
  </si>
  <si>
    <t>Corvette GS</t>
    <phoneticPr fontId="0" type="noConversion"/>
  </si>
  <si>
    <t>Y13D7</t>
  </si>
  <si>
    <t>YW2DW</t>
  </si>
  <si>
    <t>YY3D7</t>
  </si>
  <si>
    <t>Corvette Stingray</t>
    <phoneticPr fontId="0" type="noConversion"/>
  </si>
  <si>
    <t>YD2D7</t>
  </si>
  <si>
    <t>Corvette Stingray</t>
  </si>
  <si>
    <t>YF3D7</t>
  </si>
  <si>
    <t>YJ2D7</t>
  </si>
  <si>
    <t>YK2D7</t>
  </si>
  <si>
    <t>YR2D6</t>
  </si>
  <si>
    <t>Corvette Z06</t>
  </si>
  <si>
    <t>ABA-X245A</t>
  </si>
  <si>
    <t>YP2D6</t>
  </si>
  <si>
    <t>YT2D6</t>
  </si>
  <si>
    <t>YU2D6</t>
  </si>
  <si>
    <t>Equinox AWD</t>
  </si>
  <si>
    <t>AX9E8A</t>
  </si>
  <si>
    <t>Equinox FWD</t>
  </si>
  <si>
    <t>AX9E8</t>
  </si>
  <si>
    <t>H1500</t>
  </si>
  <si>
    <t>SG9C4</t>
  </si>
  <si>
    <t>SGAF4</t>
  </si>
  <si>
    <t>SGDC4</t>
  </si>
  <si>
    <t>SH9C4</t>
  </si>
  <si>
    <t>SHA4F</t>
  </si>
  <si>
    <t>SHAF4</t>
  </si>
  <si>
    <t>SHDC4</t>
  </si>
  <si>
    <t>UHAB4</t>
  </si>
  <si>
    <t>WGAFG</t>
  </si>
  <si>
    <t>WGBFG</t>
  </si>
  <si>
    <t>Express Van</t>
  </si>
  <si>
    <t>FG154</t>
  </si>
  <si>
    <t>FG154-G1500</t>
  </si>
  <si>
    <t>FH15T</t>
  </si>
  <si>
    <t>FH15T-H1500</t>
  </si>
  <si>
    <t>G1500</t>
  </si>
  <si>
    <t>GG29K</t>
  </si>
  <si>
    <t>GG29U-G2500</t>
  </si>
  <si>
    <t>UGAD4</t>
  </si>
  <si>
    <t>UGEB4</t>
  </si>
  <si>
    <t>UHEB4</t>
  </si>
  <si>
    <t>ZGNBG</t>
  </si>
  <si>
    <t>Express Van 9인승</t>
  </si>
  <si>
    <t>HG35K</t>
  </si>
  <si>
    <t>Express Van RVG1500</t>
  </si>
  <si>
    <t>FH154</t>
  </si>
  <si>
    <t>Impala</t>
    <phoneticPr fontId="0" type="noConversion"/>
  </si>
  <si>
    <t>125S3</t>
  </si>
  <si>
    <t>Impala 2.5</t>
  </si>
  <si>
    <t>155SA</t>
  </si>
  <si>
    <t>Impala 3.6</t>
  </si>
  <si>
    <t>155S3</t>
  </si>
  <si>
    <t>K1500 Tahoe Hybrid</t>
  </si>
  <si>
    <t>FK135-K1500</t>
  </si>
  <si>
    <t>Suburban</t>
  </si>
  <si>
    <t>FK</t>
  </si>
  <si>
    <t>FK163</t>
  </si>
  <si>
    <t>FK16Z</t>
  </si>
  <si>
    <t>FK363</t>
  </si>
  <si>
    <t>K1500</t>
  </si>
  <si>
    <t>SCKKC</t>
  </si>
  <si>
    <t>SK8KC</t>
  </si>
  <si>
    <t>SK9KL</t>
  </si>
  <si>
    <t>SKGKL</t>
  </si>
  <si>
    <t>SKJKC</t>
  </si>
  <si>
    <t>SKKE3</t>
  </si>
  <si>
    <t>SKKE7</t>
  </si>
  <si>
    <t>SKKKC</t>
  </si>
  <si>
    <t>UKKE</t>
  </si>
  <si>
    <t>Tahoe</t>
  </si>
  <si>
    <t>FK130</t>
  </si>
  <si>
    <t>TAHOE</t>
  </si>
  <si>
    <t>Tahoe Hybrid</t>
  </si>
  <si>
    <t>UKDDJ</t>
  </si>
  <si>
    <t>Volt</t>
  </si>
  <si>
    <t>D2JCI</t>
  </si>
  <si>
    <t xml:space="preserve">CHEVROLET </t>
  </si>
  <si>
    <t>TRAVERSE AWD</t>
  </si>
  <si>
    <t>EV9KW</t>
  </si>
  <si>
    <t>200</t>
  </si>
  <si>
    <t>UF</t>
  </si>
  <si>
    <t>Dodge Caliber</t>
  </si>
  <si>
    <t>Dodge Nitro</t>
  </si>
  <si>
    <t>Eagle Talon</t>
  </si>
  <si>
    <t>PT Cruiser</t>
  </si>
  <si>
    <t>Sebring</t>
  </si>
  <si>
    <t>Sebring Convertible</t>
  </si>
  <si>
    <t>300 Limousine</t>
  </si>
  <si>
    <t>CA5CV</t>
  </si>
  <si>
    <t>300 M</t>
  </si>
  <si>
    <t>LR</t>
  </si>
  <si>
    <t>300 Touring</t>
  </si>
  <si>
    <t>HAB3G</t>
  </si>
  <si>
    <t>KA53G</t>
  </si>
  <si>
    <t>LX</t>
  </si>
  <si>
    <t>LX35</t>
  </si>
  <si>
    <t>300C AWD</t>
  </si>
  <si>
    <t>300C Hearse</t>
  </si>
  <si>
    <t>KDT-10-35C</t>
  </si>
  <si>
    <t>300C Limousine</t>
  </si>
  <si>
    <t>CCAAG</t>
  </si>
  <si>
    <t>LK57</t>
  </si>
  <si>
    <t>300C SRT8</t>
  </si>
  <si>
    <t>Crossfire</t>
  </si>
  <si>
    <t>ZH</t>
  </si>
  <si>
    <t>PM</t>
  </si>
  <si>
    <t>Dodge Challenger</t>
  </si>
  <si>
    <t>CDZAG</t>
  </si>
  <si>
    <t>CDZBT</t>
  </si>
  <si>
    <t>CDZC9</t>
  </si>
  <si>
    <t>CDZDJ</t>
  </si>
  <si>
    <t>CDZFJ</t>
  </si>
  <si>
    <t>CDZGG</t>
  </si>
  <si>
    <t>CDZH9</t>
  </si>
  <si>
    <t>CJ5DT</t>
  </si>
  <si>
    <t>CHRYSLER</t>
    <phoneticPr fontId="0" type="noConversion"/>
  </si>
  <si>
    <t>LADP22</t>
    <phoneticPr fontId="0" type="noConversion"/>
  </si>
  <si>
    <t>LADS22</t>
  </si>
  <si>
    <t>Dodge Charger</t>
    <phoneticPr fontId="0" type="noConversion"/>
  </si>
  <si>
    <t>CDXCT</t>
  </si>
  <si>
    <t>CDXGJ</t>
  </si>
  <si>
    <t>CDXL9</t>
  </si>
  <si>
    <t>Dodge Durango</t>
  </si>
  <si>
    <t>HB58</t>
  </si>
  <si>
    <t>Dodge GrandCaravan</t>
  </si>
  <si>
    <t>SE</t>
  </si>
  <si>
    <t>KA</t>
  </si>
  <si>
    <t>Dodge Van</t>
  </si>
  <si>
    <t>B2500</t>
  </si>
  <si>
    <t>Dodge Viper GTC</t>
    <phoneticPr fontId="0" type="noConversion"/>
  </si>
  <si>
    <t>BDEDZ</t>
  </si>
  <si>
    <t>TSI</t>
  </si>
  <si>
    <t>Grand Voyager</t>
  </si>
  <si>
    <t>RG</t>
  </si>
  <si>
    <t>RT</t>
  </si>
  <si>
    <t>Intrepid</t>
  </si>
  <si>
    <t>Neon</t>
  </si>
  <si>
    <t>PL</t>
  </si>
  <si>
    <t>Pacifica</t>
  </si>
  <si>
    <t>CS</t>
  </si>
  <si>
    <t>Pacifica Hybrid</t>
  </si>
  <si>
    <t>RC1N7</t>
  </si>
  <si>
    <t>PT</t>
  </si>
  <si>
    <t>Roadstar</t>
  </si>
  <si>
    <t>NA8CE</t>
  </si>
  <si>
    <t>EL55U</t>
  </si>
  <si>
    <t>JR</t>
  </si>
  <si>
    <t>JS</t>
  </si>
  <si>
    <t>JSC</t>
  </si>
  <si>
    <t>SEBRINGLxi</t>
  </si>
  <si>
    <t>CYR256</t>
  </si>
  <si>
    <t>Town And Country</t>
  </si>
  <si>
    <t>HR64</t>
  </si>
  <si>
    <t>CITROEN</t>
  </si>
  <si>
    <t>DS4 2.0 HDi</t>
  </si>
  <si>
    <t>DS5 2.0 HDi</t>
  </si>
  <si>
    <t>Xantia Estate</t>
  </si>
  <si>
    <t>C2</t>
  </si>
  <si>
    <t>JMKFV</t>
  </si>
  <si>
    <t>C3 AirCross 1.5 BlueHDi</t>
  </si>
  <si>
    <t>2CYHX</t>
  </si>
  <si>
    <t>C3 Pluriel</t>
  </si>
  <si>
    <t>GH-A42NFU</t>
  </si>
  <si>
    <t>C4 Cactus 1.5 BlueHDi</t>
  </si>
  <si>
    <t>0BYHX</t>
  </si>
  <si>
    <t>C4 Cactus 1.6 BlueHDi</t>
  </si>
  <si>
    <t>0BBH</t>
  </si>
  <si>
    <t>C4 Picasso 1.6 BlueHDi</t>
  </si>
  <si>
    <t>3DBH</t>
  </si>
  <si>
    <t>C4 Picasso 2.0 BlueHDi</t>
  </si>
  <si>
    <t>3DAH</t>
  </si>
  <si>
    <t>C4 SPACETOURER 1.6 BlueHDi</t>
  </si>
  <si>
    <t>3ABH</t>
  </si>
  <si>
    <t>C4 SPACETOURER 2.0 BlueHDi</t>
  </si>
  <si>
    <t>3AAH</t>
  </si>
  <si>
    <t>C5 2.0L 16V</t>
  </si>
  <si>
    <t>DC-RFN-F</t>
  </si>
  <si>
    <t>C5 AirCross 1.5 BlueHDi</t>
  </si>
  <si>
    <t>ACYHZ</t>
  </si>
  <si>
    <t>C5 AirCross 2.0 BlueHDi</t>
  </si>
  <si>
    <t>AJEHZ</t>
  </si>
  <si>
    <t>DS3 1.4 e HDi</t>
  </si>
  <si>
    <t>SA</t>
  </si>
  <si>
    <t>DS3 1.6 BlueHDi</t>
  </si>
  <si>
    <t>SABH</t>
  </si>
  <si>
    <t>DS3 1.6 BlueHDi Cabriolet</t>
  </si>
  <si>
    <t>SBBH</t>
  </si>
  <si>
    <t>DS3 1.6 e HDi</t>
  </si>
  <si>
    <t>DS3 1.6 e HDi Cabriolet</t>
  </si>
  <si>
    <t>SB</t>
  </si>
  <si>
    <t>DS3 Crossback 1.5 BlueHDi</t>
  </si>
  <si>
    <t>UCYHZ</t>
  </si>
  <si>
    <t xml:space="preserve">DS4 1.6e HDi </t>
  </si>
  <si>
    <t>DS4 Crossback 1.6 BlueHDi</t>
  </si>
  <si>
    <t>NXBH</t>
  </si>
  <si>
    <t>DS5 2.0 BlueHDi</t>
  </si>
  <si>
    <t>KFAH</t>
  </si>
  <si>
    <t>KF</t>
  </si>
  <si>
    <t>DS7 Crossback 2.0 BlueHDi</t>
  </si>
  <si>
    <t>JJEHZ</t>
  </si>
  <si>
    <t>Grand C4 Picasso 1.6 BlueHDi</t>
  </si>
  <si>
    <t>Grand C4 Picasso 2.0 BlueHDi</t>
  </si>
  <si>
    <t>Grand C4 SPACETOURER 1.5 BlueHDi</t>
  </si>
  <si>
    <t>3AYHZ</t>
  </si>
  <si>
    <t>Grand C4 SPACETOURER 2.0 BlueHDi</t>
  </si>
  <si>
    <t>3AEHY</t>
  </si>
  <si>
    <t>Xantia</t>
  </si>
  <si>
    <t>E-X1RF</t>
  </si>
  <si>
    <t>X1-5E</t>
  </si>
  <si>
    <t>XMV6</t>
  </si>
  <si>
    <t>Y4-TR</t>
  </si>
  <si>
    <t>DAIHATSU</t>
  </si>
  <si>
    <t>CANBUS</t>
  </si>
  <si>
    <t>DBA-LA800S</t>
  </si>
  <si>
    <t>Cast</t>
  </si>
  <si>
    <t>LA250S</t>
  </si>
  <si>
    <t>Copen</t>
  </si>
  <si>
    <t>DBA-L881K</t>
  </si>
  <si>
    <t>DBALA400K</t>
  </si>
  <si>
    <t>DBA-LA400K</t>
  </si>
  <si>
    <t>L880K</t>
  </si>
  <si>
    <t>LA400K</t>
  </si>
  <si>
    <t>Materia</t>
  </si>
  <si>
    <t>DBA-M402S</t>
  </si>
  <si>
    <t>GM402</t>
  </si>
  <si>
    <t>Miracocoa</t>
  </si>
  <si>
    <t>L675S</t>
  </si>
  <si>
    <t>Tanto</t>
  </si>
  <si>
    <t>LA600S</t>
  </si>
  <si>
    <t>Terios</t>
  </si>
  <si>
    <t>GJ522</t>
  </si>
  <si>
    <t>Travis</t>
  </si>
  <si>
    <t>DBA-L651S</t>
  </si>
  <si>
    <t>L651S</t>
  </si>
  <si>
    <t>Wake</t>
  </si>
  <si>
    <t>DBA-LA700S</t>
  </si>
  <si>
    <t>LA700S</t>
  </si>
  <si>
    <t>DAY RAHMAT O</t>
  </si>
  <si>
    <t>혼다HR-V</t>
  </si>
  <si>
    <t>RU5H5</t>
  </si>
  <si>
    <t>FERRARI</t>
  </si>
  <si>
    <t>458 Italia</t>
  </si>
  <si>
    <t>458 Speciale</t>
  </si>
  <si>
    <t>458 Spider</t>
  </si>
  <si>
    <t>612 Scaglietti</t>
  </si>
  <si>
    <t>FERRARI</t>
    <phoneticPr fontId="2" type="noConversion"/>
  </si>
  <si>
    <t>California</t>
  </si>
  <si>
    <t>F12 Berlinetta</t>
  </si>
  <si>
    <t>F355</t>
  </si>
  <si>
    <t>F430</t>
  </si>
  <si>
    <t>F430 Spider</t>
  </si>
  <si>
    <t>F8 Tributo</t>
    <phoneticPr fontId="2" type="noConversion"/>
  </si>
  <si>
    <t>FF</t>
  </si>
  <si>
    <t>458 Coupe</t>
  </si>
  <si>
    <t>67NHB</t>
  </si>
  <si>
    <t>458</t>
  </si>
  <si>
    <t>F142ABE</t>
  </si>
  <si>
    <t>F142ABL</t>
  </si>
  <si>
    <t>458 Speciale A</t>
  </si>
  <si>
    <t>F142ADL</t>
  </si>
  <si>
    <t>68NHB</t>
  </si>
  <si>
    <t>F142ADE</t>
  </si>
  <si>
    <t>488 GTB</t>
  </si>
  <si>
    <t>F142BBE</t>
  </si>
  <si>
    <t>488 Pista</t>
  </si>
  <si>
    <t>F142BBL</t>
  </si>
  <si>
    <t>488 Pista Spider</t>
  </si>
  <si>
    <t>F142BDL</t>
  </si>
  <si>
    <t>FERRARI</t>
    <phoneticPr fontId="0" type="noConversion"/>
  </si>
  <si>
    <t>488 Spider</t>
  </si>
  <si>
    <t>80AMT</t>
  </si>
  <si>
    <t>F142BDE</t>
  </si>
  <si>
    <t>488GTB</t>
    <phoneticPr fontId="0" type="noConversion"/>
  </si>
  <si>
    <t>79AMB</t>
  </si>
  <si>
    <t>599 GTB Fiorano</t>
  </si>
  <si>
    <t>F141ABE</t>
  </si>
  <si>
    <t>F141BE</t>
  </si>
  <si>
    <t>599 GTO</t>
  </si>
  <si>
    <t>F141ABL</t>
  </si>
  <si>
    <t>F137</t>
  </si>
  <si>
    <t>F137BE</t>
  </si>
  <si>
    <t>812 GTS</t>
    <phoneticPr fontId="0" type="noConversion"/>
  </si>
  <si>
    <t>F152BDE</t>
  </si>
  <si>
    <t>812 Superfast</t>
  </si>
  <si>
    <t>83CMB</t>
  </si>
  <si>
    <t>F152BCE</t>
  </si>
  <si>
    <t>812 Superfast</t>
    <phoneticPr fontId="0" type="noConversion"/>
  </si>
  <si>
    <t>F152BCG</t>
  </si>
  <si>
    <t>812GTS CABRIO</t>
    <phoneticPr fontId="0" type="noConversion"/>
  </si>
  <si>
    <t>F152</t>
  </si>
  <si>
    <t>F149BDEB</t>
  </si>
  <si>
    <t>F149BDEL</t>
  </si>
  <si>
    <t>F149CDEL</t>
  </si>
  <si>
    <t>California T</t>
  </si>
  <si>
    <t>F149</t>
  </si>
  <si>
    <t>F149DDEL</t>
  </si>
  <si>
    <t>F152ABE</t>
  </si>
  <si>
    <t>F12 tdf</t>
  </si>
  <si>
    <t>F152ACL</t>
  </si>
  <si>
    <t>F355B</t>
  </si>
  <si>
    <t>F360</t>
  </si>
  <si>
    <t>COUPE</t>
  </si>
  <si>
    <t>F131EBE</t>
  </si>
  <si>
    <t>F430 Scuderia</t>
  </si>
  <si>
    <t>F131EBL</t>
  </si>
  <si>
    <t>F131EDE</t>
  </si>
  <si>
    <t>F8 Spider</t>
    <phoneticPr fontId="0" type="noConversion"/>
  </si>
  <si>
    <t>F142CDE</t>
  </si>
  <si>
    <t>F142CBE</t>
  </si>
  <si>
    <t>F151ALE</t>
  </si>
  <si>
    <t>GTC4 Lusso</t>
  </si>
  <si>
    <t>F151BME</t>
  </si>
  <si>
    <t>GTC4 LussoT</t>
  </si>
  <si>
    <t>F151CME</t>
  </si>
  <si>
    <t>GTC4Lusso</t>
    <phoneticPr fontId="0" type="noConversion"/>
  </si>
  <si>
    <t>82WNA</t>
  </si>
  <si>
    <t>Portofino</t>
  </si>
  <si>
    <t>F164BCA</t>
  </si>
  <si>
    <t>Portofino M</t>
    <phoneticPr fontId="0" type="noConversion"/>
  </si>
  <si>
    <t>F164BCB</t>
  </si>
  <si>
    <t>ROMA</t>
    <phoneticPr fontId="0" type="noConversion"/>
  </si>
  <si>
    <t>98RNB</t>
  </si>
  <si>
    <t>Roma</t>
    <phoneticPr fontId="0" type="noConversion"/>
  </si>
  <si>
    <t>F164BAA</t>
  </si>
  <si>
    <t>Testarossa</t>
    <phoneticPr fontId="0" type="noConversion"/>
  </si>
  <si>
    <t>AA17B</t>
  </si>
  <si>
    <t>500</t>
  </si>
  <si>
    <t>FIAT</t>
    <phoneticPr fontId="0" type="noConversion"/>
  </si>
  <si>
    <t>CFFBR</t>
  </si>
  <si>
    <t>124 Spider</t>
  </si>
  <si>
    <t>ABA-NF2K</t>
  </si>
  <si>
    <t>NF6EK</t>
  </si>
  <si>
    <t>NFAEK</t>
  </si>
  <si>
    <t>NKAEK</t>
  </si>
  <si>
    <t>CFFCR</t>
  </si>
  <si>
    <t>CFFER</t>
  </si>
  <si>
    <t>CFFFH</t>
  </si>
  <si>
    <t>500 1.2</t>
  </si>
  <si>
    <t>AXA1A</t>
  </si>
  <si>
    <t>500 C</t>
  </si>
  <si>
    <t>AXG11</t>
  </si>
  <si>
    <t>500 C Abarth</t>
  </si>
  <si>
    <t>AXF11</t>
  </si>
  <si>
    <t>500 X</t>
  </si>
  <si>
    <t>FB</t>
  </si>
  <si>
    <t>500 X 2.4</t>
  </si>
  <si>
    <t>Freemont</t>
  </si>
  <si>
    <t>JF</t>
  </si>
  <si>
    <t>GIULIA</t>
    <phoneticPr fontId="0" type="noConversion"/>
  </si>
  <si>
    <t>FAEBN</t>
  </si>
  <si>
    <t>FORD</t>
    <phoneticPr fontId="2" type="noConversion"/>
  </si>
  <si>
    <t>Explorer 3.0 PHEV</t>
  </si>
  <si>
    <t>U625-Y-PHEV</t>
  </si>
  <si>
    <t>Lincoln Aviator 3.0 PHEV</t>
  </si>
  <si>
    <t>U611-Y-PHEV</t>
  </si>
  <si>
    <t>Lincoln Navigator</t>
  </si>
  <si>
    <t>JJ3LT</t>
  </si>
  <si>
    <t>Mustang GT</t>
  </si>
  <si>
    <t>HT82</t>
  </si>
  <si>
    <t>Fusion Hybrid</t>
  </si>
  <si>
    <t>Lincoln MKZ Hybrid</t>
  </si>
  <si>
    <t>Explorer 2.3</t>
  </si>
  <si>
    <t>Five Hundred</t>
  </si>
  <si>
    <t>Focus 2.0 TDCi</t>
  </si>
  <si>
    <t>Lincoln Aviator 3.0</t>
  </si>
  <si>
    <t>Lincoln LS</t>
  </si>
  <si>
    <t>Lincoln MKS</t>
  </si>
  <si>
    <t>Lincoln MKX</t>
  </si>
  <si>
    <t>Lincoln MKZ</t>
  </si>
  <si>
    <t>Lincoln Nautilus 2.7 AWD</t>
  </si>
  <si>
    <t>Lincoln Town Car</t>
  </si>
  <si>
    <t>Mondeo</t>
  </si>
  <si>
    <t>Mondeo 2.0</t>
  </si>
  <si>
    <t>Mondeo GLX Wagon</t>
  </si>
  <si>
    <t>Mustang Convertible</t>
  </si>
  <si>
    <t>Taurus SHO</t>
  </si>
  <si>
    <t>Windstar</t>
  </si>
  <si>
    <t>U88H</t>
  </si>
  <si>
    <t>FORD</t>
    <phoneticPr fontId="0" type="noConversion"/>
  </si>
  <si>
    <t>Bronco 2.7</t>
  </si>
  <si>
    <t>U725-P5-4WD</t>
  </si>
  <si>
    <t>E350</t>
    <phoneticPr fontId="0" type="noConversion"/>
  </si>
  <si>
    <t>NE3BL</t>
  </si>
  <si>
    <t>Escape</t>
  </si>
  <si>
    <t>C520-9-AWD</t>
  </si>
  <si>
    <t>C520-X-AWD</t>
  </si>
  <si>
    <t>C520-X-FWD</t>
  </si>
  <si>
    <t>U03Z</t>
  </si>
  <si>
    <t>U041</t>
  </si>
  <si>
    <t>U04B</t>
  </si>
  <si>
    <t>U92Z</t>
  </si>
  <si>
    <t>U93</t>
  </si>
  <si>
    <t>U94</t>
  </si>
  <si>
    <t>Expedition 3.5</t>
    <phoneticPr fontId="0" type="noConversion"/>
  </si>
  <si>
    <t>JK1J5</t>
  </si>
  <si>
    <t>JU2AT</t>
  </si>
  <si>
    <t>Expedition 3.5</t>
  </si>
  <si>
    <t>U553-T-4WD</t>
  </si>
  <si>
    <t>Explorer</t>
    <phoneticPr fontId="2" type="noConversion"/>
  </si>
  <si>
    <t>EXP</t>
  </si>
  <si>
    <t>Explorer</t>
  </si>
  <si>
    <t>FWD</t>
  </si>
  <si>
    <t>U34</t>
  </si>
  <si>
    <t>U75</t>
  </si>
  <si>
    <t>U625-H-AWD</t>
  </si>
  <si>
    <t>Explorer 2.3 AWD</t>
  </si>
  <si>
    <t>U502-H-AWD</t>
  </si>
  <si>
    <t>Explorer 3.0</t>
  </si>
  <si>
    <t>U625-C-AWD</t>
  </si>
  <si>
    <t>Explorer SportTrack</t>
  </si>
  <si>
    <t>U53</t>
  </si>
  <si>
    <t>Explorer 장의차</t>
  </si>
  <si>
    <t>5K8F8</t>
  </si>
  <si>
    <t>5K8FH</t>
  </si>
  <si>
    <t>BRZ-EXP5-7200</t>
  </si>
  <si>
    <t>BRZ-EXP7-8200</t>
  </si>
  <si>
    <t>Fiesta</t>
  </si>
  <si>
    <t>JH1</t>
  </si>
  <si>
    <t>P25</t>
  </si>
  <si>
    <t>P28</t>
  </si>
  <si>
    <t>Flex</t>
    <phoneticPr fontId="0" type="noConversion"/>
  </si>
  <si>
    <t>HK6C8</t>
  </si>
  <si>
    <t>Flex</t>
  </si>
  <si>
    <t>HK6DT</t>
  </si>
  <si>
    <t xml:space="preserve">Focus </t>
  </si>
  <si>
    <t>DP3H2</t>
  </si>
  <si>
    <t>FCS</t>
  </si>
  <si>
    <t>FCSH</t>
  </si>
  <si>
    <t>FCSHMU</t>
  </si>
  <si>
    <t>FCSHU</t>
  </si>
  <si>
    <t>FCSMU</t>
  </si>
  <si>
    <t>FCSU</t>
  </si>
  <si>
    <t>NXXGC</t>
  </si>
  <si>
    <t>Focus 1.5</t>
  </si>
  <si>
    <t>C346-XWDC-HB</t>
  </si>
  <si>
    <t>C346-XWDC-NB</t>
  </si>
  <si>
    <t>C346-XWDD-HB</t>
  </si>
  <si>
    <t>C346-XWDD-NB</t>
  </si>
  <si>
    <t>C346-TX-HB</t>
  </si>
  <si>
    <t>C346-TX-NB</t>
  </si>
  <si>
    <t>C346-UF-HB</t>
  </si>
  <si>
    <t>C346-UF-NB</t>
  </si>
  <si>
    <t>FreeStyle</t>
  </si>
  <si>
    <t>K06</t>
  </si>
  <si>
    <t>Fusion</t>
  </si>
  <si>
    <t>CD391-9-FWD</t>
  </si>
  <si>
    <t>CD391-X-FWD</t>
  </si>
  <si>
    <t>FUS</t>
  </si>
  <si>
    <t>FUSN</t>
  </si>
  <si>
    <t>6P0LU</t>
  </si>
  <si>
    <t>CD391-U-HEV</t>
  </si>
  <si>
    <t>FUSHEV</t>
  </si>
  <si>
    <t>GT</t>
    <phoneticPr fontId="0" type="noConversion"/>
  </si>
  <si>
    <t>GP9CW</t>
  </si>
  <si>
    <t>Kuga 2.0 AWD</t>
  </si>
  <si>
    <t>C520-T8MA-AWD</t>
  </si>
  <si>
    <t>U611-C6-AWD</t>
  </si>
  <si>
    <t>U611-C7-AWD</t>
  </si>
  <si>
    <t>Lincoln Continental 3.0 AWD</t>
  </si>
  <si>
    <t>D544-C-AWD</t>
  </si>
  <si>
    <t>Lincoln Corsair 2.0</t>
  </si>
  <si>
    <t>CX483-9-AWD</t>
  </si>
  <si>
    <t>Lincoln Limousine</t>
  </si>
  <si>
    <t>120</t>
  </si>
  <si>
    <t>Lincoln Limousine Hearse</t>
  </si>
  <si>
    <t>M88</t>
  </si>
  <si>
    <t>M86</t>
  </si>
  <si>
    <t>M87</t>
  </si>
  <si>
    <t>Lincoln MKC</t>
    <phoneticPr fontId="0" type="noConversion"/>
  </si>
  <si>
    <t>CJ2C9</t>
  </si>
  <si>
    <t>Lincoln MKC 2.0 AWD</t>
  </si>
  <si>
    <t>C489-9-AWD</t>
  </si>
  <si>
    <t>M93</t>
  </si>
  <si>
    <t>Lincoln MKS 3.5 AWD</t>
  </si>
  <si>
    <t>D385-T-AWD</t>
  </si>
  <si>
    <t>Lincoln MKS 장의차</t>
  </si>
  <si>
    <t>HL9FT</t>
  </si>
  <si>
    <t xml:space="preserve">Lincoln MKT </t>
  </si>
  <si>
    <t>C12-MKT6-7500</t>
  </si>
  <si>
    <t>HJ5NK</t>
  </si>
  <si>
    <t>Lincoln MKT Hearse</t>
  </si>
  <si>
    <t>MJ5LK</t>
  </si>
  <si>
    <t>Lincoln MKT 장의차</t>
  </si>
  <si>
    <t>C12-MKT5-7500</t>
  </si>
  <si>
    <t>C12-MKT7-8200</t>
  </si>
  <si>
    <t>BZP-J8J7-8200</t>
  </si>
  <si>
    <t>J8J</t>
  </si>
  <si>
    <t>U88</t>
  </si>
  <si>
    <t>Lincoln MKX 2.7 AWD</t>
  </si>
  <si>
    <t>U540-P-AWD</t>
  </si>
  <si>
    <t>Lincoln MKX 2.7 장의차</t>
  </si>
  <si>
    <t>CEX-AWD-8100</t>
  </si>
  <si>
    <t>U540-P-AWD-7400</t>
  </si>
  <si>
    <t>U540-P-AWD-7500</t>
  </si>
  <si>
    <t>Lincoln MKX Hearse</t>
  </si>
  <si>
    <t>SJ-J8J5-7200</t>
  </si>
  <si>
    <t>SJ-J8J5-7400</t>
  </si>
  <si>
    <t>SJ-J8J5-7500</t>
  </si>
  <si>
    <t>SJ-J8J9-8200</t>
  </si>
  <si>
    <t>SJ-J8J9-8500</t>
  </si>
  <si>
    <t>Lincoln MKX 장의차</t>
  </si>
  <si>
    <t>DJ8JK</t>
  </si>
  <si>
    <t>JS-J8J5-L7500</t>
  </si>
  <si>
    <t>CD533-9-FWD</t>
  </si>
  <si>
    <t>M26</t>
  </si>
  <si>
    <t>Lincoln MKZ 2.0</t>
  </si>
  <si>
    <t>Lincoln MKZ 2.0 AWD</t>
  </si>
  <si>
    <t>CD533-9-AWD</t>
  </si>
  <si>
    <t>CD533-U-HEV</t>
  </si>
  <si>
    <t>FL285</t>
  </si>
  <si>
    <t>JJ2TT</t>
  </si>
  <si>
    <t>JJ3J5</t>
  </si>
  <si>
    <t>JJ3TT</t>
  </si>
  <si>
    <t>NAVIGATOR</t>
  </si>
  <si>
    <t>Lincoln Navigator 3.5</t>
  </si>
  <si>
    <t>U554-T-AWD</t>
  </si>
  <si>
    <t>Lincoln Navigator Limousine</t>
  </si>
  <si>
    <t>CN311</t>
  </si>
  <si>
    <t>Lincoln Taurus Hearse</t>
  </si>
  <si>
    <t>SJ-FWD-7200</t>
  </si>
  <si>
    <t>M82</t>
  </si>
  <si>
    <t>M85</t>
  </si>
  <si>
    <t>M85W</t>
  </si>
  <si>
    <t>Lincoln Town Car Hearse</t>
  </si>
  <si>
    <t>BL8CW</t>
  </si>
  <si>
    <t>BL8FW</t>
  </si>
  <si>
    <t>DS-LTSF700-STD</t>
  </si>
  <si>
    <t>FM88W</t>
  </si>
  <si>
    <t>HM82W</t>
  </si>
  <si>
    <t>K-M82</t>
  </si>
  <si>
    <t>K-M8210</t>
  </si>
  <si>
    <t>KRYSTAL</t>
  </si>
  <si>
    <t>SH-LM8-S8500</t>
  </si>
  <si>
    <t>SH-M8210-7200</t>
  </si>
  <si>
    <t>SH-M82-7200</t>
  </si>
  <si>
    <t>SH-M82-7500</t>
  </si>
  <si>
    <t>SH-M8509-S720</t>
  </si>
  <si>
    <t>SJ7400-M85</t>
  </si>
  <si>
    <t>Lincoln Town Continental 2.7 AWD</t>
    <phoneticPr fontId="0" type="noConversion"/>
  </si>
  <si>
    <t>D544-P-AWD</t>
  </si>
  <si>
    <t>Lincoln Town Continental 3.0 AWD</t>
  </si>
  <si>
    <t>LS Premium</t>
  </si>
  <si>
    <t>Mercury Sable</t>
  </si>
  <si>
    <t>MSV3-27A</t>
  </si>
  <si>
    <t>MSV3-LS3</t>
  </si>
  <si>
    <t>CD345</t>
  </si>
  <si>
    <t>MDO</t>
  </si>
  <si>
    <t>BFP</t>
  </si>
  <si>
    <t>BNP</t>
  </si>
  <si>
    <t>CD391-T7CE-FWD</t>
  </si>
  <si>
    <t>CD391-T8CC-FWD</t>
  </si>
  <si>
    <t>CD391-YMCC-FWD</t>
  </si>
  <si>
    <t>Trend</t>
  </si>
  <si>
    <t>Mustang</t>
  </si>
  <si>
    <t>6P8JZ</t>
  </si>
  <si>
    <t>6P8TH</t>
  </si>
  <si>
    <t>BP8EM</t>
  </si>
  <si>
    <t>CONV</t>
  </si>
  <si>
    <t>COUP</t>
  </si>
  <si>
    <t>P404</t>
  </si>
  <si>
    <t>P405</t>
  </si>
  <si>
    <t>P40U</t>
  </si>
  <si>
    <t>P444</t>
  </si>
  <si>
    <t>P445</t>
  </si>
  <si>
    <t>T80</t>
  </si>
  <si>
    <t>TP8EM</t>
  </si>
  <si>
    <t>TP8FF</t>
  </si>
  <si>
    <t xml:space="preserve">Mustang </t>
  </si>
  <si>
    <t>T84</t>
  </si>
  <si>
    <t>Mustang 2.3 Convertible</t>
  </si>
  <si>
    <t>S550-H-CONV</t>
  </si>
  <si>
    <t>Mustang 2.3 Coupe</t>
  </si>
  <si>
    <t>S550-H-COUP</t>
  </si>
  <si>
    <t>S550-H-COUPE</t>
  </si>
  <si>
    <t>Mustang 5.0 GT Coupe</t>
  </si>
  <si>
    <t>S550-F-COUPE</t>
  </si>
  <si>
    <t>HT85H</t>
  </si>
  <si>
    <t>TP8UH</t>
  </si>
  <si>
    <t>BP8CF</t>
  </si>
  <si>
    <t>BP8KZ</t>
  </si>
  <si>
    <t>HT82H</t>
  </si>
  <si>
    <t>Mustang GT 5.0 Convertible</t>
  </si>
  <si>
    <t>S550-F-CONV</t>
  </si>
  <si>
    <t>Mustang GT 5.0 Coupe</t>
  </si>
  <si>
    <t>S550-F-COUP</t>
  </si>
  <si>
    <t>Mustang Shelby GT 500</t>
  </si>
  <si>
    <t>HT88S</t>
  </si>
  <si>
    <t>S-Max</t>
  </si>
  <si>
    <t>CD340</t>
  </si>
  <si>
    <t xml:space="preserve">Taunus </t>
  </si>
  <si>
    <t>P53</t>
  </si>
  <si>
    <t>Taurus</t>
  </si>
  <si>
    <t>HP2E</t>
  </si>
  <si>
    <t>TRSGTDI</t>
  </si>
  <si>
    <t>Thunderbird</t>
  </si>
  <si>
    <t>EU40</t>
  </si>
  <si>
    <t>HP60A</t>
  </si>
  <si>
    <t>Transit</t>
  </si>
  <si>
    <t>TW9ZG</t>
  </si>
  <si>
    <t>YE9ZG</t>
  </si>
  <si>
    <t>ZK1CM</t>
  </si>
  <si>
    <t>ZK1ZG</t>
  </si>
  <si>
    <t>ZK2Y8</t>
  </si>
  <si>
    <t>A514</t>
  </si>
  <si>
    <t>XL</t>
  </si>
  <si>
    <t>에스제이 Lincoln MKX 2.7 장의차</t>
  </si>
  <si>
    <t>C12-U540-P-AWD-7400</t>
  </si>
  <si>
    <t>에스제이 그랜드 체로키 장의차</t>
  </si>
  <si>
    <t>C12-WK-7500</t>
  </si>
  <si>
    <t>GM</t>
  </si>
  <si>
    <t>CYukon XL</t>
  </si>
  <si>
    <t>G2X</t>
  </si>
  <si>
    <t>Pontiac Bonneville</t>
  </si>
  <si>
    <t>AstroVan</t>
  </si>
  <si>
    <t>CSavana</t>
  </si>
  <si>
    <t>S79C4</t>
  </si>
  <si>
    <t>W7FCG</t>
  </si>
  <si>
    <t>CSavannah</t>
  </si>
  <si>
    <t>FG15T</t>
  </si>
  <si>
    <t>MM4T3</t>
  </si>
  <si>
    <t>PGJC-002</t>
  </si>
  <si>
    <t>S7DC4</t>
  </si>
  <si>
    <t>S8DC4</t>
  </si>
  <si>
    <t>CYukon</t>
  </si>
  <si>
    <t>K66</t>
  </si>
  <si>
    <t>S27KJ</t>
  </si>
  <si>
    <t>S2AE0</t>
  </si>
  <si>
    <t>S2HKJ</t>
  </si>
  <si>
    <t>S2JKJ</t>
  </si>
  <si>
    <t>CYukon Denali</t>
  </si>
  <si>
    <t>CYukon Hybrid</t>
  </si>
  <si>
    <t>FK135</t>
  </si>
  <si>
    <t>K16</t>
  </si>
  <si>
    <t>RMG67</t>
  </si>
  <si>
    <t>GM Lumina</t>
  </si>
  <si>
    <t>SLE</t>
  </si>
  <si>
    <t>SSE</t>
  </si>
  <si>
    <t>Pontiac Solstice GXP</t>
  </si>
  <si>
    <t>SOLSTICE</t>
  </si>
  <si>
    <t>SafariVan</t>
  </si>
  <si>
    <t>L19</t>
  </si>
  <si>
    <t>SSR</t>
  </si>
  <si>
    <t>1SS</t>
  </si>
  <si>
    <t>Tahoe Starcraft</t>
  </si>
  <si>
    <t>GMC</t>
  </si>
  <si>
    <t>Savannah</t>
  </si>
  <si>
    <t>W78CG</t>
  </si>
  <si>
    <t>W7BFG</t>
  </si>
  <si>
    <t>HOLDEN</t>
  </si>
  <si>
    <t>Statesman 2.8</t>
  </si>
  <si>
    <t>LZ54T</t>
  </si>
  <si>
    <t>Statesman 3.6</t>
  </si>
  <si>
    <t>LZ547</t>
  </si>
  <si>
    <t>Veritas 3.6</t>
  </si>
  <si>
    <t>MZ547</t>
  </si>
  <si>
    <t>MZ54V</t>
  </si>
  <si>
    <t>MZ557</t>
  </si>
  <si>
    <t>MZ55V</t>
  </si>
  <si>
    <t>HONDA</t>
    <phoneticPr fontId="2" type="noConversion"/>
  </si>
  <si>
    <t>CR-V HYBRID 4WD</t>
    <phoneticPr fontId="2" type="noConversion"/>
  </si>
  <si>
    <t>RT6</t>
  </si>
  <si>
    <t>Accord Hybrid</t>
  </si>
  <si>
    <t>Civic Hybrid</t>
  </si>
  <si>
    <t>Accord 2.4</t>
  </si>
  <si>
    <t>Accord 3.5</t>
  </si>
  <si>
    <t>Civic 1.8</t>
  </si>
  <si>
    <t>Civic 2.0</t>
  </si>
  <si>
    <t>Civic 4D</t>
  </si>
  <si>
    <t>Civic 5D</t>
  </si>
  <si>
    <t>Crosstour</t>
  </si>
  <si>
    <t>CR-V 2WD</t>
  </si>
  <si>
    <t>CR-V 4WD</t>
  </si>
  <si>
    <t>Insight</t>
  </si>
  <si>
    <t>Odyssey</t>
  </si>
  <si>
    <t>Pilot</t>
  </si>
  <si>
    <t>Accord</t>
  </si>
  <si>
    <t>CR2F3</t>
  </si>
  <si>
    <t>CR3F8</t>
  </si>
  <si>
    <t>Accord</t>
    <phoneticPr fontId="0" type="noConversion"/>
  </si>
  <si>
    <t>CS22</t>
  </si>
  <si>
    <t>HONDA</t>
    <phoneticPr fontId="0" type="noConversion"/>
  </si>
  <si>
    <t>CT2B8</t>
  </si>
  <si>
    <t>Accord 1.5T</t>
  </si>
  <si>
    <t>CV1</t>
  </si>
  <si>
    <t>Accord 1.8</t>
  </si>
  <si>
    <t>FD1</t>
  </si>
  <si>
    <t>Accord 2.0T</t>
  </si>
  <si>
    <t>CV2</t>
  </si>
  <si>
    <t>CP2</t>
  </si>
  <si>
    <t>CR2</t>
  </si>
  <si>
    <t>CP3</t>
  </si>
  <si>
    <t>CR3</t>
  </si>
  <si>
    <t>Accord EX-6L</t>
  </si>
  <si>
    <t>CM6</t>
  </si>
  <si>
    <t>Accord EX-L</t>
  </si>
  <si>
    <t>CM5</t>
  </si>
  <si>
    <t>Accord EX-V6</t>
  </si>
  <si>
    <t>CR6</t>
  </si>
  <si>
    <t>CV3</t>
  </si>
  <si>
    <t>Acura MDX</t>
  </si>
  <si>
    <t>CA-YD1</t>
  </si>
  <si>
    <t>TC1H3</t>
  </si>
  <si>
    <t>YD282</t>
  </si>
  <si>
    <t>YD4H3</t>
  </si>
  <si>
    <t>Acura RSX</t>
  </si>
  <si>
    <t>RSX</t>
  </si>
  <si>
    <t>Acura TL</t>
  </si>
  <si>
    <t>TL</t>
  </si>
  <si>
    <t>Acura TLTYPE-S</t>
  </si>
  <si>
    <t>UA765</t>
  </si>
  <si>
    <t xml:space="preserve">Civic </t>
    <phoneticPr fontId="0" type="noConversion"/>
  </si>
  <si>
    <t>FB5F5</t>
  </si>
  <si>
    <t>FB2</t>
  </si>
  <si>
    <t>FD2</t>
  </si>
  <si>
    <t>FC2</t>
  </si>
  <si>
    <t>FK2</t>
  </si>
  <si>
    <t>Civic EX</t>
  </si>
  <si>
    <t>FG1</t>
  </si>
  <si>
    <t>FB4</t>
  </si>
  <si>
    <t>FD3</t>
  </si>
  <si>
    <t>Civic SI</t>
    <phoneticPr fontId="0" type="noConversion"/>
  </si>
  <si>
    <t>FC1E5</t>
  </si>
  <si>
    <t>Civic TURBO</t>
    <phoneticPr fontId="2" type="noConversion"/>
  </si>
  <si>
    <t>FC1</t>
  </si>
  <si>
    <t>Civic TYPER</t>
  </si>
  <si>
    <t>ABA-FN2</t>
  </si>
  <si>
    <t>TF1</t>
  </si>
  <si>
    <t>4WD</t>
  </si>
  <si>
    <t>CBA-RD7</t>
  </si>
  <si>
    <t>EX</t>
  </si>
  <si>
    <t>RD6</t>
  </si>
  <si>
    <t>RE3</t>
  </si>
  <si>
    <t>RM3</t>
  </si>
  <si>
    <t>RW1</t>
  </si>
  <si>
    <t>RD7</t>
  </si>
  <si>
    <t>RE4</t>
  </si>
  <si>
    <t>RM4</t>
  </si>
  <si>
    <t>RW2</t>
  </si>
  <si>
    <t>CR-Z Hybrid</t>
  </si>
  <si>
    <t>ZF1</t>
  </si>
  <si>
    <t>Element</t>
  </si>
  <si>
    <t>CBA-YH2</t>
  </si>
  <si>
    <t>YH286</t>
  </si>
  <si>
    <t>Fit</t>
  </si>
  <si>
    <t>GD1</t>
  </si>
  <si>
    <t>GE8H3</t>
  </si>
  <si>
    <t>GP5</t>
  </si>
  <si>
    <t>HR-V2WD</t>
  </si>
  <si>
    <t>RU5</t>
  </si>
  <si>
    <t>ZE2</t>
  </si>
  <si>
    <t>Legend</t>
  </si>
  <si>
    <t>1K</t>
  </si>
  <si>
    <t>KB1</t>
  </si>
  <si>
    <t>KB2</t>
  </si>
  <si>
    <t>KC1</t>
  </si>
  <si>
    <t>N-BOX</t>
  </si>
  <si>
    <t>DBA-JF1</t>
  </si>
  <si>
    <t>JF1</t>
  </si>
  <si>
    <t>N-ONE</t>
  </si>
  <si>
    <t>DBA-JG1</t>
  </si>
  <si>
    <t>JG1</t>
  </si>
  <si>
    <t>EX-L</t>
  </si>
  <si>
    <t>RB1</t>
  </si>
  <si>
    <t>RL3</t>
  </si>
  <si>
    <t>RL387</t>
  </si>
  <si>
    <t>RL388</t>
  </si>
  <si>
    <t>RL3H7</t>
  </si>
  <si>
    <t>RL5</t>
  </si>
  <si>
    <t>RL6</t>
  </si>
  <si>
    <t>RL6H9</t>
  </si>
  <si>
    <t>Odyssey Touring</t>
  </si>
  <si>
    <t>Touring</t>
  </si>
  <si>
    <t>YF1</t>
  </si>
  <si>
    <t>YF185</t>
  </si>
  <si>
    <t>YF4</t>
  </si>
  <si>
    <t>YF6</t>
  </si>
  <si>
    <t>S2000</t>
  </si>
  <si>
    <t>AP1</t>
  </si>
  <si>
    <t>AP214</t>
  </si>
  <si>
    <t>LA-AP1</t>
  </si>
  <si>
    <t>S660</t>
  </si>
  <si>
    <t>DBA-JW5</t>
  </si>
  <si>
    <t>JW5</t>
  </si>
  <si>
    <t>HUMMER</t>
  </si>
  <si>
    <t>Hummer H3</t>
  </si>
  <si>
    <t>Hummer</t>
  </si>
  <si>
    <t>H2</t>
  </si>
  <si>
    <t>Hummer H2</t>
  </si>
  <si>
    <t>GN</t>
  </si>
  <si>
    <t>GN022</t>
  </si>
  <si>
    <t>GN228</t>
  </si>
  <si>
    <t>GN22U</t>
  </si>
  <si>
    <t>GN238</t>
  </si>
  <si>
    <t>GN23U</t>
  </si>
  <si>
    <t>GN732</t>
  </si>
  <si>
    <t>GN83</t>
  </si>
  <si>
    <t>GN832</t>
  </si>
  <si>
    <t>N23</t>
  </si>
  <si>
    <t>DN136</t>
  </si>
  <si>
    <t>DN13E</t>
  </si>
  <si>
    <t>EN13E</t>
  </si>
  <si>
    <t>EN13L</t>
  </si>
  <si>
    <t>EN43E</t>
  </si>
  <si>
    <t>HUMMER</t>
    <phoneticPr fontId="0" type="noConversion"/>
  </si>
  <si>
    <t>H3</t>
  </si>
  <si>
    <t>MNGEE</t>
  </si>
  <si>
    <t>MNJEE</t>
  </si>
  <si>
    <t>T345F</t>
  </si>
  <si>
    <t>JAGUAR</t>
  </si>
  <si>
    <t>F-TYPE</t>
  </si>
  <si>
    <t>3.0SCCOUPES</t>
  </si>
  <si>
    <t>I-PACE EV400</t>
  </si>
  <si>
    <t>DH</t>
  </si>
  <si>
    <t>4.2</t>
  </si>
  <si>
    <t>E-PACE D180</t>
    <phoneticPr fontId="2" type="noConversion"/>
  </si>
  <si>
    <t>E-PACE P250</t>
    <phoneticPr fontId="2" type="noConversion"/>
  </si>
  <si>
    <t>F-PACE 5.0SC SVR</t>
    <phoneticPr fontId="2" type="noConversion"/>
  </si>
  <si>
    <t>Sovereign</t>
  </si>
  <si>
    <t>XE 2.0D</t>
  </si>
  <si>
    <t>XE 2.0T</t>
  </si>
  <si>
    <t>XF 2.2D</t>
  </si>
  <si>
    <t>XF 2.7D</t>
  </si>
  <si>
    <t>XF 3.0 SC</t>
  </si>
  <si>
    <t>XF 3.0D</t>
  </si>
  <si>
    <t>XF 30t AWD</t>
    <phoneticPr fontId="2" type="noConversion"/>
  </si>
  <si>
    <t>XF 5.0</t>
  </si>
  <si>
    <t>XJ 8</t>
  </si>
  <si>
    <t>X-TYPE 2.5</t>
  </si>
  <si>
    <t>X-TYPE 3.0</t>
  </si>
  <si>
    <t>SOVEREIGN</t>
  </si>
  <si>
    <t>3.5</t>
  </si>
  <si>
    <t>XJ8</t>
  </si>
  <si>
    <t>XJR-SWB</t>
  </si>
  <si>
    <t>4.2 DAIMLER</t>
  </si>
  <si>
    <t>DAIMLER</t>
  </si>
  <si>
    <t>4.2 DAIMLER 4</t>
  </si>
  <si>
    <t>DAIMLER4</t>
  </si>
  <si>
    <t>4.2 SOVEREIGN</t>
  </si>
  <si>
    <t>4.2 SUPERV 8</t>
  </si>
  <si>
    <t>SUPERV8</t>
  </si>
  <si>
    <t>E-PACE P250</t>
  </si>
  <si>
    <t>P250 AWD</t>
  </si>
  <si>
    <t>F-PACE 20 d</t>
  </si>
  <si>
    <t>20d AWD</t>
  </si>
  <si>
    <t>F-PACE 20 d AWD</t>
  </si>
  <si>
    <t>F-PACE 30d</t>
  </si>
  <si>
    <t>30d AWD</t>
  </si>
  <si>
    <t>F-PACE 30t</t>
    <phoneticPr fontId="2" type="noConversion"/>
  </si>
  <si>
    <t>DC</t>
  </si>
  <si>
    <t>F-PACE 35 t</t>
  </si>
  <si>
    <t>35tAWD</t>
  </si>
  <si>
    <t>F-PACE P250</t>
  </si>
  <si>
    <t>P250AWD</t>
  </si>
  <si>
    <t>3.0SCCONV</t>
    <phoneticPr fontId="0" type="noConversion"/>
  </si>
  <si>
    <t>3.0SCCONVS</t>
  </si>
  <si>
    <t>3.0SCCONVSAWD</t>
  </si>
  <si>
    <t>3.0SCCOUPE</t>
  </si>
  <si>
    <t>3.0SCCOUPESAWD</t>
  </si>
  <si>
    <t>3.0SCCOUPESMT</t>
  </si>
  <si>
    <t>30SCCONV</t>
  </si>
  <si>
    <t>30SCCONVS</t>
  </si>
  <si>
    <t>30SCCOUPE</t>
  </si>
  <si>
    <t>30SCCOUPES</t>
  </si>
  <si>
    <t>30SCCOUPESAWD</t>
  </si>
  <si>
    <t>5.0SCConvertibleProject7</t>
  </si>
  <si>
    <t>5.0SCCONVRAWD</t>
  </si>
  <si>
    <t>5.0SCCONVS</t>
  </si>
  <si>
    <t>5.0SCCOUPER</t>
  </si>
  <si>
    <t>5.0SCCOUPERAWD</t>
  </si>
  <si>
    <t>5.0SCSVRCONV</t>
  </si>
  <si>
    <t>JAGUAR</t>
    <phoneticPr fontId="0" type="noConversion"/>
  </si>
  <si>
    <t>F-TYPE</t>
    <phoneticPr fontId="0" type="noConversion"/>
  </si>
  <si>
    <t>WJ6FV</t>
  </si>
  <si>
    <t xml:space="preserve">F-TYPE </t>
  </si>
  <si>
    <t>5.0SCSVRCOUPE</t>
  </si>
  <si>
    <t>F-TYPE P300 Convertible</t>
  </si>
  <si>
    <t>QQ6</t>
  </si>
  <si>
    <t>F-TYPE P300 Coupe</t>
  </si>
  <si>
    <t>F-TYPE P380</t>
  </si>
  <si>
    <t>3.0SC CONV S</t>
  </si>
  <si>
    <t>F-TYPE S</t>
  </si>
  <si>
    <t>WA6FC</t>
  </si>
  <si>
    <t>F-TYPE SVR</t>
  </si>
  <si>
    <t>5.0SC SVR CONV</t>
  </si>
  <si>
    <t>F-Type SVR Coupe</t>
  </si>
  <si>
    <t>AD</t>
  </si>
  <si>
    <t>S-TYPE 2.7 D</t>
  </si>
  <si>
    <t>S-TYPE2.7D</t>
  </si>
  <si>
    <t>JA</t>
  </si>
  <si>
    <t>XE 20D</t>
  </si>
  <si>
    <t>XE 20d</t>
  </si>
  <si>
    <t>JAAWD</t>
  </si>
  <si>
    <t>XE 20t</t>
  </si>
  <si>
    <t>XE 3.0SC</t>
  </si>
  <si>
    <t>XE 3.0SC S</t>
  </si>
  <si>
    <t>XF 2.0 GTDI</t>
  </si>
  <si>
    <t>XF2.0GTDI</t>
  </si>
  <si>
    <t>XF2.0GTDIPREMIUM</t>
  </si>
  <si>
    <t>XF 2.0d</t>
  </si>
  <si>
    <t>XF2.0d</t>
  </si>
  <si>
    <t>XF2.0dAWD</t>
  </si>
  <si>
    <t>XF2.2D</t>
  </si>
  <si>
    <t>XF2.2DLUXURY</t>
  </si>
  <si>
    <t>XF2.2DPREMIUM</t>
  </si>
  <si>
    <t>XF2.7D</t>
  </si>
  <si>
    <t>XF 20d</t>
  </si>
  <si>
    <t>XF 20d AWD</t>
  </si>
  <si>
    <t>XF20d</t>
  </si>
  <si>
    <t>XF20dAWD</t>
  </si>
  <si>
    <t>XF 25t</t>
  </si>
  <si>
    <t>JB</t>
  </si>
  <si>
    <t>XF25t</t>
  </si>
  <si>
    <t>XF 25t AWD</t>
  </si>
  <si>
    <t>XF 3.0 DS</t>
  </si>
  <si>
    <t>XF3.0DSPREMIUM</t>
  </si>
  <si>
    <t>XF3.0SC</t>
  </si>
  <si>
    <t>XF3.0SCAWD</t>
  </si>
  <si>
    <t>XF 3.0d</t>
  </si>
  <si>
    <t>XF3.0d</t>
  </si>
  <si>
    <t>XF3.0DLUXURY</t>
  </si>
  <si>
    <t>XF3.0DPREMIUM</t>
  </si>
  <si>
    <t>XF 30d</t>
  </si>
  <si>
    <t>XF30d</t>
  </si>
  <si>
    <t>XF 35t</t>
  </si>
  <si>
    <t>XF35tAWD</t>
  </si>
  <si>
    <t>XF35tSAWD</t>
  </si>
  <si>
    <t>XF 4.2</t>
  </si>
  <si>
    <t>J05HA</t>
  </si>
  <si>
    <t>XF 4.2 SC</t>
  </si>
  <si>
    <t>XF4.2SC</t>
  </si>
  <si>
    <t>XF5.0</t>
  </si>
  <si>
    <t>XF R 5.0 SC</t>
  </si>
  <si>
    <t>XFR 5.0SC</t>
  </si>
  <si>
    <t>XFR-S 5.0SC</t>
  </si>
  <si>
    <t>XJ 2.0P</t>
  </si>
  <si>
    <t>LWB</t>
  </si>
  <si>
    <t>SWB</t>
  </si>
  <si>
    <t>XJ 2.7D</t>
  </si>
  <si>
    <t>SOV-LWB</t>
  </si>
  <si>
    <t>XJ 3.0 SC</t>
  </si>
  <si>
    <t>LWB-AWD</t>
  </si>
  <si>
    <t>LWB-AWD PORTFOLIO</t>
  </si>
  <si>
    <t>XJ 3.0D</t>
  </si>
  <si>
    <t>XJ 5.0</t>
  </si>
  <si>
    <t>LWB PORTFOLIO</t>
  </si>
  <si>
    <t>XJ 5.0 SC</t>
  </si>
  <si>
    <t>LWB ULTIMATE</t>
  </si>
  <si>
    <t>XJ 6 4.0</t>
  </si>
  <si>
    <t>XJ6</t>
  </si>
  <si>
    <t>J13</t>
  </si>
  <si>
    <t>J72SA</t>
  </si>
  <si>
    <t>XJ 8 4.2</t>
  </si>
  <si>
    <t>J72SN</t>
  </si>
  <si>
    <t>J82</t>
  </si>
  <si>
    <t>XJ 8 4.2 LWB</t>
  </si>
  <si>
    <t>XJ8-LWB</t>
  </si>
  <si>
    <t>XJ R 5.0 SC</t>
  </si>
  <si>
    <t>XK 8</t>
  </si>
  <si>
    <t>XK R</t>
  </si>
  <si>
    <t>WA43C</t>
  </si>
  <si>
    <t>XK R 5.0 SC</t>
  </si>
  <si>
    <t>R-S COUP</t>
  </si>
  <si>
    <t>J51XA</t>
  </si>
  <si>
    <t>X-TYPY3.0</t>
  </si>
  <si>
    <t>Jeep Grand Cherokee</t>
  </si>
  <si>
    <t>WK</t>
  </si>
  <si>
    <t>Jeep Renegade</t>
    <phoneticPr fontId="2" type="noConversion"/>
  </si>
  <si>
    <t>BV</t>
  </si>
  <si>
    <t>Jeep Wrangler 3.6</t>
  </si>
  <si>
    <t>JK72</t>
  </si>
  <si>
    <t>Jeep Wrangler Rubicon</t>
  </si>
  <si>
    <t>JKJS74</t>
  </si>
  <si>
    <t>Jeep Cherokee</t>
  </si>
  <si>
    <t>Jeep Cherokee 2.4</t>
  </si>
  <si>
    <t>Jeep Cherokee 2.4 AWD</t>
    <phoneticPr fontId="2" type="noConversion"/>
  </si>
  <si>
    <t>Jeep Cherokee 2.4 FWD</t>
    <phoneticPr fontId="2" type="noConversion"/>
  </si>
  <si>
    <t>Jeep Cherokee 3.2</t>
    <phoneticPr fontId="2" type="noConversion"/>
  </si>
  <si>
    <t>Jeep Compass</t>
  </si>
  <si>
    <t>Jeep Renegade 1.6</t>
    <phoneticPr fontId="2" type="noConversion"/>
  </si>
  <si>
    <t>Jeep Wrangler Sahara</t>
  </si>
  <si>
    <t>Jeep Wrangler Sport</t>
  </si>
  <si>
    <t>KL</t>
  </si>
  <si>
    <t>Jeep Cherokee 2.2</t>
    <phoneticPr fontId="2" type="noConversion"/>
  </si>
  <si>
    <t>Jeep Commander</t>
  </si>
  <si>
    <t>XH</t>
  </si>
  <si>
    <t>MK</t>
  </si>
  <si>
    <t>Jeep Compass 2.4</t>
  </si>
  <si>
    <t>MP</t>
  </si>
  <si>
    <t>RJFN9</t>
  </si>
  <si>
    <t>WH</t>
  </si>
  <si>
    <t>WJ</t>
  </si>
  <si>
    <t>Jeep Nitro</t>
  </si>
  <si>
    <t>Jeep Patriot</t>
  </si>
  <si>
    <t>PK</t>
  </si>
  <si>
    <t>Jeep Renegade</t>
  </si>
  <si>
    <t>JEEP</t>
    <phoneticPr fontId="0" type="noConversion"/>
  </si>
  <si>
    <t>CJBBT</t>
  </si>
  <si>
    <t>Jeep Renegade 2.4</t>
    <phoneticPr fontId="2" type="noConversion"/>
  </si>
  <si>
    <t>Jeep Renegade 2.4</t>
  </si>
  <si>
    <t>Jeep Renegade 2.4 AWD</t>
  </si>
  <si>
    <t>Jeep Wrangler</t>
  </si>
  <si>
    <t>BJWFG</t>
  </si>
  <si>
    <t>JK74</t>
  </si>
  <si>
    <t>Jeep Wrangler 2.8</t>
  </si>
  <si>
    <t>Jeep Wrangler 3.6 Rubicon</t>
  </si>
  <si>
    <t>Jeep Wrangler 3.6 Sahara</t>
  </si>
  <si>
    <t>Jeep Wrangler 3.6 Sport</t>
  </si>
  <si>
    <t>HJWFG</t>
  </si>
  <si>
    <t>HJXFG</t>
  </si>
  <si>
    <t>JL72</t>
  </si>
  <si>
    <t>JL74</t>
  </si>
  <si>
    <t>RUBICON</t>
    <phoneticPr fontId="0" type="noConversion"/>
  </si>
  <si>
    <t>HJXCG</t>
  </si>
  <si>
    <t>LAMBORGHINI</t>
  </si>
  <si>
    <t>Aventador LP700-4</t>
  </si>
  <si>
    <t>LAMBORGHINI</t>
    <phoneticPr fontId="2" type="noConversion"/>
  </si>
  <si>
    <t>Aventador S Coupe</t>
  </si>
  <si>
    <t>Aventador S Roadster</t>
  </si>
  <si>
    <t>Aventador SVJ Coupe</t>
  </si>
  <si>
    <t>Aventador SVJ Roadster</t>
  </si>
  <si>
    <t>Huracan EVO</t>
  </si>
  <si>
    <t>Aventador</t>
  </si>
  <si>
    <t>EC1ZD</t>
  </si>
  <si>
    <t>EG4ZD</t>
  </si>
  <si>
    <t>ER1ZD</t>
  </si>
  <si>
    <t>ET3ZD</t>
  </si>
  <si>
    <t>EV4ZD</t>
  </si>
  <si>
    <t>LP740-4</t>
  </si>
  <si>
    <t>EU</t>
  </si>
  <si>
    <t>LP700-4</t>
  </si>
  <si>
    <t>Aventador LP700-4R oadster</t>
  </si>
  <si>
    <t>LAMBORGHINI</t>
    <phoneticPr fontId="0" type="noConversion"/>
  </si>
  <si>
    <t>Aventador SVJ</t>
    <phoneticPr fontId="0" type="noConversion"/>
  </si>
  <si>
    <t>EM6ZD</t>
  </si>
  <si>
    <t>EN6ZD</t>
  </si>
  <si>
    <t>Gallardo</t>
    <phoneticPr fontId="0" type="noConversion"/>
  </si>
  <si>
    <t>GE7AJ</t>
  </si>
  <si>
    <t>Gallardo Coupe</t>
  </si>
  <si>
    <t>GE</t>
  </si>
  <si>
    <t>Gallardo Spyder V10</t>
  </si>
  <si>
    <t>Gallardo Superleggera V10</t>
  </si>
  <si>
    <t>Gallardo V10</t>
  </si>
  <si>
    <t>GE12T</t>
  </si>
  <si>
    <t>GallardoL P560-4</t>
  </si>
  <si>
    <t>GallardoL P570-4 Superleggera</t>
  </si>
  <si>
    <t>EC1ZF</t>
  </si>
  <si>
    <t>Huracan</t>
    <phoneticPr fontId="0" type="noConversion"/>
  </si>
  <si>
    <t>EC2ZF</t>
  </si>
  <si>
    <t>ED4ZF</t>
  </si>
  <si>
    <t>ER1ZF</t>
  </si>
  <si>
    <t>Huracan EVO</t>
    <phoneticPr fontId="0" type="noConversion"/>
  </si>
  <si>
    <t>EF4ZF</t>
  </si>
  <si>
    <t>Huracan LP580-2</t>
  </si>
  <si>
    <t>724</t>
  </si>
  <si>
    <t>Huracan LP580-2 Spyder</t>
  </si>
  <si>
    <t>Huracan LP610-4</t>
  </si>
  <si>
    <t>Huracan LP610-4 Spyder</t>
  </si>
  <si>
    <t>Huracan Performante</t>
  </si>
  <si>
    <t>Huracan Performante Spyder</t>
  </si>
  <si>
    <t>HuracanEVO</t>
    <phoneticPr fontId="0" type="noConversion"/>
  </si>
  <si>
    <t>ET4ZF</t>
  </si>
  <si>
    <t>Murcielago Coupe</t>
  </si>
  <si>
    <t>BE</t>
  </si>
  <si>
    <t>Murcielago LP640 V12</t>
  </si>
  <si>
    <t>BE37S</t>
  </si>
  <si>
    <t>LP640</t>
  </si>
  <si>
    <t>Urus</t>
  </si>
  <si>
    <t>EA1ZL</t>
  </si>
  <si>
    <t>UA1ZL</t>
  </si>
  <si>
    <t>ZL</t>
  </si>
  <si>
    <t>Discovery 42.7D</t>
  </si>
  <si>
    <t>LA</t>
  </si>
  <si>
    <t>Discovery Sports D150</t>
    <phoneticPr fontId="2" type="noConversion"/>
  </si>
  <si>
    <t>Discovery Sports D180</t>
    <phoneticPr fontId="2" type="noConversion"/>
  </si>
  <si>
    <t>RangeRover Evoque D150</t>
    <phoneticPr fontId="2" type="noConversion"/>
  </si>
  <si>
    <t>LZ</t>
  </si>
  <si>
    <t>RangeRover Evoque D180</t>
    <phoneticPr fontId="2" type="noConversion"/>
  </si>
  <si>
    <t>Discovery 3</t>
  </si>
  <si>
    <t>Discovery SD4</t>
    <phoneticPr fontId="2" type="noConversion"/>
  </si>
  <si>
    <t>Discovery SD6</t>
    <phoneticPr fontId="2" type="noConversion"/>
  </si>
  <si>
    <t>Freelander TD4</t>
  </si>
  <si>
    <t>RangeRover Evoque P250</t>
    <phoneticPr fontId="2" type="noConversion"/>
  </si>
  <si>
    <t>3.0DHybrid</t>
  </si>
  <si>
    <t>LG</t>
  </si>
  <si>
    <t>110SW</t>
  </si>
  <si>
    <t>LT25</t>
  </si>
  <si>
    <t>Defender110</t>
  </si>
  <si>
    <t>DHMS8</t>
  </si>
  <si>
    <t>Discovery</t>
  </si>
  <si>
    <t>LA5</t>
  </si>
  <si>
    <t>Discovery 3TDV6</t>
  </si>
  <si>
    <t>Discovery 43.0D</t>
  </si>
  <si>
    <t>Discovery 45.0</t>
  </si>
  <si>
    <t>Discovery SD4</t>
  </si>
  <si>
    <t>LR-S</t>
  </si>
  <si>
    <t>Discovery SeriesⅡ</t>
  </si>
  <si>
    <t>Discovery Sports 2.0D</t>
  </si>
  <si>
    <t>Discovery Sports 2.2D</t>
  </si>
  <si>
    <t>Discovery Sports P250</t>
    <phoneticPr fontId="2" type="noConversion"/>
  </si>
  <si>
    <t>Discovery Sports TD4 150PS</t>
  </si>
  <si>
    <t>Discovery Sports TD4 180PS</t>
    <phoneticPr fontId="2" type="noConversion"/>
  </si>
  <si>
    <t>Discovery TD6</t>
    <phoneticPr fontId="2" type="noConversion"/>
  </si>
  <si>
    <t xml:space="preserve">Freelander </t>
  </si>
  <si>
    <t>LN</t>
  </si>
  <si>
    <t>Freelander 1.8</t>
  </si>
  <si>
    <t>1.8LN3DR</t>
  </si>
  <si>
    <t>1.8LN5DR</t>
  </si>
  <si>
    <t>Freelander 2.0D</t>
  </si>
  <si>
    <t>2.0LN5DR</t>
  </si>
  <si>
    <t>Freelander 2.5</t>
  </si>
  <si>
    <t>2.5LN3DR</t>
  </si>
  <si>
    <t>2.5LN5DR</t>
  </si>
  <si>
    <t>Freelander 3.2</t>
  </si>
  <si>
    <t>Freelander SD4</t>
  </si>
  <si>
    <t>LR3</t>
  </si>
  <si>
    <t>LANDROVER</t>
    <phoneticPr fontId="0" type="noConversion"/>
  </si>
  <si>
    <t>RangeRover</t>
    <phoneticPr fontId="0" type="noConversion"/>
  </si>
  <si>
    <t>GA2BE</t>
  </si>
  <si>
    <t>RangeRover</t>
  </si>
  <si>
    <t>GA3BE</t>
  </si>
  <si>
    <t>GA3FE</t>
  </si>
  <si>
    <t>GS2VF</t>
  </si>
  <si>
    <t>LM</t>
  </si>
  <si>
    <t>LS42S</t>
  </si>
  <si>
    <t>RangeRover 3.0D</t>
  </si>
  <si>
    <t>RangeRover 4.2</t>
  </si>
  <si>
    <t>LM42S</t>
  </si>
  <si>
    <t>RangeRover 4.4D</t>
  </si>
  <si>
    <t>LG-LWB</t>
  </si>
  <si>
    <t>RangeRover 4.6</t>
  </si>
  <si>
    <t>LP</t>
  </si>
  <si>
    <t>RangeRover 5.0SC</t>
  </si>
  <si>
    <t>RangeRover 5.0SC LWB</t>
  </si>
  <si>
    <t>RangeRover 5.0SC SV Autobiography</t>
  </si>
  <si>
    <t>RangeRover 5.0SC SVA</t>
  </si>
  <si>
    <t>RangeRover 5.0SC SVA Dynamic</t>
  </si>
  <si>
    <t>RangeRover 5.0SC SWB</t>
  </si>
  <si>
    <t>RangeRover Evoque 2.0 GTDi</t>
  </si>
  <si>
    <t>LV-3DR</t>
  </si>
  <si>
    <t>RangeRover Evoque 2.0D</t>
  </si>
  <si>
    <t>LV</t>
  </si>
  <si>
    <t>LV-CONV</t>
  </si>
  <si>
    <t>RangeRover Evoque 2.0GTDi</t>
  </si>
  <si>
    <t>LV-5DR</t>
  </si>
  <si>
    <t>RangeRover Evoque 2.2D</t>
  </si>
  <si>
    <t>RangeRover Evoque convertible TD4</t>
    <phoneticPr fontId="2" type="noConversion"/>
  </si>
  <si>
    <t>RangeRover Evoque Si4</t>
    <phoneticPr fontId="2" type="noConversion"/>
  </si>
  <si>
    <t>RangeRover Evoque TD4</t>
  </si>
  <si>
    <t>RangeRover HSE</t>
    <phoneticPr fontId="0" type="noConversion"/>
  </si>
  <si>
    <t>AG2V6</t>
  </si>
  <si>
    <t>GS2FV</t>
  </si>
  <si>
    <t>RangeRover SC</t>
  </si>
  <si>
    <t>GS3EF</t>
  </si>
  <si>
    <t>RangeRover SD V8</t>
  </si>
  <si>
    <t>RangeRover Sports</t>
  </si>
  <si>
    <t>LW</t>
  </si>
  <si>
    <t>WG2PF</t>
  </si>
  <si>
    <t>WG2VF</t>
  </si>
  <si>
    <t>RangeRover Sports 3.0D</t>
  </si>
  <si>
    <t>LS5</t>
  </si>
  <si>
    <t>RangeRover Sports 4.4D</t>
  </si>
  <si>
    <t>RangeRover Sports 5.0 V8</t>
  </si>
  <si>
    <t>RangeRover Sports 5.0SC</t>
  </si>
  <si>
    <t>RangeRover Sports 5.0SC SVR</t>
  </si>
  <si>
    <t>RangeRover Sports Hybrid</t>
  </si>
  <si>
    <t>RangeRover Sports SD V6</t>
  </si>
  <si>
    <t>RangeRover Sports SVR</t>
  </si>
  <si>
    <t>RangeRover Sports TD V6</t>
  </si>
  <si>
    <t>RangeRover Sports V8</t>
  </si>
  <si>
    <t>RangeRover TDV8</t>
  </si>
  <si>
    <t>RangeRover Velar</t>
  </si>
  <si>
    <t>YK2EX</t>
  </si>
  <si>
    <t>RangeRover Velar D240</t>
    <phoneticPr fontId="0" type="noConversion"/>
  </si>
  <si>
    <t>LY</t>
  </si>
  <si>
    <t>RangeRover Velar D300</t>
  </si>
  <si>
    <t>RangeRover Velar P300</t>
    <phoneticPr fontId="2" type="noConversion"/>
  </si>
  <si>
    <t>RangeRover Velar P380</t>
    <phoneticPr fontId="2" type="noConversion"/>
  </si>
  <si>
    <t>RangeRover Velar SVAutobiography Dynamic</t>
    <phoneticPr fontId="2" type="noConversion"/>
  </si>
  <si>
    <t>GS450 h</t>
  </si>
  <si>
    <t>GWL10L</t>
  </si>
  <si>
    <t>400</t>
  </si>
  <si>
    <t>RC300</t>
    <phoneticPr fontId="2" type="noConversion"/>
  </si>
  <si>
    <t>RX450hL</t>
    <phoneticPr fontId="2" type="noConversion"/>
  </si>
  <si>
    <t>UCF10L</t>
  </si>
  <si>
    <t>CT200 h</t>
  </si>
  <si>
    <t>ZWA10L</t>
  </si>
  <si>
    <t>ES300</t>
  </si>
  <si>
    <t>MCV30L</t>
  </si>
  <si>
    <t>ES300 h</t>
  </si>
  <si>
    <t>AVV60L</t>
  </si>
  <si>
    <t>AXZH10L</t>
  </si>
  <si>
    <t>ES330</t>
  </si>
  <si>
    <t>JTHBN30</t>
  </si>
  <si>
    <t>MCV31L</t>
  </si>
  <si>
    <t>ES350</t>
  </si>
  <si>
    <t>BJ46G</t>
  </si>
  <si>
    <t>LEXUS</t>
    <phoneticPr fontId="0" type="noConversion"/>
  </si>
  <si>
    <t>ES350</t>
    <phoneticPr fontId="0" type="noConversion"/>
  </si>
  <si>
    <t>BK1GG</t>
  </si>
  <si>
    <t>GS405VL</t>
  </si>
  <si>
    <t>GSV40L</t>
  </si>
  <si>
    <t>GSV60L</t>
  </si>
  <si>
    <t>GS200 t</t>
  </si>
  <si>
    <t>ARL10L</t>
  </si>
  <si>
    <t>GS250</t>
  </si>
  <si>
    <t>GRL11L</t>
  </si>
  <si>
    <t>GS300</t>
  </si>
  <si>
    <t>BH96S</t>
  </si>
  <si>
    <t>GRS190L</t>
  </si>
  <si>
    <t>GS350</t>
    <phoneticPr fontId="0" type="noConversion"/>
  </si>
  <si>
    <t>CE1BL</t>
  </si>
  <si>
    <t>GS350</t>
  </si>
  <si>
    <t>GRL10L</t>
  </si>
  <si>
    <t>GRL12L</t>
  </si>
  <si>
    <t>GRS191L</t>
  </si>
  <si>
    <t>GS350 EXE cutive</t>
  </si>
  <si>
    <t>GS350 Supreme</t>
  </si>
  <si>
    <t>GS430</t>
  </si>
  <si>
    <t>UZS190L</t>
  </si>
  <si>
    <t>GWS191L</t>
  </si>
  <si>
    <t>GS450 h FSPORT</t>
  </si>
  <si>
    <t>GS450 h Hybrid</t>
  </si>
  <si>
    <t>GS450h</t>
  </si>
  <si>
    <t>GS460</t>
  </si>
  <si>
    <t>URS190L</t>
  </si>
  <si>
    <t>GSF</t>
  </si>
  <si>
    <t>URL10L</t>
  </si>
  <si>
    <t>GX470</t>
  </si>
  <si>
    <t>BT20X</t>
  </si>
  <si>
    <t>HS250 h Hybrid</t>
  </si>
  <si>
    <t>BB1BA</t>
  </si>
  <si>
    <t>IS200</t>
  </si>
  <si>
    <t>GXE 10L</t>
  </si>
  <si>
    <t>IS200 T</t>
  </si>
  <si>
    <t>ASE30L</t>
  </si>
  <si>
    <t>IS250</t>
  </si>
  <si>
    <t>GSE20L</t>
  </si>
  <si>
    <t>GSE30L</t>
  </si>
  <si>
    <t>IS250 C</t>
  </si>
  <si>
    <t>IS300</t>
  </si>
  <si>
    <t>IS350</t>
  </si>
  <si>
    <t>GSE21</t>
  </si>
  <si>
    <t>IS-F</t>
  </si>
  <si>
    <t>USE20L</t>
  </si>
  <si>
    <t>LC500</t>
  </si>
  <si>
    <t>URZ100L</t>
  </si>
  <si>
    <t>LC500 h</t>
  </si>
  <si>
    <t>GWZ100L</t>
  </si>
  <si>
    <t>LS400</t>
  </si>
  <si>
    <t>BH28F</t>
  </si>
  <si>
    <t>LS430</t>
    <phoneticPr fontId="0" type="noConversion"/>
  </si>
  <si>
    <t>BN30F</t>
  </si>
  <si>
    <t>BN36F</t>
  </si>
  <si>
    <t>LS430</t>
  </si>
  <si>
    <t>JTHBN36F</t>
  </si>
  <si>
    <t>UCF30</t>
  </si>
  <si>
    <t>UCF30L</t>
  </si>
  <si>
    <t>LS460</t>
  </si>
  <si>
    <t>USF40</t>
  </si>
  <si>
    <t>USF40L</t>
  </si>
  <si>
    <t>USF41L</t>
  </si>
  <si>
    <t>USF45L</t>
  </si>
  <si>
    <t>USF460</t>
  </si>
  <si>
    <t>LS460 4WD</t>
  </si>
  <si>
    <t>LS460 AWD</t>
  </si>
  <si>
    <t>LS460 L</t>
  </si>
  <si>
    <t>GL46F</t>
  </si>
  <si>
    <t>UCF31</t>
  </si>
  <si>
    <t>UCF40L</t>
  </si>
  <si>
    <t>USP41L</t>
  </si>
  <si>
    <t>LS460L</t>
    <phoneticPr fontId="0" type="noConversion"/>
  </si>
  <si>
    <t>DL5EF</t>
  </si>
  <si>
    <t>LS500 2WD</t>
  </si>
  <si>
    <t>VXFA50L</t>
  </si>
  <si>
    <t>LS500 AWD</t>
  </si>
  <si>
    <t>VXFA55L</t>
  </si>
  <si>
    <t>LS500 h 2WD</t>
  </si>
  <si>
    <t>GVF50L</t>
  </si>
  <si>
    <t>LS500 h AWD</t>
  </si>
  <si>
    <t>GVF55L</t>
  </si>
  <si>
    <t>LS600 h</t>
  </si>
  <si>
    <t>USF61L</t>
  </si>
  <si>
    <t>LS600 h L</t>
  </si>
  <si>
    <t>UVF46L</t>
  </si>
  <si>
    <t>LX570</t>
    <phoneticPr fontId="0" type="noConversion"/>
  </si>
  <si>
    <t>DY7AX</t>
  </si>
  <si>
    <t>HY00W</t>
  </si>
  <si>
    <t>LX570</t>
  </si>
  <si>
    <t>HY7AX</t>
  </si>
  <si>
    <t>NX200 t</t>
  </si>
  <si>
    <t>AGZ15L</t>
  </si>
  <si>
    <t>NX300</t>
  </si>
  <si>
    <t>NX300 h</t>
  </si>
  <si>
    <t>AYZ15L</t>
  </si>
  <si>
    <t>RC200 t</t>
  </si>
  <si>
    <t>ASC10L</t>
  </si>
  <si>
    <t>RC350</t>
  </si>
  <si>
    <t>GSC10L</t>
  </si>
  <si>
    <t>RCF</t>
  </si>
  <si>
    <t>USC10L</t>
  </si>
  <si>
    <t>RX300</t>
  </si>
  <si>
    <t>MCU15L</t>
  </si>
  <si>
    <t>MCV20</t>
  </si>
  <si>
    <t>RX330</t>
  </si>
  <si>
    <t>MCU38L</t>
  </si>
  <si>
    <t>RX350</t>
  </si>
  <si>
    <t>BK1BA</t>
  </si>
  <si>
    <t>GGL15L</t>
  </si>
  <si>
    <t>GGL25L</t>
  </si>
  <si>
    <t>GSU35L</t>
  </si>
  <si>
    <t>GSU35L-MV</t>
  </si>
  <si>
    <t>RX350</t>
    <phoneticPr fontId="0" type="noConversion"/>
  </si>
  <si>
    <t>ZZMCA</t>
  </si>
  <si>
    <t>RX400 h</t>
  </si>
  <si>
    <t>MHU38L</t>
  </si>
  <si>
    <t>RX400 h Hybrid</t>
  </si>
  <si>
    <t>RX400h</t>
  </si>
  <si>
    <t>RX450 h</t>
  </si>
  <si>
    <t>BC1BA</t>
  </si>
  <si>
    <t>GYL15L</t>
  </si>
  <si>
    <t>GYL25L</t>
  </si>
  <si>
    <t>GYL26L</t>
  </si>
  <si>
    <t>SC430</t>
  </si>
  <si>
    <t>FN48Y</t>
  </si>
  <si>
    <t>UZZ40L</t>
  </si>
  <si>
    <t>UX250 h 2WD</t>
  </si>
  <si>
    <t>MZAH10L</t>
  </si>
  <si>
    <t>UX250 h AWD</t>
  </si>
  <si>
    <t>MZAH15L</t>
  </si>
  <si>
    <t>LOTUS</t>
  </si>
  <si>
    <t>Elise S</t>
  </si>
  <si>
    <t>Evora</t>
  </si>
  <si>
    <t>Evora S</t>
  </si>
  <si>
    <t>LOTUS</t>
    <phoneticPr fontId="0" type="noConversion"/>
  </si>
  <si>
    <t>CUP430</t>
    <phoneticPr fontId="0" type="noConversion"/>
  </si>
  <si>
    <t>LKHCC</t>
  </si>
  <si>
    <t xml:space="preserve">Elise </t>
  </si>
  <si>
    <t>111S</t>
  </si>
  <si>
    <t>LHCXC</t>
  </si>
  <si>
    <t>Elise R</t>
  </si>
  <si>
    <t>1117A</t>
  </si>
  <si>
    <t>1119A</t>
  </si>
  <si>
    <t>LHCRC</t>
  </si>
  <si>
    <t>LJCRC</t>
  </si>
  <si>
    <t>Elise S CUP250</t>
    <phoneticPr fontId="0" type="noConversion"/>
  </si>
  <si>
    <t>LJCAC</t>
  </si>
  <si>
    <t>Elise SC</t>
  </si>
  <si>
    <t>1112A</t>
  </si>
  <si>
    <t>111Aa</t>
  </si>
  <si>
    <t>LHCZC</t>
  </si>
  <si>
    <t>Espirit</t>
    <phoneticPr fontId="0" type="noConversion"/>
  </si>
  <si>
    <t>DC082</t>
  </si>
  <si>
    <t>Europa S</t>
  </si>
  <si>
    <t>1211A</t>
  </si>
  <si>
    <t>LMDTU</t>
  </si>
  <si>
    <t>Evora 400</t>
  </si>
  <si>
    <t>LMDVU</t>
  </si>
  <si>
    <t>LMDSU</t>
  </si>
  <si>
    <t>Exige</t>
    <phoneticPr fontId="0" type="noConversion"/>
  </si>
  <si>
    <t>LKHPC</t>
  </si>
  <si>
    <t>LKHSC</t>
  </si>
  <si>
    <t>Sports350</t>
  </si>
  <si>
    <t>Exige CUP260</t>
  </si>
  <si>
    <t>1118d</t>
  </si>
  <si>
    <t>ExigeS</t>
    <phoneticPr fontId="0" type="noConversion"/>
  </si>
  <si>
    <t>LHHSC</t>
  </si>
  <si>
    <t>ExigeS 240</t>
  </si>
  <si>
    <t>1118Aa</t>
  </si>
  <si>
    <t>LHHWC</t>
  </si>
  <si>
    <t>Ghibli</t>
  </si>
  <si>
    <t>Ghibli Diesel</t>
    <phoneticPr fontId="2" type="noConversion"/>
  </si>
  <si>
    <t>Ghibli SQ4</t>
  </si>
  <si>
    <t>Gran Turismo MC</t>
  </si>
  <si>
    <t>Levante Diesel</t>
    <phoneticPr fontId="2" type="noConversion"/>
  </si>
  <si>
    <t>Levante Trofeo</t>
    <phoneticPr fontId="2" type="noConversion"/>
  </si>
  <si>
    <t>QuattroPorte Diesel</t>
    <phoneticPr fontId="2" type="noConversion"/>
  </si>
  <si>
    <t>MASERATI</t>
    <phoneticPr fontId="0" type="noConversion"/>
  </si>
  <si>
    <t>57XSL</t>
  </si>
  <si>
    <t>57XSS</t>
  </si>
  <si>
    <t>57YSA</t>
  </si>
  <si>
    <t>M1567B45</t>
  </si>
  <si>
    <t>M1567C25</t>
  </si>
  <si>
    <t>M1567F2</t>
  </si>
  <si>
    <t>M1567D25H</t>
  </si>
  <si>
    <t>M1567D25HBG</t>
  </si>
  <si>
    <t>Ghibli SQ4</t>
    <phoneticPr fontId="0" type="noConversion"/>
  </si>
  <si>
    <t>57RTS</t>
  </si>
  <si>
    <t>M1567E4</t>
  </si>
  <si>
    <t>Gran Turismo</t>
  </si>
  <si>
    <t>45VMA</t>
  </si>
  <si>
    <t>GH45B</t>
  </si>
  <si>
    <t>GJ45A</t>
  </si>
  <si>
    <t>M145BL</t>
  </si>
  <si>
    <t>M145PL</t>
  </si>
  <si>
    <t>Gran Turismo Sport</t>
  </si>
  <si>
    <t>M145GL</t>
  </si>
  <si>
    <t>M145HL</t>
  </si>
  <si>
    <t>GranCabrio</t>
  </si>
  <si>
    <t>M145BD</t>
  </si>
  <si>
    <t>MM45J</t>
  </si>
  <si>
    <t>GranCabrio MC</t>
  </si>
  <si>
    <t>M145FD</t>
  </si>
  <si>
    <t>GranCabrio Sport</t>
  </si>
  <si>
    <t>M145DD</t>
  </si>
  <si>
    <t>M1561F4</t>
  </si>
  <si>
    <t>Levante</t>
    <phoneticPr fontId="0" type="noConversion"/>
  </si>
  <si>
    <t>XU61J</t>
  </si>
  <si>
    <t>M1561G4</t>
  </si>
  <si>
    <t>M1561G45HAD</t>
  </si>
  <si>
    <t>Levante GTS</t>
  </si>
  <si>
    <t>M156 1H4 5LW</t>
  </si>
  <si>
    <t>Levante S</t>
    <phoneticPr fontId="0" type="noConversion"/>
  </si>
  <si>
    <t>61YUA</t>
  </si>
  <si>
    <t>Levante S</t>
  </si>
  <si>
    <t>M1561E4</t>
  </si>
  <si>
    <t>YU61J</t>
  </si>
  <si>
    <t>M156 1H4 5HW</t>
  </si>
  <si>
    <t>QuattroPorte</t>
  </si>
  <si>
    <t>56YRA</t>
  </si>
  <si>
    <t>CE39</t>
  </si>
  <si>
    <t>GH-MQP</t>
  </si>
  <si>
    <t>M139AB4</t>
  </si>
  <si>
    <t>M139AB5</t>
  </si>
  <si>
    <t>M139ABA</t>
  </si>
  <si>
    <t>M139HQ</t>
  </si>
  <si>
    <t>M1566B45</t>
  </si>
  <si>
    <t>QuattroPorte 350</t>
  </si>
  <si>
    <t>M1566C25</t>
  </si>
  <si>
    <t>M1566F2</t>
  </si>
  <si>
    <t>M1566D25H</t>
  </si>
  <si>
    <t>M1566D25HBG</t>
  </si>
  <si>
    <t>QuattroPorte GTS</t>
  </si>
  <si>
    <t>M1566A25</t>
  </si>
  <si>
    <t>QuattroPorte S</t>
  </si>
  <si>
    <t>M139IQ</t>
  </si>
  <si>
    <t>QuattroPorte Sport GTS</t>
  </si>
  <si>
    <t>M139MQ</t>
  </si>
  <si>
    <t>QuattroPorte Sport SQ4</t>
  </si>
  <si>
    <t>QuattroPorte SQ4</t>
  </si>
  <si>
    <t>M1566E4</t>
  </si>
  <si>
    <t>MAZDA</t>
  </si>
  <si>
    <t>Demio</t>
  </si>
  <si>
    <t>DE3FS</t>
  </si>
  <si>
    <t>MAZDA 3</t>
    <phoneticPr fontId="0" type="noConversion"/>
  </si>
  <si>
    <t>BPCML</t>
  </si>
  <si>
    <t>MX-5</t>
  </si>
  <si>
    <t>NB8C</t>
  </si>
  <si>
    <t>ND6E7</t>
  </si>
  <si>
    <t>MX-5</t>
    <phoneticPr fontId="0" type="noConversion"/>
  </si>
  <si>
    <t>NDAA7</t>
  </si>
  <si>
    <t>NDAC7</t>
  </si>
  <si>
    <t>NDAD7</t>
  </si>
  <si>
    <t>NDAL7</t>
  </si>
  <si>
    <t>NDAM7</t>
  </si>
  <si>
    <t>MX-5 Miata</t>
  </si>
  <si>
    <t>NC26F</t>
  </si>
  <si>
    <t>MX-5 RF</t>
    <phoneticPr fontId="0" type="noConversion"/>
  </si>
  <si>
    <t>NDAJ7</t>
  </si>
  <si>
    <t>RX-7</t>
  </si>
  <si>
    <t>E-FD3S</t>
  </si>
  <si>
    <t>RX-8</t>
  </si>
  <si>
    <t>ABA-SE3P</t>
  </si>
  <si>
    <t>SE3P</t>
  </si>
  <si>
    <t>MCLAREN</t>
    <phoneticPr fontId="2" type="noConversion"/>
  </si>
  <si>
    <t>McLaren GT</t>
  </si>
  <si>
    <t>MCLAREN</t>
  </si>
  <si>
    <t>570 GT</t>
  </si>
  <si>
    <t>MA3</t>
  </si>
  <si>
    <t>570S Coupe</t>
  </si>
  <si>
    <t>650S</t>
  </si>
  <si>
    <t>11FAB</t>
  </si>
  <si>
    <t>650S Coupe</t>
  </si>
  <si>
    <t>MP412C</t>
  </si>
  <si>
    <t>650S Spider</t>
  </si>
  <si>
    <t>675 LT Coupe</t>
  </si>
  <si>
    <t>MP4-12C</t>
  </si>
  <si>
    <t>675 LT Spider</t>
  </si>
  <si>
    <t>720S Coupe</t>
  </si>
  <si>
    <t>720S Spider</t>
  </si>
  <si>
    <t>McLaren Senna</t>
  </si>
  <si>
    <t>MERCEDES-BENZ</t>
  </si>
  <si>
    <t>AMG CLS53 4MATIC +</t>
    <phoneticPr fontId="2" type="noConversion"/>
  </si>
  <si>
    <t>257361</t>
  </si>
  <si>
    <t>AMG GLE53 4MATIC + Coupe</t>
  </si>
  <si>
    <t>167361</t>
  </si>
  <si>
    <t>AMG GLE63 S 4MATIC + Coupe</t>
  </si>
  <si>
    <t>167389</t>
  </si>
  <si>
    <t>C200 4MATIC</t>
    <phoneticPr fontId="2" type="noConversion"/>
  </si>
  <si>
    <t>206051</t>
  </si>
  <si>
    <t>C200 ML</t>
  </si>
  <si>
    <t>203042</t>
  </si>
  <si>
    <t>C300</t>
    <phoneticPr fontId="2" type="noConversion"/>
  </si>
  <si>
    <t>206046</t>
  </si>
  <si>
    <t>C300 e 4MATIC</t>
    <phoneticPr fontId="2" type="noConversion"/>
  </si>
  <si>
    <t>205054</t>
  </si>
  <si>
    <t>C350e</t>
    <phoneticPr fontId="2" type="noConversion"/>
  </si>
  <si>
    <t>C63 Coupe AMG</t>
  </si>
  <si>
    <t>204377</t>
  </si>
  <si>
    <t>CL600</t>
  </si>
  <si>
    <t>215376</t>
  </si>
  <si>
    <t>CLA200 d 4Matic</t>
  </si>
  <si>
    <t>117302</t>
  </si>
  <si>
    <t>CLA200 d 4Matic w/NAVI</t>
  </si>
  <si>
    <t>CLA200 d 4Matic w/NAVI&amp;NightPKG</t>
  </si>
  <si>
    <t>CLA200 d w/NAVI</t>
  </si>
  <si>
    <t>117308</t>
  </si>
  <si>
    <t>CLA250</t>
  </si>
  <si>
    <t>117344</t>
  </si>
  <si>
    <t>CLS250 CDI</t>
  </si>
  <si>
    <t>218303</t>
  </si>
  <si>
    <t>218903</t>
  </si>
  <si>
    <t>CLS450 4Matic</t>
    <phoneticPr fontId="2" type="noConversion"/>
  </si>
  <si>
    <t>CLS500</t>
  </si>
  <si>
    <t>219372</t>
  </si>
  <si>
    <t>CLS55 AMG</t>
  </si>
  <si>
    <t>219376</t>
  </si>
  <si>
    <t>CLS550</t>
  </si>
  <si>
    <t>218373</t>
  </si>
  <si>
    <t>CLS550 4Matic</t>
  </si>
  <si>
    <t>218391</t>
  </si>
  <si>
    <t>CLS550 V</t>
  </si>
  <si>
    <t>CLS63 AMG</t>
  </si>
  <si>
    <t>218374</t>
  </si>
  <si>
    <t>CLS63 AMG 4Matic</t>
  </si>
  <si>
    <t>218392</t>
  </si>
  <si>
    <t>E200</t>
  </si>
  <si>
    <t>210235</t>
  </si>
  <si>
    <t>212034</t>
  </si>
  <si>
    <t>E200 CGI</t>
  </si>
  <si>
    <t>212048</t>
  </si>
  <si>
    <t>E220 BlueTEC</t>
  </si>
  <si>
    <t>212001</t>
  </si>
  <si>
    <t>E220 CDI</t>
  </si>
  <si>
    <t>211006</t>
  </si>
  <si>
    <t>212002</t>
  </si>
  <si>
    <t>E220 CDI AV</t>
  </si>
  <si>
    <t>KR5</t>
  </si>
  <si>
    <t>E220 d 4Matic</t>
  </si>
  <si>
    <t>213005</t>
  </si>
  <si>
    <t>E300 4Matic EXCLUSIVE Intelligent Drive</t>
  </si>
  <si>
    <t>213049</t>
  </si>
  <si>
    <t>E300 BlueTEC Hybrid</t>
  </si>
  <si>
    <t>E300 e 4MATIC</t>
    <phoneticPr fontId="2" type="noConversion"/>
  </si>
  <si>
    <t>E300 EXCLUSIVE</t>
  </si>
  <si>
    <t>213048</t>
  </si>
  <si>
    <t>E450 4MATIC</t>
    <phoneticPr fontId="2" type="noConversion"/>
  </si>
  <si>
    <t>213059</t>
  </si>
  <si>
    <t>E450 4MATIC Cabriolet</t>
    <phoneticPr fontId="2" type="noConversion"/>
  </si>
  <si>
    <t>238459</t>
  </si>
  <si>
    <t>E450 4MATIC Coupe</t>
    <phoneticPr fontId="2" type="noConversion"/>
  </si>
  <si>
    <t>238359</t>
  </si>
  <si>
    <t>EQA250</t>
    <phoneticPr fontId="2" type="noConversion"/>
  </si>
  <si>
    <t>243701</t>
  </si>
  <si>
    <t>EQC 400 4MATIC</t>
    <phoneticPr fontId="2" type="noConversion"/>
  </si>
  <si>
    <t>GLC300 e 4MATIC</t>
    <phoneticPr fontId="2" type="noConversion"/>
  </si>
  <si>
    <t>253953</t>
  </si>
  <si>
    <t>GLC300 e 4MATIC Coupe</t>
    <phoneticPr fontId="2" type="noConversion"/>
  </si>
  <si>
    <t>253353</t>
  </si>
  <si>
    <t>GLC350 e 4Matic</t>
  </si>
  <si>
    <t>GLE 450 4MATIC</t>
    <phoneticPr fontId="2" type="noConversion"/>
  </si>
  <si>
    <t>167159</t>
  </si>
  <si>
    <t>GLE300 d 4MATIC</t>
    <phoneticPr fontId="2" type="noConversion"/>
  </si>
  <si>
    <t>167109</t>
  </si>
  <si>
    <t>GLE350 e 4MATIC</t>
    <phoneticPr fontId="2" type="noConversion"/>
  </si>
  <si>
    <t>167154</t>
  </si>
  <si>
    <t>GLE350 e 4MATIC Coupe</t>
    <phoneticPr fontId="2" type="noConversion"/>
  </si>
  <si>
    <t>167354</t>
  </si>
  <si>
    <t>GLS580 4MATIC</t>
    <phoneticPr fontId="2" type="noConversion"/>
  </si>
  <si>
    <t>167986</t>
  </si>
  <si>
    <t>GLS600</t>
    <phoneticPr fontId="2" type="noConversion"/>
  </si>
  <si>
    <t>167987</t>
  </si>
  <si>
    <t>S400L</t>
    <phoneticPr fontId="2" type="noConversion"/>
  </si>
  <si>
    <t>222 157</t>
  </si>
  <si>
    <t>S450 4MATIC</t>
    <phoneticPr fontId="2" type="noConversion"/>
  </si>
  <si>
    <t>223161</t>
  </si>
  <si>
    <t>S450L</t>
    <phoneticPr fontId="2" type="noConversion"/>
  </si>
  <si>
    <t>222 158</t>
  </si>
  <si>
    <t>S500 4MATIC</t>
    <phoneticPr fontId="2" type="noConversion"/>
  </si>
  <si>
    <t>223163</t>
  </si>
  <si>
    <t>S560e</t>
    <phoneticPr fontId="2" type="noConversion"/>
  </si>
  <si>
    <t>S580 4MATIC</t>
    <phoneticPr fontId="2" type="noConversion"/>
  </si>
  <si>
    <t>223176</t>
  </si>
  <si>
    <t>223976</t>
  </si>
  <si>
    <t>SLS AMG</t>
  </si>
  <si>
    <t xml:space="preserve"> GLA250 4MATIC</t>
    <phoneticPr fontId="0" type="noConversion"/>
  </si>
  <si>
    <t>247747</t>
  </si>
  <si>
    <t xml:space="preserve"> GLB220</t>
  </si>
  <si>
    <t>247644</t>
  </si>
  <si>
    <t xml:space="preserve"> GLB250 4MATIC</t>
  </si>
  <si>
    <t>247647</t>
  </si>
  <si>
    <t xml:space="preserve"> GLC220 d 4MATIC Coupe</t>
    <phoneticPr fontId="0" type="noConversion"/>
  </si>
  <si>
    <t>253315</t>
  </si>
  <si>
    <t xml:space="preserve"> GLE400 d 4MATIC Coupe</t>
  </si>
  <si>
    <t>167323</t>
  </si>
  <si>
    <t xml:space="preserve"> S350 d</t>
  </si>
  <si>
    <t>223030</t>
  </si>
  <si>
    <t>A170</t>
  </si>
  <si>
    <t>169032</t>
  </si>
  <si>
    <t>A180 CDI</t>
  </si>
  <si>
    <t>176012</t>
  </si>
  <si>
    <t>A200</t>
  </si>
  <si>
    <t>176043</t>
  </si>
  <si>
    <t>A200 CDI</t>
  </si>
  <si>
    <t>176001</t>
  </si>
  <si>
    <t>A200 d Sedan</t>
    <phoneticPr fontId="0" type="noConversion"/>
  </si>
  <si>
    <t>177112</t>
  </si>
  <si>
    <t>A220</t>
    <phoneticPr fontId="2" type="noConversion"/>
  </si>
  <si>
    <t>A220 Sedan</t>
    <phoneticPr fontId="2" type="noConversion"/>
  </si>
  <si>
    <t>A250 4MATIC</t>
    <phoneticPr fontId="2" type="noConversion"/>
  </si>
  <si>
    <t>A45 AMG 4Matic</t>
  </si>
  <si>
    <t>176052</t>
  </si>
  <si>
    <t xml:space="preserve">A45 KoreaEdition AMG 4Matic </t>
  </si>
  <si>
    <t>AMG A35 4MATIC</t>
  </si>
  <si>
    <t>177151</t>
  </si>
  <si>
    <t>AMG A45 4MATIC</t>
  </si>
  <si>
    <t>177053</t>
  </si>
  <si>
    <t>AMG C43 4Matic</t>
  </si>
  <si>
    <t>AMG C43 4Matic Coupe</t>
  </si>
  <si>
    <t>AMG C63 Coupe</t>
  </si>
  <si>
    <t>AMG C63 S Coupe</t>
  </si>
  <si>
    <t>AMG CLA45 4Matic</t>
  </si>
  <si>
    <t>AMG CLA45 S 4MATIC</t>
  </si>
  <si>
    <t>118354</t>
  </si>
  <si>
    <t>AMG E63 4Matic+</t>
  </si>
  <si>
    <t>AMG GLA45 4Matic</t>
  </si>
  <si>
    <t>AMG GLA45 4MATIC +</t>
  </si>
  <si>
    <t>247753</t>
  </si>
  <si>
    <t>AMG GLB35 4MATIC</t>
  </si>
  <si>
    <t>247651</t>
  </si>
  <si>
    <t>AMG GLC 63 4MATIC +</t>
    <phoneticPr fontId="2" type="noConversion"/>
  </si>
  <si>
    <t>AMG GLC 63 S 4MATIC Coupe</t>
    <phoneticPr fontId="2" type="noConversion"/>
  </si>
  <si>
    <t>AMG GLC43 4Matic</t>
  </si>
  <si>
    <t>AMG GLE63 S 4Matic Coupe</t>
  </si>
  <si>
    <t>MERCEDES-BENZ</t>
    <phoneticPr fontId="0" type="noConversion"/>
  </si>
  <si>
    <t>AMG GLS63 S 4MATIC</t>
    <phoneticPr fontId="0" type="noConversion"/>
  </si>
  <si>
    <t>190382</t>
  </si>
  <si>
    <t>AMG GT R</t>
  </si>
  <si>
    <t>190379</t>
  </si>
  <si>
    <t>AMG GT43 4Matic +</t>
    <phoneticPr fontId="2" type="noConversion"/>
  </si>
  <si>
    <t>AMG GT63 S 4Matic</t>
    <phoneticPr fontId="2" type="noConversion"/>
  </si>
  <si>
    <t>AMG GT63-S</t>
  </si>
  <si>
    <t>AMG GT-C Roadster</t>
  </si>
  <si>
    <t>190480</t>
  </si>
  <si>
    <t>AMG GTR</t>
    <phoneticPr fontId="0" type="noConversion"/>
  </si>
  <si>
    <t>AMG S63 4Matic + Cabriolet</t>
    <phoneticPr fontId="2" type="noConversion"/>
  </si>
  <si>
    <t>AMG S63 4Matic + Coupe</t>
    <phoneticPr fontId="2" type="noConversion"/>
  </si>
  <si>
    <t>AMG S65 Coupe</t>
  </si>
  <si>
    <t>B200</t>
  </si>
  <si>
    <t>245233</t>
  </si>
  <si>
    <t>B200 CDI</t>
  </si>
  <si>
    <t>245208</t>
  </si>
  <si>
    <t>246201</t>
  </si>
  <si>
    <t>246208</t>
  </si>
  <si>
    <t>B200d</t>
  </si>
  <si>
    <t>B220</t>
  </si>
  <si>
    <t>BENZ CLK240</t>
  </si>
  <si>
    <t>C180 K</t>
  </si>
  <si>
    <t>203046</t>
  </si>
  <si>
    <t>C180 ML</t>
  </si>
  <si>
    <t>C200</t>
    <phoneticPr fontId="2" type="noConversion"/>
  </si>
  <si>
    <t>202020</t>
  </si>
  <si>
    <t>205042</t>
  </si>
  <si>
    <t>C200 4Matic</t>
  </si>
  <si>
    <t>205043</t>
  </si>
  <si>
    <t>C200 AVANTGARDE</t>
  </si>
  <si>
    <t>C200 Cabriolet</t>
    <phoneticPr fontId="2" type="noConversion"/>
  </si>
  <si>
    <t>205442</t>
  </si>
  <si>
    <t>C200 CGI</t>
  </si>
  <si>
    <t>204048</t>
  </si>
  <si>
    <t>C200 Compressor</t>
  </si>
  <si>
    <t>204041</t>
  </si>
  <si>
    <t>205342</t>
  </si>
  <si>
    <t>C200 Coupe</t>
    <phoneticPr fontId="0" type="noConversion"/>
  </si>
  <si>
    <t>205380</t>
  </si>
  <si>
    <t>C200 d</t>
  </si>
  <si>
    <t>205037</t>
  </si>
  <si>
    <t>C200 K</t>
  </si>
  <si>
    <t>C200 ML Coupe</t>
  </si>
  <si>
    <t>203742</t>
  </si>
  <si>
    <t>C220 BlueTEC</t>
  </si>
  <si>
    <t>205004</t>
  </si>
  <si>
    <t>C220 CDI</t>
  </si>
  <si>
    <t>204002</t>
  </si>
  <si>
    <t>204008</t>
  </si>
  <si>
    <t>C220 CDI 4Matic</t>
  </si>
  <si>
    <t>204084</t>
  </si>
  <si>
    <t>C220 CDI Coupe</t>
  </si>
  <si>
    <t>204302</t>
  </si>
  <si>
    <t>C220 d</t>
  </si>
  <si>
    <t>205014</t>
  </si>
  <si>
    <t>C220 d 4Matic</t>
  </si>
  <si>
    <t>205005</t>
  </si>
  <si>
    <t>C220 d 4Matic Coupe</t>
  </si>
  <si>
    <t>205315</t>
  </si>
  <si>
    <t>C220 d 4Matic Estate</t>
  </si>
  <si>
    <t>205205</t>
  </si>
  <si>
    <t>C220 d Avantgarde</t>
  </si>
  <si>
    <t>C220 d Coupe</t>
  </si>
  <si>
    <t>205304</t>
  </si>
  <si>
    <t>C220 d Exclusive</t>
  </si>
  <si>
    <t>C230</t>
  </si>
  <si>
    <t>202023</t>
  </si>
  <si>
    <t>202024</t>
  </si>
  <si>
    <t>203052</t>
  </si>
  <si>
    <t>204052</t>
  </si>
  <si>
    <t>C230 KAV</t>
  </si>
  <si>
    <t>203040</t>
  </si>
  <si>
    <t>C240</t>
  </si>
  <si>
    <t>203061</t>
  </si>
  <si>
    <t>203081</t>
  </si>
  <si>
    <t>C250</t>
  </si>
  <si>
    <t>C250 BlueTEC 4Matic</t>
  </si>
  <si>
    <t>205009</t>
  </si>
  <si>
    <t>C250 d 4Matic</t>
  </si>
  <si>
    <t>C280 4Matic</t>
  </si>
  <si>
    <t>203092</t>
  </si>
  <si>
    <t>C300</t>
    <phoneticPr fontId="0" type="noConversion"/>
  </si>
  <si>
    <t>C300</t>
  </si>
  <si>
    <t>204054</t>
  </si>
  <si>
    <t>WF4JB</t>
  </si>
  <si>
    <t>C300 4Matic</t>
  </si>
  <si>
    <t>204080</t>
  </si>
  <si>
    <t>204081</t>
  </si>
  <si>
    <t>GF8AB</t>
  </si>
  <si>
    <t>C32 AMG</t>
  </si>
  <si>
    <t>203065</t>
  </si>
  <si>
    <t>C320</t>
  </si>
  <si>
    <t>203064</t>
  </si>
  <si>
    <t>C350</t>
  </si>
  <si>
    <t>204056</t>
  </si>
  <si>
    <t>C43 AMG 4Matic</t>
  </si>
  <si>
    <t>205064</t>
  </si>
  <si>
    <t xml:space="preserve">C43 Cabriolet AMG 4Matic </t>
  </si>
  <si>
    <t>205464</t>
  </si>
  <si>
    <t>C43 Coupe AMG 4Matic</t>
  </si>
  <si>
    <t>205364</t>
  </si>
  <si>
    <t>C43AMG</t>
  </si>
  <si>
    <t>C450 AMG 4Matic</t>
  </si>
  <si>
    <t>C63 AMG</t>
  </si>
  <si>
    <t>204077</t>
  </si>
  <si>
    <t>205086</t>
  </si>
  <si>
    <t xml:space="preserve">C63 Cabriolet AMG </t>
  </si>
  <si>
    <t>205486</t>
  </si>
  <si>
    <t>205386</t>
  </si>
  <si>
    <t>C63 S AMG</t>
  </si>
  <si>
    <t>205087</t>
  </si>
  <si>
    <t>C63 S Coupe AMG</t>
  </si>
  <si>
    <t>205387</t>
  </si>
  <si>
    <t>C63 S Edition1 AMG</t>
  </si>
  <si>
    <t>C63AMG</t>
    <phoneticPr fontId="0" type="noConversion"/>
  </si>
  <si>
    <t>CL500</t>
  </si>
  <si>
    <t>215375</t>
  </si>
  <si>
    <t>CL550</t>
  </si>
  <si>
    <t>216371</t>
  </si>
  <si>
    <t>216376</t>
  </si>
  <si>
    <t>CL63 AMG</t>
  </si>
  <si>
    <t>216374</t>
  </si>
  <si>
    <t>216377</t>
  </si>
  <si>
    <t>CL65 AMG</t>
  </si>
  <si>
    <t>216379</t>
  </si>
  <si>
    <t>CLA200 CDI</t>
  </si>
  <si>
    <t>117301</t>
  </si>
  <si>
    <t>CLA200 CDI 4Matic</t>
  </si>
  <si>
    <t>CLA200 d</t>
  </si>
  <si>
    <t>CLA200 d w/NAVI&amp;NightPKG</t>
  </si>
  <si>
    <t>CLA200 d w/NightPKG</t>
  </si>
  <si>
    <t>CLA220</t>
  </si>
  <si>
    <t>117345</t>
  </si>
  <si>
    <t>CLA250 4MATIC</t>
    <phoneticPr fontId="2" type="noConversion"/>
  </si>
  <si>
    <t>CLA250 4Matic</t>
  </si>
  <si>
    <t>117346</t>
  </si>
  <si>
    <t>CLA45 AMG 4Matic</t>
  </si>
  <si>
    <t>117352</t>
  </si>
  <si>
    <t>CLK DTM AMG</t>
  </si>
  <si>
    <t>209442</t>
  </si>
  <si>
    <t>CLK200 Cabriolet</t>
  </si>
  <si>
    <t>208435</t>
  </si>
  <si>
    <t>CLK240</t>
  </si>
  <si>
    <t>209461</t>
  </si>
  <si>
    <t>CLK320</t>
  </si>
  <si>
    <t>208365</t>
  </si>
  <si>
    <t>209363</t>
  </si>
  <si>
    <t>209465</t>
  </si>
  <si>
    <t>CLK350</t>
  </si>
  <si>
    <t>209456</t>
  </si>
  <si>
    <t>CLK500</t>
  </si>
  <si>
    <t>209472</t>
  </si>
  <si>
    <t xml:space="preserve">CLK63 AMG </t>
  </si>
  <si>
    <t>209377</t>
  </si>
  <si>
    <t>CLS250 BlueTEC 4Matic</t>
  </si>
  <si>
    <t>218397</t>
  </si>
  <si>
    <t>218997</t>
  </si>
  <si>
    <t>CLS250 d 4Matic</t>
  </si>
  <si>
    <t>CLS300 d</t>
    <phoneticPr fontId="2" type="noConversion"/>
  </si>
  <si>
    <t>CLS350</t>
  </si>
  <si>
    <t>218359</t>
  </si>
  <si>
    <t>219356</t>
  </si>
  <si>
    <t>CLS350 CGI</t>
  </si>
  <si>
    <t>219357</t>
  </si>
  <si>
    <t>CLS350 d 4Matic</t>
  </si>
  <si>
    <t>218394</t>
  </si>
  <si>
    <t>CLS400</t>
  </si>
  <si>
    <t>218365</t>
  </si>
  <si>
    <t>CLS400 4MATIC</t>
  </si>
  <si>
    <t>CLS400 d 4Matic</t>
  </si>
  <si>
    <t>257323</t>
  </si>
  <si>
    <t>219377</t>
  </si>
  <si>
    <t>CLS63 S AMG 4Matic</t>
  </si>
  <si>
    <t>218376</t>
  </si>
  <si>
    <t>213042</t>
  </si>
  <si>
    <t>E200 Cabriolet</t>
  </si>
  <si>
    <t>207434</t>
  </si>
  <si>
    <t>E200 Compressor</t>
  </si>
  <si>
    <t>210048</t>
  </si>
  <si>
    <t>E200 Coupe</t>
  </si>
  <si>
    <t>207334</t>
  </si>
  <si>
    <t>E200 K</t>
  </si>
  <si>
    <t>211041</t>
  </si>
  <si>
    <t>211042</t>
  </si>
  <si>
    <t>E220</t>
  </si>
  <si>
    <t>124022</t>
  </si>
  <si>
    <t>211008</t>
  </si>
  <si>
    <t>E220 d</t>
  </si>
  <si>
    <t>213004</t>
  </si>
  <si>
    <t>E220 d AVANTGARDE</t>
  </si>
  <si>
    <t>E220 d AVANTGARDE Intelligent Drive</t>
  </si>
  <si>
    <t>E220 d Cabriolet</t>
  </si>
  <si>
    <t>E220 d Coupe</t>
  </si>
  <si>
    <t>238314</t>
  </si>
  <si>
    <t>E220 d EXCLUSIVE</t>
  </si>
  <si>
    <t>E220 T</t>
  </si>
  <si>
    <t>124082</t>
  </si>
  <si>
    <t>E240</t>
  </si>
  <si>
    <t>211061</t>
  </si>
  <si>
    <t>E250</t>
  </si>
  <si>
    <t>207347</t>
  </si>
  <si>
    <t>E250 BlueTEC 4Matic</t>
  </si>
  <si>
    <t>212097</t>
  </si>
  <si>
    <t>E250 CDI 4Matic</t>
  </si>
  <si>
    <t>212082</t>
  </si>
  <si>
    <t>E280</t>
  </si>
  <si>
    <t>210053</t>
  </si>
  <si>
    <t>211054</t>
  </si>
  <si>
    <t>E280 CDI</t>
  </si>
  <si>
    <t>211020</t>
  </si>
  <si>
    <t>212053</t>
  </si>
  <si>
    <t>212054</t>
  </si>
  <si>
    <t>212055</t>
  </si>
  <si>
    <t>E300 4Matic</t>
  </si>
  <si>
    <t>212080</t>
  </si>
  <si>
    <t>E300 4Matic AVANTGARDE</t>
  </si>
  <si>
    <t>E300 4Matic AVANTGARDE Intelligent Drive</t>
  </si>
  <si>
    <t>E300 4Matic EXCLUSIVE</t>
  </si>
  <si>
    <t>E300 AVANTGARDE</t>
  </si>
  <si>
    <t>E300 AVANTGARDE Intelligent Drive</t>
  </si>
  <si>
    <t>212098</t>
  </si>
  <si>
    <t>E300 EL</t>
  </si>
  <si>
    <t>KR6</t>
  </si>
  <si>
    <t>E320</t>
  </si>
  <si>
    <t>124065</t>
  </si>
  <si>
    <t>210065</t>
  </si>
  <si>
    <t>211065</t>
  </si>
  <si>
    <t>GH-211065</t>
  </si>
  <si>
    <t>E320 4Matic</t>
  </si>
  <si>
    <t>211082</t>
  </si>
  <si>
    <t>E350</t>
  </si>
  <si>
    <t>211056</t>
  </si>
  <si>
    <t>211087</t>
  </si>
  <si>
    <t>212056</t>
  </si>
  <si>
    <t>212059</t>
  </si>
  <si>
    <t>E350 4Matic</t>
  </si>
  <si>
    <t>212087</t>
  </si>
  <si>
    <t>212088</t>
  </si>
  <si>
    <t>E350 BlueTEC 4Matic</t>
  </si>
  <si>
    <t>212094</t>
  </si>
  <si>
    <t>E350 Cabriolet</t>
  </si>
  <si>
    <t>207456</t>
  </si>
  <si>
    <t>207459</t>
  </si>
  <si>
    <t>E350 Coupe</t>
  </si>
  <si>
    <t>207356</t>
  </si>
  <si>
    <t>207359</t>
  </si>
  <si>
    <t>E350 d</t>
  </si>
  <si>
    <t>213033</t>
  </si>
  <si>
    <t>E400</t>
    <phoneticPr fontId="0" type="noConversion"/>
  </si>
  <si>
    <t>1K6FB</t>
  </si>
  <si>
    <t>E400 4Matic</t>
  </si>
  <si>
    <t>212067</t>
  </si>
  <si>
    <t>213066</t>
  </si>
  <si>
    <t>E400 4Matic Coupe</t>
  </si>
  <si>
    <t>E400 Cabriolet</t>
  </si>
  <si>
    <t>207465</t>
  </si>
  <si>
    <t>E400 Coupe</t>
  </si>
  <si>
    <t>207365</t>
  </si>
  <si>
    <t>E420</t>
  </si>
  <si>
    <t>124034</t>
  </si>
  <si>
    <t>210072</t>
  </si>
  <si>
    <t>213064</t>
  </si>
  <si>
    <t>E450 4Matic</t>
  </si>
  <si>
    <t xml:space="preserve">E450 4Matic Cabriolet </t>
  </si>
  <si>
    <t>238468</t>
  </si>
  <si>
    <t>E450 4Matic Coupe</t>
  </si>
  <si>
    <t>E55 AMG</t>
  </si>
  <si>
    <t>211076</t>
  </si>
  <si>
    <t>E550</t>
    <phoneticPr fontId="0" type="noConversion"/>
  </si>
  <si>
    <t>E550</t>
  </si>
  <si>
    <t>211072</t>
  </si>
  <si>
    <t>E63 AMG</t>
  </si>
  <si>
    <t>211077</t>
  </si>
  <si>
    <t>212074</t>
  </si>
  <si>
    <t>212077</t>
  </si>
  <si>
    <t>212092</t>
  </si>
  <si>
    <t>E63 AMG 4Matic+</t>
  </si>
  <si>
    <t>213088</t>
  </si>
  <si>
    <t>E63 AMG S</t>
  </si>
  <si>
    <t>ZH8KB</t>
  </si>
  <si>
    <t>G230</t>
  </si>
  <si>
    <t>463204</t>
  </si>
  <si>
    <t>G300</t>
  </si>
  <si>
    <t>463227</t>
  </si>
  <si>
    <t>G320</t>
  </si>
  <si>
    <t>G350 BlueTEC</t>
  </si>
  <si>
    <t>463346</t>
  </si>
  <si>
    <t>G350 d</t>
  </si>
  <si>
    <t>463348</t>
  </si>
  <si>
    <t>G400 d</t>
    <phoneticPr fontId="0" type="noConversion"/>
  </si>
  <si>
    <t>463350</t>
  </si>
  <si>
    <t>G500</t>
    <phoneticPr fontId="0" type="noConversion"/>
  </si>
  <si>
    <t>G500</t>
  </si>
  <si>
    <t>463234</t>
  </si>
  <si>
    <t>G500 L</t>
  </si>
  <si>
    <t>463249</t>
  </si>
  <si>
    <t>G55 AMG</t>
  </si>
  <si>
    <t>463270</t>
  </si>
  <si>
    <t>463271</t>
  </si>
  <si>
    <t>G550</t>
  </si>
  <si>
    <t>463237</t>
  </si>
  <si>
    <t>G63 AMG</t>
  </si>
  <si>
    <t>463272</t>
  </si>
  <si>
    <t>G63 CrazyEdition AMG</t>
  </si>
  <si>
    <t>G63 Edition463 AMG</t>
  </si>
  <si>
    <t>G63AMG</t>
    <phoneticPr fontId="0" type="noConversion"/>
  </si>
  <si>
    <t>46327</t>
  </si>
  <si>
    <t>463276</t>
  </si>
  <si>
    <t>G65 Edition463 AMG</t>
  </si>
  <si>
    <t>463274</t>
  </si>
  <si>
    <t>G65AMG</t>
    <phoneticPr fontId="0" type="noConversion"/>
  </si>
  <si>
    <t>GL400 4Matic</t>
  </si>
  <si>
    <t>166856</t>
  </si>
  <si>
    <t>GL450</t>
  </si>
  <si>
    <t>166864</t>
  </si>
  <si>
    <t>GL450 4MATIC</t>
    <phoneticPr fontId="0" type="noConversion"/>
  </si>
  <si>
    <t>GL450 4Matic</t>
  </si>
  <si>
    <t>164871</t>
  </si>
  <si>
    <t>166872</t>
  </si>
  <si>
    <t>DF7CE</t>
  </si>
  <si>
    <t>GL550</t>
    <phoneticPr fontId="0" type="noConversion"/>
  </si>
  <si>
    <t>BF8GE</t>
  </si>
  <si>
    <t>GL550 4Matic</t>
  </si>
  <si>
    <t>DF7DE</t>
  </si>
  <si>
    <t>GLA200 CDI</t>
  </si>
  <si>
    <t>156908</t>
  </si>
  <si>
    <t>GLA200 CDI 4Matic</t>
  </si>
  <si>
    <t>156902</t>
  </si>
  <si>
    <t>GLA200 d</t>
  </si>
  <si>
    <t>GLA200 d 4Matic</t>
  </si>
  <si>
    <t>GLA220</t>
  </si>
  <si>
    <t>156945</t>
  </si>
  <si>
    <t>GLA220</t>
    <phoneticPr fontId="0" type="noConversion"/>
  </si>
  <si>
    <t>247744</t>
  </si>
  <si>
    <t>GLA250 4Matic</t>
  </si>
  <si>
    <t>156946</t>
  </si>
  <si>
    <t>GLA45 AMG 4Matic</t>
  </si>
  <si>
    <t>156952</t>
  </si>
  <si>
    <t>GLB200 d</t>
    <phoneticPr fontId="0" type="noConversion"/>
  </si>
  <si>
    <t>247612</t>
  </si>
  <si>
    <t>GLC220 d 4Matic</t>
  </si>
  <si>
    <t>253905</t>
  </si>
  <si>
    <t>GLC220 d 4MATIC</t>
    <phoneticPr fontId="0" type="noConversion"/>
  </si>
  <si>
    <t>253915</t>
  </si>
  <si>
    <t>GLC220 d 4Matic Coupe</t>
  </si>
  <si>
    <t>253305</t>
  </si>
  <si>
    <t>GLC220 d 4Matic Premium</t>
  </si>
  <si>
    <t>GLC250 d 4Matic</t>
  </si>
  <si>
    <t>253909</t>
  </si>
  <si>
    <t>GLC250 d 4Matic Coupe</t>
  </si>
  <si>
    <t>253309</t>
  </si>
  <si>
    <t>GLC300</t>
    <phoneticPr fontId="0" type="noConversion"/>
  </si>
  <si>
    <t>253948</t>
  </si>
  <si>
    <t>GLC300 4MATIC</t>
    <phoneticPr fontId="2" type="noConversion"/>
  </si>
  <si>
    <t>GLC300 4Matic</t>
  </si>
  <si>
    <t>253949</t>
  </si>
  <si>
    <t>GLC300 4MATIC Coupe</t>
    <phoneticPr fontId="2" type="noConversion"/>
  </si>
  <si>
    <t>GLC300 4Matic Coupe</t>
  </si>
  <si>
    <t>253349</t>
  </si>
  <si>
    <t>253954</t>
  </si>
  <si>
    <t>GLC43 AMG 4Matic</t>
  </si>
  <si>
    <t>253964</t>
  </si>
  <si>
    <t>GLC43 Coupe AMG 4Matic</t>
  </si>
  <si>
    <t>253364</t>
  </si>
  <si>
    <t>GLE 300 d 4MATIC</t>
    <phoneticPr fontId="0" type="noConversion"/>
  </si>
  <si>
    <t>167119</t>
  </si>
  <si>
    <t>GLE250 d 4Matic</t>
  </si>
  <si>
    <t>166004</t>
  </si>
  <si>
    <t>GLE350 4MATIC</t>
    <phoneticPr fontId="0" type="noConversion"/>
  </si>
  <si>
    <t>GLE350 4MATIC</t>
  </si>
  <si>
    <t>GLE3504Matic</t>
  </si>
  <si>
    <t>GLE350 d 4Matic</t>
  </si>
  <si>
    <t>166024</t>
  </si>
  <si>
    <t>GLE350 d 4Matic Coupe</t>
  </si>
  <si>
    <t>292324</t>
  </si>
  <si>
    <t>GLE63 AMG 4Matic</t>
  </si>
  <si>
    <t>166074</t>
  </si>
  <si>
    <t>GLE63S Coupe AMG 4Matic</t>
  </si>
  <si>
    <t>292375</t>
  </si>
  <si>
    <t>GLK220 CDI 4Matic</t>
  </si>
  <si>
    <t>204984</t>
  </si>
  <si>
    <t>GLK350</t>
    <phoneticPr fontId="0" type="noConversion"/>
  </si>
  <si>
    <t>GB5HB</t>
  </si>
  <si>
    <t>GG8JB</t>
  </si>
  <si>
    <t>GLK350 4Matic</t>
  </si>
  <si>
    <t>GG8HB</t>
  </si>
  <si>
    <t>GLS350 d 4Matic</t>
  </si>
  <si>
    <t>166824</t>
  </si>
  <si>
    <t>GLS400 d 4MATIC</t>
    <phoneticPr fontId="0" type="noConversion"/>
  </si>
  <si>
    <t>167923</t>
  </si>
  <si>
    <t>GLS500 4Matic</t>
  </si>
  <si>
    <t>166873</t>
  </si>
  <si>
    <t xml:space="preserve">GT AMG </t>
  </si>
  <si>
    <t>190377</t>
  </si>
  <si>
    <t xml:space="preserve">GT AMG </t>
    <phoneticPr fontId="2" type="noConversion"/>
  </si>
  <si>
    <t>190378</t>
  </si>
  <si>
    <t>GTS AMG</t>
  </si>
  <si>
    <t>GTS Edition1 AMG</t>
  </si>
  <si>
    <t>MAYBACH S560 4MATIC</t>
    <phoneticPr fontId="0" type="noConversion"/>
  </si>
  <si>
    <t>UX8GB</t>
  </si>
  <si>
    <t>Mercedes-Maybach 57S</t>
  </si>
  <si>
    <t>240079</t>
  </si>
  <si>
    <t>Mercedes-Maybach 62</t>
  </si>
  <si>
    <t>240178</t>
  </si>
  <si>
    <t>Mercedes-Maybach 62S</t>
  </si>
  <si>
    <t>240179</t>
  </si>
  <si>
    <t>Mercedes-Maybach 62Zeppelin</t>
    <phoneticPr fontId="0" type="noConversion"/>
  </si>
  <si>
    <t>240177</t>
  </si>
  <si>
    <t>Mercedes-Maybach S500</t>
  </si>
  <si>
    <t>222982</t>
  </si>
  <si>
    <t>Mercedes-Maybach S500 4Matic</t>
  </si>
  <si>
    <t>222985</t>
  </si>
  <si>
    <t>Mercedes-Maybach S560</t>
    <phoneticPr fontId="0" type="noConversion"/>
  </si>
  <si>
    <t>Mercedes-Maybach S560 4Matic</t>
  </si>
  <si>
    <t>222986</t>
  </si>
  <si>
    <t>Mercedes-Maybach S600</t>
  </si>
  <si>
    <t>222976</t>
  </si>
  <si>
    <t>Mercedes-Maybach S650</t>
  </si>
  <si>
    <t>222980</t>
  </si>
  <si>
    <t>METRIS</t>
  </si>
  <si>
    <t>447703</t>
  </si>
  <si>
    <t>ML250 BlueTEC 4Matic</t>
  </si>
  <si>
    <t>ML270 CDI</t>
  </si>
  <si>
    <t>163113</t>
  </si>
  <si>
    <t>ML280 CDI</t>
  </si>
  <si>
    <t>164120</t>
  </si>
  <si>
    <t>ML300 CDI</t>
  </si>
  <si>
    <t>164121</t>
  </si>
  <si>
    <t>ML350</t>
  </si>
  <si>
    <t>163157</t>
  </si>
  <si>
    <t>164186</t>
  </si>
  <si>
    <t>DA5HB</t>
  </si>
  <si>
    <t>ML350 Blue TEC 4Matic</t>
  </si>
  <si>
    <t>ML400 CDI</t>
  </si>
  <si>
    <t>163128</t>
  </si>
  <si>
    <t>ML500</t>
  </si>
  <si>
    <t>163175</t>
  </si>
  <si>
    <t>164175</t>
  </si>
  <si>
    <t>ML55 AMG</t>
  </si>
  <si>
    <t>163174</t>
  </si>
  <si>
    <t>ML63 AMG</t>
  </si>
  <si>
    <t>164177</t>
  </si>
  <si>
    <t>R350</t>
  </si>
  <si>
    <t>251065</t>
  </si>
  <si>
    <t>R350 4Matic</t>
  </si>
  <si>
    <t>S280</t>
  </si>
  <si>
    <t>220063</t>
  </si>
  <si>
    <t>S320</t>
  </si>
  <si>
    <t>140033</t>
  </si>
  <si>
    <t>220065</t>
  </si>
  <si>
    <t>S320 CDI</t>
  </si>
  <si>
    <t>221022</t>
  </si>
  <si>
    <t>S320 CDI L</t>
  </si>
  <si>
    <t>221122</t>
  </si>
  <si>
    <t>S350</t>
  </si>
  <si>
    <t>221056</t>
  </si>
  <si>
    <t>221156</t>
  </si>
  <si>
    <t>S350 4Matic L</t>
  </si>
  <si>
    <t>220187</t>
  </si>
  <si>
    <t>S350 Blue TEC</t>
  </si>
  <si>
    <t>221026</t>
  </si>
  <si>
    <t>222032</t>
  </si>
  <si>
    <t>S350 Blue TEC 4Matic</t>
  </si>
  <si>
    <t>222033</t>
  </si>
  <si>
    <t>S350 Blue TEC 4MaticL</t>
  </si>
  <si>
    <t>222133</t>
  </si>
  <si>
    <t>S350 Blue TEC L</t>
  </si>
  <si>
    <t>222132</t>
  </si>
  <si>
    <t>S350 CDI</t>
  </si>
  <si>
    <t>S350 CGI L</t>
  </si>
  <si>
    <t>221157</t>
  </si>
  <si>
    <t>S350 d</t>
  </si>
  <si>
    <t>222020</t>
  </si>
  <si>
    <t>S350 d 4Matic</t>
  </si>
  <si>
    <t>222021</t>
  </si>
  <si>
    <t>S350 d 4Matic L</t>
  </si>
  <si>
    <t>S350 d L</t>
  </si>
  <si>
    <t>S350 L</t>
  </si>
  <si>
    <t>222155</t>
  </si>
  <si>
    <t>S350 SWB</t>
  </si>
  <si>
    <t>220067</t>
  </si>
  <si>
    <t>S400 4Matic Coupe</t>
  </si>
  <si>
    <t>217364</t>
  </si>
  <si>
    <t>S400 4Matic L</t>
  </si>
  <si>
    <t>222167</t>
  </si>
  <si>
    <t>S400 d 4Matic</t>
    <phoneticPr fontId="0" type="noConversion"/>
  </si>
  <si>
    <t>223033</t>
  </si>
  <si>
    <t>S400 d 4Matic L</t>
    <phoneticPr fontId="0" type="noConversion"/>
  </si>
  <si>
    <t>222135</t>
  </si>
  <si>
    <t>S400 d L</t>
  </si>
  <si>
    <t>222134</t>
  </si>
  <si>
    <t>S400 Hybrid</t>
  </si>
  <si>
    <t>222057</t>
  </si>
  <si>
    <t>S400 Hybrid L</t>
  </si>
  <si>
    <t>221195</t>
  </si>
  <si>
    <t>222157</t>
  </si>
  <si>
    <t>S400 L</t>
  </si>
  <si>
    <t>222165</t>
  </si>
  <si>
    <t>S430</t>
  </si>
  <si>
    <t>220170</t>
  </si>
  <si>
    <t>S450 4MATIC</t>
  </si>
  <si>
    <t>S450 4Matic Coupe</t>
    <phoneticPr fontId="2" type="noConversion"/>
  </si>
  <si>
    <t>S450 4Matic L</t>
  </si>
  <si>
    <t>222164</t>
  </si>
  <si>
    <t>S450 L</t>
  </si>
  <si>
    <t>222166</t>
  </si>
  <si>
    <t>S500</t>
  </si>
  <si>
    <t>220075</t>
  </si>
  <si>
    <t>221071</t>
  </si>
  <si>
    <t>221171</t>
  </si>
  <si>
    <t>221173</t>
  </si>
  <si>
    <t>222182</t>
  </si>
  <si>
    <t>S500 4Matic</t>
  </si>
  <si>
    <t>220184</t>
  </si>
  <si>
    <t>222185</t>
  </si>
  <si>
    <t>S500 4Matic L</t>
  </si>
  <si>
    <t>221186</t>
  </si>
  <si>
    <t>S500 CGI 4Matic L</t>
  </si>
  <si>
    <t>221194</t>
  </si>
  <si>
    <t>S500 CGI L</t>
  </si>
  <si>
    <t>S500 Hybrid</t>
  </si>
  <si>
    <t>222163</t>
  </si>
  <si>
    <t>S500 Hybrid L</t>
  </si>
  <si>
    <t>S500 L</t>
  </si>
  <si>
    <t>S500L</t>
  </si>
  <si>
    <t>S550</t>
  </si>
  <si>
    <t>UG8CB</t>
  </si>
  <si>
    <t>S550 4Matic</t>
  </si>
  <si>
    <t>S550L</t>
  </si>
  <si>
    <t>S550V</t>
  </si>
  <si>
    <t>S560</t>
  </si>
  <si>
    <t>S560</t>
    <phoneticPr fontId="0" type="noConversion"/>
  </si>
  <si>
    <t>UG8DB</t>
  </si>
  <si>
    <t>S560 4MATIC</t>
    <phoneticPr fontId="2" type="noConversion"/>
  </si>
  <si>
    <t>S560 4MATIC</t>
    <phoneticPr fontId="0" type="noConversion"/>
  </si>
  <si>
    <t>S560 4Matic L</t>
  </si>
  <si>
    <t>222186</t>
  </si>
  <si>
    <t>S560 L</t>
    <phoneticPr fontId="0" type="noConversion"/>
  </si>
  <si>
    <t>222183</t>
  </si>
  <si>
    <t>S600</t>
  </si>
  <si>
    <t>140057</t>
  </si>
  <si>
    <t>221176</t>
  </si>
  <si>
    <t>S600 L</t>
  </si>
  <si>
    <t>220176</t>
  </si>
  <si>
    <t>220178</t>
  </si>
  <si>
    <t>222176</t>
  </si>
  <si>
    <t>S600 Limousine</t>
  </si>
  <si>
    <t>S600 Limousine 30</t>
  </si>
  <si>
    <t>S63 AMG</t>
    <phoneticPr fontId="0" type="noConversion"/>
  </si>
  <si>
    <t>S63 AMG</t>
  </si>
  <si>
    <t>217478</t>
  </si>
  <si>
    <t>221177</t>
  </si>
  <si>
    <t>S63 AMG 4Matic Coupe</t>
  </si>
  <si>
    <t>S63 AMG 4Matic L</t>
  </si>
  <si>
    <t>222188</t>
  </si>
  <si>
    <t>S63 Cabriolet AMG 4Matic</t>
  </si>
  <si>
    <t>S63 Coupe AMG 4Matic</t>
  </si>
  <si>
    <t>217378</t>
  </si>
  <si>
    <t>S63L AMG</t>
  </si>
  <si>
    <t>221174</t>
  </si>
  <si>
    <t>S63L AMG 4Matic</t>
  </si>
  <si>
    <t>222178</t>
  </si>
  <si>
    <t>S65 AMG</t>
  </si>
  <si>
    <t>221179</t>
  </si>
  <si>
    <t>222179</t>
  </si>
  <si>
    <t>S65 Coupe AMG</t>
  </si>
  <si>
    <t>217379</t>
  </si>
  <si>
    <t>S65 L</t>
  </si>
  <si>
    <t xml:space="preserve">S65 L AMG </t>
  </si>
  <si>
    <t>S65AMG</t>
    <phoneticPr fontId="0" type="noConversion"/>
  </si>
  <si>
    <t>S65AMG</t>
  </si>
  <si>
    <t>VG7KB</t>
  </si>
  <si>
    <t>SL320</t>
  </si>
  <si>
    <t>118962</t>
  </si>
  <si>
    <t>129063</t>
  </si>
  <si>
    <t>SL350</t>
  </si>
  <si>
    <t>230467</t>
  </si>
  <si>
    <t>231465</t>
  </si>
  <si>
    <t>231466</t>
  </si>
  <si>
    <t>SL500</t>
  </si>
  <si>
    <t>107046</t>
  </si>
  <si>
    <t>119067</t>
  </si>
  <si>
    <t>120068</t>
  </si>
  <si>
    <t>129066</t>
  </si>
  <si>
    <t>129068</t>
  </si>
  <si>
    <t>203475</t>
  </si>
  <si>
    <t>230471</t>
  </si>
  <si>
    <t>230475</t>
  </si>
  <si>
    <t>SL550</t>
  </si>
  <si>
    <t>203471</t>
  </si>
  <si>
    <t>SL600</t>
  </si>
  <si>
    <t>230476</t>
  </si>
  <si>
    <t xml:space="preserve">SL63 AMG </t>
  </si>
  <si>
    <t>230470</t>
  </si>
  <si>
    <t>231474</t>
  </si>
  <si>
    <t xml:space="preserve">SL65 AMG </t>
  </si>
  <si>
    <t>230479</t>
  </si>
  <si>
    <t>SLC200</t>
  </si>
  <si>
    <t>172434</t>
  </si>
  <si>
    <t>SLC43 AMG</t>
  </si>
  <si>
    <t>172466</t>
  </si>
  <si>
    <t>SLK200</t>
  </si>
  <si>
    <t>170435</t>
  </si>
  <si>
    <t>172448</t>
  </si>
  <si>
    <t>SLK200 K</t>
  </si>
  <si>
    <t>171442</t>
  </si>
  <si>
    <t>SLK200 ML</t>
  </si>
  <si>
    <t>170444</t>
  </si>
  <si>
    <t>SLK230</t>
  </si>
  <si>
    <t>170447</t>
  </si>
  <si>
    <t>SLK230 K</t>
  </si>
  <si>
    <t>170449</t>
  </si>
  <si>
    <t>SLK230 ML</t>
  </si>
  <si>
    <t>SLK280</t>
  </si>
  <si>
    <t>171454</t>
  </si>
  <si>
    <t>SLK32 AMG</t>
  </si>
  <si>
    <t>170466</t>
  </si>
  <si>
    <t>SLK320</t>
  </si>
  <si>
    <t>170465</t>
  </si>
  <si>
    <t>SLK350</t>
  </si>
  <si>
    <t>171456</t>
  </si>
  <si>
    <t>171458</t>
  </si>
  <si>
    <t>172457</t>
  </si>
  <si>
    <t>SLK350</t>
    <phoneticPr fontId="0" type="noConversion"/>
  </si>
  <si>
    <t>PK5HA</t>
  </si>
  <si>
    <t>SLK55 AMG</t>
  </si>
  <si>
    <t>171473</t>
  </si>
  <si>
    <t>172475</t>
  </si>
  <si>
    <t>SLR McLaren</t>
  </si>
  <si>
    <t>199376</t>
  </si>
  <si>
    <t>SLR McLaren Roadster</t>
  </si>
  <si>
    <t>199476</t>
  </si>
  <si>
    <t>SLR McLaren722</t>
  </si>
  <si>
    <t>197377</t>
  </si>
  <si>
    <t>SLS Roadster AMG</t>
  </si>
  <si>
    <t>197477</t>
  </si>
  <si>
    <t>Sprinter</t>
  </si>
  <si>
    <t>PE7CC</t>
  </si>
  <si>
    <t>V250</t>
  </si>
  <si>
    <t>447815</t>
  </si>
  <si>
    <t>V300d 4MATIC</t>
  </si>
  <si>
    <t>44781</t>
  </si>
  <si>
    <t>MITSUBISHI</t>
  </si>
  <si>
    <t>Eclipse</t>
  </si>
  <si>
    <t>Lancer</t>
  </si>
  <si>
    <t>Lancer Evolution</t>
  </si>
  <si>
    <t>Outlander 2.4</t>
  </si>
  <si>
    <t>Outlander 3.0</t>
  </si>
  <si>
    <t>Pajero</t>
  </si>
  <si>
    <t>DK2A</t>
  </si>
  <si>
    <t>GTO</t>
  </si>
  <si>
    <t>Z16A</t>
  </si>
  <si>
    <t>CY4A</t>
  </si>
  <si>
    <t>CY4A-1</t>
  </si>
  <si>
    <t>2W8FV</t>
  </si>
  <si>
    <t>CZ4A</t>
  </si>
  <si>
    <t>Lancer Evolution Ⅷ</t>
  </si>
  <si>
    <t>GH-CT9A</t>
  </si>
  <si>
    <t>Lancer Evolution GSR</t>
  </si>
  <si>
    <t>AW86</t>
  </si>
  <si>
    <t>Lancer GSR</t>
  </si>
  <si>
    <t>Mirage</t>
  </si>
  <si>
    <t>CW5W</t>
  </si>
  <si>
    <t>CW6W</t>
  </si>
  <si>
    <t>V98W</t>
  </si>
  <si>
    <t>RVR</t>
  </si>
  <si>
    <t>GA2W-4WD</t>
  </si>
  <si>
    <t>MITSUOKA</t>
  </si>
  <si>
    <t>Galue</t>
  </si>
  <si>
    <t>Himiko</t>
  </si>
  <si>
    <t>DBA-NCEC</t>
  </si>
  <si>
    <t>NCEC</t>
  </si>
  <si>
    <t>370Z</t>
  </si>
  <si>
    <t>Altima 2.5</t>
  </si>
  <si>
    <t>Altima 3.5</t>
  </si>
  <si>
    <t>Cube</t>
  </si>
  <si>
    <t>GT-R</t>
  </si>
  <si>
    <t>Juke</t>
  </si>
  <si>
    <t>Murano</t>
  </si>
  <si>
    <t>Pathfinder</t>
  </si>
  <si>
    <t>Qashqai</t>
  </si>
  <si>
    <t>Rogue</t>
  </si>
  <si>
    <t>350Z</t>
  </si>
  <si>
    <t>BZ34D</t>
  </si>
  <si>
    <t>BZ34E</t>
  </si>
  <si>
    <t>BZ36A</t>
  </si>
  <si>
    <t>HZ33</t>
  </si>
  <si>
    <t>UA-Z33</t>
  </si>
  <si>
    <t>Z34</t>
  </si>
  <si>
    <t>NISSAN</t>
    <phoneticPr fontId="0" type="noConversion"/>
  </si>
  <si>
    <t>370Z</t>
    <phoneticPr fontId="0" type="noConversion"/>
  </si>
  <si>
    <t>AZ4EH</t>
  </si>
  <si>
    <t>Altima 2.0</t>
  </si>
  <si>
    <t>L34</t>
  </si>
  <si>
    <t>L32</t>
  </si>
  <si>
    <t>L33</t>
  </si>
  <si>
    <t>L50</t>
  </si>
  <si>
    <t>Armada</t>
  </si>
  <si>
    <t>ARMADA</t>
  </si>
  <si>
    <t>AZ28R</t>
  </si>
  <si>
    <t>AZ2KR</t>
  </si>
  <si>
    <t>BZ11</t>
  </si>
  <si>
    <t>DBA-YZ11</t>
  </si>
  <si>
    <t>UA-BZ11</t>
  </si>
  <si>
    <t>YZ11</t>
  </si>
  <si>
    <t>Z12</t>
  </si>
  <si>
    <t>CubeCubic</t>
  </si>
  <si>
    <t>UA-BGZ11</t>
  </si>
  <si>
    <t>Figaro</t>
  </si>
  <si>
    <t>E-FK10</t>
  </si>
  <si>
    <t>GT-R</t>
    <phoneticPr fontId="0" type="noConversion"/>
  </si>
  <si>
    <t>GANR3</t>
  </si>
  <si>
    <t>R35</t>
  </si>
  <si>
    <t>INFINITI EX35</t>
  </si>
  <si>
    <t>J50</t>
  </si>
  <si>
    <t>INFINITI EX37</t>
  </si>
  <si>
    <t>INFINITI FX35</t>
  </si>
  <si>
    <t>AS18U</t>
  </si>
  <si>
    <t>S50</t>
  </si>
  <si>
    <t>S51</t>
  </si>
  <si>
    <t>INFINITI FX37</t>
  </si>
  <si>
    <t>INFINITI FX45</t>
  </si>
  <si>
    <t>INFINITI FX50</t>
  </si>
  <si>
    <t>INFINITI G25</t>
  </si>
  <si>
    <t>V36</t>
  </si>
  <si>
    <t>INFINITI G25 Seden</t>
  </si>
  <si>
    <t>INFINITI G35</t>
  </si>
  <si>
    <t>CBA-PV35</t>
  </si>
  <si>
    <t>INFINITI G35 Coupe</t>
  </si>
  <si>
    <t>CV35</t>
  </si>
  <si>
    <t>INFINITI G35 Sedan</t>
  </si>
  <si>
    <t>V35</t>
  </si>
  <si>
    <t>INFINITI G37 Convertible</t>
  </si>
  <si>
    <t>HV36</t>
  </si>
  <si>
    <t>INFINITI G37 Coupe</t>
  </si>
  <si>
    <t>CV36</t>
  </si>
  <si>
    <t>INFINITI G37 Sedan</t>
  </si>
  <si>
    <t>INFINITI G37 V</t>
  </si>
  <si>
    <t>INFINITI JX35</t>
  </si>
  <si>
    <t>INFINITI M35</t>
  </si>
  <si>
    <t>Y50</t>
  </si>
  <si>
    <t>INFINITI M37</t>
  </si>
  <si>
    <t>Y51</t>
  </si>
  <si>
    <t>INFINITI M37 x</t>
  </si>
  <si>
    <t>INFINITI M45</t>
  </si>
  <si>
    <t>INFINITI M56</t>
  </si>
  <si>
    <t>INFINITI Q30</t>
  </si>
  <si>
    <t>H15</t>
  </si>
  <si>
    <t>INFINITI Q45</t>
  </si>
  <si>
    <t>F50</t>
  </si>
  <si>
    <t>INFINITI Q50</t>
  </si>
  <si>
    <t>2.2d</t>
  </si>
  <si>
    <t>INFINITI Q50 2.2d</t>
  </si>
  <si>
    <t>V37</t>
  </si>
  <si>
    <t>INFINITI Q50 S Hybrid</t>
  </si>
  <si>
    <t>INFINITI Q60</t>
  </si>
  <si>
    <t>INFINITI Q70 3.0d</t>
  </si>
  <si>
    <t>INFINITI Q70 3.7</t>
  </si>
  <si>
    <t>INFINITI Q70 3.7 AWD</t>
  </si>
  <si>
    <t>INFINITI QX30 AWD</t>
  </si>
  <si>
    <t>INFINITI QX50</t>
  </si>
  <si>
    <t>INFINITI QX50 2.0</t>
  </si>
  <si>
    <t>J55</t>
  </si>
  <si>
    <t>INFINITI QX50 2.0 AWD</t>
  </si>
  <si>
    <t>INFINITI QX50 3.7</t>
  </si>
  <si>
    <t>INFINITI QX50 LWB</t>
  </si>
  <si>
    <t>INFINITI QX56</t>
  </si>
  <si>
    <t>Z62</t>
  </si>
  <si>
    <t>INFINITI QX60</t>
  </si>
  <si>
    <t>INFINITI QX60 3.5 AWD</t>
  </si>
  <si>
    <t>INFINITI QX60 AWD</t>
  </si>
  <si>
    <t>INFINITI QX60 Hybrid</t>
  </si>
  <si>
    <t>INFINITI QX70 3.0d</t>
  </si>
  <si>
    <t>INFINITI QX70 3.7</t>
  </si>
  <si>
    <t>INFINITI QX80</t>
  </si>
  <si>
    <t>AF5MR</t>
  </si>
  <si>
    <t>F15</t>
  </si>
  <si>
    <t>Leaf</t>
  </si>
  <si>
    <t>ZE0</t>
  </si>
  <si>
    <t>ZE1</t>
  </si>
  <si>
    <t>March</t>
  </si>
  <si>
    <t>AK12</t>
  </si>
  <si>
    <t>K12</t>
  </si>
  <si>
    <t>UA-AK12</t>
  </si>
  <si>
    <t>Maxima</t>
  </si>
  <si>
    <t>4AA</t>
  </si>
  <si>
    <t>A36</t>
  </si>
  <si>
    <t>AA51E</t>
  </si>
  <si>
    <t>Z51</t>
  </si>
  <si>
    <t>Z52</t>
  </si>
  <si>
    <t>Murano Hybrid</t>
  </si>
  <si>
    <t>R52</t>
  </si>
  <si>
    <t>President</t>
  </si>
  <si>
    <t>JHG50</t>
  </si>
  <si>
    <t>J11</t>
  </si>
  <si>
    <t>Quest</t>
  </si>
  <si>
    <t>BV28U</t>
  </si>
  <si>
    <t>S35</t>
  </si>
  <si>
    <t>X-Trail 2WD</t>
  </si>
  <si>
    <t>T32</t>
  </si>
  <si>
    <t>X-Trail 4WD</t>
  </si>
  <si>
    <t>닛산GT-R</t>
  </si>
  <si>
    <t>AR5EF</t>
  </si>
  <si>
    <t>닛산알티마(ALTIMA)</t>
  </si>
  <si>
    <t>AL3AP</t>
  </si>
  <si>
    <t>308 1.6 BlueHDi GT Line</t>
  </si>
  <si>
    <t>LBBH</t>
  </si>
  <si>
    <t>Peugeot e-2008 SUV</t>
  </si>
  <si>
    <t>UKZKXZ</t>
  </si>
  <si>
    <t>Peugeot e-208</t>
    <phoneticPr fontId="2" type="noConversion"/>
  </si>
  <si>
    <t>UHZKXZ</t>
  </si>
  <si>
    <t>3008 2.0 HDi</t>
  </si>
  <si>
    <t>307 CC 2.0</t>
  </si>
  <si>
    <t>405</t>
  </si>
  <si>
    <t>407 2.0 HDi E5</t>
  </si>
  <si>
    <t>407 SW 2.0</t>
  </si>
  <si>
    <t>505 V6</t>
  </si>
  <si>
    <t>508 2.0 HDi</t>
  </si>
  <si>
    <t>508 2.2 HDi</t>
  </si>
  <si>
    <t>508 SW 2.0 HDi</t>
  </si>
  <si>
    <t>607 2.2</t>
  </si>
  <si>
    <t>RCZ</t>
  </si>
  <si>
    <t>2008 1.5 BlueHDi</t>
  </si>
  <si>
    <t>CUYHX</t>
  </si>
  <si>
    <t>2008 1.6 BlueHDi</t>
  </si>
  <si>
    <t>CUBH</t>
  </si>
  <si>
    <t>2008 1.6e HDi</t>
  </si>
  <si>
    <t>CU9H</t>
  </si>
  <si>
    <t>205</t>
  </si>
  <si>
    <t>SI-1.9</t>
  </si>
  <si>
    <t>206 CC 1.6</t>
  </si>
  <si>
    <t>2D</t>
  </si>
  <si>
    <t>206 RC 2.0 VVT</t>
  </si>
  <si>
    <t>2C</t>
  </si>
  <si>
    <t>206 SW 1.6</t>
  </si>
  <si>
    <t>2K</t>
  </si>
  <si>
    <t>207 CC E5</t>
  </si>
  <si>
    <t>WB</t>
  </si>
  <si>
    <t>207 GT E5</t>
  </si>
  <si>
    <t>WC</t>
  </si>
  <si>
    <t>208 1.4e HD</t>
  </si>
  <si>
    <t>5D</t>
  </si>
  <si>
    <t>208 1.4e HDi 5D</t>
  </si>
  <si>
    <t>CC</t>
  </si>
  <si>
    <t>208 1.6 BlueHDi</t>
  </si>
  <si>
    <t>CCBH</t>
  </si>
  <si>
    <t>208 1.6e HDi</t>
  </si>
  <si>
    <t>208 1.6e HDi 3D</t>
  </si>
  <si>
    <t>CA</t>
  </si>
  <si>
    <t>208 1.6e HDi 5D</t>
  </si>
  <si>
    <t>3008 1.5 BlueHDi</t>
  </si>
  <si>
    <t>MCYHZ</t>
  </si>
  <si>
    <t>3008 1.6 BlueHDi</t>
  </si>
  <si>
    <t>0UBH</t>
  </si>
  <si>
    <t>MCBH</t>
  </si>
  <si>
    <t>3008 1.6 HDi MCP</t>
  </si>
  <si>
    <t>0U</t>
  </si>
  <si>
    <t>3008 1.6e HDi</t>
  </si>
  <si>
    <t>3008 GT 2.0 BlueHDi</t>
  </si>
  <si>
    <t>MJAH</t>
  </si>
  <si>
    <t>MJEHZ</t>
  </si>
  <si>
    <t>3B</t>
  </si>
  <si>
    <t>308 1.5 Blue-HDi</t>
  </si>
  <si>
    <t>LBYHZ</t>
  </si>
  <si>
    <t>308 1.6 BlueHDi</t>
  </si>
  <si>
    <t>308 1.6 HDi MCP</t>
  </si>
  <si>
    <t>4C</t>
  </si>
  <si>
    <t>308 1.6 HDi MCP E5</t>
  </si>
  <si>
    <t>308 1.6e HDi</t>
  </si>
  <si>
    <t>308 2.0 BlueHDi</t>
  </si>
  <si>
    <t>LHAH</t>
  </si>
  <si>
    <t>308 CC 2.0 HDi</t>
  </si>
  <si>
    <t>308 CC 2.0 HDi E5</t>
  </si>
  <si>
    <t>308 GT 2.0 BlueHDi</t>
  </si>
  <si>
    <t>LHEHZ</t>
  </si>
  <si>
    <t>308 SW 1.6 BlueHDi</t>
  </si>
  <si>
    <t>LCBH</t>
  </si>
  <si>
    <t>308 SW 1.6e HDi</t>
  </si>
  <si>
    <t>308 SW 2.0 BlueHDi</t>
  </si>
  <si>
    <t>LJAH</t>
  </si>
  <si>
    <t>M116-1.9</t>
  </si>
  <si>
    <t>STI</t>
  </si>
  <si>
    <t>406 Wagon 2.0</t>
  </si>
  <si>
    <t>WAGON2.0</t>
  </si>
  <si>
    <t>6D</t>
  </si>
  <si>
    <t>407 2.2 VVT</t>
  </si>
  <si>
    <t>407 2.7 HDi</t>
  </si>
  <si>
    <t>407 3.0 VVT</t>
  </si>
  <si>
    <t>407 Coupe 2.7 HDi</t>
  </si>
  <si>
    <t>6J</t>
  </si>
  <si>
    <t>407 Coupe 3.0 HDi</t>
  </si>
  <si>
    <t>407 HDi</t>
  </si>
  <si>
    <t>407 HDi FATA6</t>
  </si>
  <si>
    <t>407 SW 2.0 Hdi</t>
  </si>
  <si>
    <t>6E</t>
  </si>
  <si>
    <t>407 SW HDi FAPA6</t>
  </si>
  <si>
    <t>5008 1.5 BlueHDi</t>
  </si>
  <si>
    <t>5008 1.6 BlueHDi</t>
  </si>
  <si>
    <t>5008 GT 2.0 BlueHDi</t>
  </si>
  <si>
    <t>STX2.8I</t>
  </si>
  <si>
    <t>508 1.6 BlueHDi</t>
  </si>
  <si>
    <t>8DBH</t>
  </si>
  <si>
    <t>508 1.6 BlueHDi GT Line</t>
  </si>
  <si>
    <t>508 1.6e HDi</t>
  </si>
  <si>
    <t>508 2.0 BlueHDi</t>
  </si>
  <si>
    <t>8DAH</t>
  </si>
  <si>
    <t>FHEHZ</t>
  </si>
  <si>
    <t>508 Allure 1.5 BlueHDi</t>
  </si>
  <si>
    <t>FBYHZ</t>
  </si>
  <si>
    <t>508 GT 2.0 BlueHDi</t>
  </si>
  <si>
    <t>508 RXH 2.0 BlueHDi</t>
  </si>
  <si>
    <t>8UAH</t>
  </si>
  <si>
    <t>508 SW 1.6 BlueHDi</t>
  </si>
  <si>
    <t>8EBH</t>
  </si>
  <si>
    <t>508 SW 1.6e HDi</t>
  </si>
  <si>
    <t>508 SW 2.0 BlueHDi</t>
  </si>
  <si>
    <t>8EAH</t>
  </si>
  <si>
    <t>FJEHZ</t>
  </si>
  <si>
    <t>9D</t>
  </si>
  <si>
    <t>607 2.7 HDi FAP</t>
  </si>
  <si>
    <t>9U</t>
  </si>
  <si>
    <t>607 3.0</t>
  </si>
  <si>
    <t>607 3.0 VVT</t>
  </si>
  <si>
    <t>EB7MWHDiFAP</t>
  </si>
  <si>
    <t>EB</t>
  </si>
  <si>
    <t>ExpertTepee2.0HDi</t>
  </si>
  <si>
    <t>XC</t>
  </si>
  <si>
    <t>New307 CC</t>
  </si>
  <si>
    <t>New307 HDi</t>
  </si>
  <si>
    <t>3C</t>
  </si>
  <si>
    <t>New307 SW</t>
  </si>
  <si>
    <t>3H</t>
  </si>
  <si>
    <t>New307 SW 5</t>
  </si>
  <si>
    <t>3H5</t>
  </si>
  <si>
    <t>New307 SW HDi</t>
  </si>
  <si>
    <t>New307 SW HDi 7</t>
  </si>
  <si>
    <t>3H7</t>
  </si>
  <si>
    <t>New407</t>
  </si>
  <si>
    <t>New407 SW</t>
  </si>
  <si>
    <t>Nouvelle207</t>
  </si>
  <si>
    <t>WA</t>
  </si>
  <si>
    <t>Nouvelle207 CC</t>
  </si>
  <si>
    <t>Nouvelle207 RC</t>
  </si>
  <si>
    <t>WM</t>
  </si>
  <si>
    <t>Nouvelle207 SW</t>
  </si>
  <si>
    <t>WE</t>
  </si>
  <si>
    <t>Nouvelle308 CC Hdi</t>
  </si>
  <si>
    <t>Nouvelle308 HDi</t>
  </si>
  <si>
    <t>Nouvelle308 SW HDi</t>
  </si>
  <si>
    <t>Nouvelle407 HDi</t>
  </si>
  <si>
    <t>Nouvelle407 SW HDi</t>
  </si>
  <si>
    <t>PEUGEOT</t>
    <phoneticPr fontId="0" type="noConversion"/>
  </si>
  <si>
    <t>Peugeot 2008 1.5 BlueHDi</t>
  </si>
  <si>
    <t>UDYHZR</t>
  </si>
  <si>
    <t>UDYHZS</t>
  </si>
  <si>
    <t>Peugeot 3008 1.5 BlueHDi</t>
  </si>
  <si>
    <t>MCYHZU</t>
  </si>
  <si>
    <t>Peugeot 508SW 1.5 BlueHDi</t>
  </si>
  <si>
    <t>FCYHZ</t>
  </si>
  <si>
    <t>Peugeot 508SW 1.5 BlueHDi</t>
    <phoneticPr fontId="0" type="noConversion"/>
  </si>
  <si>
    <t>FCYHZT</t>
  </si>
  <si>
    <t>4J</t>
  </si>
  <si>
    <t> Taycan 4S</t>
  </si>
  <si>
    <t>Y1A</t>
  </si>
  <si>
    <t>Y1A-4S-H-4-20</t>
  </si>
  <si>
    <t>Y1A-4S-H-4-21</t>
  </si>
  <si>
    <t>Y1A-4S-H-5-20</t>
  </si>
  <si>
    <t>Y1A-4S-H-5-21</t>
  </si>
  <si>
    <t>Y1A-4S-L-4-20</t>
  </si>
  <si>
    <t>Y1A-4S-L-4-21</t>
  </si>
  <si>
    <t>Y1A-4S-L-5-20</t>
  </si>
  <si>
    <t>Y1A-4S-L-5-21</t>
  </si>
  <si>
    <t>911 Carrera Cabriolet</t>
  </si>
  <si>
    <t>997</t>
  </si>
  <si>
    <t>911 Carrera Turbo</t>
  </si>
  <si>
    <t>996</t>
  </si>
  <si>
    <t>911 Targa 4</t>
  </si>
  <si>
    <t>991</t>
  </si>
  <si>
    <t>911 Targa 4 GTS</t>
  </si>
  <si>
    <t>95B</t>
  </si>
  <si>
    <t>911 Carrera</t>
  </si>
  <si>
    <t>911 Carrera 4S</t>
    <phoneticPr fontId="2" type="noConversion"/>
  </si>
  <si>
    <t>911 Carrera GTS</t>
  </si>
  <si>
    <t>911 Carrera GTS Cabriolet</t>
  </si>
  <si>
    <t>911 Carrera S</t>
    <phoneticPr fontId="2" type="noConversion"/>
  </si>
  <si>
    <t>911 Carrera S Cabriolet</t>
  </si>
  <si>
    <t>911 Targa 4 S</t>
  </si>
  <si>
    <t>911 Turbo</t>
  </si>
  <si>
    <t>911 Turbo Cabriolet</t>
  </si>
  <si>
    <t>911 Turbo S</t>
  </si>
  <si>
    <t>911 Turbo S Cabriolet</t>
  </si>
  <si>
    <t>Boxster</t>
  </si>
  <si>
    <t>Cayenne Diesel</t>
  </si>
  <si>
    <t>Cayenne S</t>
  </si>
  <si>
    <t>Cayenne S Diesel</t>
  </si>
  <si>
    <t>Cayenne Turbo</t>
  </si>
  <si>
    <t>Cayman GTS</t>
  </si>
  <si>
    <t>Cayman S</t>
  </si>
  <si>
    <t>Macan S</t>
  </si>
  <si>
    <t>Macan S Diesel</t>
  </si>
  <si>
    <t>Panamera 4</t>
  </si>
  <si>
    <t>Panamera Diesel</t>
  </si>
  <si>
    <t>Panamera GTS</t>
  </si>
  <si>
    <t>Panamera S</t>
  </si>
  <si>
    <t>Panamera Turbo</t>
  </si>
  <si>
    <t>718 Boxter</t>
  </si>
  <si>
    <t>982</t>
  </si>
  <si>
    <t>718 Boxter GTS</t>
  </si>
  <si>
    <t>718 Boxter S</t>
  </si>
  <si>
    <t>718 Cayman S</t>
  </si>
  <si>
    <t>993770</t>
  </si>
  <si>
    <t>PORSCHE</t>
    <phoneticPr fontId="0" type="noConversion"/>
  </si>
  <si>
    <t>911 Carrera</t>
    <phoneticPr fontId="0" type="noConversion"/>
  </si>
  <si>
    <t>AA2A9</t>
  </si>
  <si>
    <t>ZZZ99</t>
  </si>
  <si>
    <t>911 Carrera 4</t>
  </si>
  <si>
    <t>911 Carrera 4 Cabriolet</t>
  </si>
  <si>
    <t>911 Carrera 4 GTS</t>
  </si>
  <si>
    <t>911 Carrera 4 GTS Cabriolet</t>
  </si>
  <si>
    <t>911 Carrera 4 S</t>
  </si>
  <si>
    <t>911 Carrera 4 S Cabriolet</t>
  </si>
  <si>
    <t>911 Carrera S</t>
  </si>
  <si>
    <t>911 Carrera S Cabriolet</t>
    <phoneticPr fontId="2" type="noConversion"/>
  </si>
  <si>
    <t>911 Carrera Turbo Cabriolet</t>
  </si>
  <si>
    <t>911 Carrera TurboS Coupe</t>
  </si>
  <si>
    <t>911 GT2</t>
  </si>
  <si>
    <t>911 GT3</t>
  </si>
  <si>
    <t>911 GT3 RS</t>
  </si>
  <si>
    <t>996420</t>
  </si>
  <si>
    <t>G96110</t>
  </si>
  <si>
    <t>911 Turbo SCabriolet</t>
  </si>
  <si>
    <t>918 Spyder</t>
  </si>
  <si>
    <t>918</t>
  </si>
  <si>
    <t>997 GT3 RS</t>
  </si>
  <si>
    <t>ZZZ98</t>
  </si>
  <si>
    <t>Boxter</t>
  </si>
  <si>
    <t>981</t>
  </si>
  <si>
    <t>986</t>
  </si>
  <si>
    <t>987</t>
  </si>
  <si>
    <t>Boxter</t>
    <phoneticPr fontId="0" type="noConversion"/>
  </si>
  <si>
    <t>CA2A8</t>
  </si>
  <si>
    <t>CC2A8</t>
  </si>
  <si>
    <t>GH-98623</t>
  </si>
  <si>
    <t>Boxter GTS</t>
  </si>
  <si>
    <t>Boxter S</t>
  </si>
  <si>
    <t>Boxter S</t>
    <phoneticPr fontId="0" type="noConversion"/>
  </si>
  <si>
    <t>CB2A8</t>
  </si>
  <si>
    <t>Boxter Spyder</t>
  </si>
  <si>
    <t>Carrera Cabriolet</t>
  </si>
  <si>
    <t>Carrera GT</t>
  </si>
  <si>
    <t>980</t>
  </si>
  <si>
    <t>Carrera S</t>
  </si>
  <si>
    <t>92A</t>
  </si>
  <si>
    <t>9PAAD1</t>
  </si>
  <si>
    <t>9PAAG1</t>
  </si>
  <si>
    <t>9YA</t>
  </si>
  <si>
    <t>AA2A2</t>
  </si>
  <si>
    <t>AB2AY</t>
  </si>
  <si>
    <t>AD2A2</t>
  </si>
  <si>
    <t>ZZZ9Y</t>
  </si>
  <si>
    <t>Cayenne Diesel PlatinumEditon</t>
  </si>
  <si>
    <t>9PAAL1</t>
  </si>
  <si>
    <t>Cayenne PlatinumEditon</t>
  </si>
  <si>
    <t>1AB</t>
  </si>
  <si>
    <t>9PAAE1</t>
  </si>
  <si>
    <t>9PAAH1</t>
  </si>
  <si>
    <t>BB2AY</t>
  </si>
  <si>
    <t>Cayenne SE Hybrid</t>
  </si>
  <si>
    <t>9P9</t>
  </si>
  <si>
    <t>9PAAF1</t>
  </si>
  <si>
    <t>9PAAI1</t>
  </si>
  <si>
    <t>CAYENNE</t>
  </si>
  <si>
    <t>WP1AC</t>
  </si>
  <si>
    <t>Cayenne TurboS</t>
  </si>
  <si>
    <t>9PAAN1</t>
  </si>
  <si>
    <t>AA2A</t>
  </si>
  <si>
    <t>ZZZ92</t>
  </si>
  <si>
    <t>Macan</t>
    <phoneticPr fontId="0" type="noConversion"/>
  </si>
  <si>
    <t>AA2A5</t>
  </si>
  <si>
    <t>AB2A5</t>
  </si>
  <si>
    <t>970</t>
  </si>
  <si>
    <t>ZZZ97</t>
  </si>
  <si>
    <t>971</t>
  </si>
  <si>
    <t>AA2A7</t>
  </si>
  <si>
    <t>Panamera 4E-Hybrid</t>
  </si>
  <si>
    <t>Panamera 4S</t>
  </si>
  <si>
    <t>AB2A7</t>
  </si>
  <si>
    <t>BB2A7</t>
  </si>
  <si>
    <t>G2</t>
  </si>
  <si>
    <t>Panamera 4S Diesel</t>
  </si>
  <si>
    <t>Panamera 4S EXE cutive</t>
  </si>
  <si>
    <t>AC2A7</t>
  </si>
  <si>
    <t>AF2A7</t>
  </si>
  <si>
    <t>Panamera Turbo EXE cutive</t>
  </si>
  <si>
    <t>Panamera Turbo Hybrid</t>
  </si>
  <si>
    <t>Panamera Turbo PowerKit</t>
  </si>
  <si>
    <t>Panamera Turbo S</t>
  </si>
  <si>
    <t>Cullinan Black Badge</t>
    <phoneticPr fontId="2" type="noConversion"/>
  </si>
  <si>
    <t>TV81</t>
  </si>
  <si>
    <t>ROLLS-ROYCE</t>
  </si>
  <si>
    <t>Ghost</t>
  </si>
  <si>
    <t>Phantom</t>
  </si>
  <si>
    <t>Phantom EWB</t>
  </si>
  <si>
    <t>Wraith</t>
  </si>
  <si>
    <t>ROLLS-ROYCE</t>
    <phoneticPr fontId="0" type="noConversion"/>
  </si>
  <si>
    <t>Cullinan</t>
  </si>
  <si>
    <t>689X0</t>
  </si>
  <si>
    <t>T689X</t>
  </si>
  <si>
    <t>TF210</t>
  </si>
  <si>
    <t>TV41</t>
  </si>
  <si>
    <t>TV410</t>
  </si>
  <si>
    <t>Dawn</t>
  </si>
  <si>
    <t>666D</t>
  </si>
  <si>
    <t>666D0</t>
  </si>
  <si>
    <t>XZ81</t>
  </si>
  <si>
    <t>XZ810</t>
  </si>
  <si>
    <t>Dawn Black Badge</t>
  </si>
  <si>
    <t>664L0</t>
  </si>
  <si>
    <t>664S0</t>
  </si>
  <si>
    <t>RR4</t>
  </si>
  <si>
    <t>Ghost</t>
    <phoneticPr fontId="0" type="noConversion"/>
  </si>
  <si>
    <t>TV01</t>
  </si>
  <si>
    <t>Ghost EWB</t>
  </si>
  <si>
    <t>Ghost EWB</t>
    <phoneticPr fontId="0" type="noConversion"/>
  </si>
  <si>
    <t>TV21</t>
  </si>
  <si>
    <t>XZ41</t>
  </si>
  <si>
    <t>Ghost SeriesII</t>
  </si>
  <si>
    <t>664S</t>
  </si>
  <si>
    <t>Ghost SWB</t>
  </si>
  <si>
    <t>FK41</t>
  </si>
  <si>
    <t>Ghost SWB Black Badge</t>
  </si>
  <si>
    <t>681L0</t>
  </si>
  <si>
    <t>682D0</t>
  </si>
  <si>
    <t>687S0</t>
  </si>
  <si>
    <t>TT61</t>
  </si>
  <si>
    <t>TT610</t>
  </si>
  <si>
    <t>688L0</t>
  </si>
  <si>
    <t>TT81</t>
  </si>
  <si>
    <t>TT810</t>
  </si>
  <si>
    <t>Silverspur</t>
  </si>
  <si>
    <t>SILVERSPUR</t>
  </si>
  <si>
    <t>665C0</t>
  </si>
  <si>
    <t>665C5</t>
  </si>
  <si>
    <t>RR5</t>
  </si>
  <si>
    <t>Wraith Coupe</t>
  </si>
  <si>
    <t>XZ01</t>
  </si>
  <si>
    <t>Wraith Coupe Black Badge</t>
  </si>
  <si>
    <t>ROVER</t>
  </si>
  <si>
    <t>Rover75</t>
  </si>
  <si>
    <t>GF-RJ25</t>
  </si>
  <si>
    <t>SAAB</t>
  </si>
  <si>
    <t>9-3</t>
  </si>
  <si>
    <t>900</t>
  </si>
  <si>
    <t>AB20S</t>
  </si>
  <si>
    <t>900S</t>
  </si>
  <si>
    <t>E-DB2341K</t>
  </si>
  <si>
    <t>9-3Vector</t>
  </si>
  <si>
    <t>9-3ARC</t>
  </si>
  <si>
    <t>9-3ARC5D</t>
  </si>
  <si>
    <t>9-3LINEAR</t>
  </si>
  <si>
    <t>9-3TurboX</t>
  </si>
  <si>
    <t>9-3VectorConv.</t>
  </si>
  <si>
    <t>9-5AERO</t>
  </si>
  <si>
    <t>9-5ARC</t>
  </si>
  <si>
    <t>SCANIA</t>
  </si>
  <si>
    <t>SCANIA TRACTOR</t>
  </si>
  <si>
    <t>G410Highline</t>
  </si>
  <si>
    <t>G450Normal</t>
  </si>
  <si>
    <t>R450Highline</t>
  </si>
  <si>
    <t>R730Topline</t>
  </si>
  <si>
    <t>Smart</t>
  </si>
  <si>
    <t>451</t>
  </si>
  <si>
    <t>451301</t>
  </si>
  <si>
    <t>451380</t>
  </si>
  <si>
    <t>451401</t>
  </si>
  <si>
    <t>451432</t>
  </si>
  <si>
    <t>451480</t>
  </si>
  <si>
    <t>453342</t>
  </si>
  <si>
    <t>453344</t>
  </si>
  <si>
    <t>453442</t>
  </si>
  <si>
    <t>453444</t>
  </si>
  <si>
    <t>EK3BA</t>
  </si>
  <si>
    <t>K3BA0</t>
  </si>
  <si>
    <t>Smart Brabus</t>
  </si>
  <si>
    <t>451333</t>
  </si>
  <si>
    <t>451433</t>
  </si>
  <si>
    <t>453362</t>
  </si>
  <si>
    <t>453462</t>
  </si>
  <si>
    <t>Smart Cabrio</t>
  </si>
  <si>
    <t>Smart Forfour</t>
  </si>
  <si>
    <t>453042</t>
  </si>
  <si>
    <t>453044</t>
  </si>
  <si>
    <t>454031</t>
  </si>
  <si>
    <t>Smart Forfour Brabus</t>
  </si>
  <si>
    <t>453 062</t>
  </si>
  <si>
    <t>SMART</t>
    <phoneticPr fontId="0" type="noConversion"/>
  </si>
  <si>
    <t>Smart Fortwo</t>
    <phoneticPr fontId="0" type="noConversion"/>
  </si>
  <si>
    <t>Smart Fortwo</t>
  </si>
  <si>
    <t>451331</t>
  </si>
  <si>
    <t>451332</t>
  </si>
  <si>
    <t>451431</t>
  </si>
  <si>
    <t>Smart Roadster</t>
  </si>
  <si>
    <t>452334</t>
  </si>
  <si>
    <t>Forester</t>
  </si>
  <si>
    <t>SH</t>
  </si>
  <si>
    <t>Legacy</t>
  </si>
  <si>
    <t>BM</t>
  </si>
  <si>
    <t>Outback</t>
  </si>
  <si>
    <t>BR</t>
  </si>
  <si>
    <t>SUZUKI</t>
  </si>
  <si>
    <t>AltoLapin</t>
  </si>
  <si>
    <t>DBA-HE22S</t>
  </si>
  <si>
    <t>DBA-HE33S</t>
  </si>
  <si>
    <t>HE22S</t>
  </si>
  <si>
    <t>HE33S</t>
  </si>
  <si>
    <t>AltoTurbo</t>
  </si>
  <si>
    <t>HA36S</t>
  </si>
  <si>
    <t>AltoTurbo RS</t>
  </si>
  <si>
    <t>AltoWorks</t>
  </si>
  <si>
    <t>SUZUKI</t>
    <phoneticPr fontId="0" type="noConversion"/>
  </si>
  <si>
    <t>Hustler</t>
  </si>
  <si>
    <t>DAA-MR31S</t>
  </si>
  <si>
    <t>DAAMR41S</t>
  </si>
  <si>
    <t>DAA-MR41S</t>
  </si>
  <si>
    <t>DBA-MR31S</t>
  </si>
  <si>
    <t>DBA-MR41S</t>
  </si>
  <si>
    <t>MR31S</t>
  </si>
  <si>
    <t>MR31S205191</t>
  </si>
  <si>
    <t>MR41S</t>
  </si>
  <si>
    <t>NPKJ2</t>
  </si>
  <si>
    <t>Jimny</t>
  </si>
  <si>
    <t>GJB74</t>
  </si>
  <si>
    <t>GJB74V</t>
  </si>
  <si>
    <t>JB23W</t>
  </si>
  <si>
    <t>SuzukiAltoLapin</t>
  </si>
  <si>
    <t>Swift</t>
  </si>
  <si>
    <t>ZC71S</t>
  </si>
  <si>
    <t>TESLA</t>
    <phoneticPr fontId="2" type="noConversion"/>
  </si>
  <si>
    <t>Model 3 Long Range</t>
  </si>
  <si>
    <t>Model 3 Performance</t>
  </si>
  <si>
    <t>Model 3 Standard Range Plus RWD</t>
  </si>
  <si>
    <t>TESLA</t>
  </si>
  <si>
    <t>Model S 100D</t>
  </si>
  <si>
    <t>Model S 75D</t>
  </si>
  <si>
    <t>Model S 90D</t>
  </si>
  <si>
    <t>Model S Long Range</t>
  </si>
  <si>
    <t>Model S P100D</t>
  </si>
  <si>
    <t>Model S Performance</t>
  </si>
  <si>
    <t>Model S Standard Range</t>
  </si>
  <si>
    <t>Model X 100D</t>
  </si>
  <si>
    <t>Model X 75D</t>
  </si>
  <si>
    <t>Model X Long Range</t>
  </si>
  <si>
    <t>Model X P100D</t>
  </si>
  <si>
    <t>Model X Performance</t>
  </si>
  <si>
    <t>Model X Standard Range</t>
  </si>
  <si>
    <t xml:space="preserve"> Sienna Hybrid AWD</t>
    <phoneticPr fontId="2" type="noConversion"/>
  </si>
  <si>
    <t>AXLH45L</t>
  </si>
  <si>
    <t>TOYOTA</t>
    <phoneticPr fontId="2" type="noConversion"/>
  </si>
  <si>
    <t>86MT(2tone)</t>
    <phoneticPr fontId="2" type="noConversion"/>
  </si>
  <si>
    <t>ZN6-HYF8</t>
  </si>
  <si>
    <t>Avalon Hybrid</t>
    <phoneticPr fontId="2" type="noConversion"/>
  </si>
  <si>
    <t>AXXH51L</t>
  </si>
  <si>
    <t>GR Supra</t>
    <phoneticPr fontId="2" type="noConversion"/>
  </si>
  <si>
    <t>DB41</t>
  </si>
  <si>
    <t>IQ 100G 1.0</t>
  </si>
  <si>
    <t>KGJ10</t>
  </si>
  <si>
    <t>Prius Hybrid</t>
  </si>
  <si>
    <t>DAA-ZVW30</t>
  </si>
  <si>
    <t>KDTB3</t>
  </si>
  <si>
    <t>NHW20</t>
  </si>
  <si>
    <t>NHW20L</t>
  </si>
  <si>
    <t>RUNNER</t>
  </si>
  <si>
    <t>BU5JR</t>
  </si>
  <si>
    <t>Sienna AWD</t>
  </si>
  <si>
    <t>BK22C</t>
  </si>
  <si>
    <t>GSL35L</t>
  </si>
  <si>
    <t>Sienna Hybrid 2WD</t>
    <phoneticPr fontId="2" type="noConversion"/>
  </si>
  <si>
    <t>AXLH40L</t>
  </si>
  <si>
    <t>Toyota86</t>
  </si>
  <si>
    <t>ZN6-AYE7</t>
  </si>
  <si>
    <t>Venza</t>
  </si>
  <si>
    <t>AGV10L</t>
  </si>
  <si>
    <t>Camry Hybrid</t>
  </si>
  <si>
    <t>Prius</t>
  </si>
  <si>
    <t>Prius V</t>
  </si>
  <si>
    <t>86AT</t>
    <phoneticPr fontId="2" type="noConversion"/>
  </si>
  <si>
    <t>86MT</t>
    <phoneticPr fontId="2" type="noConversion"/>
  </si>
  <si>
    <t>Avalon</t>
  </si>
  <si>
    <t>Camry</t>
  </si>
  <si>
    <t>Camry 3.5</t>
  </si>
  <si>
    <t>Camry V6</t>
  </si>
  <si>
    <t>Corolla</t>
  </si>
  <si>
    <t>Crown</t>
  </si>
  <si>
    <t>FJCruiser</t>
  </si>
  <si>
    <t>MR-S</t>
  </si>
  <si>
    <t>Prius AWD</t>
    <phoneticPr fontId="2" type="noConversion"/>
  </si>
  <si>
    <t>Soara</t>
  </si>
  <si>
    <t>TOYOTA</t>
    <phoneticPr fontId="0" type="noConversion"/>
  </si>
  <si>
    <t>86AT</t>
    <phoneticPr fontId="0" type="noConversion"/>
  </si>
  <si>
    <t>ZN6-BYE7</t>
  </si>
  <si>
    <t>86AT</t>
  </si>
  <si>
    <t>ZN6-CYE7</t>
  </si>
  <si>
    <t>ZN6-DYE7</t>
  </si>
  <si>
    <t>ZN6-EYE7</t>
  </si>
  <si>
    <t>ZN6-FYE7</t>
  </si>
  <si>
    <t>86AT(2tone)</t>
    <phoneticPr fontId="2" type="noConversion"/>
  </si>
  <si>
    <t>ZN6-HYF7</t>
  </si>
  <si>
    <t>86MT</t>
  </si>
  <si>
    <t>ZN6-BYB8</t>
  </si>
  <si>
    <t>ZN6-CYE8</t>
  </si>
  <si>
    <t>ZN6-DYE8</t>
  </si>
  <si>
    <t>ZN6-EYE8</t>
  </si>
  <si>
    <t>ZN6-FYE8</t>
  </si>
  <si>
    <t>ZN6-GYE8</t>
  </si>
  <si>
    <t>ZN6-HYE8</t>
  </si>
  <si>
    <t xml:space="preserve">86MT(2tone) </t>
  </si>
  <si>
    <t>ZN6-FYF8</t>
  </si>
  <si>
    <t>ZN6-GYF8</t>
  </si>
  <si>
    <t>ALPHARD</t>
  </si>
  <si>
    <t>GGH30W</t>
  </si>
  <si>
    <t>GK3DH</t>
  </si>
  <si>
    <t>Altezza RS</t>
  </si>
  <si>
    <t>SXE 10</t>
  </si>
  <si>
    <t>6b</t>
  </si>
  <si>
    <t>BK36B</t>
  </si>
  <si>
    <t>GSX40L</t>
  </si>
  <si>
    <t>LIMITED</t>
  </si>
  <si>
    <t>MCX10L</t>
  </si>
  <si>
    <t>Avalon Hybrid</t>
  </si>
  <si>
    <t>AXXH50L</t>
  </si>
  <si>
    <t>bB</t>
  </si>
  <si>
    <t>NCP31</t>
  </si>
  <si>
    <t>QNC20</t>
  </si>
  <si>
    <t>QNC21</t>
  </si>
  <si>
    <t>TA-NCP34</t>
  </si>
  <si>
    <t>ACV30L</t>
  </si>
  <si>
    <t>ACV40</t>
  </si>
  <si>
    <t>ASV40L</t>
  </si>
  <si>
    <t>ASV50L</t>
  </si>
  <si>
    <t>AXVA70L</t>
  </si>
  <si>
    <t>BF1FK</t>
  </si>
  <si>
    <t>BF3EK</t>
  </si>
  <si>
    <t>GSV40R</t>
  </si>
  <si>
    <t>le2007</t>
  </si>
  <si>
    <t>SXV20L</t>
  </si>
  <si>
    <t>Camry 2.4</t>
  </si>
  <si>
    <t>BE46K</t>
  </si>
  <si>
    <t>BK46K</t>
  </si>
  <si>
    <t>AHV40L</t>
  </si>
  <si>
    <t>AVV50L</t>
  </si>
  <si>
    <t>AXVH71L</t>
  </si>
  <si>
    <t>BB3EK</t>
  </si>
  <si>
    <t>BB46K</t>
  </si>
  <si>
    <t>Camry Hybrid LE</t>
  </si>
  <si>
    <t>Camry LE 2.4L</t>
  </si>
  <si>
    <t>GSV50L</t>
  </si>
  <si>
    <t>Camry XLE</t>
  </si>
  <si>
    <t>Camry XLEV6</t>
  </si>
  <si>
    <t>ACV</t>
  </si>
  <si>
    <t>Celica</t>
  </si>
  <si>
    <t>GH-ZZT230</t>
  </si>
  <si>
    <t>GH-ZZT231</t>
  </si>
  <si>
    <t>T182</t>
  </si>
  <si>
    <t>TA-ZZT230</t>
  </si>
  <si>
    <t>TA-ZZT231</t>
  </si>
  <si>
    <t>ZZT230</t>
  </si>
  <si>
    <t>C-HR</t>
    <phoneticPr fontId="0" type="noConversion"/>
  </si>
  <si>
    <t>KHMBX</t>
  </si>
  <si>
    <t>KARJE</t>
  </si>
  <si>
    <t>ZRE142L</t>
  </si>
  <si>
    <t>TA-JKS175</t>
  </si>
  <si>
    <t>Crown Majesta</t>
  </si>
  <si>
    <t>DBA-UZS186</t>
  </si>
  <si>
    <t>Crown Royal Salon</t>
  </si>
  <si>
    <t>JZS151</t>
  </si>
  <si>
    <t>MS-112</t>
  </si>
  <si>
    <t>Crown Royal Salon 3.0AT</t>
  </si>
  <si>
    <t>MS135</t>
  </si>
  <si>
    <t>BU11F</t>
  </si>
  <si>
    <t>BU4BF</t>
  </si>
  <si>
    <t>CBA-GLAGK</t>
  </si>
  <si>
    <t>FJ</t>
  </si>
  <si>
    <t>GSJ15L</t>
  </si>
  <si>
    <t>GR Supra</t>
    <phoneticPr fontId="0" type="noConversion"/>
  </si>
  <si>
    <t>DB01</t>
  </si>
  <si>
    <t>Highlander</t>
  </si>
  <si>
    <t>GD21A</t>
  </si>
  <si>
    <t>JZRFH</t>
  </si>
  <si>
    <t>MCU23L</t>
  </si>
  <si>
    <t>Highlander Hybrid</t>
  </si>
  <si>
    <t>EW44</t>
  </si>
  <si>
    <t>IQ</t>
  </si>
  <si>
    <t>DBA-KGJ10</t>
  </si>
  <si>
    <t>Land Cruiser</t>
  </si>
  <si>
    <t>CY7AJ</t>
  </si>
  <si>
    <t>UZJ100</t>
  </si>
  <si>
    <t>ZZW30</t>
  </si>
  <si>
    <t>Passo</t>
  </si>
  <si>
    <t>KGC10</t>
  </si>
  <si>
    <t>ZVW30L</t>
  </si>
  <si>
    <t>ZVW50L</t>
  </si>
  <si>
    <t>Prius 2WD</t>
  </si>
  <si>
    <t>ZVW51L</t>
  </si>
  <si>
    <t>ZVW55L</t>
  </si>
  <si>
    <t>Prius C</t>
  </si>
  <si>
    <t>NHP10L</t>
  </si>
  <si>
    <t>Prius PHV</t>
  </si>
  <si>
    <t>ZVW35L</t>
  </si>
  <si>
    <t>Prius Prime</t>
  </si>
  <si>
    <t>ZVW52L</t>
  </si>
  <si>
    <t>ZVW41L</t>
  </si>
  <si>
    <t>ACA31W</t>
  </si>
  <si>
    <t>AXAA52L</t>
  </si>
  <si>
    <t>JK4DV</t>
  </si>
  <si>
    <t>RAV4 2WD</t>
  </si>
  <si>
    <t>ASA38L</t>
  </si>
  <si>
    <t>ASA42L</t>
  </si>
  <si>
    <t>RAV4 4WD</t>
  </si>
  <si>
    <t>ASA33L</t>
  </si>
  <si>
    <t>ASA44L</t>
  </si>
  <si>
    <t>RAV4 Hybrid</t>
  </si>
  <si>
    <t>AVA44L</t>
  </si>
  <si>
    <t>RAV4 Hybrid 2WD</t>
  </si>
  <si>
    <t>AXAH52L</t>
  </si>
  <si>
    <t>RAV4 Hybrid AWD</t>
  </si>
  <si>
    <t>AXAH54L</t>
  </si>
  <si>
    <t>Roomy</t>
    <phoneticPr fontId="0" type="noConversion"/>
  </si>
  <si>
    <t>DBA-M900A</t>
  </si>
  <si>
    <t>Scion</t>
  </si>
  <si>
    <t>NCP61</t>
  </si>
  <si>
    <t>ScionIQ</t>
  </si>
  <si>
    <t>JJXB0</t>
  </si>
  <si>
    <t>ScionTC</t>
  </si>
  <si>
    <t>FW21</t>
  </si>
  <si>
    <t>ScionXB</t>
  </si>
  <si>
    <t>XB</t>
  </si>
  <si>
    <t>Sienna</t>
  </si>
  <si>
    <t>ASL30L</t>
  </si>
  <si>
    <t>BK22</t>
  </si>
  <si>
    <t>DK3DC</t>
  </si>
  <si>
    <t>DZ3DC</t>
  </si>
  <si>
    <t>GSL30L</t>
  </si>
  <si>
    <t>KK3DC</t>
  </si>
  <si>
    <t>XK3DC</t>
  </si>
  <si>
    <t>XZ3DC</t>
  </si>
  <si>
    <t>YK3DC</t>
  </si>
  <si>
    <t>ZKZZL</t>
  </si>
  <si>
    <t>Sienna 2WD</t>
  </si>
  <si>
    <t>Sienna 4WD</t>
  </si>
  <si>
    <t>JZZ31</t>
  </si>
  <si>
    <t>ZN6-AYB8</t>
  </si>
  <si>
    <t>GGV15L</t>
  </si>
  <si>
    <t>ZA3BB</t>
  </si>
  <si>
    <t>WiLL Vi</t>
  </si>
  <si>
    <t>GH-NCP19</t>
  </si>
  <si>
    <t>Q8 55 TFSI quattro</t>
  </si>
  <si>
    <t>F1</t>
  </si>
  <si>
    <t>CC 2.0 TDI</t>
  </si>
  <si>
    <t>CC 2.0 TDI Blue Motion</t>
  </si>
  <si>
    <t>CC 2.0 TDI BMT</t>
  </si>
  <si>
    <t>CC 2.0 TSI</t>
  </si>
  <si>
    <t>EOS 2.0 TFSI</t>
  </si>
  <si>
    <t>Golf 1.4 TSI</t>
  </si>
  <si>
    <t>Golf 1.6 TDI Blue Motion</t>
  </si>
  <si>
    <t>Golf 1.8 TGTI</t>
  </si>
  <si>
    <t>Golf 2.0</t>
  </si>
  <si>
    <t>Golf 2.0 GTI</t>
  </si>
  <si>
    <t>Golf 2.0 TDI</t>
  </si>
  <si>
    <t>Golf Cabriolet 2.0 TDI Blue Motion</t>
  </si>
  <si>
    <t>Golf GL</t>
  </si>
  <si>
    <t>Golf GTD</t>
  </si>
  <si>
    <t>Golf GTI</t>
  </si>
  <si>
    <t>Golf R32</t>
  </si>
  <si>
    <t>Jetta 1.6 TDI Blue Motion</t>
  </si>
  <si>
    <t>Jetta 2.0 TDI</t>
  </si>
  <si>
    <t>Jetta 2.0 TDI BMT</t>
  </si>
  <si>
    <t>Jetta 2.0 TDI BMT Premium</t>
  </si>
  <si>
    <t>Jetta 2.0 TFSI</t>
  </si>
  <si>
    <t>Jetta 2.5</t>
  </si>
  <si>
    <t>Newbeetle 2.0</t>
  </si>
  <si>
    <t>Newbeetle 2.0 Cabriolet</t>
  </si>
  <si>
    <t>Passat 1.8 TSI</t>
  </si>
  <si>
    <t>Passat 2.0 FSI</t>
  </si>
  <si>
    <t>Passat 2.0 TDI</t>
  </si>
  <si>
    <t>Passat 2.0 TFSI</t>
  </si>
  <si>
    <t>Passat 2.0 TSI</t>
  </si>
  <si>
    <t>Passat 2.5</t>
  </si>
  <si>
    <t>Passat Variant 2.0 TDI</t>
  </si>
  <si>
    <t>Passat Variant 2.0 TFSI</t>
  </si>
  <si>
    <t>Phaeton 3.0 TDI</t>
  </si>
  <si>
    <t>Phaeton 3.2</t>
  </si>
  <si>
    <t>Phaeton 4.2</t>
  </si>
  <si>
    <t>Phaeton 6.0</t>
  </si>
  <si>
    <t>VOLKSWAGEN</t>
    <phoneticPr fontId="2" type="noConversion"/>
  </si>
  <si>
    <t>Tiguan 2.0 TDI</t>
  </si>
  <si>
    <t>Tiguan 2.0 TDI Blue Motion</t>
  </si>
  <si>
    <t>Tiguan 2.0 TSI</t>
  </si>
  <si>
    <t>Touareg 3.0 TDI</t>
  </si>
  <si>
    <t>Touareg 3.0 TDI Blue Motion</t>
  </si>
  <si>
    <t>Touareg 3.2</t>
  </si>
  <si>
    <t>Touareg 4.2</t>
  </si>
  <si>
    <t>Touareg 4.2 TDI</t>
  </si>
  <si>
    <t>Arteon 2.0 TDI</t>
  </si>
  <si>
    <t>VOLKSWAGEN</t>
    <phoneticPr fontId="0" type="noConversion"/>
  </si>
  <si>
    <t>Atlas</t>
    <phoneticPr fontId="0" type="noConversion"/>
  </si>
  <si>
    <t>ER2CA</t>
  </si>
  <si>
    <t>Atlas</t>
  </si>
  <si>
    <t>GR2CA</t>
  </si>
  <si>
    <t>ME2CA</t>
  </si>
  <si>
    <t>NR2CA</t>
  </si>
  <si>
    <t>Beetle</t>
  </si>
  <si>
    <t>T17AT</t>
  </si>
  <si>
    <t>3CC</t>
  </si>
  <si>
    <t>CC 2.0 TDI Blue Motion 4Motion</t>
  </si>
  <si>
    <t>CC 2.0 TFSI</t>
  </si>
  <si>
    <t>1F</t>
  </si>
  <si>
    <t>GOLF</t>
    <phoneticPr fontId="0" type="noConversion"/>
  </si>
  <si>
    <t>ZZZAU</t>
  </si>
  <si>
    <t>AU</t>
  </si>
  <si>
    <t>Golf 1.6 TDI BMT</t>
  </si>
  <si>
    <t>1J</t>
  </si>
  <si>
    <t>Golf 2.0 GT Sport TDI</t>
  </si>
  <si>
    <t>Golf 2.0 TDI BMT</t>
  </si>
  <si>
    <t>Golf Carbrio</t>
  </si>
  <si>
    <t>1EAGG</t>
  </si>
  <si>
    <t>Golf GDT BMT</t>
  </si>
  <si>
    <t>Golf GTD BMT</t>
  </si>
  <si>
    <t>Golf GTE</t>
  </si>
  <si>
    <t>PF7AJ</t>
  </si>
  <si>
    <t>Golf GTE BMT</t>
  </si>
  <si>
    <t>4T7AU</t>
  </si>
  <si>
    <t>FD7AJ</t>
  </si>
  <si>
    <t>GH-1KAXX</t>
  </si>
  <si>
    <t>Golf R2.0 TSI</t>
  </si>
  <si>
    <t>5G</t>
  </si>
  <si>
    <t>1KBUBF</t>
  </si>
  <si>
    <t>GOLF TSI</t>
    <phoneticPr fontId="0" type="noConversion"/>
  </si>
  <si>
    <t>217AU</t>
  </si>
  <si>
    <t>Golf Variant 1.8</t>
  </si>
  <si>
    <t>1H</t>
  </si>
  <si>
    <t xml:space="preserve">Golf(UP) </t>
  </si>
  <si>
    <t>ZZZAA</t>
  </si>
  <si>
    <t>D17AJ</t>
  </si>
  <si>
    <t>GLS</t>
  </si>
  <si>
    <t>VR6GLS</t>
  </si>
  <si>
    <t>1KM</t>
  </si>
  <si>
    <t>16</t>
  </si>
  <si>
    <t>CBT</t>
  </si>
  <si>
    <t>Jetta GP 2.0 TDI BMT</t>
  </si>
  <si>
    <t>Multivan</t>
  </si>
  <si>
    <t>7HMCA</t>
  </si>
  <si>
    <t>ZZZ7H</t>
  </si>
  <si>
    <t>Newbeetle</t>
  </si>
  <si>
    <t>1C</t>
  </si>
  <si>
    <t>9C</t>
  </si>
  <si>
    <t>1Y</t>
  </si>
  <si>
    <t>AP7A3</t>
  </si>
  <si>
    <t>AT7A3</t>
  </si>
  <si>
    <t>B8</t>
  </si>
  <si>
    <t>BT7A3</t>
  </si>
  <si>
    <t>CP7A3</t>
  </si>
  <si>
    <t>DT7A3</t>
  </si>
  <si>
    <t>MN7AN</t>
  </si>
  <si>
    <t>Passat 1.8T</t>
  </si>
  <si>
    <t>BV7A3</t>
  </si>
  <si>
    <t>Passat 2.8 V64 Motion</t>
  </si>
  <si>
    <t>Passat 21.8</t>
  </si>
  <si>
    <t>Passat 3.6 4Motion</t>
  </si>
  <si>
    <t>Passat GT 2.0 TDI</t>
  </si>
  <si>
    <t>Passat GT 2.0 TDI 4Motion</t>
  </si>
  <si>
    <t>3D</t>
  </si>
  <si>
    <t>Phaeton 4.2 LWB</t>
  </si>
  <si>
    <t>Polo</t>
  </si>
  <si>
    <t>ZZZAW</t>
  </si>
  <si>
    <t>Polo 1.6T DI</t>
  </si>
  <si>
    <t>6R</t>
  </si>
  <si>
    <t>Polo 5FL 1.4 TDI BMT</t>
  </si>
  <si>
    <t>Rabbit</t>
  </si>
  <si>
    <t>BA71K</t>
  </si>
  <si>
    <t>Scirocco 2.0 TDI R-Line</t>
  </si>
  <si>
    <t>13</t>
  </si>
  <si>
    <t>SciroccoR-Line</t>
  </si>
  <si>
    <t>Sharan</t>
    <phoneticPr fontId="0" type="noConversion"/>
  </si>
  <si>
    <t>ZZZ7N</t>
  </si>
  <si>
    <t>TheBeetle 2.0 TDI</t>
  </si>
  <si>
    <t>2B7AX</t>
  </si>
  <si>
    <t>AV3AX</t>
  </si>
  <si>
    <t>5N</t>
  </si>
  <si>
    <t>Tiguan 2.0 TDI 4Motion</t>
  </si>
  <si>
    <t>Tiguan 2.0 TDI BMT</t>
  </si>
  <si>
    <t>Tiguan 2.0 TDI R-Line</t>
  </si>
  <si>
    <t>Tiguan AllsPACE 2.0 TDI</t>
  </si>
  <si>
    <t>7L</t>
  </si>
  <si>
    <t>7P</t>
  </si>
  <si>
    <t>Touareg V6 3.0 TDI BMT</t>
  </si>
  <si>
    <t>Vento GL2.0</t>
  </si>
  <si>
    <t>C40 Recharge Twin</t>
  </si>
  <si>
    <t>XKED</t>
  </si>
  <si>
    <t>Polestar 2 Long Range Dual Motor</t>
    <phoneticPr fontId="2" type="noConversion"/>
  </si>
  <si>
    <t>VSED</t>
  </si>
  <si>
    <t>Polestar 2 Long Range Single Motor</t>
  </si>
  <si>
    <t>VSEG</t>
  </si>
  <si>
    <t>S40 T4</t>
  </si>
  <si>
    <t>S40T4</t>
  </si>
  <si>
    <t>S60 B5</t>
    <phoneticPr fontId="2" type="noConversion"/>
  </si>
  <si>
    <t>ZSL1</t>
  </si>
  <si>
    <t>S60 R</t>
  </si>
  <si>
    <t>RS52</t>
  </si>
  <si>
    <t>S90 B5</t>
    <phoneticPr fontId="2" type="noConversion"/>
  </si>
  <si>
    <t>PTL1</t>
  </si>
  <si>
    <t>S90 B6 AWD</t>
    <phoneticPr fontId="2" type="noConversion"/>
  </si>
  <si>
    <t>PT06</t>
  </si>
  <si>
    <t>S90 T8 AWD</t>
    <phoneticPr fontId="2" type="noConversion"/>
  </si>
  <si>
    <t>VOLVO</t>
    <phoneticPr fontId="2" type="noConversion"/>
  </si>
  <si>
    <t>PTBR</t>
  </si>
  <si>
    <t>V60CC B5 AWD</t>
    <phoneticPr fontId="2" type="noConversion"/>
  </si>
  <si>
    <t>ZZL1</t>
  </si>
  <si>
    <t>V90CC B5 AWD</t>
    <phoneticPr fontId="2" type="noConversion"/>
  </si>
  <si>
    <t>PZL1</t>
  </si>
  <si>
    <t>V90CC B6 AWD</t>
    <phoneticPr fontId="2" type="noConversion"/>
  </si>
  <si>
    <t>PZ06</t>
  </si>
  <si>
    <t>XC40 B4 AWD</t>
    <phoneticPr fontId="2" type="noConversion"/>
  </si>
  <si>
    <t>XZK9</t>
  </si>
  <si>
    <t>XC40 Recharge Twin</t>
  </si>
  <si>
    <t>XZED</t>
  </si>
  <si>
    <t>XC60 B5 AWD</t>
    <phoneticPr fontId="2" type="noConversion"/>
  </si>
  <si>
    <t>UZL1</t>
  </si>
  <si>
    <t>XC60 B6 AWD</t>
    <phoneticPr fontId="2" type="noConversion"/>
  </si>
  <si>
    <t>UZ06</t>
  </si>
  <si>
    <t>XC60 T8 AWD</t>
  </si>
  <si>
    <t>UZBR</t>
  </si>
  <si>
    <t>XC90 B5 AWD</t>
    <phoneticPr fontId="2" type="noConversion"/>
  </si>
  <si>
    <t>LFL1</t>
  </si>
  <si>
    <t>XC90 B6 AWD</t>
    <phoneticPr fontId="2" type="noConversion"/>
  </si>
  <si>
    <t>LF06</t>
  </si>
  <si>
    <t>XC90 T8 AWD</t>
  </si>
  <si>
    <t>LFBC</t>
  </si>
  <si>
    <t>LFBR</t>
  </si>
  <si>
    <t>LTBC</t>
  </si>
  <si>
    <t>LTBR</t>
  </si>
  <si>
    <t>VOLVO</t>
    <phoneticPr fontId="0" type="noConversion"/>
  </si>
  <si>
    <t xml:space="preserve"> 뉴S40 2.4i</t>
    <phoneticPr fontId="0" type="noConversion"/>
  </si>
  <si>
    <t>MS3849</t>
  </si>
  <si>
    <t>C30</t>
  </si>
  <si>
    <t>MK38</t>
  </si>
  <si>
    <t>C30 D4</t>
  </si>
  <si>
    <t>MK50</t>
  </si>
  <si>
    <t>C30 T5</t>
  </si>
  <si>
    <t>MK67</t>
  </si>
  <si>
    <t>C70</t>
  </si>
  <si>
    <t>MC67</t>
  </si>
  <si>
    <t>MC68</t>
  </si>
  <si>
    <t>S40 2.4</t>
  </si>
  <si>
    <t>MS6649</t>
  </si>
  <si>
    <t>S40 2.4i</t>
  </si>
  <si>
    <t>MS38</t>
  </si>
  <si>
    <t>MS382</t>
  </si>
  <si>
    <t>S60 2.0T</t>
  </si>
  <si>
    <t>RS49</t>
  </si>
  <si>
    <t>RS49K</t>
  </si>
  <si>
    <t>S60 2.4</t>
  </si>
  <si>
    <t>S60R(S61P)</t>
  </si>
  <si>
    <t>S60 2.4D</t>
  </si>
  <si>
    <t>RS69</t>
  </si>
  <si>
    <t>S60 2.4T</t>
  </si>
  <si>
    <t>S60R(S58K)</t>
  </si>
  <si>
    <t>S60 2.5T</t>
  </si>
  <si>
    <t>RS59</t>
  </si>
  <si>
    <t>S60 AWD</t>
  </si>
  <si>
    <t>RS59G</t>
  </si>
  <si>
    <t>S60 CCD4</t>
  </si>
  <si>
    <t>FHA8</t>
  </si>
  <si>
    <t>S60 CCD4 AWD</t>
  </si>
  <si>
    <t>FHA5</t>
  </si>
  <si>
    <t>S60 D2</t>
  </si>
  <si>
    <t>FS84</t>
  </si>
  <si>
    <t>S60 D3</t>
  </si>
  <si>
    <t>F88</t>
  </si>
  <si>
    <t>FS79</t>
  </si>
  <si>
    <t>S60 D4</t>
  </si>
  <si>
    <t>FS73</t>
  </si>
  <si>
    <t>FSA8</t>
  </si>
  <si>
    <t>S60 D5</t>
  </si>
  <si>
    <t>FS70</t>
  </si>
  <si>
    <t>FS82</t>
  </si>
  <si>
    <t>FSA4</t>
  </si>
  <si>
    <t>S60 Polestar</t>
  </si>
  <si>
    <t>FSA0</t>
  </si>
  <si>
    <t>RS52X</t>
  </si>
  <si>
    <t>S60 T4</t>
  </si>
  <si>
    <t>F63</t>
  </si>
  <si>
    <t>S60 T5</t>
  </si>
  <si>
    <t>FS</t>
  </si>
  <si>
    <t>FS40</t>
  </si>
  <si>
    <t>RS53K</t>
  </si>
  <si>
    <t>S60 T6</t>
  </si>
  <si>
    <t>FS49</t>
  </si>
  <si>
    <t>S60T5</t>
    <phoneticPr fontId="2" type="noConversion"/>
  </si>
  <si>
    <t>ZS10</t>
  </si>
  <si>
    <t>S70</t>
  </si>
  <si>
    <t>S70 2.4</t>
  </si>
  <si>
    <t>S702.4</t>
  </si>
  <si>
    <t>S70 2.5</t>
  </si>
  <si>
    <t>S702.5</t>
  </si>
  <si>
    <t>S70 R</t>
  </si>
  <si>
    <t>S70R</t>
  </si>
  <si>
    <t>S80 2.0T</t>
  </si>
  <si>
    <t>TS49</t>
  </si>
  <si>
    <t>TS49K</t>
  </si>
  <si>
    <t>S80 2.4</t>
  </si>
  <si>
    <t>S802.4</t>
  </si>
  <si>
    <t>S80 3.2</t>
  </si>
  <si>
    <t>AS98</t>
  </si>
  <si>
    <t>S80 4.4</t>
  </si>
  <si>
    <t>AH85</t>
  </si>
  <si>
    <t>S80 D2</t>
  </si>
  <si>
    <t>AS84</t>
  </si>
  <si>
    <t>S80 D3</t>
  </si>
  <si>
    <t>A88</t>
  </si>
  <si>
    <t>S80 D4</t>
  </si>
  <si>
    <t>AS73</t>
  </si>
  <si>
    <t>S80 D5</t>
  </si>
  <si>
    <t>A70</t>
  </si>
  <si>
    <t>A71</t>
  </si>
  <si>
    <t>A82</t>
  </si>
  <si>
    <t>S80 T5</t>
  </si>
  <si>
    <t>AS40</t>
  </si>
  <si>
    <t>S80 T6</t>
  </si>
  <si>
    <t>A99</t>
  </si>
  <si>
    <t>S90 D4</t>
  </si>
  <si>
    <t>PSA8</t>
  </si>
  <si>
    <t>S90 D5 AWD</t>
  </si>
  <si>
    <t>PS68</t>
  </si>
  <si>
    <t>S90 T5</t>
  </si>
  <si>
    <t>PS10</t>
  </si>
  <si>
    <t>M63</t>
  </si>
  <si>
    <t>V40 CC</t>
  </si>
  <si>
    <t>MZ79</t>
  </si>
  <si>
    <t>MZA8</t>
  </si>
  <si>
    <t>V40 CCD3</t>
  </si>
  <si>
    <t>MZ72</t>
  </si>
  <si>
    <t>V40 CCT5 AWD</t>
  </si>
  <si>
    <t>MZ40</t>
  </si>
  <si>
    <t>V40 D2</t>
  </si>
  <si>
    <t>MV84</t>
  </si>
  <si>
    <t>V40 D3</t>
  </si>
  <si>
    <t>MV79</t>
  </si>
  <si>
    <t>V40 D4</t>
  </si>
  <si>
    <t>MV55</t>
  </si>
  <si>
    <t>MVA8</t>
  </si>
  <si>
    <t>V40 T4</t>
  </si>
  <si>
    <t>V40V(W376)</t>
  </si>
  <si>
    <t>V40 T5</t>
  </si>
  <si>
    <t>MV40</t>
  </si>
  <si>
    <t>V50 2.4i</t>
  </si>
  <si>
    <t>MW38</t>
  </si>
  <si>
    <t>V60 CCD4</t>
  </si>
  <si>
    <t>FZA8</t>
  </si>
  <si>
    <t>V60 CCD4 AWD</t>
  </si>
  <si>
    <t>FZA5</t>
  </si>
  <si>
    <t>V60 CCT5 AWD</t>
  </si>
  <si>
    <t>FZ40</t>
  </si>
  <si>
    <t>FZ61</t>
  </si>
  <si>
    <t>ZZ10</t>
  </si>
  <si>
    <t>V60 D2</t>
  </si>
  <si>
    <t>FW84</t>
  </si>
  <si>
    <t>V60 D3</t>
  </si>
  <si>
    <t>FW79</t>
  </si>
  <si>
    <t>V60 D4</t>
  </si>
  <si>
    <t>FW73</t>
  </si>
  <si>
    <t>FWA8</t>
  </si>
  <si>
    <t>V60 D5</t>
  </si>
  <si>
    <t>FW82</t>
  </si>
  <si>
    <t>FWA4</t>
  </si>
  <si>
    <t>V60 Polestar</t>
  </si>
  <si>
    <t>FWA0</t>
  </si>
  <si>
    <t>V70 2.4</t>
  </si>
  <si>
    <t>V70S(W61P)</t>
  </si>
  <si>
    <t>V70 CrossCountry</t>
  </si>
  <si>
    <t>V70S(Z58K)</t>
  </si>
  <si>
    <t>V90 CCD5 AWD</t>
  </si>
  <si>
    <t>PZ68</t>
  </si>
  <si>
    <t>V90 CCT5 AWD</t>
  </si>
  <si>
    <t>PZ10</t>
  </si>
  <si>
    <t>162XZ</t>
  </si>
  <si>
    <t>XC40 T4 AWD</t>
  </si>
  <si>
    <t>XZAC</t>
  </si>
  <si>
    <t>XC60 D3</t>
  </si>
  <si>
    <t>DZ88</t>
  </si>
  <si>
    <t>DZAR</t>
  </si>
  <si>
    <t>XC60 D4</t>
  </si>
  <si>
    <t>DZ73</t>
  </si>
  <si>
    <t>DZA8</t>
  </si>
  <si>
    <t>XC60 D4 AWD</t>
  </si>
  <si>
    <t>UZA8</t>
  </si>
  <si>
    <t>XC60 D5</t>
  </si>
  <si>
    <t>D70</t>
  </si>
  <si>
    <t>D71</t>
  </si>
  <si>
    <t>D82</t>
  </si>
  <si>
    <t>DZ70</t>
  </si>
  <si>
    <t>DZ97</t>
  </si>
  <si>
    <t>XC60 D5 AWD</t>
  </si>
  <si>
    <t>UZ68</t>
  </si>
  <si>
    <t>XC60 T6</t>
  </si>
  <si>
    <t>D99</t>
  </si>
  <si>
    <t>XC60 T6 AWD</t>
  </si>
  <si>
    <t>UZA2</t>
  </si>
  <si>
    <t>XC70</t>
  </si>
  <si>
    <t>SZ59</t>
  </si>
  <si>
    <t>XC70 D4</t>
  </si>
  <si>
    <t>BZ73</t>
  </si>
  <si>
    <t>XC70 D5</t>
  </si>
  <si>
    <t>B70</t>
  </si>
  <si>
    <t>B71</t>
  </si>
  <si>
    <t>B82</t>
  </si>
  <si>
    <t>BZ97</t>
  </si>
  <si>
    <t>SZ71</t>
  </si>
  <si>
    <t>XC90</t>
    <phoneticPr fontId="0" type="noConversion"/>
  </si>
  <si>
    <t>A22PK</t>
  </si>
  <si>
    <t>CY982</t>
  </si>
  <si>
    <t>XC90 2.5T</t>
  </si>
  <si>
    <t>CZ59</t>
  </si>
  <si>
    <t>XC90 3.2</t>
  </si>
  <si>
    <t>C98</t>
  </si>
  <si>
    <t>XC90 4.4</t>
  </si>
  <si>
    <t>CZ85</t>
  </si>
  <si>
    <t>XC90 D5</t>
  </si>
  <si>
    <t>C71</t>
  </si>
  <si>
    <t>R-DESIGN</t>
  </si>
  <si>
    <t>XC90 D5 AWD</t>
  </si>
  <si>
    <t>LC68</t>
  </si>
  <si>
    <t>LF68</t>
  </si>
  <si>
    <t>XC90 T6</t>
  </si>
  <si>
    <t>CZ91</t>
  </si>
  <si>
    <t>XC90 T6 AWD</t>
  </si>
  <si>
    <t>LCA2</t>
  </si>
  <si>
    <t>LFA2</t>
  </si>
  <si>
    <t>더밴</t>
  </si>
  <si>
    <t>더밴9인승스프린터</t>
  </si>
  <si>
    <t>319KB-A2H1-9P</t>
  </si>
  <si>
    <t>319KB-A3H2-2P</t>
  </si>
  <si>
    <t>르노삼성</t>
    <phoneticPr fontId="2" type="noConversion"/>
  </si>
  <si>
    <t>CLIO</t>
  </si>
  <si>
    <t>A2K15-5C</t>
  </si>
  <si>
    <t xml:space="preserve">알파로메오 </t>
  </si>
  <si>
    <t>96000</t>
  </si>
  <si>
    <t>오토젠</t>
  </si>
  <si>
    <t>쉐보레익스프레스(EXPRESS)</t>
  </si>
  <si>
    <t>WG9CG</t>
  </si>
  <si>
    <t>쉐보레타호(TAHOE)</t>
  </si>
  <si>
    <t>SCCKJ</t>
  </si>
  <si>
    <t>쉐보레트래버스(TRAVERSE)</t>
  </si>
  <si>
    <t>EVJKW</t>
  </si>
  <si>
    <t>쉐보레트레버스(TRAVERSE)</t>
  </si>
  <si>
    <t>ERKKW</t>
  </si>
  <si>
    <t>와이즈오토홀딩스</t>
  </si>
  <si>
    <t>외국산기타</t>
  </si>
  <si>
    <t>Hyundai Azera</t>
  </si>
  <si>
    <t>FC41B</t>
  </si>
  <si>
    <t>FH41H</t>
  </si>
  <si>
    <t>GLS2007</t>
  </si>
  <si>
    <t>TG-27G-5A</t>
  </si>
  <si>
    <t>TG-33G2007</t>
  </si>
  <si>
    <t>TG-33G-5A</t>
  </si>
  <si>
    <t>TG-38G-5A</t>
  </si>
  <si>
    <t>TG-38GS-A1</t>
  </si>
  <si>
    <t>TG-G33C-A</t>
  </si>
  <si>
    <t>Hyundai Azera3.8</t>
  </si>
  <si>
    <t>TG38G</t>
  </si>
  <si>
    <t>Hyundai AzeraGrandeur</t>
  </si>
  <si>
    <t>FC46D</t>
  </si>
  <si>
    <t>FC46F</t>
  </si>
  <si>
    <t>TG-33G</t>
  </si>
  <si>
    <t>TG-38G</t>
  </si>
  <si>
    <t>TG-38U-A</t>
  </si>
  <si>
    <t>TG-G33C-5A</t>
  </si>
  <si>
    <t>TG-G33C-A1</t>
  </si>
  <si>
    <t>TG-G38C-A1</t>
  </si>
  <si>
    <t>TG-G38C-A4</t>
  </si>
  <si>
    <t>Hyundai Elantra</t>
  </si>
  <si>
    <t>DH4AE</t>
  </si>
  <si>
    <t>DU46D</t>
  </si>
  <si>
    <t>Hyundai ElantraAvante</t>
  </si>
  <si>
    <t>DU46D2008</t>
  </si>
  <si>
    <t>HD-20GS-A2S</t>
  </si>
  <si>
    <t>Hyundai Entourage</t>
  </si>
  <si>
    <t>MC233</t>
  </si>
  <si>
    <t>MCL933B8</t>
  </si>
  <si>
    <t>Hyundai Equus</t>
  </si>
  <si>
    <t>GH4JF</t>
  </si>
  <si>
    <t>Hyundai Genesis</t>
  </si>
  <si>
    <t>BH-G38</t>
  </si>
  <si>
    <t>G4C4DD</t>
  </si>
  <si>
    <t>GC4D</t>
  </si>
  <si>
    <t>HT6KD</t>
  </si>
  <si>
    <t>Hyundai Grandeur</t>
  </si>
  <si>
    <t>Hyundai Sonata</t>
  </si>
  <si>
    <t>E34AF</t>
  </si>
  <si>
    <t>EB4AC</t>
  </si>
  <si>
    <t>EC4AC</t>
  </si>
  <si>
    <t>Hyundai Tucson</t>
  </si>
  <si>
    <t>JM-12B-2007</t>
  </si>
  <si>
    <t>LM5VCH-L</t>
  </si>
  <si>
    <t>TL55GC-L-8</t>
  </si>
  <si>
    <t>TL55GC-S-8</t>
  </si>
  <si>
    <t>TL55GD-S-7</t>
  </si>
  <si>
    <t>TL5ABC-T-8</t>
  </si>
  <si>
    <t>TL5ADC-S-7</t>
  </si>
  <si>
    <t>TL5ADC-S-8</t>
  </si>
  <si>
    <t>TL5ADD-L-8</t>
  </si>
  <si>
    <t>TL5ADD-S-8</t>
  </si>
  <si>
    <t>Hyundai Veracruz</t>
  </si>
  <si>
    <t>EN-38G-A6</t>
  </si>
  <si>
    <t>Kia Amanti</t>
  </si>
  <si>
    <t>LD225</t>
  </si>
  <si>
    <t>LDN43D</t>
  </si>
  <si>
    <t>Kia Amanti Opirus</t>
  </si>
  <si>
    <t>LD124</t>
  </si>
  <si>
    <t>LD125</t>
  </si>
  <si>
    <t>LD1253</t>
  </si>
  <si>
    <t>LDN52F</t>
  </si>
  <si>
    <t>LDN53E6</t>
  </si>
  <si>
    <t>LDN53F-S</t>
  </si>
  <si>
    <t>Kia Mohave</t>
  </si>
  <si>
    <t>HM73DFG-H</t>
  </si>
  <si>
    <t>Kia Optima Lotze</t>
  </si>
  <si>
    <t>MS24A</t>
  </si>
  <si>
    <t>Kia Rondo NewCarens</t>
  </si>
  <si>
    <t>FG743A</t>
  </si>
  <si>
    <t>Kia Sedona</t>
  </si>
  <si>
    <t>MB733A</t>
  </si>
  <si>
    <t>Kia Sedona Grand Carnival</t>
  </si>
  <si>
    <t>NB233</t>
  </si>
  <si>
    <t>Winstorm 2.0S Diesel</t>
  </si>
  <si>
    <t>DD26R</t>
  </si>
  <si>
    <t>르노삼성 QM3</t>
  </si>
  <si>
    <t>C1K15-5C</t>
  </si>
  <si>
    <t>C1K15-5C-0</t>
  </si>
  <si>
    <t>토르드라이브</t>
  </si>
  <si>
    <t>FORD TRANSIT CONNECT TITANIUM</t>
  </si>
  <si>
    <t>GE9G2</t>
  </si>
  <si>
    <t>한불모터스</t>
  </si>
  <si>
    <t>3AYHZ4</t>
  </si>
  <si>
    <t>한성자동차</t>
  </si>
  <si>
    <t>한성짚그랜드체로키장의차</t>
  </si>
  <si>
    <t>연번</t>
  </si>
  <si>
    <t>차종</t>
  </si>
  <si>
    <t>기준가격</t>
  </si>
  <si>
    <t>승용</t>
  </si>
  <si>
    <t>기아</t>
  </si>
  <si>
    <t>EV6</t>
  </si>
  <si>
    <t>CV1AFA-G2-G7A</t>
  </si>
  <si>
    <t>CV1AFA-G9DF-G7A</t>
  </si>
  <si>
    <t>CV1AFA-G9DO-G7A</t>
  </si>
  <si>
    <t>CV1AFA-S2-G7A</t>
  </si>
  <si>
    <t>CV1AFA-S9DF-G7A</t>
  </si>
  <si>
    <t>CV1AFA-S9DO-G7A</t>
  </si>
  <si>
    <t>CV1BFA-G9-G7A</t>
  </si>
  <si>
    <t>CV1BFA-J9-G7A</t>
  </si>
  <si>
    <t>CV1BFA-S9-G7A</t>
  </si>
  <si>
    <t>CV1CPA-G2-G7A</t>
  </si>
  <si>
    <t>CV1CPA-G9-G7A</t>
  </si>
  <si>
    <t>CV1CPA-S9-G7A</t>
  </si>
  <si>
    <t>CV1DPA-G9-G7A</t>
  </si>
  <si>
    <t>CV1DPA-S9-G7A</t>
  </si>
  <si>
    <t>BD47AB-P-8</t>
  </si>
  <si>
    <t>BD47AC-P-8</t>
  </si>
  <si>
    <t>BD47GB-H-8</t>
  </si>
  <si>
    <t>BD47GB-H-8S</t>
  </si>
  <si>
    <t>BD47GB-P-8</t>
  </si>
  <si>
    <t>BD47GC-H-8</t>
  </si>
  <si>
    <t>BD47GC-H-8S</t>
  </si>
  <si>
    <t>BD47GC-P-8</t>
  </si>
  <si>
    <t>BD4BEA-G-5</t>
  </si>
  <si>
    <t>BD4BEA-G-7</t>
  </si>
  <si>
    <t>BD4BEA-L-5</t>
  </si>
  <si>
    <t>BD4BEA-L-7</t>
  </si>
  <si>
    <t>BD4BEA-S-6</t>
  </si>
  <si>
    <t>BD4BEA-S-7</t>
  </si>
  <si>
    <t>BD4BEA-T-6</t>
  </si>
  <si>
    <t>BD4BEA-T-7</t>
  </si>
  <si>
    <t>BD4BEB-G-5</t>
  </si>
  <si>
    <t>BD4BEB-G-7</t>
  </si>
  <si>
    <t>BD4BEB-L-5</t>
  </si>
  <si>
    <t>BD4BEB-L-7</t>
  </si>
  <si>
    <t>BD4BEB-S-6</t>
  </si>
  <si>
    <t>BD4BEB-S-7</t>
  </si>
  <si>
    <t>BD4BEB-T-6</t>
  </si>
  <si>
    <t>BD4BEB-T-7</t>
  </si>
  <si>
    <t>BD4BEC-G-5</t>
  </si>
  <si>
    <t>BD4BEC-G-7</t>
  </si>
  <si>
    <t>BD4BEC-L-5</t>
  </si>
  <si>
    <t>BD4BEC-L-7</t>
  </si>
  <si>
    <t>BD4BEC-S-6</t>
  </si>
  <si>
    <t>BD4BEC-S-7</t>
  </si>
  <si>
    <t>BD4BEC-T-6</t>
  </si>
  <si>
    <t>BD4BEC-T-7</t>
  </si>
  <si>
    <t>BD4BED-L-5-G3A</t>
  </si>
  <si>
    <t>BD4BED-S-7-G3A</t>
  </si>
  <si>
    <t>BD4BEE-G-7-G3A</t>
  </si>
  <si>
    <t>BD4BEE-L-6-G3A</t>
  </si>
  <si>
    <t>BD4BEE-L-7-G3A</t>
  </si>
  <si>
    <t>BD4BEE-S-7-G3A</t>
  </si>
  <si>
    <t>BD57GB-H-8</t>
  </si>
  <si>
    <t>BD57GB-H-8S</t>
  </si>
  <si>
    <t>BD57GB-P-8</t>
  </si>
  <si>
    <t>BD57GC-H-8</t>
  </si>
  <si>
    <t>BD57GC-H-8S</t>
  </si>
  <si>
    <t>BD57GC-P-8</t>
  </si>
  <si>
    <t>BD57GD-H-8-G3A</t>
  </si>
  <si>
    <t>BD57GD-H-8S-G3A</t>
  </si>
  <si>
    <t>BD57GD-P-8-G3A</t>
  </si>
  <si>
    <t>BD57GE-H-8-G3A</t>
  </si>
  <si>
    <t>YD42AA-G-E-92</t>
  </si>
  <si>
    <t>YD42AA-L-92</t>
  </si>
  <si>
    <t>YD42AD-L</t>
  </si>
  <si>
    <t>YD42AF-L</t>
  </si>
  <si>
    <t>YD42AG-L</t>
  </si>
  <si>
    <t>YD42AI-L-5</t>
  </si>
  <si>
    <t>YD42AJ-L-5</t>
  </si>
  <si>
    <t>YD42AK-L-5</t>
  </si>
  <si>
    <t>YD42BA-G-92</t>
  </si>
  <si>
    <t>YD42BA-L-92</t>
  </si>
  <si>
    <t>YD42BA-S-92</t>
  </si>
  <si>
    <t>YD42BA-T-92</t>
  </si>
  <si>
    <t>YD42BD-G</t>
  </si>
  <si>
    <t>YD42BD-L</t>
  </si>
  <si>
    <t>YD42BD-S</t>
  </si>
  <si>
    <t>YD42BD-T</t>
  </si>
  <si>
    <t>YD42BF-G</t>
  </si>
  <si>
    <t>YD42BF-L</t>
  </si>
  <si>
    <t>YD42BF-S</t>
  </si>
  <si>
    <t>YD42BF-T</t>
  </si>
  <si>
    <t>YD42BG-G</t>
  </si>
  <si>
    <t>YD42BG-L</t>
  </si>
  <si>
    <t>YD42BG-S</t>
  </si>
  <si>
    <t>YD42BG-T</t>
  </si>
  <si>
    <t>YD42BI-G</t>
  </si>
  <si>
    <t>YD42BI-L-5</t>
  </si>
  <si>
    <t>YD42BI-L-6</t>
  </si>
  <si>
    <t>YD42BI-S</t>
  </si>
  <si>
    <t>YD42BI-T</t>
  </si>
  <si>
    <t>YD42BJ-G-6</t>
  </si>
  <si>
    <t>YD42BJ-G-7</t>
  </si>
  <si>
    <t>YD42BJ-L-5</t>
  </si>
  <si>
    <t>YD42BJ-L-6</t>
  </si>
  <si>
    <t>YD42BJ-L-7</t>
  </si>
  <si>
    <t>YD42BJ-S-7</t>
  </si>
  <si>
    <t>YD42BJ-T-7</t>
  </si>
  <si>
    <t>YD42BK-G-6</t>
  </si>
  <si>
    <t>YD42BK-G-7</t>
  </si>
  <si>
    <t>YD42BK-L-5</t>
  </si>
  <si>
    <t>YD42BK-L-6</t>
  </si>
  <si>
    <t>YD42BK-L-7</t>
  </si>
  <si>
    <t>YD42BK-S-7</t>
  </si>
  <si>
    <t>YD4BBE-G</t>
  </si>
  <si>
    <t>YD4BBE-L</t>
  </si>
  <si>
    <t>YD4BBE-S</t>
  </si>
  <si>
    <t>YD4BBF-G</t>
  </si>
  <si>
    <t>YD4BBF-L</t>
  </si>
  <si>
    <t>YD4BBF-S</t>
  </si>
  <si>
    <t>YD4BGI-G</t>
  </si>
  <si>
    <t>YD4BGI-L</t>
  </si>
  <si>
    <t>YD4BGI-S</t>
  </si>
  <si>
    <t>YD4BGI-T</t>
  </si>
  <si>
    <t>YD4BGJ-G</t>
  </si>
  <si>
    <t>YD4BGJ-G-7</t>
  </si>
  <si>
    <t>YD4BGJ-L</t>
  </si>
  <si>
    <t>YD4BGJ-L-7</t>
  </si>
  <si>
    <t>YD4BGJ-S-7</t>
  </si>
  <si>
    <t>YD4BGJ-T-7</t>
  </si>
  <si>
    <t>YD4BGK-G</t>
  </si>
  <si>
    <t>YD4BGK-G-7</t>
  </si>
  <si>
    <t>YD4BGK-L</t>
  </si>
  <si>
    <t>K3유로</t>
  </si>
  <si>
    <t>YD52BD-G</t>
  </si>
  <si>
    <t>YD52BD-S</t>
  </si>
  <si>
    <t>YD52BF-S</t>
  </si>
  <si>
    <t>YD52BF-T</t>
  </si>
  <si>
    <t>YD52BG-S</t>
  </si>
  <si>
    <t>YD52BI-S-7</t>
  </si>
  <si>
    <t>YD52BJ-T-7</t>
  </si>
  <si>
    <t>YD52BK-T-7</t>
  </si>
  <si>
    <t>K3쿱</t>
  </si>
  <si>
    <t>YD22BC-G</t>
  </si>
  <si>
    <t>YD22BF-G</t>
  </si>
  <si>
    <t>YD22BF-S</t>
  </si>
  <si>
    <t>YD22BG-G</t>
  </si>
  <si>
    <t>YD22BG-S</t>
  </si>
  <si>
    <t>YD22BI-G</t>
  </si>
  <si>
    <t>YD22BI-S</t>
  </si>
  <si>
    <t>YD22BJ-G</t>
  </si>
  <si>
    <t>YD22BJ-S</t>
  </si>
  <si>
    <t>YD23AC-G</t>
  </si>
  <si>
    <t>YD23AC-S</t>
  </si>
  <si>
    <t>YD23AC-T</t>
  </si>
  <si>
    <t>YD23AF-S</t>
  </si>
  <si>
    <t>YD23AF-T</t>
  </si>
  <si>
    <t>YD23AG-S</t>
  </si>
  <si>
    <t>YD23AG-T</t>
  </si>
  <si>
    <t>YD23AI-T-8</t>
  </si>
  <si>
    <t>YD23AJ-T-8</t>
  </si>
  <si>
    <t>YD23BC-G</t>
  </si>
  <si>
    <t>YD23BC-S</t>
  </si>
  <si>
    <t>YD23BC-T</t>
  </si>
  <si>
    <t>YD23BF-S</t>
  </si>
  <si>
    <t>YD23BF-T</t>
  </si>
  <si>
    <t>YD23BG-S</t>
  </si>
  <si>
    <t>YD23BG-T</t>
  </si>
  <si>
    <t>YD23GI-T-8</t>
  </si>
  <si>
    <t>YD23GJ-T-8</t>
  </si>
  <si>
    <t>DL32BA-A7</t>
  </si>
  <si>
    <t>DL32BA-A9</t>
  </si>
  <si>
    <t>DL32BA-AV7</t>
  </si>
  <si>
    <t>DL32BA-B8</t>
  </si>
  <si>
    <t>DL32BA-B9</t>
  </si>
  <si>
    <t>DL32BA-C8</t>
  </si>
  <si>
    <t>DL32BA-C9</t>
  </si>
  <si>
    <t>DL32BA-D8</t>
  </si>
  <si>
    <t>DL32BA-D9</t>
  </si>
  <si>
    <t>DL32BB-A9-G3A</t>
  </si>
  <si>
    <t>DL32BB-B8-G3A</t>
  </si>
  <si>
    <t>DL32BB-BV9-G3A</t>
  </si>
  <si>
    <t>DL32BB-CV9-G3A</t>
  </si>
  <si>
    <t>DL32BB-D8-G3A</t>
  </si>
  <si>
    <t>DL32BB-D9-G3A</t>
  </si>
  <si>
    <t>DL32BC-A7-G3A</t>
  </si>
  <si>
    <t>DL32BC-A9-G3A</t>
  </si>
  <si>
    <t>DL32BC-B8-G3A</t>
  </si>
  <si>
    <t>DL32BC-B9-G3A</t>
  </si>
  <si>
    <t>DL32BC-BV9-G3A</t>
  </si>
  <si>
    <t>DL32BC-C8-G3A</t>
  </si>
  <si>
    <t>DL32BC-C9-G3A</t>
  </si>
  <si>
    <t>DL32BC-CV9-G3A</t>
  </si>
  <si>
    <t>DL32BC-D8-G3A</t>
  </si>
  <si>
    <t>DL32BC-D9-G3A</t>
  </si>
  <si>
    <t>DL32BC-DV9-G3A</t>
  </si>
  <si>
    <t>DL3ABA-G7</t>
  </si>
  <si>
    <t>DL3ABA-G8</t>
  </si>
  <si>
    <t>DL3ABA-L7</t>
  </si>
  <si>
    <t>DL3ABA-L8</t>
  </si>
  <si>
    <t>DL3ABA-S7</t>
  </si>
  <si>
    <t>DL3ABA-S8</t>
  </si>
  <si>
    <t>DL3ABA-T8</t>
  </si>
  <si>
    <t>DL3ABB-GV7-G3A</t>
  </si>
  <si>
    <t>DL3ABB-GV8-G3A</t>
  </si>
  <si>
    <t>DL3ABB-L7-G3A</t>
  </si>
  <si>
    <t>DL3ABB-L8-G3A</t>
  </si>
  <si>
    <t>DL3ABB-SV7-G3A</t>
  </si>
  <si>
    <t>DL3ABB-SV8-G3A</t>
  </si>
  <si>
    <t>DL3ABB-TV8-G3A</t>
  </si>
  <si>
    <t>DL3ABC-GV7-G3A</t>
  </si>
  <si>
    <t>DL3ABC-GV8-G3A</t>
  </si>
  <si>
    <t>DL3ABC-L7-G3A</t>
  </si>
  <si>
    <t>DL3ABC-S8-G3A</t>
  </si>
  <si>
    <t>DL3ABC-SV7-G3A</t>
  </si>
  <si>
    <t>DL3ABC-SV8-G3A</t>
  </si>
  <si>
    <t>DL3ABC-T8-G3A</t>
  </si>
  <si>
    <t>DL3ABC-TV8-G3A</t>
  </si>
  <si>
    <t>DL3BBA-A7</t>
  </si>
  <si>
    <t>DL3BBA-B7</t>
  </si>
  <si>
    <t>DL3BBA-C8</t>
  </si>
  <si>
    <t>DL3BBA-CV8</t>
  </si>
  <si>
    <t>DL3BBA-F6</t>
  </si>
  <si>
    <t>DL3BBA-G7</t>
  </si>
  <si>
    <t>DL3BBB-A7-G5A</t>
  </si>
  <si>
    <t>DL3BBB-B7-G5A</t>
  </si>
  <si>
    <t>DL3BBB-C8-G5A</t>
  </si>
  <si>
    <t>DL3BBB-CV8-G5A</t>
  </si>
  <si>
    <t>DL3BBB-D7-G5A</t>
  </si>
  <si>
    <t>DL3BBB-E7-G5A</t>
  </si>
  <si>
    <t>DL3BBB-F28-G5A</t>
  </si>
  <si>
    <t>DL3BBB-F2V8-G5A</t>
  </si>
  <si>
    <t>DL3BBB-G7-G5A</t>
  </si>
  <si>
    <t>DL3BBC-A7-G5A</t>
  </si>
  <si>
    <t>DL3BBC-B7-G5A</t>
  </si>
  <si>
    <t>DL3BBC-C8-G5A</t>
  </si>
  <si>
    <t>DL3BBC-CV8-G5A</t>
  </si>
  <si>
    <t>DL3BBC-D7-G5A</t>
  </si>
  <si>
    <t>DL3BBC-E7-G5A</t>
  </si>
  <si>
    <t>DL3BBC-F28-G5A</t>
  </si>
  <si>
    <t>DL3BBC-F2V8-G5A</t>
  </si>
  <si>
    <t>DL3BBC-F6-G5A</t>
  </si>
  <si>
    <t>DL3BBC-G7-G5A</t>
  </si>
  <si>
    <t>JF1BA-G7</t>
  </si>
  <si>
    <t>JF1BA-G8</t>
  </si>
  <si>
    <t>JF1BA-L6</t>
  </si>
  <si>
    <t>JF1BA-L8</t>
  </si>
  <si>
    <t>JF1BA-P8</t>
  </si>
  <si>
    <t>JF1BA-S8</t>
  </si>
  <si>
    <t>JF1BA-T8</t>
  </si>
  <si>
    <t>JF1BH-G7</t>
  </si>
  <si>
    <t>JF1BH-G8</t>
  </si>
  <si>
    <t>JF1BH-L6</t>
  </si>
  <si>
    <t>JF1BH-L8</t>
  </si>
  <si>
    <t>JF1BH-S8</t>
  </si>
  <si>
    <t>JF1BH-T8</t>
  </si>
  <si>
    <t>JF5GA-G6</t>
  </si>
  <si>
    <t>JF5GA-G8</t>
  </si>
  <si>
    <t>JF5GA-T8</t>
  </si>
  <si>
    <t>JF5GG-G6</t>
  </si>
  <si>
    <t>JF5GG-G8</t>
  </si>
  <si>
    <t>JF5GG-T8</t>
  </si>
  <si>
    <t>JF5GH-G6</t>
  </si>
  <si>
    <t>JF5GH-G8</t>
  </si>
  <si>
    <t>JF5GH-T8</t>
  </si>
  <si>
    <t>JF6AA-L6</t>
  </si>
  <si>
    <t>JF6AA-X6</t>
  </si>
  <si>
    <t>JF6AH-L6</t>
  </si>
  <si>
    <t>JF6AH-X6</t>
  </si>
  <si>
    <t>JF6AI-L6</t>
  </si>
  <si>
    <t>JF6BA-G6</t>
  </si>
  <si>
    <t>JF6BA-J6</t>
  </si>
  <si>
    <t>JF6BA-L6</t>
  </si>
  <si>
    <t>JF6BA-S6</t>
  </si>
  <si>
    <t>JF6BA-T7</t>
  </si>
  <si>
    <t>JF6BA-X6</t>
  </si>
  <si>
    <t>JF6BG-X</t>
  </si>
  <si>
    <t>JF6BH-G6</t>
  </si>
  <si>
    <t>JF6BH-J6</t>
  </si>
  <si>
    <t>JF6BH-L6</t>
  </si>
  <si>
    <t>JF6BH-S6</t>
  </si>
  <si>
    <t>JF6BH-T7</t>
  </si>
  <si>
    <t>JF6BH-X6</t>
  </si>
  <si>
    <t>JF6BI-G6</t>
  </si>
  <si>
    <t>JF6BI-J6</t>
  </si>
  <si>
    <t>JF6BI-L6</t>
  </si>
  <si>
    <t>JF6BI-S6</t>
  </si>
  <si>
    <t>JF6BI-T7</t>
  </si>
  <si>
    <t>JF6BJ-X-G5A</t>
  </si>
  <si>
    <t>JF6BK-X-G5A</t>
  </si>
  <si>
    <t>JF6BL-X-G5A</t>
  </si>
  <si>
    <t>JF7GA-G6</t>
  </si>
  <si>
    <t>JF7GA-G7</t>
  </si>
  <si>
    <t>JF7GA-P7</t>
  </si>
  <si>
    <t>JF7GA-P8</t>
  </si>
  <si>
    <t>JF7GA-T8</t>
  </si>
  <si>
    <t>JF7GH-G6</t>
  </si>
  <si>
    <t>JF7GH-G7</t>
  </si>
  <si>
    <t>JF7GH-P7</t>
  </si>
  <si>
    <t>JF7GH-P8</t>
  </si>
  <si>
    <t>JF7GH-T8</t>
  </si>
  <si>
    <t>JFM1BA-G6</t>
  </si>
  <si>
    <t>JFM1BA-G8</t>
  </si>
  <si>
    <t>JFM1BA-L6</t>
  </si>
  <si>
    <t>JFM1BA-P7</t>
  </si>
  <si>
    <t>JFM1BA-P8</t>
  </si>
  <si>
    <t>JFM1BA-S7</t>
  </si>
  <si>
    <t>JFM1BA-S8</t>
  </si>
  <si>
    <t>JFM1BA-T8</t>
  </si>
  <si>
    <t>JFM1BB-G6</t>
  </si>
  <si>
    <t>JFM1BB-G8</t>
  </si>
  <si>
    <t>JFM1BB-L6</t>
  </si>
  <si>
    <t>JFM1BB-L8</t>
  </si>
  <si>
    <t>JFM1BB-P7</t>
  </si>
  <si>
    <t>JFM1BB-P8</t>
  </si>
  <si>
    <t>JFM1BB-S7</t>
  </si>
  <si>
    <t>JFM1BB-S8</t>
  </si>
  <si>
    <t>JFM1BB-T8</t>
  </si>
  <si>
    <t>JFM1BC-L6</t>
  </si>
  <si>
    <t>JFM1BC-L8</t>
  </si>
  <si>
    <t>JFM1BC-P7</t>
  </si>
  <si>
    <t>JFM1BC-P8</t>
  </si>
  <si>
    <t>JFM1BC-S7</t>
  </si>
  <si>
    <t>JFM1BC-S8</t>
  </si>
  <si>
    <t>JFM1BC-T8</t>
  </si>
  <si>
    <t>JFM1BE-V8</t>
  </si>
  <si>
    <t>JFM1BF-G7</t>
  </si>
  <si>
    <t>JFM1BF-G8</t>
  </si>
  <si>
    <t>JFM1BF-L6</t>
  </si>
  <si>
    <t>JFM1BF-L8</t>
  </si>
  <si>
    <t>JFM1BF-S7</t>
  </si>
  <si>
    <t>JFM1BF-S8</t>
  </si>
  <si>
    <t>JFM1BF-T8</t>
  </si>
  <si>
    <t>JFM5GA-G6</t>
  </si>
  <si>
    <t>JFM5GA-G8</t>
  </si>
  <si>
    <t>JFM5GA-L6</t>
  </si>
  <si>
    <t>JFM5GA-P7</t>
  </si>
  <si>
    <t>JFM5GA-P8</t>
  </si>
  <si>
    <t>JFM5GA-S7</t>
  </si>
  <si>
    <t>JFM5GA-S8</t>
  </si>
  <si>
    <t>JFM5GB-G6</t>
  </si>
  <si>
    <t>JFM5GB-G8</t>
  </si>
  <si>
    <t>JFM5GB-L6</t>
  </si>
  <si>
    <t>JFM5GB-L8</t>
  </si>
  <si>
    <t>JFM5GB-P7</t>
  </si>
  <si>
    <t>JFM5GB-P8</t>
  </si>
  <si>
    <t>JFM5GB-S7</t>
  </si>
  <si>
    <t>JFM5GB-S8</t>
  </si>
  <si>
    <t>JFM5GB-T8</t>
  </si>
  <si>
    <t>JFM5GC-L6</t>
  </si>
  <si>
    <t>JFM5GC-L8</t>
  </si>
  <si>
    <t>JFM5GC-P7</t>
  </si>
  <si>
    <t>JFM5GC-P8</t>
  </si>
  <si>
    <t>JFM5GC-S7</t>
  </si>
  <si>
    <t>JFM5GC-S8</t>
  </si>
  <si>
    <t>JFM5GC-T8</t>
  </si>
  <si>
    <t>JFM5GF-L6</t>
  </si>
  <si>
    <t>JFM5GF-L8</t>
  </si>
  <si>
    <t>JFM5GF-S8</t>
  </si>
  <si>
    <t>JFM6AA-L</t>
  </si>
  <si>
    <t>JFM6AA-X</t>
  </si>
  <si>
    <t>JFM6AB-L</t>
  </si>
  <si>
    <t>JFM6AB-X</t>
  </si>
  <si>
    <t>JFM6AC-L6</t>
  </si>
  <si>
    <t>JFM6AC-X6</t>
  </si>
  <si>
    <t>JFM6AF-L6</t>
  </si>
  <si>
    <t>JFM6AF-X6</t>
  </si>
  <si>
    <t>JFM6BA-G</t>
  </si>
  <si>
    <t>JFM6BA-J</t>
  </si>
  <si>
    <t>JFM6BA-L</t>
  </si>
  <si>
    <t>JFM6BA-S</t>
  </si>
  <si>
    <t>JFM6BA-X</t>
  </si>
  <si>
    <t>JFM6BA-XE</t>
  </si>
  <si>
    <t>JFM6BB-G</t>
  </si>
  <si>
    <t>JFM6BB-J</t>
  </si>
  <si>
    <t>JFM6BB-L</t>
  </si>
  <si>
    <t>JFM6BB-S</t>
  </si>
  <si>
    <t>JFM6BB-X</t>
  </si>
  <si>
    <t>JFM6BB-XE</t>
  </si>
  <si>
    <t>JFM6BC-G6</t>
  </si>
  <si>
    <t>JFM6BC-J7</t>
  </si>
  <si>
    <t>JFM6BC-L6</t>
  </si>
  <si>
    <t>JFM6BC-S7</t>
  </si>
  <si>
    <t>JFM6BC-T7</t>
  </si>
  <si>
    <t>JFM6BC-X6</t>
  </si>
  <si>
    <t>JFM6BF-G6</t>
  </si>
  <si>
    <t>JFM6BF-J7</t>
  </si>
  <si>
    <t>JFM6BF-L6</t>
  </si>
  <si>
    <t>JFM6BF-S7</t>
  </si>
  <si>
    <t>JFM6BF-T7</t>
  </si>
  <si>
    <t>JFM6BF-X6</t>
  </si>
  <si>
    <t>JFS1BA-G6</t>
  </si>
  <si>
    <t>JFS1BA-G8</t>
  </si>
  <si>
    <t>JFS1BA-L6</t>
  </si>
  <si>
    <t>JFS1BA-P7</t>
  </si>
  <si>
    <t>JFS1BA-P8</t>
  </si>
  <si>
    <t>JFS1BA-S7</t>
  </si>
  <si>
    <t>JFS1BA-S8</t>
  </si>
  <si>
    <t>JFS1BA-T8</t>
  </si>
  <si>
    <t>JFS1BB-G6</t>
  </si>
  <si>
    <t>JFS1BB-G8</t>
  </si>
  <si>
    <t>JFS1BB-L6</t>
  </si>
  <si>
    <t>JFS1BB-L8</t>
  </si>
  <si>
    <t>JFS1BB-P7</t>
  </si>
  <si>
    <t>JFS1BB-P8</t>
  </si>
  <si>
    <t>JFS1BB-S7</t>
  </si>
  <si>
    <t>JFS1BB-S8</t>
  </si>
  <si>
    <t>JFS1BB-T8</t>
  </si>
  <si>
    <t>JFS1BC-L6</t>
  </si>
  <si>
    <t>JFS1BC-L8</t>
  </si>
  <si>
    <t>JFS1BC-P7</t>
  </si>
  <si>
    <t>JFS1BC-P8</t>
  </si>
  <si>
    <t>JFS1BC-S7</t>
  </si>
  <si>
    <t>JFS1BC-S8</t>
  </si>
  <si>
    <t>JFS1BC-T8</t>
  </si>
  <si>
    <t>JFS1BE-V8</t>
  </si>
  <si>
    <t>JFS1BF-G7</t>
  </si>
  <si>
    <t>JFS1BF-G8</t>
  </si>
  <si>
    <t>JFS1BF-L6</t>
  </si>
  <si>
    <t>JFS1BF-L8</t>
  </si>
  <si>
    <t>JFS1BF-S7</t>
  </si>
  <si>
    <t>JFS1BF-S8</t>
  </si>
  <si>
    <t>JFS1BF-T8</t>
  </si>
  <si>
    <t>JFS2BA-T</t>
  </si>
  <si>
    <t>JFS2BB-T</t>
  </si>
  <si>
    <t>JFS2BC-T8</t>
  </si>
  <si>
    <t>JFS2BF-V8</t>
  </si>
  <si>
    <t>JFS2BF-VS</t>
  </si>
  <si>
    <t>JFS5GA-G6</t>
  </si>
  <si>
    <t>JFS5GA-G8</t>
  </si>
  <si>
    <t>JFS5GA-L6</t>
  </si>
  <si>
    <t>JFS5GA-P7</t>
  </si>
  <si>
    <t>JFS5GA-P8</t>
  </si>
  <si>
    <t>JFS5GA-S7</t>
  </si>
  <si>
    <t>JFS5GA-S8</t>
  </si>
  <si>
    <t>JFS5GB-G6</t>
  </si>
  <si>
    <t>JFS5GB-G8</t>
  </si>
  <si>
    <t>JFS5GB-L6</t>
  </si>
  <si>
    <t>JFS5GB-L8</t>
  </si>
  <si>
    <t>JFS5GB-P7</t>
  </si>
  <si>
    <t>JFS5GB-P8</t>
  </si>
  <si>
    <t>JFS5GB-S7</t>
  </si>
  <si>
    <t>JFS5GB-S8</t>
  </si>
  <si>
    <t>JFS5GB-T8</t>
  </si>
  <si>
    <t>JFS5GC-L6</t>
  </si>
  <si>
    <t>JFS5GC-L8</t>
  </si>
  <si>
    <t>JFS5GC-P7</t>
  </si>
  <si>
    <t>JFS5GC-P8</t>
  </si>
  <si>
    <t>JFS5GC-S7</t>
  </si>
  <si>
    <t>JFS5GC-S8</t>
  </si>
  <si>
    <t>JFS5GC-T8</t>
  </si>
  <si>
    <t>JFS5GF-L6</t>
  </si>
  <si>
    <t>JFS5GF-L8</t>
  </si>
  <si>
    <t>JFS5GF-S8</t>
  </si>
  <si>
    <t>JFS6AA-L</t>
  </si>
  <si>
    <t>JFS6AB-L</t>
  </si>
  <si>
    <t>JFS6AC-X6</t>
  </si>
  <si>
    <t>JFS6AF-X6</t>
  </si>
  <si>
    <t>JFS6BA-L</t>
  </si>
  <si>
    <t>JFS6BA-S</t>
  </si>
  <si>
    <t>JFS6BB-L</t>
  </si>
  <si>
    <t>JFS6BB-S</t>
  </si>
  <si>
    <t>JFS6BC-G6</t>
  </si>
  <si>
    <t>JFS6BC-L6</t>
  </si>
  <si>
    <t>JFS6BC-S7</t>
  </si>
  <si>
    <t>JFS6BC-T7</t>
  </si>
  <si>
    <t>JFS6BC-X6</t>
  </si>
  <si>
    <t>JFS6BF-G6</t>
  </si>
  <si>
    <t>JFS6BF-L6</t>
  </si>
  <si>
    <t>JFS6BF-S7</t>
  </si>
  <si>
    <t>JFS6BF-T7</t>
  </si>
  <si>
    <t>JFS6BF-X6</t>
  </si>
  <si>
    <t>JFS7GA-G6</t>
  </si>
  <si>
    <t>JFS7GA-G8</t>
  </si>
  <si>
    <t>JFS7GA-P7</t>
  </si>
  <si>
    <t>JFS7GA-P8</t>
  </si>
  <si>
    <t>JFS7GA-S7</t>
  </si>
  <si>
    <t>JFS7GA-S8</t>
  </si>
  <si>
    <t>JFS7GB-G6</t>
  </si>
  <si>
    <t>JFS7GB-G7</t>
  </si>
  <si>
    <t>JFS7GB-G8</t>
  </si>
  <si>
    <t>JFS7GB-P7</t>
  </si>
  <si>
    <t>JFS7GB-P8</t>
  </si>
  <si>
    <t>JFS7GB-S7</t>
  </si>
  <si>
    <t>JFS7GB-S8</t>
  </si>
  <si>
    <t>JFS7GC-L6</t>
  </si>
  <si>
    <t>JFS7GC-L7</t>
  </si>
  <si>
    <t>JFS7GC-L8</t>
  </si>
  <si>
    <t>JFS7GC-P7</t>
  </si>
  <si>
    <t>JFS7GC-P8</t>
  </si>
  <si>
    <t>JFS7GC-S7</t>
  </si>
  <si>
    <t>JFS7GC-S8</t>
  </si>
  <si>
    <t>JFS7GC-T8</t>
  </si>
  <si>
    <t>JFS7GE-Y8</t>
  </si>
  <si>
    <t>JFS7GF-P6</t>
  </si>
  <si>
    <t>JFS7GF-P8</t>
  </si>
  <si>
    <t>JFS7GF-T8</t>
  </si>
  <si>
    <t>JSS6BA-G</t>
  </si>
  <si>
    <t>JSS6BB-G</t>
  </si>
  <si>
    <t>TF-1A1-G</t>
  </si>
  <si>
    <t>TF-1A1-S</t>
  </si>
  <si>
    <t>TF-1B1-G</t>
  </si>
  <si>
    <t>TF-1B1-S</t>
  </si>
  <si>
    <t>TF-1M6AB-1</t>
  </si>
  <si>
    <t>TF-1M6MB-1</t>
  </si>
  <si>
    <t>TF-1N6AB-1</t>
  </si>
  <si>
    <t>TF-1N6MB-1</t>
  </si>
  <si>
    <t>TF46BA-S</t>
  </si>
  <si>
    <t>TF46BB-G</t>
  </si>
  <si>
    <t>TF46BB-S</t>
  </si>
  <si>
    <t>TF46BF-G</t>
  </si>
  <si>
    <t>TF46BF-S</t>
  </si>
  <si>
    <t>TF46BG-G</t>
  </si>
  <si>
    <t>TF46BG-S</t>
  </si>
  <si>
    <t>TF48AA-J</t>
  </si>
  <si>
    <t>TF48AA-X</t>
  </si>
  <si>
    <t>TF48AB-J</t>
  </si>
  <si>
    <t>TF48AB-X</t>
  </si>
  <si>
    <t>TF48AC-J</t>
  </si>
  <si>
    <t>TF48AC-X</t>
  </si>
  <si>
    <t>TF48AF-J</t>
  </si>
  <si>
    <t>TF48AF-X</t>
  </si>
  <si>
    <t>TF48AH-X</t>
  </si>
  <si>
    <t>TF48BA-J</t>
  </si>
  <si>
    <t>TF48BA-JE</t>
  </si>
  <si>
    <t>TF48BA-L</t>
  </si>
  <si>
    <t>TF48BA-X</t>
  </si>
  <si>
    <t>TF48BA-XE</t>
  </si>
  <si>
    <t>TF48BB-G</t>
  </si>
  <si>
    <t>TF48BB-J</t>
  </si>
  <si>
    <t>TF48BB-JE</t>
  </si>
  <si>
    <t>TF48BB-X</t>
  </si>
  <si>
    <t>TF48BF-G</t>
  </si>
  <si>
    <t>TF48BF-J</t>
  </si>
  <si>
    <t>TF48BF-JE</t>
  </si>
  <si>
    <t>TF48BF-X</t>
  </si>
  <si>
    <t>TF48BH-X</t>
  </si>
  <si>
    <t>TF48BH-XE</t>
  </si>
  <si>
    <t>TF49AA-G</t>
  </si>
  <si>
    <t>TF49AB-L</t>
  </si>
  <si>
    <t>TF49AF-L</t>
  </si>
  <si>
    <t>TF49AG-L</t>
  </si>
  <si>
    <t>TF49BA-G</t>
  </si>
  <si>
    <t>TF49BA-S</t>
  </si>
  <si>
    <t>TF49BA-SE</t>
  </si>
  <si>
    <t>TF49BB-G</t>
  </si>
  <si>
    <t>TF49BB-L</t>
  </si>
  <si>
    <t>TF49BB-S</t>
  </si>
  <si>
    <t>TF49BF-G</t>
  </si>
  <si>
    <t>TF49BF-L</t>
  </si>
  <si>
    <t>TF49BF-S</t>
  </si>
  <si>
    <t>TF49BG-G</t>
  </si>
  <si>
    <t>TF49BG-L</t>
  </si>
  <si>
    <t>TF49BG-S</t>
  </si>
  <si>
    <t>TF-5J5AB-1</t>
  </si>
  <si>
    <t>TF-5T5AB-1</t>
  </si>
  <si>
    <t>TF-5T5MB-1</t>
  </si>
  <si>
    <t>TF-5TI5AB-1</t>
  </si>
  <si>
    <t>TF-6B1G-92</t>
  </si>
  <si>
    <t>TF-6B1-S</t>
  </si>
  <si>
    <t>TF-7N6AB-1</t>
  </si>
  <si>
    <t>TF-8A1-J</t>
  </si>
  <si>
    <t>TF-8A1J-L93</t>
  </si>
  <si>
    <t>TF-8A1-X</t>
  </si>
  <si>
    <t>TF-8A1X-L93</t>
  </si>
  <si>
    <t>TF-8B1D-L93</t>
  </si>
  <si>
    <t>TF-8B1-G</t>
  </si>
  <si>
    <t>TF-8B1-J</t>
  </si>
  <si>
    <t>TF-8B1J-L93</t>
  </si>
  <si>
    <t>TF-8B1-X</t>
  </si>
  <si>
    <t>TF-8B1X-L93</t>
  </si>
  <si>
    <t>TF-8S1-J</t>
  </si>
  <si>
    <t>TF-8S1J-L93</t>
  </si>
  <si>
    <t>TF-8S1-X</t>
  </si>
  <si>
    <t>TF-8S1X-L93</t>
  </si>
  <si>
    <t>TF-9A1D-92</t>
  </si>
  <si>
    <t>TF-9B1D-92</t>
  </si>
  <si>
    <t>TF-9B1G-92</t>
  </si>
  <si>
    <t>TF-9S1G-92</t>
  </si>
  <si>
    <t>K5플러그인하이브리드</t>
  </si>
  <si>
    <t>JFPE4DBC-V</t>
  </si>
  <si>
    <t>JFPEDBF-V7</t>
  </si>
  <si>
    <t>DL3JBA-G7</t>
  </si>
  <si>
    <t>DL3JBA-GV7</t>
  </si>
  <si>
    <t>DL3JBA-L6</t>
  </si>
  <si>
    <t>DL3JBA-S7</t>
  </si>
  <si>
    <t>DL3JBA-SV7</t>
  </si>
  <si>
    <t>DL3JBA-T7</t>
  </si>
  <si>
    <t>DL3JBA-TV7</t>
  </si>
  <si>
    <t>DL3JBB-T8-G5A</t>
  </si>
  <si>
    <t>DL3JBC-G7-G5A</t>
  </si>
  <si>
    <t>DL3JBC-GV7-G5A</t>
  </si>
  <si>
    <t>DL3JBC-L6-G5A</t>
  </si>
  <si>
    <t>DL3JBC-SV7-G5A</t>
  </si>
  <si>
    <t>DL3JBC-T7-G5A</t>
  </si>
  <si>
    <t>DL3JBC-T8-G5A</t>
  </si>
  <si>
    <t>DL3JBC-TV7-G5A</t>
  </si>
  <si>
    <t>DL3JBC-TV8-G5A</t>
  </si>
  <si>
    <t>JF4CBC-G6</t>
  </si>
  <si>
    <t>JF4CBC-G7</t>
  </si>
  <si>
    <t>JF4CBC-S6</t>
  </si>
  <si>
    <t>JF4CBC-S7</t>
  </si>
  <si>
    <t>JF4CBC-T7</t>
  </si>
  <si>
    <t>JF4EBD-G6</t>
  </si>
  <si>
    <t>JF4EBD-G7</t>
  </si>
  <si>
    <t>JF4EBD-S6</t>
  </si>
  <si>
    <t>JF4EBD-S7</t>
  </si>
  <si>
    <t>JF4EBD-T7</t>
  </si>
  <si>
    <t>JFE4DBB-G</t>
  </si>
  <si>
    <t>JFE4DBB-G7</t>
  </si>
  <si>
    <t>JFE4DBB-S6</t>
  </si>
  <si>
    <t>JFE4DBB-S7</t>
  </si>
  <si>
    <t>JFE4DBB-T</t>
  </si>
  <si>
    <t>JFEBF-G6</t>
  </si>
  <si>
    <t>JFEBF-G7</t>
  </si>
  <si>
    <t>JFEBF-S6</t>
  </si>
  <si>
    <t>JFEBF-S7</t>
  </si>
  <si>
    <t>JFEBF-T7</t>
  </si>
  <si>
    <t>JFEBG-G6</t>
  </si>
  <si>
    <t>JFEBG-G7</t>
  </si>
  <si>
    <t>JFEBG-L6</t>
  </si>
  <si>
    <t>JFEBG-T7</t>
  </si>
  <si>
    <t>JFEBH-G6</t>
  </si>
  <si>
    <t>JFEBH-G7</t>
  </si>
  <si>
    <t>JFEBH-L6</t>
  </si>
  <si>
    <t>JFEBH-T7</t>
  </si>
  <si>
    <t>TFE4CBA-G</t>
  </si>
  <si>
    <t>TFE4CBA-S</t>
  </si>
  <si>
    <t>TFE4CBB-G</t>
  </si>
  <si>
    <t>TFE4CBB-S</t>
  </si>
  <si>
    <t>TFE4CBD-G</t>
  </si>
  <si>
    <t>TFE4CBD-S</t>
  </si>
  <si>
    <t>TFE4CBD-T</t>
  </si>
  <si>
    <t>TFE4CBF-G</t>
  </si>
  <si>
    <t>TFE4CBF-S</t>
  </si>
  <si>
    <t>TFE4CBF-T</t>
  </si>
  <si>
    <t>TFE4CBG-G</t>
  </si>
  <si>
    <t>TFE4CBG-S</t>
  </si>
  <si>
    <t>TFE4CBG-T</t>
  </si>
  <si>
    <t>TFE-CB1D-L92</t>
  </si>
  <si>
    <t>TFE-CB1G-L92</t>
  </si>
  <si>
    <t>TFE-CB1-S</t>
  </si>
  <si>
    <t>VG-1L6AA-1</t>
  </si>
  <si>
    <t>VG-1L6AB-1</t>
  </si>
  <si>
    <t>VG-2L6AA-1</t>
  </si>
  <si>
    <t>VG-2L6AB-1</t>
  </si>
  <si>
    <t>VG-2M6AA-1</t>
  </si>
  <si>
    <t>VG-2M6AB-1</t>
  </si>
  <si>
    <t>VG-2N6AA-1</t>
  </si>
  <si>
    <t>VG-2N6AB-1</t>
  </si>
  <si>
    <t>VG-3J6AA-1</t>
  </si>
  <si>
    <t>VG-3J6AB-1</t>
  </si>
  <si>
    <t>VG-3T6AA-1</t>
  </si>
  <si>
    <t>VG-3T6AB-1</t>
  </si>
  <si>
    <t>VG45BB-G</t>
  </si>
  <si>
    <t>VG45BB-L</t>
  </si>
  <si>
    <t>VG45BC-G</t>
  </si>
  <si>
    <t>VG45BC-L</t>
  </si>
  <si>
    <t>VG45BE-G</t>
  </si>
  <si>
    <t>VG45BF-G</t>
  </si>
  <si>
    <t>VG45BG-G</t>
  </si>
  <si>
    <t>VG46BB-G</t>
  </si>
  <si>
    <t>VG46BB-S</t>
  </si>
  <si>
    <t>VG46BC-G</t>
  </si>
  <si>
    <t>VG46BC-S</t>
  </si>
  <si>
    <t>VG46BE-G</t>
  </si>
  <si>
    <t>VG46BF-G</t>
  </si>
  <si>
    <t>VG46BG-G</t>
  </si>
  <si>
    <t>VG47BB-T</t>
  </si>
  <si>
    <t>VG47BC-T</t>
  </si>
  <si>
    <t>VG47BE-T</t>
  </si>
  <si>
    <t>VG47BF-T</t>
  </si>
  <si>
    <t>VG47BG-T</t>
  </si>
  <si>
    <t>VG48BB-L</t>
  </si>
  <si>
    <t>VG48BB-S</t>
  </si>
  <si>
    <t>VG48BB-X</t>
  </si>
  <si>
    <t>VG48BC-L</t>
  </si>
  <si>
    <t>VG48BC-S</t>
  </si>
  <si>
    <t>VG48BC-X</t>
  </si>
  <si>
    <t>VG48BE-L</t>
  </si>
  <si>
    <t>VG48BE-S</t>
  </si>
  <si>
    <t>VG48BE-X</t>
  </si>
  <si>
    <t>VG48BG-L</t>
  </si>
  <si>
    <t>VG48BG-S</t>
  </si>
  <si>
    <t>VG48BG-X</t>
  </si>
  <si>
    <t>VG-4N6AA-1</t>
  </si>
  <si>
    <t>VG-4N6AB-1</t>
  </si>
  <si>
    <t>VG55AA-G-92</t>
  </si>
  <si>
    <t>VG55AA-L-92</t>
  </si>
  <si>
    <t>VG56AA-G-92</t>
  </si>
  <si>
    <t>VG56AA-S-92</t>
  </si>
  <si>
    <t>VG57AA-S-92</t>
  </si>
  <si>
    <t>VG58AA-G-92</t>
  </si>
  <si>
    <t>VG58AA-L-92</t>
  </si>
  <si>
    <t>VG58AA-S-92</t>
  </si>
  <si>
    <t>VG58AA-T-92</t>
  </si>
  <si>
    <t>VG5B1-G</t>
  </si>
  <si>
    <t>VG5B1-L</t>
  </si>
  <si>
    <t>VG5BA-G</t>
  </si>
  <si>
    <t>VG5BA-L</t>
  </si>
  <si>
    <t>VG6B1-G</t>
  </si>
  <si>
    <t>VG6B1-S</t>
  </si>
  <si>
    <t>VG6BA-G</t>
  </si>
  <si>
    <t>VG6BA-L</t>
  </si>
  <si>
    <t>VG6BA-S</t>
  </si>
  <si>
    <t>VG7B1-S</t>
  </si>
  <si>
    <t>VG8B1-A</t>
  </si>
  <si>
    <t>VG8B1-G</t>
  </si>
  <si>
    <t>VG8B1-J</t>
  </si>
  <si>
    <t>VG8B1-L</t>
  </si>
  <si>
    <t>VG8B1-S</t>
  </si>
  <si>
    <t>VG8B2-A</t>
  </si>
  <si>
    <t>VG8B2-G</t>
  </si>
  <si>
    <t>VG8B2-L</t>
  </si>
  <si>
    <t>VG8B2-S</t>
  </si>
  <si>
    <t>YG1BA-S8</t>
  </si>
  <si>
    <t>YG1BA-S9</t>
  </si>
  <si>
    <t>YG1BB-S8</t>
  </si>
  <si>
    <t>YG1BB-S9</t>
  </si>
  <si>
    <t>YG1BC-S8</t>
  </si>
  <si>
    <t>YG1BC-S9</t>
  </si>
  <si>
    <t>YG1BD-S8</t>
  </si>
  <si>
    <t>YG1BD-S9</t>
  </si>
  <si>
    <t>YG1BE-S8</t>
  </si>
  <si>
    <t>YG1BE-S9</t>
  </si>
  <si>
    <t>YG5BA-G7</t>
  </si>
  <si>
    <t>YG5BA-G8</t>
  </si>
  <si>
    <t>YG5BB-G7</t>
  </si>
  <si>
    <t>YG5BB-G8</t>
  </si>
  <si>
    <t>YG5BC-G7</t>
  </si>
  <si>
    <t>YG5BC-G8</t>
  </si>
  <si>
    <t>YG5BC-G9</t>
  </si>
  <si>
    <t>YG5BD-G7</t>
  </si>
  <si>
    <t>YG5BD-G8</t>
  </si>
  <si>
    <t>YG5BD-G9</t>
  </si>
  <si>
    <t>YG5BE-G7</t>
  </si>
  <si>
    <t>YG5BE-G8</t>
  </si>
  <si>
    <t>YG5BE-G9</t>
  </si>
  <si>
    <t>YG6BD-G</t>
  </si>
  <si>
    <t>YG6BD-G8</t>
  </si>
  <si>
    <t>YG6BE-G8</t>
  </si>
  <si>
    <t>YG6BE-G9</t>
  </si>
  <si>
    <t>YG6BG-H8</t>
  </si>
  <si>
    <t>YG6BG-H9</t>
  </si>
  <si>
    <t>YG8BA-GA7</t>
  </si>
  <si>
    <t>YG8BA-GA8</t>
  </si>
  <si>
    <t>YG8BA-H8</t>
  </si>
  <si>
    <t>YG8BA-J7</t>
  </si>
  <si>
    <t>YG8BA-J8</t>
  </si>
  <si>
    <t>YG8BA-SH</t>
  </si>
  <si>
    <t>YG8BA-X</t>
  </si>
  <si>
    <t>YG8BB-GA7</t>
  </si>
  <si>
    <t>YG8BB-GA8</t>
  </si>
  <si>
    <t>YG8BB-H8</t>
  </si>
  <si>
    <t>YG8BB-J7</t>
  </si>
  <si>
    <t>YG8BB-J8</t>
  </si>
  <si>
    <t>YG8BB-SH</t>
  </si>
  <si>
    <t>YG8BB-X</t>
  </si>
  <si>
    <t>YG8BC-GA7</t>
  </si>
  <si>
    <t>YG8BC-GA8</t>
  </si>
  <si>
    <t>YG8BC-H8</t>
  </si>
  <si>
    <t>YG8BC-J7</t>
  </si>
  <si>
    <t>YG8BC-J8</t>
  </si>
  <si>
    <t>YG8BC-SH</t>
  </si>
  <si>
    <t>YG8BC-X</t>
  </si>
  <si>
    <t>YG8BD-GA7</t>
  </si>
  <si>
    <t>YG8BD-GA8</t>
  </si>
  <si>
    <t>YG8BD-H8</t>
  </si>
  <si>
    <t>YG8BD-J7</t>
  </si>
  <si>
    <t>YG8BD-J8</t>
  </si>
  <si>
    <t>YG8BD-SH</t>
  </si>
  <si>
    <t>YG8BD-X</t>
  </si>
  <si>
    <t>YG8BE-GA8</t>
  </si>
  <si>
    <t>YG8BE-H8</t>
  </si>
  <si>
    <t>YG8BE-J7</t>
  </si>
  <si>
    <t>YG8BE-J8</t>
  </si>
  <si>
    <t>YG8BE-SH</t>
  </si>
  <si>
    <t>YG8BE-X</t>
  </si>
  <si>
    <t>YG8BF-GA7</t>
  </si>
  <si>
    <t>YG8BF-GA8</t>
  </si>
  <si>
    <t>YG8BF-H8</t>
  </si>
  <si>
    <t>YG8BF-J7</t>
  </si>
  <si>
    <t>YG8BF-J8</t>
  </si>
  <si>
    <t>YG8BG-C8</t>
  </si>
  <si>
    <t>YG8BG-D7</t>
  </si>
  <si>
    <t>YG8BG-E8</t>
  </si>
  <si>
    <t>YG8BG-G7</t>
  </si>
  <si>
    <t>YG8BG-G8</t>
  </si>
  <si>
    <t>YG8BG-GG</t>
  </si>
  <si>
    <t>YG8BG-RL7</t>
  </si>
  <si>
    <t>YG8BG-S8</t>
  </si>
  <si>
    <t>YG8BG-TF</t>
  </si>
  <si>
    <t>YG8BH-C8-G3A</t>
  </si>
  <si>
    <t>YG8BH-D7-G3A</t>
  </si>
  <si>
    <t>YG8BH-D8-G3A</t>
  </si>
  <si>
    <t>YG8BH-E8-G3A</t>
  </si>
  <si>
    <t>YG8BH-G8-G3A</t>
  </si>
  <si>
    <t>YG8BH-GG-G3A</t>
  </si>
  <si>
    <t>YG8BH-RL7-G3A</t>
  </si>
  <si>
    <t>YGABA-G7</t>
  </si>
  <si>
    <t>YGABA-G8</t>
  </si>
  <si>
    <t>YGABB-G7</t>
  </si>
  <si>
    <t>YGABB-G8</t>
  </si>
  <si>
    <t>YGABC-G7</t>
  </si>
  <si>
    <t>YGABC-G8</t>
  </si>
  <si>
    <t>YGABC-G9</t>
  </si>
  <si>
    <t>YGABD-G7</t>
  </si>
  <si>
    <t>YGABD-G8</t>
  </si>
  <si>
    <t>YGABD-G9</t>
  </si>
  <si>
    <t>YGABE-G7</t>
  </si>
  <si>
    <t>YGABE-G8</t>
  </si>
  <si>
    <t>YGABE-G9</t>
  </si>
  <si>
    <t>YGABG-J7</t>
  </si>
  <si>
    <t>YGABG-J8</t>
  </si>
  <si>
    <t>YGABG-J9</t>
  </si>
  <si>
    <t>YGBBG-G7</t>
  </si>
  <si>
    <t>YGBBG-G8</t>
  </si>
  <si>
    <t>YGBBG-S8</t>
  </si>
  <si>
    <t>YGBBG-S9</t>
  </si>
  <si>
    <t>YGBBH-G7-G5A</t>
  </si>
  <si>
    <t>YGBBH-G8-G5A</t>
  </si>
  <si>
    <t>K7하이브리드</t>
  </si>
  <si>
    <t>VGE4EBD-L</t>
  </si>
  <si>
    <t>VGE4EBE-L</t>
  </si>
  <si>
    <t>VGE4EBG-L</t>
  </si>
  <si>
    <t>YGGBB-G7</t>
  </si>
  <si>
    <t>YGGBB-L7</t>
  </si>
  <si>
    <t>YGGBD-L7</t>
  </si>
  <si>
    <t>YGGBE-G7</t>
  </si>
  <si>
    <t>YGGBE-L7</t>
  </si>
  <si>
    <t>YGGBG-G7</t>
  </si>
  <si>
    <t>YGGBG-S7</t>
  </si>
  <si>
    <t>YGGBG-S8</t>
  </si>
  <si>
    <t>YGGBG-T7</t>
  </si>
  <si>
    <t>YGGBG-T8</t>
  </si>
  <si>
    <t>K8</t>
  </si>
  <si>
    <t>GL35BBA-B7DF-G5A</t>
  </si>
  <si>
    <t>GL35BBA-L7DF-G5A</t>
  </si>
  <si>
    <t>GL35BBA-L8-G5A</t>
  </si>
  <si>
    <t>GL35BBA-P9-G5A</t>
  </si>
  <si>
    <t>GL35DBA-H8DF-G3A</t>
  </si>
  <si>
    <t>GL35DBA-H8DO-G3A</t>
  </si>
  <si>
    <t>GL35DBA-H9-G3A</t>
  </si>
  <si>
    <t>GL35DBA-S8DF-G3A</t>
  </si>
  <si>
    <t>GL35DBA-S9-G3A</t>
  </si>
  <si>
    <t>GL35DBA-T8DO-G3A</t>
  </si>
  <si>
    <t>GL35DDA-H8DO-G3A</t>
  </si>
  <si>
    <t>GL35DDA-T8DF-G3A</t>
  </si>
  <si>
    <t>GL35DDA-T8DO-G3A</t>
  </si>
  <si>
    <t>GL35FBA-B7-G3A</t>
  </si>
  <si>
    <t>GL35FBA-G7-G3A</t>
  </si>
  <si>
    <t>GL35FBA-L7-G3A</t>
  </si>
  <si>
    <t>GL35FBA-S7-G3A</t>
  </si>
  <si>
    <t>GL351BA-B7DO-G5A</t>
  </si>
  <si>
    <t>GL351BA-B8DF-G5A</t>
  </si>
  <si>
    <t>GL351BA-L7DF-G5A</t>
  </si>
  <si>
    <t>GL351BA-L8DF-G5A</t>
  </si>
  <si>
    <t>KH41BA-G8</t>
  </si>
  <si>
    <t>KH41BA-G-92</t>
  </si>
  <si>
    <t>KH41BA-S</t>
  </si>
  <si>
    <t>KH41BA-S-92</t>
  </si>
  <si>
    <t>KH41BB-G</t>
  </si>
  <si>
    <t>KH41BB-S</t>
  </si>
  <si>
    <t>KH41BC-G</t>
  </si>
  <si>
    <t>KH41BC-S</t>
  </si>
  <si>
    <t>KH41BD-G</t>
  </si>
  <si>
    <t>KH41BD-S</t>
  </si>
  <si>
    <t>KH41BE-G</t>
  </si>
  <si>
    <t>KH41BE-S</t>
  </si>
  <si>
    <t>KH41BF-G</t>
  </si>
  <si>
    <t>KH41BF-S</t>
  </si>
  <si>
    <t>KH43BA-G</t>
  </si>
  <si>
    <t>KH43BA-G-92</t>
  </si>
  <si>
    <t>KH43BA-S</t>
  </si>
  <si>
    <t>KH43BA-S-92</t>
  </si>
  <si>
    <t>KH43BA-T</t>
  </si>
  <si>
    <t>KH43BA-T-92</t>
  </si>
  <si>
    <t>KH43BB-G</t>
  </si>
  <si>
    <t>KH43BB-S</t>
  </si>
  <si>
    <t>KH43BB-T</t>
  </si>
  <si>
    <t>KH43BC-G</t>
  </si>
  <si>
    <t>KH43BC-S</t>
  </si>
  <si>
    <t>KH43BC-T</t>
  </si>
  <si>
    <t>KH43BD-G</t>
  </si>
  <si>
    <t>KH43BD-S</t>
  </si>
  <si>
    <t>KH43BD-T</t>
  </si>
  <si>
    <t>KH43BE-G</t>
  </si>
  <si>
    <t>KH43BE-S</t>
  </si>
  <si>
    <t>KH43BE-T</t>
  </si>
  <si>
    <t>KH43BF-G</t>
  </si>
  <si>
    <t>KH43BF-S</t>
  </si>
  <si>
    <t>KH43BF-T</t>
  </si>
  <si>
    <t>KH44BC-T</t>
  </si>
  <si>
    <t>KH44BD-T</t>
  </si>
  <si>
    <t>KH44BE-T</t>
  </si>
  <si>
    <t>KH44BF-T</t>
  </si>
  <si>
    <t>RJ45BA-GA9</t>
  </si>
  <si>
    <t>RJ45BA-J8</t>
  </si>
  <si>
    <t>RJ45BA-J9</t>
  </si>
  <si>
    <t>RJ45BB-GA9</t>
  </si>
  <si>
    <t>RJ45BB-J8</t>
  </si>
  <si>
    <t>RJ45BB-J9</t>
  </si>
  <si>
    <t>RJ45BC-J8-G3P</t>
  </si>
  <si>
    <t>RJ45BC-J9-G3P</t>
  </si>
  <si>
    <t>RJ45BD-A8DF-G3P</t>
  </si>
  <si>
    <t>RJ45BD-A9DF-G3P</t>
  </si>
  <si>
    <t>RJ45DA-GA9</t>
  </si>
  <si>
    <t>RJ45DA-J8</t>
  </si>
  <si>
    <t>RJ45DA-J9</t>
  </si>
  <si>
    <t>RJ45DB-GA9</t>
  </si>
  <si>
    <t>RJ45DB-J8</t>
  </si>
  <si>
    <t>RJ45DB-J9</t>
  </si>
  <si>
    <t>RJ45DC-J8-G3P</t>
  </si>
  <si>
    <t>RJ45DC-J9-G3P</t>
  </si>
  <si>
    <t>RJ45DD-A9DO-G3P</t>
  </si>
  <si>
    <t>RJ45DD-D9DF-G3P</t>
  </si>
  <si>
    <t>RJ45DD-D9DO-G3P</t>
  </si>
  <si>
    <t>RJ46BA-P9</t>
  </si>
  <si>
    <t>RJ46BB-P9</t>
  </si>
  <si>
    <t>RJ46BC-P9-G2P</t>
  </si>
  <si>
    <t>RJ46BD-GA9DF-G2P</t>
  </si>
  <si>
    <t>RJ46DA-H9</t>
  </si>
  <si>
    <t>RJ46DA-P9</t>
  </si>
  <si>
    <t>RJ46DA-T9</t>
  </si>
  <si>
    <t>RJ46DB-H9</t>
  </si>
  <si>
    <t>RJ46DB-P9</t>
  </si>
  <si>
    <t>RJ46DB-T9</t>
  </si>
  <si>
    <t>RJ46DC-P9-G2P</t>
  </si>
  <si>
    <t>RJ46DD-GA9DF-G2P</t>
  </si>
  <si>
    <t>RJ46DD-GA9DO-G2P</t>
  </si>
  <si>
    <t>RJ46DD-GB9DF-G2P</t>
  </si>
  <si>
    <t>RJ46DD-GD9DF-G2P</t>
  </si>
  <si>
    <t>RJ46DD-GD9DO-G2P</t>
  </si>
  <si>
    <t>RJ48BA-G9</t>
  </si>
  <si>
    <t>RJ48BA-L8</t>
  </si>
  <si>
    <t>RJ48BA-L9</t>
  </si>
  <si>
    <t>RJ48BB-G9</t>
  </si>
  <si>
    <t>RJ48BB-L8</t>
  </si>
  <si>
    <t>RJ48BB-L9</t>
  </si>
  <si>
    <t>RJ48BC-L8-G3P</t>
  </si>
  <si>
    <t>RJ48BC-L9-G3P</t>
  </si>
  <si>
    <t>RJ48BDC-L9DO-G3P</t>
  </si>
  <si>
    <t>RJ48BD-L8DF-G3P</t>
  </si>
  <si>
    <t>RJ48BD-L8DO-G3P</t>
  </si>
  <si>
    <t>RJ48BD-L9DF-G3P</t>
  </si>
  <si>
    <t>RJ48DA-G9</t>
  </si>
  <si>
    <t>RJ48DA-GB9</t>
  </si>
  <si>
    <t>RJ48DA-L8</t>
  </si>
  <si>
    <t>RJ48DA-L9</t>
  </si>
  <si>
    <t>RJ48DA-S9</t>
  </si>
  <si>
    <t>RJ48DB-G9</t>
  </si>
  <si>
    <t>RJ48DB-GB9</t>
  </si>
  <si>
    <t>RJ48DB-L8</t>
  </si>
  <si>
    <t>RJ48DB-L9</t>
  </si>
  <si>
    <t>RJ48DB-S9</t>
  </si>
  <si>
    <t>RJ48DC-G9-G3P</t>
  </si>
  <si>
    <t>RJ48DC-L8-G3P</t>
  </si>
  <si>
    <t>RJ48DC-L9-G3P</t>
  </si>
  <si>
    <t>RJ48DC-S9-G3P</t>
  </si>
  <si>
    <t>RJ48DD-G9DO-G3P</t>
  </si>
  <si>
    <t>RJ48DD-L8DF-G3P</t>
  </si>
  <si>
    <t>RJ48DD-L8DO-G3P</t>
  </si>
  <si>
    <t>RJ48DD-L9DO-G3P</t>
  </si>
  <si>
    <t>RJ48DD-S9DF-G3P</t>
  </si>
  <si>
    <t>RJ48DD-S9DO-G3P</t>
  </si>
  <si>
    <t>RJ4ADA-7</t>
  </si>
  <si>
    <t>RJ4ADB-7</t>
  </si>
  <si>
    <t>그랜드카니발</t>
  </si>
  <si>
    <t>VQLB7BG-S</t>
  </si>
  <si>
    <t>니로EV</t>
  </si>
  <si>
    <t>DEEV5GFG-S-7-G7A</t>
  </si>
  <si>
    <t>DEEV5HFF-G-7</t>
  </si>
  <si>
    <t>DEEV5GFC-G-7</t>
  </si>
  <si>
    <t>DEEV5GFC-S-7</t>
  </si>
  <si>
    <t>DEEV5GFE-S-7</t>
  </si>
  <si>
    <t>DEEV5GFE-S-71</t>
  </si>
  <si>
    <t>DEEV5GFF-G-7</t>
  </si>
  <si>
    <t>DEEV5GFF-S-7</t>
  </si>
  <si>
    <t>DEEV5GFF-X-7</t>
  </si>
  <si>
    <t>DEEV5HFC-G-7</t>
  </si>
  <si>
    <t>DEEV5HFC-S-7</t>
  </si>
  <si>
    <t>DEEV5HFF-S-7</t>
  </si>
  <si>
    <t>니로하이브리드</t>
  </si>
  <si>
    <t>DE5CGA-G-6</t>
  </si>
  <si>
    <t>DE5CGA-G-8</t>
  </si>
  <si>
    <t>DE5CGA-L</t>
  </si>
  <si>
    <t>DE5CGA-S</t>
  </si>
  <si>
    <t>DE5CGA-S-6</t>
  </si>
  <si>
    <t>DE5CGB-G-6</t>
  </si>
  <si>
    <t>DE5CGB-G-8</t>
  </si>
  <si>
    <t>DE5CGB-L-6</t>
  </si>
  <si>
    <t>DE5CGB-S-6</t>
  </si>
  <si>
    <t>DE5CGB-S-8</t>
  </si>
  <si>
    <t>DE5CGC-G-6</t>
  </si>
  <si>
    <t>DE5CGC-G-8</t>
  </si>
  <si>
    <t>DE5CGC-L-6</t>
  </si>
  <si>
    <t>DE5CGC-S-6</t>
  </si>
  <si>
    <t>DE5CGC-S-8</t>
  </si>
  <si>
    <t>DE5CGD-G-6</t>
  </si>
  <si>
    <t>DE5CGD-L-6</t>
  </si>
  <si>
    <t>DE5CGD-S-6</t>
  </si>
  <si>
    <t>DE5CGD-S-8</t>
  </si>
  <si>
    <t>DE5CGD-T-6</t>
  </si>
  <si>
    <t>DE5CGD-T-8</t>
  </si>
  <si>
    <t>DE5CGG-T-8-G5A</t>
  </si>
  <si>
    <t>DE5CGH-G-6-G5A</t>
  </si>
  <si>
    <t>DE5CGH-L-6-G5A</t>
  </si>
  <si>
    <t>DE5CGH-S-6-G5A</t>
  </si>
  <si>
    <t>DE5CGH-T-8-G5A</t>
  </si>
  <si>
    <t>DEPH5DGB-G</t>
  </si>
  <si>
    <t>DEPH5DGB-S</t>
  </si>
  <si>
    <t>DEPH5DGC-G</t>
  </si>
  <si>
    <t>DEPH5DGC-S</t>
  </si>
  <si>
    <t>DEPH5DGD-G</t>
  </si>
  <si>
    <t>DEPH5DGD-S</t>
  </si>
  <si>
    <t>SG25CGA-G6DF-G5A</t>
  </si>
  <si>
    <t>SG25CGA-G8DF-G5A</t>
  </si>
  <si>
    <t>SG25CGA-L6DO-G5A</t>
  </si>
  <si>
    <t>SG25CGA-L8DF-G5A</t>
  </si>
  <si>
    <t>SG25CGA-L8DO-G5A</t>
  </si>
  <si>
    <t>TAM21BL-L-4</t>
  </si>
  <si>
    <t>TAM21BM-M-4</t>
  </si>
  <si>
    <t>TAM51BA-L</t>
  </si>
  <si>
    <t>TAM51BA-P</t>
  </si>
  <si>
    <t>TAM51BA-S</t>
  </si>
  <si>
    <t>TAM51BA-T</t>
  </si>
  <si>
    <t>TAM51BD-L-92</t>
  </si>
  <si>
    <t>TAM51BD-P-92</t>
  </si>
  <si>
    <t>TAM51BD-S-92</t>
  </si>
  <si>
    <t>TAM51BD-T-92</t>
  </si>
  <si>
    <t>TAM51BE-L-92</t>
  </si>
  <si>
    <t>TAM51BE-P-92</t>
  </si>
  <si>
    <t>TAM51BE-S-92</t>
  </si>
  <si>
    <t>TAM51BE-T-92</t>
  </si>
  <si>
    <t>TAM51BF-L</t>
  </si>
  <si>
    <t>TAM51BF-S</t>
  </si>
  <si>
    <t>TAM51BF-T</t>
  </si>
  <si>
    <t>TAM51BH-L</t>
  </si>
  <si>
    <t>TAM51BH-S</t>
  </si>
  <si>
    <t>TAM51BH-T</t>
  </si>
  <si>
    <t>TAM51BI-L</t>
  </si>
  <si>
    <t>TAM51BI-S</t>
  </si>
  <si>
    <t>TAM51BI-T</t>
  </si>
  <si>
    <t>TAM51BJ-L</t>
  </si>
  <si>
    <t>TAM51BJ-S</t>
  </si>
  <si>
    <t>TAM51BJ-T</t>
  </si>
  <si>
    <t>TAM51BK-L</t>
  </si>
  <si>
    <t>TAM51BK-S</t>
  </si>
  <si>
    <t>TAM51BK-T</t>
  </si>
  <si>
    <t>TAM51BL-G-4</t>
  </si>
  <si>
    <t>TAM51BL-G-5</t>
  </si>
  <si>
    <t>TAM51BL-P-4</t>
  </si>
  <si>
    <t>TAM51BL-P-5</t>
  </si>
  <si>
    <t>TAM51BL-S-4</t>
  </si>
  <si>
    <t>TAM51BL-S-5</t>
  </si>
  <si>
    <t>TAM51BL-T-5</t>
  </si>
  <si>
    <t>TAM51BM-G-4</t>
  </si>
  <si>
    <t>TAM51BM-G-5</t>
  </si>
  <si>
    <t>TAM51BM-P-4</t>
  </si>
  <si>
    <t>TAM51BM-P-5</t>
  </si>
  <si>
    <t>TAM51BM-S-4</t>
  </si>
  <si>
    <t>TAM51BM-S-5</t>
  </si>
  <si>
    <t>TAM51BM-T-5</t>
  </si>
  <si>
    <t>TAM51BN-G-4</t>
  </si>
  <si>
    <t>TAM51BN-G-5</t>
  </si>
  <si>
    <t>TAM51BN-S-4</t>
  </si>
  <si>
    <t>TAM51BN-S-5</t>
  </si>
  <si>
    <t>TAM51BN-T-5</t>
  </si>
  <si>
    <t>TAM51BO-G-5-G3A</t>
  </si>
  <si>
    <t>TAM51BO-S-4-G3A</t>
  </si>
  <si>
    <t>TAM51BO-T-5-G3A</t>
  </si>
  <si>
    <t>TAM51BP-S-4-G3A</t>
  </si>
  <si>
    <t>TAM51BP-S-5-G3A</t>
  </si>
  <si>
    <t>TAM51BP-T-5-G3A</t>
  </si>
  <si>
    <t>TAM51EE-S-92</t>
  </si>
  <si>
    <t>TAM51EE-T-92</t>
  </si>
  <si>
    <t>TAM51EF-T</t>
  </si>
  <si>
    <t>TAM51EH-T</t>
  </si>
  <si>
    <t>TAM52BA-L</t>
  </si>
  <si>
    <t>TAM52BA-P</t>
  </si>
  <si>
    <t>TAM52BA-S</t>
  </si>
  <si>
    <t>TAM52BA-T</t>
  </si>
  <si>
    <t>TAM52BD-L-92</t>
  </si>
  <si>
    <t>TAM52BD-P-92</t>
  </si>
  <si>
    <t>TAM52BD-S-92</t>
  </si>
  <si>
    <t>TAM52BD-T-92</t>
  </si>
  <si>
    <t>TAM52BE-S-92</t>
  </si>
  <si>
    <t>TAM52BE-T-92</t>
  </si>
  <si>
    <t>TAM52BF-T</t>
  </si>
  <si>
    <t>TAM52BG-T</t>
  </si>
  <si>
    <t>TAM52BH-T</t>
  </si>
  <si>
    <t>TAM52BI-T</t>
  </si>
  <si>
    <t>TAM52BJ-T</t>
  </si>
  <si>
    <t>TAM52BK-T</t>
  </si>
  <si>
    <t>TAM53EE-P-92</t>
  </si>
  <si>
    <t>TAM53EF-S</t>
  </si>
  <si>
    <t>TAM53EF-T</t>
  </si>
  <si>
    <t>TAM53EH-S</t>
  </si>
  <si>
    <t>TAM53EH-T</t>
  </si>
  <si>
    <t>TAM53EI-S</t>
  </si>
  <si>
    <t>TAM53EI-T</t>
  </si>
  <si>
    <t>TAM53EJ-S</t>
  </si>
  <si>
    <t>TAM53EJ-T</t>
  </si>
  <si>
    <t>TAM55BL-T-5</t>
  </si>
  <si>
    <t>TAM55BM-T-5</t>
  </si>
  <si>
    <t>TAMV1BC-92</t>
  </si>
  <si>
    <t>TAMV1BD-92</t>
  </si>
  <si>
    <t>TAMV1BE-92</t>
  </si>
  <si>
    <t>TAMV1BF</t>
  </si>
  <si>
    <t>TAMV1BH</t>
  </si>
  <si>
    <t>TAMV1BI</t>
  </si>
  <si>
    <t>TAMV1BJ</t>
  </si>
  <si>
    <t>TAMV1BK</t>
  </si>
  <si>
    <t>레이전기차</t>
  </si>
  <si>
    <t>TAMEV4A-L9</t>
  </si>
  <si>
    <t>TAMEV4D-L9</t>
  </si>
  <si>
    <t>TAMEV4E-L9</t>
  </si>
  <si>
    <t>TAMEV4F</t>
  </si>
  <si>
    <t>TAMEV4I</t>
  </si>
  <si>
    <t>TAMEV4J</t>
  </si>
  <si>
    <t>TAMEVVE-L9</t>
  </si>
  <si>
    <t>BAH42A</t>
  </si>
  <si>
    <t>BAH42B</t>
  </si>
  <si>
    <t>BAH42C</t>
  </si>
  <si>
    <t>BAH42C6</t>
  </si>
  <si>
    <t>BAH42C7</t>
  </si>
  <si>
    <t>BAH42D</t>
  </si>
  <si>
    <t>BAH42D6</t>
  </si>
  <si>
    <t>BAH42D7</t>
  </si>
  <si>
    <t>BAH42E8</t>
  </si>
  <si>
    <t>BAH42F8</t>
  </si>
  <si>
    <t>BAH42G</t>
  </si>
  <si>
    <t>BAH42G-VAN</t>
  </si>
  <si>
    <t>BAH42H</t>
  </si>
  <si>
    <t>BAH42H-SP</t>
  </si>
  <si>
    <t>BAH42J9</t>
  </si>
  <si>
    <t>BAH42J9B</t>
  </si>
  <si>
    <t>BAH42J9-VAN</t>
  </si>
  <si>
    <t>BAH42K9</t>
  </si>
  <si>
    <t>BAH42K9-SP</t>
  </si>
  <si>
    <t>BAH42L-VAN</t>
  </si>
  <si>
    <t>BAH42V6</t>
  </si>
  <si>
    <t>BAH42V7</t>
  </si>
  <si>
    <t>BAH42V8</t>
  </si>
  <si>
    <t>BAH43A</t>
  </si>
  <si>
    <t>BAH43B</t>
  </si>
  <si>
    <t>BAH43C</t>
  </si>
  <si>
    <t>BAH43C6</t>
  </si>
  <si>
    <t>BAH43C7</t>
  </si>
  <si>
    <t>BAH43D</t>
  </si>
  <si>
    <t>BAH43D6</t>
  </si>
  <si>
    <t>BAH43D7</t>
  </si>
  <si>
    <t>BAH43E8</t>
  </si>
  <si>
    <t>BAH43EB8</t>
  </si>
  <si>
    <t>BAH43F8</t>
  </si>
  <si>
    <t>BAH43G</t>
  </si>
  <si>
    <t>BAH43G-VAN</t>
  </si>
  <si>
    <t>BAH43H</t>
  </si>
  <si>
    <t>BAH43H-SP</t>
  </si>
  <si>
    <t>BAH43J9</t>
  </si>
  <si>
    <t>BAH43J9B</t>
  </si>
  <si>
    <t>BAH43J9-VAN</t>
  </si>
  <si>
    <t>BAH43K9</t>
  </si>
  <si>
    <t>BAH43K9-SP</t>
  </si>
  <si>
    <t>BAH43V6</t>
  </si>
  <si>
    <t>BAH43V7</t>
  </si>
  <si>
    <t>BAH43V8</t>
  </si>
  <si>
    <t>BAH82M9</t>
  </si>
  <si>
    <t>BAH82M9-SP</t>
  </si>
  <si>
    <t>BAH83M9</t>
  </si>
  <si>
    <t>BAH83M9-SP</t>
  </si>
  <si>
    <t>BAV42D</t>
  </si>
  <si>
    <t>BAV43D</t>
  </si>
  <si>
    <t>JA21AA-L</t>
  </si>
  <si>
    <t>JA21AB-L</t>
  </si>
  <si>
    <t>JA21AC-L</t>
  </si>
  <si>
    <t>JA21AD-L</t>
  </si>
  <si>
    <t>JA21BA-L</t>
  </si>
  <si>
    <t>JA21BB-L</t>
  </si>
  <si>
    <t>JA21BC-L</t>
  </si>
  <si>
    <t>JA21BD-L</t>
  </si>
  <si>
    <t>JA51AA-G</t>
  </si>
  <si>
    <t>JA51AA-P</t>
  </si>
  <si>
    <t>JA51AA-S</t>
  </si>
  <si>
    <t>JA51AA-S6</t>
  </si>
  <si>
    <t>JA51AA-S6-P</t>
  </si>
  <si>
    <t>JA51AA-S-P</t>
  </si>
  <si>
    <t>JA51AA-T6-P</t>
  </si>
  <si>
    <t>JA51AB-G</t>
  </si>
  <si>
    <t>JA51AB-P</t>
  </si>
  <si>
    <t>JA51AB-S</t>
  </si>
  <si>
    <t>JA51AB-S6</t>
  </si>
  <si>
    <t>JA51AB-S6-P</t>
  </si>
  <si>
    <t>JA51AB-S-P</t>
  </si>
  <si>
    <t>JA51AB-T6-P</t>
  </si>
  <si>
    <t>JA51AC-G</t>
  </si>
  <si>
    <t>JA51AC-P</t>
  </si>
  <si>
    <t>JA51AC-S</t>
  </si>
  <si>
    <t>JA51AC-S6</t>
  </si>
  <si>
    <t>JA51AC-S6-P</t>
  </si>
  <si>
    <t>JA51AC-S-P</t>
  </si>
  <si>
    <t>JA51AC-T6-P</t>
  </si>
  <si>
    <t>JA51AD-G</t>
  </si>
  <si>
    <t>JA51AD-P</t>
  </si>
  <si>
    <t>JA51AD-P6</t>
  </si>
  <si>
    <t>JA51AD-S</t>
  </si>
  <si>
    <t>JA51AD-S6</t>
  </si>
  <si>
    <t>JA51AD-S6-P</t>
  </si>
  <si>
    <t>JA51AD-S-P</t>
  </si>
  <si>
    <t>JA51AD-T6-P</t>
  </si>
  <si>
    <t>JA51BA-G</t>
  </si>
  <si>
    <t>JA51BA-P</t>
  </si>
  <si>
    <t>JA51BA-S</t>
  </si>
  <si>
    <t>JA51BA-S6</t>
  </si>
  <si>
    <t>JA51BA-S6-P</t>
  </si>
  <si>
    <t>JA51BA-S-P</t>
  </si>
  <si>
    <t>JA51BA-T6-P</t>
  </si>
  <si>
    <t>JA51BB-G</t>
  </si>
  <si>
    <t>JA51BB-P</t>
  </si>
  <si>
    <t>JA51BB-S</t>
  </si>
  <si>
    <t>JA51BB-S6</t>
  </si>
  <si>
    <t>JA51BB-S6-P</t>
  </si>
  <si>
    <t>JA51BB-S-P</t>
  </si>
  <si>
    <t>JA51BB-T6-P</t>
  </si>
  <si>
    <t>JA51BC-G</t>
  </si>
  <si>
    <t>JA51BC-P</t>
  </si>
  <si>
    <t>JA51BC-P6</t>
  </si>
  <si>
    <t>JA51BC-S</t>
  </si>
  <si>
    <t>JA51BC-S6</t>
  </si>
  <si>
    <t>JA51BC-S6-P</t>
  </si>
  <si>
    <t>JA51BC-S-P</t>
  </si>
  <si>
    <t>JA51BC-T6-P</t>
  </si>
  <si>
    <t>JA51BD-G</t>
  </si>
  <si>
    <t>JA51BD-P</t>
  </si>
  <si>
    <t>JA51BD-P6</t>
  </si>
  <si>
    <t>JA51BD-S</t>
  </si>
  <si>
    <t>JA51BD-S6</t>
  </si>
  <si>
    <t>JA51BD-S6-P</t>
  </si>
  <si>
    <t>JA51BD-S-P</t>
  </si>
  <si>
    <t>JA51BD-T6-P</t>
  </si>
  <si>
    <t>JA53AA-P</t>
  </si>
  <si>
    <t>JA53AA-S</t>
  </si>
  <si>
    <t>JA53AA-S6</t>
  </si>
  <si>
    <t>JA53AB-P</t>
  </si>
  <si>
    <t>JA53AB-S</t>
  </si>
  <si>
    <t>JA53AB-S6</t>
  </si>
  <si>
    <t>JA53BA-P</t>
  </si>
  <si>
    <t>JA53BA-S</t>
  </si>
  <si>
    <t>JA53BA-S6</t>
  </si>
  <si>
    <t>JA53BB-P</t>
  </si>
  <si>
    <t>JA53BB-S</t>
  </si>
  <si>
    <t>JA53BB-S6</t>
  </si>
  <si>
    <t>JA53BC-P</t>
  </si>
  <si>
    <t>JA53BC-S</t>
  </si>
  <si>
    <t>JA53BC-S6</t>
  </si>
  <si>
    <t>JA53BD-P</t>
  </si>
  <si>
    <t>JA53BD-S</t>
  </si>
  <si>
    <t>JA53BD-S6</t>
  </si>
  <si>
    <t>JA54BE-G4-G3A</t>
  </si>
  <si>
    <t>JA54BE-S4-G3A</t>
  </si>
  <si>
    <t>JA54BE-S6-G3A</t>
  </si>
  <si>
    <t>JA54BG-S4-G3A</t>
  </si>
  <si>
    <t>JA54BG-S6-G3A</t>
  </si>
  <si>
    <t>JA56BA-T</t>
  </si>
  <si>
    <t>JA56BA-T6</t>
  </si>
  <si>
    <t>JA56BB-T</t>
  </si>
  <si>
    <t>JA56BB-T6</t>
  </si>
  <si>
    <t>JA56BC-T6</t>
  </si>
  <si>
    <t>SA54A1</t>
  </si>
  <si>
    <t>SA54A1-SP</t>
  </si>
  <si>
    <t>SA54A1-T</t>
  </si>
  <si>
    <t>SA54A1-TSP</t>
  </si>
  <si>
    <t>SA54A2</t>
  </si>
  <si>
    <t>SA54A2-SP</t>
  </si>
  <si>
    <t>SA54A2-T</t>
  </si>
  <si>
    <t>SA54A2-TSP</t>
  </si>
  <si>
    <t>SA54M1</t>
  </si>
  <si>
    <t>SA54M1-SP</t>
  </si>
  <si>
    <t>SA54M1-T</t>
  </si>
  <si>
    <t>SA54M1-TSP</t>
  </si>
  <si>
    <t>SA54M2</t>
  </si>
  <si>
    <t>SA54M2-SP</t>
  </si>
  <si>
    <t>SA54M2-T</t>
  </si>
  <si>
    <t>SA54M2-TSP</t>
  </si>
  <si>
    <t>SA58A1</t>
  </si>
  <si>
    <t>SA58A1-T</t>
  </si>
  <si>
    <t>SA58A2</t>
  </si>
  <si>
    <t>SA58A2-T</t>
  </si>
  <si>
    <t>SA58M1</t>
  </si>
  <si>
    <t>SA58M1-T</t>
  </si>
  <si>
    <t>SA58M2</t>
  </si>
  <si>
    <t>SA58M2-T</t>
  </si>
  <si>
    <t>SAV4A1</t>
  </si>
  <si>
    <t>SAV4A2</t>
  </si>
  <si>
    <t>SAV4M1</t>
  </si>
  <si>
    <t>SAV4M2</t>
  </si>
  <si>
    <t>TA21AA-G</t>
  </si>
  <si>
    <t>TA21AB-G-92</t>
  </si>
  <si>
    <t>TA21AC-G</t>
  </si>
  <si>
    <t>TA21AE-G</t>
  </si>
  <si>
    <t>TA21AG-G</t>
  </si>
  <si>
    <t>TA21AG-L</t>
  </si>
  <si>
    <t>TA21BA-G</t>
  </si>
  <si>
    <t>TA21BB-G-92</t>
  </si>
  <si>
    <t>TA21BC-G</t>
  </si>
  <si>
    <t>TA21BE-G</t>
  </si>
  <si>
    <t>TA21BG-G</t>
  </si>
  <si>
    <t>TA21BG-L</t>
  </si>
  <si>
    <t>TA51AA-S-P</t>
  </si>
  <si>
    <t>TA51AA-T-P</t>
  </si>
  <si>
    <t>TA51AB-G-92</t>
  </si>
  <si>
    <t>TA51AB-S-92</t>
  </si>
  <si>
    <t>TA51AB-S-P-92</t>
  </si>
  <si>
    <t>TA51AB-T-92</t>
  </si>
  <si>
    <t>TA51AB-T-P-92</t>
  </si>
  <si>
    <t>TA51AC-G</t>
  </si>
  <si>
    <t>TA51AC-S</t>
  </si>
  <si>
    <t>TA51AC-T</t>
  </si>
  <si>
    <t>TA51AC-T-P</t>
  </si>
  <si>
    <t>TA51AE-G</t>
  </si>
  <si>
    <t>TA51AE-S</t>
  </si>
  <si>
    <t>TA51AE-S-P</t>
  </si>
  <si>
    <t>TA51AE-T</t>
  </si>
  <si>
    <t>TA51AE-T-P</t>
  </si>
  <si>
    <t>TA51AG-G</t>
  </si>
  <si>
    <t>TA51AG-L</t>
  </si>
  <si>
    <t>TA51AG-S</t>
  </si>
  <si>
    <t>TA51BA-S-P</t>
  </si>
  <si>
    <t>TA51BA-T-P</t>
  </si>
  <si>
    <t>TA51BB-G-92</t>
  </si>
  <si>
    <t>TA51BB-S-92</t>
  </si>
  <si>
    <t>TA51BB-S-P-92</t>
  </si>
  <si>
    <t>TA51BB-T-92</t>
  </si>
  <si>
    <t>TA51BB-T-P-92</t>
  </si>
  <si>
    <t>TA51BC-G</t>
  </si>
  <si>
    <t>TA51BC-S</t>
  </si>
  <si>
    <t>TA51BC-T</t>
  </si>
  <si>
    <t>TA51BC-T-P</t>
  </si>
  <si>
    <t>TA51BE-G</t>
  </si>
  <si>
    <t>TA51BE-S</t>
  </si>
  <si>
    <t>TA51BE-S-P</t>
  </si>
  <si>
    <t>TA51BE-T</t>
  </si>
  <si>
    <t>TA51BE-T-P</t>
  </si>
  <si>
    <t>TA51BG-G</t>
  </si>
  <si>
    <t>TA51BG-L</t>
  </si>
  <si>
    <t>TA51BG-S</t>
  </si>
  <si>
    <t>TA51BH-G-P</t>
  </si>
  <si>
    <t>TA51BH-S-P</t>
  </si>
  <si>
    <t>TA51EB-G-92</t>
  </si>
  <si>
    <t>TA51EB-S-92</t>
  </si>
  <si>
    <t>TA51EB-T-92</t>
  </si>
  <si>
    <t>TA51EC-G</t>
  </si>
  <si>
    <t>TA51EC-S</t>
  </si>
  <si>
    <t>TA51EE-G</t>
  </si>
  <si>
    <t>TA51EE-S</t>
  </si>
  <si>
    <t>TA55AA-G</t>
  </si>
  <si>
    <t>TA55AA-S</t>
  </si>
  <si>
    <t>TA55AA-T</t>
  </si>
  <si>
    <t>TA55AB-G-92</t>
  </si>
  <si>
    <t>TA55AB-S-92</t>
  </si>
  <si>
    <t>TA55AB-T-92</t>
  </si>
  <si>
    <t>TA55AC-G</t>
  </si>
  <si>
    <t>TA55AC-S</t>
  </si>
  <si>
    <t>TA55AD-G</t>
  </si>
  <si>
    <t>TA55AD-S</t>
  </si>
  <si>
    <t>TA55AE-G</t>
  </si>
  <si>
    <t>TA55AE-S</t>
  </si>
  <si>
    <t>TA55AG-L</t>
  </si>
  <si>
    <t>TA55AG-S</t>
  </si>
  <si>
    <t>TA55BA-G</t>
  </si>
  <si>
    <t>TA55BA-S</t>
  </si>
  <si>
    <t>TA55BA-T</t>
  </si>
  <si>
    <t>TA55BB-G-92</t>
  </si>
  <si>
    <t>TA55BB-S-92</t>
  </si>
  <si>
    <t>TA55BB-T-92</t>
  </si>
  <si>
    <t>TA55BC-G</t>
  </si>
  <si>
    <t>TA55BC-S</t>
  </si>
  <si>
    <t>TA55BD-G</t>
  </si>
  <si>
    <t>TA55BD-S</t>
  </si>
  <si>
    <t>TA55BE-G</t>
  </si>
  <si>
    <t>TA55BE-S</t>
  </si>
  <si>
    <t>TA55BG-L</t>
  </si>
  <si>
    <t>TA55BG-S</t>
  </si>
  <si>
    <t>TA56EG-S</t>
  </si>
  <si>
    <t>TA56EH-S-P</t>
  </si>
  <si>
    <t>TA-G10GL5-A1</t>
  </si>
  <si>
    <t>TA-G10GL5-M1</t>
  </si>
  <si>
    <t>TA-G10GLS5-A1</t>
  </si>
  <si>
    <t>TA-G10GLS5-M1</t>
  </si>
  <si>
    <t>TA-G10TOP5-A1</t>
  </si>
  <si>
    <t>TA-G10TOP5-M1</t>
  </si>
  <si>
    <t>HM54BO-L</t>
  </si>
  <si>
    <t>HM54BP-L</t>
  </si>
  <si>
    <t>HM54BQ-M</t>
  </si>
  <si>
    <t>HM54DFO-L</t>
  </si>
  <si>
    <t>HM54DFO-S</t>
  </si>
  <si>
    <t>HM54DFP-L</t>
  </si>
  <si>
    <t>HM54DFP-S</t>
  </si>
  <si>
    <t>HM54DPO-L</t>
  </si>
  <si>
    <t>HM54DPP-L</t>
  </si>
  <si>
    <t>HM54DQ-M</t>
  </si>
  <si>
    <t>HM54DQ-N</t>
  </si>
  <si>
    <t>HM54DR-M-82</t>
  </si>
  <si>
    <t>HM54DR-N-82</t>
  </si>
  <si>
    <t>HM54DS-M-82</t>
  </si>
  <si>
    <t>HM54DS-N-82</t>
  </si>
  <si>
    <t>HM54DS-R-82</t>
  </si>
  <si>
    <t>HM54DT-M-2-H1N</t>
  </si>
  <si>
    <t>HM54DT-M-8-H1N</t>
  </si>
  <si>
    <t>HM54DT-N-2-H1N</t>
  </si>
  <si>
    <t>HM54DT-R-2-H1N</t>
  </si>
  <si>
    <t>HM54DU-M-2-H1Y</t>
  </si>
  <si>
    <t>HM54DU-M-8-H1Y</t>
  </si>
  <si>
    <t>HM54DU-N-2-H1Y</t>
  </si>
  <si>
    <t>HM64DR-M-2</t>
  </si>
  <si>
    <t>HM64DR-M-8</t>
  </si>
  <si>
    <t>HM64DR-N-2</t>
  </si>
  <si>
    <t>HM64DR-R-2</t>
  </si>
  <si>
    <t>HM64DS-M-2</t>
  </si>
  <si>
    <t>HM64DS-M-8</t>
  </si>
  <si>
    <t>HM64DS-R-2</t>
  </si>
  <si>
    <t>HM64DT-M-2-H1N</t>
  </si>
  <si>
    <t>HM64DT-M-8-H1N</t>
  </si>
  <si>
    <t>HM64DU-M-2-H1Y</t>
  </si>
  <si>
    <t>HM71BF-H</t>
  </si>
  <si>
    <t>HM71BF-L</t>
  </si>
  <si>
    <t>HM71BG-H</t>
  </si>
  <si>
    <t>HM72DFF-H</t>
  </si>
  <si>
    <t>HM72DFG-H</t>
  </si>
  <si>
    <t>HM72DFG-H-6</t>
  </si>
  <si>
    <t>HM72DH-H</t>
  </si>
  <si>
    <t>HM73BF-H</t>
  </si>
  <si>
    <t>HM73BF-L</t>
  </si>
  <si>
    <t>HM73BG-H</t>
  </si>
  <si>
    <t>HM73BG-L</t>
  </si>
  <si>
    <t>HM73DFF-H</t>
  </si>
  <si>
    <t>HM73DF-H</t>
  </si>
  <si>
    <t>HM73DF-L</t>
  </si>
  <si>
    <t>HM73DG-H</t>
  </si>
  <si>
    <t>HM73DG-L</t>
  </si>
  <si>
    <t>HM74BG-H-L93</t>
  </si>
  <si>
    <t>HM74BG-L-L93</t>
  </si>
  <si>
    <t>HM74BH-H</t>
  </si>
  <si>
    <t>HM74BH-L</t>
  </si>
  <si>
    <t>HM74BH-S</t>
  </si>
  <si>
    <t>HM74BH-T</t>
  </si>
  <si>
    <t>HM74BJ-L</t>
  </si>
  <si>
    <t>HM74BK-L</t>
  </si>
  <si>
    <t>HM74BK-S</t>
  </si>
  <si>
    <t>HM74BK-T</t>
  </si>
  <si>
    <t>HM74BL-L</t>
  </si>
  <si>
    <t>HM74BL-T</t>
  </si>
  <si>
    <t>HM74BN-S</t>
  </si>
  <si>
    <t>HM74BN-T</t>
  </si>
  <si>
    <t>HM74BO-L</t>
  </si>
  <si>
    <t>HM74BP-L</t>
  </si>
  <si>
    <t>HM74BPL-S</t>
  </si>
  <si>
    <t>HM74BQ-M</t>
  </si>
  <si>
    <t>HM74DFG-H-L93</t>
  </si>
  <si>
    <t>HM74DFH-S</t>
  </si>
  <si>
    <t>HM74DFH-T</t>
  </si>
  <si>
    <t>HM74DFK-S</t>
  </si>
  <si>
    <t>HM74DFK-T</t>
  </si>
  <si>
    <t>HM74DFL-T</t>
  </si>
  <si>
    <t>HM74DFN-S</t>
  </si>
  <si>
    <t>HM74DFN-T</t>
  </si>
  <si>
    <t>HM74DFO-L</t>
  </si>
  <si>
    <t>HM74DFO-S</t>
  </si>
  <si>
    <t>HM74DFP-L</t>
  </si>
  <si>
    <t>HM74DFP-S</t>
  </si>
  <si>
    <t>HM74DH-H</t>
  </si>
  <si>
    <t>HM74DL-L</t>
  </si>
  <si>
    <t>HM74DL-S</t>
  </si>
  <si>
    <t>HM74DPG-H-L93</t>
  </si>
  <si>
    <t>HM74DPG-L-L93</t>
  </si>
  <si>
    <t>HM74DPH-H</t>
  </si>
  <si>
    <t>HM74DPH-L</t>
  </si>
  <si>
    <t>HM74DPH-S</t>
  </si>
  <si>
    <t>HM74DPJ-L</t>
  </si>
  <si>
    <t>HM74DPK-L</t>
  </si>
  <si>
    <t>HM74DPK-S</t>
  </si>
  <si>
    <t>HM74DPL-S</t>
  </si>
  <si>
    <t>HM74DPN-S</t>
  </si>
  <si>
    <t>HM74DPO-L</t>
  </si>
  <si>
    <t>HM74DPP-L</t>
  </si>
  <si>
    <t>HM74DQ-M</t>
  </si>
  <si>
    <t>HM74DQ-N</t>
  </si>
  <si>
    <t>HM74DR-M-2</t>
  </si>
  <si>
    <t>HM74DR-M-8</t>
  </si>
  <si>
    <t>HM74DR-N-2</t>
  </si>
  <si>
    <t>HM74DS-M-2</t>
  </si>
  <si>
    <t>HM74DS-M-8</t>
  </si>
  <si>
    <t>HM74DS-R-2</t>
  </si>
  <si>
    <t>HM74DT-M-2-H1N</t>
  </si>
  <si>
    <t>HM74DT-M-8-H1N</t>
  </si>
  <si>
    <t>HM74DT-N-2-H1N</t>
  </si>
  <si>
    <t>HM74DU-M-2-H1Y</t>
  </si>
  <si>
    <t>HM74DU-M-8-H1Y</t>
  </si>
  <si>
    <t>JH713D-H</t>
  </si>
  <si>
    <t>JH713D-L</t>
  </si>
  <si>
    <t>JH713E-H</t>
  </si>
  <si>
    <t>JH713E-L</t>
  </si>
  <si>
    <t>JH728FD-H</t>
  </si>
  <si>
    <t>JH728FE-H</t>
  </si>
  <si>
    <t>JH733A-B-H</t>
  </si>
  <si>
    <t>JH733A-B-L</t>
  </si>
  <si>
    <t>JH733A-H</t>
  </si>
  <si>
    <t>JH733A-L</t>
  </si>
  <si>
    <t>JH733A-RB-H</t>
  </si>
  <si>
    <t>JH733A-SB-H</t>
  </si>
  <si>
    <t>JH733A-S-H</t>
  </si>
  <si>
    <t>JH733A-SRB-H</t>
  </si>
  <si>
    <t>JH733AS-STB-L</t>
  </si>
  <si>
    <t>JH733AS-ST-L</t>
  </si>
  <si>
    <t>JH733B-B-H</t>
  </si>
  <si>
    <t>JH733B-B-L</t>
  </si>
  <si>
    <t>JH733B-H</t>
  </si>
  <si>
    <t>JH733B-RB-H</t>
  </si>
  <si>
    <t>JH733B-SB-H</t>
  </si>
  <si>
    <t>JH733B-S-H</t>
  </si>
  <si>
    <t>JH733B-SRB-H</t>
  </si>
  <si>
    <t>JH733BS-STB-L</t>
  </si>
  <si>
    <t>JH733BS-ST-L</t>
  </si>
  <si>
    <t>JH733B-ST-L</t>
  </si>
  <si>
    <t>JH733B-TB-L</t>
  </si>
  <si>
    <t>JH733B-T-L</t>
  </si>
  <si>
    <t>JH733C-B-L</t>
  </si>
  <si>
    <t>JH733C-L</t>
  </si>
  <si>
    <t>JH733C-SB-L</t>
  </si>
  <si>
    <t>JH733C-S-L</t>
  </si>
  <si>
    <t>JH733CS-STB-L</t>
  </si>
  <si>
    <t>JH733CS-ST-L</t>
  </si>
  <si>
    <t>JH733C-STB-L</t>
  </si>
  <si>
    <t>JH733C-ST-L</t>
  </si>
  <si>
    <t>JH733C-TB-L</t>
  </si>
  <si>
    <t>JH733C-T-L</t>
  </si>
  <si>
    <t>JH733D-L</t>
  </si>
  <si>
    <t>JH733D-SB-L</t>
  </si>
  <si>
    <t>JH733D-S-H</t>
  </si>
  <si>
    <t>JH733D-ST-L</t>
  </si>
  <si>
    <t>JH733D-TB-L</t>
  </si>
  <si>
    <t>JH733D-T-L</t>
  </si>
  <si>
    <t>JH733E-H</t>
  </si>
  <si>
    <t>JH733E-L</t>
  </si>
  <si>
    <t>JH738A-B-H</t>
  </si>
  <si>
    <t>JH738A-B-L</t>
  </si>
  <si>
    <t>JH738A-H</t>
  </si>
  <si>
    <t>JH738A-L</t>
  </si>
  <si>
    <t>JH738AS-STB-L</t>
  </si>
  <si>
    <t>JH738AS-ST-L</t>
  </si>
  <si>
    <t>JH738B-B-L</t>
  </si>
  <si>
    <t>JH738B-H</t>
  </si>
  <si>
    <t>JH738B-L</t>
  </si>
  <si>
    <t>JH738B-SB-H</t>
  </si>
  <si>
    <t>JH738B-S-H</t>
  </si>
  <si>
    <t>JH738B-S-L</t>
  </si>
  <si>
    <t>JH738BS-STB-L</t>
  </si>
  <si>
    <t>JH738BS-ST-L</t>
  </si>
  <si>
    <t>JH738B-STB-L</t>
  </si>
  <si>
    <t>JH738B-ST-L</t>
  </si>
  <si>
    <t>JH738B-TB-L</t>
  </si>
  <si>
    <t>JH738B-T-L</t>
  </si>
  <si>
    <t>JH738C-B-L</t>
  </si>
  <si>
    <t>JH738C-L</t>
  </si>
  <si>
    <t>JH738C-SB-L</t>
  </si>
  <si>
    <t>JH738C-S-L</t>
  </si>
  <si>
    <t>JH738CS-STB-L</t>
  </si>
  <si>
    <t>JH738CS-ST-L</t>
  </si>
  <si>
    <t>JH738C-STB-L</t>
  </si>
  <si>
    <t>JH738C-ST-L</t>
  </si>
  <si>
    <t>JH738C-TB-L</t>
  </si>
  <si>
    <t>JH738C-T-L</t>
  </si>
  <si>
    <t>JH738D-B-H</t>
  </si>
  <si>
    <t>JH738D-B-L</t>
  </si>
  <si>
    <t>JH738D-L</t>
  </si>
  <si>
    <t>JH738D-SB-L</t>
  </si>
  <si>
    <t>JH738D-S-L</t>
  </si>
  <si>
    <t>JH738DS-STB-L</t>
  </si>
  <si>
    <t>JH738D-STB-L</t>
  </si>
  <si>
    <t>JH738D-ST-L</t>
  </si>
  <si>
    <t>JH738D-TB-L</t>
  </si>
  <si>
    <t>JH738D-T-L</t>
  </si>
  <si>
    <t>JH738E-H</t>
  </si>
  <si>
    <t>JH738E-L</t>
  </si>
  <si>
    <t>JH738FA-B-H</t>
  </si>
  <si>
    <t>JH738FA-H</t>
  </si>
  <si>
    <t>JH738FA-RB-H</t>
  </si>
  <si>
    <t>JH738FA-SB-H</t>
  </si>
  <si>
    <t>JH738FA-S-H</t>
  </si>
  <si>
    <t>JH738FA-SRB-H</t>
  </si>
  <si>
    <t>JH738FB-B-H</t>
  </si>
  <si>
    <t>JH738FB-H</t>
  </si>
  <si>
    <t>JH738FB-RB-H</t>
  </si>
  <si>
    <t>JH738FB-SB-H</t>
  </si>
  <si>
    <t>JH738FB-S-H</t>
  </si>
  <si>
    <t>JH738FB-SRB-H</t>
  </si>
  <si>
    <t>JH738FD-B-H</t>
  </si>
  <si>
    <t>JH738FD-SB-H</t>
  </si>
  <si>
    <t>JH738FD-S-H</t>
  </si>
  <si>
    <t>JH738FD-SRB-H</t>
  </si>
  <si>
    <t>JH738FE-H</t>
  </si>
  <si>
    <t>SP52GA-G6</t>
  </si>
  <si>
    <t>SP52GA-L7</t>
  </si>
  <si>
    <t>SP52GA-L8</t>
  </si>
  <si>
    <t>SP52GA-T8</t>
  </si>
  <si>
    <t>SP52GB-L7-G3A</t>
  </si>
  <si>
    <t>SP52GB-L8-G3A</t>
  </si>
  <si>
    <t>SP52GB-T8-G3A</t>
  </si>
  <si>
    <t>SP52GC-L8-G3A</t>
  </si>
  <si>
    <t>SP52GC-T8-G3A</t>
  </si>
  <si>
    <t>SP52GD-L7-G3A</t>
  </si>
  <si>
    <t>SP52GD-L8-G3A</t>
  </si>
  <si>
    <t>SP52GD-T8-G3A</t>
  </si>
  <si>
    <t>SP52GE-G6-G3A</t>
  </si>
  <si>
    <t>SP52GE-L8-G3A</t>
  </si>
  <si>
    <t>SP52HA-G6</t>
  </si>
  <si>
    <t>SP52HA-L7</t>
  </si>
  <si>
    <t>SP52HA-L8</t>
  </si>
  <si>
    <t>SP52HA-T8</t>
  </si>
  <si>
    <t>SP52HB-G6-G3A</t>
  </si>
  <si>
    <t>SP52HB-L8-G3A</t>
  </si>
  <si>
    <t>SP52HC-L7-G3A</t>
  </si>
  <si>
    <t>SP52HC-L8-G3A</t>
  </si>
  <si>
    <t>SP52HC-T8-G3A</t>
  </si>
  <si>
    <t>SP52HD-L7-G3A</t>
  </si>
  <si>
    <t>SP52HD-L8-G3A</t>
  </si>
  <si>
    <t>SP52HD-T8-G3A</t>
  </si>
  <si>
    <t>SP52HE-L8-G3A</t>
  </si>
  <si>
    <t>SP52HE-T8-G3A</t>
  </si>
  <si>
    <t>SP55GA-G6</t>
  </si>
  <si>
    <t>SP55GA-L7</t>
  </si>
  <si>
    <t>SP55GA-L8</t>
  </si>
  <si>
    <t>SP55GA-T8</t>
  </si>
  <si>
    <t>SP55GB-G6-H0N</t>
  </si>
  <si>
    <t>SP55GB-L7-H0N</t>
  </si>
  <si>
    <t>SP55GB-L8-H0N</t>
  </si>
  <si>
    <t>SP55GB-T8-H0N</t>
  </si>
  <si>
    <t>SP55GC-G6-H1N</t>
  </si>
  <si>
    <t>SP55GC-L7-H1N</t>
  </si>
  <si>
    <t>SP55GC-L8-H1N</t>
  </si>
  <si>
    <t>SP55GC-T8-H1N</t>
  </si>
  <si>
    <t>SP55GD-G6-H1N</t>
  </si>
  <si>
    <t>SP55GD-L7-H1N</t>
  </si>
  <si>
    <t>SP55GD-L8-H1N</t>
  </si>
  <si>
    <t>SP55HA-L7</t>
  </si>
  <si>
    <t>SP55HA-L8</t>
  </si>
  <si>
    <t>SP55HA-T8</t>
  </si>
  <si>
    <t>SP55HB-G6-H0N</t>
  </si>
  <si>
    <t>SP55HB-L7-H0N</t>
  </si>
  <si>
    <t>SP55HB-L8-H0N</t>
  </si>
  <si>
    <t>SP55HB-T8-H0N</t>
  </si>
  <si>
    <t>SP55HC-G6-H1N</t>
  </si>
  <si>
    <t>SP55HC-L7-H1N</t>
  </si>
  <si>
    <t>SP55HC-L8-H1N</t>
  </si>
  <si>
    <t>SP55HC-T8-H1N</t>
  </si>
  <si>
    <t>SP55HD-L7-H1N</t>
  </si>
  <si>
    <t>SP55HD-L8-H1N</t>
  </si>
  <si>
    <t>CK5ABA-G8</t>
  </si>
  <si>
    <t>CK5ABA-S8</t>
  </si>
  <si>
    <t>CK5ABA-S9</t>
  </si>
  <si>
    <t>CK5ABB-G8</t>
  </si>
  <si>
    <t>CK5ABB-S8</t>
  </si>
  <si>
    <t>CK5ABB-S9</t>
  </si>
  <si>
    <t>CK5ABD-G8</t>
  </si>
  <si>
    <t>CK5ABD-S8</t>
  </si>
  <si>
    <t>CK5ABD-S9</t>
  </si>
  <si>
    <t>CK5ABD-SA9</t>
  </si>
  <si>
    <t>CK5ADA-G8</t>
  </si>
  <si>
    <t>CK5ADA-S8</t>
  </si>
  <si>
    <t>CK5ADA-S9</t>
  </si>
  <si>
    <t>CK5ADB-G8</t>
  </si>
  <si>
    <t>CK5ADB-S8</t>
  </si>
  <si>
    <t>CK5ADB-S9</t>
  </si>
  <si>
    <t>CK5ADD-G8</t>
  </si>
  <si>
    <t>CK5ADD-S8</t>
  </si>
  <si>
    <t>CK5ADD-S9</t>
  </si>
  <si>
    <t>CK5ADD-SA9</t>
  </si>
  <si>
    <t>CK5BBA-G7</t>
  </si>
  <si>
    <t>CK5BBA-G8</t>
  </si>
  <si>
    <t>CK5BBA-S8</t>
  </si>
  <si>
    <t>CK5BBB-L7</t>
  </si>
  <si>
    <t>CK5BBB-L8</t>
  </si>
  <si>
    <t>CK5BBB-P8</t>
  </si>
  <si>
    <t>CK5BBC-L8</t>
  </si>
  <si>
    <t>CK5BBC-P8</t>
  </si>
  <si>
    <t>CK5BBD-L8</t>
  </si>
  <si>
    <t>CK5BBD-P8</t>
  </si>
  <si>
    <t>CK5BDA-G7</t>
  </si>
  <si>
    <t>CK5BDA-G8</t>
  </si>
  <si>
    <t>CK5BDA-S8</t>
  </si>
  <si>
    <t>CK5BDB-L8</t>
  </si>
  <si>
    <t>CK5BDB-P8</t>
  </si>
  <si>
    <t>CK5BDC-L8</t>
  </si>
  <si>
    <t>CK5BDC-P8</t>
  </si>
  <si>
    <t>CK5BDD-L8</t>
  </si>
  <si>
    <t>CK5BDD-P8</t>
  </si>
  <si>
    <t>CK5CBA-SH9</t>
  </si>
  <si>
    <t>CK5CBA-T9</t>
  </si>
  <si>
    <t>CK5CBB-SH9</t>
  </si>
  <si>
    <t>CK5CBD-SH9</t>
  </si>
  <si>
    <t>CK5CBD-SH9A</t>
  </si>
  <si>
    <t>CK5CDA-SH9</t>
  </si>
  <si>
    <t>CK5CDA-T9</t>
  </si>
  <si>
    <t>CK5CDB-SH9</t>
  </si>
  <si>
    <t>CK5CDD-SH9</t>
  </si>
  <si>
    <t>CK5CDD-SH9A</t>
  </si>
  <si>
    <t>CKCBE-T9S-G2A</t>
  </si>
  <si>
    <t>CKCBF-T9A-G2A</t>
  </si>
  <si>
    <t>CKCBF-T9S-G2A</t>
  </si>
  <si>
    <t>CKCDE-T9A-G2A</t>
  </si>
  <si>
    <t>CKCDF-T9A-G2A</t>
  </si>
  <si>
    <t>CKCDF-T9S-G2A</t>
  </si>
  <si>
    <t>CKDBE-G8A-G2A</t>
  </si>
  <si>
    <t>CKDBE-S9A-G2A</t>
  </si>
  <si>
    <t>CKDBF-G9A-G2A</t>
  </si>
  <si>
    <t>CKDBF-S9A-G2A</t>
  </si>
  <si>
    <t>CKDDE-G8A-G2A</t>
  </si>
  <si>
    <t>CKDDF-G8A-G2A</t>
  </si>
  <si>
    <t>CKDDF-G9A-G2A</t>
  </si>
  <si>
    <t>FE-26HD</t>
  </si>
  <si>
    <t>FE-26HDA</t>
  </si>
  <si>
    <t>FE-26HT</t>
  </si>
  <si>
    <t>FE-26HTA</t>
  </si>
  <si>
    <t>HW-26HT</t>
  </si>
  <si>
    <t>JA4D65A</t>
  </si>
  <si>
    <t>JA4D65B</t>
  </si>
  <si>
    <t>JA4D78A</t>
  </si>
  <si>
    <t>JA4D78B</t>
  </si>
  <si>
    <t>JE512C</t>
  </si>
  <si>
    <t>JE512D</t>
  </si>
  <si>
    <t>JE512E6</t>
  </si>
  <si>
    <t>JE512F6</t>
  </si>
  <si>
    <t>JE513C</t>
  </si>
  <si>
    <t>JE513D</t>
  </si>
  <si>
    <t>JE513E6</t>
  </si>
  <si>
    <t>JE513F6</t>
  </si>
  <si>
    <t>JE515C2</t>
  </si>
  <si>
    <t>JE515D2</t>
  </si>
  <si>
    <t>JE515F6</t>
  </si>
  <si>
    <t>JE518D</t>
  </si>
  <si>
    <t>JE518E6</t>
  </si>
  <si>
    <t>JE518F6</t>
  </si>
  <si>
    <t>JE523C</t>
  </si>
  <si>
    <t>JE523E6</t>
  </si>
  <si>
    <t>JE523G-HG</t>
  </si>
  <si>
    <t>JE523G-LW</t>
  </si>
  <si>
    <t>JE523H-HG</t>
  </si>
  <si>
    <t>JE523H-LW</t>
  </si>
  <si>
    <t>JE523J-HG</t>
  </si>
  <si>
    <t>JE523J-LW</t>
  </si>
  <si>
    <t>JE523L</t>
  </si>
  <si>
    <t>JE552E</t>
  </si>
  <si>
    <t>JE552F</t>
  </si>
  <si>
    <t>JE552G-HG</t>
  </si>
  <si>
    <t>JE552G-LW</t>
  </si>
  <si>
    <t>JE552H-HG</t>
  </si>
  <si>
    <t>JE552H-LW</t>
  </si>
  <si>
    <t>JE552J-HG</t>
  </si>
  <si>
    <t>JE552J-LW</t>
  </si>
  <si>
    <t>JE552K-LW</t>
  </si>
  <si>
    <t>JE553E</t>
  </si>
  <si>
    <t>JE553F</t>
  </si>
  <si>
    <t>JE553G-HG</t>
  </si>
  <si>
    <t>JE553G-LW</t>
  </si>
  <si>
    <t>JE553H-HG</t>
  </si>
  <si>
    <t>JE553H-LW</t>
  </si>
  <si>
    <t>JE553J-HG</t>
  </si>
  <si>
    <t>JE553J-LW</t>
  </si>
  <si>
    <t>JE553K-LW</t>
  </si>
  <si>
    <t>JE555E</t>
  </si>
  <si>
    <t>JE555F</t>
  </si>
  <si>
    <t>JE555G-HG</t>
  </si>
  <si>
    <t>JE555G-LW</t>
  </si>
  <si>
    <t>JE555H-HG</t>
  </si>
  <si>
    <t>JE555H-LW</t>
  </si>
  <si>
    <t>JE555J-HG</t>
  </si>
  <si>
    <t>JE555J-LW</t>
  </si>
  <si>
    <t>JE555K-LW</t>
  </si>
  <si>
    <t>KM52BA</t>
  </si>
  <si>
    <t>KM55AA</t>
  </si>
  <si>
    <t>KM55BA</t>
  </si>
  <si>
    <t>KM55CA</t>
  </si>
  <si>
    <t>KR-DW5-16</t>
  </si>
  <si>
    <t>L53AE-L</t>
  </si>
  <si>
    <t>L53AF-L</t>
  </si>
  <si>
    <t>L53BF-L</t>
  </si>
  <si>
    <t>L53BF-S</t>
  </si>
  <si>
    <t>L53BF-T</t>
  </si>
  <si>
    <t>L53DD-S-E5</t>
  </si>
  <si>
    <t>L53DE-L</t>
  </si>
  <si>
    <t>L53DF-T</t>
  </si>
  <si>
    <t>L56BE-S</t>
  </si>
  <si>
    <t>L56BF-S</t>
  </si>
  <si>
    <t>L56DE-T</t>
  </si>
  <si>
    <t>NQ55BGA-A7-G3A</t>
  </si>
  <si>
    <t>NQ55BGA-A9DF-G3A</t>
  </si>
  <si>
    <t>NQ55BGA-B9DF-G3A</t>
  </si>
  <si>
    <t>NQ55BGA-C8DF-G3A</t>
  </si>
  <si>
    <t>NQ55BGA-D8DF-G3A</t>
  </si>
  <si>
    <t>NQ55BGA-D8DO-G3A</t>
  </si>
  <si>
    <t>NQ55BGA-D9DF-G3A</t>
  </si>
  <si>
    <t>NQ55BGA-D9DO-G3A</t>
  </si>
  <si>
    <t>NQ55BHA-B9DF-G3A</t>
  </si>
  <si>
    <t>NQ55BHA-C8DF-G3A</t>
  </si>
  <si>
    <t>NQ55BHA-C9DF-G3A</t>
  </si>
  <si>
    <t>NQ55BHA-D8DF-G3A</t>
  </si>
  <si>
    <t>NQ55BHA-D8DO-G3A</t>
  </si>
  <si>
    <t>NQ55BHA-D9DF-G3A</t>
  </si>
  <si>
    <t>NQ55CBA-G7-H1N</t>
  </si>
  <si>
    <t>NQ55CBA-G9DF-H1N</t>
  </si>
  <si>
    <t>NQ55CBA-H8DF-H1N</t>
  </si>
  <si>
    <t>NQ55CBA-H9DF-H1N</t>
  </si>
  <si>
    <t>NQ55CBA-T8DF-H1N</t>
  </si>
  <si>
    <t>NQ55CBA-T8DO-H1N</t>
  </si>
  <si>
    <t>NQ55CBA-T9DF-H1N</t>
  </si>
  <si>
    <t>NQ55CBB-H8DF-H1Y</t>
  </si>
  <si>
    <t>NQ55CBB-H9DF-H1Y</t>
  </si>
  <si>
    <t>NQ55CBB-L7-H1Y</t>
  </si>
  <si>
    <t>NQ55CBB-L9DF-H1Y</t>
  </si>
  <si>
    <t>NQ55CBB-T8DF-H1Y</t>
  </si>
  <si>
    <t>NQ55CBB-T9DO-H1Y</t>
  </si>
  <si>
    <t>NQ55CDA-G7-H1N</t>
  </si>
  <si>
    <t>NQ55CDA-H8DF-H1N</t>
  </si>
  <si>
    <t>NQ55CDA-L7-H1N</t>
  </si>
  <si>
    <t>NQ55CDA-L9DF-H1N</t>
  </si>
  <si>
    <t>NQ55CDA-T8DF-H1N</t>
  </si>
  <si>
    <t>NQ55CDA-T9DF-H1N</t>
  </si>
  <si>
    <t>NQ55CDB-G7-H1Y</t>
  </si>
  <si>
    <t>NQ55CDB-H9DF-H1Y</t>
  </si>
  <si>
    <t>NQ55CDB-L7-H1Y</t>
  </si>
  <si>
    <t>NQ55CDB-T9DF-H1Y</t>
  </si>
  <si>
    <t>NQ55CDB-T9DO-H1Y</t>
  </si>
  <si>
    <t>QL52GF-6-8</t>
  </si>
  <si>
    <t>QL52GF-6-9</t>
  </si>
  <si>
    <t>QL52GF-L-7</t>
  </si>
  <si>
    <t>QL52GF-L-8</t>
  </si>
  <si>
    <t>QL52GF-P-9</t>
  </si>
  <si>
    <t>QL52GH-6-8</t>
  </si>
  <si>
    <t>QL52GH-6-9</t>
  </si>
  <si>
    <t>QL52GH-L-7</t>
  </si>
  <si>
    <t>QL52GH-L-8</t>
  </si>
  <si>
    <t>QL52GH-P-8</t>
  </si>
  <si>
    <t>QL52GH-P-9</t>
  </si>
  <si>
    <t>QL52GI-6-8-H0N</t>
  </si>
  <si>
    <t>QL52GI-6-9-H0N</t>
  </si>
  <si>
    <t>QL52GI-L-7-H0N</t>
  </si>
  <si>
    <t>QL52GI-L-8-H0N</t>
  </si>
  <si>
    <t>QL52GI-P-8-H0N</t>
  </si>
  <si>
    <t>QL52GI-P-9-H0N</t>
  </si>
  <si>
    <t>QL52GJ-6-8-H1N</t>
  </si>
  <si>
    <t>QL52GJ-6-9-H1N</t>
  </si>
  <si>
    <t>QL52GJ-L-7-H1N</t>
  </si>
  <si>
    <t>QL52GJ-L-8-H1N</t>
  </si>
  <si>
    <t>QL52GJ-P-8-H1N</t>
  </si>
  <si>
    <t>QL52GJ-P-9-H1N</t>
  </si>
  <si>
    <t>QL52HF-6-8</t>
  </si>
  <si>
    <t>QL52HF-6-9</t>
  </si>
  <si>
    <t>QL52HF-L-7</t>
  </si>
  <si>
    <t>QL52HF-L-8</t>
  </si>
  <si>
    <t>QL52HF-P-9</t>
  </si>
  <si>
    <t>QL52HH-6-8</t>
  </si>
  <si>
    <t>QL52HH-6-9</t>
  </si>
  <si>
    <t>QL52HH-L-7</t>
  </si>
  <si>
    <t>QL52HH-L-8</t>
  </si>
  <si>
    <t>QL52HH-P-8</t>
  </si>
  <si>
    <t>QL52HH-P-9</t>
  </si>
  <si>
    <t>QL52HI-6-8-H0N</t>
  </si>
  <si>
    <t>QL52HI-6-9-H0N</t>
  </si>
  <si>
    <t>QL52HI-L-7-H0N</t>
  </si>
  <si>
    <t>QL52HI-P-8-H0N</t>
  </si>
  <si>
    <t>QL52HI-P-9-H0N</t>
  </si>
  <si>
    <t>QL52HJ-6-8-H1N</t>
  </si>
  <si>
    <t>QL52HJ-6-9-H1N</t>
  </si>
  <si>
    <t>QL52HJ-L-7-H1N</t>
  </si>
  <si>
    <t>QL52HJ-L-8-H1N</t>
  </si>
  <si>
    <t>QL52HJ-P-8-H1N</t>
  </si>
  <si>
    <t>QL52HJ-P-9-H1N</t>
  </si>
  <si>
    <t>QL53AA-L</t>
  </si>
  <si>
    <t>QL53AB-L</t>
  </si>
  <si>
    <t>QL53AC-L-7</t>
  </si>
  <si>
    <t>QL53AC-L-8</t>
  </si>
  <si>
    <t>QL53AD-L-7</t>
  </si>
  <si>
    <t>QL53AD-L-8</t>
  </si>
  <si>
    <t>QL53AE-L-7</t>
  </si>
  <si>
    <t>QL53AE-L-8</t>
  </si>
  <si>
    <t>QL53AF-M-7</t>
  </si>
  <si>
    <t>QL53AF-M-8</t>
  </si>
  <si>
    <t>QL53AI-N-9-H0N</t>
  </si>
  <si>
    <t>QL53AI-R-8-H0N</t>
  </si>
  <si>
    <t>QL53AI-R-9-H0N</t>
  </si>
  <si>
    <t>QL53BA-G-O</t>
  </si>
  <si>
    <t>QL53BA-G-S</t>
  </si>
  <si>
    <t>QL53BA-L-O</t>
  </si>
  <si>
    <t>QL53BA-L-S</t>
  </si>
  <si>
    <t>QL53BA-S-O</t>
  </si>
  <si>
    <t>QL53BA-S-S</t>
  </si>
  <si>
    <t>QL53BA-T-O</t>
  </si>
  <si>
    <t>QL53BB-G-O</t>
  </si>
  <si>
    <t>QL53BB-G-S</t>
  </si>
  <si>
    <t>QL53BB-L-O</t>
  </si>
  <si>
    <t>QL53BB-L-S</t>
  </si>
  <si>
    <t>QL53BB-S-O</t>
  </si>
  <si>
    <t>QL53BB-S-S</t>
  </si>
  <si>
    <t>QL53BB-T-O</t>
  </si>
  <si>
    <t>QL53BC-G-7</t>
  </si>
  <si>
    <t>QL53BC-G-8</t>
  </si>
  <si>
    <t>QL53BC-G-9</t>
  </si>
  <si>
    <t>QL53BC-L-7</t>
  </si>
  <si>
    <t>QL53BC-L-8</t>
  </si>
  <si>
    <t>QL53BC-L-9</t>
  </si>
  <si>
    <t>QL53BC-S-8</t>
  </si>
  <si>
    <t>QL53BC-S-9</t>
  </si>
  <si>
    <t>QL53BC-T-9</t>
  </si>
  <si>
    <t>QL53BD-G-7</t>
  </si>
  <si>
    <t>QL53BD-G-8</t>
  </si>
  <si>
    <t>QL53BD-G-9</t>
  </si>
  <si>
    <t>QL53BD-L-7</t>
  </si>
  <si>
    <t>QL53BD-L-8</t>
  </si>
  <si>
    <t>QL53BD-L-9</t>
  </si>
  <si>
    <t>QL53BD-S-9</t>
  </si>
  <si>
    <t>QL53BD-T-9</t>
  </si>
  <si>
    <t>QL53BE-G-7</t>
  </si>
  <si>
    <t>QL53BE-G-8</t>
  </si>
  <si>
    <t>QL53BE-G-9</t>
  </si>
  <si>
    <t>QL53BE-L-7</t>
  </si>
  <si>
    <t>QL53BE-L-8</t>
  </si>
  <si>
    <t>QL53BE-L-9</t>
  </si>
  <si>
    <t>QL53BE-S-9</t>
  </si>
  <si>
    <t>QL53BE-T-9</t>
  </si>
  <si>
    <t>QL53BF-M-7</t>
  </si>
  <si>
    <t>QL53BF-M-8</t>
  </si>
  <si>
    <t>QL53BF-N-8</t>
  </si>
  <si>
    <t>QL53BF-N-9</t>
  </si>
  <si>
    <t>QL53BF-R-9</t>
  </si>
  <si>
    <t>QL53BH-M-7</t>
  </si>
  <si>
    <t>QL53BH-M-8</t>
  </si>
  <si>
    <t>QL53BH-N-8</t>
  </si>
  <si>
    <t>QL53BH-N-9</t>
  </si>
  <si>
    <t>QL53BH-R-8</t>
  </si>
  <si>
    <t>QL53BH-R-9</t>
  </si>
  <si>
    <t>QL53BI-M-7-H0N</t>
  </si>
  <si>
    <t>QL53BI-M-8-H0N</t>
  </si>
  <si>
    <t>QL53BI-N-8-H0N</t>
  </si>
  <si>
    <t>QL53BI-R-8-H0N</t>
  </si>
  <si>
    <t>QL53BI-R-9-H0N</t>
  </si>
  <si>
    <t>QL53DA-G-O</t>
  </si>
  <si>
    <t>QL53DA-G-S</t>
  </si>
  <si>
    <t>QL53DA-L-O</t>
  </si>
  <si>
    <t>QL53DA-L-S</t>
  </si>
  <si>
    <t>QL53DA-S-O</t>
  </si>
  <si>
    <t>QL53DA-S-S</t>
  </si>
  <si>
    <t>QL53DA-T-O</t>
  </si>
  <si>
    <t>QL53DB-G-O</t>
  </si>
  <si>
    <t>QL53DB-G-S</t>
  </si>
  <si>
    <t>QL53DB-L-O</t>
  </si>
  <si>
    <t>QL53DB-L-S</t>
  </si>
  <si>
    <t>QL53DB-S-O</t>
  </si>
  <si>
    <t>QL53DB-S-S</t>
  </si>
  <si>
    <t>QL53DB-T-O</t>
  </si>
  <si>
    <t>QL53DC-G-7</t>
  </si>
  <si>
    <t>QL53DC-G-8</t>
  </si>
  <si>
    <t>QL53DC-G-9</t>
  </si>
  <si>
    <t>QL53DC-L-7</t>
  </si>
  <si>
    <t>QL53DC-L-8</t>
  </si>
  <si>
    <t>QL53DC-L-9</t>
  </si>
  <si>
    <t>QL53DC-S-8</t>
  </si>
  <si>
    <t>QL53DC-S-9</t>
  </si>
  <si>
    <t>QL53DC-T-9</t>
  </si>
  <si>
    <t>QL53DD-G-7</t>
  </si>
  <si>
    <t>QL53DD-G-8</t>
  </si>
  <si>
    <t>QL53DD-G-9</t>
  </si>
  <si>
    <t>QL53DD-L-7</t>
  </si>
  <si>
    <t>QL53DD-L-8</t>
  </si>
  <si>
    <t>QL53DD-L-9</t>
  </si>
  <si>
    <t>QL53DD-S-9</t>
  </si>
  <si>
    <t>QL53DD-T-9</t>
  </si>
  <si>
    <t>QL53DE-G-7</t>
  </si>
  <si>
    <t>QL53DE-G-8</t>
  </si>
  <si>
    <t>QL53DE-G-9</t>
  </si>
  <si>
    <t>QL53DE-L-7</t>
  </si>
  <si>
    <t>QL53DE-L-8</t>
  </si>
  <si>
    <t>QL53DE-L-9</t>
  </si>
  <si>
    <t>QL53DE-S-9</t>
  </si>
  <si>
    <t>QL53DE-T-9</t>
  </si>
  <si>
    <t>QL53DF-M-7</t>
  </si>
  <si>
    <t>QL53DF-M-8</t>
  </si>
  <si>
    <t>QL53DF-N-8</t>
  </si>
  <si>
    <t>QL53DF-N-9</t>
  </si>
  <si>
    <t>QL53DF-R-9</t>
  </si>
  <si>
    <t>QL53DH-M-7</t>
  </si>
  <si>
    <t>QL53DH-M-8</t>
  </si>
  <si>
    <t>QL53DH-N-8</t>
  </si>
  <si>
    <t>QL53DH-N-9</t>
  </si>
  <si>
    <t>QL53DH-R-8</t>
  </si>
  <si>
    <t>QL53DH-R-9</t>
  </si>
  <si>
    <t>QL53DI-M-7-H0N</t>
  </si>
  <si>
    <t>QL53DI-M-8-H0N</t>
  </si>
  <si>
    <t>QL53DI-N-8-H0N</t>
  </si>
  <si>
    <t>QL53DI-N-9-H0N</t>
  </si>
  <si>
    <t>QL53DI-R-8-H0N</t>
  </si>
  <si>
    <t>QL53DI-R-9-H0N</t>
  </si>
  <si>
    <t>QL55GB-J-O</t>
  </si>
  <si>
    <t>QL55GB-J-S</t>
  </si>
  <si>
    <t>QL55GB-P-O</t>
  </si>
  <si>
    <t>QL55GB-P-S</t>
  </si>
  <si>
    <t>QL55GD-J-7</t>
  </si>
  <si>
    <t>QL55GD-J-8</t>
  </si>
  <si>
    <t>QL55GD-P-8</t>
  </si>
  <si>
    <t>QL55GE-J-7</t>
  </si>
  <si>
    <t>QL55GE-J-8</t>
  </si>
  <si>
    <t>QL55GE-P-8</t>
  </si>
  <si>
    <t>QL5ABD-7-8</t>
  </si>
  <si>
    <t>QL5ABD-H-7</t>
  </si>
  <si>
    <t>QL5ABE-7-8</t>
  </si>
  <si>
    <t>QL5ABE-H-7</t>
  </si>
  <si>
    <t>QL5ABF-6-89</t>
  </si>
  <si>
    <t>QL5ABF-L-7</t>
  </si>
  <si>
    <t>QL5ABF-L-89</t>
  </si>
  <si>
    <t>QL5ABF-P-89</t>
  </si>
  <si>
    <t>QL5ABG-6-89</t>
  </si>
  <si>
    <t>QL5ABG-P-89</t>
  </si>
  <si>
    <t>QL5ABH-6-89</t>
  </si>
  <si>
    <t>QL5ABH-P-89</t>
  </si>
  <si>
    <t>QL5ABI-6-89-G2P</t>
  </si>
  <si>
    <t>QL5ABI-P-89G2P</t>
  </si>
  <si>
    <t>QL5ABJ-P-89-G2P</t>
  </si>
  <si>
    <t>RE26HTA</t>
  </si>
  <si>
    <t>RT-26HT</t>
  </si>
  <si>
    <t>SL51BA-L</t>
  </si>
  <si>
    <t>SL51BA-S</t>
  </si>
  <si>
    <t>SL51BA-T</t>
  </si>
  <si>
    <t>SL53AA-L</t>
  </si>
  <si>
    <t>SL53AA-S</t>
  </si>
  <si>
    <t>SL53AC-L</t>
  </si>
  <si>
    <t>SL53AC-S</t>
  </si>
  <si>
    <t>SL53AD-L-E5</t>
  </si>
  <si>
    <t>SL53AE-L</t>
  </si>
  <si>
    <t>SL53AF-L</t>
  </si>
  <si>
    <t>SL53AG-L</t>
  </si>
  <si>
    <t>SL53AI-L</t>
  </si>
  <si>
    <t>SL53BA-L</t>
  </si>
  <si>
    <t>SL53BA-S</t>
  </si>
  <si>
    <t>SL53BA-T</t>
  </si>
  <si>
    <t>SL53BC-L</t>
  </si>
  <si>
    <t>SL53BC-S</t>
  </si>
  <si>
    <t>SL53BC-T</t>
  </si>
  <si>
    <t>SL53BD-L-E5</t>
  </si>
  <si>
    <t>SL53BD-S-E5</t>
  </si>
  <si>
    <t>SL53BD-T-E5</t>
  </si>
  <si>
    <t>SL53BE-L</t>
  </si>
  <si>
    <t>SL53BE-S</t>
  </si>
  <si>
    <t>SL53BE-T</t>
  </si>
  <si>
    <t>SL53BF-L</t>
  </si>
  <si>
    <t>SL53BF-S</t>
  </si>
  <si>
    <t>SL53BF-T</t>
  </si>
  <si>
    <t>SL53BG-L</t>
  </si>
  <si>
    <t>SL53BG-S</t>
  </si>
  <si>
    <t>SL53BG-T</t>
  </si>
  <si>
    <t>SL53BI-L</t>
  </si>
  <si>
    <t>SL53BI-S</t>
  </si>
  <si>
    <t>SL53BI-T</t>
  </si>
  <si>
    <t>SL53CA-L</t>
  </si>
  <si>
    <t>SL53CC-L</t>
  </si>
  <si>
    <t>SL53CD-L-E5</t>
  </si>
  <si>
    <t>SL53CE-L</t>
  </si>
  <si>
    <t>SL53DA-L</t>
  </si>
  <si>
    <t>SL53DA-S</t>
  </si>
  <si>
    <t>SL53DA-T</t>
  </si>
  <si>
    <t>SL53DC-L</t>
  </si>
  <si>
    <t>SL53DC-S</t>
  </si>
  <si>
    <t>SL53DC-T</t>
  </si>
  <si>
    <t>SL53DD-L-E5</t>
  </si>
  <si>
    <t>SL53DD-S-E5</t>
  </si>
  <si>
    <t>SL53DD-T-E5</t>
  </si>
  <si>
    <t>SL53DE-L</t>
  </si>
  <si>
    <t>SL53DE-S</t>
  </si>
  <si>
    <t>SL53DE-T</t>
  </si>
  <si>
    <t>SL53DF-L</t>
  </si>
  <si>
    <t>SL53DF-S</t>
  </si>
  <si>
    <t>SL53DF-T</t>
  </si>
  <si>
    <t>SL53DG-L</t>
  </si>
  <si>
    <t>SL53DG-S</t>
  </si>
  <si>
    <t>SL53DG-T</t>
  </si>
  <si>
    <t>SL53DI-L</t>
  </si>
  <si>
    <t>SL53DI-S</t>
  </si>
  <si>
    <t>SL53DI-T</t>
  </si>
  <si>
    <t>SL56BC-L</t>
  </si>
  <si>
    <t>SL56BC-S</t>
  </si>
  <si>
    <t>SL56BC-T</t>
  </si>
  <si>
    <t>SL56BD-S-92</t>
  </si>
  <si>
    <t>SL56BD-T-92</t>
  </si>
  <si>
    <t>SL56BE-S</t>
  </si>
  <si>
    <t>SL56BE-T</t>
  </si>
  <si>
    <t>SL56BF-L</t>
  </si>
  <si>
    <t>SL56BF-S</t>
  </si>
  <si>
    <t>SL56BG-L</t>
  </si>
  <si>
    <t>SL56BG-S</t>
  </si>
  <si>
    <t>SL56BH-L</t>
  </si>
  <si>
    <t>SL56BH-S</t>
  </si>
  <si>
    <t>SL56BI-L</t>
  </si>
  <si>
    <t>SL56BI-S</t>
  </si>
  <si>
    <t>SL56DC-S</t>
  </si>
  <si>
    <t>SL56DC-T</t>
  </si>
  <si>
    <t>SL56DD-T-92</t>
  </si>
  <si>
    <t>SL56DE-T</t>
  </si>
  <si>
    <t>스포티지그랜드</t>
  </si>
  <si>
    <t>FE-26WDA</t>
  </si>
  <si>
    <t>JAW35A</t>
  </si>
  <si>
    <t>JAW65A</t>
  </si>
  <si>
    <t>JAW78A</t>
  </si>
  <si>
    <t>RE26WTA</t>
  </si>
  <si>
    <t>RT-26WT</t>
  </si>
  <si>
    <t>스포티지렌탈</t>
  </si>
  <si>
    <t>NQ5H5GBA-H8DF-G5A</t>
  </si>
  <si>
    <t>NQ5H5GBA-L7DF-G5A</t>
  </si>
  <si>
    <t>NQ5H5GBA-L8DF-G5A</t>
  </si>
  <si>
    <t>NQ5H5GBA-T8DF-G5A</t>
  </si>
  <si>
    <t>NQ5H5GDA-H8DF-G5A</t>
  </si>
  <si>
    <t>NQ5H5GDA-L7DF-G5A</t>
  </si>
  <si>
    <t>JC543N</t>
  </si>
  <si>
    <t>JC543N8</t>
  </si>
  <si>
    <t>JC543N8-ECO</t>
  </si>
  <si>
    <t>JC543N-HG</t>
  </si>
  <si>
    <t>JC543N-HG8</t>
  </si>
  <si>
    <t>JC543NR</t>
  </si>
  <si>
    <t>JC543NR-HG</t>
  </si>
  <si>
    <t>JC543P9</t>
  </si>
  <si>
    <t>JC543P-HG9</t>
  </si>
  <si>
    <t>JC545N</t>
  </si>
  <si>
    <t>JC545N8</t>
  </si>
  <si>
    <t>JC545P9</t>
  </si>
  <si>
    <t>JC548FN-HG8</t>
  </si>
  <si>
    <t>JC548N</t>
  </si>
  <si>
    <t>JC548N8</t>
  </si>
  <si>
    <t>JC548N-HG</t>
  </si>
  <si>
    <t>JC548N-HG8</t>
  </si>
  <si>
    <t>JC548NR</t>
  </si>
  <si>
    <t>JC548NR-HG</t>
  </si>
  <si>
    <t>JC548P9</t>
  </si>
  <si>
    <t>JC548P-HG9</t>
  </si>
  <si>
    <t>JC712M2</t>
  </si>
  <si>
    <t>JC712MR2</t>
  </si>
  <si>
    <t>JC713M2</t>
  </si>
  <si>
    <t>JC713MR2</t>
  </si>
  <si>
    <t>JC715M</t>
  </si>
  <si>
    <t>JC715MR</t>
  </si>
  <si>
    <t>JC718M</t>
  </si>
  <si>
    <t>JC718MR</t>
  </si>
  <si>
    <t>JC738FDA</t>
  </si>
  <si>
    <t>JC738FKA6</t>
  </si>
  <si>
    <t>JC743M-HG</t>
  </si>
  <si>
    <t>JC743MR-HG</t>
  </si>
  <si>
    <t>JC743MR-SL-HG</t>
  </si>
  <si>
    <t>JC743M-SL-HG</t>
  </si>
  <si>
    <t>JC743N</t>
  </si>
  <si>
    <t>JC743N8</t>
  </si>
  <si>
    <t>JC743N-HG</t>
  </si>
  <si>
    <t>JC743N-HG8</t>
  </si>
  <si>
    <t>JC743N-HG8A</t>
  </si>
  <si>
    <t>JC743NR</t>
  </si>
  <si>
    <t>JC743NR-HG</t>
  </si>
  <si>
    <t>JC743NR-HG8</t>
  </si>
  <si>
    <t>JC743NR-HG8A</t>
  </si>
  <si>
    <t>JC743P9</t>
  </si>
  <si>
    <t>JC743P-HG9</t>
  </si>
  <si>
    <t>JC743PR-HG9</t>
  </si>
  <si>
    <t>JC745FN-HG</t>
  </si>
  <si>
    <t>JC745N8</t>
  </si>
  <si>
    <t>JC745P9</t>
  </si>
  <si>
    <t>JC748FM-HG</t>
  </si>
  <si>
    <t>JC748FMR-HG</t>
  </si>
  <si>
    <t>JC748FN-HG</t>
  </si>
  <si>
    <t>JC748FN-HG8</t>
  </si>
  <si>
    <t>JC748FN-HG8A</t>
  </si>
  <si>
    <t>JC748FNR-HG</t>
  </si>
  <si>
    <t>JC748FP-HG9</t>
  </si>
  <si>
    <t>JC748M-HG</t>
  </si>
  <si>
    <t>JC748MR-HG</t>
  </si>
  <si>
    <t>JC748N</t>
  </si>
  <si>
    <t>JC748N8</t>
  </si>
  <si>
    <t>JC748N-HG</t>
  </si>
  <si>
    <t>JC748N-HG8</t>
  </si>
  <si>
    <t>JC748N-HG8A</t>
  </si>
  <si>
    <t>JC748NR</t>
  </si>
  <si>
    <t>JC748NR-HG</t>
  </si>
  <si>
    <t>JC748P9</t>
  </si>
  <si>
    <t>JC748P-HG9</t>
  </si>
  <si>
    <t>MQ45BBA-F2-H1N</t>
  </si>
  <si>
    <t>MQ45BBA-F8DF-H1N</t>
  </si>
  <si>
    <t>MQ45BBA-H2-H1N</t>
  </si>
  <si>
    <t>MQ45BBA-H8DF-H1N</t>
  </si>
  <si>
    <t>MQ45BBA-H8DO-H1N</t>
  </si>
  <si>
    <t>MQ45BBA-K2-H1N</t>
  </si>
  <si>
    <t>MQ45BBA-K8DF-H1N</t>
  </si>
  <si>
    <t>MQ45BBA-K8DO-H1N</t>
  </si>
  <si>
    <t>MQ45BBA-L2-H1N</t>
  </si>
  <si>
    <t>MQ45BBA-L8DF-H1N</t>
  </si>
  <si>
    <t>MQ45BBA-L8DO-H1N</t>
  </si>
  <si>
    <t>MQ45BBB-F2-H1N</t>
  </si>
  <si>
    <t>MQ45BBB-F8DF-H1N</t>
  </si>
  <si>
    <t>MQ45BBB-H2-H1N</t>
  </si>
  <si>
    <t>MQ45BBB-H8DF-H1N</t>
  </si>
  <si>
    <t>MQ45BBB-H8DO-H1N</t>
  </si>
  <si>
    <t>MQ45BBB-K2-H1N</t>
  </si>
  <si>
    <t>MQ45BBB-K8DF-H1N</t>
  </si>
  <si>
    <t>MQ45BBB-K8DO-H1N</t>
  </si>
  <si>
    <t>MQ45BBB-L8DF-H1N</t>
  </si>
  <si>
    <t>MQ45BBC-B2-H1Y</t>
  </si>
  <si>
    <t>MQ45BBC-F2-H1Y</t>
  </si>
  <si>
    <t>MQ45BBC-F8DF-H1Y</t>
  </si>
  <si>
    <t>MQ45BBC-H8DF-H1Y</t>
  </si>
  <si>
    <t>MQ45BBC-H8DO-H1Y</t>
  </si>
  <si>
    <t>MQ45BBC-K2-H1Y</t>
  </si>
  <si>
    <t>MQ45BBC-L2-H1Y</t>
  </si>
  <si>
    <t>MQ45BBC-L8DF-H1Y</t>
  </si>
  <si>
    <t>MQ45BBC-L8DO-H1Y</t>
  </si>
  <si>
    <t>MQ45BDA-F2-H1N</t>
  </si>
  <si>
    <t>MQ45BDA-F8DF-H1N</t>
  </si>
  <si>
    <t>MQ45BDA-H2-H1N</t>
  </si>
  <si>
    <t>MQ45BDA-H8DF-H1N</t>
  </si>
  <si>
    <t>MQ45BDA-H8DO-H1N</t>
  </si>
  <si>
    <t>MQ45BDA-K2-H1N</t>
  </si>
  <si>
    <t>MQ45BDA-K8DF-H1N</t>
  </si>
  <si>
    <t>MQ45BDA-K8DO-H1N</t>
  </si>
  <si>
    <t>MQ45BDA-L2-H1N</t>
  </si>
  <si>
    <t>MQ45BDA-L8DF-H1N</t>
  </si>
  <si>
    <t>MQ45BDA-L8DO-H1N</t>
  </si>
  <si>
    <t>MQ45BDB-B2-H1N</t>
  </si>
  <si>
    <t>MQ45BDB-F2-H1N</t>
  </si>
  <si>
    <t>MQ45BDB-F8DF-H1N</t>
  </si>
  <si>
    <t>MQ45BDB-H8DF-H1N</t>
  </si>
  <si>
    <t>MQ45BDB-H8DO-H1N</t>
  </si>
  <si>
    <t>MQ45BDB-K2-H1N</t>
  </si>
  <si>
    <t>MQ45BDB-K8DF-H1N</t>
  </si>
  <si>
    <t>MQ45BDB-K8DO-H1N</t>
  </si>
  <si>
    <t>MQ45BDB-L2-H1N</t>
  </si>
  <si>
    <t>MQ45BDB-L8DF-H1N</t>
  </si>
  <si>
    <t>MQ45BDB-L8DO-H1N</t>
  </si>
  <si>
    <t>MQ45BDC-B2-H1Y</t>
  </si>
  <si>
    <t>MQ45BDC-F8DF-H1Y</t>
  </si>
  <si>
    <t>MQ45BDC-H2-H1Y</t>
  </si>
  <si>
    <t>MQ45BDC-H8DF-H1Y</t>
  </si>
  <si>
    <t>MQ45BDC-K2-H1Y</t>
  </si>
  <si>
    <t>MQ45BDC-L8DF-H1Y</t>
  </si>
  <si>
    <t>MQ45BDC-L8DO-H1Y</t>
  </si>
  <si>
    <t>MQ45FBA-F2-G3A</t>
  </si>
  <si>
    <t>MQ45FBA-F8DO-G3A</t>
  </si>
  <si>
    <t>MQ45FBA-G2-G3A</t>
  </si>
  <si>
    <t>MQ45FBA-G8DF-G3A</t>
  </si>
  <si>
    <t>MQ45FBA-H8DF-G3A</t>
  </si>
  <si>
    <t>MQ45FBA-H8DO-G3A</t>
  </si>
  <si>
    <t>MQ45FBA-L2-G3A</t>
  </si>
  <si>
    <t>MQ45FBA-M8DF-G3A</t>
  </si>
  <si>
    <t>MQ45FBA-M8DO-G3A</t>
  </si>
  <si>
    <t>MQ45FBB-F2-G3A</t>
  </si>
  <si>
    <t>MQ45FBB-F8DF-G3A</t>
  </si>
  <si>
    <t>MQ45FBB-F8DO-G3A</t>
  </si>
  <si>
    <t>MQ45FBB-G2-G3A</t>
  </si>
  <si>
    <t>MQ45FBB-G8DF-G3A</t>
  </si>
  <si>
    <t>MQ45FBB-H8DO-G3A</t>
  </si>
  <si>
    <t>MQ45FBB-L2-G3A</t>
  </si>
  <si>
    <t>MQ45FBB-M2-G3A</t>
  </si>
  <si>
    <t>MQ45FBB-M8DF-G3A</t>
  </si>
  <si>
    <t>MQ45FBB-M8DO-G3A</t>
  </si>
  <si>
    <t>MQ45FDA-F2-G3A</t>
  </si>
  <si>
    <t>MQ45FDA-F8-G3A</t>
  </si>
  <si>
    <t>MQ45FDA-G2-G3A</t>
  </si>
  <si>
    <t>MQ45FDA-G8-G3A</t>
  </si>
  <si>
    <t>MQ45FDA-H2-G3A</t>
  </si>
  <si>
    <t>MQ45FDA-H8-G3A</t>
  </si>
  <si>
    <t>MQ45FDA-L2-G3A</t>
  </si>
  <si>
    <t>MQ45FDA-M2-G3A</t>
  </si>
  <si>
    <t>MQ45FDA-M8-G3A</t>
  </si>
  <si>
    <t>MQ45FDB-F2-G3A</t>
  </si>
  <si>
    <t>MQ45FDB-F8-G3A</t>
  </si>
  <si>
    <t>MQ45FDB-G2-G3A</t>
  </si>
  <si>
    <t>MQ45FDB-H2-G3A</t>
  </si>
  <si>
    <t>MQ45FDB-H8-G3A</t>
  </si>
  <si>
    <t>MQ45FDB-L2-G3A</t>
  </si>
  <si>
    <t>MQ45FDB-M2-G3A</t>
  </si>
  <si>
    <t>MQ45FDB-M8-G3A</t>
  </si>
  <si>
    <t>MQ46BBA-E2-H1N</t>
  </si>
  <si>
    <t>MQ46BBA-E8DF-H1N</t>
  </si>
  <si>
    <t>MQ46BBA-F2-H1N</t>
  </si>
  <si>
    <t>MQ46BBA-F8DF-H1N</t>
  </si>
  <si>
    <t>MQ46BBA-F8DO-H1N</t>
  </si>
  <si>
    <t>MQ46BBA-G2-H1N</t>
  </si>
  <si>
    <t>MQ46BBA-G8DF-H1N</t>
  </si>
  <si>
    <t>MQ46BBA-G8DO-H1N</t>
  </si>
  <si>
    <t>MQ46BBA-J2-H1N</t>
  </si>
  <si>
    <t>MQ46BBA-J8DF-H1N</t>
  </si>
  <si>
    <t>MQ46BBA-J8DO-H1N</t>
  </si>
  <si>
    <t>MQ46BBB-D2-H1N</t>
  </si>
  <si>
    <t>MQ46BBB-E2-H1N</t>
  </si>
  <si>
    <t>MQ46BBB-E8DF-H1N</t>
  </si>
  <si>
    <t>MQ46BBB-F2-H1N</t>
  </si>
  <si>
    <t>MQ46BBB-F8DF-H1N</t>
  </si>
  <si>
    <t>MQ46BBB-F8DO-H1N</t>
  </si>
  <si>
    <t>MQ46BBB-G8DO-H1N</t>
  </si>
  <si>
    <t>MQ46BBB-J2-H1N</t>
  </si>
  <si>
    <t>MQ46BBB-J8DF-H1N</t>
  </si>
  <si>
    <t>MQ46BBB-J8DO-H1N</t>
  </si>
  <si>
    <t>MQ46BBC-D2-H1Y</t>
  </si>
  <si>
    <t>MQ46BBC-E8DF-H1Y</t>
  </si>
  <si>
    <t>MQ46BBC-F2-H1Y</t>
  </si>
  <si>
    <t>MQ46BBC-G2-H1Y</t>
  </si>
  <si>
    <t>MQ46BBC-G8DF-H1Y</t>
  </si>
  <si>
    <t>MQ46BBC-J2-H1Y</t>
  </si>
  <si>
    <t>MQ46BBC-J8DF-H1Y</t>
  </si>
  <si>
    <t>MQ46BDA-E2-H1N</t>
  </si>
  <si>
    <t>MQ46BDA-E8-H1N</t>
  </si>
  <si>
    <t>MQ46BDA-F2-H1N</t>
  </si>
  <si>
    <t>MQ46BDA-F8-H1N</t>
  </si>
  <si>
    <t>MQ46BDA-G2-H1N</t>
  </si>
  <si>
    <t>MQ46BDA-G8-H1N</t>
  </si>
  <si>
    <t>MQ46BDA-J2-H1N</t>
  </si>
  <si>
    <t>MQ46BDA-J8-H1N</t>
  </si>
  <si>
    <t>MQ46BDB-D2-H1N</t>
  </si>
  <si>
    <t>MQ46BDB-F2-H1N</t>
  </si>
  <si>
    <t>MQ46BDB-G2-H1N</t>
  </si>
  <si>
    <t>MQ46BDB-J2-H1N</t>
  </si>
  <si>
    <t>MQ46BDB-J8-H1N</t>
  </si>
  <si>
    <t>MQ46BDC-D2-H1Y</t>
  </si>
  <si>
    <t>MQ46BDC-F2-H1Y</t>
  </si>
  <si>
    <t>MQ46BDC-G2-H1Y</t>
  </si>
  <si>
    <t>MQ46BDC-J2-H1Y</t>
  </si>
  <si>
    <t>MQ46FBA-G8-G3A</t>
  </si>
  <si>
    <t>MQ46FBA-J2-G3A</t>
  </si>
  <si>
    <t>MQ46FBA-K8-G3A</t>
  </si>
  <si>
    <t>MQ46FBA-L2-G3A</t>
  </si>
  <si>
    <t>MQ46FBB-G2-G3A</t>
  </si>
  <si>
    <t>MQ46FBB-G8-G3A</t>
  </si>
  <si>
    <t>MQ46FBB-J2-G3A</t>
  </si>
  <si>
    <t>MQ46FBB-K8-G3A</t>
  </si>
  <si>
    <t>MQ46FBB-L8-G3A</t>
  </si>
  <si>
    <t>MQ46FDA-G2-G3A</t>
  </si>
  <si>
    <t>MQ46FDA-G8-G3A</t>
  </si>
  <si>
    <t>MQ46FDA-J2-G3A</t>
  </si>
  <si>
    <t>MQ46FDA-K2-G3A</t>
  </si>
  <si>
    <t>MQ46FDA-L2-G3A</t>
  </si>
  <si>
    <t>MQ46FDA-L8-G3A</t>
  </si>
  <si>
    <t>MQ46FDB-G2-G3A</t>
  </si>
  <si>
    <t>MQ46FDB-G8-G3A</t>
  </si>
  <si>
    <t>MQ46FDB-J2-G3A</t>
  </si>
  <si>
    <t>MQ46FDB-K2-G3A</t>
  </si>
  <si>
    <t>MQ46FDB-K8-G3A</t>
  </si>
  <si>
    <t>MQ46FDB-L2-G3A</t>
  </si>
  <si>
    <t>MQ46FDB-L8-G3A</t>
  </si>
  <si>
    <t>MQ47BBA-H2-H1N</t>
  </si>
  <si>
    <t>MQ47BBA-H8DF-H1N</t>
  </si>
  <si>
    <t>MQ47BBA-H8DO-H1N</t>
  </si>
  <si>
    <t>MQ47BBA-L2-H1N</t>
  </si>
  <si>
    <t>MQ47BBA-L8DF-H1N</t>
  </si>
  <si>
    <t>MQ47BBA-L8DO-H1N</t>
  </si>
  <si>
    <t>MQ47BBA-M2-H1N</t>
  </si>
  <si>
    <t>MQ47BBA-M8DF-H1N</t>
  </si>
  <si>
    <t>MQ47BBA-M8DO-H1N</t>
  </si>
  <si>
    <t>MQ47BBA-N2-H1N</t>
  </si>
  <si>
    <t>MQ47BBA-N8DF-H1N</t>
  </si>
  <si>
    <t>MQ47BBB-F2-H1N</t>
  </si>
  <si>
    <t>MQ47BBB-H2-H1N</t>
  </si>
  <si>
    <t>MQ47BBB-H8DF-H1N</t>
  </si>
  <si>
    <t>MQ47BBB-H8DO-H1N</t>
  </si>
  <si>
    <t>MQ47BBB-L8DF-H1N</t>
  </si>
  <si>
    <t>MQ47BBB-M2-H1N</t>
  </si>
  <si>
    <t>MQ47BBB-M8DF-H1N</t>
  </si>
  <si>
    <t>MQ47BBB-M8DO-H1N</t>
  </si>
  <si>
    <t>MQ47BBB-N2-H1N</t>
  </si>
  <si>
    <t>MQ47BBB-N8DF-H1N</t>
  </si>
  <si>
    <t>MQ47BBC-F2-H1Y</t>
  </si>
  <si>
    <t>MQ47BBC-H8DF-H1Y</t>
  </si>
  <si>
    <t>MQ47BBC-L2-H1Y</t>
  </si>
  <si>
    <t>MQ47BBC-M2-H1Y</t>
  </si>
  <si>
    <t>MQ47BBC-M8DF-H1Y</t>
  </si>
  <si>
    <t>MQ47BBC-N8DF-H1Y</t>
  </si>
  <si>
    <t>MQ47BDA-H2-H1N</t>
  </si>
  <si>
    <t>MQ47BDA-H8-H1N</t>
  </si>
  <si>
    <t>MQ47BDA-L2-H1N</t>
  </si>
  <si>
    <t>MQ47BDA-L8-H1N</t>
  </si>
  <si>
    <t>MQ47BDA-M2-H1N</t>
  </si>
  <si>
    <t>MQ47BDA-M8-H1N</t>
  </si>
  <si>
    <t>MQ47BDA-N2-H1N</t>
  </si>
  <si>
    <t>MQ47BDA-N8-H1N</t>
  </si>
  <si>
    <t>MQ47BDB-F2-H1N</t>
  </si>
  <si>
    <t>MQ47BDB-H2-H1N</t>
  </si>
  <si>
    <t>MQ47BDB-H8-H1N</t>
  </si>
  <si>
    <t>MQ47BDB-L2-H1N</t>
  </si>
  <si>
    <t>MQ47BDB-L8-H1N</t>
  </si>
  <si>
    <t>MQ47BDB-M2-H1N</t>
  </si>
  <si>
    <t>MQ47BDB-M8-H1N</t>
  </si>
  <si>
    <t>MQ47BDC-H8-H1Y</t>
  </si>
  <si>
    <t>MQ47BDC-L8-H1Y</t>
  </si>
  <si>
    <t>MQ47BDC-M2-H1Y</t>
  </si>
  <si>
    <t>MQ47BDC-M8-H1Y</t>
  </si>
  <si>
    <t>MQ47FBA-F2-G3A</t>
  </si>
  <si>
    <t>MQ47FBA-F8-G3A</t>
  </si>
  <si>
    <t>MQ47FBA-H2-G3A</t>
  </si>
  <si>
    <t>MQ47FBA-H8-G3A</t>
  </si>
  <si>
    <t>MQ47FBA-J2-G3A</t>
  </si>
  <si>
    <t>MQ47FBA-J8-G3A</t>
  </si>
  <si>
    <t>MQ47FBA-M2-G3A</t>
  </si>
  <si>
    <t>MQ47FBB-F2-G3A</t>
  </si>
  <si>
    <t>MQ47FBB-F8-G3A</t>
  </si>
  <si>
    <t>MQ47FBB-H2-G3A</t>
  </si>
  <si>
    <t>MQ47FBB-H8-G3A</t>
  </si>
  <si>
    <t>MQ47FBB-J2-G3A</t>
  </si>
  <si>
    <t>MQ47FBB-J8-G3A</t>
  </si>
  <si>
    <t>MQ47FBB-M2-G3A</t>
  </si>
  <si>
    <t>MQ47FDA-F2-G3A</t>
  </si>
  <si>
    <t>MQ47FDA-H2-G3A</t>
  </si>
  <si>
    <t>MQ47FDA-H8-G3A</t>
  </si>
  <si>
    <t>MQ47FDA-J2-G3A</t>
  </si>
  <si>
    <t>MQ47FDA-J8-G3A</t>
  </si>
  <si>
    <t>MQ47FDA-M2-G3A</t>
  </si>
  <si>
    <t>MQ47FDB-F2-G3A</t>
  </si>
  <si>
    <t>MQ47FDB-H8-G3A</t>
  </si>
  <si>
    <t>MQ47FDB-J2-G3A</t>
  </si>
  <si>
    <t>MQ47FDB-J8-G3A</t>
  </si>
  <si>
    <t>MQ47FDB-M2-G3A</t>
  </si>
  <si>
    <t>UM51BD-P-89</t>
  </si>
  <si>
    <t>UM51BD-S-89</t>
  </si>
  <si>
    <t>UM51BF-G-8</t>
  </si>
  <si>
    <t>UM51BF-G-9</t>
  </si>
  <si>
    <t>UM51BF-P-9</t>
  </si>
  <si>
    <t>UM51BG-G-8</t>
  </si>
  <si>
    <t>UM51BG-G-9</t>
  </si>
  <si>
    <t>UM51BG-P-9</t>
  </si>
  <si>
    <t>UM51BH-G-8</t>
  </si>
  <si>
    <t>UM51BH-G-9</t>
  </si>
  <si>
    <t>UM51BH-P-8</t>
  </si>
  <si>
    <t>UM51BH-P-9</t>
  </si>
  <si>
    <t>UM51BH-S-9</t>
  </si>
  <si>
    <t>UM51DD-P-89</t>
  </si>
  <si>
    <t>UM51DD-S-89</t>
  </si>
  <si>
    <t>UM51DF-G-89</t>
  </si>
  <si>
    <t>UM51DF-P-89</t>
  </si>
  <si>
    <t>UM51DG-G-89</t>
  </si>
  <si>
    <t>UM51DG-P-89</t>
  </si>
  <si>
    <t>UM51DH-G-89</t>
  </si>
  <si>
    <t>UM51DH-P-89</t>
  </si>
  <si>
    <t>UM51DH-S-89</t>
  </si>
  <si>
    <t>UM5ABA-G</t>
  </si>
  <si>
    <t>UM5ABA-L</t>
  </si>
  <si>
    <t>UM5ABA-P</t>
  </si>
  <si>
    <t>UM5ABA-P-O</t>
  </si>
  <si>
    <t>UM5ABA-S-O</t>
  </si>
  <si>
    <t>UM5ABA-T-O</t>
  </si>
  <si>
    <t>UM5ABB-G</t>
  </si>
  <si>
    <t>UM5ABB-L</t>
  </si>
  <si>
    <t>UM5ABB-P</t>
  </si>
  <si>
    <t>UM5ABB-P-O</t>
  </si>
  <si>
    <t>UM5ABB-S-O</t>
  </si>
  <si>
    <t>UM5ABB-T-O</t>
  </si>
  <si>
    <t>UM5ABC-G</t>
  </si>
  <si>
    <t>UM5ABC-L</t>
  </si>
  <si>
    <t>UM5ABC-P</t>
  </si>
  <si>
    <t>UM5ABC-P-O</t>
  </si>
  <si>
    <t>UM5ABC-S-O</t>
  </si>
  <si>
    <t>UM5ABC-T-O</t>
  </si>
  <si>
    <t>UM5ABD-G-8</t>
  </si>
  <si>
    <t>UM5ABD-P-8</t>
  </si>
  <si>
    <t>UM5ABD-P-9</t>
  </si>
  <si>
    <t>UM5ABD-S-9</t>
  </si>
  <si>
    <t>UM5ABD-T-9</t>
  </si>
  <si>
    <t>UM5ABE-G-8</t>
  </si>
  <si>
    <t>UM5ABE-P-8</t>
  </si>
  <si>
    <t>UM5ABE-P-9</t>
  </si>
  <si>
    <t>UM5ABE-S-9</t>
  </si>
  <si>
    <t>UM5ABE-T-9</t>
  </si>
  <si>
    <t>UM5ABF-G-8</t>
  </si>
  <si>
    <t>UM5ABF-G-9</t>
  </si>
  <si>
    <t>UM5ABF-L-8</t>
  </si>
  <si>
    <t>UM5ABF-P-9</t>
  </si>
  <si>
    <t>UM5ABF-S-9</t>
  </si>
  <si>
    <t>UM5ABG-G-8</t>
  </si>
  <si>
    <t>UM5ABG-G-9</t>
  </si>
  <si>
    <t>UM5ABG-L-8</t>
  </si>
  <si>
    <t>UM5ABG-P-8</t>
  </si>
  <si>
    <t>UM5ABG-P-9</t>
  </si>
  <si>
    <t>UM5ABG-S-9</t>
  </si>
  <si>
    <t>UM5ABG-T-9</t>
  </si>
  <si>
    <t>UM5ABH-G-8</t>
  </si>
  <si>
    <t>UM5ABH-G-9</t>
  </si>
  <si>
    <t>UM5ABH-L-8</t>
  </si>
  <si>
    <t>UM5ABH-P-9</t>
  </si>
  <si>
    <t>UM5ABH-S-9</t>
  </si>
  <si>
    <t>UM5ABH-T-9</t>
  </si>
  <si>
    <t>UM5ADA-P</t>
  </si>
  <si>
    <t>UM5ADA-P-O</t>
  </si>
  <si>
    <t>UM5ADA-S-O</t>
  </si>
  <si>
    <t>UM5ADA-T-O</t>
  </si>
  <si>
    <t>UM5ADB-P</t>
  </si>
  <si>
    <t>UM5ADB-P-O</t>
  </si>
  <si>
    <t>UM5ADB-S-O</t>
  </si>
  <si>
    <t>UM5ADB-T-O</t>
  </si>
  <si>
    <t>UM5ADC-P</t>
  </si>
  <si>
    <t>UM5ADC-P-O</t>
  </si>
  <si>
    <t>UM5ADC-S-O</t>
  </si>
  <si>
    <t>UM5ADC-T-O</t>
  </si>
  <si>
    <t>UM5ADD-P-8</t>
  </si>
  <si>
    <t>UM5ADD-P-9</t>
  </si>
  <si>
    <t>UM5ADD-S-9</t>
  </si>
  <si>
    <t>UM5ADD-T-9</t>
  </si>
  <si>
    <t>UM5ADE-P-8</t>
  </si>
  <si>
    <t>UM5ADE-P-9</t>
  </si>
  <si>
    <t>UM5ADE-S-9</t>
  </si>
  <si>
    <t>UM5ADE-T-9</t>
  </si>
  <si>
    <t>UM5ADF-G-8</t>
  </si>
  <si>
    <t>UM5ADF-G-9</t>
  </si>
  <si>
    <t>UM5ADF-P-9</t>
  </si>
  <si>
    <t>UM5ADF-S-9</t>
  </si>
  <si>
    <t>UM5ADG-G-8</t>
  </si>
  <si>
    <t>UM5ADG-G-9</t>
  </si>
  <si>
    <t>UM5ADG-P-8</t>
  </si>
  <si>
    <t>UM5ADG-P-9</t>
  </si>
  <si>
    <t>UM5ADG-S-9</t>
  </si>
  <si>
    <t>UM5ADG-T-9</t>
  </si>
  <si>
    <t>UM5ADH-G-8</t>
  </si>
  <si>
    <t>UM5ADH-G-9</t>
  </si>
  <si>
    <t>UM5ADH-P-9</t>
  </si>
  <si>
    <t>UM5ADH-S-9</t>
  </si>
  <si>
    <t>UM5ADH-T-9</t>
  </si>
  <si>
    <t>UM5BBA-G</t>
  </si>
  <si>
    <t>UM5BBA-P</t>
  </si>
  <si>
    <t>UM5BBA-P-O</t>
  </si>
  <si>
    <t>UM5BBA-S-O</t>
  </si>
  <si>
    <t>UM5BBA-T-O</t>
  </si>
  <si>
    <t>UM5BBB-P</t>
  </si>
  <si>
    <t>UM5BBB-P-O</t>
  </si>
  <si>
    <t>UM5BBB-S-O</t>
  </si>
  <si>
    <t>UM5BBB-T-O</t>
  </si>
  <si>
    <t>UM5BBC-P</t>
  </si>
  <si>
    <t>UM5BBC-P-O</t>
  </si>
  <si>
    <t>UM5BBC-S-O</t>
  </si>
  <si>
    <t>UM5BBC-T-O</t>
  </si>
  <si>
    <t>UM5BBD-P-8</t>
  </si>
  <si>
    <t>UM5BBD-P-9</t>
  </si>
  <si>
    <t>UM5BBD-S-9</t>
  </si>
  <si>
    <t>UM5BBD-T-9</t>
  </si>
  <si>
    <t>UM5BBE-P-8</t>
  </si>
  <si>
    <t>UM5BBE-P-9</t>
  </si>
  <si>
    <t>UM5BBE-S-9</t>
  </si>
  <si>
    <t>UM5BBE-T-9</t>
  </si>
  <si>
    <t>UM5BBF-G-8</t>
  </si>
  <si>
    <t>UM5BBF-G-9</t>
  </si>
  <si>
    <t>UM5BBF-L-8</t>
  </si>
  <si>
    <t>UM5BBF-P-9</t>
  </si>
  <si>
    <t>UM5BBF-S-9</t>
  </si>
  <si>
    <t>UM5BBG-G-8</t>
  </si>
  <si>
    <t>UM5BBG-G-9</t>
  </si>
  <si>
    <t>UM5BBG-L-8</t>
  </si>
  <si>
    <t>UM5BBG-P-8</t>
  </si>
  <si>
    <t>UM5BBG-P-9</t>
  </si>
  <si>
    <t>UM5BBG-S-9</t>
  </si>
  <si>
    <t>UM5BBG-T-9</t>
  </si>
  <si>
    <t>UM5BBH-G-8</t>
  </si>
  <si>
    <t>UM5BBH-G-9</t>
  </si>
  <si>
    <t>UM5BBH-L-8</t>
  </si>
  <si>
    <t>UM5BBH-P-9</t>
  </si>
  <si>
    <t>UM5BBH-S-9</t>
  </si>
  <si>
    <t>UM5BBH-T-9</t>
  </si>
  <si>
    <t>UM5BDA-P</t>
  </si>
  <si>
    <t>UM5BDA-P-O</t>
  </si>
  <si>
    <t>UM5BDA-S-O</t>
  </si>
  <si>
    <t>UM5BDA-T-O</t>
  </si>
  <si>
    <t>UM5BDB-P</t>
  </si>
  <si>
    <t>UM5BDB-P-O</t>
  </si>
  <si>
    <t>UM5BDB-S-O</t>
  </si>
  <si>
    <t>UM5BDB-T-O</t>
  </si>
  <si>
    <t>UM5BDC-P</t>
  </si>
  <si>
    <t>UM5BDC-P-O</t>
  </si>
  <si>
    <t>UM5BDC-S-O</t>
  </si>
  <si>
    <t>UM5BDC-T-O</t>
  </si>
  <si>
    <t>UM5BDD-P-8</t>
  </si>
  <si>
    <t>UM5BDD-P-9</t>
  </si>
  <si>
    <t>UM5BDD-S-9</t>
  </si>
  <si>
    <t>UM5BDD-T-9</t>
  </si>
  <si>
    <t>UM5BDE-P-8</t>
  </si>
  <si>
    <t>UM5BDE-P-9</t>
  </si>
  <si>
    <t>UM5BDE-S-9</t>
  </si>
  <si>
    <t>UM5BDE-T-9</t>
  </si>
  <si>
    <t>UM5BDF-G-8</t>
  </si>
  <si>
    <t>UM5BDF-G-9</t>
  </si>
  <si>
    <t>UM5BDF-P-9</t>
  </si>
  <si>
    <t>UM5BDF-S-9</t>
  </si>
  <si>
    <t>UM5BDG-G-8</t>
  </si>
  <si>
    <t>UM5BDG-G-9</t>
  </si>
  <si>
    <t>UM5BDG-P-8</t>
  </si>
  <si>
    <t>UM5BDG-P-9</t>
  </si>
  <si>
    <t>UM5BDG-S-9</t>
  </si>
  <si>
    <t>UM5BDG-T-9</t>
  </si>
  <si>
    <t>UM5BDH-G-8</t>
  </si>
  <si>
    <t>UM5BDH-G-9</t>
  </si>
  <si>
    <t>UM5BDH-P-9</t>
  </si>
  <si>
    <t>UM5BDH-S-9</t>
  </si>
  <si>
    <t>UM5BDH-T-9</t>
  </si>
  <si>
    <t>UM71BD-P-89</t>
  </si>
  <si>
    <t>UM71BD-S-89</t>
  </si>
  <si>
    <t>UM71BF-G-8</t>
  </si>
  <si>
    <t>UM71BF-G-9</t>
  </si>
  <si>
    <t>UM71BF-P-9</t>
  </si>
  <si>
    <t>UM71BG-G-8</t>
  </si>
  <si>
    <t>UM71BG-G-9</t>
  </si>
  <si>
    <t>UM71BG-P-9</t>
  </si>
  <si>
    <t>UM71BH-G-8</t>
  </si>
  <si>
    <t>UM71BH-G-9</t>
  </si>
  <si>
    <t>UM71BH-P-8</t>
  </si>
  <si>
    <t>UM71BH-P-9</t>
  </si>
  <si>
    <t>UM71BH-S-9</t>
  </si>
  <si>
    <t>UM71DD-P-89</t>
  </si>
  <si>
    <t>UM71DD-S-89</t>
  </si>
  <si>
    <t>UM71DF-G-89</t>
  </si>
  <si>
    <t>UM71DF-P-89</t>
  </si>
  <si>
    <t>UM71DG-G-89</t>
  </si>
  <si>
    <t>UM71DG-P-89</t>
  </si>
  <si>
    <t>UM71DH-G-89</t>
  </si>
  <si>
    <t>UM71DH-P-89</t>
  </si>
  <si>
    <t>UM71DH-S-89</t>
  </si>
  <si>
    <t>UM7ABA-P</t>
  </si>
  <si>
    <t>UM7ABA-P-O</t>
  </si>
  <si>
    <t>UM7ABA-S-O</t>
  </si>
  <si>
    <t>UM7ABA-T-O</t>
  </si>
  <si>
    <t>UM7ABB-P</t>
  </si>
  <si>
    <t>UM7ABB-P-O</t>
  </si>
  <si>
    <t>UM7ABB-S-O</t>
  </si>
  <si>
    <t>UM7ABB-T-O</t>
  </si>
  <si>
    <t>UM7ABC-P</t>
  </si>
  <si>
    <t>UM7ABC-P-O</t>
  </si>
  <si>
    <t>UM7ABC-S-O</t>
  </si>
  <si>
    <t>UM7ABC-T-O</t>
  </si>
  <si>
    <t>UM7ABD-P-8</t>
  </si>
  <si>
    <t>UM7ABD-P-9</t>
  </si>
  <si>
    <t>UM7ABD-S-9</t>
  </si>
  <si>
    <t>UM7ABD-T-9</t>
  </si>
  <si>
    <t>UM7ABE-P-8</t>
  </si>
  <si>
    <t>UM7ABE-P-9</t>
  </si>
  <si>
    <t>UM7ABE-S-9</t>
  </si>
  <si>
    <t>UM7ABE-T-9</t>
  </si>
  <si>
    <t>UM7ABF-G-8</t>
  </si>
  <si>
    <t>UM7ABF-G-9</t>
  </si>
  <si>
    <t>UM7ABF-P-9</t>
  </si>
  <si>
    <t>UM7ABF-S-9</t>
  </si>
  <si>
    <t>UM7ABG-G-8</t>
  </si>
  <si>
    <t>UM7ABG-G-9</t>
  </si>
  <si>
    <t>UM7ABG-P-8</t>
  </si>
  <si>
    <t>UM7ABG-P-9</t>
  </si>
  <si>
    <t>UM7ABG-S-9</t>
  </si>
  <si>
    <t>UM7ABG-T-9</t>
  </si>
  <si>
    <t>UM7ABH-G-8</t>
  </si>
  <si>
    <t>UM7ABH-G-9</t>
  </si>
  <si>
    <t>UM7ABH-P-9</t>
  </si>
  <si>
    <t>UM7ABH-S-9</t>
  </si>
  <si>
    <t>UM7ABH-T-9</t>
  </si>
  <si>
    <t>UM7ADA-P</t>
  </si>
  <si>
    <t>UM7ADA-P-O</t>
  </si>
  <si>
    <t>UM7ADA-S-O</t>
  </si>
  <si>
    <t>UM7ADA-T-O</t>
  </si>
  <si>
    <t>UM7ADB-P</t>
  </si>
  <si>
    <t>UM7ADB-P-O</t>
  </si>
  <si>
    <t>UM7ADB-S-O</t>
  </si>
  <si>
    <t>UM7ADB-T-O</t>
  </si>
  <si>
    <t>UM7ADC-P</t>
  </si>
  <si>
    <t>UM7ADC-P-O</t>
  </si>
  <si>
    <t>UM7ADC-S-O</t>
  </si>
  <si>
    <t>UM7ADC-T-O</t>
  </si>
  <si>
    <t>UM7ADD-P-8</t>
  </si>
  <si>
    <t>UM7ADD-P-9</t>
  </si>
  <si>
    <t>UM7ADD-S-9</t>
  </si>
  <si>
    <t>UM7ADD-T-9</t>
  </si>
  <si>
    <t>UM7ADE-P-8</t>
  </si>
  <si>
    <t>UM7ADE-P-9</t>
  </si>
  <si>
    <t>UM7ADE-S-9</t>
  </si>
  <si>
    <t>UM7ADE-T-9</t>
  </si>
  <si>
    <t>UM7ADF-G-8</t>
  </si>
  <si>
    <t>UM7ADF-G-9</t>
  </si>
  <si>
    <t>UM7ADF-P-9</t>
  </si>
  <si>
    <t>UM7ADF-S-9</t>
  </si>
  <si>
    <t>UM7ADG-G-8</t>
  </si>
  <si>
    <t>UM7ADG-G-9</t>
  </si>
  <si>
    <t>UM7ADG-P-8</t>
  </si>
  <si>
    <t>UM7ADG-P-9</t>
  </si>
  <si>
    <t>UM7ADG-S-9</t>
  </si>
  <si>
    <t>UM7ADG-T-9</t>
  </si>
  <si>
    <t>UM7ADH-G-8</t>
  </si>
  <si>
    <t>UM7ADH-G-9</t>
  </si>
  <si>
    <t>UM7ADH-P-9</t>
  </si>
  <si>
    <t>UM7ADH-S-9</t>
  </si>
  <si>
    <t>UM7ADH-T-9</t>
  </si>
  <si>
    <t>UM7BBA-P</t>
  </si>
  <si>
    <t>UM7BBA-P-O</t>
  </si>
  <si>
    <t>UM7BBA-S-O</t>
  </si>
  <si>
    <t>UM7BBA-T-O</t>
  </si>
  <si>
    <t>UM7BBB-P</t>
  </si>
  <si>
    <t>UM7BBB-P-O</t>
  </si>
  <si>
    <t>UM7BBB-S-O</t>
  </si>
  <si>
    <t>UM7BBB-T-O</t>
  </si>
  <si>
    <t>UM7BBC-P</t>
  </si>
  <si>
    <t>UM7BBC-P-O</t>
  </si>
  <si>
    <t>UM7BBC-S-O</t>
  </si>
  <si>
    <t>UM7BBC-T-O</t>
  </si>
  <si>
    <t>UM7BBD-P-8</t>
  </si>
  <si>
    <t>UM7BBD-P-9</t>
  </si>
  <si>
    <t>UM7BBD-S-9</t>
  </si>
  <si>
    <t>UM7BBD-T-9</t>
  </si>
  <si>
    <t>UM7BBE-P-8</t>
  </si>
  <si>
    <t>UM7BBE-P-9</t>
  </si>
  <si>
    <t>UM7BBE-S-9</t>
  </si>
  <si>
    <t>UM7BBE-T-9</t>
  </si>
  <si>
    <t>UM7BBF-G-8</t>
  </si>
  <si>
    <t>UM7BBF-G-9</t>
  </si>
  <si>
    <t>UM7BBF-P-9</t>
  </si>
  <si>
    <t>UM7BBF-S-9</t>
  </si>
  <si>
    <t>UM7BBG-G-8</t>
  </si>
  <si>
    <t>UM7BBG-G-9</t>
  </si>
  <si>
    <t>UM7BBG-P-8</t>
  </si>
  <si>
    <t>UM7BBG-P-9</t>
  </si>
  <si>
    <t>UM7BBG-S-9</t>
  </si>
  <si>
    <t>UM7BBG-T-9</t>
  </si>
  <si>
    <t>UM7BBH-G-8</t>
  </si>
  <si>
    <t>UM7BBH-G-9</t>
  </si>
  <si>
    <t>UM7BBH-P-9</t>
  </si>
  <si>
    <t>UM7BBH-S-9</t>
  </si>
  <si>
    <t>UM7BBH-T-9</t>
  </si>
  <si>
    <t>UM7BDA-P</t>
  </si>
  <si>
    <t>UM7BDA-P-O</t>
  </si>
  <si>
    <t>UM7BDA-S-O</t>
  </si>
  <si>
    <t>UM7BDA-T-O</t>
  </si>
  <si>
    <t>UM7BDB-P</t>
  </si>
  <si>
    <t>UM7BDB-P-O</t>
  </si>
  <si>
    <t>UM7BDB-S-O</t>
  </si>
  <si>
    <t>UM7BDB-T-O</t>
  </si>
  <si>
    <t>UM7BDC-P</t>
  </si>
  <si>
    <t>UM7BDC-P-O</t>
  </si>
  <si>
    <t>UM7BDC-S-O</t>
  </si>
  <si>
    <t>UM7BDC-T-O</t>
  </si>
  <si>
    <t>UM7BDD-P-8</t>
  </si>
  <si>
    <t>UM7BDD-P-9</t>
  </si>
  <si>
    <t>UM7BDD-S-9</t>
  </si>
  <si>
    <t>UM7BDD-T-9</t>
  </si>
  <si>
    <t>UM7BDE-P-8</t>
  </si>
  <si>
    <t>UM7BDE-P-9</t>
  </si>
  <si>
    <t>UM7BDE-S-9</t>
  </si>
  <si>
    <t>UM7BDE-T-9</t>
  </si>
  <si>
    <t>UM7BDF-G-8</t>
  </si>
  <si>
    <t>UM7BDF-G-9</t>
  </si>
  <si>
    <t>UM7BDF-P-9</t>
  </si>
  <si>
    <t>UM7BDF-S-9</t>
  </si>
  <si>
    <t>UM7BDG-G-8</t>
  </si>
  <si>
    <t>UM7BDG-G-9</t>
  </si>
  <si>
    <t>UM7BDG-P-8</t>
  </si>
  <si>
    <t>UM7BDG-P-9</t>
  </si>
  <si>
    <t>UM7BDG-S-9</t>
  </si>
  <si>
    <t>UM7BDG-T-9</t>
  </si>
  <si>
    <t>UM7BDH-G-8</t>
  </si>
  <si>
    <t>UM7BDH-G-9</t>
  </si>
  <si>
    <t>UM7BDH-P-9</t>
  </si>
  <si>
    <t>UM7BDH-S-9</t>
  </si>
  <si>
    <t>UM7BDH-T-9</t>
  </si>
  <si>
    <t>XM71BA-L</t>
  </si>
  <si>
    <t>XM71BA-S</t>
  </si>
  <si>
    <t>XM71BB-S</t>
  </si>
  <si>
    <t>XM72BA-L</t>
  </si>
  <si>
    <t>XM72BA-S</t>
  </si>
  <si>
    <t>XM72BB-L</t>
  </si>
  <si>
    <t>XM72BB-S</t>
  </si>
  <si>
    <t>XM74BA-L</t>
  </si>
  <si>
    <t>XM74BA-S</t>
  </si>
  <si>
    <t>XM74BA-T</t>
  </si>
  <si>
    <t>XM74BB-L</t>
  </si>
  <si>
    <t>XM74BB-S</t>
  </si>
  <si>
    <t>XM74BB-T</t>
  </si>
  <si>
    <t>XM74BD-L</t>
  </si>
  <si>
    <t>XM74BD-S</t>
  </si>
  <si>
    <t>XM74BD-T</t>
  </si>
  <si>
    <t>XM74DA-L</t>
  </si>
  <si>
    <t>XM74DA-S</t>
  </si>
  <si>
    <t>XM74DA-T</t>
  </si>
  <si>
    <t>XM74DB-L</t>
  </si>
  <si>
    <t>XM74DB-S</t>
  </si>
  <si>
    <t>XM74DB-T</t>
  </si>
  <si>
    <t>XM74DD-L</t>
  </si>
  <si>
    <t>XM74DD-S</t>
  </si>
  <si>
    <t>XM74DD-T</t>
  </si>
  <si>
    <t>XM75BA-L</t>
  </si>
  <si>
    <t>XM75BA-S</t>
  </si>
  <si>
    <t>XM75BA-T</t>
  </si>
  <si>
    <t>XM75BB-L</t>
  </si>
  <si>
    <t>XM75BB-S</t>
  </si>
  <si>
    <t>XM75BB-T</t>
  </si>
  <si>
    <t>XM75BC-L</t>
  </si>
  <si>
    <t>XM75BC-S</t>
  </si>
  <si>
    <t>XM75BC-T</t>
  </si>
  <si>
    <t>XM75BD-L</t>
  </si>
  <si>
    <t>XM75BD-S</t>
  </si>
  <si>
    <t>XM75BD-T</t>
  </si>
  <si>
    <t>XMF55BA-L-E5</t>
  </si>
  <si>
    <t>XMF55BA-P-E5</t>
  </si>
  <si>
    <t>XMF55BA-S-E5</t>
  </si>
  <si>
    <t>XMF55BB-H</t>
  </si>
  <si>
    <t>XMF55BB-L</t>
  </si>
  <si>
    <t>XMF55BB-P</t>
  </si>
  <si>
    <t>XMF55BB-S</t>
  </si>
  <si>
    <t>XMF55BB-T</t>
  </si>
  <si>
    <t>XMF55BC-H</t>
  </si>
  <si>
    <t>XMF55BC-L</t>
  </si>
  <si>
    <t>XMF55BC-T</t>
  </si>
  <si>
    <t>XMF55DA-L-E5</t>
  </si>
  <si>
    <t>XMF55DA-P-E5</t>
  </si>
  <si>
    <t>XMF55DA-S-E5</t>
  </si>
  <si>
    <t>XMF55DB-H</t>
  </si>
  <si>
    <t>XMF55DB-L</t>
  </si>
  <si>
    <t>XMF55DB-P</t>
  </si>
  <si>
    <t>XMF55DB-S</t>
  </si>
  <si>
    <t>XMF55DB-T</t>
  </si>
  <si>
    <t>XMF55DC-H</t>
  </si>
  <si>
    <t>XMF55DC-S</t>
  </si>
  <si>
    <t>XMF55DC-T</t>
  </si>
  <si>
    <t>XMF74BA-H-E5</t>
  </si>
  <si>
    <t>XMF74BA-L-E5</t>
  </si>
  <si>
    <t>XMF74BA-P-E5</t>
  </si>
  <si>
    <t>XMF74BA-S-E5</t>
  </si>
  <si>
    <t>XMF74BA-T-E5</t>
  </si>
  <si>
    <t>XMF74BB-H</t>
  </si>
  <si>
    <t>XMF74BB-P</t>
  </si>
  <si>
    <t>XMF74BB-S</t>
  </si>
  <si>
    <t>XMF74BB-T</t>
  </si>
  <si>
    <t>XMF74BC-H</t>
  </si>
  <si>
    <t>XMF74BC-S</t>
  </si>
  <si>
    <t>XMF74BC-T</t>
  </si>
  <si>
    <t>XMF74DA-H-E5</t>
  </si>
  <si>
    <t>XMF74DA-L-E5</t>
  </si>
  <si>
    <t>XMF74DA-P-E5</t>
  </si>
  <si>
    <t>XMF74DA-S-E5</t>
  </si>
  <si>
    <t>XMF74DA-T-E5</t>
  </si>
  <si>
    <t>XMF74DB-H</t>
  </si>
  <si>
    <t>XMF74DB-L</t>
  </si>
  <si>
    <t>XMF74DB-P</t>
  </si>
  <si>
    <t>XMF74DB-S</t>
  </si>
  <si>
    <t>XMF74DB-T</t>
  </si>
  <si>
    <t>XMF74DC-H</t>
  </si>
  <si>
    <t>XMF74DC-L</t>
  </si>
  <si>
    <t>XMF74DC-S</t>
  </si>
  <si>
    <t>XMF74DC-T</t>
  </si>
  <si>
    <t>XMF75BA-H-E5</t>
  </si>
  <si>
    <t>XMF75BA-L-E5</t>
  </si>
  <si>
    <t>XMF75BA-P-E5</t>
  </si>
  <si>
    <t>XMF75BA-S-E5</t>
  </si>
  <si>
    <t>XMF75BA-T-E5</t>
  </si>
  <si>
    <t>XMF75BB-H</t>
  </si>
  <si>
    <t>XMF75BB-L</t>
  </si>
  <si>
    <t>XMF75BB-P</t>
  </si>
  <si>
    <t>XMF75BB-S</t>
  </si>
  <si>
    <t>XMF75BB-T</t>
  </si>
  <si>
    <t>XMF75BC-H</t>
  </si>
  <si>
    <t>XMF75BC-S</t>
  </si>
  <si>
    <t>XMF75BC-T</t>
  </si>
  <si>
    <t>XMF75DA-H-E5</t>
  </si>
  <si>
    <t>XMF75DA-L-E5</t>
  </si>
  <si>
    <t>XMF75DA-P-E5</t>
  </si>
  <si>
    <t>XMF75DA-S-E5</t>
  </si>
  <si>
    <t>XMF75DA-T-E5</t>
  </si>
  <si>
    <t>XMF75DB-H</t>
  </si>
  <si>
    <t>XMF75DB-L</t>
  </si>
  <si>
    <t>XMF75DB-P</t>
  </si>
  <si>
    <t>XMF75DB-S</t>
  </si>
  <si>
    <t>XMF75DB-T</t>
  </si>
  <si>
    <t>XMF75DC-H</t>
  </si>
  <si>
    <t>XMF75DC-S</t>
  </si>
  <si>
    <t>XMF75DC-T</t>
  </si>
  <si>
    <t>쏘렌토GL</t>
  </si>
  <si>
    <t>JC712C</t>
  </si>
  <si>
    <t>JC712E</t>
  </si>
  <si>
    <t>JC712G</t>
  </si>
  <si>
    <t>JC712J</t>
  </si>
  <si>
    <t>JC712J6</t>
  </si>
  <si>
    <t>JC712JA6</t>
  </si>
  <si>
    <t>JC713A</t>
  </si>
  <si>
    <t>JC713AB</t>
  </si>
  <si>
    <t>JC713C</t>
  </si>
  <si>
    <t>JC713CB</t>
  </si>
  <si>
    <t>JC713E</t>
  </si>
  <si>
    <t>JC713G</t>
  </si>
  <si>
    <t>JC713G2</t>
  </si>
  <si>
    <t>JC713GB</t>
  </si>
  <si>
    <t>JC713GB2</t>
  </si>
  <si>
    <t>JC713J</t>
  </si>
  <si>
    <t>JC713J6</t>
  </si>
  <si>
    <t>JC713JA</t>
  </si>
  <si>
    <t>JC713JA6</t>
  </si>
  <si>
    <t>JC713JB</t>
  </si>
  <si>
    <t>JC713JB6</t>
  </si>
  <si>
    <t>JC715A</t>
  </si>
  <si>
    <t>JC715AB</t>
  </si>
  <si>
    <t>JC715C</t>
  </si>
  <si>
    <t>JC715E</t>
  </si>
  <si>
    <t>JC715EB</t>
  </si>
  <si>
    <t>JC715FA</t>
  </si>
  <si>
    <t>JC715FAA</t>
  </si>
  <si>
    <t>JC715G</t>
  </si>
  <si>
    <t>JC715G2</t>
  </si>
  <si>
    <t>JC715J</t>
  </si>
  <si>
    <t>JC715J6</t>
  </si>
  <si>
    <t>JC718A</t>
  </si>
  <si>
    <t>JC718AB</t>
  </si>
  <si>
    <t>JC718AR</t>
  </si>
  <si>
    <t>JC718C</t>
  </si>
  <si>
    <t>JC718CB</t>
  </si>
  <si>
    <t>JC718E</t>
  </si>
  <si>
    <t>JC718EB</t>
  </si>
  <si>
    <t>JC718FAA</t>
  </si>
  <si>
    <t>JC718FAB</t>
  </si>
  <si>
    <t>JC718FAR</t>
  </si>
  <si>
    <t>JC718FCB</t>
  </si>
  <si>
    <t>JC718G</t>
  </si>
  <si>
    <t>JC718G2</t>
  </si>
  <si>
    <t>JC718GB</t>
  </si>
  <si>
    <t>JC718GB2</t>
  </si>
  <si>
    <t>JC718J</t>
  </si>
  <si>
    <t>JC718J6</t>
  </si>
  <si>
    <t>JC718JB</t>
  </si>
  <si>
    <t>JC718JB6</t>
  </si>
  <si>
    <t>쏘렌토GLS</t>
  </si>
  <si>
    <t>JC712B</t>
  </si>
  <si>
    <t>JC712BB</t>
  </si>
  <si>
    <t>JC712F</t>
  </si>
  <si>
    <t>JC712FB</t>
  </si>
  <si>
    <t>JC712H</t>
  </si>
  <si>
    <t>JC712K</t>
  </si>
  <si>
    <t>JC712K6</t>
  </si>
  <si>
    <t>JC713B</t>
  </si>
  <si>
    <t>JC713BA</t>
  </si>
  <si>
    <t>JC713BR</t>
  </si>
  <si>
    <t>JC713D</t>
  </si>
  <si>
    <t>JC713DA</t>
  </si>
  <si>
    <t>JC713DB</t>
  </si>
  <si>
    <t>JC713DR</t>
  </si>
  <si>
    <t>JC713F</t>
  </si>
  <si>
    <t>JC713FA</t>
  </si>
  <si>
    <t>JC713FB</t>
  </si>
  <si>
    <t>JC713FR</t>
  </si>
  <si>
    <t>JC713H</t>
  </si>
  <si>
    <t>JC713H2</t>
  </si>
  <si>
    <t>JC713HA</t>
  </si>
  <si>
    <t>JC713HB</t>
  </si>
  <si>
    <t>JC713HB2</t>
  </si>
  <si>
    <t>JC713HR2</t>
  </si>
  <si>
    <t>JC713K</t>
  </si>
  <si>
    <t>JC713K6</t>
  </si>
  <si>
    <t>JC713KA</t>
  </si>
  <si>
    <t>JC713KA6</t>
  </si>
  <si>
    <t>JC713KB</t>
  </si>
  <si>
    <t>JC713KB6</t>
  </si>
  <si>
    <t>JC713KR</t>
  </si>
  <si>
    <t>JC713KR6</t>
  </si>
  <si>
    <t>JC715D</t>
  </si>
  <si>
    <t>JC715FB</t>
  </si>
  <si>
    <t>JC715FFR</t>
  </si>
  <si>
    <t>JC715K</t>
  </si>
  <si>
    <t>JC718B</t>
  </si>
  <si>
    <t>JC718BA</t>
  </si>
  <si>
    <t>JC718BB</t>
  </si>
  <si>
    <t>JC718BR</t>
  </si>
  <si>
    <t>JC718D</t>
  </si>
  <si>
    <t>JC718DA</t>
  </si>
  <si>
    <t>JC718DB</t>
  </si>
  <si>
    <t>JC718DR</t>
  </si>
  <si>
    <t>JC718F</t>
  </si>
  <si>
    <t>JC718FA</t>
  </si>
  <si>
    <t>JC718FB</t>
  </si>
  <si>
    <t>JC718FBA</t>
  </si>
  <si>
    <t>JC718FBB</t>
  </si>
  <si>
    <t>JC718FD</t>
  </si>
  <si>
    <t>JC718FDA</t>
  </si>
  <si>
    <t>JC718FDB</t>
  </si>
  <si>
    <t>JC718FDR</t>
  </si>
  <si>
    <t>JC718FF</t>
  </si>
  <si>
    <t>JC718FFA</t>
  </si>
  <si>
    <t>JC718FFB</t>
  </si>
  <si>
    <t>JC718FFR</t>
  </si>
  <si>
    <t>JC718FH</t>
  </si>
  <si>
    <t>JC718FH2</t>
  </si>
  <si>
    <t>JC718FHA</t>
  </si>
  <si>
    <t>JC718FHB</t>
  </si>
  <si>
    <t>JC718FHB2</t>
  </si>
  <si>
    <t>JC718FHR</t>
  </si>
  <si>
    <t>JC718FHR2</t>
  </si>
  <si>
    <t>JC718FK</t>
  </si>
  <si>
    <t>JC718FKA</t>
  </si>
  <si>
    <t>JC718FKR</t>
  </si>
  <si>
    <t>JC718H</t>
  </si>
  <si>
    <t>JC718H2</t>
  </si>
  <si>
    <t>JC718HA</t>
  </si>
  <si>
    <t>JC718HB</t>
  </si>
  <si>
    <t>JC718HR</t>
  </si>
  <si>
    <t>JC718K</t>
  </si>
  <si>
    <t>JC718KB</t>
  </si>
  <si>
    <t>JC718KR</t>
  </si>
  <si>
    <t>JC738FKA</t>
  </si>
  <si>
    <t>JC748FL</t>
  </si>
  <si>
    <t>JC748FL6</t>
  </si>
  <si>
    <t>JC748FLA6</t>
  </si>
  <si>
    <t>JC748FLB</t>
  </si>
  <si>
    <t>JC748FLB6</t>
  </si>
  <si>
    <t>JC748FLR</t>
  </si>
  <si>
    <t>JC748FLR6</t>
  </si>
  <si>
    <t>JC748L</t>
  </si>
  <si>
    <t>JC748L6</t>
  </si>
  <si>
    <t>JC748LA</t>
  </si>
  <si>
    <t>JC748LA6</t>
  </si>
  <si>
    <t>JC748LB</t>
  </si>
  <si>
    <t>JC748LB6</t>
  </si>
  <si>
    <t>JC748LR6</t>
  </si>
  <si>
    <t>쏘렌토렌탈</t>
  </si>
  <si>
    <t>쏘렌토하이브리드</t>
  </si>
  <si>
    <t>MQ4H5GBA-H9-G5A</t>
  </si>
  <si>
    <t>MQ4H5GBA-K9-G5A</t>
  </si>
  <si>
    <t>MQ4H5GBB-H7DF-G5A</t>
  </si>
  <si>
    <t>MQ4H5GBB-H7DO-G5A</t>
  </si>
  <si>
    <t>MQ4H5GBB-H9-G5A</t>
  </si>
  <si>
    <t>MQ4H5GBB-K7DF-G5A</t>
  </si>
  <si>
    <t>MQ4H5GBB-K7DO-G5A</t>
  </si>
  <si>
    <t>MQ4H5GBB-K9-G5A</t>
  </si>
  <si>
    <t>MQ4H5GBB-L7DF-G5A</t>
  </si>
  <si>
    <t>MQ4H5GBB-L7DO-G5A</t>
  </si>
  <si>
    <t>MQ4H5GDA-H9-G5A</t>
  </si>
  <si>
    <t>MQ4H5GDA-K7-G5A</t>
  </si>
  <si>
    <t>MQ4H5GDA-K9-G5A</t>
  </si>
  <si>
    <t>MQ4H5GDB-H7-G5A</t>
  </si>
  <si>
    <t>MQ4H5GDB-H9-G5A</t>
  </si>
  <si>
    <t>MQ4H5GDB-K7-G5A</t>
  </si>
  <si>
    <t>MQ4H5GDB-K9-G5A</t>
  </si>
  <si>
    <t>MQ4H5GDB-L7-G5A</t>
  </si>
  <si>
    <t>MQ4H6GBA-F9-G5A</t>
  </si>
  <si>
    <t>MQ4H6GBA-M9-G5A</t>
  </si>
  <si>
    <t>MQ4H6GBB-F7DF-G5A</t>
  </si>
  <si>
    <t>MQ4H6GBB-F7DO-G5A</t>
  </si>
  <si>
    <t>MQ4H6GBB-F9-G5A</t>
  </si>
  <si>
    <t>MQ4H6GBB-H7DF-G5A</t>
  </si>
  <si>
    <t>MQ4H6GBB-H7DO-G5A</t>
  </si>
  <si>
    <t>MQ4H6GBB-H9-G5A</t>
  </si>
  <si>
    <t>MQ4H6GBB-M7DF-G5A</t>
  </si>
  <si>
    <t>MQ4H6GBB-M7DO-G5A</t>
  </si>
  <si>
    <t>MQ4H6GBB-M9-G5A</t>
  </si>
  <si>
    <t>MQ4H6GDA-F9-G5A</t>
  </si>
  <si>
    <t>MQ4H6GDA-M9-G5A</t>
  </si>
  <si>
    <t>MQ4H6GDB-F7-G5A</t>
  </si>
  <si>
    <t>MQ4H6GDB-F9-G5A</t>
  </si>
  <si>
    <t>MQ4H6GDB-H9-G5A</t>
  </si>
  <si>
    <t>MQ4H6GDB-M7-G5A</t>
  </si>
  <si>
    <t>MQ4H6GDB-M9-G5A</t>
  </si>
  <si>
    <t>MQ4H7GBA-H9-G5A</t>
  </si>
  <si>
    <t>MQ4H7GBB-G7DF-G5A</t>
  </si>
  <si>
    <t>MQ4H7GBB-G9-G5A</t>
  </si>
  <si>
    <t>MQ4H7GBB-H7DF-G5A</t>
  </si>
  <si>
    <t>MQ4H7GBB-H7DO-G5A</t>
  </si>
  <si>
    <t>MQ4H7GBB-H9-G5A</t>
  </si>
  <si>
    <t>MQ4H7GBB-J7DF-G5A</t>
  </si>
  <si>
    <t>MQ4H7GBB-J7DO-G5A</t>
  </si>
  <si>
    <t>MQ4H7GBB-J9-G5A</t>
  </si>
  <si>
    <t>MQ4H7GDA-G9-G5A</t>
  </si>
  <si>
    <t>MQ4H7GDB-G9-G5A</t>
  </si>
  <si>
    <t>MQ4H7GDB-H7-G5A</t>
  </si>
  <si>
    <t>MQ4H7GDB-H9-G5A</t>
  </si>
  <si>
    <t>MQ4H7GDB-J7-G5A</t>
  </si>
  <si>
    <t>MQ4H7GDB-J9-G5A</t>
  </si>
  <si>
    <t>AM12B-L</t>
  </si>
  <si>
    <t>AM12B-S</t>
  </si>
  <si>
    <t>AM12C-L</t>
  </si>
  <si>
    <t>AM12C-S</t>
  </si>
  <si>
    <t>AM12D-L</t>
  </si>
  <si>
    <t>AM13B-L</t>
  </si>
  <si>
    <t>AM13B-S</t>
  </si>
  <si>
    <t>AM13B-T</t>
  </si>
  <si>
    <t>AM13C-L</t>
  </si>
  <si>
    <t>AM13C-S</t>
  </si>
  <si>
    <t>AM13C-T</t>
  </si>
  <si>
    <t>AM13D-L</t>
  </si>
  <si>
    <t>AM13D-S</t>
  </si>
  <si>
    <t>AM13D-T</t>
  </si>
  <si>
    <t>AM23B-S</t>
  </si>
  <si>
    <t>AM23B-T</t>
  </si>
  <si>
    <t>AM23C-S</t>
  </si>
  <si>
    <t>AM23C-T</t>
  </si>
  <si>
    <t>AM23D-S</t>
  </si>
  <si>
    <t>AM23D-T</t>
  </si>
  <si>
    <t>AM32B-L</t>
  </si>
  <si>
    <t>AM32B-S</t>
  </si>
  <si>
    <t>AM32C-L</t>
  </si>
  <si>
    <t>AM32C-S</t>
  </si>
  <si>
    <t>AM32D-L</t>
  </si>
  <si>
    <t>AM33B-L</t>
  </si>
  <si>
    <t>AM33B-S</t>
  </si>
  <si>
    <t>AM33B-T</t>
  </si>
  <si>
    <t>AM33C-L</t>
  </si>
  <si>
    <t>AM33C-S</t>
  </si>
  <si>
    <t>AM33C-T</t>
  </si>
  <si>
    <t>AM33D-L</t>
  </si>
  <si>
    <t>AM33D-S</t>
  </si>
  <si>
    <t>AM33D-T</t>
  </si>
  <si>
    <t>AM33E-L</t>
  </si>
  <si>
    <t>AM33E-S</t>
  </si>
  <si>
    <t>AM33E-T</t>
  </si>
  <si>
    <t>AM3BF-L</t>
  </si>
  <si>
    <t>AM3BF-S</t>
  </si>
  <si>
    <t>AM3BF-T</t>
  </si>
  <si>
    <t>AM3BG-L-L93</t>
  </si>
  <si>
    <t>AM3BG-S-L93</t>
  </si>
  <si>
    <t>AM3BH-L</t>
  </si>
  <si>
    <t>AM3BH-S</t>
  </si>
  <si>
    <t>AM5AF-L</t>
  </si>
  <si>
    <t>AM5AG-L-92</t>
  </si>
  <si>
    <t>AM5AH-L</t>
  </si>
  <si>
    <t>AM5BF-L</t>
  </si>
  <si>
    <t>AM5BF-L-I</t>
  </si>
  <si>
    <t>AM5BF-S</t>
  </si>
  <si>
    <t>AM5BF-S-I</t>
  </si>
  <si>
    <t>AM5BF-T</t>
  </si>
  <si>
    <t>AM5BF-T-I</t>
  </si>
  <si>
    <t>AM5BG-L-92</t>
  </si>
  <si>
    <t>AM5BG-L-I-92</t>
  </si>
  <si>
    <t>AM5BG-S-92</t>
  </si>
  <si>
    <t>AM5BG-S-I-92</t>
  </si>
  <si>
    <t>AM5BG-T-92</t>
  </si>
  <si>
    <t>AM5BH-L</t>
  </si>
  <si>
    <t>AM5BH-L-I</t>
  </si>
  <si>
    <t>AM5BH-S</t>
  </si>
  <si>
    <t>AM5BH-S-I</t>
  </si>
  <si>
    <t>AM5BH-T</t>
  </si>
  <si>
    <t>JG12A</t>
  </si>
  <si>
    <t>JG13A</t>
  </si>
  <si>
    <t>JG23A</t>
  </si>
  <si>
    <t>JG32A</t>
  </si>
  <si>
    <t>JG33A</t>
  </si>
  <si>
    <t>PS52AA-G</t>
  </si>
  <si>
    <t>PS52AB-G</t>
  </si>
  <si>
    <t>PS52AC-G</t>
  </si>
  <si>
    <t>PS52AD-G</t>
  </si>
  <si>
    <t>PS52BA-G</t>
  </si>
  <si>
    <t>PS52BA-S-O</t>
  </si>
  <si>
    <t>PS52BA-T-O</t>
  </si>
  <si>
    <t>PS52BB-G</t>
  </si>
  <si>
    <t>PS52BB-S-O</t>
  </si>
  <si>
    <t>PS52BB-T-O</t>
  </si>
  <si>
    <t>PS52BC-G</t>
  </si>
  <si>
    <t>PS52BC-S-O</t>
  </si>
  <si>
    <t>PS52BC-T-O</t>
  </si>
  <si>
    <t>PS52BD-G</t>
  </si>
  <si>
    <t>PS52BD-P-O</t>
  </si>
  <si>
    <t>PS52BD-S-O</t>
  </si>
  <si>
    <t>PS52BD-T-O</t>
  </si>
  <si>
    <t>PS52BE-G-8</t>
  </si>
  <si>
    <t>PS52BE-L-6</t>
  </si>
  <si>
    <t>PS52BE-S-8</t>
  </si>
  <si>
    <t>PS52BF-G-8</t>
  </si>
  <si>
    <t>PS52BF-G-8-C</t>
  </si>
  <si>
    <t>PS52BF-L-6</t>
  </si>
  <si>
    <t>PS52BF-S-8</t>
  </si>
  <si>
    <t>PS56BA-S</t>
  </si>
  <si>
    <t>PS56BA-S-O</t>
  </si>
  <si>
    <t>PS56BB-S</t>
  </si>
  <si>
    <t>PS56BB-S-O</t>
  </si>
  <si>
    <t>PS56BB-T-O</t>
  </si>
  <si>
    <t>PS56BC-S</t>
  </si>
  <si>
    <t>PS56BC-S-O</t>
  </si>
  <si>
    <t>PS56BC-T-O</t>
  </si>
  <si>
    <t>PS56GD-H-O</t>
  </si>
  <si>
    <t>PS56GD-S</t>
  </si>
  <si>
    <t>PS56GD-S-O</t>
  </si>
  <si>
    <t>PS56GD-T-O</t>
  </si>
  <si>
    <t>PS56GE-S-8</t>
  </si>
  <si>
    <t>PS56GF-S-8</t>
  </si>
  <si>
    <t>SK35FGA-27</t>
  </si>
  <si>
    <t>SK35FGA-37</t>
  </si>
  <si>
    <t>SK35FGA-38</t>
  </si>
  <si>
    <t>SK35FGA-58</t>
  </si>
  <si>
    <t>SK35FGB-27</t>
  </si>
  <si>
    <t>SK35FGB-37</t>
  </si>
  <si>
    <t>SK35FGB-38</t>
  </si>
  <si>
    <t>SK35FGB-58</t>
  </si>
  <si>
    <t>SK35FGC-27-G3A</t>
  </si>
  <si>
    <t>SK35FGC-38-G3A</t>
  </si>
  <si>
    <t>쏘울EV</t>
  </si>
  <si>
    <t>PSEV5A-S</t>
  </si>
  <si>
    <t>PSEV5D-S</t>
  </si>
  <si>
    <t>PSEV5E-S</t>
  </si>
  <si>
    <t>PSEV5F-G</t>
  </si>
  <si>
    <t>PSEV5F-S</t>
  </si>
  <si>
    <t>쏘울전기차</t>
  </si>
  <si>
    <t>SK3E51FA-17</t>
  </si>
  <si>
    <t>SK3E51FA-27</t>
  </si>
  <si>
    <t>SK3E51FA-37</t>
  </si>
  <si>
    <t>SK3E51FB-17</t>
  </si>
  <si>
    <t>SK3E51FB-27</t>
  </si>
  <si>
    <t>SK3E51FB-37</t>
  </si>
  <si>
    <t>SK3E52FA-27</t>
  </si>
  <si>
    <t>SK3E52FA-37</t>
  </si>
  <si>
    <t>SK3E52FB-27</t>
  </si>
  <si>
    <t>KA493BA-B-8DF-G3A</t>
  </si>
  <si>
    <t>KA493BA-B-8DO-G3A</t>
  </si>
  <si>
    <t>KA493BA-B-9DF-G3A</t>
  </si>
  <si>
    <t>KA493BA-B-9DO-G3A</t>
  </si>
  <si>
    <t>KA493BA-C-8DF-G3A</t>
  </si>
  <si>
    <t>KA493BA-C-8DO-G3A</t>
  </si>
  <si>
    <t>KA493BA-C-9DF-G3A</t>
  </si>
  <si>
    <t>KA493BA-C-9DO-G3A</t>
  </si>
  <si>
    <t>KA493BA-E-8DF-G3A</t>
  </si>
  <si>
    <t>KA493BA-E-9DF-G3A</t>
  </si>
  <si>
    <t>KA493BA-E-9DO-G3A</t>
  </si>
  <si>
    <t>KA493BB-B-8DF-G3A</t>
  </si>
  <si>
    <t>KA493BB-B-9DF-G3A</t>
  </si>
  <si>
    <t>KA493BB-C-8DF-G3A</t>
  </si>
  <si>
    <t>KA493BB-C-8DO-G3A</t>
  </si>
  <si>
    <t>KA493BB-C-9DF-G3A</t>
  </si>
  <si>
    <t>KA493BB-C-9DO-G3A</t>
  </si>
  <si>
    <t>KA493BB-E-8DF-G3A</t>
  </si>
  <si>
    <t>KA493BB-E-8DO-G3A</t>
  </si>
  <si>
    <t>KA493BB-E-9DF-G3A</t>
  </si>
  <si>
    <t>KA49BBA-B-8DF-H1N</t>
  </si>
  <si>
    <t>KA49BBA-B-8DO-H1N</t>
  </si>
  <si>
    <t>KA49BBA-B-9DF-H1N</t>
  </si>
  <si>
    <t>KA49BBA-B-9DO-H1N</t>
  </si>
  <si>
    <t>KA49BBA-C-8DF-H1N</t>
  </si>
  <si>
    <t>KA49BBA-C-8DO-H1N</t>
  </si>
  <si>
    <t>KA49BBA-C-9DF-H1N</t>
  </si>
  <si>
    <t>KA49BBA-C-9DO-H1N</t>
  </si>
  <si>
    <t>KA49BBA-E-8DF-H1N</t>
  </si>
  <si>
    <t>KA49BBA-E-8DO-H1N</t>
  </si>
  <si>
    <t>KA49BBA-E-9DF-H1N</t>
  </si>
  <si>
    <t>KA49BBB-B-8DF-H1N</t>
  </si>
  <si>
    <t>KA49BBB-B-9DF-H1N</t>
  </si>
  <si>
    <t>KA49BBB-C-8DF-H1N</t>
  </si>
  <si>
    <t>KA49BBB-C-8DO-H1N</t>
  </si>
  <si>
    <t>KA49BBB-C-9DF-H1N</t>
  </si>
  <si>
    <t>KA49BBB-C-9DO-H1N</t>
  </si>
  <si>
    <t>KA49BBB-E-8DF-H1N</t>
  </si>
  <si>
    <t>KA49BBB-E-8DO-H1N</t>
  </si>
  <si>
    <t>KA49BBB-E-9DF-H1N</t>
  </si>
  <si>
    <t>KA49BBB-E-9DO-H1N</t>
  </si>
  <si>
    <t>KA49BBC-B-8DF-H1Y</t>
  </si>
  <si>
    <t>KA49BBC-B-9DF-H1Y</t>
  </si>
  <si>
    <t>KA49BBC-C-8DF-H1Y</t>
  </si>
  <si>
    <t>KA49BBC-C-8DO-H1Y</t>
  </si>
  <si>
    <t>KA49BBC-C-9DF-H1Y</t>
  </si>
  <si>
    <t>KA49BBC-C-9DO-H1Y</t>
  </si>
  <si>
    <t>KA49BBC-E-8DF-H1Y</t>
  </si>
  <si>
    <t>KA49BBC-E-8DO-H1Y</t>
  </si>
  <si>
    <t>KA49BBC-E-9DF-H1Y</t>
  </si>
  <si>
    <t>KA49BBC-E-9DO-H1Y</t>
  </si>
  <si>
    <t>MA723B</t>
  </si>
  <si>
    <t>MA912A</t>
  </si>
  <si>
    <t>MA912B</t>
  </si>
  <si>
    <t>MA912C</t>
  </si>
  <si>
    <t>MA913A</t>
  </si>
  <si>
    <t>MA913B</t>
  </si>
  <si>
    <t>MA913C</t>
  </si>
  <si>
    <t>MA942B</t>
  </si>
  <si>
    <t>MA943B</t>
  </si>
  <si>
    <t>MC912A7-GX</t>
  </si>
  <si>
    <t>MC912A-GX</t>
  </si>
  <si>
    <t>MC912AS-LX</t>
  </si>
  <si>
    <t>MC913A7-GX</t>
  </si>
  <si>
    <t>MC913A7-LTD</t>
  </si>
  <si>
    <t>MC913A7-LX</t>
  </si>
  <si>
    <t>MC913A7-LX-ALL</t>
  </si>
  <si>
    <t>MC913A7-LX-AS</t>
  </si>
  <si>
    <t>MC913A7-LX-SR</t>
  </si>
  <si>
    <t>MC913A-GX</t>
  </si>
  <si>
    <t>MC913A-LX</t>
  </si>
  <si>
    <t>MC913A-LX-HG</t>
  </si>
  <si>
    <t>MC913A-LX-LMT</t>
  </si>
  <si>
    <t>MC913AS-LX</t>
  </si>
  <si>
    <t>MC913B8-GX</t>
  </si>
  <si>
    <t>MC913B8-LX</t>
  </si>
  <si>
    <t>MC913B8-LX-ALL</t>
  </si>
  <si>
    <t>MC913B8-LX-AS</t>
  </si>
  <si>
    <t>MC913B8-LX-SR</t>
  </si>
  <si>
    <t>MC943E-GX</t>
  </si>
  <si>
    <t>MC943E-LX</t>
  </si>
  <si>
    <t>MC943E-LX-ALL</t>
  </si>
  <si>
    <t>MC943E-LX-AS</t>
  </si>
  <si>
    <t>MC943E-LX-SR</t>
  </si>
  <si>
    <t>MC943F-GX</t>
  </si>
  <si>
    <t>MC943F-LX</t>
  </si>
  <si>
    <t>MC943F-LX-ALL</t>
  </si>
  <si>
    <t>MC943F-LX-AS</t>
  </si>
  <si>
    <t>MC943F-LX-SR</t>
  </si>
  <si>
    <t>MC953C-GX</t>
  </si>
  <si>
    <t>MC953C-LX</t>
  </si>
  <si>
    <t>MC953C-LX-ALL</t>
  </si>
  <si>
    <t>MC953C-LX-AS</t>
  </si>
  <si>
    <t>MC953C-LX-SR</t>
  </si>
  <si>
    <t>MC953D-GX</t>
  </si>
  <si>
    <t>MC953D-LX</t>
  </si>
  <si>
    <t>MC953D-LX-ALL</t>
  </si>
  <si>
    <t>MC953D-LX-AS</t>
  </si>
  <si>
    <t>MC953D-LX-SR</t>
  </si>
  <si>
    <t>MC953F-GX</t>
  </si>
  <si>
    <t>MC953F-LX</t>
  </si>
  <si>
    <t>MC953F-LX-ALL</t>
  </si>
  <si>
    <t>MC953F-LX-AS</t>
  </si>
  <si>
    <t>MC953F-LX-SR</t>
  </si>
  <si>
    <t>MCL733F</t>
  </si>
  <si>
    <t>MCL943A7</t>
  </si>
  <si>
    <t>MCL943B8A</t>
  </si>
  <si>
    <t>MCL943D</t>
  </si>
  <si>
    <t>MCL943E</t>
  </si>
  <si>
    <t>MCL943F</t>
  </si>
  <si>
    <t>VQL77BA-S</t>
  </si>
  <si>
    <t>VQL94B-S</t>
  </si>
  <si>
    <t>VQL96BA-S</t>
  </si>
  <si>
    <t>VQL96BB-S</t>
  </si>
  <si>
    <t>VQL96BD-S</t>
  </si>
  <si>
    <t>VQL96BE-S-E5</t>
  </si>
  <si>
    <t>VQL96BF-S</t>
  </si>
  <si>
    <t>VQL96BG-S</t>
  </si>
  <si>
    <t>VQL96BH-S</t>
  </si>
  <si>
    <t>VQL97BB-S</t>
  </si>
  <si>
    <t>VQL97BD-S</t>
  </si>
  <si>
    <t>VQL97BE-S-92</t>
  </si>
  <si>
    <t>VQL97BF-S</t>
  </si>
  <si>
    <t>VQL97BG-S</t>
  </si>
  <si>
    <t>VQS94B-G</t>
  </si>
  <si>
    <t>VQS94B-S</t>
  </si>
  <si>
    <t>VQS95BA-G</t>
  </si>
  <si>
    <t>VQS95BA-S</t>
  </si>
  <si>
    <t>VQS95B-G</t>
  </si>
  <si>
    <t>VQS95B-S</t>
  </si>
  <si>
    <t>VQS96BA-G</t>
  </si>
  <si>
    <t>VQS96BA-S</t>
  </si>
  <si>
    <t>VQS96BB-G</t>
  </si>
  <si>
    <t>VQS96BB-S</t>
  </si>
  <si>
    <t>VQS96BC-G</t>
  </si>
  <si>
    <t>VQS96BC-S</t>
  </si>
  <si>
    <t>VQS96BD-G-E5</t>
  </si>
  <si>
    <t>VQS96BD-S-E5</t>
  </si>
  <si>
    <t>VQS96BE-G</t>
  </si>
  <si>
    <t>VQS96BE-S</t>
  </si>
  <si>
    <t>YP91BA-T</t>
  </si>
  <si>
    <t>YP91BB-T</t>
  </si>
  <si>
    <t>YP91BC-T</t>
  </si>
  <si>
    <t>YP91BD-T</t>
  </si>
  <si>
    <t>YP91BE-T-9</t>
  </si>
  <si>
    <t>YP91BF-T-9</t>
  </si>
  <si>
    <t>YP91BG-S-9</t>
  </si>
  <si>
    <t>YP9ABA-G</t>
  </si>
  <si>
    <t>YP9ABA-S</t>
  </si>
  <si>
    <t>YP9ABA-S-O</t>
  </si>
  <si>
    <t>YP9ABA-T-O</t>
  </si>
  <si>
    <t>YP9ABB-G</t>
  </si>
  <si>
    <t>YP9ABB-S-O</t>
  </si>
  <si>
    <t>YP9ABB-T-O</t>
  </si>
  <si>
    <t>YP9ABC-G</t>
  </si>
  <si>
    <t>YP9ABC-S-O</t>
  </si>
  <si>
    <t>YP9ABC-T-O</t>
  </si>
  <si>
    <t>YP9ABD-G</t>
  </si>
  <si>
    <t>YP9ABD-S-O</t>
  </si>
  <si>
    <t>YP9ABD-T-O</t>
  </si>
  <si>
    <t>YP9ABE-G-8</t>
  </si>
  <si>
    <t>YP9ABE-H-9</t>
  </si>
  <si>
    <t>YP9ABE-S-9</t>
  </si>
  <si>
    <t>YP9ABE-T-9</t>
  </si>
  <si>
    <t>YP9ABF-G-8</t>
  </si>
  <si>
    <t>YP9ABF-G-9</t>
  </si>
  <si>
    <t>YP9ABF-S-9</t>
  </si>
  <si>
    <t>YP9ABF-T-9</t>
  </si>
  <si>
    <t>YP9ABG-G-8</t>
  </si>
  <si>
    <t>YP9ABG-G-9</t>
  </si>
  <si>
    <t>YP9ABG-S-9</t>
  </si>
  <si>
    <t>YP9ABG-T-9</t>
  </si>
  <si>
    <t>YPBABC-G</t>
  </si>
  <si>
    <t>YPBABC-L</t>
  </si>
  <si>
    <t>YPBABC-S</t>
  </si>
  <si>
    <t>YPBABC-T</t>
  </si>
  <si>
    <t>카니발리무진</t>
  </si>
  <si>
    <t>KA473BA-C-9DF-G3A</t>
  </si>
  <si>
    <t>KA473BA-C-9DO-G3A</t>
  </si>
  <si>
    <t>KA473BA-E-9DF-G3A</t>
  </si>
  <si>
    <t>KA473BA-E-9DO-G3A</t>
  </si>
  <si>
    <t>KA473BB-C-9DF-G3A</t>
  </si>
  <si>
    <t>KA473BB-C-9DO-G3A</t>
  </si>
  <si>
    <t>KA473BB-E-9DF-G3A</t>
  </si>
  <si>
    <t>KA473BB-E-9DO-G3A</t>
  </si>
  <si>
    <t>KA47BBA-C-9DF-H1N</t>
  </si>
  <si>
    <t>KA47BBA-C-9DO-H1N</t>
  </si>
  <si>
    <t>KA47BBA-E-9DF-H1N</t>
  </si>
  <si>
    <t>KA47BBA-E-9DO-H1N</t>
  </si>
  <si>
    <t>KA47BBB-C-9DF-H1N</t>
  </si>
  <si>
    <t>KA47BBB-C-9DO-H1N</t>
  </si>
  <si>
    <t>KA47BBB-E-9DF-H1N</t>
  </si>
  <si>
    <t>KA47BBB-E-9DO-H1N</t>
  </si>
  <si>
    <t>KA47BBC-C-9DF-H1Y</t>
  </si>
  <si>
    <t>KA47BBC-C-9DO-H1Y</t>
  </si>
  <si>
    <t>KA47BBC-E-9DF-H1Y</t>
  </si>
  <si>
    <t>KA47BBC-E-9DO-H1Y</t>
  </si>
  <si>
    <t>MCL743B8A-LM</t>
  </si>
  <si>
    <t>MCL743B8A-LM2</t>
  </si>
  <si>
    <t>MCL743E-LM</t>
  </si>
  <si>
    <t>MCL743F-LM</t>
  </si>
  <si>
    <t>MCL743F-LM-NPS</t>
  </si>
  <si>
    <t>VQL74B-S-LM</t>
  </si>
  <si>
    <t>VQL76BA-S-LM</t>
  </si>
  <si>
    <t>YP71BB-T</t>
  </si>
  <si>
    <t>YP71BC-T</t>
  </si>
  <si>
    <t>YP71BD-T</t>
  </si>
  <si>
    <t>YP71BE-T-9</t>
  </si>
  <si>
    <t>YP71BF-T-9</t>
  </si>
  <si>
    <t>YP71BG-G-9</t>
  </si>
  <si>
    <t>YP71BG-T-9</t>
  </si>
  <si>
    <t>YP7ABB-G-O</t>
  </si>
  <si>
    <t>YP7ABB-T-O</t>
  </si>
  <si>
    <t>YP7ABC-G-O</t>
  </si>
  <si>
    <t>YP7ABC-T-O</t>
  </si>
  <si>
    <t>YP7ABD-G-O</t>
  </si>
  <si>
    <t>YP7ABD-T-O</t>
  </si>
  <si>
    <t>YP7ABE-G-9</t>
  </si>
  <si>
    <t>YP7ABE-S-9</t>
  </si>
  <si>
    <t>YP7ABE-T-9</t>
  </si>
  <si>
    <t>YP7ABF-G-9</t>
  </si>
  <si>
    <t>YP7ABF-G-9C</t>
  </si>
  <si>
    <t>YP7ABF-T-9</t>
  </si>
  <si>
    <t>YP7ABF-T-9C</t>
  </si>
  <si>
    <t>YP7ABG-G-9</t>
  </si>
  <si>
    <t>YP7ABG-T-9</t>
  </si>
  <si>
    <t>카니발아웃도어</t>
  </si>
  <si>
    <t>YPO7ABB-G-O</t>
  </si>
  <si>
    <t>YPO7ABC-G-O</t>
  </si>
  <si>
    <t>YPO7ABD-G-O</t>
  </si>
  <si>
    <t>YPO7ABF-G-9</t>
  </si>
  <si>
    <t>YPO9ABA-G</t>
  </si>
  <si>
    <t>YPO9ABB-G</t>
  </si>
  <si>
    <t>YPO9ABB-S-O</t>
  </si>
  <si>
    <t>YPO9ABD-S-O</t>
  </si>
  <si>
    <t>YPO9ABE-S-9</t>
  </si>
  <si>
    <t>YPO9ABF-S-9</t>
  </si>
  <si>
    <t>YPO9ABG-S-9</t>
  </si>
  <si>
    <t>YPO9ABH-9</t>
  </si>
  <si>
    <t>YPO9AC-S-O</t>
  </si>
  <si>
    <t>YPOBABB-S</t>
  </si>
  <si>
    <t>YPOBABC-S</t>
  </si>
  <si>
    <t>카니발택시렌탈</t>
  </si>
  <si>
    <t>카니발하이리무진</t>
  </si>
  <si>
    <t>KA4H43BB-E-9DO-G3A</t>
  </si>
  <si>
    <t>KA4H73BA-E-9DO-G3A</t>
  </si>
  <si>
    <t>KA4H73BB-E-9DF-G3A</t>
  </si>
  <si>
    <t>KA4H73BB-E-9DO-G3A</t>
  </si>
  <si>
    <t>KA4H7BBA-E-9DF-H1N</t>
  </si>
  <si>
    <t>KA4H7BBA-E-9DO-H1N</t>
  </si>
  <si>
    <t>KA4H7BBB-E-9DF-H1N</t>
  </si>
  <si>
    <t>KA4H7BBB-E-9DO-H1N</t>
  </si>
  <si>
    <t>KA4H7BBC-E-9DF-H1Y</t>
  </si>
  <si>
    <t>KA4H7BBC-E-9DO-H1Y</t>
  </si>
  <si>
    <t>KA4H93BA-E-9DF-G3A</t>
  </si>
  <si>
    <t>KA4H93BA-E-9DO-G3A</t>
  </si>
  <si>
    <t>KA4H93BB-E-9DF-G3A</t>
  </si>
  <si>
    <t>KA4H93BB-E-9DO-G3A</t>
  </si>
  <si>
    <t>KA4H9BBA-E-9DF-H1N</t>
  </si>
  <si>
    <t>KA4H9BBA-E-9DO-H1N</t>
  </si>
  <si>
    <t>KA4H9BBB-E-9DF-H1N</t>
  </si>
  <si>
    <t>KA4H9BBB-E-9DO-H1N</t>
  </si>
  <si>
    <t>KA4H9BBC-E-9DF-H1Y</t>
  </si>
  <si>
    <t>KA4H9BBC-E-9DO-H1Y</t>
  </si>
  <si>
    <t>YPH71BB-T</t>
  </si>
  <si>
    <t>YPH71BC-T</t>
  </si>
  <si>
    <t>YPH71BD-T-O</t>
  </si>
  <si>
    <t>YPH71BE-T-9</t>
  </si>
  <si>
    <t>YPH71BF-T-9</t>
  </si>
  <si>
    <t>YPH71BG-T-9-1</t>
  </si>
  <si>
    <t>YPH71BH-9</t>
  </si>
  <si>
    <t>YPH7ABB-G-O</t>
  </si>
  <si>
    <t>YPH7ABC-G-O</t>
  </si>
  <si>
    <t>YPH7ABC-T-O</t>
  </si>
  <si>
    <t>YPH7ABD-G-O</t>
  </si>
  <si>
    <t>YPH7ABD-T-O</t>
  </si>
  <si>
    <t>YPH7ABE-G-9</t>
  </si>
  <si>
    <t>YPH7ABE-T-9</t>
  </si>
  <si>
    <t>YPH7ABF-G-9</t>
  </si>
  <si>
    <t>YPH7ABF-T-9</t>
  </si>
  <si>
    <t>YPH7ABG-G-9</t>
  </si>
  <si>
    <t>YPH7ABG-T-9</t>
  </si>
  <si>
    <t>YPH7ABH-9</t>
  </si>
  <si>
    <t>YPH91BC-T-O</t>
  </si>
  <si>
    <t>YPH91BD-T-O</t>
  </si>
  <si>
    <t>YPH91BE-T-9</t>
  </si>
  <si>
    <t>YPH91BF-T-9</t>
  </si>
  <si>
    <t>YPH91BG-T-9-1</t>
  </si>
  <si>
    <t>YPH91BH-9</t>
  </si>
  <si>
    <t>YPH9ABA-G</t>
  </si>
  <si>
    <t>YPH9ABA-S-O</t>
  </si>
  <si>
    <t>YPH9ABB-G</t>
  </si>
  <si>
    <t>YPH9ABB-S-O</t>
  </si>
  <si>
    <t>YPH9ABC-G</t>
  </si>
  <si>
    <t>YPH9ABC-S-O</t>
  </si>
  <si>
    <t>YPH9ABC-T-O</t>
  </si>
  <si>
    <t>YPH9ABD-G</t>
  </si>
  <si>
    <t>YPH9ABD-S-O</t>
  </si>
  <si>
    <t>YPH9ABD-T-O</t>
  </si>
  <si>
    <t>YPH9ABE-G-8</t>
  </si>
  <si>
    <t>YPH9ABE-S-9</t>
  </si>
  <si>
    <t>YPH9ABE-T-9</t>
  </si>
  <si>
    <t>YPH9ABF-G-8</t>
  </si>
  <si>
    <t>YPH9ABF-S-9</t>
  </si>
  <si>
    <t>YPH9ABF-T-9</t>
  </si>
  <si>
    <t>YPH9ABG-G-8</t>
  </si>
  <si>
    <t>YPH9ABG-S-9</t>
  </si>
  <si>
    <t>YPH9ABG-T-9</t>
  </si>
  <si>
    <t>YPH9ABH-8</t>
  </si>
  <si>
    <t>YPH9ABH-9</t>
  </si>
  <si>
    <t>YPHBABA-G</t>
  </si>
  <si>
    <t>YPHBABB-S</t>
  </si>
  <si>
    <t>YPHBABC-S</t>
  </si>
  <si>
    <t>카스타</t>
  </si>
  <si>
    <t>DS-20SL72-A2</t>
  </si>
  <si>
    <t>DS-20SL72-A3</t>
  </si>
  <si>
    <t>DS-20SL72-M2</t>
  </si>
  <si>
    <t>DS-20SL72-M3</t>
  </si>
  <si>
    <t xml:space="preserve">기아 </t>
  </si>
  <si>
    <t>K5 하이브리드</t>
  </si>
  <si>
    <t>DL3JBA-LV6</t>
  </si>
  <si>
    <t>DL3JBB-G7-G5A</t>
  </si>
  <si>
    <t>DL3JBB-GV7-G5A</t>
  </si>
  <si>
    <t>DL3JBB-L6-G5A</t>
  </si>
  <si>
    <t>DL3JBB-LV6-G5A</t>
  </si>
  <si>
    <t>DL3JBB-S7-G5A</t>
  </si>
  <si>
    <t>DL3JBB-SV7-G5A</t>
  </si>
  <si>
    <t>DL3JBB-TV7-G5A</t>
  </si>
  <si>
    <t>DL3JBB-TV8-G5A</t>
  </si>
  <si>
    <t>YGGBH-G7-G5A</t>
  </si>
  <si>
    <t>YGGBH-S7-G5A</t>
  </si>
  <si>
    <t>YGGBH-S8-G5A</t>
  </si>
  <si>
    <t>YGGBH-T8-G5A</t>
  </si>
  <si>
    <t>니로 EV</t>
  </si>
  <si>
    <t>DEEV5GFG-G-7-G7A</t>
  </si>
  <si>
    <t>DEEV5GFG-X-7-G7A</t>
  </si>
  <si>
    <t>DEEV5GFH-G-7-G7A</t>
  </si>
  <si>
    <t>DEEV5GFH-X-7-G7A</t>
  </si>
  <si>
    <t>DEEV5HFG-G-7-G7A</t>
  </si>
  <si>
    <t>DEEV5HFG-S-7-G7A</t>
  </si>
  <si>
    <t>DE5CGG-G-6-G5A</t>
  </si>
  <si>
    <t>DE5CGG-L-6-G5A</t>
  </si>
  <si>
    <t>DE5CGG-S-6-G5A</t>
  </si>
  <si>
    <t>DE5CGG-S-8-G5A</t>
  </si>
  <si>
    <t>DE5CGG-T-6-G5A</t>
  </si>
  <si>
    <t>MQ4H5GBA-H7DF-G5A</t>
  </si>
  <si>
    <t>MQ4H5GBA-H7DO-G5A</t>
  </si>
  <si>
    <t>MQ4H5GBA-K7DO-G5A</t>
  </si>
  <si>
    <t>MQ4H5GBA-L7DF-G5A</t>
  </si>
  <si>
    <t>MQ4H5GBA-L7DO-G5A</t>
  </si>
  <si>
    <t>MQ4H5GBA-L9-G5A</t>
  </si>
  <si>
    <t>MQ4H5GDA-H7-G5A</t>
  </si>
  <si>
    <t>MQ4H5GDA-L7-G5A</t>
  </si>
  <si>
    <t>MQ4H5GDA-L9-G5A</t>
  </si>
  <si>
    <t>MQ4H6GBA-F7DF-G5A</t>
  </si>
  <si>
    <t>MQ4H6GBA-F7DO-G5A</t>
  </si>
  <si>
    <t>MQ4H6GBA-H7DF-G5A</t>
  </si>
  <si>
    <t>MQ4H6GBA-H7DO-G5A</t>
  </si>
  <si>
    <t>MQ4H6GBA-H9-G5A</t>
  </si>
  <si>
    <t>MQ4H6GBA-M7DF-G5A</t>
  </si>
  <si>
    <t>MQ4H6GBA-M7DO-G5A</t>
  </si>
  <si>
    <t>MQ4H6GDA-F7-G5A</t>
  </si>
  <si>
    <t>MQ4H6GDA-H7-G5A</t>
  </si>
  <si>
    <t>MQ4H6GDA-H9-G5A</t>
  </si>
  <si>
    <t>MQ4H6GDA-M7-G5A</t>
  </si>
  <si>
    <t>MQ4H7GBA-G7DF-G5A</t>
  </si>
  <si>
    <t>MQ4H7GBA-G7DO-G5A</t>
  </si>
  <si>
    <t>MQ4H7GBA-G9-G5A</t>
  </si>
  <si>
    <t>MQ4H7GBA-H7DF-G5A</t>
  </si>
  <si>
    <t>MQ4H7GBA-H7DO-G5A</t>
  </si>
  <si>
    <t>MQ4H7GBA-J7DF-G5A</t>
  </si>
  <si>
    <t>MQ4H7GBA-J7DO-G5A</t>
  </si>
  <si>
    <t>MQ4H7GBA-J9-G5A</t>
  </si>
  <si>
    <t>MQ4H7GDA-G7-G5A</t>
  </si>
  <si>
    <t>MQ4H7GDA-H7-G5A</t>
  </si>
  <si>
    <t>MQ4H7GDA-H9-G5A</t>
  </si>
  <si>
    <t>MQ4H7GDA-J7-G5A</t>
  </si>
  <si>
    <t>MQ4H7GDA-J9-G5A</t>
  </si>
  <si>
    <t>쏘울 전기차</t>
  </si>
  <si>
    <t>SK3E51FC-17-G7X</t>
  </si>
  <si>
    <t>SK3E51FC-37-G7X</t>
  </si>
  <si>
    <t>SK3E52FC-27-G7X</t>
  </si>
  <si>
    <t>르노삼성</t>
  </si>
  <si>
    <t>QM5</t>
  </si>
  <si>
    <t>H1D20-VC-0-11</t>
  </si>
  <si>
    <t>H1D20-VC-0-12</t>
  </si>
  <si>
    <t>H1D20-VC-0-21</t>
  </si>
  <si>
    <t>H1D20-VC-0-22</t>
  </si>
  <si>
    <t>H1D20-VC-0-31</t>
  </si>
  <si>
    <t>H1D20-VC-0-32</t>
  </si>
  <si>
    <t>H1D20-VC-1-11</t>
  </si>
  <si>
    <t>H1D20-VC-1-12</t>
  </si>
  <si>
    <t>H1D20-VC-1-21</t>
  </si>
  <si>
    <t>H1D20-VC-1-22</t>
  </si>
  <si>
    <t>H1D20-VC-1-32</t>
  </si>
  <si>
    <t>H1D20-VC-3</t>
  </si>
  <si>
    <t>H1D20-VC-4</t>
  </si>
  <si>
    <t>H1D20-VC-5</t>
  </si>
  <si>
    <t>H1D20-VN-0-11</t>
  </si>
  <si>
    <t>H1D20-VN-0-12</t>
  </si>
  <si>
    <t>H1D20-VN-1-11</t>
  </si>
  <si>
    <t>H1D20-VN-1-12</t>
  </si>
  <si>
    <t>H1D20-WC-0-21</t>
  </si>
  <si>
    <t>H1D20-WC-0-22</t>
  </si>
  <si>
    <t>H1D20-WC-0-31</t>
  </si>
  <si>
    <t>H1D20-WC-0-32</t>
  </si>
  <si>
    <t>H1D20-WC-1-21</t>
  </si>
  <si>
    <t>H1D20-WC-1-22</t>
  </si>
  <si>
    <t>H1D20-WC-1-32</t>
  </si>
  <si>
    <t>H1D20-WC-3</t>
  </si>
  <si>
    <t>H1D20-WC-4</t>
  </si>
  <si>
    <t>H1D20-WC-5</t>
  </si>
  <si>
    <t>H1D20-WC-6</t>
  </si>
  <si>
    <t>H1D20-WC-7</t>
  </si>
  <si>
    <t>H1D20-WC-8</t>
  </si>
  <si>
    <t>H1E20-VC</t>
  </si>
  <si>
    <t>H1E20-VC-10</t>
  </si>
  <si>
    <t>H1E20-VC-11</t>
  </si>
  <si>
    <t>H1E20-VC-6</t>
  </si>
  <si>
    <t>H1E20-VC-7</t>
  </si>
  <si>
    <t>H1E20-VC-8</t>
  </si>
  <si>
    <t>H1E20-WC</t>
  </si>
  <si>
    <t>H1E20-WC-10</t>
  </si>
  <si>
    <t>H1E20-WC-11</t>
  </si>
  <si>
    <t>H1E20-WN-1-21</t>
  </si>
  <si>
    <t>H1E20-WN-1-22</t>
  </si>
  <si>
    <t>H1M20-VZ</t>
  </si>
  <si>
    <t>H1M20-VZ-0</t>
  </si>
  <si>
    <t>H1M20-VZ-1</t>
  </si>
  <si>
    <t>H1T25-VZ-0-11</t>
  </si>
  <si>
    <t>H1T25-VZ-0-12</t>
  </si>
  <si>
    <t>H1T25-VZ-2-21</t>
  </si>
  <si>
    <t>H1T25-VZ-2-22</t>
  </si>
  <si>
    <t>H1T25-VZ-2-32</t>
  </si>
  <si>
    <t>H1T25-VZ-3</t>
  </si>
  <si>
    <t>H1T25-VZ-4</t>
  </si>
  <si>
    <t>H1T25-VZ-5</t>
  </si>
  <si>
    <t>H1T25-VZ-6</t>
  </si>
  <si>
    <t>H1T25-VZ-7</t>
  </si>
  <si>
    <t>H1T25-VZ-8</t>
  </si>
  <si>
    <t>J3E20-VZ</t>
  </si>
  <si>
    <t>J3E20-WZ</t>
  </si>
  <si>
    <t>J3I17-VZ</t>
  </si>
  <si>
    <t>J3M20-LZ</t>
  </si>
  <si>
    <t>J3N20-VZ</t>
  </si>
  <si>
    <t>SM3</t>
  </si>
  <si>
    <t>B2K15-4C</t>
  </si>
  <si>
    <t>B2M20-4Z-0</t>
  </si>
  <si>
    <t>B2M20-4Z-1</t>
  </si>
  <si>
    <t>B2R16-4M-0</t>
  </si>
  <si>
    <t>B2R16-4M-1</t>
  </si>
  <si>
    <t>B2R16-4M-2</t>
  </si>
  <si>
    <t>B2R16-4Z</t>
  </si>
  <si>
    <t>B2R16-4Z-0</t>
  </si>
  <si>
    <t>B2R16-4Z-1</t>
  </si>
  <si>
    <t>B2R16-4Z-2</t>
  </si>
  <si>
    <t>B2R16-4Z-3</t>
  </si>
  <si>
    <t>B2R16-4Z-4</t>
  </si>
  <si>
    <t>N1Q15-4A</t>
  </si>
  <si>
    <t>N1Q15-4A-0</t>
  </si>
  <si>
    <t>N1Q15-4A-1</t>
  </si>
  <si>
    <t>N1Q15-4A-2</t>
  </si>
  <si>
    <t>N1Q15-4A-3</t>
  </si>
  <si>
    <t>N1Q15-4A-4</t>
  </si>
  <si>
    <t>N1Q15-4M</t>
  </si>
  <si>
    <t>N1Q15-4M-0</t>
  </si>
  <si>
    <t>N1Q15-4M-1</t>
  </si>
  <si>
    <t>N1Q15-4M-2</t>
  </si>
  <si>
    <t>N1Q15-4M-3</t>
  </si>
  <si>
    <t>N1Q15-4M-4</t>
  </si>
  <si>
    <t>N1Q16-4A-0</t>
  </si>
  <si>
    <t>N1Q16-4A-1</t>
  </si>
  <si>
    <t>N1Q16-4A-2</t>
  </si>
  <si>
    <t>N1Q16-4A-3</t>
  </si>
  <si>
    <t>N1Q16-4A-4</t>
  </si>
  <si>
    <t>N1Q16-4A-5</t>
  </si>
  <si>
    <t>N1Q16-4A-6</t>
  </si>
  <si>
    <t>N1Q16-4M-1</t>
  </si>
  <si>
    <t>N1Q16-4M-2</t>
  </si>
  <si>
    <t>N1Q16-4M-3</t>
  </si>
  <si>
    <t>N1Q16-4M-4</t>
  </si>
  <si>
    <t>N1Q16-4M-5</t>
  </si>
  <si>
    <t>N1Q16-4M-6</t>
  </si>
  <si>
    <t>N1Q16-A4-5</t>
  </si>
  <si>
    <t>N1Q16-PA-0</t>
  </si>
  <si>
    <t>SM3Z.E.</t>
  </si>
  <si>
    <t>B2H35-4Z</t>
  </si>
  <si>
    <t>B2H36-4Z</t>
  </si>
  <si>
    <t>B2H36-4Z-0</t>
  </si>
  <si>
    <t>B2H36-4Z-1</t>
  </si>
  <si>
    <t>SM5</t>
  </si>
  <si>
    <t>E1M20-4A-0</t>
  </si>
  <si>
    <t>E1M20-4A-1</t>
  </si>
  <si>
    <t>E1M20-4A-2</t>
  </si>
  <si>
    <t>E1S20-4A-1</t>
  </si>
  <si>
    <t>E1S20-4A-2</t>
  </si>
  <si>
    <t>E1S20-4M-1</t>
  </si>
  <si>
    <t>E1S20-4M-2</t>
  </si>
  <si>
    <t>S3M20-4Z</t>
  </si>
  <si>
    <t>S3M20-4Z-0</t>
  </si>
  <si>
    <t>S3M20-4Z-1</t>
  </si>
  <si>
    <t>S3M20-4Z-2</t>
  </si>
  <si>
    <t>S3M20-4Z-3</t>
  </si>
  <si>
    <t>S3M20-4Z-4</t>
  </si>
  <si>
    <t>S3M20-4Z-5</t>
  </si>
  <si>
    <t>S3M20-4Z-6</t>
  </si>
  <si>
    <t>S3M20-4Z-7</t>
  </si>
  <si>
    <t>S3P16-4C</t>
  </si>
  <si>
    <t>S3P16-4C-0</t>
  </si>
  <si>
    <t>S3P16-4C-1</t>
  </si>
  <si>
    <t>S3V25-4C-0</t>
  </si>
  <si>
    <t>S3V25-4C-1</t>
  </si>
  <si>
    <t>T4K15-4C</t>
  </si>
  <si>
    <t>T4M20-4Z</t>
  </si>
  <si>
    <t>T4M20-LZ</t>
  </si>
  <si>
    <t>T4N20-4D</t>
  </si>
  <si>
    <t>T4O18-4D</t>
  </si>
  <si>
    <t>T4P16-4D</t>
  </si>
  <si>
    <t>T4W13-4D</t>
  </si>
  <si>
    <t>SM7</t>
  </si>
  <si>
    <t>D3M20-LZ</t>
  </si>
  <si>
    <t>D3V25-4C</t>
  </si>
  <si>
    <t>D3V25-4C-0</t>
  </si>
  <si>
    <t>D3V25-4C-1</t>
  </si>
  <si>
    <t>D3V25-4C-2</t>
  </si>
  <si>
    <t>D3V25-4C-3</t>
  </si>
  <si>
    <t>D3V25-4C-4</t>
  </si>
  <si>
    <t>D3V35-4C</t>
  </si>
  <si>
    <t>D3V35-4C-0</t>
  </si>
  <si>
    <t>D3V35-4C-1</t>
  </si>
  <si>
    <t>D3V35-4C-2</t>
  </si>
  <si>
    <t>D3V35-4C-3</t>
  </si>
  <si>
    <t>D3V35-4C-4</t>
  </si>
  <si>
    <t>E2V23-4A-0</t>
  </si>
  <si>
    <t>E2V23-4A-1</t>
  </si>
  <si>
    <t>E2V23-4B-0</t>
  </si>
  <si>
    <t>E2V23-4B-1</t>
  </si>
  <si>
    <t>E2V23-4B-2-41</t>
  </si>
  <si>
    <t>E2V23-4B-2-42</t>
  </si>
  <si>
    <t>E2V23-4B-3-41</t>
  </si>
  <si>
    <t>E2V23-4B-3-42</t>
  </si>
  <si>
    <t>E2V23-4B-4</t>
  </si>
  <si>
    <t>E2V23-4B-4-41</t>
  </si>
  <si>
    <t>E2V23-4B-5</t>
  </si>
  <si>
    <t>E2V35-4B-0</t>
  </si>
  <si>
    <t>E2V35-4B-1</t>
  </si>
  <si>
    <t>E2V35-4B-2</t>
  </si>
  <si>
    <t>E2V35-4B-3-41</t>
  </si>
  <si>
    <t>E2V35-4B-3-42</t>
  </si>
  <si>
    <t>E2V35-4B-4-41</t>
  </si>
  <si>
    <t>E2V35-4B-4-42</t>
  </si>
  <si>
    <t>E2V35-4B-5</t>
  </si>
  <si>
    <t>E2V35-4B-6</t>
  </si>
  <si>
    <t>TWIZY</t>
  </si>
  <si>
    <t>K1J05-2Z</t>
  </si>
  <si>
    <t>I3R16-5Z</t>
  </si>
  <si>
    <t>I3W13-5D</t>
  </si>
  <si>
    <t>쌍용</t>
  </si>
  <si>
    <t>G4렉스턴</t>
  </si>
  <si>
    <t>R5DL22A2-01H</t>
  </si>
  <si>
    <t>R5DL22A2-01I</t>
  </si>
  <si>
    <t>R5DL22A4-01H</t>
  </si>
  <si>
    <t>R5DL22A4-01I</t>
  </si>
  <si>
    <t>R5DL22A4T-01H</t>
  </si>
  <si>
    <t>R5DL22A4T-01I</t>
  </si>
  <si>
    <t>R5LS22A2-01I</t>
  </si>
  <si>
    <t>R5LS22A2-01J</t>
  </si>
  <si>
    <t>R5LS22A4-01I</t>
  </si>
  <si>
    <t>R5LS22A4-01J</t>
  </si>
  <si>
    <t>R5LS22A4R-01J</t>
  </si>
  <si>
    <t>R5LS22A4T-01I</t>
  </si>
  <si>
    <t>R5LS22A4T-01J</t>
  </si>
  <si>
    <t>R7DL22A2-01H</t>
  </si>
  <si>
    <t>R7DL22A2-01I</t>
  </si>
  <si>
    <t>R7DL22A4-01H</t>
  </si>
  <si>
    <t>R7DL22A4-01I</t>
  </si>
  <si>
    <t>R7DL22A4T-01H</t>
  </si>
  <si>
    <t>R7DL22A4T-01I</t>
  </si>
  <si>
    <t>R7LS22A2-01I</t>
  </si>
  <si>
    <t>R7LS22A2-01J</t>
  </si>
  <si>
    <t>R7LS22A4-01I</t>
  </si>
  <si>
    <t>R7LS22A4-01J</t>
  </si>
  <si>
    <t>R7LS22A4T-01I</t>
  </si>
  <si>
    <t>R7LS22A4T-01J</t>
  </si>
  <si>
    <t>티볼리</t>
  </si>
  <si>
    <t>X5D16A2S-00F</t>
  </si>
  <si>
    <t>X5D16A2S-00G</t>
  </si>
  <si>
    <t>X5D16A2S-00H</t>
  </si>
  <si>
    <t>X5D16A2SC-00I</t>
  </si>
  <si>
    <t>X5D16AAS-00F</t>
  </si>
  <si>
    <t>X5D16AAS-00G</t>
  </si>
  <si>
    <t>X5D16AAS-00H</t>
  </si>
  <si>
    <t>X5D16AASC-00I</t>
  </si>
  <si>
    <t>X5DLS16A2S-00J</t>
  </si>
  <si>
    <t>X5DLS16A2S-00K</t>
  </si>
  <si>
    <t>X5DLS16AAS-00J</t>
  </si>
  <si>
    <t>X5DLS16AAS-00K</t>
  </si>
  <si>
    <t>X5G15A2SL4-00J</t>
  </si>
  <si>
    <t>X5G15AASL4-00J</t>
  </si>
  <si>
    <t>X5G15M2SL4-00J</t>
  </si>
  <si>
    <t>X5G16A2S-00E</t>
  </si>
  <si>
    <t>X5G16A2S-00F</t>
  </si>
  <si>
    <t>X5G16A2S-00G</t>
  </si>
  <si>
    <t>X5G16A2S-00H</t>
  </si>
  <si>
    <t>X5G16A2SV3-00H</t>
  </si>
  <si>
    <t>X5G16A2SV3-00I</t>
  </si>
  <si>
    <t>X5G16AAS-00F</t>
  </si>
  <si>
    <t>X5G16AAS-00G</t>
  </si>
  <si>
    <t>X5G16AAS-00H</t>
  </si>
  <si>
    <t>X5G16AAS-00I</t>
  </si>
  <si>
    <t>X5G16M2S-00H</t>
  </si>
  <si>
    <t>X5G16M2S-00I</t>
  </si>
  <si>
    <t>티볼리에어</t>
  </si>
  <si>
    <t>X5D16A2L-00G</t>
  </si>
  <si>
    <t>X5D16A2L-00H</t>
  </si>
  <si>
    <t>X5D16A2LC-00I</t>
  </si>
  <si>
    <t>X5D16AAL-00G</t>
  </si>
  <si>
    <t>X5D16AAL-00H</t>
  </si>
  <si>
    <t>X5D16AALC-00I</t>
  </si>
  <si>
    <t>X5D16M2L-00G</t>
  </si>
  <si>
    <t>X5D16M2L-00H</t>
  </si>
  <si>
    <t>X5D16M2LC-00I</t>
  </si>
  <si>
    <t>X5G16A2L-00G</t>
  </si>
  <si>
    <t>X5G16A2L-00H</t>
  </si>
  <si>
    <t>X5G16A2L-00I</t>
  </si>
  <si>
    <t>X5G16AAL-00G</t>
  </si>
  <si>
    <t>X5G16AAL-00H</t>
  </si>
  <si>
    <t>X5G16AAL-00I</t>
  </si>
  <si>
    <t>X5G15AASL5-00K</t>
  </si>
  <si>
    <t>X5G15M2SL4-00K</t>
  </si>
  <si>
    <t>X5G15M2SL4-00L</t>
  </si>
  <si>
    <t>티볼리 에어</t>
  </si>
  <si>
    <t>X5G15A2LL5-00K</t>
  </si>
  <si>
    <t>한국지엠</t>
  </si>
  <si>
    <t>스파크1.0</t>
  </si>
  <si>
    <t>DA487</t>
  </si>
  <si>
    <t>DC487</t>
  </si>
  <si>
    <t>DC487S</t>
  </si>
  <si>
    <t>DF487</t>
  </si>
  <si>
    <t>스파크1.0DOHC</t>
  </si>
  <si>
    <t>MA481</t>
  </si>
  <si>
    <t>MC48V</t>
  </si>
  <si>
    <t>MF481</t>
  </si>
  <si>
    <t>스파크EV</t>
  </si>
  <si>
    <t>ME480</t>
  </si>
  <si>
    <t>스파크밴1.0</t>
  </si>
  <si>
    <t>DA487V</t>
  </si>
  <si>
    <t>DC487SV</t>
  </si>
  <si>
    <t>DC487V</t>
  </si>
  <si>
    <t>DF487V</t>
  </si>
  <si>
    <t>MC48VV</t>
  </si>
  <si>
    <t>스파크밴1.0DOHC</t>
  </si>
  <si>
    <t>MA481V</t>
  </si>
  <si>
    <t>MF481V</t>
  </si>
  <si>
    <t>트레일블레이저1.2TURBOFWD</t>
  </si>
  <si>
    <t>PC562</t>
  </si>
  <si>
    <t>트레일블레이저1.35TURBOAWD</t>
  </si>
  <si>
    <t>PD56L</t>
  </si>
  <si>
    <t>트레일블레이저1.35TURBOFWD</t>
  </si>
  <si>
    <t>PC56L</t>
  </si>
  <si>
    <t>현대</t>
  </si>
  <si>
    <t>1K4EDA-59</t>
  </si>
  <si>
    <t>IK4ABA-28</t>
  </si>
  <si>
    <t>IK4ABA-38</t>
  </si>
  <si>
    <t>IK4ABA-39D</t>
  </si>
  <si>
    <t>IK4ABC-28</t>
  </si>
  <si>
    <t>IK4ABC-38</t>
  </si>
  <si>
    <t>IK4ABC-39D</t>
  </si>
  <si>
    <t>IK4ABD-28</t>
  </si>
  <si>
    <t>IK4ABD-38</t>
  </si>
  <si>
    <t>IK4ABD-39D</t>
  </si>
  <si>
    <t>IK4ABD-3A</t>
  </si>
  <si>
    <t>IK4ABD-3AD</t>
  </si>
  <si>
    <t>IK4ADA-28</t>
  </si>
  <si>
    <t>IK4ADA-38</t>
  </si>
  <si>
    <t>IK4ADA-39D</t>
  </si>
  <si>
    <t>IK4ADC-28</t>
  </si>
  <si>
    <t>IK4ADC-38</t>
  </si>
  <si>
    <t>IK4ADC-39D</t>
  </si>
  <si>
    <t>IK4ADD-28</t>
  </si>
  <si>
    <t>IK4ADD-38</t>
  </si>
  <si>
    <t>IK4ADD-39D</t>
  </si>
  <si>
    <t>IK4ADD-3A</t>
  </si>
  <si>
    <t>IK4ADD-3AD</t>
  </si>
  <si>
    <t>IK4BBB-47</t>
  </si>
  <si>
    <t>IK4BBB-48</t>
  </si>
  <si>
    <t>IK4BBB-67</t>
  </si>
  <si>
    <t>IK4BBC-48</t>
  </si>
  <si>
    <t>IK4BBC-67</t>
  </si>
  <si>
    <t>IK4BBD-48</t>
  </si>
  <si>
    <t>IK4BBD-67</t>
  </si>
  <si>
    <t>IK4BDB-47</t>
  </si>
  <si>
    <t>IK4BDB-48</t>
  </si>
  <si>
    <t>IK4BDB-67</t>
  </si>
  <si>
    <t>IK4BDC-48</t>
  </si>
  <si>
    <t>IK4BDC-67</t>
  </si>
  <si>
    <t>IK4BDD-48</t>
  </si>
  <si>
    <t>IK4BDD-67</t>
  </si>
  <si>
    <t>IK4EBA-59</t>
  </si>
  <si>
    <t>IK4EBA-79</t>
  </si>
  <si>
    <t>IK4EBC-59</t>
  </si>
  <si>
    <t>IK4EBC-79</t>
  </si>
  <si>
    <t>IK4EBD-59</t>
  </si>
  <si>
    <t>IK4EBD-5A</t>
  </si>
  <si>
    <t>IK4EBD-5C9</t>
  </si>
  <si>
    <t>IK4EBD-79</t>
  </si>
  <si>
    <t>IK4EBD-7A</t>
  </si>
  <si>
    <t>IK4EBD-7C9</t>
  </si>
  <si>
    <t>IK4EDA-59</t>
  </si>
  <si>
    <t>IK4EDA-79</t>
  </si>
  <si>
    <t>IK4EDC-59</t>
  </si>
  <si>
    <t>IK4EDC-79</t>
  </si>
  <si>
    <t>IK4EDD-59</t>
  </si>
  <si>
    <t>IK4EDD-5A</t>
  </si>
  <si>
    <t>IK4EDD-5C9</t>
  </si>
  <si>
    <t>IK4EDD-79</t>
  </si>
  <si>
    <t>IK4EDD-7A</t>
  </si>
  <si>
    <t>IK4EDD-7C9</t>
  </si>
  <si>
    <t>IKABE-2A-G2A</t>
  </si>
  <si>
    <t>IKABE-38-G2A</t>
  </si>
  <si>
    <t>IKABE-38V-G2A</t>
  </si>
  <si>
    <t>IKABE-3A-G2A</t>
  </si>
  <si>
    <t>IKABF-2A-G2A</t>
  </si>
  <si>
    <t>IKABF-2S-G2A</t>
  </si>
  <si>
    <t>IKABF-38V-G2A</t>
  </si>
  <si>
    <t>IKADE-2S-G2A</t>
  </si>
  <si>
    <t>IKADE-38V-G2A</t>
  </si>
  <si>
    <t>IKADF-2A-G2A</t>
  </si>
  <si>
    <t>IKADF-2S-G2A</t>
  </si>
  <si>
    <t>IKADF-38V-G2A</t>
  </si>
  <si>
    <t>IKBBE-29-H1N</t>
  </si>
  <si>
    <t>IKBBE-47-H1N</t>
  </si>
  <si>
    <t>IKBBE-47V-H1N</t>
  </si>
  <si>
    <t>IKBBE-49-H1N</t>
  </si>
  <si>
    <t>IKBBF-29-H1N</t>
  </si>
  <si>
    <t>IKBBF-49-H1N</t>
  </si>
  <si>
    <t>IKBDE-29-H1N</t>
  </si>
  <si>
    <t>IKBDE-47-H1N</t>
  </si>
  <si>
    <t>IKBDE-49-H1N</t>
  </si>
  <si>
    <t>IKBDF-29-H1N</t>
  </si>
  <si>
    <t>IKBDF-49-H1N</t>
  </si>
  <si>
    <t>IKEBE-5A9-G2A</t>
  </si>
  <si>
    <t>IKEBF-5A9-G2A</t>
  </si>
  <si>
    <t>IKEDE-5A9-G2A</t>
  </si>
  <si>
    <t>IKEDF-5A9-G2A</t>
  </si>
  <si>
    <t>IKSEBE-6A9-G2A</t>
  </si>
  <si>
    <t>IKSEBF-6S9-G2A</t>
  </si>
  <si>
    <t>IKSEDE-6S9-G2A</t>
  </si>
  <si>
    <t>IKSEDF-6S9-G2A</t>
  </si>
  <si>
    <t>DH42BG-G</t>
  </si>
  <si>
    <t>DH42BG-L</t>
  </si>
  <si>
    <t>DH42BH-G</t>
  </si>
  <si>
    <t>DH42BH-L</t>
  </si>
  <si>
    <t>DH42BI-G</t>
  </si>
  <si>
    <t>DH42BI-L</t>
  </si>
  <si>
    <t>DH42DG-G</t>
  </si>
  <si>
    <t>DH42DG-L</t>
  </si>
  <si>
    <t>DH42DH-G</t>
  </si>
  <si>
    <t>DH42DH-L</t>
  </si>
  <si>
    <t>DH42DI-G</t>
  </si>
  <si>
    <t>DH42DI-L</t>
  </si>
  <si>
    <t>DH4BBE-S</t>
  </si>
  <si>
    <t>DH4BBF-S</t>
  </si>
  <si>
    <t>DH4BBH-T</t>
  </si>
  <si>
    <t>DH4BBI-T</t>
  </si>
  <si>
    <t>DH4BDE-S</t>
  </si>
  <si>
    <t>DH4BDF-S</t>
  </si>
  <si>
    <t>DH4BDF-T</t>
  </si>
  <si>
    <t>DH4BDI-T</t>
  </si>
  <si>
    <t>DH4DBE-G</t>
  </si>
  <si>
    <t>DH4DBE-L</t>
  </si>
  <si>
    <t>DH4DBF-G</t>
  </si>
  <si>
    <t>DH4DBF-L</t>
  </si>
  <si>
    <t>DH4DBG-G</t>
  </si>
  <si>
    <t>DH4DBG-GS</t>
  </si>
  <si>
    <t>DH4DBG-L</t>
  </si>
  <si>
    <t>DH4DBG-S</t>
  </si>
  <si>
    <t>DH4DBG-SS</t>
  </si>
  <si>
    <t>DH4DBH-G</t>
  </si>
  <si>
    <t>DH4DBH-L</t>
  </si>
  <si>
    <t>DH4DBH-S</t>
  </si>
  <si>
    <t>DH4DBH-SG</t>
  </si>
  <si>
    <t>DH4DBH-SL</t>
  </si>
  <si>
    <t>DH4DBH-SS</t>
  </si>
  <si>
    <t>DH4DBI-G</t>
  </si>
  <si>
    <t>DH4DBI-L</t>
  </si>
  <si>
    <t>DH4DBI-S</t>
  </si>
  <si>
    <t>DH4DBI-SG</t>
  </si>
  <si>
    <t>DH4DBI-SL</t>
  </si>
  <si>
    <t>DH4DBI-SS</t>
  </si>
  <si>
    <t>DH4DDE-G</t>
  </si>
  <si>
    <t>DH4DDE-L</t>
  </si>
  <si>
    <t>DH4DDF-G</t>
  </si>
  <si>
    <t>DH4DDF-L</t>
  </si>
  <si>
    <t>DH4DDG-G</t>
  </si>
  <si>
    <t>DH4DDG-GS</t>
  </si>
  <si>
    <t>DH4DDG-L</t>
  </si>
  <si>
    <t>DH4DDG-S</t>
  </si>
  <si>
    <t>DH4DDG-SS</t>
  </si>
  <si>
    <t>DH4DDH-G</t>
  </si>
  <si>
    <t>DH4DDH-L</t>
  </si>
  <si>
    <t>DH4DDH-S</t>
  </si>
  <si>
    <t>DH4DDH-SG</t>
  </si>
  <si>
    <t>DH4DDH-SL</t>
  </si>
  <si>
    <t>DH4DDH-SS</t>
  </si>
  <si>
    <t>DH4DDI-G</t>
  </si>
  <si>
    <t>DH4DDI-L</t>
  </si>
  <si>
    <t>DH4DDI-S</t>
  </si>
  <si>
    <t>DH4DDI-SG</t>
  </si>
  <si>
    <t>DH4DDI-SL</t>
  </si>
  <si>
    <t>DH4DDI-SS</t>
  </si>
  <si>
    <t>DH4EBE-S</t>
  </si>
  <si>
    <t>DH4EBE-T</t>
  </si>
  <si>
    <t>DH4EBF-S</t>
  </si>
  <si>
    <t>DH4EBF-T</t>
  </si>
  <si>
    <t>DH4EBG-G</t>
  </si>
  <si>
    <t>DH4EBG-T</t>
  </si>
  <si>
    <t>DH4EBH-G</t>
  </si>
  <si>
    <t>DH4EBH-L</t>
  </si>
  <si>
    <t>DH4EBH-S</t>
  </si>
  <si>
    <t>DH4EBH-T</t>
  </si>
  <si>
    <t>DH4EBI-G</t>
  </si>
  <si>
    <t>DH4EBI-L</t>
  </si>
  <si>
    <t>DH4EBI-S</t>
  </si>
  <si>
    <t>DH4EBI-T</t>
  </si>
  <si>
    <t>DH4EDE-S</t>
  </si>
  <si>
    <t>DH4EDE-T</t>
  </si>
  <si>
    <t>DH4EDF-S</t>
  </si>
  <si>
    <t>DH4EDF-T</t>
  </si>
  <si>
    <t>DH4EDG-S</t>
  </si>
  <si>
    <t>DH4EDG-T</t>
  </si>
  <si>
    <t>DH4EDH-G</t>
  </si>
  <si>
    <t>DH4EDH-L</t>
  </si>
  <si>
    <t>DH4EDH-S</t>
  </si>
  <si>
    <t>DH4EDH-T</t>
  </si>
  <si>
    <t>DH4EDI-G</t>
  </si>
  <si>
    <t>DH4EDI-L</t>
  </si>
  <si>
    <t>DH4EDI-S</t>
  </si>
  <si>
    <t>DH4EDI-T</t>
  </si>
  <si>
    <t>RGBBAC-9VH1N</t>
  </si>
  <si>
    <t>RGBBLA-8H1N</t>
  </si>
  <si>
    <t>RGBBLA-8VH1N</t>
  </si>
  <si>
    <t>RGBBLA-9H1N</t>
  </si>
  <si>
    <t>RGBBLC-8H1N</t>
  </si>
  <si>
    <t>RGBBLC-8VH1N</t>
  </si>
  <si>
    <t>RGBDLA-8H1N</t>
  </si>
  <si>
    <t>RGBDLA-8VH1N</t>
  </si>
  <si>
    <t>RGBDLC-8H1N</t>
  </si>
  <si>
    <t>RGBDLC-9H1N</t>
  </si>
  <si>
    <t>RGBDLC-9VH1N</t>
  </si>
  <si>
    <t>RGCBBC-0G3A</t>
  </si>
  <si>
    <t>RGCBBC-9G3A</t>
  </si>
  <si>
    <t>RGCBGA-0G3A</t>
  </si>
  <si>
    <t>RGCBGA-8VG3A</t>
  </si>
  <si>
    <t>RGCBGA-9G3A</t>
  </si>
  <si>
    <t>RGCBGC-0G3A</t>
  </si>
  <si>
    <t>RGCBGC-8VG3A</t>
  </si>
  <si>
    <t>RGCDBC-0G3A</t>
  </si>
  <si>
    <t>RGCDBC-9G3A</t>
  </si>
  <si>
    <t>RGCDGA-8G3A</t>
  </si>
  <si>
    <t>RGCDGC-0G3A</t>
  </si>
  <si>
    <t>RGDBCC-0G2A</t>
  </si>
  <si>
    <t>RGDBSA-0G2A</t>
  </si>
  <si>
    <t>RGDBSA-9G2A</t>
  </si>
  <si>
    <t>RGDBSC-0G2A</t>
  </si>
  <si>
    <t>RGDBSC-9G2A</t>
  </si>
  <si>
    <t>RGDDCC-0G2A</t>
  </si>
  <si>
    <t>RGDDSA-0G2A</t>
  </si>
  <si>
    <t>RGDDSA-9VG2A</t>
  </si>
  <si>
    <t>RGDDSC-0G2A</t>
  </si>
  <si>
    <t>RGDDSC-9VG2A</t>
  </si>
  <si>
    <t>RG1PEB-9G7A</t>
  </si>
  <si>
    <t>HI4ADE-S9</t>
  </si>
  <si>
    <t>HI4ADG-S9</t>
  </si>
  <si>
    <t>HI4ADI-S9-G2A</t>
  </si>
  <si>
    <t>HI4DDE-S9</t>
  </si>
  <si>
    <t>HI4DDG-S9</t>
  </si>
  <si>
    <t>HI4DDI-S9-G3A</t>
  </si>
  <si>
    <t>HI4HDE-T9</t>
  </si>
  <si>
    <t>HI4HDG-T9</t>
  </si>
  <si>
    <t>HI4HDH-S9-G3A</t>
  </si>
  <si>
    <t>HI5ABE-L8</t>
  </si>
  <si>
    <t>HI5ABG-L8</t>
  </si>
  <si>
    <t>HI5ABH-L8-G2A</t>
  </si>
  <si>
    <t>HI5ADE-G9</t>
  </si>
  <si>
    <t>HI5ADE-L8</t>
  </si>
  <si>
    <t>HI5ADE-S9</t>
  </si>
  <si>
    <t>HI5ADG-G9</t>
  </si>
  <si>
    <t>HI5ADG-L8</t>
  </si>
  <si>
    <t>HI5ADG-S9</t>
  </si>
  <si>
    <t>HI5ADH-L8-G2A</t>
  </si>
  <si>
    <t>HI5ADI-L8-G2A</t>
  </si>
  <si>
    <t>HI5ADI-S9-G2A</t>
  </si>
  <si>
    <t>HI5DBE-L8</t>
  </si>
  <si>
    <t>HI5DBG-L8</t>
  </si>
  <si>
    <t>HI5DBI-L8-G3A</t>
  </si>
  <si>
    <t>HI5DDE-G9</t>
  </si>
  <si>
    <t>HI5DDE-L8</t>
  </si>
  <si>
    <t>HI5DDE-S9</t>
  </si>
  <si>
    <t>HI5DDG-G9</t>
  </si>
  <si>
    <t>HI5DDG-L8</t>
  </si>
  <si>
    <t>HI5DDG-S9</t>
  </si>
  <si>
    <t>HI5DDH-G9-G3A</t>
  </si>
  <si>
    <t>HI5DDH-L8-G3A</t>
  </si>
  <si>
    <t>HI5DDH-S9-G3A</t>
  </si>
  <si>
    <t>HI5DDI-G9-G3A</t>
  </si>
  <si>
    <t>HI5DDI-L8-G3A</t>
  </si>
  <si>
    <t>HI5DDI-S9-G3A</t>
  </si>
  <si>
    <t>HI5HDE-T9</t>
  </si>
  <si>
    <t>HI5HDG-T9</t>
  </si>
  <si>
    <t>HI5HDH-S9-G3A</t>
  </si>
  <si>
    <t>HI5HDI-S9-G3A</t>
  </si>
  <si>
    <t>RS44ADA-L9-G3A</t>
  </si>
  <si>
    <t>RS45ABA-L2CF-G3A</t>
  </si>
  <si>
    <t>RS45ABA-L2CO-G3A</t>
  </si>
  <si>
    <t>RS45ABA-L9DFCF-G3A</t>
  </si>
  <si>
    <t>RS45ABA-L9DFCO-G3A</t>
  </si>
  <si>
    <t>RS45ABA-L9DOCF-G3A</t>
  </si>
  <si>
    <t>RS45ADA-L2CF-G3A</t>
  </si>
  <si>
    <t>RS45ADA-L2CO-G3A</t>
  </si>
  <si>
    <t>RS45ADA-L9CF-G3A</t>
  </si>
  <si>
    <t>G90 LIMOUSINE</t>
  </si>
  <si>
    <t>HIL5HDH-T-G3A</t>
  </si>
  <si>
    <t>G90LIMOUSINE</t>
  </si>
  <si>
    <t>HIL4HDE-T</t>
  </si>
  <si>
    <t>HIL4HDG-T</t>
  </si>
  <si>
    <t>HIL5HDE-T</t>
  </si>
  <si>
    <t>HIL5HDG-T</t>
  </si>
  <si>
    <t>GV60</t>
  </si>
  <si>
    <t>JW1AFA-G9WFDF-G7A</t>
  </si>
  <si>
    <t>JW1BPA-S2WFDF-G7A</t>
  </si>
  <si>
    <t>JW1BPA-S9WFDF-G7A</t>
  </si>
  <si>
    <t>JW1BPA-S9WFDO-G7A</t>
  </si>
  <si>
    <t>JW1CPA-T1WFDF-G7A</t>
  </si>
  <si>
    <t>JK1ABA-G1-H1N</t>
  </si>
  <si>
    <t>JK1ABA-G8V-H1N</t>
  </si>
  <si>
    <t>JK1ABA-G9-H1N</t>
  </si>
  <si>
    <t>JK1ABB-G1-H1N</t>
  </si>
  <si>
    <t>JK1ABB-G8-H1N</t>
  </si>
  <si>
    <t>JK1ABB-G9-H1N</t>
  </si>
  <si>
    <t>JK1ABC-G8-H1Y</t>
  </si>
  <si>
    <t>JK1ABC-G9-H1Y</t>
  </si>
  <si>
    <t>JK1ADA-G1-H1N</t>
  </si>
  <si>
    <t>JK1ADA-G8-H1N</t>
  </si>
  <si>
    <t>JK1ADA-G8V-H1N</t>
  </si>
  <si>
    <t>JK1ADA-G9-H1N</t>
  </si>
  <si>
    <t>JK1ADB-G1-H1N</t>
  </si>
  <si>
    <t>JK1ADB-G8-H1N</t>
  </si>
  <si>
    <t>JK1ADB-G8V-H1N</t>
  </si>
  <si>
    <t>JK1ADC-G1-H1Y</t>
  </si>
  <si>
    <t>JK1ADC-G8-H1Y</t>
  </si>
  <si>
    <t>JK1ADC-G8V-H1Y</t>
  </si>
  <si>
    <t>JK1ADC-G9-H1Y</t>
  </si>
  <si>
    <t>JK1BBA-L1-G3A</t>
  </si>
  <si>
    <t>JK1BBA-L8-G3A</t>
  </si>
  <si>
    <t>JK1BBA-L8V-G3A</t>
  </si>
  <si>
    <t>JK1BBA-L9-G3A</t>
  </si>
  <si>
    <t>JK1BBB-L1-G3A</t>
  </si>
  <si>
    <t>JK1BBB-L8-G3A</t>
  </si>
  <si>
    <t>JK1BBB-L8V-G3A</t>
  </si>
  <si>
    <t>JK1BBB-L9-G3A</t>
  </si>
  <si>
    <t>JK1BDA-L1-G3A</t>
  </si>
  <si>
    <t>JK1BDA-L8-G3A</t>
  </si>
  <si>
    <t>JK1BDA-L8V-G3A</t>
  </si>
  <si>
    <t>JK1BDA-L9-G3A</t>
  </si>
  <si>
    <t>JK1BDB-L8-G3A</t>
  </si>
  <si>
    <t>JK1BDB-L8V-G3A</t>
  </si>
  <si>
    <t>JK1BDB-L9-G3A</t>
  </si>
  <si>
    <t>JK1CDA-C1-G3A</t>
  </si>
  <si>
    <t>JK1CDA-C2-G3A</t>
  </si>
  <si>
    <t>JK1CDA-S9-G3A</t>
  </si>
  <si>
    <t>JK1CDB-C1-G3A</t>
  </si>
  <si>
    <t>JK1CDB-S1-G3A</t>
  </si>
  <si>
    <t>JK1CDB-S9V-G3A</t>
  </si>
  <si>
    <t>JK1SABA-B1-H1N</t>
  </si>
  <si>
    <t>JK1SABA-B9-H1N</t>
  </si>
  <si>
    <t>JK1SABB-B1-H1N</t>
  </si>
  <si>
    <t>JK1SABB-B9-H1N</t>
  </si>
  <si>
    <t>JK1SADA-B1-H1N</t>
  </si>
  <si>
    <t>JK1SADA-B9-H1N</t>
  </si>
  <si>
    <t>JK1SADB-B1-H1N</t>
  </si>
  <si>
    <t>JK1SADB-B9-H1N</t>
  </si>
  <si>
    <t>JK1SADC-B9-H1Y</t>
  </si>
  <si>
    <t>JK1SBBB-A1-G3A</t>
  </si>
  <si>
    <t>JK1SBBB-A9-G3A</t>
  </si>
  <si>
    <t>JK1SBDA-A9-G3A</t>
  </si>
  <si>
    <t>JK1SBDB-A1-G3A</t>
  </si>
  <si>
    <t>JK1EPA-L3DO-G7A</t>
  </si>
  <si>
    <t>JX155BD-D0-H1N</t>
  </si>
  <si>
    <t>JX155BD-D2-H1N</t>
  </si>
  <si>
    <t>JX155BD-D9-H1N</t>
  </si>
  <si>
    <t>JX155BD-G0-H1N</t>
  </si>
  <si>
    <t>JX155BD-G2-H1N</t>
  </si>
  <si>
    <t>JX155BD-G9-H1N</t>
  </si>
  <si>
    <t>JX155BE-G0-R1-H1N</t>
  </si>
  <si>
    <t>JX155BE-G0-R2-H1N</t>
  </si>
  <si>
    <t>JX155BE-G2-R1-H1N</t>
  </si>
  <si>
    <t>JX155BE-G2-R2-H1N</t>
  </si>
  <si>
    <t>JX155BE-G9-R2-H1N</t>
  </si>
  <si>
    <t>JX155BF-G0-R2-H1Y</t>
  </si>
  <si>
    <t>JX155BF-G2-R1-H1Y</t>
  </si>
  <si>
    <t>JX155BF-G2-R2-H1Y</t>
  </si>
  <si>
    <t>JX155BF-G9-R1-H1Y</t>
  </si>
  <si>
    <t>JX155DD-D0-H1N</t>
  </si>
  <si>
    <t>JX155DD-D2-H1N</t>
  </si>
  <si>
    <t>JX155DD-D9-H1N</t>
  </si>
  <si>
    <t>JX155DD-G0-H1N</t>
  </si>
  <si>
    <t>JX155DD-G2-H1N</t>
  </si>
  <si>
    <t>JX155DD-G9-H1N</t>
  </si>
  <si>
    <t>JX155DE-G0-R1-H1N</t>
  </si>
  <si>
    <t>JX155DE-G0-R2-H1N</t>
  </si>
  <si>
    <t>JX155DE-G2-R1-H1N</t>
  </si>
  <si>
    <t>JX155DE-G2-R2-H1N</t>
  </si>
  <si>
    <t>JX155DE-G9-R1-H1N</t>
  </si>
  <si>
    <t>JX155DE-G9-R2-H1N</t>
  </si>
  <si>
    <t>JX155DF-G0-R1-H1Y</t>
  </si>
  <si>
    <t>JX155DF-G0-R2-H1Y</t>
  </si>
  <si>
    <t>JX155DF-G2-R2-H1Y</t>
  </si>
  <si>
    <t>JX155DF-G9-R2-H1Y</t>
  </si>
  <si>
    <t>JX15BBD-L0V-G3A</t>
  </si>
  <si>
    <t>JX15BBD-L2-G3A</t>
  </si>
  <si>
    <t>JX15BBD-L9-G3A</t>
  </si>
  <si>
    <t>JX15BBD-L9V-G3A</t>
  </si>
  <si>
    <t>JX15BBE-L0-R1-G3A</t>
  </si>
  <si>
    <t>JX15BBE-L0-R2-G3A</t>
  </si>
  <si>
    <t>JX15BBE-L2-R1-G3A</t>
  </si>
  <si>
    <t>JX15BBE-L2-R2-G3A</t>
  </si>
  <si>
    <t>JX15BBE-L9-R1-G3A</t>
  </si>
  <si>
    <t>JX15BBE-L9-R2-G3A</t>
  </si>
  <si>
    <t>JX15BBE-L9V-R1-G3A</t>
  </si>
  <si>
    <t>JX15BBE-L9V-R2-G3A</t>
  </si>
  <si>
    <t>JX15BDD-L0-G3A</t>
  </si>
  <si>
    <t>JX15BDD-L9-G3A</t>
  </si>
  <si>
    <t>JX15BDD-L9V-G3A</t>
  </si>
  <si>
    <t>JX15BDE-L0-R2-G3A</t>
  </si>
  <si>
    <t>JX15BDE-L9-R1-G3A</t>
  </si>
  <si>
    <t>JX15BDE-L9-R2-G3A</t>
  </si>
  <si>
    <t>JX15BDE-L9V-R1-G3A</t>
  </si>
  <si>
    <t>JX15CBD-L0-G2A</t>
  </si>
  <si>
    <t>JX15CBD-L0V-G2A</t>
  </si>
  <si>
    <t>JX15CBD-L2V-G2A</t>
  </si>
  <si>
    <t>JX15CBE-S0-R1-G2A</t>
  </si>
  <si>
    <t>JX15CBE-S0-R2-G2A</t>
  </si>
  <si>
    <t>JX15CBE-S0V-R1-G2A</t>
  </si>
  <si>
    <t>JX15CBE-S0V-R2-G2A</t>
  </si>
  <si>
    <t>JX15CBE-S2-R1-G2A</t>
  </si>
  <si>
    <t>JX15CBE-S2-R2-G2A</t>
  </si>
  <si>
    <t>JX15CDD-L0-G2A</t>
  </si>
  <si>
    <t>JX15CDD-L0V-G2A</t>
  </si>
  <si>
    <t>JX15CDD-L2-G2A</t>
  </si>
  <si>
    <t>JX15CDE-S0-R2-G2A</t>
  </si>
  <si>
    <t>JX15CDE-S0V-R1-G2A</t>
  </si>
  <si>
    <t>JX15CDE-S2-R1-G2A</t>
  </si>
  <si>
    <t>JX15CDE-S2-R2-G2A</t>
  </si>
  <si>
    <t>JX165BF-G0-R2-H1Y</t>
  </si>
  <si>
    <t>JX165BF-G2-R2-H1Y</t>
  </si>
  <si>
    <t>JX165BF-G9-R1-H1Y</t>
  </si>
  <si>
    <t>JX165DE-G0-R1-H1N</t>
  </si>
  <si>
    <t>JX165DE-G0-R2-H1N</t>
  </si>
  <si>
    <t>JX165DE-G2-R1-H1N</t>
  </si>
  <si>
    <t>JX165DE-G9-R1-H1N</t>
  </si>
  <si>
    <t>JX165DF-G0-R1-H1Y</t>
  </si>
  <si>
    <t>JX165DF-G0-R2-H1Y</t>
  </si>
  <si>
    <t>JX165DF-G2-R1-H1Y</t>
  </si>
  <si>
    <t>JX165DF-G2-R2-H1Y</t>
  </si>
  <si>
    <t>JX165DF-G9-R1-H1Y</t>
  </si>
  <si>
    <t>JX165DF-G9-R2-H1Y</t>
  </si>
  <si>
    <t>JX16BBE-L0-R1-G3A</t>
  </si>
  <si>
    <t>JX16BBE-L0-R2-G3A</t>
  </si>
  <si>
    <t>JX16BBE-L2-R2-G3A</t>
  </si>
  <si>
    <t>JX16BBE-L9-R2-G3A</t>
  </si>
  <si>
    <t>JX16BDE-L0-R1-G3A</t>
  </si>
  <si>
    <t>JX16BDE-L0-R2-G3A</t>
  </si>
  <si>
    <t>JX16BDE-L2-R2-G3A</t>
  </si>
  <si>
    <t>JX16BDE-L9-R2-G3A</t>
  </si>
  <si>
    <t>JX16BDE-L9V-R1-G3A</t>
  </si>
  <si>
    <t>JX16CBE-S0-R1-G2A</t>
  </si>
  <si>
    <t>JX16CBE-S0-R2-G2A</t>
  </si>
  <si>
    <t>JX16CBE-S2-R1-G2A</t>
  </si>
  <si>
    <t>JX16CDE-S0-R1-G2A</t>
  </si>
  <si>
    <t>JX16CDE-S0-R2-G2A</t>
  </si>
  <si>
    <t>JX175BD-D0-H1N</t>
  </si>
  <si>
    <t>JX175BD-D2-H1N</t>
  </si>
  <si>
    <t>JX175BD-D9-H1N</t>
  </si>
  <si>
    <t>JX175BD-G0-H1N</t>
  </si>
  <si>
    <t>JX175BD-G2-H1N</t>
  </si>
  <si>
    <t>JX175BD-G9-H1N</t>
  </si>
  <si>
    <t>JX175BE-G0-R1-H1N</t>
  </si>
  <si>
    <t>JX175BE-G2-R2-H1N</t>
  </si>
  <si>
    <t>JX175BE-G9-R1-H1N</t>
  </si>
  <si>
    <t>JX175BF-G0-R1-H1Y</t>
  </si>
  <si>
    <t>JX175BF-G9-R1-H1Y</t>
  </si>
  <si>
    <t>JX175DD-D0-H1N</t>
  </si>
  <si>
    <t>JX175DD-D2-H1N</t>
  </si>
  <si>
    <t>JX175DD-D9-H1N</t>
  </si>
  <si>
    <t>JX175DD-G0-H1N</t>
  </si>
  <si>
    <t>JX175DD-G2-H1N</t>
  </si>
  <si>
    <t>JX175DD-G9-H1N</t>
  </si>
  <si>
    <t>JX175DE-G0-R1-H1N</t>
  </si>
  <si>
    <t>JX175DE-G0-R2-H1N</t>
  </si>
  <si>
    <t>JX175DE-G2-R1-H1N</t>
  </si>
  <si>
    <t>JX175DF-G0-R1-H1Y</t>
  </si>
  <si>
    <t>JX175DF-G0-R2-H1Y</t>
  </si>
  <si>
    <t>JX175DF-G2-R1-H1Y</t>
  </si>
  <si>
    <t>JX175DF-G2-R2-H1Y</t>
  </si>
  <si>
    <t>JX175DF-G9-R2-H1Y</t>
  </si>
  <si>
    <t>JX17BBD-L0-G3A</t>
  </si>
  <si>
    <t>JX17BBD-L2V-G3A</t>
  </si>
  <si>
    <t>JX17BBD-L9-G3A</t>
  </si>
  <si>
    <t>JX17BBD-L9V-G3A</t>
  </si>
  <si>
    <t>JX17BBE-L0-R1-G3A</t>
  </si>
  <si>
    <t>JX17BBE-L0-R2-G3A</t>
  </si>
  <si>
    <t>JX17BBE-L2-R1-G3A</t>
  </si>
  <si>
    <t>JX17BBE-L2-R2-G3A</t>
  </si>
  <si>
    <t>JX17BBE-L9-R1-G3A</t>
  </si>
  <si>
    <t>JX17BBE-L9-R2-G3A</t>
  </si>
  <si>
    <t>JX17BDD-L0V-G3A</t>
  </si>
  <si>
    <t>JX17BDD-L2-G3A</t>
  </si>
  <si>
    <t>JX17BDD-L2V-G3A</t>
  </si>
  <si>
    <t>JX17BDD-L9-G3A</t>
  </si>
  <si>
    <t>JX17BDD-L9V-G3A</t>
  </si>
  <si>
    <t>JX17BDE-L0-R1-G3A</t>
  </si>
  <si>
    <t>JX17BDE-L0-R2-G3A</t>
  </si>
  <si>
    <t>JX17BDE-L2-R1-G3A</t>
  </si>
  <si>
    <t>JX17BDE-L9-R1-G3A</t>
  </si>
  <si>
    <t>JX17BDE-L9V-R1-G3A</t>
  </si>
  <si>
    <t>JX17BDE-L9V-R2-G3A</t>
  </si>
  <si>
    <t>JX17CBD-L0V-G2A</t>
  </si>
  <si>
    <t>JX17CBD-L2-G2A</t>
  </si>
  <si>
    <t>JX17CBD-L2V-G2A</t>
  </si>
  <si>
    <t>JX17CBE-S0-R1-G2A</t>
  </si>
  <si>
    <t>JX17CBE-S0-R2-G2A</t>
  </si>
  <si>
    <t>JX17CBE-S2-R2-G2A</t>
  </si>
  <si>
    <t>JX17CDD-L2-G2A</t>
  </si>
  <si>
    <t>JX17CDE-S0-R1-G2A</t>
  </si>
  <si>
    <t>JX17CDE-S0-R2-G2A</t>
  </si>
  <si>
    <t>JX17CDE-S2-R1-G2A</t>
  </si>
  <si>
    <t>JX17CDE-S2-R2-G2A</t>
  </si>
  <si>
    <t>JX55BC-D0</t>
  </si>
  <si>
    <t>JX55BC-D2</t>
  </si>
  <si>
    <t>JX55BC-D9</t>
  </si>
  <si>
    <t>JX55BC-G0</t>
  </si>
  <si>
    <t>JX55BC-G2</t>
  </si>
  <si>
    <t>JX55BC-G9</t>
  </si>
  <si>
    <t>JX55DC-D0</t>
  </si>
  <si>
    <t>JX55DC-D2</t>
  </si>
  <si>
    <t>JX55DC-D9</t>
  </si>
  <si>
    <t>JX55DC-G0</t>
  </si>
  <si>
    <t>JX55DC-G2</t>
  </si>
  <si>
    <t>JX55DC-G9</t>
  </si>
  <si>
    <t>JX5BBLC-0G3A</t>
  </si>
  <si>
    <t>JX5BBLC-0VG3A</t>
  </si>
  <si>
    <t>JX5BBLC-2VG3A</t>
  </si>
  <si>
    <t>JX5BBLC-9G3A</t>
  </si>
  <si>
    <t>JX5BBLC-9VG3A</t>
  </si>
  <si>
    <t>JX5BDLC-0G3A</t>
  </si>
  <si>
    <t>JX5BDLC-0VG3A</t>
  </si>
  <si>
    <t>JX5BDLC-2G3A</t>
  </si>
  <si>
    <t>JX5BDLC-2VG3A</t>
  </si>
  <si>
    <t>JX5BDLC-9G3A</t>
  </si>
  <si>
    <t>JX5BDLC-9VG3A</t>
  </si>
  <si>
    <t>JX5CBLC-0G2A</t>
  </si>
  <si>
    <t>JX5CBLC-0VG2A</t>
  </si>
  <si>
    <t>JX5CBLC-2G2A</t>
  </si>
  <si>
    <t>JX5CDLC-0G2A</t>
  </si>
  <si>
    <t>JX5CDLC-2G2A</t>
  </si>
  <si>
    <t>JX5CDLC-2VG2A</t>
  </si>
  <si>
    <t>JX75BC-D0</t>
  </si>
  <si>
    <t>JX75BC-D2</t>
  </si>
  <si>
    <t>JX75BC-D9</t>
  </si>
  <si>
    <t>JX75BC-G0</t>
  </si>
  <si>
    <t>JX75BC-G2</t>
  </si>
  <si>
    <t>JX75BC-G9</t>
  </si>
  <si>
    <t>JX75DC-D0</t>
  </si>
  <si>
    <t>JX75DC-D2</t>
  </si>
  <si>
    <t>JX75DC-D9</t>
  </si>
  <si>
    <t>JX75DC-G0</t>
  </si>
  <si>
    <t>JX75DC-G2</t>
  </si>
  <si>
    <t>JX75DC-G9</t>
  </si>
  <si>
    <t>JX7BBLC-0G3A</t>
  </si>
  <si>
    <t>JX7BBLC-0VG3A</t>
  </si>
  <si>
    <t>JX7BBLC-2G3A</t>
  </si>
  <si>
    <t>JX7BBLC-2VG3A</t>
  </si>
  <si>
    <t>JX7BBLC-9G3A</t>
  </si>
  <si>
    <t>JX7BBLC-9VG3A</t>
  </si>
  <si>
    <t>JX7BDLC-0G3A</t>
  </si>
  <si>
    <t>JX7BDLC-2G3A</t>
  </si>
  <si>
    <t>JX7BDLC-2VG3A</t>
  </si>
  <si>
    <t>JX7BDLC-9G3A</t>
  </si>
  <si>
    <t>JX7BDLC-9VG3A</t>
  </si>
  <si>
    <t>JX7CBLC-0G2A</t>
  </si>
  <si>
    <t>JX7CBLC-2G2A</t>
  </si>
  <si>
    <t>JX7CBLC-2VG2A</t>
  </si>
  <si>
    <t>JX7CDLC-0G2A</t>
  </si>
  <si>
    <t>JX7CDLC-0VG2A</t>
  </si>
  <si>
    <t>JX7CDLC-2G2A</t>
  </si>
  <si>
    <t>JX7CDLC-2VG2A</t>
  </si>
  <si>
    <t>i30</t>
  </si>
  <si>
    <t>FD-16-A1</t>
  </si>
  <si>
    <t>FD-16-A2</t>
  </si>
  <si>
    <t>FD-16-A3</t>
  </si>
  <si>
    <t>FD-16-A4</t>
  </si>
  <si>
    <t>FD-16-A5</t>
  </si>
  <si>
    <t>FD-16GS-A1</t>
  </si>
  <si>
    <t>FD-16GS-A2</t>
  </si>
  <si>
    <t>FD-16GS-A3</t>
  </si>
  <si>
    <t>FD-16GS-A4</t>
  </si>
  <si>
    <t>FD-16GS-A6</t>
  </si>
  <si>
    <t>FD-16GS-M1</t>
  </si>
  <si>
    <t>FD-16GS-M2</t>
  </si>
  <si>
    <t>FD-16GS-M3</t>
  </si>
  <si>
    <t>FD-16GS-M4</t>
  </si>
  <si>
    <t>FD-16GS-M6</t>
  </si>
  <si>
    <t>FD-16-M1</t>
  </si>
  <si>
    <t>FD-16-M2</t>
  </si>
  <si>
    <t>FD-16-M3</t>
  </si>
  <si>
    <t>FD-16-M4</t>
  </si>
  <si>
    <t>FD-20GS-A1</t>
  </si>
  <si>
    <t>FD-20GS-A2</t>
  </si>
  <si>
    <t>FD-20GS-A3</t>
  </si>
  <si>
    <t>FD-20GS-A4</t>
  </si>
  <si>
    <t>FD-20GS-A6</t>
  </si>
  <si>
    <t>FD-20GS-M1</t>
  </si>
  <si>
    <t>FD-20GS-M2</t>
  </si>
  <si>
    <t>FD-20GS-M3</t>
  </si>
  <si>
    <t>FD-20GS-M4</t>
  </si>
  <si>
    <t>FD-20GS-M6</t>
  </si>
  <si>
    <t>FD-D16-A1</t>
  </si>
  <si>
    <t>FD-D16-A2</t>
  </si>
  <si>
    <t>FD-D16GS-A1</t>
  </si>
  <si>
    <t>FD-D16GS-A2</t>
  </si>
  <si>
    <t>FD-D16GS-A3</t>
  </si>
  <si>
    <t>FD-D16GS-A4</t>
  </si>
  <si>
    <t>FD-D16GS-A6</t>
  </si>
  <si>
    <t>FD-D16GS-A8</t>
  </si>
  <si>
    <t>FD-D16GS-M1</t>
  </si>
  <si>
    <t>FD-D16GS-M2</t>
  </si>
  <si>
    <t>FD-D16GS-M3</t>
  </si>
  <si>
    <t>FD-D16GS-M4</t>
  </si>
  <si>
    <t>FD-D16GS-M6</t>
  </si>
  <si>
    <t>FD-D16GS-M8</t>
  </si>
  <si>
    <t>FD-D16-M1</t>
  </si>
  <si>
    <t>FD-D16-M2</t>
  </si>
  <si>
    <t>GD5CBA-G</t>
  </si>
  <si>
    <t>GD5CBA-G-E</t>
  </si>
  <si>
    <t>GD5CBA-S</t>
  </si>
  <si>
    <t>GD5CBB-G</t>
  </si>
  <si>
    <t>GD5CBB-S</t>
  </si>
  <si>
    <t>GD5CBC-G</t>
  </si>
  <si>
    <t>GD5CBE-G</t>
  </si>
  <si>
    <t>GD5HAE-S</t>
  </si>
  <si>
    <t>GD5HAF-S</t>
  </si>
  <si>
    <t>GD5HAG-S</t>
  </si>
  <si>
    <t>GD5HBE-S</t>
  </si>
  <si>
    <t>GD5HBF-G</t>
  </si>
  <si>
    <t>GD5HBF-S</t>
  </si>
  <si>
    <t>GD5HBG-G</t>
  </si>
  <si>
    <t>GD5HBG-S</t>
  </si>
  <si>
    <t>GD5UAA-G</t>
  </si>
  <si>
    <t>GD5UAB-G</t>
  </si>
  <si>
    <t>GD5UAC-G</t>
  </si>
  <si>
    <t>GD5UAD-G</t>
  </si>
  <si>
    <t>GD5UAE-G</t>
  </si>
  <si>
    <t>GD5UBA-G</t>
  </si>
  <si>
    <t>GD5UBA-S</t>
  </si>
  <si>
    <t>GD5UBB-G</t>
  </si>
  <si>
    <t>GD5UBB-S</t>
  </si>
  <si>
    <t>GD5UBC-G</t>
  </si>
  <si>
    <t>GD5UBD-G</t>
  </si>
  <si>
    <t>GD5UBE-G</t>
  </si>
  <si>
    <t>GD5UGF-G-I</t>
  </si>
  <si>
    <t>GD5UGF-G-I-2</t>
  </si>
  <si>
    <t>GD5UGF-S-I</t>
  </si>
  <si>
    <t>GD5UGG-G-I</t>
  </si>
  <si>
    <t>GD5UGG-S-I</t>
  </si>
  <si>
    <t>PD5AGA-G</t>
  </si>
  <si>
    <t>PD5AGA-L</t>
  </si>
  <si>
    <t>PD5AGA-S</t>
  </si>
  <si>
    <t>PD5AGB-L</t>
  </si>
  <si>
    <t>PD5AGC-L-6</t>
  </si>
  <si>
    <t>PD5AGD-L-6</t>
  </si>
  <si>
    <t>PD5CAC-T-8</t>
  </si>
  <si>
    <t>PD5CAD-T-8</t>
  </si>
  <si>
    <t>PD5CGA-T8</t>
  </si>
  <si>
    <t>PD5CGB-T8</t>
  </si>
  <si>
    <t>PD5CGC-T-8</t>
  </si>
  <si>
    <t>PD5CGD-T-8</t>
  </si>
  <si>
    <t>PD5DGA-G</t>
  </si>
  <si>
    <t>PD5DGA-S</t>
  </si>
  <si>
    <t>PD5DGB-G</t>
  </si>
  <si>
    <t>PD5DGB-S</t>
  </si>
  <si>
    <t>i40</t>
  </si>
  <si>
    <t>VF8DBA-G</t>
  </si>
  <si>
    <t>VF8DBA-S</t>
  </si>
  <si>
    <t>VF8DBA-T</t>
  </si>
  <si>
    <t>VF8DBB-G</t>
  </si>
  <si>
    <t>VF8DBB-S</t>
  </si>
  <si>
    <t>VF8DBC-S</t>
  </si>
  <si>
    <t>VF8DBE-G</t>
  </si>
  <si>
    <t>VF8DBE-S</t>
  </si>
  <si>
    <t>VF8DBG-G</t>
  </si>
  <si>
    <t>VF8DBG-L</t>
  </si>
  <si>
    <t>VF8DBG-S</t>
  </si>
  <si>
    <t>VF8DBH-G</t>
  </si>
  <si>
    <t>VF8DBH-L</t>
  </si>
  <si>
    <t>VF8DBH-S</t>
  </si>
  <si>
    <t>VF8DBI-G-78</t>
  </si>
  <si>
    <t>VF8DBI-L-6</t>
  </si>
  <si>
    <t>VF8DBI-L-78</t>
  </si>
  <si>
    <t>VF8DBJ-G7</t>
  </si>
  <si>
    <t>VF8DBJ-L6</t>
  </si>
  <si>
    <t>VF8DBJ-L7</t>
  </si>
  <si>
    <t>VF8UBA-G</t>
  </si>
  <si>
    <t>VF8UBA-S</t>
  </si>
  <si>
    <t>VF8UBA-T</t>
  </si>
  <si>
    <t>VF8UBB-G</t>
  </si>
  <si>
    <t>VF8UBB-S</t>
  </si>
  <si>
    <t>VF8UBC-G</t>
  </si>
  <si>
    <t>VF8UBC-S</t>
  </si>
  <si>
    <t>VF8UBD-S</t>
  </si>
  <si>
    <t>VF8UBE-G</t>
  </si>
  <si>
    <t>VF8UBE-S</t>
  </si>
  <si>
    <t>VF8UBG-G</t>
  </si>
  <si>
    <t>VF8UBG-L</t>
  </si>
  <si>
    <t>VF8UBG-S</t>
  </si>
  <si>
    <t>VF8UBH-G</t>
  </si>
  <si>
    <t>VF8UBH-L</t>
  </si>
  <si>
    <t>VF8UBH-S</t>
  </si>
  <si>
    <t>VF8UBI-G-78</t>
  </si>
  <si>
    <t>VF8UBI-L-6</t>
  </si>
  <si>
    <t>VF8UBI-L-78</t>
  </si>
  <si>
    <t>VFW-DB1-D</t>
  </si>
  <si>
    <t>VFW-DB1-G</t>
  </si>
  <si>
    <t>VFW-DB1-H</t>
  </si>
  <si>
    <t>VFW-UB1-D</t>
  </si>
  <si>
    <t>VFW-UB1-G</t>
  </si>
  <si>
    <t>VFW-UB1-H</t>
  </si>
  <si>
    <t>i40Saloon</t>
  </si>
  <si>
    <t>VF4DBA-G</t>
  </si>
  <si>
    <t>VF4DBA-S</t>
  </si>
  <si>
    <t>VF4DBA-T</t>
  </si>
  <si>
    <t>VF4DBB-G</t>
  </si>
  <si>
    <t>VF4DBB-S</t>
  </si>
  <si>
    <t>VF4DBC-G</t>
  </si>
  <si>
    <t>VF4DBC-S</t>
  </si>
  <si>
    <t>VF4DBE-G</t>
  </si>
  <si>
    <t>VF4DBE-S</t>
  </si>
  <si>
    <t>VF4DBG-G</t>
  </si>
  <si>
    <t>VF4DBG-L</t>
  </si>
  <si>
    <t>VF4DBG-S</t>
  </si>
  <si>
    <t>VF4DBH-G</t>
  </si>
  <si>
    <t>VF4DBH-L</t>
  </si>
  <si>
    <t>VF4DBH-S</t>
  </si>
  <si>
    <t>VF4DBI-G-78</t>
  </si>
  <si>
    <t>VF4DBI-L-6</t>
  </si>
  <si>
    <t>VF4DBI-L-78</t>
  </si>
  <si>
    <t>VF4DBJ-G7</t>
  </si>
  <si>
    <t>VF4DBJ-L6</t>
  </si>
  <si>
    <t>VF4DBJ-L7</t>
  </si>
  <si>
    <t>VF4UBA-G</t>
  </si>
  <si>
    <t>VF4UBA-S</t>
  </si>
  <si>
    <t>VF4UBA-T</t>
  </si>
  <si>
    <t>VF4UBB-G</t>
  </si>
  <si>
    <t>VF4UBB-S</t>
  </si>
  <si>
    <t>VF4UBC-G</t>
  </si>
  <si>
    <t>VF4UBC-S</t>
  </si>
  <si>
    <t>VF4UBD-G</t>
  </si>
  <si>
    <t>VF4UBD-S</t>
  </si>
  <si>
    <t>VF4UBE-G</t>
  </si>
  <si>
    <t>VF4UBE-S</t>
  </si>
  <si>
    <t>VF4UBG-G</t>
  </si>
  <si>
    <t>VF4UBG-L</t>
  </si>
  <si>
    <t>VF4UBG-S</t>
  </si>
  <si>
    <t>VF4UBH-G</t>
  </si>
  <si>
    <t>VF4UBH-S</t>
  </si>
  <si>
    <t>VF4UBI-G-78</t>
  </si>
  <si>
    <t>VF4UBI-L-78</t>
  </si>
  <si>
    <t>VF8UBD-G</t>
  </si>
  <si>
    <t>VF-DB1D</t>
  </si>
  <si>
    <t>VF-DB1G</t>
  </si>
  <si>
    <t>VF-DB1H</t>
  </si>
  <si>
    <t>VF-UB1D-L9</t>
  </si>
  <si>
    <t>VF-UB1G-L9</t>
  </si>
  <si>
    <t>VF-UB1H-L9</t>
  </si>
  <si>
    <t>NEW EF쏘나타</t>
  </si>
  <si>
    <t>YS-20DI-M5</t>
  </si>
  <si>
    <t>NEW 그랜저XG</t>
  </si>
  <si>
    <t>XG-20D-M6</t>
  </si>
  <si>
    <t>XG-20D-M7</t>
  </si>
  <si>
    <t>NEW아반떼엑스디</t>
  </si>
  <si>
    <t>XD-20DC5-M3</t>
  </si>
  <si>
    <t>NF쏘나타</t>
  </si>
  <si>
    <t>20DSL-A1</t>
  </si>
  <si>
    <t>20GL-M3</t>
  </si>
  <si>
    <t>20GS-H1</t>
  </si>
  <si>
    <t>20GS-H1S</t>
  </si>
  <si>
    <t>24GS-A1</t>
  </si>
  <si>
    <t>24GS-A50SNA</t>
  </si>
  <si>
    <t>G20B2-A3</t>
  </si>
  <si>
    <t>G20B2-A4</t>
  </si>
  <si>
    <t>L20J10-A3</t>
  </si>
  <si>
    <t>GR</t>
  </si>
  <si>
    <t>GR3-P-AS</t>
  </si>
  <si>
    <t>GR4</t>
  </si>
  <si>
    <t>GR4-P</t>
  </si>
  <si>
    <t>GR4-P-AS</t>
  </si>
  <si>
    <t>GR-A-P</t>
  </si>
  <si>
    <t>GR-A-P-AS</t>
  </si>
  <si>
    <t>HG4CBA-L</t>
  </si>
  <si>
    <t>HG4CBA-T</t>
  </si>
  <si>
    <t>HG4CBB-L</t>
  </si>
  <si>
    <t>HG4CBB-T</t>
  </si>
  <si>
    <t>HG4CBF-L</t>
  </si>
  <si>
    <t>HG4CBF-T</t>
  </si>
  <si>
    <t>HG4CBH-L7</t>
  </si>
  <si>
    <t>HG4CBH-L8</t>
  </si>
  <si>
    <t>HG4CBH-T8</t>
  </si>
  <si>
    <t>HG4CBI-L7</t>
  </si>
  <si>
    <t>HG4CBI-L8</t>
  </si>
  <si>
    <t>HG4CBI-T8</t>
  </si>
  <si>
    <t>HG4CBK-L7</t>
  </si>
  <si>
    <t>HG4CBK-L8</t>
  </si>
  <si>
    <t>HG4CBK-T8</t>
  </si>
  <si>
    <t>HG4EBA-L</t>
  </si>
  <si>
    <t>HG4EBB-L</t>
  </si>
  <si>
    <t>HG4EBF-L</t>
  </si>
  <si>
    <t>HG4EBG-G</t>
  </si>
  <si>
    <t>HG4EBG-L</t>
  </si>
  <si>
    <t>HG4EBG-S</t>
  </si>
  <si>
    <t>HG4EBH-G</t>
  </si>
  <si>
    <t>HG4EBH-L</t>
  </si>
  <si>
    <t>HG4EBH-S</t>
  </si>
  <si>
    <t>HG4EBI-G</t>
  </si>
  <si>
    <t>HG4EBI-L</t>
  </si>
  <si>
    <t>HG4EBI-S</t>
  </si>
  <si>
    <t>HG4EBK-G</t>
  </si>
  <si>
    <t>HG4EBK-L</t>
  </si>
  <si>
    <t>HG4EBK-S</t>
  </si>
  <si>
    <t>HG4EBK-SPC</t>
  </si>
  <si>
    <t>HG4GBA-T</t>
  </si>
  <si>
    <t>HG4GBB-T</t>
  </si>
  <si>
    <t>HG4GBF-T</t>
  </si>
  <si>
    <t>HG4NBA-J</t>
  </si>
  <si>
    <t>HG4NBA-P</t>
  </si>
  <si>
    <t>HG4NBA-T</t>
  </si>
  <si>
    <t>HG4NBB-J</t>
  </si>
  <si>
    <t>HG4NBB-P</t>
  </si>
  <si>
    <t>HG4NBB-X</t>
  </si>
  <si>
    <t>HG4NBC-J</t>
  </si>
  <si>
    <t>HG4NBC-P</t>
  </si>
  <si>
    <t>HG4NBC-X</t>
  </si>
  <si>
    <t>HG4NBF-J</t>
  </si>
  <si>
    <t>HG4NBF-P</t>
  </si>
  <si>
    <t>HG4NBF-X</t>
  </si>
  <si>
    <t>HG4NBH-J</t>
  </si>
  <si>
    <t>HG4NBH-P</t>
  </si>
  <si>
    <t>HG4NBH-X</t>
  </si>
  <si>
    <t>HG4NBI-J</t>
  </si>
  <si>
    <t>HG4NBI-P</t>
  </si>
  <si>
    <t>HG4NBI-X</t>
  </si>
  <si>
    <t>HG4NBK-J</t>
  </si>
  <si>
    <t>HG4NBK-P</t>
  </si>
  <si>
    <t>HG4NBK-X</t>
  </si>
  <si>
    <t>HG4RBH-L7</t>
  </si>
  <si>
    <t>HG4RBH-L8</t>
  </si>
  <si>
    <t>HG4RBI-L7</t>
  </si>
  <si>
    <t>HG4RBI-L8</t>
  </si>
  <si>
    <t>HG4RBJ-L7</t>
  </si>
  <si>
    <t>HG4RBJ-L8</t>
  </si>
  <si>
    <t>HG4RBK-L7</t>
  </si>
  <si>
    <t>HG4RBK-L8</t>
  </si>
  <si>
    <t>HGCB1-L</t>
  </si>
  <si>
    <t>HGCB1-T</t>
  </si>
  <si>
    <t>HGCB2-G</t>
  </si>
  <si>
    <t>HGCBA-L</t>
  </si>
  <si>
    <t>HGEB1-G</t>
  </si>
  <si>
    <t>HGEB1-L</t>
  </si>
  <si>
    <t>HGEB1-S</t>
  </si>
  <si>
    <t>HGEBA-G</t>
  </si>
  <si>
    <t>HGEBA-L</t>
  </si>
  <si>
    <t>HGEBA-S</t>
  </si>
  <si>
    <t>HGGB1-T</t>
  </si>
  <si>
    <t>HGNB1-A</t>
  </si>
  <si>
    <t>HGNB1-J</t>
  </si>
  <si>
    <t>HGNB1-P</t>
  </si>
  <si>
    <t>HGNB2-A</t>
  </si>
  <si>
    <t>HGNB2-J</t>
  </si>
  <si>
    <t>HGNB2-P</t>
  </si>
  <si>
    <t>IG1DBB-G9-G5A</t>
  </si>
  <si>
    <t>IG1DBB-L8-G5A</t>
  </si>
  <si>
    <t>IG1DBB-T9-G5A</t>
  </si>
  <si>
    <t>IG1DBC-G9-G5A</t>
  </si>
  <si>
    <t>IG1DBC-L7-G5A</t>
  </si>
  <si>
    <t>IG1DBC-S9-G5A</t>
  </si>
  <si>
    <t>IG1DBC-T9-G5A</t>
  </si>
  <si>
    <t>IG1GBB-L9-G3A</t>
  </si>
  <si>
    <t>IG1GBB-S9-G3A</t>
  </si>
  <si>
    <t>IG1GBC-L9-G3A</t>
  </si>
  <si>
    <t>IG1GBC-S9-G3A</t>
  </si>
  <si>
    <t>IG1NBB-B8-G3A</t>
  </si>
  <si>
    <t>IG1NBB-G8-G3A</t>
  </si>
  <si>
    <t>IG1NBB-G9-G3A</t>
  </si>
  <si>
    <t>IG1NBB-J7-G3A</t>
  </si>
  <si>
    <t>IG1NBB-J8-G3A</t>
  </si>
  <si>
    <t>IG1NBB-L7-G3A</t>
  </si>
  <si>
    <t>IG1NBB-L8-G3A</t>
  </si>
  <si>
    <t>IG1NBB-T7-G3A</t>
  </si>
  <si>
    <t>IG1NBC-B8-G3A</t>
  </si>
  <si>
    <t>IG1NBC-G8-G3A</t>
  </si>
  <si>
    <t>IG1NBC-J7-G3A</t>
  </si>
  <si>
    <t>IG1NBC-J8-G3A</t>
  </si>
  <si>
    <t>IG1NBC-L8-G3A</t>
  </si>
  <si>
    <t>IG1NBC-T7-G3A</t>
  </si>
  <si>
    <t>IG4CBAG</t>
  </si>
  <si>
    <t>IG4CBAH-8</t>
  </si>
  <si>
    <t>IG4CBAH-9</t>
  </si>
  <si>
    <t>IG4CBAL-7</t>
  </si>
  <si>
    <t>IG4CBAL-8</t>
  </si>
  <si>
    <t>IG4CBAT</t>
  </si>
  <si>
    <t>IG4CBBG</t>
  </si>
  <si>
    <t>IG4CBBH-8</t>
  </si>
  <si>
    <t>IG4CBBH-9</t>
  </si>
  <si>
    <t>IG4CBBL-7</t>
  </si>
  <si>
    <t>IG4CBBL-8</t>
  </si>
  <si>
    <t>IG4CBBT</t>
  </si>
  <si>
    <t>IG4CBCG</t>
  </si>
  <si>
    <t>IG4CBCH-8</t>
  </si>
  <si>
    <t>IG4CBCH-9</t>
  </si>
  <si>
    <t>IG4CBCL-7</t>
  </si>
  <si>
    <t>IG4CBCL-8</t>
  </si>
  <si>
    <t>IG4CBEG</t>
  </si>
  <si>
    <t>IG4CBEH-8</t>
  </si>
  <si>
    <t>IG4CBEH-9</t>
  </si>
  <si>
    <t>IG4CBEL-7</t>
  </si>
  <si>
    <t>IG4CBEL-8</t>
  </si>
  <si>
    <t>IG4CBEL-9</t>
  </si>
  <si>
    <t>IG4CBET</t>
  </si>
  <si>
    <t>IG4EBAG-8</t>
  </si>
  <si>
    <t>IG4EBAG-8R</t>
  </si>
  <si>
    <t>IG4EBAG-9</t>
  </si>
  <si>
    <t>IG4EBAG-9R</t>
  </si>
  <si>
    <t>IG4EBAS</t>
  </si>
  <si>
    <t>IG4EBBG-8</t>
  </si>
  <si>
    <t>IG4EBBG-8R</t>
  </si>
  <si>
    <t>IG4EBBG-9</t>
  </si>
  <si>
    <t>IG4EBBG-9R</t>
  </si>
  <si>
    <t>IG4EBBS</t>
  </si>
  <si>
    <t>IG4EBCG-8</t>
  </si>
  <si>
    <t>IG4EBCG-8R</t>
  </si>
  <si>
    <t>IG4EBCG-9</t>
  </si>
  <si>
    <t>IG4EBCG-9R</t>
  </si>
  <si>
    <t>IG4EBCS</t>
  </si>
  <si>
    <t>IG4EBEG-8</t>
  </si>
  <si>
    <t>IG4EBEG-8R</t>
  </si>
  <si>
    <t>IG4EBEG-9</t>
  </si>
  <si>
    <t>IG4EBEG-9R</t>
  </si>
  <si>
    <t>IG4EBES</t>
  </si>
  <si>
    <t>IG4GBBS-9</t>
  </si>
  <si>
    <t>IG4GBCS-9</t>
  </si>
  <si>
    <t>IG4GBES-9</t>
  </si>
  <si>
    <t>IG4NBAG</t>
  </si>
  <si>
    <t>IG4NBAP-7</t>
  </si>
  <si>
    <t>IG4NBAP-8</t>
  </si>
  <si>
    <t>IG4NBAS-7</t>
  </si>
  <si>
    <t>IG4NBAS-7X</t>
  </si>
  <si>
    <t>IG4NBAS-8</t>
  </si>
  <si>
    <t>IG4NBBG</t>
  </si>
  <si>
    <t>IG4NBBP-7</t>
  </si>
  <si>
    <t>IG4NBBP-8</t>
  </si>
  <si>
    <t>IG4NBBS-7</t>
  </si>
  <si>
    <t>IG4NBBS-7X</t>
  </si>
  <si>
    <t>IG4NBBS-8</t>
  </si>
  <si>
    <t>IG4NBCBG</t>
  </si>
  <si>
    <t>IG4NBCBS-7X</t>
  </si>
  <si>
    <t>IG4NBCP-7</t>
  </si>
  <si>
    <t>IG4NBCP-8</t>
  </si>
  <si>
    <t>IG4NBCS-7</t>
  </si>
  <si>
    <t>IG4NBCS-8</t>
  </si>
  <si>
    <t>IG4NBEG</t>
  </si>
  <si>
    <t>IG4NBEP-7</t>
  </si>
  <si>
    <t>IG4NBEP-8</t>
  </si>
  <si>
    <t>IG4NBES-7</t>
  </si>
  <si>
    <t>IG4NBES-7X</t>
  </si>
  <si>
    <t>IG4NBES-8</t>
  </si>
  <si>
    <t>IG4NBFG</t>
  </si>
  <si>
    <t>IG4NBFJ-8</t>
  </si>
  <si>
    <t>IG4NBFP-7</t>
  </si>
  <si>
    <t>IG4NBFP-8</t>
  </si>
  <si>
    <t>IG4NBFS-7</t>
  </si>
  <si>
    <t>IG4RBAH-8</t>
  </si>
  <si>
    <t>IG4RBAH-9</t>
  </si>
  <si>
    <t>IG4RBAL-7</t>
  </si>
  <si>
    <t>IG4RBAL-8</t>
  </si>
  <si>
    <t>IG4RBBH-8</t>
  </si>
  <si>
    <t>IG4RBBH-9</t>
  </si>
  <si>
    <t>IG4RBBL-7</t>
  </si>
  <si>
    <t>IG4RBBL-8</t>
  </si>
  <si>
    <t>IG4RBCBH-9</t>
  </si>
  <si>
    <t>IG4RBCH-8</t>
  </si>
  <si>
    <t>IG4RBCL-7</t>
  </si>
  <si>
    <t>IG4RBCL-8</t>
  </si>
  <si>
    <t>IG4RBEH-8</t>
  </si>
  <si>
    <t>IG4RBEH-9</t>
  </si>
  <si>
    <t>IG4RBEL-7</t>
  </si>
  <si>
    <t>IG4RBEL-8</t>
  </si>
  <si>
    <t>LX25D</t>
  </si>
  <si>
    <t>LX25D-1</t>
  </si>
  <si>
    <t>LX25D-3</t>
  </si>
  <si>
    <t>LX2DL-A</t>
  </si>
  <si>
    <t>LX2DL-A-P</t>
  </si>
  <si>
    <t>LX2DL-A-P1</t>
  </si>
  <si>
    <t>LX2DL-M</t>
  </si>
  <si>
    <t>LX2DL-M-P</t>
  </si>
  <si>
    <t>LX2DL-M-P-C</t>
  </si>
  <si>
    <t>LX2DM-A</t>
  </si>
  <si>
    <t>LX2DM-A-P</t>
  </si>
  <si>
    <t>LX2DM-A-P1</t>
  </si>
  <si>
    <t>LX2DM-M-P-C</t>
  </si>
  <si>
    <t>LX-30SJ-A1</t>
  </si>
  <si>
    <t>LX3D</t>
  </si>
  <si>
    <t>LX3D-2</t>
  </si>
  <si>
    <t>LX3D-4</t>
  </si>
  <si>
    <t>LX3S</t>
  </si>
  <si>
    <t>LX4S</t>
  </si>
  <si>
    <t>LX5D-1</t>
  </si>
  <si>
    <t>LX-M</t>
  </si>
  <si>
    <t>LXTX24-1</t>
  </si>
  <si>
    <t>LXTX24-2</t>
  </si>
  <si>
    <t>LXTX24A-1</t>
  </si>
  <si>
    <t>LXTX30-1</t>
  </si>
  <si>
    <t>LXTX30-2</t>
  </si>
  <si>
    <t>LX-TX30-A1</t>
  </si>
  <si>
    <t>TG-27GL-A1</t>
  </si>
  <si>
    <t>TG-27GL-A1S</t>
  </si>
  <si>
    <t>TG-27GL-A2</t>
  </si>
  <si>
    <t>TG-27GL-A2S</t>
  </si>
  <si>
    <t>TG-27GS-A1</t>
  </si>
  <si>
    <t>TG-27GS-A1S</t>
  </si>
  <si>
    <t>TG-27GS-A2</t>
  </si>
  <si>
    <t>TG-27GS-A2S</t>
  </si>
  <si>
    <t>TG-27L-A1</t>
  </si>
  <si>
    <t>TG-27L-A2</t>
  </si>
  <si>
    <t>TG-27LPJSL-A2</t>
  </si>
  <si>
    <t>TG-27LPJSL-A2S</t>
  </si>
  <si>
    <t>TG-27LPTXL-A2</t>
  </si>
  <si>
    <t>TG-33GS-A1</t>
  </si>
  <si>
    <t>TG-33GS-A2</t>
  </si>
  <si>
    <t>TG-G24A-0804</t>
  </si>
  <si>
    <t>TG-G24A-0901</t>
  </si>
  <si>
    <t>TG-G24A-0902</t>
  </si>
  <si>
    <t>TG-G24A0-A1</t>
  </si>
  <si>
    <t>TG-G24A0-A2</t>
  </si>
  <si>
    <t>TG-G24A-1001</t>
  </si>
  <si>
    <t>TG-G24L0A-0801</t>
  </si>
  <si>
    <t>TG-G27A-0804</t>
  </si>
  <si>
    <t>TG-G27A-0901</t>
  </si>
  <si>
    <t>TG-G27A-0902</t>
  </si>
  <si>
    <t>TG-G27A-1001</t>
  </si>
  <si>
    <t>TG-G27A-1002</t>
  </si>
  <si>
    <t>TG-G27A-A4</t>
  </si>
  <si>
    <t>TG-G27A-A5</t>
  </si>
  <si>
    <t>TG-G27B-A4</t>
  </si>
  <si>
    <t>TG-G27B-A5</t>
  </si>
  <si>
    <t>TG-G27C-A4</t>
  </si>
  <si>
    <t>TG-G27C-A5</t>
  </si>
  <si>
    <t>TG-G27G0A-0801</t>
  </si>
  <si>
    <t>TG-G27G0A-0803</t>
  </si>
  <si>
    <t>TG-G27L0A-0801</t>
  </si>
  <si>
    <t>TG-G27L0A-0803</t>
  </si>
  <si>
    <t>TG-G27S0A-0801</t>
  </si>
  <si>
    <t>TG-G27S0A-0803</t>
  </si>
  <si>
    <t>TG-G33A</t>
  </si>
  <si>
    <t>TG-G33A-0804</t>
  </si>
  <si>
    <t>TG-G33A-0901</t>
  </si>
  <si>
    <t>TG-G33A-0902</t>
  </si>
  <si>
    <t>TG-G33A-1001</t>
  </si>
  <si>
    <t>TG-G33C-A4</t>
  </si>
  <si>
    <t>TG-G33C-A5</t>
  </si>
  <si>
    <t>TG-G33T1A-0801</t>
  </si>
  <si>
    <t>TG-G33T2A-0801</t>
  </si>
  <si>
    <t>TG-G38C-A2</t>
  </si>
  <si>
    <t>TG-G38C-A3</t>
  </si>
  <si>
    <t>TG-H27G0A-0803</t>
  </si>
  <si>
    <t>TG-L27J1A-0801</t>
  </si>
  <si>
    <t>TG-L27J2A-0801</t>
  </si>
  <si>
    <t>TG-L27JA-0804</t>
  </si>
  <si>
    <t>TG-L27JA-0901</t>
  </si>
  <si>
    <t>TG-L27JA-0902</t>
  </si>
  <si>
    <t>TG-L27JA-1001</t>
  </si>
  <si>
    <t>TG-L27J-A4</t>
  </si>
  <si>
    <t>TG-L27J-A5</t>
  </si>
  <si>
    <t>TG-L27J-A6</t>
  </si>
  <si>
    <t>TG-L27JIA-0801</t>
  </si>
  <si>
    <t>TG-L27TA-0804</t>
  </si>
  <si>
    <t>TG-L27TA-0901</t>
  </si>
  <si>
    <t>TG-L27TA-0902</t>
  </si>
  <si>
    <t>TG-L27TA-1001</t>
  </si>
  <si>
    <t>TG-L27X1A-0801</t>
  </si>
  <si>
    <t>TG-L27X-A4</t>
  </si>
  <si>
    <t>TG-L27X-A5</t>
  </si>
  <si>
    <t>TG-L27X-A6</t>
  </si>
  <si>
    <t>TG-LG27TA-0901</t>
  </si>
  <si>
    <t>IG13BB-G7-G5A</t>
  </si>
  <si>
    <t>IG13BB-GB7-G5A</t>
  </si>
  <si>
    <t>IG13BB-L7-G5A</t>
  </si>
  <si>
    <t>IG13BB-LB7-G5A</t>
  </si>
  <si>
    <t>IG13BB-S8-G5A</t>
  </si>
  <si>
    <t>IG13BC-GB7-G5A</t>
  </si>
  <si>
    <t>IG13BC-LB7-G5A</t>
  </si>
  <si>
    <t>IG13BC-S8-G5A</t>
  </si>
  <si>
    <t>그랜저(GRANDEUR)</t>
  </si>
  <si>
    <t>IG1DBA-G8</t>
  </si>
  <si>
    <t>IG1DBA-G9</t>
  </si>
  <si>
    <t>IG1DBA-L7</t>
  </si>
  <si>
    <t>IG1DBA-L8</t>
  </si>
  <si>
    <t>IG1DBA-S9</t>
  </si>
  <si>
    <t>IG1DBA-T9</t>
  </si>
  <si>
    <t>IG1GBA-G8</t>
  </si>
  <si>
    <t>IG1GBA-G9</t>
  </si>
  <si>
    <t>IG1GBA-L8</t>
  </si>
  <si>
    <t>IG1GBA-L9</t>
  </si>
  <si>
    <t>IG1GBA-S9</t>
  </si>
  <si>
    <t>IG1NBA-B7</t>
  </si>
  <si>
    <t>IG1NBA-B8</t>
  </si>
  <si>
    <t>IG1NBA-G8</t>
  </si>
  <si>
    <t>IG1NBA-G9</t>
  </si>
  <si>
    <t>IG1NBA-J7</t>
  </si>
  <si>
    <t>IG1NBA-J8</t>
  </si>
  <si>
    <t>IG1NBA-L7</t>
  </si>
  <si>
    <t>IG1NBA-L8</t>
  </si>
  <si>
    <t>IG1NBA-P8</t>
  </si>
  <si>
    <t>IG1NBA-T7</t>
  </si>
  <si>
    <t>그랜저하이브리드</t>
  </si>
  <si>
    <t>HGE43BD-G</t>
  </si>
  <si>
    <t>HGE43BE-G</t>
  </si>
  <si>
    <t>HGE43BF-G</t>
  </si>
  <si>
    <t>HGE43BG-G</t>
  </si>
  <si>
    <t>HGE43BH-G</t>
  </si>
  <si>
    <t>HGE43BI-G</t>
  </si>
  <si>
    <t>HGE43BK-G</t>
  </si>
  <si>
    <t>IG13BA-G7</t>
  </si>
  <si>
    <t>IG13BA-GB7</t>
  </si>
  <si>
    <t>IG13BA-L7</t>
  </si>
  <si>
    <t>IG13BA-LB7</t>
  </si>
  <si>
    <t>IG13BA-S8</t>
  </si>
  <si>
    <t>IG13BA-SB8</t>
  </si>
  <si>
    <t>IG43BBG-7</t>
  </si>
  <si>
    <t>IG43BBL-7</t>
  </si>
  <si>
    <t>IG43BCG-7</t>
  </si>
  <si>
    <t>IG43BCL-7</t>
  </si>
  <si>
    <t>IG43BEG-7</t>
  </si>
  <si>
    <t>IG43BEL-7</t>
  </si>
  <si>
    <t>넥쏘수소전기차</t>
  </si>
  <si>
    <t>FE86FA-9-S</t>
  </si>
  <si>
    <t>FE86FB-7-G</t>
  </si>
  <si>
    <t>FE86FB-9-S</t>
  </si>
  <si>
    <t>FE86FC-7-G</t>
  </si>
  <si>
    <t>FE86FC-9-S</t>
  </si>
  <si>
    <t>FE86FD-7-G-G7A</t>
  </si>
  <si>
    <t>FE86FD-9-S-G7A</t>
  </si>
  <si>
    <t>FE86FE-7-G-G7A</t>
  </si>
  <si>
    <t>FE86FE-9-S-G7A</t>
  </si>
  <si>
    <t>FE86FF-7-G-G7A</t>
  </si>
  <si>
    <t>FE86FF-9-S-G7A</t>
  </si>
  <si>
    <t>QX53AL-A5</t>
  </si>
  <si>
    <t>QX53EG-A5</t>
  </si>
  <si>
    <t>QX53EG-A7</t>
  </si>
  <si>
    <t>QX53EG-B5-G3A</t>
  </si>
  <si>
    <t>QX53EG-B7-G3A</t>
  </si>
  <si>
    <t>QX53EG-C5-G3A</t>
  </si>
  <si>
    <t>QX53EG-C7-G3A</t>
  </si>
  <si>
    <t>QX53EL-A5</t>
  </si>
  <si>
    <t>QX53EL-B5-G3A</t>
  </si>
  <si>
    <t>QX53ES-A7</t>
  </si>
  <si>
    <t>QX53ES-C7-G3A</t>
  </si>
  <si>
    <t>QX53ET-B5-G3A</t>
  </si>
  <si>
    <t>QX53ET-C5-G3A</t>
  </si>
  <si>
    <t>FS4DAA-S</t>
  </si>
  <si>
    <t>FS4DAA-T</t>
  </si>
  <si>
    <t>FS4DAB-S-92</t>
  </si>
  <si>
    <t>FS4DAC-S</t>
  </si>
  <si>
    <t>FS4DAD-S</t>
  </si>
  <si>
    <t>FS4DAE-S</t>
  </si>
  <si>
    <t>FS4DAI-S</t>
  </si>
  <si>
    <t>FS4DBA-S</t>
  </si>
  <si>
    <t>FS4DBA-T</t>
  </si>
  <si>
    <t>FS4DBB-S-92</t>
  </si>
  <si>
    <t>FS4DBB-T-92</t>
  </si>
  <si>
    <t>FS4DBC-S</t>
  </si>
  <si>
    <t>FS4DBC-T</t>
  </si>
  <si>
    <t>FS4DBD-S</t>
  </si>
  <si>
    <t>FS4DBE-S</t>
  </si>
  <si>
    <t>FS4DBG-S</t>
  </si>
  <si>
    <t>FS4DBH-S</t>
  </si>
  <si>
    <t>FS4DBI-S</t>
  </si>
  <si>
    <t>FS4DBJ-S</t>
  </si>
  <si>
    <t>FS4DBL-S</t>
  </si>
  <si>
    <t>FS4DGA-T</t>
  </si>
  <si>
    <t>FS4DGB-T-92</t>
  </si>
  <si>
    <t>FS4DGC-T</t>
  </si>
  <si>
    <t>FS4DGD-S</t>
  </si>
  <si>
    <t>FS4DGE-S</t>
  </si>
  <si>
    <t>FS4DGG-S</t>
  </si>
  <si>
    <t>FS4DGH-S</t>
  </si>
  <si>
    <t>FS4DGI-S</t>
  </si>
  <si>
    <t>FS4DGJ-S</t>
  </si>
  <si>
    <t>FS4DGL-S</t>
  </si>
  <si>
    <t>FS4EAA-T-92</t>
  </si>
  <si>
    <t>FS4EAD-T</t>
  </si>
  <si>
    <t>FS4EAE-T</t>
  </si>
  <si>
    <t>FS4EAF-T</t>
  </si>
  <si>
    <t>FS4EAG-T</t>
  </si>
  <si>
    <t>FS4EAH-T</t>
  </si>
  <si>
    <t>FS4EAI-T</t>
  </si>
  <si>
    <t>FS4EAJ-T</t>
  </si>
  <si>
    <t>FS4EBA-T-92</t>
  </si>
  <si>
    <t>FS4EBD-T</t>
  </si>
  <si>
    <t>FS4EBE-T</t>
  </si>
  <si>
    <t>FS4EBF-T</t>
  </si>
  <si>
    <t>FS4EBG-T</t>
  </si>
  <si>
    <t>FS4EGH-T</t>
  </si>
  <si>
    <t>FS4EGI-T</t>
  </si>
  <si>
    <t>FS4EGJ-T</t>
  </si>
  <si>
    <t>FS4EGL-T</t>
  </si>
  <si>
    <t>FS-G16TOP-A1</t>
  </si>
  <si>
    <t>JS6AGA-F</t>
  </si>
  <si>
    <t>JS6AGA-H</t>
  </si>
  <si>
    <t>JS6AGB-F</t>
  </si>
  <si>
    <t>JS6AGB-H</t>
  </si>
  <si>
    <t>JS6AGC-F</t>
  </si>
  <si>
    <t>JS6AGC-H</t>
  </si>
  <si>
    <t>JS6BAA-GA</t>
  </si>
  <si>
    <t>JS6BAA-KA</t>
  </si>
  <si>
    <t>JS6BAA-KS</t>
  </si>
  <si>
    <t>JS6BAB-GA</t>
  </si>
  <si>
    <t>JS6BAB-KA</t>
  </si>
  <si>
    <t>JS6BAB-KS</t>
  </si>
  <si>
    <t>JS6BAC-GA</t>
  </si>
  <si>
    <t>JS6BAC-KS</t>
  </si>
  <si>
    <t>JS6BGA-GA</t>
  </si>
  <si>
    <t>JS6BGA-KA</t>
  </si>
  <si>
    <t>JS6BGA-KS</t>
  </si>
  <si>
    <t>JS6BGB-GA</t>
  </si>
  <si>
    <t>JS6BGB-KA</t>
  </si>
  <si>
    <t>JS6BGB-KS</t>
  </si>
  <si>
    <t>JS6BGC-KA</t>
  </si>
  <si>
    <t>JS6BGC-KS</t>
  </si>
  <si>
    <t>벨로스터 N</t>
  </si>
  <si>
    <t>JSN6HAF-H9-G2A</t>
  </si>
  <si>
    <t>JSN6HGF-H9-G2A</t>
  </si>
  <si>
    <t>벨로스터N</t>
  </si>
  <si>
    <t>JSN6HAB-H8</t>
  </si>
  <si>
    <t>JSN6HAB-H9</t>
  </si>
  <si>
    <t>JSN6HAC-H9</t>
  </si>
  <si>
    <t xml:space="preserve">스타리아 </t>
  </si>
  <si>
    <t>US491BA-L7DF-H1Y</t>
  </si>
  <si>
    <t>US491BA-L7DO-H1Y</t>
  </si>
  <si>
    <t>US491BA-L8-H1Y</t>
  </si>
  <si>
    <t>US491DA-L7-H1Y</t>
  </si>
  <si>
    <t>US491DA-L8-H1Y</t>
  </si>
  <si>
    <t>US493BA-L7DF-G3A</t>
  </si>
  <si>
    <t>US493BA-L7DO-G3A</t>
  </si>
  <si>
    <t>US493BA-L8DF-G3A</t>
  </si>
  <si>
    <t>US493BA-L8DO-G3A</t>
  </si>
  <si>
    <t>US471DA-H8-H1Y</t>
  </si>
  <si>
    <t>US491BA-P8DO-H1Y</t>
  </si>
  <si>
    <t xml:space="preserve">스타리아 라운지 </t>
  </si>
  <si>
    <t>US453BB-F9-G3A</t>
  </si>
  <si>
    <t>US471BA-H8DF-H1Y</t>
  </si>
  <si>
    <t>US473BA-H8DF-G3A</t>
  </si>
  <si>
    <t>US473BA-H8DO-G3A</t>
  </si>
  <si>
    <t>US491BA-G8DF-H1Y</t>
  </si>
  <si>
    <t>US491BA-P8DF-H1Y</t>
  </si>
  <si>
    <t>US491DA-P8-H1Y</t>
  </si>
  <si>
    <t>US493BA-G8-G3A</t>
  </si>
  <si>
    <t>US493BA-P8-G3A</t>
  </si>
  <si>
    <t>7SM20DA-2</t>
  </si>
  <si>
    <t>7SM27DA-03</t>
  </si>
  <si>
    <t>7SM27DA-1</t>
  </si>
  <si>
    <t>7SM27LA-1</t>
  </si>
  <si>
    <t>7SM27LA-2</t>
  </si>
  <si>
    <t>7SM27LM-2</t>
  </si>
  <si>
    <t>7SM2WDA-03</t>
  </si>
  <si>
    <t>7SM2WDA-04</t>
  </si>
  <si>
    <t>7SM2WDA-05</t>
  </si>
  <si>
    <t>7SM2WDA-06</t>
  </si>
  <si>
    <t>7SM2WDA-1</t>
  </si>
  <si>
    <t>7SM2WDM-04</t>
  </si>
  <si>
    <t>7SM2WDM-05</t>
  </si>
  <si>
    <t>7SM2WDM-06</t>
  </si>
  <si>
    <t>7SM2WDM-1</t>
  </si>
  <si>
    <t>7SM2WVA-03</t>
  </si>
  <si>
    <t>7SM2WVA-04</t>
  </si>
  <si>
    <t>7SM2WVA-05</t>
  </si>
  <si>
    <t>7SM2WVA-06</t>
  </si>
  <si>
    <t>7SM2WVM-04</t>
  </si>
  <si>
    <t>7SM2WVM-05</t>
  </si>
  <si>
    <t>7SM2WVM-06</t>
  </si>
  <si>
    <t>7SM4WDA-03</t>
  </si>
  <si>
    <t>7SM4WDA-1</t>
  </si>
  <si>
    <t>7SM4WDM-1</t>
  </si>
  <si>
    <t>7SM4WVA-03</t>
  </si>
  <si>
    <t>7SM4WVA-04</t>
  </si>
  <si>
    <t>7SM4WVA-05</t>
  </si>
  <si>
    <t>7SM4WVA-06</t>
  </si>
  <si>
    <t>7SM4WVM-03</t>
  </si>
  <si>
    <t>7SM4WVM-04</t>
  </si>
  <si>
    <t>7SM4WVM-06</t>
  </si>
  <si>
    <t>CM7BBA</t>
  </si>
  <si>
    <t>CM7BBB</t>
  </si>
  <si>
    <t>CM7NBA</t>
  </si>
  <si>
    <t>CM7NBB</t>
  </si>
  <si>
    <t>CM7UBA</t>
  </si>
  <si>
    <t>CM7UBB</t>
  </si>
  <si>
    <t>CM7UBC</t>
  </si>
  <si>
    <t>CM7UBD</t>
  </si>
  <si>
    <t>CM7XAA</t>
  </si>
  <si>
    <t>CM7XBA</t>
  </si>
  <si>
    <t>CM7XBB</t>
  </si>
  <si>
    <t>CM7XBC</t>
  </si>
  <si>
    <t>CM7XBD</t>
  </si>
  <si>
    <t>CM7XCA</t>
  </si>
  <si>
    <t>CM7XCB</t>
  </si>
  <si>
    <t>CM7XCC</t>
  </si>
  <si>
    <t>CM7XCD</t>
  </si>
  <si>
    <t>CM7XDA</t>
  </si>
  <si>
    <t>CM7XDB</t>
  </si>
  <si>
    <t>CM7XDD</t>
  </si>
  <si>
    <t>CM-BMB7LR1WBA6-1</t>
  </si>
  <si>
    <t>CM-BMB7LR1WBF6-1</t>
  </si>
  <si>
    <t>CM-BMB7LR2WBA6-1</t>
  </si>
  <si>
    <t>CM-BMB7LR2WBF6-1</t>
  </si>
  <si>
    <t>CM-BMB7LR2WMA6-1</t>
  </si>
  <si>
    <t>CM-BMB7LR2WMF6-1</t>
  </si>
  <si>
    <t>CM-BMB7LR3WBA6-1</t>
  </si>
  <si>
    <t>CM-BMB7LR3WBF6-1</t>
  </si>
  <si>
    <t>CM-BMB7LR3WMA6-1</t>
  </si>
  <si>
    <t>CM-BMB7LR3WMF6-1</t>
  </si>
  <si>
    <t>CM-BMB7LS2WBA6-1</t>
  </si>
  <si>
    <t>CM-BMB7LS2WBF6-1</t>
  </si>
  <si>
    <t>CM-BMB7LS2WMF6-1</t>
  </si>
  <si>
    <t>CM-BMB7LS3WBA6-1</t>
  </si>
  <si>
    <t>CM-BMB7LS3WBF6-1</t>
  </si>
  <si>
    <t>CM-BMB7LS3WMF6-1</t>
  </si>
  <si>
    <t>CM-R1DBF8-2</t>
  </si>
  <si>
    <t>CM-R1DBF9-1</t>
  </si>
  <si>
    <t>CM-R1DBF9-2</t>
  </si>
  <si>
    <t>CM-R1WBA7-1</t>
  </si>
  <si>
    <t>CM-R1WBA7-2</t>
  </si>
  <si>
    <t>CM-R1WBA8-1</t>
  </si>
  <si>
    <t>CM-R1WBA8-2</t>
  </si>
  <si>
    <t>CM-R1WBA9-1</t>
  </si>
  <si>
    <t>CM-R1WBA9-2</t>
  </si>
  <si>
    <t>CM-R1WBF7-1</t>
  </si>
  <si>
    <t>CM-R1WBF7-2</t>
  </si>
  <si>
    <t>CM-R1WBF8-1</t>
  </si>
  <si>
    <t>CM-R1WBF8-2</t>
  </si>
  <si>
    <t>CM-R1WBF9-1</t>
  </si>
  <si>
    <t>CM-R1WBF9-2</t>
  </si>
  <si>
    <t>CM-R2DBF8-1</t>
  </si>
  <si>
    <t>CM-R2DBF8-2</t>
  </si>
  <si>
    <t>CM-R2DBF9-1</t>
  </si>
  <si>
    <t>CM-R2DBF9-2</t>
  </si>
  <si>
    <t>CM-R2WBA7-1</t>
  </si>
  <si>
    <t>CM-R2WBA7-2</t>
  </si>
  <si>
    <t>CM-R2WBA8-1</t>
  </si>
  <si>
    <t>CM-R2WBA8-2</t>
  </si>
  <si>
    <t>CM-R2WBA9-1</t>
  </si>
  <si>
    <t>CM-R2WBA9-2</t>
  </si>
  <si>
    <t>CM-R2WBF7-1</t>
  </si>
  <si>
    <t>CM-R2WBF7-2</t>
  </si>
  <si>
    <t>CM-R2WBF8-1</t>
  </si>
  <si>
    <t>CM-R2WBF8-2</t>
  </si>
  <si>
    <t>CM-R2WBF9-1</t>
  </si>
  <si>
    <t>CM-R2WBF9-2</t>
  </si>
  <si>
    <t>CM-R2WMA7-1</t>
  </si>
  <si>
    <t>CM-R2WMA8-1</t>
  </si>
  <si>
    <t>CM-R2WMA8-2</t>
  </si>
  <si>
    <t>CM-R2WMA9-1</t>
  </si>
  <si>
    <t>CM-R2WMA9-2</t>
  </si>
  <si>
    <t>CM-R2WMF7-1</t>
  </si>
  <si>
    <t>CM-R2WMF8-1</t>
  </si>
  <si>
    <t>CM-R2WMF8-2</t>
  </si>
  <si>
    <t>CM-R2WMF9-2</t>
  </si>
  <si>
    <t>CM-R3DBF8-1</t>
  </si>
  <si>
    <t>CM-R3DBF8-2</t>
  </si>
  <si>
    <t>CM-R3DBF9-1</t>
  </si>
  <si>
    <t>CM-R3DBF9-2</t>
  </si>
  <si>
    <t>CM-R3WBA7-1</t>
  </si>
  <si>
    <t>CM-R3WBA7-2</t>
  </si>
  <si>
    <t>CM-R3WBA8-1</t>
  </si>
  <si>
    <t>CM-R3WBA8-2</t>
  </si>
  <si>
    <t>CM-R3WBA9-1</t>
  </si>
  <si>
    <t>CM-R3WBA9-2</t>
  </si>
  <si>
    <t>CM-R3WBF7-1</t>
  </si>
  <si>
    <t>CM-R3WBF7-2</t>
  </si>
  <si>
    <t>CM-R3WBF8-1</t>
  </si>
  <si>
    <t>CM-R3WBF8-2</t>
  </si>
  <si>
    <t>CM-R3WBF9-1</t>
  </si>
  <si>
    <t>CM-R3WBF9-2</t>
  </si>
  <si>
    <t>CM-R3WMA7-1</t>
  </si>
  <si>
    <t>CM-R3WMA7-2</t>
  </si>
  <si>
    <t>CM-R3WMA8-1</t>
  </si>
  <si>
    <t>CM-R3WMF7-1</t>
  </si>
  <si>
    <t>CM-R3WMF7-2</t>
  </si>
  <si>
    <t>CM-S2DBF8-1</t>
  </si>
  <si>
    <t>CM-S2DBF8-2</t>
  </si>
  <si>
    <t>CM-S2DBF9-1</t>
  </si>
  <si>
    <t>CM-S2WBA7-1</t>
  </si>
  <si>
    <t>CM-S2WBA7-2</t>
  </si>
  <si>
    <t>CM-S2WBA8-1</t>
  </si>
  <si>
    <t>CM-S2WBA8-2</t>
  </si>
  <si>
    <t>CM-S2WBA9-1</t>
  </si>
  <si>
    <t>CM-S2WBF7-1</t>
  </si>
  <si>
    <t>CM-S2WBF7-2</t>
  </si>
  <si>
    <t>CM-S2WBF8-1</t>
  </si>
  <si>
    <t>CM-S2WBF8-2</t>
  </si>
  <si>
    <t>CM-S2WBF9-1</t>
  </si>
  <si>
    <t>CM-S2WMA8-1</t>
  </si>
  <si>
    <t>CM-S2WMA8-2</t>
  </si>
  <si>
    <t>CM-S2WMA9-1</t>
  </si>
  <si>
    <t>CM-S2WMF7-1</t>
  </si>
  <si>
    <t>CM-S2WMF7-2</t>
  </si>
  <si>
    <t>CM-S2WMF8-1</t>
  </si>
  <si>
    <t>CM-S2WMF8-2</t>
  </si>
  <si>
    <t>CM-S2WMF9-1</t>
  </si>
  <si>
    <t>CM-S3DBF8-1</t>
  </si>
  <si>
    <t>CM-S3DBF8-2</t>
  </si>
  <si>
    <t>CM-S3DBF9-1</t>
  </si>
  <si>
    <t>CM-S3WBA7-1</t>
  </si>
  <si>
    <t>CM-S3WBA7-2</t>
  </si>
  <si>
    <t>CM-S3WBA8-1</t>
  </si>
  <si>
    <t>CM-S3WBA8-2</t>
  </si>
  <si>
    <t>CM-S3WBA9-1</t>
  </si>
  <si>
    <t>CM-S3WBF7-1</t>
  </si>
  <si>
    <t>CM-S3WBF7-2</t>
  </si>
  <si>
    <t>CM-S3WMA8-1</t>
  </si>
  <si>
    <t>CM-S3WMA8-2</t>
  </si>
  <si>
    <t>CM-S3WMA9-1</t>
  </si>
  <si>
    <t>DM5ABJ-S</t>
  </si>
  <si>
    <t>DM5ABJ-T</t>
  </si>
  <si>
    <t>DM5ADJ-T</t>
  </si>
  <si>
    <t>DM5UBA-S-L93</t>
  </si>
  <si>
    <t>DM5UBA-T-L93</t>
  </si>
  <si>
    <t>DM5UBB-S</t>
  </si>
  <si>
    <t>DM5UBB-T</t>
  </si>
  <si>
    <t>DM5UBC-S</t>
  </si>
  <si>
    <t>DM5UBC-T</t>
  </si>
  <si>
    <t>DM5UBD-S</t>
  </si>
  <si>
    <t>DM5UBD-T</t>
  </si>
  <si>
    <t>DM5UBF-S</t>
  </si>
  <si>
    <t>DM5UBF-T</t>
  </si>
  <si>
    <t>DM5UBF-T-O</t>
  </si>
  <si>
    <t>DM5UBG-S</t>
  </si>
  <si>
    <t>DM5UBG-T</t>
  </si>
  <si>
    <t>DM5UBG-T-O</t>
  </si>
  <si>
    <t>DM5UBI-S</t>
  </si>
  <si>
    <t>DM5UBI-T</t>
  </si>
  <si>
    <t>DM5UBI-T-O</t>
  </si>
  <si>
    <t>DM5UBJ-S</t>
  </si>
  <si>
    <t>DM5UBJ-T</t>
  </si>
  <si>
    <t>DM5UBJ-T-O</t>
  </si>
  <si>
    <t>DM5UBK-S</t>
  </si>
  <si>
    <t>DM5UBK-T</t>
  </si>
  <si>
    <t>DM5UBK-T-O</t>
  </si>
  <si>
    <t>DM5UDD-T</t>
  </si>
  <si>
    <t>DM5UDF-T</t>
  </si>
  <si>
    <t>DM5UDF-T-O</t>
  </si>
  <si>
    <t>DM5UDG-S</t>
  </si>
  <si>
    <t>DM5UDG-T</t>
  </si>
  <si>
    <t>DM5UDG-T-O</t>
  </si>
  <si>
    <t>DM5UDI-T</t>
  </si>
  <si>
    <t>DM5UDI-T-O</t>
  </si>
  <si>
    <t>DM5UDJ-T</t>
  </si>
  <si>
    <t>DM5UDJ-T-O</t>
  </si>
  <si>
    <t>DM5UDK-T</t>
  </si>
  <si>
    <t>DM5UDK-T-O</t>
  </si>
  <si>
    <t>DM5XAE-T</t>
  </si>
  <si>
    <t>DM5XBE-T</t>
  </si>
  <si>
    <t>DM5XBF-T</t>
  </si>
  <si>
    <t>DM5XBF-T-O</t>
  </si>
  <si>
    <t>DM5XBG-T</t>
  </si>
  <si>
    <t>DM5XBG-T-O</t>
  </si>
  <si>
    <t>DM5XBI-T-O</t>
  </si>
  <si>
    <t>DM5XBJ-T-O</t>
  </si>
  <si>
    <t>DM5XBK-T-O</t>
  </si>
  <si>
    <t>DM5XCE-T</t>
  </si>
  <si>
    <t>DM5XDE-T</t>
  </si>
  <si>
    <t>DM5XDF-T</t>
  </si>
  <si>
    <t>DM5XDF-T-O</t>
  </si>
  <si>
    <t>DM5XDG-T</t>
  </si>
  <si>
    <t>DM5XDG-T-O</t>
  </si>
  <si>
    <t>DM5XDI-T-O</t>
  </si>
  <si>
    <t>DM5XDJ-T-O</t>
  </si>
  <si>
    <t>DM5XDK-T-O</t>
  </si>
  <si>
    <t>DM7ABJ-T</t>
  </si>
  <si>
    <t>DM7ADJ-T</t>
  </si>
  <si>
    <t>DM7UBA-S-L93</t>
  </si>
  <si>
    <t>DM7UBA-T-L93</t>
  </si>
  <si>
    <t>DM7UBB-S</t>
  </si>
  <si>
    <t>DM7UBB-T</t>
  </si>
  <si>
    <t>DM7UBC-S</t>
  </si>
  <si>
    <t>DM7UBC-T</t>
  </si>
  <si>
    <t>DM7UBD-S</t>
  </si>
  <si>
    <t>DM7UBD-T</t>
  </si>
  <si>
    <t>DM7UBF-T</t>
  </si>
  <si>
    <t>DM7UBF-T-O</t>
  </si>
  <si>
    <t>DM7UBG-T</t>
  </si>
  <si>
    <t>DM7UBG-T-O</t>
  </si>
  <si>
    <t>DM7UBI-T</t>
  </si>
  <si>
    <t>DM7UBI-T-O</t>
  </si>
  <si>
    <t>DM7UBJ-T</t>
  </si>
  <si>
    <t>DM7UBJ-T-O</t>
  </si>
  <si>
    <t>DM7UBK-T</t>
  </si>
  <si>
    <t>DM7UBK-T-O</t>
  </si>
  <si>
    <t>DM7UDA-S-L93</t>
  </si>
  <si>
    <t>DM7UDA-T-L93</t>
  </si>
  <si>
    <t>DM7UDB-S</t>
  </si>
  <si>
    <t>DM7UDB-T</t>
  </si>
  <si>
    <t>DM7UDC-S</t>
  </si>
  <si>
    <t>DM7UDC-T</t>
  </si>
  <si>
    <t>DM7UDD-S</t>
  </si>
  <si>
    <t>DM7UDD-T</t>
  </si>
  <si>
    <t>DM7UDF-T</t>
  </si>
  <si>
    <t>DM7UDF-T-O</t>
  </si>
  <si>
    <t>DM7UDG-T</t>
  </si>
  <si>
    <t>DM7UDG-T-O</t>
  </si>
  <si>
    <t>DM7UDI-T</t>
  </si>
  <si>
    <t>DM7UDI-T-O</t>
  </si>
  <si>
    <t>DM7UDJ-T</t>
  </si>
  <si>
    <t>DM7UDJ-T-O</t>
  </si>
  <si>
    <t>DM7UDK-T</t>
  </si>
  <si>
    <t>DM7UDK-T-O</t>
  </si>
  <si>
    <t>DM7XAA-S-L93</t>
  </si>
  <si>
    <t>DM7XAB-S</t>
  </si>
  <si>
    <t>DM7XAC-S</t>
  </si>
  <si>
    <t>DM7XAD-S</t>
  </si>
  <si>
    <t>DM7XAD-T</t>
  </si>
  <si>
    <t>DM7XBA-S-L93</t>
  </si>
  <si>
    <t>DM7XBA-T-L93</t>
  </si>
  <si>
    <t>DM7XBB-S</t>
  </si>
  <si>
    <t>DM7XBB-T</t>
  </si>
  <si>
    <t>DM7XBC-S</t>
  </si>
  <si>
    <t>DM7XBC-T</t>
  </si>
  <si>
    <t>DM7XBD-T</t>
  </si>
  <si>
    <t>DM7XBF-T</t>
  </si>
  <si>
    <t>DM7XBF-T-O</t>
  </si>
  <si>
    <t>DM7XBG-T</t>
  </si>
  <si>
    <t>DM7XBG-T-O</t>
  </si>
  <si>
    <t>DM7XBI-T-O</t>
  </si>
  <si>
    <t>DM7XBJ-T-O</t>
  </si>
  <si>
    <t>DM7XBK-T-O</t>
  </si>
  <si>
    <t>DM7XCA-S-L93</t>
  </si>
  <si>
    <t>DM7XCB-S</t>
  </si>
  <si>
    <t>DM7XCC-S</t>
  </si>
  <si>
    <t>DM7XCD-T</t>
  </si>
  <si>
    <t>DM7XDA-S-L93</t>
  </si>
  <si>
    <t>DM7XDA-T-L93</t>
  </si>
  <si>
    <t>DM7XDB-S</t>
  </si>
  <si>
    <t>DM7XDB-T</t>
  </si>
  <si>
    <t>DM7XDC-S</t>
  </si>
  <si>
    <t>DM7XDC-T</t>
  </si>
  <si>
    <t>DM7XDD-S</t>
  </si>
  <si>
    <t>DM7XDD-T</t>
  </si>
  <si>
    <t>DM7XDF-T</t>
  </si>
  <si>
    <t>DM7XDF-T-O</t>
  </si>
  <si>
    <t>DM7XDG-T</t>
  </si>
  <si>
    <t>DM7XDG-T-O</t>
  </si>
  <si>
    <t>DM7XDI-T-O</t>
  </si>
  <si>
    <t>DM7XDJ-T-O</t>
  </si>
  <si>
    <t>DM7XDK-T-O</t>
  </si>
  <si>
    <t>SM-BMB7MSSRFCAA5-1</t>
  </si>
  <si>
    <t>SM-BMB7MSSRFCAF5-1</t>
  </si>
  <si>
    <t>SM-BMB7MSSRFCMA5-1</t>
  </si>
  <si>
    <t>SM-BMB7MSSRFCMF5-1</t>
  </si>
  <si>
    <t>TM5ABA-G-8</t>
  </si>
  <si>
    <t>TM5ABA-S-9</t>
  </si>
  <si>
    <t>TM5ABA-T-9</t>
  </si>
  <si>
    <t>TM5ABB-G-8</t>
  </si>
  <si>
    <t>TM5ABB-G-9</t>
  </si>
  <si>
    <t>TM5ABB-S-9</t>
  </si>
  <si>
    <t>TM5ABB-T-9</t>
  </si>
  <si>
    <t>TM5ADA-G-8</t>
  </si>
  <si>
    <t>TM5ADA-S-9</t>
  </si>
  <si>
    <t>TM5ADA-T-9</t>
  </si>
  <si>
    <t>TM5ADB-G-8</t>
  </si>
  <si>
    <t>TM5ADB-G-9</t>
  </si>
  <si>
    <t>TM5ADB-S-9</t>
  </si>
  <si>
    <t>TM5ADB-T-9</t>
  </si>
  <si>
    <t>TM5BBA-G-8</t>
  </si>
  <si>
    <t>TM5BBA-G-9</t>
  </si>
  <si>
    <t>TM5BBA-S-9</t>
  </si>
  <si>
    <t>TM5BBA-T-9</t>
  </si>
  <si>
    <t>TM5BBB-G-8</t>
  </si>
  <si>
    <t>TM5BBB-G-9</t>
  </si>
  <si>
    <t>TM5BBB-S-9</t>
  </si>
  <si>
    <t>TM5BBB-T-9</t>
  </si>
  <si>
    <t>TM5BDA-G-8</t>
  </si>
  <si>
    <t>TM5BDA-G-9</t>
  </si>
  <si>
    <t>TM5BDA-S-9</t>
  </si>
  <si>
    <t>TM5BDA-T-9</t>
  </si>
  <si>
    <t>TM5BDB-G-8</t>
  </si>
  <si>
    <t>TM5BDB-G-9</t>
  </si>
  <si>
    <t>TM5BDB-S-9</t>
  </si>
  <si>
    <t>TM5BDB-T-9</t>
  </si>
  <si>
    <t>TM5CBA-G-8</t>
  </si>
  <si>
    <t>TM5CBA-G-9</t>
  </si>
  <si>
    <t>TM5CBA-S-9</t>
  </si>
  <si>
    <t>TM5CBA-T-9</t>
  </si>
  <si>
    <t>TM5CBB-G-8</t>
  </si>
  <si>
    <t>TM5CBB-G-9</t>
  </si>
  <si>
    <t>TM5CBB-S-9</t>
  </si>
  <si>
    <t>TM5CBB-T-9</t>
  </si>
  <si>
    <t>TM5CDA-G-8</t>
  </si>
  <si>
    <t>TM5CDA-G-9</t>
  </si>
  <si>
    <t>TM5CDA-S-9</t>
  </si>
  <si>
    <t>TM5CDA-T-9</t>
  </si>
  <si>
    <t>TM5CDB-G-8</t>
  </si>
  <si>
    <t>TM5CDB-G-9</t>
  </si>
  <si>
    <t>TM5CDB-S-9</t>
  </si>
  <si>
    <t>TM5CDB-T-9</t>
  </si>
  <si>
    <t>TM5DGC-G-8DF-H1N</t>
  </si>
  <si>
    <t>TM5DGC-S-8DO-H1N</t>
  </si>
  <si>
    <t>TM5DGE-G-8DF-H1Y</t>
  </si>
  <si>
    <t>TM5DGE-G-8DO-H1Y</t>
  </si>
  <si>
    <t>TM5DGE-S-2-H1Y</t>
  </si>
  <si>
    <t>TM5DGE-S-8DF-H1Y</t>
  </si>
  <si>
    <t>TM5DGE-S-8DO-H1Y</t>
  </si>
  <si>
    <t>TM5DGE-T-2-H1Y</t>
  </si>
  <si>
    <t>TM5DHC-G-8DF-H1N</t>
  </si>
  <si>
    <t>TM5DHC-G-8DO-H1N</t>
  </si>
  <si>
    <t>TM5DHC-S-2-H1N</t>
  </si>
  <si>
    <t>TM5DHC-S-8DO-H1N</t>
  </si>
  <si>
    <t>TM5DHC-T-2-H1N</t>
  </si>
  <si>
    <t>TM5DHE-G-8DF-H1Y</t>
  </si>
  <si>
    <t>TM5DHE-G-8DO-H1Y</t>
  </si>
  <si>
    <t>TM5DHE-S-8DF-H1Y</t>
  </si>
  <si>
    <t>TM5DHE-T-2-H1Y</t>
  </si>
  <si>
    <t>TM5GGC-G-8DF-G3A</t>
  </si>
  <si>
    <t>TM5GGC-G-8DO-G3A</t>
  </si>
  <si>
    <t>TM5GGC-S-2-G3A</t>
  </si>
  <si>
    <t>TM5GGC-S-8DF-G3A</t>
  </si>
  <si>
    <t>TM5GGC-S-8DO-G3A</t>
  </si>
  <si>
    <t>TM5GGE-G-8DF-G3A</t>
  </si>
  <si>
    <t>TM5GGE-G-8DO-G3A</t>
  </si>
  <si>
    <t>TM5GGE-S-2-G3A</t>
  </si>
  <si>
    <t>TM5GGE-S-8DF-G3A</t>
  </si>
  <si>
    <t>TM5GGE-S-8DO-G3A</t>
  </si>
  <si>
    <t>TM5GHC-G-8-G3A</t>
  </si>
  <si>
    <t>TM5GHC-S-2-G3A</t>
  </si>
  <si>
    <t>TM5GHC-S-8-G3A</t>
  </si>
  <si>
    <t>TM5GHC-T-2-G3A</t>
  </si>
  <si>
    <t>TM5GHE-G-8-G3A</t>
  </si>
  <si>
    <t>TM5GHE-S-2-G3A</t>
  </si>
  <si>
    <t>TM5GHE-S-8-G3A</t>
  </si>
  <si>
    <t>TM5GHE-T-2-G3A</t>
  </si>
  <si>
    <t>TM6DGE-G-8DF-H1Y</t>
  </si>
  <si>
    <t>TM6DGE-S-8DF-H1Y</t>
  </si>
  <si>
    <t>TM6GGE-G-8DF-G3A</t>
  </si>
  <si>
    <t>TM6GGE-S-2-G3A</t>
  </si>
  <si>
    <t>TM6GGE-S-8DF-G3A</t>
  </si>
  <si>
    <t>TM6GGE-S-8DO-G3A</t>
  </si>
  <si>
    <t>TM6GGE-T-2-G3A</t>
  </si>
  <si>
    <t>TM6GHE-S-8-G3A</t>
  </si>
  <si>
    <t>TM7ABA-G-8</t>
  </si>
  <si>
    <t>TM7ABA-S-9</t>
  </si>
  <si>
    <t>TM7ABA-T-9</t>
  </si>
  <si>
    <t>TM7ABB-G-8</t>
  </si>
  <si>
    <t>TM7ABB-G-9</t>
  </si>
  <si>
    <t>TM7ABB-S-9</t>
  </si>
  <si>
    <t>TM7ABB-T-9</t>
  </si>
  <si>
    <t>TM7ADA-G-8</t>
  </si>
  <si>
    <t>TM7ADA-S-9</t>
  </si>
  <si>
    <t>TM7ADA-T-9</t>
  </si>
  <si>
    <t>TM7ADB-G-8</t>
  </si>
  <si>
    <t>TM7ADB-G-9</t>
  </si>
  <si>
    <t>TM7ADB-S-9</t>
  </si>
  <si>
    <t>TM7ADB-T-9</t>
  </si>
  <si>
    <t>TM7BBA-G-8</t>
  </si>
  <si>
    <t>TM7BBA-G-9</t>
  </si>
  <si>
    <t>TM7BBA-S-9</t>
  </si>
  <si>
    <t>TM7BBA-T-9</t>
  </si>
  <si>
    <t>TM7BBB-G-8</t>
  </si>
  <si>
    <t>TM7BBB-G-9</t>
  </si>
  <si>
    <t>TM7BBB-S-9</t>
  </si>
  <si>
    <t>TM7BBB-T-9</t>
  </si>
  <si>
    <t>TM7BDA-G-8</t>
  </si>
  <si>
    <t>TM7BDA-G-9</t>
  </si>
  <si>
    <t>TM7BDA-S-9</t>
  </si>
  <si>
    <t>TM7BDA-T-9</t>
  </si>
  <si>
    <t>TM7BDB-G-8</t>
  </si>
  <si>
    <t>TM7BDB-G-9</t>
  </si>
  <si>
    <t>TM7BDB-S-9</t>
  </si>
  <si>
    <t>TM7BDB-T-9</t>
  </si>
  <si>
    <t>TM7CBA-G-8</t>
  </si>
  <si>
    <t>TM7CBA-G-9</t>
  </si>
  <si>
    <t>TM7CBA-S-9</t>
  </si>
  <si>
    <t>TM7CBA-T-9</t>
  </si>
  <si>
    <t>TM7CBB-G-8</t>
  </si>
  <si>
    <t>TM7CBB-G-9</t>
  </si>
  <si>
    <t>TM7CBB-S-9</t>
  </si>
  <si>
    <t>TM7CBB-T-9</t>
  </si>
  <si>
    <t>TM7CDA-G-8</t>
  </si>
  <si>
    <t>TM7CDA-G-9</t>
  </si>
  <si>
    <t>TM7CDA-S-9</t>
  </si>
  <si>
    <t>TM7CDA-T-9</t>
  </si>
  <si>
    <t>TM7CDB-G-8</t>
  </si>
  <si>
    <t>TM7CDB-G-9</t>
  </si>
  <si>
    <t>TM7CDB-S-9</t>
  </si>
  <si>
    <t>TM7CDB-T-9</t>
  </si>
  <si>
    <t>TM7DGC-G-8DF-H1N</t>
  </si>
  <si>
    <t>TM7DGC-G-8DO-H1N</t>
  </si>
  <si>
    <t>TM7DGC-S-2-H1N</t>
  </si>
  <si>
    <t>TM7DGC-S-8DF-H1N</t>
  </si>
  <si>
    <t>TM7DGC-S-8DO-H1N</t>
  </si>
  <si>
    <t>TM7DGC-T-2-H1N</t>
  </si>
  <si>
    <t>TM7DGE-G-8DF-H1Y</t>
  </si>
  <si>
    <t>TM7DGE-S-2-H1Y</t>
  </si>
  <si>
    <t>TM7DGE-S-8DF-H1Y</t>
  </si>
  <si>
    <t>TM7DGE-S-8DO-H1Y</t>
  </si>
  <si>
    <t>TM7DHC-G-8-H1N</t>
  </si>
  <si>
    <t>TM7DHC-S-2-H1N</t>
  </si>
  <si>
    <t>TM7DHE-G-8-H1Y</t>
  </si>
  <si>
    <t>TM7DHE-S-8-H1Y</t>
  </si>
  <si>
    <t>TM7DHE-T-2-H1Y</t>
  </si>
  <si>
    <t>TM7GGC-G-8DF-G3A</t>
  </si>
  <si>
    <t>TM7GGC-G-8DO-G3A</t>
  </si>
  <si>
    <t>TM7GGC-S-2-G3A</t>
  </si>
  <si>
    <t>TM7GGC-S-8DO-G3A</t>
  </si>
  <si>
    <t>TM7GGC-T-2-G3A</t>
  </si>
  <si>
    <t>TM7GGE-G-8DF-G3A</t>
  </si>
  <si>
    <t>TM7GGE-S-2-G3A</t>
  </si>
  <si>
    <t>TM7GGE-S-8DF-G3A</t>
  </si>
  <si>
    <t>TM7GGE-S-8DO-G3A</t>
  </si>
  <si>
    <t>TM7GGE-T-2-G3A</t>
  </si>
  <si>
    <t>TM7GHC-G-8-G3A</t>
  </si>
  <si>
    <t>TM7GHE-S-2-G3A</t>
  </si>
  <si>
    <t>TM7GHE-S-8-G3A</t>
  </si>
  <si>
    <t>TN5BBA-S-9</t>
  </si>
  <si>
    <t>싼타페하이브리드</t>
  </si>
  <si>
    <t>TM54AD-G-7DF-G5A</t>
  </si>
  <si>
    <t>TM54AD-G-7DO-G5A</t>
  </si>
  <si>
    <t>TM54AD-S-7DF-G5A</t>
  </si>
  <si>
    <t>TM54AD-S-7DO-G5A</t>
  </si>
  <si>
    <t>TM54AE-G-7DO-G5A</t>
  </si>
  <si>
    <t>TM54AE-S-7DO-G5A</t>
  </si>
  <si>
    <t>TM54AE-S-9-G5A</t>
  </si>
  <si>
    <t>TM54AE-T-9-G5A</t>
  </si>
  <si>
    <t>TM54BD-S-9-G5A</t>
  </si>
  <si>
    <t>TM54BD-T-9-G5A</t>
  </si>
  <si>
    <t>TM54BE-S-7-G5A</t>
  </si>
  <si>
    <t>TM54BE-S-9-G5A</t>
  </si>
  <si>
    <t>TM64AE-G-7DF-G5A</t>
  </si>
  <si>
    <t>TM64AE-G-7DO-G5A</t>
  </si>
  <si>
    <t>TM64AE-S-7DF-G5A</t>
  </si>
  <si>
    <t>TM64AE-S-7DO-G5A</t>
  </si>
  <si>
    <t>TM64AE-S-9-G5A</t>
  </si>
  <si>
    <t>TM64BE-T-9-G5A</t>
  </si>
  <si>
    <t>TM74AD-G-7DF-G5A</t>
  </si>
  <si>
    <t>TM74AD-G-7DO-G5A</t>
  </si>
  <si>
    <t>TM74AD-S-7DF-G5A</t>
  </si>
  <si>
    <t>TM74AD-S-7DO-G5A</t>
  </si>
  <si>
    <t>TM74AE-G-7DF-G5A</t>
  </si>
  <si>
    <t>TM74AE-S-7DF-G5A</t>
  </si>
  <si>
    <t>TM74AE-S-7DO-G5A</t>
  </si>
  <si>
    <t>TM74AE-S-9-G5A</t>
  </si>
  <si>
    <t>TM74AE-T-9-G5A</t>
  </si>
  <si>
    <t>TM74BD-G-7-G5A</t>
  </si>
  <si>
    <t>TM74BD-S-9-G5A</t>
  </si>
  <si>
    <t>TM74BD-T-9-G5A</t>
  </si>
  <si>
    <t>TM74BE-S-7-G5A</t>
  </si>
  <si>
    <t>TM74BE-T-9-G5A</t>
  </si>
  <si>
    <t>쏘나타</t>
  </si>
  <si>
    <t>DN1AB-J6</t>
  </si>
  <si>
    <t>DN1AB-J7</t>
  </si>
  <si>
    <t>DN1AB-J8</t>
  </si>
  <si>
    <t>DN1AB-X6</t>
  </si>
  <si>
    <t>DN1AB-X7</t>
  </si>
  <si>
    <t>DN1AC-J6-G5A</t>
  </si>
  <si>
    <t>DN1AC-J8-G5A</t>
  </si>
  <si>
    <t>DN1AD-J6-G5A</t>
  </si>
  <si>
    <t>DN1AD-J7-G5A</t>
  </si>
  <si>
    <t>DN1AD-X7-G5A</t>
  </si>
  <si>
    <t>DN2AA-G8</t>
  </si>
  <si>
    <t>DN2AA-L6</t>
  </si>
  <si>
    <t>DN2AA-L7</t>
  </si>
  <si>
    <t>DN2AA-L8</t>
  </si>
  <si>
    <t>DN2AA-P</t>
  </si>
  <si>
    <t>DN2AC-BP-G3A</t>
  </si>
  <si>
    <t>DN2AC-G8-G3A</t>
  </si>
  <si>
    <t>DN2AC-L8-G3A</t>
  </si>
  <si>
    <t>DN2AC-VL7-G3A</t>
  </si>
  <si>
    <t>DN2AD-BP-G3A</t>
  </si>
  <si>
    <t>DN2AD-L8-G3A</t>
  </si>
  <si>
    <t>DN2AD-VL7-G3A</t>
  </si>
  <si>
    <t>DN2AD-VL8-G3A</t>
  </si>
  <si>
    <t>DN3BB-P7</t>
  </si>
  <si>
    <t>DN3BB-P8</t>
  </si>
  <si>
    <t>DN3BB-S8</t>
  </si>
  <si>
    <t>DN3BB-S9</t>
  </si>
  <si>
    <t>DN3BB-SV9</t>
  </si>
  <si>
    <t>DN3BC-P7-G3A</t>
  </si>
  <si>
    <t>DN3BC-P8-G3A</t>
  </si>
  <si>
    <t>DN3BC-S8-G3A</t>
  </si>
  <si>
    <t>DN3BC-S9-G3A</t>
  </si>
  <si>
    <t>DN3BC-VP7-G3A</t>
  </si>
  <si>
    <t>DN3BC-VS9-G3A</t>
  </si>
  <si>
    <t>DN3BD-S8-G3A</t>
  </si>
  <si>
    <t>DN3BD-VP7-G3A</t>
  </si>
  <si>
    <t>EF-24D-A1</t>
  </si>
  <si>
    <t>EF-27DG-A1</t>
  </si>
  <si>
    <t>F2-27DXA</t>
  </si>
  <si>
    <t>F2L-27DT</t>
  </si>
  <si>
    <t>LF46GC-G6</t>
  </si>
  <si>
    <t>LF46GC-G7</t>
  </si>
  <si>
    <t>LF46GC-S7</t>
  </si>
  <si>
    <t>LF46GC-S8</t>
  </si>
  <si>
    <t>LF46GC-SPC</t>
  </si>
  <si>
    <t>LF46GD-G6</t>
  </si>
  <si>
    <t>LF46GD-G8</t>
  </si>
  <si>
    <t>LF46GD-S7</t>
  </si>
  <si>
    <t>LF46GD-S8</t>
  </si>
  <si>
    <t>LF46GF-G6</t>
  </si>
  <si>
    <t>LF46GF-G7</t>
  </si>
  <si>
    <t>LF46GF-G8</t>
  </si>
  <si>
    <t>LF46GF-S7</t>
  </si>
  <si>
    <t>LF46GF-S8</t>
  </si>
  <si>
    <t>LF46GG-G6</t>
  </si>
  <si>
    <t>LF46GG-G7</t>
  </si>
  <si>
    <t>LF46GG-G8</t>
  </si>
  <si>
    <t>LF46GG-S7</t>
  </si>
  <si>
    <t>LF46GG-S8</t>
  </si>
  <si>
    <t>LF4AGC-G6</t>
  </si>
  <si>
    <t>LF4AGC-G7</t>
  </si>
  <si>
    <t>LF4AGC-S7</t>
  </si>
  <si>
    <t>LF4AGC-S8</t>
  </si>
  <si>
    <t>LF4AGD-G6</t>
  </si>
  <si>
    <t>LF4AGD-G7</t>
  </si>
  <si>
    <t>LF4AGD-S7</t>
  </si>
  <si>
    <t>LF4AGD-S8</t>
  </si>
  <si>
    <t>LF4AGF-G6</t>
  </si>
  <si>
    <t>LF4AGF-G7</t>
  </si>
  <si>
    <t>LF4AGF-G8</t>
  </si>
  <si>
    <t>LF4AGF-S7</t>
  </si>
  <si>
    <t>LF4AGF-S8</t>
  </si>
  <si>
    <t>LF4AGG-G6</t>
  </si>
  <si>
    <t>LF4AGG-G7</t>
  </si>
  <si>
    <t>LF4AGG-G8</t>
  </si>
  <si>
    <t>LF4AGG-S7</t>
  </si>
  <si>
    <t>LF4AGG-S8</t>
  </si>
  <si>
    <t>LF4BBA-G</t>
  </si>
  <si>
    <t>LF4BBA-S</t>
  </si>
  <si>
    <t>LF4BBC-G</t>
  </si>
  <si>
    <t>LF4BBC-S</t>
  </si>
  <si>
    <t>LF4BBD-G</t>
  </si>
  <si>
    <t>LF4BBD-S</t>
  </si>
  <si>
    <t>LF4BBF-G8</t>
  </si>
  <si>
    <t>LF4BBF-S8</t>
  </si>
  <si>
    <t>LF4BBG-G8</t>
  </si>
  <si>
    <t>LF4BBG-S8</t>
  </si>
  <si>
    <t>LF4CBA-G</t>
  </si>
  <si>
    <t>LF4CBA-S</t>
  </si>
  <si>
    <t>LF4CBA-S8</t>
  </si>
  <si>
    <t>LF4CBB-PH</t>
  </si>
  <si>
    <t>LF4CBB-PT</t>
  </si>
  <si>
    <t>LF4CBC-G</t>
  </si>
  <si>
    <t>LF4CBC-PH</t>
  </si>
  <si>
    <t>LF4CBC-PT</t>
  </si>
  <si>
    <t>LF4CBC-S</t>
  </si>
  <si>
    <t>LF4CBC-S8</t>
  </si>
  <si>
    <t>LF4CBD-G</t>
  </si>
  <si>
    <t>LF4CBD-PH</t>
  </si>
  <si>
    <t>LF4CBD-PT</t>
  </si>
  <si>
    <t>LF4CBD-S</t>
  </si>
  <si>
    <t>LF4CBD-S8</t>
  </si>
  <si>
    <t>LF4CBF-G6</t>
  </si>
  <si>
    <t>LF4CBF-G7</t>
  </si>
  <si>
    <t>LF4CBF-G8</t>
  </si>
  <si>
    <t>LF4CBF-S7</t>
  </si>
  <si>
    <t>LF4CBF-S8</t>
  </si>
  <si>
    <t>LF4CBG-G6</t>
  </si>
  <si>
    <t>LF4CBG-G7</t>
  </si>
  <si>
    <t>LF4CBG-G8</t>
  </si>
  <si>
    <t>LF4CBG-S7</t>
  </si>
  <si>
    <t>LF4CBG-S8</t>
  </si>
  <si>
    <t>LF4CBH-G8</t>
  </si>
  <si>
    <t>LF4DAA-R</t>
  </si>
  <si>
    <t>LF4DAB-T</t>
  </si>
  <si>
    <t>LF4DAC-R</t>
  </si>
  <si>
    <t>LF4DAC-T</t>
  </si>
  <si>
    <t>LF4DAD-R</t>
  </si>
  <si>
    <t>LF4DAD-T</t>
  </si>
  <si>
    <t>LF4DAF-S6</t>
  </si>
  <si>
    <t>LF4DAF-X</t>
  </si>
  <si>
    <t>LF4DAF-X6</t>
  </si>
  <si>
    <t>LF4DAG-S6</t>
  </si>
  <si>
    <t>LF4DAH-X6</t>
  </si>
  <si>
    <t>LF4DAI-X6</t>
  </si>
  <si>
    <t>LF4DAJ-X6</t>
  </si>
  <si>
    <t>LF4DBA-J</t>
  </si>
  <si>
    <t>LF4DBA-R</t>
  </si>
  <si>
    <t>LF4DBB-T</t>
  </si>
  <si>
    <t>LF4DBB-TE</t>
  </si>
  <si>
    <t>LF4DBC-J</t>
  </si>
  <si>
    <t>LF4DBC-R</t>
  </si>
  <si>
    <t>LF4DBC-T</t>
  </si>
  <si>
    <t>LF4DBC-TE</t>
  </si>
  <si>
    <t>LF4DBD-J</t>
  </si>
  <si>
    <t>LF4DBD-R</t>
  </si>
  <si>
    <t>LF4DBD-T</t>
  </si>
  <si>
    <t>LF4DBF-J6</t>
  </si>
  <si>
    <t>LF4DBF-S6</t>
  </si>
  <si>
    <t>LF4DBF-X</t>
  </si>
  <si>
    <t>LF4DBF-X6</t>
  </si>
  <si>
    <t>LF4DBF-XE</t>
  </si>
  <si>
    <t>LF4DBG-J6</t>
  </si>
  <si>
    <t>LF4DBG-S6</t>
  </si>
  <si>
    <t>LF4DBH-X6</t>
  </si>
  <si>
    <t>LF4DBI-X6</t>
  </si>
  <si>
    <t>LF4DBJ-X6</t>
  </si>
  <si>
    <t>LF4DBK-X6-G5A</t>
  </si>
  <si>
    <t>LF4DBL-X6-G5A</t>
  </si>
  <si>
    <t>LF4FBA-G</t>
  </si>
  <si>
    <t>LF4FBA-S</t>
  </si>
  <si>
    <t>NF-20DSL-A1</t>
  </si>
  <si>
    <t>NF-20DSL-M1</t>
  </si>
  <si>
    <t>NF-20GL-A1</t>
  </si>
  <si>
    <t>NF-20GL-A2</t>
  </si>
  <si>
    <t>NF-20GL-A3</t>
  </si>
  <si>
    <t>NF-20GL-M1</t>
  </si>
  <si>
    <t>NF-20GL-M2</t>
  </si>
  <si>
    <t>NF-20GL-M3</t>
  </si>
  <si>
    <t>NF-20GS-A1</t>
  </si>
  <si>
    <t>NF-20GS-A1S</t>
  </si>
  <si>
    <t>NF-20GS-A2</t>
  </si>
  <si>
    <t>NF-20GS-A2S</t>
  </si>
  <si>
    <t>NF-20GS-A3</t>
  </si>
  <si>
    <t>NF-20GS-A3S</t>
  </si>
  <si>
    <t>NF-20GS-M1</t>
  </si>
  <si>
    <t>NF-20GS-M1S</t>
  </si>
  <si>
    <t>NF-20GS-M3</t>
  </si>
  <si>
    <t>NF-20LGV-A1</t>
  </si>
  <si>
    <t>NF-20LJNS-A1</t>
  </si>
  <si>
    <t>NF-20LJNS-A2</t>
  </si>
  <si>
    <t>NF-20LJS-A1</t>
  </si>
  <si>
    <t>NF-20LJS-A2</t>
  </si>
  <si>
    <t>NF-20LTX-A1B</t>
  </si>
  <si>
    <t>NF-20LTX-A1NB</t>
  </si>
  <si>
    <t>NF-20LTX-A2B</t>
  </si>
  <si>
    <t>NF-20LTX-A2NB</t>
  </si>
  <si>
    <t>NF-20LTX-M1B</t>
  </si>
  <si>
    <t>NF-20LTX-M2B</t>
  </si>
  <si>
    <t>NF-20LTX-M2NB</t>
  </si>
  <si>
    <t>NF-24D-A1</t>
  </si>
  <si>
    <t>NF-24GS-A1</t>
  </si>
  <si>
    <t>NF-24GS-A2</t>
  </si>
  <si>
    <t>NF-24GS-A3</t>
  </si>
  <si>
    <t>NF-24GS-A50NSNA</t>
  </si>
  <si>
    <t>NF-24GS-A50SNA</t>
  </si>
  <si>
    <t>NF2-D20B211-A1</t>
  </si>
  <si>
    <t>NF2-D20B221-A1</t>
  </si>
  <si>
    <t>NF2-D20B221-A2</t>
  </si>
  <si>
    <t>NF2-D20B221-M1</t>
  </si>
  <si>
    <t>NF2-D20B222-A1</t>
  </si>
  <si>
    <t>NF2-D20B222-A2</t>
  </si>
  <si>
    <t>NF2-D20B222-M1</t>
  </si>
  <si>
    <t>NF2-D20B222-M2</t>
  </si>
  <si>
    <t>NF2-D20GA-0804</t>
  </si>
  <si>
    <t>NF2-D20GA-0901</t>
  </si>
  <si>
    <t>NF2-D20GM-0804</t>
  </si>
  <si>
    <t>NF2-D20GM-0901</t>
  </si>
  <si>
    <t>NF2-G20B233-A1</t>
  </si>
  <si>
    <t>NF2-G20B233-A2</t>
  </si>
  <si>
    <t>NF2-G20B233-M1</t>
  </si>
  <si>
    <t>NF2-G20B233-M2</t>
  </si>
  <si>
    <t>NF2-G20BP-M1</t>
  </si>
  <si>
    <t>NF2-G20C211-A1</t>
  </si>
  <si>
    <t>NF2-G20C211-A2</t>
  </si>
  <si>
    <t>NF2-G20C211-M1</t>
  </si>
  <si>
    <t>NF2-G20C212-A1</t>
  </si>
  <si>
    <t>NF2-G20C212-A2</t>
  </si>
  <si>
    <t>NF2-G20C212-M1</t>
  </si>
  <si>
    <t>NF2-G20C221-A1</t>
  </si>
  <si>
    <t>NF2-G20C221-A2</t>
  </si>
  <si>
    <t>NF2-G20C221-M1</t>
  </si>
  <si>
    <t>NF2-G20C221-M2</t>
  </si>
  <si>
    <t>NF2-G20C222-A1</t>
  </si>
  <si>
    <t>NF2-G20C222-A2</t>
  </si>
  <si>
    <t>NF2-G20C222-M1</t>
  </si>
  <si>
    <t>NF2-G20C222-M2</t>
  </si>
  <si>
    <t>NF2-G20GA-0804</t>
  </si>
  <si>
    <t>NF2-G20GA-0901</t>
  </si>
  <si>
    <t>NF2-G20GM-0804</t>
  </si>
  <si>
    <t>NF2-G20GM-0901</t>
  </si>
  <si>
    <t>NF2-G20SA-0804</t>
  </si>
  <si>
    <t>NF2-G20SA-0805</t>
  </si>
  <si>
    <t>NF2-G20SA-0901</t>
  </si>
  <si>
    <t>NF2-G20SM-0804</t>
  </si>
  <si>
    <t>NF2-G20SM-0901</t>
  </si>
  <si>
    <t>NF2-G24C111-A1</t>
  </si>
  <si>
    <t>NF2-G24C111-A2</t>
  </si>
  <si>
    <t>NF2-G24C112-A1</t>
  </si>
  <si>
    <t>NF2-G24C112-A2</t>
  </si>
  <si>
    <t>NF2-G24C121-A1</t>
  </si>
  <si>
    <t>NF2-G24C121-A2</t>
  </si>
  <si>
    <t>NF2-G24C122-A1</t>
  </si>
  <si>
    <t>NF2-G24C122-A2</t>
  </si>
  <si>
    <t>NF2-G24SA-0804</t>
  </si>
  <si>
    <t>NF2-G24SA-0901</t>
  </si>
  <si>
    <t>NF2-L20J213-A1</t>
  </si>
  <si>
    <t>NF2-L20J213-A2</t>
  </si>
  <si>
    <t>NF2-L20JA-0804</t>
  </si>
  <si>
    <t>NF2-L20JA-0901</t>
  </si>
  <si>
    <t>NF2-L20JE213-A1</t>
  </si>
  <si>
    <t>NF2-L20JE213-A2</t>
  </si>
  <si>
    <t>NF2-L20T213-A1</t>
  </si>
  <si>
    <t>NF2-L20T213-A2</t>
  </si>
  <si>
    <t>NF2-L20T213-M1</t>
  </si>
  <si>
    <t>NF2-L20T213-M2</t>
  </si>
  <si>
    <t>NF2-L20TA-0804</t>
  </si>
  <si>
    <t>NF2-L20TA-0901</t>
  </si>
  <si>
    <t>NF2-L20TA-1001</t>
  </si>
  <si>
    <t>NF2-L20TA-1101</t>
  </si>
  <si>
    <t>NF2-L20TM-0804</t>
  </si>
  <si>
    <t>NF2-L20TM-0901</t>
  </si>
  <si>
    <t>NF2-L20TM-1001</t>
  </si>
  <si>
    <t>NF2-L20TM-1101</t>
  </si>
  <si>
    <t>NF2-S20T213-A2</t>
  </si>
  <si>
    <t>NF4MAB-U</t>
  </si>
  <si>
    <t>NF4MAC-U</t>
  </si>
  <si>
    <t>NF4MBB-U</t>
  </si>
  <si>
    <t>NF4MBC-U</t>
  </si>
  <si>
    <t>NF5MAA-U-92</t>
  </si>
  <si>
    <t>NF5MBA-U-92</t>
  </si>
  <si>
    <t>NF-D20B29-A1</t>
  </si>
  <si>
    <t>NF-D20B29-A2</t>
  </si>
  <si>
    <t>NF-D20B29-M1</t>
  </si>
  <si>
    <t>NF-D20B29-M2</t>
  </si>
  <si>
    <t>NF-D20B2-A2</t>
  </si>
  <si>
    <t>NF-D20B2-M2</t>
  </si>
  <si>
    <t>NF-G20B21-A1</t>
  </si>
  <si>
    <t>NF-G20B21-A2</t>
  </si>
  <si>
    <t>NF-G20B21-M1</t>
  </si>
  <si>
    <t>NF-G20B21-M2</t>
  </si>
  <si>
    <t>NF-G20B2-A3</t>
  </si>
  <si>
    <t>NF-G20B2-A4</t>
  </si>
  <si>
    <t>NF-G20B2-M4</t>
  </si>
  <si>
    <t>NF-G20B2-M5</t>
  </si>
  <si>
    <t>NF-G20C1-A4</t>
  </si>
  <si>
    <t>NF-G20C1-M4</t>
  </si>
  <si>
    <t>NF-G20C22-A1</t>
  </si>
  <si>
    <t>NF-G20C22-A2</t>
  </si>
  <si>
    <t>NF-G20C22-M1</t>
  </si>
  <si>
    <t>NF-G20C22-M2</t>
  </si>
  <si>
    <t>NF-G20C23-A1</t>
  </si>
  <si>
    <t>NF-G20C23-A2</t>
  </si>
  <si>
    <t>NF-G20C24-A1</t>
  </si>
  <si>
    <t>NF-G20C24-A2</t>
  </si>
  <si>
    <t>NF-G20C25-A1</t>
  </si>
  <si>
    <t>NF-G20C25-A2</t>
  </si>
  <si>
    <t>NF-G20C3-A4</t>
  </si>
  <si>
    <t>NF-G24</t>
  </si>
  <si>
    <t>NF-G24C1-A6</t>
  </si>
  <si>
    <t>NF-G24C22-A1</t>
  </si>
  <si>
    <t>NF-G24C23-A2</t>
  </si>
  <si>
    <t>NF-G24C24-A2</t>
  </si>
  <si>
    <t>NF-G24C25-A1</t>
  </si>
  <si>
    <t>NF-G24C25-A2</t>
  </si>
  <si>
    <t>NF-G24C3-A6</t>
  </si>
  <si>
    <t>NF-L20J10-A3</t>
  </si>
  <si>
    <t>NF-L20J10-A4</t>
  </si>
  <si>
    <t>NF-L20J26-A1</t>
  </si>
  <si>
    <t>NF-L20J26-A2</t>
  </si>
  <si>
    <t>NF-L20X12-A1</t>
  </si>
  <si>
    <t>NF-L20X12-M1</t>
  </si>
  <si>
    <t>NF-L20X22-A1</t>
  </si>
  <si>
    <t>NF-L20X22-M1</t>
  </si>
  <si>
    <t>NF-L20X4-A3</t>
  </si>
  <si>
    <t>NF-L20X4-A4</t>
  </si>
  <si>
    <t>NF-L20X4-M3</t>
  </si>
  <si>
    <t>NF-L20X4-M4</t>
  </si>
  <si>
    <t>NF-L20X5-A3</t>
  </si>
  <si>
    <t>NF-L20X5-A4</t>
  </si>
  <si>
    <t>NF-L20X5-M3</t>
  </si>
  <si>
    <t>NF-L20X5-M4</t>
  </si>
  <si>
    <t>NFP-G20B-A2</t>
  </si>
  <si>
    <t>PM69P</t>
  </si>
  <si>
    <t>SN-1</t>
  </si>
  <si>
    <t>SN-5</t>
  </si>
  <si>
    <t>ST-38</t>
  </si>
  <si>
    <t>ST-40</t>
  </si>
  <si>
    <t>TF19EL</t>
  </si>
  <si>
    <t>TLNMC00</t>
  </si>
  <si>
    <t>Y3-TLX-A-2</t>
  </si>
  <si>
    <t>Y3-TLX-A-3</t>
  </si>
  <si>
    <t>Y3-TLX-M-2</t>
  </si>
  <si>
    <t>Y3-TLX-M-3</t>
  </si>
  <si>
    <t>Y3-TXL-A-1</t>
  </si>
  <si>
    <t>Y3-TXL-M-1</t>
  </si>
  <si>
    <t>Y3-TX-M-1</t>
  </si>
  <si>
    <t>Y3-TX-M-2</t>
  </si>
  <si>
    <t>YD-S-A-1</t>
  </si>
  <si>
    <t>YD-S-A-2</t>
  </si>
  <si>
    <t>YD-S-M-1</t>
  </si>
  <si>
    <t>YF4AAB-G</t>
  </si>
  <si>
    <t>YF4AAC-G</t>
  </si>
  <si>
    <t>YF4ABB-G</t>
  </si>
  <si>
    <t>YF4ABB-GE</t>
  </si>
  <si>
    <t>YF4ABB-H-P</t>
  </si>
  <si>
    <t>YF4ABB-L-P</t>
  </si>
  <si>
    <t>YF4ABB-S</t>
  </si>
  <si>
    <t>YF4ABC-G</t>
  </si>
  <si>
    <t>YF4ABC-GE</t>
  </si>
  <si>
    <t>YF4ABC-S</t>
  </si>
  <si>
    <t>YF4ABF-G</t>
  </si>
  <si>
    <t>YF4ABF-GE</t>
  </si>
  <si>
    <t>YF4ABF-S</t>
  </si>
  <si>
    <t>YF4EBB-S</t>
  </si>
  <si>
    <t>YF4EBC-S</t>
  </si>
  <si>
    <t>YF4EBF-S</t>
  </si>
  <si>
    <t>YF4LAB-X</t>
  </si>
  <si>
    <t>YF4LAC-R</t>
  </si>
  <si>
    <t>YF4LAC-X</t>
  </si>
  <si>
    <t>YF4LAD-R</t>
  </si>
  <si>
    <t>YF4LAD-X</t>
  </si>
  <si>
    <t>YF4LAF-X</t>
  </si>
  <si>
    <t>YF4LAH-X</t>
  </si>
  <si>
    <t>YF4LAI-X</t>
  </si>
  <si>
    <t>YF4LBB-J</t>
  </si>
  <si>
    <t>YF4LBB-X</t>
  </si>
  <si>
    <t>YF4LBB-XE</t>
  </si>
  <si>
    <t>YF4LBC-J</t>
  </si>
  <si>
    <t>YF4LBC-R</t>
  </si>
  <si>
    <t>YF4LBC-RE</t>
  </si>
  <si>
    <t>YF4LBC-X</t>
  </si>
  <si>
    <t>YF4LBC-XE</t>
  </si>
  <si>
    <t>YF4LBD-J</t>
  </si>
  <si>
    <t>YF4LBD-X</t>
  </si>
  <si>
    <t>YF4LBD-XE</t>
  </si>
  <si>
    <t>YF4LBF-J</t>
  </si>
  <si>
    <t>YF4LBF-R</t>
  </si>
  <si>
    <t>YF4LBF-RE</t>
  </si>
  <si>
    <t>YF4LBF-X</t>
  </si>
  <si>
    <t>YF4LBF-XE</t>
  </si>
  <si>
    <t>YF4LBH-R</t>
  </si>
  <si>
    <t>YF4LBH-X</t>
  </si>
  <si>
    <t>YF4LBH-XE</t>
  </si>
  <si>
    <t>YF4LBI-R</t>
  </si>
  <si>
    <t>YF4LBI-X</t>
  </si>
  <si>
    <t>YF4LBI-XE</t>
  </si>
  <si>
    <t>YF5AAA-L-92</t>
  </si>
  <si>
    <t>YF5ABA-H-P-92</t>
  </si>
  <si>
    <t>YF5ABA-L-92</t>
  </si>
  <si>
    <t>YF5ABA-L-E-92</t>
  </si>
  <si>
    <t>YF5ABA-L-P-92</t>
  </si>
  <si>
    <t>YF5ABA-S-92</t>
  </si>
  <si>
    <t>YF5EBA-S-92</t>
  </si>
  <si>
    <t>YF5LAA-T-92</t>
  </si>
  <si>
    <t>YF5LBA-J-92</t>
  </si>
  <si>
    <t>YF5LBA-T-92</t>
  </si>
  <si>
    <t>YF5LBA-T-E-92</t>
  </si>
  <si>
    <t>YF-BB6AA-1</t>
  </si>
  <si>
    <t>YF-BB6MA-1</t>
  </si>
  <si>
    <t>YF-BC6AA-1</t>
  </si>
  <si>
    <t>YF-BC6MA-1</t>
  </si>
  <si>
    <t>YF-BC6MB-1</t>
  </si>
  <si>
    <t>YF-BCGAA-1</t>
  </si>
  <si>
    <t>YF-G20GAS0-1101</t>
  </si>
  <si>
    <t>YF-G20GASC-1101</t>
  </si>
  <si>
    <t>YF-G20MAG0-1101</t>
  </si>
  <si>
    <t>YF-G20MAS0-1101</t>
  </si>
  <si>
    <t>YF-G20MASC-1101</t>
  </si>
  <si>
    <t>YF-G20MMG0-1101</t>
  </si>
  <si>
    <t>YF-G20NAG1-1201-92</t>
  </si>
  <si>
    <t>YF-G20NAG3-1201-92</t>
  </si>
  <si>
    <t>YF-G20NAS2-1201-92</t>
  </si>
  <si>
    <t>YF-G20NMG0-1201-92</t>
  </si>
  <si>
    <t>YF-L20LAJ2-1101</t>
  </si>
  <si>
    <t>YF-L20LAT2-1101</t>
  </si>
  <si>
    <t>YF-L20LAT4-1101</t>
  </si>
  <si>
    <t>YF-L20LMT2-1101</t>
  </si>
  <si>
    <t>YF-MB5AA-1</t>
  </si>
  <si>
    <t>YF-MBA5MB-1</t>
  </si>
  <si>
    <t>YF-MC5MA-1</t>
  </si>
  <si>
    <t>YF-MCB5AB-1</t>
  </si>
  <si>
    <t>YF-MCC5AA-1</t>
  </si>
  <si>
    <t>YF-MCD5AA-1</t>
  </si>
  <si>
    <t>YF-MJD5AA-1</t>
  </si>
  <si>
    <t>YF-MJD5AB-1</t>
  </si>
  <si>
    <t>YF-PBB6AB-1</t>
  </si>
  <si>
    <t>YFPH-G20MAG0-1101</t>
  </si>
  <si>
    <t>YFPV-G20MAG0-1101</t>
  </si>
  <si>
    <t>YL-S-A-1</t>
  </si>
  <si>
    <t>YL-S-M-1</t>
  </si>
  <si>
    <t>YR</t>
  </si>
  <si>
    <t>YR-4-A-1</t>
  </si>
  <si>
    <t>YR-4-A-S</t>
  </si>
  <si>
    <t>YR-A</t>
  </si>
  <si>
    <t>YR-A-S-1</t>
  </si>
  <si>
    <t>YR-L</t>
  </si>
  <si>
    <t>YR-L-A</t>
  </si>
  <si>
    <t>YR-L-A-S-1</t>
  </si>
  <si>
    <t>YS-18D-A1</t>
  </si>
  <si>
    <t>YS-18D-A2</t>
  </si>
  <si>
    <t>YS-18D-M1</t>
  </si>
  <si>
    <t>YS-18D-M2</t>
  </si>
  <si>
    <t>YS-20D-A1</t>
  </si>
  <si>
    <t>YS-20D-A2</t>
  </si>
  <si>
    <t>YS-20D-A4</t>
  </si>
  <si>
    <t>YS-20D-A5</t>
  </si>
  <si>
    <t>YS-20D-M1</t>
  </si>
  <si>
    <t>YS-20D-M2</t>
  </si>
  <si>
    <t>YS-20D-M3</t>
  </si>
  <si>
    <t>YS-20D-M4</t>
  </si>
  <si>
    <t>YS-20TF-A1</t>
  </si>
  <si>
    <t>YS-20TF-A2</t>
  </si>
  <si>
    <t>YS-20TF-A3</t>
  </si>
  <si>
    <t>YS-20TF-A4</t>
  </si>
  <si>
    <t>YS-20TF-A5</t>
  </si>
  <si>
    <t>YS-20TF-A6</t>
  </si>
  <si>
    <t>YS-20TF-A7</t>
  </si>
  <si>
    <t>YS-20TF-M1</t>
  </si>
  <si>
    <t>YS-20TF-M2</t>
  </si>
  <si>
    <t>YS-20TF-M3</t>
  </si>
  <si>
    <t>YS-20TF-M4</t>
  </si>
  <si>
    <t>YS-20TF-M5</t>
  </si>
  <si>
    <t>YS-20TF-M6</t>
  </si>
  <si>
    <t>YS-20TF-M7</t>
  </si>
  <si>
    <t>YS-20TS-A1</t>
  </si>
  <si>
    <t>YS-20TS-M1</t>
  </si>
  <si>
    <t>YS-20TX-A1</t>
  </si>
  <si>
    <t>YS-20TX-A2</t>
  </si>
  <si>
    <t>YS-20TX-M1</t>
  </si>
  <si>
    <t>YS-20TX-M2</t>
  </si>
  <si>
    <t>YS-25D-A1</t>
  </si>
  <si>
    <t>YS-S-A-3</t>
  </si>
  <si>
    <t>YS-S-M-3</t>
  </si>
  <si>
    <t>Y-TX-M-2</t>
  </si>
  <si>
    <t>DNCGC-A9-G3A</t>
  </si>
  <si>
    <t>DNCGC-S9-G3A</t>
  </si>
  <si>
    <t>DNCGC-VS9-G3A</t>
  </si>
  <si>
    <t>DNCGD-A9-G3A</t>
  </si>
  <si>
    <t>DNCGD-S9-G3A</t>
  </si>
  <si>
    <t>DNCGD-VA9-G3A</t>
  </si>
  <si>
    <t>DNCGD-VS9-G3A</t>
  </si>
  <si>
    <t>쏘나타플러그인하이브리드</t>
  </si>
  <si>
    <t>LFE24BA-S</t>
  </si>
  <si>
    <t>LFE24BA-T</t>
  </si>
  <si>
    <t>LFE24BD-S</t>
  </si>
  <si>
    <t>LFE24BD-T</t>
  </si>
  <si>
    <t>LFE24BF-S</t>
  </si>
  <si>
    <t>LFE24BF-T</t>
  </si>
  <si>
    <t>LFE24BG-S</t>
  </si>
  <si>
    <t>LFE24BG-T</t>
  </si>
  <si>
    <t>쏘나타하이브리드</t>
  </si>
  <si>
    <t>DNJBB-G6</t>
  </si>
  <si>
    <t>DNJBB-G7</t>
  </si>
  <si>
    <t>DNJBB-GD6</t>
  </si>
  <si>
    <t>DNJBB-GD7</t>
  </si>
  <si>
    <t>DNJBB-S7</t>
  </si>
  <si>
    <t>DNJBB-SD7</t>
  </si>
  <si>
    <t>DNJBC-G6-G5A</t>
  </si>
  <si>
    <t>DNJBC-G7-G5A</t>
  </si>
  <si>
    <t>DNJBC-G8-G5A</t>
  </si>
  <si>
    <t>DNJBC-S7-G5A</t>
  </si>
  <si>
    <t>DNJBC-S8-G5A</t>
  </si>
  <si>
    <t>DNJBC-VG6-G5A</t>
  </si>
  <si>
    <t>DNJBC-VG7-G5A</t>
  </si>
  <si>
    <t>DNJBC-VG8-G5A</t>
  </si>
  <si>
    <t>DNJBC-VS8-G5A</t>
  </si>
  <si>
    <t>DNJBD-G6-G5A</t>
  </si>
  <si>
    <t>DNJBD-G7-G5A</t>
  </si>
  <si>
    <t>DNJBD-G8-G5A</t>
  </si>
  <si>
    <t>DNJBD-S7-G5A</t>
  </si>
  <si>
    <t>DNJBD-S8-G5A</t>
  </si>
  <si>
    <t>DNJBD-VG7-G5A</t>
  </si>
  <si>
    <t>DNJBD-VG8-G5A</t>
  </si>
  <si>
    <t>DNJBD-VS8-G5A</t>
  </si>
  <si>
    <t>LFE43BE-G</t>
  </si>
  <si>
    <t>LFE43BE-S</t>
  </si>
  <si>
    <t>LFE43BE-S7</t>
  </si>
  <si>
    <t>LFE43BE-T7</t>
  </si>
  <si>
    <t>LFE43BG-G</t>
  </si>
  <si>
    <t>LFE43BG-G7</t>
  </si>
  <si>
    <t>LFE43BG-S</t>
  </si>
  <si>
    <t>LFE43BG-S7</t>
  </si>
  <si>
    <t>LFE43BG-T</t>
  </si>
  <si>
    <t>LFE4DBA-G</t>
  </si>
  <si>
    <t>LFE4DBA-S</t>
  </si>
  <si>
    <t>LFE4DBA-S7</t>
  </si>
  <si>
    <t>LFE4DBA-T</t>
  </si>
  <si>
    <t>LFE4DBB-G</t>
  </si>
  <si>
    <t>LFE4DBB-S</t>
  </si>
  <si>
    <t>LFE4DBB-S7</t>
  </si>
  <si>
    <t>LFE4DBB-T</t>
  </si>
  <si>
    <t>LFE4DBD-G</t>
  </si>
  <si>
    <t>LFE4DBD-S</t>
  </si>
  <si>
    <t>LFE4DBD-S7</t>
  </si>
  <si>
    <t>LFE4DBD-T</t>
  </si>
  <si>
    <t>LFE4DBF-G</t>
  </si>
  <si>
    <t>LFE4DBF-G7</t>
  </si>
  <si>
    <t>LFE4DBF-S6</t>
  </si>
  <si>
    <t>LFE4DBF-S7</t>
  </si>
  <si>
    <t>LFE4DBF-T</t>
  </si>
  <si>
    <t>YFE45BA-G</t>
  </si>
  <si>
    <t>YFE45BA-L</t>
  </si>
  <si>
    <t>YFE45BA-S</t>
  </si>
  <si>
    <t>YFE45BB-G</t>
  </si>
  <si>
    <t>YFE45BB-L</t>
  </si>
  <si>
    <t>YFE45BB-S</t>
  </si>
  <si>
    <t>YFE45BE-G</t>
  </si>
  <si>
    <t>YFE45BE-L</t>
  </si>
  <si>
    <t>YFE45BE-S</t>
  </si>
  <si>
    <t>YFE45BF-G</t>
  </si>
  <si>
    <t>YFE45BF-L</t>
  </si>
  <si>
    <t>YFE45BF-S</t>
  </si>
  <si>
    <t>YFE45BG-G</t>
  </si>
  <si>
    <t>YFE45BG-L</t>
  </si>
  <si>
    <t>YFE45BG-S</t>
  </si>
  <si>
    <t>YFHEV-ELA-1201</t>
  </si>
  <si>
    <t>YFHEV-LA-1101</t>
  </si>
  <si>
    <t>YFHEV-SA-1101</t>
  </si>
  <si>
    <t>YFHEV-SA-4150</t>
  </si>
  <si>
    <t>AD4DA6-A</t>
  </si>
  <si>
    <t>AD4DA6-B</t>
  </si>
  <si>
    <t>AD4DA6-C</t>
  </si>
  <si>
    <t>AD4DB0-A-O</t>
  </si>
  <si>
    <t>AD4DB0-B-O</t>
  </si>
  <si>
    <t>AD4DB0-C-O</t>
  </si>
  <si>
    <t>AD4DB0-C-S</t>
  </si>
  <si>
    <t>AD4DB6-A-S</t>
  </si>
  <si>
    <t>AD4DB6-B-O</t>
  </si>
  <si>
    <t>AD4DB6-B-S</t>
  </si>
  <si>
    <t>AD4DB6-C-O</t>
  </si>
  <si>
    <t>AD4DB6-C-S</t>
  </si>
  <si>
    <t>AD4DB7-A-S</t>
  </si>
  <si>
    <t>AD4DB7-B-S</t>
  </si>
  <si>
    <t>AD4DB7-C-O</t>
  </si>
  <si>
    <t>AD4DB7-C-S</t>
  </si>
  <si>
    <t>AD4DB8-A-O</t>
  </si>
  <si>
    <t>AD4DB8-A-S</t>
  </si>
  <si>
    <t>AD4DB8-B-O</t>
  </si>
  <si>
    <t>AD4DB8-B-S</t>
  </si>
  <si>
    <t>AD4DB8-C-O</t>
  </si>
  <si>
    <t>AD4DB8-C-S</t>
  </si>
  <si>
    <t>AD4EA6-D5</t>
  </si>
  <si>
    <t>AD4EA6-E5</t>
  </si>
  <si>
    <t>AD4EE0-D6</t>
  </si>
  <si>
    <t>AD4EE0-D7</t>
  </si>
  <si>
    <t>AD4EE0-E6</t>
  </si>
  <si>
    <t>AD4EE0-E7</t>
  </si>
  <si>
    <t>AD4EE6-D5</t>
  </si>
  <si>
    <t>AD4EE6-D7</t>
  </si>
  <si>
    <t>AD4EE6-E5</t>
  </si>
  <si>
    <t>AD4EE6-E7</t>
  </si>
  <si>
    <t>AD4EE7-D5</t>
  </si>
  <si>
    <t>AD4EE7-D7</t>
  </si>
  <si>
    <t>AD4EE7-E5</t>
  </si>
  <si>
    <t>AD4EE7-E7</t>
  </si>
  <si>
    <t>AD4FB0-B-O</t>
  </si>
  <si>
    <t>AD4FB7-B-S</t>
  </si>
  <si>
    <t>AD4FBA0-A-O</t>
  </si>
  <si>
    <t>AD4FBA7-A-S</t>
  </si>
  <si>
    <t>AD4LB6-A-S</t>
  </si>
  <si>
    <t>AD4LB6-B-S</t>
  </si>
  <si>
    <t>AD4LB6-C-S</t>
  </si>
  <si>
    <t>AD4LB6-D5</t>
  </si>
  <si>
    <t>AD4LB6-E5</t>
  </si>
  <si>
    <t>AD4LB7-A-S</t>
  </si>
  <si>
    <t>AD4LB7-B-S</t>
  </si>
  <si>
    <t>AD4LB7-C-S</t>
  </si>
  <si>
    <t>AD4LB7-D5</t>
  </si>
  <si>
    <t>AD4LB7-E5</t>
  </si>
  <si>
    <t>AD4LB8-D5</t>
  </si>
  <si>
    <t>AD4LB8-E5</t>
  </si>
  <si>
    <t>AD4UA6-A</t>
  </si>
  <si>
    <t>AD4UA6-B</t>
  </si>
  <si>
    <t>AD4UA6-C</t>
  </si>
  <si>
    <t>AD4UG0-D5</t>
  </si>
  <si>
    <t>AD4UG0-D7</t>
  </si>
  <si>
    <t>AD4UG0-E5</t>
  </si>
  <si>
    <t>AD4UG0-E7</t>
  </si>
  <si>
    <t>AD4UG6-A-S</t>
  </si>
  <si>
    <t>AD4UG6-B-S</t>
  </si>
  <si>
    <t>AD4UG6-C-S</t>
  </si>
  <si>
    <t>AD4UG6-D5</t>
  </si>
  <si>
    <t>AD4UG6-E5</t>
  </si>
  <si>
    <t>AD4UG7-D5</t>
  </si>
  <si>
    <t>AD4UG7-D7</t>
  </si>
  <si>
    <t>AD4UG7-E5</t>
  </si>
  <si>
    <t>AD4UG7-E7</t>
  </si>
  <si>
    <t>AD4UG8-A-O</t>
  </si>
  <si>
    <t>AD4UG8-A-S</t>
  </si>
  <si>
    <t>AD4UG8-B-O</t>
  </si>
  <si>
    <t>AD4UG8-B-S</t>
  </si>
  <si>
    <t>AD4UG8-C-O</t>
  </si>
  <si>
    <t>AD4UG8-C-S</t>
  </si>
  <si>
    <t>CN74ABA-L5-G3A</t>
  </si>
  <si>
    <t>CN74ABA-N6-G3A</t>
  </si>
  <si>
    <t>CN74ABA-N7-G3A</t>
  </si>
  <si>
    <t>CN74ABB-L5-G3A</t>
  </si>
  <si>
    <t>CN74ABB-M7-G3A</t>
  </si>
  <si>
    <t>CN74ABB-N6-G3A</t>
  </si>
  <si>
    <t>CN74ABB-N7-G3A</t>
  </si>
  <si>
    <t>CN74EAA-L5-G3A</t>
  </si>
  <si>
    <t>CN74EAB-L5-G3A</t>
  </si>
  <si>
    <t>CN74EEA-M7-G3A</t>
  </si>
  <si>
    <t>CN74EEA-R6-G3A</t>
  </si>
  <si>
    <t>CN74EEB-R6-G3A</t>
  </si>
  <si>
    <t>CN74EEB-R7-G3A</t>
  </si>
  <si>
    <t>CN74EEC-L5-G3A</t>
  </si>
  <si>
    <t>CN74EEC-M6-G3A</t>
  </si>
  <si>
    <t>CN74EEC-M7-G3A</t>
  </si>
  <si>
    <t>CN74EEC-R6-G3A</t>
  </si>
  <si>
    <t>HD-16-A1</t>
  </si>
  <si>
    <t>HD-16-A2</t>
  </si>
  <si>
    <t>HD-16-A3</t>
  </si>
  <si>
    <t>HD-16-A4</t>
  </si>
  <si>
    <t>HD-16-A5</t>
  </si>
  <si>
    <t>HD-16-A6</t>
  </si>
  <si>
    <t>HD-16GS-A1</t>
  </si>
  <si>
    <t>HD-16GS-A2</t>
  </si>
  <si>
    <t>HD-16GS-A2S</t>
  </si>
  <si>
    <t>HD-16GS-A3</t>
  </si>
  <si>
    <t>HD-16GS-A3S</t>
  </si>
  <si>
    <t>HD-16GS-A4</t>
  </si>
  <si>
    <t>HD-16GS-A4S</t>
  </si>
  <si>
    <t>HD-16GS-A5</t>
  </si>
  <si>
    <t>HD-16GS-M1</t>
  </si>
  <si>
    <t>HD-16GS-M2</t>
  </si>
  <si>
    <t>HD-16GS-M2S</t>
  </si>
  <si>
    <t>HD-16GS-M3</t>
  </si>
  <si>
    <t>HD-16GS-M3S</t>
  </si>
  <si>
    <t>HD-16GS-M4</t>
  </si>
  <si>
    <t>HD-16HGS-A2</t>
  </si>
  <si>
    <t>HD-16HGS-A3</t>
  </si>
  <si>
    <t>HD-16HGS-A4</t>
  </si>
  <si>
    <t>HD-16HGS-A5</t>
  </si>
  <si>
    <t>HD-16HGS-A6</t>
  </si>
  <si>
    <t>HD-16-M1</t>
  </si>
  <si>
    <t>HD-16-M2</t>
  </si>
  <si>
    <t>HD-16-M3</t>
  </si>
  <si>
    <t>HD-16-M4</t>
  </si>
  <si>
    <t>HD-16P-A1</t>
  </si>
  <si>
    <t>HD-20GS-A1</t>
  </si>
  <si>
    <t>HD-20GS-A2</t>
  </si>
  <si>
    <t>HD-20GS-M1</t>
  </si>
  <si>
    <t>HD-20GS-M2</t>
  </si>
  <si>
    <t>HD-D16-A1</t>
  </si>
  <si>
    <t>HD-D16-A2</t>
  </si>
  <si>
    <t>HD-D16-A3</t>
  </si>
  <si>
    <t>HD-D16GS-A1</t>
  </si>
  <si>
    <t>HD-D16GS-A2</t>
  </si>
  <si>
    <t>HD-D16GS-A2S</t>
  </si>
  <si>
    <t>HD-D16GS-A3</t>
  </si>
  <si>
    <t>HD-D16GS-A3S</t>
  </si>
  <si>
    <t>HD-D16GS-A4</t>
  </si>
  <si>
    <t>HD-D16GS-M1</t>
  </si>
  <si>
    <t>HD-D16GS-M2</t>
  </si>
  <si>
    <t>HD-D16GS-M2S</t>
  </si>
  <si>
    <t>HD-D16GS-M3</t>
  </si>
  <si>
    <t>HD-D16GS-M3S</t>
  </si>
  <si>
    <t>HD-D16GS-M4</t>
  </si>
  <si>
    <t>HD-D16-M1</t>
  </si>
  <si>
    <t>HD-D16-M2</t>
  </si>
  <si>
    <t>HD-D16-M3</t>
  </si>
  <si>
    <t>HD-D16-M4</t>
  </si>
  <si>
    <t>JS-D15-A1</t>
  </si>
  <si>
    <t>JS-D15-A13</t>
  </si>
  <si>
    <t>JS-D15-A2</t>
  </si>
  <si>
    <t>JS-D15-A3</t>
  </si>
  <si>
    <t>JS-D15-M1</t>
  </si>
  <si>
    <t>JS-D15-M2</t>
  </si>
  <si>
    <t>JS-D15-M3</t>
  </si>
  <si>
    <t>JS-D15-M8</t>
  </si>
  <si>
    <t>JS-D18-A1</t>
  </si>
  <si>
    <t>JS-D18-A2</t>
  </si>
  <si>
    <t>JS-D18-A4</t>
  </si>
  <si>
    <t>JS-D18-A6</t>
  </si>
  <si>
    <t>JS-D18-M1</t>
  </si>
  <si>
    <t>JS-DL15-M1</t>
  </si>
  <si>
    <t>MD4DAD-G</t>
  </si>
  <si>
    <t>MD4DAE-G</t>
  </si>
  <si>
    <t>MD4DAG-G</t>
  </si>
  <si>
    <t>MD4DAH-G</t>
  </si>
  <si>
    <t>MD4DAI-G</t>
  </si>
  <si>
    <t>MD4DAJ-G</t>
  </si>
  <si>
    <t>MD4DBD-G</t>
  </si>
  <si>
    <t>MD4DBD-S</t>
  </si>
  <si>
    <t>MD4DBE-G</t>
  </si>
  <si>
    <t>MD4DBE-S</t>
  </si>
  <si>
    <t>MD4DBG-G</t>
  </si>
  <si>
    <t>MD4DBG-S</t>
  </si>
  <si>
    <t>MD4DBH-G</t>
  </si>
  <si>
    <t>MD4DBH-S</t>
  </si>
  <si>
    <t>MD4DBI-G</t>
  </si>
  <si>
    <t>MD4DBI-S</t>
  </si>
  <si>
    <t>MD4DBJ-G</t>
  </si>
  <si>
    <t>MD4DBJ-S</t>
  </si>
  <si>
    <t>MD4LAD-G</t>
  </si>
  <si>
    <t>MD4LAF-G</t>
  </si>
  <si>
    <t>MD4LAH-G</t>
  </si>
  <si>
    <t>MD4LAI-G</t>
  </si>
  <si>
    <t>MD4LAJ-G</t>
  </si>
  <si>
    <t>MD4LBD-G</t>
  </si>
  <si>
    <t>MD4LBD-S</t>
  </si>
  <si>
    <t>MD4LBE-G</t>
  </si>
  <si>
    <t>MD4LBE-S</t>
  </si>
  <si>
    <t>MD4LBF-G</t>
  </si>
  <si>
    <t>MD4LBF-S</t>
  </si>
  <si>
    <t>MD4LBH-G</t>
  </si>
  <si>
    <t>MD4LBH-S</t>
  </si>
  <si>
    <t>MD4LBI-G</t>
  </si>
  <si>
    <t>MD4LBI-S</t>
  </si>
  <si>
    <t>MD4LBJ-G</t>
  </si>
  <si>
    <t>MD4LBJ-S</t>
  </si>
  <si>
    <t>MD4UAE-G</t>
  </si>
  <si>
    <t>MD4UAG-G</t>
  </si>
  <si>
    <t>MD4UAH-G</t>
  </si>
  <si>
    <t>MD4UAI-G</t>
  </si>
  <si>
    <t>MD4UAJ-G</t>
  </si>
  <si>
    <t>MD4UBE-G</t>
  </si>
  <si>
    <t>MD4UBE-S</t>
  </si>
  <si>
    <t>MD4UBG-G</t>
  </si>
  <si>
    <t>MD4UBH-G</t>
  </si>
  <si>
    <t>MD4UBH-S</t>
  </si>
  <si>
    <t>MD4UBI-G</t>
  </si>
  <si>
    <t>MD4UBI-S</t>
  </si>
  <si>
    <t>MD4UBJ-G</t>
  </si>
  <si>
    <t>MD4UBJ-S</t>
  </si>
  <si>
    <t>MDDAA-G</t>
  </si>
  <si>
    <t>MDDAB-G-92</t>
  </si>
  <si>
    <t>MDDAC-G</t>
  </si>
  <si>
    <t>MDDBA-G</t>
  </si>
  <si>
    <t>MDDBA-G-E</t>
  </si>
  <si>
    <t>MDDBA-G-P</t>
  </si>
  <si>
    <t>MDDBA-S</t>
  </si>
  <si>
    <t>MDDBB-G-92</t>
  </si>
  <si>
    <t>MDDBB-G-E-92</t>
  </si>
  <si>
    <t>MDDBB-G-P</t>
  </si>
  <si>
    <t>MDDBB-S-92</t>
  </si>
  <si>
    <t>MDDBC-G</t>
  </si>
  <si>
    <t>MDDBC-S</t>
  </si>
  <si>
    <t>MDDBD-G-P</t>
  </si>
  <si>
    <t>MD-G16GL-A1</t>
  </si>
  <si>
    <t>MD-G16GL-A2</t>
  </si>
  <si>
    <t>MD-G16GL-M1</t>
  </si>
  <si>
    <t>MD-G16GL-M2</t>
  </si>
  <si>
    <t>MD-G16GS-A1</t>
  </si>
  <si>
    <t>MD-G16GS-A2</t>
  </si>
  <si>
    <t>MD-G16GS-M2</t>
  </si>
  <si>
    <t>MD-L16GL-A1</t>
  </si>
  <si>
    <t>MD-L16GL-M1</t>
  </si>
  <si>
    <t>MD-L16GS-A1</t>
  </si>
  <si>
    <t>MDLAA-G</t>
  </si>
  <si>
    <t>MDLAB-G-92</t>
  </si>
  <si>
    <t>MDLAC-G</t>
  </si>
  <si>
    <t>MDLBA-G</t>
  </si>
  <si>
    <t>MDLBA-S</t>
  </si>
  <si>
    <t>MDLBB-G-92</t>
  </si>
  <si>
    <t>MDLBB-S-92</t>
  </si>
  <si>
    <t>MDLBC-G</t>
  </si>
  <si>
    <t>MDLBC-S</t>
  </si>
  <si>
    <t>아반떼 N</t>
  </si>
  <si>
    <t>CN7N4KAA-N9-G2A</t>
  </si>
  <si>
    <t>아반떼 N 라인</t>
  </si>
  <si>
    <t>CN74FAA-T8-G3A</t>
  </si>
  <si>
    <t xml:space="preserve">아반떼 N 라인 </t>
  </si>
  <si>
    <t>CN74FAB-T8-G3A</t>
  </si>
  <si>
    <t>CN74FGB-T8-G3A</t>
  </si>
  <si>
    <t>아반떼하이브리드</t>
  </si>
  <si>
    <t>CN74JGA-L6-G5A</t>
  </si>
  <si>
    <t>CN74JGA-L7-G5A</t>
  </si>
  <si>
    <t>CN74JGA-M6-G5A</t>
  </si>
  <si>
    <t>CN74JGA-M7-G5A</t>
  </si>
  <si>
    <t>CN74JGA-R6-G5A</t>
  </si>
  <si>
    <t>CN74JGB-L6-G5A</t>
  </si>
  <si>
    <t>CN74JGB-L7-G5A</t>
  </si>
  <si>
    <t>CN74JGB-M6-G5A</t>
  </si>
  <si>
    <t>CN74JGB-M7-G5A</t>
  </si>
  <si>
    <t>CN74JGB-R6-G5A</t>
  </si>
  <si>
    <t>CN74JGB-R7-G5A</t>
  </si>
  <si>
    <t>CN74JGC-M6-G5A</t>
  </si>
  <si>
    <t>CN74JGC-R6-G5A</t>
  </si>
  <si>
    <t>HD43EC-G</t>
  </si>
  <si>
    <t>HD43EC-S</t>
  </si>
  <si>
    <t>HD43ED-G</t>
  </si>
  <si>
    <t>HD43ED-S</t>
  </si>
  <si>
    <t>HD53EA</t>
  </si>
  <si>
    <t>HD53EB-G</t>
  </si>
  <si>
    <t>HD53EB-S</t>
  </si>
  <si>
    <t>HDE-16-C1</t>
  </si>
  <si>
    <t>HDE-16-C2</t>
  </si>
  <si>
    <t>아이오닉5</t>
  </si>
  <si>
    <t>NE15AFA-G1DF-G7A</t>
  </si>
  <si>
    <t>NE15AFA-G1DO-G7A</t>
  </si>
  <si>
    <t>NE15AFA-T2-G7A</t>
  </si>
  <si>
    <t>NE15AFB-CL1-G7A</t>
  </si>
  <si>
    <t>NE15BFB-CL1-G7A</t>
  </si>
  <si>
    <t>NE15BFB-G1-G7A</t>
  </si>
  <si>
    <t>NE15BFB-T1-G7A</t>
  </si>
  <si>
    <t>NE15CPA-G1-G7A</t>
  </si>
  <si>
    <t>NE15CPA-T2-G7A</t>
  </si>
  <si>
    <t>NE15DPB-G1-G7A</t>
  </si>
  <si>
    <t>아이오닉일렉트릭</t>
  </si>
  <si>
    <t>AEEV5HF0-A</t>
  </si>
  <si>
    <t>AEEV5HF0-E</t>
  </si>
  <si>
    <t>AEEV5HF0-F</t>
  </si>
  <si>
    <t>AEEV5HF0-G</t>
  </si>
  <si>
    <t>AEEV5HF7-F</t>
  </si>
  <si>
    <t>AEEV5HF7-G</t>
  </si>
  <si>
    <t>AEEV5HF8-A</t>
  </si>
  <si>
    <t>AEEV5HF8-E</t>
  </si>
  <si>
    <t>AEEV5HF8-F</t>
  </si>
  <si>
    <t>AEEV5HF8-G</t>
  </si>
  <si>
    <t>AEEV5JF0-H</t>
  </si>
  <si>
    <t>AEEV5JF0-HH</t>
  </si>
  <si>
    <t>AEEV5JF8-H</t>
  </si>
  <si>
    <t>AEEV5JF8-HH</t>
  </si>
  <si>
    <t>아이오닉플러그인</t>
  </si>
  <si>
    <t>AEPH5DG9-C</t>
  </si>
  <si>
    <t>AEPH5DG9-D</t>
  </si>
  <si>
    <t>AEPH5DG9-F</t>
  </si>
  <si>
    <t>AEPH5DG9-G</t>
  </si>
  <si>
    <t>AEPH5DGX-C</t>
  </si>
  <si>
    <t>AEPH5DGX-D</t>
  </si>
  <si>
    <t>AEPH5DGX-F</t>
  </si>
  <si>
    <t>AEPH5DGX-G</t>
  </si>
  <si>
    <t>아이오닉하이브리드</t>
  </si>
  <si>
    <t>AE5CF0-A</t>
  </si>
  <si>
    <t>AE5CF0-B</t>
  </si>
  <si>
    <t>AE5CF7-A</t>
  </si>
  <si>
    <t>AE5CF7-B</t>
  </si>
  <si>
    <t>AE5CF7-B-O</t>
  </si>
  <si>
    <t>AE5CF8-A-O</t>
  </si>
  <si>
    <t>AE5CF8-A-S</t>
  </si>
  <si>
    <t>AE5CF8-B-O</t>
  </si>
  <si>
    <t>AE5CF8-B-S</t>
  </si>
  <si>
    <t>AE5CG0-C</t>
  </si>
  <si>
    <t>AE5CG0-C-7</t>
  </si>
  <si>
    <t>AE5CG0-D</t>
  </si>
  <si>
    <t>AE5CG0-D-7</t>
  </si>
  <si>
    <t>AE5CG0-E</t>
  </si>
  <si>
    <t>AE5CG0-F</t>
  </si>
  <si>
    <t>AE5CG0-F-7</t>
  </si>
  <si>
    <t>AE5CG0-G</t>
  </si>
  <si>
    <t>AE5CG0-G-7</t>
  </si>
  <si>
    <t>AE5CG7-C</t>
  </si>
  <si>
    <t>AE5CG7-D</t>
  </si>
  <si>
    <t>AE5CG7-E</t>
  </si>
  <si>
    <t>AE5CG7-F</t>
  </si>
  <si>
    <t>AE5CG7-G</t>
  </si>
  <si>
    <t>AE5CG8-C</t>
  </si>
  <si>
    <t>AE5CG8-C-7</t>
  </si>
  <si>
    <t>AE5CG8-D</t>
  </si>
  <si>
    <t>AE5CG8-D-7</t>
  </si>
  <si>
    <t>AE5CG8-E</t>
  </si>
  <si>
    <t>AE5CG8-F</t>
  </si>
  <si>
    <t>AE5CG8-F-7</t>
  </si>
  <si>
    <t>AE5CG8-G</t>
  </si>
  <si>
    <t>AE5CG8-G-7</t>
  </si>
  <si>
    <t>제네시스</t>
  </si>
  <si>
    <t>BH-38G-6A</t>
  </si>
  <si>
    <t>BH5BBA-EU</t>
  </si>
  <si>
    <t>BH5BBB-EU</t>
  </si>
  <si>
    <t>BH5BBB-L</t>
  </si>
  <si>
    <t>BH5BBB-T</t>
  </si>
  <si>
    <t>BH5BBC-DN</t>
  </si>
  <si>
    <t>BH5DBA-EU</t>
  </si>
  <si>
    <t>BH5DBA-PT-92</t>
  </si>
  <si>
    <t>BH5DBB-EU</t>
  </si>
  <si>
    <t>BH5DBB-G</t>
  </si>
  <si>
    <t>BH5DBB-PT</t>
  </si>
  <si>
    <t>BH5DBB-S</t>
  </si>
  <si>
    <t>BH5DBB-T</t>
  </si>
  <si>
    <t>BH-G33GA-0901</t>
  </si>
  <si>
    <t>BH-G33GA-1001</t>
  </si>
  <si>
    <t>BH-G33G-A2</t>
  </si>
  <si>
    <t>BH-G33G-A3</t>
  </si>
  <si>
    <t>BH-G33LA-0901</t>
  </si>
  <si>
    <t>BH-G33LA-1001</t>
  </si>
  <si>
    <t>BH-G33L-A2</t>
  </si>
  <si>
    <t>BH-G33L-A3</t>
  </si>
  <si>
    <t>BH-G33L-A4</t>
  </si>
  <si>
    <t>BH-G33T1A-0901</t>
  </si>
  <si>
    <t>BH-G33T1-A2</t>
  </si>
  <si>
    <t>BH-G33T1-A3</t>
  </si>
  <si>
    <t>BH-G33T1-A4</t>
  </si>
  <si>
    <t>BH-G33T2A-0901</t>
  </si>
  <si>
    <t>BH-G33T2-A2</t>
  </si>
  <si>
    <t>BH-G33T2-A3</t>
  </si>
  <si>
    <t>BH-G33TA-1001</t>
  </si>
  <si>
    <t>BH-G38-A6</t>
  </si>
  <si>
    <t>BH-G38GA-0901</t>
  </si>
  <si>
    <t>BH-G38G-A1</t>
  </si>
  <si>
    <t>BH-G38GA-1001</t>
  </si>
  <si>
    <t>BH-G38S2A-0901</t>
  </si>
  <si>
    <t>BH-G38S2-A1</t>
  </si>
  <si>
    <t>BH-G38S2A-1001</t>
  </si>
  <si>
    <t>BH-G38S2-A2</t>
  </si>
  <si>
    <t>BH-G38S2-A3</t>
  </si>
  <si>
    <t>BH-G38S-A1</t>
  </si>
  <si>
    <t>BH-G38TA-0901</t>
  </si>
  <si>
    <t>BH-G38T-A1</t>
  </si>
  <si>
    <t>BH-G38TA-1001</t>
  </si>
  <si>
    <t>BH-G38T-A2</t>
  </si>
  <si>
    <t>BH-G38T-A3</t>
  </si>
  <si>
    <t>BH-G38T-A4</t>
  </si>
  <si>
    <t>BH-GD33GA-1101</t>
  </si>
  <si>
    <t>BH-GD33LA-1101</t>
  </si>
  <si>
    <t>BH-GD33LA-1201</t>
  </si>
  <si>
    <t>BH-GD33TA-1101</t>
  </si>
  <si>
    <t>BH-GD33TA-1201</t>
  </si>
  <si>
    <t>BH-GD38GA-1101</t>
  </si>
  <si>
    <t>BH-GD38GA-1201</t>
  </si>
  <si>
    <t>BH-GD38SA-1101</t>
  </si>
  <si>
    <t>BH-GD38SA-1201</t>
  </si>
  <si>
    <t>BH-GD38TA-1101</t>
  </si>
  <si>
    <t>BH-GD38TA-1201</t>
  </si>
  <si>
    <t>BH-GD50SA-1101</t>
  </si>
  <si>
    <t>BH-GD50SA-1201</t>
  </si>
  <si>
    <t>DH4DBA-G8</t>
  </si>
  <si>
    <t>DH4DBA-L7</t>
  </si>
  <si>
    <t>DH4DBA-L8</t>
  </si>
  <si>
    <t>DH4DBA-L8P</t>
  </si>
  <si>
    <t>DH4DBB-G8</t>
  </si>
  <si>
    <t>DH4DBB-G8P</t>
  </si>
  <si>
    <t>DH4DBB-L7</t>
  </si>
  <si>
    <t>DH4DBB-L7P</t>
  </si>
  <si>
    <t>DH4DBB-L8</t>
  </si>
  <si>
    <t>DH4DBB-L8P</t>
  </si>
  <si>
    <t>DH4DBC-G8</t>
  </si>
  <si>
    <t>DH4DBC-G8P</t>
  </si>
  <si>
    <t>DH4DBC-L8</t>
  </si>
  <si>
    <t>DH4DBC-L8P</t>
  </si>
  <si>
    <t>DH4DBD-G9</t>
  </si>
  <si>
    <t>DH4DBD-G9P</t>
  </si>
  <si>
    <t>DH4DBD-L8</t>
  </si>
  <si>
    <t>DH4DBD-L8P</t>
  </si>
  <si>
    <t>DH4DDA-G8</t>
  </si>
  <si>
    <t>DH4DDA-G8P</t>
  </si>
  <si>
    <t>DH4DDA-L8</t>
  </si>
  <si>
    <t>DH4DDA-L8P</t>
  </si>
  <si>
    <t>DH4DDB-G8</t>
  </si>
  <si>
    <t>DH4DDB-G8P</t>
  </si>
  <si>
    <t>DH4DDB-L7</t>
  </si>
  <si>
    <t>DH4DDB-L8</t>
  </si>
  <si>
    <t>DH4DDB-L8P</t>
  </si>
  <si>
    <t>DH4DDC-G8</t>
  </si>
  <si>
    <t>DH4DDC-G8P</t>
  </si>
  <si>
    <t>DH4DDC-L8</t>
  </si>
  <si>
    <t>DH4DDC-L8P</t>
  </si>
  <si>
    <t>DH4DDD-G9</t>
  </si>
  <si>
    <t>DH4DDD-G9P</t>
  </si>
  <si>
    <t>DH4DDD-L8</t>
  </si>
  <si>
    <t>DH4DDD-L8P</t>
  </si>
  <si>
    <t>DH4EBA-G9</t>
  </si>
  <si>
    <t>DH4EBA-G9P</t>
  </si>
  <si>
    <t>DH4EBA-S9</t>
  </si>
  <si>
    <t>DH4EBA-S9P</t>
  </si>
  <si>
    <t>DH4EBA-T9</t>
  </si>
  <si>
    <t>DH4EBA-T9P</t>
  </si>
  <si>
    <t>DH4EBB-G9</t>
  </si>
  <si>
    <t>DH4EBB-G9P</t>
  </si>
  <si>
    <t>DH4EBB-S9</t>
  </si>
  <si>
    <t>DH4EBB-S9P</t>
  </si>
  <si>
    <t>DH4EBB-T9</t>
  </si>
  <si>
    <t>DH4EBB-T9P</t>
  </si>
  <si>
    <t>DH4EBC-G9</t>
  </si>
  <si>
    <t>DH4EBC-G9P</t>
  </si>
  <si>
    <t>DH4EBC-S9</t>
  </si>
  <si>
    <t>DH4EBC-S9P</t>
  </si>
  <si>
    <t>DH4EBC-T9</t>
  </si>
  <si>
    <t>DH4EBC-T9P</t>
  </si>
  <si>
    <t>DH4EBD-G9</t>
  </si>
  <si>
    <t>DH4EBD-G9P</t>
  </si>
  <si>
    <t>DH4EBD-S9</t>
  </si>
  <si>
    <t>DH4EBD-S9P</t>
  </si>
  <si>
    <t>DH4EBD-T9</t>
  </si>
  <si>
    <t>DH4EBD-T9P</t>
  </si>
  <si>
    <t>DH4EDA-G9</t>
  </si>
  <si>
    <t>DH4EDA-G9P</t>
  </si>
  <si>
    <t>DH4EDA-S9</t>
  </si>
  <si>
    <t>DH4EDA-S9P</t>
  </si>
  <si>
    <t>DH4EDA-T8P</t>
  </si>
  <si>
    <t>DH4EDA-T9</t>
  </si>
  <si>
    <t>DH4EDA-T9P</t>
  </si>
  <si>
    <t>DH4EDB-G9</t>
  </si>
  <si>
    <t>DH4EDB-G9P</t>
  </si>
  <si>
    <t>DH4EDB-S9</t>
  </si>
  <si>
    <t>DH4EDB-S9P</t>
  </si>
  <si>
    <t>DH4EDB-T9</t>
  </si>
  <si>
    <t>DH4EDB-T9P</t>
  </si>
  <si>
    <t>DH4EDC-G9</t>
  </si>
  <si>
    <t>DH4EDC-G9P</t>
  </si>
  <si>
    <t>DH4EDC-S9</t>
  </si>
  <si>
    <t>DH4EDC-S9P</t>
  </si>
  <si>
    <t>DH4EDC-T9</t>
  </si>
  <si>
    <t>DH4EDC-T9P</t>
  </si>
  <si>
    <t>DH4EDD-G9</t>
  </si>
  <si>
    <t>DH4EDD-G9P</t>
  </si>
  <si>
    <t>DH4EDD-S9</t>
  </si>
  <si>
    <t>DH4EDD-S9P</t>
  </si>
  <si>
    <t>DH4EDD-T9</t>
  </si>
  <si>
    <t>DH4EDD-T9P</t>
  </si>
  <si>
    <t>FN4JE</t>
  </si>
  <si>
    <t>GC46E</t>
  </si>
  <si>
    <t>GC4DD</t>
  </si>
  <si>
    <t>GC4DE</t>
  </si>
  <si>
    <t>GC4DO</t>
  </si>
  <si>
    <t>GN4DJ</t>
  </si>
  <si>
    <t>GN4JE</t>
  </si>
  <si>
    <t>GN4JF</t>
  </si>
  <si>
    <t>캐스퍼</t>
  </si>
  <si>
    <t>AX12DAA-X5-G3A</t>
  </si>
  <si>
    <t>AX15CAA-L5-G3A</t>
  </si>
  <si>
    <t>AX15CAA-S5-G3A</t>
  </si>
  <si>
    <t>AX15CAA-S7-G3A</t>
  </si>
  <si>
    <t>AX15CAA-T7-G3A</t>
  </si>
  <si>
    <t>AX15CAB-L5-G3A</t>
  </si>
  <si>
    <t>AX15CAB-S5-G3A</t>
  </si>
  <si>
    <t>AX15CAB-S7-G3A</t>
  </si>
  <si>
    <t>AX15CAB-T7-G3A</t>
  </si>
  <si>
    <t>AX15DAA-L5-G3A</t>
  </si>
  <si>
    <t>AX15DAA-S5-G3A</t>
  </si>
  <si>
    <t>AX15DAA-S7-G3A</t>
  </si>
  <si>
    <t>AX15DAA-T7-G3A</t>
  </si>
  <si>
    <t>AX15DAB-L5-G3A</t>
  </si>
  <si>
    <t>AX15DAB-S5-G3A</t>
  </si>
  <si>
    <t>AX15DAB-S7-G3A</t>
  </si>
  <si>
    <t>AX15DAB-T7-G3A</t>
  </si>
  <si>
    <t>OS55GA-H6</t>
  </si>
  <si>
    <t>OS55GA-H7</t>
  </si>
  <si>
    <t>OS55GA-H8</t>
  </si>
  <si>
    <t>OS55GA-P6</t>
  </si>
  <si>
    <t>OS55GA-P7</t>
  </si>
  <si>
    <t>OS55GA-S8</t>
  </si>
  <si>
    <t>OS55GB-H6</t>
  </si>
  <si>
    <t>OS55GB-H7</t>
  </si>
  <si>
    <t>OS55GB-H8</t>
  </si>
  <si>
    <t>OS55GB-P6</t>
  </si>
  <si>
    <t>OS55GB-P7</t>
  </si>
  <si>
    <t>OS55GB-S8</t>
  </si>
  <si>
    <t>OS55GD-H6</t>
  </si>
  <si>
    <t>OS55GD-H7</t>
  </si>
  <si>
    <t>OS55GD-H8</t>
  </si>
  <si>
    <t>OS55GD-P6</t>
  </si>
  <si>
    <t>OS55GD-P7</t>
  </si>
  <si>
    <t>OS55HA-H6</t>
  </si>
  <si>
    <t>OS55HA-H8</t>
  </si>
  <si>
    <t>OS55HA-P6</t>
  </si>
  <si>
    <t>OS55HA-P7</t>
  </si>
  <si>
    <t>OS55HA-S8</t>
  </si>
  <si>
    <t>OS55HB-H6</t>
  </si>
  <si>
    <t>OS55HB-H7</t>
  </si>
  <si>
    <t>OS55HB-H8</t>
  </si>
  <si>
    <t>OS55HB-P6</t>
  </si>
  <si>
    <t>OS55HB-P7</t>
  </si>
  <si>
    <t>OS55HB-S8</t>
  </si>
  <si>
    <t>OS55HD-H6</t>
  </si>
  <si>
    <t>OS55HD-H7</t>
  </si>
  <si>
    <t>OS55HD-H8</t>
  </si>
  <si>
    <t>OS55HD-P6</t>
  </si>
  <si>
    <t>OS55HD-P7</t>
  </si>
  <si>
    <t>OS56GA-G6</t>
  </si>
  <si>
    <t>OS56GA-G7</t>
  </si>
  <si>
    <t>OS56GA-L6</t>
  </si>
  <si>
    <t>OS56GA-L7</t>
  </si>
  <si>
    <t>OS56GA-L8</t>
  </si>
  <si>
    <t>OS56GA-T8</t>
  </si>
  <si>
    <t>OS56GB-G6</t>
  </si>
  <si>
    <t>OS56GB-G7</t>
  </si>
  <si>
    <t>OS56GB-L6</t>
  </si>
  <si>
    <t>OS56GB-L7</t>
  </si>
  <si>
    <t>OS56GB-L8</t>
  </si>
  <si>
    <t>OS56GB-T8</t>
  </si>
  <si>
    <t>OS56GC-G6</t>
  </si>
  <si>
    <t>OS56GC-G7</t>
  </si>
  <si>
    <t>OS56GC-L6</t>
  </si>
  <si>
    <t>OS56GC-L7</t>
  </si>
  <si>
    <t>OS56GC-L8</t>
  </si>
  <si>
    <t>OS56GC-T8</t>
  </si>
  <si>
    <t>OS57GD-G6</t>
  </si>
  <si>
    <t>OS57GD-G7</t>
  </si>
  <si>
    <t>OS57GD-L6</t>
  </si>
  <si>
    <t>OS57GD-L7</t>
  </si>
  <si>
    <t>OS57GD-L8</t>
  </si>
  <si>
    <t>OS57HD-G6</t>
  </si>
  <si>
    <t>OS57HD-G7</t>
  </si>
  <si>
    <t>OS57HD-L6</t>
  </si>
  <si>
    <t>OS57HD-L7</t>
  </si>
  <si>
    <t>OS57HD-L8</t>
  </si>
  <si>
    <t>OS5GGE-G-7-G3A</t>
  </si>
  <si>
    <t>OS5GGE-L-6-G3A</t>
  </si>
  <si>
    <t>OS5GGE-L-8-G3A</t>
  </si>
  <si>
    <t>OS5GGE-T-8-G3A</t>
  </si>
  <si>
    <t>OS5GGG-G-6-G3A</t>
  </si>
  <si>
    <t>OS5GGG-G-7-G3A</t>
  </si>
  <si>
    <t>OS5GGG-L-6-G3A</t>
  </si>
  <si>
    <t>OS5GGG-L-8-G3A</t>
  </si>
  <si>
    <t>OS5GGG-T-8-G3A</t>
  </si>
  <si>
    <t>OS5GHE-L-8-G3A</t>
  </si>
  <si>
    <t>OS5GHG-G-6-G3A</t>
  </si>
  <si>
    <t>OS5GHG-L-6-G3A</t>
  </si>
  <si>
    <t>OS5GHG-L-8-G3A</t>
  </si>
  <si>
    <t>OS5GHG-T-8-G3A</t>
  </si>
  <si>
    <t>OS5NEE-G-6-G7A</t>
  </si>
  <si>
    <t>OS5NEE-G-7-G7A</t>
  </si>
  <si>
    <t>OS5NEE-L-6-G7A</t>
  </si>
  <si>
    <t>OS5NEE-L-8-G7A</t>
  </si>
  <si>
    <t>OS5NEE-T-8-G7A</t>
  </si>
  <si>
    <t>OS5NEG-G-6-G7A</t>
  </si>
  <si>
    <t>OS5NEG-G-7-G7A</t>
  </si>
  <si>
    <t>OS5NEG-L-6-G7A</t>
  </si>
  <si>
    <t>OS5NEG-L-8-G7A</t>
  </si>
  <si>
    <t>OS5NEG-T-8-G7A</t>
  </si>
  <si>
    <t>OS5NKE-G-67-G7A</t>
  </si>
  <si>
    <t>OS5NKE-L-67-G7A</t>
  </si>
  <si>
    <t>OS5NKE-T-8-G7A</t>
  </si>
  <si>
    <t>OS5NKG-G-67-G7A</t>
  </si>
  <si>
    <t>OS5NKG-L-67-G7A</t>
  </si>
  <si>
    <t>OS5NKG-L-8-G7A</t>
  </si>
  <si>
    <t>OS5NKG-T-8-G7A</t>
  </si>
  <si>
    <t>OSI55GC-H8</t>
  </si>
  <si>
    <t>OSI55HC-H8</t>
  </si>
  <si>
    <t>코나일렉트릭</t>
  </si>
  <si>
    <t>OS55HA-H7</t>
  </si>
  <si>
    <t>OSEV5GFA-1</t>
  </si>
  <si>
    <t>OSEV5GFA-2</t>
  </si>
  <si>
    <t>OSEV5GFA-3</t>
  </si>
  <si>
    <t>OSEV5GFB-1</t>
  </si>
  <si>
    <t>OSEV5GFB-1-H</t>
  </si>
  <si>
    <t>OSEV5GFB-2</t>
  </si>
  <si>
    <t>OSEV5GFB-2-H</t>
  </si>
  <si>
    <t>OSEV5GFB-3</t>
  </si>
  <si>
    <t>OSEV5GFB-3-H</t>
  </si>
  <si>
    <t>OSEV5GFC-1-G7X</t>
  </si>
  <si>
    <t>OSEV5GFC-1-H-G7X</t>
  </si>
  <si>
    <t>OSEV5GFC-2-G7X</t>
  </si>
  <si>
    <t>OSEV5GFC-2-H-G7X</t>
  </si>
  <si>
    <t>OSEV5GFC-3-G7X</t>
  </si>
  <si>
    <t>OSEV5GFC-3-H-G7X</t>
  </si>
  <si>
    <t>OSEV5HFA-2</t>
  </si>
  <si>
    <t>OSEV5HFA-3</t>
  </si>
  <si>
    <t>OSEV5HFB-2</t>
  </si>
  <si>
    <t>OSEV5HFB-3</t>
  </si>
  <si>
    <t>OSEV5HFC-2-G7X</t>
  </si>
  <si>
    <t>OSEV5HFC-3-G7X</t>
  </si>
  <si>
    <t>코나하이브리드</t>
  </si>
  <si>
    <t>OSH5EGD-G6</t>
  </si>
  <si>
    <t>OSH5EGD-G8</t>
  </si>
  <si>
    <t>OSH5EGD-L6</t>
  </si>
  <si>
    <t>OSH5EGD-L8</t>
  </si>
  <si>
    <t>OSH5EGE-G-6-G5A</t>
  </si>
  <si>
    <t>OSH5EGE-G-8-G5A</t>
  </si>
  <si>
    <t>OSH5EGE-L-8-G5A</t>
  </si>
  <si>
    <t>OSH5EGE-T-8-G5A</t>
  </si>
  <si>
    <t>OSH5EGG-L-8-G5A</t>
  </si>
  <si>
    <t>OSH5EGG-T-8-G5A</t>
  </si>
  <si>
    <t>JM-0GAF7-1</t>
  </si>
  <si>
    <t>JM-0GAF8-1</t>
  </si>
  <si>
    <t>JM-0GAF8-2</t>
  </si>
  <si>
    <t>JM-0GAF9-1</t>
  </si>
  <si>
    <t>JM-0GAF9-2</t>
  </si>
  <si>
    <t>JM-0VAF7-1</t>
  </si>
  <si>
    <t>JM-0VAF8-1</t>
  </si>
  <si>
    <t>JM-0VAF8-2</t>
  </si>
  <si>
    <t>JM-0VAF9-1</t>
  </si>
  <si>
    <t>JM-0VAF9-2</t>
  </si>
  <si>
    <t>JM-0VAFA-1</t>
  </si>
  <si>
    <t>JM-1GAF7-1</t>
  </si>
  <si>
    <t>JM-1GAF8-1</t>
  </si>
  <si>
    <t>JM-1GAF8-2</t>
  </si>
  <si>
    <t>JM-1GAF9-1</t>
  </si>
  <si>
    <t>JM-1GAF9-2</t>
  </si>
  <si>
    <t>JM-1GAFA-1</t>
  </si>
  <si>
    <t>JM-1VAF7-1</t>
  </si>
  <si>
    <t>JM-1VAF8-1</t>
  </si>
  <si>
    <t>JM-1VAF8-2</t>
  </si>
  <si>
    <t>JM-1VAF9-1</t>
  </si>
  <si>
    <t>JM-1VAF9-2</t>
  </si>
  <si>
    <t>JM-1VAFA-1</t>
  </si>
  <si>
    <t>JM-1VNA7-1</t>
  </si>
  <si>
    <t>JM-1VNA8-1</t>
  </si>
  <si>
    <t>JM-1VNA8-2</t>
  </si>
  <si>
    <t>JM-1VNA9-1</t>
  </si>
  <si>
    <t>JM-1VNA9-2</t>
  </si>
  <si>
    <t>JM-1VNAA-1</t>
  </si>
  <si>
    <t>JM-1VNF8-2</t>
  </si>
  <si>
    <t>JM-2GAF7-1</t>
  </si>
  <si>
    <t>JM-2GAF8-1</t>
  </si>
  <si>
    <t>JM-2GAF8-2</t>
  </si>
  <si>
    <t>JM-2GAF9-1</t>
  </si>
  <si>
    <t>JM-2GAF9-2</t>
  </si>
  <si>
    <t>JM-2GAFA-1</t>
  </si>
  <si>
    <t>JM-2GMF8-2</t>
  </si>
  <si>
    <t>JM-2VAF7-1</t>
  </si>
  <si>
    <t>JM-2VAF8-1</t>
  </si>
  <si>
    <t>JM-2VAF8-2</t>
  </si>
  <si>
    <t>JM-2VAF9-1</t>
  </si>
  <si>
    <t>JM-2VAF9-2</t>
  </si>
  <si>
    <t>JM-2VAFA-1</t>
  </si>
  <si>
    <t>JM-2VNA7-1</t>
  </si>
  <si>
    <t>JM-2VNA8-1</t>
  </si>
  <si>
    <t>JM-2VNA8-2</t>
  </si>
  <si>
    <t>JM-2VNA9-1</t>
  </si>
  <si>
    <t>JM-2VNA9-2</t>
  </si>
  <si>
    <t>JM-2VNF7-1</t>
  </si>
  <si>
    <t>JM-2VNF8-1</t>
  </si>
  <si>
    <t>JM-2VNF8-2</t>
  </si>
  <si>
    <t>JM-2VNF9-1</t>
  </si>
  <si>
    <t>JM-2VNF9-2</t>
  </si>
  <si>
    <t>JM-2VNFA-1</t>
  </si>
  <si>
    <t>JM-3VAF7-1</t>
  </si>
  <si>
    <t>JM-3VAF8-1</t>
  </si>
  <si>
    <t>JM-3VAF8-2</t>
  </si>
  <si>
    <t>JM-3VAF9-1</t>
  </si>
  <si>
    <t>JM-3VAF9-2</t>
  </si>
  <si>
    <t>JM-3VAFA-1</t>
  </si>
  <si>
    <t>JM-3VNA7-1</t>
  </si>
  <si>
    <t>JM-3VNA8-1</t>
  </si>
  <si>
    <t>JM-3VNA8-2</t>
  </si>
  <si>
    <t>JM-3VNA9-1</t>
  </si>
  <si>
    <t>JM-3VNA9-2</t>
  </si>
  <si>
    <t>JM-3VNAA-1</t>
  </si>
  <si>
    <t>JM-3VNF7-1</t>
  </si>
  <si>
    <t>JM-3VNF8-1</t>
  </si>
  <si>
    <t>JM-3VNF8-2</t>
  </si>
  <si>
    <t>JM-3VNF9-1</t>
  </si>
  <si>
    <t>JM-3VNF9-2</t>
  </si>
  <si>
    <t>JM-3VNFA-1</t>
  </si>
  <si>
    <t>JM-4GAF9-1</t>
  </si>
  <si>
    <t>JM-4GAF9-2</t>
  </si>
  <si>
    <t>JM-4GAFA-1</t>
  </si>
  <si>
    <t>JM-4GMF9-2</t>
  </si>
  <si>
    <t>JM-4GMFA-1</t>
  </si>
  <si>
    <t>JM-4VAF7-1</t>
  </si>
  <si>
    <t>JM-4VAF8-1</t>
  </si>
  <si>
    <t>JM-4VAF8-2</t>
  </si>
  <si>
    <t>JM-4VAF9-1</t>
  </si>
  <si>
    <t>JM-4VAF9-2</t>
  </si>
  <si>
    <t>JM-4VAFA-1</t>
  </si>
  <si>
    <t>JM-4VAFA-2</t>
  </si>
  <si>
    <t>JM-4VNA7-1</t>
  </si>
  <si>
    <t>JM-4VNA8-1</t>
  </si>
  <si>
    <t>JM-4VNA8-2</t>
  </si>
  <si>
    <t>JM-4VNA9-1</t>
  </si>
  <si>
    <t>JM-4VNA9-2</t>
  </si>
  <si>
    <t>JM-4VNA9-2-POL</t>
  </si>
  <si>
    <t>JM-4VNAA-1</t>
  </si>
  <si>
    <t>JM-4VNF7-1</t>
  </si>
  <si>
    <t>JM-4VNF8-1</t>
  </si>
  <si>
    <t>JM-4VNF8-2</t>
  </si>
  <si>
    <t>JM-4VNF9-1</t>
  </si>
  <si>
    <t>JM-4VNF9-2</t>
  </si>
  <si>
    <t>JM-4VNFA-1</t>
  </si>
  <si>
    <t>JM-5VAF8-5</t>
  </si>
  <si>
    <t>JM-5VAF9-5</t>
  </si>
  <si>
    <t>JM-BB5MSFR0FJAA5-2</t>
  </si>
  <si>
    <t>JM-BB5MSFR0FJAA6-1</t>
  </si>
  <si>
    <t>JM-BB5MSFR0FJAF5-2</t>
  </si>
  <si>
    <t>JM-BB5MSFR0FJAF6-1</t>
  </si>
  <si>
    <t>JM-BB5MSFR0FVAF6-3</t>
  </si>
  <si>
    <t>JM-BB5MSFR1FGAF5-1</t>
  </si>
  <si>
    <t>JM-BB5MSFR1FGAF6-3</t>
  </si>
  <si>
    <t>JM-BB5MSFR1FJAA4-1</t>
  </si>
  <si>
    <t>JM-BB5MSFR1FJAA5-1</t>
  </si>
  <si>
    <t>JM-BB5MSFR1FJAA5-2</t>
  </si>
  <si>
    <t>JM-BB5MSFR1FJAA6-1</t>
  </si>
  <si>
    <t>JM-BB5MSFR1FJAF4-1</t>
  </si>
  <si>
    <t>JM-BB5MSFR1FJAF5-1</t>
  </si>
  <si>
    <t>JM-BB5MSFR1FJAF5-2</t>
  </si>
  <si>
    <t>JM-BB5MSFR1FJAF6-1</t>
  </si>
  <si>
    <t>JM-BB5MSFR1FVAF6-3</t>
  </si>
  <si>
    <t>JM-BB5MSFR1FVNA6-3</t>
  </si>
  <si>
    <t>JM-BB5MSFR2FGAF5-1</t>
  </si>
  <si>
    <t>JM-BB5MSFR2FGAF6-1</t>
  </si>
  <si>
    <t>JM-BB5MSFR2FGAF6-3</t>
  </si>
  <si>
    <t>JM-BB5MSFR2FJAA4-1</t>
  </si>
  <si>
    <t>JM-BB5MSFR2FJAA5-1</t>
  </si>
  <si>
    <t>JM-BB5MSFR2FJAA5-2</t>
  </si>
  <si>
    <t>JM-BB5MSFR2FJAA6-1</t>
  </si>
  <si>
    <t>JM-BB5MSFR2FJAF4-1</t>
  </si>
  <si>
    <t>JM-BB5MSFR2FJAF5-1</t>
  </si>
  <si>
    <t>JM-BB5MSFR2FJAF5-2</t>
  </si>
  <si>
    <t>JM-BB5MSFR2FJAF6-1</t>
  </si>
  <si>
    <t>JM-BB5MSFR2FJMA5-1</t>
  </si>
  <si>
    <t>JM-BB5MSFR2FJMF4-1</t>
  </si>
  <si>
    <t>JM-BB5MSFR2FJMF5-1</t>
  </si>
  <si>
    <t>JM-BB5MSFR2FJMF5-2</t>
  </si>
  <si>
    <t>JM-BB5MSFR2FJMF6-1</t>
  </si>
  <si>
    <t>JM-BB5MSFR2FVAF6-3</t>
  </si>
  <si>
    <t>JM-BB5MSFR2FVNA6-3</t>
  </si>
  <si>
    <t>JM-BB5MSFR2FVNF6-3</t>
  </si>
  <si>
    <t>JM-BB5MSFR3FGMF6-1</t>
  </si>
  <si>
    <t>JM-BB5MSFR3FJAA5-2</t>
  </si>
  <si>
    <t>JM-BB5MSFR3FJAA6-1</t>
  </si>
  <si>
    <t>JM-BB5MSFR3FJAF5-2</t>
  </si>
  <si>
    <t>JM-BB5MSFR3FJAF6-1</t>
  </si>
  <si>
    <t>JM-BB5MSFR3FJMF5-2</t>
  </si>
  <si>
    <t>JM-BB5MSFR3FJMF6-1</t>
  </si>
  <si>
    <t>JM-BB5MSFR3FVAF6-3</t>
  </si>
  <si>
    <t>JM-BB5MSFR3FVNA6-3</t>
  </si>
  <si>
    <t>JM-BB5MSFR3FVNF6-3</t>
  </si>
  <si>
    <t>JM-BB5MSFR4FJAA4-1</t>
  </si>
  <si>
    <t>JM-BB5MSFR4FJAA5-1</t>
  </si>
  <si>
    <t>JM-BB5MSFR4FJAA5-2</t>
  </si>
  <si>
    <t>JM-BB5MSFR4FJAA6-1</t>
  </si>
  <si>
    <t>JM-BB5MSFR4FJAF4-1</t>
  </si>
  <si>
    <t>JM-BB5MSFR4FJAF5-1</t>
  </si>
  <si>
    <t>JM-BB5MSFR4FJAF5-2</t>
  </si>
  <si>
    <t>JM-BB5MSFR4FJAF6-1</t>
  </si>
  <si>
    <t>JM-BB5MSFR4FJMF4-1</t>
  </si>
  <si>
    <t>JM-BB5MSFR4FJMF5-1</t>
  </si>
  <si>
    <t>JM-BB5MSFR4FJMF6-1</t>
  </si>
  <si>
    <t>JM-BB5MSFR4FVAF6-3</t>
  </si>
  <si>
    <t>JM-BB5MSFR4FVNA6-1</t>
  </si>
  <si>
    <t>JM-BB5MSFR4FVNA6-3</t>
  </si>
  <si>
    <t>JM-BB5MSFR4FVNF6-3</t>
  </si>
  <si>
    <t>JM-BB5MSFS5FJAF6-5</t>
  </si>
  <si>
    <t>LM5BBA-L</t>
  </si>
  <si>
    <t>LM5BBA-S</t>
  </si>
  <si>
    <t>LM5BBA-T</t>
  </si>
  <si>
    <t>LM5BBB-L</t>
  </si>
  <si>
    <t>LM5BBB-S</t>
  </si>
  <si>
    <t>LM5BBC-L</t>
  </si>
  <si>
    <t>LM5BBC-S</t>
  </si>
  <si>
    <t>LM5BBD-L</t>
  </si>
  <si>
    <t>LM5BBD-S</t>
  </si>
  <si>
    <t>LM5BBE-L-92</t>
  </si>
  <si>
    <t>LM5BBE-S-92</t>
  </si>
  <si>
    <t>LM5FBG-L</t>
  </si>
  <si>
    <t>LM5FBG-S</t>
  </si>
  <si>
    <t>LM5FBH-L</t>
  </si>
  <si>
    <t>LM5VAA-L</t>
  </si>
  <si>
    <t>LM5VAB-L</t>
  </si>
  <si>
    <t>LM5VAC-L</t>
  </si>
  <si>
    <t>LM5VAD-L</t>
  </si>
  <si>
    <t>LM5VAE-L-L93</t>
  </si>
  <si>
    <t>LM5VAF-L</t>
  </si>
  <si>
    <t>LM5VAG-L</t>
  </si>
  <si>
    <t>LM5VAH-L</t>
  </si>
  <si>
    <t>LM5VBA-L</t>
  </si>
  <si>
    <t>LM5VBA-S</t>
  </si>
  <si>
    <t>LM5VBA-T</t>
  </si>
  <si>
    <t>LM5VBB-L</t>
  </si>
  <si>
    <t>LM5VBB-S</t>
  </si>
  <si>
    <t>LM5VBB-T</t>
  </si>
  <si>
    <t>LM5VBC-L</t>
  </si>
  <si>
    <t>LM5VBC-S</t>
  </si>
  <si>
    <t>LM5VBC-T</t>
  </si>
  <si>
    <t>LM5VBD-L</t>
  </si>
  <si>
    <t>LM5VBD-S</t>
  </si>
  <si>
    <t>LM5VBD-T</t>
  </si>
  <si>
    <t>LM5VBE-L-L93</t>
  </si>
  <si>
    <t>LM5VBE-S-L93</t>
  </si>
  <si>
    <t>LM5VBE-T-L93</t>
  </si>
  <si>
    <t>LM5VBF-L</t>
  </si>
  <si>
    <t>LM5VBF-S</t>
  </si>
  <si>
    <t>LM5VBF-T</t>
  </si>
  <si>
    <t>LM5VBG-L</t>
  </si>
  <si>
    <t>LM5VBG-S</t>
  </si>
  <si>
    <t>LM5VBG-T</t>
  </si>
  <si>
    <t>LM5VBH-L</t>
  </si>
  <si>
    <t>LM5VBH-S</t>
  </si>
  <si>
    <t>LM5VCB-L</t>
  </si>
  <si>
    <t>LM5VCC-L</t>
  </si>
  <si>
    <t>LM5VCD-L</t>
  </si>
  <si>
    <t>LM5VCE-L-L93</t>
  </si>
  <si>
    <t>LM5VCF-L</t>
  </si>
  <si>
    <t>LM5VCG-L</t>
  </si>
  <si>
    <t>LM5VDA-L</t>
  </si>
  <si>
    <t>LM5VDA-S</t>
  </si>
  <si>
    <t>LM5VDA-T</t>
  </si>
  <si>
    <t>LM5VDB-L</t>
  </si>
  <si>
    <t>LM5VDB-S</t>
  </si>
  <si>
    <t>LM5VDB-T</t>
  </si>
  <si>
    <t>LM5VDC-L</t>
  </si>
  <si>
    <t>LM5VDC-S</t>
  </si>
  <si>
    <t>LM5VDC-T</t>
  </si>
  <si>
    <t>LM5VDD-L</t>
  </si>
  <si>
    <t>LM5VDD-S</t>
  </si>
  <si>
    <t>LM5VDD-T</t>
  </si>
  <si>
    <t>LM5VDE-L-L93</t>
  </si>
  <si>
    <t>LM5VDE-S-L93</t>
  </si>
  <si>
    <t>LM5VDE-T-L93</t>
  </si>
  <si>
    <t>LM5VDF-L</t>
  </si>
  <si>
    <t>LM5VDF-S</t>
  </si>
  <si>
    <t>LM5VDF-T</t>
  </si>
  <si>
    <t>LM5VDG-L</t>
  </si>
  <si>
    <t>LM5VDG-S</t>
  </si>
  <si>
    <t>LM5VDG-T</t>
  </si>
  <si>
    <t>LM5VDH-L</t>
  </si>
  <si>
    <t>LM5VDH-S</t>
  </si>
  <si>
    <t>NX45BGA-B7-G3A</t>
  </si>
  <si>
    <t>NX45BGA-B8DF-G3A</t>
  </si>
  <si>
    <t>NX45BGA-C8DO-G3A</t>
  </si>
  <si>
    <t>NX45BGA-C9-G3A</t>
  </si>
  <si>
    <t>NX45BGA-E9-G3A</t>
  </si>
  <si>
    <t>NX45BGB-B8DF-G3A</t>
  </si>
  <si>
    <t>NX45BGB-C8DO-G3A</t>
  </si>
  <si>
    <t>NX45BGB-C9-G3A</t>
  </si>
  <si>
    <t>NX45BGB-E9-G3A</t>
  </si>
  <si>
    <t>NX45BHA-B7-G3A</t>
  </si>
  <si>
    <t>NX45BHA-B8DF-G3A</t>
  </si>
  <si>
    <t>NX45BHA-C8DO-G3A</t>
  </si>
  <si>
    <t>NX45BHA-C9-G3A</t>
  </si>
  <si>
    <t>NX45BHB-B7-G3A</t>
  </si>
  <si>
    <t>NX45BHB-B8DF-G3A</t>
  </si>
  <si>
    <t>NX45BHB-C8DF-G3A</t>
  </si>
  <si>
    <t>NX45CBA-B7-H1N</t>
  </si>
  <si>
    <t>NX45CBA-B8DF-H1N</t>
  </si>
  <si>
    <t>NX45CBA-C8DF-H1N</t>
  </si>
  <si>
    <t>NX45CBA-C8DO-H1N</t>
  </si>
  <si>
    <t>NX45CBA-C9-H1N</t>
  </si>
  <si>
    <t>NX45CBA-E9-H1N</t>
  </si>
  <si>
    <t>NX45CBB-B7-H1N</t>
  </si>
  <si>
    <t>NX45CBB-C8DO-H1N</t>
  </si>
  <si>
    <t>NX45CBB-C9-H1N</t>
  </si>
  <si>
    <t>NX45CBB-E9-H1N</t>
  </si>
  <si>
    <t>NX45CBC-B7-H1Y</t>
  </si>
  <si>
    <t>NX45CBC-C8DF-H1Y</t>
  </si>
  <si>
    <t>NX45CBC-C8DO-H1Y</t>
  </si>
  <si>
    <t>NX45CBC-C9-H1Y</t>
  </si>
  <si>
    <t>NX45CBC-E9-H1Y</t>
  </si>
  <si>
    <t>NX45CDA-B7-H1N</t>
  </si>
  <si>
    <t>NX45CDA-B8DF-H1N</t>
  </si>
  <si>
    <t>NX45CDA-C8DF-H1N</t>
  </si>
  <si>
    <t>NX45CDA-C8DO-H1N</t>
  </si>
  <si>
    <t>NX45CDA-C9-H1N</t>
  </si>
  <si>
    <t>NX45CDB-B7-H1N</t>
  </si>
  <si>
    <t>NX45CDB-C8DF-H1N</t>
  </si>
  <si>
    <t>NX45CDC-B7-H1Y</t>
  </si>
  <si>
    <t>NX45CDC-C8DF-H1Y</t>
  </si>
  <si>
    <t>NX45CDC-C9-H1Y</t>
  </si>
  <si>
    <t>NX45CDC-E9-H1Y</t>
  </si>
  <si>
    <t>TL52GD-L-7</t>
  </si>
  <si>
    <t>TL52GD-L-8</t>
  </si>
  <si>
    <t>TL52GD-S-7</t>
  </si>
  <si>
    <t>TL52GD-S-8</t>
  </si>
  <si>
    <t>TL52GE-L-7</t>
  </si>
  <si>
    <t>TL52GE-L-8</t>
  </si>
  <si>
    <t>TL52GE-S-7</t>
  </si>
  <si>
    <t>TL52GE-S-8</t>
  </si>
  <si>
    <t>TL52GE-T-8</t>
  </si>
  <si>
    <t>TL52GF-3-7</t>
  </si>
  <si>
    <t>TL52GF-3-8</t>
  </si>
  <si>
    <t>TL52GF-5-8</t>
  </si>
  <si>
    <t>TL52GF-5-9</t>
  </si>
  <si>
    <t>TL52GG-2-7</t>
  </si>
  <si>
    <t>TL52GG-2-8</t>
  </si>
  <si>
    <t>TL52GG-3-7</t>
  </si>
  <si>
    <t>TL52GG-3-9</t>
  </si>
  <si>
    <t>TL52GG-5-9</t>
  </si>
  <si>
    <t>TL52HF-3-7</t>
  </si>
  <si>
    <t>TL52HF-3-8</t>
  </si>
  <si>
    <t>TL52HF-5-8</t>
  </si>
  <si>
    <t>TL52HF-5-9</t>
  </si>
  <si>
    <t>TL52HG-2-7</t>
  </si>
  <si>
    <t>TL52HG-2-8</t>
  </si>
  <si>
    <t>TL52HG-3-7</t>
  </si>
  <si>
    <t>TL52HG-3-9</t>
  </si>
  <si>
    <t>TL52HG-5-9</t>
  </si>
  <si>
    <t>TL55GA-L</t>
  </si>
  <si>
    <t>TL55GA-S</t>
  </si>
  <si>
    <t>TL55GB-L</t>
  </si>
  <si>
    <t>TL55GB-S</t>
  </si>
  <si>
    <t>TL55GC-L-7</t>
  </si>
  <si>
    <t>TL55GC-S-7</t>
  </si>
  <si>
    <t>TL55GD-L-7</t>
  </si>
  <si>
    <t>TL55GD-L-8</t>
  </si>
  <si>
    <t>TL55GD-S-8</t>
  </si>
  <si>
    <t>TL55GD-T-8</t>
  </si>
  <si>
    <t>TL55GE-L-7</t>
  </si>
  <si>
    <t>TL55GE-L-8</t>
  </si>
  <si>
    <t>TL55GE-S-7</t>
  </si>
  <si>
    <t>TL55GE-S-8</t>
  </si>
  <si>
    <t>TL55GE-T-8</t>
  </si>
  <si>
    <t>TL57GF-2-7</t>
  </si>
  <si>
    <t>TL57GF-3-7</t>
  </si>
  <si>
    <t>TL57GF-3-8</t>
  </si>
  <si>
    <t>TL57GF-5-8</t>
  </si>
  <si>
    <t>TL57GF-5-9</t>
  </si>
  <si>
    <t>TL57GG-2-7</t>
  </si>
  <si>
    <t>TL57GG-2-8</t>
  </si>
  <si>
    <t>TL57GG-3-7</t>
  </si>
  <si>
    <t>TL57GG-3-9</t>
  </si>
  <si>
    <t>TL57GG-5-9</t>
  </si>
  <si>
    <t>TL57HF-2-7</t>
  </si>
  <si>
    <t>TL57HF-3-7</t>
  </si>
  <si>
    <t>TL57HF-3-8</t>
  </si>
  <si>
    <t>TL57HF-5-8</t>
  </si>
  <si>
    <t>TL57HF-5-9</t>
  </si>
  <si>
    <t>TL57HG-2-7</t>
  </si>
  <si>
    <t>TL57HG-2-8</t>
  </si>
  <si>
    <t>TL57HG-3-7</t>
  </si>
  <si>
    <t>TL57HG-3-9</t>
  </si>
  <si>
    <t>TL57HG-5-9</t>
  </si>
  <si>
    <t>TL5AAA-L-SI</t>
  </si>
  <si>
    <t>TL5AAB-L-SI</t>
  </si>
  <si>
    <t>TL5AAC-L-7</t>
  </si>
  <si>
    <t>TL5AAC-L-8</t>
  </si>
  <si>
    <t>TL5AAD-L-7</t>
  </si>
  <si>
    <t>TL5AAD-L-8</t>
  </si>
  <si>
    <t>TL5AAE-L-7</t>
  </si>
  <si>
    <t>TL5AAE-L-8</t>
  </si>
  <si>
    <t>TL5ABA-L-SI</t>
  </si>
  <si>
    <t>TL5ABA-S-SI</t>
  </si>
  <si>
    <t>TL5ABA-T-OI</t>
  </si>
  <si>
    <t>TL5ABA-T-SI</t>
  </si>
  <si>
    <t>TL5ABB-L-SI</t>
  </si>
  <si>
    <t>TL5ABB-S-SI</t>
  </si>
  <si>
    <t>TL5ABB-T-OI</t>
  </si>
  <si>
    <t>TL5ABB-T-SI</t>
  </si>
  <si>
    <t>TL5ABC-L-7</t>
  </si>
  <si>
    <t>TL5ABC-L-8</t>
  </si>
  <si>
    <t>TL5ABC-S-7</t>
  </si>
  <si>
    <t>TL5ABC-S-8</t>
  </si>
  <si>
    <t>TL5ABC-S-9</t>
  </si>
  <si>
    <t>TL5ABC-T-9</t>
  </si>
  <si>
    <t>TL5ABD-L-7</t>
  </si>
  <si>
    <t>TL5ABD-L-8</t>
  </si>
  <si>
    <t>TL5ABD-S-8</t>
  </si>
  <si>
    <t>TL5ABD-S-9</t>
  </si>
  <si>
    <t>TL5ABD-T-9</t>
  </si>
  <si>
    <t>TL5ABE-L-7</t>
  </si>
  <si>
    <t>TL5ABE-L-8</t>
  </si>
  <si>
    <t>TL5ABE-S-8</t>
  </si>
  <si>
    <t>TL5ABE-T-8</t>
  </si>
  <si>
    <t>TL5ABE-T-9</t>
  </si>
  <si>
    <t>TL5ABF-2-7</t>
  </si>
  <si>
    <t>TL5ABF-2-8</t>
  </si>
  <si>
    <t>TL5ABF-3-7</t>
  </si>
  <si>
    <t>TL5ABF-3-8</t>
  </si>
  <si>
    <t>TL5ABF-5-8</t>
  </si>
  <si>
    <t>TL5ABF-5-9</t>
  </si>
  <si>
    <t>TL5ABG-2-7</t>
  </si>
  <si>
    <t>TL5ABG-2-8</t>
  </si>
  <si>
    <t>TL5ABG-3-7</t>
  </si>
  <si>
    <t>TL5ABG-3-9</t>
  </si>
  <si>
    <t>TL5ABG-5-9</t>
  </si>
  <si>
    <t>TL5ACA-L</t>
  </si>
  <si>
    <t>TL5ACB-L</t>
  </si>
  <si>
    <t>TL5ACC-L-7</t>
  </si>
  <si>
    <t>TL5ACC-L-8</t>
  </si>
  <si>
    <t>TL5ACD-L-7</t>
  </si>
  <si>
    <t>TL5ACD-L-8</t>
  </si>
  <si>
    <t>TL5ACE-L-7</t>
  </si>
  <si>
    <t>TL5ACE-L-8</t>
  </si>
  <si>
    <t>TL5ADA-L-S</t>
  </si>
  <si>
    <t>TL5ADA-S-S</t>
  </si>
  <si>
    <t>TL5ADA-T-O</t>
  </si>
  <si>
    <t>TL5ADA-T-S</t>
  </si>
  <si>
    <t>TL5ADB-L-S</t>
  </si>
  <si>
    <t>TL5ADB-S-S</t>
  </si>
  <si>
    <t>TL5ADB-T-O</t>
  </si>
  <si>
    <t>TL5ADB-T-S</t>
  </si>
  <si>
    <t>TL5ADC-L-7</t>
  </si>
  <si>
    <t>TL5ADC-L-8</t>
  </si>
  <si>
    <t>TL5ADC-S-9</t>
  </si>
  <si>
    <t>TL5ADC-T-8</t>
  </si>
  <si>
    <t>TL5ADC-T-9</t>
  </si>
  <si>
    <t>TL5ADD-L-7</t>
  </si>
  <si>
    <t>TL5ADD-S-9</t>
  </si>
  <si>
    <t>TL5ADD-T-9</t>
  </si>
  <si>
    <t>TL5ADE-L-7</t>
  </si>
  <si>
    <t>TL5ADE-L-8</t>
  </si>
  <si>
    <t>TL5ADE-S-8</t>
  </si>
  <si>
    <t>TL5ADE-T-8</t>
  </si>
  <si>
    <t>TL5ADE-T-9</t>
  </si>
  <si>
    <t>TL5ADF-2-7</t>
  </si>
  <si>
    <t>TL5ADF-2-8</t>
  </si>
  <si>
    <t>TL5ADF-3-7</t>
  </si>
  <si>
    <t>TL5ADF-3-8</t>
  </si>
  <si>
    <t>TL5ADF-5-8</t>
  </si>
  <si>
    <t>TL5ADF-5-9</t>
  </si>
  <si>
    <t>TL5ADG-2-7</t>
  </si>
  <si>
    <t>TL5ADG-2-8</t>
  </si>
  <si>
    <t>TL5ADG-3-7</t>
  </si>
  <si>
    <t>TL5ADG-3-9</t>
  </si>
  <si>
    <t>TL5ADG-5-9</t>
  </si>
  <si>
    <t>투싼수소연료전지</t>
  </si>
  <si>
    <t>LMFC5H-S</t>
  </si>
  <si>
    <t>LMFC5J-S</t>
  </si>
  <si>
    <t>LMFC5L-S</t>
  </si>
  <si>
    <t>LMFC5M-S</t>
  </si>
  <si>
    <t>투싼하이브리드</t>
  </si>
  <si>
    <t>NX4H51BA-B7DF-G5A</t>
  </si>
  <si>
    <t>NX4H51BA-B8DF-G5A</t>
  </si>
  <si>
    <t>NX4H51BA-C8DF-G5A</t>
  </si>
  <si>
    <t>NX4H51BA-C8DO-G5A</t>
  </si>
  <si>
    <t>NX4H51BA-E8DF-G5A</t>
  </si>
  <si>
    <t>NX4H51BB-B7DF-G5A</t>
  </si>
  <si>
    <t>NX4H51BB-B8DF-G5A</t>
  </si>
  <si>
    <t>NX4H51BB-C8DO-G5A</t>
  </si>
  <si>
    <t>NX4H51BB-C9DF-G5A</t>
  </si>
  <si>
    <t>NX4H51BB-C9DO-G5A</t>
  </si>
  <si>
    <t>NX4H51BB-E8DF-G5A</t>
  </si>
  <si>
    <t>NX4H51BB-E9DF-G5A</t>
  </si>
  <si>
    <t>LX7ABA-22</t>
  </si>
  <si>
    <t>LX7ABA-28</t>
  </si>
  <si>
    <t>LX7ABA-32</t>
  </si>
  <si>
    <t>LX7ABB-22</t>
  </si>
  <si>
    <t>LX7ABB-28</t>
  </si>
  <si>
    <t>LX7ABB-32</t>
  </si>
  <si>
    <t>LX7ABC-22-H0N</t>
  </si>
  <si>
    <t>LX7ABC-32-H0N</t>
  </si>
  <si>
    <t>LX7ABC-32T-H0N</t>
  </si>
  <si>
    <t>LX7ABC-52-H0N</t>
  </si>
  <si>
    <t>LX7ABC-52T-H0N</t>
  </si>
  <si>
    <t>LX7ABD-22X-H1Y</t>
  </si>
  <si>
    <t>LX7ABD-28X-H1Y</t>
  </si>
  <si>
    <t>LX7ABD-32-H1Y</t>
  </si>
  <si>
    <t>LX7ABD-32X-H1Y</t>
  </si>
  <si>
    <t>LX7ABD-52-H1Y</t>
  </si>
  <si>
    <t>LX7ABD-52X-H1Y</t>
  </si>
  <si>
    <t>LX7ABE-22X-H1Y</t>
  </si>
  <si>
    <t>LX7ABE-28X-H1Y</t>
  </si>
  <si>
    <t>LX7ABE-32T-H1Y</t>
  </si>
  <si>
    <t>LX7ABE-32X-H1Y</t>
  </si>
  <si>
    <t>LX7ABE-52T-H1Y</t>
  </si>
  <si>
    <t>LX7ABE-52X-H1Y</t>
  </si>
  <si>
    <t>LX7ADA-22</t>
  </si>
  <si>
    <t>LX7ADA-28</t>
  </si>
  <si>
    <t>LX7ADA-32</t>
  </si>
  <si>
    <t>LX7ADB-22</t>
  </si>
  <si>
    <t>LX7ADB-28</t>
  </si>
  <si>
    <t>LX7ADB-32</t>
  </si>
  <si>
    <t>LX7ADC-22-H0N</t>
  </si>
  <si>
    <t>LX7ADC-28-H0N</t>
  </si>
  <si>
    <t>LX7ADC-32-H0N</t>
  </si>
  <si>
    <t>LX7ADC-32T-H0N</t>
  </si>
  <si>
    <t>LX7ADC-52-H0N</t>
  </si>
  <si>
    <t>LX7ADC-52T-H0N</t>
  </si>
  <si>
    <t>LX7ADD-22X-H1Y</t>
  </si>
  <si>
    <t>LX7ADD-28X-H1Y</t>
  </si>
  <si>
    <t>LX7ADD-32-H1Y</t>
  </si>
  <si>
    <t>LX7ADD-32X-H1Y</t>
  </si>
  <si>
    <t>LX7ADD-52-H1Y</t>
  </si>
  <si>
    <t>LX7ADD-52X-H1Y</t>
  </si>
  <si>
    <t>LX7ADE-22X-H1Y</t>
  </si>
  <si>
    <t>LX7ADE-28X-H1Y</t>
  </si>
  <si>
    <t>LX7ADE-32T-H1Y</t>
  </si>
  <si>
    <t>LX7ADE-32X-H1Y</t>
  </si>
  <si>
    <t>LX7ADE-52T-H1Y</t>
  </si>
  <si>
    <t>LX7ADE-52X-H1Y</t>
  </si>
  <si>
    <t>LX7EBA-22</t>
  </si>
  <si>
    <t>LX7EBA-28</t>
  </si>
  <si>
    <t>LX7EBA-32</t>
  </si>
  <si>
    <t>LX7EBB-22</t>
  </si>
  <si>
    <t>LX7EBB-28</t>
  </si>
  <si>
    <t>LX7EBB-32</t>
  </si>
  <si>
    <t>LX7EBC-28-G3A</t>
  </si>
  <si>
    <t>LX7EBC-32-G3A</t>
  </si>
  <si>
    <t>LX7EBC-32T-G3A</t>
  </si>
  <si>
    <t>LX7EBC-52-G3A</t>
  </si>
  <si>
    <t>LX7EBC-52T-G3A</t>
  </si>
  <si>
    <t>LX7EBE-22X-G3A</t>
  </si>
  <si>
    <t>LX7EBE-28X-G3A</t>
  </si>
  <si>
    <t>LX7EBE-32T-G3A</t>
  </si>
  <si>
    <t>LX7EBE-32X-G3A</t>
  </si>
  <si>
    <t>LX7EBE-52T-G3A</t>
  </si>
  <si>
    <t>LX7EBE-52X-G3A</t>
  </si>
  <si>
    <t>LX7EDA-22</t>
  </si>
  <si>
    <t>LX7EDA-28</t>
  </si>
  <si>
    <t>LX7EDA-32</t>
  </si>
  <si>
    <t>LX7EDB-22</t>
  </si>
  <si>
    <t>LX7EDB-28</t>
  </si>
  <si>
    <t>LX7EDB-32</t>
  </si>
  <si>
    <t>LX7EDC-22-G3A</t>
  </si>
  <si>
    <t>LX7EDC-28-G3A</t>
  </si>
  <si>
    <t>LX7EDC-32-G3A</t>
  </si>
  <si>
    <t>LX7EDC-52-G3A</t>
  </si>
  <si>
    <t>LX7EDC-52T-G3A</t>
  </si>
  <si>
    <t>LX7EDE-22X-G3A</t>
  </si>
  <si>
    <t>LX7EDE-28X-G3A</t>
  </si>
  <si>
    <t>LX7EDE-32T-G3A</t>
  </si>
  <si>
    <t>LX7EDE-32X-G3A</t>
  </si>
  <si>
    <t>LX7EDE-52T-G3A</t>
  </si>
  <si>
    <t>LX7EDE-52X-G3A</t>
  </si>
  <si>
    <t>LX8ABA-22</t>
  </si>
  <si>
    <t>LX8ABA-28</t>
  </si>
  <si>
    <t>LX8ABA-32</t>
  </si>
  <si>
    <t>LX8ABB-22</t>
  </si>
  <si>
    <t>LX8ABB-28</t>
  </si>
  <si>
    <t>LX8ABB-32</t>
  </si>
  <si>
    <t>LX8ABC-22-H0N</t>
  </si>
  <si>
    <t>LX8ABC-28-H0N</t>
  </si>
  <si>
    <t>LX8ABC-32-H0N</t>
  </si>
  <si>
    <t>LX8ABC-32T-H0N</t>
  </si>
  <si>
    <t>LX8ABD-22X-H1Y</t>
  </si>
  <si>
    <t>LX8ABD-28X-H1Y</t>
  </si>
  <si>
    <t>LX8ABD-32-H1Y</t>
  </si>
  <si>
    <t>LX8ABD-32X-H1Y</t>
  </si>
  <si>
    <t>LX8ABE-22X-H1Y</t>
  </si>
  <si>
    <t>LX8ABE-28X-H1Y</t>
  </si>
  <si>
    <t>LX8ABE-32T-H1Y</t>
  </si>
  <si>
    <t>LX8ABE-32X-H1Y</t>
  </si>
  <si>
    <t>LX8ADA-22</t>
  </si>
  <si>
    <t>LX8ADA-28</t>
  </si>
  <si>
    <t>LX8ADA-32</t>
  </si>
  <si>
    <t>LX8ADB-22</t>
  </si>
  <si>
    <t>LX8ADB-28</t>
  </si>
  <si>
    <t>LX8ADB-32</t>
  </si>
  <si>
    <t>LX8ADC-22-H0N</t>
  </si>
  <si>
    <t>LX8ADC-28-H0N</t>
  </si>
  <si>
    <t>LX8ADC-32-H0N</t>
  </si>
  <si>
    <t>LX8ADC-32T-H0N</t>
  </si>
  <si>
    <t>LX8ADD-22X-H1Y</t>
  </si>
  <si>
    <t>LX8ADD-28X-H1Y</t>
  </si>
  <si>
    <t>LX8ADD-32-H1Y</t>
  </si>
  <si>
    <t>LX8ADD-32X-H1Y</t>
  </si>
  <si>
    <t>LX8ADE-22X-H1Y</t>
  </si>
  <si>
    <t>LX8ADE-28X-H1Y</t>
  </si>
  <si>
    <t>LX8ADE-32T-H1Y</t>
  </si>
  <si>
    <t>LX8ADE-32X-H1Y</t>
  </si>
  <si>
    <t>LX8EBA-22</t>
  </si>
  <si>
    <t>LX8EBA-28</t>
  </si>
  <si>
    <t>LX8EBA-32</t>
  </si>
  <si>
    <t>LX8EBB-22</t>
  </si>
  <si>
    <t>LX8EBB-28</t>
  </si>
  <si>
    <t>LX8EBB-32</t>
  </si>
  <si>
    <t>LX8EBC-22-G3A</t>
  </si>
  <si>
    <t>LX8EBC-28-G3A</t>
  </si>
  <si>
    <t>LX8EBC-32-G3A</t>
  </si>
  <si>
    <t>LX8EBC-32T-G3A</t>
  </si>
  <si>
    <t>LX8EBE-22X-G3A</t>
  </si>
  <si>
    <t>LX8EBE-32X-G3A</t>
  </si>
  <si>
    <t>LX8EDA-22</t>
  </si>
  <si>
    <t>LX8EDA-28</t>
  </si>
  <si>
    <t>LX8EDA-32</t>
  </si>
  <si>
    <t>LX8EDB-22</t>
  </si>
  <si>
    <t>LX8EDB-28</t>
  </si>
  <si>
    <t>LX8EDB-32</t>
  </si>
  <si>
    <t>LX8EDC-22-G3A</t>
  </si>
  <si>
    <t>LX8EDC-28-G3A</t>
  </si>
  <si>
    <t>LX8EDC-32-G3A</t>
  </si>
  <si>
    <t>LX8EDC-32T-G3A</t>
  </si>
  <si>
    <t>LX8EDE-22X-G3A</t>
  </si>
  <si>
    <t>LX8EDE-28X-G3A</t>
  </si>
  <si>
    <t>LX8EDE-32T-G3A</t>
  </si>
  <si>
    <t>LX8EDE-32X-G3A</t>
  </si>
  <si>
    <t>승합</t>
  </si>
  <si>
    <t>3500</t>
  </si>
  <si>
    <t>CG23705</t>
  </si>
  <si>
    <t>G2500</t>
  </si>
  <si>
    <t>WGGCG</t>
  </si>
  <si>
    <t>WGGFG</t>
  </si>
  <si>
    <t>WGLCG</t>
  </si>
  <si>
    <t>ZGNBG-G2500형</t>
  </si>
  <si>
    <t>ExpressCUTAWAY</t>
  </si>
  <si>
    <t>6G3BG</t>
  </si>
  <si>
    <t>ExpressG2500</t>
  </si>
  <si>
    <t>ExpressVAN</t>
  </si>
  <si>
    <t>Express캠핑카</t>
  </si>
  <si>
    <t>2GUBG</t>
  </si>
  <si>
    <t>Activa566LS</t>
  </si>
  <si>
    <t>566LS1</t>
  </si>
  <si>
    <t>566LS2</t>
  </si>
  <si>
    <t>Activa636LS</t>
  </si>
  <si>
    <t>636LS1</t>
  </si>
  <si>
    <t>636LS2</t>
  </si>
  <si>
    <t>636LS3</t>
  </si>
  <si>
    <t>DodgeSprinter2500Ambulance</t>
  </si>
  <si>
    <t>LNS2500A</t>
  </si>
  <si>
    <t>Integra566LS</t>
  </si>
  <si>
    <t>566LS</t>
  </si>
  <si>
    <t>orion23cb</t>
  </si>
  <si>
    <t>ORION24RB</t>
  </si>
  <si>
    <t>Coachman캠핑카</t>
  </si>
  <si>
    <t>WS8PM</t>
  </si>
  <si>
    <t>E350ClubWagon</t>
  </si>
  <si>
    <t>SS3</t>
  </si>
  <si>
    <t>E350Econoline</t>
  </si>
  <si>
    <t>NE31</t>
  </si>
  <si>
    <t>E450</t>
  </si>
  <si>
    <t>E45CONV</t>
  </si>
  <si>
    <t>XE45S</t>
  </si>
  <si>
    <t>Explorer캠핑트레일러</t>
  </si>
  <si>
    <t>51G018</t>
  </si>
  <si>
    <t>554</t>
  </si>
  <si>
    <t>566</t>
  </si>
  <si>
    <t>COMPASSCORONA524</t>
  </si>
  <si>
    <t>S000E</t>
  </si>
  <si>
    <t>T000E</t>
  </si>
  <si>
    <t>Majestic캠핑카</t>
  </si>
  <si>
    <t>19G</t>
  </si>
  <si>
    <t>AX2CG</t>
  </si>
  <si>
    <t>AX2CM</t>
  </si>
  <si>
    <t>VU4XG</t>
  </si>
  <si>
    <t>VU4XM</t>
  </si>
  <si>
    <t>ZX2CG</t>
  </si>
  <si>
    <t>ZX2YG</t>
  </si>
  <si>
    <t>ZX2YM</t>
  </si>
  <si>
    <t>TransitT350HD</t>
  </si>
  <si>
    <t>Transit장의차</t>
  </si>
  <si>
    <t>포드위네바고퓨즈(FUSE)캠핑카</t>
  </si>
  <si>
    <t>포드트랜짓코치맨(COACHMAN)캠핑카</t>
  </si>
  <si>
    <t>Savana</t>
  </si>
  <si>
    <t>Z7NFG</t>
  </si>
  <si>
    <t>319KB-A2H1-11P</t>
  </si>
  <si>
    <t>519CDI-KB-14PH</t>
  </si>
  <si>
    <t>906655</t>
  </si>
  <si>
    <t>906735</t>
  </si>
  <si>
    <t>L11</t>
  </si>
  <si>
    <t>L11S</t>
  </si>
  <si>
    <t>L11V</t>
  </si>
  <si>
    <t>L13</t>
  </si>
  <si>
    <t>L13C2</t>
  </si>
  <si>
    <t>L13ETE2</t>
  </si>
  <si>
    <t>L13ETS</t>
  </si>
  <si>
    <t>L13NP</t>
  </si>
  <si>
    <t>L13STVP</t>
  </si>
  <si>
    <t>L15</t>
  </si>
  <si>
    <t>L15ET</t>
  </si>
  <si>
    <t>L16</t>
  </si>
  <si>
    <t>L16ET</t>
  </si>
  <si>
    <t>L17</t>
  </si>
  <si>
    <t>L17ET</t>
  </si>
  <si>
    <t>L17ETA</t>
  </si>
  <si>
    <t>L18ETA</t>
  </si>
  <si>
    <t>L21</t>
  </si>
  <si>
    <t>Sprinter419CDI</t>
  </si>
  <si>
    <t>906653</t>
  </si>
  <si>
    <t>SprinterWINNEBAGO캠핑카</t>
  </si>
  <si>
    <t>TF4A6</t>
  </si>
  <si>
    <t>YF4A6</t>
  </si>
  <si>
    <t>Sprinter어린이승합차</t>
  </si>
  <si>
    <t>L18CA</t>
  </si>
  <si>
    <t>L21CA</t>
  </si>
  <si>
    <t>L27C</t>
  </si>
  <si>
    <t>Viano</t>
  </si>
  <si>
    <t>639815</t>
  </si>
  <si>
    <t>VITO</t>
  </si>
  <si>
    <t>639703</t>
  </si>
  <si>
    <t>NV3500PASSENGER</t>
  </si>
  <si>
    <t>BF0AA</t>
  </si>
  <si>
    <t>STARCRAFT</t>
  </si>
  <si>
    <t>STARCRAFT1701캠핑트레일러</t>
  </si>
  <si>
    <t>STARCRAFT캠핑트레일러</t>
  </si>
  <si>
    <t>AR-ONE16</t>
  </si>
  <si>
    <t>AR-ONE17RD</t>
  </si>
  <si>
    <t>BSHAG</t>
  </si>
  <si>
    <t>TRAISER16RB</t>
  </si>
  <si>
    <t>TRH223L</t>
  </si>
  <si>
    <t>Starett370</t>
  </si>
  <si>
    <t>N3703</t>
  </si>
  <si>
    <t>MBB12A</t>
  </si>
  <si>
    <t>MBB12A-2</t>
  </si>
  <si>
    <t>MBB12A-4</t>
  </si>
  <si>
    <t>MBB12A-HG</t>
  </si>
  <si>
    <t>MBB12A-SR-HG</t>
  </si>
  <si>
    <t>MBB12B</t>
  </si>
  <si>
    <t>MBB12B7-GL</t>
  </si>
  <si>
    <t>MBB12B7-LS</t>
  </si>
  <si>
    <t>MBB12B7-LS-SR</t>
  </si>
  <si>
    <t>MBB12BR</t>
  </si>
  <si>
    <t>MBB12C8-GL</t>
  </si>
  <si>
    <t>MBB12C8-LS</t>
  </si>
  <si>
    <t>MBB12C8-LS-SR</t>
  </si>
  <si>
    <t>MBB13A</t>
  </si>
  <si>
    <t>MBB13A-2</t>
  </si>
  <si>
    <t>MBB13A-4</t>
  </si>
  <si>
    <t>MBB13A-HG</t>
  </si>
  <si>
    <t>MBB13A-LM</t>
  </si>
  <si>
    <t>MBB13A-SR-HG</t>
  </si>
  <si>
    <t>MBB13B</t>
  </si>
  <si>
    <t>MBB13B7-GL</t>
  </si>
  <si>
    <t>MBB13B7-LM</t>
  </si>
  <si>
    <t>MBB13B7-LS</t>
  </si>
  <si>
    <t>MBB13B7-LS-SR</t>
  </si>
  <si>
    <t>MBB13BR</t>
  </si>
  <si>
    <t>MBB13C8-ECO</t>
  </si>
  <si>
    <t>MBB13C8-GL</t>
  </si>
  <si>
    <t>MBB13C8-LS</t>
  </si>
  <si>
    <t>MBB13C8-LS-SR</t>
  </si>
  <si>
    <t>MBB42B7-LS</t>
  </si>
  <si>
    <t>MBB42E-GL</t>
  </si>
  <si>
    <t>MBB42E-LS</t>
  </si>
  <si>
    <t>MBB42E-LS-SR</t>
  </si>
  <si>
    <t>MBB42F-GL</t>
  </si>
  <si>
    <t>MBB42F-LS</t>
  </si>
  <si>
    <t>MBB42F-LS-SR</t>
  </si>
  <si>
    <t>MBB43B7-LS</t>
  </si>
  <si>
    <t>MBB43B7-LS-SR</t>
  </si>
  <si>
    <t>MBB43C8-LS</t>
  </si>
  <si>
    <t>MBB43C8-LS-SR</t>
  </si>
  <si>
    <t>MBB43E-GL</t>
  </si>
  <si>
    <t>MBB43E-LS</t>
  </si>
  <si>
    <t>MBB43E-LS-SR</t>
  </si>
  <si>
    <t>MBB43F-GL</t>
  </si>
  <si>
    <t>MBB43F-LS</t>
  </si>
  <si>
    <t>MBB43F-LS-SR</t>
  </si>
  <si>
    <t>MBB53D-GL</t>
  </si>
  <si>
    <t>MBB53D-LS</t>
  </si>
  <si>
    <t>MBB53F-GL</t>
  </si>
  <si>
    <t>MBB53F-LS</t>
  </si>
  <si>
    <t>VQLB4A-G</t>
  </si>
  <si>
    <t>VQLB4A-S</t>
  </si>
  <si>
    <t>VQLB4B-G</t>
  </si>
  <si>
    <t>VQLB4B-S</t>
  </si>
  <si>
    <t>VQLB5BA-G</t>
  </si>
  <si>
    <t>VQLB5BA-S</t>
  </si>
  <si>
    <t>VQLB5BB-G</t>
  </si>
  <si>
    <t>VQLB5BB-S</t>
  </si>
  <si>
    <t>VQLB5B-G</t>
  </si>
  <si>
    <t>VQLB5B-L</t>
  </si>
  <si>
    <t>VQLB6AA-G</t>
  </si>
  <si>
    <t>VQLB6AA-S</t>
  </si>
  <si>
    <t>VQLB6AB-G</t>
  </si>
  <si>
    <t>VQLB6AB-S</t>
  </si>
  <si>
    <t>VQLB6AD-G</t>
  </si>
  <si>
    <t>VQLB6AD-S</t>
  </si>
  <si>
    <t>VQLB6AE-G-E5</t>
  </si>
  <si>
    <t>VQLB6AE-S-E5</t>
  </si>
  <si>
    <t>VQLB6AF-G</t>
  </si>
  <si>
    <t>VQLB6AF-S</t>
  </si>
  <si>
    <t>VQLB6AG-G</t>
  </si>
  <si>
    <t>VQLB6AH-G</t>
  </si>
  <si>
    <t>VQLB6BA-G</t>
  </si>
  <si>
    <t>VQLB6BA-S</t>
  </si>
  <si>
    <t>VQLB6BB-G</t>
  </si>
  <si>
    <t>VQLB6BB-S</t>
  </si>
  <si>
    <t>VQLB6BD-G</t>
  </si>
  <si>
    <t>VQLB6BD-S</t>
  </si>
  <si>
    <t>VQLB6BE-G-E5</t>
  </si>
  <si>
    <t>VQLB6BE-S-E5</t>
  </si>
  <si>
    <t>VQLB6BF-G</t>
  </si>
  <si>
    <t>VQLB6BF-S</t>
  </si>
  <si>
    <t>VQLB6BG-G</t>
  </si>
  <si>
    <t>VQLB6BG-S</t>
  </si>
  <si>
    <t>VQLB6BH-G</t>
  </si>
  <si>
    <t>VQLB6BH-S</t>
  </si>
  <si>
    <t>VQLB7BC-S</t>
  </si>
  <si>
    <t>VQLB7BD-S</t>
  </si>
  <si>
    <t>VQLB7BE-S-92</t>
  </si>
  <si>
    <t>VQLB7BF-S</t>
  </si>
  <si>
    <t>그랜드카니발리무진</t>
  </si>
  <si>
    <t>MBB13C8-LM-LS</t>
  </si>
  <si>
    <t>MBB43E-LM-LS</t>
  </si>
  <si>
    <t>MBB43F-LM-GL</t>
  </si>
  <si>
    <t>MBB43F-LM-LS</t>
  </si>
  <si>
    <t>VQLB4B-G-LM</t>
  </si>
  <si>
    <t>VQLB4B-S-LM</t>
  </si>
  <si>
    <t>VQLB6BA-G-LM</t>
  </si>
  <si>
    <t>VQLB6BA-S-LM</t>
  </si>
  <si>
    <t>VQLB6BB-G-LM</t>
  </si>
  <si>
    <t>VQLB6BB-S-LM</t>
  </si>
  <si>
    <t>VQLB6BD-S-LM</t>
  </si>
  <si>
    <t>VQLB6BE-S-E5-LM</t>
  </si>
  <si>
    <t>VQLB6BF-S-LM</t>
  </si>
  <si>
    <t>VQLB6BG-S-LM</t>
  </si>
  <si>
    <t>VQLB6BH-S-LM</t>
  </si>
  <si>
    <t>VQLB7BD-S-LM</t>
  </si>
  <si>
    <t>VQLB7BE-S-92-LM</t>
  </si>
  <si>
    <t>VQLB7BF-S-LM</t>
  </si>
  <si>
    <t>VQLB7BG-S-LM</t>
  </si>
  <si>
    <t>그랜드카니발이지무브</t>
  </si>
  <si>
    <t>MB813C8-EZM-LS</t>
  </si>
  <si>
    <t>MB843E-EZM-LS</t>
  </si>
  <si>
    <t>MB843F-EZM-LS</t>
  </si>
  <si>
    <t>MBB13B7-EM11-GL</t>
  </si>
  <si>
    <t>MBB13B7-EZM-LS</t>
  </si>
  <si>
    <t>MBB43E-EZM-LS</t>
  </si>
  <si>
    <t>MBB43F-EZM-LS</t>
  </si>
  <si>
    <t>VQL84B-S-EZM</t>
  </si>
  <si>
    <t>VQL86BA-S-EZM</t>
  </si>
  <si>
    <t>VQL86BB-S-EZM</t>
  </si>
  <si>
    <t>VQL86BD-S-EZM</t>
  </si>
  <si>
    <t>VQL86BE-S-E5-EZM</t>
  </si>
  <si>
    <t>VQL86BF-S-EZM</t>
  </si>
  <si>
    <t>VQL86BG-S-EZM</t>
  </si>
  <si>
    <t>VQL86BH-S-EZM</t>
  </si>
  <si>
    <t>VQLB6BA-S-EZM</t>
  </si>
  <si>
    <t>VQLB6BB-S-EZM</t>
  </si>
  <si>
    <t>VQLB6BD-S-EZM</t>
  </si>
  <si>
    <t>VQLB6BE-S-E5-EZM</t>
  </si>
  <si>
    <t>VQLB6BF-S-EZM</t>
  </si>
  <si>
    <t>VQLB6BG-S-EZM</t>
  </si>
  <si>
    <t>VQLB6BH-S-EZM</t>
  </si>
  <si>
    <t>뉴코스모스</t>
  </si>
  <si>
    <t>KM828-A1</t>
  </si>
  <si>
    <t>KM828-DA3</t>
  </si>
  <si>
    <t>봉고Ⅲ유치인호송차</t>
  </si>
  <si>
    <t>TRC22-SCTS</t>
  </si>
  <si>
    <t>봉고Ⅲ일반형구급차</t>
  </si>
  <si>
    <t>TRC22-SGA</t>
  </si>
  <si>
    <t>봉고Ⅲ코치</t>
  </si>
  <si>
    <t>TRC22K</t>
  </si>
  <si>
    <t>TRC22M</t>
  </si>
  <si>
    <t>TRC23K</t>
  </si>
  <si>
    <t>TRC23M</t>
  </si>
  <si>
    <t>TRF22J</t>
  </si>
  <si>
    <t>TRF22L</t>
  </si>
  <si>
    <t>KA4B3BA-B-8DF-G3A</t>
  </si>
  <si>
    <t>KA4B3BA-B-8DO-G3A</t>
  </si>
  <si>
    <t>KA4B3BA-C-8DF-G3A</t>
  </si>
  <si>
    <t>KA4B3BA-C-8DO-G3A</t>
  </si>
  <si>
    <t>KA4B3BA-E-8DF-G3A</t>
  </si>
  <si>
    <t>KA4B3BA-E-8DO-G3A</t>
  </si>
  <si>
    <t>KA4B3BB-B-8DF-G3A</t>
  </si>
  <si>
    <t>KA4B3BB-C-8DF-G3A</t>
  </si>
  <si>
    <t>KA4B3BB-C-8DO-G3A</t>
  </si>
  <si>
    <t>KA4B3BB-E-8DF-G3A</t>
  </si>
  <si>
    <t>KA4B3BB-E-8DO-G3A</t>
  </si>
  <si>
    <t>KA4BBBA-B-8DO-H1N</t>
  </si>
  <si>
    <t>KA4BBBA-C-8DF-H1N</t>
  </si>
  <si>
    <t>KA4BBBA-C-8DO-H1N</t>
  </si>
  <si>
    <t>KA4BBBA-E-8DF-H1N</t>
  </si>
  <si>
    <t>KA4BBBA-E-8DO-H1N</t>
  </si>
  <si>
    <t>KA4BBBB-B-8DF-H1N</t>
  </si>
  <si>
    <t>KA4BBBB-C-8DF-H1N</t>
  </si>
  <si>
    <t>KA4BBBB-C-8DO-H1N</t>
  </si>
  <si>
    <t>KA4BBBB-E-8DF-H1N</t>
  </si>
  <si>
    <t>KA4BBBB-E-8DO-H1N</t>
  </si>
  <si>
    <t>KA4BBBC-B-8DF-H1Y</t>
  </si>
  <si>
    <t>KA4BBBC-C-8DO-H1Y</t>
  </si>
  <si>
    <t>KA4BBBC-E-8DO-H1Y</t>
  </si>
  <si>
    <t>YPB1BG-S-8</t>
  </si>
  <si>
    <t>YPBABA-G</t>
  </si>
  <si>
    <t>YPBABA-L</t>
  </si>
  <si>
    <t>YPBABA-S</t>
  </si>
  <si>
    <t>YPBABA-T</t>
  </si>
  <si>
    <t>YPBABB-G</t>
  </si>
  <si>
    <t>YPBABB-L</t>
  </si>
  <si>
    <t>YPBABB-S</t>
  </si>
  <si>
    <t>YPBABB-T</t>
  </si>
  <si>
    <t>YPBABD-G</t>
  </si>
  <si>
    <t>YPBABD-L</t>
  </si>
  <si>
    <t>YPBABD-S</t>
  </si>
  <si>
    <t>YPBABD-T</t>
  </si>
  <si>
    <t>YPBABE-G-78</t>
  </si>
  <si>
    <t>YPBABE-L-78</t>
  </si>
  <si>
    <t>YPBABE-S-78</t>
  </si>
  <si>
    <t>YPBABE-T-78</t>
  </si>
  <si>
    <t>YPBABF-L-7</t>
  </si>
  <si>
    <t>YPBABF-L-8</t>
  </si>
  <si>
    <t>YPBABF-S-8</t>
  </si>
  <si>
    <t>YPBABG-L-7</t>
  </si>
  <si>
    <t>YPBABG-L-8</t>
  </si>
  <si>
    <t>YPBABG-S-8</t>
  </si>
  <si>
    <t>YPOBABA-G</t>
  </si>
  <si>
    <t>YPOBABD-S</t>
  </si>
  <si>
    <t>YPOBABE-S-8</t>
  </si>
  <si>
    <t>YPOBABF-S-8</t>
  </si>
  <si>
    <t>YPHBABA-S</t>
  </si>
  <si>
    <t>YPHBABB-G</t>
  </si>
  <si>
    <t>YPHBABC-G</t>
  </si>
  <si>
    <t>YPHBABD-S</t>
  </si>
  <si>
    <t>YPHBABF-S-8</t>
  </si>
  <si>
    <t>YPHBABG-S-8</t>
  </si>
  <si>
    <t>YPHBABH-8</t>
  </si>
  <si>
    <t>대우</t>
  </si>
  <si>
    <t>Y2B11S</t>
  </si>
  <si>
    <t>Y7B11</t>
  </si>
  <si>
    <t>Y7B11S</t>
  </si>
  <si>
    <t>Y7B11S1</t>
  </si>
  <si>
    <t>Y7B11S2</t>
  </si>
  <si>
    <t>Y7B11Y</t>
  </si>
  <si>
    <t>Y7B11Y1</t>
  </si>
  <si>
    <t>Y7B11Y2</t>
  </si>
  <si>
    <t>Y7T11</t>
  </si>
  <si>
    <t>다마스5인승</t>
  </si>
  <si>
    <t>다마스6인승</t>
  </si>
  <si>
    <t>다마스7인승</t>
  </si>
  <si>
    <t>Y2B11Y</t>
  </si>
  <si>
    <t>락락모터스</t>
  </si>
  <si>
    <t>GMC사바나</t>
  </si>
  <si>
    <t>Z7PFG</t>
  </si>
  <si>
    <t>MASTER</t>
  </si>
  <si>
    <t>LAF23-CN</t>
  </si>
  <si>
    <t>LAF23-DN</t>
  </si>
  <si>
    <t>르노삼성자동차</t>
  </si>
  <si>
    <t>와이즈오토스프린터319KB</t>
  </si>
  <si>
    <t>906733</t>
  </si>
  <si>
    <t>뉴-카운티</t>
  </si>
  <si>
    <t>HCS101-14LFc5-LB</t>
  </si>
  <si>
    <t>HCS101-14LFcA-LB</t>
  </si>
  <si>
    <t>HCS101-16LFaA6-LB</t>
  </si>
  <si>
    <t>HCS101-16LFaT5-LB</t>
  </si>
  <si>
    <t>HCS101-17LFaA6-LB</t>
  </si>
  <si>
    <t>HCS101-18LFaA6-LB</t>
  </si>
  <si>
    <t>HCS101-18LFaT5-LB</t>
  </si>
  <si>
    <t>HCS101-20LFaA6-BS</t>
  </si>
  <si>
    <t>HCS111-14LFc5-CE</t>
  </si>
  <si>
    <t>HCS111-15LFa5-CE</t>
  </si>
  <si>
    <t>HCS111-16LFaT5E-C</t>
  </si>
  <si>
    <t>HCS111-17LFaT5E-C</t>
  </si>
  <si>
    <t>HCS111-18LFaT5E-C</t>
  </si>
  <si>
    <t>HCS111-19LFaT5E-C</t>
  </si>
  <si>
    <t>HCS111-20LFaT5E-C</t>
  </si>
  <si>
    <t>HCS111-21LFaT5E-C</t>
  </si>
  <si>
    <t>HCS12-13LFc5-CE</t>
  </si>
  <si>
    <t>HCS12-13LFc5-LB</t>
  </si>
  <si>
    <t>HCS141-14LFc5-CE</t>
  </si>
  <si>
    <t>HCS141-14LFc5-LB</t>
  </si>
  <si>
    <t>HCS141-14LFcA-LB</t>
  </si>
  <si>
    <t>HCS141-14LFcA-RB</t>
  </si>
  <si>
    <t>HCS141-14SFc5-CE</t>
  </si>
  <si>
    <t>HCS141-14SFc5-RB</t>
  </si>
  <si>
    <t>HCS141-15LFa5-CE</t>
  </si>
  <si>
    <t>HCS141-15LFa5-LB</t>
  </si>
  <si>
    <t>HCS141-15LFa5-RB</t>
  </si>
  <si>
    <t>HCS141-15LFaA-LB</t>
  </si>
  <si>
    <t>HCS141-15LFaA-RB</t>
  </si>
  <si>
    <t>HCS141-15SFa5-CE</t>
  </si>
  <si>
    <t>HCS141-15SFa5-RB</t>
  </si>
  <si>
    <t>HCS141-16LFaA6-LB</t>
  </si>
  <si>
    <t>HCS141-16LFaA6-RB</t>
  </si>
  <si>
    <t>HCS141-16LFaT5E-C</t>
  </si>
  <si>
    <t>HCS141-16LFaT5-LB</t>
  </si>
  <si>
    <t>HCS141-16LFaT5-RB</t>
  </si>
  <si>
    <t>HCS141-16SFaT5E-C</t>
  </si>
  <si>
    <t>HCS141-16SFaT5-RB</t>
  </si>
  <si>
    <t>HCS141-17LFaA6-LB</t>
  </si>
  <si>
    <t>HCS141-17LFaA6-RB</t>
  </si>
  <si>
    <t>HCS141-17LFaT5E-C</t>
  </si>
  <si>
    <t>HCS141-17LFaT5-LB</t>
  </si>
  <si>
    <t>HCS141-17SFaT5E-C</t>
  </si>
  <si>
    <t>HCS141-17SFaT5-RB</t>
  </si>
  <si>
    <t>HCS141-18LFaA6-LB</t>
  </si>
  <si>
    <t>HCS141-18LFaA6-RB</t>
  </si>
  <si>
    <t>HCS141-18LFaT5E-C</t>
  </si>
  <si>
    <t>HCS141-18LFaT5-LB</t>
  </si>
  <si>
    <t>HCS141-18LFaT5-RB</t>
  </si>
  <si>
    <t>HCS141-18SFaT5E-C</t>
  </si>
  <si>
    <t>HCS141-18SFaT5-RB</t>
  </si>
  <si>
    <t>HCS141-19LFaA6-LB</t>
  </si>
  <si>
    <t>HCS141-19LFaA6-RB</t>
  </si>
  <si>
    <t>HCS141-19LFaT5E-C</t>
  </si>
  <si>
    <t>HCS141-19SFaT5E-C</t>
  </si>
  <si>
    <t>HCS141-20LFaA6-LB</t>
  </si>
  <si>
    <t>HCS141-20LFaA6-RB</t>
  </si>
  <si>
    <t>HCS141-20LFaT5E-C</t>
  </si>
  <si>
    <t>HCS141-20SFaT5E-C</t>
  </si>
  <si>
    <t>HCS141-21EFaT5E-C</t>
  </si>
  <si>
    <t>HCS141-21LFaA6-LB</t>
  </si>
  <si>
    <t>HCS141-21LFaA6-RB</t>
  </si>
  <si>
    <t>HCS141-21LFaT5E-C</t>
  </si>
  <si>
    <t>HCS141-21SFaT5E-C</t>
  </si>
  <si>
    <t>HCS141-22LFaA6-RB</t>
  </si>
  <si>
    <t>HCS151-14LFc5-CE</t>
  </si>
  <si>
    <t>HCS151-14LFc5-TB</t>
  </si>
  <si>
    <t>HCS151-15LFa5-CE</t>
  </si>
  <si>
    <t>HCS151-15LFa5-TB</t>
  </si>
  <si>
    <t>HCS151-16LFaT5E-C</t>
  </si>
  <si>
    <t>HCS151-16LFaT5-TB</t>
  </si>
  <si>
    <t>HCS151-17LFaT5E-C</t>
  </si>
  <si>
    <t>HCS151-17LFaT5-TB</t>
  </si>
  <si>
    <t>HCS151-18LFaT5E-C</t>
  </si>
  <si>
    <t>HCS151-19LFaT5E-C</t>
  </si>
  <si>
    <t>HCS151-20LFaT5E-C</t>
  </si>
  <si>
    <t>HCS15-13LFc5-CE</t>
  </si>
  <si>
    <t>HCS15-13LFc5-CE1</t>
  </si>
  <si>
    <t>HCS15-13LFc5-LB</t>
  </si>
  <si>
    <t>HCS15-13LFc5-RB</t>
  </si>
  <si>
    <t>HCS15-13LFcA-LB</t>
  </si>
  <si>
    <t>HCS15-13SFc5-RB</t>
  </si>
  <si>
    <t>HCS161-15LFa5-TB</t>
  </si>
  <si>
    <t>HCS161-16LFaT5-TB</t>
  </si>
  <si>
    <t>HCS161-17LFaT5-TB</t>
  </si>
  <si>
    <t>HCS16-13LFc5-CE</t>
  </si>
  <si>
    <t>HCS16-13LFc5-TB</t>
  </si>
  <si>
    <t>HCS191-15LFa5-TB</t>
  </si>
  <si>
    <t>HCS191-15LFaA-TB</t>
  </si>
  <si>
    <t>HCS191-16LFaA6-TB</t>
  </si>
  <si>
    <t>HCS191-16LFaT5-TB</t>
  </si>
  <si>
    <t>HCS191-17LFaA6-TB</t>
  </si>
  <si>
    <t>HCS191-17LFaT5-TB</t>
  </si>
  <si>
    <t>HCS191-18LFaA6-TB</t>
  </si>
  <si>
    <t>HCS191-18LFaT5-TB</t>
  </si>
  <si>
    <t>HCS201-18LFaA6-TB1</t>
  </si>
  <si>
    <t>HCS201-18LFaT5-TB</t>
  </si>
  <si>
    <t>HCS2113-22LFaA6-C</t>
  </si>
  <si>
    <t>HCS2113-22LFaT5E-C</t>
  </si>
  <si>
    <t>HCS2311-22LFaT5E-C</t>
  </si>
  <si>
    <t>HCS231-18LFaA6-TB</t>
  </si>
  <si>
    <t>HCS231-18LFaT5-TB</t>
  </si>
  <si>
    <t>HCS2313-22EFaT5E-C</t>
  </si>
  <si>
    <t>HCS241-14LFc5-TB</t>
  </si>
  <si>
    <t>HCS241-14LFcA-TB</t>
  </si>
  <si>
    <t>HCS241-14SFc5-TB</t>
  </si>
  <si>
    <t>HCS241-15LFa5-TB</t>
  </si>
  <si>
    <t>HCS241-15LFaA-TB</t>
  </si>
  <si>
    <t>HCS241-15SFa5-TB</t>
  </si>
  <si>
    <t>HCS241-16LFaA6-TB</t>
  </si>
  <si>
    <t>HCS241-16LFaT5-TB</t>
  </si>
  <si>
    <t>HCS241-16SFaT5-TB</t>
  </si>
  <si>
    <t>HCS241-17LFaA6-TB</t>
  </si>
  <si>
    <t>HCS241-17LFaT5-TB</t>
  </si>
  <si>
    <t>HCS241-17SFaT5-TB</t>
  </si>
  <si>
    <t>HCS241-18LFaA6-TB</t>
  </si>
  <si>
    <t>HCS241-18LFaT5-TB</t>
  </si>
  <si>
    <t>HCS241-18SFaT5-TB</t>
  </si>
  <si>
    <t>HCS241-19LFaA6-TB</t>
  </si>
  <si>
    <t>HCS241-19LFaT5-TB</t>
  </si>
  <si>
    <t>HCS241-19SFaT5-TB</t>
  </si>
  <si>
    <t>HCS241-20LFaA6-TB</t>
  </si>
  <si>
    <t>HCS241-20LFaT5-TB</t>
  </si>
  <si>
    <t>HCS241-20SFaT5-TB</t>
  </si>
  <si>
    <t>HCS241-21LFaA6-TB</t>
  </si>
  <si>
    <t>HCS241-21LFaT5-TB</t>
  </si>
  <si>
    <t>HCS241-21SFaT5-TB</t>
  </si>
  <si>
    <t>HCS241-22LFaA6-TB</t>
  </si>
  <si>
    <t>HCS25-13LFc5-TB</t>
  </si>
  <si>
    <t>HCS25-13LFc5-TB1</t>
  </si>
  <si>
    <t>HCS25-13LFcA-TB</t>
  </si>
  <si>
    <t>HCS25-13SFc5-TB</t>
  </si>
  <si>
    <t>HCS25-13SFc5-TB1</t>
  </si>
  <si>
    <t>HCS281-14LFc5-TB</t>
  </si>
  <si>
    <t>HCS281-15LFa5-TB</t>
  </si>
  <si>
    <t>HCS281-16LFaT5-TB</t>
  </si>
  <si>
    <t>HCS281-17LFaT5-TB</t>
  </si>
  <si>
    <t>HCS281-18LFaT5-TB</t>
  </si>
  <si>
    <t>HCS281-19LFaT5-TB</t>
  </si>
  <si>
    <t>HCS281-20LFaT5-TB</t>
  </si>
  <si>
    <t>HCS281-21EFaA6-TB</t>
  </si>
  <si>
    <t>HCS281-21EFaT5-TB</t>
  </si>
  <si>
    <t>HCS281-21LFaT5-TB</t>
  </si>
  <si>
    <t>HCS281-22EFaA6-TB</t>
  </si>
  <si>
    <t>HCS281-22EFaT5-TB</t>
  </si>
  <si>
    <t>HCS281-22LFaT5-TB</t>
  </si>
  <si>
    <t>HCS29-13LFc5-TB</t>
  </si>
  <si>
    <t>HCS29-13LFc5-TB1</t>
  </si>
  <si>
    <t>뉴-카운티 어린이운송차</t>
  </si>
  <si>
    <t>HCS272-22LFaA6-CH</t>
  </si>
  <si>
    <t>HCS272-22LFaT5-CH</t>
  </si>
  <si>
    <t>HCS312-21EFaA6-CH</t>
  </si>
  <si>
    <t>HCS312-22EFaA6-CH</t>
  </si>
  <si>
    <t>HCS312-22EFaT5-CH</t>
  </si>
  <si>
    <t>뉴-카운티어린이운송차</t>
  </si>
  <si>
    <t>HCS272-20LFaA6-CH1</t>
  </si>
  <si>
    <t>HCS272-20LFaT5-CH1</t>
  </si>
  <si>
    <t>HCS272-21LFaA6-CH</t>
  </si>
  <si>
    <t>HCS272-21LFaT5-CH</t>
  </si>
  <si>
    <t>HCS312-21EFaT5-CH</t>
  </si>
  <si>
    <t>HCS322-14SFc5-CH</t>
  </si>
  <si>
    <t>HCS322-15SFa5-CH</t>
  </si>
  <si>
    <t>HCS322-15SFa5-CHS</t>
  </si>
  <si>
    <t>HCS322-16SFaT5-CH</t>
  </si>
  <si>
    <t>HCS322-17SFaT5-CH</t>
  </si>
  <si>
    <t>HCS322-18SFaT5-CH</t>
  </si>
  <si>
    <t>HCS322-19SFaT5-CH</t>
  </si>
  <si>
    <t>HCS322-20SFaT5-CH</t>
  </si>
  <si>
    <t>HCS34-13SFc5-CH</t>
  </si>
  <si>
    <t>HCS34-13SFc5-CH1</t>
  </si>
  <si>
    <t>HCS372-14LFc5-CH</t>
  </si>
  <si>
    <t>HCS372-14LFcA-CH</t>
  </si>
  <si>
    <t>HCS372-15LFa5-CH</t>
  </si>
  <si>
    <t>HCS372-15LFaA-CH</t>
  </si>
  <si>
    <t>HCS372-16LFaA6-CH</t>
  </si>
  <si>
    <t>HCS372-16LFaT5-CH</t>
  </si>
  <si>
    <t>HCS372-17LFaA6-CH</t>
  </si>
  <si>
    <t>HCS372-17LFaT5-CH</t>
  </si>
  <si>
    <t>HCS372-18LFaA6-CH</t>
  </si>
  <si>
    <t>HCS372-18LFaT5-CH</t>
  </si>
  <si>
    <t>HCS372-19LFaA6-CH</t>
  </si>
  <si>
    <t>HCS372-19LFaT5-CH</t>
  </si>
  <si>
    <t>HCS372-20LFaA6-CH</t>
  </si>
  <si>
    <t>HCS372-20LFaT5-CH</t>
  </si>
  <si>
    <t>HCS39-13LFc5-CH</t>
  </si>
  <si>
    <t>HCS39-13LFc5-CH1</t>
  </si>
  <si>
    <t>HCS39-8LFb-CH</t>
  </si>
  <si>
    <t>HCS39-E11LFb5-CH</t>
  </si>
  <si>
    <t>US4B1BA-G7DF-H1Y</t>
  </si>
  <si>
    <t>US4B1AA-L7-H1Y</t>
  </si>
  <si>
    <t>US4B1BA-G7DO-H1Y</t>
  </si>
  <si>
    <t>US4B1BA-G8-H1Y</t>
  </si>
  <si>
    <t>US4B1BA-L7DF-H1Y</t>
  </si>
  <si>
    <t>US4B1DA-G7-H1Y</t>
  </si>
  <si>
    <t>US4B1DA-L7-H1Y</t>
  </si>
  <si>
    <t>US4B3BA-G7-G3A</t>
  </si>
  <si>
    <t>US4B3BA-G8-G3A</t>
  </si>
  <si>
    <t>스타리아어린이통학차</t>
  </si>
  <si>
    <t>US4SB3BA-G7DF-G3A</t>
  </si>
  <si>
    <t>US4SB3BA-G8DF-G3A</t>
  </si>
  <si>
    <t>US4SF3BA-G7DF-G3A</t>
  </si>
  <si>
    <t>US4SF3BA-G8DF-G3A</t>
  </si>
  <si>
    <t>EU121-16MAb-T6P-PB</t>
  </si>
  <si>
    <t>EU121-18MAb-A8E-PB</t>
  </si>
  <si>
    <t>EU131-15MAb-T6P-RB</t>
  </si>
  <si>
    <t>EU131-16MAb-T6P-RB</t>
  </si>
  <si>
    <t>EU131-17MAb-A8E-RB</t>
  </si>
  <si>
    <t>EU131-18MAb-A8E-RB</t>
  </si>
  <si>
    <t>EU131-18MAb-T6P-RB</t>
  </si>
  <si>
    <t>EU141J-15MAb-T6P-RB</t>
  </si>
  <si>
    <t>EU141J-16MAb-T6P-RB</t>
  </si>
  <si>
    <t>EU141J-17MAb-A8E-RB</t>
  </si>
  <si>
    <t>EU141J-17MAb-T6P-RB</t>
  </si>
  <si>
    <t>EU141J-18MAb-A8E-RB</t>
  </si>
  <si>
    <t>EU141J-18MAb-T6P-RB</t>
  </si>
  <si>
    <t>EU141J-19MAb-A8E-RB</t>
  </si>
  <si>
    <t>EU141J-19MAb-A8E-RB1</t>
  </si>
  <si>
    <t>EU141J-20MAb-A8E-RB</t>
  </si>
  <si>
    <t>EU141J-22MAb-A8E-RB</t>
  </si>
  <si>
    <t>EU151-15MAb-T6P-TB1</t>
  </si>
  <si>
    <t>EU151-16MAb-T6P-TB</t>
  </si>
  <si>
    <t>EU151-17MAb-A8E-TB</t>
  </si>
  <si>
    <t>EU151-17MAb-T6P-TB</t>
  </si>
  <si>
    <t>EU151-18MAb-A8E-TB</t>
  </si>
  <si>
    <t>EU151-18MAb-T6P-TB</t>
  </si>
  <si>
    <t>EU151-19MAb-A8E-TB</t>
  </si>
  <si>
    <t>EU151-20MAb-A8E-TB</t>
  </si>
  <si>
    <t>EU151-22MAb-A8E-TB</t>
  </si>
  <si>
    <t>EU151-21MAb-A8E-TB</t>
  </si>
  <si>
    <t>쏠라티리무진</t>
  </si>
  <si>
    <t>EU101-18MAb-A8E-LIM</t>
  </si>
  <si>
    <t>쏠라티어린이버스</t>
  </si>
  <si>
    <t>EU221-16MAb-T6-CH</t>
  </si>
  <si>
    <t>EU221-18MAb-A8E-CH</t>
  </si>
  <si>
    <t>쏠라티어린이버스15인승</t>
  </si>
  <si>
    <t>EU141-16MAb-T6-CH</t>
  </si>
  <si>
    <t>쏠라티장애우버스</t>
  </si>
  <si>
    <t>EU081-18MAb-A8E-WC4</t>
  </si>
  <si>
    <t>EU091-18MAb-A8E-WC2</t>
  </si>
  <si>
    <t>쏠라티캠핑카</t>
  </si>
  <si>
    <t>EU031-16MAb-T6E-CP</t>
  </si>
  <si>
    <t>EU031-18MAb-A8E-CP</t>
  </si>
  <si>
    <t>쏠라티투어</t>
  </si>
  <si>
    <t>EU101-18MAb-A8E-TOUR</t>
  </si>
  <si>
    <t>쏠라티특수구급차</t>
  </si>
  <si>
    <t>EU041-18MAb-A8E-SAB</t>
  </si>
  <si>
    <t>EU101-18MAb-A8E-PRM</t>
  </si>
  <si>
    <t>EU101-20MAb-A8E-PRM</t>
  </si>
  <si>
    <t>EU101J-21MAb-A8E-PRM</t>
  </si>
  <si>
    <t>이-카운티</t>
  </si>
  <si>
    <t>HCS12-10LFB5-CE</t>
  </si>
  <si>
    <t>HCS12-10LFB5-LB</t>
  </si>
  <si>
    <t>HCS12-12LFB5-CE</t>
  </si>
  <si>
    <t>HCS12-12LFB5-LB</t>
  </si>
  <si>
    <t>HCS12-5LW-LTB</t>
  </si>
  <si>
    <t>HCS12-8LFb-LB</t>
  </si>
  <si>
    <t>HCS12-8LFb-LB1</t>
  </si>
  <si>
    <t>HCS12-E11LFB5-CE</t>
  </si>
  <si>
    <t>HCS12-E11LFB5-LB</t>
  </si>
  <si>
    <t>HCS14-10SFB5-RB</t>
  </si>
  <si>
    <t>HCS15-10LFB5-C</t>
  </si>
  <si>
    <t>HCS15-10LFB5-LB</t>
  </si>
  <si>
    <t>HCS15-10LFb5-LB1</t>
  </si>
  <si>
    <t>HCS15-10LFB5-RB</t>
  </si>
  <si>
    <t>HCS15-10SFB5-C</t>
  </si>
  <si>
    <t>HCS15-10SFB5-CS</t>
  </si>
  <si>
    <t>HCS15-10SFB5-RB</t>
  </si>
  <si>
    <t>HCS15-12LFB5-CE</t>
  </si>
  <si>
    <t>HCS15-12LFB5-LB1</t>
  </si>
  <si>
    <t>HCS15-12LFB5-LB2</t>
  </si>
  <si>
    <t>HCS15-12LFB5-RB1</t>
  </si>
  <si>
    <t>HCS15-12SFB5-CE</t>
  </si>
  <si>
    <t>HCS15-12SFB5-RB</t>
  </si>
  <si>
    <t>HCS15-5LW-TB</t>
  </si>
  <si>
    <t>HCS15-5SW-RB</t>
  </si>
  <si>
    <t>HCS15-6LW-C21</t>
  </si>
  <si>
    <t>HCS15-6LW-RB1</t>
  </si>
  <si>
    <t>HCS15-6LW-TB1</t>
  </si>
  <si>
    <t>HCS15-6SW-RB1</t>
  </si>
  <si>
    <t>HCS15-7LW-C2</t>
  </si>
  <si>
    <t>HCS15-7LW-C7</t>
  </si>
  <si>
    <t>HCS15-7LW-LB</t>
  </si>
  <si>
    <t>HCS15-7LW-RB</t>
  </si>
  <si>
    <t>HCS15-7LW-RB1</t>
  </si>
  <si>
    <t>HCS15-7SW-C7</t>
  </si>
  <si>
    <t>HCS15-7SW-RB</t>
  </si>
  <si>
    <t>HCS15-8LFb-C2</t>
  </si>
  <si>
    <t>HCS15-8LFb-C7</t>
  </si>
  <si>
    <t>HCS15-8LFb-LB1</t>
  </si>
  <si>
    <t>HCS15-8LFb-RB1</t>
  </si>
  <si>
    <t>HCS15-8SFb-C2</t>
  </si>
  <si>
    <t>HCS15-8SFb-C7</t>
  </si>
  <si>
    <t>HCS15-8SFb-RB</t>
  </si>
  <si>
    <t>HCS15-9LFb-C</t>
  </si>
  <si>
    <t>HCS15-9LFb-LB</t>
  </si>
  <si>
    <t>HCS15-9LFb-RB</t>
  </si>
  <si>
    <t>HCS15-9SFb-C</t>
  </si>
  <si>
    <t>HCS15-9SFb-RB</t>
  </si>
  <si>
    <t>HCS15-E11LFB5-CE</t>
  </si>
  <si>
    <t>HCS15-E11LFB5-CS</t>
  </si>
  <si>
    <t>HCS15-E11LFB5-LB</t>
  </si>
  <si>
    <t>HCS15-E11LFB5-RB</t>
  </si>
  <si>
    <t>HCS15-E11SFB5-CE</t>
  </si>
  <si>
    <t>HCS15-E11SFb5-CE1</t>
  </si>
  <si>
    <t>HCS15-E11SFB5-RB</t>
  </si>
  <si>
    <t>HCS16-10LFB5-TB</t>
  </si>
  <si>
    <t>HCS16-12LFB5-CE</t>
  </si>
  <si>
    <t>HCS16-12LFB5-CES</t>
  </si>
  <si>
    <t>HCS16-12LFB5-TB</t>
  </si>
  <si>
    <t>HCS16-5SW-TB</t>
  </si>
  <si>
    <t>HCS16-7LW-TB1</t>
  </si>
  <si>
    <t>HCS16-8LFb-C2S</t>
  </si>
  <si>
    <t>HCS16-8LFb-TB</t>
  </si>
  <si>
    <t>HCS16-9LFb-CS</t>
  </si>
  <si>
    <t>HCS16-9LFb-TB</t>
  </si>
  <si>
    <t>HCS16-E11LFB5-CE</t>
  </si>
  <si>
    <t>HCS16-E11LFb5-CS</t>
  </si>
  <si>
    <t>HCS16-E11LFB5-TB</t>
  </si>
  <si>
    <t>HCS16-LAC</t>
  </si>
  <si>
    <t>HCS17-E11LFb5-LBS</t>
  </si>
  <si>
    <t>HCS25-10LFb5-TB</t>
  </si>
  <si>
    <t>HCS25-10LFb6-TB</t>
  </si>
  <si>
    <t>HCS25-10SFB5-TB</t>
  </si>
  <si>
    <t>HCS25-12LFB5-TB</t>
  </si>
  <si>
    <t>HCS25-12SFB5-TB</t>
  </si>
  <si>
    <t>HCS25-5LW-TB</t>
  </si>
  <si>
    <t>HCS25-5SW-TB</t>
  </si>
  <si>
    <t>HCS25-6LW-TB1</t>
  </si>
  <si>
    <t>HCS25-6SW-TB1</t>
  </si>
  <si>
    <t>HCS25-7LW-TB</t>
  </si>
  <si>
    <t>HCS25-7SW-TB</t>
  </si>
  <si>
    <t>HCS25-8LFb-TB</t>
  </si>
  <si>
    <t>HCS25-8SFb-TB</t>
  </si>
  <si>
    <t>HCS25-9LFb-TB</t>
  </si>
  <si>
    <t>HCS25-9LFb-TB1</t>
  </si>
  <si>
    <t>HCS25-9SFb-TB</t>
  </si>
  <si>
    <t>HCS25-9SFb-TB1</t>
  </si>
  <si>
    <t>HCS25-E11LFB5-TB</t>
  </si>
  <si>
    <t>HCS25-E11LFB5-TB1</t>
  </si>
  <si>
    <t>HCS25-E11SFB5-TB</t>
  </si>
  <si>
    <t>HCS25-G8LFb-TB</t>
  </si>
  <si>
    <t>HCS29-10LFB5-TB</t>
  </si>
  <si>
    <t>HCS29-12LFB5-TB</t>
  </si>
  <si>
    <t>HCS29-4LA-TB</t>
  </si>
  <si>
    <t>HCS29-5LW-TB</t>
  </si>
  <si>
    <t>HCS29-6LW-TB1</t>
  </si>
  <si>
    <t>HCS29-7LW-TB</t>
  </si>
  <si>
    <t>HCS29-8LFb-TB</t>
  </si>
  <si>
    <t>HCS29-9LFb-TB</t>
  </si>
  <si>
    <t>HCS29-9LFb-TB1</t>
  </si>
  <si>
    <t>HCS29-E11LFB5-TB</t>
  </si>
  <si>
    <t>HCS29-E11LFB5-TB1</t>
  </si>
  <si>
    <t>HCS29-LLT</t>
  </si>
  <si>
    <t>HCS34-5SW-CH</t>
  </si>
  <si>
    <t>HCS34-6SW-CH1</t>
  </si>
  <si>
    <t>HCS34-7SW-CH</t>
  </si>
  <si>
    <t>HCS39-5LW-CH</t>
  </si>
  <si>
    <t>HCS39-6LW-CH1</t>
  </si>
  <si>
    <t>HCS39-7LW-CH</t>
  </si>
  <si>
    <t>이-카운티어린이운송차</t>
  </si>
  <si>
    <t>HCS34-10SFB5-CH</t>
  </si>
  <si>
    <t>HCS34-12SFB5-CH</t>
  </si>
  <si>
    <t>HCS34-8SFb-CH</t>
  </si>
  <si>
    <t>HCS34-9SFb-CH</t>
  </si>
  <si>
    <t>HCS34-E11SFb5-CH</t>
  </si>
  <si>
    <t>HCS39-10LFB5-CH</t>
  </si>
  <si>
    <t>HCS39-12LFB5-CH</t>
  </si>
  <si>
    <t>HCS39-9LFb-CH</t>
  </si>
  <si>
    <t>카운티</t>
  </si>
  <si>
    <t>HCS12-4LA-LTB</t>
  </si>
  <si>
    <t>HCS15-4LA-LTB</t>
  </si>
  <si>
    <t>HCS15-4SA-RB-T</t>
  </si>
  <si>
    <t>HCS15-SA</t>
  </si>
  <si>
    <t>HCS15-SL</t>
  </si>
  <si>
    <t>HCS16-4SA-TB</t>
  </si>
  <si>
    <t>HCS16-SA</t>
  </si>
  <si>
    <t>HCS25-4LA-TB</t>
  </si>
  <si>
    <t>HCS25-4LL-TB</t>
  </si>
  <si>
    <t>HCS25-4SA-B</t>
  </si>
  <si>
    <t>HCS25-4SA-TB</t>
  </si>
  <si>
    <t>HCS25-4SL-B</t>
  </si>
  <si>
    <t>HCS25-LA</t>
  </si>
  <si>
    <t>HCS25-LAT</t>
  </si>
  <si>
    <t>HCS25-LL</t>
  </si>
  <si>
    <t>HCS25-SL</t>
  </si>
  <si>
    <t>HCS25-SLT</t>
  </si>
  <si>
    <t>HCS29-4LL-TB</t>
  </si>
  <si>
    <t>HCS29-LA</t>
  </si>
  <si>
    <t>HCS29-LL</t>
  </si>
  <si>
    <t>HCS39-4LL-CHLD</t>
  </si>
  <si>
    <t>HCS-LA-1</t>
  </si>
  <si>
    <t>HCS-LA-2</t>
  </si>
  <si>
    <t>HCS-LL-1</t>
  </si>
  <si>
    <t>HCS-SA-1</t>
  </si>
  <si>
    <t>HCS-SF-1</t>
  </si>
  <si>
    <t>HCS-SL</t>
  </si>
  <si>
    <t>HCS-SL-1</t>
  </si>
  <si>
    <t>카운티이동도서관차</t>
  </si>
  <si>
    <t>HCS25-E11SFB5-TB-LB0</t>
  </si>
  <si>
    <t>HCS-7LB0-SW</t>
  </si>
  <si>
    <t>카운티일렉트릭</t>
  </si>
  <si>
    <t>ECS141-21E6P-C</t>
  </si>
  <si>
    <t>ECS2313-22E6P-C</t>
  </si>
  <si>
    <t>카운티장애우버스</t>
  </si>
  <si>
    <t>HCS171-17LFa5-TB-WC0</t>
  </si>
  <si>
    <t>카운티장애우차</t>
  </si>
  <si>
    <t>HCS18-6WC0-LW</t>
  </si>
  <si>
    <t>HCS18-7WC0-LW</t>
  </si>
  <si>
    <t>카운티장애인차</t>
  </si>
  <si>
    <t>HCS18-4LA2-WH</t>
  </si>
  <si>
    <t>HCS241-15LFa5-TB-WC0</t>
  </si>
  <si>
    <t>HCS241-16LFa5-TB-WC0</t>
  </si>
  <si>
    <t>HCS25-10LFB-TB-WC0</t>
  </si>
  <si>
    <t>HCS25-12LFB5-TB-WC0</t>
  </si>
  <si>
    <t>HCS25-13LFc5-TB-WC0</t>
  </si>
  <si>
    <t>HCS25-14LFc5-TB-WC0</t>
  </si>
  <si>
    <t>HCS25-8LFb-TB-WC0</t>
  </si>
  <si>
    <t>HCS25-9LFb-TB-WC0</t>
  </si>
  <si>
    <t>HCS25-E11LFB5-TB-WC0</t>
  </si>
  <si>
    <t>봉고Ⅲ 1톤 EV</t>
  </si>
  <si>
    <t>PUEVJZNFC-G7A</t>
  </si>
  <si>
    <t>봉고Ⅲ EV 내장차</t>
  </si>
  <si>
    <t>PUEVJZNFB-DVSS-G7A</t>
  </si>
  <si>
    <t>PUEVJZNFC-DVSS-G7A</t>
  </si>
  <si>
    <t>봉고Ⅲ EV 윙바디</t>
  </si>
  <si>
    <t>PUEVJZNFB-WBP-G7A</t>
  </si>
  <si>
    <t>PUEVJZNFC-WBP-G7A</t>
  </si>
  <si>
    <t>봉고Ⅲ EV 저상형내장차</t>
  </si>
  <si>
    <t>PUEVJZNFB-LDVSS-G7A</t>
  </si>
  <si>
    <t>PUEVJZNFC-LDVSS-G7A</t>
  </si>
  <si>
    <t>봉고Ⅲ EV 파워게이트</t>
  </si>
  <si>
    <t>PUEVJZNFB-APGT-2-BC-G7A</t>
  </si>
  <si>
    <t>PUEVJZNFC-APGT-2-BC-G7A</t>
  </si>
  <si>
    <t>봉고Ⅲ EV 플러스내장차</t>
  </si>
  <si>
    <t>PUEVJZNFB-PDVSS-G7A</t>
  </si>
  <si>
    <t>봉고Ⅲ1톤EV</t>
  </si>
  <si>
    <t>PUEVJZNFA</t>
  </si>
  <si>
    <t>마스타전기차</t>
  </si>
  <si>
    <t>마스타(MASTA)HIM</t>
  </si>
  <si>
    <t>MEV-PU3</t>
  </si>
  <si>
    <t>마스타(MASTA)VAN</t>
  </si>
  <si>
    <t>M-EV-V</t>
  </si>
  <si>
    <t>PUEVJZNFB-G7A</t>
  </si>
  <si>
    <t>HREVCZNFB-G7A</t>
  </si>
  <si>
    <t xml:space="preserve">포터Ⅱ 일렉트릭 </t>
  </si>
  <si>
    <t>HREVCZNFC-G7A</t>
  </si>
  <si>
    <t>포터Ⅱ 일렉트릭 내장탑</t>
  </si>
  <si>
    <t>HREV-HDZNFC-G7A</t>
  </si>
  <si>
    <t>HREV-LDZNFC-G7A</t>
  </si>
  <si>
    <t>HREV-NDZNFC-G7A</t>
  </si>
  <si>
    <t>HREV-3HDSKKA-201</t>
  </si>
  <si>
    <t>HREV-3LDSKKA-201</t>
  </si>
  <si>
    <t>HREV-3NDSKKA-201</t>
  </si>
  <si>
    <t>HREV-3NWSKKA-201</t>
  </si>
  <si>
    <t>포터Ⅱ 일렉트릭 윙바디</t>
  </si>
  <si>
    <t>HREV-NWZNFC-G7A</t>
  </si>
  <si>
    <t>포터Ⅱ 일렉트릭 파워게이트</t>
  </si>
  <si>
    <t>HREV-3NPSKKA-201</t>
  </si>
  <si>
    <t>HREV-NPZNFC-G7A</t>
  </si>
  <si>
    <t>HREVCZNFA</t>
  </si>
  <si>
    <t>연식</t>
    <phoneticPr fontId="129" type="noConversion"/>
  </si>
  <si>
    <t>잔가율</t>
    <phoneticPr fontId="129" type="noConversion"/>
  </si>
  <si>
    <t>시가표준액</t>
    <phoneticPr fontId="129" type="noConversion"/>
  </si>
  <si>
    <t>승용</t>
    <phoneticPr fontId="2" type="noConversion"/>
  </si>
  <si>
    <t>YGGBD-G7</t>
    <phoneticPr fontId="2" type="noConversion"/>
  </si>
  <si>
    <t>기아</t>
    <phoneticPr fontId="2" type="noConversion"/>
  </si>
  <si>
    <t>K8하이브리드</t>
    <phoneticPr fontId="2" type="noConversion"/>
  </si>
  <si>
    <t>그랜드카니발</t>
    <phoneticPr fontId="0" type="noConversion"/>
  </si>
  <si>
    <t>니로하이브리드</t>
    <phoneticPr fontId="2" type="noConversion"/>
  </si>
  <si>
    <t>레이</t>
    <phoneticPr fontId="2" type="noConversion"/>
  </si>
  <si>
    <t>TAM21BN-L-4</t>
    <phoneticPr fontId="2" type="noConversion"/>
  </si>
  <si>
    <t>셀토스</t>
    <phoneticPr fontId="2" type="noConversion"/>
  </si>
  <si>
    <t>SP55HA-G6</t>
    <phoneticPr fontId="2" type="noConversion"/>
  </si>
  <si>
    <t>스포티지</t>
    <phoneticPr fontId="2" type="noConversion"/>
  </si>
  <si>
    <t>스포티지하이브리드</t>
    <phoneticPr fontId="2" type="noConversion"/>
  </si>
  <si>
    <t>쏘렌토하이브리드</t>
    <phoneticPr fontId="2" type="noConversion"/>
  </si>
  <si>
    <t>YP91BG-T-9</t>
    <phoneticPr fontId="2" type="noConversion"/>
  </si>
  <si>
    <t>카니발리무진</t>
    <phoneticPr fontId="0" type="noConversion"/>
  </si>
  <si>
    <t>카니발리무진</t>
    <phoneticPr fontId="2" type="noConversion"/>
  </si>
  <si>
    <t>카니발하이리무진</t>
    <phoneticPr fontId="0" type="noConversion"/>
  </si>
  <si>
    <t>카니발하이리무진</t>
    <phoneticPr fontId="2" type="noConversion"/>
  </si>
  <si>
    <t>르노삼성</t>
    <phoneticPr fontId="0" type="noConversion"/>
  </si>
  <si>
    <t>쌍용</t>
    <phoneticPr fontId="2" type="noConversion"/>
  </si>
  <si>
    <t>G4렉스턴</t>
    <phoneticPr fontId="2" type="noConversion"/>
  </si>
  <si>
    <t>현대</t>
    <phoneticPr fontId="2" type="noConversion"/>
  </si>
  <si>
    <t>IG4CBCT</t>
    <phoneticPr fontId="2" type="noConversion"/>
  </si>
  <si>
    <t>그랜저(GRANDEUR)</t>
    <phoneticPr fontId="2" type="noConversion"/>
  </si>
  <si>
    <t>그랜저하이브리드</t>
    <phoneticPr fontId="2" type="noConversion"/>
  </si>
  <si>
    <t>넥쏘수소전기차</t>
    <phoneticPr fontId="2" type="noConversion"/>
  </si>
  <si>
    <t>벨로스터</t>
    <phoneticPr fontId="2" type="noConversion"/>
  </si>
  <si>
    <t>스타리아 라운지</t>
    <phoneticPr fontId="0" type="noConversion"/>
  </si>
  <si>
    <t>싼타페하이브리드</t>
    <phoneticPr fontId="2" type="noConversion"/>
  </si>
  <si>
    <t>쏘나타</t>
    <phoneticPr fontId="2" type="noConversion"/>
  </si>
  <si>
    <t xml:space="preserve">쏘나타 N라인 </t>
    <phoneticPr fontId="0" type="noConversion"/>
  </si>
  <si>
    <t>쏘나타하이브리드</t>
    <phoneticPr fontId="2" type="noConversion"/>
  </si>
  <si>
    <t>DH-38GD-92-8A</t>
    <phoneticPr fontId="2" type="noConversion"/>
  </si>
  <si>
    <t>현대</t>
    <phoneticPr fontId="0" type="noConversion"/>
  </si>
  <si>
    <t>제네시스</t>
    <phoneticPr fontId="0" type="noConversion"/>
  </si>
  <si>
    <t>코나</t>
    <phoneticPr fontId="2" type="noConversion"/>
  </si>
  <si>
    <t>코나일렉트릭</t>
    <phoneticPr fontId="2" type="noConversion"/>
  </si>
  <si>
    <t>코나하이브리드</t>
    <phoneticPr fontId="2" type="noConversion"/>
  </si>
  <si>
    <t>투싼</t>
    <phoneticPr fontId="2" type="noConversion"/>
  </si>
  <si>
    <t>투싼하이브리드</t>
    <phoneticPr fontId="2" type="noConversion"/>
  </si>
  <si>
    <t>Coachman</t>
    <phoneticPr fontId="0" type="noConversion"/>
  </si>
  <si>
    <t>E450</t>
    <phoneticPr fontId="0" type="noConversion"/>
  </si>
  <si>
    <t>GMC</t>
    <phoneticPr fontId="0" type="noConversion"/>
  </si>
  <si>
    <t>Savana</t>
    <phoneticPr fontId="0" type="noConversion"/>
  </si>
  <si>
    <t>Hiace</t>
    <phoneticPr fontId="0" type="noConversion"/>
  </si>
  <si>
    <t>뉴-카운티어린이운송차</t>
    <phoneticPr fontId="0" type="noConversion"/>
  </si>
  <si>
    <t>스타리아</t>
    <phoneticPr fontId="0" type="noConversion"/>
  </si>
  <si>
    <t>쏠라티</t>
    <phoneticPr fontId="0" type="noConversion"/>
  </si>
  <si>
    <t>쏠라티프리미엄</t>
    <phoneticPr fontId="0" type="noConversion"/>
  </si>
  <si>
    <t>승합</t>
    <phoneticPr fontId="2" type="noConversion"/>
  </si>
  <si>
    <t>화물</t>
    <phoneticPr fontId="2" type="noConversion"/>
  </si>
  <si>
    <t>포터Ⅱ 일렉트릭</t>
    <phoneticPr fontId="2" type="noConversion"/>
  </si>
  <si>
    <t>포터Ⅱ 일렉트릭 내장탑차</t>
    <phoneticPr fontId="2" type="noConversion"/>
  </si>
  <si>
    <t>포터Ⅱ 일렉트릭 파워게이트</t>
    <phoneticPr fontId="2" type="noConversion"/>
  </si>
  <si>
    <t>포터Ⅱ일렉트릭</t>
    <phoneticPr fontId="2" type="noConversion"/>
  </si>
  <si>
    <t>iX</t>
    <phoneticPr fontId="2" type="noConversion"/>
  </si>
  <si>
    <t>iX xDrive 50 Sport Plus</t>
  </si>
  <si>
    <t>iX3</t>
    <phoneticPr fontId="2" type="noConversion"/>
  </si>
  <si>
    <t>BMW</t>
    <phoneticPr fontId="2" type="noConversion"/>
  </si>
  <si>
    <t>iX M60</t>
    <phoneticPr fontId="2" type="noConversion"/>
  </si>
  <si>
    <t>350+ 4m</t>
    <phoneticPr fontId="2" type="noConversion"/>
  </si>
  <si>
    <t>EQS 580 4Matic</t>
  </si>
  <si>
    <t>EQS 450 4Matic</t>
  </si>
  <si>
    <t>H</t>
    <phoneticPr fontId="2" type="noConversion"/>
  </si>
  <si>
    <t>D</t>
    <phoneticPr fontId="2" type="noConversion"/>
  </si>
  <si>
    <t>O</t>
    <phoneticPr fontId="2" type="noConversion"/>
  </si>
  <si>
    <t>EQA</t>
    <phoneticPr fontId="2" type="noConversion"/>
  </si>
  <si>
    <t>○ 수입신차(비제휴사) / 국산신차</t>
  </si>
  <si>
    <t>[단위:IRR,%]</t>
  </si>
  <si>
    <t>NICE점수</t>
  </si>
  <si>
    <t>12개월</t>
  </si>
  <si>
    <t>24개월</t>
  </si>
  <si>
    <t>36개월</t>
  </si>
  <si>
    <t>48개월</t>
  </si>
  <si>
    <t>60개월</t>
  </si>
  <si>
    <t>※ 수수료 2.0%고정(미포함)</t>
  </si>
  <si>
    <t>□ 오토론 금리</t>
  </si>
  <si>
    <t>○ 수입차_간접(비제휴사,인증중고(1년 이내))</t>
  </si>
  <si>
    <t>1000-926</t>
    <phoneticPr fontId="2" type="noConversion"/>
  </si>
  <si>
    <t>925-877</t>
    <phoneticPr fontId="2" type="noConversion"/>
  </si>
  <si>
    <t>876-837</t>
    <phoneticPr fontId="2" type="noConversion"/>
  </si>
  <si>
    <t>836-791</t>
    <phoneticPr fontId="2" type="noConversion"/>
  </si>
  <si>
    <t>790-746</t>
    <phoneticPr fontId="2" type="noConversion"/>
  </si>
  <si>
    <t>745-690</t>
    <phoneticPr fontId="2" type="noConversion"/>
  </si>
  <si>
    <t>689-607</t>
    <phoneticPr fontId="2" type="noConversion"/>
  </si>
  <si>
    <t>보증인미입보</t>
  </si>
  <si>
    <t>689-607</t>
  </si>
  <si>
    <t>836-791</t>
  </si>
  <si>
    <t>1000-926</t>
  </si>
  <si>
    <t>925-877</t>
  </si>
  <si>
    <t>876-837</t>
  </si>
  <si>
    <t>745-690</t>
  </si>
  <si>
    <t>790-746</t>
  </si>
  <si>
    <t>SL-Class</t>
    <phoneticPr fontId="2" type="noConversion"/>
  </si>
  <si>
    <t>SL 63 AMG 4Matic+</t>
  </si>
  <si>
    <t>K</t>
    <phoneticPr fontId="2" type="noConversion"/>
  </si>
  <si>
    <t>X Series XM</t>
    <phoneticPr fontId="2" type="noConversion"/>
  </si>
  <si>
    <t>Q</t>
    <phoneticPr fontId="2" type="noConversion"/>
  </si>
  <si>
    <t>Grecale</t>
  </si>
  <si>
    <t xml:space="preserve"> Bronco</t>
  </si>
  <si>
    <t>4 Door Outer Banks</t>
  </si>
  <si>
    <t>750e xDrive M Spt</t>
    <phoneticPr fontId="2" type="noConversion"/>
  </si>
  <si>
    <t>750e xDrive DPE</t>
    <phoneticPr fontId="2" type="noConversion"/>
  </si>
  <si>
    <t>O</t>
    <phoneticPr fontId="2" type="noConversion"/>
  </si>
  <si>
    <t>xDrive 20i Xline</t>
    <phoneticPr fontId="2" type="noConversion"/>
  </si>
  <si>
    <t>xDrive 18d X Line</t>
    <phoneticPr fontId="2" type="noConversion"/>
  </si>
  <si>
    <t xml:space="preserve"> M60i</t>
    <phoneticPr fontId="2" type="noConversion"/>
  </si>
  <si>
    <t>Q</t>
    <phoneticPr fontId="2" type="noConversion"/>
  </si>
  <si>
    <t>X6 M60i</t>
    <phoneticPr fontId="2" type="noConversion"/>
  </si>
  <si>
    <t>M4 Competition M xDrive Convertible</t>
    <phoneticPr fontId="2" type="noConversion"/>
  </si>
  <si>
    <t>M</t>
    <phoneticPr fontId="2" type="noConversion"/>
  </si>
  <si>
    <t>X Series X1</t>
    <phoneticPr fontId="2" type="noConversion"/>
  </si>
  <si>
    <t xml:space="preserve">Q8 50 TDI Q Premium </t>
    <phoneticPr fontId="2" type="noConversion"/>
  </si>
  <si>
    <t>A7 55 TFSI e Quattro Premium</t>
    <phoneticPr fontId="2" type="noConversion"/>
  </si>
  <si>
    <t>G</t>
    <phoneticPr fontId="2" type="noConversion"/>
  </si>
  <si>
    <t>EQS SUV</t>
    <phoneticPr fontId="2" type="noConversion"/>
  </si>
  <si>
    <t>S 450d 4matic (AMG LIne)</t>
    <phoneticPr fontId="2" type="noConversion"/>
  </si>
  <si>
    <t>EQE SUV</t>
    <phoneticPr fontId="2" type="noConversion"/>
  </si>
  <si>
    <t>350 4m</t>
    <phoneticPr fontId="2" type="noConversion"/>
  </si>
  <si>
    <t>500 4m</t>
    <phoneticPr fontId="2" type="noConversion"/>
  </si>
  <si>
    <t>450d 4Matic Coupe</t>
    <phoneticPr fontId="2" type="noConversion"/>
  </si>
  <si>
    <t>N</t>
    <phoneticPr fontId="2" type="noConversion"/>
  </si>
  <si>
    <t>승용차</t>
    <phoneticPr fontId="2" type="noConversion"/>
  </si>
  <si>
    <t>N</t>
    <phoneticPr fontId="2" type="noConversion"/>
  </si>
  <si>
    <t>승용차</t>
    <phoneticPr fontId="2" type="noConversion"/>
  </si>
  <si>
    <t>승용RV</t>
    <phoneticPr fontId="2" type="noConversion"/>
  </si>
  <si>
    <t>eDrive50 M Sport</t>
    <phoneticPr fontId="2" type="noConversion"/>
  </si>
  <si>
    <t>GLS 450d 4matic</t>
    <phoneticPr fontId="2" type="noConversion"/>
  </si>
  <si>
    <t>53 4m</t>
    <phoneticPr fontId="2" type="noConversion"/>
  </si>
  <si>
    <t>I</t>
    <phoneticPr fontId="2" type="noConversion"/>
  </si>
  <si>
    <t>iX1</t>
    <phoneticPr fontId="2" type="noConversion"/>
  </si>
  <si>
    <t>Q</t>
    <phoneticPr fontId="2" type="noConversion"/>
  </si>
  <si>
    <t>SQ7</t>
    <phoneticPr fontId="2" type="noConversion"/>
  </si>
  <si>
    <t>SQ7 TFSI</t>
    <phoneticPr fontId="2" type="noConversion"/>
  </si>
  <si>
    <t>N</t>
    <phoneticPr fontId="2" type="noConversion"/>
  </si>
  <si>
    <t>40 TFSI</t>
    <phoneticPr fontId="2" type="noConversion"/>
  </si>
  <si>
    <t>i5</t>
    <phoneticPr fontId="2" type="noConversion"/>
  </si>
  <si>
    <t>eDrive40</t>
    <phoneticPr fontId="2" type="noConversion"/>
  </si>
  <si>
    <t>xDrive30</t>
    <phoneticPr fontId="2" type="noConversion"/>
  </si>
  <si>
    <t>LPG</t>
    <phoneticPr fontId="2" type="noConversion"/>
  </si>
  <si>
    <t>2024.02 삭제</t>
    <phoneticPr fontId="2" type="noConversion"/>
  </si>
  <si>
    <t>J</t>
    <phoneticPr fontId="2" type="noConversion"/>
  </si>
  <si>
    <t>잔가수정(한국자동차)</t>
    <phoneticPr fontId="2" type="noConversion"/>
  </si>
  <si>
    <t>잔가수정(카루스)</t>
    <phoneticPr fontId="2" type="noConversion"/>
  </si>
  <si>
    <t>잔가업(수정)</t>
    <phoneticPr fontId="2" type="noConversion"/>
  </si>
  <si>
    <t>O&gt;J</t>
    <phoneticPr fontId="2" type="noConversion"/>
  </si>
  <si>
    <t>H&gt;I</t>
    <phoneticPr fontId="2" type="noConversion"/>
  </si>
  <si>
    <t>표준차종</t>
    <phoneticPr fontId="2" type="noConversion"/>
  </si>
  <si>
    <t>기어방식</t>
    <phoneticPr fontId="2" type="noConversion"/>
  </si>
  <si>
    <t>-</t>
    <phoneticPr fontId="2" type="noConversion"/>
  </si>
  <si>
    <t>G</t>
    <phoneticPr fontId="2" type="noConversion"/>
  </si>
  <si>
    <t>F&gt;L</t>
    <phoneticPr fontId="2" type="noConversion"/>
  </si>
  <si>
    <t>하이브리드</t>
    <phoneticPr fontId="2" type="noConversion"/>
  </si>
  <si>
    <t>G&gt;C</t>
    <phoneticPr fontId="2" type="noConversion"/>
  </si>
  <si>
    <t>Q</t>
    <phoneticPr fontId="2" type="noConversion"/>
  </si>
  <si>
    <t>C&gt;D</t>
    <phoneticPr fontId="2" type="noConversion"/>
  </si>
  <si>
    <t>X6 xDrive 30d LCI M Sport</t>
    <phoneticPr fontId="2" type="noConversion"/>
  </si>
  <si>
    <t>30d xDrive M Sport Package</t>
    <phoneticPr fontId="2" type="noConversion"/>
  </si>
  <si>
    <t>B</t>
    <phoneticPr fontId="2" type="noConversion"/>
  </si>
  <si>
    <t xml:space="preserve">M70 xDrive </t>
    <phoneticPr fontId="2" type="noConversion"/>
  </si>
  <si>
    <t>M50</t>
    <phoneticPr fontId="2" type="noConversion"/>
  </si>
  <si>
    <t>토레스</t>
    <phoneticPr fontId="2" type="noConversion"/>
  </si>
  <si>
    <t>T7 4WD</t>
    <phoneticPr fontId="2" type="noConversion"/>
  </si>
  <si>
    <t>Z</t>
    <phoneticPr fontId="2" type="noConversion"/>
  </si>
  <si>
    <t>T7 2WD</t>
    <phoneticPr fontId="2" type="noConversion"/>
  </si>
  <si>
    <t>T5 4WD</t>
    <phoneticPr fontId="2" type="noConversion"/>
  </si>
  <si>
    <t>T5 2WD</t>
    <phoneticPr fontId="2" type="noConversion"/>
  </si>
  <si>
    <t>하이리무진 가솔린 3.5 시그니처 (7인승)</t>
    <phoneticPr fontId="2" type="noConversion"/>
  </si>
  <si>
    <t>O&gt;B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</si>
  <si>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</si>
  <si>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(11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</si>
  <si>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KA4 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</si>
  <si>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</si>
  <si>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O&gt;L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</si>
  <si>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</si>
  <si>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</si>
  <si>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</si>
  <si>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1.0 밴프레스티지</t>
    <phoneticPr fontId="2" type="noConversion"/>
  </si>
  <si>
    <t>I</t>
    <phoneticPr fontId="2" type="noConversion"/>
  </si>
  <si>
    <t>C</t>
    <phoneticPr fontId="2" type="noConversion"/>
  </si>
  <si>
    <t>G</t>
    <phoneticPr fontId="2" type="noConversion"/>
  </si>
  <si>
    <t>I&gt;G</t>
    <phoneticPr fontId="2" type="noConversion"/>
  </si>
  <si>
    <t>G&gt;I</t>
    <phoneticPr fontId="2" type="noConversion"/>
  </si>
  <si>
    <t>G &gt; I</t>
    <phoneticPr fontId="2" type="noConversion"/>
  </si>
  <si>
    <t>F &gt; L</t>
    <phoneticPr fontId="2" type="noConversion"/>
  </si>
  <si>
    <t>T &gt; M</t>
    <phoneticPr fontId="2" type="noConversion"/>
  </si>
  <si>
    <t>I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</si>
  <si>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</si>
  <si>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</si>
  <si>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R</t>
    <phoneticPr fontId="2" type="noConversion"/>
  </si>
  <si>
    <t>Z</t>
    <phoneticPr fontId="2" type="noConversion"/>
  </si>
  <si>
    <t>O&gt;R</t>
    <phoneticPr fontId="2" type="noConversion"/>
  </si>
  <si>
    <t xml:space="preserve"> </t>
    <phoneticPr fontId="2" type="noConversion"/>
  </si>
  <si>
    <t>가솔린 2.5T 익스클루시브</t>
    <phoneticPr fontId="2" type="noConversion"/>
  </si>
  <si>
    <t xml:space="preserve"> 2.2 디젤 캘리그래피 5인</t>
  </si>
  <si>
    <t xml:space="preserve"> 2.2 디젤 프리미엄 초이스 7인</t>
  </si>
  <si>
    <t xml:space="preserve"> 2.2 디젤 프리미엄 7인</t>
  </si>
  <si>
    <t xml:space="preserve"> 2.2 디젤 프레스티지 7인</t>
  </si>
  <si>
    <t xml:space="preserve"> 2.2 디젤 프리미엄 초이스 5인</t>
  </si>
  <si>
    <t xml:space="preserve"> 2.2 디젤 캘리그래피 7인</t>
  </si>
  <si>
    <t xml:space="preserve"> 2.2 디젤 프레스트지 5인</t>
  </si>
  <si>
    <t xml:space="preserve"> 2.2 디젤 프리미엄 5인</t>
  </si>
  <si>
    <t xml:space="preserve"> 2.2 디젤 익스클루시브 (5인승)</t>
  </si>
  <si>
    <t>N</t>
    <phoneticPr fontId="2" type="noConversion"/>
  </si>
  <si>
    <t>렉스턴 스포츠 칸 쿨멘</t>
    <phoneticPr fontId="2" type="noConversion"/>
  </si>
  <si>
    <t>디젤2.2 4WD 와일드</t>
    <phoneticPr fontId="2" type="noConversion"/>
  </si>
  <si>
    <t>디젤2.2 4WD 노블레스</t>
    <phoneticPr fontId="2" type="noConversion"/>
  </si>
  <si>
    <t>디젤2.2 4WD 프레스티지</t>
    <phoneticPr fontId="2" type="noConversion"/>
  </si>
  <si>
    <t>디젤2.2 4WD 와일드 플러스</t>
    <phoneticPr fontId="2" type="noConversion"/>
  </si>
  <si>
    <t>디젤2.2 2WD 와일드</t>
    <phoneticPr fontId="2" type="noConversion"/>
  </si>
  <si>
    <t>디젤2.2 2WD 노블레스</t>
    <phoneticPr fontId="2" type="noConversion"/>
  </si>
  <si>
    <t>디젤2.2 2WD 프레스티지</t>
    <phoneticPr fontId="2" type="noConversion"/>
  </si>
  <si>
    <t>디젤2.2 2WD 와일드 플러스</t>
    <phoneticPr fontId="2" type="noConversion"/>
  </si>
  <si>
    <t>렉스턴 스포츠 쿨멘</t>
    <phoneticPr fontId="2" type="noConversion"/>
  </si>
  <si>
    <t>H&gt;P</t>
    <phoneticPr fontId="2" type="noConversion"/>
  </si>
  <si>
    <t>E200 Avantgarde</t>
    <phoneticPr fontId="2" type="noConversion"/>
  </si>
  <si>
    <t>E220d 4MATIC Exclusive</t>
    <phoneticPr fontId="2" type="noConversion"/>
  </si>
  <si>
    <t>A&gt;C</t>
    <phoneticPr fontId="2" type="noConversion"/>
  </si>
  <si>
    <t>F&gt;E</t>
    <phoneticPr fontId="2" type="noConversion"/>
  </si>
  <si>
    <t>i4 그란쿠페</t>
    <phoneticPr fontId="2" type="noConversion"/>
  </si>
  <si>
    <t>M50 Pro</t>
    <phoneticPr fontId="2" type="noConversion"/>
  </si>
  <si>
    <t>M60</t>
    <phoneticPr fontId="2" type="noConversion"/>
  </si>
  <si>
    <t>M60 Pro</t>
    <phoneticPr fontId="2" type="noConversion"/>
  </si>
  <si>
    <t>50e</t>
    <phoneticPr fontId="2" type="noConversion"/>
  </si>
  <si>
    <t>E&gt;J</t>
    <phoneticPr fontId="2" type="noConversion"/>
  </si>
  <si>
    <t>J&gt;E</t>
    <phoneticPr fontId="2" type="noConversion"/>
  </si>
  <si>
    <t>E&gt;U</t>
    <phoneticPr fontId="2" type="noConversion"/>
  </si>
  <si>
    <t>O</t>
    <phoneticPr fontId="2" type="noConversion"/>
  </si>
  <si>
    <t>스포트백 S Quattro</t>
    <phoneticPr fontId="2" type="noConversion"/>
  </si>
  <si>
    <t>S Quattro</t>
    <phoneticPr fontId="2" type="noConversion"/>
  </si>
  <si>
    <t>35 TDI Sportback</t>
    <phoneticPr fontId="2" type="noConversion"/>
  </si>
  <si>
    <t>35 TDI premium Sportback</t>
    <phoneticPr fontId="2" type="noConversion"/>
  </si>
  <si>
    <t>40 TFSI Sportback</t>
    <phoneticPr fontId="2" type="noConversion"/>
  </si>
  <si>
    <t>e-tron 40 스포트백</t>
    <phoneticPr fontId="2" type="noConversion"/>
  </si>
  <si>
    <t>e-tron 40 Premium 스포트백</t>
    <phoneticPr fontId="2" type="noConversion"/>
  </si>
  <si>
    <t>e-tron 40</t>
    <phoneticPr fontId="2" type="noConversion"/>
  </si>
  <si>
    <t>e-tron 40 Premium</t>
    <phoneticPr fontId="2" type="noConversion"/>
  </si>
  <si>
    <t>40 TDI Quattro 스포트백</t>
    <phoneticPr fontId="2" type="noConversion"/>
  </si>
  <si>
    <t>40 TDI Quattro Premium 스포트백</t>
    <phoneticPr fontId="2" type="noConversion"/>
  </si>
  <si>
    <t xml:space="preserve"> 45 TFSI Q</t>
  </si>
  <si>
    <t xml:space="preserve"> 45 TFSI Q premium</t>
  </si>
  <si>
    <t xml:space="preserve"> 45 TFSI Q 스포트백</t>
    <phoneticPr fontId="2" type="noConversion"/>
  </si>
  <si>
    <t xml:space="preserve"> 45 TFSI Q premium 스포트백</t>
    <phoneticPr fontId="2" type="noConversion"/>
  </si>
  <si>
    <t>M</t>
    <phoneticPr fontId="2" type="noConversion"/>
  </si>
  <si>
    <t>SQ5 TFSI</t>
    <phoneticPr fontId="2" type="noConversion"/>
  </si>
  <si>
    <t>SQ5 TFSI 스포트백</t>
    <phoneticPr fontId="2" type="noConversion"/>
  </si>
  <si>
    <t>Y</t>
    <phoneticPr fontId="2" type="noConversion"/>
  </si>
  <si>
    <t>배기량2359&gt;1598</t>
    <phoneticPr fontId="2" type="noConversion"/>
  </si>
  <si>
    <t>I</t>
    <phoneticPr fontId="2" type="noConversion"/>
  </si>
  <si>
    <t>O&gt;I</t>
    <phoneticPr fontId="2" type="noConversion"/>
  </si>
  <si>
    <t>O&gt;I</t>
    <phoneticPr fontId="2" type="noConversion"/>
  </si>
  <si>
    <t>O</t>
    <phoneticPr fontId="2" type="noConversion"/>
  </si>
  <si>
    <t>T&gt;O</t>
    <phoneticPr fontId="2" type="noConversion"/>
  </si>
  <si>
    <t>G90 3.5T 48V 2WD</t>
    <phoneticPr fontId="2" type="noConversion"/>
  </si>
  <si>
    <t>G90 3.5T 48V 2WD+프레스티지 컬렉션</t>
    <phoneticPr fontId="2" type="noConversion"/>
  </si>
  <si>
    <t>Z</t>
    <phoneticPr fontId="2" type="noConversion"/>
  </si>
  <si>
    <t>K</t>
    <phoneticPr fontId="2" type="noConversion"/>
  </si>
  <si>
    <t>G90 3.5T 48V  AWD</t>
    <phoneticPr fontId="2" type="noConversion"/>
  </si>
  <si>
    <t>G90 3.5T 48V AWD+프레스티지 컬렉션</t>
    <phoneticPr fontId="2" type="noConversion"/>
  </si>
  <si>
    <t>P</t>
    <phoneticPr fontId="2" type="noConversion"/>
  </si>
  <si>
    <t>1.6 2WD 익스클루시브 HEV</t>
    <phoneticPr fontId="2" type="noConversion"/>
  </si>
  <si>
    <t>1.6 2WD 캘리그래피 HEV</t>
    <phoneticPr fontId="2" type="noConversion"/>
  </si>
  <si>
    <t>1.6 2WD 프레스티지 HEV</t>
    <phoneticPr fontId="2" type="noConversion"/>
  </si>
  <si>
    <t>1.6 2WD 프레스티지 초이스 HEV</t>
    <phoneticPr fontId="2" type="noConversion"/>
  </si>
  <si>
    <t>1.6 AWD 익스클루시브 HEV</t>
    <phoneticPr fontId="2" type="noConversion"/>
  </si>
  <si>
    <t>1.6 AWD 캘리그래피 HEV</t>
    <phoneticPr fontId="2" type="noConversion"/>
  </si>
  <si>
    <t>1.6 AWD 프레스티지 HEV</t>
    <phoneticPr fontId="2" type="noConversion"/>
  </si>
  <si>
    <t>1.6 AWD 프레스티지 초이스 HEV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</si>
  <si>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하이리무진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(4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 HEV</t>
    </r>
    <phoneticPr fontId="2" type="noConversion"/>
  </si>
  <si>
    <t>하이리무진 1.6터보 시그니처 (9인승) HEV</t>
    <phoneticPr fontId="2" type="noConversion"/>
  </si>
  <si>
    <t>하이리무진 1.6터보 시그니처 (7인승) HEV</t>
    <phoneticPr fontId="2" type="noConversion"/>
  </si>
  <si>
    <t>하이브리드 1.6터보 시그니처 (9인승) HEV</t>
    <phoneticPr fontId="2" type="noConversion"/>
  </si>
  <si>
    <t>감면조건</t>
    <phoneticPr fontId="2" type="noConversion"/>
  </si>
  <si>
    <t>카루스</t>
    <phoneticPr fontId="2" type="noConversion"/>
  </si>
  <si>
    <t>xDrive50e LCI xLine</t>
    <phoneticPr fontId="2" type="noConversion"/>
  </si>
  <si>
    <t>45e&gt;50e 변경</t>
    <phoneticPr fontId="2" type="noConversion"/>
  </si>
  <si>
    <t>xDrive50e LCI M Sport Package Pro</t>
    <phoneticPr fontId="2" type="noConversion"/>
  </si>
  <si>
    <t>50e xDrive xLine LCI (P1)</t>
    <phoneticPr fontId="2" type="noConversion"/>
  </si>
  <si>
    <t>GLE 400e 4matic Coupe</t>
    <phoneticPr fontId="2" type="noConversion"/>
  </si>
  <si>
    <t>GLS 600 4Matic Manufaktur</t>
    <phoneticPr fontId="2" type="noConversion"/>
  </si>
  <si>
    <t>0001</t>
    <phoneticPr fontId="2" type="noConversion"/>
  </si>
  <si>
    <t>63 S 4matic+쿠페</t>
    <phoneticPr fontId="2" type="noConversion"/>
  </si>
  <si>
    <t>43 4matic+쿠페</t>
    <phoneticPr fontId="2" type="noConversion"/>
  </si>
  <si>
    <t xml:space="preserve">sDrive 20i M Sport </t>
    <phoneticPr fontId="2" type="noConversion"/>
  </si>
  <si>
    <t>sDrive 20i Xline</t>
    <phoneticPr fontId="2" type="noConversion"/>
  </si>
  <si>
    <t>base</t>
    <phoneticPr fontId="2" type="noConversion"/>
  </si>
  <si>
    <t>4S</t>
    <phoneticPr fontId="2" type="noConversion"/>
  </si>
  <si>
    <t>Turbo</t>
    <phoneticPr fontId="2" type="noConversion"/>
  </si>
  <si>
    <t>Turbo S</t>
    <phoneticPr fontId="2" type="noConversion"/>
  </si>
  <si>
    <t>크로스 투리스모 Turbo</t>
    <phoneticPr fontId="2" type="noConversion"/>
  </si>
  <si>
    <t>크로스 투리스모 4</t>
    <phoneticPr fontId="2" type="noConversion"/>
  </si>
  <si>
    <t>크로스 투리스모 4S</t>
    <phoneticPr fontId="2" type="noConversion"/>
  </si>
  <si>
    <t>Turbo S E-Hybrid</t>
    <phoneticPr fontId="2" type="noConversion"/>
  </si>
  <si>
    <t>P550e Dynamic HSE</t>
    <phoneticPr fontId="2" type="noConversion"/>
  </si>
  <si>
    <t xml:space="preserve">Discovery </t>
  </si>
  <si>
    <t>S3 2.0 TFSI</t>
    <phoneticPr fontId="2" type="noConversion"/>
  </si>
  <si>
    <t>S4 3.0 TFSI</t>
    <phoneticPr fontId="2" type="noConversion"/>
  </si>
  <si>
    <t>S</t>
    <phoneticPr fontId="2" type="noConversion"/>
  </si>
  <si>
    <t>2.2 디젤 AWD</t>
    <phoneticPr fontId="2" type="noConversion"/>
  </si>
  <si>
    <t xml:space="preserve">2.2 디젤 2WD </t>
    <phoneticPr fontId="2" type="noConversion"/>
  </si>
  <si>
    <t>가솔린 터보 2.5 AWD</t>
    <phoneticPr fontId="2" type="noConversion"/>
  </si>
  <si>
    <t>가솔린 터보 3.5 2WD</t>
    <phoneticPr fontId="2" type="noConversion"/>
  </si>
  <si>
    <t>가솔린 터보 2.5 2WD</t>
    <phoneticPr fontId="2" type="noConversion"/>
  </si>
  <si>
    <t>가솔린 터보 3.5 AWD</t>
    <phoneticPr fontId="2" type="noConversion"/>
  </si>
  <si>
    <t>2023년</t>
    <phoneticPr fontId="2" type="noConversion"/>
  </si>
  <si>
    <t>" 선택</t>
    <phoneticPr fontId="2" type="noConversion"/>
  </si>
  <si>
    <t>▲ '23년식 차량의 경우 "2023년" 선택 必</t>
    <phoneticPr fontId="2" type="noConversion"/>
  </si>
  <si>
    <t>A200d 세단</t>
    <phoneticPr fontId="2" type="noConversion"/>
  </si>
  <si>
    <t>A250 4matic  세단</t>
    <phoneticPr fontId="2" type="noConversion"/>
  </si>
  <si>
    <t>AMG A 35 4매틱 세단</t>
    <phoneticPr fontId="2" type="noConversion"/>
  </si>
  <si>
    <t>AMG A 45 4매틱+</t>
  </si>
  <si>
    <t>AMG CLA 45 S 4매틱+</t>
  </si>
  <si>
    <t>CLA 250 4매틱</t>
  </si>
  <si>
    <t>AMG CLS 53 4매틱+</t>
  </si>
  <si>
    <t>CLS 300 d 4매틱</t>
  </si>
  <si>
    <t>CLS 450 4매틱</t>
  </si>
  <si>
    <t>AMG C 43 4매틱 쿠페</t>
  </si>
  <si>
    <t>EQA 250 일렉트릭 아트</t>
  </si>
  <si>
    <t>320d</t>
    <phoneticPr fontId="2" type="noConversion"/>
  </si>
  <si>
    <t>잔가군</t>
    <phoneticPr fontId="2" type="noConversion"/>
  </si>
  <si>
    <t>모터원</t>
    <phoneticPr fontId="8" type="noConversion"/>
  </si>
  <si>
    <t>※ 필요한 항목_은지</t>
    <phoneticPr fontId="2" type="noConversion"/>
  </si>
  <si>
    <t>※ 추후 필요한 항목_은지</t>
    <phoneticPr fontId="2" type="noConversion"/>
  </si>
  <si>
    <t>2024년</t>
    <phoneticPr fontId="2" type="noConversion"/>
  </si>
  <si>
    <t xml:space="preserve">S 580 4matic </t>
    <phoneticPr fontId="2" type="noConversion"/>
  </si>
  <si>
    <t>프로모션여부</t>
    <phoneticPr fontId="2" type="noConversion"/>
  </si>
  <si>
    <t>Panamera 4 Executive</t>
    <phoneticPr fontId="2" type="noConversion"/>
  </si>
  <si>
    <t>Cayenne coupe turbo GT</t>
    <phoneticPr fontId="2" type="noConversion"/>
  </si>
  <si>
    <t>Carrera 4 GTS 카브리올레</t>
    <phoneticPr fontId="2" type="noConversion"/>
  </si>
  <si>
    <t>Carrera 4 카브리올레</t>
    <phoneticPr fontId="2" type="noConversion"/>
  </si>
  <si>
    <t>carrera 4s 카브리올레</t>
    <phoneticPr fontId="2" type="noConversion"/>
  </si>
  <si>
    <t>Marcan Turbo</t>
    <phoneticPr fontId="2" type="noConversion"/>
  </si>
  <si>
    <t>718 Boxster GTS 4.0</t>
    <phoneticPr fontId="2" type="noConversion"/>
  </si>
  <si>
    <t>BOXSTER</t>
    <phoneticPr fontId="2" type="noConversion"/>
  </si>
  <si>
    <t>GTS</t>
    <phoneticPr fontId="2" type="noConversion"/>
  </si>
  <si>
    <t>B4 AWD 플러스 브라이트</t>
    <phoneticPr fontId="2" type="noConversion"/>
  </si>
  <si>
    <t>B4 AWD 얼티메이트 브라이트</t>
    <phoneticPr fontId="2" type="noConversion"/>
  </si>
  <si>
    <t>B4 AWD 다크에디션</t>
    <phoneticPr fontId="2" type="noConversion"/>
  </si>
  <si>
    <t>B5 AWD 플러스 브라이트</t>
    <phoneticPr fontId="2" type="noConversion"/>
  </si>
  <si>
    <t>B5 AWD 얼티메이트 브라이트</t>
    <phoneticPr fontId="2" type="noConversion"/>
  </si>
  <si>
    <t>B6 AWD 얼티메이트 브라이트</t>
    <phoneticPr fontId="2" type="noConversion"/>
  </si>
  <si>
    <t>T8 AWD 얼티메이트 브라이트</t>
    <phoneticPr fontId="2" type="noConversion"/>
  </si>
  <si>
    <t>B6 AWD 플러스 브라이트</t>
    <phoneticPr fontId="2" type="noConversion"/>
  </si>
  <si>
    <t>B5 얼티메이트 브라이트</t>
    <phoneticPr fontId="2" type="noConversion"/>
  </si>
  <si>
    <t>C40 리차지</t>
    <phoneticPr fontId="2" type="noConversion"/>
  </si>
  <si>
    <t>트윈 얼티메이트</t>
    <phoneticPr fontId="2" type="noConversion"/>
  </si>
  <si>
    <t>350h</t>
    <phoneticPr fontId="2" type="noConversion"/>
  </si>
  <si>
    <t>450h</t>
    <phoneticPr fontId="2" type="noConversion"/>
  </si>
  <si>
    <t>500h</t>
    <phoneticPr fontId="2" type="noConversion"/>
  </si>
  <si>
    <t>XSE</t>
    <phoneticPr fontId="2" type="noConversion"/>
  </si>
  <si>
    <t>하이브리드 2WD</t>
    <phoneticPr fontId="2" type="noConversion"/>
  </si>
  <si>
    <t>하이브리드 AWD</t>
    <phoneticPr fontId="2" type="noConversion"/>
  </si>
  <si>
    <t>HIGHLAND</t>
  </si>
  <si>
    <t>리미티드</t>
    <phoneticPr fontId="2" type="noConversion"/>
  </si>
  <si>
    <t>플래티넘</t>
    <phoneticPr fontId="2" type="noConversion"/>
  </si>
  <si>
    <t>4.0 S</t>
    <phoneticPr fontId="2" type="noConversion"/>
  </si>
  <si>
    <t>테크니카</t>
    <phoneticPr fontId="2" type="noConversion"/>
  </si>
  <si>
    <t>로마</t>
    <phoneticPr fontId="2" type="noConversion"/>
  </si>
  <si>
    <t>컨버터블 GT</t>
    <phoneticPr fontId="2" type="noConversion"/>
  </si>
  <si>
    <t>SF90 스트라달레</t>
    <phoneticPr fontId="2" type="noConversion"/>
  </si>
  <si>
    <t>V12</t>
    <phoneticPr fontId="2" type="noConversion"/>
  </si>
  <si>
    <t>F8 스파이더</t>
    <phoneticPr fontId="2" type="noConversion"/>
  </si>
  <si>
    <t>EWB</t>
    <phoneticPr fontId="2" type="noConversion"/>
  </si>
  <si>
    <t>팬텀</t>
    <phoneticPr fontId="2" type="noConversion"/>
  </si>
  <si>
    <t>SWB</t>
    <phoneticPr fontId="2" type="noConversion"/>
  </si>
  <si>
    <t>스펙터</t>
    <phoneticPr fontId="2" type="noConversion"/>
  </si>
  <si>
    <t>쿠페</t>
    <phoneticPr fontId="2" type="noConversion"/>
  </si>
  <si>
    <t>아투라</t>
    <phoneticPr fontId="2" type="noConversion"/>
  </si>
  <si>
    <t>V6</t>
    <phoneticPr fontId="2" type="noConversion"/>
  </si>
  <si>
    <t>DBX</t>
    <phoneticPr fontId="2" type="noConversion"/>
  </si>
  <si>
    <t>V8 DBX 707</t>
    <phoneticPr fontId="2" type="noConversion"/>
  </si>
  <si>
    <t>V12 볼란테</t>
    <phoneticPr fontId="2" type="noConversion"/>
  </si>
  <si>
    <t>볼란테 4.0 V8</t>
    <phoneticPr fontId="2" type="noConversion"/>
  </si>
  <si>
    <t>A6 45 TDI</t>
    <phoneticPr fontId="2" type="noConversion"/>
  </si>
  <si>
    <t>A6 45 TFSI</t>
    <phoneticPr fontId="2" type="noConversion"/>
  </si>
  <si>
    <t>A6 50 TDI</t>
    <phoneticPr fontId="2" type="noConversion"/>
  </si>
  <si>
    <t>RS6</t>
    <phoneticPr fontId="2" type="noConversion"/>
  </si>
  <si>
    <t>35 TDI</t>
    <phoneticPr fontId="2" type="noConversion"/>
  </si>
  <si>
    <t>40 TDI</t>
    <phoneticPr fontId="2" type="noConversion"/>
  </si>
  <si>
    <t>S4</t>
    <phoneticPr fontId="2" type="noConversion"/>
  </si>
  <si>
    <t>Coupe 45 TFSI</t>
    <phoneticPr fontId="2" type="noConversion"/>
  </si>
  <si>
    <t>RS5</t>
    <phoneticPr fontId="2" type="noConversion"/>
  </si>
  <si>
    <t>RS7</t>
    <phoneticPr fontId="2" type="noConversion"/>
  </si>
  <si>
    <t>S3</t>
    <phoneticPr fontId="2" type="noConversion"/>
  </si>
  <si>
    <t>40 TFSI 프리미엄</t>
    <phoneticPr fontId="2" type="noConversion"/>
  </si>
  <si>
    <t>Q7 45 TDI</t>
    <phoneticPr fontId="2" type="noConversion"/>
  </si>
  <si>
    <t>Q7 50 TDI</t>
    <phoneticPr fontId="2" type="noConversion"/>
  </si>
  <si>
    <t>Q7 55 TFSI</t>
    <phoneticPr fontId="2" type="noConversion"/>
  </si>
  <si>
    <t>Coupe S5 3.0 TFSI</t>
    <phoneticPr fontId="2" type="noConversion"/>
  </si>
  <si>
    <t>L 60 TFSI Quattro (5인승)</t>
    <phoneticPr fontId="2" type="noConversion"/>
  </si>
  <si>
    <t>L 60 TFSI Quattro (4인승)</t>
    <phoneticPr fontId="2" type="noConversion"/>
  </si>
  <si>
    <t>RS3</t>
    <phoneticPr fontId="2" type="noConversion"/>
  </si>
  <si>
    <t>TFSI</t>
    <phoneticPr fontId="2" type="noConversion"/>
  </si>
  <si>
    <t>스포트백 TFSI</t>
    <phoneticPr fontId="2" type="noConversion"/>
  </si>
  <si>
    <t>아반트 TFSI 콰트로</t>
    <phoneticPr fontId="2" type="noConversion"/>
  </si>
  <si>
    <t>아반트 퍼포먼스</t>
    <phoneticPr fontId="2" type="noConversion"/>
  </si>
  <si>
    <t>퍼포먼스</t>
    <phoneticPr fontId="2" type="noConversion"/>
  </si>
  <si>
    <t>TFSI 콰트로</t>
    <phoneticPr fontId="2" type="noConversion"/>
  </si>
  <si>
    <t>RSQ8</t>
    <phoneticPr fontId="2" type="noConversion"/>
  </si>
  <si>
    <t>4.0 TFSI 콰트로</t>
    <phoneticPr fontId="2" type="noConversion"/>
  </si>
  <si>
    <t>90 D250 XS 에디션</t>
    <phoneticPr fontId="2" type="noConversion"/>
  </si>
  <si>
    <t>110 D250 SE</t>
    <phoneticPr fontId="2" type="noConversion"/>
  </si>
  <si>
    <t>110 D300 X-다이나믹 HSE</t>
    <phoneticPr fontId="2" type="noConversion"/>
  </si>
  <si>
    <t>130 D300 X-다이나믹 HSE</t>
    <phoneticPr fontId="2" type="noConversion"/>
  </si>
  <si>
    <t>90 P400 X</t>
    <phoneticPr fontId="2" type="noConversion"/>
  </si>
  <si>
    <t>110 P400 X</t>
    <phoneticPr fontId="2" type="noConversion"/>
  </si>
  <si>
    <t>130 P400 X-다이나믹 HSE</t>
    <phoneticPr fontId="2" type="noConversion"/>
  </si>
  <si>
    <t>110 P300 X-다이나믹 SE</t>
    <phoneticPr fontId="2" type="noConversion"/>
  </si>
  <si>
    <t>P250 S</t>
    <phoneticPr fontId="2" type="noConversion"/>
  </si>
  <si>
    <t>P250 Dynamic SE</t>
    <phoneticPr fontId="2" type="noConversion"/>
  </si>
  <si>
    <t>P400e Dynamic SE</t>
    <phoneticPr fontId="2" type="noConversion"/>
  </si>
  <si>
    <t>P400 Dynamic HSE</t>
    <phoneticPr fontId="2" type="noConversion"/>
  </si>
  <si>
    <t>P250 다이나믹 SE</t>
    <phoneticPr fontId="2" type="noConversion"/>
  </si>
  <si>
    <t>AB P615 SV</t>
    <phoneticPr fontId="2" type="noConversion"/>
  </si>
  <si>
    <t>D350 LWB</t>
    <phoneticPr fontId="2" type="noConversion"/>
  </si>
  <si>
    <t>P530 AB LWB(5seat)</t>
    <phoneticPr fontId="2" type="noConversion"/>
  </si>
  <si>
    <t>0976</t>
  </si>
  <si>
    <t>0977</t>
  </si>
  <si>
    <t>0981</t>
  </si>
  <si>
    <t>0982</t>
  </si>
  <si>
    <t>0983</t>
  </si>
  <si>
    <t>0984</t>
  </si>
  <si>
    <t>0990</t>
  </si>
  <si>
    <t>1000</t>
  </si>
  <si>
    <t>Range Rover Evoque</t>
    <phoneticPr fontId="2" type="noConversion"/>
  </si>
  <si>
    <t>검토용1</t>
    <phoneticPr fontId="2" type="noConversion"/>
  </si>
  <si>
    <t>검토용2</t>
  </si>
  <si>
    <t>검토용3</t>
  </si>
  <si>
    <t>0002</t>
    <phoneticPr fontId="2" type="noConversion"/>
  </si>
  <si>
    <t>P550e SWB</t>
    <phoneticPr fontId="2" type="noConversion"/>
  </si>
  <si>
    <t>1군</t>
  </si>
  <si>
    <t>2군</t>
  </si>
  <si>
    <t>3군</t>
  </si>
  <si>
    <t>4군</t>
  </si>
  <si>
    <t>5군</t>
  </si>
  <si>
    <t>6군</t>
  </si>
  <si>
    <t>7군</t>
  </si>
  <si>
    <t>8군</t>
  </si>
  <si>
    <t>9군</t>
  </si>
  <si>
    <t>10군</t>
  </si>
  <si>
    <t>11군</t>
  </si>
  <si>
    <t>12군</t>
  </si>
  <si>
    <t>13군</t>
  </si>
  <si>
    <t>14군</t>
  </si>
  <si>
    <t>15군</t>
  </si>
  <si>
    <t>16군</t>
  </si>
  <si>
    <t>17군</t>
  </si>
  <si>
    <t>18군</t>
  </si>
  <si>
    <t>19군</t>
  </si>
  <si>
    <t>20군</t>
  </si>
  <si>
    <t>21군</t>
  </si>
  <si>
    <t>22군</t>
  </si>
  <si>
    <t>23군</t>
  </si>
  <si>
    <t>24군</t>
  </si>
  <si>
    <t>25군</t>
  </si>
  <si>
    <t>Cayenne turbo GT</t>
    <phoneticPr fontId="2" type="noConversion"/>
  </si>
  <si>
    <t>하이브리드</t>
    <phoneticPr fontId="2" type="noConversion"/>
  </si>
  <si>
    <t>630i xDrive GT</t>
    <phoneticPr fontId="2" type="noConversion"/>
  </si>
  <si>
    <t>640i xDrive GT</t>
    <phoneticPr fontId="2" type="noConversion"/>
  </si>
  <si>
    <t>620d GT</t>
    <phoneticPr fontId="2" type="noConversion"/>
  </si>
  <si>
    <t>GLE 53 AMG 4Matic+</t>
    <phoneticPr fontId="2" type="noConversion"/>
  </si>
  <si>
    <t>Z</t>
    <phoneticPr fontId="2" type="noConversion"/>
  </si>
  <si>
    <t>승용RV</t>
    <phoneticPr fontId="2" type="noConversion"/>
  </si>
  <si>
    <t>승용차</t>
    <phoneticPr fontId="2" type="noConversion"/>
  </si>
  <si>
    <t>검토©</t>
    <phoneticPr fontId="2" type="noConversion"/>
  </si>
  <si>
    <t>19</t>
  </si>
  <si>
    <t>20</t>
  </si>
  <si>
    <t>18</t>
  </si>
  <si>
    <t>아우토슈타트/스투트가르트</t>
    <phoneticPr fontId="8" type="noConversion"/>
  </si>
  <si>
    <t>경남자동차</t>
    <phoneticPr fontId="2" type="noConversion"/>
  </si>
  <si>
    <t>16군</t>
    <phoneticPr fontId="2" type="noConversion"/>
  </si>
  <si>
    <t>중앙 / 한성모터스</t>
    <phoneticPr fontId="8" type="noConversion"/>
  </si>
  <si>
    <t>아이언오토 / KCC오토(벤츠)</t>
    <phoneticPr fontId="8" type="noConversion"/>
  </si>
  <si>
    <t>디올뉴 프리미엄</t>
    <phoneticPr fontId="2" type="noConversion"/>
  </si>
  <si>
    <t>디올뉴 익스클루시브</t>
    <phoneticPr fontId="2" type="noConversion"/>
  </si>
  <si>
    <t>디올뉴 캘리그래피</t>
    <phoneticPr fontId="2" type="noConversion"/>
  </si>
  <si>
    <t>디올뉴 2.5 2WD</t>
    <phoneticPr fontId="2" type="noConversion"/>
  </si>
  <si>
    <t>디올뉴 3.5 2WD</t>
    <phoneticPr fontId="2" type="noConversion"/>
  </si>
  <si>
    <t>디올뉴 3.5 4WD</t>
    <phoneticPr fontId="2" type="noConversion"/>
  </si>
  <si>
    <t>삼천리모터스</t>
    <phoneticPr fontId="2" type="noConversion"/>
  </si>
  <si>
    <t>16군</t>
    <phoneticPr fontId="2" type="noConversion"/>
  </si>
  <si>
    <t>7군</t>
    <phoneticPr fontId="2" type="noConversion"/>
  </si>
  <si>
    <t>EQS450+ AMG Line</t>
    <phoneticPr fontId="2" type="noConversion"/>
  </si>
  <si>
    <t>EQS580+ AMG Line</t>
    <phoneticPr fontId="2" type="noConversion"/>
  </si>
  <si>
    <t>EQS350</t>
    <phoneticPr fontId="2" type="noConversion"/>
  </si>
  <si>
    <t>120i M Sport Package</t>
  </si>
  <si>
    <t>M440i xDrive Coupe</t>
  </si>
  <si>
    <t>M440i xDrive Convertible</t>
  </si>
  <si>
    <t>M850i xDrive Coupe</t>
  </si>
  <si>
    <t>xDrive 20i xLine</t>
  </si>
  <si>
    <t>xDrive 20i M Sport Package</t>
  </si>
  <si>
    <t>xDrive 20d xline</t>
  </si>
  <si>
    <t>xDrive 20d M Sport Package</t>
  </si>
  <si>
    <t>xDrive 30d M Sport Package</t>
  </si>
  <si>
    <t>xDrive 30e xline</t>
  </si>
  <si>
    <t>xDrive 30e M Sport Package</t>
  </si>
  <si>
    <t>Cabriolet 45 TFSI Quattro Premium</t>
  </si>
  <si>
    <t>420i Coupe M Sport Package</t>
    <phoneticPr fontId="2" type="noConversion"/>
  </si>
  <si>
    <t>C잔가</t>
    <phoneticPr fontId="8" type="noConversion"/>
  </si>
  <si>
    <t>17군</t>
    <phoneticPr fontId="2" type="noConversion"/>
  </si>
  <si>
    <t>2.0 GTI</t>
    <phoneticPr fontId="2" type="noConversion"/>
  </si>
  <si>
    <t>무연</t>
    <phoneticPr fontId="2" type="noConversion"/>
  </si>
  <si>
    <t>13군</t>
    <phoneticPr fontId="2" type="noConversion"/>
  </si>
  <si>
    <t>1.5 TSI Premium</t>
    <phoneticPr fontId="2" type="noConversion"/>
  </si>
  <si>
    <t>1.5 TSI Prestige</t>
    <phoneticPr fontId="2" type="noConversion"/>
  </si>
  <si>
    <t>15군</t>
    <phoneticPr fontId="2" type="noConversion"/>
  </si>
  <si>
    <t>2.0 TSI</t>
    <phoneticPr fontId="2" type="noConversion"/>
  </si>
  <si>
    <t>10군</t>
    <phoneticPr fontId="2" type="noConversion"/>
  </si>
  <si>
    <t>14군</t>
    <phoneticPr fontId="2" type="noConversion"/>
  </si>
  <si>
    <t>C 300 4매틱 AMG 라인</t>
    <phoneticPr fontId="2" type="noConversion"/>
  </si>
  <si>
    <t>C 300 4매틱 아방가르드</t>
    <phoneticPr fontId="2" type="noConversion"/>
  </si>
  <si>
    <t>9군</t>
    <phoneticPr fontId="2" type="noConversion"/>
  </si>
  <si>
    <t>22군</t>
    <phoneticPr fontId="2" type="noConversion"/>
  </si>
  <si>
    <t>11군</t>
    <phoneticPr fontId="2" type="noConversion"/>
  </si>
  <si>
    <t xml:space="preserve"> 300e 4MATIC Coupe</t>
  </si>
  <si>
    <t>GLE 53 AMG 4Matic+ 쿠페</t>
    <phoneticPr fontId="2" type="noConversion"/>
  </si>
  <si>
    <t>S 450d 4matic</t>
    <phoneticPr fontId="2" type="noConversion"/>
  </si>
  <si>
    <t>S 500 4matic</t>
    <phoneticPr fontId="2" type="noConversion"/>
  </si>
  <si>
    <t>S63 E 퍼포먼스</t>
    <phoneticPr fontId="2" type="noConversion"/>
  </si>
  <si>
    <t>x5 xDrive 40i m sport</t>
    <phoneticPr fontId="2" type="noConversion"/>
  </si>
  <si>
    <t>x5 xDrive 40d M스포츠 프로</t>
    <phoneticPr fontId="2" type="noConversion"/>
  </si>
  <si>
    <t>x5 xDrive 40d M스포츠 프로 LCI</t>
    <phoneticPr fontId="2" type="noConversion"/>
  </si>
  <si>
    <t>8군</t>
    <phoneticPr fontId="2" type="noConversion"/>
  </si>
  <si>
    <t>3 Series</t>
    <phoneticPr fontId="2" type="noConversion"/>
  </si>
  <si>
    <t>320i Touring</t>
    <phoneticPr fontId="2" type="noConversion"/>
  </si>
  <si>
    <t>320d Touring M Sport package</t>
    <phoneticPr fontId="2" type="noConversion"/>
  </si>
  <si>
    <t>320d Touring</t>
    <phoneticPr fontId="2" type="noConversion"/>
  </si>
  <si>
    <t>420i Gran Coupe M sport</t>
    <phoneticPr fontId="2" type="noConversion"/>
  </si>
  <si>
    <t>420i Gran Coupe M sport 퍼포먼스 패키지</t>
    <phoneticPr fontId="2" type="noConversion"/>
  </si>
  <si>
    <t>4 Series</t>
    <phoneticPr fontId="2" type="noConversion"/>
  </si>
  <si>
    <t>420d Gran Coupe M 스포츠</t>
    <phoneticPr fontId="2" type="noConversion"/>
  </si>
  <si>
    <t>420d Gran Coupe M 스포츠 퍼포먼스 패키지</t>
    <phoneticPr fontId="2" type="noConversion"/>
  </si>
  <si>
    <t>120i Sport</t>
    <phoneticPr fontId="2" type="noConversion"/>
  </si>
  <si>
    <t>M35i x드라이브</t>
    <phoneticPr fontId="2" type="noConversion"/>
  </si>
  <si>
    <t>12군</t>
    <phoneticPr fontId="2" type="noConversion"/>
  </si>
  <si>
    <t>M2 Coupe</t>
    <phoneticPr fontId="2" type="noConversion"/>
  </si>
  <si>
    <t>M Series M3</t>
    <phoneticPr fontId="2" type="noConversion"/>
  </si>
  <si>
    <t>M Series M2</t>
    <phoneticPr fontId="2" type="noConversion"/>
  </si>
  <si>
    <t xml:space="preserve">M3 Competition M xDrive </t>
    <phoneticPr fontId="2" type="noConversion"/>
  </si>
  <si>
    <t xml:space="preserve">M3 투어링 Competition M xDrive </t>
    <phoneticPr fontId="2" type="noConversion"/>
  </si>
  <si>
    <t>M4 Competition M xDrive</t>
    <phoneticPr fontId="2" type="noConversion"/>
  </si>
  <si>
    <t>M5 Competition</t>
    <phoneticPr fontId="2" type="noConversion"/>
  </si>
  <si>
    <t>8 Series</t>
    <phoneticPr fontId="2" type="noConversion"/>
  </si>
  <si>
    <t>20군</t>
    <phoneticPr fontId="2" type="noConversion"/>
  </si>
  <si>
    <t>16군</t>
    <phoneticPr fontId="2" type="noConversion"/>
  </si>
  <si>
    <t>AMG E 53 4M Coupe</t>
    <phoneticPr fontId="2" type="noConversion"/>
  </si>
  <si>
    <t>AMG E 53 4M</t>
    <phoneticPr fontId="2" type="noConversion"/>
  </si>
  <si>
    <t>랩터</t>
    <phoneticPr fontId="2" type="noConversion"/>
  </si>
  <si>
    <t>와일드트랙</t>
    <phoneticPr fontId="2" type="noConversion"/>
  </si>
  <si>
    <t>18군</t>
    <phoneticPr fontId="2" type="noConversion"/>
  </si>
  <si>
    <t>14군</t>
    <phoneticPr fontId="2" type="noConversion"/>
  </si>
  <si>
    <t>승용차</t>
    <phoneticPr fontId="2" type="noConversion"/>
  </si>
  <si>
    <t>ExPlorer FHEV</t>
    <phoneticPr fontId="2" type="noConversion"/>
  </si>
  <si>
    <t>3.3 FHEV</t>
    <phoneticPr fontId="2" type="noConversion"/>
  </si>
  <si>
    <t>CT5</t>
    <phoneticPr fontId="2" type="noConversion"/>
  </si>
  <si>
    <t>스포츠</t>
    <phoneticPr fontId="2" type="noConversion"/>
  </si>
  <si>
    <t>프리미엄 럭셔리</t>
    <phoneticPr fontId="2" type="noConversion"/>
  </si>
  <si>
    <t>XT4</t>
    <phoneticPr fontId="2" type="noConversion"/>
  </si>
  <si>
    <t xml:space="preserve"> </t>
    <phoneticPr fontId="2" type="noConversion"/>
  </si>
  <si>
    <t>13군</t>
    <phoneticPr fontId="2" type="noConversion"/>
  </si>
  <si>
    <t>승용RV</t>
    <phoneticPr fontId="2" type="noConversion"/>
  </si>
  <si>
    <t>2WD 하이브리드 투어링</t>
    <phoneticPr fontId="2" type="noConversion"/>
  </si>
  <si>
    <t>4WD 하이브리드 투어링</t>
    <phoneticPr fontId="2" type="noConversion"/>
  </si>
  <si>
    <t>CR-V</t>
    <phoneticPr fontId="2" type="noConversion"/>
  </si>
  <si>
    <t>10군</t>
    <phoneticPr fontId="2" type="noConversion"/>
  </si>
  <si>
    <t>1.5 터보</t>
    <phoneticPr fontId="2" type="noConversion"/>
  </si>
  <si>
    <t>17군</t>
    <phoneticPr fontId="2" type="noConversion"/>
  </si>
  <si>
    <t>엘리트</t>
    <phoneticPr fontId="2" type="noConversion"/>
  </si>
  <si>
    <t>블랙라벨</t>
    <phoneticPr fontId="2" type="noConversion"/>
  </si>
  <si>
    <t>리저브</t>
    <phoneticPr fontId="2" type="noConversion"/>
  </si>
  <si>
    <t>블랙라벨</t>
    <phoneticPr fontId="2" type="noConversion"/>
  </si>
  <si>
    <t>제트 패키지</t>
    <phoneticPr fontId="2" type="noConversion"/>
  </si>
  <si>
    <t>루비콘</t>
    <phoneticPr fontId="2" type="noConversion"/>
  </si>
  <si>
    <t xml:space="preserve"> L 써밋 리저브 3.6</t>
  </si>
  <si>
    <t xml:space="preserve"> L 오버랜드 3.6</t>
  </si>
  <si>
    <t xml:space="preserve"> 리미티드 4xe</t>
  </si>
  <si>
    <t xml:space="preserve"> 써밋 리저브 4xe</t>
  </si>
  <si>
    <t xml:space="preserve"> 오버랜드</t>
  </si>
  <si>
    <t>리미티드 1.3 FWD</t>
    <phoneticPr fontId="2" type="noConversion"/>
  </si>
  <si>
    <t>무연</t>
    <phoneticPr fontId="2" type="noConversion"/>
  </si>
  <si>
    <t>하이브리드</t>
    <phoneticPr fontId="2" type="noConversion"/>
  </si>
  <si>
    <t xml:space="preserve"> 리미티드 3.6</t>
    <phoneticPr fontId="2" type="noConversion"/>
  </si>
  <si>
    <t>루비콘 2도어</t>
    <phoneticPr fontId="2" type="noConversion"/>
  </si>
  <si>
    <t>사하라 4도어 파워탑</t>
    <phoneticPr fontId="2" type="noConversion"/>
  </si>
  <si>
    <t>사하라 4도어 하드탑</t>
    <phoneticPr fontId="2" type="noConversion"/>
  </si>
  <si>
    <t>루비콘 4도어 파워탑</t>
    <phoneticPr fontId="2" type="noConversion"/>
  </si>
  <si>
    <t>루비콘 4도어 하드탑</t>
    <phoneticPr fontId="2" type="noConversion"/>
  </si>
  <si>
    <t>사하라 4도어 하드탑 4xe</t>
    <phoneticPr fontId="2" type="noConversion"/>
  </si>
  <si>
    <t>사하라 4도어 파워탑 4xe</t>
    <phoneticPr fontId="2" type="noConversion"/>
  </si>
  <si>
    <t>스포츠 S 4도어 하드탑</t>
    <phoneticPr fontId="2" type="noConversion"/>
  </si>
  <si>
    <t>모데나</t>
  </si>
  <si>
    <t>트로페오</t>
  </si>
  <si>
    <t>GT 하이브리드</t>
  </si>
  <si>
    <t>모데나 S Q4</t>
  </si>
  <si>
    <t>모데나 S</t>
  </si>
  <si>
    <t>모데나 Q4</t>
    <phoneticPr fontId="2" type="noConversion"/>
  </si>
  <si>
    <t>MC20</t>
    <phoneticPr fontId="2" type="noConversion"/>
  </si>
  <si>
    <t>V6</t>
    <phoneticPr fontId="2" type="noConversion"/>
  </si>
  <si>
    <t>첼로 V6</t>
    <phoneticPr fontId="2" type="noConversion"/>
  </si>
  <si>
    <t>GT 라인 1.5 블루Hdi</t>
    <phoneticPr fontId="2" type="noConversion"/>
  </si>
  <si>
    <t>알뤼르 1.5 블루Hdi</t>
    <phoneticPr fontId="2" type="noConversion"/>
  </si>
  <si>
    <t>GT</t>
    <phoneticPr fontId="2" type="noConversion"/>
  </si>
  <si>
    <t>알뤼르</t>
    <phoneticPr fontId="2" type="noConversion"/>
  </si>
  <si>
    <t>GT 라인 일렉트릭</t>
    <phoneticPr fontId="2" type="noConversion"/>
  </si>
  <si>
    <t>알뤼르 일렉트릭</t>
    <phoneticPr fontId="2" type="noConversion"/>
  </si>
  <si>
    <t>전기차</t>
    <phoneticPr fontId="2" type="noConversion"/>
  </si>
  <si>
    <t>승용차</t>
    <phoneticPr fontId="2" type="noConversion"/>
  </si>
  <si>
    <t>18군</t>
    <phoneticPr fontId="2" type="noConversion"/>
  </si>
  <si>
    <t>22군</t>
    <phoneticPr fontId="2" type="noConversion"/>
  </si>
  <si>
    <t>1.5 블루HDi 알뤼르</t>
  </si>
  <si>
    <t>디젤</t>
    <phoneticPr fontId="2" type="noConversion"/>
  </si>
  <si>
    <t>1.2 퓨어테크 GT</t>
  </si>
  <si>
    <t>1.2 퓨어테크 알뤼르</t>
  </si>
  <si>
    <t>1.5 블루HDi 알뤼르</t>
    <phoneticPr fontId="2" type="noConversion"/>
  </si>
  <si>
    <t>1.2 알뤼르</t>
    <phoneticPr fontId="2" type="noConversion"/>
  </si>
  <si>
    <t>1.2 GT</t>
    <phoneticPr fontId="2" type="noConversion"/>
  </si>
  <si>
    <t>쿠퍼 S 클래식</t>
  </si>
  <si>
    <t>쿠퍼 클래식</t>
  </si>
  <si>
    <t>JCW 언톨드 에디션</t>
    <phoneticPr fontId="2" type="noConversion"/>
  </si>
  <si>
    <t>쿠퍼 S 언톨드 에디션</t>
    <phoneticPr fontId="2" type="noConversion"/>
  </si>
  <si>
    <t>15군</t>
    <phoneticPr fontId="2" type="noConversion"/>
  </si>
  <si>
    <t>쿠퍼 클래식</t>
    <phoneticPr fontId="2" type="noConversion"/>
  </si>
  <si>
    <t>레졸루트 에디션 쿠퍼 S 컨버터블</t>
    <phoneticPr fontId="2" type="noConversion"/>
  </si>
  <si>
    <t>JCW</t>
    <phoneticPr fontId="2" type="noConversion"/>
  </si>
  <si>
    <t>JCW 올포</t>
    <phoneticPr fontId="2" type="noConversion"/>
  </si>
  <si>
    <t>JCW 올포 (2세대)</t>
    <phoneticPr fontId="2" type="noConversion"/>
  </si>
  <si>
    <t>쿠퍼 S 언차티드 에디션 (2세대)</t>
    <phoneticPr fontId="2" type="noConversion"/>
  </si>
  <si>
    <t>쿠퍼 S 올포 클래식 (2세대)</t>
    <phoneticPr fontId="2" type="noConversion"/>
  </si>
  <si>
    <t>쿠퍼 S 하이랜드 에디션 (2세대)</t>
    <phoneticPr fontId="2" type="noConversion"/>
  </si>
  <si>
    <t>쿠퍼 하이랜드 에디션 (2세대)</t>
    <phoneticPr fontId="2" type="noConversion"/>
  </si>
  <si>
    <t>쿠퍼 언차티드 에디션 (2세대)</t>
    <phoneticPr fontId="2" type="noConversion"/>
  </si>
  <si>
    <t>쿠퍼 클래식 (2세대)</t>
    <phoneticPr fontId="2" type="noConversion"/>
  </si>
  <si>
    <t>S 올포 클래식 (3세대)</t>
    <phoneticPr fontId="2" type="noConversion"/>
  </si>
  <si>
    <t>S 올포 페이버드 (3세대)</t>
    <phoneticPr fontId="2" type="noConversion"/>
  </si>
  <si>
    <t>JCW 올포 (3세대)</t>
    <phoneticPr fontId="2" type="noConversion"/>
  </si>
  <si>
    <t>쿠퍼 S 클래식</t>
    <phoneticPr fontId="2" type="noConversion"/>
  </si>
  <si>
    <t>HATCH</t>
    <phoneticPr fontId="2" type="noConversion"/>
  </si>
  <si>
    <t>SE</t>
    <phoneticPr fontId="2" type="noConversion"/>
  </si>
  <si>
    <t>일렉트릭 쿠퍼 SE T1 (1세대)</t>
    <phoneticPr fontId="2" type="noConversion"/>
  </si>
  <si>
    <t>일렉트릭 쿠퍼 SE  (1세대)</t>
    <phoneticPr fontId="2" type="noConversion"/>
  </si>
  <si>
    <t>일렉트릭 쿠퍼 레졸루트 에디션 (1세대)</t>
    <phoneticPr fontId="2" type="noConversion"/>
  </si>
  <si>
    <t>3도어 쿠퍼 클래식 (3세대)</t>
    <phoneticPr fontId="2" type="noConversion"/>
  </si>
  <si>
    <t>3도어 쿠퍼 클래식 플러스 (3세대)</t>
    <phoneticPr fontId="2" type="noConversion"/>
  </si>
  <si>
    <t>3도어 쿠퍼 S 클래식 (3세대)</t>
    <phoneticPr fontId="2" type="noConversion"/>
  </si>
  <si>
    <t>3도어 메이필드 에디션 (3세대)</t>
    <phoneticPr fontId="2" type="noConversion"/>
  </si>
  <si>
    <t>3도어 쿠퍼 JCW (3세대)</t>
    <phoneticPr fontId="2" type="noConversion"/>
  </si>
  <si>
    <t>5도어 쿠퍼 클래식 (3세대)</t>
    <phoneticPr fontId="2" type="noConversion"/>
  </si>
  <si>
    <t>5도어 쿠퍼 S 클래식 (3세대)</t>
    <phoneticPr fontId="2" type="noConversion"/>
  </si>
  <si>
    <t>5도어 메이필드 에디션 (3세대)</t>
    <phoneticPr fontId="2" type="noConversion"/>
  </si>
  <si>
    <t>플러그인 하이브리드 SE</t>
  </si>
  <si>
    <t>플러그인 하이브리드 XSE</t>
  </si>
  <si>
    <t>하이브리드 LE</t>
  </si>
  <si>
    <t>하이브리드 XLE</t>
  </si>
  <si>
    <t xml:space="preserve"> 2.4 듀얼 부스트 하이브리드</t>
  </si>
  <si>
    <t xml:space="preserve"> 2.5 하이브리드</t>
  </si>
  <si>
    <t>하이브리드 2WD XLE</t>
  </si>
  <si>
    <t>하이브리드 4WD LTD</t>
  </si>
  <si>
    <t>GR</t>
    <phoneticPr fontId="2" type="noConversion"/>
  </si>
  <si>
    <t>GR 수프라 3.0</t>
    <phoneticPr fontId="2" type="noConversion"/>
  </si>
  <si>
    <t>86 스탠다드</t>
    <phoneticPr fontId="2" type="noConversion"/>
  </si>
  <si>
    <t>86 프리미엄</t>
    <phoneticPr fontId="2" type="noConversion"/>
  </si>
  <si>
    <t>24군</t>
    <phoneticPr fontId="2" type="noConversion"/>
  </si>
  <si>
    <t>알파드</t>
    <phoneticPr fontId="2" type="noConversion"/>
  </si>
  <si>
    <t>2.5 하이브리드</t>
    <phoneticPr fontId="2" type="noConversion"/>
  </si>
  <si>
    <t>11군</t>
    <phoneticPr fontId="2" type="noConversion"/>
  </si>
  <si>
    <t>RZ</t>
    <phoneticPr fontId="2" type="noConversion"/>
  </si>
  <si>
    <t>450e 수프림</t>
    <phoneticPr fontId="2" type="noConversion"/>
  </si>
  <si>
    <t>450e 럭셔리</t>
    <phoneticPr fontId="2" type="noConversion"/>
  </si>
  <si>
    <t>500 컨버터블</t>
    <phoneticPr fontId="2" type="noConversion"/>
  </si>
  <si>
    <t>300h F 스포츠</t>
  </si>
  <si>
    <t>300h F 스포츠 디자인 패키지</t>
  </si>
  <si>
    <t>300h 럭셔리 플러스</t>
  </si>
  <si>
    <t>300h 이그제큐티브</t>
  </si>
  <si>
    <t>LS 500h Supreme AWD</t>
    <phoneticPr fontId="2" type="noConversion"/>
  </si>
  <si>
    <t>500 Supreme AWD</t>
    <phoneticPr fontId="2" type="noConversion"/>
  </si>
  <si>
    <t>250h</t>
    <phoneticPr fontId="2" type="noConversion"/>
  </si>
  <si>
    <t>250h F Sports</t>
    <phoneticPr fontId="2" type="noConversion"/>
  </si>
  <si>
    <t>250h AWD</t>
    <phoneticPr fontId="2" type="noConversion"/>
  </si>
  <si>
    <t>V60</t>
    <phoneticPr fontId="2" type="noConversion"/>
  </si>
  <si>
    <t>크로스컨트리 B5 플러스</t>
    <phoneticPr fontId="2" type="noConversion"/>
  </si>
  <si>
    <t>크로스컨트리 B5 얼티메이트</t>
    <phoneticPr fontId="2" type="noConversion"/>
  </si>
  <si>
    <t>V90</t>
    <phoneticPr fontId="2" type="noConversion"/>
  </si>
  <si>
    <t>크로스컨트리 B5 AWD 얼티메이트</t>
    <phoneticPr fontId="2" type="noConversion"/>
  </si>
  <si>
    <t>클로스컨트리 B5 AWD 플러스</t>
    <phoneticPr fontId="2" type="noConversion"/>
  </si>
  <si>
    <t>0857</t>
  </si>
  <si>
    <t>0858</t>
  </si>
  <si>
    <t>0859</t>
  </si>
  <si>
    <t>0860</t>
  </si>
  <si>
    <t>0865</t>
  </si>
  <si>
    <t>0866</t>
  </si>
  <si>
    <t>0867</t>
  </si>
  <si>
    <t>0868</t>
  </si>
  <si>
    <t>0872</t>
  </si>
  <si>
    <t>0873</t>
  </si>
  <si>
    <t>0980</t>
  </si>
  <si>
    <t>0986</t>
  </si>
  <si>
    <t>0987</t>
  </si>
  <si>
    <t>0989</t>
  </si>
  <si>
    <t>1001</t>
  </si>
  <si>
    <t>1020</t>
  </si>
  <si>
    <t>1044</t>
  </si>
  <si>
    <t>1051</t>
  </si>
  <si>
    <t>1052</t>
  </si>
  <si>
    <t>1058</t>
  </si>
  <si>
    <t>1059</t>
  </si>
  <si>
    <t>1075</t>
  </si>
  <si>
    <t>4군</t>
    <phoneticPr fontId="2" type="noConversion"/>
  </si>
  <si>
    <t>프로모션 -2</t>
    <phoneticPr fontId="2" type="noConversion"/>
  </si>
  <si>
    <t>프로모션 -1</t>
    <phoneticPr fontId="2" type="noConversion"/>
  </si>
  <si>
    <t>5군</t>
    <phoneticPr fontId="2" type="noConversion"/>
  </si>
  <si>
    <t>프로모션 -2</t>
    <phoneticPr fontId="2" type="noConversion"/>
  </si>
  <si>
    <t>9군</t>
    <phoneticPr fontId="2" type="noConversion"/>
  </si>
  <si>
    <t>프로모션 -3</t>
    <phoneticPr fontId="2" type="noConversion"/>
  </si>
  <si>
    <t>6군</t>
    <phoneticPr fontId="2" type="noConversion"/>
  </si>
  <si>
    <t>11군</t>
    <phoneticPr fontId="2" type="noConversion"/>
  </si>
  <si>
    <t>리릭</t>
    <phoneticPr fontId="2" type="noConversion"/>
  </si>
  <si>
    <t>스포츠</t>
    <phoneticPr fontId="2" type="noConversion"/>
  </si>
  <si>
    <t>전기차</t>
    <phoneticPr fontId="2" type="noConversion"/>
  </si>
  <si>
    <t>16군</t>
    <phoneticPr fontId="2" type="noConversion"/>
  </si>
  <si>
    <t>13군</t>
    <phoneticPr fontId="2" type="noConversion"/>
  </si>
  <si>
    <t>8군</t>
    <phoneticPr fontId="2" type="noConversion"/>
  </si>
  <si>
    <t>10군</t>
    <phoneticPr fontId="2" type="noConversion"/>
  </si>
  <si>
    <t>프로모션 -6</t>
    <phoneticPr fontId="2" type="noConversion"/>
  </si>
  <si>
    <t>14군</t>
    <phoneticPr fontId="2" type="noConversion"/>
  </si>
  <si>
    <t>프로모션 -1</t>
    <phoneticPr fontId="2" type="noConversion"/>
  </si>
  <si>
    <t>18군</t>
    <phoneticPr fontId="2" type="noConversion"/>
  </si>
  <si>
    <t>6군</t>
    <phoneticPr fontId="2" type="noConversion"/>
  </si>
  <si>
    <t>7군</t>
    <phoneticPr fontId="2" type="noConversion"/>
  </si>
  <si>
    <t>프로모션 -4</t>
    <phoneticPr fontId="2" type="noConversion"/>
  </si>
  <si>
    <t>20군</t>
    <phoneticPr fontId="2" type="noConversion"/>
  </si>
  <si>
    <t>15군</t>
    <phoneticPr fontId="2" type="noConversion"/>
  </si>
  <si>
    <t>프로모션 -7</t>
    <phoneticPr fontId="2" type="noConversion"/>
  </si>
  <si>
    <t>스타 / 한성자동차</t>
    <phoneticPr fontId="8" type="noConversion"/>
  </si>
  <si>
    <t>218d 어드밴티지 액티브투어러</t>
    <phoneticPr fontId="2" type="noConversion"/>
  </si>
  <si>
    <t>218d 럭셔리 액티브투어러</t>
    <phoneticPr fontId="2" type="noConversion"/>
  </si>
  <si>
    <t>220i 어드밴티지 액티브투어러</t>
    <phoneticPr fontId="2" type="noConversion"/>
  </si>
  <si>
    <t>220i 럭셔리 액티브투어러</t>
    <phoneticPr fontId="2" type="noConversion"/>
  </si>
  <si>
    <t>220i M Sport Package 그란쿠페</t>
    <phoneticPr fontId="2" type="noConversion"/>
  </si>
  <si>
    <t>220i sport  그란쿠페</t>
    <phoneticPr fontId="2" type="noConversion"/>
  </si>
  <si>
    <t>M235i xDrive 그란쿠페</t>
    <phoneticPr fontId="2" type="noConversion"/>
  </si>
  <si>
    <t> M240i xDrive  쿠페</t>
    <phoneticPr fontId="2" type="noConversion"/>
  </si>
  <si>
    <t>2 Series</t>
    <phoneticPr fontId="2" type="noConversion"/>
  </si>
  <si>
    <t>N</t>
    <phoneticPr fontId="2" type="noConversion"/>
  </si>
  <si>
    <t>10군</t>
    <phoneticPr fontId="2" type="noConversion"/>
  </si>
  <si>
    <t>P360 R-Dynamic SE</t>
    <phoneticPr fontId="2" type="noConversion"/>
  </si>
  <si>
    <t>P300 SE</t>
    <phoneticPr fontId="2" type="noConversion"/>
  </si>
  <si>
    <t>CLE</t>
    <phoneticPr fontId="2" type="noConversion"/>
  </si>
  <si>
    <t>CLE 450 4Matic 쿠페</t>
    <phoneticPr fontId="2" type="noConversion"/>
  </si>
  <si>
    <t>CLE 200 쿠페</t>
    <phoneticPr fontId="2" type="noConversion"/>
  </si>
  <si>
    <t>CLE 450 4Matic 카브리올레</t>
    <phoneticPr fontId="2" type="noConversion"/>
  </si>
  <si>
    <t>CLE 200 카브리올레</t>
    <phoneticPr fontId="2" type="noConversion"/>
  </si>
  <si>
    <t>C 200 아방가르드</t>
    <phoneticPr fontId="2" type="noConversion"/>
  </si>
  <si>
    <t>C 200 AMG 라인</t>
    <phoneticPr fontId="2" type="noConversion"/>
  </si>
  <si>
    <t>A 220 세단</t>
    <phoneticPr fontId="2" type="noConversion"/>
  </si>
  <si>
    <t>A 220 해치백</t>
    <phoneticPr fontId="2" type="noConversion"/>
  </si>
  <si>
    <t>V</t>
    <phoneticPr fontId="2" type="noConversion"/>
  </si>
  <si>
    <t>W</t>
    <phoneticPr fontId="2" type="noConversion"/>
  </si>
  <si>
    <t>X</t>
    <phoneticPr fontId="2" type="noConversion"/>
  </si>
  <si>
    <t>Y</t>
    <phoneticPr fontId="2" type="noConversion"/>
  </si>
  <si>
    <t>Z</t>
    <phoneticPr fontId="2" type="noConversion"/>
  </si>
  <si>
    <t>Carrera 4</t>
    <phoneticPr fontId="2" type="noConversion"/>
  </si>
  <si>
    <t>Carrera 4 쿠페</t>
    <phoneticPr fontId="2" type="noConversion"/>
  </si>
  <si>
    <t>Carrera 4S 쿠페</t>
    <phoneticPr fontId="2" type="noConversion"/>
  </si>
  <si>
    <t>Carrera 쿠페</t>
    <phoneticPr fontId="2" type="noConversion"/>
  </si>
  <si>
    <t>Carrera S 쿠페</t>
    <phoneticPr fontId="2" type="noConversion"/>
  </si>
  <si>
    <t>투어러 1.6 11인승 하이브리드</t>
    <phoneticPr fontId="2" type="noConversion"/>
  </si>
  <si>
    <t>하이브리드</t>
    <phoneticPr fontId="2" type="noConversion"/>
  </si>
  <si>
    <t>24_07</t>
    <phoneticPr fontId="2" type="noConversion"/>
  </si>
  <si>
    <t>eDrive 40</t>
    <phoneticPr fontId="2" type="noConversion"/>
  </si>
  <si>
    <t>1.6터보 시그니처 (9인승) HEV</t>
    <phoneticPr fontId="2" type="noConversion"/>
  </si>
  <si>
    <t>1.6터보 노블레스 (9인승) HEV</t>
    <phoneticPr fontId="2" type="noConversion"/>
  </si>
  <si>
    <t>크로스오버 1.2 E-터보 RS</t>
    <phoneticPr fontId="2" type="noConversion"/>
  </si>
  <si>
    <t>무연</t>
    <phoneticPr fontId="2" type="noConversion"/>
  </si>
  <si>
    <t>투어러 1.6 9인승 하이브리드</t>
    <phoneticPr fontId="2" type="noConversion"/>
  </si>
  <si>
    <t>카고 LPG 3.5 5인승 모던</t>
    <phoneticPr fontId="2" type="noConversion"/>
  </si>
  <si>
    <t>T</t>
    <phoneticPr fontId="2" type="noConversion"/>
  </si>
  <si>
    <t>카고 1.6 3인승 하이브리드</t>
    <phoneticPr fontId="2" type="noConversion"/>
  </si>
  <si>
    <t>카고 1.6 5인승 하이브리드</t>
    <phoneticPr fontId="2" type="noConversion"/>
  </si>
  <si>
    <t>O</t>
    <phoneticPr fontId="2" type="noConversion"/>
  </si>
  <si>
    <t>라운지 1.6 9인승 HEV 프레스티지</t>
    <phoneticPr fontId="2" type="noConversion"/>
  </si>
  <si>
    <t>라운지 1.6 9인승 HEV 인스퍼레이션</t>
    <phoneticPr fontId="2" type="noConversion"/>
  </si>
  <si>
    <t>라운지 1.6 7인승 HEV 인스퍼레이션</t>
    <phoneticPr fontId="2" type="noConversion"/>
  </si>
  <si>
    <t>M</t>
    <phoneticPr fontId="2" type="noConversion"/>
  </si>
  <si>
    <t>2.5T 2WD</t>
    <phoneticPr fontId="2" type="noConversion"/>
  </si>
  <si>
    <t>2.5T AWD</t>
    <phoneticPr fontId="2" type="noConversion"/>
  </si>
  <si>
    <t>G</t>
    <phoneticPr fontId="2" type="noConversion"/>
  </si>
  <si>
    <t>24_07</t>
    <phoneticPr fontId="2" type="noConversion"/>
  </si>
  <si>
    <t>G90 3.5T AWD</t>
    <phoneticPr fontId="2" type="noConversion"/>
  </si>
  <si>
    <t>뉴 아레나 더 블랙 5인승 4WD</t>
    <phoneticPr fontId="2" type="noConversion"/>
  </si>
  <si>
    <t>뉴 아레나  5인승 2WD</t>
  </si>
  <si>
    <t>올뉴  5인승 프레스티지 4WD</t>
  </si>
  <si>
    <t>올뉴  5인승 프레스티지 2WD</t>
  </si>
  <si>
    <t>아르카나</t>
    <phoneticPr fontId="2" type="noConversion"/>
  </si>
  <si>
    <t>1.6 GTe</t>
    <phoneticPr fontId="2" type="noConversion"/>
  </si>
  <si>
    <t>하이브리드</t>
    <phoneticPr fontId="2" type="noConversion"/>
  </si>
  <si>
    <t>E</t>
    <phoneticPr fontId="2" type="noConversion"/>
  </si>
  <si>
    <t>전략차종 프로모션</t>
    <phoneticPr fontId="2" type="noConversion"/>
  </si>
  <si>
    <t>E-Class</t>
    <phoneticPr fontId="2" type="noConversion"/>
  </si>
  <si>
    <t>S-Class</t>
    <phoneticPr fontId="2" type="noConversion"/>
  </si>
  <si>
    <t>GLE-Class</t>
    <phoneticPr fontId="2" type="noConversion"/>
  </si>
  <si>
    <t>5 Series</t>
    <phoneticPr fontId="2" type="noConversion"/>
  </si>
  <si>
    <t>X Series X5</t>
    <phoneticPr fontId="2" type="noConversion"/>
  </si>
  <si>
    <t>X Series X6</t>
    <phoneticPr fontId="2" type="noConversion"/>
  </si>
  <si>
    <t>296 V6</t>
    <phoneticPr fontId="2" type="noConversion"/>
  </si>
  <si>
    <t>하이브리드</t>
    <phoneticPr fontId="2" type="noConversion"/>
  </si>
  <si>
    <t>3.0 AMG 43 4MATIC Coupe</t>
    <phoneticPr fontId="2" type="noConversion"/>
  </si>
  <si>
    <t>2.0 AMG 43 4MATIC Coupe</t>
    <phoneticPr fontId="2" type="noConversion"/>
  </si>
  <si>
    <t>2.0 AMG 43 4MATIC</t>
    <phoneticPr fontId="2" type="noConversion"/>
  </si>
  <si>
    <t>테슬라</t>
    <phoneticPr fontId="2" type="noConversion"/>
  </si>
  <si>
    <t>Model 3</t>
  </si>
  <si>
    <t>Highland Long Range AWD</t>
    <phoneticPr fontId="2" type="noConversion"/>
  </si>
  <si>
    <t>전기차</t>
    <phoneticPr fontId="2" type="noConversion"/>
  </si>
  <si>
    <t>26군</t>
    <phoneticPr fontId="2" type="noConversion"/>
  </si>
  <si>
    <t>테슬라</t>
    <phoneticPr fontId="2" type="noConversion"/>
  </si>
  <si>
    <t>Y</t>
    <phoneticPr fontId="2" type="noConversion"/>
  </si>
  <si>
    <t>Performance</t>
  </si>
  <si>
    <t>RWD</t>
  </si>
  <si>
    <t>CLUBMAN</t>
  </si>
  <si>
    <t>CONVERTIBLE</t>
  </si>
  <si>
    <t>COUNTRYMAN</t>
  </si>
  <si>
    <t>3.0 AMG 43 4MATIC</t>
    <phoneticPr fontId="2" type="noConversion"/>
  </si>
  <si>
    <t>▼ 취득세 상이한 경우 하단에 금액 입력</t>
    <phoneticPr fontId="2" type="noConversion"/>
  </si>
  <si>
    <t>6군</t>
    <phoneticPr fontId="2" type="noConversion"/>
  </si>
  <si>
    <t>판매사 이자지원금</t>
    <phoneticPr fontId="2" type="noConversion"/>
  </si>
  <si>
    <t>취득세 지원</t>
    <phoneticPr fontId="2" type="noConversion"/>
  </si>
  <si>
    <t>300h F Sports</t>
    <phoneticPr fontId="2" type="noConversion"/>
  </si>
  <si>
    <t>300h 2WD</t>
    <phoneticPr fontId="2" type="noConversion"/>
  </si>
  <si>
    <t>AMG A 45 S 4매틱</t>
    <phoneticPr fontId="2" type="noConversion"/>
  </si>
  <si>
    <t>3군</t>
    <phoneticPr fontId="2" type="noConversion"/>
  </si>
  <si>
    <t>운용리스</t>
    <phoneticPr fontId="2" type="noConversion"/>
  </si>
  <si>
    <t>▶ 국산1차탁송 : 1차탁송 클릭 후 금액 입력
▶ 탁송료 세금계산서 발생시 입력</t>
    <phoneticPr fontId="2" type="noConversion"/>
  </si>
  <si>
    <t>국산탁송료</t>
    <phoneticPr fontId="2" type="noConversion"/>
  </si>
  <si>
    <t>탁  송  료</t>
    <phoneticPr fontId="2" type="noConversion"/>
  </si>
  <si>
    <t>LM</t>
    <phoneticPr fontId="2" type="noConversion"/>
  </si>
  <si>
    <t>LM 500h 6인승</t>
    <phoneticPr fontId="2" type="noConversion"/>
  </si>
  <si>
    <t>LM 500h 4인승</t>
    <phoneticPr fontId="2" type="noConversion"/>
  </si>
  <si>
    <t>화물차</t>
    <phoneticPr fontId="2" type="noConversion"/>
  </si>
  <si>
    <t>LPG</t>
    <phoneticPr fontId="2" type="noConversion"/>
  </si>
  <si>
    <t>T</t>
    <phoneticPr fontId="2" type="noConversion"/>
  </si>
  <si>
    <t>포터Ⅱ</t>
    <phoneticPr fontId="2" type="noConversion"/>
  </si>
  <si>
    <t>포터Ⅱ 슈퍼캡 초장축 2WD LPG</t>
    <phoneticPr fontId="2" type="noConversion"/>
  </si>
  <si>
    <t>포터Ⅱ 더블캡 초장축 2WD LPG</t>
    <phoneticPr fontId="2" type="noConversion"/>
  </si>
  <si>
    <t>일반캡 초장축 2WD LPG</t>
    <phoneticPr fontId="2" type="noConversion"/>
  </si>
  <si>
    <t>포터Ⅱ 슈퍼캡 장축 4WD LPG</t>
    <phoneticPr fontId="2" type="noConversion"/>
  </si>
  <si>
    <t>포터Ⅱ 더블캡 장축 4WD LPG</t>
    <phoneticPr fontId="2" type="noConversion"/>
  </si>
  <si>
    <t>일반캡 장축 4WD LPG</t>
    <phoneticPr fontId="2" type="noConversion"/>
  </si>
  <si>
    <t>봉고3 1톤 킹캡 초장축 2WD LPG</t>
    <phoneticPr fontId="2" type="noConversion"/>
  </si>
  <si>
    <t>봉고3 1톤 더블캡 초장축 2WD LPG</t>
    <phoneticPr fontId="2" type="noConversion"/>
  </si>
  <si>
    <t>봉고3 1톤 표준캡 초장축 2WD LPG</t>
    <phoneticPr fontId="2" type="noConversion"/>
  </si>
  <si>
    <t>봉고3 1톤 표준캡 장축 4WD LPG</t>
    <phoneticPr fontId="2" type="noConversion"/>
  </si>
  <si>
    <t>봉고3 1.2톤 킹캡 초장축 2WD LPG</t>
    <phoneticPr fontId="2" type="noConversion"/>
  </si>
  <si>
    <t>봉고3 1.2톤 표준캡 초장축 2WD LPG</t>
    <phoneticPr fontId="2" type="noConversion"/>
  </si>
  <si>
    <t>무연</t>
    <phoneticPr fontId="2" type="noConversion"/>
  </si>
  <si>
    <t>1137</t>
  </si>
  <si>
    <t>24년 10월 V1</t>
    <phoneticPr fontId="2" type="noConversion"/>
  </si>
  <si>
    <t xml:space="preserve">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</si>
</sst>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5">
    <numFmt numFmtId="41" formatCode="_(* #,##0_);_(* \(#,##0\);_(* &quot;-&quot;_);_(@_)"/>
    <numFmt numFmtId="43" formatCode="_(* #,##0.00_);_(* \(#,##0.00\);_(* &quot;-&quot;??_);_(@_)"/>
    <numFmt numFmtId="176" formatCode="&quot;₩&quot;#,##0;[Red]\-&quot;₩&quot;#,##0"/>
    <numFmt numFmtId="177" formatCode="_-&quot;₩&quot;* #,##0_-;\-&quot;₩&quot;* #,##0_-;_-&quot;₩&quot;* &quot;-&quot;_-;_-@_-"/>
    <numFmt numFmtId="178" formatCode="_-* #,##0_-;\-* #,##0_-;_-* &quot;-&quot;_-;_-@_-"/>
    <numFmt numFmtId="179" formatCode="_-* #,##0.00_-;\-* #,##0.00_-;_-* &quot;-&quot;??_-;_-@_-"/>
    <numFmt numFmtId="180" formatCode="####\c\c"/>
    <numFmt numFmtId="181" formatCode="##&quot;개&quot;&quot;월&quot;"/>
    <numFmt numFmtId="182" formatCode="0.0%"/>
    <numFmt numFmtId="183" formatCode="000#"/>
    <numFmt numFmtId="184" formatCode="#,##0_ "/>
    <numFmt numFmtId="185" formatCode="00#"/>
    <numFmt numFmtId="186" formatCode="0.0000000%"/>
    <numFmt numFmtId="187" formatCode="_-* #,##0_-;\-* #,##0_-;_-* &quot;-&quot;??_-;_-@_-"/>
    <numFmt numFmtId="188" formatCode="0.0000%"/>
    <numFmt numFmtId="189" formatCode="0.000%"/>
    <numFmt numFmtId="190" formatCode="_-* #,##0.0_-;\-* #,##0.0_-;_-* &quot;-&quot;_-;_-@_-"/>
    <numFmt numFmtId="191" formatCode="[$-F800]dddd\,\ mmmm\ dd\,\ yyyy"/>
    <numFmt numFmtId="192" formatCode="0_);\(0\)"/>
    <numFmt numFmtId="193" formatCode="_-[$€-2]* #,##0.00_-;\-[$€-2]* #,##0.00_-;_-[$€-2]* &quot;-&quot;??_-"/>
    <numFmt numFmtId="194" formatCode="&quot;₩&quot;#,##0_);[Red]\(&quot;₩&quot;#,##0\)"/>
    <numFmt numFmtId="195" formatCode="0_);[Red]\(0\)"/>
    <numFmt numFmtId="196" formatCode="mm&quot;월&quot;\ dd&quot;일&quot;"/>
    <numFmt numFmtId="197" formatCode="###,###,###,###,###,##0"/>
    <numFmt numFmtId="198" formatCode="#,###,###,###,##0"/>
  </numFmts>
  <fonts count="14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.5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.5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name val="±¼¸²A¼"/>
      <family val="3"/>
      <charset val="129"/>
    </font>
    <font>
      <sz val="12"/>
      <name val="¹UAAA¼"/>
      <family val="3"/>
      <charset val="129"/>
    </font>
    <font>
      <b/>
      <sz val="10"/>
      <name val="Helv"/>
      <family val="2"/>
    </font>
    <font>
      <sz val="10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0"/>
      <name val="Tahoma"/>
      <family val="2"/>
    </font>
    <font>
      <b/>
      <sz val="11"/>
      <name val="Helv"/>
      <family val="2"/>
    </font>
    <font>
      <sz val="12"/>
      <name val="바탕체"/>
      <family val="1"/>
      <charset val="129"/>
    </font>
    <font>
      <sz val="10"/>
      <color theme="1"/>
      <name val="Arial"/>
      <family val="2"/>
    </font>
    <font>
      <sz val="11"/>
      <color indexed="8"/>
      <name val="맑은 고딕"/>
      <family val="3"/>
      <charset val="129"/>
    </font>
    <font>
      <sz val="10"/>
      <color indexed="8"/>
      <name val="Arial"/>
      <family val="2"/>
    </font>
    <font>
      <sz val="10"/>
      <color theme="1"/>
      <name val="맑은 고딕"/>
      <family val="3"/>
      <charset val="129"/>
    </font>
    <font>
      <sz val="10"/>
      <color theme="1"/>
      <name val="신한세빛 L"/>
      <family val="3"/>
      <charset val="129"/>
    </font>
    <font>
      <sz val="11"/>
      <name val="굴림"/>
      <family val="3"/>
      <charset val="129"/>
    </font>
    <font>
      <sz val="9"/>
      <color theme="1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2"/>
      <name val="뼻뮝"/>
      <family val="1"/>
      <charset val="129"/>
    </font>
    <font>
      <sz val="10"/>
      <color theme="1"/>
      <name val="Tahoma"/>
      <family val="2"/>
    </font>
    <font>
      <sz val="11"/>
      <color theme="1"/>
      <name val="맑은 고딕"/>
      <family val="2"/>
      <scheme val="minor"/>
    </font>
    <font>
      <sz val="10"/>
      <color theme="1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11"/>
      <color theme="1"/>
      <name val="굴림"/>
      <family val="3"/>
      <charset val="129"/>
    </font>
    <font>
      <sz val="1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theme="1"/>
      <name val="돋움"/>
      <family val="3"/>
      <charset val="129"/>
    </font>
    <font>
      <sz val="14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1"/>
      <name val="Calibri"/>
      <family val="2"/>
    </font>
    <font>
      <b/>
      <sz val="11.5"/>
      <color rgb="FFFF0000"/>
      <name val="맑은 고딕"/>
      <family val="3"/>
      <charset val="129"/>
      <scheme val="minor"/>
    </font>
    <font>
      <sz val="11"/>
      <color theme="1"/>
      <name val="굴림체"/>
      <family val="3"/>
      <charset val="129"/>
    </font>
    <font>
      <b/>
      <sz val="12"/>
      <color theme="1"/>
      <name val="굴림체"/>
      <family val="3"/>
      <charset val="129"/>
    </font>
    <font>
      <b/>
      <sz val="11"/>
      <color theme="1"/>
      <name val="굴림체"/>
      <family val="3"/>
      <charset val="129"/>
    </font>
    <font>
      <b/>
      <sz val="11"/>
      <color theme="0"/>
      <name val="굴림체"/>
      <family val="3"/>
      <charset val="129"/>
    </font>
    <font>
      <b/>
      <sz val="12"/>
      <color rgb="FFFF0000"/>
      <name val="굴림체"/>
      <family val="3"/>
      <charset val="129"/>
    </font>
    <font>
      <b/>
      <sz val="11"/>
      <color rgb="FFFF0000"/>
      <name val="굴림체"/>
      <family val="3"/>
      <charset val="129"/>
    </font>
    <font>
      <b/>
      <sz val="12"/>
      <name val="굴림체"/>
      <family val="3"/>
      <charset val="129"/>
    </font>
    <font>
      <sz val="10"/>
      <color theme="1"/>
      <name val="굴림체"/>
      <family val="3"/>
      <charset val="129"/>
    </font>
    <font>
      <sz val="14"/>
      <color theme="1"/>
      <name val="굴림체"/>
      <family val="3"/>
      <charset val="129"/>
    </font>
    <font>
      <sz val="9"/>
      <color theme="1"/>
      <name val="굴림체"/>
      <family val="3"/>
      <charset val="129"/>
    </font>
    <font>
      <sz val="11"/>
      <color theme="0"/>
      <name val="굴림체"/>
      <family val="3"/>
      <charset val="129"/>
    </font>
    <font>
      <b/>
      <sz val="10"/>
      <color theme="1"/>
      <name val="굴림체"/>
      <family val="3"/>
      <charset val="129"/>
    </font>
    <font>
      <sz val="12"/>
      <color theme="1"/>
      <name val="굴림체"/>
      <family val="3"/>
      <charset val="129"/>
    </font>
    <font>
      <b/>
      <sz val="14"/>
      <color rgb="FFFF0000"/>
      <name val="굴림체"/>
      <family val="3"/>
      <charset val="129"/>
    </font>
    <font>
      <sz val="8"/>
      <color theme="1"/>
      <name val="굴림체"/>
      <family val="3"/>
      <charset val="129"/>
    </font>
    <font>
      <b/>
      <sz val="11"/>
      <color indexed="9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inor"/>
    </font>
    <font>
      <sz val="8"/>
      <color theme="1"/>
      <name val="HY견고딕"/>
      <family val="1"/>
      <charset val="129"/>
    </font>
    <font>
      <sz val="11"/>
      <color rgb="FFFF0000"/>
      <name val="굴림체"/>
      <family val="3"/>
      <charset val="129"/>
    </font>
    <font>
      <b/>
      <sz val="12"/>
      <name val="굴림"/>
      <family val="3"/>
      <charset val="129"/>
    </font>
    <font>
      <b/>
      <sz val="11"/>
      <color rgb="FFFF0000"/>
      <name val="맑은 고딕"/>
      <family val="3"/>
      <charset val="129"/>
      <scheme val="major"/>
    </font>
    <font>
      <b/>
      <sz val="10"/>
      <color theme="0"/>
      <name val="굴림체"/>
      <family val="3"/>
      <charset val="129"/>
    </font>
    <font>
      <b/>
      <u/>
      <sz val="12"/>
      <color rgb="FFFF0000"/>
      <name val="굴림체"/>
      <family val="3"/>
      <charset val="129"/>
    </font>
    <font>
      <b/>
      <sz val="9"/>
      <color rgb="FFFF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.5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FFFFFF"/>
      <name val="맑은 고딕"/>
      <family val="3"/>
      <charset val="129"/>
      <scheme val="major"/>
    </font>
    <font>
      <sz val="8"/>
      <color theme="1"/>
      <name val="맑은 고딕"/>
      <family val="3"/>
      <charset val="129"/>
      <scheme val="minor"/>
    </font>
    <font>
      <sz val="10"/>
      <color rgb="FF000000"/>
      <name val="굴림"/>
      <family val="3"/>
      <charset val="129"/>
    </font>
    <font>
      <sz val="11"/>
      <color rgb="FF000000"/>
      <name val="굴림"/>
      <family val="3"/>
      <charset val="129"/>
    </font>
    <font>
      <b/>
      <sz val="10"/>
      <color rgb="FFFF0000"/>
      <name val="굴림체"/>
      <family val="3"/>
      <charset val="129"/>
    </font>
    <font>
      <sz val="11"/>
      <color indexed="8"/>
      <name val="맑은 고딕"/>
      <family val="2"/>
      <scheme val="minor"/>
    </font>
    <font>
      <sz val="11"/>
      <color rgb="FF222222"/>
      <name val="Calibri"/>
      <family val="2"/>
    </font>
    <font>
      <b/>
      <sz val="15"/>
      <color theme="1"/>
      <name val="굴림체"/>
      <family val="3"/>
      <charset val="129"/>
    </font>
    <font>
      <sz val="11"/>
      <color rgb="FF00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70C0"/>
      <name val="굴림체"/>
      <family val="3"/>
      <charset val="129"/>
    </font>
    <font>
      <sz val="12"/>
      <name val="맑은 고딕"/>
      <family val="3"/>
      <charset val="129"/>
      <scheme val="minor"/>
    </font>
    <font>
      <sz val="8"/>
      <name val="HY강B"/>
      <family val="1"/>
      <charset val="129"/>
    </font>
    <font>
      <sz val="12"/>
      <name val="굴림"/>
      <family val="3"/>
      <charset val="129"/>
    </font>
    <font>
      <sz val="10"/>
      <color rgb="FF000000"/>
      <name val="나눔고딕"/>
      <family val="3"/>
      <charset val="129"/>
    </font>
    <font>
      <sz val="12"/>
      <color rgb="FF000000"/>
      <name val="나눔고딕"/>
      <family val="3"/>
      <charset val="129"/>
    </font>
    <font>
      <sz val="9"/>
      <color rgb="FF000000"/>
      <name val="나눔고딕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222222"/>
      <name val="맑은 고딕"/>
      <family val="3"/>
      <charset val="129"/>
    </font>
    <font>
      <sz val="11"/>
      <color rgb="FF222222"/>
      <name val="맑은 고딕"/>
      <family val="2"/>
      <charset val="129"/>
    </font>
    <font>
      <b/>
      <sz val="10"/>
      <color rgb="FFFF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rgb="FFFFCCFF"/>
      <name val="굴림체"/>
      <family val="3"/>
      <charset val="129"/>
    </font>
    <font>
      <b/>
      <sz val="11"/>
      <color theme="6" tint="0.59999389629810485"/>
      <name val="굴림체"/>
      <family val="3"/>
      <charset val="129"/>
    </font>
    <font>
      <b/>
      <sz val="11"/>
      <color theme="5" tint="0.59999389629810485"/>
      <name val="굴림체"/>
      <family val="3"/>
      <charset val="129"/>
    </font>
    <font>
      <b/>
      <sz val="11"/>
      <name val="굴림체"/>
      <family val="3"/>
      <charset val="129"/>
    </font>
  </fonts>
  <fills count="68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8A3B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FEAF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71">
    <border>
      <left/>
      <right/>
      <top/>
      <bottom/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3" tint="0.59996337778862885"/>
      </bottom>
      <diagonal/>
    </border>
    <border>
      <left/>
      <right/>
      <top style="thin">
        <color theme="3" tint="0.59996337778862885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-0.24994659260841701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/>
      <top style="thin">
        <color theme="3" tint="0.59996337778862885"/>
      </top>
      <bottom/>
      <diagonal/>
    </border>
    <border>
      <left/>
      <right/>
      <top style="thin">
        <color theme="3" tint="0.59996337778862885"/>
      </top>
      <bottom/>
      <diagonal/>
    </border>
    <border>
      <left/>
      <right/>
      <top style="thin">
        <color theme="4" tint="-0.24994659260841701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4" tint="-0.24994659260841701"/>
      </top>
      <bottom style="thin">
        <color theme="3" tint="0.59996337778862885"/>
      </bottom>
      <diagonal/>
    </border>
    <border>
      <left/>
      <right/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/>
      <bottom style="thin">
        <color theme="3" tint="-0.24994659260841701"/>
      </bottom>
      <diagonal/>
    </border>
    <border>
      <left/>
      <right/>
      <top/>
      <bottom style="thin">
        <color theme="3" tint="-0.24994659260841701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/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/>
      <diagonal/>
    </border>
    <border>
      <left style="thin">
        <color theme="4" tint="-0.24994659260841701"/>
      </left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/>
      <right/>
      <top style="thin">
        <color theme="4" tint="-0.4999847407452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3" tint="0.59996337778862885"/>
      </left>
      <right/>
      <top/>
      <bottom style="thin">
        <color theme="3" tint="0.59996337778862885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4" tint="-0.24994659260841701"/>
      </top>
      <bottom style="thin">
        <color theme="4" tint="0.39994506668294322"/>
      </bottom>
      <diagonal/>
    </border>
    <border>
      <left/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4" tint="0.39991454817346722"/>
      </right>
      <top style="thin">
        <color theme="4" tint="-0.24994659260841701"/>
      </top>
      <bottom style="thin">
        <color theme="4" tint="0.399945066682943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hair">
        <color theme="4" tint="-0.24994659260841701"/>
      </top>
      <bottom style="hair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hair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thin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thin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thin">
        <color theme="4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 style="thin">
        <color theme="3" tint="-0.24994659260841701"/>
      </bottom>
      <diagonal/>
    </border>
    <border>
      <left/>
      <right/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3" tint="0.59996337778862885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/>
      <diagonal/>
    </border>
    <border>
      <left/>
      <right/>
      <top/>
      <bottom style="thin">
        <color theme="3" tint="0.39994506668294322"/>
      </bottom>
      <diagonal/>
    </border>
    <border>
      <left/>
      <right style="thin">
        <color theme="3" tint="0.59996337778862885"/>
      </right>
      <top/>
      <bottom style="thin">
        <color theme="3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 style="thin">
        <color theme="4" tint="-0.24994659260841701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-0.24994659260841701"/>
      </left>
      <right/>
      <top/>
      <bottom style="thin">
        <color theme="4" tint="0.39994506668294322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/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0"/>
      </right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4" tint="-0.24994659260841701"/>
      </right>
      <top style="thin">
        <color theme="3" tint="0.59996337778862885"/>
      </top>
      <bottom/>
      <diagonal/>
    </border>
    <border>
      <left/>
      <right style="thin">
        <color theme="4" tint="-0.24994659260841701"/>
      </right>
      <top/>
      <bottom style="thin">
        <color theme="3" tint="0.59996337778862885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4" tint="-0.499984740745262"/>
      </bottom>
      <diagonal/>
    </border>
    <border>
      <left/>
      <right/>
      <top style="thin">
        <color indexed="64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3" tint="0.59996337778862885"/>
      </bottom>
      <diagonal/>
    </border>
    <border>
      <left style="thin">
        <color theme="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5" tint="0.59996337778862885"/>
      </top>
      <bottom style="medium">
        <color theme="5" tint="0.59996337778862885"/>
      </bottom>
      <diagonal/>
    </border>
    <border>
      <left style="thick">
        <color theme="5" tint="0.59996337778862885"/>
      </left>
      <right style="thick">
        <color theme="5" tint="0.59996337778862885"/>
      </right>
      <top style="thick">
        <color theme="5" tint="0.59996337778862885"/>
      </top>
      <bottom style="thick">
        <color theme="5" tint="0.59996337778862885"/>
      </bottom>
      <diagonal/>
    </border>
  </borders>
  <cellStyleXfs count="42804">
    <xf numFmtId="0" fontId="0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0" borderId="45" applyNumberForma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11" borderId="48" applyNumberFormat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/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0" fontId="17" fillId="9" borderId="45" applyNumberFormat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10" borderId="46" applyNumberFormat="0" applyAlignment="0" applyProtection="0">
      <alignment vertical="center"/>
    </xf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7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42" applyNumberFormat="0" applyFill="0" applyAlignment="0" applyProtection="0">
      <alignment vertical="center"/>
    </xf>
    <xf numFmtId="0" fontId="30" fillId="0" borderId="43" applyNumberFormat="0" applyFill="0" applyAlignment="0" applyProtection="0">
      <alignment vertical="center"/>
    </xf>
    <xf numFmtId="0" fontId="31" fillId="0" borderId="44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6" borderId="0" applyNumberFormat="0" applyBorder="0" applyAlignment="0" applyProtection="0">
      <alignment vertical="center"/>
    </xf>
    <xf numFmtId="0" fontId="33" fillId="7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5" fillId="9" borderId="45" applyNumberFormat="0" applyAlignment="0" applyProtection="0">
      <alignment vertical="center"/>
    </xf>
    <xf numFmtId="0" fontId="36" fillId="10" borderId="46" applyNumberFormat="0" applyAlignment="0" applyProtection="0">
      <alignment vertical="center"/>
    </xf>
    <xf numFmtId="0" fontId="37" fillId="10" borderId="45" applyNumberFormat="0" applyAlignment="0" applyProtection="0">
      <alignment vertical="center"/>
    </xf>
    <xf numFmtId="0" fontId="38" fillId="0" borderId="47" applyNumberFormat="0" applyFill="0" applyAlignment="0" applyProtection="0">
      <alignment vertical="center"/>
    </xf>
    <xf numFmtId="0" fontId="39" fillId="11" borderId="48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50" applyNumberFormat="0" applyFill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191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191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191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91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191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191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91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191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191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191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191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191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91" fontId="9" fillId="1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91" fontId="9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91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191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191" fontId="9" fillId="32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191" fontId="9" fillId="36" borderId="0" applyNumberFormat="0" applyBorder="0" applyAlignment="0" applyProtection="0">
      <alignment vertical="center"/>
    </xf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" fillId="0" borderId="0"/>
    <xf numFmtId="0" fontId="50" fillId="0" borderId="0"/>
    <xf numFmtId="0" fontId="51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38" fontId="53" fillId="47" borderId="0" applyNumberFormat="0" applyBorder="0" applyAlignment="0" applyProtection="0"/>
    <xf numFmtId="0" fontId="54" fillId="0" borderId="0">
      <alignment horizontal="left"/>
    </xf>
    <xf numFmtId="0" fontId="55" fillId="0" borderId="85" applyNumberFormat="0" applyAlignment="0" applyProtection="0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6" fillId="48" borderId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10" fontId="53" fillId="47" borderId="62" applyNumberFormat="0" applyBorder="0" applyAlignment="0" applyProtection="0"/>
    <xf numFmtId="0" fontId="57" fillId="0" borderId="73"/>
    <xf numFmtId="192" fontId="58" fillId="0" borderId="0"/>
    <xf numFmtId="0" fontId="59" fillId="0" borderId="0"/>
    <xf numFmtId="0" fontId="52" fillId="0" borderId="0"/>
    <xf numFmtId="10" fontId="52" fillId="0" borderId="0" applyFont="0" applyFill="0" applyBorder="0" applyAlignment="0" applyProtection="0"/>
    <xf numFmtId="0" fontId="57" fillId="0" borderId="0"/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191" fontId="9" fillId="1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91" fontId="9" fillId="1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191" fontId="9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91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191" fontId="9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191" fontId="9" fillId="3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91" fontId="10" fillId="0" borderId="0" applyNumberFormat="0" applyFill="0" applyBorder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1" fillId="10" borderId="45" applyNumberFormat="0" applyAlignment="0" applyProtection="0">
      <alignment vertical="center"/>
    </xf>
    <xf numFmtId="191" fontId="11" fillId="10" borderId="45" applyNumberForma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91" fontId="12" fillId="7" borderId="0" applyNumberFormat="0" applyBorder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1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0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191" fontId="4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61" fillId="0" borderId="0"/>
    <xf numFmtId="191" fontId="4" fillId="12" borderId="49" applyNumberFormat="0" applyFont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61" fillId="0" borderId="0"/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0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191" fontId="4" fillId="12" borderId="49" applyNumberFormat="0" applyFont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6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/>
    <xf numFmtId="0" fontId="61" fillId="0" borderId="0"/>
    <xf numFmtId="9" fontId="64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9" fontId="7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65" fillId="0" borderId="0" applyFont="0" applyFill="0" applyBorder="0" applyAlignment="0" applyProtection="0">
      <alignment vertical="center"/>
    </xf>
    <xf numFmtId="0" fontId="61" fillId="0" borderId="0"/>
    <xf numFmtId="9" fontId="6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1" fillId="0" borderId="0"/>
    <xf numFmtId="9" fontId="61" fillId="0" borderId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1" fillId="0" borderId="0"/>
    <xf numFmtId="9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1" fillId="0" borderId="0"/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61" fillId="0" borderId="0"/>
    <xf numFmtId="0" fontId="3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191" fontId="14" fillId="8" borderId="0" applyNumberFormat="0" applyBorder="0" applyAlignment="0" applyProtection="0">
      <alignment vertical="center"/>
    </xf>
    <xf numFmtId="0" fontId="67" fillId="0" borderId="0"/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61" fillId="0" borderId="0"/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91" fontId="15" fillId="0" borderId="0" applyNumberFormat="0" applyFill="0" applyBorder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1" fillId="0" borderId="0"/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0" fontId="6" fillId="11" borderId="48" applyNumberFormat="0" applyAlignment="0" applyProtection="0">
      <alignment vertical="center"/>
    </xf>
    <xf numFmtId="191" fontId="6" fillId="11" borderId="48" applyNumberFormat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41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63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7" fillId="0" borderId="0" applyFont="0" applyFill="0" applyBorder="0" applyAlignment="0" applyProtection="0"/>
    <xf numFmtId="178" fontId="63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62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/>
    <xf numFmtId="178" fontId="68" fillId="0" borderId="0" applyFont="0" applyFill="0" applyBorder="0" applyAlignment="0" applyProtection="0">
      <alignment vertical="center"/>
    </xf>
    <xf numFmtId="178" fontId="68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60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0" fontId="61" fillId="0" borderId="0"/>
    <xf numFmtId="43" fontId="61" fillId="0" borderId="0"/>
    <xf numFmtId="43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7" fillId="0" borderId="0" applyFont="0" applyFill="0" applyBorder="0" applyAlignment="0" applyProtection="0"/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178" fontId="60" fillId="0" borderId="0" applyFont="0" applyFill="0" applyBorder="0" applyAlignment="0" applyProtection="0">
      <alignment vertical="center"/>
    </xf>
    <xf numFmtId="178" fontId="60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6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/>
    <xf numFmtId="178" fontId="7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0" fontId="61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63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65" fillId="0" borderId="0" applyFont="0" applyFill="0" applyBorder="0" applyAlignment="0" applyProtection="0">
      <alignment vertical="center"/>
    </xf>
    <xf numFmtId="178" fontId="65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65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178" fontId="66" fillId="0" borderId="0" applyFont="0" applyFill="0" applyBorder="0" applyAlignment="0" applyProtection="0">
      <alignment vertical="center"/>
    </xf>
    <xf numFmtId="178" fontId="69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0" fontId="61" fillId="0" borderId="0"/>
    <xf numFmtId="43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43" fontId="61" fillId="0" borderId="0"/>
    <xf numFmtId="43" fontId="61" fillId="0" borderId="0"/>
    <xf numFmtId="0" fontId="61" fillId="0" borderId="0"/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61" fillId="0" borderId="0"/>
    <xf numFmtId="178" fontId="1" fillId="0" borderId="0" applyFont="0" applyFill="0" applyBorder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61" fillId="0" borderId="0"/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16" fillId="0" borderId="47" applyNumberFormat="0" applyFill="0" applyAlignment="0" applyProtection="0">
      <alignment vertical="center"/>
    </xf>
    <xf numFmtId="191" fontId="16" fillId="0" borderId="47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59" fillId="0" borderId="0"/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3" fillId="0" borderId="50" applyNumberFormat="0" applyFill="0" applyAlignment="0" applyProtection="0">
      <alignment vertical="center"/>
    </xf>
    <xf numFmtId="191" fontId="3" fillId="0" borderId="50" applyNumberFormat="0" applyFill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61" fillId="0" borderId="0"/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7" fillId="9" borderId="45" applyNumberFormat="0" applyAlignment="0" applyProtection="0">
      <alignment vertical="center"/>
    </xf>
    <xf numFmtId="191" fontId="17" fillId="9" borderId="45" applyNumberFormat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61" fillId="0" borderId="0"/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18" fillId="0" borderId="42" applyNumberFormat="0" applyFill="0" applyAlignment="0" applyProtection="0">
      <alignment vertical="center"/>
    </xf>
    <xf numFmtId="191" fontId="18" fillId="0" borderId="42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61" fillId="0" borderId="0"/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191" fontId="19" fillId="0" borderId="43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61" fillId="0" borderId="0"/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44" applyNumberFormat="0" applyFill="0" applyAlignment="0" applyProtection="0">
      <alignment vertical="center"/>
    </xf>
    <xf numFmtId="191" fontId="20" fillId="0" borderId="4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61" fillId="0" borderId="0"/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91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61" fillId="0" borderId="0"/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91" fontId="21" fillId="0" borderId="0" applyNumberFormat="0" applyFill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61" fillId="0" borderId="0"/>
    <xf numFmtId="0" fontId="3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191" fontId="22" fillId="6" borderId="0" applyNumberFormat="0" applyBorder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61" fillId="0" borderId="0"/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23" fillId="10" borderId="46" applyNumberFormat="0" applyAlignment="0" applyProtection="0">
      <alignment vertical="center"/>
    </xf>
    <xf numFmtId="191" fontId="23" fillId="10" borderId="46" applyNumberFormat="0" applyAlignment="0" applyProtection="0">
      <alignment vertical="center"/>
    </xf>
    <xf numFmtId="0" fontId="61" fillId="0" borderId="0"/>
    <xf numFmtId="177" fontId="7" fillId="0" borderId="0" applyFont="0" applyFill="0" applyBorder="0" applyAlignment="0" applyProtection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9" fillId="0" borderId="0"/>
    <xf numFmtId="0" fontId="59" fillId="0" borderId="0"/>
    <xf numFmtId="191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1" fillId="0" borderId="0"/>
    <xf numFmtId="0" fontId="61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61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63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7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70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7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70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63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1" fillId="0" borderId="0"/>
    <xf numFmtId="0" fontId="1" fillId="0" borderId="0">
      <alignment vertical="center"/>
    </xf>
    <xf numFmtId="193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2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2" fillId="0" borderId="0">
      <alignment vertical="center"/>
    </xf>
    <xf numFmtId="0" fontId="72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91" fontId="7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1" fillId="0" borderId="0">
      <alignment vertical="center"/>
    </xf>
    <xf numFmtId="0" fontId="73" fillId="0" borderId="0" applyBorder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61" fillId="0" borderId="0"/>
    <xf numFmtId="0" fontId="1" fillId="0" borderId="0">
      <alignment vertical="center"/>
    </xf>
    <xf numFmtId="0" fontId="68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" fillId="0" borderId="0">
      <alignment vertical="center"/>
    </xf>
    <xf numFmtId="0" fontId="4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7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" fillId="0" borderId="0">
      <alignment vertical="center"/>
    </xf>
    <xf numFmtId="0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4" fillId="0" borderId="0">
      <alignment vertical="center"/>
    </xf>
    <xf numFmtId="0" fontId="59" fillId="0" borderId="0"/>
    <xf numFmtId="0" fontId="62" fillId="0" borderId="0">
      <alignment vertical="center"/>
    </xf>
    <xf numFmtId="0" fontId="4" fillId="0" borderId="0">
      <alignment vertical="center"/>
    </xf>
    <xf numFmtId="0" fontId="61" fillId="0" borderId="0"/>
    <xf numFmtId="0" fontId="4" fillId="0" borderId="0"/>
    <xf numFmtId="0" fontId="4" fillId="0" borderId="0">
      <alignment vertical="center"/>
    </xf>
    <xf numFmtId="0" fontId="59" fillId="0" borderId="0"/>
    <xf numFmtId="0" fontId="1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7" fillId="0" borderId="0">
      <alignment vertical="center"/>
    </xf>
    <xf numFmtId="191" fontId="4" fillId="0" borderId="0">
      <alignment vertical="center"/>
    </xf>
    <xf numFmtId="0" fontId="4" fillId="0" borderId="0"/>
    <xf numFmtId="191" fontId="4" fillId="0" borderId="0">
      <alignment vertical="center"/>
    </xf>
    <xf numFmtId="0" fontId="4" fillId="0" borderId="0">
      <alignment vertical="center"/>
    </xf>
    <xf numFmtId="0" fontId="62" fillId="0" borderId="0">
      <alignment vertical="center"/>
    </xf>
    <xf numFmtId="0" fontId="7" fillId="0" borderId="0">
      <alignment vertical="center"/>
    </xf>
    <xf numFmtId="0" fontId="72" fillId="0" borderId="0">
      <alignment vertical="center"/>
    </xf>
    <xf numFmtId="0" fontId="61" fillId="0" borderId="0"/>
    <xf numFmtId="0" fontId="72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91" fontId="70" fillId="0" borderId="0">
      <alignment vertical="center"/>
    </xf>
    <xf numFmtId="0" fontId="61" fillId="0" borderId="0"/>
    <xf numFmtId="0" fontId="61" fillId="0" borderId="0"/>
    <xf numFmtId="0" fontId="68" fillId="0" borderId="0"/>
    <xf numFmtId="0" fontId="68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7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7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61" fillId="0" borderId="0"/>
    <xf numFmtId="0" fontId="7" fillId="0" borderId="0">
      <alignment vertical="center"/>
    </xf>
    <xf numFmtId="0" fontId="7" fillId="0" borderId="0">
      <alignment vertical="center"/>
    </xf>
    <xf numFmtId="0" fontId="59" fillId="0" borderId="0"/>
    <xf numFmtId="0" fontId="4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4" fillId="0" borderId="0"/>
    <xf numFmtId="191" fontId="4" fillId="0" borderId="0">
      <alignment vertical="center"/>
    </xf>
    <xf numFmtId="191" fontId="4" fillId="0" borderId="0">
      <alignment vertical="center"/>
    </xf>
    <xf numFmtId="0" fontId="4" fillId="0" borderId="0"/>
    <xf numFmtId="0" fontId="59" fillId="0" borderId="0"/>
    <xf numFmtId="0" fontId="4" fillId="0" borderId="0"/>
    <xf numFmtId="0" fontId="7" fillId="0" borderId="0">
      <alignment vertical="center"/>
    </xf>
    <xf numFmtId="0" fontId="59" fillId="0" borderId="0"/>
    <xf numFmtId="0" fontId="7" fillId="0" borderId="0">
      <alignment vertical="center"/>
    </xf>
    <xf numFmtId="0" fontId="69" fillId="0" borderId="0"/>
    <xf numFmtId="0" fontId="4" fillId="0" borderId="0">
      <alignment vertical="center"/>
    </xf>
    <xf numFmtId="0" fontId="4" fillId="0" borderId="0">
      <alignment vertical="center"/>
    </xf>
    <xf numFmtId="191" fontId="70" fillId="0" borderId="0">
      <alignment vertical="center"/>
    </xf>
    <xf numFmtId="191" fontId="70" fillId="0" borderId="0">
      <alignment vertical="center"/>
    </xf>
    <xf numFmtId="0" fontId="4" fillId="0" borderId="0">
      <alignment vertical="center"/>
    </xf>
    <xf numFmtId="0" fontId="59" fillId="0" borderId="0"/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7" fillId="0" borderId="0">
      <alignment vertical="center"/>
    </xf>
    <xf numFmtId="0" fontId="59" fillId="0" borderId="0"/>
    <xf numFmtId="0" fontId="4" fillId="0" borderId="0">
      <alignment vertical="center"/>
    </xf>
    <xf numFmtId="0" fontId="74" fillId="0" borderId="0">
      <alignment vertical="center"/>
    </xf>
    <xf numFmtId="0" fontId="59" fillId="0" borderId="0"/>
    <xf numFmtId="0" fontId="7" fillId="0" borderId="0">
      <alignment vertical="center"/>
    </xf>
    <xf numFmtId="0" fontId="59" fillId="0" borderId="0"/>
    <xf numFmtId="0" fontId="4" fillId="0" borderId="0">
      <alignment vertical="center"/>
    </xf>
    <xf numFmtId="0" fontId="7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1" fillId="0" borderId="0"/>
    <xf numFmtId="0" fontId="7" fillId="0" borderId="0">
      <alignment vertical="center"/>
    </xf>
    <xf numFmtId="0" fontId="59" fillId="0" borderId="0"/>
    <xf numFmtId="191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91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65" fillId="0" borderId="0">
      <alignment vertical="center"/>
    </xf>
    <xf numFmtId="0" fontId="59" fillId="0" borderId="0"/>
    <xf numFmtId="0" fontId="66" fillId="0" borderId="0">
      <alignment vertical="center"/>
    </xf>
    <xf numFmtId="0" fontId="59" fillId="0" borderId="0"/>
    <xf numFmtId="0" fontId="66" fillId="0" borderId="0">
      <alignment vertical="center"/>
    </xf>
    <xf numFmtId="0" fontId="61" fillId="0" borderId="0"/>
    <xf numFmtId="191" fontId="4" fillId="0" borderId="0">
      <alignment vertical="center"/>
    </xf>
    <xf numFmtId="191" fontId="4" fillId="0" borderId="0">
      <alignment vertical="center"/>
    </xf>
    <xf numFmtId="0" fontId="65" fillId="0" borderId="0">
      <alignment vertical="center"/>
    </xf>
    <xf numFmtId="0" fontId="4" fillId="0" borderId="0">
      <alignment vertical="center"/>
    </xf>
    <xf numFmtId="0" fontId="59" fillId="0" borderId="0"/>
    <xf numFmtId="0" fontId="4" fillId="0" borderId="0">
      <alignment vertical="center"/>
    </xf>
    <xf numFmtId="0" fontId="65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65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1" fillId="0" borderId="0">
      <alignment vertical="center"/>
    </xf>
    <xf numFmtId="0" fontId="59" fillId="0" borderId="0"/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19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9" fillId="0" borderId="0"/>
    <xf numFmtId="0" fontId="59" fillId="0" borderId="0"/>
    <xf numFmtId="0" fontId="4" fillId="0" borderId="0">
      <alignment vertical="center"/>
    </xf>
    <xf numFmtId="0" fontId="4" fillId="0" borderId="0"/>
    <xf numFmtId="0" fontId="4" fillId="0" borderId="0"/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191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>
      <alignment vertical="center"/>
    </xf>
    <xf numFmtId="0" fontId="69" fillId="0" borderId="0"/>
    <xf numFmtId="0" fontId="59" fillId="0" borderId="0"/>
    <xf numFmtId="191" fontId="4" fillId="0" borderId="0">
      <alignment vertical="center"/>
    </xf>
    <xf numFmtId="0" fontId="4" fillId="0" borderId="0"/>
    <xf numFmtId="0" fontId="4" fillId="0" borderId="0"/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69" fillId="0" borderId="0"/>
    <xf numFmtId="0" fontId="59" fillId="0" borderId="0"/>
    <xf numFmtId="191" fontId="4" fillId="0" borderId="0">
      <alignment vertical="center"/>
    </xf>
    <xf numFmtId="0" fontId="4" fillId="0" borderId="0"/>
    <xf numFmtId="0" fontId="4" fillId="0" borderId="0"/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0" fontId="59" fillId="0" borderId="0"/>
    <xf numFmtId="191" fontId="4" fillId="0" borderId="0">
      <alignment vertical="center"/>
    </xf>
    <xf numFmtId="0" fontId="59" fillId="0" borderId="0"/>
    <xf numFmtId="0" fontId="4" fillId="0" borderId="0"/>
    <xf numFmtId="0" fontId="4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191" fontId="70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0" fontId="4" fillId="0" borderId="0">
      <alignment vertical="center"/>
    </xf>
    <xf numFmtId="191" fontId="4" fillId="0" borderId="0">
      <alignment vertical="center"/>
    </xf>
    <xf numFmtId="191" fontId="4" fillId="0" borderId="0">
      <alignment vertical="center"/>
    </xf>
    <xf numFmtId="0" fontId="61" fillId="0" borderId="0"/>
    <xf numFmtId="0" fontId="61" fillId="0" borderId="0"/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75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1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2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8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99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0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3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1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2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4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55" fillId="0" borderId="105">
      <alignment horizontal="left" vertical="center"/>
    </xf>
    <xf numFmtId="0" fontId="82" fillId="0" borderId="0"/>
    <xf numFmtId="178" fontId="1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178" fontId="64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64" fillId="0" borderId="0">
      <alignment vertical="center"/>
    </xf>
    <xf numFmtId="0" fontId="7" fillId="0" borderId="0"/>
    <xf numFmtId="177" fontId="1" fillId="0" borderId="0" applyFont="0" applyFill="0" applyBorder="0" applyAlignment="0" applyProtection="0">
      <alignment vertical="center"/>
    </xf>
    <xf numFmtId="178" fontId="79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</cellStyleXfs>
  <cellXfs count="796">
    <xf numFmtId="0" fontId="0" fillId="0" borderId="0" xfId="0">
      <alignment vertical="center"/>
    </xf>
    <xf numFmtId="0" fontId="0" fillId="3" borderId="0" xfId="0" applyFill="1" applyAlignment="1" applyProtection="1">
      <alignment horizontal="center" vertical="center"/>
      <protection locked="0"/>
    </xf>
    <xf numFmtId="0" fontId="4" fillId="38" borderId="0" xfId="0" applyFont="1" applyFill="1" applyAlignment="1" applyProtection="1">
      <alignment horizontal="center" vertical="center"/>
      <protection locked="0"/>
    </xf>
    <xf numFmtId="0" fontId="0" fillId="0" borderId="53" xfId="0" applyBorder="1">
      <alignment vertical="center"/>
    </xf>
    <xf numFmtId="185" fontId="0" fillId="0" borderId="0" xfId="0" applyNumberFormat="1">
      <alignment vertical="center"/>
    </xf>
    <xf numFmtId="0" fontId="0" fillId="0" borderId="54" xfId="0" applyBorder="1">
      <alignment vertical="center"/>
    </xf>
    <xf numFmtId="0" fontId="26" fillId="0" borderId="38" xfId="0" applyFont="1" applyBorder="1" applyAlignment="1">
      <alignment horizontal="center" vertical="center"/>
    </xf>
    <xf numFmtId="0" fontId="26" fillId="0" borderId="39" xfId="0" applyFont="1" applyBorder="1" applyAlignment="1">
      <alignment horizontal="center" vertical="center"/>
    </xf>
    <xf numFmtId="0" fontId="26" fillId="0" borderId="40" xfId="0" applyFont="1" applyBorder="1" applyAlignment="1">
      <alignment horizontal="center" vertical="center"/>
    </xf>
    <xf numFmtId="178" fontId="0" fillId="0" borderId="38" xfId="1" applyFont="1" applyBorder="1" applyAlignment="1">
      <alignment horizontal="center" vertical="center"/>
    </xf>
    <xf numFmtId="178" fontId="0" fillId="0" borderId="39" xfId="1" applyFont="1" applyBorder="1" applyAlignment="1">
      <alignment horizontal="center" vertical="center"/>
    </xf>
    <xf numFmtId="182" fontId="0" fillId="0" borderId="38" xfId="2" applyNumberFormat="1" applyFont="1" applyBorder="1" applyAlignment="1">
      <alignment horizontal="center" vertical="center"/>
    </xf>
    <xf numFmtId="182" fontId="0" fillId="0" borderId="39" xfId="2" applyNumberFormat="1" applyFont="1" applyBorder="1" applyAlignment="1">
      <alignment horizontal="center" vertical="center"/>
    </xf>
    <xf numFmtId="0" fontId="0" fillId="0" borderId="38" xfId="2" applyNumberFormat="1" applyFont="1" applyBorder="1" applyAlignment="1">
      <alignment horizontal="center" vertical="center"/>
    </xf>
    <xf numFmtId="0" fontId="0" fillId="0" borderId="39" xfId="2" applyNumberFormat="1" applyFont="1" applyBorder="1" applyAlignment="1">
      <alignment horizontal="center" vertical="center"/>
    </xf>
    <xf numFmtId="9" fontId="0" fillId="0" borderId="38" xfId="2" applyFont="1" applyBorder="1" applyAlignment="1">
      <alignment horizontal="center" vertical="center"/>
    </xf>
    <xf numFmtId="10" fontId="0" fillId="0" borderId="38" xfId="2" applyNumberFormat="1" applyFont="1" applyBorder="1" applyAlignment="1">
      <alignment horizontal="center" vertical="center"/>
    </xf>
    <xf numFmtId="10" fontId="0" fillId="0" borderId="39" xfId="2" applyNumberFormat="1" applyFont="1" applyBorder="1" applyAlignment="1">
      <alignment horizontal="center" vertical="center"/>
    </xf>
    <xf numFmtId="0" fontId="26" fillId="0" borderId="61" xfId="0" applyFont="1" applyBorder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5" fillId="0" borderId="0" xfId="0" applyFont="1" applyProtection="1">
      <alignment vertical="center"/>
      <protection hidden="1"/>
    </xf>
    <xf numFmtId="178" fontId="27" fillId="42" borderId="62" xfId="1" applyFont="1" applyFill="1" applyBorder="1" applyAlignment="1" applyProtection="1">
      <alignment horizontal="center" vertical="center"/>
      <protection locked="0"/>
    </xf>
    <xf numFmtId="0" fontId="25" fillId="0" borderId="0" xfId="0" applyFont="1" applyProtection="1">
      <alignment vertical="center"/>
      <protection locked="0"/>
    </xf>
    <xf numFmtId="178" fontId="25" fillId="42" borderId="62" xfId="1" applyFont="1" applyFill="1" applyBorder="1" applyAlignment="1" applyProtection="1">
      <alignment horizontal="right" vertical="center"/>
      <protection locked="0"/>
    </xf>
    <xf numFmtId="0" fontId="25" fillId="0" borderId="0" xfId="0" applyFont="1" applyAlignment="1" applyProtection="1">
      <alignment horizontal="right" vertical="center"/>
      <protection hidden="1"/>
    </xf>
    <xf numFmtId="10" fontId="25" fillId="0" borderId="0" xfId="0" applyNumberFormat="1" applyFont="1" applyAlignment="1" applyProtection="1">
      <alignment horizontal="right" vertical="center"/>
      <protection locked="0"/>
    </xf>
    <xf numFmtId="0" fontId="25" fillId="3" borderId="0" xfId="0" applyFont="1" applyFill="1" applyProtection="1">
      <alignment vertical="center"/>
      <protection locked="0"/>
    </xf>
    <xf numFmtId="0" fontId="25" fillId="3" borderId="0" xfId="0" applyFont="1" applyFill="1" applyAlignment="1" applyProtection="1">
      <alignment horizontal="right" vertical="center"/>
      <protection locked="0"/>
    </xf>
    <xf numFmtId="10" fontId="25" fillId="3" borderId="0" xfId="0" applyNumberFormat="1" applyFont="1" applyFill="1" applyAlignment="1" applyProtection="1">
      <alignment horizontal="right" vertical="center"/>
      <protection locked="0"/>
    </xf>
    <xf numFmtId="178" fontId="27" fillId="42" borderId="62" xfId="1" applyFont="1" applyFill="1" applyBorder="1" applyAlignment="1" applyProtection="1">
      <alignment horizontal="center" vertical="center" shrinkToFit="1"/>
      <protection locked="0"/>
    </xf>
    <xf numFmtId="9" fontId="25" fillId="38" borderId="62" xfId="0" applyNumberFormat="1" applyFont="1" applyFill="1" applyBorder="1" applyProtection="1">
      <alignment vertical="center"/>
      <protection locked="0"/>
    </xf>
    <xf numFmtId="10" fontId="25" fillId="38" borderId="62" xfId="0" applyNumberFormat="1" applyFont="1" applyFill="1" applyBorder="1" applyProtection="1">
      <alignment vertical="center"/>
      <protection locked="0"/>
    </xf>
    <xf numFmtId="10" fontId="25" fillId="3" borderId="0" xfId="0" applyNumberFormat="1" applyFont="1" applyFill="1" applyProtection="1">
      <alignment vertical="center"/>
      <protection locked="0"/>
    </xf>
    <xf numFmtId="9" fontId="25" fillId="3" borderId="0" xfId="0" applyNumberFormat="1" applyFont="1" applyFill="1" applyProtection="1">
      <alignment vertical="center"/>
      <protection locked="0"/>
    </xf>
    <xf numFmtId="0" fontId="25" fillId="0" borderId="0" xfId="0" applyFont="1" applyAlignment="1" applyProtection="1">
      <alignment horizontal="right" vertical="center"/>
      <protection locked="0"/>
    </xf>
    <xf numFmtId="0" fontId="25" fillId="38" borderId="0" xfId="0" applyFont="1" applyFill="1" applyProtection="1">
      <alignment vertical="center"/>
      <protection locked="0"/>
    </xf>
    <xf numFmtId="0" fontId="25" fillId="38" borderId="0" xfId="0" applyFont="1" applyFill="1" applyAlignment="1" applyProtection="1">
      <alignment horizontal="right" vertical="center"/>
      <protection locked="0"/>
    </xf>
    <xf numFmtId="10" fontId="25" fillId="38" borderId="0" xfId="0" applyNumberFormat="1" applyFont="1" applyFill="1" applyAlignment="1" applyProtection="1">
      <alignment horizontal="right" vertical="center"/>
      <protection locked="0"/>
    </xf>
    <xf numFmtId="0" fontId="6" fillId="5" borderId="38" xfId="0" applyFont="1" applyFill="1" applyBorder="1" applyAlignment="1" applyProtection="1">
      <alignment horizontal="center" vertical="center"/>
      <protection locked="0"/>
    </xf>
    <xf numFmtId="0" fontId="25" fillId="0" borderId="62" xfId="0" applyFont="1" applyBorder="1" applyProtection="1">
      <alignment vertical="center"/>
      <protection locked="0"/>
    </xf>
    <xf numFmtId="0" fontId="25" fillId="0" borderId="62" xfId="0" applyFont="1" applyBorder="1" applyAlignment="1" applyProtection="1">
      <alignment vertical="center" wrapText="1"/>
      <protection locked="0"/>
    </xf>
    <xf numFmtId="9" fontId="25" fillId="0" borderId="0" xfId="2" applyFont="1" applyProtection="1">
      <alignment vertical="center"/>
      <protection locked="0"/>
    </xf>
    <xf numFmtId="178" fontId="25" fillId="0" borderId="62" xfId="1" applyFont="1" applyBorder="1" applyProtection="1">
      <alignment vertical="center"/>
      <protection locked="0"/>
    </xf>
    <xf numFmtId="186" fontId="25" fillId="0" borderId="0" xfId="2" applyNumberFormat="1" applyFont="1" applyProtection="1">
      <alignment vertical="center"/>
      <protection locked="0"/>
    </xf>
    <xf numFmtId="182" fontId="25" fillId="0" borderId="0" xfId="2" applyNumberFormat="1" applyFont="1" applyProtection="1">
      <alignment vertical="center"/>
      <protection locked="0"/>
    </xf>
    <xf numFmtId="0" fontId="25" fillId="0" borderId="0" xfId="2" applyNumberFormat="1" applyFont="1" applyProtection="1">
      <alignment vertical="center"/>
      <protection locked="0"/>
    </xf>
    <xf numFmtId="0" fontId="80" fillId="38" borderId="0" xfId="0" applyFont="1" applyFill="1" applyAlignment="1" applyProtection="1">
      <alignment horizontal="center" vertical="center"/>
      <protection locked="0"/>
    </xf>
    <xf numFmtId="9" fontId="25" fillId="41" borderId="0" xfId="0" applyNumberFormat="1" applyFont="1" applyFill="1" applyProtection="1">
      <alignment vertical="center"/>
      <protection locked="0"/>
    </xf>
    <xf numFmtId="182" fontId="81" fillId="38" borderId="62" xfId="0" applyNumberFormat="1" applyFont="1" applyFill="1" applyBorder="1" applyAlignment="1">
      <alignment horizontal="center" vertical="center"/>
    </xf>
    <xf numFmtId="182" fontId="5" fillId="43" borderId="0" xfId="0" applyNumberFormat="1" applyFont="1" applyFill="1" applyAlignment="1">
      <alignment horizontal="center" vertical="center"/>
    </xf>
    <xf numFmtId="0" fontId="4" fillId="0" borderId="0" xfId="0" applyFont="1" applyProtection="1">
      <alignment vertical="center"/>
      <protection locked="0"/>
    </xf>
    <xf numFmtId="182" fontId="81" fillId="38" borderId="62" xfId="2" applyNumberFormat="1" applyFont="1" applyFill="1" applyBorder="1" applyAlignment="1">
      <alignment horizontal="center" vertical="center"/>
    </xf>
    <xf numFmtId="182" fontId="81" fillId="41" borderId="0" xfId="0" applyNumberFormat="1" applyFont="1" applyFill="1" applyAlignment="1">
      <alignment horizontal="center" vertical="center"/>
    </xf>
    <xf numFmtId="0" fontId="4" fillId="3" borderId="0" xfId="0" applyFont="1" applyFill="1" applyAlignment="1" applyProtection="1">
      <alignment horizontal="center" vertical="center"/>
      <protection locked="0"/>
    </xf>
    <xf numFmtId="182" fontId="4" fillId="38" borderId="0" xfId="2" applyNumberFormat="1" applyFont="1" applyFill="1" applyBorder="1" applyAlignment="1" applyProtection="1">
      <alignment vertical="center"/>
      <protection hidden="1"/>
    </xf>
    <xf numFmtId="182" fontId="4" fillId="38" borderId="0" xfId="0" applyNumberFormat="1" applyFont="1" applyFill="1" applyProtection="1">
      <alignment vertical="center"/>
      <protection hidden="1"/>
    </xf>
    <xf numFmtId="182" fontId="3" fillId="38" borderId="0" xfId="2" applyNumberFormat="1" applyFont="1" applyFill="1" applyBorder="1" applyAlignment="1" applyProtection="1">
      <alignment vertical="center"/>
      <protection hidden="1"/>
    </xf>
    <xf numFmtId="182" fontId="3" fillId="38" borderId="0" xfId="0" applyNumberFormat="1" applyFont="1" applyFill="1" applyProtection="1">
      <alignment vertical="center"/>
      <protection hidden="1"/>
    </xf>
    <xf numFmtId="0" fontId="27" fillId="3" borderId="0" xfId="0" applyFont="1" applyFill="1" applyProtection="1">
      <alignment vertical="center"/>
      <protection locked="0"/>
    </xf>
    <xf numFmtId="9" fontId="25" fillId="3" borderId="0" xfId="2" applyFont="1" applyFill="1" applyBorder="1" applyProtection="1">
      <alignment vertical="center"/>
      <protection locked="0"/>
    </xf>
    <xf numFmtId="0" fontId="4" fillId="38" borderId="62" xfId="0" applyFont="1" applyFill="1" applyBorder="1" applyAlignment="1" applyProtection="1">
      <alignment horizontal="center" vertical="center"/>
      <protection locked="0"/>
    </xf>
    <xf numFmtId="0" fontId="84" fillId="0" borderId="0" xfId="0" applyFont="1">
      <alignment vertical="center"/>
    </xf>
    <xf numFmtId="0" fontId="84" fillId="0" borderId="0" xfId="0" applyFont="1" applyAlignment="1">
      <alignment horizontal="center" vertical="center"/>
    </xf>
    <xf numFmtId="0" fontId="84" fillId="0" borderId="0" xfId="0" applyFont="1" applyProtection="1">
      <alignment vertical="center"/>
      <protection locked="0"/>
    </xf>
    <xf numFmtId="0" fontId="84" fillId="0" borderId="0" xfId="0" applyFont="1" applyProtection="1">
      <alignment vertical="center"/>
      <protection hidden="1"/>
    </xf>
    <xf numFmtId="0" fontId="85" fillId="2" borderId="0" xfId="0" applyFont="1" applyFill="1" applyProtection="1">
      <alignment vertical="center"/>
      <protection hidden="1"/>
    </xf>
    <xf numFmtId="0" fontId="86" fillId="2" borderId="0" xfId="0" applyFont="1" applyFill="1" applyProtection="1">
      <alignment vertical="center"/>
      <protection hidden="1"/>
    </xf>
    <xf numFmtId="14" fontId="86" fillId="2" borderId="0" xfId="0" applyNumberFormat="1" applyFont="1" applyFill="1" applyAlignment="1" applyProtection="1">
      <alignment horizontal="center" vertical="center"/>
      <protection hidden="1"/>
    </xf>
    <xf numFmtId="0" fontId="86" fillId="2" borderId="0" xfId="0" applyFont="1" applyFill="1" applyAlignment="1" applyProtection="1">
      <alignment horizontal="center" vertical="center"/>
      <protection hidden="1"/>
    </xf>
    <xf numFmtId="0" fontId="84" fillId="2" borderId="0" xfId="0" applyFont="1" applyFill="1" applyProtection="1">
      <alignment vertical="center"/>
      <protection hidden="1"/>
    </xf>
    <xf numFmtId="0" fontId="84" fillId="2" borderId="0" xfId="0" applyFont="1" applyFill="1" applyAlignment="1" applyProtection="1">
      <alignment horizontal="center" vertical="center"/>
      <protection hidden="1"/>
    </xf>
    <xf numFmtId="0" fontId="86" fillId="2" borderId="0" xfId="0" applyFont="1" applyFill="1" applyAlignment="1" applyProtection="1">
      <alignment horizontal="right" vertical="center"/>
      <protection hidden="1"/>
    </xf>
    <xf numFmtId="0" fontId="87" fillId="45" borderId="96" xfId="0" applyFont="1" applyFill="1" applyBorder="1" applyAlignment="1">
      <alignment horizontal="center" vertical="center"/>
    </xf>
    <xf numFmtId="0" fontId="88" fillId="41" borderId="117" xfId="0" applyFont="1" applyFill="1" applyBorder="1" applyAlignment="1">
      <alignment horizontal="center" vertical="center"/>
    </xf>
    <xf numFmtId="0" fontId="88" fillId="0" borderId="0" xfId="0" applyFont="1">
      <alignment vertical="center"/>
    </xf>
    <xf numFmtId="0" fontId="86" fillId="3" borderId="0" xfId="0" applyFont="1" applyFill="1" applyAlignment="1" applyProtection="1">
      <alignment horizontal="center" vertical="center" wrapText="1"/>
      <protection hidden="1"/>
    </xf>
    <xf numFmtId="0" fontId="86" fillId="3" borderId="0" xfId="0" applyFont="1" applyFill="1" applyAlignment="1" applyProtection="1">
      <alignment horizontal="center" vertical="center"/>
      <protection hidden="1"/>
    </xf>
    <xf numFmtId="0" fontId="87" fillId="45" borderId="97" xfId="0" applyFont="1" applyFill="1" applyBorder="1" applyAlignment="1">
      <alignment horizontal="center" vertical="center"/>
    </xf>
    <xf numFmtId="0" fontId="87" fillId="45" borderId="80" xfId="0" applyFont="1" applyFill="1" applyBorder="1" applyAlignment="1">
      <alignment horizontal="center" vertical="center"/>
    </xf>
    <xf numFmtId="0" fontId="84" fillId="38" borderId="0" xfId="0" applyFont="1" applyFill="1" applyAlignment="1" applyProtection="1">
      <alignment horizontal="center" vertical="center"/>
      <protection locked="0"/>
    </xf>
    <xf numFmtId="0" fontId="84" fillId="3" borderId="0" xfId="0" applyFont="1" applyFill="1" applyProtection="1">
      <alignment vertical="center"/>
      <protection hidden="1"/>
    </xf>
    <xf numFmtId="180" fontId="86" fillId="3" borderId="0" xfId="0" applyNumberFormat="1" applyFont="1" applyFill="1" applyAlignment="1" applyProtection="1">
      <alignment horizontal="center" vertical="center"/>
      <protection hidden="1"/>
    </xf>
    <xf numFmtId="0" fontId="87" fillId="45" borderId="80" xfId="0" applyFont="1" applyFill="1" applyBorder="1" applyAlignment="1" applyProtection="1">
      <alignment horizontal="center" vertical="center"/>
      <protection hidden="1"/>
    </xf>
    <xf numFmtId="9" fontId="86" fillId="46" borderId="80" xfId="0" applyNumberFormat="1" applyFont="1" applyFill="1" applyBorder="1" applyAlignment="1" applyProtection="1">
      <alignment horizontal="center" vertical="center"/>
      <protection locked="0"/>
    </xf>
    <xf numFmtId="0" fontId="87" fillId="45" borderId="96" xfId="0" applyFont="1" applyFill="1" applyBorder="1" applyAlignment="1" applyProtection="1">
      <alignment horizontal="center" vertical="center"/>
      <protection hidden="1"/>
    </xf>
    <xf numFmtId="0" fontId="89" fillId="0" borderId="0" xfId="0" applyFont="1">
      <alignment vertical="center"/>
    </xf>
    <xf numFmtId="0" fontId="87" fillId="0" borderId="80" xfId="0" applyFont="1" applyBorder="1" applyAlignment="1" applyProtection="1">
      <alignment horizontal="center" vertical="center"/>
      <protection hidden="1"/>
    </xf>
    <xf numFmtId="0" fontId="87" fillId="3" borderId="115" xfId="0" applyFont="1" applyFill="1" applyBorder="1" applyAlignment="1">
      <alignment horizontal="center" vertical="center"/>
    </xf>
    <xf numFmtId="0" fontId="89" fillId="0" borderId="115" xfId="0" applyFont="1" applyBorder="1">
      <alignment vertical="center"/>
    </xf>
    <xf numFmtId="0" fontId="87" fillId="45" borderId="97" xfId="0" applyFont="1" applyFill="1" applyBorder="1" applyAlignment="1" applyProtection="1">
      <alignment horizontal="center" vertical="center"/>
      <protection hidden="1"/>
    </xf>
    <xf numFmtId="0" fontId="85" fillId="3" borderId="0" xfId="0" applyFont="1" applyFill="1" applyAlignment="1" applyProtection="1">
      <alignment horizontal="center" vertical="center"/>
      <protection hidden="1"/>
    </xf>
    <xf numFmtId="178" fontId="90" fillId="3" borderId="0" xfId="0" applyNumberFormat="1" applyFont="1" applyFill="1" applyAlignment="1" applyProtection="1">
      <alignment horizontal="center" vertical="center"/>
      <protection hidden="1"/>
    </xf>
    <xf numFmtId="0" fontId="86" fillId="3" borderId="0" xfId="0" applyFont="1" applyFill="1" applyProtection="1">
      <alignment vertical="center"/>
      <protection hidden="1"/>
    </xf>
    <xf numFmtId="0" fontId="87" fillId="3" borderId="106" xfId="0" applyFont="1" applyFill="1" applyBorder="1" applyProtection="1">
      <alignment vertical="center"/>
      <protection hidden="1"/>
    </xf>
    <xf numFmtId="0" fontId="87" fillId="3" borderId="0" xfId="0" applyFont="1" applyFill="1" applyProtection="1">
      <alignment vertical="center"/>
      <protection hidden="1"/>
    </xf>
    <xf numFmtId="9" fontId="86" fillId="46" borderId="93" xfId="2" applyFont="1" applyFill="1" applyBorder="1" applyAlignment="1" applyProtection="1">
      <alignment horizontal="center" vertical="center"/>
      <protection locked="0"/>
    </xf>
    <xf numFmtId="0" fontId="84" fillId="0" borderId="109" xfId="0" applyFont="1" applyBorder="1">
      <alignment vertical="center"/>
    </xf>
    <xf numFmtId="0" fontId="87" fillId="45" borderId="114" xfId="0" applyFont="1" applyFill="1" applyBorder="1" applyProtection="1">
      <alignment vertical="center"/>
      <protection hidden="1"/>
    </xf>
    <xf numFmtId="0" fontId="84" fillId="2" borderId="19" xfId="0" applyFont="1" applyFill="1" applyBorder="1" applyAlignment="1" applyProtection="1">
      <alignment horizontal="left" vertical="center"/>
      <protection hidden="1"/>
    </xf>
    <xf numFmtId="9" fontId="86" fillId="46" borderId="0" xfId="0" applyNumberFormat="1" applyFont="1" applyFill="1" applyAlignment="1" applyProtection="1">
      <alignment horizontal="center" vertical="center"/>
      <protection locked="0"/>
    </xf>
    <xf numFmtId="0" fontId="84" fillId="2" borderId="0" xfId="0" applyFont="1" applyFill="1" applyAlignment="1" applyProtection="1">
      <alignment horizontal="left" vertical="center"/>
      <protection hidden="1"/>
    </xf>
    <xf numFmtId="0" fontId="84" fillId="2" borderId="30" xfId="0" applyFont="1" applyFill="1" applyBorder="1" applyAlignment="1" applyProtection="1">
      <alignment horizontal="left" vertical="center"/>
      <protection hidden="1"/>
    </xf>
    <xf numFmtId="10" fontId="95" fillId="46" borderId="80" xfId="0" applyNumberFormat="1" applyFont="1" applyFill="1" applyBorder="1" applyAlignment="1" applyProtection="1">
      <alignment horizontal="center" vertical="center"/>
      <protection locked="0"/>
    </xf>
    <xf numFmtId="0" fontId="84" fillId="3" borderId="0" xfId="0" applyFont="1" applyFill="1" applyAlignment="1" applyProtection="1">
      <alignment horizontal="center" vertical="center" wrapText="1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0" fontId="84" fillId="44" borderId="80" xfId="0" applyFont="1" applyFill="1" applyBorder="1" applyAlignment="1" applyProtection="1">
      <alignment horizontal="center" vertical="center"/>
      <protection hidden="1"/>
    </xf>
    <xf numFmtId="0" fontId="96" fillId="2" borderId="0" xfId="0" applyFont="1" applyFill="1" applyProtection="1">
      <alignment vertical="center"/>
      <protection hidden="1"/>
    </xf>
    <xf numFmtId="0" fontId="84" fillId="2" borderId="32" xfId="0" applyFont="1" applyFill="1" applyBorder="1" applyProtection="1">
      <alignment vertical="center"/>
      <protection hidden="1"/>
    </xf>
    <xf numFmtId="10" fontId="94" fillId="45" borderId="0" xfId="2" applyNumberFormat="1" applyFont="1" applyFill="1" applyAlignment="1">
      <alignment horizontal="center" vertical="center"/>
    </xf>
    <xf numFmtId="9" fontId="84" fillId="0" borderId="0" xfId="0" applyNumberFormat="1" applyFont="1">
      <alignment vertical="center"/>
    </xf>
    <xf numFmtId="0" fontId="84" fillId="2" borderId="30" xfId="0" applyFont="1" applyFill="1" applyBorder="1" applyProtection="1">
      <alignment vertical="center"/>
      <protection hidden="1"/>
    </xf>
    <xf numFmtId="0" fontId="84" fillId="3" borderId="30" xfId="0" applyFont="1" applyFill="1" applyBorder="1" applyProtection="1">
      <alignment vertical="center"/>
      <protection hidden="1"/>
    </xf>
    <xf numFmtId="0" fontId="84" fillId="2" borderId="33" xfId="0" applyFont="1" applyFill="1" applyBorder="1" applyProtection="1">
      <alignment vertical="center"/>
      <protection hidden="1"/>
    </xf>
    <xf numFmtId="0" fontId="98" fillId="2" borderId="30" xfId="0" applyFont="1" applyFill="1" applyBorder="1" applyProtection="1">
      <alignment vertical="center"/>
      <protection hidden="1"/>
    </xf>
    <xf numFmtId="176" fontId="84" fillId="0" borderId="0" xfId="0" applyNumberFormat="1" applyFont="1">
      <alignment vertical="center"/>
    </xf>
    <xf numFmtId="194" fontId="84" fillId="0" borderId="0" xfId="0" applyNumberFormat="1" applyFont="1">
      <alignment vertical="center"/>
    </xf>
    <xf numFmtId="178" fontId="84" fillId="0" borderId="0" xfId="1" applyFont="1">
      <alignment vertical="center"/>
    </xf>
    <xf numFmtId="182" fontId="84" fillId="0" borderId="0" xfId="0" applyNumberFormat="1" applyFont="1" applyProtection="1">
      <alignment vertical="center"/>
      <protection locked="0"/>
    </xf>
    <xf numFmtId="0" fontId="4" fillId="0" borderId="0" xfId="0" applyFont="1">
      <alignment vertical="center"/>
    </xf>
    <xf numFmtId="178" fontId="4" fillId="3" borderId="0" xfId="0" applyNumberFormat="1" applyFont="1" applyFill="1" applyAlignment="1" applyProtection="1">
      <alignment horizontal="center" vertical="center"/>
      <protection locked="0"/>
    </xf>
    <xf numFmtId="180" fontId="4" fillId="3" borderId="0" xfId="0" applyNumberFormat="1" applyFont="1" applyFill="1" applyAlignment="1" applyProtection="1">
      <alignment horizontal="center" vertical="center"/>
      <protection locked="0"/>
    </xf>
    <xf numFmtId="0" fontId="4" fillId="3" borderId="0" xfId="0" applyFont="1" applyFill="1" applyProtection="1">
      <alignment vertical="center"/>
      <protection locked="0"/>
    </xf>
    <xf numFmtId="10" fontId="4" fillId="0" borderId="0" xfId="2" applyNumberFormat="1" applyFont="1">
      <alignment vertical="center"/>
    </xf>
    <xf numFmtId="178" fontId="75" fillId="0" borderId="52" xfId="1" applyFont="1" applyBorder="1" applyProtection="1">
      <alignment vertical="center"/>
      <protection locked="0"/>
    </xf>
    <xf numFmtId="0" fontId="75" fillId="0" borderId="52" xfId="0" applyFont="1" applyBorder="1" applyAlignment="1" applyProtection="1">
      <alignment horizontal="center" vertical="center"/>
      <protection locked="0"/>
    </xf>
    <xf numFmtId="178" fontId="4" fillId="3" borderId="0" xfId="1" applyFont="1" applyFill="1" applyAlignment="1" applyProtection="1">
      <alignment horizontal="center" vertical="center"/>
      <protection locked="0"/>
    </xf>
    <xf numFmtId="0" fontId="4" fillId="3" borderId="0" xfId="0" applyFont="1" applyFill="1" applyAlignment="1" applyProtection="1">
      <alignment horizontal="right" vertical="center"/>
      <protection locked="0"/>
    </xf>
    <xf numFmtId="0" fontId="4" fillId="38" borderId="0" xfId="0" applyFont="1" applyFill="1" applyProtection="1">
      <alignment vertical="center"/>
      <protection locked="0"/>
    </xf>
    <xf numFmtId="9" fontId="4" fillId="38" borderId="0" xfId="2" applyFont="1" applyFill="1" applyProtection="1">
      <alignment vertical="center"/>
      <protection locked="0"/>
    </xf>
    <xf numFmtId="9" fontId="4" fillId="38" borderId="0" xfId="2" applyFont="1" applyFill="1" applyAlignment="1" applyProtection="1">
      <alignment vertical="center"/>
      <protection locked="0"/>
    </xf>
    <xf numFmtId="9" fontId="4" fillId="3" borderId="0" xfId="2" applyFont="1" applyFill="1" applyAlignment="1" applyProtection="1">
      <alignment vertical="center"/>
      <protection locked="0"/>
    </xf>
    <xf numFmtId="10" fontId="4" fillId="38" borderId="62" xfId="2" applyNumberFormat="1" applyFont="1" applyFill="1" applyBorder="1" applyProtection="1">
      <alignment vertical="center"/>
      <protection locked="0"/>
    </xf>
    <xf numFmtId="0" fontId="4" fillId="0" borderId="62" xfId="0" applyFont="1" applyBorder="1" applyAlignment="1" applyProtection="1">
      <alignment horizontal="center" vertical="center"/>
      <protection locked="0"/>
    </xf>
    <xf numFmtId="0" fontId="4" fillId="38" borderId="62" xfId="0" applyFont="1" applyFill="1" applyBorder="1" applyProtection="1">
      <alignment vertical="center"/>
      <protection locked="0"/>
    </xf>
    <xf numFmtId="0" fontId="4" fillId="51" borderId="62" xfId="0" applyFont="1" applyFill="1" applyBorder="1" applyAlignment="1" applyProtection="1">
      <alignment horizontal="center" vertical="center"/>
      <protection locked="0"/>
    </xf>
    <xf numFmtId="10" fontId="4" fillId="41" borderId="0" xfId="0" applyNumberFormat="1" applyFont="1" applyFill="1">
      <alignment vertical="center"/>
    </xf>
    <xf numFmtId="9" fontId="4" fillId="41" borderId="0" xfId="0" applyNumberFormat="1" applyFont="1" applyFill="1">
      <alignment vertical="center"/>
    </xf>
    <xf numFmtId="189" fontId="4" fillId="0" borderId="0" xfId="0" applyNumberFormat="1" applyFont="1" applyProtection="1">
      <alignment vertical="center"/>
      <protection locked="0"/>
    </xf>
    <xf numFmtId="10" fontId="4" fillId="38" borderId="62" xfId="0" applyNumberFormat="1" applyFont="1" applyFill="1" applyBorder="1" applyProtection="1">
      <alignment vertical="center"/>
      <protection locked="0"/>
    </xf>
    <xf numFmtId="187" fontId="4" fillId="38" borderId="62" xfId="0" applyNumberFormat="1" applyFont="1" applyFill="1" applyBorder="1" applyAlignment="1" applyProtection="1">
      <alignment horizontal="center" vertical="center"/>
      <protection locked="0"/>
    </xf>
    <xf numFmtId="178" fontId="4" fillId="38" borderId="62" xfId="1" applyFont="1" applyFill="1" applyBorder="1" applyAlignment="1" applyProtection="1">
      <alignment horizontal="center" vertical="center"/>
      <protection locked="0"/>
    </xf>
    <xf numFmtId="0" fontId="4" fillId="43" borderId="62" xfId="0" applyFont="1" applyFill="1" applyBorder="1" applyAlignment="1" applyProtection="1">
      <alignment horizontal="center" vertical="center"/>
      <protection locked="0"/>
    </xf>
    <xf numFmtId="189" fontId="4" fillId="43" borderId="62" xfId="0" applyNumberFormat="1" applyFont="1" applyFill="1" applyBorder="1" applyAlignment="1" applyProtection="1">
      <alignment horizontal="center" vertical="center"/>
      <protection locked="0"/>
    </xf>
    <xf numFmtId="10" fontId="4" fillId="43" borderId="62" xfId="2" applyNumberFormat="1" applyFont="1" applyFill="1" applyBorder="1" applyAlignment="1" applyProtection="1">
      <alignment horizontal="center" vertical="center"/>
      <protection locked="0"/>
    </xf>
    <xf numFmtId="0" fontId="4" fillId="43" borderId="62" xfId="0" applyFont="1" applyFill="1" applyBorder="1" applyProtection="1">
      <alignment vertical="center"/>
      <protection locked="0"/>
    </xf>
    <xf numFmtId="188" fontId="4" fillId="0" borderId="62" xfId="0" applyNumberFormat="1" applyFont="1" applyBorder="1" applyAlignment="1" applyProtection="1">
      <alignment horizontal="center" vertical="center"/>
      <protection locked="0"/>
    </xf>
    <xf numFmtId="176" fontId="4" fillId="0" borderId="62" xfId="0" applyNumberFormat="1" applyFont="1" applyBorder="1" applyAlignment="1" applyProtection="1">
      <alignment horizontal="center" vertical="center"/>
      <protection locked="0"/>
    </xf>
    <xf numFmtId="0" fontId="4" fillId="3" borderId="0" xfId="15" applyFont="1" applyFill="1" applyProtection="1">
      <alignment vertical="center"/>
      <protection locked="0"/>
    </xf>
    <xf numFmtId="176" fontId="4" fillId="0" borderId="0" xfId="0" applyNumberFormat="1" applyFont="1" applyProtection="1">
      <alignment vertical="center"/>
      <protection locked="0"/>
    </xf>
    <xf numFmtId="10" fontId="4" fillId="0" borderId="0" xfId="2" applyNumberFormat="1" applyFont="1" applyProtection="1">
      <alignment vertical="center"/>
      <protection locked="0"/>
    </xf>
    <xf numFmtId="179" fontId="4" fillId="0" borderId="0" xfId="0" applyNumberFormat="1" applyFont="1" applyProtection="1">
      <alignment vertical="center"/>
      <protection locked="0"/>
    </xf>
    <xf numFmtId="182" fontId="4" fillId="38" borderId="0" xfId="0" applyNumberFormat="1" applyFont="1" applyFill="1">
      <alignment vertical="center"/>
    </xf>
    <xf numFmtId="182" fontId="4" fillId="3" borderId="0" xfId="0" applyNumberFormat="1" applyFont="1" applyFill="1" applyProtection="1">
      <alignment vertical="center"/>
      <protection locked="0"/>
    </xf>
    <xf numFmtId="9" fontId="4" fillId="41" borderId="0" xfId="0" applyNumberFormat="1" applyFont="1" applyFill="1" applyProtection="1">
      <alignment vertical="center"/>
      <protection locked="0"/>
    </xf>
    <xf numFmtId="9" fontId="4" fillId="38" borderId="0" xfId="0" applyNumberFormat="1" applyFont="1" applyFill="1" applyProtection="1">
      <alignment vertical="center"/>
      <protection locked="0"/>
    </xf>
    <xf numFmtId="182" fontId="4" fillId="38" borderId="0" xfId="0" applyNumberFormat="1" applyFont="1" applyFill="1" applyProtection="1">
      <alignment vertical="center"/>
      <protection locked="0"/>
    </xf>
    <xf numFmtId="176" fontId="4" fillId="41" borderId="0" xfId="0" applyNumberFormat="1" applyFont="1" applyFill="1">
      <alignment vertical="center"/>
    </xf>
    <xf numFmtId="176" fontId="4" fillId="0" borderId="0" xfId="0" applyNumberFormat="1" applyFont="1">
      <alignment vertical="center"/>
    </xf>
    <xf numFmtId="0" fontId="4" fillId="38" borderId="0" xfId="15" applyFont="1" applyFill="1" applyProtection="1">
      <alignment vertical="center"/>
      <protection locked="0"/>
    </xf>
    <xf numFmtId="0" fontId="4" fillId="0" borderId="67" xfId="0" applyFont="1" applyBorder="1" applyProtection="1">
      <alignment vertical="center"/>
      <protection locked="0"/>
    </xf>
    <xf numFmtId="0" fontId="4" fillId="0" borderId="68" xfId="0" applyFont="1" applyBorder="1" applyProtection="1">
      <alignment vertical="center"/>
      <protection locked="0"/>
    </xf>
    <xf numFmtId="0" fontId="4" fillId="0" borderId="69" xfId="0" applyFont="1" applyBorder="1" applyProtection="1">
      <alignment vertical="center"/>
      <protection locked="0"/>
    </xf>
    <xf numFmtId="9" fontId="4" fillId="0" borderId="0" xfId="2" applyFont="1" applyBorder="1" applyProtection="1">
      <alignment vertical="center"/>
      <protection locked="0"/>
    </xf>
    <xf numFmtId="10" fontId="4" fillId="0" borderId="0" xfId="2" applyNumberFormat="1" applyFont="1" applyBorder="1" applyProtection="1">
      <alignment vertical="center"/>
      <protection locked="0"/>
    </xf>
    <xf numFmtId="0" fontId="4" fillId="0" borderId="71" xfId="0" applyFont="1" applyBorder="1" applyProtection="1">
      <alignment vertical="center"/>
      <protection locked="0"/>
    </xf>
    <xf numFmtId="0" fontId="4" fillId="0" borderId="70" xfId="0" applyFont="1" applyBorder="1" applyProtection="1">
      <alignment vertical="center"/>
      <protection locked="0"/>
    </xf>
    <xf numFmtId="10" fontId="4" fillId="0" borderId="70" xfId="0" applyNumberFormat="1" applyFont="1" applyBorder="1" applyProtection="1">
      <alignment vertical="center"/>
      <protection locked="0"/>
    </xf>
    <xf numFmtId="10" fontId="4" fillId="0" borderId="0" xfId="0" applyNumberFormat="1" applyFont="1" applyProtection="1">
      <alignment vertical="center"/>
      <protection locked="0"/>
    </xf>
    <xf numFmtId="178" fontId="4" fillId="0" borderId="0" xfId="0" applyNumberFormat="1" applyFont="1">
      <alignment vertical="center"/>
    </xf>
    <xf numFmtId="176" fontId="77" fillId="0" borderId="0" xfId="0" applyNumberFormat="1" applyFont="1">
      <alignment vertical="center"/>
    </xf>
    <xf numFmtId="182" fontId="4" fillId="0" borderId="70" xfId="0" applyNumberFormat="1" applyFont="1" applyBorder="1" applyProtection="1">
      <alignment vertical="center"/>
      <protection locked="0"/>
    </xf>
    <xf numFmtId="182" fontId="4" fillId="0" borderId="0" xfId="0" applyNumberFormat="1" applyFont="1" applyProtection="1">
      <alignment vertical="center"/>
      <protection locked="0"/>
    </xf>
    <xf numFmtId="1" fontId="4" fillId="0" borderId="0" xfId="0" applyNumberFormat="1" applyFont="1" applyProtection="1">
      <alignment vertical="center"/>
      <protection locked="0"/>
    </xf>
    <xf numFmtId="0" fontId="4" fillId="0" borderId="62" xfId="0" applyFont="1" applyBorder="1" applyProtection="1">
      <alignment vertical="center"/>
      <protection locked="0"/>
    </xf>
    <xf numFmtId="10" fontId="4" fillId="0" borderId="62" xfId="2" applyNumberFormat="1" applyFont="1" applyBorder="1" applyProtection="1">
      <alignment vertical="center"/>
      <protection locked="0"/>
    </xf>
    <xf numFmtId="178" fontId="4" fillId="0" borderId="62" xfId="1" applyFont="1" applyBorder="1" applyProtection="1">
      <alignment vertical="center"/>
      <protection locked="0"/>
    </xf>
    <xf numFmtId="0" fontId="4" fillId="0" borderId="72" xfId="0" applyFont="1" applyBorder="1" applyProtection="1">
      <alignment vertical="center"/>
      <protection locked="0"/>
    </xf>
    <xf numFmtId="0" fontId="4" fillId="0" borderId="73" xfId="0" applyFont="1" applyBorder="1" applyProtection="1">
      <alignment vertical="center"/>
      <protection locked="0"/>
    </xf>
    <xf numFmtId="0" fontId="4" fillId="0" borderId="74" xfId="0" applyFont="1" applyBorder="1" applyProtection="1">
      <alignment vertical="center"/>
      <protection locked="0"/>
    </xf>
    <xf numFmtId="0" fontId="4" fillId="3" borderId="0" xfId="0" applyFont="1" applyFill="1">
      <alignment vertical="center"/>
    </xf>
    <xf numFmtId="195" fontId="4" fillId="0" borderId="0" xfId="1" applyNumberFormat="1" applyFont="1" applyBorder="1" applyProtection="1">
      <alignment vertical="center"/>
      <protection locked="0"/>
    </xf>
    <xf numFmtId="0" fontId="4" fillId="50" borderId="62" xfId="0" applyFont="1" applyFill="1" applyBorder="1" applyProtection="1">
      <alignment vertical="center"/>
      <protection locked="0"/>
    </xf>
    <xf numFmtId="0" fontId="4" fillId="41" borderId="62" xfId="0" applyFont="1" applyFill="1" applyBorder="1">
      <alignment vertical="center"/>
    </xf>
    <xf numFmtId="10" fontId="4" fillId="3" borderId="0" xfId="0" applyNumberFormat="1" applyFont="1" applyFill="1" applyProtection="1">
      <alignment vertical="center"/>
      <protection locked="0"/>
    </xf>
    <xf numFmtId="0" fontId="4" fillId="41" borderId="62" xfId="0" applyFont="1" applyFill="1" applyBorder="1" applyProtection="1">
      <alignment vertical="center"/>
      <protection locked="0"/>
    </xf>
    <xf numFmtId="0" fontId="4" fillId="50" borderId="0" xfId="0" applyFont="1" applyFill="1" applyProtection="1">
      <alignment vertical="center"/>
      <protection locked="0"/>
    </xf>
    <xf numFmtId="0" fontId="4" fillId="41" borderId="105" xfId="0" applyFont="1" applyFill="1" applyBorder="1" applyProtection="1">
      <alignment vertical="center"/>
      <protection locked="0"/>
    </xf>
    <xf numFmtId="0" fontId="25" fillId="41" borderId="62" xfId="0" applyFont="1" applyFill="1" applyBorder="1" applyProtection="1">
      <alignment vertical="center"/>
      <protection locked="0"/>
    </xf>
    <xf numFmtId="0" fontId="101" fillId="44" borderId="97" xfId="0" applyFont="1" applyFill="1" applyBorder="1" applyAlignment="1" applyProtection="1">
      <alignment horizontal="center" vertical="center"/>
      <protection hidden="1"/>
    </xf>
    <xf numFmtId="9" fontId="100" fillId="0" borderId="97" xfId="2" applyFont="1" applyBorder="1" applyAlignment="1" applyProtection="1">
      <alignment horizontal="center" vertical="center"/>
      <protection hidden="1"/>
    </xf>
    <xf numFmtId="0" fontId="87" fillId="45" borderId="94" xfId="0" applyFont="1" applyFill="1" applyBorder="1" applyAlignment="1" applyProtection="1">
      <alignment horizontal="center" vertical="center"/>
      <protection hidden="1"/>
    </xf>
    <xf numFmtId="0" fontId="7" fillId="0" borderId="0" xfId="3">
      <alignment vertical="center"/>
    </xf>
    <xf numFmtId="0" fontId="7" fillId="41" borderId="0" xfId="3" applyFill="1">
      <alignment vertical="center"/>
    </xf>
    <xf numFmtId="0" fontId="0" fillId="41" borderId="0" xfId="0" applyFill="1">
      <alignment vertical="center"/>
    </xf>
    <xf numFmtId="0" fontId="7" fillId="3" borderId="0" xfId="3" applyFill="1">
      <alignment vertical="center"/>
    </xf>
    <xf numFmtId="0" fontId="79" fillId="3" borderId="0" xfId="3" applyFont="1" applyFill="1">
      <alignment vertical="center"/>
    </xf>
    <xf numFmtId="0" fontId="89" fillId="0" borderId="0" xfId="0" applyFont="1" applyAlignment="1">
      <alignment vertical="center" wrapText="1"/>
    </xf>
    <xf numFmtId="195" fontId="25" fillId="0" borderId="0" xfId="2" applyNumberFormat="1" applyFont="1" applyProtection="1">
      <alignment vertical="center"/>
      <protection locked="0"/>
    </xf>
    <xf numFmtId="178" fontId="4" fillId="0" borderId="0" xfId="1" applyFont="1" applyBorder="1" applyProtection="1">
      <alignment vertical="center"/>
      <protection locked="0"/>
    </xf>
    <xf numFmtId="176" fontId="96" fillId="0" borderId="0" xfId="0" applyNumberFormat="1" applyFont="1">
      <alignment vertical="center"/>
    </xf>
    <xf numFmtId="0" fontId="96" fillId="0" borderId="0" xfId="0" applyFont="1">
      <alignment vertical="center"/>
    </xf>
    <xf numFmtId="178" fontId="96" fillId="41" borderId="0" xfId="1" applyFont="1" applyFill="1">
      <alignment vertical="center"/>
    </xf>
    <xf numFmtId="182" fontId="10" fillId="0" borderId="70" xfId="0" applyNumberFormat="1" applyFont="1" applyBorder="1" applyProtection="1">
      <alignment vertical="center"/>
      <protection locked="0"/>
    </xf>
    <xf numFmtId="0" fontId="104" fillId="0" borderId="0" xfId="0" applyFont="1" applyAlignment="1">
      <alignment horizontal="center" vertical="center"/>
    </xf>
    <xf numFmtId="0" fontId="84" fillId="41" borderId="0" xfId="0" applyFont="1" applyFill="1">
      <alignment vertical="center"/>
    </xf>
    <xf numFmtId="0" fontId="10" fillId="0" borderId="0" xfId="0" applyFont="1">
      <alignment vertical="center"/>
    </xf>
    <xf numFmtId="0" fontId="25" fillId="0" borderId="62" xfId="0" applyFont="1" applyBorder="1" applyAlignment="1" applyProtection="1">
      <alignment horizontal="right" vertical="center"/>
      <protection locked="0"/>
    </xf>
    <xf numFmtId="0" fontId="84" fillId="0" borderId="62" xfId="0" applyFont="1" applyBorder="1">
      <alignment vertical="center"/>
    </xf>
    <xf numFmtId="0" fontId="48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left" vertical="center"/>
    </xf>
    <xf numFmtId="0" fontId="4" fillId="0" borderId="62" xfId="0" applyFont="1" applyBorder="1" applyAlignment="1">
      <alignment horizontal="center" vertical="center"/>
    </xf>
    <xf numFmtId="0" fontId="0" fillId="0" borderId="90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54" borderId="86" xfId="0" applyFill="1" applyBorder="1" applyAlignment="1">
      <alignment horizontal="center" vertical="center"/>
    </xf>
    <xf numFmtId="0" fontId="0" fillId="54" borderId="87" xfId="0" applyFill="1" applyBorder="1" applyAlignment="1">
      <alignment horizontal="center" vertical="center"/>
    </xf>
    <xf numFmtId="0" fontId="10" fillId="0" borderId="141" xfId="0" applyFont="1" applyBorder="1" applyAlignment="1">
      <alignment horizontal="center" vertical="center"/>
    </xf>
    <xf numFmtId="0" fontId="10" fillId="0" borderId="90" xfId="0" applyFont="1" applyBorder="1" applyAlignment="1">
      <alignment horizontal="center" vertical="center"/>
    </xf>
    <xf numFmtId="0" fontId="10" fillId="0" borderId="88" xfId="0" applyFont="1" applyBorder="1" applyAlignment="1">
      <alignment horizontal="center" vertical="center"/>
    </xf>
    <xf numFmtId="10" fontId="100" fillId="46" borderId="0" xfId="0" applyNumberFormat="1" applyFont="1" applyFill="1" applyAlignment="1" applyProtection="1">
      <alignment horizontal="center" vertical="center"/>
      <protection locked="0"/>
    </xf>
    <xf numFmtId="188" fontId="95" fillId="0" borderId="80" xfId="0" applyNumberFormat="1" applyFont="1" applyBorder="1" applyProtection="1">
      <alignment vertical="center"/>
      <protection hidden="1"/>
    </xf>
    <xf numFmtId="0" fontId="10" fillId="38" borderId="62" xfId="0" applyFont="1" applyFill="1" applyBorder="1" applyAlignment="1" applyProtection="1">
      <alignment horizontal="center" vertical="center"/>
      <protection locked="0"/>
    </xf>
    <xf numFmtId="9" fontId="111" fillId="0" borderId="62" xfId="0" applyNumberFormat="1" applyFont="1" applyBorder="1" applyProtection="1">
      <alignment vertical="center"/>
      <protection locked="0"/>
    </xf>
    <xf numFmtId="0" fontId="111" fillId="0" borderId="62" xfId="0" applyFont="1" applyBorder="1" applyProtection="1">
      <alignment vertical="center"/>
      <protection locked="0"/>
    </xf>
    <xf numFmtId="9" fontId="111" fillId="0" borderId="90" xfId="0" applyNumberFormat="1" applyFont="1" applyBorder="1" applyProtection="1">
      <alignment vertical="center"/>
      <protection locked="0"/>
    </xf>
    <xf numFmtId="9" fontId="111" fillId="0" borderId="146" xfId="0" applyNumberFormat="1" applyFont="1" applyBorder="1" applyProtection="1">
      <alignment vertical="center"/>
      <protection locked="0"/>
    </xf>
    <xf numFmtId="0" fontId="111" fillId="0" borderId="146" xfId="0" applyFont="1" applyBorder="1" applyProtection="1">
      <alignment vertical="center"/>
      <protection locked="0"/>
    </xf>
    <xf numFmtId="0" fontId="10" fillId="38" borderId="146" xfId="0" applyFont="1" applyFill="1" applyBorder="1" applyAlignment="1" applyProtection="1">
      <alignment horizontal="center" vertical="center"/>
      <protection locked="0"/>
    </xf>
    <xf numFmtId="9" fontId="111" fillId="0" borderId="88" xfId="0" applyNumberFormat="1" applyFont="1" applyBorder="1" applyProtection="1">
      <alignment vertical="center"/>
      <protection locked="0"/>
    </xf>
    <xf numFmtId="0" fontId="7" fillId="3" borderId="0" xfId="3" applyFill="1" applyAlignment="1" applyProtection="1">
      <alignment horizontal="center" vertical="center"/>
      <protection locked="0"/>
    </xf>
    <xf numFmtId="0" fontId="7" fillId="3" borderId="0" xfId="3" applyFill="1" applyAlignment="1">
      <alignment horizontal="center" vertical="center"/>
    </xf>
    <xf numFmtId="0" fontId="79" fillId="0" borderId="0" xfId="3" applyFont="1">
      <alignment vertical="center"/>
    </xf>
    <xf numFmtId="189" fontId="84" fillId="0" borderId="0" xfId="0" applyNumberFormat="1" applyFont="1">
      <alignment vertical="center"/>
    </xf>
    <xf numFmtId="0" fontId="4" fillId="41" borderId="64" xfId="0" applyFont="1" applyFill="1" applyBorder="1" applyAlignment="1" applyProtection="1">
      <alignment horizontal="center" vertical="center"/>
      <protection locked="0"/>
    </xf>
    <xf numFmtId="0" fontId="4" fillId="41" borderId="105" xfId="0" applyFont="1" applyFill="1" applyBorder="1" applyAlignment="1" applyProtection="1">
      <alignment horizontal="center" vertical="center"/>
      <protection locked="0"/>
    </xf>
    <xf numFmtId="0" fontId="112" fillId="0" borderId="0" xfId="3" applyFont="1" applyAlignment="1" applyProtection="1">
      <alignment horizontal="center" vertical="center"/>
      <protection locked="0"/>
    </xf>
    <xf numFmtId="0" fontId="101" fillId="3" borderId="62" xfId="0" applyFont="1" applyFill="1" applyBorder="1" applyAlignment="1" applyProtection="1">
      <alignment horizontal="center" vertical="center"/>
      <protection locked="0"/>
    </xf>
    <xf numFmtId="0" fontId="112" fillId="3" borderId="62" xfId="3" applyFont="1" applyFill="1" applyBorder="1" applyAlignment="1">
      <alignment horizontal="center" vertical="center"/>
    </xf>
    <xf numFmtId="0" fontId="101" fillId="3" borderId="62" xfId="0" applyFont="1" applyFill="1" applyBorder="1" applyAlignment="1">
      <alignment horizontal="center" vertical="center"/>
    </xf>
    <xf numFmtId="0" fontId="112" fillId="3" borderId="62" xfId="3" applyFont="1" applyFill="1" applyBorder="1" applyAlignment="1" applyProtection="1">
      <alignment horizontal="center" vertical="center"/>
      <protection locked="0"/>
    </xf>
    <xf numFmtId="0" fontId="113" fillId="3" borderId="62" xfId="0" applyFont="1" applyFill="1" applyBorder="1" applyAlignment="1">
      <alignment horizontal="center" vertical="center"/>
    </xf>
    <xf numFmtId="0" fontId="112" fillId="0" borderId="0" xfId="3" applyFont="1" applyAlignment="1">
      <alignment horizontal="center" vertical="center"/>
    </xf>
    <xf numFmtId="0" fontId="101" fillId="3" borderId="62" xfId="3" applyFont="1" applyFill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101" fillId="41" borderId="62" xfId="0" applyFont="1" applyFill="1" applyBorder="1" applyAlignment="1" applyProtection="1">
      <alignment horizontal="center" vertical="center"/>
      <protection locked="0"/>
    </xf>
    <xf numFmtId="178" fontId="77" fillId="41" borderId="62" xfId="1" applyFont="1" applyFill="1" applyBorder="1" applyAlignment="1">
      <alignment horizontal="center" vertical="center"/>
    </xf>
    <xf numFmtId="0" fontId="77" fillId="41" borderId="62" xfId="0" applyFont="1" applyFill="1" applyBorder="1" applyAlignment="1">
      <alignment horizontal="center" vertical="center"/>
    </xf>
    <xf numFmtId="0" fontId="112" fillId="41" borderId="62" xfId="3" applyFont="1" applyFill="1" applyBorder="1" applyAlignment="1">
      <alignment horizontal="center" vertical="center"/>
    </xf>
    <xf numFmtId="0" fontId="115" fillId="41" borderId="62" xfId="0" applyFont="1" applyFill="1" applyBorder="1" applyAlignment="1">
      <alignment horizontal="center" vertical="center"/>
    </xf>
    <xf numFmtId="0" fontId="81" fillId="3" borderId="62" xfId="0" applyFont="1" applyFill="1" applyBorder="1" applyAlignment="1">
      <alignment horizontal="center" vertical="center"/>
    </xf>
    <xf numFmtId="0" fontId="25" fillId="0" borderId="62" xfId="0" applyFont="1" applyBorder="1" applyAlignment="1" applyProtection="1">
      <alignment horizontal="center" vertical="center"/>
      <protection locked="0"/>
    </xf>
    <xf numFmtId="49" fontId="84" fillId="41" borderId="62" xfId="0" applyNumberFormat="1" applyFont="1" applyFill="1" applyBorder="1" applyAlignment="1">
      <alignment horizontal="center" vertical="center"/>
    </xf>
    <xf numFmtId="0" fontId="84" fillId="0" borderId="62" xfId="0" applyFont="1" applyBorder="1" applyAlignment="1">
      <alignment horizontal="center" vertical="center"/>
    </xf>
    <xf numFmtId="176" fontId="93" fillId="0" borderId="62" xfId="0" applyNumberFormat="1" applyFont="1" applyBorder="1">
      <alignment vertical="center"/>
    </xf>
    <xf numFmtId="176" fontId="93" fillId="0" borderId="62" xfId="0" applyNumberFormat="1" applyFont="1" applyBorder="1" applyAlignment="1">
      <alignment horizontal="center" vertical="center"/>
    </xf>
    <xf numFmtId="176" fontId="93" fillId="41" borderId="62" xfId="0" applyNumberFormat="1" applyFont="1" applyFill="1" applyBorder="1">
      <alignment vertical="center"/>
    </xf>
    <xf numFmtId="0" fontId="25" fillId="4" borderId="62" xfId="0" applyFont="1" applyFill="1" applyBorder="1" applyAlignment="1" applyProtection="1">
      <alignment horizontal="center" vertical="center"/>
      <protection locked="0"/>
    </xf>
    <xf numFmtId="178" fontId="25" fillId="4" borderId="62" xfId="1" applyFont="1" applyFill="1" applyBorder="1" applyAlignment="1" applyProtection="1">
      <alignment horizontal="center" vertical="center"/>
      <protection locked="0"/>
    </xf>
    <xf numFmtId="0" fontId="84" fillId="3" borderId="0" xfId="0" applyFont="1" applyFill="1" applyAlignment="1">
      <alignment horizontal="center" vertical="center"/>
    </xf>
    <xf numFmtId="0" fontId="84" fillId="3" borderId="0" xfId="0" applyFont="1" applyFill="1">
      <alignment vertical="center"/>
    </xf>
    <xf numFmtId="0" fontId="84" fillId="41" borderId="62" xfId="0" applyFont="1" applyFill="1" applyBorder="1">
      <alignment vertical="center"/>
    </xf>
    <xf numFmtId="0" fontId="84" fillId="0" borderId="147" xfId="0" applyFont="1" applyBorder="1" applyAlignment="1">
      <alignment horizontal="center" vertical="center"/>
    </xf>
    <xf numFmtId="0" fontId="84" fillId="0" borderId="59" xfId="0" applyFont="1" applyBorder="1">
      <alignment vertical="center"/>
    </xf>
    <xf numFmtId="0" fontId="4" fillId="41" borderId="62" xfId="0" applyFont="1" applyFill="1" applyBorder="1" applyAlignment="1" applyProtection="1">
      <alignment horizontal="center" vertical="center"/>
      <protection locked="0"/>
    </xf>
    <xf numFmtId="0" fontId="4" fillId="55" borderId="62" xfId="0" applyFont="1" applyFill="1" applyBorder="1" applyAlignment="1">
      <alignment horizontal="center" vertical="center"/>
    </xf>
    <xf numFmtId="0" fontId="101" fillId="41" borderId="62" xfId="0" applyFont="1" applyFill="1" applyBorder="1" applyAlignment="1">
      <alignment horizontal="center" vertical="center"/>
    </xf>
    <xf numFmtId="0" fontId="7" fillId="57" borderId="148" xfId="3" applyFill="1" applyBorder="1" applyAlignment="1">
      <alignment horizontal="center" vertical="center"/>
    </xf>
    <xf numFmtId="0" fontId="7" fillId="41" borderId="119" xfId="3" applyFill="1" applyBorder="1" applyAlignment="1">
      <alignment horizontal="center" vertical="center"/>
    </xf>
    <xf numFmtId="0" fontId="7" fillId="58" borderId="0" xfId="3" applyFill="1" applyAlignment="1">
      <alignment horizontal="center" vertical="center"/>
    </xf>
    <xf numFmtId="0" fontId="7" fillId="56" borderId="148" xfId="3" applyFill="1" applyBorder="1" applyAlignment="1">
      <alignment horizontal="center" vertical="center"/>
    </xf>
    <xf numFmtId="0" fontId="7" fillId="41" borderId="148" xfId="3" applyFill="1" applyBorder="1" applyAlignment="1">
      <alignment horizontal="center" vertical="center"/>
    </xf>
    <xf numFmtId="0" fontId="24" fillId="56" borderId="0" xfId="3" applyFont="1" applyFill="1" applyAlignment="1">
      <alignment horizontal="center" vertical="center"/>
    </xf>
    <xf numFmtId="178" fontId="5" fillId="41" borderId="62" xfId="1" applyFont="1" applyFill="1" applyBorder="1" applyAlignment="1">
      <alignment horizontal="center" vertical="center"/>
    </xf>
    <xf numFmtId="178" fontId="4" fillId="41" borderId="62" xfId="1" applyFont="1" applyFill="1" applyBorder="1" applyAlignment="1">
      <alignment horizontal="center" vertical="center"/>
    </xf>
    <xf numFmtId="178" fontId="5" fillId="41" borderId="62" xfId="0" applyNumberFormat="1" applyFont="1" applyFill="1" applyBorder="1" applyAlignment="1">
      <alignment horizontal="center" vertical="center"/>
    </xf>
    <xf numFmtId="0" fontId="25" fillId="0" borderId="0" xfId="1" applyNumberFormat="1" applyFont="1" applyProtection="1">
      <alignment vertical="center"/>
      <protection locked="0"/>
    </xf>
    <xf numFmtId="0" fontId="76" fillId="0" borderId="0" xfId="0" applyFont="1" applyProtection="1">
      <alignment vertical="center"/>
      <protection locked="0"/>
    </xf>
    <xf numFmtId="0" fontId="9" fillId="0" borderId="0" xfId="0" applyFont="1" applyProtection="1">
      <alignment vertical="center"/>
      <protection locked="0"/>
    </xf>
    <xf numFmtId="0" fontId="4" fillId="3" borderId="0" xfId="2" applyNumberFormat="1" applyFont="1" applyFill="1" applyProtection="1">
      <alignment vertical="center"/>
      <protection locked="0"/>
    </xf>
    <xf numFmtId="0" fontId="4" fillId="38" borderId="0" xfId="2" applyNumberFormat="1" applyFont="1" applyFill="1" applyProtection="1">
      <alignment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25" fillId="3" borderId="0" xfId="0" applyFont="1" applyFill="1" applyProtection="1">
      <alignment vertical="center"/>
      <protection hidden="1"/>
    </xf>
    <xf numFmtId="0" fontId="27" fillId="3" borderId="0" xfId="0" applyFont="1" applyFill="1" applyAlignment="1" applyProtection="1">
      <alignment horizontal="center" vertical="center"/>
      <protection locked="0"/>
    </xf>
    <xf numFmtId="0" fontId="25" fillId="3" borderId="0" xfId="1" applyNumberFormat="1" applyFont="1" applyFill="1" applyBorder="1" applyProtection="1">
      <alignment vertical="center"/>
      <protection locked="0"/>
    </xf>
    <xf numFmtId="0" fontId="83" fillId="3" borderId="0" xfId="0" applyFont="1" applyFill="1" applyProtection="1">
      <alignment vertical="center"/>
      <protection locked="0"/>
    </xf>
    <xf numFmtId="10" fontId="4" fillId="49" borderId="70" xfId="0" applyNumberFormat="1" applyFont="1" applyFill="1" applyBorder="1" applyProtection="1">
      <alignment vertical="center"/>
      <protection locked="0"/>
    </xf>
    <xf numFmtId="10" fontId="4" fillId="49" borderId="70" xfId="2" applyNumberFormat="1" applyFont="1" applyFill="1" applyBorder="1" applyProtection="1">
      <alignment vertical="center"/>
      <protection locked="0"/>
    </xf>
    <xf numFmtId="0" fontId="118" fillId="0" borderId="0" xfId="0" applyFont="1" applyAlignment="1">
      <alignment vertical="center" wrapText="1"/>
    </xf>
    <xf numFmtId="0" fontId="89" fillId="0" borderId="0" xfId="0" applyFont="1" applyAlignment="1">
      <alignment horizontal="center" vertical="center"/>
    </xf>
    <xf numFmtId="0" fontId="4" fillId="41" borderId="76" xfId="0" applyFont="1" applyFill="1" applyBorder="1" applyAlignment="1" applyProtection="1">
      <alignment horizontal="center" vertical="center"/>
      <protection locked="0"/>
    </xf>
    <xf numFmtId="182" fontId="0" fillId="41" borderId="62" xfId="0" applyNumberFormat="1" applyFill="1" applyBorder="1">
      <alignment vertical="center"/>
    </xf>
    <xf numFmtId="0" fontId="112" fillId="41" borderId="0" xfId="3" applyFont="1" applyFill="1" applyAlignment="1">
      <alignment horizontal="center" vertical="center"/>
    </xf>
    <xf numFmtId="0" fontId="7" fillId="0" borderId="0" xfId="3" applyAlignment="1">
      <alignment horizontal="center" vertical="center"/>
    </xf>
    <xf numFmtId="0" fontId="120" fillId="52" borderId="62" xfId="42788" applyFont="1" applyFill="1" applyBorder="1" applyAlignment="1">
      <alignment horizontal="center" vertical="center"/>
    </xf>
    <xf numFmtId="198" fontId="120" fillId="52" borderId="62" xfId="42788" applyNumberFormat="1" applyFont="1" applyFill="1" applyBorder="1" applyAlignment="1">
      <alignment horizontal="center" vertical="center"/>
    </xf>
    <xf numFmtId="1" fontId="120" fillId="52" borderId="62" xfId="42788" applyNumberFormat="1" applyFont="1" applyFill="1" applyBorder="1" applyAlignment="1">
      <alignment horizontal="center" vertical="center"/>
    </xf>
    <xf numFmtId="198" fontId="120" fillId="41" borderId="62" xfId="42788" applyNumberFormat="1" applyFont="1" applyFill="1" applyBorder="1" applyAlignment="1">
      <alignment horizontal="center" vertical="center"/>
    </xf>
    <xf numFmtId="0" fontId="120" fillId="41" borderId="62" xfId="42788" applyFont="1" applyFill="1" applyBorder="1" applyAlignment="1">
      <alignment horizontal="center" vertical="center"/>
    </xf>
    <xf numFmtId="1" fontId="120" fillId="41" borderId="62" xfId="42788" applyNumberFormat="1" applyFont="1" applyFill="1" applyBorder="1" applyAlignment="1">
      <alignment horizontal="center" vertical="center"/>
    </xf>
    <xf numFmtId="49" fontId="7" fillId="58" borderId="0" xfId="3" applyNumberFormat="1" applyFill="1" applyAlignment="1">
      <alignment horizontal="center" vertical="center"/>
    </xf>
    <xf numFmtId="0" fontId="112" fillId="55" borderId="0" xfId="3" applyFont="1" applyFill="1" applyAlignment="1">
      <alignment horizontal="center" vertical="center"/>
    </xf>
    <xf numFmtId="49" fontId="114" fillId="37" borderId="0" xfId="3" applyNumberFormat="1" applyFont="1" applyFill="1" applyAlignment="1" applyProtection="1">
      <alignment horizontal="center" vertical="center"/>
      <protection locked="0"/>
    </xf>
    <xf numFmtId="49" fontId="113" fillId="37" borderId="0" xfId="3" applyNumberFormat="1" applyFont="1" applyFill="1" applyAlignment="1" applyProtection="1">
      <alignment horizontal="center" vertical="center"/>
      <protection locked="0"/>
    </xf>
    <xf numFmtId="0" fontId="112" fillId="56" borderId="0" xfId="3" applyFont="1" applyFill="1" applyAlignment="1" applyProtection="1">
      <alignment horizontal="center" vertical="center"/>
      <protection locked="0"/>
    </xf>
    <xf numFmtId="0" fontId="106" fillId="56" borderId="0" xfId="3" applyFont="1" applyFill="1" applyAlignment="1" applyProtection="1">
      <alignment horizontal="center" vertical="center"/>
      <protection locked="0"/>
    </xf>
    <xf numFmtId="49" fontId="7" fillId="0" borderId="62" xfId="3" applyNumberFormat="1" applyBorder="1" applyAlignment="1">
      <alignment horizontal="center" vertical="center"/>
    </xf>
    <xf numFmtId="0" fontId="112" fillId="56" borderId="62" xfId="0" applyFont="1" applyFill="1" applyBorder="1" applyAlignment="1">
      <alignment horizontal="center" vertical="center" wrapText="1"/>
    </xf>
    <xf numFmtId="49" fontId="112" fillId="3" borderId="62" xfId="3" applyNumberFormat="1" applyFont="1" applyFill="1" applyBorder="1" applyAlignment="1" applyProtection="1">
      <alignment horizontal="center" vertical="center"/>
      <protection locked="0"/>
    </xf>
    <xf numFmtId="183" fontId="112" fillId="3" borderId="62" xfId="3" applyNumberFormat="1" applyFont="1" applyFill="1" applyBorder="1" applyAlignment="1" applyProtection="1">
      <alignment horizontal="center" vertical="center"/>
      <protection locked="0"/>
    </xf>
    <xf numFmtId="178" fontId="101" fillId="41" borderId="62" xfId="1" applyFont="1" applyFill="1" applyBorder="1" applyAlignment="1" applyProtection="1">
      <alignment horizontal="center" vertical="center"/>
      <protection locked="0"/>
    </xf>
    <xf numFmtId="0" fontId="113" fillId="3" borderId="62" xfId="0" applyFont="1" applyFill="1" applyBorder="1" applyAlignment="1" applyProtection="1">
      <alignment horizontal="center" vertical="center"/>
      <protection locked="0"/>
    </xf>
    <xf numFmtId="0" fontId="101" fillId="56" borderId="62" xfId="0" applyFont="1" applyFill="1" applyBorder="1" applyAlignment="1" applyProtection="1">
      <alignment horizontal="center" vertical="center"/>
      <protection locked="0"/>
    </xf>
    <xf numFmtId="0" fontId="5" fillId="3" borderId="62" xfId="0" applyFont="1" applyFill="1" applyBorder="1" applyAlignment="1">
      <alignment horizontal="center" vertical="center"/>
    </xf>
    <xf numFmtId="0" fontId="112" fillId="3" borderId="62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3" fontId="112" fillId="41" borderId="62" xfId="0" applyNumberFormat="1" applyFont="1" applyFill="1" applyBorder="1" applyAlignment="1">
      <alignment horizontal="center" vertical="center" wrapText="1"/>
    </xf>
    <xf numFmtId="3" fontId="112" fillId="3" borderId="62" xfId="0" applyNumberFormat="1" applyFont="1" applyFill="1" applyBorder="1" applyAlignment="1">
      <alignment horizontal="center" vertical="center" wrapText="1"/>
    </xf>
    <xf numFmtId="0" fontId="112" fillId="3" borderId="62" xfId="42786" applyFont="1" applyFill="1" applyBorder="1" applyAlignment="1">
      <alignment horizontal="center" vertical="center" wrapText="1"/>
    </xf>
    <xf numFmtId="3" fontId="112" fillId="41" borderId="62" xfId="42786" applyNumberFormat="1" applyFont="1" applyFill="1" applyBorder="1" applyAlignment="1">
      <alignment horizontal="center" vertical="center" wrapText="1"/>
    </xf>
    <xf numFmtId="3" fontId="112" fillId="3" borderId="62" xfId="42786" applyNumberFormat="1" applyFont="1" applyFill="1" applyBorder="1" applyAlignment="1">
      <alignment horizontal="center" vertical="center" wrapText="1"/>
    </xf>
    <xf numFmtId="0" fontId="101" fillId="55" borderId="62" xfId="0" applyFont="1" applyFill="1" applyBorder="1" applyAlignment="1" applyProtection="1">
      <alignment horizontal="center" vertical="center"/>
      <protection locked="0"/>
    </xf>
    <xf numFmtId="0" fontId="5" fillId="55" borderId="62" xfId="0" applyFont="1" applyFill="1" applyBorder="1" applyAlignment="1">
      <alignment horizontal="center" vertical="center"/>
    </xf>
    <xf numFmtId="0" fontId="112" fillId="41" borderId="62" xfId="0" applyFont="1" applyFill="1" applyBorder="1" applyAlignment="1">
      <alignment horizontal="center" vertical="center" wrapText="1"/>
    </xf>
    <xf numFmtId="197" fontId="120" fillId="41" borderId="62" xfId="42788" applyNumberFormat="1" applyFont="1" applyFill="1" applyBorder="1" applyAlignment="1">
      <alignment horizontal="center" vertical="center"/>
    </xf>
    <xf numFmtId="0" fontId="113" fillId="41" borderId="62" xfId="0" applyFont="1" applyFill="1" applyBorder="1" applyAlignment="1" applyProtection="1">
      <alignment horizontal="center" vertical="center"/>
      <protection locked="0"/>
    </xf>
    <xf numFmtId="197" fontId="120" fillId="52" borderId="62" xfId="42788" applyNumberFormat="1" applyFont="1" applyFill="1" applyBorder="1" applyAlignment="1">
      <alignment horizontal="center" vertical="center"/>
    </xf>
    <xf numFmtId="0" fontId="101" fillId="58" borderId="62" xfId="0" applyFont="1" applyFill="1" applyBorder="1" applyAlignment="1" applyProtection="1">
      <alignment horizontal="center" vertical="center"/>
      <protection locked="0"/>
    </xf>
    <xf numFmtId="0" fontId="113" fillId="58" borderId="62" xfId="0" applyFont="1" applyFill="1" applyBorder="1" applyAlignment="1" applyProtection="1">
      <alignment horizontal="center" vertical="center"/>
      <protection locked="0"/>
    </xf>
    <xf numFmtId="178" fontId="112" fillId="41" borderId="62" xfId="1" applyFont="1" applyFill="1" applyBorder="1" applyAlignment="1">
      <alignment horizontal="center" vertical="center" wrapText="1"/>
    </xf>
    <xf numFmtId="178" fontId="7" fillId="0" borderId="62" xfId="1" applyFont="1" applyBorder="1" applyAlignment="1">
      <alignment horizontal="center" vertical="center"/>
    </xf>
    <xf numFmtId="178" fontId="112" fillId="41" borderId="62" xfId="1" applyFont="1" applyFill="1" applyBorder="1" applyAlignment="1">
      <alignment horizontal="center" vertical="center"/>
    </xf>
    <xf numFmtId="0" fontId="101" fillId="58" borderId="62" xfId="0" applyFont="1" applyFill="1" applyBorder="1" applyAlignment="1">
      <alignment horizontal="center" vertical="center"/>
    </xf>
    <xf numFmtId="0" fontId="116" fillId="41" borderId="62" xfId="0" applyFont="1" applyFill="1" applyBorder="1" applyAlignment="1">
      <alignment horizontal="center" vertical="center"/>
    </xf>
    <xf numFmtId="0" fontId="117" fillId="41" borderId="62" xfId="0" applyFont="1" applyFill="1" applyBorder="1" applyAlignment="1">
      <alignment horizontal="center" vertical="center"/>
    </xf>
    <xf numFmtId="0" fontId="113" fillId="3" borderId="62" xfId="3" applyFont="1" applyFill="1" applyBorder="1" applyAlignment="1">
      <alignment horizontal="center" vertical="center"/>
    </xf>
    <xf numFmtId="3" fontId="112" fillId="58" borderId="62" xfId="0" applyNumberFormat="1" applyFont="1" applyFill="1" applyBorder="1" applyAlignment="1">
      <alignment horizontal="center" vertical="center" wrapText="1"/>
    </xf>
    <xf numFmtId="0" fontId="112" fillId="58" borderId="62" xfId="0" applyFont="1" applyFill="1" applyBorder="1" applyAlignment="1">
      <alignment horizontal="center" vertical="center" wrapText="1"/>
    </xf>
    <xf numFmtId="49" fontId="7" fillId="0" borderId="0" xfId="3" applyNumberFormat="1" applyAlignment="1">
      <alignment horizontal="center" vertical="center"/>
    </xf>
    <xf numFmtId="0" fontId="7" fillId="56" borderId="0" xfId="3" applyFill="1" applyAlignment="1">
      <alignment horizontal="center" vertical="center"/>
    </xf>
    <xf numFmtId="178" fontId="7" fillId="41" borderId="0" xfId="1" applyFont="1" applyFill="1" applyBorder="1" applyAlignment="1" applyProtection="1">
      <alignment horizontal="center" vertical="center"/>
      <protection locked="0"/>
    </xf>
    <xf numFmtId="0" fontId="78" fillId="3" borderId="0" xfId="3" applyFont="1" applyFill="1" applyAlignment="1" applyProtection="1">
      <alignment horizontal="center" vertical="center"/>
      <protection locked="0"/>
    </xf>
    <xf numFmtId="0" fontId="7" fillId="56" borderId="0" xfId="3" applyFill="1" applyAlignment="1" applyProtection="1">
      <alignment horizontal="center" vertical="center"/>
      <protection locked="0"/>
    </xf>
    <xf numFmtId="198" fontId="120" fillId="41" borderId="62" xfId="0" applyNumberFormat="1" applyFont="1" applyFill="1" applyBorder="1" applyAlignment="1">
      <alignment horizontal="center" vertical="center"/>
    </xf>
    <xf numFmtId="0" fontId="120" fillId="41" borderId="62" xfId="0" applyFont="1" applyFill="1" applyBorder="1" applyAlignment="1">
      <alignment horizontal="center" vertical="center"/>
    </xf>
    <xf numFmtId="1" fontId="120" fillId="41" borderId="62" xfId="0" applyNumberFormat="1" applyFont="1" applyFill="1" applyBorder="1" applyAlignment="1">
      <alignment horizontal="center" vertical="center"/>
    </xf>
    <xf numFmtId="198" fontId="120" fillId="59" borderId="62" xfId="0" applyNumberFormat="1" applyFont="1" applyFill="1" applyBorder="1" applyAlignment="1">
      <alignment horizontal="center" vertical="center"/>
    </xf>
    <xf numFmtId="0" fontId="120" fillId="59" borderId="62" xfId="0" applyFont="1" applyFill="1" applyBorder="1" applyAlignment="1">
      <alignment horizontal="center" vertical="center"/>
    </xf>
    <xf numFmtId="1" fontId="120" fillId="59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12" fillId="3" borderId="0" xfId="3" applyFont="1" applyFill="1" applyAlignment="1">
      <alignment horizontal="center" vertical="center"/>
    </xf>
    <xf numFmtId="0" fontId="7" fillId="41" borderId="0" xfId="3" applyFill="1" applyAlignment="1">
      <alignment horizontal="center" vertical="center"/>
    </xf>
    <xf numFmtId="196" fontId="7" fillId="0" borderId="0" xfId="3" applyNumberFormat="1" applyAlignment="1">
      <alignment horizontal="center" vertical="center"/>
    </xf>
    <xf numFmtId="197" fontId="120" fillId="41" borderId="62" xfId="0" applyNumberFormat="1" applyFont="1" applyFill="1" applyBorder="1" applyAlignment="1">
      <alignment horizontal="center" vertical="center"/>
    </xf>
    <xf numFmtId="197" fontId="120" fillId="59" borderId="62" xfId="0" applyNumberFormat="1" applyFont="1" applyFill="1" applyBorder="1" applyAlignment="1">
      <alignment horizontal="center" vertical="center"/>
    </xf>
    <xf numFmtId="0" fontId="101" fillId="3" borderId="0" xfId="3" applyFont="1" applyFill="1" applyAlignment="1">
      <alignment horizontal="center" vertical="center"/>
    </xf>
    <xf numFmtId="0" fontId="79" fillId="0" borderId="0" xfId="3" applyFont="1" applyAlignment="1">
      <alignment horizontal="center" vertical="center"/>
    </xf>
    <xf numFmtId="10" fontId="101" fillId="3" borderId="62" xfId="0" applyNumberFormat="1" applyFont="1" applyFill="1" applyBorder="1" applyAlignment="1">
      <alignment horizontal="center" vertical="center"/>
    </xf>
    <xf numFmtId="0" fontId="7" fillId="44" borderId="0" xfId="3" applyFill="1" applyAlignment="1">
      <alignment horizontal="center" vertical="center"/>
    </xf>
    <xf numFmtId="9" fontId="101" fillId="3" borderId="62" xfId="0" applyNumberFormat="1" applyFont="1" applyFill="1" applyBorder="1" applyAlignment="1" applyProtection="1">
      <alignment horizontal="center" vertical="center"/>
      <protection locked="0"/>
    </xf>
    <xf numFmtId="9" fontId="112" fillId="3" borderId="62" xfId="3" applyNumberFormat="1" applyFont="1" applyFill="1" applyBorder="1" applyAlignment="1">
      <alignment horizontal="center" vertical="center"/>
    </xf>
    <xf numFmtId="0" fontId="101" fillId="49" borderId="62" xfId="0" applyFont="1" applyFill="1" applyBorder="1" applyAlignment="1">
      <alignment horizontal="center" vertical="center"/>
    </xf>
    <xf numFmtId="0" fontId="101" fillId="49" borderId="62" xfId="0" applyFont="1" applyFill="1" applyBorder="1" applyAlignment="1" applyProtection="1">
      <alignment horizontal="center" vertical="center"/>
      <protection locked="0"/>
    </xf>
    <xf numFmtId="178" fontId="101" fillId="49" borderId="62" xfId="1" applyFont="1" applyFill="1" applyBorder="1" applyAlignment="1" applyProtection="1">
      <alignment horizontal="center" vertical="center"/>
      <protection locked="0"/>
    </xf>
    <xf numFmtId="0" fontId="113" fillId="49" borderId="62" xfId="0" applyFont="1" applyFill="1" applyBorder="1" applyAlignment="1" applyProtection="1">
      <alignment horizontal="center" vertical="center"/>
      <protection locked="0"/>
    </xf>
    <xf numFmtId="0" fontId="112" fillId="49" borderId="62" xfId="3" applyFont="1" applyFill="1" applyBorder="1" applyAlignment="1">
      <alignment horizontal="center" vertical="center"/>
    </xf>
    <xf numFmtId="9" fontId="112" fillId="49" borderId="62" xfId="3" applyNumberFormat="1" applyFont="1" applyFill="1" applyBorder="1" applyAlignment="1">
      <alignment horizontal="center" vertical="center"/>
    </xf>
    <xf numFmtId="0" fontId="112" fillId="49" borderId="0" xfId="3" applyFont="1" applyFill="1" applyAlignment="1">
      <alignment horizontal="center" vertical="center"/>
    </xf>
    <xf numFmtId="0" fontId="7" fillId="49" borderId="0" xfId="3" applyFill="1" applyAlignment="1">
      <alignment horizontal="center" vertical="center"/>
    </xf>
    <xf numFmtId="184" fontId="87" fillId="45" borderId="150" xfId="0" applyNumberFormat="1" applyFont="1" applyFill="1" applyBorder="1" applyProtection="1">
      <alignment vertical="center"/>
      <protection hidden="1"/>
    </xf>
    <xf numFmtId="184" fontId="87" fillId="45" borderId="151" xfId="0" applyNumberFormat="1" applyFont="1" applyFill="1" applyBorder="1" applyProtection="1">
      <alignment vertical="center"/>
      <protection hidden="1"/>
    </xf>
    <xf numFmtId="184" fontId="87" fillId="45" borderId="2" xfId="0" applyNumberFormat="1" applyFont="1" applyFill="1" applyBorder="1" applyProtection="1">
      <alignment vertical="center"/>
      <protection hidden="1"/>
    </xf>
    <xf numFmtId="184" fontId="87" fillId="45" borderId="135" xfId="0" applyNumberFormat="1" applyFont="1" applyFill="1" applyBorder="1" applyProtection="1">
      <alignment vertical="center"/>
      <protection hidden="1"/>
    </xf>
    <xf numFmtId="0" fontId="75" fillId="3" borderId="62" xfId="3" applyFont="1" applyFill="1" applyBorder="1" applyAlignment="1" applyProtection="1">
      <alignment horizontal="center" vertical="center"/>
      <protection locked="0"/>
    </xf>
    <xf numFmtId="178" fontId="75" fillId="41" borderId="62" xfId="1" applyFont="1" applyFill="1" applyBorder="1" applyAlignment="1" applyProtection="1">
      <alignment horizontal="center" vertical="center"/>
      <protection locked="0"/>
    </xf>
    <xf numFmtId="0" fontId="10" fillId="3" borderId="62" xfId="3" applyFont="1" applyFill="1" applyBorder="1" applyAlignment="1" applyProtection="1">
      <alignment horizontal="center" vertical="center"/>
      <protection locked="0"/>
    </xf>
    <xf numFmtId="0" fontId="75" fillId="3" borderId="62" xfId="3" applyFont="1" applyFill="1" applyBorder="1" applyAlignment="1">
      <alignment horizontal="center" vertical="center"/>
    </xf>
    <xf numFmtId="0" fontId="75" fillId="3" borderId="0" xfId="3" applyFont="1" applyFill="1" applyAlignment="1">
      <alignment horizontal="center" vertical="center"/>
    </xf>
    <xf numFmtId="0" fontId="75" fillId="0" borderId="0" xfId="3" applyFont="1" applyAlignment="1">
      <alignment horizontal="center" vertical="center"/>
    </xf>
    <xf numFmtId="0" fontId="75" fillId="0" borderId="0" xfId="3" applyFont="1">
      <alignment vertical="center"/>
    </xf>
    <xf numFmtId="0" fontId="4" fillId="3" borderId="62" xfId="0" applyFont="1" applyFill="1" applyBorder="1" applyAlignment="1" applyProtection="1">
      <alignment horizontal="center" vertical="center"/>
      <protection locked="0"/>
    </xf>
    <xf numFmtId="0" fontId="75" fillId="58" borderId="0" xfId="3" applyFont="1" applyFill="1">
      <alignment vertical="center"/>
    </xf>
    <xf numFmtId="0" fontId="75" fillId="3" borderId="120" xfId="3" applyFont="1" applyFill="1" applyBorder="1" applyAlignment="1" applyProtection="1">
      <alignment horizontal="center" vertical="center"/>
      <protection locked="0"/>
    </xf>
    <xf numFmtId="178" fontId="75" fillId="41" borderId="120" xfId="1" applyFont="1" applyFill="1" applyBorder="1" applyAlignment="1" applyProtection="1">
      <alignment horizontal="center" vertical="center"/>
      <protection locked="0"/>
    </xf>
    <xf numFmtId="0" fontId="101" fillId="3" borderId="120" xfId="0" applyFont="1" applyFill="1" applyBorder="1" applyAlignment="1" applyProtection="1">
      <alignment horizontal="center" vertical="center"/>
      <protection locked="0"/>
    </xf>
    <xf numFmtId="0" fontId="113" fillId="3" borderId="120" xfId="0" applyFont="1" applyFill="1" applyBorder="1" applyAlignment="1" applyProtection="1">
      <alignment horizontal="center" vertical="center"/>
      <protection locked="0"/>
    </xf>
    <xf numFmtId="17" fontId="7" fillId="0" borderId="0" xfId="3" applyNumberFormat="1" applyAlignment="1">
      <alignment horizontal="center" vertical="center"/>
    </xf>
    <xf numFmtId="189" fontId="4" fillId="0" borderId="0" xfId="0" applyNumberFormat="1" applyFont="1">
      <alignment vertical="center"/>
    </xf>
    <xf numFmtId="0" fontId="4" fillId="41" borderId="64" xfId="0" applyFont="1" applyFill="1" applyBorder="1" applyAlignment="1">
      <alignment horizontal="center" vertical="center"/>
    </xf>
    <xf numFmtId="10" fontId="4" fillId="49" borderId="0" xfId="0" applyNumberFormat="1" applyFont="1" applyFill="1" applyProtection="1">
      <alignment vertical="center"/>
      <protection locked="0"/>
    </xf>
    <xf numFmtId="0" fontId="4" fillId="41" borderId="62" xfId="0" applyFont="1" applyFill="1" applyBorder="1" applyAlignment="1">
      <alignment horizontal="center" vertical="center"/>
    </xf>
    <xf numFmtId="0" fontId="7" fillId="49" borderId="0" xfId="3" applyFill="1">
      <alignment vertical="center"/>
    </xf>
    <xf numFmtId="10" fontId="4" fillId="49" borderId="0" xfId="2" applyNumberFormat="1" applyFont="1" applyFill="1" applyBorder="1" applyProtection="1">
      <alignment vertical="center"/>
      <protection locked="0"/>
    </xf>
    <xf numFmtId="10" fontId="4" fillId="3" borderId="62" xfId="0" applyNumberFormat="1" applyFont="1" applyFill="1" applyBorder="1" applyAlignment="1" applyProtection="1">
      <alignment horizontal="center" vertical="center"/>
      <protection locked="0"/>
    </xf>
    <xf numFmtId="10" fontId="4" fillId="0" borderId="62" xfId="0" applyNumberFormat="1" applyFont="1" applyBorder="1" applyAlignment="1" applyProtection="1">
      <alignment horizontal="center" vertical="center"/>
      <protection locked="0"/>
    </xf>
    <xf numFmtId="0" fontId="4" fillId="0" borderId="0" xfId="0" applyFont="1" applyAlignment="1">
      <alignment horizontal="center" vertical="center"/>
    </xf>
    <xf numFmtId="3" fontId="112" fillId="41" borderId="62" xfId="0" applyNumberFormat="1" applyFont="1" applyFill="1" applyBorder="1" applyAlignment="1">
      <alignment horizontal="right" vertical="center" wrapText="1"/>
    </xf>
    <xf numFmtId="182" fontId="4" fillId="0" borderId="0" xfId="0" applyNumberFormat="1" applyFont="1">
      <alignment vertical="center"/>
    </xf>
    <xf numFmtId="178" fontId="7" fillId="41" borderId="62" xfId="1" applyFont="1" applyFill="1" applyBorder="1" applyAlignment="1">
      <alignment horizontal="center" vertical="center"/>
    </xf>
    <xf numFmtId="10" fontId="25" fillId="41" borderId="0" xfId="0" applyNumberFormat="1" applyFont="1" applyFill="1" applyAlignment="1" applyProtection="1">
      <alignment horizontal="right" vertical="center"/>
      <protection locked="0"/>
    </xf>
    <xf numFmtId="0" fontId="10" fillId="3" borderId="145" xfId="0" applyFont="1" applyFill="1" applyBorder="1" applyAlignment="1" applyProtection="1">
      <alignment horizontal="center" vertical="center"/>
      <protection locked="0"/>
    </xf>
    <xf numFmtId="0" fontId="10" fillId="0" borderId="145" xfId="0" applyFont="1" applyBorder="1" applyAlignment="1">
      <alignment horizontal="center" vertical="center"/>
    </xf>
    <xf numFmtId="0" fontId="10" fillId="3" borderId="87" xfId="0" applyFont="1" applyFill="1" applyBorder="1" applyAlignment="1" applyProtection="1">
      <alignment horizontal="center" vertical="center"/>
      <protection locked="0"/>
    </xf>
    <xf numFmtId="0" fontId="112" fillId="55" borderId="62" xfId="3" applyFont="1" applyFill="1" applyBorder="1" applyAlignment="1">
      <alignment horizontal="center" vertical="center"/>
    </xf>
    <xf numFmtId="0" fontId="108" fillId="0" borderId="0" xfId="0" applyFont="1" applyAlignment="1">
      <alignment vertical="center" wrapText="1"/>
    </xf>
    <xf numFmtId="178" fontId="112" fillId="0" borderId="62" xfId="1" applyFont="1" applyBorder="1" applyAlignment="1">
      <alignment horizontal="center" vertical="center"/>
    </xf>
    <xf numFmtId="0" fontId="122" fillId="0" borderId="62" xfId="0" applyFont="1" applyBorder="1" applyAlignment="1">
      <alignment horizontal="center" vertical="center"/>
    </xf>
    <xf numFmtId="178" fontId="112" fillId="41" borderId="62" xfId="1" applyFont="1" applyFill="1" applyBorder="1" applyAlignment="1" applyProtection="1">
      <alignment horizontal="center" vertical="center"/>
      <protection locked="0"/>
    </xf>
    <xf numFmtId="0" fontId="101" fillId="0" borderId="62" xfId="0" applyFont="1" applyBorder="1" applyAlignment="1">
      <alignment horizontal="center" vertical="center"/>
    </xf>
    <xf numFmtId="9" fontId="81" fillId="38" borderId="62" xfId="2" applyFont="1" applyFill="1" applyBorder="1" applyAlignment="1">
      <alignment horizontal="center" vertical="center"/>
    </xf>
    <xf numFmtId="182" fontId="5" fillId="43" borderId="0" xfId="2" applyNumberFormat="1" applyFont="1" applyFill="1" applyAlignment="1">
      <alignment horizontal="center" vertical="center"/>
    </xf>
    <xf numFmtId="0" fontId="97" fillId="3" borderId="0" xfId="0" applyFont="1" applyFill="1" applyAlignment="1">
      <alignment horizontal="center" vertical="center" wrapText="1"/>
    </xf>
    <xf numFmtId="0" fontId="97" fillId="3" borderId="0" xfId="0" applyFont="1" applyFill="1" applyAlignment="1">
      <alignment horizontal="center" vertical="center"/>
    </xf>
    <xf numFmtId="0" fontId="84" fillId="41" borderId="0" xfId="0" applyFont="1" applyFill="1" applyAlignment="1">
      <alignment horizontal="center" vertical="center"/>
    </xf>
    <xf numFmtId="176" fontId="96" fillId="41" borderId="0" xfId="0" applyNumberFormat="1" applyFont="1" applyFill="1" applyAlignment="1">
      <alignment horizontal="center" vertical="center"/>
    </xf>
    <xf numFmtId="176" fontId="93" fillId="0" borderId="0" xfId="0" applyNumberFormat="1" applyFont="1" applyAlignment="1">
      <alignment horizontal="center" vertical="center"/>
    </xf>
    <xf numFmtId="178" fontId="123" fillId="3" borderId="0" xfId="1" applyFont="1" applyFill="1" applyBorder="1" applyAlignment="1" applyProtection="1">
      <alignment vertical="center"/>
      <protection hidden="1"/>
    </xf>
    <xf numFmtId="178" fontId="124" fillId="0" borderId="0" xfId="1" applyFont="1" applyFill="1" applyBorder="1" applyAlignment="1" applyProtection="1">
      <alignment vertical="center"/>
      <protection locked="0" hidden="1"/>
    </xf>
    <xf numFmtId="0" fontId="84" fillId="0" borderId="147" xfId="0" applyFont="1" applyBorder="1">
      <alignment vertical="center"/>
    </xf>
    <xf numFmtId="0" fontId="3" fillId="0" borderId="86" xfId="0" applyFont="1" applyBorder="1" applyAlignment="1">
      <alignment horizontal="center" vertical="center" shrinkToFit="1"/>
    </xf>
    <xf numFmtId="0" fontId="3" fillId="0" borderId="145" xfId="0" applyFont="1" applyBorder="1" applyAlignment="1">
      <alignment horizontal="center" vertical="center" shrinkToFit="1"/>
    </xf>
    <xf numFmtId="0" fontId="90" fillId="60" borderId="145" xfId="0" applyFont="1" applyFill="1" applyBorder="1" applyAlignment="1">
      <alignment horizontal="center" vertical="center" shrinkToFit="1"/>
    </xf>
    <xf numFmtId="0" fontId="90" fillId="60" borderId="87" xfId="0" applyFont="1" applyFill="1" applyBorder="1" applyAlignment="1">
      <alignment horizontal="center" vertical="center" shrinkToFit="1"/>
    </xf>
    <xf numFmtId="0" fontId="0" fillId="0" borderId="89" xfId="0" applyBorder="1" applyAlignment="1">
      <alignment horizontal="center" vertical="center" shrinkToFit="1"/>
    </xf>
    <xf numFmtId="0" fontId="0" fillId="0" borderId="62" xfId="0" applyBorder="1" applyAlignment="1">
      <alignment horizontal="center" vertical="center" shrinkToFit="1"/>
    </xf>
    <xf numFmtId="0" fontId="105" fillId="61" borderId="62" xfId="0" applyFont="1" applyFill="1" applyBorder="1" applyAlignment="1">
      <alignment horizontal="center" vertical="center"/>
    </xf>
    <xf numFmtId="0" fontId="130" fillId="3" borderId="62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/>
    </xf>
    <xf numFmtId="0" fontId="75" fillId="0" borderId="62" xfId="0" applyFont="1" applyBorder="1" applyAlignment="1">
      <alignment horizontal="center" vertical="center" shrinkToFit="1"/>
    </xf>
    <xf numFmtId="0" fontId="75" fillId="0" borderId="145" xfId="0" applyFont="1" applyBorder="1" applyAlignment="1">
      <alignment horizontal="center" vertical="center" shrinkToFit="1"/>
    </xf>
    <xf numFmtId="0" fontId="105" fillId="61" borderId="145" xfId="0" applyFont="1" applyFill="1" applyBorder="1" applyAlignment="1">
      <alignment horizontal="center" vertical="center"/>
    </xf>
    <xf numFmtId="0" fontId="130" fillId="3" borderId="145" xfId="0" applyFont="1" applyFill="1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0" fillId="0" borderId="146" xfId="0" applyBorder="1" applyAlignment="1">
      <alignment horizontal="center" vertical="center" shrinkToFit="1"/>
    </xf>
    <xf numFmtId="0" fontId="105" fillId="61" borderId="146" xfId="0" applyFont="1" applyFill="1" applyBorder="1" applyAlignment="1">
      <alignment horizontal="center" vertical="center"/>
    </xf>
    <xf numFmtId="0" fontId="130" fillId="3" borderId="146" xfId="0" applyFont="1" applyFill="1" applyBorder="1" applyAlignment="1">
      <alignment horizontal="center" vertical="center"/>
    </xf>
    <xf numFmtId="178" fontId="105" fillId="3" borderId="90" xfId="0" applyNumberFormat="1" applyFont="1" applyFill="1" applyBorder="1" applyAlignment="1">
      <alignment horizontal="right" vertical="center"/>
    </xf>
    <xf numFmtId="178" fontId="105" fillId="3" borderId="87" xfId="0" applyNumberFormat="1" applyFont="1" applyFill="1" applyBorder="1" applyAlignment="1">
      <alignment horizontal="right" vertical="center"/>
    </xf>
    <xf numFmtId="178" fontId="105" fillId="3" borderId="88" xfId="0" applyNumberFormat="1" applyFont="1" applyFill="1" applyBorder="1" applyAlignment="1">
      <alignment horizontal="right" vertical="center"/>
    </xf>
    <xf numFmtId="178" fontId="76" fillId="41" borderId="145" xfId="1" applyFont="1" applyFill="1" applyBorder="1" applyAlignment="1">
      <alignment horizontal="center" vertical="center" shrinkToFit="1"/>
    </xf>
    <xf numFmtId="178" fontId="76" fillId="41" borderId="62" xfId="1" applyFont="1" applyFill="1" applyBorder="1" applyAlignment="1">
      <alignment horizontal="right" vertical="center"/>
    </xf>
    <xf numFmtId="178" fontId="76" fillId="41" borderId="62" xfId="1" applyFont="1" applyFill="1" applyBorder="1" applyAlignment="1">
      <alignment horizontal="right"/>
    </xf>
    <xf numFmtId="178" fontId="76" fillId="41" borderId="62" xfId="1" applyFont="1" applyFill="1" applyBorder="1" applyAlignment="1">
      <alignment vertical="center"/>
    </xf>
    <xf numFmtId="187" fontId="76" fillId="41" borderId="62" xfId="0" applyNumberFormat="1" applyFont="1" applyFill="1" applyBorder="1" applyAlignment="1">
      <alignment horizontal="right" vertical="center" shrinkToFit="1"/>
    </xf>
    <xf numFmtId="187" fontId="76" fillId="41" borderId="62" xfId="0" applyNumberFormat="1" applyFont="1" applyFill="1" applyBorder="1" applyAlignment="1">
      <alignment vertical="center" shrinkToFit="1"/>
    </xf>
    <xf numFmtId="187" fontId="76" fillId="41" borderId="62" xfId="1" applyNumberFormat="1" applyFont="1" applyFill="1" applyBorder="1" applyAlignment="1">
      <alignment horizontal="right"/>
    </xf>
    <xf numFmtId="178" fontId="76" fillId="41" borderId="62" xfId="1" applyFont="1" applyFill="1" applyBorder="1" applyAlignment="1"/>
    <xf numFmtId="187" fontId="76" fillId="41" borderId="145" xfId="0" applyNumberFormat="1" applyFont="1" applyFill="1" applyBorder="1" applyAlignment="1">
      <alignment horizontal="right" vertical="center" shrinkToFit="1"/>
    </xf>
    <xf numFmtId="187" fontId="76" fillId="41" borderId="62" xfId="1" applyNumberFormat="1" applyFont="1" applyFill="1" applyBorder="1" applyAlignment="1">
      <alignment horizontal="right" vertical="center"/>
    </xf>
    <xf numFmtId="178" fontId="76" fillId="41" borderId="146" xfId="1" applyFont="1" applyFill="1" applyBorder="1" applyAlignment="1">
      <alignment vertical="center"/>
    </xf>
    <xf numFmtId="0" fontId="132" fillId="0" borderId="0" xfId="0" applyFont="1" applyAlignment="1">
      <alignment horizontal="left" indent="1"/>
    </xf>
    <xf numFmtId="0" fontId="133" fillId="0" borderId="0" xfId="0" applyFont="1" applyAlignment="1">
      <alignment horizontal="right" indent="1"/>
    </xf>
    <xf numFmtId="0" fontId="102" fillId="62" borderId="155" xfId="0" applyFont="1" applyFill="1" applyBorder="1" applyAlignment="1">
      <alignment horizontal="center" vertical="center" wrapText="1"/>
    </xf>
    <xf numFmtId="0" fontId="102" fillId="62" borderId="156" xfId="0" applyFont="1" applyFill="1" applyBorder="1" applyAlignment="1">
      <alignment horizontal="center" vertical="center" wrapText="1"/>
    </xf>
    <xf numFmtId="0" fontId="102" fillId="62" borderId="157" xfId="0" applyFont="1" applyFill="1" applyBorder="1" applyAlignment="1">
      <alignment horizontal="center" vertical="center" wrapText="1"/>
    </xf>
    <xf numFmtId="0" fontId="131" fillId="0" borderId="0" xfId="0" applyFont="1" applyAlignment="1">
      <alignment horizontal="left" indent="1"/>
    </xf>
    <xf numFmtId="0" fontId="0" fillId="0" borderId="158" xfId="0" applyBorder="1">
      <alignment vertical="center"/>
    </xf>
    <xf numFmtId="49" fontId="0" fillId="0" borderId="158" xfId="0" applyNumberFormat="1" applyBorder="1">
      <alignment vertical="center"/>
    </xf>
    <xf numFmtId="0" fontId="0" fillId="0" borderId="158" xfId="0" applyBorder="1" applyAlignment="1">
      <alignment horizontal="center" vertical="center"/>
    </xf>
    <xf numFmtId="10" fontId="110" fillId="0" borderId="156" xfId="0" applyNumberFormat="1" applyFont="1" applyBorder="1" applyAlignment="1">
      <alignment horizontal="right" vertical="center" wrapText="1"/>
    </xf>
    <xf numFmtId="10" fontId="110" fillId="0" borderId="157" xfId="0" applyNumberFormat="1" applyFont="1" applyBorder="1" applyAlignment="1">
      <alignment horizontal="right" vertical="center" wrapText="1"/>
    </xf>
    <xf numFmtId="189" fontId="0" fillId="0" borderId="158" xfId="2" applyNumberFormat="1" applyFont="1" applyBorder="1">
      <alignment vertical="center"/>
    </xf>
    <xf numFmtId="178" fontId="125" fillId="3" borderId="0" xfId="1" applyFont="1" applyFill="1" applyBorder="1" applyAlignment="1" applyProtection="1">
      <alignment vertical="center"/>
      <protection hidden="1"/>
    </xf>
    <xf numFmtId="178" fontId="85" fillId="3" borderId="0" xfId="1" applyFont="1" applyFill="1" applyBorder="1" applyAlignment="1">
      <alignment vertical="center" wrapText="1"/>
    </xf>
    <xf numFmtId="178" fontId="128" fillId="3" borderId="0" xfId="1" applyFont="1" applyFill="1" applyBorder="1" applyAlignment="1" applyProtection="1">
      <alignment vertical="center"/>
      <protection locked="0" hidden="1"/>
    </xf>
    <xf numFmtId="178" fontId="78" fillId="0" borderId="62" xfId="1" applyFont="1" applyBorder="1" applyAlignment="1">
      <alignment horizontal="center" vertical="center"/>
    </xf>
    <xf numFmtId="0" fontId="113" fillId="3" borderId="0" xfId="3" applyFont="1" applyFill="1" applyAlignment="1">
      <alignment horizontal="center" vertical="center"/>
    </xf>
    <xf numFmtId="0" fontId="78" fillId="0" borderId="0" xfId="3" applyFont="1" applyAlignment="1">
      <alignment horizontal="center" vertical="center"/>
    </xf>
    <xf numFmtId="0" fontId="78" fillId="0" borderId="0" xfId="3" applyFont="1">
      <alignment vertical="center"/>
    </xf>
    <xf numFmtId="0" fontId="84" fillId="41" borderId="76" xfId="0" applyFont="1" applyFill="1" applyBorder="1" applyAlignment="1">
      <alignment horizontal="center" vertical="center"/>
    </xf>
    <xf numFmtId="178" fontId="112" fillId="41" borderId="62" xfId="1" applyFont="1" applyFill="1" applyBorder="1" applyAlignment="1">
      <alignment horizontal="right" vertical="center"/>
    </xf>
    <xf numFmtId="184" fontId="86" fillId="46" borderId="160" xfId="0" applyNumberFormat="1" applyFont="1" applyFill="1" applyBorder="1" applyProtection="1">
      <alignment vertical="center"/>
      <protection locked="0"/>
    </xf>
    <xf numFmtId="176" fontId="96" fillId="41" borderId="76" xfId="0" applyNumberFormat="1" applyFont="1" applyFill="1" applyBorder="1" applyAlignment="1">
      <alignment horizontal="center" vertical="center"/>
    </xf>
    <xf numFmtId="0" fontId="84" fillId="0" borderId="76" xfId="0" applyFont="1" applyBorder="1" applyAlignment="1">
      <alignment horizontal="center" vertical="center"/>
    </xf>
    <xf numFmtId="176" fontId="93" fillId="0" borderId="76" xfId="0" applyNumberFormat="1" applyFont="1" applyBorder="1" applyAlignment="1">
      <alignment horizontal="center" vertical="center"/>
    </xf>
    <xf numFmtId="0" fontId="84" fillId="0" borderId="159" xfId="0" applyFont="1" applyBorder="1">
      <alignment vertical="center"/>
    </xf>
    <xf numFmtId="0" fontId="88" fillId="0" borderId="159" xfId="0" applyFont="1" applyBorder="1">
      <alignment vertical="center"/>
    </xf>
    <xf numFmtId="0" fontId="108" fillId="0" borderId="159" xfId="0" applyFont="1" applyBorder="1" applyAlignment="1">
      <alignment vertical="center" wrapText="1"/>
    </xf>
    <xf numFmtId="0" fontId="127" fillId="3" borderId="159" xfId="0" applyFont="1" applyFill="1" applyBorder="1" applyAlignment="1">
      <alignment horizontal="center" vertical="center" wrapText="1"/>
    </xf>
    <xf numFmtId="0" fontId="126" fillId="3" borderId="159" xfId="0" applyFont="1" applyFill="1" applyBorder="1" applyAlignment="1" applyProtection="1">
      <alignment horizontal="center" vertical="center"/>
      <protection hidden="1"/>
    </xf>
    <xf numFmtId="0" fontId="89" fillId="0" borderId="159" xfId="0" applyFont="1" applyBorder="1" applyAlignment="1">
      <alignment vertical="center" wrapText="1"/>
    </xf>
    <xf numFmtId="184" fontId="86" fillId="3" borderId="159" xfId="0" applyNumberFormat="1" applyFont="1" applyFill="1" applyBorder="1" applyProtection="1">
      <alignment vertical="center"/>
      <protection locked="0"/>
    </xf>
    <xf numFmtId="0" fontId="89" fillId="0" borderId="159" xfId="0" applyFont="1" applyBorder="1">
      <alignment vertical="center"/>
    </xf>
    <xf numFmtId="0" fontId="89" fillId="0" borderId="159" xfId="0" applyFont="1" applyBorder="1" applyAlignment="1">
      <alignment horizontal="center" vertical="center"/>
    </xf>
    <xf numFmtId="0" fontId="97" fillId="3" borderId="159" xfId="0" applyFont="1" applyFill="1" applyBorder="1" applyAlignment="1">
      <alignment horizontal="center" vertical="center" wrapText="1"/>
    </xf>
    <xf numFmtId="0" fontId="97" fillId="3" borderId="159" xfId="0" applyFont="1" applyFill="1" applyBorder="1" applyAlignment="1">
      <alignment horizontal="center" vertical="center"/>
    </xf>
    <xf numFmtId="176" fontId="84" fillId="0" borderId="159" xfId="0" applyNumberFormat="1" applyFont="1" applyBorder="1">
      <alignment vertical="center"/>
    </xf>
    <xf numFmtId="194" fontId="84" fillId="0" borderId="159" xfId="0" applyNumberFormat="1" applyFont="1" applyBorder="1">
      <alignment vertical="center"/>
    </xf>
    <xf numFmtId="178" fontId="84" fillId="0" borderId="159" xfId="1" applyFont="1" applyBorder="1">
      <alignment vertical="center"/>
    </xf>
    <xf numFmtId="0" fontId="10" fillId="0" borderId="159" xfId="0" applyFont="1" applyBorder="1">
      <alignment vertical="center"/>
    </xf>
    <xf numFmtId="176" fontId="96" fillId="0" borderId="159" xfId="0" applyNumberFormat="1" applyFont="1" applyBorder="1">
      <alignment vertical="center"/>
    </xf>
    <xf numFmtId="178" fontId="96" fillId="41" borderId="159" xfId="1" applyFont="1" applyFill="1" applyBorder="1">
      <alignment vertical="center"/>
    </xf>
    <xf numFmtId="0" fontId="96" fillId="0" borderId="159" xfId="0" applyFont="1" applyBorder="1">
      <alignment vertical="center"/>
    </xf>
    <xf numFmtId="0" fontId="84" fillId="41" borderId="159" xfId="0" applyFont="1" applyFill="1" applyBorder="1" applyAlignment="1">
      <alignment horizontal="center" vertical="center"/>
    </xf>
    <xf numFmtId="176" fontId="96" fillId="41" borderId="159" xfId="0" applyNumberFormat="1" applyFont="1" applyFill="1" applyBorder="1" applyAlignment="1">
      <alignment horizontal="center" vertical="center"/>
    </xf>
    <xf numFmtId="0" fontId="84" fillId="0" borderId="159" xfId="0" applyFont="1" applyBorder="1" applyAlignment="1">
      <alignment horizontal="center" vertical="center"/>
    </xf>
    <xf numFmtId="176" fontId="93" fillId="0" borderId="159" xfId="0" applyNumberFormat="1" applyFont="1" applyBorder="1" applyAlignment="1">
      <alignment horizontal="center" vertical="center"/>
    </xf>
    <xf numFmtId="182" fontId="84" fillId="0" borderId="159" xfId="0" applyNumberFormat="1" applyFont="1" applyBorder="1" applyProtection="1">
      <alignment vertical="center"/>
      <protection locked="0"/>
    </xf>
    <xf numFmtId="0" fontId="84" fillId="0" borderId="159" xfId="0" applyFont="1" applyBorder="1" applyProtection="1">
      <alignment vertical="center"/>
      <protection locked="0"/>
    </xf>
    <xf numFmtId="0" fontId="25" fillId="0" borderId="120" xfId="0" applyFont="1" applyBorder="1" applyAlignment="1" applyProtection="1">
      <alignment vertical="center" wrapText="1"/>
      <protection locked="0"/>
    </xf>
    <xf numFmtId="0" fontId="25" fillId="0" borderId="120" xfId="0" applyFont="1" applyBorder="1" applyProtection="1">
      <alignment vertical="center"/>
      <protection locked="0"/>
    </xf>
    <xf numFmtId="0" fontId="84" fillId="0" borderId="161" xfId="0" applyFont="1" applyBorder="1">
      <alignment vertical="center"/>
    </xf>
    <xf numFmtId="0" fontId="4" fillId="0" borderId="147" xfId="0" applyFont="1" applyBorder="1">
      <alignment vertical="center"/>
    </xf>
    <xf numFmtId="0" fontId="4" fillId="0" borderId="147" xfId="0" applyFont="1" applyBorder="1" applyProtection="1">
      <alignment vertical="center"/>
      <protection locked="0"/>
    </xf>
    <xf numFmtId="176" fontId="4" fillId="0" borderId="147" xfId="0" applyNumberFormat="1" applyFont="1" applyBorder="1" applyProtection="1">
      <alignment vertical="center"/>
      <protection locked="0"/>
    </xf>
    <xf numFmtId="10" fontId="4" fillId="0" borderId="147" xfId="2" applyNumberFormat="1" applyFont="1" applyBorder="1" applyProtection="1">
      <alignment vertical="center"/>
      <protection locked="0"/>
    </xf>
    <xf numFmtId="0" fontId="4" fillId="3" borderId="147" xfId="15" applyFont="1" applyFill="1" applyBorder="1" applyProtection="1">
      <alignment vertical="center"/>
      <protection locked="0"/>
    </xf>
    <xf numFmtId="0" fontId="25" fillId="3" borderId="147" xfId="0" applyFont="1" applyFill="1" applyBorder="1" applyAlignment="1" applyProtection="1">
      <alignment horizontal="right" vertical="center"/>
      <protection locked="0"/>
    </xf>
    <xf numFmtId="0" fontId="25" fillId="0" borderId="147" xfId="0" applyFont="1" applyBorder="1" applyProtection="1">
      <alignment vertical="center"/>
      <protection locked="0"/>
    </xf>
    <xf numFmtId="0" fontId="25" fillId="0" borderId="147" xfId="1" applyNumberFormat="1" applyFont="1" applyBorder="1" applyProtection="1">
      <alignment vertical="center"/>
      <protection locked="0"/>
    </xf>
    <xf numFmtId="0" fontId="84" fillId="0" borderId="147" xfId="0" applyFont="1" applyBorder="1" applyProtection="1">
      <alignment vertical="center"/>
      <protection locked="0"/>
    </xf>
    <xf numFmtId="178" fontId="101" fillId="0" borderId="62" xfId="1" applyFont="1" applyFill="1" applyBorder="1" applyAlignment="1" applyProtection="1">
      <alignment horizontal="center" vertical="center"/>
      <protection locked="0"/>
    </xf>
    <xf numFmtId="0" fontId="25" fillId="42" borderId="62" xfId="1" applyNumberFormat="1" applyFont="1" applyFill="1" applyBorder="1" applyAlignment="1" applyProtection="1">
      <alignment horizontal="right" vertical="center"/>
      <protection locked="0"/>
    </xf>
    <xf numFmtId="178" fontId="75" fillId="41" borderId="62" xfId="1" applyFont="1" applyFill="1" applyBorder="1" applyAlignment="1" applyProtection="1">
      <alignment horizontal="right" vertical="center"/>
      <protection locked="0"/>
    </xf>
    <xf numFmtId="0" fontId="1" fillId="14" borderId="62" xfId="13" applyBorder="1" applyAlignment="1" applyProtection="1">
      <alignment horizontal="center" vertical="center"/>
      <protection locked="0"/>
    </xf>
    <xf numFmtId="0" fontId="134" fillId="58" borderId="0" xfId="3" applyFont="1" applyFill="1">
      <alignment vertical="center"/>
    </xf>
    <xf numFmtId="0" fontId="134" fillId="58" borderId="0" xfId="3" applyFont="1" applyFill="1" applyAlignment="1">
      <alignment horizontal="center" vertical="center"/>
    </xf>
    <xf numFmtId="49" fontId="106" fillId="63" borderId="0" xfId="3" applyNumberFormat="1" applyFont="1" applyFill="1" applyAlignment="1" applyProtection="1">
      <alignment horizontal="center" vertical="center"/>
      <protection locked="0"/>
    </xf>
    <xf numFmtId="0" fontId="136" fillId="41" borderId="62" xfId="42788" applyFont="1" applyFill="1" applyBorder="1" applyAlignment="1">
      <alignment horizontal="center" vertical="center"/>
    </xf>
    <xf numFmtId="0" fontId="135" fillId="52" borderId="62" xfId="42788" applyFont="1" applyFill="1" applyBorder="1" applyAlignment="1">
      <alignment horizontal="center" vertical="center"/>
    </xf>
    <xf numFmtId="0" fontId="94" fillId="0" borderId="0" xfId="0" applyFont="1" applyProtection="1">
      <alignment vertical="center"/>
      <protection hidden="1"/>
    </xf>
    <xf numFmtId="0" fontId="10" fillId="3" borderId="0" xfId="0" applyFont="1" applyFill="1">
      <alignment vertical="center"/>
    </xf>
    <xf numFmtId="0" fontId="78" fillId="56" borderId="0" xfId="3" applyFont="1" applyFill="1" applyAlignment="1">
      <alignment horizontal="center" vertical="center"/>
    </xf>
    <xf numFmtId="49" fontId="25" fillId="42" borderId="62" xfId="1" applyNumberFormat="1" applyFont="1" applyFill="1" applyBorder="1" applyAlignment="1" applyProtection="1">
      <alignment horizontal="right" vertical="center"/>
      <protection locked="0"/>
    </xf>
    <xf numFmtId="10" fontId="4" fillId="53" borderId="70" xfId="0" applyNumberFormat="1" applyFont="1" applyFill="1" applyBorder="1" applyProtection="1">
      <alignment vertical="center"/>
      <protection locked="0"/>
    </xf>
    <xf numFmtId="0" fontId="4" fillId="0" borderId="0" xfId="0" quotePrefix="1" applyFont="1" applyProtection="1">
      <alignment vertical="center"/>
      <protection locked="0"/>
    </xf>
    <xf numFmtId="9" fontId="74" fillId="0" borderId="62" xfId="2" applyFont="1" applyBorder="1" applyAlignment="1">
      <alignment horizontal="center" vertical="center"/>
    </xf>
    <xf numFmtId="9" fontId="74" fillId="0" borderId="90" xfId="2" applyFont="1" applyBorder="1" applyAlignment="1">
      <alignment horizontal="center" vertical="center"/>
    </xf>
    <xf numFmtId="9" fontId="74" fillId="0" borderId="162" xfId="2" applyFont="1" applyBorder="1" applyAlignment="1">
      <alignment horizontal="center" vertical="center"/>
    </xf>
    <xf numFmtId="9" fontId="74" fillId="0" borderId="163" xfId="2" applyFont="1" applyBorder="1" applyAlignment="1">
      <alignment horizontal="center" vertical="center"/>
    </xf>
    <xf numFmtId="0" fontId="89" fillId="0" borderId="62" xfId="0" applyFont="1" applyBorder="1" applyAlignment="1">
      <alignment vertical="center" wrapText="1"/>
    </xf>
    <xf numFmtId="184" fontId="86" fillId="3" borderId="62" xfId="0" applyNumberFormat="1" applyFont="1" applyFill="1" applyBorder="1" applyProtection="1">
      <alignment vertical="center"/>
      <protection locked="0"/>
    </xf>
    <xf numFmtId="190" fontId="137" fillId="3" borderId="159" xfId="1" applyNumberFormat="1" applyFont="1" applyFill="1" applyBorder="1" applyAlignment="1" applyProtection="1">
      <alignment horizontal="center" vertical="center"/>
      <protection hidden="1"/>
    </xf>
    <xf numFmtId="49" fontId="138" fillId="64" borderId="0" xfId="3" applyNumberFormat="1" applyFont="1" applyFill="1" applyAlignment="1" applyProtection="1">
      <alignment horizontal="center" vertical="center"/>
      <protection locked="0"/>
    </xf>
    <xf numFmtId="0" fontId="139" fillId="64" borderId="0" xfId="3" applyFont="1" applyFill="1" applyAlignment="1">
      <alignment horizontal="center" vertical="center"/>
    </xf>
    <xf numFmtId="0" fontId="7" fillId="3" borderId="0" xfId="3" quotePrefix="1" applyFill="1" applyAlignment="1">
      <alignment horizontal="center" vertical="center"/>
    </xf>
    <xf numFmtId="0" fontId="25" fillId="3" borderId="0" xfId="0" applyFont="1" applyFill="1" applyAlignment="1" applyProtection="1">
      <alignment horizontal="center" vertical="center"/>
      <protection locked="0"/>
    </xf>
    <xf numFmtId="0" fontId="10" fillId="3" borderId="164" xfId="0" applyFont="1" applyFill="1" applyBorder="1" applyAlignment="1" applyProtection="1">
      <alignment horizontal="center" vertical="center"/>
      <protection locked="0"/>
    </xf>
    <xf numFmtId="0" fontId="10" fillId="38" borderId="64" xfId="0" applyFont="1" applyFill="1" applyBorder="1" applyAlignment="1" applyProtection="1">
      <alignment horizontal="center" vertical="center"/>
      <protection locked="0"/>
    </xf>
    <xf numFmtId="0" fontId="10" fillId="38" borderId="165" xfId="0" applyFont="1" applyFill="1" applyBorder="1" applyAlignment="1" applyProtection="1">
      <alignment horizontal="center" vertical="center"/>
      <protection locked="0"/>
    </xf>
    <xf numFmtId="176" fontId="96" fillId="41" borderId="0" xfId="1" applyNumberFormat="1" applyFont="1" applyFill="1">
      <alignment vertical="center"/>
    </xf>
    <xf numFmtId="0" fontId="4" fillId="65" borderId="0" xfId="0" applyFont="1" applyFill="1" applyProtection="1">
      <alignment vertical="center"/>
      <protection locked="0"/>
    </xf>
    <xf numFmtId="0" fontId="84" fillId="0" borderId="96" xfId="0" applyFont="1" applyBorder="1">
      <alignment vertical="center"/>
    </xf>
    <xf numFmtId="184" fontId="142" fillId="67" borderId="169" xfId="0" applyNumberFormat="1" applyFont="1" applyFill="1" applyBorder="1" applyProtection="1">
      <alignment vertical="center"/>
      <protection locked="0"/>
    </xf>
    <xf numFmtId="0" fontId="89" fillId="43" borderId="0" xfId="0" applyFont="1" applyFill="1" applyAlignment="1">
      <alignment vertical="center" wrapText="1"/>
    </xf>
    <xf numFmtId="178" fontId="25" fillId="38" borderId="0" xfId="1" applyFont="1" applyFill="1" applyAlignment="1" applyProtection="1">
      <alignment horizontal="right" vertical="center"/>
      <protection locked="0"/>
    </xf>
    <xf numFmtId="0" fontId="112" fillId="3" borderId="62" xfId="0" applyFont="1" applyFill="1" applyBorder="1" applyAlignment="1" applyProtection="1">
      <alignment horizontal="center" vertical="center"/>
      <protection locked="0"/>
    </xf>
    <xf numFmtId="184" fontId="143" fillId="67" borderId="170" xfId="0" applyNumberFormat="1" applyFont="1" applyFill="1" applyBorder="1" applyProtection="1">
      <alignment vertical="center"/>
      <protection locked="0"/>
    </xf>
    <xf numFmtId="0" fontId="107" fillId="45" borderId="94" xfId="0" applyFont="1" applyFill="1" applyBorder="1" applyAlignment="1" applyProtection="1">
      <alignment horizontal="center" vertical="center" wrapText="1"/>
      <protection hidden="1"/>
    </xf>
    <xf numFmtId="0" fontId="87" fillId="45" borderId="160" xfId="0" applyFont="1" applyFill="1" applyBorder="1" applyAlignment="1">
      <alignment horizontal="center" vertical="center"/>
    </xf>
    <xf numFmtId="0" fontId="140" fillId="64" borderId="96" xfId="0" applyFont="1" applyFill="1" applyBorder="1" applyProtection="1">
      <alignment vertical="center"/>
      <protection locked="0"/>
    </xf>
    <xf numFmtId="178" fontId="138" fillId="64" borderId="0" xfId="1" applyFont="1" applyFill="1" applyAlignment="1" applyProtection="1">
      <alignment horizontal="center" vertical="center"/>
      <protection locked="0"/>
    </xf>
    <xf numFmtId="0" fontId="86" fillId="0" borderId="19" xfId="0" applyFont="1" applyBorder="1" applyAlignment="1">
      <alignment horizontal="center" vertical="center"/>
    </xf>
    <xf numFmtId="0" fontId="25" fillId="38" borderId="76" xfId="0" applyFont="1" applyFill="1" applyBorder="1" applyAlignment="1" applyProtection="1">
      <alignment horizontal="center" vertical="center"/>
      <protection locked="0"/>
    </xf>
    <xf numFmtId="0" fontId="25" fillId="38" borderId="64" xfId="0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89" fillId="3" borderId="154" xfId="0" applyFont="1" applyFill="1" applyBorder="1" applyAlignment="1">
      <alignment horizontal="left" vertical="center" wrapText="1"/>
    </xf>
    <xf numFmtId="0" fontId="89" fillId="3" borderId="154" xfId="0" applyFont="1" applyFill="1" applyBorder="1" applyAlignment="1">
      <alignment horizontal="left" vertical="center"/>
    </xf>
    <xf numFmtId="0" fontId="4" fillId="41" borderId="62" xfId="0" applyFont="1" applyFill="1" applyBorder="1" applyAlignment="1" applyProtection="1">
      <alignment horizontal="center" vertical="center"/>
      <protection locked="0"/>
    </xf>
    <xf numFmtId="0" fontId="25" fillId="3" borderId="0" xfId="0" applyFont="1" applyFill="1" applyAlignment="1" applyProtection="1">
      <alignment horizontal="left" vertical="center"/>
      <protection locked="0"/>
    </xf>
    <xf numFmtId="0" fontId="87" fillId="45" borderId="116" xfId="0" applyFont="1" applyFill="1" applyBorder="1" applyAlignment="1" applyProtection="1">
      <alignment horizontal="center" vertical="center"/>
      <protection hidden="1"/>
    </xf>
    <xf numFmtId="0" fontId="87" fillId="45" borderId="115" xfId="0" applyFont="1" applyFill="1" applyBorder="1" applyAlignment="1" applyProtection="1">
      <alignment horizontal="center" vertical="center"/>
      <protection hidden="1"/>
    </xf>
    <xf numFmtId="0" fontId="25" fillId="38" borderId="62" xfId="0" applyFont="1" applyFill="1" applyBorder="1" applyAlignment="1" applyProtection="1">
      <alignment horizontal="center" vertical="center"/>
      <protection locked="0"/>
    </xf>
    <xf numFmtId="0" fontId="86" fillId="3" borderId="0" xfId="0" applyFont="1" applyFill="1" applyAlignment="1" applyProtection="1">
      <alignment horizontal="center" vertical="center"/>
      <protection hidden="1"/>
    </xf>
    <xf numFmtId="0" fontId="4" fillId="38" borderId="76" xfId="0" applyFont="1" applyFill="1" applyBorder="1" applyAlignment="1" applyProtection="1">
      <alignment horizontal="center" vertical="center"/>
      <protection locked="0"/>
    </xf>
    <xf numFmtId="0" fontId="4" fillId="38" borderId="64" xfId="0" applyFont="1" applyFill="1" applyBorder="1" applyAlignment="1" applyProtection="1">
      <alignment horizontal="center" vertical="center"/>
      <protection locked="0"/>
    </xf>
    <xf numFmtId="38" fontId="106" fillId="0" borderId="0" xfId="0" applyNumberFormat="1" applyFont="1" applyAlignment="1" applyProtection="1">
      <alignment horizontal="center" vertical="center"/>
      <protection locked="0"/>
    </xf>
    <xf numFmtId="0" fontId="84" fillId="41" borderId="76" xfId="0" applyFont="1" applyFill="1" applyBorder="1" applyAlignment="1">
      <alignment horizontal="center" vertical="center"/>
    </xf>
    <xf numFmtId="0" fontId="84" fillId="41" borderId="64" xfId="0" applyFont="1" applyFill="1" applyBorder="1" applyAlignment="1">
      <alignment horizontal="center" vertical="center"/>
    </xf>
    <xf numFmtId="9" fontId="86" fillId="46" borderId="80" xfId="0" applyNumberFormat="1" applyFont="1" applyFill="1" applyBorder="1" applyAlignment="1">
      <alignment horizontal="center" vertical="center"/>
    </xf>
    <xf numFmtId="187" fontId="86" fillId="46" borderId="80" xfId="0" applyNumberFormat="1" applyFont="1" applyFill="1" applyBorder="1" applyAlignment="1" applyProtection="1">
      <alignment horizontal="center" vertical="center"/>
      <protection hidden="1"/>
    </xf>
    <xf numFmtId="184" fontId="86" fillId="46" borderId="80" xfId="0" applyNumberFormat="1" applyFont="1" applyFill="1" applyBorder="1" applyAlignment="1" applyProtection="1">
      <alignment horizontal="center" vertical="center"/>
      <protection locked="0"/>
    </xf>
    <xf numFmtId="184" fontId="86" fillId="46" borderId="96" xfId="0" applyNumberFormat="1" applyFont="1" applyFill="1" applyBorder="1" applyAlignment="1" applyProtection="1">
      <alignment horizontal="center" vertical="center"/>
      <protection locked="0"/>
    </xf>
    <xf numFmtId="10" fontId="84" fillId="0" borderId="0" xfId="0" applyNumberFormat="1" applyFont="1" applyAlignment="1">
      <alignment horizontal="center" vertical="center"/>
    </xf>
    <xf numFmtId="187" fontId="86" fillId="46" borderId="80" xfId="0" applyNumberFormat="1" applyFont="1" applyFill="1" applyBorder="1" applyAlignment="1">
      <alignment horizontal="center" vertical="center"/>
    </xf>
    <xf numFmtId="176" fontId="8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 vertical="center"/>
    </xf>
    <xf numFmtId="0" fontId="4" fillId="38" borderId="62" xfId="0" applyFont="1" applyFill="1" applyBorder="1" applyAlignment="1" applyProtection="1">
      <alignment horizontal="center" vertical="center"/>
      <protection locked="0"/>
    </xf>
    <xf numFmtId="0" fontId="84" fillId="0" borderId="97" xfId="0" applyFont="1" applyBorder="1" applyAlignment="1">
      <alignment horizontal="center" vertical="center"/>
    </xf>
    <xf numFmtId="38" fontId="89" fillId="3" borderId="95" xfId="0" applyNumberFormat="1" applyFont="1" applyFill="1" applyBorder="1" applyAlignment="1" applyProtection="1">
      <alignment horizontal="center" vertical="center"/>
      <protection locked="0"/>
    </xf>
    <xf numFmtId="38" fontId="89" fillId="3" borderId="94" xfId="0" applyNumberFormat="1" applyFont="1" applyFill="1" applyBorder="1" applyAlignment="1" applyProtection="1">
      <alignment horizontal="center" vertical="center"/>
      <protection locked="0"/>
    </xf>
    <xf numFmtId="38" fontId="86" fillId="46" borderId="0" xfId="0" applyNumberFormat="1" applyFont="1" applyFill="1" applyAlignment="1" applyProtection="1">
      <alignment horizontal="center" vertical="center"/>
      <protection hidden="1"/>
    </xf>
    <xf numFmtId="9" fontId="84" fillId="0" borderId="80" xfId="0" applyNumberFormat="1" applyFont="1" applyBorder="1" applyAlignment="1">
      <alignment horizontal="center" vertical="center"/>
    </xf>
    <xf numFmtId="9" fontId="84" fillId="0" borderId="93" xfId="0" applyNumberFormat="1" applyFont="1" applyBorder="1" applyAlignment="1">
      <alignment horizontal="center" vertical="center"/>
    </xf>
    <xf numFmtId="0" fontId="97" fillId="3" borderId="0" xfId="0" applyFont="1" applyFill="1" applyAlignment="1">
      <alignment horizontal="center" vertical="center" wrapText="1"/>
    </xf>
    <xf numFmtId="0" fontId="97" fillId="3" borderId="0" xfId="0" applyFont="1" applyFill="1" applyAlignment="1">
      <alignment horizontal="center" vertical="center"/>
    </xf>
    <xf numFmtId="0" fontId="4" fillId="3" borderId="0" xfId="0" applyFont="1" applyFill="1" applyAlignment="1" applyProtection="1">
      <alignment horizontal="center" vertical="center"/>
      <protection locked="0"/>
    </xf>
    <xf numFmtId="38" fontId="100" fillId="46" borderId="0" xfId="0" applyNumberFormat="1" applyFont="1" applyFill="1" applyAlignment="1" applyProtection="1">
      <alignment horizontal="center" vertical="center"/>
      <protection hidden="1"/>
    </xf>
    <xf numFmtId="10" fontId="84" fillId="46" borderId="116" xfId="2" applyNumberFormat="1" applyFont="1" applyFill="1" applyBorder="1" applyAlignment="1">
      <alignment horizontal="center" vertical="center"/>
    </xf>
    <xf numFmtId="187" fontId="86" fillId="46" borderId="93" xfId="0" applyNumberFormat="1" applyFont="1" applyFill="1" applyBorder="1" applyAlignment="1" applyProtection="1">
      <alignment horizontal="center" vertical="center"/>
      <protection hidden="1"/>
    </xf>
    <xf numFmtId="178" fontId="86" fillId="2" borderId="17" xfId="1" applyFont="1" applyFill="1" applyBorder="1" applyAlignment="1" applyProtection="1">
      <alignment horizontal="center" vertical="center"/>
      <protection hidden="1"/>
    </xf>
    <xf numFmtId="178" fontId="86" fillId="2" borderId="18" xfId="1" applyFont="1" applyFill="1" applyBorder="1" applyAlignment="1" applyProtection="1">
      <alignment horizontal="center" vertical="center"/>
      <protection hidden="1"/>
    </xf>
    <xf numFmtId="178" fontId="86" fillId="2" borderId="15" xfId="1" applyFont="1" applyFill="1" applyBorder="1" applyAlignment="1" applyProtection="1">
      <alignment horizontal="center" vertical="center"/>
      <protection hidden="1"/>
    </xf>
    <xf numFmtId="178" fontId="86" fillId="2" borderId="78" xfId="1" applyFont="1" applyFill="1" applyBorder="1" applyAlignment="1" applyProtection="1">
      <alignment horizontal="center" vertical="center"/>
      <protection hidden="1"/>
    </xf>
    <xf numFmtId="178" fontId="86" fillId="2" borderId="79" xfId="1" applyFont="1" applyFill="1" applyBorder="1" applyAlignment="1" applyProtection="1">
      <alignment horizontal="center" vertical="center"/>
      <protection hidden="1"/>
    </xf>
    <xf numFmtId="178" fontId="86" fillId="2" borderId="7" xfId="1" applyFont="1" applyFill="1" applyBorder="1" applyAlignment="1" applyProtection="1">
      <alignment horizontal="center" vertical="center"/>
      <protection hidden="1"/>
    </xf>
    <xf numFmtId="184" fontId="86" fillId="2" borderId="17" xfId="0" applyNumberFormat="1" applyFont="1" applyFill="1" applyBorder="1" applyAlignment="1" applyProtection="1">
      <alignment horizontal="center" vertical="center"/>
      <protection hidden="1"/>
    </xf>
    <xf numFmtId="184" fontId="86" fillId="2" borderId="18" xfId="0" applyNumberFormat="1" applyFont="1" applyFill="1" applyBorder="1" applyAlignment="1" applyProtection="1">
      <alignment horizontal="center" vertical="center"/>
      <protection hidden="1"/>
    </xf>
    <xf numFmtId="184" fontId="86" fillId="2" borderId="137" xfId="0" applyNumberFormat="1" applyFont="1" applyFill="1" applyBorder="1" applyAlignment="1" applyProtection="1">
      <alignment horizontal="center" vertical="center"/>
      <protection hidden="1"/>
    </xf>
    <xf numFmtId="184" fontId="86" fillId="2" borderId="78" xfId="0" applyNumberFormat="1" applyFont="1" applyFill="1" applyBorder="1" applyAlignment="1" applyProtection="1">
      <alignment horizontal="center" vertical="center"/>
      <protection hidden="1"/>
    </xf>
    <xf numFmtId="184" fontId="86" fillId="2" borderId="79" xfId="0" applyNumberFormat="1" applyFont="1" applyFill="1" applyBorder="1" applyAlignment="1" applyProtection="1">
      <alignment horizontal="center" vertical="center"/>
      <protection hidden="1"/>
    </xf>
    <xf numFmtId="184" fontId="86" fillId="2" borderId="138" xfId="0" applyNumberFormat="1" applyFont="1" applyFill="1" applyBorder="1" applyAlignment="1" applyProtection="1">
      <alignment horizontal="center" vertical="center"/>
      <protection hidden="1"/>
    </xf>
    <xf numFmtId="0" fontId="84" fillId="46" borderId="36" xfId="0" applyFont="1" applyFill="1" applyBorder="1" applyAlignment="1" applyProtection="1">
      <alignment horizontal="center" vertical="center"/>
      <protection hidden="1"/>
    </xf>
    <xf numFmtId="0" fontId="84" fillId="46" borderId="13" xfId="0" applyFont="1" applyFill="1" applyBorder="1" applyAlignment="1" applyProtection="1">
      <alignment horizontal="center" vertical="center"/>
      <protection hidden="1"/>
    </xf>
    <xf numFmtId="0" fontId="84" fillId="2" borderId="13" xfId="0" applyFont="1" applyFill="1" applyBorder="1" applyAlignment="1" applyProtection="1">
      <alignment horizontal="center" vertical="center"/>
      <protection hidden="1"/>
    </xf>
    <xf numFmtId="0" fontId="84" fillId="2" borderId="14" xfId="0" applyFont="1" applyFill="1" applyBorder="1" applyAlignment="1" applyProtection="1">
      <alignment horizontal="center" vertical="center"/>
      <protection hidden="1"/>
    </xf>
    <xf numFmtId="178" fontId="86" fillId="2" borderId="16" xfId="1" applyFont="1" applyFill="1" applyBorder="1" applyAlignment="1" applyProtection="1">
      <alignment horizontal="center" vertical="center"/>
      <protection hidden="1"/>
    </xf>
    <xf numFmtId="0" fontId="84" fillId="46" borderId="4" xfId="0" applyFont="1" applyFill="1" applyBorder="1" applyAlignment="1" applyProtection="1">
      <alignment horizontal="center" vertical="center"/>
      <protection hidden="1"/>
    </xf>
    <xf numFmtId="0" fontId="84" fillId="46" borderId="20" xfId="0" applyFont="1" applyFill="1" applyBorder="1" applyAlignment="1" applyProtection="1">
      <alignment horizontal="center" vertical="center"/>
      <protection hidden="1"/>
    </xf>
    <xf numFmtId="0" fontId="84" fillId="2" borderId="9" xfId="0" applyFont="1" applyFill="1" applyBorder="1" applyAlignment="1" applyProtection="1">
      <alignment horizontal="center" vertical="center"/>
      <protection hidden="1"/>
    </xf>
    <xf numFmtId="0" fontId="84" fillId="2" borderId="10" xfId="0" applyFont="1" applyFill="1" applyBorder="1" applyAlignment="1" applyProtection="1">
      <alignment horizontal="center" vertical="center"/>
      <protection hidden="1"/>
    </xf>
    <xf numFmtId="38" fontId="85" fillId="2" borderId="21" xfId="0" applyNumberFormat="1" applyFont="1" applyFill="1" applyBorder="1" applyAlignment="1" applyProtection="1">
      <alignment horizontal="center" vertical="center"/>
      <protection hidden="1"/>
    </xf>
    <xf numFmtId="38" fontId="85" fillId="2" borderId="22" xfId="0" applyNumberFormat="1" applyFont="1" applyFill="1" applyBorder="1" applyAlignment="1" applyProtection="1">
      <alignment horizontal="center" vertical="center"/>
      <protection hidden="1"/>
    </xf>
    <xf numFmtId="0" fontId="84" fillId="46" borderId="16" xfId="0" applyFont="1" applyFill="1" applyBorder="1" applyAlignment="1" applyProtection="1">
      <alignment horizontal="center" vertical="center"/>
      <protection hidden="1"/>
    </xf>
    <xf numFmtId="178" fontId="86" fillId="2" borderId="4" xfId="0" applyNumberFormat="1" applyFont="1" applyFill="1" applyBorder="1" applyAlignment="1" applyProtection="1">
      <alignment horizontal="center" vertical="center"/>
      <protection hidden="1"/>
    </xf>
    <xf numFmtId="184" fontId="86" fillId="2" borderId="5" xfId="0" applyNumberFormat="1" applyFont="1" applyFill="1" applyBorder="1" applyAlignment="1" applyProtection="1">
      <alignment horizontal="center" vertical="center"/>
      <protection hidden="1"/>
    </xf>
    <xf numFmtId="184" fontId="86" fillId="2" borderId="6" xfId="0" applyNumberFormat="1" applyFont="1" applyFill="1" applyBorder="1" applyAlignment="1" applyProtection="1">
      <alignment horizontal="center" vertical="center"/>
      <protection hidden="1"/>
    </xf>
    <xf numFmtId="0" fontId="84" fillId="46" borderId="17" xfId="0" applyFont="1" applyFill="1" applyBorder="1" applyAlignment="1" applyProtection="1">
      <alignment horizontal="center" vertical="center"/>
      <protection hidden="1"/>
    </xf>
    <xf numFmtId="0" fontId="84" fillId="46" borderId="18" xfId="0" applyFont="1" applyFill="1" applyBorder="1" applyAlignment="1" applyProtection="1">
      <alignment horizontal="center" vertical="center"/>
      <protection hidden="1"/>
    </xf>
    <xf numFmtId="0" fontId="84" fillId="46" borderId="15" xfId="0" applyFont="1" applyFill="1" applyBorder="1" applyAlignment="1" applyProtection="1">
      <alignment horizontal="center" vertical="center"/>
      <protection hidden="1"/>
    </xf>
    <xf numFmtId="0" fontId="84" fillId="46" borderId="78" xfId="0" applyFont="1" applyFill="1" applyBorder="1" applyAlignment="1" applyProtection="1">
      <alignment horizontal="center" vertical="center"/>
      <protection hidden="1"/>
    </xf>
    <xf numFmtId="0" fontId="84" fillId="46" borderId="79" xfId="0" applyFont="1" applyFill="1" applyBorder="1" applyAlignment="1" applyProtection="1">
      <alignment horizontal="center" vertical="center"/>
      <protection hidden="1"/>
    </xf>
    <xf numFmtId="0" fontId="84" fillId="46" borderId="7" xfId="0" applyFont="1" applyFill="1" applyBorder="1" applyAlignment="1" applyProtection="1">
      <alignment horizontal="center" vertical="center"/>
      <protection hidden="1"/>
    </xf>
    <xf numFmtId="182" fontId="84" fillId="2" borderId="11" xfId="0" applyNumberFormat="1" applyFont="1" applyFill="1" applyBorder="1" applyAlignment="1" applyProtection="1">
      <alignment horizontal="center" vertical="center"/>
      <protection hidden="1"/>
    </xf>
    <xf numFmtId="0" fontId="84" fillId="2" borderId="11" xfId="0" applyFont="1" applyFill="1" applyBorder="1" applyAlignment="1" applyProtection="1">
      <alignment horizontal="center" vertical="center"/>
      <protection hidden="1"/>
    </xf>
    <xf numFmtId="0" fontId="84" fillId="2" borderId="12" xfId="0" applyFont="1" applyFill="1" applyBorder="1" applyAlignment="1" applyProtection="1">
      <alignment horizontal="center" vertical="center"/>
      <protection hidden="1"/>
    </xf>
    <xf numFmtId="0" fontId="84" fillId="46" borderId="35" xfId="0" applyFont="1" applyFill="1" applyBorder="1" applyAlignment="1" applyProtection="1">
      <alignment horizontal="center" vertical="center"/>
      <protection hidden="1"/>
    </xf>
    <xf numFmtId="0" fontId="84" fillId="46" borderId="11" xfId="0" applyFont="1" applyFill="1" applyBorder="1" applyAlignment="1" applyProtection="1">
      <alignment horizontal="center" vertical="center"/>
      <protection hidden="1"/>
    </xf>
    <xf numFmtId="0" fontId="84" fillId="46" borderId="34" xfId="0" applyFont="1" applyFill="1" applyBorder="1" applyAlignment="1" applyProtection="1">
      <alignment horizontal="center" vertical="center"/>
      <protection hidden="1"/>
    </xf>
    <xf numFmtId="0" fontId="84" fillId="46" borderId="9" xfId="0" applyFont="1" applyFill="1" applyBorder="1" applyAlignment="1" applyProtection="1">
      <alignment horizontal="center" vertical="center"/>
      <protection hidden="1"/>
    </xf>
    <xf numFmtId="181" fontId="84" fillId="2" borderId="11" xfId="0" applyNumberFormat="1" applyFont="1" applyFill="1" applyBorder="1" applyAlignment="1" applyProtection="1">
      <alignment horizontal="center" vertical="center"/>
      <protection hidden="1"/>
    </xf>
    <xf numFmtId="0" fontId="85" fillId="3" borderId="19" xfId="0" applyFont="1" applyFill="1" applyBorder="1" applyAlignment="1" applyProtection="1">
      <alignment horizontal="center" vertical="center"/>
      <protection hidden="1"/>
    </xf>
    <xf numFmtId="182" fontId="86" fillId="2" borderId="11" xfId="0" applyNumberFormat="1" applyFont="1" applyFill="1" applyBorder="1" applyAlignment="1" applyProtection="1">
      <alignment horizontal="center" vertical="center"/>
      <protection hidden="1"/>
    </xf>
    <xf numFmtId="0" fontId="89" fillId="45" borderId="36" xfId="0" applyFont="1" applyFill="1" applyBorder="1" applyAlignment="1" applyProtection="1">
      <alignment horizontal="center" vertical="center"/>
      <protection hidden="1"/>
    </xf>
    <xf numFmtId="0" fontId="89" fillId="45" borderId="13" xfId="0" applyFont="1" applyFill="1" applyBorder="1" applyAlignment="1" applyProtection="1">
      <alignment horizontal="center" vertical="center"/>
      <protection hidden="1"/>
    </xf>
    <xf numFmtId="176" fontId="90" fillId="3" borderId="14" xfId="1" applyNumberFormat="1" applyFont="1" applyFill="1" applyBorder="1" applyAlignment="1" applyProtection="1">
      <alignment horizontal="center" vertical="center"/>
      <protection hidden="1"/>
    </xf>
    <xf numFmtId="178" fontId="90" fillId="3" borderId="66" xfId="1" applyFont="1" applyFill="1" applyBorder="1" applyAlignment="1" applyProtection="1">
      <alignment horizontal="center" vertical="center"/>
      <protection hidden="1"/>
    </xf>
    <xf numFmtId="176" fontId="90" fillId="3" borderId="12" xfId="1" applyNumberFormat="1" applyFont="1" applyFill="1" applyBorder="1" applyAlignment="1" applyProtection="1">
      <alignment horizontal="center" vertical="center"/>
      <protection hidden="1"/>
    </xf>
    <xf numFmtId="176" fontId="90" fillId="3" borderId="65" xfId="1" applyNumberFormat="1" applyFont="1" applyFill="1" applyBorder="1" applyAlignment="1" applyProtection="1">
      <alignment horizontal="center" vertical="center"/>
      <protection hidden="1"/>
    </xf>
    <xf numFmtId="176" fontId="73" fillId="3" borderId="106" xfId="0" applyNumberFormat="1" applyFont="1" applyFill="1" applyBorder="1" applyAlignment="1" applyProtection="1">
      <alignment horizontal="center" vertical="center"/>
      <protection hidden="1"/>
    </xf>
    <xf numFmtId="0" fontId="73" fillId="3" borderId="106" xfId="0" applyFont="1" applyFill="1" applyBorder="1" applyAlignment="1" applyProtection="1">
      <alignment horizontal="center" vertical="center"/>
      <protection hidden="1"/>
    </xf>
    <xf numFmtId="0" fontId="73" fillId="3" borderId="108" xfId="0" applyFont="1" applyFill="1" applyBorder="1" applyAlignment="1" applyProtection="1">
      <alignment horizontal="center" vertical="center"/>
      <protection hidden="1"/>
    </xf>
    <xf numFmtId="0" fontId="85" fillId="3" borderId="18" xfId="0" applyFont="1" applyFill="1" applyBorder="1" applyAlignment="1" applyProtection="1">
      <alignment horizontal="center" vertical="center" wrapText="1"/>
      <protection hidden="1"/>
    </xf>
    <xf numFmtId="0" fontId="85" fillId="3" borderId="15" xfId="0" applyFont="1" applyFill="1" applyBorder="1" applyAlignment="1" applyProtection="1">
      <alignment horizontal="center" vertical="center" wrapText="1"/>
      <protection hidden="1"/>
    </xf>
    <xf numFmtId="0" fontId="85" fillId="3" borderId="24" xfId="0" applyFont="1" applyFill="1" applyBorder="1" applyAlignment="1" applyProtection="1">
      <alignment horizontal="center" vertical="center" wrapText="1"/>
      <protection hidden="1"/>
    </xf>
    <xf numFmtId="0" fontId="85" fillId="3" borderId="122" xfId="0" applyFont="1" applyFill="1" applyBorder="1" applyAlignment="1" applyProtection="1">
      <alignment horizontal="center" vertical="center" wrapText="1"/>
      <protection hidden="1"/>
    </xf>
    <xf numFmtId="178" fontId="90" fillId="3" borderId="17" xfId="0" applyNumberFormat="1" applyFont="1" applyFill="1" applyBorder="1" applyAlignment="1" applyProtection="1">
      <alignment horizontal="center" vertical="center"/>
      <protection hidden="1"/>
    </xf>
    <xf numFmtId="178" fontId="90" fillId="3" borderId="18" xfId="0" applyNumberFormat="1" applyFont="1" applyFill="1" applyBorder="1" applyAlignment="1" applyProtection="1">
      <alignment horizontal="center" vertical="center"/>
      <protection hidden="1"/>
    </xf>
    <xf numFmtId="178" fontId="90" fillId="3" borderId="23" xfId="0" applyNumberFormat="1" applyFont="1" applyFill="1" applyBorder="1" applyAlignment="1" applyProtection="1">
      <alignment horizontal="center" vertical="center"/>
      <protection hidden="1"/>
    </xf>
    <xf numFmtId="178" fontId="90" fillId="3" borderId="24" xfId="0" applyNumberFormat="1" applyFont="1" applyFill="1" applyBorder="1" applyAlignment="1" applyProtection="1">
      <alignment horizontal="center" vertical="center"/>
      <protection hidden="1"/>
    </xf>
    <xf numFmtId="0" fontId="87" fillId="45" borderId="7" xfId="0" applyFont="1" applyFill="1" applyBorder="1" applyAlignment="1" applyProtection="1">
      <alignment horizontal="center" vertical="center" wrapText="1"/>
      <protection hidden="1"/>
    </xf>
    <xf numFmtId="0" fontId="87" fillId="45" borderId="8" xfId="0" applyFont="1" applyFill="1" applyBorder="1" applyAlignment="1" applyProtection="1">
      <alignment horizontal="center" vertical="center" wrapText="1"/>
      <protection hidden="1"/>
    </xf>
    <xf numFmtId="0" fontId="87" fillId="45" borderId="3" xfId="0" applyFont="1" applyFill="1" applyBorder="1" applyAlignment="1" applyProtection="1">
      <alignment horizontal="center" vertical="center" wrapText="1"/>
      <protection hidden="1"/>
    </xf>
    <xf numFmtId="0" fontId="87" fillId="45" borderId="4" xfId="0" applyFont="1" applyFill="1" applyBorder="1" applyAlignment="1" applyProtection="1">
      <alignment horizontal="center" vertical="center" wrapText="1"/>
      <protection hidden="1"/>
    </xf>
    <xf numFmtId="0" fontId="84" fillId="46" borderId="8" xfId="0" applyFont="1" applyFill="1" applyBorder="1" applyAlignment="1" applyProtection="1">
      <alignment horizontal="center" vertical="center"/>
      <protection hidden="1"/>
    </xf>
    <xf numFmtId="178" fontId="84" fillId="2" borderId="5" xfId="0" applyNumberFormat="1" applyFont="1" applyFill="1" applyBorder="1" applyAlignment="1" applyProtection="1">
      <alignment horizontal="center" vertical="center"/>
      <protection locked="0"/>
    </xf>
    <xf numFmtId="178" fontId="84" fillId="2" borderId="6" xfId="0" applyNumberFormat="1" applyFont="1" applyFill="1" applyBorder="1" applyAlignment="1" applyProtection="1">
      <alignment horizontal="center" vertical="center"/>
      <protection locked="0"/>
    </xf>
    <xf numFmtId="178" fontId="84" fillId="2" borderId="5" xfId="0" applyNumberFormat="1" applyFont="1" applyFill="1" applyBorder="1" applyAlignment="1" applyProtection="1">
      <alignment horizontal="center" vertical="center"/>
      <protection hidden="1"/>
    </xf>
    <xf numFmtId="178" fontId="84" fillId="2" borderId="6" xfId="0" applyNumberFormat="1" applyFont="1" applyFill="1" applyBorder="1" applyAlignment="1" applyProtection="1">
      <alignment horizontal="center" vertical="center"/>
      <protection hidden="1"/>
    </xf>
    <xf numFmtId="180" fontId="121" fillId="3" borderId="153" xfId="0" applyNumberFormat="1" applyFont="1" applyFill="1" applyBorder="1" applyAlignment="1" applyProtection="1">
      <alignment horizontal="center" vertical="center"/>
      <protection hidden="1"/>
    </xf>
    <xf numFmtId="180" fontId="121" fillId="3" borderId="149" xfId="0" applyNumberFormat="1" applyFont="1" applyFill="1" applyBorder="1" applyAlignment="1" applyProtection="1">
      <alignment horizontal="center" vertical="center"/>
      <protection hidden="1"/>
    </xf>
    <xf numFmtId="0" fontId="87" fillId="45" borderId="149" xfId="0" applyFont="1" applyFill="1" applyBorder="1" applyAlignment="1" applyProtection="1">
      <alignment horizontal="center" vertical="center" wrapText="1"/>
      <protection hidden="1"/>
    </xf>
    <xf numFmtId="184" fontId="85" fillId="3" borderId="18" xfId="0" applyNumberFormat="1" applyFont="1" applyFill="1" applyBorder="1" applyAlignment="1" applyProtection="1">
      <alignment horizontal="center" vertical="center"/>
      <protection hidden="1"/>
    </xf>
    <xf numFmtId="184" fontId="85" fillId="3" borderId="15" xfId="0" applyNumberFormat="1" applyFont="1" applyFill="1" applyBorder="1" applyAlignment="1" applyProtection="1">
      <alignment horizontal="center" vertical="center"/>
      <protection hidden="1"/>
    </xf>
    <xf numFmtId="184" fontId="121" fillId="3" borderId="18" xfId="0" applyNumberFormat="1" applyFont="1" applyFill="1" applyBorder="1" applyAlignment="1" applyProtection="1">
      <alignment horizontal="center" vertical="center"/>
      <protection hidden="1"/>
    </xf>
    <xf numFmtId="184" fontId="121" fillId="3" borderId="15" xfId="0" applyNumberFormat="1" applyFont="1" applyFill="1" applyBorder="1" applyAlignment="1" applyProtection="1">
      <alignment horizontal="center" vertical="center"/>
      <protection hidden="1"/>
    </xf>
    <xf numFmtId="184" fontId="95" fillId="3" borderId="6" xfId="0" applyNumberFormat="1" applyFont="1" applyFill="1" applyBorder="1" applyAlignment="1" applyProtection="1">
      <alignment horizontal="center" vertical="center"/>
      <protection hidden="1"/>
    </xf>
    <xf numFmtId="184" fontId="85" fillId="3" borderId="6" xfId="0" applyNumberFormat="1" applyFont="1" applyFill="1" applyBorder="1" applyAlignment="1" applyProtection="1">
      <alignment horizontal="center" vertical="center"/>
      <protection hidden="1"/>
    </xf>
    <xf numFmtId="184" fontId="85" fillId="3" borderId="3" xfId="0" applyNumberFormat="1" applyFont="1" applyFill="1" applyBorder="1" applyAlignment="1" applyProtection="1">
      <alignment horizontal="center" vertical="center"/>
      <protection hidden="1"/>
    </xf>
    <xf numFmtId="184" fontId="86" fillId="3" borderId="135" xfId="0" applyNumberFormat="1" applyFont="1" applyFill="1" applyBorder="1" applyAlignment="1" applyProtection="1">
      <alignment horizontal="center" vertical="center"/>
      <protection hidden="1"/>
    </xf>
    <xf numFmtId="184" fontId="86" fillId="3" borderId="1" xfId="0" applyNumberFormat="1" applyFont="1" applyFill="1" applyBorder="1" applyAlignment="1" applyProtection="1">
      <alignment horizontal="center" vertical="center"/>
      <protection hidden="1"/>
    </xf>
    <xf numFmtId="14" fontId="86" fillId="46" borderId="30" xfId="0" applyNumberFormat="1" applyFont="1" applyFill="1" applyBorder="1" applyAlignment="1">
      <alignment horizontal="center" vertical="center"/>
    </xf>
    <xf numFmtId="184" fontId="121" fillId="3" borderId="2" xfId="0" applyNumberFormat="1" applyFont="1" applyFill="1" applyBorder="1" applyAlignment="1" applyProtection="1">
      <alignment horizontal="center" vertical="center"/>
      <protection hidden="1"/>
    </xf>
    <xf numFmtId="184" fontId="121" fillId="3" borderId="135" xfId="0" applyNumberFormat="1" applyFont="1" applyFill="1" applyBorder="1" applyAlignment="1" applyProtection="1">
      <alignment horizontal="center" vertical="center"/>
      <protection hidden="1"/>
    </xf>
    <xf numFmtId="184" fontId="121" fillId="3" borderId="136" xfId="0" applyNumberFormat="1" applyFont="1" applyFill="1" applyBorder="1" applyAlignment="1" applyProtection="1">
      <alignment horizontal="center" vertical="center"/>
      <protection hidden="1"/>
    </xf>
    <xf numFmtId="0" fontId="107" fillId="45" borderId="135" xfId="0" applyFont="1" applyFill="1" applyBorder="1" applyAlignment="1" applyProtection="1">
      <alignment horizontal="center" vertical="center"/>
      <protection hidden="1"/>
    </xf>
    <xf numFmtId="184" fontId="87" fillId="45" borderId="2" xfId="0" applyNumberFormat="1" applyFont="1" applyFill="1" applyBorder="1" applyAlignment="1" applyProtection="1">
      <alignment horizontal="center" vertical="center" wrapText="1"/>
      <protection hidden="1"/>
    </xf>
    <xf numFmtId="184" fontId="87" fillId="45" borderId="135" xfId="0" applyNumberFormat="1" applyFont="1" applyFill="1" applyBorder="1" applyAlignment="1" applyProtection="1">
      <alignment horizontal="center" vertical="center" wrapText="1"/>
      <protection hidden="1"/>
    </xf>
    <xf numFmtId="184" fontId="87" fillId="45" borderId="2" xfId="0" applyNumberFormat="1" applyFont="1" applyFill="1" applyBorder="1" applyAlignment="1" applyProtection="1">
      <alignment horizontal="center" vertical="center"/>
      <protection hidden="1"/>
    </xf>
    <xf numFmtId="184" fontId="87" fillId="45" borderId="135" xfId="0" applyNumberFormat="1" applyFont="1" applyFill="1" applyBorder="1" applyAlignment="1" applyProtection="1">
      <alignment horizontal="center" vertical="center"/>
      <protection hidden="1"/>
    </xf>
    <xf numFmtId="184" fontId="87" fillId="45" borderId="1" xfId="0" applyNumberFormat="1" applyFont="1" applyFill="1" applyBorder="1" applyAlignment="1" applyProtection="1">
      <alignment horizontal="center" vertical="center"/>
      <protection hidden="1"/>
    </xf>
    <xf numFmtId="184" fontId="121" fillId="3" borderId="1" xfId="0" applyNumberFormat="1" applyFont="1" applyFill="1" applyBorder="1" applyAlignment="1" applyProtection="1">
      <alignment horizontal="center" vertical="center"/>
      <protection hidden="1"/>
    </xf>
    <xf numFmtId="0" fontId="87" fillId="45" borderId="135" xfId="0" applyFont="1" applyFill="1" applyBorder="1" applyAlignment="1" applyProtection="1">
      <alignment horizontal="center" vertical="center"/>
      <protection hidden="1"/>
    </xf>
    <xf numFmtId="176" fontId="73" fillId="0" borderId="109" xfId="0" applyNumberFormat="1" applyFont="1" applyBorder="1" applyAlignment="1">
      <alignment horizontal="center" vertical="center"/>
    </xf>
    <xf numFmtId="0" fontId="73" fillId="0" borderId="109" xfId="0" applyFont="1" applyBorder="1" applyAlignment="1">
      <alignment horizontal="center" vertical="center"/>
    </xf>
    <xf numFmtId="0" fontId="73" fillId="0" borderId="111" xfId="0" applyFont="1" applyBorder="1" applyAlignment="1">
      <alignment horizontal="center" vertical="center"/>
    </xf>
    <xf numFmtId="0" fontId="87" fillId="45" borderId="26" xfId="0" applyFont="1" applyFill="1" applyBorder="1" applyAlignment="1" applyProtection="1">
      <alignment horizontal="center" vertical="center" wrapText="1"/>
      <protection hidden="1"/>
    </xf>
    <xf numFmtId="0" fontId="87" fillId="45" borderId="27" xfId="0" applyFont="1" applyFill="1" applyBorder="1" applyAlignment="1" applyProtection="1">
      <alignment horizontal="center" vertical="center" wrapText="1"/>
      <protection hidden="1"/>
    </xf>
    <xf numFmtId="49" fontId="86" fillId="3" borderId="28" xfId="0" applyNumberFormat="1" applyFont="1" applyFill="1" applyBorder="1" applyAlignment="1" applyProtection="1">
      <alignment horizontal="center" vertical="center"/>
      <protection hidden="1"/>
    </xf>
    <xf numFmtId="49" fontId="86" fillId="3" borderId="25" xfId="0" applyNumberFormat="1" applyFont="1" applyFill="1" applyBorder="1" applyAlignment="1" applyProtection="1">
      <alignment horizontal="center" vertical="center"/>
      <protection hidden="1"/>
    </xf>
    <xf numFmtId="49" fontId="86" fillId="3" borderId="26" xfId="0" applyNumberFormat="1" applyFont="1" applyFill="1" applyBorder="1" applyAlignment="1" applyProtection="1">
      <alignment horizontal="center" vertical="center"/>
      <protection hidden="1"/>
    </xf>
    <xf numFmtId="0" fontId="87" fillId="45" borderId="28" xfId="0" applyFont="1" applyFill="1" applyBorder="1" applyAlignment="1" applyProtection="1">
      <alignment horizontal="center" vertical="center"/>
      <protection hidden="1"/>
    </xf>
    <xf numFmtId="0" fontId="87" fillId="45" borderId="25" xfId="0" applyFont="1" applyFill="1" applyBorder="1" applyAlignment="1" applyProtection="1">
      <alignment horizontal="center" vertical="center"/>
      <protection hidden="1"/>
    </xf>
    <xf numFmtId="14" fontId="86" fillId="3" borderId="25" xfId="0" applyNumberFormat="1" applyFont="1" applyFill="1" applyBorder="1" applyAlignment="1" applyProtection="1">
      <alignment horizontal="center" vertical="center"/>
      <protection hidden="1"/>
    </xf>
    <xf numFmtId="0" fontId="86" fillId="3" borderId="25" xfId="0" applyFont="1" applyFill="1" applyBorder="1" applyAlignment="1" applyProtection="1">
      <alignment horizontal="center" vertical="center"/>
      <protection hidden="1"/>
    </xf>
    <xf numFmtId="178" fontId="4" fillId="3" borderId="56" xfId="0" applyNumberFormat="1" applyFont="1" applyFill="1" applyBorder="1" applyAlignment="1" applyProtection="1">
      <alignment horizontal="center" vertical="center"/>
      <protection locked="0"/>
    </xf>
    <xf numFmtId="0" fontId="86" fillId="3" borderId="37" xfId="0" applyFont="1" applyFill="1" applyBorder="1" applyAlignment="1" applyProtection="1">
      <alignment horizontal="right" vertical="center"/>
      <protection hidden="1"/>
    </xf>
    <xf numFmtId="0" fontId="84" fillId="0" borderId="80" xfId="0" applyFont="1" applyBorder="1" applyAlignment="1">
      <alignment horizontal="center" vertical="center"/>
    </xf>
    <xf numFmtId="0" fontId="86" fillId="41" borderId="118" xfId="0" applyFont="1" applyFill="1" applyBorder="1" applyAlignment="1" applyProtection="1">
      <alignment horizontal="center" vertical="center"/>
      <protection locked="0"/>
    </xf>
    <xf numFmtId="0" fontId="86" fillId="41" borderId="85" xfId="0" applyFont="1" applyFill="1" applyBorder="1" applyAlignment="1" applyProtection="1">
      <alignment horizontal="center" vertical="center"/>
      <protection locked="0"/>
    </xf>
    <xf numFmtId="0" fontId="86" fillId="41" borderId="119" xfId="0" applyFont="1" applyFill="1" applyBorder="1" applyAlignment="1" applyProtection="1">
      <alignment horizontal="center" vertical="center"/>
      <protection locked="0"/>
    </xf>
    <xf numFmtId="9" fontId="86" fillId="2" borderId="10" xfId="1" applyNumberFormat="1" applyFont="1" applyFill="1" applyBorder="1" applyAlignment="1" applyProtection="1">
      <alignment horizontal="center" vertical="center"/>
      <protection hidden="1"/>
    </xf>
    <xf numFmtId="9" fontId="86" fillId="2" borderId="81" xfId="1" applyNumberFormat="1" applyFont="1" applyFill="1" applyBorder="1" applyAlignment="1" applyProtection="1">
      <alignment horizontal="center" vertical="center"/>
      <protection hidden="1"/>
    </xf>
    <xf numFmtId="9" fontId="86" fillId="2" borderId="84" xfId="1" applyNumberFormat="1" applyFont="1" applyFill="1" applyBorder="1" applyAlignment="1" applyProtection="1">
      <alignment horizontal="center" vertical="center"/>
      <protection hidden="1"/>
    </xf>
    <xf numFmtId="178" fontId="86" fillId="2" borderId="81" xfId="1" applyFont="1" applyFill="1" applyBorder="1" applyAlignment="1" applyProtection="1">
      <alignment horizontal="center" vertical="center"/>
      <protection hidden="1"/>
    </xf>
    <xf numFmtId="0" fontId="87" fillId="45" borderId="80" xfId="0" applyFont="1" applyFill="1" applyBorder="1" applyAlignment="1" applyProtection="1">
      <alignment horizontal="center" vertical="center"/>
      <protection hidden="1"/>
    </xf>
    <xf numFmtId="0" fontId="86" fillId="3" borderId="80" xfId="0" applyFont="1" applyFill="1" applyBorder="1" applyAlignment="1">
      <alignment horizontal="center" vertical="center"/>
    </xf>
    <xf numFmtId="184" fontId="86" fillId="46" borderId="93" xfId="0" applyNumberFormat="1" applyFont="1" applyFill="1" applyBorder="1" applyAlignment="1" applyProtection="1">
      <alignment horizontal="center" vertical="center"/>
      <protection locked="0"/>
    </xf>
    <xf numFmtId="184" fontId="86" fillId="46" borderId="80" xfId="0" applyNumberFormat="1" applyFont="1" applyFill="1" applyBorder="1" applyAlignment="1" applyProtection="1">
      <alignment horizontal="center" vertical="center"/>
      <protection hidden="1"/>
    </xf>
    <xf numFmtId="0" fontId="84" fillId="2" borderId="128" xfId="0" applyFont="1" applyFill="1" applyBorder="1" applyAlignment="1" applyProtection="1">
      <alignment horizontal="center" vertical="center"/>
      <protection hidden="1"/>
    </xf>
    <xf numFmtId="0" fontId="84" fillId="2" borderId="130" xfId="0" applyFont="1" applyFill="1" applyBorder="1" applyAlignment="1" applyProtection="1">
      <alignment horizontal="center" vertical="center"/>
      <protection hidden="1"/>
    </xf>
    <xf numFmtId="0" fontId="84" fillId="2" borderId="134" xfId="0" applyFont="1" applyFill="1" applyBorder="1" applyAlignment="1" applyProtection="1">
      <alignment horizontal="center" vertical="center"/>
      <protection hidden="1"/>
    </xf>
    <xf numFmtId="0" fontId="84" fillId="2" borderId="133" xfId="0" applyFont="1" applyFill="1" applyBorder="1" applyAlignment="1" applyProtection="1">
      <alignment horizontal="center" vertical="center"/>
      <protection hidden="1"/>
    </xf>
    <xf numFmtId="0" fontId="87" fillId="45" borderId="19" xfId="0" applyFont="1" applyFill="1" applyBorder="1" applyAlignment="1" applyProtection="1">
      <alignment horizontal="center" vertical="center" wrapText="1"/>
      <protection hidden="1"/>
    </xf>
    <xf numFmtId="0" fontId="87" fillId="45" borderId="124" xfId="0" applyFont="1" applyFill="1" applyBorder="1" applyAlignment="1" applyProtection="1">
      <alignment horizontal="center" vertical="center" wrapText="1"/>
      <protection hidden="1"/>
    </xf>
    <xf numFmtId="0" fontId="87" fillId="45" borderId="0" xfId="0" applyFont="1" applyFill="1" applyAlignment="1" applyProtection="1">
      <alignment horizontal="center" vertical="center" wrapText="1"/>
      <protection hidden="1"/>
    </xf>
    <xf numFmtId="0" fontId="87" fillId="45" borderId="125" xfId="0" applyFont="1" applyFill="1" applyBorder="1" applyAlignment="1" applyProtection="1">
      <alignment horizontal="center" vertical="center" wrapText="1"/>
      <protection hidden="1"/>
    </xf>
    <xf numFmtId="0" fontId="87" fillId="45" borderId="126" xfId="0" applyFont="1" applyFill="1" applyBorder="1" applyAlignment="1" applyProtection="1">
      <alignment horizontal="center" vertical="center" wrapText="1"/>
      <protection hidden="1"/>
    </xf>
    <xf numFmtId="0" fontId="87" fillId="45" borderId="127" xfId="0" applyFont="1" applyFill="1" applyBorder="1" applyAlignment="1" applyProtection="1">
      <alignment horizontal="center" vertical="center" wrapText="1"/>
      <protection hidden="1"/>
    </xf>
    <xf numFmtId="0" fontId="87" fillId="45" borderId="153" xfId="0" applyFont="1" applyFill="1" applyBorder="1" applyAlignment="1" applyProtection="1">
      <alignment horizontal="center" vertical="center"/>
      <protection hidden="1"/>
    </xf>
    <xf numFmtId="0" fontId="87" fillId="45" borderId="149" xfId="0" applyFont="1" applyFill="1" applyBorder="1" applyAlignment="1" applyProtection="1">
      <alignment horizontal="center" vertical="center"/>
      <protection hidden="1"/>
    </xf>
    <xf numFmtId="0" fontId="87" fillId="45" borderId="152" xfId="0" applyFont="1" applyFill="1" applyBorder="1" applyAlignment="1" applyProtection="1">
      <alignment horizontal="center" vertical="center"/>
      <protection hidden="1"/>
    </xf>
    <xf numFmtId="0" fontId="94" fillId="45" borderId="31" xfId="0" applyFont="1" applyFill="1" applyBorder="1" applyAlignment="1" applyProtection="1">
      <alignment horizontal="center" vertical="center"/>
      <protection hidden="1"/>
    </xf>
    <xf numFmtId="0" fontId="94" fillId="45" borderId="19" xfId="0" applyFont="1" applyFill="1" applyBorder="1" applyAlignment="1" applyProtection="1">
      <alignment horizontal="center" vertical="center"/>
      <protection hidden="1"/>
    </xf>
    <xf numFmtId="0" fontId="98" fillId="46" borderId="113" xfId="0" applyFont="1" applyFill="1" applyBorder="1" applyAlignment="1" applyProtection="1">
      <alignment horizontal="center" vertical="center"/>
      <protection hidden="1"/>
    </xf>
    <xf numFmtId="0" fontId="98" fillId="46" borderId="109" xfId="0" applyFont="1" applyFill="1" applyBorder="1" applyAlignment="1" applyProtection="1">
      <alignment horizontal="center" vertical="center"/>
      <protection hidden="1"/>
    </xf>
    <xf numFmtId="0" fontId="98" fillId="46" borderId="110" xfId="0" applyFont="1" applyFill="1" applyBorder="1" applyAlignment="1" applyProtection="1">
      <alignment horizontal="center" vertical="center"/>
      <protection hidden="1"/>
    </xf>
    <xf numFmtId="178" fontId="88" fillId="3" borderId="0" xfId="0" applyNumberFormat="1" applyFont="1" applyFill="1" applyAlignment="1" applyProtection="1">
      <alignment horizontal="center" vertical="center"/>
      <protection hidden="1"/>
    </xf>
    <xf numFmtId="0" fontId="6" fillId="5" borderId="63" xfId="0" applyFont="1" applyFill="1" applyBorder="1" applyAlignment="1" applyProtection="1">
      <alignment horizontal="center" vertical="center"/>
      <protection locked="0"/>
    </xf>
    <xf numFmtId="0" fontId="6" fillId="5" borderId="64" xfId="0" applyFont="1" applyFill="1" applyBorder="1" applyAlignment="1" applyProtection="1">
      <alignment horizontal="center" vertical="center"/>
      <protection locked="0"/>
    </xf>
    <xf numFmtId="0" fontId="86" fillId="46" borderId="96" xfId="0" applyFont="1" applyFill="1" applyBorder="1" applyAlignment="1" applyProtection="1">
      <alignment horizontal="center" vertical="center"/>
      <protection locked="0"/>
    </xf>
    <xf numFmtId="0" fontId="84" fillId="46" borderId="129" xfId="0" applyFont="1" applyFill="1" applyBorder="1" applyAlignment="1" applyProtection="1">
      <alignment horizontal="center" vertical="center"/>
      <protection hidden="1"/>
    </xf>
    <xf numFmtId="0" fontId="84" fillId="46" borderId="130" xfId="0" applyFont="1" applyFill="1" applyBorder="1" applyAlignment="1" applyProtection="1">
      <alignment horizontal="center" vertical="center"/>
      <protection hidden="1"/>
    </xf>
    <xf numFmtId="0" fontId="84" fillId="46" borderId="131" xfId="0" applyFont="1" applyFill="1" applyBorder="1" applyAlignment="1" applyProtection="1">
      <alignment horizontal="center" vertical="center"/>
      <protection hidden="1"/>
    </xf>
    <xf numFmtId="0" fontId="84" fillId="46" borderId="132" xfId="0" applyFont="1" applyFill="1" applyBorder="1" applyAlignment="1" applyProtection="1">
      <alignment horizontal="center" vertical="center"/>
      <protection hidden="1"/>
    </xf>
    <xf numFmtId="0" fontId="84" fillId="46" borderId="133" xfId="0" applyFont="1" applyFill="1" applyBorder="1" applyAlignment="1" applyProtection="1">
      <alignment horizontal="center" vertical="center"/>
      <protection hidden="1"/>
    </xf>
    <xf numFmtId="0" fontId="84" fillId="46" borderId="77" xfId="0" applyFont="1" applyFill="1" applyBorder="1" applyAlignment="1" applyProtection="1">
      <alignment horizontal="center" vertical="center"/>
      <protection hidden="1"/>
    </xf>
    <xf numFmtId="0" fontId="99" fillId="39" borderId="51" xfId="0" applyFont="1" applyFill="1" applyBorder="1" applyAlignment="1" applyProtection="1">
      <alignment horizontal="center" vertical="center"/>
      <protection locked="0"/>
    </xf>
    <xf numFmtId="0" fontId="99" fillId="39" borderId="0" xfId="0" applyFont="1" applyFill="1" applyAlignment="1" applyProtection="1">
      <alignment horizontal="center" vertical="center"/>
      <protection locked="0"/>
    </xf>
    <xf numFmtId="178" fontId="86" fillId="2" borderId="11" xfId="0" applyNumberFormat="1" applyFont="1" applyFill="1" applyBorder="1" applyAlignment="1" applyProtection="1">
      <alignment horizontal="center" vertical="center"/>
      <protection hidden="1"/>
    </xf>
    <xf numFmtId="178" fontId="86" fillId="2" borderId="12" xfId="0" applyNumberFormat="1" applyFont="1" applyFill="1" applyBorder="1" applyAlignment="1" applyProtection="1">
      <alignment horizontal="center" vertical="center"/>
      <protection hidden="1"/>
    </xf>
    <xf numFmtId="178" fontId="92" fillId="3" borderId="19" xfId="1" applyFont="1" applyFill="1" applyBorder="1" applyAlignment="1" applyProtection="1">
      <alignment horizontal="center" vertical="center"/>
      <protection hidden="1"/>
    </xf>
    <xf numFmtId="0" fontId="86" fillId="3" borderId="19" xfId="0" applyFont="1" applyFill="1" applyBorder="1" applyAlignment="1" applyProtection="1">
      <alignment horizontal="center" vertical="center"/>
      <protection hidden="1"/>
    </xf>
    <xf numFmtId="178" fontId="86" fillId="2" borderId="11" xfId="1" applyFont="1" applyFill="1" applyBorder="1" applyAlignment="1" applyProtection="1">
      <alignment horizontal="center" vertical="center"/>
      <protection hidden="1"/>
    </xf>
    <xf numFmtId="178" fontId="86" fillId="2" borderId="12" xfId="1" applyFont="1" applyFill="1" applyBorder="1" applyAlignment="1" applyProtection="1">
      <alignment horizontal="center" vertical="center"/>
      <protection hidden="1"/>
    </xf>
    <xf numFmtId="184" fontId="86" fillId="3" borderId="97" xfId="0" applyNumberFormat="1" applyFont="1" applyFill="1" applyBorder="1" applyAlignment="1" applyProtection="1">
      <alignment horizontal="center" vertical="center"/>
      <protection locked="0"/>
    </xf>
    <xf numFmtId="0" fontId="84" fillId="46" borderId="80" xfId="0" applyFont="1" applyFill="1" applyBorder="1" applyAlignment="1" applyProtection="1">
      <alignment horizontal="center" vertical="center"/>
      <protection locked="0"/>
    </xf>
    <xf numFmtId="0" fontId="86" fillId="0" borderId="80" xfId="0" applyFont="1" applyBorder="1" applyAlignment="1">
      <alignment horizontal="center" vertical="center"/>
    </xf>
    <xf numFmtId="184" fontId="86" fillId="46" borderId="166" xfId="0" applyNumberFormat="1" applyFont="1" applyFill="1" applyBorder="1" applyAlignment="1" applyProtection="1">
      <alignment horizontal="center" vertical="center"/>
      <protection locked="0"/>
    </xf>
    <xf numFmtId="184" fontId="86" fillId="46" borderId="116" xfId="0" applyNumberFormat="1" applyFont="1" applyFill="1" applyBorder="1" applyAlignment="1" applyProtection="1">
      <alignment horizontal="center" vertical="center"/>
      <protection locked="0"/>
    </xf>
    <xf numFmtId="10" fontId="73" fillId="0" borderId="109" xfId="0" applyNumberFormat="1" applyFont="1" applyBorder="1" applyAlignment="1">
      <alignment horizontal="center" vertical="center"/>
    </xf>
    <xf numFmtId="10" fontId="73" fillId="0" borderId="111" xfId="0" applyNumberFormat="1" applyFont="1" applyBorder="1" applyAlignment="1">
      <alignment horizontal="center" vertical="center"/>
    </xf>
    <xf numFmtId="184" fontId="141" fillId="66" borderId="167" xfId="0" applyNumberFormat="1" applyFont="1" applyFill="1" applyBorder="1" applyAlignment="1" applyProtection="1">
      <alignment horizontal="center" vertical="center"/>
      <protection locked="0"/>
    </xf>
    <xf numFmtId="184" fontId="141" fillId="66" borderId="168" xfId="0" applyNumberFormat="1" applyFont="1" applyFill="1" applyBorder="1" applyAlignment="1" applyProtection="1">
      <alignment horizontal="center" vertical="center"/>
      <protection locked="0"/>
    </xf>
    <xf numFmtId="0" fontId="103" fillId="2" borderId="30" xfId="0" applyFont="1" applyFill="1" applyBorder="1" applyAlignment="1" applyProtection="1">
      <alignment horizontal="center" vertical="center"/>
      <protection hidden="1"/>
    </xf>
    <xf numFmtId="0" fontId="94" fillId="45" borderId="121" xfId="0" applyFont="1" applyFill="1" applyBorder="1" applyAlignment="1" applyProtection="1">
      <alignment horizontal="center" vertical="center"/>
      <protection hidden="1"/>
    </xf>
    <xf numFmtId="0" fontId="94" fillId="45" borderId="19" xfId="0" applyFont="1" applyFill="1" applyBorder="1" applyAlignment="1" applyProtection="1">
      <alignment horizontal="center" vertical="center" wrapText="1"/>
      <protection hidden="1"/>
    </xf>
    <xf numFmtId="0" fontId="94" fillId="45" borderId="0" xfId="0" applyFont="1" applyFill="1" applyAlignment="1" applyProtection="1">
      <alignment horizontal="center" vertical="center" wrapText="1"/>
      <protection hidden="1"/>
    </xf>
    <xf numFmtId="0" fontId="94" fillId="45" borderId="30" xfId="0" applyFont="1" applyFill="1" applyBorder="1" applyAlignment="1" applyProtection="1">
      <alignment horizontal="center" vertical="center" wrapText="1"/>
      <protection hidden="1"/>
    </xf>
    <xf numFmtId="178" fontId="85" fillId="3" borderId="83" xfId="0" applyNumberFormat="1" applyFont="1" applyFill="1" applyBorder="1" applyAlignment="1" applyProtection="1">
      <alignment horizontal="center" vertical="center"/>
      <protection hidden="1"/>
    </xf>
    <xf numFmtId="0" fontId="84" fillId="46" borderId="29" xfId="0" applyFont="1" applyFill="1" applyBorder="1" applyAlignment="1" applyProtection="1">
      <alignment horizontal="center" vertical="center"/>
      <protection hidden="1"/>
    </xf>
    <xf numFmtId="178" fontId="84" fillId="2" borderId="78" xfId="1" applyFont="1" applyFill="1" applyBorder="1" applyAlignment="1" applyProtection="1">
      <alignment horizontal="center" vertical="center"/>
      <protection hidden="1"/>
    </xf>
    <xf numFmtId="178" fontId="84" fillId="2" borderId="79" xfId="1" applyFont="1" applyFill="1" applyBorder="1" applyAlignment="1" applyProtection="1">
      <alignment horizontal="center" vertical="center"/>
      <protection hidden="1"/>
    </xf>
    <xf numFmtId="0" fontId="98" fillId="46" borderId="112" xfId="0" applyFont="1" applyFill="1" applyBorder="1" applyAlignment="1" applyProtection="1">
      <alignment horizontal="center" vertical="center"/>
      <protection hidden="1"/>
    </xf>
    <xf numFmtId="0" fontId="98" fillId="46" borderId="106" xfId="0" applyFont="1" applyFill="1" applyBorder="1" applyAlignment="1" applyProtection="1">
      <alignment horizontal="center" vertical="center"/>
      <protection hidden="1"/>
    </xf>
    <xf numFmtId="0" fontId="98" fillId="46" borderId="107" xfId="0" applyFont="1" applyFill="1" applyBorder="1" applyAlignment="1" applyProtection="1">
      <alignment horizontal="center" vertical="center"/>
      <protection hidden="1"/>
    </xf>
    <xf numFmtId="10" fontId="73" fillId="3" borderId="106" xfId="0" applyNumberFormat="1" applyFont="1" applyFill="1" applyBorder="1" applyAlignment="1" applyProtection="1">
      <alignment horizontal="center" vertical="center"/>
      <protection hidden="1"/>
    </xf>
    <xf numFmtId="10" fontId="73" fillId="3" borderId="108" xfId="0" applyNumberFormat="1" applyFont="1" applyFill="1" applyBorder="1" applyAlignment="1" applyProtection="1">
      <alignment horizontal="center" vertical="center"/>
      <protection hidden="1"/>
    </xf>
    <xf numFmtId="0" fontId="85" fillId="3" borderId="123" xfId="0" applyFont="1" applyFill="1" applyBorder="1" applyAlignment="1" applyProtection="1">
      <alignment horizontal="center" vertical="center"/>
      <protection hidden="1"/>
    </xf>
    <xf numFmtId="0" fontId="85" fillId="3" borderId="82" xfId="0" applyFont="1" applyFill="1" applyBorder="1" applyAlignment="1" applyProtection="1">
      <alignment horizontal="center" vertical="center"/>
      <protection hidden="1"/>
    </xf>
    <xf numFmtId="184" fontId="86" fillId="46" borderId="95" xfId="0" applyNumberFormat="1" applyFont="1" applyFill="1" applyBorder="1" applyAlignment="1" applyProtection="1">
      <alignment horizontal="center" vertical="center"/>
      <protection locked="0"/>
    </xf>
    <xf numFmtId="184" fontId="86" fillId="46" borderId="94" xfId="0" applyNumberFormat="1" applyFont="1" applyFill="1" applyBorder="1" applyAlignment="1" applyProtection="1">
      <alignment horizontal="center" vertical="center"/>
      <protection locked="0"/>
    </xf>
    <xf numFmtId="38" fontId="89" fillId="0" borderId="0" xfId="0" applyNumberFormat="1" applyFont="1" applyAlignment="1" applyProtection="1">
      <alignment horizontal="center" vertical="center"/>
      <protection locked="0"/>
    </xf>
    <xf numFmtId="38" fontId="86" fillId="46" borderId="96" xfId="0" applyNumberFormat="1" applyFont="1" applyFill="1" applyBorder="1" applyAlignment="1">
      <alignment horizontal="center" vertical="center"/>
    </xf>
    <xf numFmtId="0" fontId="0" fillId="41" borderId="139" xfId="0" applyFill="1" applyBorder="1" applyAlignment="1">
      <alignment horizontal="center" vertical="center"/>
    </xf>
    <xf numFmtId="0" fontId="0" fillId="41" borderId="119" xfId="0" applyFill="1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109" fillId="41" borderId="59" xfId="0" applyFont="1" applyFill="1" applyBorder="1" applyAlignment="1">
      <alignment horizontal="center" vertical="center"/>
    </xf>
    <xf numFmtId="0" fontId="48" fillId="0" borderId="62" xfId="0" applyFont="1" applyBorder="1" applyAlignment="1">
      <alignment horizontal="center" vertical="center"/>
    </xf>
    <xf numFmtId="0" fontId="0" fillId="0" borderId="142" xfId="0" applyBorder="1" applyAlignment="1">
      <alignment horizontal="center" vertical="center"/>
    </xf>
    <xf numFmtId="0" fontId="0" fillId="0" borderId="143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10" fillId="0" borderId="143" xfId="0" applyFont="1" applyBorder="1" applyAlignment="1">
      <alignment horizontal="center" vertical="center" wrapText="1"/>
    </xf>
    <xf numFmtId="0" fontId="10" fillId="0" borderId="144" xfId="0" applyFont="1" applyBorder="1" applyAlignment="1">
      <alignment horizontal="center" vertical="center" wrapText="1"/>
    </xf>
    <xf numFmtId="0" fontId="113" fillId="56" borderId="59" xfId="3" applyFont="1" applyFill="1" applyBorder="1" applyAlignment="1">
      <alignment horizontal="center" vertical="center"/>
    </xf>
    <xf numFmtId="0" fontId="112" fillId="56" borderId="59" xfId="3" applyFont="1" applyFill="1" applyBorder="1" applyAlignment="1">
      <alignment horizontal="center" vertical="center"/>
    </xf>
    <xf numFmtId="0" fontId="26" fillId="0" borderId="39" xfId="0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26" fillId="41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0" borderId="55" xfId="0" applyFont="1" applyBorder="1" applyAlignment="1">
      <alignment horizontal="center" vertical="center"/>
    </xf>
    <xf numFmtId="0" fontId="26" fillId="0" borderId="56" xfId="0" applyFont="1" applyBorder="1" applyAlignment="1">
      <alignment horizontal="center" vertical="center"/>
    </xf>
    <xf numFmtId="0" fontId="26" fillId="0" borderId="57" xfId="0" applyFont="1" applyBorder="1" applyAlignment="1">
      <alignment horizontal="center" vertical="center"/>
    </xf>
    <xf numFmtId="0" fontId="26" fillId="0" borderId="58" xfId="0" applyFont="1" applyBorder="1" applyAlignment="1">
      <alignment horizontal="center" vertical="center"/>
    </xf>
    <xf numFmtId="0" fontId="26" fillId="0" borderId="59" xfId="0" applyFont="1" applyBorder="1" applyAlignment="1">
      <alignment horizontal="center" vertical="center"/>
    </xf>
    <xf numFmtId="0" fontId="26" fillId="0" borderId="60" xfId="0" applyFont="1" applyBorder="1" applyAlignment="1">
      <alignment horizontal="center" vertical="center"/>
    </xf>
    <xf numFmtId="0" fontId="26" fillId="0" borderId="40" xfId="0" applyFont="1" applyBorder="1" applyAlignment="1">
      <alignment horizontal="center" vertical="center"/>
    </xf>
  </cellXfs>
  <cellStyles count="42804">
    <cellStyle name="20% - 강조색1" xfId="4314" builtinId="30" customBuiltin="1"/>
    <cellStyle name="20% - 강조색1 10" xfId="13"/>
    <cellStyle name="20% - 강조색1 10 10" xfId="4340"/>
    <cellStyle name="20% - 강조색1 10 11" xfId="4341"/>
    <cellStyle name="20% - 강조색1 10 12" xfId="4342"/>
    <cellStyle name="20% - 강조색1 10 13" xfId="4343"/>
    <cellStyle name="20% - 강조색1 10 14" xfId="4344"/>
    <cellStyle name="20% - 강조색1 10 2" xfId="14"/>
    <cellStyle name="20% - 강조색1 10 2 2" xfId="15"/>
    <cellStyle name="20% - 강조색1 10 2 2 2" xfId="4345"/>
    <cellStyle name="20% - 강조색1 10 2 3" xfId="16"/>
    <cellStyle name="20% - 강조색1 10 2 4" xfId="4346"/>
    <cellStyle name="20% - 강조색1 10 3" xfId="17"/>
    <cellStyle name="20% - 강조색1 10 3 2" xfId="18"/>
    <cellStyle name="20% - 강조색1 10 3 3" xfId="19"/>
    <cellStyle name="20% - 강조색1 10 3 4" xfId="4347"/>
    <cellStyle name="20% - 강조색1 10 4" xfId="20"/>
    <cellStyle name="20% - 강조색1 10 4 2" xfId="4348"/>
    <cellStyle name="20% - 강조색1 10 5" xfId="21"/>
    <cellStyle name="20% - 강조색1 10 5 2" xfId="4349"/>
    <cellStyle name="20% - 강조색1 10 6" xfId="4350"/>
    <cellStyle name="20% - 강조색1 10 7" xfId="4351"/>
    <cellStyle name="20% - 강조색1 10 8" xfId="4352"/>
    <cellStyle name="20% - 강조색1 10 9" xfId="4353"/>
    <cellStyle name="20% - 강조색1 11" xfId="22"/>
    <cellStyle name="20% - 강조색1 11 10" xfId="4354"/>
    <cellStyle name="20% - 강조색1 11 11" xfId="4355"/>
    <cellStyle name="20% - 강조색1 11 12" xfId="4356"/>
    <cellStyle name="20% - 강조색1 11 13" xfId="4357"/>
    <cellStyle name="20% - 강조색1 11 14" xfId="4358"/>
    <cellStyle name="20% - 강조색1 11 2" xfId="23"/>
    <cellStyle name="20% - 강조색1 11 2 2" xfId="24"/>
    <cellStyle name="20% - 강조색1 11 2 2 2" xfId="4359"/>
    <cellStyle name="20% - 강조색1 11 2 3" xfId="25"/>
    <cellStyle name="20% - 강조색1 11 2 4" xfId="4360"/>
    <cellStyle name="20% - 강조색1 11 3" xfId="26"/>
    <cellStyle name="20% - 강조색1 11 3 2" xfId="27"/>
    <cellStyle name="20% - 강조색1 11 3 3" xfId="28"/>
    <cellStyle name="20% - 강조색1 11 3 4" xfId="4361"/>
    <cellStyle name="20% - 강조색1 11 4" xfId="29"/>
    <cellStyle name="20% - 강조색1 11 4 2" xfId="4362"/>
    <cellStyle name="20% - 강조색1 11 5" xfId="30"/>
    <cellStyle name="20% - 강조색1 11 5 2" xfId="4363"/>
    <cellStyle name="20% - 강조색1 11 6" xfId="4364"/>
    <cellStyle name="20% - 강조색1 11 7" xfId="4365"/>
    <cellStyle name="20% - 강조색1 11 8" xfId="4366"/>
    <cellStyle name="20% - 강조색1 11 9" xfId="4367"/>
    <cellStyle name="20% - 강조색1 12" xfId="31"/>
    <cellStyle name="20% - 강조색1 12 10" xfId="4368"/>
    <cellStyle name="20% - 강조색1 12 11" xfId="4369"/>
    <cellStyle name="20% - 강조색1 12 12" xfId="4370"/>
    <cellStyle name="20% - 강조색1 12 13" xfId="4371"/>
    <cellStyle name="20% - 강조색1 12 14" xfId="4372"/>
    <cellStyle name="20% - 강조색1 12 2" xfId="32"/>
    <cellStyle name="20% - 강조색1 12 2 2" xfId="33"/>
    <cellStyle name="20% - 강조색1 12 2 2 2" xfId="4373"/>
    <cellStyle name="20% - 강조색1 12 2 3" xfId="34"/>
    <cellStyle name="20% - 강조색1 12 2 4" xfId="4374"/>
    <cellStyle name="20% - 강조색1 12 3" xfId="35"/>
    <cellStyle name="20% - 강조색1 12 3 2" xfId="36"/>
    <cellStyle name="20% - 강조색1 12 3 3" xfId="37"/>
    <cellStyle name="20% - 강조색1 12 3 4" xfId="4375"/>
    <cellStyle name="20% - 강조색1 12 4" xfId="38"/>
    <cellStyle name="20% - 강조색1 12 4 2" xfId="4376"/>
    <cellStyle name="20% - 강조색1 12 5" xfId="39"/>
    <cellStyle name="20% - 강조색1 12 5 2" xfId="4377"/>
    <cellStyle name="20% - 강조색1 12 6" xfId="4378"/>
    <cellStyle name="20% - 강조색1 12 7" xfId="4379"/>
    <cellStyle name="20% - 강조색1 12 8" xfId="4380"/>
    <cellStyle name="20% - 강조색1 12 9" xfId="4381"/>
    <cellStyle name="20% - 강조색1 13" xfId="40"/>
    <cellStyle name="20% - 강조색1 13 10" xfId="4382"/>
    <cellStyle name="20% - 강조색1 13 11" xfId="4383"/>
    <cellStyle name="20% - 강조색1 13 12" xfId="4384"/>
    <cellStyle name="20% - 강조색1 13 13" xfId="4385"/>
    <cellStyle name="20% - 강조색1 13 14" xfId="4386"/>
    <cellStyle name="20% - 강조색1 13 2" xfId="41"/>
    <cellStyle name="20% - 강조색1 13 2 2" xfId="42"/>
    <cellStyle name="20% - 강조색1 13 2 2 2" xfId="4387"/>
    <cellStyle name="20% - 강조색1 13 2 3" xfId="43"/>
    <cellStyle name="20% - 강조색1 13 2 4" xfId="4388"/>
    <cellStyle name="20% - 강조색1 13 3" xfId="44"/>
    <cellStyle name="20% - 강조색1 13 3 2" xfId="45"/>
    <cellStyle name="20% - 강조색1 13 3 3" xfId="46"/>
    <cellStyle name="20% - 강조색1 13 3 4" xfId="4389"/>
    <cellStyle name="20% - 강조색1 13 4" xfId="47"/>
    <cellStyle name="20% - 강조색1 13 4 2" xfId="4390"/>
    <cellStyle name="20% - 강조색1 13 5" xfId="48"/>
    <cellStyle name="20% - 강조색1 13 5 2" xfId="4391"/>
    <cellStyle name="20% - 강조색1 13 6" xfId="4392"/>
    <cellStyle name="20% - 강조색1 13 7" xfId="4393"/>
    <cellStyle name="20% - 강조색1 13 8" xfId="4394"/>
    <cellStyle name="20% - 강조색1 13 9" xfId="4395"/>
    <cellStyle name="20% - 강조색1 14" xfId="49"/>
    <cellStyle name="20% - 강조색1 14 10" xfId="4396"/>
    <cellStyle name="20% - 강조색1 14 11" xfId="4397"/>
    <cellStyle name="20% - 강조색1 14 12" xfId="4398"/>
    <cellStyle name="20% - 강조색1 14 13" xfId="4399"/>
    <cellStyle name="20% - 강조색1 14 14" xfId="4400"/>
    <cellStyle name="20% - 강조색1 14 2" xfId="50"/>
    <cellStyle name="20% - 강조색1 14 2 2" xfId="51"/>
    <cellStyle name="20% - 강조색1 14 2 2 2" xfId="4401"/>
    <cellStyle name="20% - 강조색1 14 2 3" xfId="52"/>
    <cellStyle name="20% - 강조색1 14 2 4" xfId="4402"/>
    <cellStyle name="20% - 강조색1 14 3" xfId="53"/>
    <cellStyle name="20% - 강조색1 14 3 2" xfId="54"/>
    <cellStyle name="20% - 강조색1 14 3 3" xfId="55"/>
    <cellStyle name="20% - 강조색1 14 3 4" xfId="4403"/>
    <cellStyle name="20% - 강조색1 14 4" xfId="56"/>
    <cellStyle name="20% - 강조색1 14 4 2" xfId="4404"/>
    <cellStyle name="20% - 강조색1 14 5" xfId="57"/>
    <cellStyle name="20% - 강조색1 14 5 2" xfId="4405"/>
    <cellStyle name="20% - 강조색1 14 6" xfId="4406"/>
    <cellStyle name="20% - 강조색1 14 7" xfId="4407"/>
    <cellStyle name="20% - 강조색1 14 8" xfId="4408"/>
    <cellStyle name="20% - 강조색1 14 9" xfId="4409"/>
    <cellStyle name="20% - 강조색1 15" xfId="58"/>
    <cellStyle name="20% - 강조색1 15 10" xfId="4410"/>
    <cellStyle name="20% - 강조색1 15 11" xfId="4411"/>
    <cellStyle name="20% - 강조색1 15 12" xfId="4412"/>
    <cellStyle name="20% - 강조색1 15 13" xfId="4413"/>
    <cellStyle name="20% - 강조색1 15 14" xfId="4414"/>
    <cellStyle name="20% - 강조색1 15 2" xfId="59"/>
    <cellStyle name="20% - 강조색1 15 2 2" xfId="60"/>
    <cellStyle name="20% - 강조색1 15 2 2 2" xfId="4415"/>
    <cellStyle name="20% - 강조색1 15 2 3" xfId="61"/>
    <cellStyle name="20% - 강조색1 15 2 4" xfId="4416"/>
    <cellStyle name="20% - 강조색1 15 3" xfId="62"/>
    <cellStyle name="20% - 강조색1 15 3 2" xfId="63"/>
    <cellStyle name="20% - 강조색1 15 3 3" xfId="64"/>
    <cellStyle name="20% - 강조색1 15 3 4" xfId="4417"/>
    <cellStyle name="20% - 강조색1 15 4" xfId="65"/>
    <cellStyle name="20% - 강조색1 15 4 2" xfId="4418"/>
    <cellStyle name="20% - 강조색1 15 5" xfId="66"/>
    <cellStyle name="20% - 강조색1 15 5 2" xfId="4419"/>
    <cellStyle name="20% - 강조색1 15 6" xfId="4420"/>
    <cellStyle name="20% - 강조색1 15 7" xfId="4421"/>
    <cellStyle name="20% - 강조색1 15 8" xfId="4422"/>
    <cellStyle name="20% - 강조색1 15 9" xfId="4423"/>
    <cellStyle name="20% - 강조색1 16" xfId="67"/>
    <cellStyle name="20% - 강조색1 16 10" xfId="4424"/>
    <cellStyle name="20% - 강조색1 16 11" xfId="4425"/>
    <cellStyle name="20% - 강조색1 16 12" xfId="4426"/>
    <cellStyle name="20% - 강조색1 16 13" xfId="4427"/>
    <cellStyle name="20% - 강조색1 16 14" xfId="4428"/>
    <cellStyle name="20% - 강조색1 16 2" xfId="68"/>
    <cellStyle name="20% - 강조색1 16 2 2" xfId="69"/>
    <cellStyle name="20% - 강조색1 16 2 2 2" xfId="4429"/>
    <cellStyle name="20% - 강조색1 16 2 3" xfId="70"/>
    <cellStyle name="20% - 강조색1 16 2 4" xfId="4430"/>
    <cellStyle name="20% - 강조색1 16 3" xfId="71"/>
    <cellStyle name="20% - 강조색1 16 3 2" xfId="72"/>
    <cellStyle name="20% - 강조색1 16 3 3" xfId="73"/>
    <cellStyle name="20% - 강조색1 16 3 4" xfId="4431"/>
    <cellStyle name="20% - 강조색1 16 4" xfId="74"/>
    <cellStyle name="20% - 강조색1 16 4 2" xfId="4432"/>
    <cellStyle name="20% - 강조색1 16 5" xfId="75"/>
    <cellStyle name="20% - 강조색1 16 5 2" xfId="4433"/>
    <cellStyle name="20% - 강조색1 16 6" xfId="4434"/>
    <cellStyle name="20% - 강조색1 16 7" xfId="4435"/>
    <cellStyle name="20% - 강조색1 16 8" xfId="4436"/>
    <cellStyle name="20% - 강조색1 16 9" xfId="4437"/>
    <cellStyle name="20% - 강조색1 17" xfId="76"/>
    <cellStyle name="20% - 강조색1 17 10" xfId="4438"/>
    <cellStyle name="20% - 강조색1 17 11" xfId="4439"/>
    <cellStyle name="20% - 강조색1 17 12" xfId="4440"/>
    <cellStyle name="20% - 강조색1 17 13" xfId="4441"/>
    <cellStyle name="20% - 강조색1 17 14" xfId="4442"/>
    <cellStyle name="20% - 강조색1 17 2" xfId="77"/>
    <cellStyle name="20% - 강조색1 17 2 2" xfId="78"/>
    <cellStyle name="20% - 강조색1 17 2 3" xfId="79"/>
    <cellStyle name="20% - 강조색1 17 2 4" xfId="4443"/>
    <cellStyle name="20% - 강조색1 17 3" xfId="80"/>
    <cellStyle name="20% - 강조색1 17 3 2" xfId="4444"/>
    <cellStyle name="20% - 강조색1 17 4" xfId="81"/>
    <cellStyle name="20% - 강조색1 17 4 2" xfId="4445"/>
    <cellStyle name="20% - 강조색1 17 5" xfId="4446"/>
    <cellStyle name="20% - 강조색1 17 6" xfId="4447"/>
    <cellStyle name="20% - 강조색1 17 7" xfId="4448"/>
    <cellStyle name="20% - 강조색1 17 8" xfId="4449"/>
    <cellStyle name="20% - 강조색1 17 9" xfId="4450"/>
    <cellStyle name="20% - 강조색1 18" xfId="82"/>
    <cellStyle name="20% - 강조색1 18 10" xfId="4451"/>
    <cellStyle name="20% - 강조색1 18 11" xfId="4452"/>
    <cellStyle name="20% - 강조색1 18 12" xfId="4453"/>
    <cellStyle name="20% - 강조색1 18 13" xfId="4454"/>
    <cellStyle name="20% - 강조색1 18 14" xfId="4455"/>
    <cellStyle name="20% - 강조색1 18 2" xfId="83"/>
    <cellStyle name="20% - 강조색1 18 2 2" xfId="84"/>
    <cellStyle name="20% - 강조색1 18 2 3" xfId="85"/>
    <cellStyle name="20% - 강조색1 18 2 4" xfId="4456"/>
    <cellStyle name="20% - 강조색1 18 3" xfId="86"/>
    <cellStyle name="20% - 강조색1 18 3 2" xfId="4457"/>
    <cellStyle name="20% - 강조색1 18 4" xfId="87"/>
    <cellStyle name="20% - 강조색1 18 4 2" xfId="4458"/>
    <cellStyle name="20% - 강조색1 18 5" xfId="4459"/>
    <cellStyle name="20% - 강조색1 18 6" xfId="4460"/>
    <cellStyle name="20% - 강조색1 18 7" xfId="4461"/>
    <cellStyle name="20% - 강조색1 18 8" xfId="4462"/>
    <cellStyle name="20% - 강조색1 18 9" xfId="4463"/>
    <cellStyle name="20% - 강조색1 19" xfId="88"/>
    <cellStyle name="20% - 강조색1 19 10" xfId="4464"/>
    <cellStyle name="20% - 강조색1 19 11" xfId="4465"/>
    <cellStyle name="20% - 강조색1 19 12" xfId="4466"/>
    <cellStyle name="20% - 강조색1 19 13" xfId="4467"/>
    <cellStyle name="20% - 강조색1 19 14" xfId="4468"/>
    <cellStyle name="20% - 강조색1 19 2" xfId="89"/>
    <cellStyle name="20% - 강조색1 19 2 2" xfId="90"/>
    <cellStyle name="20% - 강조색1 19 2 3" xfId="91"/>
    <cellStyle name="20% - 강조색1 19 2 4" xfId="4469"/>
    <cellStyle name="20% - 강조색1 19 3" xfId="92"/>
    <cellStyle name="20% - 강조색1 19 3 2" xfId="4470"/>
    <cellStyle name="20% - 강조색1 19 4" xfId="93"/>
    <cellStyle name="20% - 강조색1 19 4 2" xfId="4471"/>
    <cellStyle name="20% - 강조색1 19 5" xfId="4472"/>
    <cellStyle name="20% - 강조색1 19 6" xfId="4473"/>
    <cellStyle name="20% - 강조색1 19 7" xfId="4474"/>
    <cellStyle name="20% - 강조색1 19 8" xfId="4475"/>
    <cellStyle name="20% - 강조색1 19 9" xfId="4476"/>
    <cellStyle name="20% - 강조색1 2" xfId="94"/>
    <cellStyle name="20% - 강조색1 2 10" xfId="4477"/>
    <cellStyle name="20% - 강조색1 2 11" xfId="4478"/>
    <cellStyle name="20% - 강조색1 2 12" xfId="4479"/>
    <cellStyle name="20% - 강조색1 2 13" xfId="4480"/>
    <cellStyle name="20% - 강조색1 2 2" xfId="4481"/>
    <cellStyle name="20% - 강조색1 2 2 2" xfId="4482"/>
    <cellStyle name="20% - 강조색1 2 3" xfId="4483"/>
    <cellStyle name="20% - 강조색1 2 3 2" xfId="4484"/>
    <cellStyle name="20% - 강조색1 2 4" xfId="4485"/>
    <cellStyle name="20% - 강조색1 2 4 2" xfId="4486"/>
    <cellStyle name="20% - 강조색1 2 5" xfId="4487"/>
    <cellStyle name="20% - 강조색1 2 6" xfId="4488"/>
    <cellStyle name="20% - 강조색1 2 7" xfId="4489"/>
    <cellStyle name="20% - 강조색1 2 8" xfId="4490"/>
    <cellStyle name="20% - 강조색1 2 9" xfId="4491"/>
    <cellStyle name="20% - 강조색1 20" xfId="95"/>
    <cellStyle name="20% - 강조색1 20 2" xfId="96"/>
    <cellStyle name="20% - 강조색1 20 3" xfId="97"/>
    <cellStyle name="20% - 강조색1 20 4" xfId="4492"/>
    <cellStyle name="20% - 강조색1 21" xfId="98"/>
    <cellStyle name="20% - 강조색1 21 2" xfId="99"/>
    <cellStyle name="20% - 강조색1 21 3" xfId="100"/>
    <cellStyle name="20% - 강조색1 21 4" xfId="4493"/>
    <cellStyle name="20% - 강조색1 22" xfId="101"/>
    <cellStyle name="20% - 강조색1 22 2" xfId="102"/>
    <cellStyle name="20% - 강조색1 22 3" xfId="103"/>
    <cellStyle name="20% - 강조색1 22 4" xfId="4494"/>
    <cellStyle name="20% - 강조색1 23" xfId="104"/>
    <cellStyle name="20% - 강조색1 23 2" xfId="105"/>
    <cellStyle name="20% - 강조색1 23 3" xfId="106"/>
    <cellStyle name="20% - 강조색1 23 4" xfId="4495"/>
    <cellStyle name="20% - 강조색1 24" xfId="107"/>
    <cellStyle name="20% - 강조색1 24 2" xfId="108"/>
    <cellStyle name="20% - 강조색1 24 3" xfId="109"/>
    <cellStyle name="20% - 강조색1 24 4" xfId="4496"/>
    <cellStyle name="20% - 강조색1 25" xfId="110"/>
    <cellStyle name="20% - 강조색1 25 2" xfId="111"/>
    <cellStyle name="20% - 강조색1 25 3" xfId="112"/>
    <cellStyle name="20% - 강조색1 25 4" xfId="4497"/>
    <cellStyle name="20% - 강조색1 26" xfId="113"/>
    <cellStyle name="20% - 강조색1 26 2" xfId="114"/>
    <cellStyle name="20% - 강조색1 26 3" xfId="115"/>
    <cellStyle name="20% - 강조색1 26 4" xfId="4498"/>
    <cellStyle name="20% - 강조색1 27" xfId="116"/>
    <cellStyle name="20% - 강조색1 27 2" xfId="117"/>
    <cellStyle name="20% - 강조색1 27 3" xfId="118"/>
    <cellStyle name="20% - 강조색1 27 4" xfId="4499"/>
    <cellStyle name="20% - 강조색1 28" xfId="119"/>
    <cellStyle name="20% - 강조색1 28 2" xfId="120"/>
    <cellStyle name="20% - 강조색1 28 3" xfId="121"/>
    <cellStyle name="20% - 강조색1 28 4" xfId="4500"/>
    <cellStyle name="20% - 강조색1 29" xfId="122"/>
    <cellStyle name="20% - 강조색1 29 2" xfId="123"/>
    <cellStyle name="20% - 강조색1 29 3" xfId="124"/>
    <cellStyle name="20% - 강조색1 29 4" xfId="4501"/>
    <cellStyle name="20% - 강조색1 3" xfId="125"/>
    <cellStyle name="20% - 강조색1 3 10" xfId="4502"/>
    <cellStyle name="20% - 강조색1 3 11" xfId="4503"/>
    <cellStyle name="20% - 강조색1 3 12" xfId="4504"/>
    <cellStyle name="20% - 강조색1 3 13" xfId="4505"/>
    <cellStyle name="20% - 강조색1 3 14" xfId="4506"/>
    <cellStyle name="20% - 강조색1 3 2" xfId="126"/>
    <cellStyle name="20% - 강조색1 3 2 2" xfId="127"/>
    <cellStyle name="20% - 강조색1 3 2 2 2" xfId="128"/>
    <cellStyle name="20% - 강조색1 3 2 2 3" xfId="129"/>
    <cellStyle name="20% - 강조색1 3 2 2 4" xfId="4507"/>
    <cellStyle name="20% - 강조색1 3 2 3" xfId="130"/>
    <cellStyle name="20% - 강조색1 3 2 3 2" xfId="131"/>
    <cellStyle name="20% - 강조색1 3 2 3 3" xfId="132"/>
    <cellStyle name="20% - 강조색1 3 2 4" xfId="133"/>
    <cellStyle name="20% - 강조색1 3 2 5" xfId="134"/>
    <cellStyle name="20% - 강조색1 3 2 6" xfId="4508"/>
    <cellStyle name="20% - 강조색1 3 3" xfId="135"/>
    <cellStyle name="20% - 강조색1 3 3 2" xfId="136"/>
    <cellStyle name="20% - 강조색1 3 3 2 2" xfId="137"/>
    <cellStyle name="20% - 강조색1 3 3 2 3" xfId="138"/>
    <cellStyle name="20% - 강조색1 3 3 3" xfId="139"/>
    <cellStyle name="20% - 강조색1 3 3 3 2" xfId="140"/>
    <cellStyle name="20% - 강조색1 3 3 3 3" xfId="141"/>
    <cellStyle name="20% - 강조색1 3 3 4" xfId="142"/>
    <cellStyle name="20% - 강조색1 3 3 5" xfId="143"/>
    <cellStyle name="20% - 강조색1 3 3 6" xfId="4509"/>
    <cellStyle name="20% - 강조색1 3 4" xfId="144"/>
    <cellStyle name="20% - 강조색1 3 4 2" xfId="145"/>
    <cellStyle name="20% - 강조색1 3 4 3" xfId="146"/>
    <cellStyle name="20% - 강조색1 3 4 4" xfId="4510"/>
    <cellStyle name="20% - 강조색1 3 5" xfId="147"/>
    <cellStyle name="20% - 강조색1 3 5 2" xfId="148"/>
    <cellStyle name="20% - 강조색1 3 5 3" xfId="149"/>
    <cellStyle name="20% - 강조색1 3 5 4" xfId="4511"/>
    <cellStyle name="20% - 강조색1 3 6" xfId="150"/>
    <cellStyle name="20% - 강조색1 3 6 2" xfId="4512"/>
    <cellStyle name="20% - 강조색1 3 7" xfId="151"/>
    <cellStyle name="20% - 강조색1 3 7 2" xfId="4513"/>
    <cellStyle name="20% - 강조색1 3 8" xfId="4514"/>
    <cellStyle name="20% - 강조색1 3 9" xfId="4515"/>
    <cellStyle name="20% - 강조색1 30" xfId="152"/>
    <cellStyle name="20% - 강조색1 30 2" xfId="153"/>
    <cellStyle name="20% - 강조색1 30 3" xfId="4516"/>
    <cellStyle name="20% - 강조색1 31" xfId="154"/>
    <cellStyle name="20% - 강조색1 31 2" xfId="4517"/>
    <cellStyle name="20% - 강조색1 32" xfId="155"/>
    <cellStyle name="20% - 강조색1 32 2" xfId="4518"/>
    <cellStyle name="20% - 강조색1 33" xfId="156"/>
    <cellStyle name="20% - 강조색1 34" xfId="157"/>
    <cellStyle name="20% - 강조색1 35" xfId="158"/>
    <cellStyle name="20% - 강조색1 36" xfId="159"/>
    <cellStyle name="20% - 강조색1 37" xfId="160"/>
    <cellStyle name="20% - 강조색1 38" xfId="161"/>
    <cellStyle name="20% - 강조색1 4" xfId="162"/>
    <cellStyle name="20% - 강조색1 4 10" xfId="4519"/>
    <cellStyle name="20% - 강조색1 4 11" xfId="4520"/>
    <cellStyle name="20% - 강조색1 4 12" xfId="4521"/>
    <cellStyle name="20% - 강조색1 4 13" xfId="4522"/>
    <cellStyle name="20% - 강조색1 4 14" xfId="4523"/>
    <cellStyle name="20% - 강조색1 4 2" xfId="163"/>
    <cellStyle name="20% - 강조색1 4 2 2" xfId="164"/>
    <cellStyle name="20% - 강조색1 4 2 2 2" xfId="165"/>
    <cellStyle name="20% - 강조색1 4 2 2 3" xfId="166"/>
    <cellStyle name="20% - 강조색1 4 2 2 4" xfId="4524"/>
    <cellStyle name="20% - 강조색1 4 2 3" xfId="167"/>
    <cellStyle name="20% - 강조색1 4 2 3 2" xfId="168"/>
    <cellStyle name="20% - 강조색1 4 2 3 3" xfId="169"/>
    <cellStyle name="20% - 강조색1 4 2 4" xfId="170"/>
    <cellStyle name="20% - 강조색1 4 2 5" xfId="171"/>
    <cellStyle name="20% - 강조색1 4 2 6" xfId="4525"/>
    <cellStyle name="20% - 강조색1 4 3" xfId="172"/>
    <cellStyle name="20% - 강조색1 4 3 2" xfId="173"/>
    <cellStyle name="20% - 강조색1 4 3 2 2" xfId="174"/>
    <cellStyle name="20% - 강조색1 4 3 2 3" xfId="175"/>
    <cellStyle name="20% - 강조색1 4 3 3" xfId="176"/>
    <cellStyle name="20% - 강조색1 4 3 3 2" xfId="177"/>
    <cellStyle name="20% - 강조색1 4 3 3 3" xfId="178"/>
    <cellStyle name="20% - 강조색1 4 3 4" xfId="179"/>
    <cellStyle name="20% - 강조색1 4 3 5" xfId="180"/>
    <cellStyle name="20% - 강조색1 4 3 6" xfId="4526"/>
    <cellStyle name="20% - 강조색1 4 4" xfId="181"/>
    <cellStyle name="20% - 강조색1 4 4 2" xfId="182"/>
    <cellStyle name="20% - 강조색1 4 4 3" xfId="183"/>
    <cellStyle name="20% - 강조색1 4 4 4" xfId="4527"/>
    <cellStyle name="20% - 강조색1 4 5" xfId="184"/>
    <cellStyle name="20% - 강조색1 4 5 2" xfId="185"/>
    <cellStyle name="20% - 강조색1 4 5 3" xfId="186"/>
    <cellStyle name="20% - 강조색1 4 5 4" xfId="4528"/>
    <cellStyle name="20% - 강조색1 4 6" xfId="187"/>
    <cellStyle name="20% - 강조색1 4 6 2" xfId="4529"/>
    <cellStyle name="20% - 강조색1 4 7" xfId="188"/>
    <cellStyle name="20% - 강조색1 4 7 2" xfId="4530"/>
    <cellStyle name="20% - 강조색1 4 8" xfId="4531"/>
    <cellStyle name="20% - 강조색1 4 9" xfId="4532"/>
    <cellStyle name="20% - 강조색1 5" xfId="189"/>
    <cellStyle name="20% - 강조색1 5 10" xfId="4533"/>
    <cellStyle name="20% - 강조색1 5 11" xfId="4534"/>
    <cellStyle name="20% - 강조색1 5 12" xfId="4535"/>
    <cellStyle name="20% - 강조색1 5 13" xfId="4536"/>
    <cellStyle name="20% - 강조색1 5 14" xfId="4537"/>
    <cellStyle name="20% - 강조색1 5 2" xfId="190"/>
    <cellStyle name="20% - 강조색1 5 2 2" xfId="191"/>
    <cellStyle name="20% - 강조색1 5 2 2 2" xfId="192"/>
    <cellStyle name="20% - 강조색1 5 2 2 3" xfId="193"/>
    <cellStyle name="20% - 강조색1 5 2 2 4" xfId="4538"/>
    <cellStyle name="20% - 강조색1 5 2 3" xfId="194"/>
    <cellStyle name="20% - 강조색1 5 2 3 2" xfId="195"/>
    <cellStyle name="20% - 강조색1 5 2 3 3" xfId="196"/>
    <cellStyle name="20% - 강조색1 5 2 4" xfId="197"/>
    <cellStyle name="20% - 강조색1 5 2 5" xfId="198"/>
    <cellStyle name="20% - 강조색1 5 2 6" xfId="4539"/>
    <cellStyle name="20% - 강조색1 5 3" xfId="199"/>
    <cellStyle name="20% - 강조색1 5 3 2" xfId="200"/>
    <cellStyle name="20% - 강조색1 5 3 2 2" xfId="201"/>
    <cellStyle name="20% - 강조색1 5 3 2 3" xfId="202"/>
    <cellStyle name="20% - 강조색1 5 3 3" xfId="203"/>
    <cellStyle name="20% - 강조색1 5 3 3 2" xfId="204"/>
    <cellStyle name="20% - 강조색1 5 3 3 3" xfId="205"/>
    <cellStyle name="20% - 강조색1 5 3 4" xfId="206"/>
    <cellStyle name="20% - 강조색1 5 3 5" xfId="207"/>
    <cellStyle name="20% - 강조색1 5 3 6" xfId="4540"/>
    <cellStyle name="20% - 강조색1 5 4" xfId="208"/>
    <cellStyle name="20% - 강조색1 5 4 2" xfId="209"/>
    <cellStyle name="20% - 강조색1 5 4 3" xfId="210"/>
    <cellStyle name="20% - 강조색1 5 4 4" xfId="4541"/>
    <cellStyle name="20% - 강조색1 5 5" xfId="211"/>
    <cellStyle name="20% - 강조색1 5 5 2" xfId="212"/>
    <cellStyle name="20% - 강조색1 5 5 3" xfId="213"/>
    <cellStyle name="20% - 강조색1 5 5 4" xfId="4542"/>
    <cellStyle name="20% - 강조색1 5 6" xfId="214"/>
    <cellStyle name="20% - 강조색1 5 6 2" xfId="4543"/>
    <cellStyle name="20% - 강조색1 5 7" xfId="215"/>
    <cellStyle name="20% - 강조색1 5 7 2" xfId="4544"/>
    <cellStyle name="20% - 강조색1 5 8" xfId="4545"/>
    <cellStyle name="20% - 강조색1 5 9" xfId="4546"/>
    <cellStyle name="20% - 강조색1 6" xfId="216"/>
    <cellStyle name="20% - 강조색1 6 10" xfId="4547"/>
    <cellStyle name="20% - 강조색1 6 11" xfId="4548"/>
    <cellStyle name="20% - 강조색1 6 12" xfId="4549"/>
    <cellStyle name="20% - 강조색1 6 13" xfId="4550"/>
    <cellStyle name="20% - 강조색1 6 14" xfId="4551"/>
    <cellStyle name="20% - 강조색1 6 2" xfId="217"/>
    <cellStyle name="20% - 강조색1 6 2 2" xfId="218"/>
    <cellStyle name="20% - 강조색1 6 2 2 2" xfId="219"/>
    <cellStyle name="20% - 강조색1 6 2 2 3" xfId="220"/>
    <cellStyle name="20% - 강조색1 6 2 2 4" xfId="4552"/>
    <cellStyle name="20% - 강조색1 6 2 3" xfId="221"/>
    <cellStyle name="20% - 강조색1 6 2 3 2" xfId="222"/>
    <cellStyle name="20% - 강조색1 6 2 3 3" xfId="223"/>
    <cellStyle name="20% - 강조색1 6 2 4" xfId="224"/>
    <cellStyle name="20% - 강조색1 6 2 5" xfId="225"/>
    <cellStyle name="20% - 강조색1 6 2 6" xfId="4553"/>
    <cellStyle name="20% - 강조색1 6 3" xfId="226"/>
    <cellStyle name="20% - 강조색1 6 3 2" xfId="227"/>
    <cellStyle name="20% - 강조색1 6 3 2 2" xfId="228"/>
    <cellStyle name="20% - 강조색1 6 3 2 3" xfId="229"/>
    <cellStyle name="20% - 강조색1 6 3 3" xfId="230"/>
    <cellStyle name="20% - 강조색1 6 3 3 2" xfId="231"/>
    <cellStyle name="20% - 강조색1 6 3 3 3" xfId="232"/>
    <cellStyle name="20% - 강조색1 6 3 4" xfId="233"/>
    <cellStyle name="20% - 강조색1 6 3 5" xfId="234"/>
    <cellStyle name="20% - 강조색1 6 3 6" xfId="4554"/>
    <cellStyle name="20% - 강조색1 6 4" xfId="235"/>
    <cellStyle name="20% - 강조색1 6 4 2" xfId="236"/>
    <cellStyle name="20% - 강조색1 6 4 3" xfId="237"/>
    <cellStyle name="20% - 강조색1 6 4 4" xfId="4555"/>
    <cellStyle name="20% - 강조색1 6 5" xfId="238"/>
    <cellStyle name="20% - 강조색1 6 5 2" xfId="239"/>
    <cellStyle name="20% - 강조색1 6 5 3" xfId="240"/>
    <cellStyle name="20% - 강조색1 6 5 4" xfId="4556"/>
    <cellStyle name="20% - 강조색1 6 6" xfId="241"/>
    <cellStyle name="20% - 강조색1 6 6 2" xfId="4557"/>
    <cellStyle name="20% - 강조색1 6 7" xfId="242"/>
    <cellStyle name="20% - 강조색1 6 7 2" xfId="4558"/>
    <cellStyle name="20% - 강조색1 6 8" xfId="4559"/>
    <cellStyle name="20% - 강조색1 6 9" xfId="4560"/>
    <cellStyle name="20% - 강조색1 7" xfId="243"/>
    <cellStyle name="20% - 강조색1 7 10" xfId="4561"/>
    <cellStyle name="20% - 강조색1 7 11" xfId="4562"/>
    <cellStyle name="20% - 강조색1 7 12" xfId="4563"/>
    <cellStyle name="20% - 강조색1 7 13" xfId="4564"/>
    <cellStyle name="20% - 강조색1 7 14" xfId="4565"/>
    <cellStyle name="20% - 강조색1 7 2" xfId="244"/>
    <cellStyle name="20% - 강조색1 7 2 2" xfId="245"/>
    <cellStyle name="20% - 강조색1 7 2 2 2" xfId="246"/>
    <cellStyle name="20% - 강조색1 7 2 2 3" xfId="247"/>
    <cellStyle name="20% - 강조색1 7 2 2 4" xfId="4566"/>
    <cellStyle name="20% - 강조색1 7 2 3" xfId="248"/>
    <cellStyle name="20% - 강조색1 7 2 3 2" xfId="249"/>
    <cellStyle name="20% - 강조색1 7 2 3 3" xfId="250"/>
    <cellStyle name="20% - 강조색1 7 2 4" xfId="251"/>
    <cellStyle name="20% - 강조색1 7 2 5" xfId="252"/>
    <cellStyle name="20% - 강조색1 7 2 6" xfId="4567"/>
    <cellStyle name="20% - 강조색1 7 3" xfId="253"/>
    <cellStyle name="20% - 강조색1 7 3 2" xfId="254"/>
    <cellStyle name="20% - 강조색1 7 3 2 2" xfId="255"/>
    <cellStyle name="20% - 강조색1 7 3 2 3" xfId="256"/>
    <cellStyle name="20% - 강조색1 7 3 3" xfId="257"/>
    <cellStyle name="20% - 강조색1 7 3 3 2" xfId="258"/>
    <cellStyle name="20% - 강조색1 7 3 3 3" xfId="259"/>
    <cellStyle name="20% - 강조색1 7 3 4" xfId="260"/>
    <cellStyle name="20% - 강조색1 7 3 5" xfId="261"/>
    <cellStyle name="20% - 강조색1 7 3 6" xfId="4568"/>
    <cellStyle name="20% - 강조색1 7 4" xfId="262"/>
    <cellStyle name="20% - 강조색1 7 4 2" xfId="263"/>
    <cellStyle name="20% - 강조색1 7 4 3" xfId="264"/>
    <cellStyle name="20% - 강조색1 7 4 4" xfId="4569"/>
    <cellStyle name="20% - 강조색1 7 5" xfId="265"/>
    <cellStyle name="20% - 강조색1 7 5 2" xfId="266"/>
    <cellStyle name="20% - 강조색1 7 5 3" xfId="267"/>
    <cellStyle name="20% - 강조색1 7 5 4" xfId="4570"/>
    <cellStyle name="20% - 강조색1 7 6" xfId="268"/>
    <cellStyle name="20% - 강조색1 7 6 2" xfId="4571"/>
    <cellStyle name="20% - 강조색1 7 7" xfId="269"/>
    <cellStyle name="20% - 강조색1 7 7 2" xfId="4572"/>
    <cellStyle name="20% - 강조색1 7 8" xfId="4573"/>
    <cellStyle name="20% - 강조색1 7 9" xfId="4574"/>
    <cellStyle name="20% - 강조색1 8" xfId="270"/>
    <cellStyle name="20% - 강조색1 8 10" xfId="4575"/>
    <cellStyle name="20% - 강조색1 8 11" xfId="4576"/>
    <cellStyle name="20% - 강조색1 8 12" xfId="4577"/>
    <cellStyle name="20% - 강조색1 8 13" xfId="4578"/>
    <cellStyle name="20% - 강조색1 8 14" xfId="4579"/>
    <cellStyle name="20% - 강조색1 8 2" xfId="271"/>
    <cellStyle name="20% - 강조색1 8 2 2" xfId="272"/>
    <cellStyle name="20% - 강조색1 8 2 2 2" xfId="273"/>
    <cellStyle name="20% - 강조색1 8 2 2 3" xfId="274"/>
    <cellStyle name="20% - 강조색1 8 2 2 4" xfId="4580"/>
    <cellStyle name="20% - 강조색1 8 2 3" xfId="275"/>
    <cellStyle name="20% - 강조색1 8 2 3 2" xfId="276"/>
    <cellStyle name="20% - 강조색1 8 2 3 3" xfId="277"/>
    <cellStyle name="20% - 강조색1 8 2 4" xfId="278"/>
    <cellStyle name="20% - 강조색1 8 2 5" xfId="279"/>
    <cellStyle name="20% - 강조색1 8 2 6" xfId="4581"/>
    <cellStyle name="20% - 강조색1 8 3" xfId="280"/>
    <cellStyle name="20% - 강조색1 8 3 2" xfId="281"/>
    <cellStyle name="20% - 강조색1 8 3 2 2" xfId="282"/>
    <cellStyle name="20% - 강조색1 8 3 2 3" xfId="283"/>
    <cellStyle name="20% - 강조색1 8 3 3" xfId="284"/>
    <cellStyle name="20% - 강조색1 8 3 3 2" xfId="285"/>
    <cellStyle name="20% - 강조색1 8 3 3 3" xfId="286"/>
    <cellStyle name="20% - 강조색1 8 3 4" xfId="287"/>
    <cellStyle name="20% - 강조색1 8 3 5" xfId="288"/>
    <cellStyle name="20% - 강조색1 8 3 6" xfId="4582"/>
    <cellStyle name="20% - 강조색1 8 4" xfId="289"/>
    <cellStyle name="20% - 강조색1 8 4 2" xfId="290"/>
    <cellStyle name="20% - 강조색1 8 4 3" xfId="291"/>
    <cellStyle name="20% - 강조색1 8 4 4" xfId="4583"/>
    <cellStyle name="20% - 강조색1 8 5" xfId="292"/>
    <cellStyle name="20% - 강조색1 8 5 2" xfId="293"/>
    <cellStyle name="20% - 강조색1 8 5 3" xfId="294"/>
    <cellStyle name="20% - 강조색1 8 5 4" xfId="4584"/>
    <cellStyle name="20% - 강조색1 8 6" xfId="295"/>
    <cellStyle name="20% - 강조색1 8 6 2" xfId="4585"/>
    <cellStyle name="20% - 강조색1 8 7" xfId="296"/>
    <cellStyle name="20% - 강조색1 8 7 2" xfId="4586"/>
    <cellStyle name="20% - 강조색1 8 8" xfId="4587"/>
    <cellStyle name="20% - 강조색1 8 9" xfId="4588"/>
    <cellStyle name="20% - 강조색1 9" xfId="297"/>
    <cellStyle name="20% - 강조색1 9 10" xfId="4589"/>
    <cellStyle name="20% - 강조색1 9 11" xfId="4590"/>
    <cellStyle name="20% - 강조색1 9 12" xfId="4591"/>
    <cellStyle name="20% - 강조색1 9 13" xfId="4592"/>
    <cellStyle name="20% - 강조색1 9 14" xfId="4593"/>
    <cellStyle name="20% - 강조색1 9 2" xfId="298"/>
    <cellStyle name="20% - 강조색1 9 2 2" xfId="299"/>
    <cellStyle name="20% - 강조색1 9 2 2 2" xfId="4594"/>
    <cellStyle name="20% - 강조색1 9 2 3" xfId="300"/>
    <cellStyle name="20% - 강조색1 9 2 4" xfId="4595"/>
    <cellStyle name="20% - 강조색1 9 3" xfId="301"/>
    <cellStyle name="20% - 강조색1 9 3 2" xfId="302"/>
    <cellStyle name="20% - 강조색1 9 3 3" xfId="303"/>
    <cellStyle name="20% - 강조색1 9 3 4" xfId="4596"/>
    <cellStyle name="20% - 강조색1 9 4" xfId="304"/>
    <cellStyle name="20% - 강조색1 9 4 2" xfId="4597"/>
    <cellStyle name="20% - 강조색1 9 5" xfId="305"/>
    <cellStyle name="20% - 강조색1 9 5 2" xfId="4598"/>
    <cellStyle name="20% - 강조색1 9 6" xfId="4599"/>
    <cellStyle name="20% - 강조색1 9 7" xfId="4600"/>
    <cellStyle name="20% - 강조색1 9 8" xfId="4601"/>
    <cellStyle name="20% - 강조색1 9 9" xfId="4602"/>
    <cellStyle name="20% - 강조색2" xfId="4318" builtinId="34" customBuiltin="1"/>
    <cellStyle name="20% - 강조색2 10" xfId="306"/>
    <cellStyle name="20% - 강조색2 10 10" xfId="4603"/>
    <cellStyle name="20% - 강조색2 10 11" xfId="4604"/>
    <cellStyle name="20% - 강조색2 10 12" xfId="4605"/>
    <cellStyle name="20% - 강조색2 10 13" xfId="4606"/>
    <cellStyle name="20% - 강조색2 10 14" xfId="4607"/>
    <cellStyle name="20% - 강조색2 10 2" xfId="307"/>
    <cellStyle name="20% - 강조색2 10 2 2" xfId="308"/>
    <cellStyle name="20% - 강조색2 10 2 2 2" xfId="4608"/>
    <cellStyle name="20% - 강조색2 10 2 3" xfId="309"/>
    <cellStyle name="20% - 강조색2 10 2 4" xfId="4609"/>
    <cellStyle name="20% - 강조색2 10 3" xfId="310"/>
    <cellStyle name="20% - 강조색2 10 3 2" xfId="311"/>
    <cellStyle name="20% - 강조색2 10 3 3" xfId="312"/>
    <cellStyle name="20% - 강조색2 10 3 4" xfId="4610"/>
    <cellStyle name="20% - 강조색2 10 4" xfId="313"/>
    <cellStyle name="20% - 강조색2 10 4 2" xfId="4611"/>
    <cellStyle name="20% - 강조색2 10 5" xfId="314"/>
    <cellStyle name="20% - 강조색2 10 5 2" xfId="4612"/>
    <cellStyle name="20% - 강조색2 10 6" xfId="4613"/>
    <cellStyle name="20% - 강조색2 10 7" xfId="4614"/>
    <cellStyle name="20% - 강조색2 10 8" xfId="4615"/>
    <cellStyle name="20% - 강조색2 10 9" xfId="4616"/>
    <cellStyle name="20% - 강조색2 11" xfId="315"/>
    <cellStyle name="20% - 강조색2 11 10" xfId="4617"/>
    <cellStyle name="20% - 강조색2 11 11" xfId="4618"/>
    <cellStyle name="20% - 강조색2 11 12" xfId="4619"/>
    <cellStyle name="20% - 강조색2 11 13" xfId="4620"/>
    <cellStyle name="20% - 강조색2 11 14" xfId="4621"/>
    <cellStyle name="20% - 강조색2 11 2" xfId="316"/>
    <cellStyle name="20% - 강조색2 11 2 2" xfId="317"/>
    <cellStyle name="20% - 강조색2 11 2 2 2" xfId="4622"/>
    <cellStyle name="20% - 강조색2 11 2 3" xfId="318"/>
    <cellStyle name="20% - 강조색2 11 2 4" xfId="4623"/>
    <cellStyle name="20% - 강조색2 11 3" xfId="319"/>
    <cellStyle name="20% - 강조색2 11 3 2" xfId="320"/>
    <cellStyle name="20% - 강조색2 11 3 3" xfId="321"/>
    <cellStyle name="20% - 강조색2 11 3 4" xfId="4624"/>
    <cellStyle name="20% - 강조색2 11 4" xfId="322"/>
    <cellStyle name="20% - 강조색2 11 4 2" xfId="4625"/>
    <cellStyle name="20% - 강조색2 11 5" xfId="323"/>
    <cellStyle name="20% - 강조색2 11 5 2" xfId="4626"/>
    <cellStyle name="20% - 강조색2 11 6" xfId="4627"/>
    <cellStyle name="20% - 강조색2 11 7" xfId="4628"/>
    <cellStyle name="20% - 강조색2 11 8" xfId="4629"/>
    <cellStyle name="20% - 강조색2 11 9" xfId="4630"/>
    <cellStyle name="20% - 강조색2 12" xfId="324"/>
    <cellStyle name="20% - 강조색2 12 10" xfId="4631"/>
    <cellStyle name="20% - 강조색2 12 11" xfId="4632"/>
    <cellStyle name="20% - 강조색2 12 12" xfId="4633"/>
    <cellStyle name="20% - 강조색2 12 13" xfId="4634"/>
    <cellStyle name="20% - 강조색2 12 14" xfId="4635"/>
    <cellStyle name="20% - 강조색2 12 2" xfId="325"/>
    <cellStyle name="20% - 강조색2 12 2 2" xfId="326"/>
    <cellStyle name="20% - 강조색2 12 2 2 2" xfId="4636"/>
    <cellStyle name="20% - 강조색2 12 2 3" xfId="327"/>
    <cellStyle name="20% - 강조색2 12 2 4" xfId="4637"/>
    <cellStyle name="20% - 강조색2 12 3" xfId="328"/>
    <cellStyle name="20% - 강조색2 12 3 2" xfId="329"/>
    <cellStyle name="20% - 강조색2 12 3 3" xfId="330"/>
    <cellStyle name="20% - 강조색2 12 3 4" xfId="4638"/>
    <cellStyle name="20% - 강조색2 12 4" xfId="331"/>
    <cellStyle name="20% - 강조색2 12 4 2" xfId="4639"/>
    <cellStyle name="20% - 강조색2 12 5" xfId="332"/>
    <cellStyle name="20% - 강조색2 12 5 2" xfId="4640"/>
    <cellStyle name="20% - 강조색2 12 6" xfId="4641"/>
    <cellStyle name="20% - 강조색2 12 7" xfId="4642"/>
    <cellStyle name="20% - 강조색2 12 8" xfId="4643"/>
    <cellStyle name="20% - 강조색2 12 9" xfId="4644"/>
    <cellStyle name="20% - 강조색2 13" xfId="333"/>
    <cellStyle name="20% - 강조색2 13 10" xfId="4645"/>
    <cellStyle name="20% - 강조색2 13 11" xfId="4646"/>
    <cellStyle name="20% - 강조색2 13 12" xfId="4647"/>
    <cellStyle name="20% - 강조색2 13 13" xfId="4648"/>
    <cellStyle name="20% - 강조색2 13 14" xfId="4649"/>
    <cellStyle name="20% - 강조색2 13 2" xfId="334"/>
    <cellStyle name="20% - 강조색2 13 2 2" xfId="335"/>
    <cellStyle name="20% - 강조색2 13 2 2 2" xfId="4650"/>
    <cellStyle name="20% - 강조색2 13 2 3" xfId="336"/>
    <cellStyle name="20% - 강조색2 13 2 4" xfId="4651"/>
    <cellStyle name="20% - 강조색2 13 3" xfId="337"/>
    <cellStyle name="20% - 강조색2 13 3 2" xfId="338"/>
    <cellStyle name="20% - 강조색2 13 3 3" xfId="339"/>
    <cellStyle name="20% - 강조색2 13 3 4" xfId="4652"/>
    <cellStyle name="20% - 강조색2 13 4" xfId="340"/>
    <cellStyle name="20% - 강조색2 13 4 2" xfId="4653"/>
    <cellStyle name="20% - 강조색2 13 5" xfId="341"/>
    <cellStyle name="20% - 강조색2 13 5 2" xfId="4654"/>
    <cellStyle name="20% - 강조색2 13 6" xfId="4655"/>
    <cellStyle name="20% - 강조색2 13 7" xfId="4656"/>
    <cellStyle name="20% - 강조색2 13 8" xfId="4657"/>
    <cellStyle name="20% - 강조색2 13 9" xfId="4658"/>
    <cellStyle name="20% - 강조색2 14" xfId="342"/>
    <cellStyle name="20% - 강조색2 14 10" xfId="4659"/>
    <cellStyle name="20% - 강조색2 14 11" xfId="4660"/>
    <cellStyle name="20% - 강조색2 14 12" xfId="4661"/>
    <cellStyle name="20% - 강조색2 14 13" xfId="4662"/>
    <cellStyle name="20% - 강조색2 14 14" xfId="4663"/>
    <cellStyle name="20% - 강조색2 14 2" xfId="343"/>
    <cellStyle name="20% - 강조색2 14 2 2" xfId="344"/>
    <cellStyle name="20% - 강조색2 14 2 2 2" xfId="4664"/>
    <cellStyle name="20% - 강조색2 14 2 3" xfId="345"/>
    <cellStyle name="20% - 강조색2 14 2 4" xfId="4665"/>
    <cellStyle name="20% - 강조색2 14 3" xfId="346"/>
    <cellStyle name="20% - 강조색2 14 3 2" xfId="347"/>
    <cellStyle name="20% - 강조색2 14 3 3" xfId="348"/>
    <cellStyle name="20% - 강조색2 14 3 4" xfId="4666"/>
    <cellStyle name="20% - 강조색2 14 4" xfId="349"/>
    <cellStyle name="20% - 강조색2 14 4 2" xfId="4667"/>
    <cellStyle name="20% - 강조색2 14 5" xfId="350"/>
    <cellStyle name="20% - 강조색2 14 5 2" xfId="4668"/>
    <cellStyle name="20% - 강조색2 14 6" xfId="4669"/>
    <cellStyle name="20% - 강조색2 14 7" xfId="4670"/>
    <cellStyle name="20% - 강조색2 14 8" xfId="4671"/>
    <cellStyle name="20% - 강조색2 14 9" xfId="4672"/>
    <cellStyle name="20% - 강조색2 15" xfId="351"/>
    <cellStyle name="20% - 강조색2 15 10" xfId="4673"/>
    <cellStyle name="20% - 강조색2 15 11" xfId="4674"/>
    <cellStyle name="20% - 강조색2 15 12" xfId="4675"/>
    <cellStyle name="20% - 강조색2 15 13" xfId="4676"/>
    <cellStyle name="20% - 강조색2 15 14" xfId="4677"/>
    <cellStyle name="20% - 강조색2 15 2" xfId="352"/>
    <cellStyle name="20% - 강조색2 15 2 2" xfId="353"/>
    <cellStyle name="20% - 강조색2 15 2 2 2" xfId="4678"/>
    <cellStyle name="20% - 강조색2 15 2 3" xfId="354"/>
    <cellStyle name="20% - 강조색2 15 2 4" xfId="4679"/>
    <cellStyle name="20% - 강조색2 15 3" xfId="355"/>
    <cellStyle name="20% - 강조색2 15 3 2" xfId="356"/>
    <cellStyle name="20% - 강조색2 15 3 3" xfId="357"/>
    <cellStyle name="20% - 강조색2 15 3 4" xfId="4680"/>
    <cellStyle name="20% - 강조색2 15 4" xfId="358"/>
    <cellStyle name="20% - 강조색2 15 4 2" xfId="4681"/>
    <cellStyle name="20% - 강조색2 15 5" xfId="359"/>
    <cellStyle name="20% - 강조색2 15 5 2" xfId="4682"/>
    <cellStyle name="20% - 강조색2 15 6" xfId="4683"/>
    <cellStyle name="20% - 강조색2 15 7" xfId="4684"/>
    <cellStyle name="20% - 강조색2 15 8" xfId="4685"/>
    <cellStyle name="20% - 강조색2 15 9" xfId="4686"/>
    <cellStyle name="20% - 강조색2 16" xfId="360"/>
    <cellStyle name="20% - 강조색2 16 10" xfId="4687"/>
    <cellStyle name="20% - 강조색2 16 11" xfId="4688"/>
    <cellStyle name="20% - 강조색2 16 12" xfId="4689"/>
    <cellStyle name="20% - 강조색2 16 13" xfId="4690"/>
    <cellStyle name="20% - 강조색2 16 14" xfId="4691"/>
    <cellStyle name="20% - 강조색2 16 2" xfId="361"/>
    <cellStyle name="20% - 강조색2 16 2 2" xfId="362"/>
    <cellStyle name="20% - 강조색2 16 2 2 2" xfId="4692"/>
    <cellStyle name="20% - 강조색2 16 2 3" xfId="363"/>
    <cellStyle name="20% - 강조색2 16 2 4" xfId="4693"/>
    <cellStyle name="20% - 강조색2 16 3" xfId="364"/>
    <cellStyle name="20% - 강조색2 16 3 2" xfId="365"/>
    <cellStyle name="20% - 강조색2 16 3 3" xfId="366"/>
    <cellStyle name="20% - 강조색2 16 3 4" xfId="4694"/>
    <cellStyle name="20% - 강조색2 16 4" xfId="367"/>
    <cellStyle name="20% - 강조색2 16 4 2" xfId="4695"/>
    <cellStyle name="20% - 강조색2 16 5" xfId="368"/>
    <cellStyle name="20% - 강조색2 16 5 2" xfId="4696"/>
    <cellStyle name="20% - 강조색2 16 6" xfId="4697"/>
    <cellStyle name="20% - 강조색2 16 7" xfId="4698"/>
    <cellStyle name="20% - 강조색2 16 8" xfId="4699"/>
    <cellStyle name="20% - 강조색2 16 9" xfId="4700"/>
    <cellStyle name="20% - 강조색2 17" xfId="369"/>
    <cellStyle name="20% - 강조색2 17 10" xfId="4701"/>
    <cellStyle name="20% - 강조색2 17 11" xfId="4702"/>
    <cellStyle name="20% - 강조색2 17 12" xfId="4703"/>
    <cellStyle name="20% - 강조색2 17 13" xfId="4704"/>
    <cellStyle name="20% - 강조색2 17 14" xfId="4705"/>
    <cellStyle name="20% - 강조색2 17 2" xfId="370"/>
    <cellStyle name="20% - 강조색2 17 2 2" xfId="371"/>
    <cellStyle name="20% - 강조색2 17 2 3" xfId="372"/>
    <cellStyle name="20% - 강조색2 17 2 4" xfId="4706"/>
    <cellStyle name="20% - 강조색2 17 3" xfId="373"/>
    <cellStyle name="20% - 강조색2 17 3 2" xfId="4707"/>
    <cellStyle name="20% - 강조색2 17 4" xfId="374"/>
    <cellStyle name="20% - 강조색2 17 4 2" xfId="4708"/>
    <cellStyle name="20% - 강조색2 17 5" xfId="4709"/>
    <cellStyle name="20% - 강조색2 17 6" xfId="4710"/>
    <cellStyle name="20% - 강조색2 17 7" xfId="4711"/>
    <cellStyle name="20% - 강조색2 17 8" xfId="4712"/>
    <cellStyle name="20% - 강조색2 17 9" xfId="4713"/>
    <cellStyle name="20% - 강조색2 18" xfId="375"/>
    <cellStyle name="20% - 강조색2 18 10" xfId="4714"/>
    <cellStyle name="20% - 강조색2 18 11" xfId="4715"/>
    <cellStyle name="20% - 강조색2 18 12" xfId="4716"/>
    <cellStyle name="20% - 강조색2 18 13" xfId="4717"/>
    <cellStyle name="20% - 강조색2 18 14" xfId="4718"/>
    <cellStyle name="20% - 강조색2 18 2" xfId="376"/>
    <cellStyle name="20% - 강조색2 18 2 2" xfId="377"/>
    <cellStyle name="20% - 강조색2 18 2 3" xfId="378"/>
    <cellStyle name="20% - 강조색2 18 2 4" xfId="4719"/>
    <cellStyle name="20% - 강조색2 18 3" xfId="379"/>
    <cellStyle name="20% - 강조색2 18 3 2" xfId="4720"/>
    <cellStyle name="20% - 강조색2 18 4" xfId="380"/>
    <cellStyle name="20% - 강조색2 18 4 2" xfId="4721"/>
    <cellStyle name="20% - 강조색2 18 5" xfId="4722"/>
    <cellStyle name="20% - 강조색2 18 6" xfId="4723"/>
    <cellStyle name="20% - 강조색2 18 7" xfId="4724"/>
    <cellStyle name="20% - 강조색2 18 8" xfId="4725"/>
    <cellStyle name="20% - 강조색2 18 9" xfId="4726"/>
    <cellStyle name="20% - 강조색2 19" xfId="381"/>
    <cellStyle name="20% - 강조색2 19 10" xfId="4727"/>
    <cellStyle name="20% - 강조색2 19 11" xfId="4728"/>
    <cellStyle name="20% - 강조색2 19 12" xfId="4729"/>
    <cellStyle name="20% - 강조색2 19 13" xfId="4730"/>
    <cellStyle name="20% - 강조색2 19 14" xfId="4731"/>
    <cellStyle name="20% - 강조색2 19 2" xfId="382"/>
    <cellStyle name="20% - 강조색2 19 2 2" xfId="383"/>
    <cellStyle name="20% - 강조색2 19 2 3" xfId="384"/>
    <cellStyle name="20% - 강조색2 19 2 4" xfId="4732"/>
    <cellStyle name="20% - 강조색2 19 3" xfId="385"/>
    <cellStyle name="20% - 강조색2 19 3 2" xfId="4733"/>
    <cellStyle name="20% - 강조색2 19 4" xfId="386"/>
    <cellStyle name="20% - 강조색2 19 4 2" xfId="4734"/>
    <cellStyle name="20% - 강조색2 19 5" xfId="4735"/>
    <cellStyle name="20% - 강조색2 19 6" xfId="4736"/>
    <cellStyle name="20% - 강조색2 19 7" xfId="4737"/>
    <cellStyle name="20% - 강조색2 19 8" xfId="4738"/>
    <cellStyle name="20% - 강조색2 19 9" xfId="4739"/>
    <cellStyle name="20% - 강조색2 2" xfId="387"/>
    <cellStyle name="20% - 강조색2 2 10" xfId="4740"/>
    <cellStyle name="20% - 강조색2 2 11" xfId="4741"/>
    <cellStyle name="20% - 강조색2 2 12" xfId="4742"/>
    <cellStyle name="20% - 강조색2 2 13" xfId="4743"/>
    <cellStyle name="20% - 강조색2 2 2" xfId="4744"/>
    <cellStyle name="20% - 강조색2 2 2 2" xfId="4745"/>
    <cellStyle name="20% - 강조색2 2 3" xfId="4746"/>
    <cellStyle name="20% - 강조색2 2 3 2" xfId="4747"/>
    <cellStyle name="20% - 강조색2 2 4" xfId="4748"/>
    <cellStyle name="20% - 강조색2 2 4 2" xfId="4749"/>
    <cellStyle name="20% - 강조색2 2 5" xfId="4750"/>
    <cellStyle name="20% - 강조색2 2 6" xfId="4751"/>
    <cellStyle name="20% - 강조색2 2 7" xfId="4752"/>
    <cellStyle name="20% - 강조색2 2 8" xfId="4753"/>
    <cellStyle name="20% - 강조색2 2 9" xfId="4754"/>
    <cellStyle name="20% - 강조색2 20" xfId="388"/>
    <cellStyle name="20% - 강조색2 20 2" xfId="389"/>
    <cellStyle name="20% - 강조색2 20 3" xfId="390"/>
    <cellStyle name="20% - 강조색2 20 4" xfId="4755"/>
    <cellStyle name="20% - 강조색2 21" xfId="391"/>
    <cellStyle name="20% - 강조색2 21 2" xfId="392"/>
    <cellStyle name="20% - 강조색2 21 3" xfId="393"/>
    <cellStyle name="20% - 강조색2 21 4" xfId="4756"/>
    <cellStyle name="20% - 강조색2 22" xfId="394"/>
    <cellStyle name="20% - 강조색2 22 2" xfId="395"/>
    <cellStyle name="20% - 강조색2 22 3" xfId="396"/>
    <cellStyle name="20% - 강조색2 22 4" xfId="4757"/>
    <cellStyle name="20% - 강조색2 23" xfId="397"/>
    <cellStyle name="20% - 강조색2 23 2" xfId="398"/>
    <cellStyle name="20% - 강조색2 23 3" xfId="399"/>
    <cellStyle name="20% - 강조색2 23 4" xfId="4758"/>
    <cellStyle name="20% - 강조색2 24" xfId="400"/>
    <cellStyle name="20% - 강조색2 24 2" xfId="401"/>
    <cellStyle name="20% - 강조색2 24 3" xfId="402"/>
    <cellStyle name="20% - 강조색2 24 4" xfId="4759"/>
    <cellStyle name="20% - 강조색2 25" xfId="403"/>
    <cellStyle name="20% - 강조색2 25 2" xfId="404"/>
    <cellStyle name="20% - 강조색2 25 3" xfId="405"/>
    <cellStyle name="20% - 강조색2 25 4" xfId="4760"/>
    <cellStyle name="20% - 강조색2 26" xfId="406"/>
    <cellStyle name="20% - 강조색2 26 2" xfId="407"/>
    <cellStyle name="20% - 강조색2 26 3" xfId="408"/>
    <cellStyle name="20% - 강조색2 26 4" xfId="4761"/>
    <cellStyle name="20% - 강조색2 27" xfId="409"/>
    <cellStyle name="20% - 강조색2 27 2" xfId="410"/>
    <cellStyle name="20% - 강조색2 27 3" xfId="411"/>
    <cellStyle name="20% - 강조색2 27 4" xfId="4762"/>
    <cellStyle name="20% - 강조색2 28" xfId="412"/>
    <cellStyle name="20% - 강조색2 28 2" xfId="413"/>
    <cellStyle name="20% - 강조색2 28 3" xfId="414"/>
    <cellStyle name="20% - 강조색2 28 4" xfId="4763"/>
    <cellStyle name="20% - 강조색2 29" xfId="415"/>
    <cellStyle name="20% - 강조색2 29 2" xfId="416"/>
    <cellStyle name="20% - 강조색2 29 3" xfId="417"/>
    <cellStyle name="20% - 강조색2 29 4" xfId="4764"/>
    <cellStyle name="20% - 강조색2 3" xfId="418"/>
    <cellStyle name="20% - 강조색2 3 10" xfId="4765"/>
    <cellStyle name="20% - 강조색2 3 11" xfId="4766"/>
    <cellStyle name="20% - 강조색2 3 12" xfId="4767"/>
    <cellStyle name="20% - 강조색2 3 13" xfId="4768"/>
    <cellStyle name="20% - 강조색2 3 14" xfId="4769"/>
    <cellStyle name="20% - 강조색2 3 2" xfId="419"/>
    <cellStyle name="20% - 강조색2 3 2 2" xfId="420"/>
    <cellStyle name="20% - 강조색2 3 2 2 2" xfId="421"/>
    <cellStyle name="20% - 강조색2 3 2 2 3" xfId="422"/>
    <cellStyle name="20% - 강조색2 3 2 2 4" xfId="4770"/>
    <cellStyle name="20% - 강조색2 3 2 3" xfId="423"/>
    <cellStyle name="20% - 강조색2 3 2 3 2" xfId="424"/>
    <cellStyle name="20% - 강조색2 3 2 3 3" xfId="425"/>
    <cellStyle name="20% - 강조색2 3 2 4" xfId="426"/>
    <cellStyle name="20% - 강조색2 3 2 5" xfId="427"/>
    <cellStyle name="20% - 강조색2 3 2 6" xfId="4771"/>
    <cellStyle name="20% - 강조색2 3 3" xfId="428"/>
    <cellStyle name="20% - 강조색2 3 3 2" xfId="429"/>
    <cellStyle name="20% - 강조색2 3 3 2 2" xfId="430"/>
    <cellStyle name="20% - 강조색2 3 3 2 3" xfId="431"/>
    <cellStyle name="20% - 강조색2 3 3 3" xfId="432"/>
    <cellStyle name="20% - 강조색2 3 3 3 2" xfId="433"/>
    <cellStyle name="20% - 강조색2 3 3 3 3" xfId="434"/>
    <cellStyle name="20% - 강조색2 3 3 4" xfId="435"/>
    <cellStyle name="20% - 강조색2 3 3 5" xfId="436"/>
    <cellStyle name="20% - 강조색2 3 3 6" xfId="4772"/>
    <cellStyle name="20% - 강조색2 3 4" xfId="437"/>
    <cellStyle name="20% - 강조색2 3 4 2" xfId="438"/>
    <cellStyle name="20% - 강조색2 3 4 3" xfId="439"/>
    <cellStyle name="20% - 강조색2 3 4 4" xfId="4773"/>
    <cellStyle name="20% - 강조색2 3 5" xfId="440"/>
    <cellStyle name="20% - 강조색2 3 5 2" xfId="441"/>
    <cellStyle name="20% - 강조색2 3 5 3" xfId="442"/>
    <cellStyle name="20% - 강조색2 3 5 4" xfId="4774"/>
    <cellStyle name="20% - 강조색2 3 6" xfId="443"/>
    <cellStyle name="20% - 강조색2 3 6 2" xfId="4775"/>
    <cellStyle name="20% - 강조색2 3 7" xfId="444"/>
    <cellStyle name="20% - 강조색2 3 7 2" xfId="4776"/>
    <cellStyle name="20% - 강조색2 3 8" xfId="4777"/>
    <cellStyle name="20% - 강조색2 3 9" xfId="4778"/>
    <cellStyle name="20% - 강조색2 30" xfId="445"/>
    <cellStyle name="20% - 강조색2 30 2" xfId="446"/>
    <cellStyle name="20% - 강조색2 30 3" xfId="4779"/>
    <cellStyle name="20% - 강조색2 31" xfId="447"/>
    <cellStyle name="20% - 강조색2 31 2" xfId="4780"/>
    <cellStyle name="20% - 강조색2 32" xfId="448"/>
    <cellStyle name="20% - 강조색2 32 2" xfId="4781"/>
    <cellStyle name="20% - 강조색2 33" xfId="449"/>
    <cellStyle name="20% - 강조색2 34" xfId="450"/>
    <cellStyle name="20% - 강조색2 35" xfId="451"/>
    <cellStyle name="20% - 강조색2 36" xfId="452"/>
    <cellStyle name="20% - 강조색2 37" xfId="453"/>
    <cellStyle name="20% - 강조색2 38" xfId="454"/>
    <cellStyle name="20% - 강조색2 4" xfId="455"/>
    <cellStyle name="20% - 강조색2 4 10" xfId="4782"/>
    <cellStyle name="20% - 강조색2 4 11" xfId="4783"/>
    <cellStyle name="20% - 강조색2 4 12" xfId="4784"/>
    <cellStyle name="20% - 강조색2 4 13" xfId="4785"/>
    <cellStyle name="20% - 강조색2 4 14" xfId="4786"/>
    <cellStyle name="20% - 강조색2 4 2" xfId="456"/>
    <cellStyle name="20% - 강조색2 4 2 2" xfId="457"/>
    <cellStyle name="20% - 강조색2 4 2 2 2" xfId="458"/>
    <cellStyle name="20% - 강조색2 4 2 2 3" xfId="459"/>
    <cellStyle name="20% - 강조색2 4 2 2 4" xfId="4787"/>
    <cellStyle name="20% - 강조색2 4 2 3" xfId="460"/>
    <cellStyle name="20% - 강조색2 4 2 3 2" xfId="461"/>
    <cellStyle name="20% - 강조색2 4 2 3 3" xfId="462"/>
    <cellStyle name="20% - 강조색2 4 2 4" xfId="463"/>
    <cellStyle name="20% - 강조색2 4 2 5" xfId="464"/>
    <cellStyle name="20% - 강조색2 4 2 6" xfId="4788"/>
    <cellStyle name="20% - 강조색2 4 3" xfId="465"/>
    <cellStyle name="20% - 강조색2 4 3 2" xfId="466"/>
    <cellStyle name="20% - 강조색2 4 3 2 2" xfId="467"/>
    <cellStyle name="20% - 강조색2 4 3 2 3" xfId="468"/>
    <cellStyle name="20% - 강조색2 4 3 3" xfId="469"/>
    <cellStyle name="20% - 강조색2 4 3 3 2" xfId="470"/>
    <cellStyle name="20% - 강조색2 4 3 3 3" xfId="471"/>
    <cellStyle name="20% - 강조색2 4 3 4" xfId="472"/>
    <cellStyle name="20% - 강조색2 4 3 5" xfId="473"/>
    <cellStyle name="20% - 강조색2 4 3 6" xfId="4789"/>
    <cellStyle name="20% - 강조색2 4 4" xfId="474"/>
    <cellStyle name="20% - 강조색2 4 4 2" xfId="475"/>
    <cellStyle name="20% - 강조색2 4 4 3" xfId="476"/>
    <cellStyle name="20% - 강조색2 4 4 4" xfId="4790"/>
    <cellStyle name="20% - 강조색2 4 5" xfId="477"/>
    <cellStyle name="20% - 강조색2 4 5 2" xfId="478"/>
    <cellStyle name="20% - 강조색2 4 5 3" xfId="479"/>
    <cellStyle name="20% - 강조색2 4 5 4" xfId="4791"/>
    <cellStyle name="20% - 강조색2 4 6" xfId="480"/>
    <cellStyle name="20% - 강조색2 4 6 2" xfId="4792"/>
    <cellStyle name="20% - 강조색2 4 7" xfId="481"/>
    <cellStyle name="20% - 강조색2 4 7 2" xfId="4793"/>
    <cellStyle name="20% - 강조색2 4 8" xfId="4794"/>
    <cellStyle name="20% - 강조색2 4 9" xfId="4795"/>
    <cellStyle name="20% - 강조색2 5" xfId="482"/>
    <cellStyle name="20% - 강조색2 5 10" xfId="4796"/>
    <cellStyle name="20% - 강조색2 5 11" xfId="4797"/>
    <cellStyle name="20% - 강조색2 5 12" xfId="4798"/>
    <cellStyle name="20% - 강조색2 5 13" xfId="4799"/>
    <cellStyle name="20% - 강조색2 5 14" xfId="4800"/>
    <cellStyle name="20% - 강조색2 5 2" xfId="483"/>
    <cellStyle name="20% - 강조색2 5 2 2" xfId="484"/>
    <cellStyle name="20% - 강조색2 5 2 2 2" xfId="485"/>
    <cellStyle name="20% - 강조색2 5 2 2 3" xfId="486"/>
    <cellStyle name="20% - 강조색2 5 2 2 4" xfId="4801"/>
    <cellStyle name="20% - 강조색2 5 2 3" xfId="487"/>
    <cellStyle name="20% - 강조색2 5 2 3 2" xfId="488"/>
    <cellStyle name="20% - 강조색2 5 2 3 3" xfId="489"/>
    <cellStyle name="20% - 강조색2 5 2 4" xfId="490"/>
    <cellStyle name="20% - 강조색2 5 2 5" xfId="491"/>
    <cellStyle name="20% - 강조색2 5 2 6" xfId="4802"/>
    <cellStyle name="20% - 강조색2 5 3" xfId="492"/>
    <cellStyle name="20% - 강조색2 5 3 2" xfId="493"/>
    <cellStyle name="20% - 강조색2 5 3 2 2" xfId="494"/>
    <cellStyle name="20% - 강조색2 5 3 2 3" xfId="495"/>
    <cellStyle name="20% - 강조색2 5 3 3" xfId="496"/>
    <cellStyle name="20% - 강조색2 5 3 3 2" xfId="497"/>
    <cellStyle name="20% - 강조색2 5 3 3 3" xfId="498"/>
    <cellStyle name="20% - 강조색2 5 3 4" xfId="499"/>
    <cellStyle name="20% - 강조색2 5 3 5" xfId="500"/>
    <cellStyle name="20% - 강조색2 5 3 6" xfId="4803"/>
    <cellStyle name="20% - 강조색2 5 4" xfId="501"/>
    <cellStyle name="20% - 강조색2 5 4 2" xfId="502"/>
    <cellStyle name="20% - 강조색2 5 4 3" xfId="503"/>
    <cellStyle name="20% - 강조색2 5 4 4" xfId="4804"/>
    <cellStyle name="20% - 강조색2 5 5" xfId="504"/>
    <cellStyle name="20% - 강조색2 5 5 2" xfId="505"/>
    <cellStyle name="20% - 강조색2 5 5 3" xfId="506"/>
    <cellStyle name="20% - 강조색2 5 5 4" xfId="4805"/>
    <cellStyle name="20% - 강조색2 5 6" xfId="507"/>
    <cellStyle name="20% - 강조색2 5 6 2" xfId="4806"/>
    <cellStyle name="20% - 강조색2 5 7" xfId="508"/>
    <cellStyle name="20% - 강조색2 5 7 2" xfId="4807"/>
    <cellStyle name="20% - 강조색2 5 8" xfId="4808"/>
    <cellStyle name="20% - 강조색2 5 9" xfId="4809"/>
    <cellStyle name="20% - 강조색2 6" xfId="509"/>
    <cellStyle name="20% - 강조색2 6 10" xfId="4810"/>
    <cellStyle name="20% - 강조색2 6 11" xfId="4811"/>
    <cellStyle name="20% - 강조색2 6 12" xfId="4812"/>
    <cellStyle name="20% - 강조색2 6 13" xfId="4813"/>
    <cellStyle name="20% - 강조색2 6 14" xfId="4814"/>
    <cellStyle name="20% - 강조색2 6 2" xfId="510"/>
    <cellStyle name="20% - 강조색2 6 2 2" xfId="511"/>
    <cellStyle name="20% - 강조색2 6 2 2 2" xfId="512"/>
    <cellStyle name="20% - 강조색2 6 2 2 3" xfId="513"/>
    <cellStyle name="20% - 강조색2 6 2 2 4" xfId="4815"/>
    <cellStyle name="20% - 강조색2 6 2 3" xfId="514"/>
    <cellStyle name="20% - 강조색2 6 2 3 2" xfId="515"/>
    <cellStyle name="20% - 강조색2 6 2 3 3" xfId="516"/>
    <cellStyle name="20% - 강조색2 6 2 4" xfId="517"/>
    <cellStyle name="20% - 강조색2 6 2 5" xfId="518"/>
    <cellStyle name="20% - 강조색2 6 2 6" xfId="4816"/>
    <cellStyle name="20% - 강조색2 6 3" xfId="519"/>
    <cellStyle name="20% - 강조색2 6 3 2" xfId="520"/>
    <cellStyle name="20% - 강조색2 6 3 2 2" xfId="521"/>
    <cellStyle name="20% - 강조색2 6 3 2 3" xfId="522"/>
    <cellStyle name="20% - 강조색2 6 3 3" xfId="523"/>
    <cellStyle name="20% - 강조색2 6 3 3 2" xfId="524"/>
    <cellStyle name="20% - 강조색2 6 3 3 3" xfId="525"/>
    <cellStyle name="20% - 강조색2 6 3 4" xfId="526"/>
    <cellStyle name="20% - 강조색2 6 3 5" xfId="527"/>
    <cellStyle name="20% - 강조색2 6 3 6" xfId="4817"/>
    <cellStyle name="20% - 강조색2 6 4" xfId="528"/>
    <cellStyle name="20% - 강조색2 6 4 2" xfId="529"/>
    <cellStyle name="20% - 강조색2 6 4 3" xfId="530"/>
    <cellStyle name="20% - 강조색2 6 4 4" xfId="4818"/>
    <cellStyle name="20% - 강조색2 6 5" xfId="531"/>
    <cellStyle name="20% - 강조색2 6 5 2" xfId="532"/>
    <cellStyle name="20% - 강조색2 6 5 3" xfId="533"/>
    <cellStyle name="20% - 강조색2 6 5 4" xfId="4819"/>
    <cellStyle name="20% - 강조색2 6 6" xfId="534"/>
    <cellStyle name="20% - 강조색2 6 6 2" xfId="4820"/>
    <cellStyle name="20% - 강조색2 6 7" xfId="535"/>
    <cellStyle name="20% - 강조색2 6 7 2" xfId="4821"/>
    <cellStyle name="20% - 강조색2 6 8" xfId="4822"/>
    <cellStyle name="20% - 강조색2 6 9" xfId="4823"/>
    <cellStyle name="20% - 강조색2 7" xfId="536"/>
    <cellStyle name="20% - 강조색2 7 10" xfId="4824"/>
    <cellStyle name="20% - 강조색2 7 11" xfId="4825"/>
    <cellStyle name="20% - 강조색2 7 12" xfId="4826"/>
    <cellStyle name="20% - 강조색2 7 13" xfId="4827"/>
    <cellStyle name="20% - 강조색2 7 14" xfId="4828"/>
    <cellStyle name="20% - 강조색2 7 2" xfId="537"/>
    <cellStyle name="20% - 강조색2 7 2 2" xfId="538"/>
    <cellStyle name="20% - 강조색2 7 2 2 2" xfId="539"/>
    <cellStyle name="20% - 강조색2 7 2 2 3" xfId="540"/>
    <cellStyle name="20% - 강조색2 7 2 2 4" xfId="4829"/>
    <cellStyle name="20% - 강조색2 7 2 3" xfId="541"/>
    <cellStyle name="20% - 강조색2 7 2 3 2" xfId="542"/>
    <cellStyle name="20% - 강조색2 7 2 3 3" xfId="543"/>
    <cellStyle name="20% - 강조색2 7 2 4" xfId="544"/>
    <cellStyle name="20% - 강조색2 7 2 5" xfId="545"/>
    <cellStyle name="20% - 강조색2 7 2 6" xfId="4830"/>
    <cellStyle name="20% - 강조색2 7 3" xfId="546"/>
    <cellStyle name="20% - 강조색2 7 3 2" xfId="547"/>
    <cellStyle name="20% - 강조색2 7 3 2 2" xfId="548"/>
    <cellStyle name="20% - 강조색2 7 3 2 3" xfId="549"/>
    <cellStyle name="20% - 강조색2 7 3 3" xfId="550"/>
    <cellStyle name="20% - 강조색2 7 3 3 2" xfId="551"/>
    <cellStyle name="20% - 강조색2 7 3 3 3" xfId="552"/>
    <cellStyle name="20% - 강조색2 7 3 4" xfId="553"/>
    <cellStyle name="20% - 강조색2 7 3 5" xfId="554"/>
    <cellStyle name="20% - 강조색2 7 3 6" xfId="4831"/>
    <cellStyle name="20% - 강조색2 7 4" xfId="555"/>
    <cellStyle name="20% - 강조색2 7 4 2" xfId="556"/>
    <cellStyle name="20% - 강조색2 7 4 3" xfId="557"/>
    <cellStyle name="20% - 강조색2 7 4 4" xfId="4832"/>
    <cellStyle name="20% - 강조색2 7 5" xfId="558"/>
    <cellStyle name="20% - 강조색2 7 5 2" xfId="559"/>
    <cellStyle name="20% - 강조색2 7 5 3" xfId="560"/>
    <cellStyle name="20% - 강조색2 7 5 4" xfId="4833"/>
    <cellStyle name="20% - 강조색2 7 6" xfId="561"/>
    <cellStyle name="20% - 강조색2 7 6 2" xfId="4834"/>
    <cellStyle name="20% - 강조색2 7 7" xfId="562"/>
    <cellStyle name="20% - 강조색2 7 7 2" xfId="4835"/>
    <cellStyle name="20% - 강조색2 7 8" xfId="4836"/>
    <cellStyle name="20% - 강조색2 7 9" xfId="4837"/>
    <cellStyle name="20% - 강조색2 8" xfId="563"/>
    <cellStyle name="20% - 강조색2 8 10" xfId="4838"/>
    <cellStyle name="20% - 강조색2 8 11" xfId="4839"/>
    <cellStyle name="20% - 강조색2 8 12" xfId="4840"/>
    <cellStyle name="20% - 강조색2 8 13" xfId="4841"/>
    <cellStyle name="20% - 강조색2 8 14" xfId="4842"/>
    <cellStyle name="20% - 강조색2 8 2" xfId="564"/>
    <cellStyle name="20% - 강조색2 8 2 2" xfId="565"/>
    <cellStyle name="20% - 강조색2 8 2 2 2" xfId="566"/>
    <cellStyle name="20% - 강조색2 8 2 2 3" xfId="567"/>
    <cellStyle name="20% - 강조색2 8 2 2 4" xfId="4843"/>
    <cellStyle name="20% - 강조색2 8 2 3" xfId="568"/>
    <cellStyle name="20% - 강조색2 8 2 3 2" xfId="569"/>
    <cellStyle name="20% - 강조색2 8 2 3 3" xfId="570"/>
    <cellStyle name="20% - 강조색2 8 2 4" xfId="571"/>
    <cellStyle name="20% - 강조색2 8 2 5" xfId="572"/>
    <cellStyle name="20% - 강조색2 8 2 6" xfId="4844"/>
    <cellStyle name="20% - 강조색2 8 3" xfId="573"/>
    <cellStyle name="20% - 강조색2 8 3 2" xfId="574"/>
    <cellStyle name="20% - 강조색2 8 3 2 2" xfId="575"/>
    <cellStyle name="20% - 강조색2 8 3 2 3" xfId="576"/>
    <cellStyle name="20% - 강조색2 8 3 3" xfId="577"/>
    <cellStyle name="20% - 강조색2 8 3 3 2" xfId="578"/>
    <cellStyle name="20% - 강조색2 8 3 3 3" xfId="579"/>
    <cellStyle name="20% - 강조색2 8 3 4" xfId="580"/>
    <cellStyle name="20% - 강조색2 8 3 5" xfId="581"/>
    <cellStyle name="20% - 강조색2 8 3 6" xfId="4845"/>
    <cellStyle name="20% - 강조색2 8 4" xfId="582"/>
    <cellStyle name="20% - 강조색2 8 4 2" xfId="583"/>
    <cellStyle name="20% - 강조색2 8 4 3" xfId="584"/>
    <cellStyle name="20% - 강조색2 8 4 4" xfId="4846"/>
    <cellStyle name="20% - 강조색2 8 5" xfId="585"/>
    <cellStyle name="20% - 강조색2 8 5 2" xfId="586"/>
    <cellStyle name="20% - 강조색2 8 5 3" xfId="587"/>
    <cellStyle name="20% - 강조색2 8 5 4" xfId="4847"/>
    <cellStyle name="20% - 강조색2 8 6" xfId="588"/>
    <cellStyle name="20% - 강조색2 8 6 2" xfId="4848"/>
    <cellStyle name="20% - 강조색2 8 7" xfId="589"/>
    <cellStyle name="20% - 강조색2 8 7 2" xfId="4849"/>
    <cellStyle name="20% - 강조색2 8 8" xfId="4850"/>
    <cellStyle name="20% - 강조색2 8 9" xfId="4851"/>
    <cellStyle name="20% - 강조색2 9" xfId="590"/>
    <cellStyle name="20% - 강조색2 9 10" xfId="4852"/>
    <cellStyle name="20% - 강조색2 9 11" xfId="4853"/>
    <cellStyle name="20% - 강조색2 9 12" xfId="4854"/>
    <cellStyle name="20% - 강조색2 9 13" xfId="4855"/>
    <cellStyle name="20% - 강조색2 9 14" xfId="4856"/>
    <cellStyle name="20% - 강조색2 9 2" xfId="591"/>
    <cellStyle name="20% - 강조색2 9 2 2" xfId="592"/>
    <cellStyle name="20% - 강조색2 9 2 2 2" xfId="4857"/>
    <cellStyle name="20% - 강조색2 9 2 3" xfId="593"/>
    <cellStyle name="20% - 강조색2 9 2 4" xfId="4858"/>
    <cellStyle name="20% - 강조색2 9 3" xfId="594"/>
    <cellStyle name="20% - 강조색2 9 3 2" xfId="595"/>
    <cellStyle name="20% - 강조색2 9 3 3" xfId="596"/>
    <cellStyle name="20% - 강조색2 9 3 4" xfId="4859"/>
    <cellStyle name="20% - 강조색2 9 4" xfId="597"/>
    <cellStyle name="20% - 강조색2 9 4 2" xfId="4860"/>
    <cellStyle name="20% - 강조색2 9 5" xfId="598"/>
    <cellStyle name="20% - 강조색2 9 5 2" xfId="4861"/>
    <cellStyle name="20% - 강조색2 9 6" xfId="4862"/>
    <cellStyle name="20% - 강조색2 9 7" xfId="4863"/>
    <cellStyle name="20% - 강조색2 9 8" xfId="4864"/>
    <cellStyle name="20% - 강조색2 9 9" xfId="4865"/>
    <cellStyle name="20% - 강조색3" xfId="4322" builtinId="38" customBuiltin="1"/>
    <cellStyle name="20% - 강조색3 10" xfId="599"/>
    <cellStyle name="20% - 강조색3 10 10" xfId="4866"/>
    <cellStyle name="20% - 강조색3 10 11" xfId="4867"/>
    <cellStyle name="20% - 강조색3 10 12" xfId="4868"/>
    <cellStyle name="20% - 강조색3 10 13" xfId="4869"/>
    <cellStyle name="20% - 강조색3 10 14" xfId="4870"/>
    <cellStyle name="20% - 강조색3 10 2" xfId="600"/>
    <cellStyle name="20% - 강조색3 10 2 2" xfId="601"/>
    <cellStyle name="20% - 강조색3 10 2 2 2" xfId="4871"/>
    <cellStyle name="20% - 강조색3 10 2 3" xfId="602"/>
    <cellStyle name="20% - 강조색3 10 2 4" xfId="4872"/>
    <cellStyle name="20% - 강조색3 10 3" xfId="603"/>
    <cellStyle name="20% - 강조색3 10 3 2" xfId="604"/>
    <cellStyle name="20% - 강조색3 10 3 3" xfId="605"/>
    <cellStyle name="20% - 강조색3 10 3 4" xfId="4873"/>
    <cellStyle name="20% - 강조색3 10 4" xfId="606"/>
    <cellStyle name="20% - 강조색3 10 4 2" xfId="4874"/>
    <cellStyle name="20% - 강조색3 10 5" xfId="607"/>
    <cellStyle name="20% - 강조색3 10 5 2" xfId="4875"/>
    <cellStyle name="20% - 강조색3 10 6" xfId="4876"/>
    <cellStyle name="20% - 강조색3 10 7" xfId="4877"/>
    <cellStyle name="20% - 강조색3 10 8" xfId="4878"/>
    <cellStyle name="20% - 강조색3 10 9" xfId="4879"/>
    <cellStyle name="20% - 강조색3 11" xfId="608"/>
    <cellStyle name="20% - 강조색3 11 10" xfId="4880"/>
    <cellStyle name="20% - 강조색3 11 11" xfId="4881"/>
    <cellStyle name="20% - 강조색3 11 12" xfId="4882"/>
    <cellStyle name="20% - 강조색3 11 13" xfId="4883"/>
    <cellStyle name="20% - 강조색3 11 14" xfId="4884"/>
    <cellStyle name="20% - 강조색3 11 2" xfId="609"/>
    <cellStyle name="20% - 강조색3 11 2 2" xfId="610"/>
    <cellStyle name="20% - 강조색3 11 2 2 2" xfId="4885"/>
    <cellStyle name="20% - 강조색3 11 2 3" xfId="611"/>
    <cellStyle name="20% - 강조색3 11 2 4" xfId="4886"/>
    <cellStyle name="20% - 강조색3 11 3" xfId="612"/>
    <cellStyle name="20% - 강조색3 11 3 2" xfId="613"/>
    <cellStyle name="20% - 강조색3 11 3 3" xfId="614"/>
    <cellStyle name="20% - 강조색3 11 3 4" xfId="4887"/>
    <cellStyle name="20% - 강조색3 11 4" xfId="615"/>
    <cellStyle name="20% - 강조색3 11 4 2" xfId="4888"/>
    <cellStyle name="20% - 강조색3 11 5" xfId="616"/>
    <cellStyle name="20% - 강조색3 11 5 2" xfId="4889"/>
    <cellStyle name="20% - 강조색3 11 6" xfId="4890"/>
    <cellStyle name="20% - 강조색3 11 7" xfId="4891"/>
    <cellStyle name="20% - 강조색3 11 8" xfId="4892"/>
    <cellStyle name="20% - 강조색3 11 9" xfId="4893"/>
    <cellStyle name="20% - 강조색3 12" xfId="617"/>
    <cellStyle name="20% - 강조색3 12 10" xfId="4894"/>
    <cellStyle name="20% - 강조색3 12 11" xfId="4895"/>
    <cellStyle name="20% - 강조색3 12 12" xfId="4896"/>
    <cellStyle name="20% - 강조색3 12 13" xfId="4897"/>
    <cellStyle name="20% - 강조색3 12 14" xfId="4898"/>
    <cellStyle name="20% - 강조색3 12 2" xfId="618"/>
    <cellStyle name="20% - 강조색3 12 2 2" xfId="619"/>
    <cellStyle name="20% - 강조색3 12 2 2 2" xfId="4899"/>
    <cellStyle name="20% - 강조색3 12 2 3" xfId="620"/>
    <cellStyle name="20% - 강조색3 12 2 4" xfId="4900"/>
    <cellStyle name="20% - 강조색3 12 3" xfId="621"/>
    <cellStyle name="20% - 강조색3 12 3 2" xfId="622"/>
    <cellStyle name="20% - 강조색3 12 3 3" xfId="623"/>
    <cellStyle name="20% - 강조색3 12 3 4" xfId="4901"/>
    <cellStyle name="20% - 강조색3 12 4" xfId="624"/>
    <cellStyle name="20% - 강조색3 12 4 2" xfId="4902"/>
    <cellStyle name="20% - 강조색3 12 5" xfId="625"/>
    <cellStyle name="20% - 강조색3 12 5 2" xfId="4903"/>
    <cellStyle name="20% - 강조색3 12 6" xfId="4904"/>
    <cellStyle name="20% - 강조색3 12 7" xfId="4905"/>
    <cellStyle name="20% - 강조색3 12 8" xfId="4906"/>
    <cellStyle name="20% - 강조색3 12 9" xfId="4907"/>
    <cellStyle name="20% - 강조색3 13" xfId="626"/>
    <cellStyle name="20% - 강조색3 13 10" xfId="4908"/>
    <cellStyle name="20% - 강조색3 13 11" xfId="4909"/>
    <cellStyle name="20% - 강조색3 13 12" xfId="4910"/>
    <cellStyle name="20% - 강조색3 13 13" xfId="4911"/>
    <cellStyle name="20% - 강조색3 13 14" xfId="4912"/>
    <cellStyle name="20% - 강조색3 13 2" xfId="627"/>
    <cellStyle name="20% - 강조색3 13 2 2" xfId="628"/>
    <cellStyle name="20% - 강조색3 13 2 2 2" xfId="4913"/>
    <cellStyle name="20% - 강조색3 13 2 3" xfId="629"/>
    <cellStyle name="20% - 강조색3 13 2 4" xfId="4914"/>
    <cellStyle name="20% - 강조색3 13 3" xfId="630"/>
    <cellStyle name="20% - 강조색3 13 3 2" xfId="631"/>
    <cellStyle name="20% - 강조색3 13 3 3" xfId="632"/>
    <cellStyle name="20% - 강조색3 13 3 4" xfId="4915"/>
    <cellStyle name="20% - 강조색3 13 4" xfId="633"/>
    <cellStyle name="20% - 강조색3 13 4 2" xfId="4916"/>
    <cellStyle name="20% - 강조색3 13 5" xfId="634"/>
    <cellStyle name="20% - 강조색3 13 5 2" xfId="4917"/>
    <cellStyle name="20% - 강조색3 13 6" xfId="4918"/>
    <cellStyle name="20% - 강조색3 13 7" xfId="4919"/>
    <cellStyle name="20% - 강조색3 13 8" xfId="4920"/>
    <cellStyle name="20% - 강조색3 13 9" xfId="4921"/>
    <cellStyle name="20% - 강조색3 14" xfId="635"/>
    <cellStyle name="20% - 강조색3 14 10" xfId="4922"/>
    <cellStyle name="20% - 강조색3 14 11" xfId="4923"/>
    <cellStyle name="20% - 강조색3 14 12" xfId="4924"/>
    <cellStyle name="20% - 강조색3 14 13" xfId="4925"/>
    <cellStyle name="20% - 강조색3 14 14" xfId="4926"/>
    <cellStyle name="20% - 강조색3 14 2" xfId="636"/>
    <cellStyle name="20% - 강조색3 14 2 2" xfId="637"/>
    <cellStyle name="20% - 강조색3 14 2 2 2" xfId="4927"/>
    <cellStyle name="20% - 강조색3 14 2 3" xfId="638"/>
    <cellStyle name="20% - 강조색3 14 2 4" xfId="4928"/>
    <cellStyle name="20% - 강조색3 14 3" xfId="639"/>
    <cellStyle name="20% - 강조색3 14 3 2" xfId="640"/>
    <cellStyle name="20% - 강조색3 14 3 3" xfId="641"/>
    <cellStyle name="20% - 강조색3 14 3 4" xfId="4929"/>
    <cellStyle name="20% - 강조색3 14 4" xfId="642"/>
    <cellStyle name="20% - 강조색3 14 4 2" xfId="4930"/>
    <cellStyle name="20% - 강조색3 14 5" xfId="643"/>
    <cellStyle name="20% - 강조색3 14 5 2" xfId="4931"/>
    <cellStyle name="20% - 강조색3 14 6" xfId="4932"/>
    <cellStyle name="20% - 강조색3 14 7" xfId="4933"/>
    <cellStyle name="20% - 강조색3 14 8" xfId="4934"/>
    <cellStyle name="20% - 강조색3 14 9" xfId="4935"/>
    <cellStyle name="20% - 강조색3 15" xfId="644"/>
    <cellStyle name="20% - 강조색3 15 10" xfId="4936"/>
    <cellStyle name="20% - 강조색3 15 11" xfId="4937"/>
    <cellStyle name="20% - 강조색3 15 12" xfId="4938"/>
    <cellStyle name="20% - 강조색3 15 13" xfId="4939"/>
    <cellStyle name="20% - 강조색3 15 14" xfId="4940"/>
    <cellStyle name="20% - 강조색3 15 2" xfId="645"/>
    <cellStyle name="20% - 강조색3 15 2 2" xfId="646"/>
    <cellStyle name="20% - 강조색3 15 2 2 2" xfId="4941"/>
    <cellStyle name="20% - 강조색3 15 2 3" xfId="647"/>
    <cellStyle name="20% - 강조색3 15 2 4" xfId="4942"/>
    <cellStyle name="20% - 강조색3 15 3" xfId="648"/>
    <cellStyle name="20% - 강조색3 15 3 2" xfId="649"/>
    <cellStyle name="20% - 강조색3 15 3 3" xfId="650"/>
    <cellStyle name="20% - 강조색3 15 3 4" xfId="4943"/>
    <cellStyle name="20% - 강조색3 15 4" xfId="651"/>
    <cellStyle name="20% - 강조색3 15 4 2" xfId="4944"/>
    <cellStyle name="20% - 강조색3 15 5" xfId="652"/>
    <cellStyle name="20% - 강조색3 15 5 2" xfId="4945"/>
    <cellStyle name="20% - 강조색3 15 6" xfId="4946"/>
    <cellStyle name="20% - 강조색3 15 7" xfId="4947"/>
    <cellStyle name="20% - 강조색3 15 8" xfId="4948"/>
    <cellStyle name="20% - 강조색3 15 9" xfId="4949"/>
    <cellStyle name="20% - 강조색3 16" xfId="653"/>
    <cellStyle name="20% - 강조색3 16 10" xfId="4950"/>
    <cellStyle name="20% - 강조색3 16 11" xfId="4951"/>
    <cellStyle name="20% - 강조색3 16 12" xfId="4952"/>
    <cellStyle name="20% - 강조색3 16 13" xfId="4953"/>
    <cellStyle name="20% - 강조색3 16 14" xfId="4954"/>
    <cellStyle name="20% - 강조색3 16 2" xfId="654"/>
    <cellStyle name="20% - 강조색3 16 2 2" xfId="655"/>
    <cellStyle name="20% - 강조색3 16 2 2 2" xfId="4955"/>
    <cellStyle name="20% - 강조색3 16 2 3" xfId="656"/>
    <cellStyle name="20% - 강조색3 16 2 4" xfId="4956"/>
    <cellStyle name="20% - 강조색3 16 3" xfId="657"/>
    <cellStyle name="20% - 강조색3 16 3 2" xfId="658"/>
    <cellStyle name="20% - 강조색3 16 3 3" xfId="659"/>
    <cellStyle name="20% - 강조색3 16 3 4" xfId="4957"/>
    <cellStyle name="20% - 강조색3 16 4" xfId="660"/>
    <cellStyle name="20% - 강조색3 16 4 2" xfId="4958"/>
    <cellStyle name="20% - 강조색3 16 5" xfId="661"/>
    <cellStyle name="20% - 강조색3 16 5 2" xfId="4959"/>
    <cellStyle name="20% - 강조색3 16 6" xfId="4960"/>
    <cellStyle name="20% - 강조색3 16 7" xfId="4961"/>
    <cellStyle name="20% - 강조색3 16 8" xfId="4962"/>
    <cellStyle name="20% - 강조색3 16 9" xfId="4963"/>
    <cellStyle name="20% - 강조색3 17" xfId="662"/>
    <cellStyle name="20% - 강조색3 17 10" xfId="4964"/>
    <cellStyle name="20% - 강조색3 17 11" xfId="4965"/>
    <cellStyle name="20% - 강조색3 17 12" xfId="4966"/>
    <cellStyle name="20% - 강조색3 17 13" xfId="4967"/>
    <cellStyle name="20% - 강조색3 17 14" xfId="4968"/>
    <cellStyle name="20% - 강조색3 17 2" xfId="663"/>
    <cellStyle name="20% - 강조색3 17 2 2" xfId="664"/>
    <cellStyle name="20% - 강조색3 17 2 3" xfId="665"/>
    <cellStyle name="20% - 강조색3 17 2 4" xfId="4969"/>
    <cellStyle name="20% - 강조색3 17 3" xfId="666"/>
    <cellStyle name="20% - 강조색3 17 3 2" xfId="4970"/>
    <cellStyle name="20% - 강조색3 17 4" xfId="667"/>
    <cellStyle name="20% - 강조색3 17 4 2" xfId="4971"/>
    <cellStyle name="20% - 강조색3 17 5" xfId="4972"/>
    <cellStyle name="20% - 강조색3 17 6" xfId="4973"/>
    <cellStyle name="20% - 강조색3 17 7" xfId="4974"/>
    <cellStyle name="20% - 강조색3 17 8" xfId="4975"/>
    <cellStyle name="20% - 강조색3 17 9" xfId="4976"/>
    <cellStyle name="20% - 강조색3 18" xfId="668"/>
    <cellStyle name="20% - 강조색3 18 10" xfId="4977"/>
    <cellStyle name="20% - 강조색3 18 11" xfId="4978"/>
    <cellStyle name="20% - 강조색3 18 12" xfId="4979"/>
    <cellStyle name="20% - 강조색3 18 13" xfId="4980"/>
    <cellStyle name="20% - 강조색3 18 14" xfId="4981"/>
    <cellStyle name="20% - 강조색3 18 2" xfId="669"/>
    <cellStyle name="20% - 강조색3 18 2 2" xfId="670"/>
    <cellStyle name="20% - 강조색3 18 2 3" xfId="671"/>
    <cellStyle name="20% - 강조색3 18 2 4" xfId="4982"/>
    <cellStyle name="20% - 강조색3 18 3" xfId="672"/>
    <cellStyle name="20% - 강조색3 18 3 2" xfId="4983"/>
    <cellStyle name="20% - 강조색3 18 4" xfId="673"/>
    <cellStyle name="20% - 강조색3 18 4 2" xfId="4984"/>
    <cellStyle name="20% - 강조색3 18 5" xfId="4985"/>
    <cellStyle name="20% - 강조색3 18 6" xfId="4986"/>
    <cellStyle name="20% - 강조색3 18 7" xfId="4987"/>
    <cellStyle name="20% - 강조색3 18 8" xfId="4988"/>
    <cellStyle name="20% - 강조색3 18 9" xfId="4989"/>
    <cellStyle name="20% - 강조색3 19" xfId="674"/>
    <cellStyle name="20% - 강조색3 19 10" xfId="4990"/>
    <cellStyle name="20% - 강조색3 19 11" xfId="4991"/>
    <cellStyle name="20% - 강조색3 19 12" xfId="4992"/>
    <cellStyle name="20% - 강조색3 19 13" xfId="4993"/>
    <cellStyle name="20% - 강조색3 19 14" xfId="4994"/>
    <cellStyle name="20% - 강조색3 19 2" xfId="675"/>
    <cellStyle name="20% - 강조색3 19 2 2" xfId="676"/>
    <cellStyle name="20% - 강조색3 19 2 3" xfId="677"/>
    <cellStyle name="20% - 강조색3 19 2 4" xfId="4995"/>
    <cellStyle name="20% - 강조색3 19 3" xfId="678"/>
    <cellStyle name="20% - 강조색3 19 3 2" xfId="4996"/>
    <cellStyle name="20% - 강조색3 19 4" xfId="679"/>
    <cellStyle name="20% - 강조색3 19 4 2" xfId="4997"/>
    <cellStyle name="20% - 강조색3 19 5" xfId="4998"/>
    <cellStyle name="20% - 강조색3 19 6" xfId="4999"/>
    <cellStyle name="20% - 강조색3 19 7" xfId="5000"/>
    <cellStyle name="20% - 강조색3 19 8" xfId="5001"/>
    <cellStyle name="20% - 강조색3 19 9" xfId="5002"/>
    <cellStyle name="20% - 강조색3 2" xfId="680"/>
    <cellStyle name="20% - 강조색3 2 10" xfId="5003"/>
    <cellStyle name="20% - 강조색3 2 11" xfId="5004"/>
    <cellStyle name="20% - 강조색3 2 12" xfId="5005"/>
    <cellStyle name="20% - 강조색3 2 13" xfId="5006"/>
    <cellStyle name="20% - 강조색3 2 2" xfId="5007"/>
    <cellStyle name="20% - 강조색3 2 2 2" xfId="5008"/>
    <cellStyle name="20% - 강조색3 2 3" xfId="5009"/>
    <cellStyle name="20% - 강조색3 2 3 2" xfId="5010"/>
    <cellStyle name="20% - 강조색3 2 4" xfId="5011"/>
    <cellStyle name="20% - 강조색3 2 4 2" xfId="5012"/>
    <cellStyle name="20% - 강조색3 2 5" xfId="5013"/>
    <cellStyle name="20% - 강조색3 2 6" xfId="5014"/>
    <cellStyle name="20% - 강조색3 2 7" xfId="5015"/>
    <cellStyle name="20% - 강조색3 2 8" xfId="5016"/>
    <cellStyle name="20% - 강조색3 2 9" xfId="5017"/>
    <cellStyle name="20% - 강조색3 20" xfId="681"/>
    <cellStyle name="20% - 강조색3 20 2" xfId="682"/>
    <cellStyle name="20% - 강조색3 20 3" xfId="683"/>
    <cellStyle name="20% - 강조색3 20 4" xfId="5018"/>
    <cellStyle name="20% - 강조색3 21" xfId="684"/>
    <cellStyle name="20% - 강조색3 21 2" xfId="685"/>
    <cellStyle name="20% - 강조색3 21 3" xfId="686"/>
    <cellStyle name="20% - 강조색3 21 4" xfId="5019"/>
    <cellStyle name="20% - 강조색3 22" xfId="687"/>
    <cellStyle name="20% - 강조색3 22 2" xfId="688"/>
    <cellStyle name="20% - 강조색3 22 3" xfId="689"/>
    <cellStyle name="20% - 강조색3 22 4" xfId="5020"/>
    <cellStyle name="20% - 강조색3 23" xfId="690"/>
    <cellStyle name="20% - 강조색3 23 2" xfId="691"/>
    <cellStyle name="20% - 강조색3 23 3" xfId="692"/>
    <cellStyle name="20% - 강조색3 23 4" xfId="5021"/>
    <cellStyle name="20% - 강조색3 24" xfId="693"/>
    <cellStyle name="20% - 강조색3 24 2" xfId="694"/>
    <cellStyle name="20% - 강조색3 24 3" xfId="695"/>
    <cellStyle name="20% - 강조색3 24 4" xfId="5022"/>
    <cellStyle name="20% - 강조색3 25" xfId="696"/>
    <cellStyle name="20% - 강조색3 25 2" xfId="697"/>
    <cellStyle name="20% - 강조색3 25 3" xfId="698"/>
    <cellStyle name="20% - 강조색3 25 4" xfId="5023"/>
    <cellStyle name="20% - 강조색3 26" xfId="699"/>
    <cellStyle name="20% - 강조색3 26 2" xfId="700"/>
    <cellStyle name="20% - 강조색3 26 3" xfId="701"/>
    <cellStyle name="20% - 강조색3 26 4" xfId="5024"/>
    <cellStyle name="20% - 강조색3 27" xfId="702"/>
    <cellStyle name="20% - 강조색3 27 2" xfId="703"/>
    <cellStyle name="20% - 강조색3 27 3" xfId="704"/>
    <cellStyle name="20% - 강조색3 27 4" xfId="5025"/>
    <cellStyle name="20% - 강조색3 28" xfId="705"/>
    <cellStyle name="20% - 강조색3 28 2" xfId="706"/>
    <cellStyle name="20% - 강조색3 28 3" xfId="707"/>
    <cellStyle name="20% - 강조색3 28 4" xfId="5026"/>
    <cellStyle name="20% - 강조색3 29" xfId="708"/>
    <cellStyle name="20% - 강조색3 29 2" xfId="709"/>
    <cellStyle name="20% - 강조색3 29 3" xfId="710"/>
    <cellStyle name="20% - 강조색3 29 4" xfId="5027"/>
    <cellStyle name="20% - 강조색3 3" xfId="711"/>
    <cellStyle name="20% - 강조색3 3 10" xfId="5028"/>
    <cellStyle name="20% - 강조색3 3 11" xfId="5029"/>
    <cellStyle name="20% - 강조색3 3 12" xfId="5030"/>
    <cellStyle name="20% - 강조색3 3 13" xfId="5031"/>
    <cellStyle name="20% - 강조색3 3 14" xfId="5032"/>
    <cellStyle name="20% - 강조색3 3 2" xfId="712"/>
    <cellStyle name="20% - 강조색3 3 2 2" xfId="713"/>
    <cellStyle name="20% - 강조색3 3 2 2 2" xfId="714"/>
    <cellStyle name="20% - 강조색3 3 2 2 3" xfId="715"/>
    <cellStyle name="20% - 강조색3 3 2 2 4" xfId="5033"/>
    <cellStyle name="20% - 강조색3 3 2 3" xfId="716"/>
    <cellStyle name="20% - 강조색3 3 2 3 2" xfId="717"/>
    <cellStyle name="20% - 강조색3 3 2 3 3" xfId="718"/>
    <cellStyle name="20% - 강조색3 3 2 4" xfId="719"/>
    <cellStyle name="20% - 강조색3 3 2 5" xfId="720"/>
    <cellStyle name="20% - 강조색3 3 2 6" xfId="5034"/>
    <cellStyle name="20% - 강조색3 3 3" xfId="721"/>
    <cellStyle name="20% - 강조색3 3 3 2" xfId="722"/>
    <cellStyle name="20% - 강조색3 3 3 2 2" xfId="723"/>
    <cellStyle name="20% - 강조색3 3 3 2 3" xfId="724"/>
    <cellStyle name="20% - 강조색3 3 3 3" xfId="725"/>
    <cellStyle name="20% - 강조색3 3 3 3 2" xfId="726"/>
    <cellStyle name="20% - 강조색3 3 3 3 3" xfId="727"/>
    <cellStyle name="20% - 강조색3 3 3 4" xfId="728"/>
    <cellStyle name="20% - 강조색3 3 3 5" xfId="729"/>
    <cellStyle name="20% - 강조색3 3 3 6" xfId="5035"/>
    <cellStyle name="20% - 강조색3 3 4" xfId="730"/>
    <cellStyle name="20% - 강조색3 3 4 2" xfId="731"/>
    <cellStyle name="20% - 강조색3 3 4 3" xfId="732"/>
    <cellStyle name="20% - 강조색3 3 4 4" xfId="5036"/>
    <cellStyle name="20% - 강조색3 3 5" xfId="733"/>
    <cellStyle name="20% - 강조색3 3 5 2" xfId="734"/>
    <cellStyle name="20% - 강조색3 3 5 3" xfId="735"/>
    <cellStyle name="20% - 강조색3 3 5 4" xfId="5037"/>
    <cellStyle name="20% - 강조색3 3 6" xfId="736"/>
    <cellStyle name="20% - 강조색3 3 6 2" xfId="5038"/>
    <cellStyle name="20% - 강조색3 3 7" xfId="737"/>
    <cellStyle name="20% - 강조색3 3 7 2" xfId="5039"/>
    <cellStyle name="20% - 강조색3 3 8" xfId="5040"/>
    <cellStyle name="20% - 강조색3 3 9" xfId="5041"/>
    <cellStyle name="20% - 강조색3 30" xfId="738"/>
    <cellStyle name="20% - 강조색3 30 2" xfId="739"/>
    <cellStyle name="20% - 강조색3 30 3" xfId="5042"/>
    <cellStyle name="20% - 강조색3 31" xfId="740"/>
    <cellStyle name="20% - 강조색3 31 2" xfId="5043"/>
    <cellStyle name="20% - 강조색3 32" xfId="741"/>
    <cellStyle name="20% - 강조색3 32 2" xfId="5044"/>
    <cellStyle name="20% - 강조색3 33" xfId="742"/>
    <cellStyle name="20% - 강조색3 34" xfId="743"/>
    <cellStyle name="20% - 강조색3 35" xfId="744"/>
    <cellStyle name="20% - 강조색3 36" xfId="745"/>
    <cellStyle name="20% - 강조색3 37" xfId="746"/>
    <cellStyle name="20% - 강조색3 38" xfId="747"/>
    <cellStyle name="20% - 강조색3 4" xfId="748"/>
    <cellStyle name="20% - 강조색3 4 10" xfId="5045"/>
    <cellStyle name="20% - 강조색3 4 11" xfId="5046"/>
    <cellStyle name="20% - 강조색3 4 12" xfId="5047"/>
    <cellStyle name="20% - 강조색3 4 13" xfId="5048"/>
    <cellStyle name="20% - 강조색3 4 14" xfId="5049"/>
    <cellStyle name="20% - 강조색3 4 2" xfId="749"/>
    <cellStyle name="20% - 강조색3 4 2 2" xfId="750"/>
    <cellStyle name="20% - 강조색3 4 2 2 2" xfId="751"/>
    <cellStyle name="20% - 강조색3 4 2 2 3" xfId="752"/>
    <cellStyle name="20% - 강조색3 4 2 2 4" xfId="5050"/>
    <cellStyle name="20% - 강조색3 4 2 3" xfId="753"/>
    <cellStyle name="20% - 강조색3 4 2 3 2" xfId="754"/>
    <cellStyle name="20% - 강조색3 4 2 3 3" xfId="755"/>
    <cellStyle name="20% - 강조색3 4 2 4" xfId="756"/>
    <cellStyle name="20% - 강조색3 4 2 5" xfId="757"/>
    <cellStyle name="20% - 강조색3 4 2 6" xfId="5051"/>
    <cellStyle name="20% - 강조색3 4 3" xfId="758"/>
    <cellStyle name="20% - 강조색3 4 3 2" xfId="759"/>
    <cellStyle name="20% - 강조색3 4 3 2 2" xfId="760"/>
    <cellStyle name="20% - 강조색3 4 3 2 3" xfId="761"/>
    <cellStyle name="20% - 강조색3 4 3 3" xfId="762"/>
    <cellStyle name="20% - 강조색3 4 3 3 2" xfId="763"/>
    <cellStyle name="20% - 강조색3 4 3 3 3" xfId="764"/>
    <cellStyle name="20% - 강조색3 4 3 4" xfId="765"/>
    <cellStyle name="20% - 강조색3 4 3 5" xfId="766"/>
    <cellStyle name="20% - 강조색3 4 3 6" xfId="5052"/>
    <cellStyle name="20% - 강조색3 4 4" xfId="767"/>
    <cellStyle name="20% - 강조색3 4 4 2" xfId="768"/>
    <cellStyle name="20% - 강조색3 4 4 3" xfId="769"/>
    <cellStyle name="20% - 강조색3 4 4 4" xfId="5053"/>
    <cellStyle name="20% - 강조색3 4 5" xfId="770"/>
    <cellStyle name="20% - 강조색3 4 5 2" xfId="771"/>
    <cellStyle name="20% - 강조색3 4 5 3" xfId="772"/>
    <cellStyle name="20% - 강조색3 4 5 4" xfId="5054"/>
    <cellStyle name="20% - 강조색3 4 6" xfId="773"/>
    <cellStyle name="20% - 강조색3 4 6 2" xfId="5055"/>
    <cellStyle name="20% - 강조색3 4 7" xfId="774"/>
    <cellStyle name="20% - 강조색3 4 7 2" xfId="5056"/>
    <cellStyle name="20% - 강조색3 4 8" xfId="5057"/>
    <cellStyle name="20% - 강조색3 4 9" xfId="5058"/>
    <cellStyle name="20% - 강조색3 5" xfId="775"/>
    <cellStyle name="20% - 강조색3 5 10" xfId="5059"/>
    <cellStyle name="20% - 강조색3 5 11" xfId="5060"/>
    <cellStyle name="20% - 강조색3 5 12" xfId="5061"/>
    <cellStyle name="20% - 강조색3 5 13" xfId="5062"/>
    <cellStyle name="20% - 강조색3 5 14" xfId="5063"/>
    <cellStyle name="20% - 강조색3 5 2" xfId="776"/>
    <cellStyle name="20% - 강조색3 5 2 2" xfId="777"/>
    <cellStyle name="20% - 강조색3 5 2 2 2" xfId="778"/>
    <cellStyle name="20% - 강조색3 5 2 2 3" xfId="779"/>
    <cellStyle name="20% - 강조색3 5 2 2 4" xfId="5064"/>
    <cellStyle name="20% - 강조색3 5 2 3" xfId="780"/>
    <cellStyle name="20% - 강조색3 5 2 3 2" xfId="781"/>
    <cellStyle name="20% - 강조색3 5 2 3 3" xfId="782"/>
    <cellStyle name="20% - 강조색3 5 2 4" xfId="783"/>
    <cellStyle name="20% - 강조색3 5 2 5" xfId="784"/>
    <cellStyle name="20% - 강조색3 5 2 6" xfId="5065"/>
    <cellStyle name="20% - 강조색3 5 3" xfId="785"/>
    <cellStyle name="20% - 강조색3 5 3 2" xfId="786"/>
    <cellStyle name="20% - 강조색3 5 3 2 2" xfId="787"/>
    <cellStyle name="20% - 강조색3 5 3 2 3" xfId="788"/>
    <cellStyle name="20% - 강조색3 5 3 3" xfId="789"/>
    <cellStyle name="20% - 강조색3 5 3 3 2" xfId="790"/>
    <cellStyle name="20% - 강조색3 5 3 3 3" xfId="791"/>
    <cellStyle name="20% - 강조색3 5 3 4" xfId="792"/>
    <cellStyle name="20% - 강조색3 5 3 5" xfId="793"/>
    <cellStyle name="20% - 강조색3 5 3 6" xfId="5066"/>
    <cellStyle name="20% - 강조색3 5 4" xfId="794"/>
    <cellStyle name="20% - 강조색3 5 4 2" xfId="795"/>
    <cellStyle name="20% - 강조색3 5 4 3" xfId="796"/>
    <cellStyle name="20% - 강조색3 5 4 4" xfId="5067"/>
    <cellStyle name="20% - 강조색3 5 5" xfId="797"/>
    <cellStyle name="20% - 강조색3 5 5 2" xfId="798"/>
    <cellStyle name="20% - 강조색3 5 5 3" xfId="799"/>
    <cellStyle name="20% - 강조색3 5 5 4" xfId="5068"/>
    <cellStyle name="20% - 강조색3 5 6" xfId="800"/>
    <cellStyle name="20% - 강조색3 5 6 2" xfId="5069"/>
    <cellStyle name="20% - 강조색3 5 7" xfId="801"/>
    <cellStyle name="20% - 강조색3 5 7 2" xfId="5070"/>
    <cellStyle name="20% - 강조색3 5 8" xfId="5071"/>
    <cellStyle name="20% - 강조색3 5 9" xfId="5072"/>
    <cellStyle name="20% - 강조색3 6" xfId="802"/>
    <cellStyle name="20% - 강조색3 6 10" xfId="5073"/>
    <cellStyle name="20% - 강조색3 6 11" xfId="5074"/>
    <cellStyle name="20% - 강조색3 6 12" xfId="5075"/>
    <cellStyle name="20% - 강조색3 6 13" xfId="5076"/>
    <cellStyle name="20% - 강조색3 6 14" xfId="5077"/>
    <cellStyle name="20% - 강조색3 6 2" xfId="803"/>
    <cellStyle name="20% - 강조색3 6 2 2" xfId="804"/>
    <cellStyle name="20% - 강조색3 6 2 2 2" xfId="805"/>
    <cellStyle name="20% - 강조색3 6 2 2 3" xfId="806"/>
    <cellStyle name="20% - 강조색3 6 2 2 4" xfId="5078"/>
    <cellStyle name="20% - 강조색3 6 2 3" xfId="807"/>
    <cellStyle name="20% - 강조색3 6 2 3 2" xfId="808"/>
    <cellStyle name="20% - 강조색3 6 2 3 3" xfId="809"/>
    <cellStyle name="20% - 강조색3 6 2 4" xfId="810"/>
    <cellStyle name="20% - 강조색3 6 2 5" xfId="811"/>
    <cellStyle name="20% - 강조색3 6 2 6" xfId="5079"/>
    <cellStyle name="20% - 강조색3 6 3" xfId="812"/>
    <cellStyle name="20% - 강조색3 6 3 2" xfId="813"/>
    <cellStyle name="20% - 강조색3 6 3 2 2" xfId="814"/>
    <cellStyle name="20% - 강조색3 6 3 2 3" xfId="815"/>
    <cellStyle name="20% - 강조색3 6 3 3" xfId="816"/>
    <cellStyle name="20% - 강조색3 6 3 3 2" xfId="817"/>
    <cellStyle name="20% - 강조색3 6 3 3 3" xfId="818"/>
    <cellStyle name="20% - 강조색3 6 3 4" xfId="819"/>
    <cellStyle name="20% - 강조색3 6 3 5" xfId="820"/>
    <cellStyle name="20% - 강조색3 6 3 6" xfId="5080"/>
    <cellStyle name="20% - 강조색3 6 4" xfId="821"/>
    <cellStyle name="20% - 강조색3 6 4 2" xfId="822"/>
    <cellStyle name="20% - 강조색3 6 4 3" xfId="823"/>
    <cellStyle name="20% - 강조색3 6 4 4" xfId="5081"/>
    <cellStyle name="20% - 강조색3 6 5" xfId="824"/>
    <cellStyle name="20% - 강조색3 6 5 2" xfId="825"/>
    <cellStyle name="20% - 강조색3 6 5 3" xfId="826"/>
    <cellStyle name="20% - 강조색3 6 5 4" xfId="5082"/>
    <cellStyle name="20% - 강조색3 6 6" xfId="827"/>
    <cellStyle name="20% - 강조색3 6 6 2" xfId="5083"/>
    <cellStyle name="20% - 강조색3 6 7" xfId="828"/>
    <cellStyle name="20% - 강조색3 6 7 2" xfId="5084"/>
    <cellStyle name="20% - 강조색3 6 8" xfId="5085"/>
    <cellStyle name="20% - 강조색3 6 9" xfId="5086"/>
    <cellStyle name="20% - 강조색3 7" xfId="829"/>
    <cellStyle name="20% - 강조색3 7 10" xfId="5087"/>
    <cellStyle name="20% - 강조색3 7 11" xfId="5088"/>
    <cellStyle name="20% - 강조색3 7 12" xfId="5089"/>
    <cellStyle name="20% - 강조색3 7 13" xfId="5090"/>
    <cellStyle name="20% - 강조색3 7 14" xfId="5091"/>
    <cellStyle name="20% - 강조색3 7 2" xfId="830"/>
    <cellStyle name="20% - 강조색3 7 2 2" xfId="831"/>
    <cellStyle name="20% - 강조색3 7 2 2 2" xfId="832"/>
    <cellStyle name="20% - 강조색3 7 2 2 3" xfId="833"/>
    <cellStyle name="20% - 강조색3 7 2 2 4" xfId="5092"/>
    <cellStyle name="20% - 강조색3 7 2 3" xfId="834"/>
    <cellStyle name="20% - 강조색3 7 2 3 2" xfId="835"/>
    <cellStyle name="20% - 강조색3 7 2 3 3" xfId="836"/>
    <cellStyle name="20% - 강조색3 7 2 4" xfId="837"/>
    <cellStyle name="20% - 강조색3 7 2 5" xfId="838"/>
    <cellStyle name="20% - 강조색3 7 2 6" xfId="5093"/>
    <cellStyle name="20% - 강조색3 7 3" xfId="839"/>
    <cellStyle name="20% - 강조색3 7 3 2" xfId="840"/>
    <cellStyle name="20% - 강조색3 7 3 2 2" xfId="841"/>
    <cellStyle name="20% - 강조색3 7 3 2 3" xfId="842"/>
    <cellStyle name="20% - 강조색3 7 3 3" xfId="843"/>
    <cellStyle name="20% - 강조색3 7 3 3 2" xfId="844"/>
    <cellStyle name="20% - 강조색3 7 3 3 3" xfId="845"/>
    <cellStyle name="20% - 강조색3 7 3 4" xfId="846"/>
    <cellStyle name="20% - 강조색3 7 3 5" xfId="847"/>
    <cellStyle name="20% - 강조색3 7 3 6" xfId="5094"/>
    <cellStyle name="20% - 강조색3 7 4" xfId="848"/>
    <cellStyle name="20% - 강조색3 7 4 2" xfId="849"/>
    <cellStyle name="20% - 강조색3 7 4 3" xfId="850"/>
    <cellStyle name="20% - 강조색3 7 4 4" xfId="5095"/>
    <cellStyle name="20% - 강조색3 7 5" xfId="851"/>
    <cellStyle name="20% - 강조색3 7 5 2" xfId="852"/>
    <cellStyle name="20% - 강조색3 7 5 3" xfId="853"/>
    <cellStyle name="20% - 강조색3 7 5 4" xfId="5096"/>
    <cellStyle name="20% - 강조색3 7 6" xfId="854"/>
    <cellStyle name="20% - 강조색3 7 6 2" xfId="5097"/>
    <cellStyle name="20% - 강조색3 7 7" xfId="855"/>
    <cellStyle name="20% - 강조색3 7 7 2" xfId="5098"/>
    <cellStyle name="20% - 강조색3 7 8" xfId="5099"/>
    <cellStyle name="20% - 강조색3 7 9" xfId="5100"/>
    <cellStyle name="20% - 강조색3 8" xfId="856"/>
    <cellStyle name="20% - 강조색3 8 10" xfId="5101"/>
    <cellStyle name="20% - 강조색3 8 11" xfId="5102"/>
    <cellStyle name="20% - 강조색3 8 12" xfId="5103"/>
    <cellStyle name="20% - 강조색3 8 13" xfId="5104"/>
    <cellStyle name="20% - 강조색3 8 14" xfId="5105"/>
    <cellStyle name="20% - 강조색3 8 2" xfId="857"/>
    <cellStyle name="20% - 강조색3 8 2 2" xfId="858"/>
    <cellStyle name="20% - 강조색3 8 2 2 2" xfId="859"/>
    <cellStyle name="20% - 강조색3 8 2 2 3" xfId="860"/>
    <cellStyle name="20% - 강조색3 8 2 2 4" xfId="5106"/>
    <cellStyle name="20% - 강조색3 8 2 3" xfId="861"/>
    <cellStyle name="20% - 강조색3 8 2 3 2" xfId="862"/>
    <cellStyle name="20% - 강조색3 8 2 3 3" xfId="863"/>
    <cellStyle name="20% - 강조색3 8 2 4" xfId="864"/>
    <cellStyle name="20% - 강조색3 8 2 5" xfId="865"/>
    <cellStyle name="20% - 강조색3 8 2 6" xfId="5107"/>
    <cellStyle name="20% - 강조색3 8 3" xfId="866"/>
    <cellStyle name="20% - 강조색3 8 3 2" xfId="867"/>
    <cellStyle name="20% - 강조색3 8 3 2 2" xfId="868"/>
    <cellStyle name="20% - 강조색3 8 3 2 3" xfId="869"/>
    <cellStyle name="20% - 강조색3 8 3 3" xfId="870"/>
    <cellStyle name="20% - 강조색3 8 3 3 2" xfId="871"/>
    <cellStyle name="20% - 강조색3 8 3 3 3" xfId="872"/>
    <cellStyle name="20% - 강조색3 8 3 4" xfId="873"/>
    <cellStyle name="20% - 강조색3 8 3 5" xfId="874"/>
    <cellStyle name="20% - 강조색3 8 3 6" xfId="5108"/>
    <cellStyle name="20% - 강조색3 8 4" xfId="875"/>
    <cellStyle name="20% - 강조색3 8 4 2" xfId="876"/>
    <cellStyle name="20% - 강조색3 8 4 3" xfId="877"/>
    <cellStyle name="20% - 강조색3 8 4 4" xfId="5109"/>
    <cellStyle name="20% - 강조색3 8 5" xfId="878"/>
    <cellStyle name="20% - 강조색3 8 5 2" xfId="879"/>
    <cellStyle name="20% - 강조색3 8 5 3" xfId="880"/>
    <cellStyle name="20% - 강조색3 8 5 4" xfId="5110"/>
    <cellStyle name="20% - 강조색3 8 6" xfId="881"/>
    <cellStyle name="20% - 강조색3 8 6 2" xfId="5111"/>
    <cellStyle name="20% - 강조색3 8 7" xfId="882"/>
    <cellStyle name="20% - 강조색3 8 7 2" xfId="5112"/>
    <cellStyle name="20% - 강조색3 8 8" xfId="5113"/>
    <cellStyle name="20% - 강조색3 8 9" xfId="5114"/>
    <cellStyle name="20% - 강조색3 9" xfId="883"/>
    <cellStyle name="20% - 강조색3 9 10" xfId="5115"/>
    <cellStyle name="20% - 강조색3 9 11" xfId="5116"/>
    <cellStyle name="20% - 강조색3 9 12" xfId="5117"/>
    <cellStyle name="20% - 강조색3 9 13" xfId="5118"/>
    <cellStyle name="20% - 강조색3 9 14" xfId="5119"/>
    <cellStyle name="20% - 강조색3 9 2" xfId="884"/>
    <cellStyle name="20% - 강조색3 9 2 2" xfId="885"/>
    <cellStyle name="20% - 강조색3 9 2 2 2" xfId="5120"/>
    <cellStyle name="20% - 강조색3 9 2 3" xfId="886"/>
    <cellStyle name="20% - 강조색3 9 2 4" xfId="5121"/>
    <cellStyle name="20% - 강조색3 9 3" xfId="887"/>
    <cellStyle name="20% - 강조색3 9 3 2" xfId="888"/>
    <cellStyle name="20% - 강조색3 9 3 3" xfId="889"/>
    <cellStyle name="20% - 강조색3 9 3 4" xfId="5122"/>
    <cellStyle name="20% - 강조색3 9 4" xfId="890"/>
    <cellStyle name="20% - 강조색3 9 4 2" xfId="5123"/>
    <cellStyle name="20% - 강조색3 9 5" xfId="891"/>
    <cellStyle name="20% - 강조색3 9 5 2" xfId="5124"/>
    <cellStyle name="20% - 강조색3 9 6" xfId="5125"/>
    <cellStyle name="20% - 강조색3 9 7" xfId="5126"/>
    <cellStyle name="20% - 강조색3 9 8" xfId="5127"/>
    <cellStyle name="20% - 강조색3 9 9" xfId="5128"/>
    <cellStyle name="20% - 강조색4" xfId="4326" builtinId="42" customBuiltin="1"/>
    <cellStyle name="20% - 강조색4 10" xfId="892"/>
    <cellStyle name="20% - 강조색4 10 10" xfId="5129"/>
    <cellStyle name="20% - 강조색4 10 11" xfId="5130"/>
    <cellStyle name="20% - 강조색4 10 12" xfId="5131"/>
    <cellStyle name="20% - 강조색4 10 13" xfId="5132"/>
    <cellStyle name="20% - 강조색4 10 14" xfId="5133"/>
    <cellStyle name="20% - 강조색4 10 2" xfId="893"/>
    <cellStyle name="20% - 강조색4 10 2 2" xfId="894"/>
    <cellStyle name="20% - 강조색4 10 2 2 2" xfId="5134"/>
    <cellStyle name="20% - 강조색4 10 2 3" xfId="895"/>
    <cellStyle name="20% - 강조색4 10 2 4" xfId="5135"/>
    <cellStyle name="20% - 강조색4 10 3" xfId="896"/>
    <cellStyle name="20% - 강조색4 10 3 2" xfId="897"/>
    <cellStyle name="20% - 강조색4 10 3 3" xfId="898"/>
    <cellStyle name="20% - 강조색4 10 3 4" xfId="5136"/>
    <cellStyle name="20% - 강조색4 10 4" xfId="899"/>
    <cellStyle name="20% - 강조색4 10 4 2" xfId="5137"/>
    <cellStyle name="20% - 강조색4 10 5" xfId="900"/>
    <cellStyle name="20% - 강조색4 10 5 2" xfId="5138"/>
    <cellStyle name="20% - 강조색4 10 6" xfId="5139"/>
    <cellStyle name="20% - 강조색4 10 7" xfId="5140"/>
    <cellStyle name="20% - 강조색4 10 8" xfId="5141"/>
    <cellStyle name="20% - 강조색4 10 9" xfId="5142"/>
    <cellStyle name="20% - 강조색4 11" xfId="901"/>
    <cellStyle name="20% - 강조색4 11 10" xfId="5143"/>
    <cellStyle name="20% - 강조색4 11 11" xfId="5144"/>
    <cellStyle name="20% - 강조색4 11 12" xfId="5145"/>
    <cellStyle name="20% - 강조색4 11 13" xfId="5146"/>
    <cellStyle name="20% - 강조색4 11 14" xfId="5147"/>
    <cellStyle name="20% - 강조색4 11 2" xfId="902"/>
    <cellStyle name="20% - 강조색4 11 2 2" xfId="903"/>
    <cellStyle name="20% - 강조색4 11 2 2 2" xfId="5148"/>
    <cellStyle name="20% - 강조색4 11 2 3" xfId="904"/>
    <cellStyle name="20% - 강조색4 11 2 4" xfId="5149"/>
    <cellStyle name="20% - 강조색4 11 3" xfId="905"/>
    <cellStyle name="20% - 강조색4 11 3 2" xfId="906"/>
    <cellStyle name="20% - 강조색4 11 3 3" xfId="907"/>
    <cellStyle name="20% - 강조색4 11 3 4" xfId="5150"/>
    <cellStyle name="20% - 강조색4 11 4" xfId="908"/>
    <cellStyle name="20% - 강조색4 11 4 2" xfId="5151"/>
    <cellStyle name="20% - 강조색4 11 5" xfId="909"/>
    <cellStyle name="20% - 강조색4 11 5 2" xfId="5152"/>
    <cellStyle name="20% - 강조색4 11 6" xfId="5153"/>
    <cellStyle name="20% - 강조색4 11 7" xfId="5154"/>
    <cellStyle name="20% - 강조색4 11 8" xfId="5155"/>
    <cellStyle name="20% - 강조색4 11 9" xfId="5156"/>
    <cellStyle name="20% - 강조색4 12" xfId="910"/>
    <cellStyle name="20% - 강조색4 12 10" xfId="5157"/>
    <cellStyle name="20% - 강조색4 12 11" xfId="5158"/>
    <cellStyle name="20% - 강조색4 12 12" xfId="5159"/>
    <cellStyle name="20% - 강조색4 12 13" xfId="5160"/>
    <cellStyle name="20% - 강조색4 12 14" xfId="5161"/>
    <cellStyle name="20% - 강조색4 12 2" xfId="911"/>
    <cellStyle name="20% - 강조색4 12 2 2" xfId="912"/>
    <cellStyle name="20% - 강조색4 12 2 2 2" xfId="5162"/>
    <cellStyle name="20% - 강조색4 12 2 3" xfId="913"/>
    <cellStyle name="20% - 강조색4 12 2 4" xfId="5163"/>
    <cellStyle name="20% - 강조색4 12 3" xfId="914"/>
    <cellStyle name="20% - 강조색4 12 3 2" xfId="915"/>
    <cellStyle name="20% - 강조색4 12 3 3" xfId="916"/>
    <cellStyle name="20% - 강조색4 12 3 4" xfId="5164"/>
    <cellStyle name="20% - 강조색4 12 4" xfId="917"/>
    <cellStyle name="20% - 강조색4 12 4 2" xfId="5165"/>
    <cellStyle name="20% - 강조색4 12 5" xfId="918"/>
    <cellStyle name="20% - 강조색4 12 5 2" xfId="5166"/>
    <cellStyle name="20% - 강조색4 12 6" xfId="5167"/>
    <cellStyle name="20% - 강조색4 12 7" xfId="5168"/>
    <cellStyle name="20% - 강조색4 12 8" xfId="5169"/>
    <cellStyle name="20% - 강조색4 12 9" xfId="5170"/>
    <cellStyle name="20% - 강조색4 13" xfId="919"/>
    <cellStyle name="20% - 강조색4 13 10" xfId="5171"/>
    <cellStyle name="20% - 강조색4 13 11" xfId="5172"/>
    <cellStyle name="20% - 강조색4 13 12" xfId="5173"/>
    <cellStyle name="20% - 강조색4 13 13" xfId="5174"/>
    <cellStyle name="20% - 강조색4 13 14" xfId="5175"/>
    <cellStyle name="20% - 강조색4 13 2" xfId="920"/>
    <cellStyle name="20% - 강조색4 13 2 2" xfId="921"/>
    <cellStyle name="20% - 강조색4 13 2 2 2" xfId="5176"/>
    <cellStyle name="20% - 강조색4 13 2 3" xfId="922"/>
    <cellStyle name="20% - 강조색4 13 2 4" xfId="5177"/>
    <cellStyle name="20% - 강조색4 13 3" xfId="923"/>
    <cellStyle name="20% - 강조색4 13 3 2" xfId="924"/>
    <cellStyle name="20% - 강조색4 13 3 3" xfId="925"/>
    <cellStyle name="20% - 강조색4 13 3 4" xfId="5178"/>
    <cellStyle name="20% - 강조색4 13 4" xfId="926"/>
    <cellStyle name="20% - 강조색4 13 4 2" xfId="5179"/>
    <cellStyle name="20% - 강조색4 13 5" xfId="927"/>
    <cellStyle name="20% - 강조색4 13 5 2" xfId="5180"/>
    <cellStyle name="20% - 강조색4 13 6" xfId="5181"/>
    <cellStyle name="20% - 강조색4 13 7" xfId="5182"/>
    <cellStyle name="20% - 강조색4 13 8" xfId="5183"/>
    <cellStyle name="20% - 강조색4 13 9" xfId="5184"/>
    <cellStyle name="20% - 강조색4 14" xfId="928"/>
    <cellStyle name="20% - 강조색4 14 10" xfId="5185"/>
    <cellStyle name="20% - 강조색4 14 11" xfId="5186"/>
    <cellStyle name="20% - 강조색4 14 12" xfId="5187"/>
    <cellStyle name="20% - 강조색4 14 13" xfId="5188"/>
    <cellStyle name="20% - 강조색4 14 14" xfId="5189"/>
    <cellStyle name="20% - 강조색4 14 2" xfId="929"/>
    <cellStyle name="20% - 강조색4 14 2 2" xfId="930"/>
    <cellStyle name="20% - 강조색4 14 2 2 2" xfId="5190"/>
    <cellStyle name="20% - 강조색4 14 2 3" xfId="931"/>
    <cellStyle name="20% - 강조색4 14 2 4" xfId="5191"/>
    <cellStyle name="20% - 강조색4 14 3" xfId="932"/>
    <cellStyle name="20% - 강조색4 14 3 2" xfId="933"/>
    <cellStyle name="20% - 강조색4 14 3 3" xfId="934"/>
    <cellStyle name="20% - 강조색4 14 3 4" xfId="5192"/>
    <cellStyle name="20% - 강조색4 14 4" xfId="935"/>
    <cellStyle name="20% - 강조색4 14 4 2" xfId="5193"/>
    <cellStyle name="20% - 강조색4 14 5" xfId="936"/>
    <cellStyle name="20% - 강조색4 14 5 2" xfId="5194"/>
    <cellStyle name="20% - 강조색4 14 6" xfId="5195"/>
    <cellStyle name="20% - 강조색4 14 7" xfId="5196"/>
    <cellStyle name="20% - 강조색4 14 8" xfId="5197"/>
    <cellStyle name="20% - 강조색4 14 9" xfId="5198"/>
    <cellStyle name="20% - 강조색4 15" xfId="937"/>
    <cellStyle name="20% - 강조색4 15 10" xfId="5199"/>
    <cellStyle name="20% - 강조색4 15 11" xfId="5200"/>
    <cellStyle name="20% - 강조색4 15 12" xfId="5201"/>
    <cellStyle name="20% - 강조색4 15 13" xfId="5202"/>
    <cellStyle name="20% - 강조색4 15 14" xfId="5203"/>
    <cellStyle name="20% - 강조색4 15 2" xfId="938"/>
    <cellStyle name="20% - 강조색4 15 2 2" xfId="939"/>
    <cellStyle name="20% - 강조색4 15 2 2 2" xfId="5204"/>
    <cellStyle name="20% - 강조색4 15 2 3" xfId="940"/>
    <cellStyle name="20% - 강조색4 15 2 4" xfId="5205"/>
    <cellStyle name="20% - 강조색4 15 3" xfId="941"/>
    <cellStyle name="20% - 강조색4 15 3 2" xfId="942"/>
    <cellStyle name="20% - 강조색4 15 3 3" xfId="943"/>
    <cellStyle name="20% - 강조색4 15 3 4" xfId="5206"/>
    <cellStyle name="20% - 강조색4 15 4" xfId="944"/>
    <cellStyle name="20% - 강조색4 15 4 2" xfId="5207"/>
    <cellStyle name="20% - 강조색4 15 5" xfId="945"/>
    <cellStyle name="20% - 강조색4 15 5 2" xfId="5208"/>
    <cellStyle name="20% - 강조색4 15 6" xfId="5209"/>
    <cellStyle name="20% - 강조색4 15 7" xfId="5210"/>
    <cellStyle name="20% - 강조색4 15 8" xfId="5211"/>
    <cellStyle name="20% - 강조색4 15 9" xfId="5212"/>
    <cellStyle name="20% - 강조색4 16" xfId="946"/>
    <cellStyle name="20% - 강조색4 16 10" xfId="5213"/>
    <cellStyle name="20% - 강조색4 16 11" xfId="5214"/>
    <cellStyle name="20% - 강조색4 16 12" xfId="5215"/>
    <cellStyle name="20% - 강조색4 16 13" xfId="5216"/>
    <cellStyle name="20% - 강조색4 16 14" xfId="5217"/>
    <cellStyle name="20% - 강조색4 16 2" xfId="947"/>
    <cellStyle name="20% - 강조색4 16 2 2" xfId="948"/>
    <cellStyle name="20% - 강조색4 16 2 2 2" xfId="5218"/>
    <cellStyle name="20% - 강조색4 16 2 3" xfId="949"/>
    <cellStyle name="20% - 강조색4 16 2 4" xfId="5219"/>
    <cellStyle name="20% - 강조색4 16 3" xfId="950"/>
    <cellStyle name="20% - 강조색4 16 3 2" xfId="951"/>
    <cellStyle name="20% - 강조색4 16 3 3" xfId="952"/>
    <cellStyle name="20% - 강조색4 16 3 4" xfId="5220"/>
    <cellStyle name="20% - 강조색4 16 4" xfId="953"/>
    <cellStyle name="20% - 강조색4 16 4 2" xfId="5221"/>
    <cellStyle name="20% - 강조색4 16 5" xfId="954"/>
    <cellStyle name="20% - 강조색4 16 5 2" xfId="5222"/>
    <cellStyle name="20% - 강조색4 16 6" xfId="5223"/>
    <cellStyle name="20% - 강조색4 16 7" xfId="5224"/>
    <cellStyle name="20% - 강조색4 16 8" xfId="5225"/>
    <cellStyle name="20% - 강조색4 16 9" xfId="5226"/>
    <cellStyle name="20% - 강조색4 17" xfId="955"/>
    <cellStyle name="20% - 강조색4 17 10" xfId="5227"/>
    <cellStyle name="20% - 강조색4 17 11" xfId="5228"/>
    <cellStyle name="20% - 강조색4 17 12" xfId="5229"/>
    <cellStyle name="20% - 강조색4 17 13" xfId="5230"/>
    <cellStyle name="20% - 강조색4 17 14" xfId="5231"/>
    <cellStyle name="20% - 강조색4 17 2" xfId="956"/>
    <cellStyle name="20% - 강조색4 17 2 2" xfId="957"/>
    <cellStyle name="20% - 강조색4 17 2 3" xfId="958"/>
    <cellStyle name="20% - 강조색4 17 2 4" xfId="5232"/>
    <cellStyle name="20% - 강조색4 17 3" xfId="959"/>
    <cellStyle name="20% - 강조색4 17 3 2" xfId="5233"/>
    <cellStyle name="20% - 강조색4 17 4" xfId="960"/>
    <cellStyle name="20% - 강조색4 17 4 2" xfId="5234"/>
    <cellStyle name="20% - 강조색4 17 5" xfId="5235"/>
    <cellStyle name="20% - 강조색4 17 6" xfId="5236"/>
    <cellStyle name="20% - 강조색4 17 7" xfId="5237"/>
    <cellStyle name="20% - 강조색4 17 8" xfId="5238"/>
    <cellStyle name="20% - 강조색4 17 9" xfId="5239"/>
    <cellStyle name="20% - 강조색4 18" xfId="961"/>
    <cellStyle name="20% - 강조색4 18 10" xfId="5240"/>
    <cellStyle name="20% - 강조색4 18 11" xfId="5241"/>
    <cellStyle name="20% - 강조색4 18 12" xfId="5242"/>
    <cellStyle name="20% - 강조색4 18 13" xfId="5243"/>
    <cellStyle name="20% - 강조색4 18 14" xfId="5244"/>
    <cellStyle name="20% - 강조색4 18 2" xfId="962"/>
    <cellStyle name="20% - 강조색4 18 2 2" xfId="963"/>
    <cellStyle name="20% - 강조색4 18 2 3" xfId="964"/>
    <cellStyle name="20% - 강조색4 18 2 4" xfId="5245"/>
    <cellStyle name="20% - 강조색4 18 3" xfId="965"/>
    <cellStyle name="20% - 강조색4 18 3 2" xfId="5246"/>
    <cellStyle name="20% - 강조색4 18 4" xfId="966"/>
    <cellStyle name="20% - 강조색4 18 4 2" xfId="5247"/>
    <cellStyle name="20% - 강조색4 18 5" xfId="5248"/>
    <cellStyle name="20% - 강조색4 18 6" xfId="5249"/>
    <cellStyle name="20% - 강조색4 18 7" xfId="5250"/>
    <cellStyle name="20% - 강조색4 18 8" xfId="5251"/>
    <cellStyle name="20% - 강조색4 18 9" xfId="5252"/>
    <cellStyle name="20% - 강조색4 19" xfId="967"/>
    <cellStyle name="20% - 강조색4 19 10" xfId="5253"/>
    <cellStyle name="20% - 강조색4 19 11" xfId="5254"/>
    <cellStyle name="20% - 강조색4 19 12" xfId="5255"/>
    <cellStyle name="20% - 강조색4 19 13" xfId="5256"/>
    <cellStyle name="20% - 강조색4 19 14" xfId="5257"/>
    <cellStyle name="20% - 강조색4 19 2" xfId="968"/>
    <cellStyle name="20% - 강조색4 19 2 2" xfId="969"/>
    <cellStyle name="20% - 강조색4 19 2 3" xfId="970"/>
    <cellStyle name="20% - 강조색4 19 2 4" xfId="5258"/>
    <cellStyle name="20% - 강조색4 19 3" xfId="971"/>
    <cellStyle name="20% - 강조색4 19 3 2" xfId="5259"/>
    <cellStyle name="20% - 강조색4 19 4" xfId="972"/>
    <cellStyle name="20% - 강조색4 19 4 2" xfId="5260"/>
    <cellStyle name="20% - 강조색4 19 5" xfId="5261"/>
    <cellStyle name="20% - 강조색4 19 6" xfId="5262"/>
    <cellStyle name="20% - 강조색4 19 7" xfId="5263"/>
    <cellStyle name="20% - 강조색4 19 8" xfId="5264"/>
    <cellStyle name="20% - 강조색4 19 9" xfId="5265"/>
    <cellStyle name="20% - 강조색4 2" xfId="973"/>
    <cellStyle name="20% - 강조색4 2 10" xfId="5266"/>
    <cellStyle name="20% - 강조색4 2 11" xfId="5267"/>
    <cellStyle name="20% - 강조색4 2 12" xfId="5268"/>
    <cellStyle name="20% - 강조색4 2 13" xfId="5269"/>
    <cellStyle name="20% - 강조색4 2 2" xfId="5270"/>
    <cellStyle name="20% - 강조색4 2 2 2" xfId="5271"/>
    <cellStyle name="20% - 강조색4 2 3" xfId="5272"/>
    <cellStyle name="20% - 강조색4 2 3 2" xfId="5273"/>
    <cellStyle name="20% - 강조색4 2 4" xfId="5274"/>
    <cellStyle name="20% - 강조색4 2 4 2" xfId="5275"/>
    <cellStyle name="20% - 강조색4 2 5" xfId="5276"/>
    <cellStyle name="20% - 강조색4 2 6" xfId="5277"/>
    <cellStyle name="20% - 강조색4 2 7" xfId="5278"/>
    <cellStyle name="20% - 강조색4 2 8" xfId="5279"/>
    <cellStyle name="20% - 강조색4 2 9" xfId="5280"/>
    <cellStyle name="20% - 강조색4 20" xfId="974"/>
    <cellStyle name="20% - 강조색4 20 2" xfId="975"/>
    <cellStyle name="20% - 강조색4 20 3" xfId="976"/>
    <cellStyle name="20% - 강조색4 20 4" xfId="5281"/>
    <cellStyle name="20% - 강조색4 21" xfId="977"/>
    <cellStyle name="20% - 강조색4 21 2" xfId="978"/>
    <cellStyle name="20% - 강조색4 21 3" xfId="979"/>
    <cellStyle name="20% - 강조색4 21 4" xfId="5282"/>
    <cellStyle name="20% - 강조색4 22" xfId="980"/>
    <cellStyle name="20% - 강조색4 22 2" xfId="981"/>
    <cellStyle name="20% - 강조색4 22 3" xfId="982"/>
    <cellStyle name="20% - 강조색4 22 4" xfId="5283"/>
    <cellStyle name="20% - 강조색4 23" xfId="983"/>
    <cellStyle name="20% - 강조색4 23 2" xfId="984"/>
    <cellStyle name="20% - 강조색4 23 3" xfId="985"/>
    <cellStyle name="20% - 강조색4 23 4" xfId="5284"/>
    <cellStyle name="20% - 강조색4 24" xfId="986"/>
    <cellStyle name="20% - 강조색4 24 2" xfId="987"/>
    <cellStyle name="20% - 강조색4 24 3" xfId="988"/>
    <cellStyle name="20% - 강조색4 24 4" xfId="5285"/>
    <cellStyle name="20% - 강조색4 25" xfId="989"/>
    <cellStyle name="20% - 강조색4 25 2" xfId="990"/>
    <cellStyle name="20% - 강조색4 25 3" xfId="991"/>
    <cellStyle name="20% - 강조색4 25 4" xfId="5286"/>
    <cellStyle name="20% - 강조색4 26" xfId="992"/>
    <cellStyle name="20% - 강조색4 26 2" xfId="993"/>
    <cellStyle name="20% - 강조색4 26 3" xfId="994"/>
    <cellStyle name="20% - 강조색4 26 4" xfId="5287"/>
    <cellStyle name="20% - 강조색4 27" xfId="995"/>
    <cellStyle name="20% - 강조색4 27 2" xfId="996"/>
    <cellStyle name="20% - 강조색4 27 3" xfId="997"/>
    <cellStyle name="20% - 강조색4 27 4" xfId="5288"/>
    <cellStyle name="20% - 강조색4 28" xfId="998"/>
    <cellStyle name="20% - 강조색4 28 2" xfId="999"/>
    <cellStyle name="20% - 강조색4 28 3" xfId="1000"/>
    <cellStyle name="20% - 강조색4 28 4" xfId="5289"/>
    <cellStyle name="20% - 강조색4 29" xfId="1001"/>
    <cellStyle name="20% - 강조색4 29 2" xfId="1002"/>
    <cellStyle name="20% - 강조색4 29 3" xfId="1003"/>
    <cellStyle name="20% - 강조색4 29 4" xfId="5290"/>
    <cellStyle name="20% - 강조색4 3" xfId="1004"/>
    <cellStyle name="20% - 강조색4 3 10" xfId="5291"/>
    <cellStyle name="20% - 강조색4 3 11" xfId="5292"/>
    <cellStyle name="20% - 강조색4 3 12" xfId="5293"/>
    <cellStyle name="20% - 강조색4 3 13" xfId="5294"/>
    <cellStyle name="20% - 강조색4 3 14" xfId="5295"/>
    <cellStyle name="20% - 강조색4 3 2" xfId="1005"/>
    <cellStyle name="20% - 강조색4 3 2 2" xfId="1006"/>
    <cellStyle name="20% - 강조색4 3 2 2 2" xfId="1007"/>
    <cellStyle name="20% - 강조색4 3 2 2 3" xfId="1008"/>
    <cellStyle name="20% - 강조색4 3 2 2 4" xfId="5296"/>
    <cellStyle name="20% - 강조색4 3 2 3" xfId="1009"/>
    <cellStyle name="20% - 강조색4 3 2 3 2" xfId="1010"/>
    <cellStyle name="20% - 강조색4 3 2 3 3" xfId="1011"/>
    <cellStyle name="20% - 강조색4 3 2 4" xfId="1012"/>
    <cellStyle name="20% - 강조색4 3 2 5" xfId="1013"/>
    <cellStyle name="20% - 강조색4 3 2 6" xfId="5297"/>
    <cellStyle name="20% - 강조색4 3 3" xfId="1014"/>
    <cellStyle name="20% - 강조색4 3 3 2" xfId="1015"/>
    <cellStyle name="20% - 강조색4 3 3 2 2" xfId="1016"/>
    <cellStyle name="20% - 강조색4 3 3 2 3" xfId="1017"/>
    <cellStyle name="20% - 강조색4 3 3 3" xfId="1018"/>
    <cellStyle name="20% - 강조색4 3 3 3 2" xfId="1019"/>
    <cellStyle name="20% - 강조색4 3 3 3 3" xfId="1020"/>
    <cellStyle name="20% - 강조색4 3 3 4" xfId="1021"/>
    <cellStyle name="20% - 강조색4 3 3 5" xfId="1022"/>
    <cellStyle name="20% - 강조색4 3 3 6" xfId="5298"/>
    <cellStyle name="20% - 강조색4 3 4" xfId="1023"/>
    <cellStyle name="20% - 강조색4 3 4 2" xfId="1024"/>
    <cellStyle name="20% - 강조색4 3 4 3" xfId="1025"/>
    <cellStyle name="20% - 강조색4 3 4 4" xfId="5299"/>
    <cellStyle name="20% - 강조색4 3 5" xfId="1026"/>
    <cellStyle name="20% - 강조색4 3 5 2" xfId="1027"/>
    <cellStyle name="20% - 강조색4 3 5 3" xfId="1028"/>
    <cellStyle name="20% - 강조색4 3 5 4" xfId="5300"/>
    <cellStyle name="20% - 강조색4 3 6" xfId="1029"/>
    <cellStyle name="20% - 강조색4 3 6 2" xfId="5301"/>
    <cellStyle name="20% - 강조색4 3 7" xfId="1030"/>
    <cellStyle name="20% - 강조색4 3 7 2" xfId="5302"/>
    <cellStyle name="20% - 강조색4 3 8" xfId="5303"/>
    <cellStyle name="20% - 강조색4 3 9" xfId="5304"/>
    <cellStyle name="20% - 강조색4 30" xfId="1031"/>
    <cellStyle name="20% - 강조색4 30 2" xfId="1032"/>
    <cellStyle name="20% - 강조색4 30 3" xfId="5305"/>
    <cellStyle name="20% - 강조색4 31" xfId="1033"/>
    <cellStyle name="20% - 강조색4 31 2" xfId="5306"/>
    <cellStyle name="20% - 강조색4 32" xfId="1034"/>
    <cellStyle name="20% - 강조색4 32 2" xfId="5307"/>
    <cellStyle name="20% - 강조색4 33" xfId="1035"/>
    <cellStyle name="20% - 강조색4 34" xfId="1036"/>
    <cellStyle name="20% - 강조색4 35" xfId="1037"/>
    <cellStyle name="20% - 강조색4 36" xfId="1038"/>
    <cellStyle name="20% - 강조색4 37" xfId="1039"/>
    <cellStyle name="20% - 강조색4 38" xfId="1040"/>
    <cellStyle name="20% - 강조색4 4" xfId="1041"/>
    <cellStyle name="20% - 강조색4 4 10" xfId="5308"/>
    <cellStyle name="20% - 강조색4 4 11" xfId="5309"/>
    <cellStyle name="20% - 강조색4 4 12" xfId="5310"/>
    <cellStyle name="20% - 강조색4 4 13" xfId="5311"/>
    <cellStyle name="20% - 강조색4 4 14" xfId="5312"/>
    <cellStyle name="20% - 강조색4 4 2" xfId="1042"/>
    <cellStyle name="20% - 강조색4 4 2 2" xfId="1043"/>
    <cellStyle name="20% - 강조색4 4 2 2 2" xfId="1044"/>
    <cellStyle name="20% - 강조색4 4 2 2 3" xfId="1045"/>
    <cellStyle name="20% - 강조색4 4 2 2 4" xfId="5313"/>
    <cellStyle name="20% - 강조색4 4 2 3" xfId="1046"/>
    <cellStyle name="20% - 강조색4 4 2 3 2" xfId="1047"/>
    <cellStyle name="20% - 강조색4 4 2 3 3" xfId="1048"/>
    <cellStyle name="20% - 강조색4 4 2 4" xfId="1049"/>
    <cellStyle name="20% - 강조색4 4 2 5" xfId="1050"/>
    <cellStyle name="20% - 강조색4 4 2 6" xfId="5314"/>
    <cellStyle name="20% - 강조색4 4 3" xfId="1051"/>
    <cellStyle name="20% - 강조색4 4 3 2" xfId="1052"/>
    <cellStyle name="20% - 강조색4 4 3 2 2" xfId="1053"/>
    <cellStyle name="20% - 강조색4 4 3 2 3" xfId="1054"/>
    <cellStyle name="20% - 강조색4 4 3 3" xfId="1055"/>
    <cellStyle name="20% - 강조색4 4 3 3 2" xfId="1056"/>
    <cellStyle name="20% - 강조색4 4 3 3 3" xfId="1057"/>
    <cellStyle name="20% - 강조색4 4 3 4" xfId="1058"/>
    <cellStyle name="20% - 강조색4 4 3 5" xfId="1059"/>
    <cellStyle name="20% - 강조색4 4 3 6" xfId="5315"/>
    <cellStyle name="20% - 강조색4 4 4" xfId="1060"/>
    <cellStyle name="20% - 강조색4 4 4 2" xfId="1061"/>
    <cellStyle name="20% - 강조색4 4 4 3" xfId="1062"/>
    <cellStyle name="20% - 강조색4 4 4 4" xfId="5316"/>
    <cellStyle name="20% - 강조색4 4 5" xfId="1063"/>
    <cellStyle name="20% - 강조색4 4 5 2" xfId="1064"/>
    <cellStyle name="20% - 강조색4 4 5 3" xfId="1065"/>
    <cellStyle name="20% - 강조색4 4 5 4" xfId="5317"/>
    <cellStyle name="20% - 강조색4 4 6" xfId="1066"/>
    <cellStyle name="20% - 강조색4 4 6 2" xfId="5318"/>
    <cellStyle name="20% - 강조색4 4 7" xfId="1067"/>
    <cellStyle name="20% - 강조색4 4 7 2" xfId="5319"/>
    <cellStyle name="20% - 강조색4 4 8" xfId="5320"/>
    <cellStyle name="20% - 강조색4 4 9" xfId="5321"/>
    <cellStyle name="20% - 강조색4 5" xfId="1068"/>
    <cellStyle name="20% - 강조색4 5 10" xfId="5322"/>
    <cellStyle name="20% - 강조색4 5 11" xfId="5323"/>
    <cellStyle name="20% - 강조색4 5 12" xfId="5324"/>
    <cellStyle name="20% - 강조색4 5 13" xfId="5325"/>
    <cellStyle name="20% - 강조색4 5 14" xfId="5326"/>
    <cellStyle name="20% - 강조색4 5 2" xfId="1069"/>
    <cellStyle name="20% - 강조색4 5 2 2" xfId="1070"/>
    <cellStyle name="20% - 강조색4 5 2 2 2" xfId="1071"/>
    <cellStyle name="20% - 강조색4 5 2 2 3" xfId="1072"/>
    <cellStyle name="20% - 강조색4 5 2 2 4" xfId="5327"/>
    <cellStyle name="20% - 강조색4 5 2 3" xfId="1073"/>
    <cellStyle name="20% - 강조색4 5 2 3 2" xfId="1074"/>
    <cellStyle name="20% - 강조색4 5 2 3 3" xfId="1075"/>
    <cellStyle name="20% - 강조색4 5 2 4" xfId="1076"/>
    <cellStyle name="20% - 강조색4 5 2 5" xfId="1077"/>
    <cellStyle name="20% - 강조색4 5 2 6" xfId="5328"/>
    <cellStyle name="20% - 강조색4 5 3" xfId="1078"/>
    <cellStyle name="20% - 강조색4 5 3 2" xfId="1079"/>
    <cellStyle name="20% - 강조색4 5 3 2 2" xfId="1080"/>
    <cellStyle name="20% - 강조색4 5 3 2 3" xfId="1081"/>
    <cellStyle name="20% - 강조색4 5 3 3" xfId="1082"/>
    <cellStyle name="20% - 강조색4 5 3 3 2" xfId="1083"/>
    <cellStyle name="20% - 강조색4 5 3 3 3" xfId="1084"/>
    <cellStyle name="20% - 강조색4 5 3 4" xfId="1085"/>
    <cellStyle name="20% - 강조색4 5 3 5" xfId="1086"/>
    <cellStyle name="20% - 강조색4 5 3 6" xfId="5329"/>
    <cellStyle name="20% - 강조색4 5 4" xfId="1087"/>
    <cellStyle name="20% - 강조색4 5 4 2" xfId="1088"/>
    <cellStyle name="20% - 강조색4 5 4 3" xfId="1089"/>
    <cellStyle name="20% - 강조색4 5 4 4" xfId="5330"/>
    <cellStyle name="20% - 강조색4 5 5" xfId="1090"/>
    <cellStyle name="20% - 강조색4 5 5 2" xfId="1091"/>
    <cellStyle name="20% - 강조색4 5 5 3" xfId="1092"/>
    <cellStyle name="20% - 강조색4 5 5 4" xfId="5331"/>
    <cellStyle name="20% - 강조색4 5 6" xfId="1093"/>
    <cellStyle name="20% - 강조색4 5 6 2" xfId="5332"/>
    <cellStyle name="20% - 강조색4 5 7" xfId="1094"/>
    <cellStyle name="20% - 강조색4 5 7 2" xfId="5333"/>
    <cellStyle name="20% - 강조색4 5 8" xfId="5334"/>
    <cellStyle name="20% - 강조색4 5 9" xfId="5335"/>
    <cellStyle name="20% - 강조색4 6" xfId="1095"/>
    <cellStyle name="20% - 강조색4 6 10" xfId="5336"/>
    <cellStyle name="20% - 강조색4 6 11" xfId="5337"/>
    <cellStyle name="20% - 강조색4 6 12" xfId="5338"/>
    <cellStyle name="20% - 강조색4 6 13" xfId="5339"/>
    <cellStyle name="20% - 강조색4 6 14" xfId="5340"/>
    <cellStyle name="20% - 강조색4 6 2" xfId="1096"/>
    <cellStyle name="20% - 강조색4 6 2 2" xfId="1097"/>
    <cellStyle name="20% - 강조색4 6 2 2 2" xfId="1098"/>
    <cellStyle name="20% - 강조색4 6 2 2 3" xfId="1099"/>
    <cellStyle name="20% - 강조색4 6 2 2 4" xfId="5341"/>
    <cellStyle name="20% - 강조색4 6 2 3" xfId="1100"/>
    <cellStyle name="20% - 강조색4 6 2 3 2" xfId="1101"/>
    <cellStyle name="20% - 강조색4 6 2 3 3" xfId="1102"/>
    <cellStyle name="20% - 강조색4 6 2 4" xfId="1103"/>
    <cellStyle name="20% - 강조색4 6 2 5" xfId="1104"/>
    <cellStyle name="20% - 강조색4 6 2 6" xfId="5342"/>
    <cellStyle name="20% - 강조색4 6 3" xfId="1105"/>
    <cellStyle name="20% - 강조색4 6 3 2" xfId="1106"/>
    <cellStyle name="20% - 강조색4 6 3 2 2" xfId="1107"/>
    <cellStyle name="20% - 강조색4 6 3 2 3" xfId="1108"/>
    <cellStyle name="20% - 강조색4 6 3 3" xfId="1109"/>
    <cellStyle name="20% - 강조색4 6 3 3 2" xfId="1110"/>
    <cellStyle name="20% - 강조색4 6 3 3 3" xfId="1111"/>
    <cellStyle name="20% - 강조색4 6 3 4" xfId="1112"/>
    <cellStyle name="20% - 강조색4 6 3 5" xfId="1113"/>
    <cellStyle name="20% - 강조색4 6 3 6" xfId="5343"/>
    <cellStyle name="20% - 강조색4 6 4" xfId="1114"/>
    <cellStyle name="20% - 강조색4 6 4 2" xfId="1115"/>
    <cellStyle name="20% - 강조색4 6 4 3" xfId="1116"/>
    <cellStyle name="20% - 강조색4 6 4 4" xfId="5344"/>
    <cellStyle name="20% - 강조색4 6 5" xfId="1117"/>
    <cellStyle name="20% - 강조색4 6 5 2" xfId="1118"/>
    <cellStyle name="20% - 강조색4 6 5 3" xfId="1119"/>
    <cellStyle name="20% - 강조색4 6 5 4" xfId="5345"/>
    <cellStyle name="20% - 강조색4 6 6" xfId="1120"/>
    <cellStyle name="20% - 강조색4 6 6 2" xfId="5346"/>
    <cellStyle name="20% - 강조색4 6 7" xfId="1121"/>
    <cellStyle name="20% - 강조색4 6 7 2" xfId="5347"/>
    <cellStyle name="20% - 강조색4 6 8" xfId="5348"/>
    <cellStyle name="20% - 강조색4 6 9" xfId="5349"/>
    <cellStyle name="20% - 강조색4 7" xfId="1122"/>
    <cellStyle name="20% - 강조색4 7 10" xfId="5350"/>
    <cellStyle name="20% - 강조색4 7 11" xfId="5351"/>
    <cellStyle name="20% - 강조색4 7 12" xfId="5352"/>
    <cellStyle name="20% - 강조색4 7 13" xfId="5353"/>
    <cellStyle name="20% - 강조색4 7 14" xfId="5354"/>
    <cellStyle name="20% - 강조색4 7 2" xfId="1123"/>
    <cellStyle name="20% - 강조색4 7 2 2" xfId="1124"/>
    <cellStyle name="20% - 강조색4 7 2 2 2" xfId="1125"/>
    <cellStyle name="20% - 강조색4 7 2 2 3" xfId="1126"/>
    <cellStyle name="20% - 강조색4 7 2 2 4" xfId="5355"/>
    <cellStyle name="20% - 강조색4 7 2 3" xfId="1127"/>
    <cellStyle name="20% - 강조색4 7 2 3 2" xfId="1128"/>
    <cellStyle name="20% - 강조색4 7 2 3 3" xfId="1129"/>
    <cellStyle name="20% - 강조색4 7 2 4" xfId="1130"/>
    <cellStyle name="20% - 강조색4 7 2 5" xfId="1131"/>
    <cellStyle name="20% - 강조색4 7 2 6" xfId="5356"/>
    <cellStyle name="20% - 강조색4 7 3" xfId="1132"/>
    <cellStyle name="20% - 강조색4 7 3 2" xfId="1133"/>
    <cellStyle name="20% - 강조색4 7 3 2 2" xfId="1134"/>
    <cellStyle name="20% - 강조색4 7 3 2 3" xfId="1135"/>
    <cellStyle name="20% - 강조색4 7 3 3" xfId="1136"/>
    <cellStyle name="20% - 강조색4 7 3 3 2" xfId="1137"/>
    <cellStyle name="20% - 강조색4 7 3 3 3" xfId="1138"/>
    <cellStyle name="20% - 강조색4 7 3 4" xfId="1139"/>
    <cellStyle name="20% - 강조색4 7 3 5" xfId="1140"/>
    <cellStyle name="20% - 강조색4 7 3 6" xfId="5357"/>
    <cellStyle name="20% - 강조색4 7 4" xfId="1141"/>
    <cellStyle name="20% - 강조색4 7 4 2" xfId="1142"/>
    <cellStyle name="20% - 강조색4 7 4 3" xfId="1143"/>
    <cellStyle name="20% - 강조색4 7 4 4" xfId="5358"/>
    <cellStyle name="20% - 강조색4 7 5" xfId="1144"/>
    <cellStyle name="20% - 강조색4 7 5 2" xfId="1145"/>
    <cellStyle name="20% - 강조색4 7 5 3" xfId="1146"/>
    <cellStyle name="20% - 강조색4 7 5 4" xfId="5359"/>
    <cellStyle name="20% - 강조색4 7 6" xfId="1147"/>
    <cellStyle name="20% - 강조색4 7 6 2" xfId="5360"/>
    <cellStyle name="20% - 강조색4 7 7" xfId="1148"/>
    <cellStyle name="20% - 강조색4 7 7 2" xfId="5361"/>
    <cellStyle name="20% - 강조색4 7 8" xfId="5362"/>
    <cellStyle name="20% - 강조색4 7 9" xfId="5363"/>
    <cellStyle name="20% - 강조색4 8" xfId="1149"/>
    <cellStyle name="20% - 강조색4 8 10" xfId="5364"/>
    <cellStyle name="20% - 강조색4 8 11" xfId="5365"/>
    <cellStyle name="20% - 강조색4 8 12" xfId="5366"/>
    <cellStyle name="20% - 강조색4 8 13" xfId="5367"/>
    <cellStyle name="20% - 강조색4 8 14" xfId="5368"/>
    <cellStyle name="20% - 강조색4 8 2" xfId="1150"/>
    <cellStyle name="20% - 강조색4 8 2 2" xfId="1151"/>
    <cellStyle name="20% - 강조색4 8 2 2 2" xfId="1152"/>
    <cellStyle name="20% - 강조색4 8 2 2 3" xfId="1153"/>
    <cellStyle name="20% - 강조색4 8 2 2 4" xfId="5369"/>
    <cellStyle name="20% - 강조색4 8 2 3" xfId="1154"/>
    <cellStyle name="20% - 강조색4 8 2 3 2" xfId="1155"/>
    <cellStyle name="20% - 강조색4 8 2 3 3" xfId="1156"/>
    <cellStyle name="20% - 강조색4 8 2 4" xfId="1157"/>
    <cellStyle name="20% - 강조색4 8 2 5" xfId="1158"/>
    <cellStyle name="20% - 강조색4 8 2 6" xfId="5370"/>
    <cellStyle name="20% - 강조색4 8 3" xfId="1159"/>
    <cellStyle name="20% - 강조색4 8 3 2" xfId="1160"/>
    <cellStyle name="20% - 강조색4 8 3 2 2" xfId="1161"/>
    <cellStyle name="20% - 강조색4 8 3 2 3" xfId="1162"/>
    <cellStyle name="20% - 강조색4 8 3 3" xfId="1163"/>
    <cellStyle name="20% - 강조색4 8 3 3 2" xfId="1164"/>
    <cellStyle name="20% - 강조색4 8 3 3 3" xfId="1165"/>
    <cellStyle name="20% - 강조색4 8 3 4" xfId="1166"/>
    <cellStyle name="20% - 강조색4 8 3 5" xfId="1167"/>
    <cellStyle name="20% - 강조색4 8 3 6" xfId="5371"/>
    <cellStyle name="20% - 강조색4 8 4" xfId="1168"/>
    <cellStyle name="20% - 강조색4 8 4 2" xfId="1169"/>
    <cellStyle name="20% - 강조색4 8 4 3" xfId="1170"/>
    <cellStyle name="20% - 강조색4 8 4 4" xfId="5372"/>
    <cellStyle name="20% - 강조색4 8 5" xfId="1171"/>
    <cellStyle name="20% - 강조색4 8 5 2" xfId="1172"/>
    <cellStyle name="20% - 강조색4 8 5 3" xfId="1173"/>
    <cellStyle name="20% - 강조색4 8 5 4" xfId="5373"/>
    <cellStyle name="20% - 강조색4 8 6" xfId="1174"/>
    <cellStyle name="20% - 강조색4 8 6 2" xfId="5374"/>
    <cellStyle name="20% - 강조색4 8 7" xfId="1175"/>
    <cellStyle name="20% - 강조색4 8 7 2" xfId="5375"/>
    <cellStyle name="20% - 강조색4 8 8" xfId="5376"/>
    <cellStyle name="20% - 강조색4 8 9" xfId="5377"/>
    <cellStyle name="20% - 강조색4 9" xfId="1176"/>
    <cellStyle name="20% - 강조색4 9 10" xfId="5378"/>
    <cellStyle name="20% - 강조색4 9 11" xfId="5379"/>
    <cellStyle name="20% - 강조색4 9 12" xfId="5380"/>
    <cellStyle name="20% - 강조색4 9 13" xfId="5381"/>
    <cellStyle name="20% - 강조색4 9 14" xfId="5382"/>
    <cellStyle name="20% - 강조색4 9 2" xfId="1177"/>
    <cellStyle name="20% - 강조색4 9 2 2" xfId="1178"/>
    <cellStyle name="20% - 강조색4 9 2 2 2" xfId="5383"/>
    <cellStyle name="20% - 강조색4 9 2 3" xfId="1179"/>
    <cellStyle name="20% - 강조색4 9 2 4" xfId="5384"/>
    <cellStyle name="20% - 강조색4 9 3" xfId="1180"/>
    <cellStyle name="20% - 강조색4 9 3 2" xfId="1181"/>
    <cellStyle name="20% - 강조색4 9 3 3" xfId="1182"/>
    <cellStyle name="20% - 강조색4 9 3 4" xfId="5385"/>
    <cellStyle name="20% - 강조색4 9 4" xfId="1183"/>
    <cellStyle name="20% - 강조색4 9 4 2" xfId="5386"/>
    <cellStyle name="20% - 강조색4 9 5" xfId="1184"/>
    <cellStyle name="20% - 강조색4 9 5 2" xfId="5387"/>
    <cellStyle name="20% - 강조색4 9 6" xfId="5388"/>
    <cellStyle name="20% - 강조색4 9 7" xfId="5389"/>
    <cellStyle name="20% - 강조색4 9 8" xfId="5390"/>
    <cellStyle name="20% - 강조색4 9 9" xfId="5391"/>
    <cellStyle name="20% - 강조색5" xfId="4330" builtinId="46" customBuiltin="1"/>
    <cellStyle name="20% - 강조색5 10" xfId="1185"/>
    <cellStyle name="20% - 강조색5 10 10" xfId="5392"/>
    <cellStyle name="20% - 강조색5 10 11" xfId="5393"/>
    <cellStyle name="20% - 강조색5 10 12" xfId="5394"/>
    <cellStyle name="20% - 강조색5 10 13" xfId="5395"/>
    <cellStyle name="20% - 강조색5 10 14" xfId="5396"/>
    <cellStyle name="20% - 강조색5 10 2" xfId="1186"/>
    <cellStyle name="20% - 강조색5 10 2 2" xfId="1187"/>
    <cellStyle name="20% - 강조색5 10 2 2 2" xfId="5397"/>
    <cellStyle name="20% - 강조색5 10 2 3" xfId="1188"/>
    <cellStyle name="20% - 강조색5 10 2 4" xfId="5398"/>
    <cellStyle name="20% - 강조색5 10 3" xfId="1189"/>
    <cellStyle name="20% - 강조색5 10 3 2" xfId="1190"/>
    <cellStyle name="20% - 강조색5 10 3 3" xfId="1191"/>
    <cellStyle name="20% - 강조색5 10 3 4" xfId="5399"/>
    <cellStyle name="20% - 강조색5 10 4" xfId="1192"/>
    <cellStyle name="20% - 강조색5 10 4 2" xfId="5400"/>
    <cellStyle name="20% - 강조색5 10 5" xfId="1193"/>
    <cellStyle name="20% - 강조색5 10 5 2" xfId="5401"/>
    <cellStyle name="20% - 강조색5 10 6" xfId="5402"/>
    <cellStyle name="20% - 강조색5 10 7" xfId="5403"/>
    <cellStyle name="20% - 강조색5 10 8" xfId="5404"/>
    <cellStyle name="20% - 강조색5 10 9" xfId="5405"/>
    <cellStyle name="20% - 강조색5 11" xfId="1194"/>
    <cellStyle name="20% - 강조색5 11 10" xfId="5406"/>
    <cellStyle name="20% - 강조색5 11 11" xfId="5407"/>
    <cellStyle name="20% - 강조색5 11 12" xfId="5408"/>
    <cellStyle name="20% - 강조색5 11 13" xfId="5409"/>
    <cellStyle name="20% - 강조색5 11 14" xfId="5410"/>
    <cellStyle name="20% - 강조색5 11 2" xfId="1195"/>
    <cellStyle name="20% - 강조색5 11 2 2" xfId="1196"/>
    <cellStyle name="20% - 강조색5 11 2 2 2" xfId="5411"/>
    <cellStyle name="20% - 강조색5 11 2 3" xfId="1197"/>
    <cellStyle name="20% - 강조색5 11 2 4" xfId="5412"/>
    <cellStyle name="20% - 강조색5 11 3" xfId="1198"/>
    <cellStyle name="20% - 강조색5 11 3 2" xfId="1199"/>
    <cellStyle name="20% - 강조색5 11 3 3" xfId="1200"/>
    <cellStyle name="20% - 강조색5 11 3 4" xfId="5413"/>
    <cellStyle name="20% - 강조색5 11 4" xfId="1201"/>
    <cellStyle name="20% - 강조색5 11 4 2" xfId="5414"/>
    <cellStyle name="20% - 강조색5 11 5" xfId="1202"/>
    <cellStyle name="20% - 강조색5 11 5 2" xfId="5415"/>
    <cellStyle name="20% - 강조색5 11 6" xfId="5416"/>
    <cellStyle name="20% - 강조색5 11 7" xfId="5417"/>
    <cellStyle name="20% - 강조색5 11 8" xfId="5418"/>
    <cellStyle name="20% - 강조색5 11 9" xfId="5419"/>
    <cellStyle name="20% - 강조색5 12" xfId="1203"/>
    <cellStyle name="20% - 강조색5 12 10" xfId="5420"/>
    <cellStyle name="20% - 강조색5 12 11" xfId="5421"/>
    <cellStyle name="20% - 강조색5 12 12" xfId="5422"/>
    <cellStyle name="20% - 강조색5 12 13" xfId="5423"/>
    <cellStyle name="20% - 강조색5 12 14" xfId="5424"/>
    <cellStyle name="20% - 강조색5 12 2" xfId="1204"/>
    <cellStyle name="20% - 강조색5 12 2 2" xfId="1205"/>
    <cellStyle name="20% - 강조색5 12 2 2 2" xfId="5425"/>
    <cellStyle name="20% - 강조색5 12 2 3" xfId="1206"/>
    <cellStyle name="20% - 강조색5 12 2 4" xfId="5426"/>
    <cellStyle name="20% - 강조색5 12 3" xfId="1207"/>
    <cellStyle name="20% - 강조색5 12 3 2" xfId="1208"/>
    <cellStyle name="20% - 강조색5 12 3 3" xfId="1209"/>
    <cellStyle name="20% - 강조색5 12 3 4" xfId="5427"/>
    <cellStyle name="20% - 강조색5 12 4" xfId="1210"/>
    <cellStyle name="20% - 강조색5 12 4 2" xfId="5428"/>
    <cellStyle name="20% - 강조색5 12 5" xfId="1211"/>
    <cellStyle name="20% - 강조색5 12 5 2" xfId="5429"/>
    <cellStyle name="20% - 강조색5 12 6" xfId="5430"/>
    <cellStyle name="20% - 강조색5 12 7" xfId="5431"/>
    <cellStyle name="20% - 강조색5 12 8" xfId="5432"/>
    <cellStyle name="20% - 강조색5 12 9" xfId="5433"/>
    <cellStyle name="20% - 강조색5 13" xfId="1212"/>
    <cellStyle name="20% - 강조색5 13 10" xfId="5434"/>
    <cellStyle name="20% - 강조색5 13 11" xfId="5435"/>
    <cellStyle name="20% - 강조색5 13 12" xfId="5436"/>
    <cellStyle name="20% - 강조색5 13 13" xfId="5437"/>
    <cellStyle name="20% - 강조색5 13 14" xfId="5438"/>
    <cellStyle name="20% - 강조색5 13 2" xfId="1213"/>
    <cellStyle name="20% - 강조색5 13 2 2" xfId="1214"/>
    <cellStyle name="20% - 강조색5 13 2 2 2" xfId="5439"/>
    <cellStyle name="20% - 강조색5 13 2 3" xfId="1215"/>
    <cellStyle name="20% - 강조색5 13 2 4" xfId="5440"/>
    <cellStyle name="20% - 강조색5 13 3" xfId="1216"/>
    <cellStyle name="20% - 강조색5 13 3 2" xfId="1217"/>
    <cellStyle name="20% - 강조색5 13 3 3" xfId="1218"/>
    <cellStyle name="20% - 강조색5 13 3 4" xfId="5441"/>
    <cellStyle name="20% - 강조색5 13 4" xfId="1219"/>
    <cellStyle name="20% - 강조색5 13 4 2" xfId="5442"/>
    <cellStyle name="20% - 강조색5 13 5" xfId="1220"/>
    <cellStyle name="20% - 강조색5 13 5 2" xfId="5443"/>
    <cellStyle name="20% - 강조색5 13 6" xfId="5444"/>
    <cellStyle name="20% - 강조색5 13 7" xfId="5445"/>
    <cellStyle name="20% - 강조색5 13 8" xfId="5446"/>
    <cellStyle name="20% - 강조색5 13 9" xfId="5447"/>
    <cellStyle name="20% - 강조색5 14" xfId="1221"/>
    <cellStyle name="20% - 강조색5 14 10" xfId="5448"/>
    <cellStyle name="20% - 강조색5 14 11" xfId="5449"/>
    <cellStyle name="20% - 강조색5 14 12" xfId="5450"/>
    <cellStyle name="20% - 강조색5 14 13" xfId="5451"/>
    <cellStyle name="20% - 강조색5 14 14" xfId="5452"/>
    <cellStyle name="20% - 강조색5 14 2" xfId="1222"/>
    <cellStyle name="20% - 강조색5 14 2 2" xfId="1223"/>
    <cellStyle name="20% - 강조색5 14 2 2 2" xfId="5453"/>
    <cellStyle name="20% - 강조색5 14 2 3" xfId="1224"/>
    <cellStyle name="20% - 강조색5 14 2 4" xfId="5454"/>
    <cellStyle name="20% - 강조색5 14 3" xfId="1225"/>
    <cellStyle name="20% - 강조색5 14 3 2" xfId="1226"/>
    <cellStyle name="20% - 강조색5 14 3 3" xfId="1227"/>
    <cellStyle name="20% - 강조색5 14 3 4" xfId="5455"/>
    <cellStyle name="20% - 강조색5 14 4" xfId="1228"/>
    <cellStyle name="20% - 강조색5 14 4 2" xfId="5456"/>
    <cellStyle name="20% - 강조색5 14 5" xfId="1229"/>
    <cellStyle name="20% - 강조색5 14 5 2" xfId="5457"/>
    <cellStyle name="20% - 강조색5 14 6" xfId="5458"/>
    <cellStyle name="20% - 강조색5 14 7" xfId="5459"/>
    <cellStyle name="20% - 강조색5 14 8" xfId="5460"/>
    <cellStyle name="20% - 강조색5 14 9" xfId="5461"/>
    <cellStyle name="20% - 강조색5 15" xfId="1230"/>
    <cellStyle name="20% - 강조색5 15 10" xfId="5462"/>
    <cellStyle name="20% - 강조색5 15 11" xfId="5463"/>
    <cellStyle name="20% - 강조색5 15 12" xfId="5464"/>
    <cellStyle name="20% - 강조색5 15 13" xfId="5465"/>
    <cellStyle name="20% - 강조색5 15 14" xfId="5466"/>
    <cellStyle name="20% - 강조색5 15 2" xfId="1231"/>
    <cellStyle name="20% - 강조색5 15 2 2" xfId="1232"/>
    <cellStyle name="20% - 강조색5 15 2 2 2" xfId="5467"/>
    <cellStyle name="20% - 강조색5 15 2 3" xfId="1233"/>
    <cellStyle name="20% - 강조색5 15 2 4" xfId="5468"/>
    <cellStyle name="20% - 강조색5 15 3" xfId="1234"/>
    <cellStyle name="20% - 강조색5 15 3 2" xfId="1235"/>
    <cellStyle name="20% - 강조색5 15 3 3" xfId="1236"/>
    <cellStyle name="20% - 강조색5 15 3 4" xfId="5469"/>
    <cellStyle name="20% - 강조색5 15 4" xfId="1237"/>
    <cellStyle name="20% - 강조색5 15 4 2" xfId="5470"/>
    <cellStyle name="20% - 강조색5 15 5" xfId="1238"/>
    <cellStyle name="20% - 강조색5 15 5 2" xfId="5471"/>
    <cellStyle name="20% - 강조색5 15 6" xfId="5472"/>
    <cellStyle name="20% - 강조색5 15 7" xfId="5473"/>
    <cellStyle name="20% - 강조색5 15 8" xfId="5474"/>
    <cellStyle name="20% - 강조색5 15 9" xfId="5475"/>
    <cellStyle name="20% - 강조색5 16" xfId="1239"/>
    <cellStyle name="20% - 강조색5 16 10" xfId="5476"/>
    <cellStyle name="20% - 강조색5 16 11" xfId="5477"/>
    <cellStyle name="20% - 강조색5 16 12" xfId="5478"/>
    <cellStyle name="20% - 강조색5 16 13" xfId="5479"/>
    <cellStyle name="20% - 강조색5 16 14" xfId="5480"/>
    <cellStyle name="20% - 강조색5 16 2" xfId="1240"/>
    <cellStyle name="20% - 강조색5 16 2 2" xfId="1241"/>
    <cellStyle name="20% - 강조색5 16 2 2 2" xfId="5481"/>
    <cellStyle name="20% - 강조색5 16 2 3" xfId="1242"/>
    <cellStyle name="20% - 강조색5 16 2 4" xfId="5482"/>
    <cellStyle name="20% - 강조색5 16 3" xfId="1243"/>
    <cellStyle name="20% - 강조색5 16 3 2" xfId="1244"/>
    <cellStyle name="20% - 강조색5 16 3 3" xfId="1245"/>
    <cellStyle name="20% - 강조색5 16 3 4" xfId="5483"/>
    <cellStyle name="20% - 강조색5 16 4" xfId="1246"/>
    <cellStyle name="20% - 강조색5 16 4 2" xfId="5484"/>
    <cellStyle name="20% - 강조색5 16 5" xfId="1247"/>
    <cellStyle name="20% - 강조색5 16 5 2" xfId="5485"/>
    <cellStyle name="20% - 강조색5 16 6" xfId="5486"/>
    <cellStyle name="20% - 강조색5 16 7" xfId="5487"/>
    <cellStyle name="20% - 강조색5 16 8" xfId="5488"/>
    <cellStyle name="20% - 강조색5 16 9" xfId="5489"/>
    <cellStyle name="20% - 강조색5 17" xfId="1248"/>
    <cellStyle name="20% - 강조색5 17 10" xfId="5490"/>
    <cellStyle name="20% - 강조색5 17 11" xfId="5491"/>
    <cellStyle name="20% - 강조색5 17 12" xfId="5492"/>
    <cellStyle name="20% - 강조색5 17 13" xfId="5493"/>
    <cellStyle name="20% - 강조색5 17 14" xfId="5494"/>
    <cellStyle name="20% - 강조색5 17 2" xfId="1249"/>
    <cellStyle name="20% - 강조색5 17 2 2" xfId="1250"/>
    <cellStyle name="20% - 강조색5 17 2 3" xfId="1251"/>
    <cellStyle name="20% - 강조색5 17 2 4" xfId="5495"/>
    <cellStyle name="20% - 강조색5 17 3" xfId="1252"/>
    <cellStyle name="20% - 강조색5 17 3 2" xfId="5496"/>
    <cellStyle name="20% - 강조색5 17 4" xfId="1253"/>
    <cellStyle name="20% - 강조색5 17 4 2" xfId="5497"/>
    <cellStyle name="20% - 강조색5 17 5" xfId="5498"/>
    <cellStyle name="20% - 강조색5 17 6" xfId="5499"/>
    <cellStyle name="20% - 강조색5 17 7" xfId="5500"/>
    <cellStyle name="20% - 강조색5 17 8" xfId="5501"/>
    <cellStyle name="20% - 강조색5 17 9" xfId="5502"/>
    <cellStyle name="20% - 강조색5 18" xfId="1254"/>
    <cellStyle name="20% - 강조색5 18 10" xfId="5503"/>
    <cellStyle name="20% - 강조색5 18 11" xfId="5504"/>
    <cellStyle name="20% - 강조색5 18 12" xfId="5505"/>
    <cellStyle name="20% - 강조색5 18 13" xfId="5506"/>
    <cellStyle name="20% - 강조색5 18 14" xfId="5507"/>
    <cellStyle name="20% - 강조색5 18 2" xfId="1255"/>
    <cellStyle name="20% - 강조색5 18 2 2" xfId="1256"/>
    <cellStyle name="20% - 강조색5 18 2 3" xfId="1257"/>
    <cellStyle name="20% - 강조색5 18 2 4" xfId="5508"/>
    <cellStyle name="20% - 강조색5 18 3" xfId="1258"/>
    <cellStyle name="20% - 강조색5 18 3 2" xfId="5509"/>
    <cellStyle name="20% - 강조색5 18 4" xfId="1259"/>
    <cellStyle name="20% - 강조색5 18 4 2" xfId="5510"/>
    <cellStyle name="20% - 강조색5 18 5" xfId="5511"/>
    <cellStyle name="20% - 강조색5 18 6" xfId="5512"/>
    <cellStyle name="20% - 강조색5 18 7" xfId="5513"/>
    <cellStyle name="20% - 강조색5 18 8" xfId="5514"/>
    <cellStyle name="20% - 강조색5 18 9" xfId="5515"/>
    <cellStyle name="20% - 강조색5 19" xfId="1260"/>
    <cellStyle name="20% - 강조색5 19 10" xfId="5516"/>
    <cellStyle name="20% - 강조색5 19 11" xfId="5517"/>
    <cellStyle name="20% - 강조색5 19 12" xfId="5518"/>
    <cellStyle name="20% - 강조색5 19 13" xfId="5519"/>
    <cellStyle name="20% - 강조색5 19 14" xfId="5520"/>
    <cellStyle name="20% - 강조색5 19 2" xfId="1261"/>
    <cellStyle name="20% - 강조색5 19 2 2" xfId="1262"/>
    <cellStyle name="20% - 강조색5 19 2 3" xfId="1263"/>
    <cellStyle name="20% - 강조색5 19 2 4" xfId="5521"/>
    <cellStyle name="20% - 강조색5 19 3" xfId="1264"/>
    <cellStyle name="20% - 강조색5 19 3 2" xfId="5522"/>
    <cellStyle name="20% - 강조색5 19 4" xfId="1265"/>
    <cellStyle name="20% - 강조색5 19 4 2" xfId="5523"/>
    <cellStyle name="20% - 강조색5 19 5" xfId="5524"/>
    <cellStyle name="20% - 강조색5 19 6" xfId="5525"/>
    <cellStyle name="20% - 강조색5 19 7" xfId="5526"/>
    <cellStyle name="20% - 강조색5 19 8" xfId="5527"/>
    <cellStyle name="20% - 강조색5 19 9" xfId="5528"/>
    <cellStyle name="20% - 강조색5 2" xfId="1266"/>
    <cellStyle name="20% - 강조색5 2 10" xfId="5529"/>
    <cellStyle name="20% - 강조색5 2 11" xfId="5530"/>
    <cellStyle name="20% - 강조색5 2 12" xfId="5531"/>
    <cellStyle name="20% - 강조색5 2 13" xfId="5532"/>
    <cellStyle name="20% - 강조색5 2 14" xfId="5533"/>
    <cellStyle name="20% - 강조색5 2 2" xfId="5534"/>
    <cellStyle name="20% - 강조색5 2 2 2" xfId="5535"/>
    <cellStyle name="20% - 강조색5 2 3" xfId="5536"/>
    <cellStyle name="20% - 강조색5 2 3 2" xfId="5537"/>
    <cellStyle name="20% - 강조색5 2 4" xfId="5538"/>
    <cellStyle name="20% - 강조색5 2 4 2" xfId="5539"/>
    <cellStyle name="20% - 강조색5 2 5" xfId="5540"/>
    <cellStyle name="20% - 강조색5 2 6" xfId="5541"/>
    <cellStyle name="20% - 강조색5 2 7" xfId="5542"/>
    <cellStyle name="20% - 강조색5 2 8" xfId="5543"/>
    <cellStyle name="20% - 강조색5 2 9" xfId="5544"/>
    <cellStyle name="20% - 강조색5 20" xfId="1267"/>
    <cellStyle name="20% - 강조색5 20 2" xfId="1268"/>
    <cellStyle name="20% - 강조색5 20 3" xfId="1269"/>
    <cellStyle name="20% - 강조색5 20 4" xfId="5545"/>
    <cellStyle name="20% - 강조색5 21" xfId="1270"/>
    <cellStyle name="20% - 강조색5 21 2" xfId="1271"/>
    <cellStyle name="20% - 강조색5 21 3" xfId="1272"/>
    <cellStyle name="20% - 강조색5 21 4" xfId="5546"/>
    <cellStyle name="20% - 강조색5 22" xfId="1273"/>
    <cellStyle name="20% - 강조색5 22 2" xfId="1274"/>
    <cellStyle name="20% - 강조색5 22 3" xfId="1275"/>
    <cellStyle name="20% - 강조색5 22 4" xfId="5547"/>
    <cellStyle name="20% - 강조색5 23" xfId="1276"/>
    <cellStyle name="20% - 강조색5 23 2" xfId="1277"/>
    <cellStyle name="20% - 강조색5 23 3" xfId="1278"/>
    <cellStyle name="20% - 강조색5 23 4" xfId="5548"/>
    <cellStyle name="20% - 강조색5 24" xfId="1279"/>
    <cellStyle name="20% - 강조색5 24 2" xfId="1280"/>
    <cellStyle name="20% - 강조색5 24 3" xfId="1281"/>
    <cellStyle name="20% - 강조색5 24 4" xfId="5549"/>
    <cellStyle name="20% - 강조색5 25" xfId="1282"/>
    <cellStyle name="20% - 강조색5 25 2" xfId="1283"/>
    <cellStyle name="20% - 강조색5 25 3" xfId="1284"/>
    <cellStyle name="20% - 강조색5 25 4" xfId="5550"/>
    <cellStyle name="20% - 강조색5 26" xfId="1285"/>
    <cellStyle name="20% - 강조색5 26 2" xfId="1286"/>
    <cellStyle name="20% - 강조색5 26 3" xfId="1287"/>
    <cellStyle name="20% - 강조색5 26 4" xfId="5551"/>
    <cellStyle name="20% - 강조색5 27" xfId="1288"/>
    <cellStyle name="20% - 강조색5 27 2" xfId="1289"/>
    <cellStyle name="20% - 강조색5 27 3" xfId="1290"/>
    <cellStyle name="20% - 강조색5 27 4" xfId="5552"/>
    <cellStyle name="20% - 강조색5 28" xfId="1291"/>
    <cellStyle name="20% - 강조색5 28 2" xfId="1292"/>
    <cellStyle name="20% - 강조색5 28 3" xfId="1293"/>
    <cellStyle name="20% - 강조색5 28 4" xfId="5553"/>
    <cellStyle name="20% - 강조색5 29" xfId="1294"/>
    <cellStyle name="20% - 강조색5 29 2" xfId="1295"/>
    <cellStyle name="20% - 강조색5 29 3" xfId="1296"/>
    <cellStyle name="20% - 강조색5 29 4" xfId="5554"/>
    <cellStyle name="20% - 강조색5 3" xfId="1297"/>
    <cellStyle name="20% - 강조색5 3 10" xfId="5555"/>
    <cellStyle name="20% - 강조색5 3 11" xfId="5556"/>
    <cellStyle name="20% - 강조색5 3 12" xfId="5557"/>
    <cellStyle name="20% - 강조색5 3 13" xfId="5558"/>
    <cellStyle name="20% - 강조색5 3 14" xfId="5559"/>
    <cellStyle name="20% - 강조색5 3 2" xfId="1298"/>
    <cellStyle name="20% - 강조색5 3 2 2" xfId="1299"/>
    <cellStyle name="20% - 강조색5 3 2 2 2" xfId="1300"/>
    <cellStyle name="20% - 강조색5 3 2 2 3" xfId="1301"/>
    <cellStyle name="20% - 강조색5 3 2 2 4" xfId="5560"/>
    <cellStyle name="20% - 강조색5 3 2 3" xfId="1302"/>
    <cellStyle name="20% - 강조색5 3 2 3 2" xfId="1303"/>
    <cellStyle name="20% - 강조색5 3 2 3 3" xfId="1304"/>
    <cellStyle name="20% - 강조색5 3 2 4" xfId="1305"/>
    <cellStyle name="20% - 강조색5 3 2 5" xfId="1306"/>
    <cellStyle name="20% - 강조색5 3 2 6" xfId="5561"/>
    <cellStyle name="20% - 강조색5 3 3" xfId="1307"/>
    <cellStyle name="20% - 강조색5 3 3 2" xfId="1308"/>
    <cellStyle name="20% - 강조색5 3 3 2 2" xfId="1309"/>
    <cellStyle name="20% - 강조색5 3 3 2 3" xfId="1310"/>
    <cellStyle name="20% - 강조색5 3 3 3" xfId="1311"/>
    <cellStyle name="20% - 강조색5 3 3 3 2" xfId="1312"/>
    <cellStyle name="20% - 강조색5 3 3 3 3" xfId="1313"/>
    <cellStyle name="20% - 강조색5 3 3 4" xfId="1314"/>
    <cellStyle name="20% - 강조색5 3 3 5" xfId="1315"/>
    <cellStyle name="20% - 강조색5 3 3 6" xfId="5562"/>
    <cellStyle name="20% - 강조색5 3 4" xfId="1316"/>
    <cellStyle name="20% - 강조색5 3 4 2" xfId="1317"/>
    <cellStyle name="20% - 강조색5 3 4 3" xfId="1318"/>
    <cellStyle name="20% - 강조색5 3 4 4" xfId="5563"/>
    <cellStyle name="20% - 강조색5 3 5" xfId="1319"/>
    <cellStyle name="20% - 강조색5 3 5 2" xfId="1320"/>
    <cellStyle name="20% - 강조색5 3 5 3" xfId="1321"/>
    <cellStyle name="20% - 강조색5 3 5 4" xfId="5564"/>
    <cellStyle name="20% - 강조색5 3 6" xfId="1322"/>
    <cellStyle name="20% - 강조색5 3 6 2" xfId="5565"/>
    <cellStyle name="20% - 강조색5 3 7" xfId="1323"/>
    <cellStyle name="20% - 강조색5 3 7 2" xfId="5566"/>
    <cellStyle name="20% - 강조색5 3 8" xfId="5567"/>
    <cellStyle name="20% - 강조색5 3 9" xfId="5568"/>
    <cellStyle name="20% - 강조색5 30" xfId="1324"/>
    <cellStyle name="20% - 강조색5 30 2" xfId="1325"/>
    <cellStyle name="20% - 강조색5 30 3" xfId="5569"/>
    <cellStyle name="20% - 강조색5 31" xfId="1326"/>
    <cellStyle name="20% - 강조색5 31 2" xfId="5570"/>
    <cellStyle name="20% - 강조색5 32" xfId="1327"/>
    <cellStyle name="20% - 강조색5 32 2" xfId="5571"/>
    <cellStyle name="20% - 강조색5 33" xfId="1328"/>
    <cellStyle name="20% - 강조색5 34" xfId="1329"/>
    <cellStyle name="20% - 강조색5 35" xfId="1330"/>
    <cellStyle name="20% - 강조색5 36" xfId="1331"/>
    <cellStyle name="20% - 강조색5 37" xfId="1332"/>
    <cellStyle name="20% - 강조색5 38" xfId="1333"/>
    <cellStyle name="20% - 강조색5 4" xfId="1334"/>
    <cellStyle name="20% - 강조색5 4 10" xfId="5572"/>
    <cellStyle name="20% - 강조색5 4 11" xfId="5573"/>
    <cellStyle name="20% - 강조색5 4 12" xfId="5574"/>
    <cellStyle name="20% - 강조색5 4 13" xfId="5575"/>
    <cellStyle name="20% - 강조색5 4 14" xfId="5576"/>
    <cellStyle name="20% - 강조색5 4 2" xfId="1335"/>
    <cellStyle name="20% - 강조색5 4 2 2" xfId="1336"/>
    <cellStyle name="20% - 강조색5 4 2 2 2" xfId="1337"/>
    <cellStyle name="20% - 강조색5 4 2 2 3" xfId="1338"/>
    <cellStyle name="20% - 강조색5 4 2 2 4" xfId="5577"/>
    <cellStyle name="20% - 강조색5 4 2 3" xfId="1339"/>
    <cellStyle name="20% - 강조색5 4 2 3 2" xfId="1340"/>
    <cellStyle name="20% - 강조색5 4 2 3 3" xfId="1341"/>
    <cellStyle name="20% - 강조색5 4 2 4" xfId="1342"/>
    <cellStyle name="20% - 강조색5 4 2 5" xfId="1343"/>
    <cellStyle name="20% - 강조색5 4 2 6" xfId="5578"/>
    <cellStyle name="20% - 강조색5 4 3" xfId="1344"/>
    <cellStyle name="20% - 강조색5 4 3 2" xfId="1345"/>
    <cellStyle name="20% - 강조색5 4 3 2 2" xfId="1346"/>
    <cellStyle name="20% - 강조색5 4 3 2 3" xfId="1347"/>
    <cellStyle name="20% - 강조색5 4 3 3" xfId="1348"/>
    <cellStyle name="20% - 강조색5 4 3 3 2" xfId="1349"/>
    <cellStyle name="20% - 강조색5 4 3 3 3" xfId="1350"/>
    <cellStyle name="20% - 강조색5 4 3 4" xfId="1351"/>
    <cellStyle name="20% - 강조색5 4 3 5" xfId="1352"/>
    <cellStyle name="20% - 강조색5 4 3 6" xfId="5579"/>
    <cellStyle name="20% - 강조색5 4 4" xfId="1353"/>
    <cellStyle name="20% - 강조색5 4 4 2" xfId="1354"/>
    <cellStyle name="20% - 강조색5 4 4 3" xfId="1355"/>
    <cellStyle name="20% - 강조색5 4 4 4" xfId="5580"/>
    <cellStyle name="20% - 강조색5 4 5" xfId="1356"/>
    <cellStyle name="20% - 강조색5 4 5 2" xfId="1357"/>
    <cellStyle name="20% - 강조색5 4 5 3" xfId="1358"/>
    <cellStyle name="20% - 강조색5 4 5 4" xfId="5581"/>
    <cellStyle name="20% - 강조색5 4 6" xfId="1359"/>
    <cellStyle name="20% - 강조색5 4 6 2" xfId="5582"/>
    <cellStyle name="20% - 강조색5 4 7" xfId="1360"/>
    <cellStyle name="20% - 강조색5 4 7 2" xfId="5583"/>
    <cellStyle name="20% - 강조색5 4 8" xfId="5584"/>
    <cellStyle name="20% - 강조색5 4 9" xfId="5585"/>
    <cellStyle name="20% - 강조색5 5" xfId="1361"/>
    <cellStyle name="20% - 강조색5 5 10" xfId="5586"/>
    <cellStyle name="20% - 강조색5 5 11" xfId="5587"/>
    <cellStyle name="20% - 강조색5 5 12" xfId="5588"/>
    <cellStyle name="20% - 강조색5 5 13" xfId="5589"/>
    <cellStyle name="20% - 강조색5 5 14" xfId="5590"/>
    <cellStyle name="20% - 강조색5 5 2" xfId="1362"/>
    <cellStyle name="20% - 강조색5 5 2 2" xfId="1363"/>
    <cellStyle name="20% - 강조색5 5 2 2 2" xfId="1364"/>
    <cellStyle name="20% - 강조색5 5 2 2 3" xfId="1365"/>
    <cellStyle name="20% - 강조색5 5 2 2 4" xfId="5591"/>
    <cellStyle name="20% - 강조색5 5 2 3" xfId="1366"/>
    <cellStyle name="20% - 강조색5 5 2 3 2" xfId="1367"/>
    <cellStyle name="20% - 강조색5 5 2 3 3" xfId="1368"/>
    <cellStyle name="20% - 강조색5 5 2 4" xfId="1369"/>
    <cellStyle name="20% - 강조색5 5 2 5" xfId="1370"/>
    <cellStyle name="20% - 강조색5 5 2 6" xfId="5592"/>
    <cellStyle name="20% - 강조색5 5 3" xfId="1371"/>
    <cellStyle name="20% - 강조색5 5 3 2" xfId="1372"/>
    <cellStyle name="20% - 강조색5 5 3 2 2" xfId="1373"/>
    <cellStyle name="20% - 강조색5 5 3 2 3" xfId="1374"/>
    <cellStyle name="20% - 강조색5 5 3 3" xfId="1375"/>
    <cellStyle name="20% - 강조색5 5 3 3 2" xfId="1376"/>
    <cellStyle name="20% - 강조색5 5 3 3 3" xfId="1377"/>
    <cellStyle name="20% - 강조색5 5 3 4" xfId="1378"/>
    <cellStyle name="20% - 강조색5 5 3 5" xfId="1379"/>
    <cellStyle name="20% - 강조색5 5 3 6" xfId="5593"/>
    <cellStyle name="20% - 강조색5 5 4" xfId="1380"/>
    <cellStyle name="20% - 강조색5 5 4 2" xfId="1381"/>
    <cellStyle name="20% - 강조색5 5 4 3" xfId="1382"/>
    <cellStyle name="20% - 강조색5 5 4 4" xfId="5594"/>
    <cellStyle name="20% - 강조색5 5 5" xfId="1383"/>
    <cellStyle name="20% - 강조색5 5 5 2" xfId="1384"/>
    <cellStyle name="20% - 강조색5 5 5 3" xfId="1385"/>
    <cellStyle name="20% - 강조색5 5 5 4" xfId="5595"/>
    <cellStyle name="20% - 강조색5 5 6" xfId="1386"/>
    <cellStyle name="20% - 강조색5 5 6 2" xfId="5596"/>
    <cellStyle name="20% - 강조색5 5 7" xfId="1387"/>
    <cellStyle name="20% - 강조색5 5 7 2" xfId="5597"/>
    <cellStyle name="20% - 강조색5 5 8" xfId="5598"/>
    <cellStyle name="20% - 강조색5 5 9" xfId="5599"/>
    <cellStyle name="20% - 강조색5 6" xfId="1388"/>
    <cellStyle name="20% - 강조색5 6 10" xfId="5600"/>
    <cellStyle name="20% - 강조색5 6 11" xfId="5601"/>
    <cellStyle name="20% - 강조색5 6 12" xfId="5602"/>
    <cellStyle name="20% - 강조색5 6 13" xfId="5603"/>
    <cellStyle name="20% - 강조색5 6 14" xfId="5604"/>
    <cellStyle name="20% - 강조색5 6 2" xfId="1389"/>
    <cellStyle name="20% - 강조색5 6 2 2" xfId="1390"/>
    <cellStyle name="20% - 강조색5 6 2 2 2" xfId="1391"/>
    <cellStyle name="20% - 강조색5 6 2 2 3" xfId="1392"/>
    <cellStyle name="20% - 강조색5 6 2 2 4" xfId="5605"/>
    <cellStyle name="20% - 강조색5 6 2 3" xfId="1393"/>
    <cellStyle name="20% - 강조색5 6 2 3 2" xfId="1394"/>
    <cellStyle name="20% - 강조색5 6 2 3 3" xfId="1395"/>
    <cellStyle name="20% - 강조색5 6 2 4" xfId="1396"/>
    <cellStyle name="20% - 강조색5 6 2 5" xfId="1397"/>
    <cellStyle name="20% - 강조색5 6 2 6" xfId="5606"/>
    <cellStyle name="20% - 강조색5 6 3" xfId="1398"/>
    <cellStyle name="20% - 강조색5 6 3 2" xfId="1399"/>
    <cellStyle name="20% - 강조색5 6 3 2 2" xfId="1400"/>
    <cellStyle name="20% - 강조색5 6 3 2 3" xfId="1401"/>
    <cellStyle name="20% - 강조색5 6 3 3" xfId="1402"/>
    <cellStyle name="20% - 강조색5 6 3 3 2" xfId="1403"/>
    <cellStyle name="20% - 강조색5 6 3 3 3" xfId="1404"/>
    <cellStyle name="20% - 강조색5 6 3 4" xfId="1405"/>
    <cellStyle name="20% - 강조색5 6 3 5" xfId="1406"/>
    <cellStyle name="20% - 강조색5 6 3 6" xfId="5607"/>
    <cellStyle name="20% - 강조색5 6 4" xfId="1407"/>
    <cellStyle name="20% - 강조색5 6 4 2" xfId="1408"/>
    <cellStyle name="20% - 강조색5 6 4 3" xfId="1409"/>
    <cellStyle name="20% - 강조색5 6 4 4" xfId="5608"/>
    <cellStyle name="20% - 강조색5 6 5" xfId="1410"/>
    <cellStyle name="20% - 강조색5 6 5 2" xfId="1411"/>
    <cellStyle name="20% - 강조색5 6 5 3" xfId="1412"/>
    <cellStyle name="20% - 강조색5 6 5 4" xfId="5609"/>
    <cellStyle name="20% - 강조색5 6 6" xfId="1413"/>
    <cellStyle name="20% - 강조색5 6 6 2" xfId="5610"/>
    <cellStyle name="20% - 강조색5 6 7" xfId="1414"/>
    <cellStyle name="20% - 강조색5 6 7 2" xfId="5611"/>
    <cellStyle name="20% - 강조색5 6 8" xfId="5612"/>
    <cellStyle name="20% - 강조색5 6 9" xfId="5613"/>
    <cellStyle name="20% - 강조색5 7" xfId="1415"/>
    <cellStyle name="20% - 강조색5 7 10" xfId="5614"/>
    <cellStyle name="20% - 강조색5 7 11" xfId="5615"/>
    <cellStyle name="20% - 강조색5 7 12" xfId="5616"/>
    <cellStyle name="20% - 강조색5 7 13" xfId="5617"/>
    <cellStyle name="20% - 강조색5 7 14" xfId="5618"/>
    <cellStyle name="20% - 강조색5 7 2" xfId="1416"/>
    <cellStyle name="20% - 강조색5 7 2 2" xfId="1417"/>
    <cellStyle name="20% - 강조색5 7 2 2 2" xfId="1418"/>
    <cellStyle name="20% - 강조색5 7 2 2 3" xfId="1419"/>
    <cellStyle name="20% - 강조색5 7 2 2 4" xfId="5619"/>
    <cellStyle name="20% - 강조색5 7 2 3" xfId="1420"/>
    <cellStyle name="20% - 강조색5 7 2 3 2" xfId="1421"/>
    <cellStyle name="20% - 강조색5 7 2 3 3" xfId="1422"/>
    <cellStyle name="20% - 강조색5 7 2 4" xfId="1423"/>
    <cellStyle name="20% - 강조색5 7 2 5" xfId="1424"/>
    <cellStyle name="20% - 강조색5 7 2 6" xfId="5620"/>
    <cellStyle name="20% - 강조색5 7 3" xfId="1425"/>
    <cellStyle name="20% - 강조색5 7 3 2" xfId="1426"/>
    <cellStyle name="20% - 강조색5 7 3 2 2" xfId="1427"/>
    <cellStyle name="20% - 강조색5 7 3 2 3" xfId="1428"/>
    <cellStyle name="20% - 강조색5 7 3 3" xfId="1429"/>
    <cellStyle name="20% - 강조색5 7 3 3 2" xfId="1430"/>
    <cellStyle name="20% - 강조색5 7 3 3 3" xfId="1431"/>
    <cellStyle name="20% - 강조색5 7 3 4" xfId="1432"/>
    <cellStyle name="20% - 강조색5 7 3 5" xfId="1433"/>
    <cellStyle name="20% - 강조색5 7 3 6" xfId="5621"/>
    <cellStyle name="20% - 강조색5 7 4" xfId="1434"/>
    <cellStyle name="20% - 강조색5 7 4 2" xfId="1435"/>
    <cellStyle name="20% - 강조색5 7 4 3" xfId="1436"/>
    <cellStyle name="20% - 강조색5 7 4 4" xfId="5622"/>
    <cellStyle name="20% - 강조색5 7 5" xfId="1437"/>
    <cellStyle name="20% - 강조색5 7 5 2" xfId="1438"/>
    <cellStyle name="20% - 강조색5 7 5 3" xfId="1439"/>
    <cellStyle name="20% - 강조색5 7 5 4" xfId="5623"/>
    <cellStyle name="20% - 강조색5 7 6" xfId="1440"/>
    <cellStyle name="20% - 강조색5 7 6 2" xfId="5624"/>
    <cellStyle name="20% - 강조색5 7 7" xfId="1441"/>
    <cellStyle name="20% - 강조색5 7 7 2" xfId="5625"/>
    <cellStyle name="20% - 강조색5 7 8" xfId="5626"/>
    <cellStyle name="20% - 강조색5 7 9" xfId="5627"/>
    <cellStyle name="20% - 강조색5 8" xfId="1442"/>
    <cellStyle name="20% - 강조색5 8 10" xfId="5628"/>
    <cellStyle name="20% - 강조색5 8 11" xfId="5629"/>
    <cellStyle name="20% - 강조색5 8 12" xfId="5630"/>
    <cellStyle name="20% - 강조색5 8 13" xfId="5631"/>
    <cellStyle name="20% - 강조색5 8 14" xfId="5632"/>
    <cellStyle name="20% - 강조색5 8 2" xfId="1443"/>
    <cellStyle name="20% - 강조색5 8 2 2" xfId="1444"/>
    <cellStyle name="20% - 강조색5 8 2 2 2" xfId="1445"/>
    <cellStyle name="20% - 강조색5 8 2 2 3" xfId="1446"/>
    <cellStyle name="20% - 강조색5 8 2 2 4" xfId="5633"/>
    <cellStyle name="20% - 강조색5 8 2 3" xfId="1447"/>
    <cellStyle name="20% - 강조색5 8 2 3 2" xfId="1448"/>
    <cellStyle name="20% - 강조색5 8 2 3 3" xfId="1449"/>
    <cellStyle name="20% - 강조색5 8 2 4" xfId="1450"/>
    <cellStyle name="20% - 강조색5 8 2 5" xfId="1451"/>
    <cellStyle name="20% - 강조색5 8 2 6" xfId="5634"/>
    <cellStyle name="20% - 강조색5 8 3" xfId="1452"/>
    <cellStyle name="20% - 강조색5 8 3 2" xfId="1453"/>
    <cellStyle name="20% - 강조색5 8 3 2 2" xfId="1454"/>
    <cellStyle name="20% - 강조색5 8 3 2 3" xfId="1455"/>
    <cellStyle name="20% - 강조색5 8 3 3" xfId="1456"/>
    <cellStyle name="20% - 강조색5 8 3 3 2" xfId="1457"/>
    <cellStyle name="20% - 강조색5 8 3 3 3" xfId="1458"/>
    <cellStyle name="20% - 강조색5 8 3 4" xfId="1459"/>
    <cellStyle name="20% - 강조색5 8 3 5" xfId="1460"/>
    <cellStyle name="20% - 강조색5 8 3 6" xfId="5635"/>
    <cellStyle name="20% - 강조색5 8 4" xfId="1461"/>
    <cellStyle name="20% - 강조색5 8 4 2" xfId="1462"/>
    <cellStyle name="20% - 강조색5 8 4 3" xfId="1463"/>
    <cellStyle name="20% - 강조색5 8 4 4" xfId="5636"/>
    <cellStyle name="20% - 강조색5 8 5" xfId="1464"/>
    <cellStyle name="20% - 강조색5 8 5 2" xfId="1465"/>
    <cellStyle name="20% - 강조색5 8 5 3" xfId="1466"/>
    <cellStyle name="20% - 강조색5 8 5 4" xfId="5637"/>
    <cellStyle name="20% - 강조색5 8 6" xfId="1467"/>
    <cellStyle name="20% - 강조색5 8 6 2" xfId="5638"/>
    <cellStyle name="20% - 강조색5 8 7" xfId="1468"/>
    <cellStyle name="20% - 강조색5 8 7 2" xfId="5639"/>
    <cellStyle name="20% - 강조색5 8 8" xfId="5640"/>
    <cellStyle name="20% - 강조색5 8 9" xfId="5641"/>
    <cellStyle name="20% - 강조색5 9" xfId="1469"/>
    <cellStyle name="20% - 강조색5 9 10" xfId="5642"/>
    <cellStyle name="20% - 강조색5 9 11" xfId="5643"/>
    <cellStyle name="20% - 강조색5 9 12" xfId="5644"/>
    <cellStyle name="20% - 강조색5 9 13" xfId="5645"/>
    <cellStyle name="20% - 강조색5 9 14" xfId="5646"/>
    <cellStyle name="20% - 강조색5 9 2" xfId="1470"/>
    <cellStyle name="20% - 강조색5 9 2 2" xfId="1471"/>
    <cellStyle name="20% - 강조색5 9 2 2 2" xfId="5647"/>
    <cellStyle name="20% - 강조색5 9 2 3" xfId="1472"/>
    <cellStyle name="20% - 강조색5 9 2 4" xfId="5648"/>
    <cellStyle name="20% - 강조색5 9 3" xfId="1473"/>
    <cellStyle name="20% - 강조색5 9 3 2" xfId="1474"/>
    <cellStyle name="20% - 강조색5 9 3 3" xfId="1475"/>
    <cellStyle name="20% - 강조색5 9 3 4" xfId="5649"/>
    <cellStyle name="20% - 강조색5 9 4" xfId="1476"/>
    <cellStyle name="20% - 강조색5 9 4 2" xfId="5650"/>
    <cellStyle name="20% - 강조색5 9 5" xfId="1477"/>
    <cellStyle name="20% - 강조색5 9 5 2" xfId="5651"/>
    <cellStyle name="20% - 강조색5 9 6" xfId="5652"/>
    <cellStyle name="20% - 강조색5 9 7" xfId="5653"/>
    <cellStyle name="20% - 강조색5 9 8" xfId="5654"/>
    <cellStyle name="20% - 강조색5 9 9" xfId="5655"/>
    <cellStyle name="20% - 강조색6" xfId="4334" builtinId="50" customBuiltin="1"/>
    <cellStyle name="20% - 강조색6 10" xfId="1478"/>
    <cellStyle name="20% - 강조색6 10 10" xfId="5656"/>
    <cellStyle name="20% - 강조색6 10 11" xfId="5657"/>
    <cellStyle name="20% - 강조색6 10 12" xfId="5658"/>
    <cellStyle name="20% - 강조색6 10 13" xfId="5659"/>
    <cellStyle name="20% - 강조색6 10 14" xfId="5660"/>
    <cellStyle name="20% - 강조색6 10 2" xfId="1479"/>
    <cellStyle name="20% - 강조색6 10 2 2" xfId="1480"/>
    <cellStyle name="20% - 강조색6 10 2 2 2" xfId="5661"/>
    <cellStyle name="20% - 강조색6 10 2 3" xfId="1481"/>
    <cellStyle name="20% - 강조색6 10 2 4" xfId="5662"/>
    <cellStyle name="20% - 강조색6 10 3" xfId="1482"/>
    <cellStyle name="20% - 강조색6 10 3 2" xfId="1483"/>
    <cellStyle name="20% - 강조색6 10 3 3" xfId="1484"/>
    <cellStyle name="20% - 강조색6 10 3 4" xfId="5663"/>
    <cellStyle name="20% - 강조색6 10 4" xfId="1485"/>
    <cellStyle name="20% - 강조색6 10 4 2" xfId="5664"/>
    <cellStyle name="20% - 강조색6 10 5" xfId="1486"/>
    <cellStyle name="20% - 강조색6 10 5 2" xfId="5665"/>
    <cellStyle name="20% - 강조색6 10 6" xfId="5666"/>
    <cellStyle name="20% - 강조색6 10 7" xfId="5667"/>
    <cellStyle name="20% - 강조색6 10 8" xfId="5668"/>
    <cellStyle name="20% - 강조색6 10 9" xfId="5669"/>
    <cellStyle name="20% - 강조색6 11" xfId="1487"/>
    <cellStyle name="20% - 강조색6 11 10" xfId="5670"/>
    <cellStyle name="20% - 강조색6 11 11" xfId="5671"/>
    <cellStyle name="20% - 강조색6 11 12" xfId="5672"/>
    <cellStyle name="20% - 강조색6 11 13" xfId="5673"/>
    <cellStyle name="20% - 강조색6 11 14" xfId="5674"/>
    <cellStyle name="20% - 강조색6 11 2" xfId="1488"/>
    <cellStyle name="20% - 강조색6 11 2 2" xfId="1489"/>
    <cellStyle name="20% - 강조색6 11 2 2 2" xfId="5675"/>
    <cellStyle name="20% - 강조색6 11 2 3" xfId="1490"/>
    <cellStyle name="20% - 강조색6 11 2 4" xfId="5676"/>
    <cellStyle name="20% - 강조색6 11 3" xfId="1491"/>
    <cellStyle name="20% - 강조색6 11 3 2" xfId="1492"/>
    <cellStyle name="20% - 강조색6 11 3 3" xfId="1493"/>
    <cellStyle name="20% - 강조색6 11 3 4" xfId="5677"/>
    <cellStyle name="20% - 강조색6 11 4" xfId="1494"/>
    <cellStyle name="20% - 강조색6 11 4 2" xfId="5678"/>
    <cellStyle name="20% - 강조색6 11 5" xfId="1495"/>
    <cellStyle name="20% - 강조색6 11 5 2" xfId="5679"/>
    <cellStyle name="20% - 강조색6 11 6" xfId="5680"/>
    <cellStyle name="20% - 강조색6 11 7" xfId="5681"/>
    <cellStyle name="20% - 강조색6 11 8" xfId="5682"/>
    <cellStyle name="20% - 강조색6 11 9" xfId="5683"/>
    <cellStyle name="20% - 강조색6 12" xfId="1496"/>
    <cellStyle name="20% - 강조색6 12 10" xfId="5684"/>
    <cellStyle name="20% - 강조색6 12 11" xfId="5685"/>
    <cellStyle name="20% - 강조색6 12 12" xfId="5686"/>
    <cellStyle name="20% - 강조색6 12 13" xfId="5687"/>
    <cellStyle name="20% - 강조색6 12 14" xfId="5688"/>
    <cellStyle name="20% - 강조색6 12 2" xfId="1497"/>
    <cellStyle name="20% - 강조색6 12 2 2" xfId="1498"/>
    <cellStyle name="20% - 강조색6 12 2 2 2" xfId="5689"/>
    <cellStyle name="20% - 강조색6 12 2 3" xfId="1499"/>
    <cellStyle name="20% - 강조색6 12 2 4" xfId="5690"/>
    <cellStyle name="20% - 강조색6 12 3" xfId="1500"/>
    <cellStyle name="20% - 강조색6 12 3 2" xfId="1501"/>
    <cellStyle name="20% - 강조색6 12 3 3" xfId="1502"/>
    <cellStyle name="20% - 강조색6 12 3 4" xfId="5691"/>
    <cellStyle name="20% - 강조색6 12 4" xfId="1503"/>
    <cellStyle name="20% - 강조색6 12 4 2" xfId="5692"/>
    <cellStyle name="20% - 강조색6 12 5" xfId="1504"/>
    <cellStyle name="20% - 강조색6 12 5 2" xfId="5693"/>
    <cellStyle name="20% - 강조색6 12 6" xfId="5694"/>
    <cellStyle name="20% - 강조색6 12 7" xfId="5695"/>
    <cellStyle name="20% - 강조색6 12 8" xfId="5696"/>
    <cellStyle name="20% - 강조색6 12 9" xfId="5697"/>
    <cellStyle name="20% - 강조색6 13" xfId="1505"/>
    <cellStyle name="20% - 강조색6 13 10" xfId="5698"/>
    <cellStyle name="20% - 강조색6 13 11" xfId="5699"/>
    <cellStyle name="20% - 강조색6 13 12" xfId="5700"/>
    <cellStyle name="20% - 강조색6 13 13" xfId="5701"/>
    <cellStyle name="20% - 강조색6 13 14" xfId="5702"/>
    <cellStyle name="20% - 강조색6 13 2" xfId="1506"/>
    <cellStyle name="20% - 강조색6 13 2 2" xfId="1507"/>
    <cellStyle name="20% - 강조색6 13 2 2 2" xfId="5703"/>
    <cellStyle name="20% - 강조색6 13 2 3" xfId="1508"/>
    <cellStyle name="20% - 강조색6 13 2 4" xfId="5704"/>
    <cellStyle name="20% - 강조색6 13 3" xfId="1509"/>
    <cellStyle name="20% - 강조색6 13 3 2" xfId="1510"/>
    <cellStyle name="20% - 강조색6 13 3 3" xfId="1511"/>
    <cellStyle name="20% - 강조색6 13 3 4" xfId="5705"/>
    <cellStyle name="20% - 강조색6 13 4" xfId="1512"/>
    <cellStyle name="20% - 강조색6 13 4 2" xfId="5706"/>
    <cellStyle name="20% - 강조색6 13 5" xfId="1513"/>
    <cellStyle name="20% - 강조색6 13 5 2" xfId="5707"/>
    <cellStyle name="20% - 강조색6 13 6" xfId="5708"/>
    <cellStyle name="20% - 강조색6 13 7" xfId="5709"/>
    <cellStyle name="20% - 강조색6 13 8" xfId="5710"/>
    <cellStyle name="20% - 강조색6 13 9" xfId="5711"/>
    <cellStyle name="20% - 강조색6 14" xfId="1514"/>
    <cellStyle name="20% - 강조색6 14 10" xfId="5712"/>
    <cellStyle name="20% - 강조색6 14 11" xfId="5713"/>
    <cellStyle name="20% - 강조색6 14 12" xfId="5714"/>
    <cellStyle name="20% - 강조색6 14 13" xfId="5715"/>
    <cellStyle name="20% - 강조색6 14 14" xfId="5716"/>
    <cellStyle name="20% - 강조색6 14 2" xfId="1515"/>
    <cellStyle name="20% - 강조색6 14 2 2" xfId="1516"/>
    <cellStyle name="20% - 강조색6 14 2 2 2" xfId="5717"/>
    <cellStyle name="20% - 강조색6 14 2 3" xfId="1517"/>
    <cellStyle name="20% - 강조색6 14 2 4" xfId="5718"/>
    <cellStyle name="20% - 강조색6 14 3" xfId="1518"/>
    <cellStyle name="20% - 강조색6 14 3 2" xfId="1519"/>
    <cellStyle name="20% - 강조색6 14 3 3" xfId="1520"/>
    <cellStyle name="20% - 강조색6 14 3 4" xfId="5719"/>
    <cellStyle name="20% - 강조색6 14 4" xfId="1521"/>
    <cellStyle name="20% - 강조색6 14 4 2" xfId="5720"/>
    <cellStyle name="20% - 강조색6 14 5" xfId="1522"/>
    <cellStyle name="20% - 강조색6 14 5 2" xfId="5721"/>
    <cellStyle name="20% - 강조색6 14 6" xfId="5722"/>
    <cellStyle name="20% - 강조색6 14 7" xfId="5723"/>
    <cellStyle name="20% - 강조색6 14 8" xfId="5724"/>
    <cellStyle name="20% - 강조색6 14 9" xfId="5725"/>
    <cellStyle name="20% - 강조색6 15" xfId="1523"/>
    <cellStyle name="20% - 강조색6 15 10" xfId="5726"/>
    <cellStyle name="20% - 강조색6 15 11" xfId="5727"/>
    <cellStyle name="20% - 강조색6 15 12" xfId="5728"/>
    <cellStyle name="20% - 강조색6 15 13" xfId="5729"/>
    <cellStyle name="20% - 강조색6 15 14" xfId="5730"/>
    <cellStyle name="20% - 강조색6 15 2" xfId="1524"/>
    <cellStyle name="20% - 강조색6 15 2 2" xfId="1525"/>
    <cellStyle name="20% - 강조색6 15 2 2 2" xfId="5731"/>
    <cellStyle name="20% - 강조색6 15 2 3" xfId="1526"/>
    <cellStyle name="20% - 강조색6 15 2 4" xfId="5732"/>
    <cellStyle name="20% - 강조색6 15 3" xfId="1527"/>
    <cellStyle name="20% - 강조색6 15 3 2" xfId="1528"/>
    <cellStyle name="20% - 강조색6 15 3 3" xfId="1529"/>
    <cellStyle name="20% - 강조색6 15 3 4" xfId="5733"/>
    <cellStyle name="20% - 강조색6 15 4" xfId="1530"/>
    <cellStyle name="20% - 강조색6 15 4 2" xfId="5734"/>
    <cellStyle name="20% - 강조색6 15 5" xfId="1531"/>
    <cellStyle name="20% - 강조색6 15 5 2" xfId="5735"/>
    <cellStyle name="20% - 강조색6 15 6" xfId="5736"/>
    <cellStyle name="20% - 강조색6 15 7" xfId="5737"/>
    <cellStyle name="20% - 강조색6 15 8" xfId="5738"/>
    <cellStyle name="20% - 강조색6 15 9" xfId="5739"/>
    <cellStyle name="20% - 강조색6 16" xfId="1532"/>
    <cellStyle name="20% - 강조색6 16 10" xfId="5740"/>
    <cellStyle name="20% - 강조색6 16 11" xfId="5741"/>
    <cellStyle name="20% - 강조색6 16 12" xfId="5742"/>
    <cellStyle name="20% - 강조색6 16 13" xfId="5743"/>
    <cellStyle name="20% - 강조색6 16 14" xfId="5744"/>
    <cellStyle name="20% - 강조색6 16 2" xfId="1533"/>
    <cellStyle name="20% - 강조색6 16 2 2" xfId="1534"/>
    <cellStyle name="20% - 강조색6 16 2 2 2" xfId="5745"/>
    <cellStyle name="20% - 강조색6 16 2 3" xfId="1535"/>
    <cellStyle name="20% - 강조색6 16 2 4" xfId="5746"/>
    <cellStyle name="20% - 강조색6 16 3" xfId="1536"/>
    <cellStyle name="20% - 강조색6 16 3 2" xfId="1537"/>
    <cellStyle name="20% - 강조색6 16 3 3" xfId="1538"/>
    <cellStyle name="20% - 강조색6 16 3 4" xfId="5747"/>
    <cellStyle name="20% - 강조색6 16 4" xfId="1539"/>
    <cellStyle name="20% - 강조색6 16 4 2" xfId="5748"/>
    <cellStyle name="20% - 강조색6 16 5" xfId="1540"/>
    <cellStyle name="20% - 강조색6 16 5 2" xfId="5749"/>
    <cellStyle name="20% - 강조색6 16 6" xfId="5750"/>
    <cellStyle name="20% - 강조색6 16 7" xfId="5751"/>
    <cellStyle name="20% - 강조색6 16 8" xfId="5752"/>
    <cellStyle name="20% - 강조색6 16 9" xfId="5753"/>
    <cellStyle name="20% - 강조색6 17" xfId="1541"/>
    <cellStyle name="20% - 강조색6 17 10" xfId="5754"/>
    <cellStyle name="20% - 강조색6 17 11" xfId="5755"/>
    <cellStyle name="20% - 강조색6 17 12" xfId="5756"/>
    <cellStyle name="20% - 강조색6 17 13" xfId="5757"/>
    <cellStyle name="20% - 강조색6 17 14" xfId="5758"/>
    <cellStyle name="20% - 강조색6 17 2" xfId="1542"/>
    <cellStyle name="20% - 강조색6 17 2 2" xfId="1543"/>
    <cellStyle name="20% - 강조색6 17 2 3" xfId="1544"/>
    <cellStyle name="20% - 강조색6 17 2 4" xfId="5759"/>
    <cellStyle name="20% - 강조색6 17 3" xfId="1545"/>
    <cellStyle name="20% - 강조색6 17 3 2" xfId="5760"/>
    <cellStyle name="20% - 강조색6 17 4" xfId="1546"/>
    <cellStyle name="20% - 강조색6 17 4 2" xfId="5761"/>
    <cellStyle name="20% - 강조색6 17 5" xfId="5762"/>
    <cellStyle name="20% - 강조색6 17 6" xfId="5763"/>
    <cellStyle name="20% - 강조색6 17 7" xfId="5764"/>
    <cellStyle name="20% - 강조색6 17 8" xfId="5765"/>
    <cellStyle name="20% - 강조색6 17 9" xfId="5766"/>
    <cellStyle name="20% - 강조색6 18" xfId="1547"/>
    <cellStyle name="20% - 강조색6 18 10" xfId="5767"/>
    <cellStyle name="20% - 강조색6 18 11" xfId="5768"/>
    <cellStyle name="20% - 강조색6 18 12" xfId="5769"/>
    <cellStyle name="20% - 강조색6 18 13" xfId="5770"/>
    <cellStyle name="20% - 강조색6 18 14" xfId="5771"/>
    <cellStyle name="20% - 강조색6 18 2" xfId="1548"/>
    <cellStyle name="20% - 강조색6 18 2 2" xfId="1549"/>
    <cellStyle name="20% - 강조색6 18 2 3" xfId="1550"/>
    <cellStyle name="20% - 강조색6 18 2 4" xfId="5772"/>
    <cellStyle name="20% - 강조색6 18 3" xfId="1551"/>
    <cellStyle name="20% - 강조색6 18 3 2" xfId="5773"/>
    <cellStyle name="20% - 강조색6 18 4" xfId="1552"/>
    <cellStyle name="20% - 강조색6 18 4 2" xfId="5774"/>
    <cellStyle name="20% - 강조색6 18 5" xfId="5775"/>
    <cellStyle name="20% - 강조색6 18 6" xfId="5776"/>
    <cellStyle name="20% - 강조색6 18 7" xfId="5777"/>
    <cellStyle name="20% - 강조색6 18 8" xfId="5778"/>
    <cellStyle name="20% - 강조색6 18 9" xfId="5779"/>
    <cellStyle name="20% - 강조색6 19" xfId="1553"/>
    <cellStyle name="20% - 강조색6 19 10" xfId="5780"/>
    <cellStyle name="20% - 강조색6 19 11" xfId="5781"/>
    <cellStyle name="20% - 강조색6 19 12" xfId="5782"/>
    <cellStyle name="20% - 강조색6 19 13" xfId="5783"/>
    <cellStyle name="20% - 강조색6 19 14" xfId="5784"/>
    <cellStyle name="20% - 강조색6 19 2" xfId="1554"/>
    <cellStyle name="20% - 강조색6 19 2 2" xfId="1555"/>
    <cellStyle name="20% - 강조색6 19 2 3" xfId="1556"/>
    <cellStyle name="20% - 강조색6 19 2 4" xfId="5785"/>
    <cellStyle name="20% - 강조색6 19 3" xfId="1557"/>
    <cellStyle name="20% - 강조색6 19 3 2" xfId="5786"/>
    <cellStyle name="20% - 강조색6 19 4" xfId="1558"/>
    <cellStyle name="20% - 강조색6 19 4 2" xfId="5787"/>
    <cellStyle name="20% - 강조색6 19 5" xfId="5788"/>
    <cellStyle name="20% - 강조색6 19 6" xfId="5789"/>
    <cellStyle name="20% - 강조색6 19 7" xfId="5790"/>
    <cellStyle name="20% - 강조색6 19 8" xfId="5791"/>
    <cellStyle name="20% - 강조색6 19 9" xfId="5792"/>
    <cellStyle name="20% - 강조색6 2" xfId="1559"/>
    <cellStyle name="20% - 강조색6 2 10" xfId="5793"/>
    <cellStyle name="20% - 강조색6 2 11" xfId="5794"/>
    <cellStyle name="20% - 강조색6 2 12" xfId="5795"/>
    <cellStyle name="20% - 강조색6 2 13" xfId="5796"/>
    <cellStyle name="20% - 강조색6 2 2" xfId="5797"/>
    <cellStyle name="20% - 강조색6 2 2 2" xfId="5798"/>
    <cellStyle name="20% - 강조색6 2 3" xfId="5799"/>
    <cellStyle name="20% - 강조색6 2 3 2" xfId="5800"/>
    <cellStyle name="20% - 강조색6 2 4" xfId="5801"/>
    <cellStyle name="20% - 강조색6 2 4 2" xfId="5802"/>
    <cellStyle name="20% - 강조색6 2 5" xfId="5803"/>
    <cellStyle name="20% - 강조색6 2 6" xfId="5804"/>
    <cellStyle name="20% - 강조색6 2 7" xfId="5805"/>
    <cellStyle name="20% - 강조색6 2 8" xfId="5806"/>
    <cellStyle name="20% - 강조색6 2 9" xfId="5807"/>
    <cellStyle name="20% - 강조색6 20" xfId="1560"/>
    <cellStyle name="20% - 강조색6 20 2" xfId="1561"/>
    <cellStyle name="20% - 강조색6 20 3" xfId="1562"/>
    <cellStyle name="20% - 강조색6 20 4" xfId="5808"/>
    <cellStyle name="20% - 강조색6 21" xfId="1563"/>
    <cellStyle name="20% - 강조색6 21 2" xfId="1564"/>
    <cellStyle name="20% - 강조색6 21 3" xfId="1565"/>
    <cellStyle name="20% - 강조색6 21 4" xfId="5809"/>
    <cellStyle name="20% - 강조색6 22" xfId="1566"/>
    <cellStyle name="20% - 강조색6 22 2" xfId="1567"/>
    <cellStyle name="20% - 강조색6 22 3" xfId="1568"/>
    <cellStyle name="20% - 강조색6 22 4" xfId="5810"/>
    <cellStyle name="20% - 강조색6 23" xfId="1569"/>
    <cellStyle name="20% - 강조색6 23 2" xfId="1570"/>
    <cellStyle name="20% - 강조색6 23 3" xfId="1571"/>
    <cellStyle name="20% - 강조색6 23 4" xfId="5811"/>
    <cellStyle name="20% - 강조색6 24" xfId="1572"/>
    <cellStyle name="20% - 강조색6 24 2" xfId="1573"/>
    <cellStyle name="20% - 강조색6 24 3" xfId="1574"/>
    <cellStyle name="20% - 강조색6 24 4" xfId="5812"/>
    <cellStyle name="20% - 강조색6 25" xfId="1575"/>
    <cellStyle name="20% - 강조색6 25 2" xfId="1576"/>
    <cellStyle name="20% - 강조색6 25 3" xfId="1577"/>
    <cellStyle name="20% - 강조색6 25 4" xfId="5813"/>
    <cellStyle name="20% - 강조색6 26" xfId="1578"/>
    <cellStyle name="20% - 강조색6 26 2" xfId="1579"/>
    <cellStyle name="20% - 강조색6 26 3" xfId="1580"/>
    <cellStyle name="20% - 강조색6 26 4" xfId="5814"/>
    <cellStyle name="20% - 강조색6 27" xfId="1581"/>
    <cellStyle name="20% - 강조색6 27 2" xfId="1582"/>
    <cellStyle name="20% - 강조색6 27 3" xfId="1583"/>
    <cellStyle name="20% - 강조색6 27 4" xfId="5815"/>
    <cellStyle name="20% - 강조색6 28" xfId="1584"/>
    <cellStyle name="20% - 강조색6 28 2" xfId="1585"/>
    <cellStyle name="20% - 강조색6 28 3" xfId="1586"/>
    <cellStyle name="20% - 강조색6 28 4" xfId="5816"/>
    <cellStyle name="20% - 강조색6 29" xfId="1587"/>
    <cellStyle name="20% - 강조색6 29 2" xfId="1588"/>
    <cellStyle name="20% - 강조색6 29 3" xfId="1589"/>
    <cellStyle name="20% - 강조색6 29 4" xfId="5817"/>
    <cellStyle name="20% - 강조색6 3" xfId="1590"/>
    <cellStyle name="20% - 강조색6 3 10" xfId="5818"/>
    <cellStyle name="20% - 강조색6 3 11" xfId="5819"/>
    <cellStyle name="20% - 강조색6 3 12" xfId="5820"/>
    <cellStyle name="20% - 강조색6 3 13" xfId="5821"/>
    <cellStyle name="20% - 강조색6 3 14" xfId="5822"/>
    <cellStyle name="20% - 강조색6 3 2" xfId="1591"/>
    <cellStyle name="20% - 강조색6 3 2 2" xfId="1592"/>
    <cellStyle name="20% - 강조색6 3 2 2 2" xfId="1593"/>
    <cellStyle name="20% - 강조색6 3 2 2 3" xfId="1594"/>
    <cellStyle name="20% - 강조색6 3 2 2 4" xfId="5823"/>
    <cellStyle name="20% - 강조색6 3 2 3" xfId="1595"/>
    <cellStyle name="20% - 강조색6 3 2 3 2" xfId="1596"/>
    <cellStyle name="20% - 강조색6 3 2 3 3" xfId="1597"/>
    <cellStyle name="20% - 강조색6 3 2 4" xfId="1598"/>
    <cellStyle name="20% - 강조색6 3 2 5" xfId="1599"/>
    <cellStyle name="20% - 강조색6 3 2 6" xfId="5824"/>
    <cellStyle name="20% - 강조색6 3 3" xfId="1600"/>
    <cellStyle name="20% - 강조색6 3 3 2" xfId="1601"/>
    <cellStyle name="20% - 강조색6 3 3 2 2" xfId="1602"/>
    <cellStyle name="20% - 강조색6 3 3 2 3" xfId="1603"/>
    <cellStyle name="20% - 강조색6 3 3 3" xfId="1604"/>
    <cellStyle name="20% - 강조색6 3 3 3 2" xfId="1605"/>
    <cellStyle name="20% - 강조색6 3 3 3 3" xfId="1606"/>
    <cellStyle name="20% - 강조색6 3 3 4" xfId="1607"/>
    <cellStyle name="20% - 강조색6 3 3 5" xfId="1608"/>
    <cellStyle name="20% - 강조색6 3 3 6" xfId="5825"/>
    <cellStyle name="20% - 강조색6 3 4" xfId="1609"/>
    <cellStyle name="20% - 강조색6 3 4 2" xfId="1610"/>
    <cellStyle name="20% - 강조색6 3 4 3" xfId="1611"/>
    <cellStyle name="20% - 강조색6 3 4 4" xfId="5826"/>
    <cellStyle name="20% - 강조색6 3 5" xfId="1612"/>
    <cellStyle name="20% - 강조색6 3 5 2" xfId="1613"/>
    <cellStyle name="20% - 강조색6 3 5 3" xfId="1614"/>
    <cellStyle name="20% - 강조색6 3 5 4" xfId="5827"/>
    <cellStyle name="20% - 강조색6 3 6" xfId="1615"/>
    <cellStyle name="20% - 강조색6 3 6 2" xfId="5828"/>
    <cellStyle name="20% - 강조색6 3 7" xfId="1616"/>
    <cellStyle name="20% - 강조색6 3 7 2" xfId="5829"/>
    <cellStyle name="20% - 강조색6 3 8" xfId="5830"/>
    <cellStyle name="20% - 강조색6 3 9" xfId="5831"/>
    <cellStyle name="20% - 강조색6 30" xfId="1617"/>
    <cellStyle name="20% - 강조색6 30 2" xfId="1618"/>
    <cellStyle name="20% - 강조색6 30 3" xfId="5832"/>
    <cellStyle name="20% - 강조색6 31" xfId="1619"/>
    <cellStyle name="20% - 강조색6 31 2" xfId="5833"/>
    <cellStyle name="20% - 강조색6 32" xfId="1620"/>
    <cellStyle name="20% - 강조색6 32 2" xfId="5834"/>
    <cellStyle name="20% - 강조색6 33" xfId="1621"/>
    <cellStyle name="20% - 강조색6 34" xfId="1622"/>
    <cellStyle name="20% - 강조색6 35" xfId="1623"/>
    <cellStyle name="20% - 강조색6 36" xfId="1624"/>
    <cellStyle name="20% - 강조색6 37" xfId="1625"/>
    <cellStyle name="20% - 강조색6 38" xfId="1626"/>
    <cellStyle name="20% - 강조색6 4" xfId="1627"/>
    <cellStyle name="20% - 강조색6 4 10" xfId="5835"/>
    <cellStyle name="20% - 강조색6 4 11" xfId="5836"/>
    <cellStyle name="20% - 강조색6 4 12" xfId="5837"/>
    <cellStyle name="20% - 강조색6 4 13" xfId="5838"/>
    <cellStyle name="20% - 강조색6 4 14" xfId="5839"/>
    <cellStyle name="20% - 강조색6 4 2" xfId="1628"/>
    <cellStyle name="20% - 강조색6 4 2 2" xfId="1629"/>
    <cellStyle name="20% - 강조색6 4 2 2 2" xfId="1630"/>
    <cellStyle name="20% - 강조색6 4 2 2 3" xfId="1631"/>
    <cellStyle name="20% - 강조색6 4 2 2 4" xfId="5840"/>
    <cellStyle name="20% - 강조색6 4 2 3" xfId="1632"/>
    <cellStyle name="20% - 강조색6 4 2 3 2" xfId="1633"/>
    <cellStyle name="20% - 강조색6 4 2 3 3" xfId="1634"/>
    <cellStyle name="20% - 강조색6 4 2 4" xfId="1635"/>
    <cellStyle name="20% - 강조색6 4 2 5" xfId="1636"/>
    <cellStyle name="20% - 강조색6 4 2 6" xfId="5841"/>
    <cellStyle name="20% - 강조색6 4 3" xfId="1637"/>
    <cellStyle name="20% - 강조색6 4 3 2" xfId="1638"/>
    <cellStyle name="20% - 강조색6 4 3 2 2" xfId="1639"/>
    <cellStyle name="20% - 강조색6 4 3 2 3" xfId="1640"/>
    <cellStyle name="20% - 강조색6 4 3 3" xfId="1641"/>
    <cellStyle name="20% - 강조색6 4 3 3 2" xfId="1642"/>
    <cellStyle name="20% - 강조색6 4 3 3 3" xfId="1643"/>
    <cellStyle name="20% - 강조색6 4 3 4" xfId="1644"/>
    <cellStyle name="20% - 강조색6 4 3 5" xfId="1645"/>
    <cellStyle name="20% - 강조색6 4 3 6" xfId="5842"/>
    <cellStyle name="20% - 강조색6 4 4" xfId="1646"/>
    <cellStyle name="20% - 강조색6 4 4 2" xfId="1647"/>
    <cellStyle name="20% - 강조색6 4 4 3" xfId="1648"/>
    <cellStyle name="20% - 강조색6 4 4 4" xfId="5843"/>
    <cellStyle name="20% - 강조색6 4 5" xfId="1649"/>
    <cellStyle name="20% - 강조색6 4 5 2" xfId="1650"/>
    <cellStyle name="20% - 강조색6 4 5 3" xfId="1651"/>
    <cellStyle name="20% - 강조색6 4 5 4" xfId="5844"/>
    <cellStyle name="20% - 강조색6 4 6" xfId="1652"/>
    <cellStyle name="20% - 강조색6 4 6 2" xfId="5845"/>
    <cellStyle name="20% - 강조색6 4 7" xfId="1653"/>
    <cellStyle name="20% - 강조색6 4 7 2" xfId="5846"/>
    <cellStyle name="20% - 강조색6 4 8" xfId="5847"/>
    <cellStyle name="20% - 강조색6 4 9" xfId="5848"/>
    <cellStyle name="20% - 강조색6 5" xfId="1654"/>
    <cellStyle name="20% - 강조색6 5 10" xfId="5849"/>
    <cellStyle name="20% - 강조색6 5 11" xfId="5850"/>
    <cellStyle name="20% - 강조색6 5 12" xfId="5851"/>
    <cellStyle name="20% - 강조색6 5 13" xfId="5852"/>
    <cellStyle name="20% - 강조색6 5 14" xfId="5853"/>
    <cellStyle name="20% - 강조색6 5 2" xfId="1655"/>
    <cellStyle name="20% - 강조색6 5 2 2" xfId="1656"/>
    <cellStyle name="20% - 강조색6 5 2 2 2" xfId="1657"/>
    <cellStyle name="20% - 강조색6 5 2 2 3" xfId="1658"/>
    <cellStyle name="20% - 강조색6 5 2 2 4" xfId="5854"/>
    <cellStyle name="20% - 강조색6 5 2 3" xfId="1659"/>
    <cellStyle name="20% - 강조색6 5 2 3 2" xfId="1660"/>
    <cellStyle name="20% - 강조색6 5 2 3 3" xfId="1661"/>
    <cellStyle name="20% - 강조색6 5 2 4" xfId="1662"/>
    <cellStyle name="20% - 강조색6 5 2 5" xfId="1663"/>
    <cellStyle name="20% - 강조색6 5 2 6" xfId="5855"/>
    <cellStyle name="20% - 강조색6 5 3" xfId="1664"/>
    <cellStyle name="20% - 강조색6 5 3 2" xfId="1665"/>
    <cellStyle name="20% - 강조색6 5 3 2 2" xfId="1666"/>
    <cellStyle name="20% - 강조색6 5 3 2 3" xfId="1667"/>
    <cellStyle name="20% - 강조색6 5 3 3" xfId="1668"/>
    <cellStyle name="20% - 강조색6 5 3 3 2" xfId="1669"/>
    <cellStyle name="20% - 강조색6 5 3 3 3" xfId="1670"/>
    <cellStyle name="20% - 강조색6 5 3 4" xfId="1671"/>
    <cellStyle name="20% - 강조색6 5 3 5" xfId="1672"/>
    <cellStyle name="20% - 강조색6 5 3 6" xfId="5856"/>
    <cellStyle name="20% - 강조색6 5 4" xfId="1673"/>
    <cellStyle name="20% - 강조색6 5 4 2" xfId="1674"/>
    <cellStyle name="20% - 강조색6 5 4 3" xfId="1675"/>
    <cellStyle name="20% - 강조색6 5 4 4" xfId="5857"/>
    <cellStyle name="20% - 강조색6 5 5" xfId="1676"/>
    <cellStyle name="20% - 강조색6 5 5 2" xfId="1677"/>
    <cellStyle name="20% - 강조색6 5 5 3" xfId="1678"/>
    <cellStyle name="20% - 강조색6 5 5 4" xfId="5858"/>
    <cellStyle name="20% - 강조색6 5 6" xfId="1679"/>
    <cellStyle name="20% - 강조색6 5 6 2" xfId="5859"/>
    <cellStyle name="20% - 강조색6 5 7" xfId="1680"/>
    <cellStyle name="20% - 강조색6 5 7 2" xfId="5860"/>
    <cellStyle name="20% - 강조색6 5 8" xfId="5861"/>
    <cellStyle name="20% - 강조색6 5 9" xfId="5862"/>
    <cellStyle name="20% - 강조색6 6" xfId="1681"/>
    <cellStyle name="20% - 강조색6 6 10" xfId="5863"/>
    <cellStyle name="20% - 강조색6 6 11" xfId="5864"/>
    <cellStyle name="20% - 강조색6 6 12" xfId="5865"/>
    <cellStyle name="20% - 강조색6 6 13" xfId="5866"/>
    <cellStyle name="20% - 강조색6 6 14" xfId="5867"/>
    <cellStyle name="20% - 강조색6 6 2" xfId="1682"/>
    <cellStyle name="20% - 강조색6 6 2 2" xfId="1683"/>
    <cellStyle name="20% - 강조색6 6 2 2 2" xfId="1684"/>
    <cellStyle name="20% - 강조색6 6 2 2 3" xfId="1685"/>
    <cellStyle name="20% - 강조색6 6 2 2 4" xfId="5868"/>
    <cellStyle name="20% - 강조색6 6 2 3" xfId="1686"/>
    <cellStyle name="20% - 강조색6 6 2 3 2" xfId="1687"/>
    <cellStyle name="20% - 강조색6 6 2 3 3" xfId="1688"/>
    <cellStyle name="20% - 강조색6 6 2 4" xfId="1689"/>
    <cellStyle name="20% - 강조색6 6 2 5" xfId="1690"/>
    <cellStyle name="20% - 강조색6 6 2 6" xfId="5869"/>
    <cellStyle name="20% - 강조색6 6 3" xfId="1691"/>
    <cellStyle name="20% - 강조색6 6 3 2" xfId="1692"/>
    <cellStyle name="20% - 강조색6 6 3 2 2" xfId="1693"/>
    <cellStyle name="20% - 강조색6 6 3 2 3" xfId="1694"/>
    <cellStyle name="20% - 강조색6 6 3 3" xfId="1695"/>
    <cellStyle name="20% - 강조색6 6 3 3 2" xfId="1696"/>
    <cellStyle name="20% - 강조색6 6 3 3 3" xfId="1697"/>
    <cellStyle name="20% - 강조색6 6 3 4" xfId="1698"/>
    <cellStyle name="20% - 강조색6 6 3 5" xfId="1699"/>
    <cellStyle name="20% - 강조색6 6 3 6" xfId="5870"/>
    <cellStyle name="20% - 강조색6 6 4" xfId="1700"/>
    <cellStyle name="20% - 강조색6 6 4 2" xfId="1701"/>
    <cellStyle name="20% - 강조색6 6 4 3" xfId="1702"/>
    <cellStyle name="20% - 강조색6 6 4 4" xfId="5871"/>
    <cellStyle name="20% - 강조색6 6 5" xfId="1703"/>
    <cellStyle name="20% - 강조색6 6 5 2" xfId="1704"/>
    <cellStyle name="20% - 강조색6 6 5 3" xfId="1705"/>
    <cellStyle name="20% - 강조색6 6 5 4" xfId="5872"/>
    <cellStyle name="20% - 강조색6 6 6" xfId="1706"/>
    <cellStyle name="20% - 강조색6 6 6 2" xfId="5873"/>
    <cellStyle name="20% - 강조색6 6 7" xfId="1707"/>
    <cellStyle name="20% - 강조색6 6 7 2" xfId="5874"/>
    <cellStyle name="20% - 강조색6 6 8" xfId="5875"/>
    <cellStyle name="20% - 강조색6 6 9" xfId="5876"/>
    <cellStyle name="20% - 강조색6 7" xfId="1708"/>
    <cellStyle name="20% - 강조색6 7 10" xfId="5877"/>
    <cellStyle name="20% - 강조색6 7 11" xfId="5878"/>
    <cellStyle name="20% - 강조색6 7 12" xfId="5879"/>
    <cellStyle name="20% - 강조색6 7 13" xfId="5880"/>
    <cellStyle name="20% - 강조색6 7 14" xfId="5881"/>
    <cellStyle name="20% - 강조색6 7 2" xfId="1709"/>
    <cellStyle name="20% - 강조색6 7 2 2" xfId="1710"/>
    <cellStyle name="20% - 강조색6 7 2 2 2" xfId="1711"/>
    <cellStyle name="20% - 강조색6 7 2 2 3" xfId="1712"/>
    <cellStyle name="20% - 강조색6 7 2 2 4" xfId="5882"/>
    <cellStyle name="20% - 강조색6 7 2 3" xfId="1713"/>
    <cellStyle name="20% - 강조색6 7 2 3 2" xfId="1714"/>
    <cellStyle name="20% - 강조색6 7 2 3 3" xfId="1715"/>
    <cellStyle name="20% - 강조색6 7 2 4" xfId="1716"/>
    <cellStyle name="20% - 강조색6 7 2 5" xfId="1717"/>
    <cellStyle name="20% - 강조색6 7 2 6" xfId="5883"/>
    <cellStyle name="20% - 강조색6 7 3" xfId="1718"/>
    <cellStyle name="20% - 강조색6 7 3 2" xfId="1719"/>
    <cellStyle name="20% - 강조색6 7 3 2 2" xfId="1720"/>
    <cellStyle name="20% - 강조색6 7 3 2 3" xfId="1721"/>
    <cellStyle name="20% - 강조색6 7 3 3" xfId="1722"/>
    <cellStyle name="20% - 강조색6 7 3 3 2" xfId="1723"/>
    <cellStyle name="20% - 강조색6 7 3 3 3" xfId="1724"/>
    <cellStyle name="20% - 강조색6 7 3 4" xfId="1725"/>
    <cellStyle name="20% - 강조색6 7 3 5" xfId="1726"/>
    <cellStyle name="20% - 강조색6 7 3 6" xfId="5884"/>
    <cellStyle name="20% - 강조색6 7 4" xfId="1727"/>
    <cellStyle name="20% - 강조색6 7 4 2" xfId="1728"/>
    <cellStyle name="20% - 강조색6 7 4 3" xfId="1729"/>
    <cellStyle name="20% - 강조색6 7 4 4" xfId="5885"/>
    <cellStyle name="20% - 강조색6 7 5" xfId="1730"/>
    <cellStyle name="20% - 강조색6 7 5 2" xfId="1731"/>
    <cellStyle name="20% - 강조색6 7 5 3" xfId="1732"/>
    <cellStyle name="20% - 강조색6 7 5 4" xfId="5886"/>
    <cellStyle name="20% - 강조색6 7 6" xfId="1733"/>
    <cellStyle name="20% - 강조색6 7 6 2" xfId="5887"/>
    <cellStyle name="20% - 강조색6 7 7" xfId="1734"/>
    <cellStyle name="20% - 강조색6 7 7 2" xfId="5888"/>
    <cellStyle name="20% - 강조색6 7 8" xfId="5889"/>
    <cellStyle name="20% - 강조색6 7 9" xfId="5890"/>
    <cellStyle name="20% - 강조색6 8" xfId="1735"/>
    <cellStyle name="20% - 강조색6 8 10" xfId="5891"/>
    <cellStyle name="20% - 강조색6 8 11" xfId="5892"/>
    <cellStyle name="20% - 강조색6 8 12" xfId="5893"/>
    <cellStyle name="20% - 강조색6 8 13" xfId="5894"/>
    <cellStyle name="20% - 강조색6 8 14" xfId="5895"/>
    <cellStyle name="20% - 강조색6 8 2" xfId="1736"/>
    <cellStyle name="20% - 강조색6 8 2 2" xfId="1737"/>
    <cellStyle name="20% - 강조색6 8 2 2 2" xfId="1738"/>
    <cellStyle name="20% - 강조색6 8 2 2 3" xfId="1739"/>
    <cellStyle name="20% - 강조색6 8 2 2 4" xfId="5896"/>
    <cellStyle name="20% - 강조색6 8 2 3" xfId="1740"/>
    <cellStyle name="20% - 강조색6 8 2 3 2" xfId="1741"/>
    <cellStyle name="20% - 강조색6 8 2 3 3" xfId="1742"/>
    <cellStyle name="20% - 강조색6 8 2 4" xfId="1743"/>
    <cellStyle name="20% - 강조색6 8 2 5" xfId="1744"/>
    <cellStyle name="20% - 강조색6 8 2 6" xfId="5897"/>
    <cellStyle name="20% - 강조색6 8 3" xfId="1745"/>
    <cellStyle name="20% - 강조색6 8 3 2" xfId="1746"/>
    <cellStyle name="20% - 강조색6 8 3 2 2" xfId="1747"/>
    <cellStyle name="20% - 강조색6 8 3 2 3" xfId="1748"/>
    <cellStyle name="20% - 강조색6 8 3 3" xfId="1749"/>
    <cellStyle name="20% - 강조색6 8 3 3 2" xfId="1750"/>
    <cellStyle name="20% - 강조색6 8 3 3 3" xfId="1751"/>
    <cellStyle name="20% - 강조색6 8 3 4" xfId="1752"/>
    <cellStyle name="20% - 강조색6 8 3 5" xfId="1753"/>
    <cellStyle name="20% - 강조색6 8 3 6" xfId="5898"/>
    <cellStyle name="20% - 강조색6 8 4" xfId="1754"/>
    <cellStyle name="20% - 강조색6 8 4 2" xfId="1755"/>
    <cellStyle name="20% - 강조색6 8 4 3" xfId="1756"/>
    <cellStyle name="20% - 강조색6 8 4 4" xfId="5899"/>
    <cellStyle name="20% - 강조색6 8 5" xfId="1757"/>
    <cellStyle name="20% - 강조색6 8 5 2" xfId="1758"/>
    <cellStyle name="20% - 강조색6 8 5 3" xfId="1759"/>
    <cellStyle name="20% - 강조색6 8 5 4" xfId="5900"/>
    <cellStyle name="20% - 강조색6 8 6" xfId="1760"/>
    <cellStyle name="20% - 강조색6 8 6 2" xfId="5901"/>
    <cellStyle name="20% - 강조색6 8 7" xfId="1761"/>
    <cellStyle name="20% - 강조색6 8 7 2" xfId="5902"/>
    <cellStyle name="20% - 강조색6 8 8" xfId="5903"/>
    <cellStyle name="20% - 강조색6 8 9" xfId="5904"/>
    <cellStyle name="20% - 강조색6 9" xfId="1762"/>
    <cellStyle name="20% - 강조색6 9 10" xfId="5905"/>
    <cellStyle name="20% - 강조색6 9 11" xfId="5906"/>
    <cellStyle name="20% - 강조색6 9 12" xfId="5907"/>
    <cellStyle name="20% - 강조색6 9 13" xfId="5908"/>
    <cellStyle name="20% - 강조색6 9 14" xfId="5909"/>
    <cellStyle name="20% - 강조색6 9 2" xfId="1763"/>
    <cellStyle name="20% - 강조색6 9 2 2" xfId="1764"/>
    <cellStyle name="20% - 강조색6 9 2 2 2" xfId="5910"/>
    <cellStyle name="20% - 강조색6 9 2 3" xfId="1765"/>
    <cellStyle name="20% - 강조색6 9 2 4" xfId="5911"/>
    <cellStyle name="20% - 강조색6 9 3" xfId="1766"/>
    <cellStyle name="20% - 강조색6 9 3 2" xfId="1767"/>
    <cellStyle name="20% - 강조색6 9 3 3" xfId="1768"/>
    <cellStyle name="20% - 강조색6 9 3 4" xfId="5912"/>
    <cellStyle name="20% - 강조색6 9 4" xfId="1769"/>
    <cellStyle name="20% - 강조색6 9 4 2" xfId="5913"/>
    <cellStyle name="20% - 강조색6 9 5" xfId="1770"/>
    <cellStyle name="20% - 강조색6 9 5 2" xfId="5914"/>
    <cellStyle name="20% - 강조색6 9 6" xfId="5915"/>
    <cellStyle name="20% - 강조색6 9 7" xfId="5916"/>
    <cellStyle name="20% - 강조색6 9 8" xfId="5917"/>
    <cellStyle name="20% - 강조색6 9 9" xfId="5918"/>
    <cellStyle name="40% - 강조색1" xfId="4315" builtinId="31" customBuiltin="1"/>
    <cellStyle name="40% - 강조색1 10" xfId="1771"/>
    <cellStyle name="40% - 강조색1 10 10" xfId="5919"/>
    <cellStyle name="40% - 강조색1 10 11" xfId="5920"/>
    <cellStyle name="40% - 강조색1 10 12" xfId="5921"/>
    <cellStyle name="40% - 강조색1 10 13" xfId="5922"/>
    <cellStyle name="40% - 강조색1 10 14" xfId="5923"/>
    <cellStyle name="40% - 강조색1 10 2" xfId="1772"/>
    <cellStyle name="40% - 강조색1 10 2 2" xfId="1773"/>
    <cellStyle name="40% - 강조색1 10 2 2 2" xfId="5924"/>
    <cellStyle name="40% - 강조색1 10 2 3" xfId="1774"/>
    <cellStyle name="40% - 강조색1 10 2 4" xfId="5925"/>
    <cellStyle name="40% - 강조색1 10 3" xfId="1775"/>
    <cellStyle name="40% - 강조색1 10 3 2" xfId="1776"/>
    <cellStyle name="40% - 강조색1 10 3 3" xfId="1777"/>
    <cellStyle name="40% - 강조색1 10 3 4" xfId="5926"/>
    <cellStyle name="40% - 강조색1 10 4" xfId="1778"/>
    <cellStyle name="40% - 강조색1 10 4 2" xfId="5927"/>
    <cellStyle name="40% - 강조색1 10 5" xfId="1779"/>
    <cellStyle name="40% - 강조색1 10 5 2" xfId="5928"/>
    <cellStyle name="40% - 강조색1 10 6" xfId="5929"/>
    <cellStyle name="40% - 강조색1 10 7" xfId="5930"/>
    <cellStyle name="40% - 강조색1 10 8" xfId="5931"/>
    <cellStyle name="40% - 강조색1 10 9" xfId="5932"/>
    <cellStyle name="40% - 강조색1 11" xfId="1780"/>
    <cellStyle name="40% - 강조색1 11 10" xfId="5933"/>
    <cellStyle name="40% - 강조색1 11 11" xfId="5934"/>
    <cellStyle name="40% - 강조색1 11 12" xfId="5935"/>
    <cellStyle name="40% - 강조색1 11 13" xfId="5936"/>
    <cellStyle name="40% - 강조색1 11 14" xfId="5937"/>
    <cellStyle name="40% - 강조색1 11 2" xfId="1781"/>
    <cellStyle name="40% - 강조색1 11 2 2" xfId="1782"/>
    <cellStyle name="40% - 강조색1 11 2 2 2" xfId="5938"/>
    <cellStyle name="40% - 강조색1 11 2 3" xfId="1783"/>
    <cellStyle name="40% - 강조색1 11 2 4" xfId="5939"/>
    <cellStyle name="40% - 강조색1 11 3" xfId="1784"/>
    <cellStyle name="40% - 강조색1 11 3 2" xfId="1785"/>
    <cellStyle name="40% - 강조색1 11 3 3" xfId="1786"/>
    <cellStyle name="40% - 강조색1 11 3 4" xfId="5940"/>
    <cellStyle name="40% - 강조색1 11 4" xfId="1787"/>
    <cellStyle name="40% - 강조색1 11 4 2" xfId="5941"/>
    <cellStyle name="40% - 강조색1 11 5" xfId="1788"/>
    <cellStyle name="40% - 강조색1 11 5 2" xfId="5942"/>
    <cellStyle name="40% - 강조색1 11 6" xfId="5943"/>
    <cellStyle name="40% - 강조색1 11 7" xfId="5944"/>
    <cellStyle name="40% - 강조색1 11 8" xfId="5945"/>
    <cellStyle name="40% - 강조색1 11 9" xfId="5946"/>
    <cellStyle name="40% - 강조색1 12" xfId="1789"/>
    <cellStyle name="40% - 강조색1 12 10" xfId="5947"/>
    <cellStyle name="40% - 강조색1 12 11" xfId="5948"/>
    <cellStyle name="40% - 강조색1 12 12" xfId="5949"/>
    <cellStyle name="40% - 강조색1 12 13" xfId="5950"/>
    <cellStyle name="40% - 강조색1 12 14" xfId="5951"/>
    <cellStyle name="40% - 강조색1 12 2" xfId="1790"/>
    <cellStyle name="40% - 강조색1 12 2 2" xfId="1791"/>
    <cellStyle name="40% - 강조색1 12 2 2 2" xfId="5952"/>
    <cellStyle name="40% - 강조색1 12 2 3" xfId="1792"/>
    <cellStyle name="40% - 강조색1 12 2 4" xfId="5953"/>
    <cellStyle name="40% - 강조색1 12 3" xfId="1793"/>
    <cellStyle name="40% - 강조색1 12 3 2" xfId="1794"/>
    <cellStyle name="40% - 강조색1 12 3 3" xfId="1795"/>
    <cellStyle name="40% - 강조색1 12 3 4" xfId="5954"/>
    <cellStyle name="40% - 강조색1 12 4" xfId="1796"/>
    <cellStyle name="40% - 강조색1 12 4 2" xfId="5955"/>
    <cellStyle name="40% - 강조색1 12 5" xfId="1797"/>
    <cellStyle name="40% - 강조색1 12 5 2" xfId="5956"/>
    <cellStyle name="40% - 강조색1 12 6" xfId="5957"/>
    <cellStyle name="40% - 강조색1 12 7" xfId="5958"/>
    <cellStyle name="40% - 강조색1 12 8" xfId="5959"/>
    <cellStyle name="40% - 강조색1 12 9" xfId="5960"/>
    <cellStyle name="40% - 강조색1 13" xfId="1798"/>
    <cellStyle name="40% - 강조색1 13 10" xfId="5961"/>
    <cellStyle name="40% - 강조색1 13 11" xfId="5962"/>
    <cellStyle name="40% - 강조색1 13 12" xfId="5963"/>
    <cellStyle name="40% - 강조색1 13 13" xfId="5964"/>
    <cellStyle name="40% - 강조색1 13 14" xfId="5965"/>
    <cellStyle name="40% - 강조색1 13 2" xfId="1799"/>
    <cellStyle name="40% - 강조색1 13 2 2" xfId="1800"/>
    <cellStyle name="40% - 강조색1 13 2 2 2" xfId="5966"/>
    <cellStyle name="40% - 강조색1 13 2 3" xfId="1801"/>
    <cellStyle name="40% - 강조색1 13 2 4" xfId="5967"/>
    <cellStyle name="40% - 강조색1 13 3" xfId="1802"/>
    <cellStyle name="40% - 강조색1 13 3 2" xfId="1803"/>
    <cellStyle name="40% - 강조색1 13 3 3" xfId="1804"/>
    <cellStyle name="40% - 강조색1 13 3 4" xfId="5968"/>
    <cellStyle name="40% - 강조색1 13 4" xfId="1805"/>
    <cellStyle name="40% - 강조색1 13 4 2" xfId="5969"/>
    <cellStyle name="40% - 강조색1 13 5" xfId="1806"/>
    <cellStyle name="40% - 강조색1 13 5 2" xfId="5970"/>
    <cellStyle name="40% - 강조색1 13 6" xfId="5971"/>
    <cellStyle name="40% - 강조색1 13 7" xfId="5972"/>
    <cellStyle name="40% - 강조색1 13 8" xfId="5973"/>
    <cellStyle name="40% - 강조색1 13 9" xfId="5974"/>
    <cellStyle name="40% - 강조색1 14" xfId="1807"/>
    <cellStyle name="40% - 강조색1 14 10" xfId="5975"/>
    <cellStyle name="40% - 강조색1 14 11" xfId="5976"/>
    <cellStyle name="40% - 강조색1 14 12" xfId="5977"/>
    <cellStyle name="40% - 강조색1 14 13" xfId="5978"/>
    <cellStyle name="40% - 강조색1 14 14" xfId="5979"/>
    <cellStyle name="40% - 강조색1 14 2" xfId="1808"/>
    <cellStyle name="40% - 강조색1 14 2 2" xfId="1809"/>
    <cellStyle name="40% - 강조색1 14 2 2 2" xfId="5980"/>
    <cellStyle name="40% - 강조색1 14 2 3" xfId="1810"/>
    <cellStyle name="40% - 강조색1 14 2 4" xfId="5981"/>
    <cellStyle name="40% - 강조색1 14 3" xfId="1811"/>
    <cellStyle name="40% - 강조색1 14 3 2" xfId="1812"/>
    <cellStyle name="40% - 강조색1 14 3 3" xfId="1813"/>
    <cellStyle name="40% - 강조색1 14 3 4" xfId="5982"/>
    <cellStyle name="40% - 강조색1 14 4" xfId="1814"/>
    <cellStyle name="40% - 강조색1 14 4 2" xfId="5983"/>
    <cellStyle name="40% - 강조색1 14 5" xfId="1815"/>
    <cellStyle name="40% - 강조색1 14 5 2" xfId="5984"/>
    <cellStyle name="40% - 강조색1 14 6" xfId="5985"/>
    <cellStyle name="40% - 강조색1 14 7" xfId="5986"/>
    <cellStyle name="40% - 강조색1 14 8" xfId="5987"/>
    <cellStyle name="40% - 강조색1 14 9" xfId="5988"/>
    <cellStyle name="40% - 강조색1 15" xfId="1816"/>
    <cellStyle name="40% - 강조색1 15 10" xfId="5989"/>
    <cellStyle name="40% - 강조색1 15 11" xfId="5990"/>
    <cellStyle name="40% - 강조색1 15 12" xfId="5991"/>
    <cellStyle name="40% - 강조색1 15 13" xfId="5992"/>
    <cellStyle name="40% - 강조색1 15 14" xfId="5993"/>
    <cellStyle name="40% - 강조색1 15 2" xfId="1817"/>
    <cellStyle name="40% - 강조색1 15 2 2" xfId="1818"/>
    <cellStyle name="40% - 강조색1 15 2 2 2" xfId="5994"/>
    <cellStyle name="40% - 강조색1 15 2 3" xfId="1819"/>
    <cellStyle name="40% - 강조색1 15 2 4" xfId="5995"/>
    <cellStyle name="40% - 강조색1 15 3" xfId="1820"/>
    <cellStyle name="40% - 강조색1 15 3 2" xfId="1821"/>
    <cellStyle name="40% - 강조색1 15 3 3" xfId="1822"/>
    <cellStyle name="40% - 강조색1 15 3 4" xfId="5996"/>
    <cellStyle name="40% - 강조색1 15 4" xfId="1823"/>
    <cellStyle name="40% - 강조색1 15 4 2" xfId="5997"/>
    <cellStyle name="40% - 강조색1 15 5" xfId="1824"/>
    <cellStyle name="40% - 강조색1 15 5 2" xfId="5998"/>
    <cellStyle name="40% - 강조색1 15 6" xfId="5999"/>
    <cellStyle name="40% - 강조색1 15 7" xfId="6000"/>
    <cellStyle name="40% - 강조색1 15 8" xfId="6001"/>
    <cellStyle name="40% - 강조색1 15 9" xfId="6002"/>
    <cellStyle name="40% - 강조색1 16" xfId="1825"/>
    <cellStyle name="40% - 강조색1 16 10" xfId="6003"/>
    <cellStyle name="40% - 강조색1 16 11" xfId="6004"/>
    <cellStyle name="40% - 강조색1 16 12" xfId="6005"/>
    <cellStyle name="40% - 강조색1 16 13" xfId="6006"/>
    <cellStyle name="40% - 강조색1 16 14" xfId="6007"/>
    <cellStyle name="40% - 강조색1 16 2" xfId="1826"/>
    <cellStyle name="40% - 강조색1 16 2 2" xfId="1827"/>
    <cellStyle name="40% - 강조색1 16 2 2 2" xfId="6008"/>
    <cellStyle name="40% - 강조색1 16 2 3" xfId="1828"/>
    <cellStyle name="40% - 강조색1 16 2 4" xfId="6009"/>
    <cellStyle name="40% - 강조색1 16 3" xfId="1829"/>
    <cellStyle name="40% - 강조색1 16 3 2" xfId="1830"/>
    <cellStyle name="40% - 강조색1 16 3 3" xfId="1831"/>
    <cellStyle name="40% - 강조색1 16 3 4" xfId="6010"/>
    <cellStyle name="40% - 강조색1 16 4" xfId="1832"/>
    <cellStyle name="40% - 강조색1 16 4 2" xfId="6011"/>
    <cellStyle name="40% - 강조색1 16 5" xfId="1833"/>
    <cellStyle name="40% - 강조색1 16 5 2" xfId="6012"/>
    <cellStyle name="40% - 강조색1 16 6" xfId="6013"/>
    <cellStyle name="40% - 강조색1 16 7" xfId="6014"/>
    <cellStyle name="40% - 강조색1 16 8" xfId="6015"/>
    <cellStyle name="40% - 강조색1 16 9" xfId="6016"/>
    <cellStyle name="40% - 강조색1 17" xfId="1834"/>
    <cellStyle name="40% - 강조색1 17 10" xfId="6017"/>
    <cellStyle name="40% - 강조색1 17 11" xfId="6018"/>
    <cellStyle name="40% - 강조색1 17 12" xfId="6019"/>
    <cellStyle name="40% - 강조색1 17 13" xfId="6020"/>
    <cellStyle name="40% - 강조색1 17 14" xfId="6021"/>
    <cellStyle name="40% - 강조색1 17 2" xfId="1835"/>
    <cellStyle name="40% - 강조색1 17 2 2" xfId="1836"/>
    <cellStyle name="40% - 강조색1 17 2 3" xfId="1837"/>
    <cellStyle name="40% - 강조색1 17 2 4" xfId="6022"/>
    <cellStyle name="40% - 강조색1 17 3" xfId="1838"/>
    <cellStyle name="40% - 강조색1 17 3 2" xfId="6023"/>
    <cellStyle name="40% - 강조색1 17 4" xfId="1839"/>
    <cellStyle name="40% - 강조색1 17 4 2" xfId="6024"/>
    <cellStyle name="40% - 강조색1 17 5" xfId="6025"/>
    <cellStyle name="40% - 강조색1 17 6" xfId="6026"/>
    <cellStyle name="40% - 강조색1 17 7" xfId="6027"/>
    <cellStyle name="40% - 강조색1 17 8" xfId="6028"/>
    <cellStyle name="40% - 강조색1 17 9" xfId="6029"/>
    <cellStyle name="40% - 강조색1 18" xfId="1840"/>
    <cellStyle name="40% - 강조색1 18 10" xfId="6030"/>
    <cellStyle name="40% - 강조색1 18 11" xfId="6031"/>
    <cellStyle name="40% - 강조색1 18 12" xfId="6032"/>
    <cellStyle name="40% - 강조색1 18 13" xfId="6033"/>
    <cellStyle name="40% - 강조색1 18 14" xfId="6034"/>
    <cellStyle name="40% - 강조색1 18 2" xfId="1841"/>
    <cellStyle name="40% - 강조색1 18 2 2" xfId="1842"/>
    <cellStyle name="40% - 강조색1 18 2 3" xfId="1843"/>
    <cellStyle name="40% - 강조색1 18 2 4" xfId="6035"/>
    <cellStyle name="40% - 강조색1 18 3" xfId="1844"/>
    <cellStyle name="40% - 강조색1 18 3 2" xfId="6036"/>
    <cellStyle name="40% - 강조색1 18 4" xfId="1845"/>
    <cellStyle name="40% - 강조색1 18 4 2" xfId="6037"/>
    <cellStyle name="40% - 강조색1 18 5" xfId="6038"/>
    <cellStyle name="40% - 강조색1 18 6" xfId="6039"/>
    <cellStyle name="40% - 강조색1 18 7" xfId="6040"/>
    <cellStyle name="40% - 강조색1 18 8" xfId="6041"/>
    <cellStyle name="40% - 강조색1 18 9" xfId="6042"/>
    <cellStyle name="40% - 강조색1 19" xfId="1846"/>
    <cellStyle name="40% - 강조색1 19 10" xfId="6043"/>
    <cellStyle name="40% - 강조색1 19 11" xfId="6044"/>
    <cellStyle name="40% - 강조색1 19 12" xfId="6045"/>
    <cellStyle name="40% - 강조색1 19 13" xfId="6046"/>
    <cellStyle name="40% - 강조색1 19 14" xfId="6047"/>
    <cellStyle name="40% - 강조색1 19 2" xfId="1847"/>
    <cellStyle name="40% - 강조색1 19 2 2" xfId="1848"/>
    <cellStyle name="40% - 강조색1 19 2 3" xfId="1849"/>
    <cellStyle name="40% - 강조색1 19 2 4" xfId="6048"/>
    <cellStyle name="40% - 강조색1 19 3" xfId="1850"/>
    <cellStyle name="40% - 강조색1 19 3 2" xfId="6049"/>
    <cellStyle name="40% - 강조색1 19 4" xfId="1851"/>
    <cellStyle name="40% - 강조색1 19 4 2" xfId="6050"/>
    <cellStyle name="40% - 강조색1 19 5" xfId="6051"/>
    <cellStyle name="40% - 강조색1 19 6" xfId="6052"/>
    <cellStyle name="40% - 강조색1 19 7" xfId="6053"/>
    <cellStyle name="40% - 강조색1 19 8" xfId="6054"/>
    <cellStyle name="40% - 강조색1 19 9" xfId="6055"/>
    <cellStyle name="40% - 강조색1 2" xfId="1852"/>
    <cellStyle name="40% - 강조색1 2 10" xfId="6056"/>
    <cellStyle name="40% - 강조색1 2 11" xfId="6057"/>
    <cellStyle name="40% - 강조색1 2 12" xfId="6058"/>
    <cellStyle name="40% - 강조색1 2 13" xfId="6059"/>
    <cellStyle name="40% - 강조색1 2 2" xfId="6060"/>
    <cellStyle name="40% - 강조색1 2 2 2" xfId="6061"/>
    <cellStyle name="40% - 강조색1 2 3" xfId="6062"/>
    <cellStyle name="40% - 강조색1 2 3 2" xfId="6063"/>
    <cellStyle name="40% - 강조색1 2 4" xfId="6064"/>
    <cellStyle name="40% - 강조색1 2 4 2" xfId="6065"/>
    <cellStyle name="40% - 강조색1 2 5" xfId="6066"/>
    <cellStyle name="40% - 강조색1 2 6" xfId="6067"/>
    <cellStyle name="40% - 강조색1 2 7" xfId="6068"/>
    <cellStyle name="40% - 강조색1 2 8" xfId="6069"/>
    <cellStyle name="40% - 강조색1 2 9" xfId="6070"/>
    <cellStyle name="40% - 강조색1 20" xfId="1853"/>
    <cellStyle name="40% - 강조색1 20 2" xfId="1854"/>
    <cellStyle name="40% - 강조색1 20 3" xfId="1855"/>
    <cellStyle name="40% - 강조색1 20 4" xfId="6071"/>
    <cellStyle name="40% - 강조색1 21" xfId="1856"/>
    <cellStyle name="40% - 강조색1 21 2" xfId="1857"/>
    <cellStyle name="40% - 강조색1 21 3" xfId="1858"/>
    <cellStyle name="40% - 강조색1 21 4" xfId="6072"/>
    <cellStyle name="40% - 강조색1 22" xfId="1859"/>
    <cellStyle name="40% - 강조색1 22 2" xfId="1860"/>
    <cellStyle name="40% - 강조색1 22 3" xfId="1861"/>
    <cellStyle name="40% - 강조색1 22 4" xfId="6073"/>
    <cellStyle name="40% - 강조색1 23" xfId="1862"/>
    <cellStyle name="40% - 강조색1 23 2" xfId="1863"/>
    <cellStyle name="40% - 강조색1 23 3" xfId="1864"/>
    <cellStyle name="40% - 강조색1 23 4" xfId="6074"/>
    <cellStyle name="40% - 강조색1 24" xfId="1865"/>
    <cellStyle name="40% - 강조색1 24 2" xfId="1866"/>
    <cellStyle name="40% - 강조색1 24 3" xfId="1867"/>
    <cellStyle name="40% - 강조색1 24 4" xfId="6075"/>
    <cellStyle name="40% - 강조색1 25" xfId="1868"/>
    <cellStyle name="40% - 강조색1 25 2" xfId="1869"/>
    <cellStyle name="40% - 강조색1 25 3" xfId="1870"/>
    <cellStyle name="40% - 강조색1 25 4" xfId="6076"/>
    <cellStyle name="40% - 강조색1 26" xfId="1871"/>
    <cellStyle name="40% - 강조색1 26 2" xfId="1872"/>
    <cellStyle name="40% - 강조색1 26 3" xfId="1873"/>
    <cellStyle name="40% - 강조색1 26 4" xfId="6077"/>
    <cellStyle name="40% - 강조색1 27" xfId="1874"/>
    <cellStyle name="40% - 강조색1 27 2" xfId="1875"/>
    <cellStyle name="40% - 강조색1 27 3" xfId="1876"/>
    <cellStyle name="40% - 강조색1 27 4" xfId="6078"/>
    <cellStyle name="40% - 강조색1 28" xfId="1877"/>
    <cellStyle name="40% - 강조색1 28 2" xfId="1878"/>
    <cellStyle name="40% - 강조색1 28 3" xfId="1879"/>
    <cellStyle name="40% - 강조색1 28 4" xfId="6079"/>
    <cellStyle name="40% - 강조색1 29" xfId="1880"/>
    <cellStyle name="40% - 강조색1 29 2" xfId="1881"/>
    <cellStyle name="40% - 강조색1 29 3" xfId="1882"/>
    <cellStyle name="40% - 강조색1 29 4" xfId="6080"/>
    <cellStyle name="40% - 강조색1 3" xfId="1883"/>
    <cellStyle name="40% - 강조색1 3 10" xfId="6081"/>
    <cellStyle name="40% - 강조색1 3 11" xfId="6082"/>
    <cellStyle name="40% - 강조색1 3 12" xfId="6083"/>
    <cellStyle name="40% - 강조색1 3 13" xfId="6084"/>
    <cellStyle name="40% - 강조색1 3 14" xfId="6085"/>
    <cellStyle name="40% - 강조색1 3 2" xfId="1884"/>
    <cellStyle name="40% - 강조색1 3 2 2" xfId="1885"/>
    <cellStyle name="40% - 강조색1 3 2 2 2" xfId="1886"/>
    <cellStyle name="40% - 강조색1 3 2 2 3" xfId="1887"/>
    <cellStyle name="40% - 강조색1 3 2 2 4" xfId="6086"/>
    <cellStyle name="40% - 강조색1 3 2 3" xfId="1888"/>
    <cellStyle name="40% - 강조색1 3 2 3 2" xfId="1889"/>
    <cellStyle name="40% - 강조색1 3 2 3 3" xfId="1890"/>
    <cellStyle name="40% - 강조색1 3 2 4" xfId="1891"/>
    <cellStyle name="40% - 강조색1 3 2 5" xfId="1892"/>
    <cellStyle name="40% - 강조색1 3 2 6" xfId="6087"/>
    <cellStyle name="40% - 강조색1 3 3" xfId="1893"/>
    <cellStyle name="40% - 강조색1 3 3 2" xfId="1894"/>
    <cellStyle name="40% - 강조색1 3 3 2 2" xfId="1895"/>
    <cellStyle name="40% - 강조색1 3 3 2 3" xfId="1896"/>
    <cellStyle name="40% - 강조색1 3 3 3" xfId="1897"/>
    <cellStyle name="40% - 강조색1 3 3 3 2" xfId="1898"/>
    <cellStyle name="40% - 강조색1 3 3 3 3" xfId="1899"/>
    <cellStyle name="40% - 강조색1 3 3 4" xfId="1900"/>
    <cellStyle name="40% - 강조색1 3 3 5" xfId="1901"/>
    <cellStyle name="40% - 강조색1 3 3 6" xfId="6088"/>
    <cellStyle name="40% - 강조색1 3 4" xfId="1902"/>
    <cellStyle name="40% - 강조색1 3 4 2" xfId="1903"/>
    <cellStyle name="40% - 강조색1 3 4 3" xfId="1904"/>
    <cellStyle name="40% - 강조색1 3 4 4" xfId="6089"/>
    <cellStyle name="40% - 강조색1 3 5" xfId="1905"/>
    <cellStyle name="40% - 강조색1 3 5 2" xfId="1906"/>
    <cellStyle name="40% - 강조색1 3 5 3" xfId="1907"/>
    <cellStyle name="40% - 강조색1 3 5 4" xfId="6090"/>
    <cellStyle name="40% - 강조색1 3 6" xfId="1908"/>
    <cellStyle name="40% - 강조색1 3 6 2" xfId="6091"/>
    <cellStyle name="40% - 강조색1 3 7" xfId="1909"/>
    <cellStyle name="40% - 강조색1 3 7 2" xfId="6092"/>
    <cellStyle name="40% - 강조색1 3 8" xfId="6093"/>
    <cellStyle name="40% - 강조색1 3 9" xfId="6094"/>
    <cellStyle name="40% - 강조색1 30" xfId="1910"/>
    <cellStyle name="40% - 강조색1 30 2" xfId="1911"/>
    <cellStyle name="40% - 강조색1 30 3" xfId="6095"/>
    <cellStyle name="40% - 강조색1 31" xfId="1912"/>
    <cellStyle name="40% - 강조색1 31 2" xfId="6096"/>
    <cellStyle name="40% - 강조색1 32" xfId="1913"/>
    <cellStyle name="40% - 강조색1 32 2" xfId="6097"/>
    <cellStyle name="40% - 강조색1 33" xfId="1914"/>
    <cellStyle name="40% - 강조색1 34" xfId="1915"/>
    <cellStyle name="40% - 강조색1 35" xfId="1916"/>
    <cellStyle name="40% - 강조색1 36" xfId="1917"/>
    <cellStyle name="40% - 강조색1 37" xfId="1918"/>
    <cellStyle name="40% - 강조색1 38" xfId="1919"/>
    <cellStyle name="40% - 강조색1 4" xfId="1920"/>
    <cellStyle name="40% - 강조색1 4 10" xfId="6098"/>
    <cellStyle name="40% - 강조색1 4 11" xfId="6099"/>
    <cellStyle name="40% - 강조색1 4 12" xfId="6100"/>
    <cellStyle name="40% - 강조색1 4 13" xfId="6101"/>
    <cellStyle name="40% - 강조색1 4 14" xfId="6102"/>
    <cellStyle name="40% - 강조색1 4 2" xfId="1921"/>
    <cellStyle name="40% - 강조색1 4 2 2" xfId="1922"/>
    <cellStyle name="40% - 강조색1 4 2 2 2" xfId="1923"/>
    <cellStyle name="40% - 강조색1 4 2 2 3" xfId="1924"/>
    <cellStyle name="40% - 강조색1 4 2 2 4" xfId="6103"/>
    <cellStyle name="40% - 강조색1 4 2 3" xfId="1925"/>
    <cellStyle name="40% - 강조색1 4 2 3 2" xfId="1926"/>
    <cellStyle name="40% - 강조색1 4 2 3 3" xfId="1927"/>
    <cellStyle name="40% - 강조색1 4 2 4" xfId="1928"/>
    <cellStyle name="40% - 강조색1 4 2 5" xfId="1929"/>
    <cellStyle name="40% - 강조색1 4 2 6" xfId="6104"/>
    <cellStyle name="40% - 강조색1 4 3" xfId="1930"/>
    <cellStyle name="40% - 강조색1 4 3 2" xfId="1931"/>
    <cellStyle name="40% - 강조색1 4 3 2 2" xfId="1932"/>
    <cellStyle name="40% - 강조색1 4 3 2 3" xfId="1933"/>
    <cellStyle name="40% - 강조색1 4 3 3" xfId="1934"/>
    <cellStyle name="40% - 강조색1 4 3 3 2" xfId="1935"/>
    <cellStyle name="40% - 강조색1 4 3 3 3" xfId="1936"/>
    <cellStyle name="40% - 강조색1 4 3 4" xfId="1937"/>
    <cellStyle name="40% - 강조색1 4 3 5" xfId="1938"/>
    <cellStyle name="40% - 강조색1 4 3 6" xfId="6105"/>
    <cellStyle name="40% - 강조색1 4 4" xfId="1939"/>
    <cellStyle name="40% - 강조색1 4 4 2" xfId="1940"/>
    <cellStyle name="40% - 강조색1 4 4 3" xfId="1941"/>
    <cellStyle name="40% - 강조색1 4 4 4" xfId="6106"/>
    <cellStyle name="40% - 강조색1 4 5" xfId="1942"/>
    <cellStyle name="40% - 강조색1 4 5 2" xfId="1943"/>
    <cellStyle name="40% - 강조색1 4 5 3" xfId="1944"/>
    <cellStyle name="40% - 강조색1 4 5 4" xfId="6107"/>
    <cellStyle name="40% - 강조색1 4 6" xfId="1945"/>
    <cellStyle name="40% - 강조색1 4 6 2" xfId="6108"/>
    <cellStyle name="40% - 강조색1 4 7" xfId="1946"/>
    <cellStyle name="40% - 강조색1 4 7 2" xfId="6109"/>
    <cellStyle name="40% - 강조색1 4 8" xfId="6110"/>
    <cellStyle name="40% - 강조색1 4 9" xfId="6111"/>
    <cellStyle name="40% - 강조색1 5" xfId="1947"/>
    <cellStyle name="40% - 강조색1 5 10" xfId="6112"/>
    <cellStyle name="40% - 강조색1 5 11" xfId="6113"/>
    <cellStyle name="40% - 강조색1 5 12" xfId="6114"/>
    <cellStyle name="40% - 강조색1 5 13" xfId="6115"/>
    <cellStyle name="40% - 강조색1 5 14" xfId="6116"/>
    <cellStyle name="40% - 강조색1 5 2" xfId="1948"/>
    <cellStyle name="40% - 강조색1 5 2 2" xfId="1949"/>
    <cellStyle name="40% - 강조색1 5 2 2 2" xfId="1950"/>
    <cellStyle name="40% - 강조색1 5 2 2 3" xfId="1951"/>
    <cellStyle name="40% - 강조색1 5 2 2 4" xfId="6117"/>
    <cellStyle name="40% - 강조색1 5 2 3" xfId="1952"/>
    <cellStyle name="40% - 강조색1 5 2 3 2" xfId="1953"/>
    <cellStyle name="40% - 강조색1 5 2 3 3" xfId="1954"/>
    <cellStyle name="40% - 강조색1 5 2 4" xfId="1955"/>
    <cellStyle name="40% - 강조색1 5 2 5" xfId="1956"/>
    <cellStyle name="40% - 강조색1 5 2 6" xfId="6118"/>
    <cellStyle name="40% - 강조색1 5 3" xfId="1957"/>
    <cellStyle name="40% - 강조색1 5 3 2" xfId="1958"/>
    <cellStyle name="40% - 강조색1 5 3 2 2" xfId="1959"/>
    <cellStyle name="40% - 강조색1 5 3 2 3" xfId="1960"/>
    <cellStyle name="40% - 강조색1 5 3 3" xfId="1961"/>
    <cellStyle name="40% - 강조색1 5 3 3 2" xfId="1962"/>
    <cellStyle name="40% - 강조색1 5 3 3 3" xfId="1963"/>
    <cellStyle name="40% - 강조색1 5 3 4" xfId="1964"/>
    <cellStyle name="40% - 강조색1 5 3 5" xfId="1965"/>
    <cellStyle name="40% - 강조색1 5 3 6" xfId="6119"/>
    <cellStyle name="40% - 강조색1 5 4" xfId="1966"/>
    <cellStyle name="40% - 강조색1 5 4 2" xfId="1967"/>
    <cellStyle name="40% - 강조색1 5 4 3" xfId="1968"/>
    <cellStyle name="40% - 강조색1 5 4 4" xfId="6120"/>
    <cellStyle name="40% - 강조색1 5 5" xfId="1969"/>
    <cellStyle name="40% - 강조색1 5 5 2" xfId="1970"/>
    <cellStyle name="40% - 강조색1 5 5 3" xfId="1971"/>
    <cellStyle name="40% - 강조색1 5 5 4" xfId="6121"/>
    <cellStyle name="40% - 강조색1 5 6" xfId="1972"/>
    <cellStyle name="40% - 강조색1 5 6 2" xfId="6122"/>
    <cellStyle name="40% - 강조색1 5 7" xfId="1973"/>
    <cellStyle name="40% - 강조색1 5 7 2" xfId="6123"/>
    <cellStyle name="40% - 강조색1 5 8" xfId="6124"/>
    <cellStyle name="40% - 강조색1 5 9" xfId="6125"/>
    <cellStyle name="40% - 강조색1 6" xfId="1974"/>
    <cellStyle name="40% - 강조색1 6 10" xfId="6126"/>
    <cellStyle name="40% - 강조색1 6 11" xfId="6127"/>
    <cellStyle name="40% - 강조색1 6 12" xfId="6128"/>
    <cellStyle name="40% - 강조색1 6 13" xfId="6129"/>
    <cellStyle name="40% - 강조색1 6 14" xfId="6130"/>
    <cellStyle name="40% - 강조색1 6 2" xfId="1975"/>
    <cellStyle name="40% - 강조색1 6 2 2" xfId="1976"/>
    <cellStyle name="40% - 강조색1 6 2 2 2" xfId="1977"/>
    <cellStyle name="40% - 강조색1 6 2 2 3" xfId="1978"/>
    <cellStyle name="40% - 강조색1 6 2 2 4" xfId="6131"/>
    <cellStyle name="40% - 강조색1 6 2 3" xfId="1979"/>
    <cellStyle name="40% - 강조색1 6 2 3 2" xfId="1980"/>
    <cellStyle name="40% - 강조색1 6 2 3 3" xfId="1981"/>
    <cellStyle name="40% - 강조색1 6 2 4" xfId="1982"/>
    <cellStyle name="40% - 강조색1 6 2 5" xfId="1983"/>
    <cellStyle name="40% - 강조색1 6 2 6" xfId="6132"/>
    <cellStyle name="40% - 강조색1 6 3" xfId="1984"/>
    <cellStyle name="40% - 강조색1 6 3 2" xfId="1985"/>
    <cellStyle name="40% - 강조색1 6 3 2 2" xfId="1986"/>
    <cellStyle name="40% - 강조색1 6 3 2 3" xfId="1987"/>
    <cellStyle name="40% - 강조색1 6 3 3" xfId="1988"/>
    <cellStyle name="40% - 강조색1 6 3 3 2" xfId="1989"/>
    <cellStyle name="40% - 강조색1 6 3 3 3" xfId="1990"/>
    <cellStyle name="40% - 강조색1 6 3 4" xfId="1991"/>
    <cellStyle name="40% - 강조색1 6 3 5" xfId="1992"/>
    <cellStyle name="40% - 강조색1 6 3 6" xfId="6133"/>
    <cellStyle name="40% - 강조색1 6 4" xfId="1993"/>
    <cellStyle name="40% - 강조색1 6 4 2" xfId="1994"/>
    <cellStyle name="40% - 강조색1 6 4 3" xfId="1995"/>
    <cellStyle name="40% - 강조색1 6 4 4" xfId="6134"/>
    <cellStyle name="40% - 강조색1 6 5" xfId="1996"/>
    <cellStyle name="40% - 강조색1 6 5 2" xfId="1997"/>
    <cellStyle name="40% - 강조색1 6 5 3" xfId="1998"/>
    <cellStyle name="40% - 강조색1 6 5 4" xfId="6135"/>
    <cellStyle name="40% - 강조색1 6 6" xfId="1999"/>
    <cellStyle name="40% - 강조색1 6 6 2" xfId="6136"/>
    <cellStyle name="40% - 강조색1 6 7" xfId="2000"/>
    <cellStyle name="40% - 강조색1 6 7 2" xfId="6137"/>
    <cellStyle name="40% - 강조색1 6 8" xfId="6138"/>
    <cellStyle name="40% - 강조색1 6 9" xfId="6139"/>
    <cellStyle name="40% - 강조색1 7" xfId="2001"/>
    <cellStyle name="40% - 강조색1 7 10" xfId="6140"/>
    <cellStyle name="40% - 강조색1 7 11" xfId="6141"/>
    <cellStyle name="40% - 강조색1 7 12" xfId="6142"/>
    <cellStyle name="40% - 강조색1 7 13" xfId="6143"/>
    <cellStyle name="40% - 강조색1 7 14" xfId="6144"/>
    <cellStyle name="40% - 강조색1 7 2" xfId="2002"/>
    <cellStyle name="40% - 강조색1 7 2 2" xfId="2003"/>
    <cellStyle name="40% - 강조색1 7 2 2 2" xfId="2004"/>
    <cellStyle name="40% - 강조색1 7 2 2 3" xfId="2005"/>
    <cellStyle name="40% - 강조색1 7 2 2 4" xfId="6145"/>
    <cellStyle name="40% - 강조색1 7 2 3" xfId="2006"/>
    <cellStyle name="40% - 강조색1 7 2 3 2" xfId="2007"/>
    <cellStyle name="40% - 강조색1 7 2 3 3" xfId="2008"/>
    <cellStyle name="40% - 강조색1 7 2 4" xfId="2009"/>
    <cellStyle name="40% - 강조색1 7 2 5" xfId="2010"/>
    <cellStyle name="40% - 강조색1 7 2 6" xfId="6146"/>
    <cellStyle name="40% - 강조색1 7 3" xfId="2011"/>
    <cellStyle name="40% - 강조색1 7 3 2" xfId="2012"/>
    <cellStyle name="40% - 강조색1 7 3 2 2" xfId="2013"/>
    <cellStyle name="40% - 강조색1 7 3 2 3" xfId="2014"/>
    <cellStyle name="40% - 강조색1 7 3 3" xfId="2015"/>
    <cellStyle name="40% - 강조색1 7 3 3 2" xfId="2016"/>
    <cellStyle name="40% - 강조색1 7 3 3 3" xfId="2017"/>
    <cellStyle name="40% - 강조색1 7 3 4" xfId="2018"/>
    <cellStyle name="40% - 강조색1 7 3 5" xfId="2019"/>
    <cellStyle name="40% - 강조색1 7 3 6" xfId="6147"/>
    <cellStyle name="40% - 강조색1 7 4" xfId="2020"/>
    <cellStyle name="40% - 강조색1 7 4 2" xfId="2021"/>
    <cellStyle name="40% - 강조색1 7 4 3" xfId="2022"/>
    <cellStyle name="40% - 강조색1 7 4 4" xfId="6148"/>
    <cellStyle name="40% - 강조색1 7 5" xfId="2023"/>
    <cellStyle name="40% - 강조색1 7 5 2" xfId="2024"/>
    <cellStyle name="40% - 강조색1 7 5 3" xfId="2025"/>
    <cellStyle name="40% - 강조색1 7 5 4" xfId="6149"/>
    <cellStyle name="40% - 강조색1 7 6" xfId="2026"/>
    <cellStyle name="40% - 강조색1 7 6 2" xfId="6150"/>
    <cellStyle name="40% - 강조색1 7 7" xfId="2027"/>
    <cellStyle name="40% - 강조색1 7 7 2" xfId="6151"/>
    <cellStyle name="40% - 강조색1 7 8" xfId="6152"/>
    <cellStyle name="40% - 강조색1 7 9" xfId="6153"/>
    <cellStyle name="40% - 강조색1 8" xfId="2028"/>
    <cellStyle name="40% - 강조색1 8 10" xfId="6154"/>
    <cellStyle name="40% - 강조색1 8 11" xfId="6155"/>
    <cellStyle name="40% - 강조색1 8 12" xfId="6156"/>
    <cellStyle name="40% - 강조색1 8 13" xfId="6157"/>
    <cellStyle name="40% - 강조색1 8 14" xfId="6158"/>
    <cellStyle name="40% - 강조색1 8 2" xfId="2029"/>
    <cellStyle name="40% - 강조색1 8 2 2" xfId="2030"/>
    <cellStyle name="40% - 강조색1 8 2 2 2" xfId="2031"/>
    <cellStyle name="40% - 강조색1 8 2 2 3" xfId="2032"/>
    <cellStyle name="40% - 강조색1 8 2 2 4" xfId="6159"/>
    <cellStyle name="40% - 강조색1 8 2 3" xfId="2033"/>
    <cellStyle name="40% - 강조색1 8 2 3 2" xfId="2034"/>
    <cellStyle name="40% - 강조색1 8 2 3 3" xfId="2035"/>
    <cellStyle name="40% - 강조색1 8 2 4" xfId="2036"/>
    <cellStyle name="40% - 강조색1 8 2 5" xfId="2037"/>
    <cellStyle name="40% - 강조색1 8 2 6" xfId="6160"/>
    <cellStyle name="40% - 강조색1 8 3" xfId="2038"/>
    <cellStyle name="40% - 강조색1 8 3 2" xfId="2039"/>
    <cellStyle name="40% - 강조색1 8 3 2 2" xfId="2040"/>
    <cellStyle name="40% - 강조색1 8 3 2 3" xfId="2041"/>
    <cellStyle name="40% - 강조색1 8 3 3" xfId="2042"/>
    <cellStyle name="40% - 강조색1 8 3 3 2" xfId="2043"/>
    <cellStyle name="40% - 강조색1 8 3 3 3" xfId="2044"/>
    <cellStyle name="40% - 강조색1 8 3 4" xfId="2045"/>
    <cellStyle name="40% - 강조색1 8 3 5" xfId="2046"/>
    <cellStyle name="40% - 강조색1 8 3 6" xfId="6161"/>
    <cellStyle name="40% - 강조색1 8 4" xfId="2047"/>
    <cellStyle name="40% - 강조색1 8 4 2" xfId="2048"/>
    <cellStyle name="40% - 강조색1 8 4 3" xfId="2049"/>
    <cellStyle name="40% - 강조색1 8 4 4" xfId="6162"/>
    <cellStyle name="40% - 강조색1 8 5" xfId="2050"/>
    <cellStyle name="40% - 강조색1 8 5 2" xfId="2051"/>
    <cellStyle name="40% - 강조색1 8 5 3" xfId="2052"/>
    <cellStyle name="40% - 강조색1 8 5 4" xfId="6163"/>
    <cellStyle name="40% - 강조색1 8 6" xfId="2053"/>
    <cellStyle name="40% - 강조색1 8 6 2" xfId="6164"/>
    <cellStyle name="40% - 강조색1 8 7" xfId="2054"/>
    <cellStyle name="40% - 강조색1 8 7 2" xfId="6165"/>
    <cellStyle name="40% - 강조색1 8 8" xfId="6166"/>
    <cellStyle name="40% - 강조색1 8 9" xfId="6167"/>
    <cellStyle name="40% - 강조색1 9" xfId="2055"/>
    <cellStyle name="40% - 강조색1 9 10" xfId="6168"/>
    <cellStyle name="40% - 강조색1 9 11" xfId="6169"/>
    <cellStyle name="40% - 강조색1 9 12" xfId="6170"/>
    <cellStyle name="40% - 강조색1 9 13" xfId="6171"/>
    <cellStyle name="40% - 강조색1 9 14" xfId="6172"/>
    <cellStyle name="40% - 강조색1 9 2" xfId="2056"/>
    <cellStyle name="40% - 강조색1 9 2 2" xfId="2057"/>
    <cellStyle name="40% - 강조색1 9 2 2 2" xfId="6173"/>
    <cellStyle name="40% - 강조색1 9 2 3" xfId="2058"/>
    <cellStyle name="40% - 강조색1 9 2 4" xfId="6174"/>
    <cellStyle name="40% - 강조색1 9 3" xfId="2059"/>
    <cellStyle name="40% - 강조색1 9 3 2" xfId="2060"/>
    <cellStyle name="40% - 강조색1 9 3 3" xfId="2061"/>
    <cellStyle name="40% - 강조색1 9 3 4" xfId="6175"/>
    <cellStyle name="40% - 강조색1 9 4" xfId="2062"/>
    <cellStyle name="40% - 강조색1 9 4 2" xfId="6176"/>
    <cellStyle name="40% - 강조색1 9 5" xfId="2063"/>
    <cellStyle name="40% - 강조색1 9 5 2" xfId="6177"/>
    <cellStyle name="40% - 강조색1 9 6" xfId="6178"/>
    <cellStyle name="40% - 강조색1 9 7" xfId="6179"/>
    <cellStyle name="40% - 강조색1 9 8" xfId="6180"/>
    <cellStyle name="40% - 강조색1 9 9" xfId="6181"/>
    <cellStyle name="40% - 강조색2" xfId="4319" builtinId="35" customBuiltin="1"/>
    <cellStyle name="40% - 강조색2 10" xfId="2064"/>
    <cellStyle name="40% - 강조색2 10 10" xfId="6182"/>
    <cellStyle name="40% - 강조색2 10 11" xfId="6183"/>
    <cellStyle name="40% - 강조색2 10 12" xfId="6184"/>
    <cellStyle name="40% - 강조색2 10 13" xfId="6185"/>
    <cellStyle name="40% - 강조색2 10 14" xfId="6186"/>
    <cellStyle name="40% - 강조색2 10 2" xfId="2065"/>
    <cellStyle name="40% - 강조색2 10 2 2" xfId="2066"/>
    <cellStyle name="40% - 강조색2 10 2 2 2" xfId="6187"/>
    <cellStyle name="40% - 강조색2 10 2 3" xfId="2067"/>
    <cellStyle name="40% - 강조색2 10 2 4" xfId="6188"/>
    <cellStyle name="40% - 강조색2 10 3" xfId="2068"/>
    <cellStyle name="40% - 강조색2 10 3 2" xfId="2069"/>
    <cellStyle name="40% - 강조색2 10 3 3" xfId="2070"/>
    <cellStyle name="40% - 강조색2 10 3 4" xfId="6189"/>
    <cellStyle name="40% - 강조색2 10 4" xfId="2071"/>
    <cellStyle name="40% - 강조색2 10 4 2" xfId="6190"/>
    <cellStyle name="40% - 강조색2 10 5" xfId="2072"/>
    <cellStyle name="40% - 강조색2 10 5 2" xfId="6191"/>
    <cellStyle name="40% - 강조색2 10 6" xfId="6192"/>
    <cellStyle name="40% - 강조색2 10 7" xfId="6193"/>
    <cellStyle name="40% - 강조색2 10 8" xfId="6194"/>
    <cellStyle name="40% - 강조색2 10 9" xfId="6195"/>
    <cellStyle name="40% - 강조색2 11" xfId="2073"/>
    <cellStyle name="40% - 강조색2 11 10" xfId="6196"/>
    <cellStyle name="40% - 강조색2 11 11" xfId="6197"/>
    <cellStyle name="40% - 강조색2 11 12" xfId="6198"/>
    <cellStyle name="40% - 강조색2 11 13" xfId="6199"/>
    <cellStyle name="40% - 강조색2 11 14" xfId="6200"/>
    <cellStyle name="40% - 강조색2 11 2" xfId="2074"/>
    <cellStyle name="40% - 강조색2 11 2 2" xfId="2075"/>
    <cellStyle name="40% - 강조색2 11 2 2 2" xfId="6201"/>
    <cellStyle name="40% - 강조색2 11 2 3" xfId="2076"/>
    <cellStyle name="40% - 강조색2 11 2 4" xfId="6202"/>
    <cellStyle name="40% - 강조색2 11 3" xfId="2077"/>
    <cellStyle name="40% - 강조색2 11 3 2" xfId="2078"/>
    <cellStyle name="40% - 강조색2 11 3 3" xfId="2079"/>
    <cellStyle name="40% - 강조색2 11 3 4" xfId="6203"/>
    <cellStyle name="40% - 강조색2 11 4" xfId="2080"/>
    <cellStyle name="40% - 강조색2 11 4 2" xfId="6204"/>
    <cellStyle name="40% - 강조색2 11 5" xfId="2081"/>
    <cellStyle name="40% - 강조색2 11 5 2" xfId="6205"/>
    <cellStyle name="40% - 강조색2 11 6" xfId="6206"/>
    <cellStyle name="40% - 강조색2 11 7" xfId="6207"/>
    <cellStyle name="40% - 강조색2 11 8" xfId="6208"/>
    <cellStyle name="40% - 강조색2 11 9" xfId="6209"/>
    <cellStyle name="40% - 강조색2 12" xfId="2082"/>
    <cellStyle name="40% - 강조색2 12 10" xfId="6210"/>
    <cellStyle name="40% - 강조색2 12 11" xfId="6211"/>
    <cellStyle name="40% - 강조색2 12 12" xfId="6212"/>
    <cellStyle name="40% - 강조색2 12 13" xfId="6213"/>
    <cellStyle name="40% - 강조색2 12 14" xfId="6214"/>
    <cellStyle name="40% - 강조색2 12 2" xfId="2083"/>
    <cellStyle name="40% - 강조색2 12 2 2" xfId="2084"/>
    <cellStyle name="40% - 강조색2 12 2 2 2" xfId="6215"/>
    <cellStyle name="40% - 강조색2 12 2 3" xfId="2085"/>
    <cellStyle name="40% - 강조색2 12 2 4" xfId="6216"/>
    <cellStyle name="40% - 강조색2 12 3" xfId="2086"/>
    <cellStyle name="40% - 강조색2 12 3 2" xfId="2087"/>
    <cellStyle name="40% - 강조색2 12 3 3" xfId="2088"/>
    <cellStyle name="40% - 강조색2 12 3 4" xfId="6217"/>
    <cellStyle name="40% - 강조색2 12 4" xfId="2089"/>
    <cellStyle name="40% - 강조색2 12 4 2" xfId="6218"/>
    <cellStyle name="40% - 강조색2 12 5" xfId="2090"/>
    <cellStyle name="40% - 강조색2 12 5 2" xfId="6219"/>
    <cellStyle name="40% - 강조색2 12 6" xfId="6220"/>
    <cellStyle name="40% - 강조색2 12 7" xfId="6221"/>
    <cellStyle name="40% - 강조색2 12 8" xfId="6222"/>
    <cellStyle name="40% - 강조색2 12 9" xfId="6223"/>
    <cellStyle name="40% - 강조색2 13" xfId="2091"/>
    <cellStyle name="40% - 강조색2 13 10" xfId="6224"/>
    <cellStyle name="40% - 강조색2 13 11" xfId="6225"/>
    <cellStyle name="40% - 강조색2 13 12" xfId="6226"/>
    <cellStyle name="40% - 강조색2 13 13" xfId="6227"/>
    <cellStyle name="40% - 강조색2 13 14" xfId="6228"/>
    <cellStyle name="40% - 강조색2 13 2" xfId="2092"/>
    <cellStyle name="40% - 강조색2 13 2 2" xfId="2093"/>
    <cellStyle name="40% - 강조색2 13 2 2 2" xfId="6229"/>
    <cellStyle name="40% - 강조색2 13 2 3" xfId="2094"/>
    <cellStyle name="40% - 강조색2 13 2 4" xfId="6230"/>
    <cellStyle name="40% - 강조색2 13 3" xfId="2095"/>
    <cellStyle name="40% - 강조색2 13 3 2" xfId="2096"/>
    <cellStyle name="40% - 강조색2 13 3 3" xfId="2097"/>
    <cellStyle name="40% - 강조색2 13 3 4" xfId="6231"/>
    <cellStyle name="40% - 강조색2 13 4" xfId="2098"/>
    <cellStyle name="40% - 강조색2 13 4 2" xfId="6232"/>
    <cellStyle name="40% - 강조색2 13 5" xfId="2099"/>
    <cellStyle name="40% - 강조색2 13 5 2" xfId="6233"/>
    <cellStyle name="40% - 강조색2 13 6" xfId="6234"/>
    <cellStyle name="40% - 강조색2 13 7" xfId="6235"/>
    <cellStyle name="40% - 강조색2 13 8" xfId="6236"/>
    <cellStyle name="40% - 강조색2 13 9" xfId="6237"/>
    <cellStyle name="40% - 강조색2 14" xfId="2100"/>
    <cellStyle name="40% - 강조색2 14 10" xfId="6238"/>
    <cellStyle name="40% - 강조색2 14 11" xfId="6239"/>
    <cellStyle name="40% - 강조색2 14 12" xfId="6240"/>
    <cellStyle name="40% - 강조색2 14 13" xfId="6241"/>
    <cellStyle name="40% - 강조색2 14 14" xfId="6242"/>
    <cellStyle name="40% - 강조색2 14 2" xfId="2101"/>
    <cellStyle name="40% - 강조색2 14 2 2" xfId="2102"/>
    <cellStyle name="40% - 강조색2 14 2 2 2" xfId="6243"/>
    <cellStyle name="40% - 강조색2 14 2 3" xfId="2103"/>
    <cellStyle name="40% - 강조색2 14 2 4" xfId="6244"/>
    <cellStyle name="40% - 강조색2 14 3" xfId="2104"/>
    <cellStyle name="40% - 강조색2 14 3 2" xfId="2105"/>
    <cellStyle name="40% - 강조색2 14 3 3" xfId="2106"/>
    <cellStyle name="40% - 강조색2 14 3 4" xfId="6245"/>
    <cellStyle name="40% - 강조색2 14 4" xfId="2107"/>
    <cellStyle name="40% - 강조색2 14 4 2" xfId="6246"/>
    <cellStyle name="40% - 강조색2 14 5" xfId="2108"/>
    <cellStyle name="40% - 강조색2 14 5 2" xfId="6247"/>
    <cellStyle name="40% - 강조색2 14 6" xfId="6248"/>
    <cellStyle name="40% - 강조색2 14 7" xfId="6249"/>
    <cellStyle name="40% - 강조색2 14 8" xfId="6250"/>
    <cellStyle name="40% - 강조색2 14 9" xfId="6251"/>
    <cellStyle name="40% - 강조색2 15" xfId="2109"/>
    <cellStyle name="40% - 강조색2 15 10" xfId="6252"/>
    <cellStyle name="40% - 강조색2 15 11" xfId="6253"/>
    <cellStyle name="40% - 강조색2 15 12" xfId="6254"/>
    <cellStyle name="40% - 강조색2 15 13" xfId="6255"/>
    <cellStyle name="40% - 강조색2 15 14" xfId="6256"/>
    <cellStyle name="40% - 강조색2 15 2" xfId="2110"/>
    <cellStyle name="40% - 강조색2 15 2 2" xfId="2111"/>
    <cellStyle name="40% - 강조색2 15 2 2 2" xfId="6257"/>
    <cellStyle name="40% - 강조색2 15 2 3" xfId="2112"/>
    <cellStyle name="40% - 강조색2 15 2 4" xfId="6258"/>
    <cellStyle name="40% - 강조색2 15 3" xfId="2113"/>
    <cellStyle name="40% - 강조색2 15 3 2" xfId="2114"/>
    <cellStyle name="40% - 강조색2 15 3 3" xfId="2115"/>
    <cellStyle name="40% - 강조색2 15 3 4" xfId="6259"/>
    <cellStyle name="40% - 강조색2 15 4" xfId="2116"/>
    <cellStyle name="40% - 강조색2 15 4 2" xfId="6260"/>
    <cellStyle name="40% - 강조색2 15 5" xfId="2117"/>
    <cellStyle name="40% - 강조색2 15 5 2" xfId="6261"/>
    <cellStyle name="40% - 강조색2 15 6" xfId="6262"/>
    <cellStyle name="40% - 강조색2 15 7" xfId="6263"/>
    <cellStyle name="40% - 강조색2 15 8" xfId="6264"/>
    <cellStyle name="40% - 강조색2 15 9" xfId="6265"/>
    <cellStyle name="40% - 강조색2 16" xfId="2118"/>
    <cellStyle name="40% - 강조색2 16 10" xfId="6266"/>
    <cellStyle name="40% - 강조색2 16 11" xfId="6267"/>
    <cellStyle name="40% - 강조색2 16 12" xfId="6268"/>
    <cellStyle name="40% - 강조색2 16 13" xfId="6269"/>
    <cellStyle name="40% - 강조색2 16 14" xfId="6270"/>
    <cellStyle name="40% - 강조색2 16 2" xfId="2119"/>
    <cellStyle name="40% - 강조색2 16 2 2" xfId="2120"/>
    <cellStyle name="40% - 강조색2 16 2 2 2" xfId="6271"/>
    <cellStyle name="40% - 강조색2 16 2 3" xfId="2121"/>
    <cellStyle name="40% - 강조색2 16 2 4" xfId="6272"/>
    <cellStyle name="40% - 강조색2 16 3" xfId="2122"/>
    <cellStyle name="40% - 강조색2 16 3 2" xfId="2123"/>
    <cellStyle name="40% - 강조색2 16 3 3" xfId="2124"/>
    <cellStyle name="40% - 강조색2 16 3 4" xfId="6273"/>
    <cellStyle name="40% - 강조색2 16 4" xfId="2125"/>
    <cellStyle name="40% - 강조색2 16 4 2" xfId="6274"/>
    <cellStyle name="40% - 강조색2 16 5" xfId="2126"/>
    <cellStyle name="40% - 강조색2 16 5 2" xfId="6275"/>
    <cellStyle name="40% - 강조색2 16 6" xfId="6276"/>
    <cellStyle name="40% - 강조색2 16 7" xfId="6277"/>
    <cellStyle name="40% - 강조색2 16 8" xfId="6278"/>
    <cellStyle name="40% - 강조색2 16 9" xfId="6279"/>
    <cellStyle name="40% - 강조색2 17" xfId="2127"/>
    <cellStyle name="40% - 강조색2 17 10" xfId="6280"/>
    <cellStyle name="40% - 강조색2 17 11" xfId="6281"/>
    <cellStyle name="40% - 강조색2 17 12" xfId="6282"/>
    <cellStyle name="40% - 강조색2 17 13" xfId="6283"/>
    <cellStyle name="40% - 강조색2 17 14" xfId="6284"/>
    <cellStyle name="40% - 강조색2 17 2" xfId="2128"/>
    <cellStyle name="40% - 강조색2 17 2 2" xfId="2129"/>
    <cellStyle name="40% - 강조색2 17 2 3" xfId="2130"/>
    <cellStyle name="40% - 강조색2 17 2 4" xfId="6285"/>
    <cellStyle name="40% - 강조색2 17 3" xfId="2131"/>
    <cellStyle name="40% - 강조색2 17 3 2" xfId="6286"/>
    <cellStyle name="40% - 강조색2 17 4" xfId="2132"/>
    <cellStyle name="40% - 강조색2 17 4 2" xfId="6287"/>
    <cellStyle name="40% - 강조색2 17 5" xfId="6288"/>
    <cellStyle name="40% - 강조색2 17 6" xfId="6289"/>
    <cellStyle name="40% - 강조색2 17 7" xfId="6290"/>
    <cellStyle name="40% - 강조색2 17 8" xfId="6291"/>
    <cellStyle name="40% - 강조색2 17 9" xfId="6292"/>
    <cellStyle name="40% - 강조색2 18" xfId="2133"/>
    <cellStyle name="40% - 강조색2 18 10" xfId="6293"/>
    <cellStyle name="40% - 강조색2 18 11" xfId="6294"/>
    <cellStyle name="40% - 강조색2 18 12" xfId="6295"/>
    <cellStyle name="40% - 강조색2 18 13" xfId="6296"/>
    <cellStyle name="40% - 강조색2 18 14" xfId="6297"/>
    <cellStyle name="40% - 강조색2 18 2" xfId="2134"/>
    <cellStyle name="40% - 강조색2 18 2 2" xfId="2135"/>
    <cellStyle name="40% - 강조색2 18 2 3" xfId="2136"/>
    <cellStyle name="40% - 강조색2 18 2 4" xfId="6298"/>
    <cellStyle name="40% - 강조색2 18 3" xfId="2137"/>
    <cellStyle name="40% - 강조색2 18 3 2" xfId="6299"/>
    <cellStyle name="40% - 강조색2 18 4" xfId="2138"/>
    <cellStyle name="40% - 강조색2 18 4 2" xfId="6300"/>
    <cellStyle name="40% - 강조색2 18 5" xfId="6301"/>
    <cellStyle name="40% - 강조색2 18 6" xfId="6302"/>
    <cellStyle name="40% - 강조색2 18 7" xfId="6303"/>
    <cellStyle name="40% - 강조색2 18 8" xfId="6304"/>
    <cellStyle name="40% - 강조색2 18 9" xfId="6305"/>
    <cellStyle name="40% - 강조색2 19" xfId="2139"/>
    <cellStyle name="40% - 강조색2 19 10" xfId="6306"/>
    <cellStyle name="40% - 강조색2 19 11" xfId="6307"/>
    <cellStyle name="40% - 강조색2 19 12" xfId="6308"/>
    <cellStyle name="40% - 강조색2 19 13" xfId="6309"/>
    <cellStyle name="40% - 강조색2 19 14" xfId="6310"/>
    <cellStyle name="40% - 강조색2 19 2" xfId="2140"/>
    <cellStyle name="40% - 강조색2 19 2 2" xfId="2141"/>
    <cellStyle name="40% - 강조색2 19 2 3" xfId="2142"/>
    <cellStyle name="40% - 강조색2 19 2 4" xfId="6311"/>
    <cellStyle name="40% - 강조색2 19 3" xfId="2143"/>
    <cellStyle name="40% - 강조색2 19 3 2" xfId="6312"/>
    <cellStyle name="40% - 강조색2 19 4" xfId="2144"/>
    <cellStyle name="40% - 강조색2 19 4 2" xfId="6313"/>
    <cellStyle name="40% - 강조색2 19 5" xfId="6314"/>
    <cellStyle name="40% - 강조색2 19 6" xfId="6315"/>
    <cellStyle name="40% - 강조색2 19 7" xfId="6316"/>
    <cellStyle name="40% - 강조색2 19 8" xfId="6317"/>
    <cellStyle name="40% - 강조색2 19 9" xfId="6318"/>
    <cellStyle name="40% - 강조색2 2" xfId="2145"/>
    <cellStyle name="40% - 강조색2 2 10" xfId="6319"/>
    <cellStyle name="40% - 강조색2 2 11" xfId="6320"/>
    <cellStyle name="40% - 강조색2 2 12" xfId="6321"/>
    <cellStyle name="40% - 강조색2 2 13" xfId="6322"/>
    <cellStyle name="40% - 강조색2 2 2" xfId="6323"/>
    <cellStyle name="40% - 강조색2 2 2 2" xfId="6324"/>
    <cellStyle name="40% - 강조색2 2 3" xfId="6325"/>
    <cellStyle name="40% - 강조색2 2 3 2" xfId="6326"/>
    <cellStyle name="40% - 강조색2 2 4" xfId="6327"/>
    <cellStyle name="40% - 강조색2 2 4 2" xfId="6328"/>
    <cellStyle name="40% - 강조색2 2 5" xfId="6329"/>
    <cellStyle name="40% - 강조색2 2 6" xfId="6330"/>
    <cellStyle name="40% - 강조색2 2 7" xfId="6331"/>
    <cellStyle name="40% - 강조색2 2 8" xfId="6332"/>
    <cellStyle name="40% - 강조색2 2 9" xfId="6333"/>
    <cellStyle name="40% - 강조색2 20" xfId="2146"/>
    <cellStyle name="40% - 강조색2 20 2" xfId="2147"/>
    <cellStyle name="40% - 강조색2 20 3" xfId="2148"/>
    <cellStyle name="40% - 강조색2 20 4" xfId="6334"/>
    <cellStyle name="40% - 강조색2 21" xfId="2149"/>
    <cellStyle name="40% - 강조색2 21 2" xfId="2150"/>
    <cellStyle name="40% - 강조색2 21 3" xfId="2151"/>
    <cellStyle name="40% - 강조색2 21 4" xfId="6335"/>
    <cellStyle name="40% - 강조색2 22" xfId="2152"/>
    <cellStyle name="40% - 강조색2 22 2" xfId="2153"/>
    <cellStyle name="40% - 강조색2 22 3" xfId="2154"/>
    <cellStyle name="40% - 강조색2 22 4" xfId="6336"/>
    <cellStyle name="40% - 강조색2 23" xfId="2155"/>
    <cellStyle name="40% - 강조색2 23 2" xfId="2156"/>
    <cellStyle name="40% - 강조색2 23 3" xfId="2157"/>
    <cellStyle name="40% - 강조색2 23 4" xfId="6337"/>
    <cellStyle name="40% - 강조색2 24" xfId="2158"/>
    <cellStyle name="40% - 강조색2 24 2" xfId="2159"/>
    <cellStyle name="40% - 강조색2 24 3" xfId="2160"/>
    <cellStyle name="40% - 강조색2 24 4" xfId="6338"/>
    <cellStyle name="40% - 강조색2 25" xfId="2161"/>
    <cellStyle name="40% - 강조색2 25 2" xfId="2162"/>
    <cellStyle name="40% - 강조색2 25 3" xfId="2163"/>
    <cellStyle name="40% - 강조색2 25 4" xfId="6339"/>
    <cellStyle name="40% - 강조색2 26" xfId="2164"/>
    <cellStyle name="40% - 강조색2 26 2" xfId="2165"/>
    <cellStyle name="40% - 강조색2 26 3" xfId="2166"/>
    <cellStyle name="40% - 강조색2 26 4" xfId="6340"/>
    <cellStyle name="40% - 강조색2 27" xfId="2167"/>
    <cellStyle name="40% - 강조색2 27 2" xfId="2168"/>
    <cellStyle name="40% - 강조색2 27 3" xfId="2169"/>
    <cellStyle name="40% - 강조색2 27 4" xfId="6341"/>
    <cellStyle name="40% - 강조색2 28" xfId="2170"/>
    <cellStyle name="40% - 강조색2 28 2" xfId="2171"/>
    <cellStyle name="40% - 강조색2 28 3" xfId="2172"/>
    <cellStyle name="40% - 강조색2 28 4" xfId="6342"/>
    <cellStyle name="40% - 강조색2 29" xfId="2173"/>
    <cellStyle name="40% - 강조색2 29 2" xfId="2174"/>
    <cellStyle name="40% - 강조색2 29 3" xfId="2175"/>
    <cellStyle name="40% - 강조색2 29 4" xfId="6343"/>
    <cellStyle name="40% - 강조색2 3" xfId="2176"/>
    <cellStyle name="40% - 강조색2 3 10" xfId="6344"/>
    <cellStyle name="40% - 강조색2 3 11" xfId="6345"/>
    <cellStyle name="40% - 강조색2 3 12" xfId="6346"/>
    <cellStyle name="40% - 강조색2 3 13" xfId="6347"/>
    <cellStyle name="40% - 강조색2 3 14" xfId="6348"/>
    <cellStyle name="40% - 강조색2 3 2" xfId="2177"/>
    <cellStyle name="40% - 강조색2 3 2 2" xfId="2178"/>
    <cellStyle name="40% - 강조색2 3 2 2 2" xfId="2179"/>
    <cellStyle name="40% - 강조색2 3 2 2 3" xfId="2180"/>
    <cellStyle name="40% - 강조색2 3 2 2 4" xfId="6349"/>
    <cellStyle name="40% - 강조색2 3 2 3" xfId="2181"/>
    <cellStyle name="40% - 강조색2 3 2 3 2" xfId="2182"/>
    <cellStyle name="40% - 강조색2 3 2 3 3" xfId="2183"/>
    <cellStyle name="40% - 강조색2 3 2 4" xfId="2184"/>
    <cellStyle name="40% - 강조색2 3 2 5" xfId="2185"/>
    <cellStyle name="40% - 강조색2 3 2 6" xfId="6350"/>
    <cellStyle name="40% - 강조색2 3 3" xfId="2186"/>
    <cellStyle name="40% - 강조색2 3 3 2" xfId="2187"/>
    <cellStyle name="40% - 강조색2 3 3 2 2" xfId="2188"/>
    <cellStyle name="40% - 강조색2 3 3 2 3" xfId="2189"/>
    <cellStyle name="40% - 강조색2 3 3 3" xfId="2190"/>
    <cellStyle name="40% - 강조색2 3 3 3 2" xfId="2191"/>
    <cellStyle name="40% - 강조색2 3 3 3 3" xfId="2192"/>
    <cellStyle name="40% - 강조색2 3 3 4" xfId="2193"/>
    <cellStyle name="40% - 강조색2 3 3 5" xfId="2194"/>
    <cellStyle name="40% - 강조색2 3 3 6" xfId="6351"/>
    <cellStyle name="40% - 강조색2 3 4" xfId="2195"/>
    <cellStyle name="40% - 강조색2 3 4 2" xfId="2196"/>
    <cellStyle name="40% - 강조색2 3 4 3" xfId="2197"/>
    <cellStyle name="40% - 강조색2 3 4 4" xfId="6352"/>
    <cellStyle name="40% - 강조색2 3 5" xfId="2198"/>
    <cellStyle name="40% - 강조색2 3 5 2" xfId="2199"/>
    <cellStyle name="40% - 강조색2 3 5 3" xfId="2200"/>
    <cellStyle name="40% - 강조색2 3 5 4" xfId="6353"/>
    <cellStyle name="40% - 강조색2 3 6" xfId="2201"/>
    <cellStyle name="40% - 강조색2 3 6 2" xfId="6354"/>
    <cellStyle name="40% - 강조색2 3 7" xfId="2202"/>
    <cellStyle name="40% - 강조색2 3 7 2" xfId="6355"/>
    <cellStyle name="40% - 강조색2 3 8" xfId="6356"/>
    <cellStyle name="40% - 강조색2 3 9" xfId="6357"/>
    <cellStyle name="40% - 강조색2 30" xfId="2203"/>
    <cellStyle name="40% - 강조색2 30 2" xfId="2204"/>
    <cellStyle name="40% - 강조색2 30 3" xfId="6358"/>
    <cellStyle name="40% - 강조색2 31" xfId="2205"/>
    <cellStyle name="40% - 강조색2 31 2" xfId="6359"/>
    <cellStyle name="40% - 강조색2 32" xfId="2206"/>
    <cellStyle name="40% - 강조색2 32 2" xfId="6360"/>
    <cellStyle name="40% - 강조색2 33" xfId="2207"/>
    <cellStyle name="40% - 강조색2 34" xfId="2208"/>
    <cellStyle name="40% - 강조색2 35" xfId="2209"/>
    <cellStyle name="40% - 강조색2 36" xfId="2210"/>
    <cellStyle name="40% - 강조색2 37" xfId="2211"/>
    <cellStyle name="40% - 강조색2 38" xfId="2212"/>
    <cellStyle name="40% - 강조색2 4" xfId="2213"/>
    <cellStyle name="40% - 강조색2 4 10" xfId="6361"/>
    <cellStyle name="40% - 강조색2 4 11" xfId="6362"/>
    <cellStyle name="40% - 강조색2 4 12" xfId="6363"/>
    <cellStyle name="40% - 강조색2 4 13" xfId="6364"/>
    <cellStyle name="40% - 강조색2 4 14" xfId="6365"/>
    <cellStyle name="40% - 강조색2 4 2" xfId="2214"/>
    <cellStyle name="40% - 강조색2 4 2 2" xfId="2215"/>
    <cellStyle name="40% - 강조색2 4 2 2 2" xfId="2216"/>
    <cellStyle name="40% - 강조색2 4 2 2 3" xfId="2217"/>
    <cellStyle name="40% - 강조색2 4 2 2 4" xfId="6366"/>
    <cellStyle name="40% - 강조색2 4 2 3" xfId="2218"/>
    <cellStyle name="40% - 강조색2 4 2 3 2" xfId="2219"/>
    <cellStyle name="40% - 강조색2 4 2 3 3" xfId="2220"/>
    <cellStyle name="40% - 강조색2 4 2 4" xfId="2221"/>
    <cellStyle name="40% - 강조색2 4 2 5" xfId="2222"/>
    <cellStyle name="40% - 강조색2 4 2 6" xfId="6367"/>
    <cellStyle name="40% - 강조색2 4 3" xfId="2223"/>
    <cellStyle name="40% - 강조색2 4 3 2" xfId="2224"/>
    <cellStyle name="40% - 강조색2 4 3 2 2" xfId="2225"/>
    <cellStyle name="40% - 강조색2 4 3 2 3" xfId="2226"/>
    <cellStyle name="40% - 강조색2 4 3 3" xfId="2227"/>
    <cellStyle name="40% - 강조색2 4 3 3 2" xfId="2228"/>
    <cellStyle name="40% - 강조색2 4 3 3 3" xfId="2229"/>
    <cellStyle name="40% - 강조색2 4 3 4" xfId="2230"/>
    <cellStyle name="40% - 강조색2 4 3 5" xfId="2231"/>
    <cellStyle name="40% - 강조색2 4 3 6" xfId="6368"/>
    <cellStyle name="40% - 강조색2 4 4" xfId="2232"/>
    <cellStyle name="40% - 강조색2 4 4 2" xfId="2233"/>
    <cellStyle name="40% - 강조색2 4 4 3" xfId="2234"/>
    <cellStyle name="40% - 강조색2 4 4 4" xfId="6369"/>
    <cellStyle name="40% - 강조색2 4 5" xfId="2235"/>
    <cellStyle name="40% - 강조색2 4 5 2" xfId="2236"/>
    <cellStyle name="40% - 강조색2 4 5 3" xfId="2237"/>
    <cellStyle name="40% - 강조색2 4 5 4" xfId="6370"/>
    <cellStyle name="40% - 강조색2 4 6" xfId="2238"/>
    <cellStyle name="40% - 강조색2 4 6 2" xfId="6371"/>
    <cellStyle name="40% - 강조색2 4 7" xfId="2239"/>
    <cellStyle name="40% - 강조색2 4 7 2" xfId="6372"/>
    <cellStyle name="40% - 강조색2 4 8" xfId="6373"/>
    <cellStyle name="40% - 강조색2 4 9" xfId="6374"/>
    <cellStyle name="40% - 강조색2 5" xfId="2240"/>
    <cellStyle name="40% - 강조색2 5 10" xfId="6375"/>
    <cellStyle name="40% - 강조색2 5 11" xfId="6376"/>
    <cellStyle name="40% - 강조색2 5 12" xfId="6377"/>
    <cellStyle name="40% - 강조색2 5 13" xfId="6378"/>
    <cellStyle name="40% - 강조색2 5 14" xfId="6379"/>
    <cellStyle name="40% - 강조색2 5 2" xfId="2241"/>
    <cellStyle name="40% - 강조색2 5 2 2" xfId="2242"/>
    <cellStyle name="40% - 강조색2 5 2 2 2" xfId="2243"/>
    <cellStyle name="40% - 강조색2 5 2 2 3" xfId="2244"/>
    <cellStyle name="40% - 강조색2 5 2 2 4" xfId="6380"/>
    <cellStyle name="40% - 강조색2 5 2 3" xfId="2245"/>
    <cellStyle name="40% - 강조색2 5 2 3 2" xfId="2246"/>
    <cellStyle name="40% - 강조색2 5 2 3 3" xfId="2247"/>
    <cellStyle name="40% - 강조색2 5 2 4" xfId="2248"/>
    <cellStyle name="40% - 강조색2 5 2 5" xfId="2249"/>
    <cellStyle name="40% - 강조색2 5 2 6" xfId="6381"/>
    <cellStyle name="40% - 강조색2 5 3" xfId="2250"/>
    <cellStyle name="40% - 강조색2 5 3 2" xfId="2251"/>
    <cellStyle name="40% - 강조색2 5 3 2 2" xfId="2252"/>
    <cellStyle name="40% - 강조색2 5 3 2 3" xfId="2253"/>
    <cellStyle name="40% - 강조색2 5 3 3" xfId="2254"/>
    <cellStyle name="40% - 강조색2 5 3 3 2" xfId="2255"/>
    <cellStyle name="40% - 강조색2 5 3 3 3" xfId="2256"/>
    <cellStyle name="40% - 강조색2 5 3 4" xfId="2257"/>
    <cellStyle name="40% - 강조색2 5 3 5" xfId="2258"/>
    <cellStyle name="40% - 강조색2 5 3 6" xfId="6382"/>
    <cellStyle name="40% - 강조색2 5 4" xfId="2259"/>
    <cellStyle name="40% - 강조색2 5 4 2" xfId="2260"/>
    <cellStyle name="40% - 강조색2 5 4 3" xfId="2261"/>
    <cellStyle name="40% - 강조색2 5 4 4" xfId="6383"/>
    <cellStyle name="40% - 강조색2 5 5" xfId="2262"/>
    <cellStyle name="40% - 강조색2 5 5 2" xfId="2263"/>
    <cellStyle name="40% - 강조색2 5 5 3" xfId="2264"/>
    <cellStyle name="40% - 강조색2 5 5 4" xfId="6384"/>
    <cellStyle name="40% - 강조색2 5 6" xfId="2265"/>
    <cellStyle name="40% - 강조색2 5 6 2" xfId="6385"/>
    <cellStyle name="40% - 강조색2 5 7" xfId="2266"/>
    <cellStyle name="40% - 강조색2 5 7 2" xfId="6386"/>
    <cellStyle name="40% - 강조색2 5 8" xfId="6387"/>
    <cellStyle name="40% - 강조색2 5 9" xfId="6388"/>
    <cellStyle name="40% - 강조색2 6" xfId="2267"/>
    <cellStyle name="40% - 강조색2 6 10" xfId="6389"/>
    <cellStyle name="40% - 강조색2 6 11" xfId="6390"/>
    <cellStyle name="40% - 강조색2 6 12" xfId="6391"/>
    <cellStyle name="40% - 강조색2 6 13" xfId="6392"/>
    <cellStyle name="40% - 강조색2 6 14" xfId="6393"/>
    <cellStyle name="40% - 강조색2 6 2" xfId="2268"/>
    <cellStyle name="40% - 강조색2 6 2 2" xfId="2269"/>
    <cellStyle name="40% - 강조색2 6 2 2 2" xfId="2270"/>
    <cellStyle name="40% - 강조색2 6 2 2 3" xfId="2271"/>
    <cellStyle name="40% - 강조색2 6 2 2 4" xfId="6394"/>
    <cellStyle name="40% - 강조색2 6 2 3" xfId="2272"/>
    <cellStyle name="40% - 강조색2 6 2 3 2" xfId="2273"/>
    <cellStyle name="40% - 강조색2 6 2 3 3" xfId="2274"/>
    <cellStyle name="40% - 강조색2 6 2 4" xfId="2275"/>
    <cellStyle name="40% - 강조색2 6 2 5" xfId="2276"/>
    <cellStyle name="40% - 강조색2 6 2 6" xfId="6395"/>
    <cellStyle name="40% - 강조색2 6 3" xfId="2277"/>
    <cellStyle name="40% - 강조색2 6 3 2" xfId="2278"/>
    <cellStyle name="40% - 강조색2 6 3 2 2" xfId="2279"/>
    <cellStyle name="40% - 강조색2 6 3 2 3" xfId="2280"/>
    <cellStyle name="40% - 강조색2 6 3 3" xfId="2281"/>
    <cellStyle name="40% - 강조색2 6 3 3 2" xfId="2282"/>
    <cellStyle name="40% - 강조색2 6 3 3 3" xfId="2283"/>
    <cellStyle name="40% - 강조색2 6 3 4" xfId="2284"/>
    <cellStyle name="40% - 강조색2 6 3 5" xfId="2285"/>
    <cellStyle name="40% - 강조색2 6 3 6" xfId="6396"/>
    <cellStyle name="40% - 강조색2 6 4" xfId="2286"/>
    <cellStyle name="40% - 강조색2 6 4 2" xfId="2287"/>
    <cellStyle name="40% - 강조색2 6 4 3" xfId="2288"/>
    <cellStyle name="40% - 강조색2 6 4 4" xfId="6397"/>
    <cellStyle name="40% - 강조색2 6 5" xfId="2289"/>
    <cellStyle name="40% - 강조색2 6 5 2" xfId="2290"/>
    <cellStyle name="40% - 강조색2 6 5 3" xfId="2291"/>
    <cellStyle name="40% - 강조색2 6 5 4" xfId="6398"/>
    <cellStyle name="40% - 강조색2 6 6" xfId="2292"/>
    <cellStyle name="40% - 강조색2 6 6 2" xfId="6399"/>
    <cellStyle name="40% - 강조색2 6 7" xfId="2293"/>
    <cellStyle name="40% - 강조색2 6 7 2" xfId="6400"/>
    <cellStyle name="40% - 강조색2 6 8" xfId="6401"/>
    <cellStyle name="40% - 강조색2 6 9" xfId="6402"/>
    <cellStyle name="40% - 강조색2 7" xfId="2294"/>
    <cellStyle name="40% - 강조색2 7 10" xfId="6403"/>
    <cellStyle name="40% - 강조색2 7 11" xfId="6404"/>
    <cellStyle name="40% - 강조색2 7 12" xfId="6405"/>
    <cellStyle name="40% - 강조색2 7 13" xfId="6406"/>
    <cellStyle name="40% - 강조색2 7 14" xfId="6407"/>
    <cellStyle name="40% - 강조색2 7 2" xfId="2295"/>
    <cellStyle name="40% - 강조색2 7 2 2" xfId="2296"/>
    <cellStyle name="40% - 강조색2 7 2 2 2" xfId="2297"/>
    <cellStyle name="40% - 강조색2 7 2 2 3" xfId="2298"/>
    <cellStyle name="40% - 강조색2 7 2 2 4" xfId="6408"/>
    <cellStyle name="40% - 강조색2 7 2 3" xfId="2299"/>
    <cellStyle name="40% - 강조색2 7 2 3 2" xfId="2300"/>
    <cellStyle name="40% - 강조색2 7 2 3 3" xfId="2301"/>
    <cellStyle name="40% - 강조색2 7 2 4" xfId="2302"/>
    <cellStyle name="40% - 강조색2 7 2 5" xfId="2303"/>
    <cellStyle name="40% - 강조색2 7 2 6" xfId="6409"/>
    <cellStyle name="40% - 강조색2 7 3" xfId="2304"/>
    <cellStyle name="40% - 강조색2 7 3 2" xfId="2305"/>
    <cellStyle name="40% - 강조색2 7 3 2 2" xfId="2306"/>
    <cellStyle name="40% - 강조색2 7 3 2 3" xfId="2307"/>
    <cellStyle name="40% - 강조색2 7 3 3" xfId="2308"/>
    <cellStyle name="40% - 강조색2 7 3 3 2" xfId="2309"/>
    <cellStyle name="40% - 강조색2 7 3 3 3" xfId="2310"/>
    <cellStyle name="40% - 강조색2 7 3 4" xfId="2311"/>
    <cellStyle name="40% - 강조색2 7 3 5" xfId="2312"/>
    <cellStyle name="40% - 강조색2 7 3 6" xfId="6410"/>
    <cellStyle name="40% - 강조색2 7 4" xfId="2313"/>
    <cellStyle name="40% - 강조색2 7 4 2" xfId="2314"/>
    <cellStyle name="40% - 강조색2 7 4 3" xfId="2315"/>
    <cellStyle name="40% - 강조색2 7 4 4" xfId="6411"/>
    <cellStyle name="40% - 강조색2 7 5" xfId="2316"/>
    <cellStyle name="40% - 강조색2 7 5 2" xfId="2317"/>
    <cellStyle name="40% - 강조색2 7 5 3" xfId="2318"/>
    <cellStyle name="40% - 강조색2 7 5 4" xfId="6412"/>
    <cellStyle name="40% - 강조색2 7 6" xfId="2319"/>
    <cellStyle name="40% - 강조색2 7 6 2" xfId="6413"/>
    <cellStyle name="40% - 강조색2 7 7" xfId="2320"/>
    <cellStyle name="40% - 강조색2 7 7 2" xfId="6414"/>
    <cellStyle name="40% - 강조색2 7 8" xfId="6415"/>
    <cellStyle name="40% - 강조색2 7 9" xfId="6416"/>
    <cellStyle name="40% - 강조색2 8" xfId="2321"/>
    <cellStyle name="40% - 강조색2 8 10" xfId="6417"/>
    <cellStyle name="40% - 강조색2 8 11" xfId="6418"/>
    <cellStyle name="40% - 강조색2 8 12" xfId="6419"/>
    <cellStyle name="40% - 강조색2 8 13" xfId="6420"/>
    <cellStyle name="40% - 강조색2 8 14" xfId="6421"/>
    <cellStyle name="40% - 강조색2 8 2" xfId="2322"/>
    <cellStyle name="40% - 강조색2 8 2 2" xfId="2323"/>
    <cellStyle name="40% - 강조색2 8 2 2 2" xfId="2324"/>
    <cellStyle name="40% - 강조색2 8 2 2 3" xfId="2325"/>
    <cellStyle name="40% - 강조색2 8 2 2 4" xfId="6422"/>
    <cellStyle name="40% - 강조색2 8 2 3" xfId="2326"/>
    <cellStyle name="40% - 강조색2 8 2 3 2" xfId="2327"/>
    <cellStyle name="40% - 강조색2 8 2 3 3" xfId="2328"/>
    <cellStyle name="40% - 강조색2 8 2 4" xfId="2329"/>
    <cellStyle name="40% - 강조색2 8 2 5" xfId="2330"/>
    <cellStyle name="40% - 강조색2 8 2 6" xfId="6423"/>
    <cellStyle name="40% - 강조색2 8 3" xfId="2331"/>
    <cellStyle name="40% - 강조색2 8 3 2" xfId="2332"/>
    <cellStyle name="40% - 강조색2 8 3 2 2" xfId="2333"/>
    <cellStyle name="40% - 강조색2 8 3 2 3" xfId="2334"/>
    <cellStyle name="40% - 강조색2 8 3 3" xfId="2335"/>
    <cellStyle name="40% - 강조색2 8 3 3 2" xfId="2336"/>
    <cellStyle name="40% - 강조색2 8 3 3 3" xfId="2337"/>
    <cellStyle name="40% - 강조색2 8 3 4" xfId="2338"/>
    <cellStyle name="40% - 강조색2 8 3 5" xfId="2339"/>
    <cellStyle name="40% - 강조색2 8 3 6" xfId="6424"/>
    <cellStyle name="40% - 강조색2 8 4" xfId="2340"/>
    <cellStyle name="40% - 강조색2 8 4 2" xfId="2341"/>
    <cellStyle name="40% - 강조색2 8 4 3" xfId="2342"/>
    <cellStyle name="40% - 강조색2 8 4 4" xfId="6425"/>
    <cellStyle name="40% - 강조색2 8 5" xfId="2343"/>
    <cellStyle name="40% - 강조색2 8 5 2" xfId="2344"/>
    <cellStyle name="40% - 강조색2 8 5 3" xfId="2345"/>
    <cellStyle name="40% - 강조색2 8 5 4" xfId="6426"/>
    <cellStyle name="40% - 강조색2 8 6" xfId="2346"/>
    <cellStyle name="40% - 강조색2 8 6 2" xfId="6427"/>
    <cellStyle name="40% - 강조색2 8 7" xfId="2347"/>
    <cellStyle name="40% - 강조색2 8 7 2" xfId="6428"/>
    <cellStyle name="40% - 강조색2 8 8" xfId="6429"/>
    <cellStyle name="40% - 강조색2 8 9" xfId="6430"/>
    <cellStyle name="40% - 강조색2 9" xfId="2348"/>
    <cellStyle name="40% - 강조색2 9 10" xfId="6431"/>
    <cellStyle name="40% - 강조색2 9 11" xfId="6432"/>
    <cellStyle name="40% - 강조색2 9 12" xfId="6433"/>
    <cellStyle name="40% - 강조색2 9 13" xfId="6434"/>
    <cellStyle name="40% - 강조색2 9 14" xfId="6435"/>
    <cellStyle name="40% - 강조색2 9 2" xfId="2349"/>
    <cellStyle name="40% - 강조색2 9 2 2" xfId="2350"/>
    <cellStyle name="40% - 강조색2 9 2 2 2" xfId="6436"/>
    <cellStyle name="40% - 강조색2 9 2 3" xfId="2351"/>
    <cellStyle name="40% - 강조색2 9 2 4" xfId="6437"/>
    <cellStyle name="40% - 강조색2 9 3" xfId="2352"/>
    <cellStyle name="40% - 강조색2 9 3 2" xfId="2353"/>
    <cellStyle name="40% - 강조색2 9 3 3" xfId="2354"/>
    <cellStyle name="40% - 강조색2 9 3 4" xfId="6438"/>
    <cellStyle name="40% - 강조색2 9 4" xfId="2355"/>
    <cellStyle name="40% - 강조색2 9 4 2" xfId="6439"/>
    <cellStyle name="40% - 강조색2 9 5" xfId="2356"/>
    <cellStyle name="40% - 강조색2 9 5 2" xfId="6440"/>
    <cellStyle name="40% - 강조색2 9 6" xfId="6441"/>
    <cellStyle name="40% - 강조색2 9 7" xfId="6442"/>
    <cellStyle name="40% - 강조색2 9 8" xfId="6443"/>
    <cellStyle name="40% - 강조색2 9 9" xfId="6444"/>
    <cellStyle name="40% - 강조색3" xfId="4323" builtinId="39" customBuiltin="1"/>
    <cellStyle name="40% - 강조색3 10" xfId="2357"/>
    <cellStyle name="40% - 강조색3 10 10" xfId="6445"/>
    <cellStyle name="40% - 강조색3 10 11" xfId="6446"/>
    <cellStyle name="40% - 강조색3 10 12" xfId="6447"/>
    <cellStyle name="40% - 강조색3 10 13" xfId="6448"/>
    <cellStyle name="40% - 강조색3 10 14" xfId="6449"/>
    <cellStyle name="40% - 강조색3 10 2" xfId="2358"/>
    <cellStyle name="40% - 강조색3 10 2 2" xfId="2359"/>
    <cellStyle name="40% - 강조색3 10 2 2 2" xfId="6450"/>
    <cellStyle name="40% - 강조색3 10 2 3" xfId="2360"/>
    <cellStyle name="40% - 강조색3 10 2 4" xfId="6451"/>
    <cellStyle name="40% - 강조색3 10 3" xfId="2361"/>
    <cellStyle name="40% - 강조색3 10 3 2" xfId="2362"/>
    <cellStyle name="40% - 강조색3 10 3 3" xfId="2363"/>
    <cellStyle name="40% - 강조색3 10 3 4" xfId="6452"/>
    <cellStyle name="40% - 강조색3 10 4" xfId="2364"/>
    <cellStyle name="40% - 강조색3 10 4 2" xfId="6453"/>
    <cellStyle name="40% - 강조색3 10 5" xfId="2365"/>
    <cellStyle name="40% - 강조색3 10 5 2" xfId="6454"/>
    <cellStyle name="40% - 강조색3 10 6" xfId="6455"/>
    <cellStyle name="40% - 강조색3 10 7" xfId="6456"/>
    <cellStyle name="40% - 강조색3 10 8" xfId="6457"/>
    <cellStyle name="40% - 강조색3 10 9" xfId="6458"/>
    <cellStyle name="40% - 강조색3 11" xfId="2366"/>
    <cellStyle name="40% - 강조색3 11 10" xfId="6459"/>
    <cellStyle name="40% - 강조색3 11 11" xfId="6460"/>
    <cellStyle name="40% - 강조색3 11 12" xfId="6461"/>
    <cellStyle name="40% - 강조색3 11 13" xfId="6462"/>
    <cellStyle name="40% - 강조색3 11 14" xfId="6463"/>
    <cellStyle name="40% - 강조색3 11 2" xfId="2367"/>
    <cellStyle name="40% - 강조색3 11 2 2" xfId="2368"/>
    <cellStyle name="40% - 강조색3 11 2 2 2" xfId="6464"/>
    <cellStyle name="40% - 강조색3 11 2 3" xfId="2369"/>
    <cellStyle name="40% - 강조색3 11 2 4" xfId="6465"/>
    <cellStyle name="40% - 강조색3 11 3" xfId="2370"/>
    <cellStyle name="40% - 강조색3 11 3 2" xfId="2371"/>
    <cellStyle name="40% - 강조색3 11 3 3" xfId="2372"/>
    <cellStyle name="40% - 강조색3 11 3 4" xfId="6466"/>
    <cellStyle name="40% - 강조색3 11 4" xfId="2373"/>
    <cellStyle name="40% - 강조색3 11 4 2" xfId="6467"/>
    <cellStyle name="40% - 강조색3 11 5" xfId="2374"/>
    <cellStyle name="40% - 강조색3 11 5 2" xfId="6468"/>
    <cellStyle name="40% - 강조색3 11 6" xfId="6469"/>
    <cellStyle name="40% - 강조색3 11 7" xfId="6470"/>
    <cellStyle name="40% - 강조색3 11 8" xfId="6471"/>
    <cellStyle name="40% - 강조색3 11 9" xfId="6472"/>
    <cellStyle name="40% - 강조색3 12" xfId="2375"/>
    <cellStyle name="40% - 강조색3 12 10" xfId="6473"/>
    <cellStyle name="40% - 강조색3 12 11" xfId="6474"/>
    <cellStyle name="40% - 강조색3 12 12" xfId="6475"/>
    <cellStyle name="40% - 강조색3 12 13" xfId="6476"/>
    <cellStyle name="40% - 강조색3 12 14" xfId="6477"/>
    <cellStyle name="40% - 강조색3 12 2" xfId="2376"/>
    <cellStyle name="40% - 강조색3 12 2 2" xfId="2377"/>
    <cellStyle name="40% - 강조색3 12 2 2 2" xfId="6478"/>
    <cellStyle name="40% - 강조색3 12 2 3" xfId="2378"/>
    <cellStyle name="40% - 강조색3 12 2 4" xfId="6479"/>
    <cellStyle name="40% - 강조색3 12 3" xfId="2379"/>
    <cellStyle name="40% - 강조색3 12 3 2" xfId="2380"/>
    <cellStyle name="40% - 강조색3 12 3 3" xfId="2381"/>
    <cellStyle name="40% - 강조색3 12 3 4" xfId="6480"/>
    <cellStyle name="40% - 강조색3 12 4" xfId="2382"/>
    <cellStyle name="40% - 강조색3 12 4 2" xfId="6481"/>
    <cellStyle name="40% - 강조색3 12 5" xfId="2383"/>
    <cellStyle name="40% - 강조색3 12 5 2" xfId="6482"/>
    <cellStyle name="40% - 강조색3 12 6" xfId="6483"/>
    <cellStyle name="40% - 강조색3 12 7" xfId="6484"/>
    <cellStyle name="40% - 강조색3 12 8" xfId="6485"/>
    <cellStyle name="40% - 강조색3 12 9" xfId="6486"/>
    <cellStyle name="40% - 강조색3 13" xfId="2384"/>
    <cellStyle name="40% - 강조색3 13 10" xfId="6487"/>
    <cellStyle name="40% - 강조색3 13 11" xfId="6488"/>
    <cellStyle name="40% - 강조색3 13 12" xfId="6489"/>
    <cellStyle name="40% - 강조색3 13 13" xfId="6490"/>
    <cellStyle name="40% - 강조색3 13 14" xfId="6491"/>
    <cellStyle name="40% - 강조색3 13 2" xfId="2385"/>
    <cellStyle name="40% - 강조색3 13 2 2" xfId="2386"/>
    <cellStyle name="40% - 강조색3 13 2 2 2" xfId="6492"/>
    <cellStyle name="40% - 강조색3 13 2 3" xfId="2387"/>
    <cellStyle name="40% - 강조색3 13 2 4" xfId="6493"/>
    <cellStyle name="40% - 강조색3 13 3" xfId="2388"/>
    <cellStyle name="40% - 강조색3 13 3 2" xfId="2389"/>
    <cellStyle name="40% - 강조색3 13 3 3" xfId="2390"/>
    <cellStyle name="40% - 강조색3 13 3 4" xfId="6494"/>
    <cellStyle name="40% - 강조색3 13 4" xfId="2391"/>
    <cellStyle name="40% - 강조색3 13 4 2" xfId="6495"/>
    <cellStyle name="40% - 강조색3 13 5" xfId="2392"/>
    <cellStyle name="40% - 강조색3 13 5 2" xfId="6496"/>
    <cellStyle name="40% - 강조색3 13 6" xfId="6497"/>
    <cellStyle name="40% - 강조색3 13 7" xfId="6498"/>
    <cellStyle name="40% - 강조색3 13 8" xfId="6499"/>
    <cellStyle name="40% - 강조색3 13 9" xfId="6500"/>
    <cellStyle name="40% - 강조색3 14" xfId="2393"/>
    <cellStyle name="40% - 강조색3 14 10" xfId="6501"/>
    <cellStyle name="40% - 강조색3 14 11" xfId="6502"/>
    <cellStyle name="40% - 강조색3 14 12" xfId="6503"/>
    <cellStyle name="40% - 강조색3 14 13" xfId="6504"/>
    <cellStyle name="40% - 강조색3 14 14" xfId="6505"/>
    <cellStyle name="40% - 강조색3 14 2" xfId="2394"/>
    <cellStyle name="40% - 강조색3 14 2 2" xfId="2395"/>
    <cellStyle name="40% - 강조색3 14 2 2 2" xfId="6506"/>
    <cellStyle name="40% - 강조색3 14 2 3" xfId="2396"/>
    <cellStyle name="40% - 강조색3 14 2 4" xfId="6507"/>
    <cellStyle name="40% - 강조색3 14 3" xfId="2397"/>
    <cellStyle name="40% - 강조색3 14 3 2" xfId="2398"/>
    <cellStyle name="40% - 강조색3 14 3 3" xfId="2399"/>
    <cellStyle name="40% - 강조색3 14 3 4" xfId="6508"/>
    <cellStyle name="40% - 강조색3 14 4" xfId="2400"/>
    <cellStyle name="40% - 강조색3 14 4 2" xfId="6509"/>
    <cellStyle name="40% - 강조색3 14 5" xfId="2401"/>
    <cellStyle name="40% - 강조색3 14 5 2" xfId="6510"/>
    <cellStyle name="40% - 강조색3 14 6" xfId="6511"/>
    <cellStyle name="40% - 강조색3 14 7" xfId="6512"/>
    <cellStyle name="40% - 강조색3 14 8" xfId="6513"/>
    <cellStyle name="40% - 강조색3 14 9" xfId="6514"/>
    <cellStyle name="40% - 강조색3 15" xfId="2402"/>
    <cellStyle name="40% - 강조색3 15 10" xfId="6515"/>
    <cellStyle name="40% - 강조색3 15 11" xfId="6516"/>
    <cellStyle name="40% - 강조색3 15 12" xfId="6517"/>
    <cellStyle name="40% - 강조색3 15 13" xfId="6518"/>
    <cellStyle name="40% - 강조색3 15 14" xfId="6519"/>
    <cellStyle name="40% - 강조색3 15 2" xfId="2403"/>
    <cellStyle name="40% - 강조색3 15 2 2" xfId="2404"/>
    <cellStyle name="40% - 강조색3 15 2 2 2" xfId="6520"/>
    <cellStyle name="40% - 강조색3 15 2 3" xfId="2405"/>
    <cellStyle name="40% - 강조색3 15 2 4" xfId="6521"/>
    <cellStyle name="40% - 강조색3 15 3" xfId="2406"/>
    <cellStyle name="40% - 강조색3 15 3 2" xfId="2407"/>
    <cellStyle name="40% - 강조색3 15 3 3" xfId="2408"/>
    <cellStyle name="40% - 강조색3 15 3 4" xfId="6522"/>
    <cellStyle name="40% - 강조색3 15 4" xfId="2409"/>
    <cellStyle name="40% - 강조색3 15 4 2" xfId="6523"/>
    <cellStyle name="40% - 강조색3 15 5" xfId="2410"/>
    <cellStyle name="40% - 강조색3 15 5 2" xfId="6524"/>
    <cellStyle name="40% - 강조색3 15 6" xfId="6525"/>
    <cellStyle name="40% - 강조색3 15 7" xfId="6526"/>
    <cellStyle name="40% - 강조색3 15 8" xfId="6527"/>
    <cellStyle name="40% - 강조색3 15 9" xfId="6528"/>
    <cellStyle name="40% - 강조색3 16" xfId="2411"/>
    <cellStyle name="40% - 강조색3 16 10" xfId="6529"/>
    <cellStyle name="40% - 강조색3 16 11" xfId="6530"/>
    <cellStyle name="40% - 강조색3 16 12" xfId="6531"/>
    <cellStyle name="40% - 강조색3 16 13" xfId="6532"/>
    <cellStyle name="40% - 강조색3 16 14" xfId="6533"/>
    <cellStyle name="40% - 강조색3 16 2" xfId="2412"/>
    <cellStyle name="40% - 강조색3 16 2 2" xfId="2413"/>
    <cellStyle name="40% - 강조색3 16 2 2 2" xfId="6534"/>
    <cellStyle name="40% - 강조색3 16 2 3" xfId="2414"/>
    <cellStyle name="40% - 강조색3 16 2 4" xfId="6535"/>
    <cellStyle name="40% - 강조색3 16 3" xfId="2415"/>
    <cellStyle name="40% - 강조색3 16 3 2" xfId="2416"/>
    <cellStyle name="40% - 강조색3 16 3 3" xfId="2417"/>
    <cellStyle name="40% - 강조색3 16 3 4" xfId="6536"/>
    <cellStyle name="40% - 강조색3 16 4" xfId="2418"/>
    <cellStyle name="40% - 강조색3 16 4 2" xfId="6537"/>
    <cellStyle name="40% - 강조색3 16 5" xfId="2419"/>
    <cellStyle name="40% - 강조색3 16 5 2" xfId="6538"/>
    <cellStyle name="40% - 강조색3 16 6" xfId="6539"/>
    <cellStyle name="40% - 강조색3 16 7" xfId="6540"/>
    <cellStyle name="40% - 강조색3 16 8" xfId="6541"/>
    <cellStyle name="40% - 강조색3 16 9" xfId="6542"/>
    <cellStyle name="40% - 강조색3 17" xfId="2420"/>
    <cellStyle name="40% - 강조색3 17 10" xfId="6543"/>
    <cellStyle name="40% - 강조색3 17 11" xfId="6544"/>
    <cellStyle name="40% - 강조색3 17 12" xfId="6545"/>
    <cellStyle name="40% - 강조색3 17 13" xfId="6546"/>
    <cellStyle name="40% - 강조색3 17 14" xfId="6547"/>
    <cellStyle name="40% - 강조색3 17 2" xfId="2421"/>
    <cellStyle name="40% - 강조색3 17 2 2" xfId="2422"/>
    <cellStyle name="40% - 강조색3 17 2 3" xfId="2423"/>
    <cellStyle name="40% - 강조색3 17 2 4" xfId="6548"/>
    <cellStyle name="40% - 강조색3 17 3" xfId="2424"/>
    <cellStyle name="40% - 강조색3 17 3 2" xfId="6549"/>
    <cellStyle name="40% - 강조색3 17 4" xfId="2425"/>
    <cellStyle name="40% - 강조색3 17 4 2" xfId="6550"/>
    <cellStyle name="40% - 강조색3 17 5" xfId="6551"/>
    <cellStyle name="40% - 강조색3 17 6" xfId="6552"/>
    <cellStyle name="40% - 강조색3 17 7" xfId="6553"/>
    <cellStyle name="40% - 강조색3 17 8" xfId="6554"/>
    <cellStyle name="40% - 강조색3 17 9" xfId="6555"/>
    <cellStyle name="40% - 강조색3 18" xfId="2426"/>
    <cellStyle name="40% - 강조색3 18 10" xfId="6556"/>
    <cellStyle name="40% - 강조색3 18 11" xfId="6557"/>
    <cellStyle name="40% - 강조색3 18 12" xfId="6558"/>
    <cellStyle name="40% - 강조색3 18 13" xfId="6559"/>
    <cellStyle name="40% - 강조색3 18 14" xfId="6560"/>
    <cellStyle name="40% - 강조색3 18 2" xfId="2427"/>
    <cellStyle name="40% - 강조색3 18 2 2" xfId="2428"/>
    <cellStyle name="40% - 강조색3 18 2 3" xfId="2429"/>
    <cellStyle name="40% - 강조색3 18 2 4" xfId="6561"/>
    <cellStyle name="40% - 강조색3 18 3" xfId="2430"/>
    <cellStyle name="40% - 강조색3 18 3 2" xfId="6562"/>
    <cellStyle name="40% - 강조색3 18 4" xfId="2431"/>
    <cellStyle name="40% - 강조색3 18 4 2" xfId="6563"/>
    <cellStyle name="40% - 강조색3 18 5" xfId="6564"/>
    <cellStyle name="40% - 강조색3 18 6" xfId="6565"/>
    <cellStyle name="40% - 강조색3 18 7" xfId="6566"/>
    <cellStyle name="40% - 강조색3 18 8" xfId="6567"/>
    <cellStyle name="40% - 강조색3 18 9" xfId="6568"/>
    <cellStyle name="40% - 강조색3 19" xfId="2432"/>
    <cellStyle name="40% - 강조색3 19 10" xfId="6569"/>
    <cellStyle name="40% - 강조색3 19 11" xfId="6570"/>
    <cellStyle name="40% - 강조색3 19 12" xfId="6571"/>
    <cellStyle name="40% - 강조색3 19 13" xfId="6572"/>
    <cellStyle name="40% - 강조색3 19 14" xfId="6573"/>
    <cellStyle name="40% - 강조색3 19 2" xfId="2433"/>
    <cellStyle name="40% - 강조색3 19 2 2" xfId="2434"/>
    <cellStyle name="40% - 강조색3 19 2 3" xfId="2435"/>
    <cellStyle name="40% - 강조색3 19 2 4" xfId="6574"/>
    <cellStyle name="40% - 강조색3 19 3" xfId="2436"/>
    <cellStyle name="40% - 강조색3 19 3 2" xfId="6575"/>
    <cellStyle name="40% - 강조색3 19 4" xfId="2437"/>
    <cellStyle name="40% - 강조색3 19 4 2" xfId="6576"/>
    <cellStyle name="40% - 강조색3 19 5" xfId="6577"/>
    <cellStyle name="40% - 강조색3 19 6" xfId="6578"/>
    <cellStyle name="40% - 강조색3 19 7" xfId="6579"/>
    <cellStyle name="40% - 강조색3 19 8" xfId="6580"/>
    <cellStyle name="40% - 강조색3 19 9" xfId="6581"/>
    <cellStyle name="40% - 강조색3 2" xfId="2438"/>
    <cellStyle name="40% - 강조색3 2 10" xfId="6582"/>
    <cellStyle name="40% - 강조색3 2 11" xfId="6583"/>
    <cellStyle name="40% - 강조색3 2 12" xfId="6584"/>
    <cellStyle name="40% - 강조색3 2 13" xfId="6585"/>
    <cellStyle name="40% - 강조색3 2 2" xfId="6586"/>
    <cellStyle name="40% - 강조색3 2 2 2" xfId="6587"/>
    <cellStyle name="40% - 강조색3 2 3" xfId="6588"/>
    <cellStyle name="40% - 강조색3 2 3 2" xfId="6589"/>
    <cellStyle name="40% - 강조색3 2 4" xfId="6590"/>
    <cellStyle name="40% - 강조색3 2 4 2" xfId="6591"/>
    <cellStyle name="40% - 강조색3 2 5" xfId="6592"/>
    <cellStyle name="40% - 강조색3 2 6" xfId="6593"/>
    <cellStyle name="40% - 강조색3 2 7" xfId="6594"/>
    <cellStyle name="40% - 강조색3 2 8" xfId="6595"/>
    <cellStyle name="40% - 강조색3 2 9" xfId="6596"/>
    <cellStyle name="40% - 강조색3 20" xfId="2439"/>
    <cellStyle name="40% - 강조색3 20 2" xfId="2440"/>
    <cellStyle name="40% - 강조색3 20 3" xfId="2441"/>
    <cellStyle name="40% - 강조색3 20 4" xfId="6597"/>
    <cellStyle name="40% - 강조색3 21" xfId="2442"/>
    <cellStyle name="40% - 강조색3 21 2" xfId="2443"/>
    <cellStyle name="40% - 강조색3 21 3" xfId="2444"/>
    <cellStyle name="40% - 강조색3 21 4" xfId="6598"/>
    <cellStyle name="40% - 강조색3 22" xfId="2445"/>
    <cellStyle name="40% - 강조색3 22 2" xfId="2446"/>
    <cellStyle name="40% - 강조색3 22 3" xfId="2447"/>
    <cellStyle name="40% - 강조색3 22 4" xfId="6599"/>
    <cellStyle name="40% - 강조색3 23" xfId="2448"/>
    <cellStyle name="40% - 강조색3 23 2" xfId="2449"/>
    <cellStyle name="40% - 강조색3 23 3" xfId="2450"/>
    <cellStyle name="40% - 강조색3 23 4" xfId="6600"/>
    <cellStyle name="40% - 강조색3 24" xfId="2451"/>
    <cellStyle name="40% - 강조색3 24 2" xfId="2452"/>
    <cellStyle name="40% - 강조색3 24 3" xfId="2453"/>
    <cellStyle name="40% - 강조색3 24 4" xfId="6601"/>
    <cellStyle name="40% - 강조색3 25" xfId="2454"/>
    <cellStyle name="40% - 강조색3 25 2" xfId="2455"/>
    <cellStyle name="40% - 강조색3 25 3" xfId="2456"/>
    <cellStyle name="40% - 강조색3 25 4" xfId="6602"/>
    <cellStyle name="40% - 강조색3 26" xfId="2457"/>
    <cellStyle name="40% - 강조색3 26 2" xfId="2458"/>
    <cellStyle name="40% - 강조색3 26 3" xfId="2459"/>
    <cellStyle name="40% - 강조색3 26 4" xfId="6603"/>
    <cellStyle name="40% - 강조색3 27" xfId="2460"/>
    <cellStyle name="40% - 강조색3 27 2" xfId="2461"/>
    <cellStyle name="40% - 강조색3 27 3" xfId="2462"/>
    <cellStyle name="40% - 강조색3 27 4" xfId="6604"/>
    <cellStyle name="40% - 강조색3 28" xfId="2463"/>
    <cellStyle name="40% - 강조색3 28 2" xfId="2464"/>
    <cellStyle name="40% - 강조색3 28 3" xfId="2465"/>
    <cellStyle name="40% - 강조색3 28 4" xfId="6605"/>
    <cellStyle name="40% - 강조색3 29" xfId="2466"/>
    <cellStyle name="40% - 강조색3 29 2" xfId="2467"/>
    <cellStyle name="40% - 강조색3 29 3" xfId="2468"/>
    <cellStyle name="40% - 강조색3 29 4" xfId="6606"/>
    <cellStyle name="40% - 강조색3 3" xfId="2469"/>
    <cellStyle name="40% - 강조색3 3 10" xfId="6607"/>
    <cellStyle name="40% - 강조색3 3 11" xfId="6608"/>
    <cellStyle name="40% - 강조색3 3 12" xfId="6609"/>
    <cellStyle name="40% - 강조색3 3 13" xfId="6610"/>
    <cellStyle name="40% - 강조색3 3 14" xfId="6611"/>
    <cellStyle name="40% - 강조색3 3 2" xfId="2470"/>
    <cellStyle name="40% - 강조색3 3 2 2" xfId="2471"/>
    <cellStyle name="40% - 강조색3 3 2 2 2" xfId="2472"/>
    <cellStyle name="40% - 강조색3 3 2 2 3" xfId="2473"/>
    <cellStyle name="40% - 강조색3 3 2 2 4" xfId="6612"/>
    <cellStyle name="40% - 강조색3 3 2 3" xfId="2474"/>
    <cellStyle name="40% - 강조색3 3 2 3 2" xfId="2475"/>
    <cellStyle name="40% - 강조색3 3 2 3 3" xfId="2476"/>
    <cellStyle name="40% - 강조색3 3 2 4" xfId="2477"/>
    <cellStyle name="40% - 강조색3 3 2 5" xfId="2478"/>
    <cellStyle name="40% - 강조색3 3 2 6" xfId="6613"/>
    <cellStyle name="40% - 강조색3 3 3" xfId="2479"/>
    <cellStyle name="40% - 강조색3 3 3 2" xfId="2480"/>
    <cellStyle name="40% - 강조색3 3 3 2 2" xfId="2481"/>
    <cellStyle name="40% - 강조색3 3 3 2 3" xfId="2482"/>
    <cellStyle name="40% - 강조색3 3 3 3" xfId="2483"/>
    <cellStyle name="40% - 강조색3 3 3 3 2" xfId="2484"/>
    <cellStyle name="40% - 강조색3 3 3 3 3" xfId="2485"/>
    <cellStyle name="40% - 강조색3 3 3 4" xfId="2486"/>
    <cellStyle name="40% - 강조색3 3 3 5" xfId="2487"/>
    <cellStyle name="40% - 강조색3 3 3 6" xfId="6614"/>
    <cellStyle name="40% - 강조색3 3 4" xfId="2488"/>
    <cellStyle name="40% - 강조색3 3 4 2" xfId="2489"/>
    <cellStyle name="40% - 강조색3 3 4 3" xfId="2490"/>
    <cellStyle name="40% - 강조색3 3 4 4" xfId="6615"/>
    <cellStyle name="40% - 강조색3 3 5" xfId="2491"/>
    <cellStyle name="40% - 강조색3 3 5 2" xfId="2492"/>
    <cellStyle name="40% - 강조색3 3 5 3" xfId="2493"/>
    <cellStyle name="40% - 강조색3 3 5 4" xfId="6616"/>
    <cellStyle name="40% - 강조색3 3 6" xfId="2494"/>
    <cellStyle name="40% - 강조색3 3 6 2" xfId="6617"/>
    <cellStyle name="40% - 강조색3 3 7" xfId="2495"/>
    <cellStyle name="40% - 강조색3 3 7 2" xfId="6618"/>
    <cellStyle name="40% - 강조색3 3 8" xfId="6619"/>
    <cellStyle name="40% - 강조색3 3 9" xfId="6620"/>
    <cellStyle name="40% - 강조색3 30" xfId="2496"/>
    <cellStyle name="40% - 강조색3 30 2" xfId="2497"/>
    <cellStyle name="40% - 강조색3 30 3" xfId="6621"/>
    <cellStyle name="40% - 강조색3 31" xfId="2498"/>
    <cellStyle name="40% - 강조색3 31 2" xfId="6622"/>
    <cellStyle name="40% - 강조색3 32" xfId="2499"/>
    <cellStyle name="40% - 강조색3 32 2" xfId="6623"/>
    <cellStyle name="40% - 강조색3 33" xfId="2500"/>
    <cellStyle name="40% - 강조색3 34" xfId="2501"/>
    <cellStyle name="40% - 강조색3 35" xfId="2502"/>
    <cellStyle name="40% - 강조색3 36" xfId="2503"/>
    <cellStyle name="40% - 강조색3 37" xfId="2504"/>
    <cellStyle name="40% - 강조색3 38" xfId="2505"/>
    <cellStyle name="40% - 강조색3 4" xfId="2506"/>
    <cellStyle name="40% - 강조색3 4 10" xfId="6624"/>
    <cellStyle name="40% - 강조색3 4 11" xfId="6625"/>
    <cellStyle name="40% - 강조색3 4 12" xfId="6626"/>
    <cellStyle name="40% - 강조색3 4 13" xfId="6627"/>
    <cellStyle name="40% - 강조색3 4 14" xfId="6628"/>
    <cellStyle name="40% - 강조색3 4 2" xfId="2507"/>
    <cellStyle name="40% - 강조색3 4 2 2" xfId="2508"/>
    <cellStyle name="40% - 강조색3 4 2 2 2" xfId="2509"/>
    <cellStyle name="40% - 강조색3 4 2 2 3" xfId="2510"/>
    <cellStyle name="40% - 강조색3 4 2 2 4" xfId="6629"/>
    <cellStyle name="40% - 강조색3 4 2 3" xfId="2511"/>
    <cellStyle name="40% - 강조색3 4 2 3 2" xfId="2512"/>
    <cellStyle name="40% - 강조색3 4 2 3 3" xfId="2513"/>
    <cellStyle name="40% - 강조색3 4 2 4" xfId="2514"/>
    <cellStyle name="40% - 강조색3 4 2 5" xfId="2515"/>
    <cellStyle name="40% - 강조색3 4 2 6" xfId="6630"/>
    <cellStyle name="40% - 강조색3 4 3" xfId="2516"/>
    <cellStyle name="40% - 강조색3 4 3 2" xfId="2517"/>
    <cellStyle name="40% - 강조색3 4 3 2 2" xfId="2518"/>
    <cellStyle name="40% - 강조색3 4 3 2 3" xfId="2519"/>
    <cellStyle name="40% - 강조색3 4 3 3" xfId="2520"/>
    <cellStyle name="40% - 강조색3 4 3 3 2" xfId="2521"/>
    <cellStyle name="40% - 강조색3 4 3 3 3" xfId="2522"/>
    <cellStyle name="40% - 강조색3 4 3 4" xfId="2523"/>
    <cellStyle name="40% - 강조색3 4 3 5" xfId="2524"/>
    <cellStyle name="40% - 강조색3 4 3 6" xfId="6631"/>
    <cellStyle name="40% - 강조색3 4 4" xfId="2525"/>
    <cellStyle name="40% - 강조색3 4 4 2" xfId="2526"/>
    <cellStyle name="40% - 강조색3 4 4 3" xfId="2527"/>
    <cellStyle name="40% - 강조색3 4 4 4" xfId="6632"/>
    <cellStyle name="40% - 강조색3 4 5" xfId="2528"/>
    <cellStyle name="40% - 강조색3 4 5 2" xfId="2529"/>
    <cellStyle name="40% - 강조색3 4 5 3" xfId="2530"/>
    <cellStyle name="40% - 강조색3 4 5 4" xfId="6633"/>
    <cellStyle name="40% - 강조색3 4 6" xfId="2531"/>
    <cellStyle name="40% - 강조색3 4 6 2" xfId="6634"/>
    <cellStyle name="40% - 강조색3 4 7" xfId="2532"/>
    <cellStyle name="40% - 강조색3 4 7 2" xfId="6635"/>
    <cellStyle name="40% - 강조색3 4 8" xfId="6636"/>
    <cellStyle name="40% - 강조색3 4 9" xfId="6637"/>
    <cellStyle name="40% - 강조색3 5" xfId="2533"/>
    <cellStyle name="40% - 강조색3 5 10" xfId="6638"/>
    <cellStyle name="40% - 강조색3 5 11" xfId="6639"/>
    <cellStyle name="40% - 강조색3 5 12" xfId="6640"/>
    <cellStyle name="40% - 강조색3 5 13" xfId="6641"/>
    <cellStyle name="40% - 강조색3 5 14" xfId="6642"/>
    <cellStyle name="40% - 강조색3 5 2" xfId="2534"/>
    <cellStyle name="40% - 강조색3 5 2 2" xfId="2535"/>
    <cellStyle name="40% - 강조색3 5 2 2 2" xfId="2536"/>
    <cellStyle name="40% - 강조색3 5 2 2 3" xfId="2537"/>
    <cellStyle name="40% - 강조색3 5 2 2 4" xfId="6643"/>
    <cellStyle name="40% - 강조색3 5 2 3" xfId="2538"/>
    <cellStyle name="40% - 강조색3 5 2 3 2" xfId="2539"/>
    <cellStyle name="40% - 강조색3 5 2 3 3" xfId="2540"/>
    <cellStyle name="40% - 강조색3 5 2 4" xfId="2541"/>
    <cellStyle name="40% - 강조색3 5 2 5" xfId="2542"/>
    <cellStyle name="40% - 강조색3 5 2 6" xfId="6644"/>
    <cellStyle name="40% - 강조색3 5 3" xfId="2543"/>
    <cellStyle name="40% - 강조색3 5 3 2" xfId="2544"/>
    <cellStyle name="40% - 강조색3 5 3 2 2" xfId="2545"/>
    <cellStyle name="40% - 강조색3 5 3 2 3" xfId="2546"/>
    <cellStyle name="40% - 강조색3 5 3 3" xfId="2547"/>
    <cellStyle name="40% - 강조색3 5 3 3 2" xfId="2548"/>
    <cellStyle name="40% - 강조색3 5 3 3 3" xfId="2549"/>
    <cellStyle name="40% - 강조색3 5 3 4" xfId="2550"/>
    <cellStyle name="40% - 강조색3 5 3 5" xfId="2551"/>
    <cellStyle name="40% - 강조색3 5 3 6" xfId="6645"/>
    <cellStyle name="40% - 강조색3 5 4" xfId="2552"/>
    <cellStyle name="40% - 강조색3 5 4 2" xfId="2553"/>
    <cellStyle name="40% - 강조색3 5 4 3" xfId="2554"/>
    <cellStyle name="40% - 강조색3 5 4 4" xfId="6646"/>
    <cellStyle name="40% - 강조색3 5 5" xfId="2555"/>
    <cellStyle name="40% - 강조색3 5 5 2" xfId="2556"/>
    <cellStyle name="40% - 강조색3 5 5 3" xfId="2557"/>
    <cellStyle name="40% - 강조색3 5 5 4" xfId="6647"/>
    <cellStyle name="40% - 강조색3 5 6" xfId="2558"/>
    <cellStyle name="40% - 강조색3 5 6 2" xfId="6648"/>
    <cellStyle name="40% - 강조색3 5 7" xfId="2559"/>
    <cellStyle name="40% - 강조색3 5 7 2" xfId="6649"/>
    <cellStyle name="40% - 강조색3 5 8" xfId="6650"/>
    <cellStyle name="40% - 강조색3 5 9" xfId="6651"/>
    <cellStyle name="40% - 강조색3 6" xfId="2560"/>
    <cellStyle name="40% - 강조색3 6 10" xfId="6652"/>
    <cellStyle name="40% - 강조색3 6 11" xfId="6653"/>
    <cellStyle name="40% - 강조색3 6 12" xfId="6654"/>
    <cellStyle name="40% - 강조색3 6 13" xfId="6655"/>
    <cellStyle name="40% - 강조색3 6 14" xfId="6656"/>
    <cellStyle name="40% - 강조색3 6 2" xfId="2561"/>
    <cellStyle name="40% - 강조색3 6 2 2" xfId="2562"/>
    <cellStyle name="40% - 강조색3 6 2 2 2" xfId="2563"/>
    <cellStyle name="40% - 강조색3 6 2 2 3" xfId="2564"/>
    <cellStyle name="40% - 강조색3 6 2 2 4" xfId="6657"/>
    <cellStyle name="40% - 강조색3 6 2 3" xfId="2565"/>
    <cellStyle name="40% - 강조색3 6 2 3 2" xfId="2566"/>
    <cellStyle name="40% - 강조색3 6 2 3 3" xfId="2567"/>
    <cellStyle name="40% - 강조색3 6 2 4" xfId="2568"/>
    <cellStyle name="40% - 강조색3 6 2 5" xfId="2569"/>
    <cellStyle name="40% - 강조색3 6 2 6" xfId="6658"/>
    <cellStyle name="40% - 강조색3 6 3" xfId="2570"/>
    <cellStyle name="40% - 강조색3 6 3 2" xfId="2571"/>
    <cellStyle name="40% - 강조색3 6 3 2 2" xfId="2572"/>
    <cellStyle name="40% - 강조색3 6 3 2 3" xfId="2573"/>
    <cellStyle name="40% - 강조색3 6 3 3" xfId="2574"/>
    <cellStyle name="40% - 강조색3 6 3 3 2" xfId="2575"/>
    <cellStyle name="40% - 강조색3 6 3 3 3" xfId="2576"/>
    <cellStyle name="40% - 강조색3 6 3 4" xfId="2577"/>
    <cellStyle name="40% - 강조색3 6 3 5" xfId="2578"/>
    <cellStyle name="40% - 강조색3 6 3 6" xfId="6659"/>
    <cellStyle name="40% - 강조색3 6 4" xfId="2579"/>
    <cellStyle name="40% - 강조색3 6 4 2" xfId="2580"/>
    <cellStyle name="40% - 강조색3 6 4 3" xfId="2581"/>
    <cellStyle name="40% - 강조색3 6 4 4" xfId="6660"/>
    <cellStyle name="40% - 강조색3 6 5" xfId="2582"/>
    <cellStyle name="40% - 강조색3 6 5 2" xfId="2583"/>
    <cellStyle name="40% - 강조색3 6 5 3" xfId="2584"/>
    <cellStyle name="40% - 강조색3 6 5 4" xfId="6661"/>
    <cellStyle name="40% - 강조색3 6 6" xfId="2585"/>
    <cellStyle name="40% - 강조색3 6 6 2" xfId="6662"/>
    <cellStyle name="40% - 강조색3 6 7" xfId="2586"/>
    <cellStyle name="40% - 강조색3 6 7 2" xfId="6663"/>
    <cellStyle name="40% - 강조색3 6 8" xfId="6664"/>
    <cellStyle name="40% - 강조색3 6 9" xfId="6665"/>
    <cellStyle name="40% - 강조색3 7" xfId="2587"/>
    <cellStyle name="40% - 강조색3 7 10" xfId="6666"/>
    <cellStyle name="40% - 강조색3 7 11" xfId="6667"/>
    <cellStyle name="40% - 강조색3 7 12" xfId="6668"/>
    <cellStyle name="40% - 강조색3 7 13" xfId="6669"/>
    <cellStyle name="40% - 강조색3 7 14" xfId="6670"/>
    <cellStyle name="40% - 강조색3 7 2" xfId="2588"/>
    <cellStyle name="40% - 강조색3 7 2 2" xfId="2589"/>
    <cellStyle name="40% - 강조색3 7 2 2 2" xfId="2590"/>
    <cellStyle name="40% - 강조색3 7 2 2 3" xfId="2591"/>
    <cellStyle name="40% - 강조색3 7 2 2 4" xfId="6671"/>
    <cellStyle name="40% - 강조색3 7 2 3" xfId="2592"/>
    <cellStyle name="40% - 강조색3 7 2 3 2" xfId="2593"/>
    <cellStyle name="40% - 강조색3 7 2 3 3" xfId="2594"/>
    <cellStyle name="40% - 강조색3 7 2 4" xfId="2595"/>
    <cellStyle name="40% - 강조색3 7 2 5" xfId="2596"/>
    <cellStyle name="40% - 강조색3 7 2 6" xfId="6672"/>
    <cellStyle name="40% - 강조색3 7 3" xfId="2597"/>
    <cellStyle name="40% - 강조색3 7 3 2" xfId="2598"/>
    <cellStyle name="40% - 강조색3 7 3 2 2" xfId="2599"/>
    <cellStyle name="40% - 강조색3 7 3 2 3" xfId="2600"/>
    <cellStyle name="40% - 강조색3 7 3 3" xfId="2601"/>
    <cellStyle name="40% - 강조색3 7 3 3 2" xfId="2602"/>
    <cellStyle name="40% - 강조색3 7 3 3 3" xfId="2603"/>
    <cellStyle name="40% - 강조색3 7 3 4" xfId="2604"/>
    <cellStyle name="40% - 강조색3 7 3 5" xfId="2605"/>
    <cellStyle name="40% - 강조색3 7 3 6" xfId="6673"/>
    <cellStyle name="40% - 강조색3 7 4" xfId="2606"/>
    <cellStyle name="40% - 강조색3 7 4 2" xfId="2607"/>
    <cellStyle name="40% - 강조색3 7 4 3" xfId="2608"/>
    <cellStyle name="40% - 강조색3 7 4 4" xfId="6674"/>
    <cellStyle name="40% - 강조색3 7 5" xfId="2609"/>
    <cellStyle name="40% - 강조색3 7 5 2" xfId="2610"/>
    <cellStyle name="40% - 강조색3 7 5 3" xfId="2611"/>
    <cellStyle name="40% - 강조색3 7 5 4" xfId="6675"/>
    <cellStyle name="40% - 강조색3 7 6" xfId="2612"/>
    <cellStyle name="40% - 강조색3 7 6 2" xfId="6676"/>
    <cellStyle name="40% - 강조색3 7 7" xfId="2613"/>
    <cellStyle name="40% - 강조색3 7 7 2" xfId="6677"/>
    <cellStyle name="40% - 강조색3 7 8" xfId="6678"/>
    <cellStyle name="40% - 강조색3 7 9" xfId="6679"/>
    <cellStyle name="40% - 강조색3 8" xfId="2614"/>
    <cellStyle name="40% - 강조색3 8 10" xfId="6680"/>
    <cellStyle name="40% - 강조색3 8 11" xfId="6681"/>
    <cellStyle name="40% - 강조색3 8 12" xfId="6682"/>
    <cellStyle name="40% - 강조색3 8 13" xfId="6683"/>
    <cellStyle name="40% - 강조색3 8 14" xfId="6684"/>
    <cellStyle name="40% - 강조색3 8 2" xfId="2615"/>
    <cellStyle name="40% - 강조색3 8 2 2" xfId="2616"/>
    <cellStyle name="40% - 강조색3 8 2 2 2" xfId="2617"/>
    <cellStyle name="40% - 강조색3 8 2 2 3" xfId="2618"/>
    <cellStyle name="40% - 강조색3 8 2 2 4" xfId="6685"/>
    <cellStyle name="40% - 강조색3 8 2 3" xfId="2619"/>
    <cellStyle name="40% - 강조색3 8 2 3 2" xfId="2620"/>
    <cellStyle name="40% - 강조색3 8 2 3 3" xfId="2621"/>
    <cellStyle name="40% - 강조색3 8 2 4" xfId="2622"/>
    <cellStyle name="40% - 강조색3 8 2 5" xfId="2623"/>
    <cellStyle name="40% - 강조색3 8 2 6" xfId="6686"/>
    <cellStyle name="40% - 강조색3 8 3" xfId="2624"/>
    <cellStyle name="40% - 강조색3 8 3 2" xfId="2625"/>
    <cellStyle name="40% - 강조색3 8 3 2 2" xfId="2626"/>
    <cellStyle name="40% - 강조색3 8 3 2 3" xfId="2627"/>
    <cellStyle name="40% - 강조색3 8 3 3" xfId="2628"/>
    <cellStyle name="40% - 강조색3 8 3 3 2" xfId="2629"/>
    <cellStyle name="40% - 강조색3 8 3 3 3" xfId="2630"/>
    <cellStyle name="40% - 강조색3 8 3 4" xfId="2631"/>
    <cellStyle name="40% - 강조색3 8 3 5" xfId="2632"/>
    <cellStyle name="40% - 강조색3 8 3 6" xfId="6687"/>
    <cellStyle name="40% - 강조색3 8 4" xfId="2633"/>
    <cellStyle name="40% - 강조색3 8 4 2" xfId="2634"/>
    <cellStyle name="40% - 강조색3 8 4 3" xfId="2635"/>
    <cellStyle name="40% - 강조색3 8 4 4" xfId="6688"/>
    <cellStyle name="40% - 강조색3 8 5" xfId="2636"/>
    <cellStyle name="40% - 강조색3 8 5 2" xfId="2637"/>
    <cellStyle name="40% - 강조색3 8 5 3" xfId="2638"/>
    <cellStyle name="40% - 강조색3 8 5 4" xfId="6689"/>
    <cellStyle name="40% - 강조색3 8 6" xfId="2639"/>
    <cellStyle name="40% - 강조색3 8 6 2" xfId="6690"/>
    <cellStyle name="40% - 강조색3 8 7" xfId="2640"/>
    <cellStyle name="40% - 강조색3 8 7 2" xfId="6691"/>
    <cellStyle name="40% - 강조색3 8 8" xfId="6692"/>
    <cellStyle name="40% - 강조색3 8 9" xfId="6693"/>
    <cellStyle name="40% - 강조색3 9" xfId="2641"/>
    <cellStyle name="40% - 강조색3 9 10" xfId="6694"/>
    <cellStyle name="40% - 강조색3 9 11" xfId="6695"/>
    <cellStyle name="40% - 강조색3 9 12" xfId="6696"/>
    <cellStyle name="40% - 강조색3 9 13" xfId="6697"/>
    <cellStyle name="40% - 강조색3 9 14" xfId="6698"/>
    <cellStyle name="40% - 강조색3 9 2" xfId="2642"/>
    <cellStyle name="40% - 강조색3 9 2 2" xfId="2643"/>
    <cellStyle name="40% - 강조색3 9 2 2 2" xfId="6699"/>
    <cellStyle name="40% - 강조색3 9 2 3" xfId="2644"/>
    <cellStyle name="40% - 강조색3 9 2 4" xfId="6700"/>
    <cellStyle name="40% - 강조색3 9 3" xfId="2645"/>
    <cellStyle name="40% - 강조색3 9 3 2" xfId="2646"/>
    <cellStyle name="40% - 강조색3 9 3 3" xfId="2647"/>
    <cellStyle name="40% - 강조색3 9 3 4" xfId="6701"/>
    <cellStyle name="40% - 강조색3 9 4" xfId="2648"/>
    <cellStyle name="40% - 강조색3 9 4 2" xfId="6702"/>
    <cellStyle name="40% - 강조색3 9 5" xfId="2649"/>
    <cellStyle name="40% - 강조색3 9 5 2" xfId="6703"/>
    <cellStyle name="40% - 강조색3 9 6" xfId="6704"/>
    <cellStyle name="40% - 강조색3 9 7" xfId="6705"/>
    <cellStyle name="40% - 강조색3 9 8" xfId="6706"/>
    <cellStyle name="40% - 강조색3 9 9" xfId="6707"/>
    <cellStyle name="40% - 강조색4" xfId="4327" builtinId="43" customBuiltin="1"/>
    <cellStyle name="40% - 강조색4 10" xfId="2650"/>
    <cellStyle name="40% - 강조색4 10 10" xfId="6708"/>
    <cellStyle name="40% - 강조색4 10 11" xfId="6709"/>
    <cellStyle name="40% - 강조색4 10 12" xfId="6710"/>
    <cellStyle name="40% - 강조색4 10 13" xfId="6711"/>
    <cellStyle name="40% - 강조색4 10 14" xfId="6712"/>
    <cellStyle name="40% - 강조색4 10 2" xfId="2651"/>
    <cellStyle name="40% - 강조색4 10 2 2" xfId="2652"/>
    <cellStyle name="40% - 강조색4 10 2 2 2" xfId="6713"/>
    <cellStyle name="40% - 강조색4 10 2 3" xfId="2653"/>
    <cellStyle name="40% - 강조색4 10 2 4" xfId="6714"/>
    <cellStyle name="40% - 강조색4 10 3" xfId="2654"/>
    <cellStyle name="40% - 강조색4 10 3 2" xfId="2655"/>
    <cellStyle name="40% - 강조색4 10 3 3" xfId="2656"/>
    <cellStyle name="40% - 강조색4 10 3 4" xfId="6715"/>
    <cellStyle name="40% - 강조색4 10 4" xfId="2657"/>
    <cellStyle name="40% - 강조색4 10 4 2" xfId="6716"/>
    <cellStyle name="40% - 강조색4 10 5" xfId="2658"/>
    <cellStyle name="40% - 강조색4 10 5 2" xfId="6717"/>
    <cellStyle name="40% - 강조색4 10 6" xfId="6718"/>
    <cellStyle name="40% - 강조색4 10 7" xfId="6719"/>
    <cellStyle name="40% - 강조색4 10 8" xfId="6720"/>
    <cellStyle name="40% - 강조색4 10 9" xfId="6721"/>
    <cellStyle name="40% - 강조색4 11" xfId="2659"/>
    <cellStyle name="40% - 강조색4 11 10" xfId="6722"/>
    <cellStyle name="40% - 강조색4 11 11" xfId="6723"/>
    <cellStyle name="40% - 강조색4 11 12" xfId="6724"/>
    <cellStyle name="40% - 강조색4 11 13" xfId="6725"/>
    <cellStyle name="40% - 강조색4 11 14" xfId="6726"/>
    <cellStyle name="40% - 강조색4 11 2" xfId="2660"/>
    <cellStyle name="40% - 강조색4 11 2 2" xfId="2661"/>
    <cellStyle name="40% - 강조색4 11 2 2 2" xfId="6727"/>
    <cellStyle name="40% - 강조색4 11 2 3" xfId="2662"/>
    <cellStyle name="40% - 강조색4 11 2 4" xfId="6728"/>
    <cellStyle name="40% - 강조색4 11 3" xfId="2663"/>
    <cellStyle name="40% - 강조색4 11 3 2" xfId="2664"/>
    <cellStyle name="40% - 강조색4 11 3 3" xfId="2665"/>
    <cellStyle name="40% - 강조색4 11 3 4" xfId="6729"/>
    <cellStyle name="40% - 강조색4 11 4" xfId="2666"/>
    <cellStyle name="40% - 강조색4 11 4 2" xfId="6730"/>
    <cellStyle name="40% - 강조색4 11 5" xfId="2667"/>
    <cellStyle name="40% - 강조색4 11 5 2" xfId="6731"/>
    <cellStyle name="40% - 강조색4 11 6" xfId="6732"/>
    <cellStyle name="40% - 강조색4 11 7" xfId="6733"/>
    <cellStyle name="40% - 강조색4 11 8" xfId="6734"/>
    <cellStyle name="40% - 강조색4 11 9" xfId="6735"/>
    <cellStyle name="40% - 강조색4 12" xfId="2668"/>
    <cellStyle name="40% - 강조색4 12 10" xfId="6736"/>
    <cellStyle name="40% - 강조색4 12 11" xfId="6737"/>
    <cellStyle name="40% - 강조색4 12 12" xfId="6738"/>
    <cellStyle name="40% - 강조색4 12 13" xfId="6739"/>
    <cellStyle name="40% - 강조색4 12 14" xfId="6740"/>
    <cellStyle name="40% - 강조색4 12 2" xfId="2669"/>
    <cellStyle name="40% - 강조색4 12 2 2" xfId="2670"/>
    <cellStyle name="40% - 강조색4 12 2 2 2" xfId="6741"/>
    <cellStyle name="40% - 강조색4 12 2 3" xfId="2671"/>
    <cellStyle name="40% - 강조색4 12 2 4" xfId="6742"/>
    <cellStyle name="40% - 강조색4 12 3" xfId="2672"/>
    <cellStyle name="40% - 강조색4 12 3 2" xfId="2673"/>
    <cellStyle name="40% - 강조색4 12 3 3" xfId="2674"/>
    <cellStyle name="40% - 강조색4 12 3 4" xfId="6743"/>
    <cellStyle name="40% - 강조색4 12 4" xfId="2675"/>
    <cellStyle name="40% - 강조색4 12 4 2" xfId="6744"/>
    <cellStyle name="40% - 강조색4 12 5" xfId="2676"/>
    <cellStyle name="40% - 강조색4 12 5 2" xfId="6745"/>
    <cellStyle name="40% - 강조색4 12 6" xfId="6746"/>
    <cellStyle name="40% - 강조색4 12 7" xfId="6747"/>
    <cellStyle name="40% - 강조색4 12 8" xfId="6748"/>
    <cellStyle name="40% - 강조색4 12 9" xfId="6749"/>
    <cellStyle name="40% - 강조색4 13" xfId="2677"/>
    <cellStyle name="40% - 강조색4 13 10" xfId="6750"/>
    <cellStyle name="40% - 강조색4 13 11" xfId="6751"/>
    <cellStyle name="40% - 강조색4 13 12" xfId="6752"/>
    <cellStyle name="40% - 강조색4 13 13" xfId="6753"/>
    <cellStyle name="40% - 강조색4 13 14" xfId="6754"/>
    <cellStyle name="40% - 강조색4 13 2" xfId="2678"/>
    <cellStyle name="40% - 강조색4 13 2 2" xfId="2679"/>
    <cellStyle name="40% - 강조색4 13 2 2 2" xfId="6755"/>
    <cellStyle name="40% - 강조색4 13 2 3" xfId="2680"/>
    <cellStyle name="40% - 강조색4 13 2 4" xfId="6756"/>
    <cellStyle name="40% - 강조색4 13 3" xfId="2681"/>
    <cellStyle name="40% - 강조색4 13 3 2" xfId="2682"/>
    <cellStyle name="40% - 강조색4 13 3 3" xfId="2683"/>
    <cellStyle name="40% - 강조색4 13 3 4" xfId="6757"/>
    <cellStyle name="40% - 강조색4 13 4" xfId="2684"/>
    <cellStyle name="40% - 강조색4 13 4 2" xfId="6758"/>
    <cellStyle name="40% - 강조색4 13 5" xfId="2685"/>
    <cellStyle name="40% - 강조색4 13 5 2" xfId="6759"/>
    <cellStyle name="40% - 강조색4 13 6" xfId="6760"/>
    <cellStyle name="40% - 강조색4 13 7" xfId="6761"/>
    <cellStyle name="40% - 강조색4 13 8" xfId="6762"/>
    <cellStyle name="40% - 강조색4 13 9" xfId="6763"/>
    <cellStyle name="40% - 강조색4 14" xfId="2686"/>
    <cellStyle name="40% - 강조색4 14 10" xfId="6764"/>
    <cellStyle name="40% - 강조색4 14 11" xfId="6765"/>
    <cellStyle name="40% - 강조색4 14 12" xfId="6766"/>
    <cellStyle name="40% - 강조색4 14 13" xfId="6767"/>
    <cellStyle name="40% - 강조색4 14 14" xfId="6768"/>
    <cellStyle name="40% - 강조색4 14 2" xfId="2687"/>
    <cellStyle name="40% - 강조색4 14 2 2" xfId="2688"/>
    <cellStyle name="40% - 강조색4 14 2 2 2" xfId="6769"/>
    <cellStyle name="40% - 강조색4 14 2 3" xfId="2689"/>
    <cellStyle name="40% - 강조색4 14 2 4" xfId="6770"/>
    <cellStyle name="40% - 강조색4 14 3" xfId="2690"/>
    <cellStyle name="40% - 강조색4 14 3 2" xfId="2691"/>
    <cellStyle name="40% - 강조색4 14 3 3" xfId="2692"/>
    <cellStyle name="40% - 강조색4 14 3 4" xfId="6771"/>
    <cellStyle name="40% - 강조색4 14 4" xfId="2693"/>
    <cellStyle name="40% - 강조색4 14 4 2" xfId="6772"/>
    <cellStyle name="40% - 강조색4 14 5" xfId="2694"/>
    <cellStyle name="40% - 강조색4 14 5 2" xfId="6773"/>
    <cellStyle name="40% - 강조색4 14 6" xfId="6774"/>
    <cellStyle name="40% - 강조색4 14 7" xfId="6775"/>
    <cellStyle name="40% - 강조색4 14 8" xfId="6776"/>
    <cellStyle name="40% - 강조색4 14 9" xfId="6777"/>
    <cellStyle name="40% - 강조색4 15" xfId="2695"/>
    <cellStyle name="40% - 강조색4 15 10" xfId="6778"/>
    <cellStyle name="40% - 강조색4 15 11" xfId="6779"/>
    <cellStyle name="40% - 강조색4 15 12" xfId="6780"/>
    <cellStyle name="40% - 강조색4 15 13" xfId="6781"/>
    <cellStyle name="40% - 강조색4 15 14" xfId="6782"/>
    <cellStyle name="40% - 강조색4 15 2" xfId="2696"/>
    <cellStyle name="40% - 강조색4 15 2 2" xfId="2697"/>
    <cellStyle name="40% - 강조색4 15 2 2 2" xfId="6783"/>
    <cellStyle name="40% - 강조색4 15 2 3" xfId="2698"/>
    <cellStyle name="40% - 강조색4 15 2 4" xfId="6784"/>
    <cellStyle name="40% - 강조색4 15 3" xfId="2699"/>
    <cellStyle name="40% - 강조색4 15 3 2" xfId="2700"/>
    <cellStyle name="40% - 강조색4 15 3 3" xfId="2701"/>
    <cellStyle name="40% - 강조색4 15 3 4" xfId="6785"/>
    <cellStyle name="40% - 강조색4 15 4" xfId="2702"/>
    <cellStyle name="40% - 강조색4 15 4 2" xfId="6786"/>
    <cellStyle name="40% - 강조색4 15 5" xfId="2703"/>
    <cellStyle name="40% - 강조색4 15 5 2" xfId="6787"/>
    <cellStyle name="40% - 강조색4 15 6" xfId="6788"/>
    <cellStyle name="40% - 강조색4 15 7" xfId="6789"/>
    <cellStyle name="40% - 강조색4 15 8" xfId="6790"/>
    <cellStyle name="40% - 강조색4 15 9" xfId="6791"/>
    <cellStyle name="40% - 강조색4 16" xfId="2704"/>
    <cellStyle name="40% - 강조색4 16 10" xfId="6792"/>
    <cellStyle name="40% - 강조색4 16 11" xfId="6793"/>
    <cellStyle name="40% - 강조색4 16 12" xfId="6794"/>
    <cellStyle name="40% - 강조색4 16 13" xfId="6795"/>
    <cellStyle name="40% - 강조색4 16 14" xfId="6796"/>
    <cellStyle name="40% - 강조색4 16 2" xfId="2705"/>
    <cellStyle name="40% - 강조색4 16 2 2" xfId="2706"/>
    <cellStyle name="40% - 강조색4 16 2 2 2" xfId="6797"/>
    <cellStyle name="40% - 강조색4 16 2 3" xfId="2707"/>
    <cellStyle name="40% - 강조색4 16 2 4" xfId="6798"/>
    <cellStyle name="40% - 강조색4 16 3" xfId="2708"/>
    <cellStyle name="40% - 강조색4 16 3 2" xfId="2709"/>
    <cellStyle name="40% - 강조색4 16 3 3" xfId="2710"/>
    <cellStyle name="40% - 강조색4 16 3 4" xfId="6799"/>
    <cellStyle name="40% - 강조색4 16 4" xfId="2711"/>
    <cellStyle name="40% - 강조색4 16 4 2" xfId="6800"/>
    <cellStyle name="40% - 강조색4 16 5" xfId="2712"/>
    <cellStyle name="40% - 강조색4 16 5 2" xfId="6801"/>
    <cellStyle name="40% - 강조색4 16 6" xfId="6802"/>
    <cellStyle name="40% - 강조색4 16 7" xfId="6803"/>
    <cellStyle name="40% - 강조색4 16 8" xfId="6804"/>
    <cellStyle name="40% - 강조색4 16 9" xfId="6805"/>
    <cellStyle name="40% - 강조색4 17" xfId="2713"/>
    <cellStyle name="40% - 강조색4 17 10" xfId="6806"/>
    <cellStyle name="40% - 강조색4 17 11" xfId="6807"/>
    <cellStyle name="40% - 강조색4 17 12" xfId="6808"/>
    <cellStyle name="40% - 강조색4 17 13" xfId="6809"/>
    <cellStyle name="40% - 강조색4 17 14" xfId="6810"/>
    <cellStyle name="40% - 강조색4 17 2" xfId="2714"/>
    <cellStyle name="40% - 강조색4 17 2 2" xfId="2715"/>
    <cellStyle name="40% - 강조색4 17 2 3" xfId="2716"/>
    <cellStyle name="40% - 강조색4 17 2 4" xfId="6811"/>
    <cellStyle name="40% - 강조색4 17 3" xfId="2717"/>
    <cellStyle name="40% - 강조색4 17 3 2" xfId="6812"/>
    <cellStyle name="40% - 강조색4 17 4" xfId="2718"/>
    <cellStyle name="40% - 강조색4 17 4 2" xfId="6813"/>
    <cellStyle name="40% - 강조색4 17 5" xfId="6814"/>
    <cellStyle name="40% - 강조색4 17 6" xfId="6815"/>
    <cellStyle name="40% - 강조색4 17 7" xfId="6816"/>
    <cellStyle name="40% - 강조색4 17 8" xfId="6817"/>
    <cellStyle name="40% - 강조색4 17 9" xfId="6818"/>
    <cellStyle name="40% - 강조색4 18" xfId="2719"/>
    <cellStyle name="40% - 강조색4 18 10" xfId="6819"/>
    <cellStyle name="40% - 강조색4 18 11" xfId="6820"/>
    <cellStyle name="40% - 강조색4 18 12" xfId="6821"/>
    <cellStyle name="40% - 강조색4 18 13" xfId="6822"/>
    <cellStyle name="40% - 강조색4 18 14" xfId="6823"/>
    <cellStyle name="40% - 강조색4 18 2" xfId="2720"/>
    <cellStyle name="40% - 강조색4 18 2 2" xfId="2721"/>
    <cellStyle name="40% - 강조색4 18 2 3" xfId="2722"/>
    <cellStyle name="40% - 강조색4 18 2 4" xfId="6824"/>
    <cellStyle name="40% - 강조색4 18 3" xfId="2723"/>
    <cellStyle name="40% - 강조색4 18 3 2" xfId="6825"/>
    <cellStyle name="40% - 강조색4 18 4" xfId="2724"/>
    <cellStyle name="40% - 강조색4 18 4 2" xfId="6826"/>
    <cellStyle name="40% - 강조색4 18 5" xfId="6827"/>
    <cellStyle name="40% - 강조색4 18 6" xfId="6828"/>
    <cellStyle name="40% - 강조색4 18 7" xfId="6829"/>
    <cellStyle name="40% - 강조색4 18 8" xfId="6830"/>
    <cellStyle name="40% - 강조색4 18 9" xfId="6831"/>
    <cellStyle name="40% - 강조색4 19" xfId="2725"/>
    <cellStyle name="40% - 강조색4 19 10" xfId="6832"/>
    <cellStyle name="40% - 강조색4 19 11" xfId="6833"/>
    <cellStyle name="40% - 강조색4 19 12" xfId="6834"/>
    <cellStyle name="40% - 강조색4 19 13" xfId="6835"/>
    <cellStyle name="40% - 강조색4 19 14" xfId="6836"/>
    <cellStyle name="40% - 강조색4 19 2" xfId="2726"/>
    <cellStyle name="40% - 강조색4 19 2 2" xfId="2727"/>
    <cellStyle name="40% - 강조색4 19 2 3" xfId="2728"/>
    <cellStyle name="40% - 강조색4 19 2 4" xfId="6837"/>
    <cellStyle name="40% - 강조색4 19 3" xfId="2729"/>
    <cellStyle name="40% - 강조색4 19 3 2" xfId="6838"/>
    <cellStyle name="40% - 강조색4 19 4" xfId="2730"/>
    <cellStyle name="40% - 강조색4 19 4 2" xfId="6839"/>
    <cellStyle name="40% - 강조색4 19 5" xfId="6840"/>
    <cellStyle name="40% - 강조색4 19 6" xfId="6841"/>
    <cellStyle name="40% - 강조색4 19 7" xfId="6842"/>
    <cellStyle name="40% - 강조색4 19 8" xfId="6843"/>
    <cellStyle name="40% - 강조색4 19 9" xfId="6844"/>
    <cellStyle name="40% - 강조색4 2" xfId="2731"/>
    <cellStyle name="40% - 강조색4 2 10" xfId="6845"/>
    <cellStyle name="40% - 강조색4 2 11" xfId="6846"/>
    <cellStyle name="40% - 강조색4 2 12" xfId="6847"/>
    <cellStyle name="40% - 강조색4 2 13" xfId="6848"/>
    <cellStyle name="40% - 강조색4 2 2" xfId="6849"/>
    <cellStyle name="40% - 강조색4 2 2 2" xfId="6850"/>
    <cellStyle name="40% - 강조색4 2 3" xfId="6851"/>
    <cellStyle name="40% - 강조색4 2 3 2" xfId="6852"/>
    <cellStyle name="40% - 강조색4 2 4" xfId="6853"/>
    <cellStyle name="40% - 강조색4 2 4 2" xfId="6854"/>
    <cellStyle name="40% - 강조색4 2 5" xfId="6855"/>
    <cellStyle name="40% - 강조색4 2 6" xfId="6856"/>
    <cellStyle name="40% - 강조색4 2 7" xfId="6857"/>
    <cellStyle name="40% - 강조색4 2 8" xfId="6858"/>
    <cellStyle name="40% - 강조색4 2 9" xfId="6859"/>
    <cellStyle name="40% - 강조색4 20" xfId="2732"/>
    <cellStyle name="40% - 강조색4 20 2" xfId="2733"/>
    <cellStyle name="40% - 강조색4 20 3" xfId="2734"/>
    <cellStyle name="40% - 강조색4 20 4" xfId="6860"/>
    <cellStyle name="40% - 강조색4 21" xfId="2735"/>
    <cellStyle name="40% - 강조색4 21 2" xfId="2736"/>
    <cellStyle name="40% - 강조색4 21 3" xfId="2737"/>
    <cellStyle name="40% - 강조색4 21 4" xfId="6861"/>
    <cellStyle name="40% - 강조색4 22" xfId="2738"/>
    <cellStyle name="40% - 강조색4 22 2" xfId="2739"/>
    <cellStyle name="40% - 강조색4 22 3" xfId="2740"/>
    <cellStyle name="40% - 강조색4 22 4" xfId="6862"/>
    <cellStyle name="40% - 강조색4 23" xfId="2741"/>
    <cellStyle name="40% - 강조색4 23 2" xfId="2742"/>
    <cellStyle name="40% - 강조색4 23 3" xfId="2743"/>
    <cellStyle name="40% - 강조색4 23 4" xfId="6863"/>
    <cellStyle name="40% - 강조색4 24" xfId="2744"/>
    <cellStyle name="40% - 강조색4 24 2" xfId="2745"/>
    <cellStyle name="40% - 강조색4 24 3" xfId="2746"/>
    <cellStyle name="40% - 강조색4 24 4" xfId="6864"/>
    <cellStyle name="40% - 강조색4 25" xfId="2747"/>
    <cellStyle name="40% - 강조색4 25 2" xfId="2748"/>
    <cellStyle name="40% - 강조색4 25 3" xfId="2749"/>
    <cellStyle name="40% - 강조색4 25 4" xfId="6865"/>
    <cellStyle name="40% - 강조색4 26" xfId="2750"/>
    <cellStyle name="40% - 강조색4 26 2" xfId="2751"/>
    <cellStyle name="40% - 강조색4 26 3" xfId="2752"/>
    <cellStyle name="40% - 강조색4 26 4" xfId="6866"/>
    <cellStyle name="40% - 강조색4 27" xfId="2753"/>
    <cellStyle name="40% - 강조색4 27 2" xfId="2754"/>
    <cellStyle name="40% - 강조색4 27 3" xfId="2755"/>
    <cellStyle name="40% - 강조색4 27 4" xfId="6867"/>
    <cellStyle name="40% - 강조색4 28" xfId="2756"/>
    <cellStyle name="40% - 강조색4 28 2" xfId="2757"/>
    <cellStyle name="40% - 강조색4 28 3" xfId="2758"/>
    <cellStyle name="40% - 강조색4 28 4" xfId="6868"/>
    <cellStyle name="40% - 강조색4 29" xfId="2759"/>
    <cellStyle name="40% - 강조색4 29 2" xfId="2760"/>
    <cellStyle name="40% - 강조색4 29 3" xfId="2761"/>
    <cellStyle name="40% - 강조색4 29 4" xfId="6869"/>
    <cellStyle name="40% - 강조색4 3" xfId="2762"/>
    <cellStyle name="40% - 강조색4 3 10" xfId="6870"/>
    <cellStyle name="40% - 강조색4 3 11" xfId="6871"/>
    <cellStyle name="40% - 강조색4 3 12" xfId="6872"/>
    <cellStyle name="40% - 강조색4 3 13" xfId="6873"/>
    <cellStyle name="40% - 강조색4 3 14" xfId="6874"/>
    <cellStyle name="40% - 강조색4 3 2" xfId="2763"/>
    <cellStyle name="40% - 강조색4 3 2 2" xfId="2764"/>
    <cellStyle name="40% - 강조색4 3 2 2 2" xfId="2765"/>
    <cellStyle name="40% - 강조색4 3 2 2 3" xfId="2766"/>
    <cellStyle name="40% - 강조색4 3 2 2 4" xfId="6875"/>
    <cellStyle name="40% - 강조색4 3 2 3" xfId="2767"/>
    <cellStyle name="40% - 강조색4 3 2 3 2" xfId="2768"/>
    <cellStyle name="40% - 강조색4 3 2 3 3" xfId="2769"/>
    <cellStyle name="40% - 강조색4 3 2 4" xfId="2770"/>
    <cellStyle name="40% - 강조색4 3 2 5" xfId="2771"/>
    <cellStyle name="40% - 강조색4 3 2 6" xfId="6876"/>
    <cellStyle name="40% - 강조색4 3 3" xfId="2772"/>
    <cellStyle name="40% - 강조색4 3 3 2" xfId="2773"/>
    <cellStyle name="40% - 강조색4 3 3 2 2" xfId="2774"/>
    <cellStyle name="40% - 강조색4 3 3 2 3" xfId="2775"/>
    <cellStyle name="40% - 강조색4 3 3 3" xfId="2776"/>
    <cellStyle name="40% - 강조색4 3 3 3 2" xfId="2777"/>
    <cellStyle name="40% - 강조색4 3 3 3 3" xfId="2778"/>
    <cellStyle name="40% - 강조색4 3 3 4" xfId="2779"/>
    <cellStyle name="40% - 강조색4 3 3 5" xfId="2780"/>
    <cellStyle name="40% - 강조색4 3 3 6" xfId="6877"/>
    <cellStyle name="40% - 강조색4 3 4" xfId="2781"/>
    <cellStyle name="40% - 강조색4 3 4 2" xfId="2782"/>
    <cellStyle name="40% - 강조색4 3 4 3" xfId="2783"/>
    <cellStyle name="40% - 강조색4 3 4 4" xfId="6878"/>
    <cellStyle name="40% - 강조색4 3 5" xfId="2784"/>
    <cellStyle name="40% - 강조색4 3 5 2" xfId="2785"/>
    <cellStyle name="40% - 강조색4 3 5 3" xfId="2786"/>
    <cellStyle name="40% - 강조색4 3 5 4" xfId="6879"/>
    <cellStyle name="40% - 강조색4 3 6" xfId="2787"/>
    <cellStyle name="40% - 강조색4 3 6 2" xfId="6880"/>
    <cellStyle name="40% - 강조색4 3 7" xfId="2788"/>
    <cellStyle name="40% - 강조색4 3 7 2" xfId="6881"/>
    <cellStyle name="40% - 강조색4 3 8" xfId="6882"/>
    <cellStyle name="40% - 강조색4 3 9" xfId="6883"/>
    <cellStyle name="40% - 강조색4 30" xfId="2789"/>
    <cellStyle name="40% - 강조색4 30 2" xfId="2790"/>
    <cellStyle name="40% - 강조색4 30 3" xfId="6884"/>
    <cellStyle name="40% - 강조색4 31" xfId="2791"/>
    <cellStyle name="40% - 강조색4 31 2" xfId="6885"/>
    <cellStyle name="40% - 강조색4 32" xfId="2792"/>
    <cellStyle name="40% - 강조색4 32 2" xfId="6886"/>
    <cellStyle name="40% - 강조색4 33" xfId="2793"/>
    <cellStyle name="40% - 강조색4 34" xfId="2794"/>
    <cellStyle name="40% - 강조색4 35" xfId="2795"/>
    <cellStyle name="40% - 강조색4 36" xfId="2796"/>
    <cellStyle name="40% - 강조색4 37" xfId="2797"/>
    <cellStyle name="40% - 강조색4 38" xfId="2798"/>
    <cellStyle name="40% - 강조색4 4" xfId="2799"/>
    <cellStyle name="40% - 강조색4 4 10" xfId="6887"/>
    <cellStyle name="40% - 강조색4 4 11" xfId="6888"/>
    <cellStyle name="40% - 강조색4 4 12" xfId="6889"/>
    <cellStyle name="40% - 강조색4 4 13" xfId="6890"/>
    <cellStyle name="40% - 강조색4 4 14" xfId="6891"/>
    <cellStyle name="40% - 강조색4 4 2" xfId="2800"/>
    <cellStyle name="40% - 강조색4 4 2 2" xfId="2801"/>
    <cellStyle name="40% - 강조색4 4 2 2 2" xfId="2802"/>
    <cellStyle name="40% - 강조색4 4 2 2 3" xfId="2803"/>
    <cellStyle name="40% - 강조색4 4 2 2 4" xfId="6892"/>
    <cellStyle name="40% - 강조색4 4 2 3" xfId="2804"/>
    <cellStyle name="40% - 강조색4 4 2 3 2" xfId="2805"/>
    <cellStyle name="40% - 강조색4 4 2 3 3" xfId="2806"/>
    <cellStyle name="40% - 강조색4 4 2 4" xfId="2807"/>
    <cellStyle name="40% - 강조색4 4 2 5" xfId="2808"/>
    <cellStyle name="40% - 강조색4 4 2 6" xfId="6893"/>
    <cellStyle name="40% - 강조색4 4 3" xfId="2809"/>
    <cellStyle name="40% - 강조색4 4 3 2" xfId="2810"/>
    <cellStyle name="40% - 강조색4 4 3 2 2" xfId="2811"/>
    <cellStyle name="40% - 강조색4 4 3 2 3" xfId="2812"/>
    <cellStyle name="40% - 강조색4 4 3 3" xfId="2813"/>
    <cellStyle name="40% - 강조색4 4 3 3 2" xfId="2814"/>
    <cellStyle name="40% - 강조색4 4 3 3 3" xfId="2815"/>
    <cellStyle name="40% - 강조색4 4 3 4" xfId="2816"/>
    <cellStyle name="40% - 강조색4 4 3 5" xfId="2817"/>
    <cellStyle name="40% - 강조색4 4 3 6" xfId="6894"/>
    <cellStyle name="40% - 강조색4 4 4" xfId="2818"/>
    <cellStyle name="40% - 강조색4 4 4 2" xfId="2819"/>
    <cellStyle name="40% - 강조색4 4 4 3" xfId="2820"/>
    <cellStyle name="40% - 강조색4 4 4 4" xfId="6895"/>
    <cellStyle name="40% - 강조색4 4 5" xfId="2821"/>
    <cellStyle name="40% - 강조색4 4 5 2" xfId="2822"/>
    <cellStyle name="40% - 강조색4 4 5 3" xfId="2823"/>
    <cellStyle name="40% - 강조색4 4 5 4" xfId="6896"/>
    <cellStyle name="40% - 강조색4 4 6" xfId="2824"/>
    <cellStyle name="40% - 강조색4 4 6 2" xfId="6897"/>
    <cellStyle name="40% - 강조색4 4 7" xfId="2825"/>
    <cellStyle name="40% - 강조색4 4 7 2" xfId="6898"/>
    <cellStyle name="40% - 강조색4 4 8" xfId="6899"/>
    <cellStyle name="40% - 강조색4 4 9" xfId="6900"/>
    <cellStyle name="40% - 강조색4 5" xfId="2826"/>
    <cellStyle name="40% - 강조색4 5 10" xfId="6901"/>
    <cellStyle name="40% - 강조색4 5 11" xfId="6902"/>
    <cellStyle name="40% - 강조색4 5 12" xfId="6903"/>
    <cellStyle name="40% - 강조색4 5 13" xfId="6904"/>
    <cellStyle name="40% - 강조색4 5 14" xfId="6905"/>
    <cellStyle name="40% - 강조색4 5 2" xfId="2827"/>
    <cellStyle name="40% - 강조색4 5 2 2" xfId="2828"/>
    <cellStyle name="40% - 강조색4 5 2 2 2" xfId="2829"/>
    <cellStyle name="40% - 강조색4 5 2 2 3" xfId="2830"/>
    <cellStyle name="40% - 강조색4 5 2 2 4" xfId="6906"/>
    <cellStyle name="40% - 강조색4 5 2 3" xfId="2831"/>
    <cellStyle name="40% - 강조색4 5 2 3 2" xfId="2832"/>
    <cellStyle name="40% - 강조색4 5 2 3 3" xfId="2833"/>
    <cellStyle name="40% - 강조색4 5 2 4" xfId="2834"/>
    <cellStyle name="40% - 강조색4 5 2 5" xfId="2835"/>
    <cellStyle name="40% - 강조색4 5 2 6" xfId="6907"/>
    <cellStyle name="40% - 강조색4 5 3" xfId="2836"/>
    <cellStyle name="40% - 강조색4 5 3 2" xfId="2837"/>
    <cellStyle name="40% - 강조색4 5 3 2 2" xfId="2838"/>
    <cellStyle name="40% - 강조색4 5 3 2 3" xfId="2839"/>
    <cellStyle name="40% - 강조색4 5 3 3" xfId="2840"/>
    <cellStyle name="40% - 강조색4 5 3 3 2" xfId="2841"/>
    <cellStyle name="40% - 강조색4 5 3 3 3" xfId="2842"/>
    <cellStyle name="40% - 강조색4 5 3 4" xfId="2843"/>
    <cellStyle name="40% - 강조색4 5 3 5" xfId="2844"/>
    <cellStyle name="40% - 강조색4 5 3 6" xfId="6908"/>
    <cellStyle name="40% - 강조색4 5 4" xfId="2845"/>
    <cellStyle name="40% - 강조색4 5 4 2" xfId="2846"/>
    <cellStyle name="40% - 강조색4 5 4 3" xfId="2847"/>
    <cellStyle name="40% - 강조색4 5 4 4" xfId="6909"/>
    <cellStyle name="40% - 강조색4 5 5" xfId="2848"/>
    <cellStyle name="40% - 강조색4 5 5 2" xfId="2849"/>
    <cellStyle name="40% - 강조색4 5 5 3" xfId="2850"/>
    <cellStyle name="40% - 강조색4 5 5 4" xfId="6910"/>
    <cellStyle name="40% - 강조색4 5 6" xfId="2851"/>
    <cellStyle name="40% - 강조색4 5 6 2" xfId="6911"/>
    <cellStyle name="40% - 강조색4 5 7" xfId="2852"/>
    <cellStyle name="40% - 강조색4 5 7 2" xfId="6912"/>
    <cellStyle name="40% - 강조색4 5 8" xfId="6913"/>
    <cellStyle name="40% - 강조색4 5 9" xfId="6914"/>
    <cellStyle name="40% - 강조색4 6" xfId="2853"/>
    <cellStyle name="40% - 강조색4 6 10" xfId="6915"/>
    <cellStyle name="40% - 강조색4 6 11" xfId="6916"/>
    <cellStyle name="40% - 강조색4 6 12" xfId="6917"/>
    <cellStyle name="40% - 강조색4 6 13" xfId="6918"/>
    <cellStyle name="40% - 강조색4 6 14" xfId="6919"/>
    <cellStyle name="40% - 강조색4 6 2" xfId="2854"/>
    <cellStyle name="40% - 강조색4 6 2 2" xfId="2855"/>
    <cellStyle name="40% - 강조색4 6 2 2 2" xfId="2856"/>
    <cellStyle name="40% - 강조색4 6 2 2 3" xfId="2857"/>
    <cellStyle name="40% - 강조색4 6 2 2 4" xfId="6920"/>
    <cellStyle name="40% - 강조색4 6 2 3" xfId="2858"/>
    <cellStyle name="40% - 강조색4 6 2 3 2" xfId="2859"/>
    <cellStyle name="40% - 강조색4 6 2 3 3" xfId="2860"/>
    <cellStyle name="40% - 강조색4 6 2 4" xfId="2861"/>
    <cellStyle name="40% - 강조색4 6 2 5" xfId="2862"/>
    <cellStyle name="40% - 강조색4 6 2 6" xfId="6921"/>
    <cellStyle name="40% - 강조색4 6 3" xfId="2863"/>
    <cellStyle name="40% - 강조색4 6 3 2" xfId="2864"/>
    <cellStyle name="40% - 강조색4 6 3 2 2" xfId="2865"/>
    <cellStyle name="40% - 강조색4 6 3 2 3" xfId="2866"/>
    <cellStyle name="40% - 강조색4 6 3 3" xfId="2867"/>
    <cellStyle name="40% - 강조색4 6 3 3 2" xfId="2868"/>
    <cellStyle name="40% - 강조색4 6 3 3 3" xfId="2869"/>
    <cellStyle name="40% - 강조색4 6 3 4" xfId="2870"/>
    <cellStyle name="40% - 강조색4 6 3 5" xfId="2871"/>
    <cellStyle name="40% - 강조색4 6 3 6" xfId="6922"/>
    <cellStyle name="40% - 강조색4 6 4" xfId="2872"/>
    <cellStyle name="40% - 강조색4 6 4 2" xfId="2873"/>
    <cellStyle name="40% - 강조색4 6 4 3" xfId="2874"/>
    <cellStyle name="40% - 강조색4 6 4 4" xfId="6923"/>
    <cellStyle name="40% - 강조색4 6 5" xfId="2875"/>
    <cellStyle name="40% - 강조색4 6 5 2" xfId="2876"/>
    <cellStyle name="40% - 강조색4 6 5 3" xfId="2877"/>
    <cellStyle name="40% - 강조색4 6 5 4" xfId="6924"/>
    <cellStyle name="40% - 강조색4 6 6" xfId="2878"/>
    <cellStyle name="40% - 강조색4 6 6 2" xfId="6925"/>
    <cellStyle name="40% - 강조색4 6 7" xfId="2879"/>
    <cellStyle name="40% - 강조색4 6 7 2" xfId="6926"/>
    <cellStyle name="40% - 강조색4 6 8" xfId="6927"/>
    <cellStyle name="40% - 강조색4 6 9" xfId="6928"/>
    <cellStyle name="40% - 강조색4 7" xfId="2880"/>
    <cellStyle name="40% - 강조색4 7 10" xfId="6929"/>
    <cellStyle name="40% - 강조색4 7 11" xfId="6930"/>
    <cellStyle name="40% - 강조색4 7 12" xfId="6931"/>
    <cellStyle name="40% - 강조색4 7 13" xfId="6932"/>
    <cellStyle name="40% - 강조색4 7 14" xfId="6933"/>
    <cellStyle name="40% - 강조색4 7 2" xfId="2881"/>
    <cellStyle name="40% - 강조색4 7 2 2" xfId="2882"/>
    <cellStyle name="40% - 강조색4 7 2 2 2" xfId="2883"/>
    <cellStyle name="40% - 강조색4 7 2 2 3" xfId="2884"/>
    <cellStyle name="40% - 강조색4 7 2 2 4" xfId="6934"/>
    <cellStyle name="40% - 강조색4 7 2 3" xfId="2885"/>
    <cellStyle name="40% - 강조색4 7 2 3 2" xfId="2886"/>
    <cellStyle name="40% - 강조색4 7 2 3 3" xfId="2887"/>
    <cellStyle name="40% - 강조색4 7 2 4" xfId="2888"/>
    <cellStyle name="40% - 강조색4 7 2 5" xfId="2889"/>
    <cellStyle name="40% - 강조색4 7 2 6" xfId="6935"/>
    <cellStyle name="40% - 강조색4 7 3" xfId="2890"/>
    <cellStyle name="40% - 강조색4 7 3 2" xfId="2891"/>
    <cellStyle name="40% - 강조색4 7 3 2 2" xfId="2892"/>
    <cellStyle name="40% - 강조색4 7 3 2 3" xfId="2893"/>
    <cellStyle name="40% - 강조색4 7 3 3" xfId="2894"/>
    <cellStyle name="40% - 강조색4 7 3 3 2" xfId="2895"/>
    <cellStyle name="40% - 강조색4 7 3 3 3" xfId="2896"/>
    <cellStyle name="40% - 강조색4 7 3 4" xfId="2897"/>
    <cellStyle name="40% - 강조색4 7 3 5" xfId="2898"/>
    <cellStyle name="40% - 강조색4 7 3 6" xfId="6936"/>
    <cellStyle name="40% - 강조색4 7 4" xfId="2899"/>
    <cellStyle name="40% - 강조색4 7 4 2" xfId="2900"/>
    <cellStyle name="40% - 강조색4 7 4 3" xfId="2901"/>
    <cellStyle name="40% - 강조색4 7 4 4" xfId="6937"/>
    <cellStyle name="40% - 강조색4 7 5" xfId="2902"/>
    <cellStyle name="40% - 강조색4 7 5 2" xfId="2903"/>
    <cellStyle name="40% - 강조색4 7 5 3" xfId="2904"/>
    <cellStyle name="40% - 강조색4 7 5 4" xfId="6938"/>
    <cellStyle name="40% - 강조색4 7 6" xfId="2905"/>
    <cellStyle name="40% - 강조색4 7 6 2" xfId="6939"/>
    <cellStyle name="40% - 강조색4 7 7" xfId="2906"/>
    <cellStyle name="40% - 강조색4 7 7 2" xfId="6940"/>
    <cellStyle name="40% - 강조색4 7 8" xfId="6941"/>
    <cellStyle name="40% - 강조색4 7 9" xfId="6942"/>
    <cellStyle name="40% - 강조색4 8" xfId="2907"/>
    <cellStyle name="40% - 강조색4 8 10" xfId="6943"/>
    <cellStyle name="40% - 강조색4 8 11" xfId="6944"/>
    <cellStyle name="40% - 강조색4 8 12" xfId="6945"/>
    <cellStyle name="40% - 강조색4 8 13" xfId="6946"/>
    <cellStyle name="40% - 강조색4 8 14" xfId="6947"/>
    <cellStyle name="40% - 강조색4 8 2" xfId="2908"/>
    <cellStyle name="40% - 강조색4 8 2 2" xfId="2909"/>
    <cellStyle name="40% - 강조색4 8 2 2 2" xfId="2910"/>
    <cellStyle name="40% - 강조색4 8 2 2 3" xfId="2911"/>
    <cellStyle name="40% - 강조색4 8 2 2 4" xfId="6948"/>
    <cellStyle name="40% - 강조색4 8 2 3" xfId="2912"/>
    <cellStyle name="40% - 강조색4 8 2 3 2" xfId="2913"/>
    <cellStyle name="40% - 강조색4 8 2 3 3" xfId="2914"/>
    <cellStyle name="40% - 강조색4 8 2 4" xfId="2915"/>
    <cellStyle name="40% - 강조색4 8 2 5" xfId="2916"/>
    <cellStyle name="40% - 강조색4 8 2 6" xfId="6949"/>
    <cellStyle name="40% - 강조색4 8 3" xfId="2917"/>
    <cellStyle name="40% - 강조색4 8 3 2" xfId="2918"/>
    <cellStyle name="40% - 강조색4 8 3 2 2" xfId="2919"/>
    <cellStyle name="40% - 강조색4 8 3 2 3" xfId="2920"/>
    <cellStyle name="40% - 강조색4 8 3 3" xfId="2921"/>
    <cellStyle name="40% - 강조색4 8 3 3 2" xfId="2922"/>
    <cellStyle name="40% - 강조색4 8 3 3 3" xfId="2923"/>
    <cellStyle name="40% - 강조색4 8 3 4" xfId="2924"/>
    <cellStyle name="40% - 강조색4 8 3 5" xfId="2925"/>
    <cellStyle name="40% - 강조색4 8 3 6" xfId="6950"/>
    <cellStyle name="40% - 강조색4 8 4" xfId="2926"/>
    <cellStyle name="40% - 강조색4 8 4 2" xfId="2927"/>
    <cellStyle name="40% - 강조색4 8 4 3" xfId="2928"/>
    <cellStyle name="40% - 강조색4 8 4 4" xfId="6951"/>
    <cellStyle name="40% - 강조색4 8 5" xfId="2929"/>
    <cellStyle name="40% - 강조색4 8 5 2" xfId="2930"/>
    <cellStyle name="40% - 강조색4 8 5 3" xfId="2931"/>
    <cellStyle name="40% - 강조색4 8 5 4" xfId="6952"/>
    <cellStyle name="40% - 강조색4 8 6" xfId="2932"/>
    <cellStyle name="40% - 강조색4 8 6 2" xfId="6953"/>
    <cellStyle name="40% - 강조색4 8 7" xfId="2933"/>
    <cellStyle name="40% - 강조색4 8 7 2" xfId="6954"/>
    <cellStyle name="40% - 강조색4 8 8" xfId="6955"/>
    <cellStyle name="40% - 강조색4 8 9" xfId="6956"/>
    <cellStyle name="40% - 강조색4 9" xfId="2934"/>
    <cellStyle name="40% - 강조색4 9 10" xfId="6957"/>
    <cellStyle name="40% - 강조색4 9 11" xfId="6958"/>
    <cellStyle name="40% - 강조색4 9 12" xfId="6959"/>
    <cellStyle name="40% - 강조색4 9 13" xfId="6960"/>
    <cellStyle name="40% - 강조색4 9 14" xfId="6961"/>
    <cellStyle name="40% - 강조색4 9 2" xfId="2935"/>
    <cellStyle name="40% - 강조색4 9 2 2" xfId="2936"/>
    <cellStyle name="40% - 강조색4 9 2 2 2" xfId="6962"/>
    <cellStyle name="40% - 강조색4 9 2 3" xfId="2937"/>
    <cellStyle name="40% - 강조색4 9 2 4" xfId="6963"/>
    <cellStyle name="40% - 강조색4 9 3" xfId="2938"/>
    <cellStyle name="40% - 강조색4 9 3 2" xfId="2939"/>
    <cellStyle name="40% - 강조색4 9 3 3" xfId="2940"/>
    <cellStyle name="40% - 강조색4 9 3 4" xfId="6964"/>
    <cellStyle name="40% - 강조색4 9 4" xfId="2941"/>
    <cellStyle name="40% - 강조색4 9 4 2" xfId="6965"/>
    <cellStyle name="40% - 강조색4 9 5" xfId="2942"/>
    <cellStyle name="40% - 강조색4 9 5 2" xfId="6966"/>
    <cellStyle name="40% - 강조색4 9 6" xfId="6967"/>
    <cellStyle name="40% - 강조색4 9 7" xfId="6968"/>
    <cellStyle name="40% - 강조색4 9 8" xfId="6969"/>
    <cellStyle name="40% - 강조색4 9 9" xfId="6970"/>
    <cellStyle name="40% - 강조색5" xfId="4331" builtinId="47" customBuiltin="1"/>
    <cellStyle name="40% - 강조색5 10" xfId="2943"/>
    <cellStyle name="40% - 강조색5 10 10" xfId="6971"/>
    <cellStyle name="40% - 강조색5 10 11" xfId="6972"/>
    <cellStyle name="40% - 강조색5 10 12" xfId="6973"/>
    <cellStyle name="40% - 강조색5 10 13" xfId="6974"/>
    <cellStyle name="40% - 강조색5 10 14" xfId="6975"/>
    <cellStyle name="40% - 강조색5 10 2" xfId="2944"/>
    <cellStyle name="40% - 강조색5 10 2 2" xfId="2945"/>
    <cellStyle name="40% - 강조색5 10 2 2 2" xfId="6976"/>
    <cellStyle name="40% - 강조색5 10 2 3" xfId="2946"/>
    <cellStyle name="40% - 강조색5 10 2 4" xfId="6977"/>
    <cellStyle name="40% - 강조색5 10 3" xfId="2947"/>
    <cellStyle name="40% - 강조색5 10 3 2" xfId="2948"/>
    <cellStyle name="40% - 강조색5 10 3 3" xfId="2949"/>
    <cellStyle name="40% - 강조색5 10 3 4" xfId="6978"/>
    <cellStyle name="40% - 강조색5 10 4" xfId="2950"/>
    <cellStyle name="40% - 강조색5 10 4 2" xfId="6979"/>
    <cellStyle name="40% - 강조색5 10 5" xfId="2951"/>
    <cellStyle name="40% - 강조색5 10 5 2" xfId="6980"/>
    <cellStyle name="40% - 강조색5 10 6" xfId="6981"/>
    <cellStyle name="40% - 강조색5 10 7" xfId="6982"/>
    <cellStyle name="40% - 강조색5 10 8" xfId="6983"/>
    <cellStyle name="40% - 강조색5 10 9" xfId="6984"/>
    <cellStyle name="40% - 강조색5 11" xfId="2952"/>
    <cellStyle name="40% - 강조색5 11 10" xfId="6985"/>
    <cellStyle name="40% - 강조색5 11 11" xfId="6986"/>
    <cellStyle name="40% - 강조색5 11 12" xfId="6987"/>
    <cellStyle name="40% - 강조색5 11 13" xfId="6988"/>
    <cellStyle name="40% - 강조색5 11 14" xfId="6989"/>
    <cellStyle name="40% - 강조색5 11 2" xfId="2953"/>
    <cellStyle name="40% - 강조색5 11 2 2" xfId="2954"/>
    <cellStyle name="40% - 강조색5 11 2 2 2" xfId="6990"/>
    <cellStyle name="40% - 강조색5 11 2 3" xfId="2955"/>
    <cellStyle name="40% - 강조색5 11 2 4" xfId="6991"/>
    <cellStyle name="40% - 강조색5 11 3" xfId="2956"/>
    <cellStyle name="40% - 강조색5 11 3 2" xfId="2957"/>
    <cellStyle name="40% - 강조색5 11 3 3" xfId="2958"/>
    <cellStyle name="40% - 강조색5 11 3 4" xfId="6992"/>
    <cellStyle name="40% - 강조색5 11 4" xfId="2959"/>
    <cellStyle name="40% - 강조색5 11 4 2" xfId="6993"/>
    <cellStyle name="40% - 강조색5 11 5" xfId="2960"/>
    <cellStyle name="40% - 강조색5 11 5 2" xfId="6994"/>
    <cellStyle name="40% - 강조색5 11 6" xfId="6995"/>
    <cellStyle name="40% - 강조색5 11 7" xfId="6996"/>
    <cellStyle name="40% - 강조색5 11 8" xfId="6997"/>
    <cellStyle name="40% - 강조색5 11 9" xfId="6998"/>
    <cellStyle name="40% - 강조색5 12" xfId="2961"/>
    <cellStyle name="40% - 강조색5 12 10" xfId="6999"/>
    <cellStyle name="40% - 강조색5 12 11" xfId="7000"/>
    <cellStyle name="40% - 강조색5 12 12" xfId="7001"/>
    <cellStyle name="40% - 강조색5 12 13" xfId="7002"/>
    <cellStyle name="40% - 강조색5 12 14" xfId="7003"/>
    <cellStyle name="40% - 강조색5 12 2" xfId="2962"/>
    <cellStyle name="40% - 강조색5 12 2 2" xfId="2963"/>
    <cellStyle name="40% - 강조색5 12 2 2 2" xfId="7004"/>
    <cellStyle name="40% - 강조색5 12 2 3" xfId="2964"/>
    <cellStyle name="40% - 강조색5 12 2 4" xfId="7005"/>
    <cellStyle name="40% - 강조색5 12 3" xfId="2965"/>
    <cellStyle name="40% - 강조색5 12 3 2" xfId="2966"/>
    <cellStyle name="40% - 강조색5 12 3 3" xfId="2967"/>
    <cellStyle name="40% - 강조색5 12 3 4" xfId="7006"/>
    <cellStyle name="40% - 강조색5 12 4" xfId="2968"/>
    <cellStyle name="40% - 강조색5 12 4 2" xfId="7007"/>
    <cellStyle name="40% - 강조색5 12 5" xfId="2969"/>
    <cellStyle name="40% - 강조색5 12 5 2" xfId="7008"/>
    <cellStyle name="40% - 강조색5 12 6" xfId="7009"/>
    <cellStyle name="40% - 강조색5 12 7" xfId="7010"/>
    <cellStyle name="40% - 강조색5 12 8" xfId="7011"/>
    <cellStyle name="40% - 강조색5 12 9" xfId="7012"/>
    <cellStyle name="40% - 강조색5 13" xfId="2970"/>
    <cellStyle name="40% - 강조색5 13 10" xfId="7013"/>
    <cellStyle name="40% - 강조색5 13 11" xfId="7014"/>
    <cellStyle name="40% - 강조색5 13 12" xfId="7015"/>
    <cellStyle name="40% - 강조색5 13 13" xfId="7016"/>
    <cellStyle name="40% - 강조색5 13 14" xfId="7017"/>
    <cellStyle name="40% - 강조색5 13 2" xfId="2971"/>
    <cellStyle name="40% - 강조색5 13 2 2" xfId="2972"/>
    <cellStyle name="40% - 강조색5 13 2 2 2" xfId="7018"/>
    <cellStyle name="40% - 강조색5 13 2 3" xfId="2973"/>
    <cellStyle name="40% - 강조색5 13 2 4" xfId="7019"/>
    <cellStyle name="40% - 강조색5 13 3" xfId="2974"/>
    <cellStyle name="40% - 강조색5 13 3 2" xfId="2975"/>
    <cellStyle name="40% - 강조색5 13 3 3" xfId="2976"/>
    <cellStyle name="40% - 강조색5 13 3 4" xfId="7020"/>
    <cellStyle name="40% - 강조색5 13 4" xfId="2977"/>
    <cellStyle name="40% - 강조색5 13 4 2" xfId="7021"/>
    <cellStyle name="40% - 강조색5 13 5" xfId="2978"/>
    <cellStyle name="40% - 강조색5 13 5 2" xfId="7022"/>
    <cellStyle name="40% - 강조색5 13 6" xfId="7023"/>
    <cellStyle name="40% - 강조색5 13 7" xfId="7024"/>
    <cellStyle name="40% - 강조색5 13 8" xfId="7025"/>
    <cellStyle name="40% - 강조색5 13 9" xfId="7026"/>
    <cellStyle name="40% - 강조색5 14" xfId="2979"/>
    <cellStyle name="40% - 강조색5 14 10" xfId="7027"/>
    <cellStyle name="40% - 강조색5 14 11" xfId="7028"/>
    <cellStyle name="40% - 강조색5 14 12" xfId="7029"/>
    <cellStyle name="40% - 강조색5 14 13" xfId="7030"/>
    <cellStyle name="40% - 강조색5 14 14" xfId="7031"/>
    <cellStyle name="40% - 강조색5 14 2" xfId="2980"/>
    <cellStyle name="40% - 강조색5 14 2 2" xfId="2981"/>
    <cellStyle name="40% - 강조색5 14 2 2 2" xfId="7032"/>
    <cellStyle name="40% - 강조색5 14 2 3" xfId="2982"/>
    <cellStyle name="40% - 강조색5 14 2 4" xfId="7033"/>
    <cellStyle name="40% - 강조색5 14 3" xfId="2983"/>
    <cellStyle name="40% - 강조색5 14 3 2" xfId="2984"/>
    <cellStyle name="40% - 강조색5 14 3 3" xfId="2985"/>
    <cellStyle name="40% - 강조색5 14 3 4" xfId="7034"/>
    <cellStyle name="40% - 강조색5 14 4" xfId="2986"/>
    <cellStyle name="40% - 강조색5 14 4 2" xfId="7035"/>
    <cellStyle name="40% - 강조색5 14 5" xfId="2987"/>
    <cellStyle name="40% - 강조색5 14 5 2" xfId="7036"/>
    <cellStyle name="40% - 강조색5 14 6" xfId="7037"/>
    <cellStyle name="40% - 강조색5 14 7" xfId="7038"/>
    <cellStyle name="40% - 강조색5 14 8" xfId="7039"/>
    <cellStyle name="40% - 강조색5 14 9" xfId="7040"/>
    <cellStyle name="40% - 강조색5 15" xfId="2988"/>
    <cellStyle name="40% - 강조색5 15 10" xfId="7041"/>
    <cellStyle name="40% - 강조색5 15 11" xfId="7042"/>
    <cellStyle name="40% - 강조색5 15 12" xfId="7043"/>
    <cellStyle name="40% - 강조색5 15 13" xfId="7044"/>
    <cellStyle name="40% - 강조색5 15 14" xfId="7045"/>
    <cellStyle name="40% - 강조색5 15 2" xfId="2989"/>
    <cellStyle name="40% - 강조색5 15 2 2" xfId="2990"/>
    <cellStyle name="40% - 강조색5 15 2 2 2" xfId="7046"/>
    <cellStyle name="40% - 강조색5 15 2 3" xfId="2991"/>
    <cellStyle name="40% - 강조색5 15 2 4" xfId="7047"/>
    <cellStyle name="40% - 강조색5 15 3" xfId="2992"/>
    <cellStyle name="40% - 강조색5 15 3 2" xfId="2993"/>
    <cellStyle name="40% - 강조색5 15 3 3" xfId="2994"/>
    <cellStyle name="40% - 강조색5 15 3 4" xfId="7048"/>
    <cellStyle name="40% - 강조색5 15 4" xfId="2995"/>
    <cellStyle name="40% - 강조색5 15 4 2" xfId="7049"/>
    <cellStyle name="40% - 강조색5 15 5" xfId="2996"/>
    <cellStyle name="40% - 강조색5 15 5 2" xfId="7050"/>
    <cellStyle name="40% - 강조색5 15 6" xfId="7051"/>
    <cellStyle name="40% - 강조색5 15 7" xfId="7052"/>
    <cellStyle name="40% - 강조색5 15 8" xfId="7053"/>
    <cellStyle name="40% - 강조색5 15 9" xfId="7054"/>
    <cellStyle name="40% - 강조색5 16" xfId="2997"/>
    <cellStyle name="40% - 강조색5 16 10" xfId="7055"/>
    <cellStyle name="40% - 강조색5 16 11" xfId="7056"/>
    <cellStyle name="40% - 강조색5 16 12" xfId="7057"/>
    <cellStyle name="40% - 강조색5 16 13" xfId="7058"/>
    <cellStyle name="40% - 강조색5 16 14" xfId="7059"/>
    <cellStyle name="40% - 강조색5 16 2" xfId="2998"/>
    <cellStyle name="40% - 강조색5 16 2 2" xfId="2999"/>
    <cellStyle name="40% - 강조색5 16 2 2 2" xfId="7060"/>
    <cellStyle name="40% - 강조색5 16 2 3" xfId="3000"/>
    <cellStyle name="40% - 강조색5 16 2 4" xfId="7061"/>
    <cellStyle name="40% - 강조색5 16 3" xfId="3001"/>
    <cellStyle name="40% - 강조색5 16 3 2" xfId="3002"/>
    <cellStyle name="40% - 강조색5 16 3 3" xfId="3003"/>
    <cellStyle name="40% - 강조색5 16 3 4" xfId="7062"/>
    <cellStyle name="40% - 강조색5 16 4" xfId="3004"/>
    <cellStyle name="40% - 강조색5 16 4 2" xfId="7063"/>
    <cellStyle name="40% - 강조색5 16 5" xfId="3005"/>
    <cellStyle name="40% - 강조색5 16 5 2" xfId="7064"/>
    <cellStyle name="40% - 강조색5 16 6" xfId="7065"/>
    <cellStyle name="40% - 강조색5 16 7" xfId="7066"/>
    <cellStyle name="40% - 강조색5 16 8" xfId="7067"/>
    <cellStyle name="40% - 강조색5 16 9" xfId="7068"/>
    <cellStyle name="40% - 강조색5 17" xfId="3006"/>
    <cellStyle name="40% - 강조색5 17 10" xfId="7069"/>
    <cellStyle name="40% - 강조색5 17 11" xfId="7070"/>
    <cellStyle name="40% - 강조색5 17 12" xfId="7071"/>
    <cellStyle name="40% - 강조색5 17 13" xfId="7072"/>
    <cellStyle name="40% - 강조색5 17 14" xfId="7073"/>
    <cellStyle name="40% - 강조색5 17 2" xfId="3007"/>
    <cellStyle name="40% - 강조색5 17 2 2" xfId="3008"/>
    <cellStyle name="40% - 강조색5 17 2 3" xfId="3009"/>
    <cellStyle name="40% - 강조색5 17 2 4" xfId="7074"/>
    <cellStyle name="40% - 강조색5 17 3" xfId="3010"/>
    <cellStyle name="40% - 강조색5 17 3 2" xfId="7075"/>
    <cellStyle name="40% - 강조색5 17 4" xfId="3011"/>
    <cellStyle name="40% - 강조색5 17 4 2" xfId="7076"/>
    <cellStyle name="40% - 강조색5 17 5" xfId="7077"/>
    <cellStyle name="40% - 강조색5 17 6" xfId="7078"/>
    <cellStyle name="40% - 강조색5 17 7" xfId="7079"/>
    <cellStyle name="40% - 강조색5 17 8" xfId="7080"/>
    <cellStyle name="40% - 강조색5 17 9" xfId="7081"/>
    <cellStyle name="40% - 강조색5 18" xfId="3012"/>
    <cellStyle name="40% - 강조색5 18 10" xfId="7082"/>
    <cellStyle name="40% - 강조색5 18 11" xfId="7083"/>
    <cellStyle name="40% - 강조색5 18 12" xfId="7084"/>
    <cellStyle name="40% - 강조색5 18 13" xfId="7085"/>
    <cellStyle name="40% - 강조색5 18 14" xfId="7086"/>
    <cellStyle name="40% - 강조색5 18 2" xfId="3013"/>
    <cellStyle name="40% - 강조색5 18 2 2" xfId="3014"/>
    <cellStyle name="40% - 강조색5 18 2 3" xfId="3015"/>
    <cellStyle name="40% - 강조색5 18 2 4" xfId="7087"/>
    <cellStyle name="40% - 강조색5 18 3" xfId="3016"/>
    <cellStyle name="40% - 강조색5 18 3 2" xfId="7088"/>
    <cellStyle name="40% - 강조색5 18 4" xfId="3017"/>
    <cellStyle name="40% - 강조색5 18 4 2" xfId="7089"/>
    <cellStyle name="40% - 강조색5 18 5" xfId="7090"/>
    <cellStyle name="40% - 강조색5 18 6" xfId="7091"/>
    <cellStyle name="40% - 강조색5 18 7" xfId="7092"/>
    <cellStyle name="40% - 강조색5 18 8" xfId="7093"/>
    <cellStyle name="40% - 강조색5 18 9" xfId="7094"/>
    <cellStyle name="40% - 강조색5 19" xfId="3018"/>
    <cellStyle name="40% - 강조색5 19 10" xfId="7095"/>
    <cellStyle name="40% - 강조색5 19 11" xfId="7096"/>
    <cellStyle name="40% - 강조색5 19 12" xfId="7097"/>
    <cellStyle name="40% - 강조색5 19 13" xfId="7098"/>
    <cellStyle name="40% - 강조색5 19 14" xfId="7099"/>
    <cellStyle name="40% - 강조색5 19 2" xfId="3019"/>
    <cellStyle name="40% - 강조색5 19 2 2" xfId="3020"/>
    <cellStyle name="40% - 강조색5 19 2 3" xfId="3021"/>
    <cellStyle name="40% - 강조색5 19 2 4" xfId="7100"/>
    <cellStyle name="40% - 강조색5 19 3" xfId="3022"/>
    <cellStyle name="40% - 강조색5 19 3 2" xfId="7101"/>
    <cellStyle name="40% - 강조색5 19 4" xfId="3023"/>
    <cellStyle name="40% - 강조색5 19 4 2" xfId="7102"/>
    <cellStyle name="40% - 강조색5 19 5" xfId="7103"/>
    <cellStyle name="40% - 강조색5 19 6" xfId="7104"/>
    <cellStyle name="40% - 강조색5 19 7" xfId="7105"/>
    <cellStyle name="40% - 강조색5 19 8" xfId="7106"/>
    <cellStyle name="40% - 강조색5 19 9" xfId="7107"/>
    <cellStyle name="40% - 강조색5 2" xfId="3024"/>
    <cellStyle name="40% - 강조색5 2 10" xfId="7108"/>
    <cellStyle name="40% - 강조색5 2 11" xfId="7109"/>
    <cellStyle name="40% - 강조색5 2 12" xfId="7110"/>
    <cellStyle name="40% - 강조색5 2 13" xfId="7111"/>
    <cellStyle name="40% - 강조색5 2 2" xfId="7112"/>
    <cellStyle name="40% - 강조색5 2 2 2" xfId="7113"/>
    <cellStyle name="40% - 강조색5 2 3" xfId="7114"/>
    <cellStyle name="40% - 강조색5 2 3 2" xfId="7115"/>
    <cellStyle name="40% - 강조색5 2 4" xfId="7116"/>
    <cellStyle name="40% - 강조색5 2 4 2" xfId="7117"/>
    <cellStyle name="40% - 강조색5 2 5" xfId="7118"/>
    <cellStyle name="40% - 강조색5 2 6" xfId="7119"/>
    <cellStyle name="40% - 강조색5 2 7" xfId="7120"/>
    <cellStyle name="40% - 강조색5 2 8" xfId="7121"/>
    <cellStyle name="40% - 강조색5 2 9" xfId="7122"/>
    <cellStyle name="40% - 강조색5 20" xfId="3025"/>
    <cellStyle name="40% - 강조색5 20 2" xfId="3026"/>
    <cellStyle name="40% - 강조색5 20 3" xfId="3027"/>
    <cellStyle name="40% - 강조색5 20 4" xfId="7123"/>
    <cellStyle name="40% - 강조색5 21" xfId="3028"/>
    <cellStyle name="40% - 강조색5 21 2" xfId="3029"/>
    <cellStyle name="40% - 강조색5 21 3" xfId="3030"/>
    <cellStyle name="40% - 강조색5 21 4" xfId="7124"/>
    <cellStyle name="40% - 강조색5 22" xfId="3031"/>
    <cellStyle name="40% - 강조색5 22 2" xfId="3032"/>
    <cellStyle name="40% - 강조색5 22 3" xfId="3033"/>
    <cellStyle name="40% - 강조색5 22 4" xfId="7125"/>
    <cellStyle name="40% - 강조색5 23" xfId="3034"/>
    <cellStyle name="40% - 강조색5 23 2" xfId="3035"/>
    <cellStyle name="40% - 강조색5 23 3" xfId="3036"/>
    <cellStyle name="40% - 강조색5 23 4" xfId="7126"/>
    <cellStyle name="40% - 강조색5 24" xfId="3037"/>
    <cellStyle name="40% - 강조색5 24 2" xfId="3038"/>
    <cellStyle name="40% - 강조색5 24 3" xfId="3039"/>
    <cellStyle name="40% - 강조색5 24 4" xfId="7127"/>
    <cellStyle name="40% - 강조색5 25" xfId="3040"/>
    <cellStyle name="40% - 강조색5 25 2" xfId="3041"/>
    <cellStyle name="40% - 강조색5 25 3" xfId="3042"/>
    <cellStyle name="40% - 강조색5 25 4" xfId="7128"/>
    <cellStyle name="40% - 강조색5 26" xfId="3043"/>
    <cellStyle name="40% - 강조색5 26 2" xfId="3044"/>
    <cellStyle name="40% - 강조색5 26 3" xfId="3045"/>
    <cellStyle name="40% - 강조색5 26 4" xfId="7129"/>
    <cellStyle name="40% - 강조색5 27" xfId="3046"/>
    <cellStyle name="40% - 강조색5 27 2" xfId="3047"/>
    <cellStyle name="40% - 강조색5 27 3" xfId="3048"/>
    <cellStyle name="40% - 강조색5 27 4" xfId="7130"/>
    <cellStyle name="40% - 강조색5 28" xfId="3049"/>
    <cellStyle name="40% - 강조색5 28 2" xfId="3050"/>
    <cellStyle name="40% - 강조색5 28 3" xfId="3051"/>
    <cellStyle name="40% - 강조색5 28 4" xfId="7131"/>
    <cellStyle name="40% - 강조색5 29" xfId="3052"/>
    <cellStyle name="40% - 강조색5 29 2" xfId="3053"/>
    <cellStyle name="40% - 강조색5 29 3" xfId="3054"/>
    <cellStyle name="40% - 강조색5 29 4" xfId="7132"/>
    <cellStyle name="40% - 강조색5 3" xfId="3055"/>
    <cellStyle name="40% - 강조색5 3 10" xfId="7133"/>
    <cellStyle name="40% - 강조색5 3 11" xfId="7134"/>
    <cellStyle name="40% - 강조색5 3 12" xfId="7135"/>
    <cellStyle name="40% - 강조색5 3 13" xfId="7136"/>
    <cellStyle name="40% - 강조색5 3 14" xfId="7137"/>
    <cellStyle name="40% - 강조색5 3 2" xfId="3056"/>
    <cellStyle name="40% - 강조색5 3 2 2" xfId="3057"/>
    <cellStyle name="40% - 강조색5 3 2 2 2" xfId="3058"/>
    <cellStyle name="40% - 강조색5 3 2 2 3" xfId="3059"/>
    <cellStyle name="40% - 강조색5 3 2 2 4" xfId="7138"/>
    <cellStyle name="40% - 강조색5 3 2 3" xfId="3060"/>
    <cellStyle name="40% - 강조색5 3 2 3 2" xfId="3061"/>
    <cellStyle name="40% - 강조색5 3 2 3 3" xfId="3062"/>
    <cellStyle name="40% - 강조색5 3 2 4" xfId="3063"/>
    <cellStyle name="40% - 강조색5 3 2 5" xfId="3064"/>
    <cellStyle name="40% - 강조색5 3 2 6" xfId="7139"/>
    <cellStyle name="40% - 강조색5 3 3" xfId="3065"/>
    <cellStyle name="40% - 강조색5 3 3 2" xfId="3066"/>
    <cellStyle name="40% - 강조색5 3 3 2 2" xfId="3067"/>
    <cellStyle name="40% - 강조색5 3 3 2 3" xfId="3068"/>
    <cellStyle name="40% - 강조색5 3 3 3" xfId="3069"/>
    <cellStyle name="40% - 강조색5 3 3 3 2" xfId="3070"/>
    <cellStyle name="40% - 강조색5 3 3 3 3" xfId="3071"/>
    <cellStyle name="40% - 강조색5 3 3 4" xfId="3072"/>
    <cellStyle name="40% - 강조색5 3 3 5" xfId="3073"/>
    <cellStyle name="40% - 강조색5 3 3 6" xfId="7140"/>
    <cellStyle name="40% - 강조색5 3 4" xfId="3074"/>
    <cellStyle name="40% - 강조색5 3 4 2" xfId="3075"/>
    <cellStyle name="40% - 강조색5 3 4 3" xfId="3076"/>
    <cellStyle name="40% - 강조색5 3 4 4" xfId="7141"/>
    <cellStyle name="40% - 강조색5 3 5" xfId="3077"/>
    <cellStyle name="40% - 강조색5 3 5 2" xfId="3078"/>
    <cellStyle name="40% - 강조색5 3 5 3" xfId="3079"/>
    <cellStyle name="40% - 강조색5 3 5 4" xfId="7142"/>
    <cellStyle name="40% - 강조색5 3 6" xfId="3080"/>
    <cellStyle name="40% - 강조색5 3 6 2" xfId="7143"/>
    <cellStyle name="40% - 강조색5 3 7" xfId="3081"/>
    <cellStyle name="40% - 강조색5 3 7 2" xfId="7144"/>
    <cellStyle name="40% - 강조색5 3 8" xfId="7145"/>
    <cellStyle name="40% - 강조색5 3 9" xfId="7146"/>
    <cellStyle name="40% - 강조색5 30" xfId="3082"/>
    <cellStyle name="40% - 강조색5 30 2" xfId="3083"/>
    <cellStyle name="40% - 강조색5 30 3" xfId="7147"/>
    <cellStyle name="40% - 강조색5 31" xfId="3084"/>
    <cellStyle name="40% - 강조색5 31 2" xfId="7148"/>
    <cellStyle name="40% - 강조색5 32" xfId="3085"/>
    <cellStyle name="40% - 강조색5 32 2" xfId="7149"/>
    <cellStyle name="40% - 강조색5 33" xfId="3086"/>
    <cellStyle name="40% - 강조색5 34" xfId="3087"/>
    <cellStyle name="40% - 강조색5 35" xfId="3088"/>
    <cellStyle name="40% - 강조색5 36" xfId="3089"/>
    <cellStyle name="40% - 강조색5 37" xfId="3090"/>
    <cellStyle name="40% - 강조색5 38" xfId="3091"/>
    <cellStyle name="40% - 강조색5 4" xfId="3092"/>
    <cellStyle name="40% - 강조색5 4 10" xfId="7150"/>
    <cellStyle name="40% - 강조색5 4 11" xfId="7151"/>
    <cellStyle name="40% - 강조색5 4 12" xfId="7152"/>
    <cellStyle name="40% - 강조색5 4 13" xfId="7153"/>
    <cellStyle name="40% - 강조색5 4 14" xfId="7154"/>
    <cellStyle name="40% - 강조색5 4 2" xfId="3093"/>
    <cellStyle name="40% - 강조색5 4 2 2" xfId="3094"/>
    <cellStyle name="40% - 강조색5 4 2 2 2" xfId="3095"/>
    <cellStyle name="40% - 강조색5 4 2 2 3" xfId="3096"/>
    <cellStyle name="40% - 강조색5 4 2 2 4" xfId="7155"/>
    <cellStyle name="40% - 강조색5 4 2 3" xfId="3097"/>
    <cellStyle name="40% - 강조색5 4 2 3 2" xfId="3098"/>
    <cellStyle name="40% - 강조색5 4 2 3 3" xfId="3099"/>
    <cellStyle name="40% - 강조색5 4 2 4" xfId="3100"/>
    <cellStyle name="40% - 강조색5 4 2 5" xfId="3101"/>
    <cellStyle name="40% - 강조색5 4 2 6" xfId="7156"/>
    <cellStyle name="40% - 강조색5 4 3" xfId="3102"/>
    <cellStyle name="40% - 강조색5 4 3 2" xfId="3103"/>
    <cellStyle name="40% - 강조색5 4 3 2 2" xfId="3104"/>
    <cellStyle name="40% - 강조색5 4 3 2 3" xfId="3105"/>
    <cellStyle name="40% - 강조색5 4 3 3" xfId="3106"/>
    <cellStyle name="40% - 강조색5 4 3 3 2" xfId="3107"/>
    <cellStyle name="40% - 강조색5 4 3 3 3" xfId="3108"/>
    <cellStyle name="40% - 강조색5 4 3 4" xfId="3109"/>
    <cellStyle name="40% - 강조색5 4 3 5" xfId="3110"/>
    <cellStyle name="40% - 강조색5 4 3 6" xfId="7157"/>
    <cellStyle name="40% - 강조색5 4 4" xfId="3111"/>
    <cellStyle name="40% - 강조색5 4 4 2" xfId="3112"/>
    <cellStyle name="40% - 강조색5 4 4 3" xfId="3113"/>
    <cellStyle name="40% - 강조색5 4 4 4" xfId="7158"/>
    <cellStyle name="40% - 강조색5 4 5" xfId="3114"/>
    <cellStyle name="40% - 강조색5 4 5 2" xfId="3115"/>
    <cellStyle name="40% - 강조색5 4 5 3" xfId="3116"/>
    <cellStyle name="40% - 강조색5 4 5 4" xfId="7159"/>
    <cellStyle name="40% - 강조색5 4 6" xfId="3117"/>
    <cellStyle name="40% - 강조색5 4 6 2" xfId="7160"/>
    <cellStyle name="40% - 강조색5 4 7" xfId="3118"/>
    <cellStyle name="40% - 강조색5 4 7 2" xfId="7161"/>
    <cellStyle name="40% - 강조색5 4 8" xfId="7162"/>
    <cellStyle name="40% - 강조색5 4 9" xfId="7163"/>
    <cellStyle name="40% - 강조색5 5" xfId="3119"/>
    <cellStyle name="40% - 강조색5 5 10" xfId="7164"/>
    <cellStyle name="40% - 강조색5 5 11" xfId="7165"/>
    <cellStyle name="40% - 강조색5 5 12" xfId="7166"/>
    <cellStyle name="40% - 강조색5 5 13" xfId="7167"/>
    <cellStyle name="40% - 강조색5 5 14" xfId="7168"/>
    <cellStyle name="40% - 강조색5 5 2" xfId="3120"/>
    <cellStyle name="40% - 강조색5 5 2 2" xfId="3121"/>
    <cellStyle name="40% - 강조색5 5 2 2 2" xfId="3122"/>
    <cellStyle name="40% - 강조색5 5 2 2 3" xfId="3123"/>
    <cellStyle name="40% - 강조색5 5 2 2 4" xfId="7169"/>
    <cellStyle name="40% - 강조색5 5 2 3" xfId="3124"/>
    <cellStyle name="40% - 강조색5 5 2 3 2" xfId="3125"/>
    <cellStyle name="40% - 강조색5 5 2 3 3" xfId="3126"/>
    <cellStyle name="40% - 강조색5 5 2 4" xfId="3127"/>
    <cellStyle name="40% - 강조색5 5 2 5" xfId="3128"/>
    <cellStyle name="40% - 강조색5 5 2 6" xfId="7170"/>
    <cellStyle name="40% - 강조색5 5 3" xfId="3129"/>
    <cellStyle name="40% - 강조색5 5 3 2" xfId="3130"/>
    <cellStyle name="40% - 강조색5 5 3 2 2" xfId="3131"/>
    <cellStyle name="40% - 강조색5 5 3 2 3" xfId="3132"/>
    <cellStyle name="40% - 강조색5 5 3 3" xfId="3133"/>
    <cellStyle name="40% - 강조색5 5 3 3 2" xfId="3134"/>
    <cellStyle name="40% - 강조색5 5 3 3 3" xfId="3135"/>
    <cellStyle name="40% - 강조색5 5 3 4" xfId="3136"/>
    <cellStyle name="40% - 강조색5 5 3 5" xfId="3137"/>
    <cellStyle name="40% - 강조색5 5 3 6" xfId="7171"/>
    <cellStyle name="40% - 강조색5 5 4" xfId="3138"/>
    <cellStyle name="40% - 강조색5 5 4 2" xfId="3139"/>
    <cellStyle name="40% - 강조색5 5 4 3" xfId="3140"/>
    <cellStyle name="40% - 강조색5 5 4 4" xfId="7172"/>
    <cellStyle name="40% - 강조색5 5 5" xfId="3141"/>
    <cellStyle name="40% - 강조색5 5 5 2" xfId="3142"/>
    <cellStyle name="40% - 강조색5 5 5 3" xfId="3143"/>
    <cellStyle name="40% - 강조색5 5 5 4" xfId="7173"/>
    <cellStyle name="40% - 강조색5 5 6" xfId="3144"/>
    <cellStyle name="40% - 강조색5 5 6 2" xfId="7174"/>
    <cellStyle name="40% - 강조색5 5 7" xfId="3145"/>
    <cellStyle name="40% - 강조색5 5 7 2" xfId="7175"/>
    <cellStyle name="40% - 강조색5 5 8" xfId="7176"/>
    <cellStyle name="40% - 강조색5 5 9" xfId="7177"/>
    <cellStyle name="40% - 강조색5 6" xfId="3146"/>
    <cellStyle name="40% - 강조색5 6 10" xfId="7178"/>
    <cellStyle name="40% - 강조색5 6 11" xfId="7179"/>
    <cellStyle name="40% - 강조색5 6 12" xfId="7180"/>
    <cellStyle name="40% - 강조색5 6 13" xfId="7181"/>
    <cellStyle name="40% - 강조색5 6 14" xfId="7182"/>
    <cellStyle name="40% - 강조색5 6 2" xfId="3147"/>
    <cellStyle name="40% - 강조색5 6 2 2" xfId="3148"/>
    <cellStyle name="40% - 강조색5 6 2 2 2" xfId="3149"/>
    <cellStyle name="40% - 강조색5 6 2 2 3" xfId="3150"/>
    <cellStyle name="40% - 강조색5 6 2 2 4" xfId="7183"/>
    <cellStyle name="40% - 강조색5 6 2 3" xfId="3151"/>
    <cellStyle name="40% - 강조색5 6 2 3 2" xfId="3152"/>
    <cellStyle name="40% - 강조색5 6 2 3 3" xfId="3153"/>
    <cellStyle name="40% - 강조색5 6 2 4" xfId="3154"/>
    <cellStyle name="40% - 강조색5 6 2 5" xfId="3155"/>
    <cellStyle name="40% - 강조색5 6 2 6" xfId="7184"/>
    <cellStyle name="40% - 강조색5 6 3" xfId="3156"/>
    <cellStyle name="40% - 강조색5 6 3 2" xfId="3157"/>
    <cellStyle name="40% - 강조색5 6 3 2 2" xfId="3158"/>
    <cellStyle name="40% - 강조색5 6 3 2 3" xfId="3159"/>
    <cellStyle name="40% - 강조색5 6 3 3" xfId="3160"/>
    <cellStyle name="40% - 강조색5 6 3 3 2" xfId="3161"/>
    <cellStyle name="40% - 강조색5 6 3 3 3" xfId="3162"/>
    <cellStyle name="40% - 강조색5 6 3 4" xfId="3163"/>
    <cellStyle name="40% - 강조색5 6 3 5" xfId="3164"/>
    <cellStyle name="40% - 강조색5 6 3 6" xfId="7185"/>
    <cellStyle name="40% - 강조색5 6 4" xfId="3165"/>
    <cellStyle name="40% - 강조색5 6 4 2" xfId="3166"/>
    <cellStyle name="40% - 강조색5 6 4 3" xfId="3167"/>
    <cellStyle name="40% - 강조색5 6 4 4" xfId="7186"/>
    <cellStyle name="40% - 강조색5 6 5" xfId="3168"/>
    <cellStyle name="40% - 강조색5 6 5 2" xfId="3169"/>
    <cellStyle name="40% - 강조색5 6 5 3" xfId="3170"/>
    <cellStyle name="40% - 강조색5 6 5 4" xfId="7187"/>
    <cellStyle name="40% - 강조색5 6 6" xfId="3171"/>
    <cellStyle name="40% - 강조색5 6 6 2" xfId="7188"/>
    <cellStyle name="40% - 강조색5 6 7" xfId="3172"/>
    <cellStyle name="40% - 강조색5 6 7 2" xfId="7189"/>
    <cellStyle name="40% - 강조색5 6 8" xfId="7190"/>
    <cellStyle name="40% - 강조색5 6 9" xfId="7191"/>
    <cellStyle name="40% - 강조색5 7" xfId="3173"/>
    <cellStyle name="40% - 강조색5 7 10" xfId="7192"/>
    <cellStyle name="40% - 강조색5 7 11" xfId="7193"/>
    <cellStyle name="40% - 강조색5 7 12" xfId="7194"/>
    <cellStyle name="40% - 강조색5 7 13" xfId="7195"/>
    <cellStyle name="40% - 강조색5 7 14" xfId="7196"/>
    <cellStyle name="40% - 강조색5 7 2" xfId="3174"/>
    <cellStyle name="40% - 강조색5 7 2 2" xfId="3175"/>
    <cellStyle name="40% - 강조색5 7 2 2 2" xfId="3176"/>
    <cellStyle name="40% - 강조색5 7 2 2 3" xfId="3177"/>
    <cellStyle name="40% - 강조색5 7 2 2 4" xfId="7197"/>
    <cellStyle name="40% - 강조색5 7 2 3" xfId="3178"/>
    <cellStyle name="40% - 강조색5 7 2 3 2" xfId="3179"/>
    <cellStyle name="40% - 강조색5 7 2 3 3" xfId="3180"/>
    <cellStyle name="40% - 강조색5 7 2 4" xfId="3181"/>
    <cellStyle name="40% - 강조색5 7 2 5" xfId="3182"/>
    <cellStyle name="40% - 강조색5 7 2 6" xfId="7198"/>
    <cellStyle name="40% - 강조색5 7 3" xfId="3183"/>
    <cellStyle name="40% - 강조색5 7 3 2" xfId="3184"/>
    <cellStyle name="40% - 강조색5 7 3 2 2" xfId="3185"/>
    <cellStyle name="40% - 강조색5 7 3 2 3" xfId="3186"/>
    <cellStyle name="40% - 강조색5 7 3 3" xfId="3187"/>
    <cellStyle name="40% - 강조색5 7 3 3 2" xfId="3188"/>
    <cellStyle name="40% - 강조색5 7 3 3 3" xfId="3189"/>
    <cellStyle name="40% - 강조색5 7 3 4" xfId="3190"/>
    <cellStyle name="40% - 강조색5 7 3 5" xfId="3191"/>
    <cellStyle name="40% - 강조색5 7 3 6" xfId="7199"/>
    <cellStyle name="40% - 강조색5 7 4" xfId="3192"/>
    <cellStyle name="40% - 강조색5 7 4 2" xfId="3193"/>
    <cellStyle name="40% - 강조색5 7 4 3" xfId="3194"/>
    <cellStyle name="40% - 강조색5 7 4 4" xfId="7200"/>
    <cellStyle name="40% - 강조색5 7 5" xfId="3195"/>
    <cellStyle name="40% - 강조색5 7 5 2" xfId="3196"/>
    <cellStyle name="40% - 강조색5 7 5 3" xfId="3197"/>
    <cellStyle name="40% - 강조색5 7 5 4" xfId="7201"/>
    <cellStyle name="40% - 강조색5 7 6" xfId="3198"/>
    <cellStyle name="40% - 강조색5 7 6 2" xfId="7202"/>
    <cellStyle name="40% - 강조색5 7 7" xfId="3199"/>
    <cellStyle name="40% - 강조색5 7 7 2" xfId="7203"/>
    <cellStyle name="40% - 강조색5 7 8" xfId="7204"/>
    <cellStyle name="40% - 강조색5 7 9" xfId="7205"/>
    <cellStyle name="40% - 강조색5 8" xfId="3200"/>
    <cellStyle name="40% - 강조색5 8 10" xfId="7206"/>
    <cellStyle name="40% - 강조색5 8 11" xfId="7207"/>
    <cellStyle name="40% - 강조색5 8 12" xfId="7208"/>
    <cellStyle name="40% - 강조색5 8 13" xfId="7209"/>
    <cellStyle name="40% - 강조색5 8 14" xfId="7210"/>
    <cellStyle name="40% - 강조색5 8 2" xfId="3201"/>
    <cellStyle name="40% - 강조색5 8 2 2" xfId="3202"/>
    <cellStyle name="40% - 강조색5 8 2 2 2" xfId="3203"/>
    <cellStyle name="40% - 강조색5 8 2 2 3" xfId="3204"/>
    <cellStyle name="40% - 강조색5 8 2 2 4" xfId="7211"/>
    <cellStyle name="40% - 강조색5 8 2 3" xfId="3205"/>
    <cellStyle name="40% - 강조색5 8 2 3 2" xfId="3206"/>
    <cellStyle name="40% - 강조색5 8 2 3 3" xfId="3207"/>
    <cellStyle name="40% - 강조색5 8 2 4" xfId="3208"/>
    <cellStyle name="40% - 강조색5 8 2 5" xfId="3209"/>
    <cellStyle name="40% - 강조색5 8 2 6" xfId="7212"/>
    <cellStyle name="40% - 강조색5 8 3" xfId="3210"/>
    <cellStyle name="40% - 강조색5 8 3 2" xfId="3211"/>
    <cellStyle name="40% - 강조색5 8 3 2 2" xfId="3212"/>
    <cellStyle name="40% - 강조색5 8 3 2 3" xfId="3213"/>
    <cellStyle name="40% - 강조색5 8 3 3" xfId="3214"/>
    <cellStyle name="40% - 강조색5 8 3 3 2" xfId="3215"/>
    <cellStyle name="40% - 강조색5 8 3 3 3" xfId="3216"/>
    <cellStyle name="40% - 강조색5 8 3 4" xfId="3217"/>
    <cellStyle name="40% - 강조색5 8 3 5" xfId="3218"/>
    <cellStyle name="40% - 강조색5 8 3 6" xfId="7213"/>
    <cellStyle name="40% - 강조색5 8 4" xfId="3219"/>
    <cellStyle name="40% - 강조색5 8 4 2" xfId="3220"/>
    <cellStyle name="40% - 강조색5 8 4 3" xfId="3221"/>
    <cellStyle name="40% - 강조색5 8 4 4" xfId="7214"/>
    <cellStyle name="40% - 강조색5 8 5" xfId="3222"/>
    <cellStyle name="40% - 강조색5 8 5 2" xfId="3223"/>
    <cellStyle name="40% - 강조색5 8 5 3" xfId="3224"/>
    <cellStyle name="40% - 강조색5 8 5 4" xfId="7215"/>
    <cellStyle name="40% - 강조색5 8 6" xfId="3225"/>
    <cellStyle name="40% - 강조색5 8 6 2" xfId="7216"/>
    <cellStyle name="40% - 강조색5 8 7" xfId="3226"/>
    <cellStyle name="40% - 강조색5 8 7 2" xfId="7217"/>
    <cellStyle name="40% - 강조색5 8 8" xfId="7218"/>
    <cellStyle name="40% - 강조색5 8 9" xfId="7219"/>
    <cellStyle name="40% - 강조색5 9" xfId="3227"/>
    <cellStyle name="40% - 강조색5 9 10" xfId="7220"/>
    <cellStyle name="40% - 강조색5 9 11" xfId="7221"/>
    <cellStyle name="40% - 강조색5 9 12" xfId="7222"/>
    <cellStyle name="40% - 강조색5 9 13" xfId="7223"/>
    <cellStyle name="40% - 강조색5 9 14" xfId="7224"/>
    <cellStyle name="40% - 강조색5 9 2" xfId="3228"/>
    <cellStyle name="40% - 강조색5 9 2 2" xfId="3229"/>
    <cellStyle name="40% - 강조색5 9 2 2 2" xfId="7225"/>
    <cellStyle name="40% - 강조색5 9 2 3" xfId="3230"/>
    <cellStyle name="40% - 강조색5 9 2 4" xfId="7226"/>
    <cellStyle name="40% - 강조색5 9 3" xfId="3231"/>
    <cellStyle name="40% - 강조색5 9 3 2" xfId="3232"/>
    <cellStyle name="40% - 강조색5 9 3 3" xfId="3233"/>
    <cellStyle name="40% - 강조색5 9 3 4" xfId="7227"/>
    <cellStyle name="40% - 강조색5 9 4" xfId="3234"/>
    <cellStyle name="40% - 강조색5 9 4 2" xfId="7228"/>
    <cellStyle name="40% - 강조색5 9 5" xfId="3235"/>
    <cellStyle name="40% - 강조색5 9 5 2" xfId="7229"/>
    <cellStyle name="40% - 강조색5 9 6" xfId="7230"/>
    <cellStyle name="40% - 강조색5 9 7" xfId="7231"/>
    <cellStyle name="40% - 강조색5 9 8" xfId="7232"/>
    <cellStyle name="40% - 강조색5 9 9" xfId="7233"/>
    <cellStyle name="40% - 강조색6" xfId="4335" builtinId="51" customBuiltin="1"/>
    <cellStyle name="40% - 강조색6 10" xfId="3236"/>
    <cellStyle name="40% - 강조색6 10 10" xfId="7234"/>
    <cellStyle name="40% - 강조색6 10 11" xfId="7235"/>
    <cellStyle name="40% - 강조색6 10 12" xfId="7236"/>
    <cellStyle name="40% - 강조색6 10 13" xfId="7237"/>
    <cellStyle name="40% - 강조색6 10 14" xfId="7238"/>
    <cellStyle name="40% - 강조색6 10 2" xfId="3237"/>
    <cellStyle name="40% - 강조색6 10 2 2" xfId="3238"/>
    <cellStyle name="40% - 강조색6 10 2 2 2" xfId="7239"/>
    <cellStyle name="40% - 강조색6 10 2 3" xfId="3239"/>
    <cellStyle name="40% - 강조색6 10 2 4" xfId="7240"/>
    <cellStyle name="40% - 강조색6 10 3" xfId="3240"/>
    <cellStyle name="40% - 강조색6 10 3 2" xfId="3241"/>
    <cellStyle name="40% - 강조색6 10 3 3" xfId="3242"/>
    <cellStyle name="40% - 강조색6 10 3 4" xfId="7241"/>
    <cellStyle name="40% - 강조색6 10 4" xfId="3243"/>
    <cellStyle name="40% - 강조색6 10 4 2" xfId="7242"/>
    <cellStyle name="40% - 강조색6 10 5" xfId="3244"/>
    <cellStyle name="40% - 강조색6 10 5 2" xfId="7243"/>
    <cellStyle name="40% - 강조색6 10 6" xfId="7244"/>
    <cellStyle name="40% - 강조색6 10 7" xfId="7245"/>
    <cellStyle name="40% - 강조색6 10 8" xfId="7246"/>
    <cellStyle name="40% - 강조색6 10 9" xfId="7247"/>
    <cellStyle name="40% - 강조색6 11" xfId="3245"/>
    <cellStyle name="40% - 강조색6 11 10" xfId="7248"/>
    <cellStyle name="40% - 강조색6 11 11" xfId="7249"/>
    <cellStyle name="40% - 강조색6 11 12" xfId="7250"/>
    <cellStyle name="40% - 강조색6 11 13" xfId="7251"/>
    <cellStyle name="40% - 강조색6 11 14" xfId="7252"/>
    <cellStyle name="40% - 강조색6 11 2" xfId="3246"/>
    <cellStyle name="40% - 강조색6 11 2 2" xfId="3247"/>
    <cellStyle name="40% - 강조색6 11 2 2 2" xfId="7253"/>
    <cellStyle name="40% - 강조색6 11 2 3" xfId="3248"/>
    <cellStyle name="40% - 강조색6 11 2 4" xfId="7254"/>
    <cellStyle name="40% - 강조색6 11 3" xfId="3249"/>
    <cellStyle name="40% - 강조색6 11 3 2" xfId="3250"/>
    <cellStyle name="40% - 강조색6 11 3 3" xfId="3251"/>
    <cellStyle name="40% - 강조색6 11 3 4" xfId="7255"/>
    <cellStyle name="40% - 강조색6 11 4" xfId="3252"/>
    <cellStyle name="40% - 강조색6 11 4 2" xfId="7256"/>
    <cellStyle name="40% - 강조색6 11 5" xfId="3253"/>
    <cellStyle name="40% - 강조색6 11 5 2" xfId="7257"/>
    <cellStyle name="40% - 강조색6 11 6" xfId="7258"/>
    <cellStyle name="40% - 강조색6 11 7" xfId="7259"/>
    <cellStyle name="40% - 강조색6 11 8" xfId="7260"/>
    <cellStyle name="40% - 강조색6 11 9" xfId="7261"/>
    <cellStyle name="40% - 강조색6 12" xfId="3254"/>
    <cellStyle name="40% - 강조색6 12 10" xfId="7262"/>
    <cellStyle name="40% - 강조색6 12 11" xfId="7263"/>
    <cellStyle name="40% - 강조색6 12 12" xfId="7264"/>
    <cellStyle name="40% - 강조색6 12 13" xfId="7265"/>
    <cellStyle name="40% - 강조색6 12 14" xfId="7266"/>
    <cellStyle name="40% - 강조색6 12 2" xfId="3255"/>
    <cellStyle name="40% - 강조색6 12 2 2" xfId="3256"/>
    <cellStyle name="40% - 강조색6 12 2 2 2" xfId="7267"/>
    <cellStyle name="40% - 강조색6 12 2 3" xfId="3257"/>
    <cellStyle name="40% - 강조색6 12 2 4" xfId="7268"/>
    <cellStyle name="40% - 강조색6 12 3" xfId="3258"/>
    <cellStyle name="40% - 강조색6 12 3 2" xfId="3259"/>
    <cellStyle name="40% - 강조색6 12 3 3" xfId="3260"/>
    <cellStyle name="40% - 강조색6 12 3 4" xfId="7269"/>
    <cellStyle name="40% - 강조색6 12 4" xfId="3261"/>
    <cellStyle name="40% - 강조색6 12 4 2" xfId="7270"/>
    <cellStyle name="40% - 강조색6 12 5" xfId="3262"/>
    <cellStyle name="40% - 강조색6 12 5 2" xfId="7271"/>
    <cellStyle name="40% - 강조색6 12 6" xfId="7272"/>
    <cellStyle name="40% - 강조색6 12 7" xfId="7273"/>
    <cellStyle name="40% - 강조색6 12 8" xfId="7274"/>
    <cellStyle name="40% - 강조색6 12 9" xfId="7275"/>
    <cellStyle name="40% - 강조색6 13" xfId="3263"/>
    <cellStyle name="40% - 강조색6 13 10" xfId="7276"/>
    <cellStyle name="40% - 강조색6 13 11" xfId="7277"/>
    <cellStyle name="40% - 강조색6 13 12" xfId="7278"/>
    <cellStyle name="40% - 강조색6 13 13" xfId="7279"/>
    <cellStyle name="40% - 강조색6 13 14" xfId="7280"/>
    <cellStyle name="40% - 강조색6 13 2" xfId="3264"/>
    <cellStyle name="40% - 강조색6 13 2 2" xfId="3265"/>
    <cellStyle name="40% - 강조색6 13 2 2 2" xfId="7281"/>
    <cellStyle name="40% - 강조색6 13 2 3" xfId="3266"/>
    <cellStyle name="40% - 강조색6 13 2 4" xfId="7282"/>
    <cellStyle name="40% - 강조색6 13 3" xfId="3267"/>
    <cellStyle name="40% - 강조색6 13 3 2" xfId="3268"/>
    <cellStyle name="40% - 강조색6 13 3 3" xfId="3269"/>
    <cellStyle name="40% - 강조색6 13 3 4" xfId="7283"/>
    <cellStyle name="40% - 강조색6 13 4" xfId="3270"/>
    <cellStyle name="40% - 강조색6 13 4 2" xfId="7284"/>
    <cellStyle name="40% - 강조색6 13 5" xfId="3271"/>
    <cellStyle name="40% - 강조색6 13 5 2" xfId="7285"/>
    <cellStyle name="40% - 강조색6 13 6" xfId="7286"/>
    <cellStyle name="40% - 강조색6 13 7" xfId="7287"/>
    <cellStyle name="40% - 강조색6 13 8" xfId="7288"/>
    <cellStyle name="40% - 강조색6 13 9" xfId="7289"/>
    <cellStyle name="40% - 강조색6 14" xfId="3272"/>
    <cellStyle name="40% - 강조색6 14 10" xfId="7290"/>
    <cellStyle name="40% - 강조색6 14 11" xfId="7291"/>
    <cellStyle name="40% - 강조색6 14 12" xfId="7292"/>
    <cellStyle name="40% - 강조색6 14 13" xfId="7293"/>
    <cellStyle name="40% - 강조색6 14 14" xfId="7294"/>
    <cellStyle name="40% - 강조색6 14 2" xfId="3273"/>
    <cellStyle name="40% - 강조색6 14 2 2" xfId="3274"/>
    <cellStyle name="40% - 강조색6 14 2 2 2" xfId="7295"/>
    <cellStyle name="40% - 강조색6 14 2 3" xfId="3275"/>
    <cellStyle name="40% - 강조색6 14 2 4" xfId="7296"/>
    <cellStyle name="40% - 강조색6 14 3" xfId="3276"/>
    <cellStyle name="40% - 강조색6 14 3 2" xfId="3277"/>
    <cellStyle name="40% - 강조색6 14 3 3" xfId="3278"/>
    <cellStyle name="40% - 강조색6 14 3 4" xfId="7297"/>
    <cellStyle name="40% - 강조색6 14 4" xfId="3279"/>
    <cellStyle name="40% - 강조색6 14 4 2" xfId="7298"/>
    <cellStyle name="40% - 강조색6 14 5" xfId="3280"/>
    <cellStyle name="40% - 강조색6 14 5 2" xfId="7299"/>
    <cellStyle name="40% - 강조색6 14 6" xfId="7300"/>
    <cellStyle name="40% - 강조색6 14 7" xfId="7301"/>
    <cellStyle name="40% - 강조색6 14 8" xfId="7302"/>
    <cellStyle name="40% - 강조색6 14 9" xfId="7303"/>
    <cellStyle name="40% - 강조색6 15" xfId="3281"/>
    <cellStyle name="40% - 강조색6 15 10" xfId="7304"/>
    <cellStyle name="40% - 강조색6 15 11" xfId="7305"/>
    <cellStyle name="40% - 강조색6 15 12" xfId="7306"/>
    <cellStyle name="40% - 강조색6 15 13" xfId="7307"/>
    <cellStyle name="40% - 강조색6 15 14" xfId="7308"/>
    <cellStyle name="40% - 강조색6 15 2" xfId="3282"/>
    <cellStyle name="40% - 강조색6 15 2 2" xfId="3283"/>
    <cellStyle name="40% - 강조색6 15 2 2 2" xfId="7309"/>
    <cellStyle name="40% - 강조색6 15 2 3" xfId="3284"/>
    <cellStyle name="40% - 강조색6 15 2 4" xfId="7310"/>
    <cellStyle name="40% - 강조색6 15 3" xfId="3285"/>
    <cellStyle name="40% - 강조색6 15 3 2" xfId="3286"/>
    <cellStyle name="40% - 강조색6 15 3 3" xfId="3287"/>
    <cellStyle name="40% - 강조색6 15 3 4" xfId="7311"/>
    <cellStyle name="40% - 강조색6 15 4" xfId="3288"/>
    <cellStyle name="40% - 강조색6 15 4 2" xfId="7312"/>
    <cellStyle name="40% - 강조색6 15 5" xfId="3289"/>
    <cellStyle name="40% - 강조색6 15 5 2" xfId="7313"/>
    <cellStyle name="40% - 강조색6 15 6" xfId="7314"/>
    <cellStyle name="40% - 강조색6 15 7" xfId="7315"/>
    <cellStyle name="40% - 강조색6 15 8" xfId="7316"/>
    <cellStyle name="40% - 강조색6 15 9" xfId="7317"/>
    <cellStyle name="40% - 강조색6 16" xfId="3290"/>
    <cellStyle name="40% - 강조색6 16 10" xfId="7318"/>
    <cellStyle name="40% - 강조색6 16 11" xfId="7319"/>
    <cellStyle name="40% - 강조색6 16 12" xfId="7320"/>
    <cellStyle name="40% - 강조색6 16 13" xfId="7321"/>
    <cellStyle name="40% - 강조색6 16 14" xfId="7322"/>
    <cellStyle name="40% - 강조색6 16 2" xfId="3291"/>
    <cellStyle name="40% - 강조색6 16 2 2" xfId="3292"/>
    <cellStyle name="40% - 강조색6 16 2 2 2" xfId="7323"/>
    <cellStyle name="40% - 강조색6 16 2 3" xfId="3293"/>
    <cellStyle name="40% - 강조색6 16 2 4" xfId="7324"/>
    <cellStyle name="40% - 강조색6 16 3" xfId="3294"/>
    <cellStyle name="40% - 강조색6 16 3 2" xfId="3295"/>
    <cellStyle name="40% - 강조색6 16 3 3" xfId="3296"/>
    <cellStyle name="40% - 강조색6 16 3 4" xfId="7325"/>
    <cellStyle name="40% - 강조색6 16 4" xfId="3297"/>
    <cellStyle name="40% - 강조색6 16 4 2" xfId="7326"/>
    <cellStyle name="40% - 강조색6 16 5" xfId="3298"/>
    <cellStyle name="40% - 강조색6 16 5 2" xfId="7327"/>
    <cellStyle name="40% - 강조색6 16 6" xfId="7328"/>
    <cellStyle name="40% - 강조색6 16 7" xfId="7329"/>
    <cellStyle name="40% - 강조색6 16 8" xfId="7330"/>
    <cellStyle name="40% - 강조색6 16 9" xfId="7331"/>
    <cellStyle name="40% - 강조색6 17" xfId="3299"/>
    <cellStyle name="40% - 강조색6 17 10" xfId="7332"/>
    <cellStyle name="40% - 강조색6 17 11" xfId="7333"/>
    <cellStyle name="40% - 강조색6 17 12" xfId="7334"/>
    <cellStyle name="40% - 강조색6 17 13" xfId="7335"/>
    <cellStyle name="40% - 강조색6 17 14" xfId="7336"/>
    <cellStyle name="40% - 강조색6 17 2" xfId="3300"/>
    <cellStyle name="40% - 강조색6 17 2 2" xfId="3301"/>
    <cellStyle name="40% - 강조색6 17 2 3" xfId="3302"/>
    <cellStyle name="40% - 강조색6 17 2 4" xfId="7337"/>
    <cellStyle name="40% - 강조색6 17 3" xfId="3303"/>
    <cellStyle name="40% - 강조색6 17 3 2" xfId="7338"/>
    <cellStyle name="40% - 강조색6 17 4" xfId="3304"/>
    <cellStyle name="40% - 강조색6 17 4 2" xfId="7339"/>
    <cellStyle name="40% - 강조색6 17 5" xfId="7340"/>
    <cellStyle name="40% - 강조색6 17 6" xfId="7341"/>
    <cellStyle name="40% - 강조색6 17 7" xfId="7342"/>
    <cellStyle name="40% - 강조색6 17 8" xfId="7343"/>
    <cellStyle name="40% - 강조색6 17 9" xfId="7344"/>
    <cellStyle name="40% - 강조색6 18" xfId="3305"/>
    <cellStyle name="40% - 강조색6 18 10" xfId="7345"/>
    <cellStyle name="40% - 강조색6 18 11" xfId="7346"/>
    <cellStyle name="40% - 강조색6 18 12" xfId="7347"/>
    <cellStyle name="40% - 강조색6 18 13" xfId="7348"/>
    <cellStyle name="40% - 강조색6 18 14" xfId="7349"/>
    <cellStyle name="40% - 강조색6 18 2" xfId="3306"/>
    <cellStyle name="40% - 강조색6 18 2 2" xfId="3307"/>
    <cellStyle name="40% - 강조색6 18 2 3" xfId="3308"/>
    <cellStyle name="40% - 강조색6 18 2 4" xfId="7350"/>
    <cellStyle name="40% - 강조색6 18 3" xfId="3309"/>
    <cellStyle name="40% - 강조색6 18 3 2" xfId="7351"/>
    <cellStyle name="40% - 강조색6 18 4" xfId="3310"/>
    <cellStyle name="40% - 강조색6 18 4 2" xfId="7352"/>
    <cellStyle name="40% - 강조색6 18 5" xfId="7353"/>
    <cellStyle name="40% - 강조색6 18 6" xfId="7354"/>
    <cellStyle name="40% - 강조색6 18 7" xfId="7355"/>
    <cellStyle name="40% - 강조색6 18 8" xfId="7356"/>
    <cellStyle name="40% - 강조색6 18 9" xfId="7357"/>
    <cellStyle name="40% - 강조색6 19" xfId="3311"/>
    <cellStyle name="40% - 강조색6 19 10" xfId="7358"/>
    <cellStyle name="40% - 강조색6 19 11" xfId="7359"/>
    <cellStyle name="40% - 강조색6 19 12" xfId="7360"/>
    <cellStyle name="40% - 강조색6 19 13" xfId="7361"/>
    <cellStyle name="40% - 강조색6 19 14" xfId="7362"/>
    <cellStyle name="40% - 강조색6 19 2" xfId="3312"/>
    <cellStyle name="40% - 강조색6 19 2 2" xfId="3313"/>
    <cellStyle name="40% - 강조색6 19 2 3" xfId="3314"/>
    <cellStyle name="40% - 강조색6 19 2 4" xfId="7363"/>
    <cellStyle name="40% - 강조색6 19 3" xfId="3315"/>
    <cellStyle name="40% - 강조색6 19 3 2" xfId="7364"/>
    <cellStyle name="40% - 강조색6 19 4" xfId="3316"/>
    <cellStyle name="40% - 강조색6 19 4 2" xfId="7365"/>
    <cellStyle name="40% - 강조색6 19 5" xfId="7366"/>
    <cellStyle name="40% - 강조색6 19 6" xfId="7367"/>
    <cellStyle name="40% - 강조색6 19 7" xfId="7368"/>
    <cellStyle name="40% - 강조색6 19 8" xfId="7369"/>
    <cellStyle name="40% - 강조색6 19 9" xfId="7370"/>
    <cellStyle name="40% - 강조색6 2" xfId="3317"/>
    <cellStyle name="40% - 강조색6 2 10" xfId="7371"/>
    <cellStyle name="40% - 강조색6 2 11" xfId="7372"/>
    <cellStyle name="40% - 강조색6 2 12" xfId="7373"/>
    <cellStyle name="40% - 강조색6 2 13" xfId="7374"/>
    <cellStyle name="40% - 강조색6 2 2" xfId="7375"/>
    <cellStyle name="40% - 강조색6 2 2 2" xfId="7376"/>
    <cellStyle name="40% - 강조색6 2 3" xfId="7377"/>
    <cellStyle name="40% - 강조색6 2 3 2" xfId="7378"/>
    <cellStyle name="40% - 강조색6 2 4" xfId="7379"/>
    <cellStyle name="40% - 강조색6 2 4 2" xfId="7380"/>
    <cellStyle name="40% - 강조색6 2 5" xfId="7381"/>
    <cellStyle name="40% - 강조색6 2 6" xfId="7382"/>
    <cellStyle name="40% - 강조색6 2 7" xfId="7383"/>
    <cellStyle name="40% - 강조색6 2 8" xfId="7384"/>
    <cellStyle name="40% - 강조색6 2 9" xfId="7385"/>
    <cellStyle name="40% - 강조색6 20" xfId="3318"/>
    <cellStyle name="40% - 강조색6 20 2" xfId="3319"/>
    <cellStyle name="40% - 강조색6 20 3" xfId="3320"/>
    <cellStyle name="40% - 강조색6 20 4" xfId="7386"/>
    <cellStyle name="40% - 강조색6 21" xfId="3321"/>
    <cellStyle name="40% - 강조색6 21 2" xfId="3322"/>
    <cellStyle name="40% - 강조색6 21 3" xfId="3323"/>
    <cellStyle name="40% - 강조색6 21 4" xfId="7387"/>
    <cellStyle name="40% - 강조색6 22" xfId="3324"/>
    <cellStyle name="40% - 강조색6 22 2" xfId="3325"/>
    <cellStyle name="40% - 강조색6 22 3" xfId="3326"/>
    <cellStyle name="40% - 강조색6 22 4" xfId="7388"/>
    <cellStyle name="40% - 강조색6 23" xfId="3327"/>
    <cellStyle name="40% - 강조색6 23 2" xfId="3328"/>
    <cellStyle name="40% - 강조색6 23 3" xfId="3329"/>
    <cellStyle name="40% - 강조색6 23 4" xfId="7389"/>
    <cellStyle name="40% - 강조색6 24" xfId="3330"/>
    <cellStyle name="40% - 강조색6 24 2" xfId="3331"/>
    <cellStyle name="40% - 강조색6 24 3" xfId="3332"/>
    <cellStyle name="40% - 강조색6 24 4" xfId="7390"/>
    <cellStyle name="40% - 강조색6 25" xfId="3333"/>
    <cellStyle name="40% - 강조색6 25 2" xfId="3334"/>
    <cellStyle name="40% - 강조색6 25 3" xfId="3335"/>
    <cellStyle name="40% - 강조색6 25 4" xfId="7391"/>
    <cellStyle name="40% - 강조색6 26" xfId="3336"/>
    <cellStyle name="40% - 강조색6 26 2" xfId="3337"/>
    <cellStyle name="40% - 강조색6 26 3" xfId="3338"/>
    <cellStyle name="40% - 강조색6 26 4" xfId="7392"/>
    <cellStyle name="40% - 강조색6 27" xfId="3339"/>
    <cellStyle name="40% - 강조색6 27 2" xfId="3340"/>
    <cellStyle name="40% - 강조색6 27 3" xfId="3341"/>
    <cellStyle name="40% - 강조색6 27 4" xfId="7393"/>
    <cellStyle name="40% - 강조색6 28" xfId="3342"/>
    <cellStyle name="40% - 강조색6 28 2" xfId="3343"/>
    <cellStyle name="40% - 강조색6 28 3" xfId="3344"/>
    <cellStyle name="40% - 강조색6 28 4" xfId="7394"/>
    <cellStyle name="40% - 강조색6 29" xfId="3345"/>
    <cellStyle name="40% - 강조색6 29 2" xfId="3346"/>
    <cellStyle name="40% - 강조색6 29 3" xfId="3347"/>
    <cellStyle name="40% - 강조색6 29 4" xfId="7395"/>
    <cellStyle name="40% - 강조색6 3" xfId="3348"/>
    <cellStyle name="40% - 강조색6 3 10" xfId="7396"/>
    <cellStyle name="40% - 강조색6 3 11" xfId="7397"/>
    <cellStyle name="40% - 강조색6 3 12" xfId="7398"/>
    <cellStyle name="40% - 강조색6 3 13" xfId="7399"/>
    <cellStyle name="40% - 강조색6 3 14" xfId="7400"/>
    <cellStyle name="40% - 강조색6 3 2" xfId="3349"/>
    <cellStyle name="40% - 강조색6 3 2 2" xfId="3350"/>
    <cellStyle name="40% - 강조색6 3 2 2 2" xfId="3351"/>
    <cellStyle name="40% - 강조색6 3 2 2 3" xfId="3352"/>
    <cellStyle name="40% - 강조색6 3 2 2 4" xfId="7401"/>
    <cellStyle name="40% - 강조색6 3 2 3" xfId="3353"/>
    <cellStyle name="40% - 강조색6 3 2 3 2" xfId="3354"/>
    <cellStyle name="40% - 강조색6 3 2 3 3" xfId="3355"/>
    <cellStyle name="40% - 강조색6 3 2 4" xfId="3356"/>
    <cellStyle name="40% - 강조색6 3 2 5" xfId="3357"/>
    <cellStyle name="40% - 강조색6 3 2 6" xfId="7402"/>
    <cellStyle name="40% - 강조색6 3 3" xfId="3358"/>
    <cellStyle name="40% - 강조색6 3 3 2" xfId="3359"/>
    <cellStyle name="40% - 강조색6 3 3 2 2" xfId="3360"/>
    <cellStyle name="40% - 강조색6 3 3 2 3" xfId="3361"/>
    <cellStyle name="40% - 강조색6 3 3 3" xfId="3362"/>
    <cellStyle name="40% - 강조색6 3 3 3 2" xfId="3363"/>
    <cellStyle name="40% - 강조색6 3 3 3 3" xfId="3364"/>
    <cellStyle name="40% - 강조색6 3 3 4" xfId="3365"/>
    <cellStyle name="40% - 강조색6 3 3 5" xfId="3366"/>
    <cellStyle name="40% - 강조색6 3 3 6" xfId="7403"/>
    <cellStyle name="40% - 강조색6 3 4" xfId="3367"/>
    <cellStyle name="40% - 강조색6 3 4 2" xfId="3368"/>
    <cellStyle name="40% - 강조색6 3 4 3" xfId="3369"/>
    <cellStyle name="40% - 강조색6 3 4 4" xfId="7404"/>
    <cellStyle name="40% - 강조색6 3 5" xfId="3370"/>
    <cellStyle name="40% - 강조색6 3 5 2" xfId="3371"/>
    <cellStyle name="40% - 강조색6 3 5 3" xfId="3372"/>
    <cellStyle name="40% - 강조색6 3 5 4" xfId="7405"/>
    <cellStyle name="40% - 강조색6 3 6" xfId="3373"/>
    <cellStyle name="40% - 강조색6 3 6 2" xfId="7406"/>
    <cellStyle name="40% - 강조색6 3 7" xfId="3374"/>
    <cellStyle name="40% - 강조색6 3 7 2" xfId="7407"/>
    <cellStyle name="40% - 강조색6 3 8" xfId="7408"/>
    <cellStyle name="40% - 강조색6 3 9" xfId="7409"/>
    <cellStyle name="40% - 강조색6 30" xfId="3375"/>
    <cellStyle name="40% - 강조색6 30 2" xfId="3376"/>
    <cellStyle name="40% - 강조색6 30 3" xfId="7410"/>
    <cellStyle name="40% - 강조색6 31" xfId="3377"/>
    <cellStyle name="40% - 강조색6 31 2" xfId="7411"/>
    <cellStyle name="40% - 강조색6 32" xfId="3378"/>
    <cellStyle name="40% - 강조색6 32 2" xfId="7412"/>
    <cellStyle name="40% - 강조색6 33" xfId="3379"/>
    <cellStyle name="40% - 강조색6 34" xfId="3380"/>
    <cellStyle name="40% - 강조색6 35" xfId="3381"/>
    <cellStyle name="40% - 강조색6 36" xfId="3382"/>
    <cellStyle name="40% - 강조색6 37" xfId="3383"/>
    <cellStyle name="40% - 강조색6 38" xfId="3384"/>
    <cellStyle name="40% - 강조색6 4" xfId="3385"/>
    <cellStyle name="40% - 강조색6 4 10" xfId="7413"/>
    <cellStyle name="40% - 강조색6 4 11" xfId="7414"/>
    <cellStyle name="40% - 강조색6 4 12" xfId="7415"/>
    <cellStyle name="40% - 강조색6 4 13" xfId="7416"/>
    <cellStyle name="40% - 강조색6 4 14" xfId="7417"/>
    <cellStyle name="40% - 강조색6 4 2" xfId="3386"/>
    <cellStyle name="40% - 강조색6 4 2 2" xfId="3387"/>
    <cellStyle name="40% - 강조색6 4 2 2 2" xfId="3388"/>
    <cellStyle name="40% - 강조색6 4 2 2 3" xfId="3389"/>
    <cellStyle name="40% - 강조색6 4 2 2 4" xfId="7418"/>
    <cellStyle name="40% - 강조색6 4 2 3" xfId="3390"/>
    <cellStyle name="40% - 강조색6 4 2 3 2" xfId="3391"/>
    <cellStyle name="40% - 강조색6 4 2 3 3" xfId="3392"/>
    <cellStyle name="40% - 강조색6 4 2 4" xfId="3393"/>
    <cellStyle name="40% - 강조색6 4 2 5" xfId="3394"/>
    <cellStyle name="40% - 강조색6 4 2 6" xfId="7419"/>
    <cellStyle name="40% - 강조색6 4 3" xfId="3395"/>
    <cellStyle name="40% - 강조색6 4 3 2" xfId="3396"/>
    <cellStyle name="40% - 강조색6 4 3 2 2" xfId="3397"/>
    <cellStyle name="40% - 강조색6 4 3 2 3" xfId="3398"/>
    <cellStyle name="40% - 강조색6 4 3 3" xfId="3399"/>
    <cellStyle name="40% - 강조색6 4 3 3 2" xfId="3400"/>
    <cellStyle name="40% - 강조색6 4 3 3 3" xfId="3401"/>
    <cellStyle name="40% - 강조색6 4 3 4" xfId="3402"/>
    <cellStyle name="40% - 강조색6 4 3 5" xfId="3403"/>
    <cellStyle name="40% - 강조색6 4 3 6" xfId="7420"/>
    <cellStyle name="40% - 강조색6 4 4" xfId="3404"/>
    <cellStyle name="40% - 강조색6 4 4 2" xfId="3405"/>
    <cellStyle name="40% - 강조색6 4 4 3" xfId="3406"/>
    <cellStyle name="40% - 강조색6 4 4 4" xfId="7421"/>
    <cellStyle name="40% - 강조색6 4 5" xfId="3407"/>
    <cellStyle name="40% - 강조색6 4 5 2" xfId="3408"/>
    <cellStyle name="40% - 강조색6 4 5 3" xfId="3409"/>
    <cellStyle name="40% - 강조색6 4 5 4" xfId="7422"/>
    <cellStyle name="40% - 강조색6 4 6" xfId="3410"/>
    <cellStyle name="40% - 강조색6 4 6 2" xfId="7423"/>
    <cellStyle name="40% - 강조색6 4 7" xfId="3411"/>
    <cellStyle name="40% - 강조색6 4 7 2" xfId="7424"/>
    <cellStyle name="40% - 강조색6 4 8" xfId="7425"/>
    <cellStyle name="40% - 강조색6 4 9" xfId="7426"/>
    <cellStyle name="40% - 강조색6 5" xfId="3412"/>
    <cellStyle name="40% - 강조색6 5 10" xfId="7427"/>
    <cellStyle name="40% - 강조색6 5 11" xfId="7428"/>
    <cellStyle name="40% - 강조색6 5 12" xfId="7429"/>
    <cellStyle name="40% - 강조색6 5 13" xfId="7430"/>
    <cellStyle name="40% - 강조색6 5 14" xfId="7431"/>
    <cellStyle name="40% - 강조색6 5 2" xfId="3413"/>
    <cellStyle name="40% - 강조색6 5 2 2" xfId="3414"/>
    <cellStyle name="40% - 강조색6 5 2 2 2" xfId="3415"/>
    <cellStyle name="40% - 강조색6 5 2 2 3" xfId="3416"/>
    <cellStyle name="40% - 강조색6 5 2 2 4" xfId="7432"/>
    <cellStyle name="40% - 강조색6 5 2 3" xfId="3417"/>
    <cellStyle name="40% - 강조색6 5 2 3 2" xfId="3418"/>
    <cellStyle name="40% - 강조색6 5 2 3 3" xfId="3419"/>
    <cellStyle name="40% - 강조색6 5 2 4" xfId="3420"/>
    <cellStyle name="40% - 강조색6 5 2 5" xfId="3421"/>
    <cellStyle name="40% - 강조색6 5 2 6" xfId="7433"/>
    <cellStyle name="40% - 강조색6 5 3" xfId="3422"/>
    <cellStyle name="40% - 강조색6 5 3 2" xfId="3423"/>
    <cellStyle name="40% - 강조색6 5 3 2 2" xfId="3424"/>
    <cellStyle name="40% - 강조색6 5 3 2 3" xfId="3425"/>
    <cellStyle name="40% - 강조색6 5 3 3" xfId="3426"/>
    <cellStyle name="40% - 강조색6 5 3 3 2" xfId="3427"/>
    <cellStyle name="40% - 강조색6 5 3 3 3" xfId="3428"/>
    <cellStyle name="40% - 강조색6 5 3 4" xfId="3429"/>
    <cellStyle name="40% - 강조색6 5 3 5" xfId="3430"/>
    <cellStyle name="40% - 강조색6 5 3 6" xfId="7434"/>
    <cellStyle name="40% - 강조색6 5 4" xfId="3431"/>
    <cellStyle name="40% - 강조색6 5 4 2" xfId="3432"/>
    <cellStyle name="40% - 강조색6 5 4 3" xfId="3433"/>
    <cellStyle name="40% - 강조색6 5 4 4" xfId="7435"/>
    <cellStyle name="40% - 강조색6 5 5" xfId="3434"/>
    <cellStyle name="40% - 강조색6 5 5 2" xfId="3435"/>
    <cellStyle name="40% - 강조색6 5 5 3" xfId="3436"/>
    <cellStyle name="40% - 강조색6 5 5 4" xfId="7436"/>
    <cellStyle name="40% - 강조색6 5 6" xfId="3437"/>
    <cellStyle name="40% - 강조색6 5 6 2" xfId="7437"/>
    <cellStyle name="40% - 강조색6 5 7" xfId="3438"/>
    <cellStyle name="40% - 강조색6 5 7 2" xfId="7438"/>
    <cellStyle name="40% - 강조색6 5 8" xfId="7439"/>
    <cellStyle name="40% - 강조색6 5 9" xfId="7440"/>
    <cellStyle name="40% - 강조색6 6" xfId="3439"/>
    <cellStyle name="40% - 강조색6 6 10" xfId="7441"/>
    <cellStyle name="40% - 강조색6 6 11" xfId="7442"/>
    <cellStyle name="40% - 강조색6 6 12" xfId="7443"/>
    <cellStyle name="40% - 강조색6 6 13" xfId="7444"/>
    <cellStyle name="40% - 강조색6 6 14" xfId="7445"/>
    <cellStyle name="40% - 강조색6 6 2" xfId="3440"/>
    <cellStyle name="40% - 강조색6 6 2 2" xfId="3441"/>
    <cellStyle name="40% - 강조색6 6 2 2 2" xfId="3442"/>
    <cellStyle name="40% - 강조색6 6 2 2 3" xfId="3443"/>
    <cellStyle name="40% - 강조색6 6 2 2 4" xfId="7446"/>
    <cellStyle name="40% - 강조색6 6 2 3" xfId="3444"/>
    <cellStyle name="40% - 강조색6 6 2 3 2" xfId="3445"/>
    <cellStyle name="40% - 강조색6 6 2 3 3" xfId="3446"/>
    <cellStyle name="40% - 강조색6 6 2 4" xfId="3447"/>
    <cellStyle name="40% - 강조색6 6 2 5" xfId="3448"/>
    <cellStyle name="40% - 강조색6 6 2 6" xfId="7447"/>
    <cellStyle name="40% - 강조색6 6 3" xfId="3449"/>
    <cellStyle name="40% - 강조색6 6 3 2" xfId="3450"/>
    <cellStyle name="40% - 강조색6 6 3 2 2" xfId="3451"/>
    <cellStyle name="40% - 강조색6 6 3 2 3" xfId="3452"/>
    <cellStyle name="40% - 강조색6 6 3 3" xfId="3453"/>
    <cellStyle name="40% - 강조색6 6 3 3 2" xfId="3454"/>
    <cellStyle name="40% - 강조색6 6 3 3 3" xfId="3455"/>
    <cellStyle name="40% - 강조색6 6 3 4" xfId="3456"/>
    <cellStyle name="40% - 강조색6 6 3 5" xfId="3457"/>
    <cellStyle name="40% - 강조색6 6 3 6" xfId="7448"/>
    <cellStyle name="40% - 강조색6 6 4" xfId="3458"/>
    <cellStyle name="40% - 강조색6 6 4 2" xfId="3459"/>
    <cellStyle name="40% - 강조색6 6 4 3" xfId="3460"/>
    <cellStyle name="40% - 강조색6 6 4 4" xfId="7449"/>
    <cellStyle name="40% - 강조색6 6 5" xfId="3461"/>
    <cellStyle name="40% - 강조색6 6 5 2" xfId="3462"/>
    <cellStyle name="40% - 강조색6 6 5 3" xfId="3463"/>
    <cellStyle name="40% - 강조색6 6 5 4" xfId="7450"/>
    <cellStyle name="40% - 강조색6 6 6" xfId="3464"/>
    <cellStyle name="40% - 강조색6 6 6 2" xfId="7451"/>
    <cellStyle name="40% - 강조색6 6 7" xfId="3465"/>
    <cellStyle name="40% - 강조색6 6 7 2" xfId="7452"/>
    <cellStyle name="40% - 강조색6 6 8" xfId="7453"/>
    <cellStyle name="40% - 강조색6 6 9" xfId="7454"/>
    <cellStyle name="40% - 강조색6 7" xfId="3466"/>
    <cellStyle name="40% - 강조색6 7 10" xfId="7455"/>
    <cellStyle name="40% - 강조색6 7 11" xfId="7456"/>
    <cellStyle name="40% - 강조색6 7 12" xfId="7457"/>
    <cellStyle name="40% - 강조색6 7 13" xfId="7458"/>
    <cellStyle name="40% - 강조색6 7 14" xfId="7459"/>
    <cellStyle name="40% - 강조색6 7 2" xfId="3467"/>
    <cellStyle name="40% - 강조색6 7 2 2" xfId="3468"/>
    <cellStyle name="40% - 강조색6 7 2 2 2" xfId="3469"/>
    <cellStyle name="40% - 강조색6 7 2 2 3" xfId="3470"/>
    <cellStyle name="40% - 강조색6 7 2 2 4" xfId="7460"/>
    <cellStyle name="40% - 강조색6 7 2 3" xfId="3471"/>
    <cellStyle name="40% - 강조색6 7 2 3 2" xfId="3472"/>
    <cellStyle name="40% - 강조색6 7 2 3 3" xfId="3473"/>
    <cellStyle name="40% - 강조색6 7 2 4" xfId="3474"/>
    <cellStyle name="40% - 강조색6 7 2 5" xfId="3475"/>
    <cellStyle name="40% - 강조색6 7 2 6" xfId="7461"/>
    <cellStyle name="40% - 강조색6 7 3" xfId="3476"/>
    <cellStyle name="40% - 강조색6 7 3 2" xfId="3477"/>
    <cellStyle name="40% - 강조색6 7 3 2 2" xfId="3478"/>
    <cellStyle name="40% - 강조색6 7 3 2 3" xfId="3479"/>
    <cellStyle name="40% - 강조색6 7 3 3" xfId="3480"/>
    <cellStyle name="40% - 강조색6 7 3 3 2" xfId="3481"/>
    <cellStyle name="40% - 강조색6 7 3 3 3" xfId="3482"/>
    <cellStyle name="40% - 강조색6 7 3 4" xfId="3483"/>
    <cellStyle name="40% - 강조색6 7 3 5" xfId="3484"/>
    <cellStyle name="40% - 강조색6 7 3 6" xfId="7462"/>
    <cellStyle name="40% - 강조색6 7 4" xfId="3485"/>
    <cellStyle name="40% - 강조색6 7 4 2" xfId="3486"/>
    <cellStyle name="40% - 강조색6 7 4 3" xfId="3487"/>
    <cellStyle name="40% - 강조색6 7 4 4" xfId="7463"/>
    <cellStyle name="40% - 강조색6 7 5" xfId="3488"/>
    <cellStyle name="40% - 강조색6 7 5 2" xfId="3489"/>
    <cellStyle name="40% - 강조색6 7 5 3" xfId="3490"/>
    <cellStyle name="40% - 강조색6 7 5 4" xfId="7464"/>
    <cellStyle name="40% - 강조색6 7 6" xfId="3491"/>
    <cellStyle name="40% - 강조색6 7 6 2" xfId="7465"/>
    <cellStyle name="40% - 강조색6 7 7" xfId="3492"/>
    <cellStyle name="40% - 강조색6 7 7 2" xfId="7466"/>
    <cellStyle name="40% - 강조색6 7 8" xfId="7467"/>
    <cellStyle name="40% - 강조색6 7 9" xfId="7468"/>
    <cellStyle name="40% - 강조색6 8" xfId="3493"/>
    <cellStyle name="40% - 강조색6 8 10" xfId="7469"/>
    <cellStyle name="40% - 강조색6 8 11" xfId="7470"/>
    <cellStyle name="40% - 강조색6 8 12" xfId="7471"/>
    <cellStyle name="40% - 강조색6 8 13" xfId="7472"/>
    <cellStyle name="40% - 강조색6 8 14" xfId="7473"/>
    <cellStyle name="40% - 강조색6 8 2" xfId="3494"/>
    <cellStyle name="40% - 강조색6 8 2 2" xfId="3495"/>
    <cellStyle name="40% - 강조색6 8 2 2 2" xfId="3496"/>
    <cellStyle name="40% - 강조색6 8 2 2 3" xfId="3497"/>
    <cellStyle name="40% - 강조색6 8 2 2 4" xfId="7474"/>
    <cellStyle name="40% - 강조색6 8 2 3" xfId="3498"/>
    <cellStyle name="40% - 강조색6 8 2 3 2" xfId="3499"/>
    <cellStyle name="40% - 강조색6 8 2 3 3" xfId="3500"/>
    <cellStyle name="40% - 강조색6 8 2 4" xfId="3501"/>
    <cellStyle name="40% - 강조색6 8 2 5" xfId="3502"/>
    <cellStyle name="40% - 강조색6 8 2 6" xfId="7475"/>
    <cellStyle name="40% - 강조색6 8 3" xfId="3503"/>
    <cellStyle name="40% - 강조색6 8 3 2" xfId="3504"/>
    <cellStyle name="40% - 강조색6 8 3 2 2" xfId="3505"/>
    <cellStyle name="40% - 강조색6 8 3 2 3" xfId="3506"/>
    <cellStyle name="40% - 강조색6 8 3 3" xfId="3507"/>
    <cellStyle name="40% - 강조색6 8 3 3 2" xfId="3508"/>
    <cellStyle name="40% - 강조색6 8 3 3 3" xfId="3509"/>
    <cellStyle name="40% - 강조색6 8 3 4" xfId="3510"/>
    <cellStyle name="40% - 강조색6 8 3 5" xfId="3511"/>
    <cellStyle name="40% - 강조색6 8 3 6" xfId="7476"/>
    <cellStyle name="40% - 강조색6 8 4" xfId="3512"/>
    <cellStyle name="40% - 강조색6 8 4 2" xfId="3513"/>
    <cellStyle name="40% - 강조색6 8 4 3" xfId="3514"/>
    <cellStyle name="40% - 강조색6 8 4 4" xfId="7477"/>
    <cellStyle name="40% - 강조색6 8 5" xfId="3515"/>
    <cellStyle name="40% - 강조색6 8 5 2" xfId="3516"/>
    <cellStyle name="40% - 강조색6 8 5 3" xfId="3517"/>
    <cellStyle name="40% - 강조색6 8 5 4" xfId="7478"/>
    <cellStyle name="40% - 강조색6 8 6" xfId="3518"/>
    <cellStyle name="40% - 강조색6 8 6 2" xfId="7479"/>
    <cellStyle name="40% - 강조색6 8 7" xfId="3519"/>
    <cellStyle name="40% - 강조색6 8 7 2" xfId="7480"/>
    <cellStyle name="40% - 강조색6 8 8" xfId="7481"/>
    <cellStyle name="40% - 강조색6 8 9" xfId="7482"/>
    <cellStyle name="40% - 강조색6 9" xfId="3520"/>
    <cellStyle name="40% - 강조색6 9 10" xfId="7483"/>
    <cellStyle name="40% - 강조색6 9 11" xfId="7484"/>
    <cellStyle name="40% - 강조색6 9 12" xfId="7485"/>
    <cellStyle name="40% - 강조색6 9 13" xfId="7486"/>
    <cellStyle name="40% - 강조색6 9 14" xfId="7487"/>
    <cellStyle name="40% - 강조색6 9 2" xfId="3521"/>
    <cellStyle name="40% - 강조색6 9 2 2" xfId="3522"/>
    <cellStyle name="40% - 강조색6 9 2 2 2" xfId="7488"/>
    <cellStyle name="40% - 강조색6 9 2 3" xfId="3523"/>
    <cellStyle name="40% - 강조색6 9 2 4" xfId="7489"/>
    <cellStyle name="40% - 강조색6 9 3" xfId="3524"/>
    <cellStyle name="40% - 강조색6 9 3 2" xfId="3525"/>
    <cellStyle name="40% - 강조색6 9 3 3" xfId="3526"/>
    <cellStyle name="40% - 강조색6 9 3 4" xfId="7490"/>
    <cellStyle name="40% - 강조색6 9 4" xfId="3527"/>
    <cellStyle name="40% - 강조색6 9 4 2" xfId="7491"/>
    <cellStyle name="40% - 강조색6 9 5" xfId="3528"/>
    <cellStyle name="40% - 강조색6 9 5 2" xfId="7492"/>
    <cellStyle name="40% - 강조색6 9 6" xfId="7493"/>
    <cellStyle name="40% - 강조색6 9 7" xfId="7494"/>
    <cellStyle name="40% - 강조색6 9 8" xfId="7495"/>
    <cellStyle name="40% - 강조색6 9 9" xfId="7496"/>
    <cellStyle name="60% - 강조색1" xfId="4316" builtinId="32" customBuiltin="1"/>
    <cellStyle name="60% - 강조색1 10" xfId="7497"/>
    <cellStyle name="60% - 강조색1 10 2" xfId="7498"/>
    <cellStyle name="60% - 강조색1 11" xfId="7499"/>
    <cellStyle name="60% - 강조색1 11 2" xfId="7500"/>
    <cellStyle name="60% - 강조색1 12" xfId="7501"/>
    <cellStyle name="60% - 강조색1 12 2" xfId="7502"/>
    <cellStyle name="60% - 강조색1 13" xfId="7503"/>
    <cellStyle name="60% - 강조색1 13 2" xfId="7504"/>
    <cellStyle name="60% - 강조색1 14" xfId="7505"/>
    <cellStyle name="60% - 강조색1 14 2" xfId="7506"/>
    <cellStyle name="60% - 강조색1 15" xfId="7507"/>
    <cellStyle name="60% - 강조색1 15 2" xfId="7508"/>
    <cellStyle name="60% - 강조색1 16" xfId="7509"/>
    <cellStyle name="60% - 강조색1 16 2" xfId="7510"/>
    <cellStyle name="60% - 강조색1 2" xfId="3529"/>
    <cellStyle name="60% - 강조색1 2 2" xfId="7511"/>
    <cellStyle name="60% - 강조색1 2 2 2" xfId="7512"/>
    <cellStyle name="60% - 강조색1 2 3" xfId="7513"/>
    <cellStyle name="60% - 강조색1 2 3 2" xfId="7514"/>
    <cellStyle name="60% - 강조색1 2 4" xfId="7515"/>
    <cellStyle name="60% - 강조색1 3" xfId="7516"/>
    <cellStyle name="60% - 강조색1 3 2" xfId="7517"/>
    <cellStyle name="60% - 강조색1 4" xfId="7518"/>
    <cellStyle name="60% - 강조색1 4 2" xfId="7519"/>
    <cellStyle name="60% - 강조색1 5" xfId="7520"/>
    <cellStyle name="60% - 강조색1 5 2" xfId="7521"/>
    <cellStyle name="60% - 강조색1 6" xfId="7522"/>
    <cellStyle name="60% - 강조색1 6 2" xfId="7523"/>
    <cellStyle name="60% - 강조색1 7" xfId="7524"/>
    <cellStyle name="60% - 강조색1 7 2" xfId="7525"/>
    <cellStyle name="60% - 강조색1 8" xfId="7526"/>
    <cellStyle name="60% - 강조색1 8 2" xfId="7527"/>
    <cellStyle name="60% - 강조색1 9" xfId="7528"/>
    <cellStyle name="60% - 강조색1 9 2" xfId="7529"/>
    <cellStyle name="60% - 강조색2" xfId="4320" builtinId="36" customBuiltin="1"/>
    <cellStyle name="60% - 강조색2 10" xfId="7530"/>
    <cellStyle name="60% - 강조색2 10 2" xfId="7531"/>
    <cellStyle name="60% - 강조색2 11" xfId="7532"/>
    <cellStyle name="60% - 강조색2 11 2" xfId="7533"/>
    <cellStyle name="60% - 강조색2 12" xfId="7534"/>
    <cellStyle name="60% - 강조색2 12 2" xfId="7535"/>
    <cellStyle name="60% - 강조색2 13" xfId="7536"/>
    <cellStyle name="60% - 강조색2 13 2" xfId="7537"/>
    <cellStyle name="60% - 강조색2 14" xfId="7538"/>
    <cellStyle name="60% - 강조색2 14 2" xfId="7539"/>
    <cellStyle name="60% - 강조색2 15" xfId="7540"/>
    <cellStyle name="60% - 강조색2 15 2" xfId="7541"/>
    <cellStyle name="60% - 강조색2 16" xfId="7542"/>
    <cellStyle name="60% - 강조색2 16 2" xfId="7543"/>
    <cellStyle name="60% - 강조색2 2" xfId="3530"/>
    <cellStyle name="60% - 강조색2 2 2" xfId="7544"/>
    <cellStyle name="60% - 강조색2 2 2 2" xfId="7545"/>
    <cellStyle name="60% - 강조색2 2 3" xfId="7546"/>
    <cellStyle name="60% - 강조색2 2 3 2" xfId="7547"/>
    <cellStyle name="60% - 강조색2 2 4" xfId="7548"/>
    <cellStyle name="60% - 강조색2 3" xfId="7549"/>
    <cellStyle name="60% - 강조색2 3 2" xfId="7550"/>
    <cellStyle name="60% - 강조색2 4" xfId="7551"/>
    <cellStyle name="60% - 강조색2 4 2" xfId="7552"/>
    <cellStyle name="60% - 강조색2 5" xfId="7553"/>
    <cellStyle name="60% - 강조색2 5 2" xfId="7554"/>
    <cellStyle name="60% - 강조색2 6" xfId="7555"/>
    <cellStyle name="60% - 강조색2 6 2" xfId="7556"/>
    <cellStyle name="60% - 강조색2 7" xfId="7557"/>
    <cellStyle name="60% - 강조색2 7 2" xfId="7558"/>
    <cellStyle name="60% - 강조색2 8" xfId="7559"/>
    <cellStyle name="60% - 강조색2 8 2" xfId="7560"/>
    <cellStyle name="60% - 강조색2 9" xfId="7561"/>
    <cellStyle name="60% - 강조색2 9 2" xfId="7562"/>
    <cellStyle name="60% - 강조색3" xfId="4324" builtinId="40" customBuiltin="1"/>
    <cellStyle name="60% - 강조색3 10" xfId="7563"/>
    <cellStyle name="60% - 강조색3 10 2" xfId="7564"/>
    <cellStyle name="60% - 강조색3 11" xfId="7565"/>
    <cellStyle name="60% - 강조색3 11 2" xfId="7566"/>
    <cellStyle name="60% - 강조색3 12" xfId="7567"/>
    <cellStyle name="60% - 강조색3 12 2" xfId="7568"/>
    <cellStyle name="60% - 강조색3 13" xfId="7569"/>
    <cellStyle name="60% - 강조색3 13 2" xfId="7570"/>
    <cellStyle name="60% - 강조색3 14" xfId="7571"/>
    <cellStyle name="60% - 강조색3 14 2" xfId="7572"/>
    <cellStyle name="60% - 강조색3 15" xfId="7573"/>
    <cellStyle name="60% - 강조색3 15 2" xfId="7574"/>
    <cellStyle name="60% - 강조색3 16" xfId="7575"/>
    <cellStyle name="60% - 강조색3 16 2" xfId="7576"/>
    <cellStyle name="60% - 강조색3 2" xfId="3531"/>
    <cellStyle name="60% - 강조색3 2 2" xfId="7577"/>
    <cellStyle name="60% - 강조색3 2 2 2" xfId="7578"/>
    <cellStyle name="60% - 강조색3 2 3" xfId="7579"/>
    <cellStyle name="60% - 강조색3 2 3 2" xfId="7580"/>
    <cellStyle name="60% - 강조색3 2 4" xfId="7581"/>
    <cellStyle name="60% - 강조색3 3" xfId="7582"/>
    <cellStyle name="60% - 강조색3 3 2" xfId="7583"/>
    <cellStyle name="60% - 강조색3 4" xfId="7584"/>
    <cellStyle name="60% - 강조색3 4 2" xfId="7585"/>
    <cellStyle name="60% - 강조색3 5" xfId="7586"/>
    <cellStyle name="60% - 강조색3 5 2" xfId="7587"/>
    <cellStyle name="60% - 강조색3 6" xfId="7588"/>
    <cellStyle name="60% - 강조색3 6 2" xfId="7589"/>
    <cellStyle name="60% - 강조색3 7" xfId="7590"/>
    <cellStyle name="60% - 강조색3 7 2" xfId="7591"/>
    <cellStyle name="60% - 강조색3 8" xfId="7592"/>
    <cellStyle name="60% - 강조색3 8 2" xfId="7593"/>
    <cellStyle name="60% - 강조색3 9" xfId="7594"/>
    <cellStyle name="60% - 강조색3 9 2" xfId="7595"/>
    <cellStyle name="60% - 강조색4" xfId="4328" builtinId="44" customBuiltin="1"/>
    <cellStyle name="60% - 강조색4 10" xfId="7596"/>
    <cellStyle name="60% - 강조색4 10 2" xfId="7597"/>
    <cellStyle name="60% - 강조색4 11" xfId="7598"/>
    <cellStyle name="60% - 강조색4 11 2" xfId="7599"/>
    <cellStyle name="60% - 강조색4 12" xfId="7600"/>
    <cellStyle name="60% - 강조색4 12 2" xfId="7601"/>
    <cellStyle name="60% - 강조색4 13" xfId="7602"/>
    <cellStyle name="60% - 강조색4 13 2" xfId="7603"/>
    <cellStyle name="60% - 강조색4 14" xfId="7604"/>
    <cellStyle name="60% - 강조색4 14 2" xfId="7605"/>
    <cellStyle name="60% - 강조색4 15" xfId="7606"/>
    <cellStyle name="60% - 강조색4 15 2" xfId="7607"/>
    <cellStyle name="60% - 강조색4 16" xfId="7608"/>
    <cellStyle name="60% - 강조색4 16 2" xfId="7609"/>
    <cellStyle name="60% - 강조색4 2" xfId="3532"/>
    <cellStyle name="60% - 강조색4 2 2" xfId="7610"/>
    <cellStyle name="60% - 강조색4 2 2 2" xfId="7611"/>
    <cellStyle name="60% - 강조색4 2 3" xfId="7612"/>
    <cellStyle name="60% - 강조색4 2 3 2" xfId="7613"/>
    <cellStyle name="60% - 강조색4 2 4" xfId="7614"/>
    <cellStyle name="60% - 강조색4 3" xfId="7615"/>
    <cellStyle name="60% - 강조색4 3 2" xfId="7616"/>
    <cellStyle name="60% - 강조색4 4" xfId="7617"/>
    <cellStyle name="60% - 강조색4 4 2" xfId="7618"/>
    <cellStyle name="60% - 강조색4 5" xfId="7619"/>
    <cellStyle name="60% - 강조색4 5 2" xfId="7620"/>
    <cellStyle name="60% - 강조색4 6" xfId="7621"/>
    <cellStyle name="60% - 강조색4 6 2" xfId="7622"/>
    <cellStyle name="60% - 강조색4 7" xfId="7623"/>
    <cellStyle name="60% - 강조색4 7 2" xfId="7624"/>
    <cellStyle name="60% - 강조색4 8" xfId="7625"/>
    <cellStyle name="60% - 강조색4 8 2" xfId="7626"/>
    <cellStyle name="60% - 강조색4 9" xfId="7627"/>
    <cellStyle name="60% - 강조색4 9 2" xfId="7628"/>
    <cellStyle name="60% - 강조색5" xfId="4332" builtinId="48" customBuiltin="1"/>
    <cellStyle name="60% - 강조색5 10" xfId="7629"/>
    <cellStyle name="60% - 강조색5 10 2" xfId="7630"/>
    <cellStyle name="60% - 강조색5 11" xfId="7631"/>
    <cellStyle name="60% - 강조색5 11 2" xfId="7632"/>
    <cellStyle name="60% - 강조색5 12" xfId="7633"/>
    <cellStyle name="60% - 강조색5 12 2" xfId="7634"/>
    <cellStyle name="60% - 강조색5 13" xfId="7635"/>
    <cellStyle name="60% - 강조색5 13 2" xfId="7636"/>
    <cellStyle name="60% - 강조색5 14" xfId="7637"/>
    <cellStyle name="60% - 강조색5 14 2" xfId="7638"/>
    <cellStyle name="60% - 강조색5 15" xfId="7639"/>
    <cellStyle name="60% - 강조색5 15 2" xfId="7640"/>
    <cellStyle name="60% - 강조색5 16" xfId="7641"/>
    <cellStyle name="60% - 강조색5 16 2" xfId="7642"/>
    <cellStyle name="60% - 강조색5 2" xfId="3533"/>
    <cellStyle name="60% - 강조색5 2 2" xfId="7643"/>
    <cellStyle name="60% - 강조색5 2 2 2" xfId="7644"/>
    <cellStyle name="60% - 강조색5 2 3" xfId="7645"/>
    <cellStyle name="60% - 강조색5 2 3 2" xfId="7646"/>
    <cellStyle name="60% - 강조색5 2 4" xfId="7647"/>
    <cellStyle name="60% - 강조색5 3" xfId="7648"/>
    <cellStyle name="60% - 강조색5 3 2" xfId="7649"/>
    <cellStyle name="60% - 강조색5 4" xfId="7650"/>
    <cellStyle name="60% - 강조색5 4 2" xfId="7651"/>
    <cellStyle name="60% - 강조색5 5" xfId="7652"/>
    <cellStyle name="60% - 강조색5 5 2" xfId="7653"/>
    <cellStyle name="60% - 강조색5 6" xfId="7654"/>
    <cellStyle name="60% - 강조색5 6 2" xfId="7655"/>
    <cellStyle name="60% - 강조색5 7" xfId="7656"/>
    <cellStyle name="60% - 강조색5 7 2" xfId="7657"/>
    <cellStyle name="60% - 강조색5 8" xfId="7658"/>
    <cellStyle name="60% - 강조색5 8 2" xfId="7659"/>
    <cellStyle name="60% - 강조색5 9" xfId="7660"/>
    <cellStyle name="60% - 강조색5 9 2" xfId="7661"/>
    <cellStyle name="60% - 강조색6" xfId="4336" builtinId="52" customBuiltin="1"/>
    <cellStyle name="60% - 강조색6 10" xfId="7662"/>
    <cellStyle name="60% - 강조색6 10 2" xfId="7663"/>
    <cellStyle name="60% - 강조색6 11" xfId="7664"/>
    <cellStyle name="60% - 강조색6 11 2" xfId="7665"/>
    <cellStyle name="60% - 강조색6 12" xfId="7666"/>
    <cellStyle name="60% - 강조색6 12 2" xfId="7667"/>
    <cellStyle name="60% - 강조색6 13" xfId="7668"/>
    <cellStyle name="60% - 강조색6 13 2" xfId="7669"/>
    <cellStyle name="60% - 강조색6 14" xfId="7670"/>
    <cellStyle name="60% - 강조색6 14 2" xfId="7671"/>
    <cellStyle name="60% - 강조색6 15" xfId="7672"/>
    <cellStyle name="60% - 강조색6 15 2" xfId="7673"/>
    <cellStyle name="60% - 강조색6 16" xfId="7674"/>
    <cellStyle name="60% - 강조색6 16 2" xfId="7675"/>
    <cellStyle name="60% - 강조색6 2" xfId="3534"/>
    <cellStyle name="60% - 강조색6 2 2" xfId="7676"/>
    <cellStyle name="60% - 강조색6 2 2 2" xfId="7677"/>
    <cellStyle name="60% - 강조색6 2 3" xfId="7678"/>
    <cellStyle name="60% - 강조색6 2 3 2" xfId="7679"/>
    <cellStyle name="60% - 강조색6 2 4" xfId="7680"/>
    <cellStyle name="60% - 강조색6 3" xfId="7681"/>
    <cellStyle name="60% - 강조색6 3 2" xfId="7682"/>
    <cellStyle name="60% - 강조색6 4" xfId="7683"/>
    <cellStyle name="60% - 강조색6 4 2" xfId="7684"/>
    <cellStyle name="60% - 강조색6 5" xfId="7685"/>
    <cellStyle name="60% - 강조색6 5 2" xfId="7686"/>
    <cellStyle name="60% - 강조색6 6" xfId="7687"/>
    <cellStyle name="60% - 강조색6 6 2" xfId="7688"/>
    <cellStyle name="60% - 강조색6 7" xfId="7689"/>
    <cellStyle name="60% - 강조색6 7 2" xfId="7690"/>
    <cellStyle name="60% - 강조색6 8" xfId="7691"/>
    <cellStyle name="60% - 강조색6 8 2" xfId="7692"/>
    <cellStyle name="60% - 강조색6 9" xfId="7693"/>
    <cellStyle name="60% - 강조색6 9 2" xfId="7694"/>
    <cellStyle name="AeE­ [0]_M105CDT " xfId="7695"/>
    <cellStyle name="AeE­_M105CDT " xfId="7696"/>
    <cellStyle name="AÞ¸¶ [0]_M105CDT " xfId="7697"/>
    <cellStyle name="AÞ¸¶_M105CDT " xfId="7698"/>
    <cellStyle name="AutoFormat-Optionen" xfId="7699"/>
    <cellStyle name="C￥AØ_AI¿øCoE² " xfId="7700"/>
    <cellStyle name="category" xfId="7701"/>
    <cellStyle name="Comma [0]_ SG&amp;A Bridge " xfId="7702"/>
    <cellStyle name="Comma_ SG&amp;A Bridge " xfId="7703"/>
    <cellStyle name="Currency [0]_ SG&amp;A Bridge " xfId="7704"/>
    <cellStyle name="Currency_ SG&amp;A Bridge " xfId="7705"/>
    <cellStyle name="Grey" xfId="7706"/>
    <cellStyle name="HEADER" xfId="7707"/>
    <cellStyle name="Header1" xfId="7708"/>
    <cellStyle name="Header2" xfId="7709"/>
    <cellStyle name="Header2 10" xfId="17000"/>
    <cellStyle name="Header2 10 2" xfId="28817"/>
    <cellStyle name="Header2 10 2 2" xfId="38816"/>
    <cellStyle name="Header2 10 3" xfId="24575"/>
    <cellStyle name="Header2 10 4" xfId="33665"/>
    <cellStyle name="Header2 11" xfId="17031"/>
    <cellStyle name="Header2 11 2" xfId="28848"/>
    <cellStyle name="Header2 11 2 2" xfId="38847"/>
    <cellStyle name="Header2 11 3" xfId="24606"/>
    <cellStyle name="Header2 11 4" xfId="33696"/>
    <cellStyle name="Header2 12" xfId="17334"/>
    <cellStyle name="Header2 12 2" xfId="29151"/>
    <cellStyle name="Header2 12 2 2" xfId="39150"/>
    <cellStyle name="Header2 12 3" xfId="24909"/>
    <cellStyle name="Header2 12 4" xfId="33999"/>
    <cellStyle name="Header2 13" xfId="18601"/>
    <cellStyle name="Header2 13 2" xfId="30418"/>
    <cellStyle name="Header2 13 2 2" xfId="40417"/>
    <cellStyle name="Header2 13 3" xfId="26076"/>
    <cellStyle name="Header2 13 4" xfId="35266"/>
    <cellStyle name="Header2 14" xfId="18848"/>
    <cellStyle name="Header2 14 2" xfId="30665"/>
    <cellStyle name="Header2 14 2 2" xfId="40664"/>
    <cellStyle name="Header2 14 3" xfId="26323"/>
    <cellStyle name="Header2 14 4" xfId="35513"/>
    <cellStyle name="Header2 15" xfId="20358"/>
    <cellStyle name="Header2 15 2" xfId="32175"/>
    <cellStyle name="Header2 15 2 2" xfId="42174"/>
    <cellStyle name="Header2 15 3" xfId="37023"/>
    <cellStyle name="Header2 16" xfId="23393"/>
    <cellStyle name="Header2 16 2" xfId="21102"/>
    <cellStyle name="Header2 17" xfId="22787"/>
    <cellStyle name="Header2 2" xfId="7710"/>
    <cellStyle name="Header2 2 10" xfId="17335"/>
    <cellStyle name="Header2 2 10 2" xfId="29152"/>
    <cellStyle name="Header2 2 10 2 2" xfId="39151"/>
    <cellStyle name="Header2 2 10 3" xfId="24910"/>
    <cellStyle name="Header2 2 10 4" xfId="34000"/>
    <cellStyle name="Header2 2 11" xfId="18600"/>
    <cellStyle name="Header2 2 11 2" xfId="30417"/>
    <cellStyle name="Header2 2 11 2 2" xfId="40416"/>
    <cellStyle name="Header2 2 11 3" xfId="26075"/>
    <cellStyle name="Header2 2 11 4" xfId="35265"/>
    <cellStyle name="Header2 2 12" xfId="18947"/>
    <cellStyle name="Header2 2 12 2" xfId="30764"/>
    <cellStyle name="Header2 2 12 2 2" xfId="40763"/>
    <cellStyle name="Header2 2 12 3" xfId="26422"/>
    <cellStyle name="Header2 2 12 4" xfId="35612"/>
    <cellStyle name="Header2 2 13" xfId="18199"/>
    <cellStyle name="Header2 2 13 2" xfId="30016"/>
    <cellStyle name="Header2 2 13 2 2" xfId="40015"/>
    <cellStyle name="Header2 2 13 3" xfId="34864"/>
    <cellStyle name="Header2 2 14" xfId="23392"/>
    <cellStyle name="Header2 2 14 2" xfId="21103"/>
    <cellStyle name="Header2 2 15" xfId="22786"/>
    <cellStyle name="Header2 2 2" xfId="7711"/>
    <cellStyle name="Header2 2 2 10" xfId="7712"/>
    <cellStyle name="Header2 2 2 10 10" xfId="17034"/>
    <cellStyle name="Header2 2 2 10 10 2" xfId="28851"/>
    <cellStyle name="Header2 2 2 10 10 2 2" xfId="38850"/>
    <cellStyle name="Header2 2 2 10 10 3" xfId="24609"/>
    <cellStyle name="Header2 2 2 10 10 4" xfId="33699"/>
    <cellStyle name="Header2 2 2 10 11" xfId="17337"/>
    <cellStyle name="Header2 2 2 10 11 2" xfId="29154"/>
    <cellStyle name="Header2 2 2 10 11 2 2" xfId="39153"/>
    <cellStyle name="Header2 2 2 10 11 3" xfId="24912"/>
    <cellStyle name="Header2 2 2 10 11 4" xfId="34002"/>
    <cellStyle name="Header2 2 2 10 12" xfId="18598"/>
    <cellStyle name="Header2 2 2 10 12 2" xfId="30415"/>
    <cellStyle name="Header2 2 2 10 12 2 2" xfId="40414"/>
    <cellStyle name="Header2 2 2 10 12 3" xfId="26073"/>
    <cellStyle name="Header2 2 2 10 12 4" xfId="35263"/>
    <cellStyle name="Header2 2 2 10 13" xfId="18945"/>
    <cellStyle name="Header2 2 2 10 13 2" xfId="30762"/>
    <cellStyle name="Header2 2 2 10 13 2 2" xfId="40761"/>
    <cellStyle name="Header2 2 2 10 13 3" xfId="26420"/>
    <cellStyle name="Header2 2 2 10 13 4" xfId="35610"/>
    <cellStyle name="Header2 2 2 10 14" xfId="18201"/>
    <cellStyle name="Header2 2 2 10 14 2" xfId="30018"/>
    <cellStyle name="Header2 2 2 10 14 2 2" xfId="40017"/>
    <cellStyle name="Header2 2 2 10 14 3" xfId="34866"/>
    <cellStyle name="Header2 2 2 10 15" xfId="23390"/>
    <cellStyle name="Header2 2 2 10 15 2" xfId="21104"/>
    <cellStyle name="Header2 2 2 10 16" xfId="22784"/>
    <cellStyle name="Header2 2 2 10 2" xfId="7713"/>
    <cellStyle name="Header2 2 2 10 2 10" xfId="18847"/>
    <cellStyle name="Header2 2 2 10 2 10 2" xfId="30664"/>
    <cellStyle name="Header2 2 2 10 2 10 2 2" xfId="40663"/>
    <cellStyle name="Header2 2 2 10 2 10 3" xfId="26322"/>
    <cellStyle name="Header2 2 2 10 2 10 4" xfId="35512"/>
    <cellStyle name="Header2 2 2 10 2 11" xfId="20258"/>
    <cellStyle name="Header2 2 2 10 2 11 2" xfId="32075"/>
    <cellStyle name="Header2 2 2 10 2 11 2 2" xfId="42074"/>
    <cellStyle name="Header2 2 2 10 2 11 3" xfId="36923"/>
    <cellStyle name="Header2 2 2 10 2 12" xfId="23389"/>
    <cellStyle name="Header2 2 2 10 2 12 2" xfId="21105"/>
    <cellStyle name="Header2 2 2 10 2 13" xfId="22783"/>
    <cellStyle name="Header2 2 2 10 2 2" xfId="15520"/>
    <cellStyle name="Header2 2 2 10 2 2 2" xfId="19273"/>
    <cellStyle name="Header2 2 2 10 2 2 2 2" xfId="31090"/>
    <cellStyle name="Header2 2 2 10 2 2 2 2 2" xfId="41089"/>
    <cellStyle name="Header2 2 2 10 2 2 2 3" xfId="26748"/>
    <cellStyle name="Header2 2 2 10 2 2 2 4" xfId="35938"/>
    <cellStyle name="Header2 2 2 10 2 2 3" xfId="19879"/>
    <cellStyle name="Header2 2 2 10 2 2 3 2" xfId="31696"/>
    <cellStyle name="Header2 2 2 10 2 2 3 2 2" xfId="41695"/>
    <cellStyle name="Header2 2 2 10 2 2 3 3" xfId="27354"/>
    <cellStyle name="Header2 2 2 10 2 2 3 4" xfId="36544"/>
    <cellStyle name="Header2 2 2 10 2 2 4" xfId="17669"/>
    <cellStyle name="Header2 2 2 10 2 2 4 2" xfId="29486"/>
    <cellStyle name="Header2 2 2 10 2 2 4 2 2" xfId="39485"/>
    <cellStyle name="Header2 2 2 10 2 2 4 3" xfId="25244"/>
    <cellStyle name="Header2 2 2 10 2 2 4 4" xfId="34334"/>
    <cellStyle name="Header2 2 2 10 2 2 5" xfId="20688"/>
    <cellStyle name="Header2 2 2 10 2 2 5 2" xfId="32505"/>
    <cellStyle name="Header2 2 2 10 2 2 5 2 2" xfId="42504"/>
    <cellStyle name="Header2 2 2 10 2 2 5 3" xfId="37353"/>
    <cellStyle name="Header2 2 2 10 2 2 6" xfId="23398"/>
    <cellStyle name="Header2 2 2 10 2 2 6 2" xfId="21098"/>
    <cellStyle name="Header2 2 2 10 2 2 7" xfId="22916"/>
    <cellStyle name="Header2 2 2 10 2 2 7 2" xfId="22160"/>
    <cellStyle name="Header2 2 2 10 2 2 8" xfId="21584"/>
    <cellStyle name="Header2 2 2 10 2 3" xfId="16101"/>
    <cellStyle name="Header2 2 2 10 2 3 2" xfId="19523"/>
    <cellStyle name="Header2 2 2 10 2 3 2 2" xfId="31340"/>
    <cellStyle name="Header2 2 2 10 2 3 2 2 2" xfId="41339"/>
    <cellStyle name="Header2 2 2 10 2 3 2 3" xfId="26998"/>
    <cellStyle name="Header2 2 2 10 2 3 2 4" xfId="36188"/>
    <cellStyle name="Header2 2 2 10 2 3 3" xfId="20129"/>
    <cellStyle name="Header2 2 2 10 2 3 3 2" xfId="31946"/>
    <cellStyle name="Header2 2 2 10 2 3 3 2 2" xfId="41945"/>
    <cellStyle name="Header2 2 2 10 2 3 3 3" xfId="27604"/>
    <cellStyle name="Header2 2 2 10 2 3 3 4" xfId="36794"/>
    <cellStyle name="Header2 2 2 10 2 3 4" xfId="17641"/>
    <cellStyle name="Header2 2 2 10 2 3 4 2" xfId="29458"/>
    <cellStyle name="Header2 2 2 10 2 3 4 2 2" xfId="39457"/>
    <cellStyle name="Header2 2 2 10 2 3 4 3" xfId="25216"/>
    <cellStyle name="Header2 2 2 10 2 3 4 4" xfId="34306"/>
    <cellStyle name="Header2 2 2 10 2 3 5" xfId="20938"/>
    <cellStyle name="Header2 2 2 10 2 3 5 2" xfId="32755"/>
    <cellStyle name="Header2 2 2 10 2 3 5 2 2" xfId="42754"/>
    <cellStyle name="Header2 2 2 10 2 3 5 3" xfId="37603"/>
    <cellStyle name="Header2 2 2 10 2 3 6" xfId="27918"/>
    <cellStyle name="Header2 2 2 10 2 3 6 2" xfId="37917"/>
    <cellStyle name="Header2 2 2 10 2 3 7" xfId="21446"/>
    <cellStyle name="Header2 2 2 10 2 4" xfId="15871"/>
    <cellStyle name="Header2 2 2 10 2 4 2" xfId="27688"/>
    <cellStyle name="Header2 2 2 10 2 4 2 2" xfId="37687"/>
    <cellStyle name="Header2 2 2 10 2 4 3" xfId="23749"/>
    <cellStyle name="Header2 2 2 10 2 4 4" xfId="32839"/>
    <cellStyle name="Header2 2 2 10 2 5" xfId="16749"/>
    <cellStyle name="Header2 2 2 10 2 5 2" xfId="28566"/>
    <cellStyle name="Header2 2 2 10 2 5 2 2" xfId="38565"/>
    <cellStyle name="Header2 2 2 10 2 5 3" xfId="24324"/>
    <cellStyle name="Header2 2 2 10 2 5 4" xfId="33414"/>
    <cellStyle name="Header2 2 2 10 2 6" xfId="16999"/>
    <cellStyle name="Header2 2 2 10 2 6 2" xfId="28816"/>
    <cellStyle name="Header2 2 2 10 2 6 2 2" xfId="38815"/>
    <cellStyle name="Header2 2 2 10 2 6 3" xfId="24574"/>
    <cellStyle name="Header2 2 2 10 2 6 4" xfId="33664"/>
    <cellStyle name="Header2 2 2 10 2 7" xfId="17035"/>
    <cellStyle name="Header2 2 2 10 2 7 2" xfId="28852"/>
    <cellStyle name="Header2 2 2 10 2 7 2 2" xfId="38851"/>
    <cellStyle name="Header2 2 2 10 2 7 3" xfId="24610"/>
    <cellStyle name="Header2 2 2 10 2 7 4" xfId="33700"/>
    <cellStyle name="Header2 2 2 10 2 8" xfId="17338"/>
    <cellStyle name="Header2 2 2 10 2 8 2" xfId="29155"/>
    <cellStyle name="Header2 2 2 10 2 8 2 2" xfId="39154"/>
    <cellStyle name="Header2 2 2 10 2 8 3" xfId="24913"/>
    <cellStyle name="Header2 2 2 10 2 8 4" xfId="34003"/>
    <cellStyle name="Header2 2 2 10 2 9" xfId="18597"/>
    <cellStyle name="Header2 2 2 10 2 9 2" xfId="30414"/>
    <cellStyle name="Header2 2 2 10 2 9 2 2" xfId="40413"/>
    <cellStyle name="Header2 2 2 10 2 9 3" xfId="26072"/>
    <cellStyle name="Header2 2 2 10 2 9 4" xfId="35262"/>
    <cellStyle name="Header2 2 2 10 3" xfId="7714"/>
    <cellStyle name="Header2 2 2 10 3 10" xfId="18944"/>
    <cellStyle name="Header2 2 2 10 3 10 2" xfId="30761"/>
    <cellStyle name="Header2 2 2 10 3 10 2 2" xfId="40760"/>
    <cellStyle name="Header2 2 2 10 3 10 3" xfId="26419"/>
    <cellStyle name="Header2 2 2 10 3 10 4" xfId="35609"/>
    <cellStyle name="Header2 2 2 10 3 11" xfId="20355"/>
    <cellStyle name="Header2 2 2 10 3 11 2" xfId="32172"/>
    <cellStyle name="Header2 2 2 10 3 11 2 2" xfId="42171"/>
    <cellStyle name="Header2 2 2 10 3 11 3" xfId="37020"/>
    <cellStyle name="Header2 2 2 10 3 12" xfId="23388"/>
    <cellStyle name="Header2 2 2 10 3 12 2" xfId="21106"/>
    <cellStyle name="Header2 2 2 10 3 13" xfId="22782"/>
    <cellStyle name="Header2 2 2 10 3 2" xfId="15521"/>
    <cellStyle name="Header2 2 2 10 3 2 2" xfId="19272"/>
    <cellStyle name="Header2 2 2 10 3 2 2 2" xfId="31089"/>
    <cellStyle name="Header2 2 2 10 3 2 2 2 2" xfId="41088"/>
    <cellStyle name="Header2 2 2 10 3 2 2 3" xfId="26747"/>
    <cellStyle name="Header2 2 2 10 3 2 2 4" xfId="35937"/>
    <cellStyle name="Header2 2 2 10 3 2 3" xfId="19878"/>
    <cellStyle name="Header2 2 2 10 3 2 3 2" xfId="31695"/>
    <cellStyle name="Header2 2 2 10 3 2 3 2 2" xfId="41694"/>
    <cellStyle name="Header2 2 2 10 3 2 3 3" xfId="27353"/>
    <cellStyle name="Header2 2 2 10 3 2 3 4" xfId="36543"/>
    <cellStyle name="Header2 2 2 10 3 2 4" xfId="17670"/>
    <cellStyle name="Header2 2 2 10 3 2 4 2" xfId="29487"/>
    <cellStyle name="Header2 2 2 10 3 2 4 2 2" xfId="39486"/>
    <cellStyle name="Header2 2 2 10 3 2 4 3" xfId="25245"/>
    <cellStyle name="Header2 2 2 10 3 2 4 4" xfId="34335"/>
    <cellStyle name="Header2 2 2 10 3 2 5" xfId="20687"/>
    <cellStyle name="Header2 2 2 10 3 2 5 2" xfId="32504"/>
    <cellStyle name="Header2 2 2 10 3 2 5 2 2" xfId="42503"/>
    <cellStyle name="Header2 2 2 10 3 2 5 3" xfId="37352"/>
    <cellStyle name="Header2 2 2 10 3 2 6" xfId="23399"/>
    <cellStyle name="Header2 2 2 10 3 2 6 2" xfId="21097"/>
    <cellStyle name="Header2 2 2 10 3 2 7" xfId="22915"/>
    <cellStyle name="Header2 2 2 10 3 2 7 2" xfId="22161"/>
    <cellStyle name="Header2 2 2 10 3 2 8" xfId="21585"/>
    <cellStyle name="Header2 2 2 10 3 3" xfId="16102"/>
    <cellStyle name="Header2 2 2 10 3 3 2" xfId="19551"/>
    <cellStyle name="Header2 2 2 10 3 3 2 2" xfId="31368"/>
    <cellStyle name="Header2 2 2 10 3 3 2 2 2" xfId="41367"/>
    <cellStyle name="Header2 2 2 10 3 3 2 3" xfId="27026"/>
    <cellStyle name="Header2 2 2 10 3 3 2 4" xfId="36216"/>
    <cellStyle name="Header2 2 2 10 3 3 3" xfId="20157"/>
    <cellStyle name="Header2 2 2 10 3 3 3 2" xfId="31974"/>
    <cellStyle name="Header2 2 2 10 3 3 3 2 2" xfId="41973"/>
    <cellStyle name="Header2 2 2 10 3 3 3 3" xfId="27632"/>
    <cellStyle name="Header2 2 2 10 3 3 3 4" xfId="36822"/>
    <cellStyle name="Header2 2 2 10 3 3 4" xfId="18032"/>
    <cellStyle name="Header2 2 2 10 3 3 4 2" xfId="29849"/>
    <cellStyle name="Header2 2 2 10 3 3 4 2 2" xfId="39848"/>
    <cellStyle name="Header2 2 2 10 3 3 4 3" xfId="25607"/>
    <cellStyle name="Header2 2 2 10 3 3 4 4" xfId="34697"/>
    <cellStyle name="Header2 2 2 10 3 3 5" xfId="20966"/>
    <cellStyle name="Header2 2 2 10 3 3 5 2" xfId="32783"/>
    <cellStyle name="Header2 2 2 10 3 3 5 2 2" xfId="42782"/>
    <cellStyle name="Header2 2 2 10 3 3 5 3" xfId="37631"/>
    <cellStyle name="Header2 2 2 10 3 3 6" xfId="27919"/>
    <cellStyle name="Header2 2 2 10 3 3 6 2" xfId="37918"/>
    <cellStyle name="Header2 2 2 10 3 3 7" xfId="22206"/>
    <cellStyle name="Header2 2 2 10 3 4" xfId="15821"/>
    <cellStyle name="Header2 2 2 10 3 4 2" xfId="27638"/>
    <cellStyle name="Header2 2 2 10 3 4 2 2" xfId="37637"/>
    <cellStyle name="Header2 2 2 10 3 4 3" xfId="23699"/>
    <cellStyle name="Header2 2 2 10 3 4 4" xfId="32789"/>
    <cellStyle name="Header2 2 2 10 3 5" xfId="16748"/>
    <cellStyle name="Header2 2 2 10 3 5 2" xfId="28565"/>
    <cellStyle name="Header2 2 2 10 3 5 2 2" xfId="38564"/>
    <cellStyle name="Header2 2 2 10 3 5 3" xfId="24323"/>
    <cellStyle name="Header2 2 2 10 3 5 4" xfId="33413"/>
    <cellStyle name="Header2 2 2 10 3 6" xfId="16449"/>
    <cellStyle name="Header2 2 2 10 3 6 2" xfId="28266"/>
    <cellStyle name="Header2 2 2 10 3 6 2 2" xfId="38265"/>
    <cellStyle name="Header2 2 2 10 3 6 3" xfId="24024"/>
    <cellStyle name="Header2 2 2 10 3 6 4" xfId="33114"/>
    <cellStyle name="Header2 2 2 10 3 7" xfId="17036"/>
    <cellStyle name="Header2 2 2 10 3 7 2" xfId="28853"/>
    <cellStyle name="Header2 2 2 10 3 7 2 2" xfId="38852"/>
    <cellStyle name="Header2 2 2 10 3 7 3" xfId="24611"/>
    <cellStyle name="Header2 2 2 10 3 7 4" xfId="33701"/>
    <cellStyle name="Header2 2 2 10 3 8" xfId="17339"/>
    <cellStyle name="Header2 2 2 10 3 8 2" xfId="29156"/>
    <cellStyle name="Header2 2 2 10 3 8 2 2" xfId="39155"/>
    <cellStyle name="Header2 2 2 10 3 8 3" xfId="24914"/>
    <cellStyle name="Header2 2 2 10 3 8 4" xfId="34004"/>
    <cellStyle name="Header2 2 2 10 3 9" xfId="18596"/>
    <cellStyle name="Header2 2 2 10 3 9 2" xfId="30413"/>
    <cellStyle name="Header2 2 2 10 3 9 2 2" xfId="40412"/>
    <cellStyle name="Header2 2 2 10 3 9 3" xfId="26071"/>
    <cellStyle name="Header2 2 2 10 3 9 4" xfId="35261"/>
    <cellStyle name="Header2 2 2 10 4" xfId="7715"/>
    <cellStyle name="Header2 2 2 10 4 10" xfId="18943"/>
    <cellStyle name="Header2 2 2 10 4 10 2" xfId="30760"/>
    <cellStyle name="Header2 2 2 10 4 10 2 2" xfId="40759"/>
    <cellStyle name="Header2 2 2 10 4 10 3" xfId="26418"/>
    <cellStyle name="Header2 2 2 10 4 10 4" xfId="35608"/>
    <cellStyle name="Header2 2 2 10 4 11" xfId="18202"/>
    <cellStyle name="Header2 2 2 10 4 11 2" xfId="30019"/>
    <cellStyle name="Header2 2 2 10 4 11 2 2" xfId="40018"/>
    <cellStyle name="Header2 2 2 10 4 11 3" xfId="34867"/>
    <cellStyle name="Header2 2 2 10 4 12" xfId="23387"/>
    <cellStyle name="Header2 2 2 10 4 12 2" xfId="21928"/>
    <cellStyle name="Header2 2 2 10 4 13" xfId="22781"/>
    <cellStyle name="Header2 2 2 10 4 2" xfId="15522"/>
    <cellStyle name="Header2 2 2 10 4 2 2" xfId="19271"/>
    <cellStyle name="Header2 2 2 10 4 2 2 2" xfId="31088"/>
    <cellStyle name="Header2 2 2 10 4 2 2 2 2" xfId="41087"/>
    <cellStyle name="Header2 2 2 10 4 2 2 3" xfId="26746"/>
    <cellStyle name="Header2 2 2 10 4 2 2 4" xfId="35936"/>
    <cellStyle name="Header2 2 2 10 4 2 3" xfId="19877"/>
    <cellStyle name="Header2 2 2 10 4 2 3 2" xfId="31694"/>
    <cellStyle name="Header2 2 2 10 4 2 3 2 2" xfId="41693"/>
    <cellStyle name="Header2 2 2 10 4 2 3 3" xfId="27352"/>
    <cellStyle name="Header2 2 2 10 4 2 3 4" xfId="36542"/>
    <cellStyle name="Header2 2 2 10 4 2 4" xfId="17931"/>
    <cellStyle name="Header2 2 2 10 4 2 4 2" xfId="29748"/>
    <cellStyle name="Header2 2 2 10 4 2 4 2 2" xfId="39747"/>
    <cellStyle name="Header2 2 2 10 4 2 4 3" xfId="25506"/>
    <cellStyle name="Header2 2 2 10 4 2 4 4" xfId="34596"/>
    <cellStyle name="Header2 2 2 10 4 2 5" xfId="20686"/>
    <cellStyle name="Header2 2 2 10 4 2 5 2" xfId="32503"/>
    <cellStyle name="Header2 2 2 10 4 2 5 2 2" xfId="42502"/>
    <cellStyle name="Header2 2 2 10 4 2 5 3" xfId="37351"/>
    <cellStyle name="Header2 2 2 10 4 2 6" xfId="23400"/>
    <cellStyle name="Header2 2 2 10 4 2 6 2" xfId="21096"/>
    <cellStyle name="Header2 2 2 10 4 2 7" xfId="22914"/>
    <cellStyle name="Header2 2 2 10 4 2 7 2" xfId="22162"/>
    <cellStyle name="Header2 2 2 10 4 2 8" xfId="22330"/>
    <cellStyle name="Header2 2 2 10 4 3" xfId="16103"/>
    <cellStyle name="Header2 2 2 10 4 3 2" xfId="19550"/>
    <cellStyle name="Header2 2 2 10 4 3 2 2" xfId="31367"/>
    <cellStyle name="Header2 2 2 10 4 3 2 2 2" xfId="41366"/>
    <cellStyle name="Header2 2 2 10 4 3 2 3" xfId="27025"/>
    <cellStyle name="Header2 2 2 10 4 3 2 4" xfId="36215"/>
    <cellStyle name="Header2 2 2 10 4 3 3" xfId="20156"/>
    <cellStyle name="Header2 2 2 10 4 3 3 2" xfId="31973"/>
    <cellStyle name="Header2 2 2 10 4 3 3 2 2" xfId="41972"/>
    <cellStyle name="Header2 2 2 10 4 3 3 3" xfId="27631"/>
    <cellStyle name="Header2 2 2 10 4 3 3 4" xfId="36821"/>
    <cellStyle name="Header2 2 2 10 4 3 4" xfId="17743"/>
    <cellStyle name="Header2 2 2 10 4 3 4 2" xfId="29560"/>
    <cellStyle name="Header2 2 2 10 4 3 4 2 2" xfId="39559"/>
    <cellStyle name="Header2 2 2 10 4 3 4 3" xfId="25318"/>
    <cellStyle name="Header2 2 2 10 4 3 4 4" xfId="34408"/>
    <cellStyle name="Header2 2 2 10 4 3 5" xfId="20965"/>
    <cellStyle name="Header2 2 2 10 4 3 5 2" xfId="32782"/>
    <cellStyle name="Header2 2 2 10 4 3 5 2 2" xfId="42781"/>
    <cellStyle name="Header2 2 2 10 4 3 5 3" xfId="37630"/>
    <cellStyle name="Header2 2 2 10 4 3 6" xfId="27920"/>
    <cellStyle name="Header2 2 2 10 4 3 6 2" xfId="37919"/>
    <cellStyle name="Header2 2 2 10 4 3 7" xfId="21431"/>
    <cellStyle name="Header2 2 2 10 4 4" xfId="15822"/>
    <cellStyle name="Header2 2 2 10 4 4 2" xfId="27639"/>
    <cellStyle name="Header2 2 2 10 4 4 2 2" xfId="37638"/>
    <cellStyle name="Header2 2 2 10 4 4 3" xfId="23700"/>
    <cellStyle name="Header2 2 2 10 4 4 4" xfId="32790"/>
    <cellStyle name="Header2 2 2 10 4 5" xfId="16747"/>
    <cellStyle name="Header2 2 2 10 4 5 2" xfId="28564"/>
    <cellStyle name="Header2 2 2 10 4 5 2 2" xfId="38563"/>
    <cellStyle name="Header2 2 2 10 4 5 3" xfId="24322"/>
    <cellStyle name="Header2 2 2 10 4 5 4" xfId="33412"/>
    <cellStyle name="Header2 2 2 10 4 6" xfId="17028"/>
    <cellStyle name="Header2 2 2 10 4 6 2" xfId="28845"/>
    <cellStyle name="Header2 2 2 10 4 6 2 2" xfId="38844"/>
    <cellStyle name="Header2 2 2 10 4 6 3" xfId="24603"/>
    <cellStyle name="Header2 2 2 10 4 6 4" xfId="33693"/>
    <cellStyle name="Header2 2 2 10 4 7" xfId="17037"/>
    <cellStyle name="Header2 2 2 10 4 7 2" xfId="28854"/>
    <cellStyle name="Header2 2 2 10 4 7 2 2" xfId="38853"/>
    <cellStyle name="Header2 2 2 10 4 7 3" xfId="24612"/>
    <cellStyle name="Header2 2 2 10 4 7 4" xfId="33702"/>
    <cellStyle name="Header2 2 2 10 4 8" xfId="17340"/>
    <cellStyle name="Header2 2 2 10 4 8 2" xfId="29157"/>
    <cellStyle name="Header2 2 2 10 4 8 2 2" xfId="39156"/>
    <cellStyle name="Header2 2 2 10 4 8 3" xfId="24915"/>
    <cellStyle name="Header2 2 2 10 4 8 4" xfId="34005"/>
    <cellStyle name="Header2 2 2 10 4 9" xfId="18595"/>
    <cellStyle name="Header2 2 2 10 4 9 2" xfId="30412"/>
    <cellStyle name="Header2 2 2 10 4 9 2 2" xfId="40411"/>
    <cellStyle name="Header2 2 2 10 4 9 3" xfId="26070"/>
    <cellStyle name="Header2 2 2 10 4 9 4" xfId="35260"/>
    <cellStyle name="Header2 2 2 10 5" xfId="15519"/>
    <cellStyle name="Header2 2 2 10 5 2" xfId="19274"/>
    <cellStyle name="Header2 2 2 10 5 2 2" xfId="31091"/>
    <cellStyle name="Header2 2 2 10 5 2 2 2" xfId="41090"/>
    <cellStyle name="Header2 2 2 10 5 2 3" xfId="26749"/>
    <cellStyle name="Header2 2 2 10 5 2 4" xfId="35939"/>
    <cellStyle name="Header2 2 2 10 5 3" xfId="19880"/>
    <cellStyle name="Header2 2 2 10 5 3 2" xfId="31697"/>
    <cellStyle name="Header2 2 2 10 5 3 2 2" xfId="41696"/>
    <cellStyle name="Header2 2 2 10 5 3 3" xfId="27355"/>
    <cellStyle name="Header2 2 2 10 5 3 4" xfId="36545"/>
    <cellStyle name="Header2 2 2 10 5 4" xfId="18126"/>
    <cellStyle name="Header2 2 2 10 5 4 2" xfId="29943"/>
    <cellStyle name="Header2 2 2 10 5 4 2 2" xfId="39942"/>
    <cellStyle name="Header2 2 2 10 5 4 3" xfId="25701"/>
    <cellStyle name="Header2 2 2 10 5 4 4" xfId="34791"/>
    <cellStyle name="Header2 2 2 10 5 5" xfId="20689"/>
    <cellStyle name="Header2 2 2 10 5 5 2" xfId="32506"/>
    <cellStyle name="Header2 2 2 10 5 5 2 2" xfId="42505"/>
    <cellStyle name="Header2 2 2 10 5 5 3" xfId="37354"/>
    <cellStyle name="Header2 2 2 10 5 6" xfId="23397"/>
    <cellStyle name="Header2 2 2 10 5 6 2" xfId="21099"/>
    <cellStyle name="Header2 2 2 10 5 7" xfId="22917"/>
    <cellStyle name="Header2 2 2 10 5 7 2" xfId="22159"/>
    <cellStyle name="Header2 2 2 10 5 8" xfId="22329"/>
    <cellStyle name="Header2 2 2 10 6" xfId="16100"/>
    <cellStyle name="Header2 2 2 10 6 2" xfId="19552"/>
    <cellStyle name="Header2 2 2 10 6 2 2" xfId="31369"/>
    <cellStyle name="Header2 2 2 10 6 2 2 2" xfId="41368"/>
    <cellStyle name="Header2 2 2 10 6 2 3" xfId="27027"/>
    <cellStyle name="Header2 2 2 10 6 2 4" xfId="36217"/>
    <cellStyle name="Header2 2 2 10 6 3" xfId="20158"/>
    <cellStyle name="Header2 2 2 10 6 3 2" xfId="31975"/>
    <cellStyle name="Header2 2 2 10 6 3 2 2" xfId="41974"/>
    <cellStyle name="Header2 2 2 10 6 3 3" xfId="27633"/>
    <cellStyle name="Header2 2 2 10 6 3 4" xfId="36823"/>
    <cellStyle name="Header2 2 2 10 6 4" xfId="18031"/>
    <cellStyle name="Header2 2 2 10 6 4 2" xfId="29848"/>
    <cellStyle name="Header2 2 2 10 6 4 2 2" xfId="39847"/>
    <cellStyle name="Header2 2 2 10 6 4 3" xfId="25606"/>
    <cellStyle name="Header2 2 2 10 6 4 4" xfId="34696"/>
    <cellStyle name="Header2 2 2 10 6 5" xfId="20967"/>
    <cellStyle name="Header2 2 2 10 6 5 2" xfId="32784"/>
    <cellStyle name="Header2 2 2 10 6 5 2 2" xfId="42783"/>
    <cellStyle name="Header2 2 2 10 6 5 3" xfId="37632"/>
    <cellStyle name="Header2 2 2 10 6 6" xfId="27917"/>
    <cellStyle name="Header2 2 2 10 6 6 2" xfId="37916"/>
    <cellStyle name="Header2 2 2 10 6 7" xfId="21430"/>
    <cellStyle name="Header2 2 2 10 7" xfId="15820"/>
    <cellStyle name="Header2 2 2 10 7 2" xfId="27637"/>
    <cellStyle name="Header2 2 2 10 7 2 2" xfId="37636"/>
    <cellStyle name="Header2 2 2 10 7 3" xfId="23698"/>
    <cellStyle name="Header2 2 2 10 7 4" xfId="32788"/>
    <cellStyle name="Header2 2 2 10 8" xfId="16750"/>
    <cellStyle name="Header2 2 2 10 8 2" xfId="28567"/>
    <cellStyle name="Header2 2 2 10 8 2 2" xfId="38566"/>
    <cellStyle name="Header2 2 2 10 8 3" xfId="24325"/>
    <cellStyle name="Header2 2 2 10 8 4" xfId="33415"/>
    <cellStyle name="Header2 2 2 10 9" xfId="16450"/>
    <cellStyle name="Header2 2 2 10 9 2" xfId="28267"/>
    <cellStyle name="Header2 2 2 10 9 2 2" xfId="38266"/>
    <cellStyle name="Header2 2 2 10 9 3" xfId="24025"/>
    <cellStyle name="Header2 2 2 10 9 4" xfId="33115"/>
    <cellStyle name="Header2 2 2 11" xfId="7716"/>
    <cellStyle name="Header2 2 2 11 10" xfId="17038"/>
    <cellStyle name="Header2 2 2 11 10 2" xfId="28855"/>
    <cellStyle name="Header2 2 2 11 10 2 2" xfId="38854"/>
    <cellStyle name="Header2 2 2 11 10 3" xfId="24613"/>
    <cellStyle name="Header2 2 2 11 10 4" xfId="33703"/>
    <cellStyle name="Header2 2 2 11 11" xfId="17341"/>
    <cellStyle name="Header2 2 2 11 11 2" xfId="29158"/>
    <cellStyle name="Header2 2 2 11 11 2 2" xfId="39157"/>
    <cellStyle name="Header2 2 2 11 11 3" xfId="24916"/>
    <cellStyle name="Header2 2 2 11 11 4" xfId="34006"/>
    <cellStyle name="Header2 2 2 11 12" xfId="18594"/>
    <cellStyle name="Header2 2 2 11 12 2" xfId="30411"/>
    <cellStyle name="Header2 2 2 11 12 2 2" xfId="40410"/>
    <cellStyle name="Header2 2 2 11 12 3" xfId="26069"/>
    <cellStyle name="Header2 2 2 11 12 4" xfId="35259"/>
    <cellStyle name="Header2 2 2 11 13" xfId="18942"/>
    <cellStyle name="Header2 2 2 11 13 2" xfId="30759"/>
    <cellStyle name="Header2 2 2 11 13 2 2" xfId="40758"/>
    <cellStyle name="Header2 2 2 11 13 3" xfId="26417"/>
    <cellStyle name="Header2 2 2 11 13 4" xfId="35607"/>
    <cellStyle name="Header2 2 2 11 14" xfId="20257"/>
    <cellStyle name="Header2 2 2 11 14 2" xfId="32074"/>
    <cellStyle name="Header2 2 2 11 14 2 2" xfId="42073"/>
    <cellStyle name="Header2 2 2 11 14 3" xfId="36922"/>
    <cellStyle name="Header2 2 2 11 15" xfId="23386"/>
    <cellStyle name="Header2 2 2 11 15 2" xfId="21107"/>
    <cellStyle name="Header2 2 2 11 16" xfId="22780"/>
    <cellStyle name="Header2 2 2 11 2" xfId="7717"/>
    <cellStyle name="Header2 2 2 11 2 10" xfId="18846"/>
    <cellStyle name="Header2 2 2 11 2 10 2" xfId="30663"/>
    <cellStyle name="Header2 2 2 11 2 10 2 2" xfId="40662"/>
    <cellStyle name="Header2 2 2 11 2 10 3" xfId="26321"/>
    <cellStyle name="Header2 2 2 11 2 10 4" xfId="35511"/>
    <cellStyle name="Header2 2 2 11 2 11" xfId="20354"/>
    <cellStyle name="Header2 2 2 11 2 11 2" xfId="32171"/>
    <cellStyle name="Header2 2 2 11 2 11 2 2" xfId="42170"/>
    <cellStyle name="Header2 2 2 11 2 11 3" xfId="37019"/>
    <cellStyle name="Header2 2 2 11 2 12" xfId="23385"/>
    <cellStyle name="Header2 2 2 11 2 12 2" xfId="21929"/>
    <cellStyle name="Header2 2 2 11 2 13" xfId="22779"/>
    <cellStyle name="Header2 2 2 11 2 2" xfId="15524"/>
    <cellStyle name="Header2 2 2 11 2 2 2" xfId="19269"/>
    <cellStyle name="Header2 2 2 11 2 2 2 2" xfId="31086"/>
    <cellStyle name="Header2 2 2 11 2 2 2 2 2" xfId="41085"/>
    <cellStyle name="Header2 2 2 11 2 2 2 3" xfId="26744"/>
    <cellStyle name="Header2 2 2 11 2 2 2 4" xfId="35934"/>
    <cellStyle name="Header2 2 2 11 2 2 3" xfId="19875"/>
    <cellStyle name="Header2 2 2 11 2 2 3 2" xfId="31692"/>
    <cellStyle name="Header2 2 2 11 2 2 3 2 2" xfId="41691"/>
    <cellStyle name="Header2 2 2 11 2 2 3 3" xfId="27350"/>
    <cellStyle name="Header2 2 2 11 2 2 3 4" xfId="36540"/>
    <cellStyle name="Header2 2 2 11 2 2 4" xfId="18127"/>
    <cellStyle name="Header2 2 2 11 2 2 4 2" xfId="29944"/>
    <cellStyle name="Header2 2 2 11 2 2 4 2 2" xfId="39943"/>
    <cellStyle name="Header2 2 2 11 2 2 4 3" xfId="25702"/>
    <cellStyle name="Header2 2 2 11 2 2 4 4" xfId="34792"/>
    <cellStyle name="Header2 2 2 11 2 2 5" xfId="20684"/>
    <cellStyle name="Header2 2 2 11 2 2 5 2" xfId="32501"/>
    <cellStyle name="Header2 2 2 11 2 2 5 2 2" xfId="42500"/>
    <cellStyle name="Header2 2 2 11 2 2 5 3" xfId="37349"/>
    <cellStyle name="Header2 2 2 11 2 2 6" xfId="23402"/>
    <cellStyle name="Header2 2 2 11 2 2 6 2" xfId="21094"/>
    <cellStyle name="Header2 2 2 11 2 2 7" xfId="22912"/>
    <cellStyle name="Header2 2 2 11 2 2 7 2" xfId="22164"/>
    <cellStyle name="Header2 2 2 11 2 2 8" xfId="22331"/>
    <cellStyle name="Header2 2 2 11 2 3" xfId="16105"/>
    <cellStyle name="Header2 2 2 11 2 3 2" xfId="19522"/>
    <cellStyle name="Header2 2 2 11 2 3 2 2" xfId="31339"/>
    <cellStyle name="Header2 2 2 11 2 3 2 2 2" xfId="41338"/>
    <cellStyle name="Header2 2 2 11 2 3 2 3" xfId="26997"/>
    <cellStyle name="Header2 2 2 11 2 3 2 4" xfId="36187"/>
    <cellStyle name="Header2 2 2 11 2 3 3" xfId="20128"/>
    <cellStyle name="Header2 2 2 11 2 3 3 2" xfId="31945"/>
    <cellStyle name="Header2 2 2 11 2 3 3 2 2" xfId="41944"/>
    <cellStyle name="Header2 2 2 11 2 3 3 3" xfId="27603"/>
    <cellStyle name="Header2 2 2 11 2 3 3 4" xfId="36793"/>
    <cellStyle name="Header2 2 2 11 2 3 4" xfId="17876"/>
    <cellStyle name="Header2 2 2 11 2 3 4 2" xfId="29693"/>
    <cellStyle name="Header2 2 2 11 2 3 4 2 2" xfId="39692"/>
    <cellStyle name="Header2 2 2 11 2 3 4 3" xfId="25451"/>
    <cellStyle name="Header2 2 2 11 2 3 4 4" xfId="34541"/>
    <cellStyle name="Header2 2 2 11 2 3 5" xfId="20937"/>
    <cellStyle name="Header2 2 2 11 2 3 5 2" xfId="32754"/>
    <cellStyle name="Header2 2 2 11 2 3 5 2 2" xfId="42753"/>
    <cellStyle name="Header2 2 2 11 2 3 5 3" xfId="37602"/>
    <cellStyle name="Header2 2 2 11 2 3 6" xfId="27922"/>
    <cellStyle name="Header2 2 2 11 2 3 6 2" xfId="37921"/>
    <cellStyle name="Header2 2 2 11 2 3 7" xfId="21447"/>
    <cellStyle name="Header2 2 2 11 2 4" xfId="15872"/>
    <cellStyle name="Header2 2 2 11 2 4 2" xfId="27689"/>
    <cellStyle name="Header2 2 2 11 2 4 2 2" xfId="37688"/>
    <cellStyle name="Header2 2 2 11 2 4 3" xfId="23750"/>
    <cellStyle name="Header2 2 2 11 2 4 4" xfId="32840"/>
    <cellStyle name="Header2 2 2 11 2 5" xfId="16745"/>
    <cellStyle name="Header2 2 2 11 2 5 2" xfId="28562"/>
    <cellStyle name="Header2 2 2 11 2 5 2 2" xfId="38561"/>
    <cellStyle name="Header2 2 2 11 2 5 3" xfId="24320"/>
    <cellStyle name="Header2 2 2 11 2 5 4" xfId="33410"/>
    <cellStyle name="Header2 2 2 11 2 6" xfId="16998"/>
    <cellStyle name="Header2 2 2 11 2 6 2" xfId="28815"/>
    <cellStyle name="Header2 2 2 11 2 6 2 2" xfId="38814"/>
    <cellStyle name="Header2 2 2 11 2 6 3" xfId="24573"/>
    <cellStyle name="Header2 2 2 11 2 6 4" xfId="33663"/>
    <cellStyle name="Header2 2 2 11 2 7" xfId="17039"/>
    <cellStyle name="Header2 2 2 11 2 7 2" xfId="28856"/>
    <cellStyle name="Header2 2 2 11 2 7 2 2" xfId="38855"/>
    <cellStyle name="Header2 2 2 11 2 7 3" xfId="24614"/>
    <cellStyle name="Header2 2 2 11 2 7 4" xfId="33704"/>
    <cellStyle name="Header2 2 2 11 2 8" xfId="17342"/>
    <cellStyle name="Header2 2 2 11 2 8 2" xfId="29159"/>
    <cellStyle name="Header2 2 2 11 2 8 2 2" xfId="39158"/>
    <cellStyle name="Header2 2 2 11 2 8 3" xfId="24917"/>
    <cellStyle name="Header2 2 2 11 2 8 4" xfId="34007"/>
    <cellStyle name="Header2 2 2 11 2 9" xfId="18593"/>
    <cellStyle name="Header2 2 2 11 2 9 2" xfId="30410"/>
    <cellStyle name="Header2 2 2 11 2 9 2 2" xfId="40409"/>
    <cellStyle name="Header2 2 2 11 2 9 3" xfId="26068"/>
    <cellStyle name="Header2 2 2 11 2 9 4" xfId="35258"/>
    <cellStyle name="Header2 2 2 11 3" xfId="7718"/>
    <cellStyle name="Header2 2 2 11 3 10" xfId="18941"/>
    <cellStyle name="Header2 2 2 11 3 10 2" xfId="30758"/>
    <cellStyle name="Header2 2 2 11 3 10 2 2" xfId="40757"/>
    <cellStyle name="Header2 2 2 11 3 10 3" xfId="26416"/>
    <cellStyle name="Header2 2 2 11 3 10 4" xfId="35606"/>
    <cellStyle name="Header2 2 2 11 3 11" xfId="18203"/>
    <cellStyle name="Header2 2 2 11 3 11 2" xfId="30020"/>
    <cellStyle name="Header2 2 2 11 3 11 2 2" xfId="40019"/>
    <cellStyle name="Header2 2 2 11 3 11 3" xfId="34868"/>
    <cellStyle name="Header2 2 2 11 3 12" xfId="23384"/>
    <cellStyle name="Header2 2 2 11 3 12 2" xfId="21108"/>
    <cellStyle name="Header2 2 2 11 3 13" xfId="22778"/>
    <cellStyle name="Header2 2 2 11 3 2" xfId="15525"/>
    <cellStyle name="Header2 2 2 11 3 2 2" xfId="19268"/>
    <cellStyle name="Header2 2 2 11 3 2 2 2" xfId="31085"/>
    <cellStyle name="Header2 2 2 11 3 2 2 2 2" xfId="41084"/>
    <cellStyle name="Header2 2 2 11 3 2 2 3" xfId="26743"/>
    <cellStyle name="Header2 2 2 11 3 2 2 4" xfId="35933"/>
    <cellStyle name="Header2 2 2 11 3 2 3" xfId="19874"/>
    <cellStyle name="Header2 2 2 11 3 2 3 2" xfId="31691"/>
    <cellStyle name="Header2 2 2 11 3 2 3 2 2" xfId="41690"/>
    <cellStyle name="Header2 2 2 11 3 2 3 3" xfId="27349"/>
    <cellStyle name="Header2 2 2 11 3 2 3 4" xfId="36539"/>
    <cellStyle name="Header2 2 2 11 3 2 4" xfId="17932"/>
    <cellStyle name="Header2 2 2 11 3 2 4 2" xfId="29749"/>
    <cellStyle name="Header2 2 2 11 3 2 4 2 2" xfId="39748"/>
    <cellStyle name="Header2 2 2 11 3 2 4 3" xfId="25507"/>
    <cellStyle name="Header2 2 2 11 3 2 4 4" xfId="34597"/>
    <cellStyle name="Header2 2 2 11 3 2 5" xfId="20683"/>
    <cellStyle name="Header2 2 2 11 3 2 5 2" xfId="32500"/>
    <cellStyle name="Header2 2 2 11 3 2 5 2 2" xfId="42499"/>
    <cellStyle name="Header2 2 2 11 3 2 5 3" xfId="37348"/>
    <cellStyle name="Header2 2 2 11 3 2 6" xfId="23403"/>
    <cellStyle name="Header2 2 2 11 3 2 6 2" xfId="21093"/>
    <cellStyle name="Header2 2 2 11 3 2 7" xfId="22911"/>
    <cellStyle name="Header2 2 2 11 3 2 7 2" xfId="22165"/>
    <cellStyle name="Header2 2 2 11 3 2 8" xfId="21587"/>
    <cellStyle name="Header2 2 2 11 3 3" xfId="16106"/>
    <cellStyle name="Header2 2 2 11 3 3 2" xfId="19548"/>
    <cellStyle name="Header2 2 2 11 3 3 2 2" xfId="31365"/>
    <cellStyle name="Header2 2 2 11 3 3 2 2 2" xfId="41364"/>
    <cellStyle name="Header2 2 2 11 3 3 2 3" xfId="27023"/>
    <cellStyle name="Header2 2 2 11 3 3 2 4" xfId="36213"/>
    <cellStyle name="Header2 2 2 11 3 3 3" xfId="20154"/>
    <cellStyle name="Header2 2 2 11 3 3 3 2" xfId="31971"/>
    <cellStyle name="Header2 2 2 11 3 3 3 2 2" xfId="41970"/>
    <cellStyle name="Header2 2 2 11 3 3 3 3" xfId="27629"/>
    <cellStyle name="Header2 2 2 11 3 3 3 4" xfId="36819"/>
    <cellStyle name="Header2 2 2 11 3 3 4" xfId="18033"/>
    <cellStyle name="Header2 2 2 11 3 3 4 2" xfId="29850"/>
    <cellStyle name="Header2 2 2 11 3 3 4 2 2" xfId="39849"/>
    <cellStyle name="Header2 2 2 11 3 3 4 3" xfId="25608"/>
    <cellStyle name="Header2 2 2 11 3 3 4 4" xfId="34698"/>
    <cellStyle name="Header2 2 2 11 3 3 5" xfId="20963"/>
    <cellStyle name="Header2 2 2 11 3 3 5 2" xfId="32780"/>
    <cellStyle name="Header2 2 2 11 3 3 5 2 2" xfId="42779"/>
    <cellStyle name="Header2 2 2 11 3 3 5 3" xfId="37628"/>
    <cellStyle name="Header2 2 2 11 3 3 6" xfId="27923"/>
    <cellStyle name="Header2 2 2 11 3 3 6 2" xfId="37922"/>
    <cellStyle name="Header2 2 2 11 3 3 7" xfId="21433"/>
    <cellStyle name="Header2 2 2 11 3 4" xfId="15823"/>
    <cellStyle name="Header2 2 2 11 3 4 2" xfId="27640"/>
    <cellStyle name="Header2 2 2 11 3 4 2 2" xfId="37639"/>
    <cellStyle name="Header2 2 2 11 3 4 3" xfId="23701"/>
    <cellStyle name="Header2 2 2 11 3 4 4" xfId="32791"/>
    <cellStyle name="Header2 2 2 11 3 5" xfId="16744"/>
    <cellStyle name="Header2 2 2 11 3 5 2" xfId="28561"/>
    <cellStyle name="Header2 2 2 11 3 5 2 2" xfId="38560"/>
    <cellStyle name="Header2 2 2 11 3 5 3" xfId="24319"/>
    <cellStyle name="Header2 2 2 11 3 5 4" xfId="33409"/>
    <cellStyle name="Header2 2 2 11 3 6" xfId="17027"/>
    <cellStyle name="Header2 2 2 11 3 6 2" xfId="28844"/>
    <cellStyle name="Header2 2 2 11 3 6 2 2" xfId="38843"/>
    <cellStyle name="Header2 2 2 11 3 6 3" xfId="24602"/>
    <cellStyle name="Header2 2 2 11 3 6 4" xfId="33692"/>
    <cellStyle name="Header2 2 2 11 3 7" xfId="17040"/>
    <cellStyle name="Header2 2 2 11 3 7 2" xfId="28857"/>
    <cellStyle name="Header2 2 2 11 3 7 2 2" xfId="38856"/>
    <cellStyle name="Header2 2 2 11 3 7 3" xfId="24615"/>
    <cellStyle name="Header2 2 2 11 3 7 4" xfId="33705"/>
    <cellStyle name="Header2 2 2 11 3 8" xfId="17343"/>
    <cellStyle name="Header2 2 2 11 3 8 2" xfId="29160"/>
    <cellStyle name="Header2 2 2 11 3 8 2 2" xfId="39159"/>
    <cellStyle name="Header2 2 2 11 3 8 3" xfId="24918"/>
    <cellStyle name="Header2 2 2 11 3 8 4" xfId="34008"/>
    <cellStyle name="Header2 2 2 11 3 9" xfId="18592"/>
    <cellStyle name="Header2 2 2 11 3 9 2" xfId="30409"/>
    <cellStyle name="Header2 2 2 11 3 9 2 2" xfId="40408"/>
    <cellStyle name="Header2 2 2 11 3 9 3" xfId="26067"/>
    <cellStyle name="Header2 2 2 11 3 9 4" xfId="35257"/>
    <cellStyle name="Header2 2 2 11 4" xfId="7719"/>
    <cellStyle name="Header2 2 2 11 4 10" xfId="18845"/>
    <cellStyle name="Header2 2 2 11 4 10 2" xfId="30662"/>
    <cellStyle name="Header2 2 2 11 4 10 2 2" xfId="40661"/>
    <cellStyle name="Header2 2 2 11 4 10 3" xfId="26320"/>
    <cellStyle name="Header2 2 2 11 4 10 4" xfId="35510"/>
    <cellStyle name="Header2 2 2 11 4 11" xfId="20256"/>
    <cellStyle name="Header2 2 2 11 4 11 2" xfId="32073"/>
    <cellStyle name="Header2 2 2 11 4 11 2 2" xfId="42072"/>
    <cellStyle name="Header2 2 2 11 4 11 3" xfId="36921"/>
    <cellStyle name="Header2 2 2 11 4 12" xfId="23383"/>
    <cellStyle name="Header2 2 2 11 4 12 2" xfId="21930"/>
    <cellStyle name="Header2 2 2 11 4 13" xfId="22777"/>
    <cellStyle name="Header2 2 2 11 4 2" xfId="15526"/>
    <cellStyle name="Header2 2 2 11 4 2 2" xfId="19267"/>
    <cellStyle name="Header2 2 2 11 4 2 2 2" xfId="31084"/>
    <cellStyle name="Header2 2 2 11 4 2 2 2 2" xfId="41083"/>
    <cellStyle name="Header2 2 2 11 4 2 2 3" xfId="26742"/>
    <cellStyle name="Header2 2 2 11 4 2 2 4" xfId="35932"/>
    <cellStyle name="Header2 2 2 11 4 2 3" xfId="19873"/>
    <cellStyle name="Header2 2 2 11 4 2 3 2" xfId="31690"/>
    <cellStyle name="Header2 2 2 11 4 2 3 2 2" xfId="41689"/>
    <cellStyle name="Header2 2 2 11 4 2 3 3" xfId="27348"/>
    <cellStyle name="Header2 2 2 11 4 2 3 4" xfId="36538"/>
    <cellStyle name="Header2 2 2 11 4 2 4" xfId="17672"/>
    <cellStyle name="Header2 2 2 11 4 2 4 2" xfId="29489"/>
    <cellStyle name="Header2 2 2 11 4 2 4 2 2" xfId="39488"/>
    <cellStyle name="Header2 2 2 11 4 2 4 3" xfId="25247"/>
    <cellStyle name="Header2 2 2 11 4 2 4 4" xfId="34337"/>
    <cellStyle name="Header2 2 2 11 4 2 5" xfId="20682"/>
    <cellStyle name="Header2 2 2 11 4 2 5 2" xfId="32499"/>
    <cellStyle name="Header2 2 2 11 4 2 5 2 2" xfId="42498"/>
    <cellStyle name="Header2 2 2 11 4 2 5 3" xfId="37347"/>
    <cellStyle name="Header2 2 2 11 4 2 6" xfId="23404"/>
    <cellStyle name="Header2 2 2 11 4 2 6 2" xfId="21092"/>
    <cellStyle name="Header2 2 2 11 4 2 7" xfId="22910"/>
    <cellStyle name="Header2 2 2 11 4 2 7 2" xfId="22166"/>
    <cellStyle name="Header2 2 2 11 4 2 8" xfId="21588"/>
    <cellStyle name="Header2 2 2 11 4 3" xfId="16107"/>
    <cellStyle name="Header2 2 2 11 4 3 2" xfId="19521"/>
    <cellStyle name="Header2 2 2 11 4 3 2 2" xfId="31338"/>
    <cellStyle name="Header2 2 2 11 4 3 2 2 2" xfId="41337"/>
    <cellStyle name="Header2 2 2 11 4 3 2 3" xfId="26996"/>
    <cellStyle name="Header2 2 2 11 4 3 2 4" xfId="36186"/>
    <cellStyle name="Header2 2 2 11 4 3 3" xfId="20127"/>
    <cellStyle name="Header2 2 2 11 4 3 3 2" xfId="31944"/>
    <cellStyle name="Header2 2 2 11 4 3 3 2 2" xfId="41943"/>
    <cellStyle name="Header2 2 2 11 4 3 3 3" xfId="27602"/>
    <cellStyle name="Header2 2 2 11 4 3 3 4" xfId="36792"/>
    <cellStyle name="Header2 2 2 11 4 3 4" xfId="17884"/>
    <cellStyle name="Header2 2 2 11 4 3 4 2" xfId="29701"/>
    <cellStyle name="Header2 2 2 11 4 3 4 2 2" xfId="39700"/>
    <cellStyle name="Header2 2 2 11 4 3 4 3" xfId="25459"/>
    <cellStyle name="Header2 2 2 11 4 3 4 4" xfId="34549"/>
    <cellStyle name="Header2 2 2 11 4 3 5" xfId="20936"/>
    <cellStyle name="Header2 2 2 11 4 3 5 2" xfId="32753"/>
    <cellStyle name="Header2 2 2 11 4 3 5 2 2" xfId="42752"/>
    <cellStyle name="Header2 2 2 11 4 3 5 3" xfId="37601"/>
    <cellStyle name="Header2 2 2 11 4 3 6" xfId="27924"/>
    <cellStyle name="Header2 2 2 11 4 3 6 2" xfId="37923"/>
    <cellStyle name="Header2 2 2 11 4 3 7" xfId="21448"/>
    <cellStyle name="Header2 2 2 11 4 4" xfId="15873"/>
    <cellStyle name="Header2 2 2 11 4 4 2" xfId="27690"/>
    <cellStyle name="Header2 2 2 11 4 4 2 2" xfId="37689"/>
    <cellStyle name="Header2 2 2 11 4 4 3" xfId="23751"/>
    <cellStyle name="Header2 2 2 11 4 4 4" xfId="32841"/>
    <cellStyle name="Header2 2 2 11 4 5" xfId="16743"/>
    <cellStyle name="Header2 2 2 11 4 5 2" xfId="28560"/>
    <cellStyle name="Header2 2 2 11 4 5 2 2" xfId="38559"/>
    <cellStyle name="Header2 2 2 11 4 5 3" xfId="24318"/>
    <cellStyle name="Header2 2 2 11 4 5 4" xfId="33408"/>
    <cellStyle name="Header2 2 2 11 4 6" xfId="16997"/>
    <cellStyle name="Header2 2 2 11 4 6 2" xfId="28814"/>
    <cellStyle name="Header2 2 2 11 4 6 2 2" xfId="38813"/>
    <cellStyle name="Header2 2 2 11 4 6 3" xfId="24572"/>
    <cellStyle name="Header2 2 2 11 4 6 4" xfId="33662"/>
    <cellStyle name="Header2 2 2 11 4 7" xfId="17041"/>
    <cellStyle name="Header2 2 2 11 4 7 2" xfId="28858"/>
    <cellStyle name="Header2 2 2 11 4 7 2 2" xfId="38857"/>
    <cellStyle name="Header2 2 2 11 4 7 3" xfId="24616"/>
    <cellStyle name="Header2 2 2 11 4 7 4" xfId="33706"/>
    <cellStyle name="Header2 2 2 11 4 8" xfId="17344"/>
    <cellStyle name="Header2 2 2 11 4 8 2" xfId="29161"/>
    <cellStyle name="Header2 2 2 11 4 8 2 2" xfId="39160"/>
    <cellStyle name="Header2 2 2 11 4 8 3" xfId="24919"/>
    <cellStyle name="Header2 2 2 11 4 8 4" xfId="34009"/>
    <cellStyle name="Header2 2 2 11 4 9" xfId="18591"/>
    <cellStyle name="Header2 2 2 11 4 9 2" xfId="30408"/>
    <cellStyle name="Header2 2 2 11 4 9 2 2" xfId="40407"/>
    <cellStyle name="Header2 2 2 11 4 9 3" xfId="26066"/>
    <cellStyle name="Header2 2 2 11 4 9 4" xfId="35256"/>
    <cellStyle name="Header2 2 2 11 5" xfId="15523"/>
    <cellStyle name="Header2 2 2 11 5 2" xfId="19270"/>
    <cellStyle name="Header2 2 2 11 5 2 2" xfId="31087"/>
    <cellStyle name="Header2 2 2 11 5 2 2 2" xfId="41086"/>
    <cellStyle name="Header2 2 2 11 5 2 3" xfId="26745"/>
    <cellStyle name="Header2 2 2 11 5 2 4" xfId="35935"/>
    <cellStyle name="Header2 2 2 11 5 3" xfId="19876"/>
    <cellStyle name="Header2 2 2 11 5 3 2" xfId="31693"/>
    <cellStyle name="Header2 2 2 11 5 3 2 2" xfId="41692"/>
    <cellStyle name="Header2 2 2 11 5 3 3" xfId="27351"/>
    <cellStyle name="Header2 2 2 11 5 3 4" xfId="36541"/>
    <cellStyle name="Header2 2 2 11 5 4" xfId="17671"/>
    <cellStyle name="Header2 2 2 11 5 4 2" xfId="29488"/>
    <cellStyle name="Header2 2 2 11 5 4 2 2" xfId="39487"/>
    <cellStyle name="Header2 2 2 11 5 4 3" xfId="25246"/>
    <cellStyle name="Header2 2 2 11 5 4 4" xfId="34336"/>
    <cellStyle name="Header2 2 2 11 5 5" xfId="20685"/>
    <cellStyle name="Header2 2 2 11 5 5 2" xfId="32502"/>
    <cellStyle name="Header2 2 2 11 5 5 2 2" xfId="42501"/>
    <cellStyle name="Header2 2 2 11 5 5 3" xfId="37350"/>
    <cellStyle name="Header2 2 2 11 5 6" xfId="23401"/>
    <cellStyle name="Header2 2 2 11 5 6 2" xfId="21095"/>
    <cellStyle name="Header2 2 2 11 5 7" xfId="22913"/>
    <cellStyle name="Header2 2 2 11 5 7 2" xfId="22163"/>
    <cellStyle name="Header2 2 2 11 5 8" xfId="21586"/>
    <cellStyle name="Header2 2 2 11 6" xfId="16104"/>
    <cellStyle name="Header2 2 2 11 6 2" xfId="19549"/>
    <cellStyle name="Header2 2 2 11 6 2 2" xfId="31366"/>
    <cellStyle name="Header2 2 2 11 6 2 2 2" xfId="41365"/>
    <cellStyle name="Header2 2 2 11 6 2 3" xfId="27024"/>
    <cellStyle name="Header2 2 2 11 6 2 4" xfId="36214"/>
    <cellStyle name="Header2 2 2 11 6 3" xfId="20155"/>
    <cellStyle name="Header2 2 2 11 6 3 2" xfId="31972"/>
    <cellStyle name="Header2 2 2 11 6 3 2 2" xfId="41971"/>
    <cellStyle name="Header2 2 2 11 6 3 3" xfId="27630"/>
    <cellStyle name="Header2 2 2 11 6 3 4" xfId="36820"/>
    <cellStyle name="Header2 2 2 11 6 4" xfId="17744"/>
    <cellStyle name="Header2 2 2 11 6 4 2" xfId="29561"/>
    <cellStyle name="Header2 2 2 11 6 4 2 2" xfId="39560"/>
    <cellStyle name="Header2 2 2 11 6 4 3" xfId="25319"/>
    <cellStyle name="Header2 2 2 11 6 4 4" xfId="34409"/>
    <cellStyle name="Header2 2 2 11 6 5" xfId="20964"/>
    <cellStyle name="Header2 2 2 11 6 5 2" xfId="32781"/>
    <cellStyle name="Header2 2 2 11 6 5 2 2" xfId="42780"/>
    <cellStyle name="Header2 2 2 11 6 5 3" xfId="37629"/>
    <cellStyle name="Header2 2 2 11 6 6" xfId="27921"/>
    <cellStyle name="Header2 2 2 11 6 6 2" xfId="37920"/>
    <cellStyle name="Header2 2 2 11 6 7" xfId="21432"/>
    <cellStyle name="Header2 2 2 11 7" xfId="15859"/>
    <cellStyle name="Header2 2 2 11 7 2" xfId="27676"/>
    <cellStyle name="Header2 2 2 11 7 2 2" xfId="37675"/>
    <cellStyle name="Header2 2 2 11 7 3" xfId="23737"/>
    <cellStyle name="Header2 2 2 11 7 4" xfId="32827"/>
    <cellStyle name="Header2 2 2 11 8" xfId="16746"/>
    <cellStyle name="Header2 2 2 11 8 2" xfId="28563"/>
    <cellStyle name="Header2 2 2 11 8 2 2" xfId="38562"/>
    <cellStyle name="Header2 2 2 11 8 3" xfId="24321"/>
    <cellStyle name="Header2 2 2 11 8 4" xfId="33411"/>
    <cellStyle name="Header2 2 2 11 9" xfId="16448"/>
    <cellStyle name="Header2 2 2 11 9 2" xfId="28265"/>
    <cellStyle name="Header2 2 2 11 9 2 2" xfId="38264"/>
    <cellStyle name="Header2 2 2 11 9 3" xfId="24023"/>
    <cellStyle name="Header2 2 2 11 9 4" xfId="33113"/>
    <cellStyle name="Header2 2 2 12" xfId="7720"/>
    <cellStyle name="Header2 2 2 12 10" xfId="17875"/>
    <cellStyle name="Header2 2 2 12 10 2" xfId="29692"/>
    <cellStyle name="Header2 2 2 12 10 2 2" xfId="39691"/>
    <cellStyle name="Header2 2 2 12 10 3" xfId="25450"/>
    <cellStyle name="Header2 2 2 12 10 4" xfId="34540"/>
    <cellStyle name="Header2 2 2 12 11" xfId="20353"/>
    <cellStyle name="Header2 2 2 12 11 2" xfId="32170"/>
    <cellStyle name="Header2 2 2 12 11 2 2" xfId="42169"/>
    <cellStyle name="Header2 2 2 12 11 3" xfId="37018"/>
    <cellStyle name="Header2 2 2 12 12" xfId="23382"/>
    <cellStyle name="Header2 2 2 12 12 2" xfId="21931"/>
    <cellStyle name="Header2 2 2 12 13" xfId="22776"/>
    <cellStyle name="Header2 2 2 12 2" xfId="15527"/>
    <cellStyle name="Header2 2 2 12 2 2" xfId="19266"/>
    <cellStyle name="Header2 2 2 12 2 2 2" xfId="31083"/>
    <cellStyle name="Header2 2 2 12 2 2 2 2" xfId="41082"/>
    <cellStyle name="Header2 2 2 12 2 2 3" xfId="26741"/>
    <cellStyle name="Header2 2 2 12 2 2 4" xfId="35931"/>
    <cellStyle name="Header2 2 2 12 2 3" xfId="19872"/>
    <cellStyle name="Header2 2 2 12 2 3 2" xfId="31689"/>
    <cellStyle name="Header2 2 2 12 2 3 2 2" xfId="41688"/>
    <cellStyle name="Header2 2 2 12 2 3 3" xfId="27347"/>
    <cellStyle name="Header2 2 2 12 2 3 4" xfId="36537"/>
    <cellStyle name="Header2 2 2 12 2 4" xfId="17673"/>
    <cellStyle name="Header2 2 2 12 2 4 2" xfId="29490"/>
    <cellStyle name="Header2 2 2 12 2 4 2 2" xfId="39489"/>
    <cellStyle name="Header2 2 2 12 2 4 3" xfId="25248"/>
    <cellStyle name="Header2 2 2 12 2 4 4" xfId="34338"/>
    <cellStyle name="Header2 2 2 12 2 5" xfId="20681"/>
    <cellStyle name="Header2 2 2 12 2 5 2" xfId="32498"/>
    <cellStyle name="Header2 2 2 12 2 5 2 2" xfId="42497"/>
    <cellStyle name="Header2 2 2 12 2 5 3" xfId="37346"/>
    <cellStyle name="Header2 2 2 12 2 6" xfId="23405"/>
    <cellStyle name="Header2 2 2 12 2 6 2" xfId="21925"/>
    <cellStyle name="Header2 2 2 12 2 7" xfId="23089"/>
    <cellStyle name="Header2 2 2 12 2 7 2" xfId="22050"/>
    <cellStyle name="Header2 2 2 12 2 8" xfId="21589"/>
    <cellStyle name="Header2 2 2 12 3" xfId="16108"/>
    <cellStyle name="Header2 2 2 12 3 2" xfId="18974"/>
    <cellStyle name="Header2 2 2 12 3 2 2" xfId="30791"/>
    <cellStyle name="Header2 2 2 12 3 2 2 2" xfId="40790"/>
    <cellStyle name="Header2 2 2 12 3 2 3" xfId="26449"/>
    <cellStyle name="Header2 2 2 12 3 2 4" xfId="35639"/>
    <cellStyle name="Header2 2 2 12 3 3" xfId="19580"/>
    <cellStyle name="Header2 2 2 12 3 3 2" xfId="31397"/>
    <cellStyle name="Header2 2 2 12 3 3 2 2" xfId="41396"/>
    <cellStyle name="Header2 2 2 12 3 3 3" xfId="27055"/>
    <cellStyle name="Header2 2 2 12 3 3 4" xfId="36245"/>
    <cellStyle name="Header2 2 2 12 3 4" xfId="17837"/>
    <cellStyle name="Header2 2 2 12 3 4 2" xfId="29654"/>
    <cellStyle name="Header2 2 2 12 3 4 2 2" xfId="39653"/>
    <cellStyle name="Header2 2 2 12 3 4 3" xfId="25412"/>
    <cellStyle name="Header2 2 2 12 3 4 4" xfId="34502"/>
    <cellStyle name="Header2 2 2 12 3 5" xfId="20389"/>
    <cellStyle name="Header2 2 2 12 3 5 2" xfId="32206"/>
    <cellStyle name="Header2 2 2 12 3 5 2 2" xfId="42205"/>
    <cellStyle name="Header2 2 2 12 3 5 3" xfId="37054"/>
    <cellStyle name="Header2 2 2 12 3 6" xfId="27925"/>
    <cellStyle name="Header2 2 2 12 3 6 2" xfId="37924"/>
    <cellStyle name="Header2 2 2 12 3 7" xfId="22480"/>
    <cellStyle name="Header2 2 2 12 4" xfId="16400"/>
    <cellStyle name="Header2 2 2 12 4 2" xfId="28217"/>
    <cellStyle name="Header2 2 2 12 4 2 2" xfId="38216"/>
    <cellStyle name="Header2 2 2 12 4 3" xfId="23975"/>
    <cellStyle name="Header2 2 2 12 4 4" xfId="33065"/>
    <cellStyle name="Header2 2 2 12 5" xfId="16742"/>
    <cellStyle name="Header2 2 2 12 5 2" xfId="28559"/>
    <cellStyle name="Header2 2 2 12 5 2 2" xfId="38558"/>
    <cellStyle name="Header2 2 2 12 5 3" xfId="24317"/>
    <cellStyle name="Header2 2 2 12 5 4" xfId="33407"/>
    <cellStyle name="Header2 2 2 12 6" xfId="16447"/>
    <cellStyle name="Header2 2 2 12 6 2" xfId="28264"/>
    <cellStyle name="Header2 2 2 12 6 2 2" xfId="38263"/>
    <cellStyle name="Header2 2 2 12 6 3" xfId="24022"/>
    <cellStyle name="Header2 2 2 12 6 4" xfId="33112"/>
    <cellStyle name="Header2 2 2 12 7" xfId="17042"/>
    <cellStyle name="Header2 2 2 12 7 2" xfId="28859"/>
    <cellStyle name="Header2 2 2 12 7 2 2" xfId="38858"/>
    <cellStyle name="Header2 2 2 12 7 3" xfId="24617"/>
    <cellStyle name="Header2 2 2 12 7 4" xfId="33707"/>
    <cellStyle name="Header2 2 2 12 8" xfId="17345"/>
    <cellStyle name="Header2 2 2 12 8 2" xfId="29162"/>
    <cellStyle name="Header2 2 2 12 8 2 2" xfId="39161"/>
    <cellStyle name="Header2 2 2 12 8 3" xfId="24920"/>
    <cellStyle name="Header2 2 2 12 8 4" xfId="34010"/>
    <cellStyle name="Header2 2 2 12 9" xfId="18590"/>
    <cellStyle name="Header2 2 2 12 9 2" xfId="30407"/>
    <cellStyle name="Header2 2 2 12 9 2 2" xfId="40406"/>
    <cellStyle name="Header2 2 2 12 9 3" xfId="26065"/>
    <cellStyle name="Header2 2 2 12 9 4" xfId="35255"/>
    <cellStyle name="Header2 2 2 13" xfId="15518"/>
    <cellStyle name="Header2 2 2 13 2" xfId="19275"/>
    <cellStyle name="Header2 2 2 13 2 2" xfId="31092"/>
    <cellStyle name="Header2 2 2 13 2 2 2" xfId="41091"/>
    <cellStyle name="Header2 2 2 13 2 3" xfId="26750"/>
    <cellStyle name="Header2 2 2 13 2 4" xfId="35940"/>
    <cellStyle name="Header2 2 2 13 3" xfId="19881"/>
    <cellStyle name="Header2 2 2 13 3 2" xfId="31698"/>
    <cellStyle name="Header2 2 2 13 3 2 2" xfId="41697"/>
    <cellStyle name="Header2 2 2 13 3 3" xfId="27356"/>
    <cellStyle name="Header2 2 2 13 3 4" xfId="36546"/>
    <cellStyle name="Header2 2 2 13 4" xfId="17805"/>
    <cellStyle name="Header2 2 2 13 4 2" xfId="29622"/>
    <cellStyle name="Header2 2 2 13 4 2 2" xfId="39621"/>
    <cellStyle name="Header2 2 2 13 4 3" xfId="25380"/>
    <cellStyle name="Header2 2 2 13 4 4" xfId="34470"/>
    <cellStyle name="Header2 2 2 13 5" xfId="20690"/>
    <cellStyle name="Header2 2 2 13 5 2" xfId="32507"/>
    <cellStyle name="Header2 2 2 13 5 2 2" xfId="42506"/>
    <cellStyle name="Header2 2 2 13 5 3" xfId="37355"/>
    <cellStyle name="Header2 2 2 13 6" xfId="23396"/>
    <cellStyle name="Header2 2 2 13 6 2" xfId="21100"/>
    <cellStyle name="Header2 2 2 13 7" xfId="22918"/>
    <cellStyle name="Header2 2 2 13 7 2" xfId="22158"/>
    <cellStyle name="Header2 2 2 13 8" xfId="22328"/>
    <cellStyle name="Header2 2 2 14" xfId="16099"/>
    <cellStyle name="Header2 2 2 14 2" xfId="19553"/>
    <cellStyle name="Header2 2 2 14 2 2" xfId="31370"/>
    <cellStyle name="Header2 2 2 14 2 2 2" xfId="41369"/>
    <cellStyle name="Header2 2 2 14 2 3" xfId="27028"/>
    <cellStyle name="Header2 2 2 14 2 4" xfId="36218"/>
    <cellStyle name="Header2 2 2 14 3" xfId="20159"/>
    <cellStyle name="Header2 2 2 14 3 2" xfId="31976"/>
    <cellStyle name="Header2 2 2 14 3 2 2" xfId="41975"/>
    <cellStyle name="Header2 2 2 14 3 3" xfId="27634"/>
    <cellStyle name="Header2 2 2 14 3 4" xfId="36824"/>
    <cellStyle name="Header2 2 2 14 4" xfId="17637"/>
    <cellStyle name="Header2 2 2 14 4 2" xfId="29454"/>
    <cellStyle name="Header2 2 2 14 4 2 2" xfId="39453"/>
    <cellStyle name="Header2 2 2 14 4 3" xfId="25212"/>
    <cellStyle name="Header2 2 2 14 4 4" xfId="34302"/>
    <cellStyle name="Header2 2 2 14 5" xfId="20968"/>
    <cellStyle name="Header2 2 2 14 5 2" xfId="32785"/>
    <cellStyle name="Header2 2 2 14 5 2 2" xfId="42784"/>
    <cellStyle name="Header2 2 2 14 5 3" xfId="37633"/>
    <cellStyle name="Header2 2 2 14 6" xfId="27916"/>
    <cellStyle name="Header2 2 2 14 6 2" xfId="37915"/>
    <cellStyle name="Header2 2 2 14 7" xfId="21429"/>
    <cellStyle name="Header2 2 2 15" xfId="15858"/>
    <cellStyle name="Header2 2 2 15 2" xfId="27675"/>
    <cellStyle name="Header2 2 2 15 2 2" xfId="37674"/>
    <cellStyle name="Header2 2 2 15 3" xfId="23736"/>
    <cellStyle name="Header2 2 2 15 4" xfId="32826"/>
    <cellStyle name="Header2 2 2 16" xfId="16751"/>
    <cellStyle name="Header2 2 2 16 2" xfId="28568"/>
    <cellStyle name="Header2 2 2 16 2 2" xfId="38567"/>
    <cellStyle name="Header2 2 2 16 3" xfId="24326"/>
    <cellStyle name="Header2 2 2 16 4" xfId="33416"/>
    <cellStyle name="Header2 2 2 17" xfId="17029"/>
    <cellStyle name="Header2 2 2 17 2" xfId="28846"/>
    <cellStyle name="Header2 2 2 17 2 2" xfId="38845"/>
    <cellStyle name="Header2 2 2 17 3" xfId="24604"/>
    <cellStyle name="Header2 2 2 17 4" xfId="33694"/>
    <cellStyle name="Header2 2 2 18" xfId="17033"/>
    <cellStyle name="Header2 2 2 18 2" xfId="28850"/>
    <cellStyle name="Header2 2 2 18 2 2" xfId="38849"/>
    <cellStyle name="Header2 2 2 18 3" xfId="24608"/>
    <cellStyle name="Header2 2 2 18 4" xfId="33698"/>
    <cellStyle name="Header2 2 2 19" xfId="17336"/>
    <cellStyle name="Header2 2 2 19 2" xfId="29153"/>
    <cellStyle name="Header2 2 2 19 2 2" xfId="39152"/>
    <cellStyle name="Header2 2 2 19 3" xfId="24911"/>
    <cellStyle name="Header2 2 2 19 4" xfId="34001"/>
    <cellStyle name="Header2 2 2 2" xfId="7721"/>
    <cellStyle name="Header2 2 2 2 10" xfId="16996"/>
    <cellStyle name="Header2 2 2 2 10 2" xfId="28813"/>
    <cellStyle name="Header2 2 2 2 10 2 2" xfId="38812"/>
    <cellStyle name="Header2 2 2 2 10 3" xfId="24571"/>
    <cellStyle name="Header2 2 2 2 10 4" xfId="33661"/>
    <cellStyle name="Header2 2 2 2 11" xfId="17043"/>
    <cellStyle name="Header2 2 2 2 11 2" xfId="28860"/>
    <cellStyle name="Header2 2 2 2 11 2 2" xfId="38859"/>
    <cellStyle name="Header2 2 2 2 11 3" xfId="24618"/>
    <cellStyle name="Header2 2 2 2 11 4" xfId="33708"/>
    <cellStyle name="Header2 2 2 2 12" xfId="17346"/>
    <cellStyle name="Header2 2 2 2 12 2" xfId="29163"/>
    <cellStyle name="Header2 2 2 2 12 2 2" xfId="39162"/>
    <cellStyle name="Header2 2 2 2 12 3" xfId="24921"/>
    <cellStyle name="Header2 2 2 2 12 4" xfId="34011"/>
    <cellStyle name="Header2 2 2 2 13" xfId="18589"/>
    <cellStyle name="Header2 2 2 2 13 2" xfId="30406"/>
    <cellStyle name="Header2 2 2 2 13 2 2" xfId="40405"/>
    <cellStyle name="Header2 2 2 2 13 3" xfId="26064"/>
    <cellStyle name="Header2 2 2 2 13 4" xfId="35254"/>
    <cellStyle name="Header2 2 2 2 14" xfId="18844"/>
    <cellStyle name="Header2 2 2 2 14 2" xfId="30661"/>
    <cellStyle name="Header2 2 2 2 14 2 2" xfId="40660"/>
    <cellStyle name="Header2 2 2 2 14 3" xfId="26319"/>
    <cellStyle name="Header2 2 2 2 14 4" xfId="35509"/>
    <cellStyle name="Header2 2 2 2 15" xfId="20259"/>
    <cellStyle name="Header2 2 2 2 15 2" xfId="32076"/>
    <cellStyle name="Header2 2 2 2 15 2 2" xfId="42075"/>
    <cellStyle name="Header2 2 2 2 15 3" xfId="36924"/>
    <cellStyle name="Header2 2 2 2 16" xfId="23381"/>
    <cellStyle name="Header2 2 2 2 16 2" xfId="21932"/>
    <cellStyle name="Header2 2 2 2 17" xfId="22775"/>
    <cellStyle name="Header2 2 2 2 2" xfId="7722"/>
    <cellStyle name="Header2 2 2 2 2 10" xfId="17044"/>
    <cellStyle name="Header2 2 2 2 2 10 2" xfId="28861"/>
    <cellStyle name="Header2 2 2 2 2 10 2 2" xfId="38860"/>
    <cellStyle name="Header2 2 2 2 2 10 3" xfId="24619"/>
    <cellStyle name="Header2 2 2 2 2 10 4" xfId="33709"/>
    <cellStyle name="Header2 2 2 2 2 11" xfId="17347"/>
    <cellStyle name="Header2 2 2 2 2 11 2" xfId="29164"/>
    <cellStyle name="Header2 2 2 2 2 11 2 2" xfId="39163"/>
    <cellStyle name="Header2 2 2 2 2 11 3" xfId="24922"/>
    <cellStyle name="Header2 2 2 2 2 11 4" xfId="34012"/>
    <cellStyle name="Header2 2 2 2 2 12" xfId="18588"/>
    <cellStyle name="Header2 2 2 2 2 12 2" xfId="30405"/>
    <cellStyle name="Header2 2 2 2 2 12 2 2" xfId="40404"/>
    <cellStyle name="Header2 2 2 2 2 12 3" xfId="26063"/>
    <cellStyle name="Header2 2 2 2 2 12 4" xfId="35253"/>
    <cellStyle name="Header2 2 2 2 2 13" xfId="18843"/>
    <cellStyle name="Header2 2 2 2 2 13 2" xfId="30660"/>
    <cellStyle name="Header2 2 2 2 2 13 2 2" xfId="40659"/>
    <cellStyle name="Header2 2 2 2 2 13 3" xfId="26318"/>
    <cellStyle name="Header2 2 2 2 2 13 4" xfId="35508"/>
    <cellStyle name="Header2 2 2 2 2 14" xfId="20356"/>
    <cellStyle name="Header2 2 2 2 2 14 2" xfId="32173"/>
    <cellStyle name="Header2 2 2 2 2 14 2 2" xfId="42172"/>
    <cellStyle name="Header2 2 2 2 2 14 3" xfId="37021"/>
    <cellStyle name="Header2 2 2 2 2 15" xfId="23380"/>
    <cellStyle name="Header2 2 2 2 2 15 2" xfId="21109"/>
    <cellStyle name="Header2 2 2 2 2 16" xfId="22774"/>
    <cellStyle name="Header2 2 2 2 2 2" xfId="7723"/>
    <cellStyle name="Header2 2 2 2 2 2 10" xfId="17045"/>
    <cellStyle name="Header2 2 2 2 2 2 10 2" xfId="28862"/>
    <cellStyle name="Header2 2 2 2 2 2 10 2 2" xfId="38861"/>
    <cellStyle name="Header2 2 2 2 2 2 10 3" xfId="24620"/>
    <cellStyle name="Header2 2 2 2 2 2 10 4" xfId="33710"/>
    <cellStyle name="Header2 2 2 2 2 2 11" xfId="17348"/>
    <cellStyle name="Header2 2 2 2 2 2 11 2" xfId="29165"/>
    <cellStyle name="Header2 2 2 2 2 2 11 2 2" xfId="39164"/>
    <cellStyle name="Header2 2 2 2 2 2 11 3" xfId="24923"/>
    <cellStyle name="Header2 2 2 2 2 2 11 4" xfId="34013"/>
    <cellStyle name="Header2 2 2 2 2 2 12" xfId="18587"/>
    <cellStyle name="Header2 2 2 2 2 2 12 2" xfId="30404"/>
    <cellStyle name="Header2 2 2 2 2 2 12 2 2" xfId="40403"/>
    <cellStyle name="Header2 2 2 2 2 2 12 3" xfId="26062"/>
    <cellStyle name="Header2 2 2 2 2 2 12 4" xfId="35252"/>
    <cellStyle name="Header2 2 2 2 2 2 13" xfId="18842"/>
    <cellStyle name="Header2 2 2 2 2 2 13 2" xfId="30659"/>
    <cellStyle name="Header2 2 2 2 2 2 13 2 2" xfId="40658"/>
    <cellStyle name="Header2 2 2 2 2 2 13 3" xfId="26317"/>
    <cellStyle name="Header2 2 2 2 2 2 13 4" xfId="35507"/>
    <cellStyle name="Header2 2 2 2 2 2 14" xfId="18204"/>
    <cellStyle name="Header2 2 2 2 2 2 14 2" xfId="30021"/>
    <cellStyle name="Header2 2 2 2 2 2 14 2 2" xfId="40020"/>
    <cellStyle name="Header2 2 2 2 2 2 14 3" xfId="34869"/>
    <cellStyle name="Header2 2 2 2 2 2 15" xfId="23379"/>
    <cellStyle name="Header2 2 2 2 2 2 15 2" xfId="21110"/>
    <cellStyle name="Header2 2 2 2 2 2 16" xfId="22773"/>
    <cellStyle name="Header2 2 2 2 2 2 2" xfId="7724"/>
    <cellStyle name="Header2 2 2 2 2 2 2 10" xfId="17874"/>
    <cellStyle name="Header2 2 2 2 2 2 2 10 2" xfId="29691"/>
    <cellStyle name="Header2 2 2 2 2 2 2 10 2 2" xfId="39690"/>
    <cellStyle name="Header2 2 2 2 2 2 2 10 3" xfId="25449"/>
    <cellStyle name="Header2 2 2 2 2 2 2 10 4" xfId="34539"/>
    <cellStyle name="Header2 2 2 2 2 2 2 11" xfId="18205"/>
    <cellStyle name="Header2 2 2 2 2 2 2 11 2" xfId="30022"/>
    <cellStyle name="Header2 2 2 2 2 2 2 11 2 2" xfId="40021"/>
    <cellStyle name="Header2 2 2 2 2 2 2 11 3" xfId="34870"/>
    <cellStyle name="Header2 2 2 2 2 2 2 12" xfId="23378"/>
    <cellStyle name="Header2 2 2 2 2 2 2 12 2" xfId="21933"/>
    <cellStyle name="Header2 2 2 2 2 2 2 13" xfId="22772"/>
    <cellStyle name="Header2 2 2 2 2 2 2 2" xfId="15531"/>
    <cellStyle name="Header2 2 2 2 2 2 2 2 2" xfId="19262"/>
    <cellStyle name="Header2 2 2 2 2 2 2 2 2 2" xfId="31079"/>
    <cellStyle name="Header2 2 2 2 2 2 2 2 2 2 2" xfId="41078"/>
    <cellStyle name="Header2 2 2 2 2 2 2 2 2 3" xfId="26737"/>
    <cellStyle name="Header2 2 2 2 2 2 2 2 2 4" xfId="35927"/>
    <cellStyle name="Header2 2 2 2 2 2 2 2 3" xfId="19868"/>
    <cellStyle name="Header2 2 2 2 2 2 2 2 3 2" xfId="31685"/>
    <cellStyle name="Header2 2 2 2 2 2 2 2 3 2 2" xfId="41684"/>
    <cellStyle name="Header2 2 2 2 2 2 2 2 3 3" xfId="27343"/>
    <cellStyle name="Header2 2 2 2 2 2 2 2 3 4" xfId="36533"/>
    <cellStyle name="Header2 2 2 2 2 2 2 2 4" xfId="17675"/>
    <cellStyle name="Header2 2 2 2 2 2 2 2 4 2" xfId="29492"/>
    <cellStyle name="Header2 2 2 2 2 2 2 2 4 2 2" xfId="39491"/>
    <cellStyle name="Header2 2 2 2 2 2 2 2 4 3" xfId="25250"/>
    <cellStyle name="Header2 2 2 2 2 2 2 2 4 4" xfId="34340"/>
    <cellStyle name="Header2 2 2 2 2 2 2 2 5" xfId="20677"/>
    <cellStyle name="Header2 2 2 2 2 2 2 2 5 2" xfId="32494"/>
    <cellStyle name="Header2 2 2 2 2 2 2 2 5 2 2" xfId="42493"/>
    <cellStyle name="Header2 2 2 2 2 2 2 2 5 3" xfId="37342"/>
    <cellStyle name="Header2 2 2 2 2 2 2 2 6" xfId="23409"/>
    <cellStyle name="Header2 2 2 2 2 2 2 2 6 2" xfId="21088"/>
    <cellStyle name="Header2 2 2 2 2 2 2 2 7" xfId="22906"/>
    <cellStyle name="Header2 2 2 2 2 2 2 2 7 2" xfId="22170"/>
    <cellStyle name="Header2 2 2 2 2 2 2 2 8" xfId="21591"/>
    <cellStyle name="Header2 2 2 2 2 2 2 3" xfId="16112"/>
    <cellStyle name="Header2 2 2 2 2 2 2 3 2" xfId="18973"/>
    <cellStyle name="Header2 2 2 2 2 2 2 3 2 2" xfId="30790"/>
    <cellStyle name="Header2 2 2 2 2 2 2 3 2 2 2" xfId="40789"/>
    <cellStyle name="Header2 2 2 2 2 2 2 3 2 3" xfId="26448"/>
    <cellStyle name="Header2 2 2 2 2 2 2 3 2 4" xfId="35638"/>
    <cellStyle name="Header2 2 2 2 2 2 2 3 3" xfId="19579"/>
    <cellStyle name="Header2 2 2 2 2 2 2 3 3 2" xfId="31396"/>
    <cellStyle name="Header2 2 2 2 2 2 2 3 3 2 2" xfId="41395"/>
    <cellStyle name="Header2 2 2 2 2 2 2 3 3 3" xfId="27054"/>
    <cellStyle name="Header2 2 2 2 2 2 2 3 3 4" xfId="36244"/>
    <cellStyle name="Header2 2 2 2 2 2 2 3 4" xfId="17734"/>
    <cellStyle name="Header2 2 2 2 2 2 2 3 4 2" xfId="29551"/>
    <cellStyle name="Header2 2 2 2 2 2 2 3 4 2 2" xfId="39550"/>
    <cellStyle name="Header2 2 2 2 2 2 2 3 4 3" xfId="25309"/>
    <cellStyle name="Header2 2 2 2 2 2 2 3 4 4" xfId="34399"/>
    <cellStyle name="Header2 2 2 2 2 2 2 3 5" xfId="20388"/>
    <cellStyle name="Header2 2 2 2 2 2 2 3 5 2" xfId="32205"/>
    <cellStyle name="Header2 2 2 2 2 2 2 3 5 2 2" xfId="42204"/>
    <cellStyle name="Header2 2 2 2 2 2 2 3 5 3" xfId="37053"/>
    <cellStyle name="Header2 2 2 2 2 2 2 3 6" xfId="27929"/>
    <cellStyle name="Header2 2 2 2 2 2 2 3 6 2" xfId="37928"/>
    <cellStyle name="Header2 2 2 2 2 2 2 3 7" xfId="21733"/>
    <cellStyle name="Header2 2 2 2 2 2 2 4" xfId="16401"/>
    <cellStyle name="Header2 2 2 2 2 2 2 4 2" xfId="28218"/>
    <cellStyle name="Header2 2 2 2 2 2 2 4 2 2" xfId="38217"/>
    <cellStyle name="Header2 2 2 2 2 2 2 4 3" xfId="23976"/>
    <cellStyle name="Header2 2 2 2 2 2 2 4 4" xfId="33066"/>
    <cellStyle name="Header2 2 2 2 2 2 2 5" xfId="16738"/>
    <cellStyle name="Header2 2 2 2 2 2 2 5 2" xfId="28555"/>
    <cellStyle name="Header2 2 2 2 2 2 2 5 2 2" xfId="38554"/>
    <cellStyle name="Header2 2 2 2 2 2 2 5 3" xfId="24313"/>
    <cellStyle name="Header2 2 2 2 2 2 2 5 4" xfId="33403"/>
    <cellStyle name="Header2 2 2 2 2 2 2 6" xfId="16446"/>
    <cellStyle name="Header2 2 2 2 2 2 2 6 2" xfId="28263"/>
    <cellStyle name="Header2 2 2 2 2 2 2 6 2 2" xfId="38262"/>
    <cellStyle name="Header2 2 2 2 2 2 2 6 3" xfId="24021"/>
    <cellStyle name="Header2 2 2 2 2 2 2 6 4" xfId="33111"/>
    <cellStyle name="Header2 2 2 2 2 2 2 7" xfId="17046"/>
    <cellStyle name="Header2 2 2 2 2 2 2 7 2" xfId="28863"/>
    <cellStyle name="Header2 2 2 2 2 2 2 7 2 2" xfId="38862"/>
    <cellStyle name="Header2 2 2 2 2 2 2 7 3" xfId="24621"/>
    <cellStyle name="Header2 2 2 2 2 2 2 7 4" xfId="33711"/>
    <cellStyle name="Header2 2 2 2 2 2 2 8" xfId="17349"/>
    <cellStyle name="Header2 2 2 2 2 2 2 8 2" xfId="29166"/>
    <cellStyle name="Header2 2 2 2 2 2 2 8 2 2" xfId="39165"/>
    <cellStyle name="Header2 2 2 2 2 2 2 8 3" xfId="24924"/>
    <cellStyle name="Header2 2 2 2 2 2 2 8 4" xfId="34014"/>
    <cellStyle name="Header2 2 2 2 2 2 2 9" xfId="18586"/>
    <cellStyle name="Header2 2 2 2 2 2 2 9 2" xfId="30403"/>
    <cellStyle name="Header2 2 2 2 2 2 2 9 2 2" xfId="40402"/>
    <cellStyle name="Header2 2 2 2 2 2 2 9 3" xfId="26061"/>
    <cellStyle name="Header2 2 2 2 2 2 2 9 4" xfId="35251"/>
    <cellStyle name="Header2 2 2 2 2 2 3" xfId="7725"/>
    <cellStyle name="Header2 2 2 2 2 2 3 10" xfId="18841"/>
    <cellStyle name="Header2 2 2 2 2 2 3 10 2" xfId="30658"/>
    <cellStyle name="Header2 2 2 2 2 2 3 10 2 2" xfId="40657"/>
    <cellStyle name="Header2 2 2 2 2 2 3 10 3" xfId="26316"/>
    <cellStyle name="Header2 2 2 2 2 2 3 10 4" xfId="35506"/>
    <cellStyle name="Header2 2 2 2 2 2 3 11" xfId="20254"/>
    <cellStyle name="Header2 2 2 2 2 2 3 11 2" xfId="32071"/>
    <cellStyle name="Header2 2 2 2 2 2 3 11 2 2" xfId="42070"/>
    <cellStyle name="Header2 2 2 2 2 2 3 11 3" xfId="36919"/>
    <cellStyle name="Header2 2 2 2 2 2 3 12" xfId="23377"/>
    <cellStyle name="Header2 2 2 2 2 2 3 12 2" xfId="21111"/>
    <cellStyle name="Header2 2 2 2 2 2 3 13" xfId="22771"/>
    <cellStyle name="Header2 2 2 2 2 2 3 2" xfId="15532"/>
    <cellStyle name="Header2 2 2 2 2 2 3 2 2" xfId="19261"/>
    <cellStyle name="Header2 2 2 2 2 2 3 2 2 2" xfId="31078"/>
    <cellStyle name="Header2 2 2 2 2 2 3 2 2 2 2" xfId="41077"/>
    <cellStyle name="Header2 2 2 2 2 2 3 2 2 3" xfId="26736"/>
    <cellStyle name="Header2 2 2 2 2 2 3 2 2 4" xfId="35926"/>
    <cellStyle name="Header2 2 2 2 2 2 3 2 3" xfId="19867"/>
    <cellStyle name="Header2 2 2 2 2 2 3 2 3 2" xfId="31684"/>
    <cellStyle name="Header2 2 2 2 2 2 3 2 3 2 2" xfId="41683"/>
    <cellStyle name="Header2 2 2 2 2 2 3 2 3 3" xfId="27342"/>
    <cellStyle name="Header2 2 2 2 2 2 3 2 3 4" xfId="36532"/>
    <cellStyle name="Header2 2 2 2 2 2 3 2 4" xfId="17934"/>
    <cellStyle name="Header2 2 2 2 2 2 3 2 4 2" xfId="29751"/>
    <cellStyle name="Header2 2 2 2 2 2 3 2 4 2 2" xfId="39750"/>
    <cellStyle name="Header2 2 2 2 2 2 3 2 4 3" xfId="25509"/>
    <cellStyle name="Header2 2 2 2 2 2 3 2 4 4" xfId="34599"/>
    <cellStyle name="Header2 2 2 2 2 2 3 2 5" xfId="20676"/>
    <cellStyle name="Header2 2 2 2 2 2 3 2 5 2" xfId="32493"/>
    <cellStyle name="Header2 2 2 2 2 2 3 2 5 2 2" xfId="42492"/>
    <cellStyle name="Header2 2 2 2 2 2 3 2 5 3" xfId="37341"/>
    <cellStyle name="Header2 2 2 2 2 2 3 2 6" xfId="23410"/>
    <cellStyle name="Header2 2 2 2 2 2 3 2 6 2" xfId="21087"/>
    <cellStyle name="Header2 2 2 2 2 2 3 2 7" xfId="22905"/>
    <cellStyle name="Header2 2 2 2 2 2 3 2 7 2" xfId="22171"/>
    <cellStyle name="Header2 2 2 2 2 2 3 2 8" xfId="22334"/>
    <cellStyle name="Header2 2 2 2 2 2 3 3" xfId="16113"/>
    <cellStyle name="Header2 2 2 2 2 2 3 3 2" xfId="19517"/>
    <cellStyle name="Header2 2 2 2 2 2 3 3 2 2" xfId="31334"/>
    <cellStyle name="Header2 2 2 2 2 2 3 3 2 2 2" xfId="41333"/>
    <cellStyle name="Header2 2 2 2 2 2 3 3 2 3" xfId="26992"/>
    <cellStyle name="Header2 2 2 2 2 2 3 3 2 4" xfId="36182"/>
    <cellStyle name="Header2 2 2 2 2 2 3 3 3" xfId="20123"/>
    <cellStyle name="Header2 2 2 2 2 2 3 3 3 2" xfId="31940"/>
    <cellStyle name="Header2 2 2 2 2 2 3 3 3 2 2" xfId="41939"/>
    <cellStyle name="Header2 2 2 2 2 2 3 3 3 3" xfId="27598"/>
    <cellStyle name="Header2 2 2 2 2 2 3 3 3 4" xfId="36788"/>
    <cellStyle name="Header2 2 2 2 2 2 3 3 4" xfId="17887"/>
    <cellStyle name="Header2 2 2 2 2 2 3 3 4 2" xfId="29704"/>
    <cellStyle name="Header2 2 2 2 2 2 3 3 4 2 2" xfId="39703"/>
    <cellStyle name="Header2 2 2 2 2 2 3 3 4 3" xfId="25462"/>
    <cellStyle name="Header2 2 2 2 2 2 3 3 4 4" xfId="34552"/>
    <cellStyle name="Header2 2 2 2 2 2 3 3 5" xfId="20932"/>
    <cellStyle name="Header2 2 2 2 2 2 3 3 5 2" xfId="32749"/>
    <cellStyle name="Header2 2 2 2 2 2 3 3 5 2 2" xfId="42748"/>
    <cellStyle name="Header2 2 2 2 2 2 3 3 5 3" xfId="37597"/>
    <cellStyle name="Header2 2 2 2 2 2 3 3 6" xfId="27930"/>
    <cellStyle name="Header2 2 2 2 2 2 3 3 6 2" xfId="37929"/>
    <cellStyle name="Header2 2 2 2 2 2 3 3 7" xfId="21451"/>
    <cellStyle name="Header2 2 2 2 2 2 3 4" xfId="15838"/>
    <cellStyle name="Header2 2 2 2 2 2 3 4 2" xfId="27655"/>
    <cellStyle name="Header2 2 2 2 2 2 3 4 2 2" xfId="37654"/>
    <cellStyle name="Header2 2 2 2 2 2 3 4 3" xfId="23716"/>
    <cellStyle name="Header2 2 2 2 2 2 3 4 4" xfId="32806"/>
    <cellStyle name="Header2 2 2 2 2 2 3 5" xfId="16737"/>
    <cellStyle name="Header2 2 2 2 2 2 3 5 2" xfId="28554"/>
    <cellStyle name="Header2 2 2 2 2 2 3 5 2 2" xfId="38553"/>
    <cellStyle name="Header2 2 2 2 2 2 3 5 3" xfId="24312"/>
    <cellStyle name="Header2 2 2 2 2 2 3 5 4" xfId="33402"/>
    <cellStyle name="Header2 2 2 2 2 2 3 6" xfId="16993"/>
    <cellStyle name="Header2 2 2 2 2 2 3 6 2" xfId="28810"/>
    <cellStyle name="Header2 2 2 2 2 2 3 6 2 2" xfId="38809"/>
    <cellStyle name="Header2 2 2 2 2 2 3 6 3" xfId="24568"/>
    <cellStyle name="Header2 2 2 2 2 2 3 6 4" xfId="33658"/>
    <cellStyle name="Header2 2 2 2 2 2 3 7" xfId="17047"/>
    <cellStyle name="Header2 2 2 2 2 2 3 7 2" xfId="28864"/>
    <cellStyle name="Header2 2 2 2 2 2 3 7 2 2" xfId="38863"/>
    <cellStyle name="Header2 2 2 2 2 2 3 7 3" xfId="24622"/>
    <cellStyle name="Header2 2 2 2 2 2 3 7 4" xfId="33712"/>
    <cellStyle name="Header2 2 2 2 2 2 3 8" xfId="17350"/>
    <cellStyle name="Header2 2 2 2 2 2 3 8 2" xfId="29167"/>
    <cellStyle name="Header2 2 2 2 2 2 3 8 2 2" xfId="39166"/>
    <cellStyle name="Header2 2 2 2 2 2 3 8 3" xfId="24925"/>
    <cellStyle name="Header2 2 2 2 2 2 3 8 4" xfId="34015"/>
    <cellStyle name="Header2 2 2 2 2 2 3 9" xfId="18585"/>
    <cellStyle name="Header2 2 2 2 2 2 3 9 2" xfId="30402"/>
    <cellStyle name="Header2 2 2 2 2 2 3 9 2 2" xfId="40401"/>
    <cellStyle name="Header2 2 2 2 2 2 3 9 3" xfId="26060"/>
    <cellStyle name="Header2 2 2 2 2 2 3 9 4" xfId="35250"/>
    <cellStyle name="Header2 2 2 2 2 2 4" xfId="7726"/>
    <cellStyle name="Header2 2 2 2 2 2 4 10" xfId="18840"/>
    <cellStyle name="Header2 2 2 2 2 2 4 10 2" xfId="30657"/>
    <cellStyle name="Header2 2 2 2 2 2 4 10 2 2" xfId="40656"/>
    <cellStyle name="Header2 2 2 2 2 2 4 10 3" xfId="26315"/>
    <cellStyle name="Header2 2 2 2 2 2 4 10 4" xfId="35505"/>
    <cellStyle name="Header2 2 2 2 2 2 4 11" xfId="20351"/>
    <cellStyle name="Header2 2 2 2 2 2 4 11 2" xfId="32168"/>
    <cellStyle name="Header2 2 2 2 2 2 4 11 2 2" xfId="42167"/>
    <cellStyle name="Header2 2 2 2 2 2 4 11 3" xfId="37016"/>
    <cellStyle name="Header2 2 2 2 2 2 4 12" xfId="23376"/>
    <cellStyle name="Header2 2 2 2 2 2 4 12 2" xfId="21934"/>
    <cellStyle name="Header2 2 2 2 2 2 4 13" xfId="22770"/>
    <cellStyle name="Header2 2 2 2 2 2 4 2" xfId="15533"/>
    <cellStyle name="Header2 2 2 2 2 2 4 2 2" xfId="19260"/>
    <cellStyle name="Header2 2 2 2 2 2 4 2 2 2" xfId="31077"/>
    <cellStyle name="Header2 2 2 2 2 2 4 2 2 2 2" xfId="41076"/>
    <cellStyle name="Header2 2 2 2 2 2 4 2 2 3" xfId="26735"/>
    <cellStyle name="Header2 2 2 2 2 2 4 2 2 4" xfId="35925"/>
    <cellStyle name="Header2 2 2 2 2 2 4 2 3" xfId="19866"/>
    <cellStyle name="Header2 2 2 2 2 2 4 2 3 2" xfId="31683"/>
    <cellStyle name="Header2 2 2 2 2 2 4 2 3 2 2" xfId="41682"/>
    <cellStyle name="Header2 2 2 2 2 2 4 2 3 3" xfId="27341"/>
    <cellStyle name="Header2 2 2 2 2 2 4 2 3 4" xfId="36531"/>
    <cellStyle name="Header2 2 2 2 2 2 4 2 4" xfId="17676"/>
    <cellStyle name="Header2 2 2 2 2 2 4 2 4 2" xfId="29493"/>
    <cellStyle name="Header2 2 2 2 2 2 4 2 4 2 2" xfId="39492"/>
    <cellStyle name="Header2 2 2 2 2 2 4 2 4 3" xfId="25251"/>
    <cellStyle name="Header2 2 2 2 2 2 4 2 4 4" xfId="34341"/>
    <cellStyle name="Header2 2 2 2 2 2 4 2 5" xfId="20675"/>
    <cellStyle name="Header2 2 2 2 2 2 4 2 5 2" xfId="32492"/>
    <cellStyle name="Header2 2 2 2 2 2 4 2 5 2 2" xfId="42491"/>
    <cellStyle name="Header2 2 2 2 2 2 4 2 5 3" xfId="37340"/>
    <cellStyle name="Header2 2 2 2 2 2 4 2 6" xfId="23411"/>
    <cellStyle name="Header2 2 2 2 2 2 4 2 6 2" xfId="21924"/>
    <cellStyle name="Header2 2 2 2 2 2 4 2 7" xfId="23088"/>
    <cellStyle name="Header2 2 2 2 2 2 4 2 7 2" xfId="22051"/>
    <cellStyle name="Header2 2 2 2 2 2 4 2 8" xfId="22335"/>
    <cellStyle name="Header2 2 2 2 2 2 4 3" xfId="16114"/>
    <cellStyle name="Header2 2 2 2 2 2 4 3 2" xfId="19516"/>
    <cellStyle name="Header2 2 2 2 2 2 4 3 2 2" xfId="31333"/>
    <cellStyle name="Header2 2 2 2 2 2 4 3 2 2 2" xfId="41332"/>
    <cellStyle name="Header2 2 2 2 2 2 4 3 2 3" xfId="26991"/>
    <cellStyle name="Header2 2 2 2 2 2 4 3 2 4" xfId="36181"/>
    <cellStyle name="Header2 2 2 2 2 2 4 3 3" xfId="20122"/>
    <cellStyle name="Header2 2 2 2 2 2 4 3 3 2" xfId="31939"/>
    <cellStyle name="Header2 2 2 2 2 2 4 3 3 2 2" xfId="41938"/>
    <cellStyle name="Header2 2 2 2 2 2 4 3 3 3" xfId="27597"/>
    <cellStyle name="Header2 2 2 2 2 2 4 3 3 4" xfId="36787"/>
    <cellStyle name="Header2 2 2 2 2 2 4 3 4" xfId="18042"/>
    <cellStyle name="Header2 2 2 2 2 2 4 3 4 2" xfId="29859"/>
    <cellStyle name="Header2 2 2 2 2 2 4 3 4 2 2" xfId="39858"/>
    <cellStyle name="Header2 2 2 2 2 2 4 3 4 3" xfId="25617"/>
    <cellStyle name="Header2 2 2 2 2 2 4 3 4 4" xfId="34707"/>
    <cellStyle name="Header2 2 2 2 2 2 4 3 5" xfId="20931"/>
    <cellStyle name="Header2 2 2 2 2 2 4 3 5 2" xfId="32748"/>
    <cellStyle name="Header2 2 2 2 2 2 4 3 5 2 2" xfId="42747"/>
    <cellStyle name="Header2 2 2 2 2 2 4 3 5 3" xfId="37596"/>
    <cellStyle name="Header2 2 2 2 2 2 4 3 6" xfId="27931"/>
    <cellStyle name="Header2 2 2 2 2 2 4 3 6 2" xfId="37930"/>
    <cellStyle name="Header2 2 2 2 2 2 4 3 7" xfId="21452"/>
    <cellStyle name="Header2 2 2 2 2 2 4 4" xfId="15876"/>
    <cellStyle name="Header2 2 2 2 2 2 4 4 2" xfId="27693"/>
    <cellStyle name="Header2 2 2 2 2 2 4 4 2 2" xfId="37692"/>
    <cellStyle name="Header2 2 2 2 2 2 4 4 3" xfId="23754"/>
    <cellStyle name="Header2 2 2 2 2 2 4 4 4" xfId="32844"/>
    <cellStyle name="Header2 2 2 2 2 2 4 5" xfId="16736"/>
    <cellStyle name="Header2 2 2 2 2 2 4 5 2" xfId="28553"/>
    <cellStyle name="Header2 2 2 2 2 2 4 5 2 2" xfId="38552"/>
    <cellStyle name="Header2 2 2 2 2 2 4 5 3" xfId="24311"/>
    <cellStyle name="Header2 2 2 2 2 2 4 5 4" xfId="33401"/>
    <cellStyle name="Header2 2 2 2 2 2 4 6" xfId="16992"/>
    <cellStyle name="Header2 2 2 2 2 2 4 6 2" xfId="28809"/>
    <cellStyle name="Header2 2 2 2 2 2 4 6 2 2" xfId="38808"/>
    <cellStyle name="Header2 2 2 2 2 2 4 6 3" xfId="24567"/>
    <cellStyle name="Header2 2 2 2 2 2 4 6 4" xfId="33657"/>
    <cellStyle name="Header2 2 2 2 2 2 4 7" xfId="17048"/>
    <cellStyle name="Header2 2 2 2 2 2 4 7 2" xfId="28865"/>
    <cellStyle name="Header2 2 2 2 2 2 4 7 2 2" xfId="38864"/>
    <cellStyle name="Header2 2 2 2 2 2 4 7 3" xfId="24623"/>
    <cellStyle name="Header2 2 2 2 2 2 4 7 4" xfId="33713"/>
    <cellStyle name="Header2 2 2 2 2 2 4 8" xfId="17351"/>
    <cellStyle name="Header2 2 2 2 2 2 4 8 2" xfId="29168"/>
    <cellStyle name="Header2 2 2 2 2 2 4 8 2 2" xfId="39167"/>
    <cellStyle name="Header2 2 2 2 2 2 4 8 3" xfId="24926"/>
    <cellStyle name="Header2 2 2 2 2 2 4 8 4" xfId="34016"/>
    <cellStyle name="Header2 2 2 2 2 2 4 9" xfId="18584"/>
    <cellStyle name="Header2 2 2 2 2 2 4 9 2" xfId="30401"/>
    <cellStyle name="Header2 2 2 2 2 2 4 9 2 2" xfId="40400"/>
    <cellStyle name="Header2 2 2 2 2 2 4 9 3" xfId="26059"/>
    <cellStyle name="Header2 2 2 2 2 2 4 9 4" xfId="35249"/>
    <cellStyle name="Header2 2 2 2 2 2 5" xfId="15530"/>
    <cellStyle name="Header2 2 2 2 2 2 5 2" xfId="19263"/>
    <cellStyle name="Header2 2 2 2 2 2 5 2 2" xfId="31080"/>
    <cellStyle name="Header2 2 2 2 2 2 5 2 2 2" xfId="41079"/>
    <cellStyle name="Header2 2 2 2 2 2 5 2 3" xfId="26738"/>
    <cellStyle name="Header2 2 2 2 2 2 5 2 4" xfId="35928"/>
    <cellStyle name="Header2 2 2 2 2 2 5 3" xfId="19869"/>
    <cellStyle name="Header2 2 2 2 2 2 5 3 2" xfId="31686"/>
    <cellStyle name="Header2 2 2 2 2 2 5 3 2 2" xfId="41685"/>
    <cellStyle name="Header2 2 2 2 2 2 5 3 3" xfId="27344"/>
    <cellStyle name="Header2 2 2 2 2 2 5 3 4" xfId="36534"/>
    <cellStyle name="Header2 2 2 2 2 2 5 4" xfId="18128"/>
    <cellStyle name="Header2 2 2 2 2 2 5 4 2" xfId="29945"/>
    <cellStyle name="Header2 2 2 2 2 2 5 4 2 2" xfId="39944"/>
    <cellStyle name="Header2 2 2 2 2 2 5 4 3" xfId="25703"/>
    <cellStyle name="Header2 2 2 2 2 2 5 4 4" xfId="34793"/>
    <cellStyle name="Header2 2 2 2 2 2 5 5" xfId="20678"/>
    <cellStyle name="Header2 2 2 2 2 2 5 5 2" xfId="32495"/>
    <cellStyle name="Header2 2 2 2 2 2 5 5 2 2" xfId="42494"/>
    <cellStyle name="Header2 2 2 2 2 2 5 5 3" xfId="37343"/>
    <cellStyle name="Header2 2 2 2 2 2 5 6" xfId="23408"/>
    <cellStyle name="Header2 2 2 2 2 2 5 6 2" xfId="21089"/>
    <cellStyle name="Header2 2 2 2 2 2 5 7" xfId="22907"/>
    <cellStyle name="Header2 2 2 2 2 2 5 7 2" xfId="22169"/>
    <cellStyle name="Header2 2 2 2 2 2 5 8" xfId="22333"/>
    <cellStyle name="Header2 2 2 2 2 2 6" xfId="16111"/>
    <cellStyle name="Header2 2 2 2 2 2 6 2" xfId="19518"/>
    <cellStyle name="Header2 2 2 2 2 2 6 2 2" xfId="31335"/>
    <cellStyle name="Header2 2 2 2 2 2 6 2 2 2" xfId="41334"/>
    <cellStyle name="Header2 2 2 2 2 2 6 2 3" xfId="26993"/>
    <cellStyle name="Header2 2 2 2 2 2 6 2 4" xfId="36183"/>
    <cellStyle name="Header2 2 2 2 2 2 6 3" xfId="20124"/>
    <cellStyle name="Header2 2 2 2 2 2 6 3 2" xfId="31941"/>
    <cellStyle name="Header2 2 2 2 2 2 6 3 2 2" xfId="41940"/>
    <cellStyle name="Header2 2 2 2 2 2 6 3 3" xfId="27599"/>
    <cellStyle name="Header2 2 2 2 2 2 6 3 4" xfId="36789"/>
    <cellStyle name="Header2 2 2 2 2 2 6 4" xfId="17886"/>
    <cellStyle name="Header2 2 2 2 2 2 6 4 2" xfId="29703"/>
    <cellStyle name="Header2 2 2 2 2 2 6 4 2 2" xfId="39702"/>
    <cellStyle name="Header2 2 2 2 2 2 6 4 3" xfId="25461"/>
    <cellStyle name="Header2 2 2 2 2 2 6 4 4" xfId="34551"/>
    <cellStyle name="Header2 2 2 2 2 2 6 5" xfId="20933"/>
    <cellStyle name="Header2 2 2 2 2 2 6 5 2" xfId="32750"/>
    <cellStyle name="Header2 2 2 2 2 2 6 5 2 2" xfId="42749"/>
    <cellStyle name="Header2 2 2 2 2 2 6 5 3" xfId="37598"/>
    <cellStyle name="Header2 2 2 2 2 2 6 6" xfId="27928"/>
    <cellStyle name="Header2 2 2 2 2 2 6 6 2" xfId="37927"/>
    <cellStyle name="Header2 2 2 2 2 2 6 7" xfId="21450"/>
    <cellStyle name="Header2 2 2 2 2 2 7" xfId="15837"/>
    <cellStyle name="Header2 2 2 2 2 2 7 2" xfId="27654"/>
    <cellStyle name="Header2 2 2 2 2 2 7 2 2" xfId="37653"/>
    <cellStyle name="Header2 2 2 2 2 2 7 3" xfId="23715"/>
    <cellStyle name="Header2 2 2 2 2 2 7 4" xfId="32805"/>
    <cellStyle name="Header2 2 2 2 2 2 8" xfId="16739"/>
    <cellStyle name="Header2 2 2 2 2 2 8 2" xfId="28556"/>
    <cellStyle name="Header2 2 2 2 2 2 8 2 2" xfId="38555"/>
    <cellStyle name="Header2 2 2 2 2 2 8 3" xfId="24314"/>
    <cellStyle name="Header2 2 2 2 2 2 8 4" xfId="33404"/>
    <cellStyle name="Header2 2 2 2 2 2 9" xfId="16994"/>
    <cellStyle name="Header2 2 2 2 2 2 9 2" xfId="28811"/>
    <cellStyle name="Header2 2 2 2 2 2 9 2 2" xfId="38810"/>
    <cellStyle name="Header2 2 2 2 2 2 9 3" xfId="24569"/>
    <cellStyle name="Header2 2 2 2 2 2 9 4" xfId="33659"/>
    <cellStyle name="Header2 2 2 2 2 3" xfId="7727"/>
    <cellStyle name="Header2 2 2 2 2 3 10" xfId="17049"/>
    <cellStyle name="Header2 2 2 2 2 3 10 2" xfId="28866"/>
    <cellStyle name="Header2 2 2 2 2 3 10 2 2" xfId="38865"/>
    <cellStyle name="Header2 2 2 2 2 3 10 3" xfId="24624"/>
    <cellStyle name="Header2 2 2 2 2 3 10 4" xfId="33714"/>
    <cellStyle name="Header2 2 2 2 2 3 11" xfId="17352"/>
    <cellStyle name="Header2 2 2 2 2 3 11 2" xfId="29169"/>
    <cellStyle name="Header2 2 2 2 2 3 11 2 2" xfId="39168"/>
    <cellStyle name="Header2 2 2 2 2 3 11 3" xfId="24927"/>
    <cellStyle name="Header2 2 2 2 2 3 11 4" xfId="34017"/>
    <cellStyle name="Header2 2 2 2 2 3 12" xfId="18583"/>
    <cellStyle name="Header2 2 2 2 2 3 12 2" xfId="30400"/>
    <cellStyle name="Header2 2 2 2 2 3 12 2 2" xfId="40399"/>
    <cellStyle name="Header2 2 2 2 2 3 12 3" xfId="26058"/>
    <cellStyle name="Header2 2 2 2 2 3 12 4" xfId="35248"/>
    <cellStyle name="Header2 2 2 2 2 3 13" xfId="18839"/>
    <cellStyle name="Header2 2 2 2 2 3 13 2" xfId="30656"/>
    <cellStyle name="Header2 2 2 2 2 3 13 2 2" xfId="40655"/>
    <cellStyle name="Header2 2 2 2 2 3 13 3" xfId="26314"/>
    <cellStyle name="Header2 2 2 2 2 3 13 4" xfId="35504"/>
    <cellStyle name="Header2 2 2 2 2 3 14" xfId="18206"/>
    <cellStyle name="Header2 2 2 2 2 3 14 2" xfId="30023"/>
    <cellStyle name="Header2 2 2 2 2 3 14 2 2" xfId="40022"/>
    <cellStyle name="Header2 2 2 2 2 3 14 3" xfId="34871"/>
    <cellStyle name="Header2 2 2 2 2 3 15" xfId="23375"/>
    <cellStyle name="Header2 2 2 2 2 3 15 2" xfId="21112"/>
    <cellStyle name="Header2 2 2 2 2 3 16" xfId="22769"/>
    <cellStyle name="Header2 2 2 2 2 3 2" xfId="7728"/>
    <cellStyle name="Header2 2 2 2 2 3 2 10" xfId="18838"/>
    <cellStyle name="Header2 2 2 2 2 3 2 10 2" xfId="30655"/>
    <cellStyle name="Header2 2 2 2 2 3 2 10 2 2" xfId="40654"/>
    <cellStyle name="Header2 2 2 2 2 3 2 10 3" xfId="26313"/>
    <cellStyle name="Header2 2 2 2 2 3 2 10 4" xfId="35503"/>
    <cellStyle name="Header2 2 2 2 2 3 2 11" xfId="20253"/>
    <cellStyle name="Header2 2 2 2 2 3 2 11 2" xfId="32070"/>
    <cellStyle name="Header2 2 2 2 2 3 2 11 2 2" xfId="42069"/>
    <cellStyle name="Header2 2 2 2 2 3 2 11 3" xfId="36918"/>
    <cellStyle name="Header2 2 2 2 2 3 2 12" xfId="23374"/>
    <cellStyle name="Header2 2 2 2 2 3 2 12 2" xfId="21935"/>
    <cellStyle name="Header2 2 2 2 2 3 2 13" xfId="22768"/>
    <cellStyle name="Header2 2 2 2 2 3 2 2" xfId="15535"/>
    <cellStyle name="Header2 2 2 2 2 3 2 2 2" xfId="19258"/>
    <cellStyle name="Header2 2 2 2 2 3 2 2 2 2" xfId="31075"/>
    <cellStyle name="Header2 2 2 2 2 3 2 2 2 2 2" xfId="41074"/>
    <cellStyle name="Header2 2 2 2 2 3 2 2 2 3" xfId="26733"/>
    <cellStyle name="Header2 2 2 2 2 3 2 2 2 4" xfId="35923"/>
    <cellStyle name="Header2 2 2 2 2 3 2 2 3" xfId="19864"/>
    <cellStyle name="Header2 2 2 2 2 3 2 2 3 2" xfId="31681"/>
    <cellStyle name="Header2 2 2 2 2 3 2 2 3 2 2" xfId="41680"/>
    <cellStyle name="Header2 2 2 2 2 3 2 2 3 3" xfId="27339"/>
    <cellStyle name="Header2 2 2 2 2 3 2 2 3 4" xfId="36529"/>
    <cellStyle name="Header2 2 2 2 2 3 2 2 4" xfId="17936"/>
    <cellStyle name="Header2 2 2 2 2 3 2 2 4 2" xfId="29753"/>
    <cellStyle name="Header2 2 2 2 2 3 2 2 4 2 2" xfId="39752"/>
    <cellStyle name="Header2 2 2 2 2 3 2 2 4 3" xfId="25511"/>
    <cellStyle name="Header2 2 2 2 2 3 2 2 4 4" xfId="34601"/>
    <cellStyle name="Header2 2 2 2 2 3 2 2 5" xfId="20673"/>
    <cellStyle name="Header2 2 2 2 2 3 2 2 5 2" xfId="32490"/>
    <cellStyle name="Header2 2 2 2 2 3 2 2 5 2 2" xfId="42489"/>
    <cellStyle name="Header2 2 2 2 2 3 2 2 5 3" xfId="37338"/>
    <cellStyle name="Header2 2 2 2 2 3 2 2 6" xfId="23413"/>
    <cellStyle name="Header2 2 2 2 2 3 2 2 6 2" xfId="21085"/>
    <cellStyle name="Header2 2 2 2 2 3 2 2 7" xfId="22903"/>
    <cellStyle name="Header2 2 2 2 2 3 2 2 7 2" xfId="21346"/>
    <cellStyle name="Header2 2 2 2 2 3 2 2 8" xfId="22337"/>
    <cellStyle name="Header2 2 2 2 2 3 2 3" xfId="16116"/>
    <cellStyle name="Header2 2 2 2 2 3 2 3 2" xfId="19514"/>
    <cellStyle name="Header2 2 2 2 2 3 2 3 2 2" xfId="31331"/>
    <cellStyle name="Header2 2 2 2 2 3 2 3 2 2 2" xfId="41330"/>
    <cellStyle name="Header2 2 2 2 2 3 2 3 2 3" xfId="26989"/>
    <cellStyle name="Header2 2 2 2 2 3 2 3 2 4" xfId="36179"/>
    <cellStyle name="Header2 2 2 2 2 3 2 3 3" xfId="20120"/>
    <cellStyle name="Header2 2 2 2 2 3 2 3 3 2" xfId="31937"/>
    <cellStyle name="Header2 2 2 2 2 3 2 3 3 2 2" xfId="41936"/>
    <cellStyle name="Header2 2 2 2 2 3 2 3 3 3" xfId="27595"/>
    <cellStyle name="Header2 2 2 2 2 3 2 3 3 4" xfId="36785"/>
    <cellStyle name="Header2 2 2 2 2 3 2 3 4" xfId="18043"/>
    <cellStyle name="Header2 2 2 2 2 3 2 3 4 2" xfId="29860"/>
    <cellStyle name="Header2 2 2 2 2 3 2 3 4 2 2" xfId="39859"/>
    <cellStyle name="Header2 2 2 2 2 3 2 3 4 3" xfId="25618"/>
    <cellStyle name="Header2 2 2 2 2 3 2 3 4 4" xfId="34708"/>
    <cellStyle name="Header2 2 2 2 2 3 2 3 5" xfId="20929"/>
    <cellStyle name="Header2 2 2 2 2 3 2 3 5 2" xfId="32746"/>
    <cellStyle name="Header2 2 2 2 2 3 2 3 5 2 2" xfId="42745"/>
    <cellStyle name="Header2 2 2 2 2 3 2 3 5 3" xfId="37594"/>
    <cellStyle name="Header2 2 2 2 2 3 2 3 6" xfId="27933"/>
    <cellStyle name="Header2 2 2 2 2 3 2 3 6 2" xfId="37932"/>
    <cellStyle name="Header2 2 2 2 2 3 2 3 7" xfId="21454"/>
    <cellStyle name="Header2 2 2 2 2 3 2 4" xfId="15877"/>
    <cellStyle name="Header2 2 2 2 2 3 2 4 2" xfId="27694"/>
    <cellStyle name="Header2 2 2 2 2 3 2 4 2 2" xfId="37693"/>
    <cellStyle name="Header2 2 2 2 2 3 2 4 3" xfId="23755"/>
    <cellStyle name="Header2 2 2 2 2 3 2 4 4" xfId="32845"/>
    <cellStyle name="Header2 2 2 2 2 3 2 5" xfId="16734"/>
    <cellStyle name="Header2 2 2 2 2 3 2 5 2" xfId="28551"/>
    <cellStyle name="Header2 2 2 2 2 3 2 5 2 2" xfId="38550"/>
    <cellStyle name="Header2 2 2 2 2 3 2 5 3" xfId="24309"/>
    <cellStyle name="Header2 2 2 2 2 3 2 5 4" xfId="33399"/>
    <cellStyle name="Header2 2 2 2 2 3 2 6" xfId="16990"/>
    <cellStyle name="Header2 2 2 2 2 3 2 6 2" xfId="28807"/>
    <cellStyle name="Header2 2 2 2 2 3 2 6 2 2" xfId="38806"/>
    <cellStyle name="Header2 2 2 2 2 3 2 6 3" xfId="24565"/>
    <cellStyle name="Header2 2 2 2 2 3 2 6 4" xfId="33655"/>
    <cellStyle name="Header2 2 2 2 2 3 2 7" xfId="17050"/>
    <cellStyle name="Header2 2 2 2 2 3 2 7 2" xfId="28867"/>
    <cellStyle name="Header2 2 2 2 2 3 2 7 2 2" xfId="38866"/>
    <cellStyle name="Header2 2 2 2 2 3 2 7 3" xfId="24625"/>
    <cellStyle name="Header2 2 2 2 2 3 2 7 4" xfId="33715"/>
    <cellStyle name="Header2 2 2 2 2 3 2 8" xfId="17353"/>
    <cellStyle name="Header2 2 2 2 2 3 2 8 2" xfId="29170"/>
    <cellStyle name="Header2 2 2 2 2 3 2 8 2 2" xfId="39169"/>
    <cellStyle name="Header2 2 2 2 2 3 2 8 3" xfId="24928"/>
    <cellStyle name="Header2 2 2 2 2 3 2 8 4" xfId="34018"/>
    <cellStyle name="Header2 2 2 2 2 3 2 9" xfId="18582"/>
    <cellStyle name="Header2 2 2 2 2 3 2 9 2" xfId="30399"/>
    <cellStyle name="Header2 2 2 2 2 3 2 9 2 2" xfId="40398"/>
    <cellStyle name="Header2 2 2 2 2 3 2 9 3" xfId="26057"/>
    <cellStyle name="Header2 2 2 2 2 3 2 9 4" xfId="35247"/>
    <cellStyle name="Header2 2 2 2 2 3 3" xfId="7729"/>
    <cellStyle name="Header2 2 2 2 2 3 3 10" xfId="18837"/>
    <cellStyle name="Header2 2 2 2 2 3 3 10 2" xfId="30654"/>
    <cellStyle name="Header2 2 2 2 2 3 3 10 2 2" xfId="40653"/>
    <cellStyle name="Header2 2 2 2 2 3 3 10 3" xfId="26312"/>
    <cellStyle name="Header2 2 2 2 2 3 3 10 4" xfId="35502"/>
    <cellStyle name="Header2 2 2 2 2 3 3 11" xfId="20350"/>
    <cellStyle name="Header2 2 2 2 2 3 3 11 2" xfId="32167"/>
    <cellStyle name="Header2 2 2 2 2 3 3 11 2 2" xfId="42166"/>
    <cellStyle name="Header2 2 2 2 2 3 3 11 3" xfId="37015"/>
    <cellStyle name="Header2 2 2 2 2 3 3 12" xfId="23373"/>
    <cellStyle name="Header2 2 2 2 2 3 3 12 2" xfId="21113"/>
    <cellStyle name="Header2 2 2 2 2 3 3 13" xfId="22767"/>
    <cellStyle name="Header2 2 2 2 2 3 3 2" xfId="15536"/>
    <cellStyle name="Header2 2 2 2 2 3 3 2 2" xfId="19257"/>
    <cellStyle name="Header2 2 2 2 2 3 3 2 2 2" xfId="31074"/>
    <cellStyle name="Header2 2 2 2 2 3 3 2 2 2 2" xfId="41073"/>
    <cellStyle name="Header2 2 2 2 2 3 3 2 2 3" xfId="26732"/>
    <cellStyle name="Header2 2 2 2 2 3 3 2 2 4" xfId="35922"/>
    <cellStyle name="Header2 2 2 2 2 3 3 2 3" xfId="19863"/>
    <cellStyle name="Header2 2 2 2 2 3 3 2 3 2" xfId="31680"/>
    <cellStyle name="Header2 2 2 2 2 3 3 2 3 2 2" xfId="41679"/>
    <cellStyle name="Header2 2 2 2 2 3 3 2 3 3" xfId="27338"/>
    <cellStyle name="Header2 2 2 2 2 3 3 2 3 4" xfId="36528"/>
    <cellStyle name="Header2 2 2 2 2 3 3 2 4" xfId="17937"/>
    <cellStyle name="Header2 2 2 2 2 3 3 2 4 2" xfId="29754"/>
    <cellStyle name="Header2 2 2 2 2 3 3 2 4 2 2" xfId="39753"/>
    <cellStyle name="Header2 2 2 2 2 3 3 2 4 3" xfId="25512"/>
    <cellStyle name="Header2 2 2 2 2 3 3 2 4 4" xfId="34602"/>
    <cellStyle name="Header2 2 2 2 2 3 3 2 5" xfId="20672"/>
    <cellStyle name="Header2 2 2 2 2 3 3 2 5 2" xfId="32489"/>
    <cellStyle name="Header2 2 2 2 2 3 3 2 5 2 2" xfId="42488"/>
    <cellStyle name="Header2 2 2 2 2 3 3 2 5 3" xfId="37337"/>
    <cellStyle name="Header2 2 2 2 2 3 3 2 6" xfId="23414"/>
    <cellStyle name="Header2 2 2 2 2 3 3 2 6 2" xfId="21084"/>
    <cellStyle name="Header2 2 2 2 2 3 3 2 7" xfId="22902"/>
    <cellStyle name="Header2 2 2 2 2 3 3 2 7 2" xfId="21347"/>
    <cellStyle name="Header2 2 2 2 2 3 3 2 8" xfId="22338"/>
    <cellStyle name="Header2 2 2 2 2 3 3 3" xfId="16117"/>
    <cellStyle name="Header2 2 2 2 2 3 3 3 2" xfId="19513"/>
    <cellStyle name="Header2 2 2 2 2 3 3 3 2 2" xfId="31330"/>
    <cellStyle name="Header2 2 2 2 2 3 3 3 2 2 2" xfId="41329"/>
    <cellStyle name="Header2 2 2 2 2 3 3 3 2 3" xfId="26988"/>
    <cellStyle name="Header2 2 2 2 2 3 3 3 2 4" xfId="36178"/>
    <cellStyle name="Header2 2 2 2 2 3 3 3 3" xfId="20119"/>
    <cellStyle name="Header2 2 2 2 2 3 3 3 3 2" xfId="31936"/>
    <cellStyle name="Header2 2 2 2 2 3 3 3 3 2 2" xfId="41935"/>
    <cellStyle name="Header2 2 2 2 2 3 3 3 3 3" xfId="27594"/>
    <cellStyle name="Header2 2 2 2 2 3 3 3 3 4" xfId="36784"/>
    <cellStyle name="Header2 2 2 2 2 3 3 3 4" xfId="17642"/>
    <cellStyle name="Header2 2 2 2 2 3 3 3 4 2" xfId="29459"/>
    <cellStyle name="Header2 2 2 2 2 3 3 3 4 2 2" xfId="39458"/>
    <cellStyle name="Header2 2 2 2 2 3 3 3 4 3" xfId="25217"/>
    <cellStyle name="Header2 2 2 2 2 3 3 3 4 4" xfId="34307"/>
    <cellStyle name="Header2 2 2 2 2 3 3 3 5" xfId="20928"/>
    <cellStyle name="Header2 2 2 2 2 3 3 3 5 2" xfId="32745"/>
    <cellStyle name="Header2 2 2 2 2 3 3 3 5 2 2" xfId="42744"/>
    <cellStyle name="Header2 2 2 2 2 3 3 3 5 3" xfId="37593"/>
    <cellStyle name="Header2 2 2 2 2 3 3 3 6" xfId="27934"/>
    <cellStyle name="Header2 2 2 2 2 3 3 3 6 2" xfId="37933"/>
    <cellStyle name="Header2 2 2 2 2 3 3 3 7" xfId="21455"/>
    <cellStyle name="Header2 2 2 2 2 3 3 4" xfId="15840"/>
    <cellStyle name="Header2 2 2 2 2 3 3 4 2" xfId="27657"/>
    <cellStyle name="Header2 2 2 2 2 3 3 4 2 2" xfId="37656"/>
    <cellStyle name="Header2 2 2 2 2 3 3 4 3" xfId="23718"/>
    <cellStyle name="Header2 2 2 2 2 3 3 4 4" xfId="32808"/>
    <cellStyle name="Header2 2 2 2 2 3 3 5" xfId="16733"/>
    <cellStyle name="Header2 2 2 2 2 3 3 5 2" xfId="28550"/>
    <cellStyle name="Header2 2 2 2 2 3 3 5 2 2" xfId="38549"/>
    <cellStyle name="Header2 2 2 2 2 3 3 5 3" xfId="24308"/>
    <cellStyle name="Header2 2 2 2 2 3 3 5 4" xfId="33398"/>
    <cellStyle name="Header2 2 2 2 2 3 3 6" xfId="16989"/>
    <cellStyle name="Header2 2 2 2 2 3 3 6 2" xfId="28806"/>
    <cellStyle name="Header2 2 2 2 2 3 3 6 2 2" xfId="38805"/>
    <cellStyle name="Header2 2 2 2 2 3 3 6 3" xfId="24564"/>
    <cellStyle name="Header2 2 2 2 2 3 3 6 4" xfId="33654"/>
    <cellStyle name="Header2 2 2 2 2 3 3 7" xfId="17051"/>
    <cellStyle name="Header2 2 2 2 2 3 3 7 2" xfId="28868"/>
    <cellStyle name="Header2 2 2 2 2 3 3 7 2 2" xfId="38867"/>
    <cellStyle name="Header2 2 2 2 2 3 3 7 3" xfId="24626"/>
    <cellStyle name="Header2 2 2 2 2 3 3 7 4" xfId="33716"/>
    <cellStyle name="Header2 2 2 2 2 3 3 8" xfId="17354"/>
    <cellStyle name="Header2 2 2 2 2 3 3 8 2" xfId="29171"/>
    <cellStyle name="Header2 2 2 2 2 3 3 8 2 2" xfId="39170"/>
    <cellStyle name="Header2 2 2 2 2 3 3 8 3" xfId="24929"/>
    <cellStyle name="Header2 2 2 2 2 3 3 8 4" xfId="34019"/>
    <cellStyle name="Header2 2 2 2 2 3 3 9" xfId="18581"/>
    <cellStyle name="Header2 2 2 2 2 3 3 9 2" xfId="30398"/>
    <cellStyle name="Header2 2 2 2 2 3 3 9 2 2" xfId="40397"/>
    <cellStyle name="Header2 2 2 2 2 3 3 9 3" xfId="26056"/>
    <cellStyle name="Header2 2 2 2 2 3 3 9 4" xfId="35246"/>
    <cellStyle name="Header2 2 2 2 2 3 4" xfId="7730"/>
    <cellStyle name="Header2 2 2 2 2 3 4 10" xfId="18940"/>
    <cellStyle name="Header2 2 2 2 2 3 4 10 2" xfId="30757"/>
    <cellStyle name="Header2 2 2 2 2 3 4 10 2 2" xfId="40756"/>
    <cellStyle name="Header2 2 2 2 2 3 4 10 3" xfId="26415"/>
    <cellStyle name="Header2 2 2 2 2 3 4 10 4" xfId="35605"/>
    <cellStyle name="Header2 2 2 2 2 3 4 11" xfId="18207"/>
    <cellStyle name="Header2 2 2 2 2 3 4 11 2" xfId="30024"/>
    <cellStyle name="Header2 2 2 2 2 3 4 11 2 2" xfId="40023"/>
    <cellStyle name="Header2 2 2 2 2 3 4 11 3" xfId="34872"/>
    <cellStyle name="Header2 2 2 2 2 3 4 12" xfId="23372"/>
    <cellStyle name="Header2 2 2 2 2 3 4 12 2" xfId="21114"/>
    <cellStyle name="Header2 2 2 2 2 3 4 13" xfId="22766"/>
    <cellStyle name="Header2 2 2 2 2 3 4 2" xfId="15537"/>
    <cellStyle name="Header2 2 2 2 2 3 4 2 2" xfId="19256"/>
    <cellStyle name="Header2 2 2 2 2 3 4 2 2 2" xfId="31073"/>
    <cellStyle name="Header2 2 2 2 2 3 4 2 2 2 2" xfId="41072"/>
    <cellStyle name="Header2 2 2 2 2 3 4 2 2 3" xfId="26731"/>
    <cellStyle name="Header2 2 2 2 2 3 4 2 2 4" xfId="35921"/>
    <cellStyle name="Header2 2 2 2 2 3 4 2 3" xfId="19862"/>
    <cellStyle name="Header2 2 2 2 2 3 4 2 3 2" xfId="31679"/>
    <cellStyle name="Header2 2 2 2 2 3 4 2 3 2 2" xfId="41678"/>
    <cellStyle name="Header2 2 2 2 2 3 4 2 3 3" xfId="27337"/>
    <cellStyle name="Header2 2 2 2 2 3 4 2 3 4" xfId="36527"/>
    <cellStyle name="Header2 2 2 2 2 3 4 2 4" xfId="17938"/>
    <cellStyle name="Header2 2 2 2 2 3 4 2 4 2" xfId="29755"/>
    <cellStyle name="Header2 2 2 2 2 3 4 2 4 2 2" xfId="39754"/>
    <cellStyle name="Header2 2 2 2 2 3 4 2 4 3" xfId="25513"/>
    <cellStyle name="Header2 2 2 2 2 3 4 2 4 4" xfId="34603"/>
    <cellStyle name="Header2 2 2 2 2 3 4 2 5" xfId="20671"/>
    <cellStyle name="Header2 2 2 2 2 3 4 2 5 2" xfId="32488"/>
    <cellStyle name="Header2 2 2 2 2 3 4 2 5 2 2" xfId="42487"/>
    <cellStyle name="Header2 2 2 2 2 3 4 2 5 3" xfId="37336"/>
    <cellStyle name="Header2 2 2 2 2 3 4 2 6" xfId="23415"/>
    <cellStyle name="Header2 2 2 2 2 3 4 2 6 2" xfId="21083"/>
    <cellStyle name="Header2 2 2 2 2 3 4 2 7" xfId="22901"/>
    <cellStyle name="Header2 2 2 2 2 3 4 2 7 2" xfId="22172"/>
    <cellStyle name="Header2 2 2 2 2 3 4 2 8" xfId="21592"/>
    <cellStyle name="Header2 2 2 2 2 3 4 3" xfId="16118"/>
    <cellStyle name="Header2 2 2 2 2 3 4 3 2" xfId="19547"/>
    <cellStyle name="Header2 2 2 2 2 3 4 3 2 2" xfId="31364"/>
    <cellStyle name="Header2 2 2 2 2 3 4 3 2 2 2" xfId="41363"/>
    <cellStyle name="Header2 2 2 2 2 3 4 3 2 3" xfId="27022"/>
    <cellStyle name="Header2 2 2 2 2 3 4 3 2 4" xfId="36212"/>
    <cellStyle name="Header2 2 2 2 2 3 4 3 3" xfId="20153"/>
    <cellStyle name="Header2 2 2 2 2 3 4 3 3 2" xfId="31970"/>
    <cellStyle name="Header2 2 2 2 2 3 4 3 3 2 2" xfId="41969"/>
    <cellStyle name="Header2 2 2 2 2 3 4 3 3 3" xfId="27628"/>
    <cellStyle name="Header2 2 2 2 2 3 4 3 3 4" xfId="36818"/>
    <cellStyle name="Header2 2 2 2 2 3 4 3 4" xfId="17638"/>
    <cellStyle name="Header2 2 2 2 2 3 4 3 4 2" xfId="29455"/>
    <cellStyle name="Header2 2 2 2 2 3 4 3 4 2 2" xfId="39454"/>
    <cellStyle name="Header2 2 2 2 2 3 4 3 4 3" xfId="25213"/>
    <cellStyle name="Header2 2 2 2 2 3 4 3 4 4" xfId="34303"/>
    <cellStyle name="Header2 2 2 2 2 3 4 3 5" xfId="20962"/>
    <cellStyle name="Header2 2 2 2 2 3 4 3 5 2" xfId="32779"/>
    <cellStyle name="Header2 2 2 2 2 3 4 3 5 2 2" xfId="42778"/>
    <cellStyle name="Header2 2 2 2 2 3 4 3 5 3" xfId="37627"/>
    <cellStyle name="Header2 2 2 2 2 3 4 3 6" xfId="27935"/>
    <cellStyle name="Header2 2 2 2 2 3 4 3 6 2" xfId="37934"/>
    <cellStyle name="Header2 2 2 2 2 3 4 3 7" xfId="22207"/>
    <cellStyle name="Header2 2 2 2 2 3 4 4" xfId="15824"/>
    <cellStyle name="Header2 2 2 2 2 3 4 4 2" xfId="27641"/>
    <cellStyle name="Header2 2 2 2 2 3 4 4 2 2" xfId="37640"/>
    <cellStyle name="Header2 2 2 2 2 3 4 4 3" xfId="23702"/>
    <cellStyle name="Header2 2 2 2 2 3 4 4 4" xfId="32792"/>
    <cellStyle name="Header2 2 2 2 2 3 4 5" xfId="16732"/>
    <cellStyle name="Header2 2 2 2 2 3 4 5 2" xfId="28549"/>
    <cellStyle name="Header2 2 2 2 2 3 4 5 2 2" xfId="38548"/>
    <cellStyle name="Header2 2 2 2 2 3 4 5 3" xfId="24307"/>
    <cellStyle name="Header2 2 2 2 2 3 4 5 4" xfId="33397"/>
    <cellStyle name="Header2 2 2 2 2 3 4 6" xfId="17026"/>
    <cellStyle name="Header2 2 2 2 2 3 4 6 2" xfId="28843"/>
    <cellStyle name="Header2 2 2 2 2 3 4 6 2 2" xfId="38842"/>
    <cellStyle name="Header2 2 2 2 2 3 4 6 3" xfId="24601"/>
    <cellStyle name="Header2 2 2 2 2 3 4 6 4" xfId="33691"/>
    <cellStyle name="Header2 2 2 2 2 3 4 7" xfId="17052"/>
    <cellStyle name="Header2 2 2 2 2 3 4 7 2" xfId="28869"/>
    <cellStyle name="Header2 2 2 2 2 3 4 7 2 2" xfId="38868"/>
    <cellStyle name="Header2 2 2 2 2 3 4 7 3" xfId="24627"/>
    <cellStyle name="Header2 2 2 2 2 3 4 7 4" xfId="33717"/>
    <cellStyle name="Header2 2 2 2 2 3 4 8" xfId="17355"/>
    <cellStyle name="Header2 2 2 2 2 3 4 8 2" xfId="29172"/>
    <cellStyle name="Header2 2 2 2 2 3 4 8 2 2" xfId="39171"/>
    <cellStyle name="Header2 2 2 2 2 3 4 8 3" xfId="24930"/>
    <cellStyle name="Header2 2 2 2 2 3 4 8 4" xfId="34020"/>
    <cellStyle name="Header2 2 2 2 2 3 4 9" xfId="18580"/>
    <cellStyle name="Header2 2 2 2 2 3 4 9 2" xfId="30397"/>
    <cellStyle name="Header2 2 2 2 2 3 4 9 2 2" xfId="40396"/>
    <cellStyle name="Header2 2 2 2 2 3 4 9 3" xfId="26055"/>
    <cellStyle name="Header2 2 2 2 2 3 4 9 4" xfId="35245"/>
    <cellStyle name="Header2 2 2 2 2 3 5" xfId="15534"/>
    <cellStyle name="Header2 2 2 2 2 3 5 2" xfId="19259"/>
    <cellStyle name="Header2 2 2 2 2 3 5 2 2" xfId="31076"/>
    <cellStyle name="Header2 2 2 2 2 3 5 2 2 2" xfId="41075"/>
    <cellStyle name="Header2 2 2 2 2 3 5 2 3" xfId="26734"/>
    <cellStyle name="Header2 2 2 2 2 3 5 2 4" xfId="35924"/>
    <cellStyle name="Header2 2 2 2 2 3 5 3" xfId="19865"/>
    <cellStyle name="Header2 2 2 2 2 3 5 3 2" xfId="31682"/>
    <cellStyle name="Header2 2 2 2 2 3 5 3 2 2" xfId="41681"/>
    <cellStyle name="Header2 2 2 2 2 3 5 3 3" xfId="27340"/>
    <cellStyle name="Header2 2 2 2 2 3 5 3 4" xfId="36530"/>
    <cellStyle name="Header2 2 2 2 2 3 5 4" xfId="17935"/>
    <cellStyle name="Header2 2 2 2 2 3 5 4 2" xfId="29752"/>
    <cellStyle name="Header2 2 2 2 2 3 5 4 2 2" xfId="39751"/>
    <cellStyle name="Header2 2 2 2 2 3 5 4 3" xfId="25510"/>
    <cellStyle name="Header2 2 2 2 2 3 5 4 4" xfId="34600"/>
    <cellStyle name="Header2 2 2 2 2 3 5 5" xfId="20674"/>
    <cellStyle name="Header2 2 2 2 2 3 5 5 2" xfId="32491"/>
    <cellStyle name="Header2 2 2 2 2 3 5 5 2 2" xfId="42490"/>
    <cellStyle name="Header2 2 2 2 2 3 5 5 3" xfId="37339"/>
    <cellStyle name="Header2 2 2 2 2 3 5 6" xfId="23412"/>
    <cellStyle name="Header2 2 2 2 2 3 5 6 2" xfId="21086"/>
    <cellStyle name="Header2 2 2 2 2 3 5 7" xfId="22904"/>
    <cellStyle name="Header2 2 2 2 2 3 5 7 2" xfId="21345"/>
    <cellStyle name="Header2 2 2 2 2 3 5 8" xfId="22336"/>
    <cellStyle name="Header2 2 2 2 2 3 6" xfId="16115"/>
    <cellStyle name="Header2 2 2 2 2 3 6 2" xfId="19515"/>
    <cellStyle name="Header2 2 2 2 2 3 6 2 2" xfId="31332"/>
    <cellStyle name="Header2 2 2 2 2 3 6 2 2 2" xfId="41331"/>
    <cellStyle name="Header2 2 2 2 2 3 6 2 3" xfId="26990"/>
    <cellStyle name="Header2 2 2 2 2 3 6 2 4" xfId="36180"/>
    <cellStyle name="Header2 2 2 2 2 3 6 3" xfId="20121"/>
    <cellStyle name="Header2 2 2 2 2 3 6 3 2" xfId="31938"/>
    <cellStyle name="Header2 2 2 2 2 3 6 3 2 2" xfId="41937"/>
    <cellStyle name="Header2 2 2 2 2 3 6 3 3" xfId="27596"/>
    <cellStyle name="Header2 2 2 2 2 3 6 3 4" xfId="36786"/>
    <cellStyle name="Header2 2 2 2 2 3 6 4" xfId="17888"/>
    <cellStyle name="Header2 2 2 2 2 3 6 4 2" xfId="29705"/>
    <cellStyle name="Header2 2 2 2 2 3 6 4 2 2" xfId="39704"/>
    <cellStyle name="Header2 2 2 2 2 3 6 4 3" xfId="25463"/>
    <cellStyle name="Header2 2 2 2 2 3 6 4 4" xfId="34553"/>
    <cellStyle name="Header2 2 2 2 2 3 6 5" xfId="20930"/>
    <cellStyle name="Header2 2 2 2 2 3 6 5 2" xfId="32747"/>
    <cellStyle name="Header2 2 2 2 2 3 6 5 2 2" xfId="42746"/>
    <cellStyle name="Header2 2 2 2 2 3 6 5 3" xfId="37595"/>
    <cellStyle name="Header2 2 2 2 2 3 6 6" xfId="27932"/>
    <cellStyle name="Header2 2 2 2 2 3 6 6 2" xfId="37931"/>
    <cellStyle name="Header2 2 2 2 2 3 6 7" xfId="21453"/>
    <cellStyle name="Header2 2 2 2 2 3 7" xfId="15839"/>
    <cellStyle name="Header2 2 2 2 2 3 7 2" xfId="27656"/>
    <cellStyle name="Header2 2 2 2 2 3 7 2 2" xfId="37655"/>
    <cellStyle name="Header2 2 2 2 2 3 7 3" xfId="23717"/>
    <cellStyle name="Header2 2 2 2 2 3 7 4" xfId="32807"/>
    <cellStyle name="Header2 2 2 2 2 3 8" xfId="16735"/>
    <cellStyle name="Header2 2 2 2 2 3 8 2" xfId="28552"/>
    <cellStyle name="Header2 2 2 2 2 3 8 2 2" xfId="38551"/>
    <cellStyle name="Header2 2 2 2 2 3 8 3" xfId="24310"/>
    <cellStyle name="Header2 2 2 2 2 3 8 4" xfId="33400"/>
    <cellStyle name="Header2 2 2 2 2 3 9" xfId="16991"/>
    <cellStyle name="Header2 2 2 2 2 3 9 2" xfId="28808"/>
    <cellStyle name="Header2 2 2 2 2 3 9 2 2" xfId="38807"/>
    <cellStyle name="Header2 2 2 2 2 3 9 3" xfId="24566"/>
    <cellStyle name="Header2 2 2 2 2 3 9 4" xfId="33656"/>
    <cellStyle name="Header2 2 2 2 2 4" xfId="7731"/>
    <cellStyle name="Header2 2 2 2 2 4 10" xfId="17873"/>
    <cellStyle name="Header2 2 2 2 2 4 10 2" xfId="29690"/>
    <cellStyle name="Header2 2 2 2 2 4 10 2 2" xfId="39689"/>
    <cellStyle name="Header2 2 2 2 2 4 10 3" xfId="25448"/>
    <cellStyle name="Header2 2 2 2 2 4 10 4" xfId="34538"/>
    <cellStyle name="Header2 2 2 2 2 4 11" xfId="20252"/>
    <cellStyle name="Header2 2 2 2 2 4 11 2" xfId="32069"/>
    <cellStyle name="Header2 2 2 2 2 4 11 2 2" xfId="42068"/>
    <cellStyle name="Header2 2 2 2 2 4 11 3" xfId="36917"/>
    <cellStyle name="Header2 2 2 2 2 4 12" xfId="23371"/>
    <cellStyle name="Header2 2 2 2 2 4 12 2" xfId="21115"/>
    <cellStyle name="Header2 2 2 2 2 4 13" xfId="22765"/>
    <cellStyle name="Header2 2 2 2 2 4 2" xfId="15538"/>
    <cellStyle name="Header2 2 2 2 2 4 2 2" xfId="19255"/>
    <cellStyle name="Header2 2 2 2 2 4 2 2 2" xfId="31072"/>
    <cellStyle name="Header2 2 2 2 2 4 2 2 2 2" xfId="41071"/>
    <cellStyle name="Header2 2 2 2 2 4 2 2 3" xfId="26730"/>
    <cellStyle name="Header2 2 2 2 2 4 2 2 4" xfId="35920"/>
    <cellStyle name="Header2 2 2 2 2 4 2 3" xfId="19861"/>
    <cellStyle name="Header2 2 2 2 2 4 2 3 2" xfId="31678"/>
    <cellStyle name="Header2 2 2 2 2 4 2 3 2 2" xfId="41677"/>
    <cellStyle name="Header2 2 2 2 2 4 2 3 3" xfId="27336"/>
    <cellStyle name="Header2 2 2 2 2 4 2 3 4" xfId="36526"/>
    <cellStyle name="Header2 2 2 2 2 4 2 4" xfId="17939"/>
    <cellStyle name="Header2 2 2 2 2 4 2 4 2" xfId="29756"/>
    <cellStyle name="Header2 2 2 2 2 4 2 4 2 2" xfId="39755"/>
    <cellStyle name="Header2 2 2 2 2 4 2 4 3" xfId="25514"/>
    <cellStyle name="Header2 2 2 2 2 4 2 4 4" xfId="34604"/>
    <cellStyle name="Header2 2 2 2 2 4 2 5" xfId="20670"/>
    <cellStyle name="Header2 2 2 2 2 4 2 5 2" xfId="32487"/>
    <cellStyle name="Header2 2 2 2 2 4 2 5 2 2" xfId="42486"/>
    <cellStyle name="Header2 2 2 2 2 4 2 5 3" xfId="37335"/>
    <cellStyle name="Header2 2 2 2 2 4 2 6" xfId="23416"/>
    <cellStyle name="Header2 2 2 2 2 4 2 6 2" xfId="21923"/>
    <cellStyle name="Header2 2 2 2 2 4 2 7" xfId="23087"/>
    <cellStyle name="Header2 2 2 2 2 4 2 7 2" xfId="22052"/>
    <cellStyle name="Header2 2 2 2 2 4 2 8" xfId="22339"/>
    <cellStyle name="Header2 2 2 2 2 4 3" xfId="16119"/>
    <cellStyle name="Header2 2 2 2 2 4 3 2" xfId="18972"/>
    <cellStyle name="Header2 2 2 2 2 4 3 2 2" xfId="30789"/>
    <cellStyle name="Header2 2 2 2 2 4 3 2 2 2" xfId="40788"/>
    <cellStyle name="Header2 2 2 2 2 4 3 2 3" xfId="26447"/>
    <cellStyle name="Header2 2 2 2 2 4 3 2 4" xfId="35637"/>
    <cellStyle name="Header2 2 2 2 2 4 3 3" xfId="19578"/>
    <cellStyle name="Header2 2 2 2 2 4 3 3 2" xfId="31395"/>
    <cellStyle name="Header2 2 2 2 2 4 3 3 2 2" xfId="41394"/>
    <cellStyle name="Header2 2 2 2 2 4 3 3 3" xfId="27053"/>
    <cellStyle name="Header2 2 2 2 2 4 3 3 4" xfId="36243"/>
    <cellStyle name="Header2 2 2 2 2 4 3 4" xfId="17838"/>
    <cellStyle name="Header2 2 2 2 2 4 3 4 2" xfId="29655"/>
    <cellStyle name="Header2 2 2 2 2 4 3 4 2 2" xfId="39654"/>
    <cellStyle name="Header2 2 2 2 2 4 3 4 3" xfId="25413"/>
    <cellStyle name="Header2 2 2 2 2 4 3 4 4" xfId="34503"/>
    <cellStyle name="Header2 2 2 2 2 4 3 5" xfId="20387"/>
    <cellStyle name="Header2 2 2 2 2 4 3 5 2" xfId="32204"/>
    <cellStyle name="Header2 2 2 2 2 4 3 5 2 2" xfId="42203"/>
    <cellStyle name="Header2 2 2 2 2 4 3 5 3" xfId="37052"/>
    <cellStyle name="Header2 2 2 2 2 4 3 6" xfId="27936"/>
    <cellStyle name="Header2 2 2 2 2 4 3 6 2" xfId="37935"/>
    <cellStyle name="Header2 2 2 2 2 4 3 7" xfId="21734"/>
    <cellStyle name="Header2 2 2 2 2 4 4" xfId="16402"/>
    <cellStyle name="Header2 2 2 2 2 4 4 2" xfId="28219"/>
    <cellStyle name="Header2 2 2 2 2 4 4 2 2" xfId="38218"/>
    <cellStyle name="Header2 2 2 2 2 4 4 3" xfId="23977"/>
    <cellStyle name="Header2 2 2 2 2 4 4 4" xfId="33067"/>
    <cellStyle name="Header2 2 2 2 2 4 5" xfId="16731"/>
    <cellStyle name="Header2 2 2 2 2 4 5 2" xfId="28548"/>
    <cellStyle name="Header2 2 2 2 2 4 5 2 2" xfId="38547"/>
    <cellStyle name="Header2 2 2 2 2 4 5 3" xfId="24306"/>
    <cellStyle name="Header2 2 2 2 2 4 5 4" xfId="33396"/>
    <cellStyle name="Header2 2 2 2 2 4 6" xfId="17025"/>
    <cellStyle name="Header2 2 2 2 2 4 6 2" xfId="28842"/>
    <cellStyle name="Header2 2 2 2 2 4 6 2 2" xfId="38841"/>
    <cellStyle name="Header2 2 2 2 2 4 6 3" xfId="24600"/>
    <cellStyle name="Header2 2 2 2 2 4 6 4" xfId="33690"/>
    <cellStyle name="Header2 2 2 2 2 4 7" xfId="17053"/>
    <cellStyle name="Header2 2 2 2 2 4 7 2" xfId="28870"/>
    <cellStyle name="Header2 2 2 2 2 4 7 2 2" xfId="38869"/>
    <cellStyle name="Header2 2 2 2 2 4 7 3" xfId="24628"/>
    <cellStyle name="Header2 2 2 2 2 4 7 4" xfId="33718"/>
    <cellStyle name="Header2 2 2 2 2 4 8" xfId="17356"/>
    <cellStyle name="Header2 2 2 2 2 4 8 2" xfId="29173"/>
    <cellStyle name="Header2 2 2 2 2 4 8 2 2" xfId="39172"/>
    <cellStyle name="Header2 2 2 2 2 4 8 3" xfId="24931"/>
    <cellStyle name="Header2 2 2 2 2 4 8 4" xfId="34021"/>
    <cellStyle name="Header2 2 2 2 2 4 9" xfId="18579"/>
    <cellStyle name="Header2 2 2 2 2 4 9 2" xfId="30396"/>
    <cellStyle name="Header2 2 2 2 2 4 9 2 2" xfId="40395"/>
    <cellStyle name="Header2 2 2 2 2 4 9 3" xfId="26054"/>
    <cellStyle name="Header2 2 2 2 2 4 9 4" xfId="35244"/>
    <cellStyle name="Header2 2 2 2 2 5" xfId="15529"/>
    <cellStyle name="Header2 2 2 2 2 5 2" xfId="19264"/>
    <cellStyle name="Header2 2 2 2 2 5 2 2" xfId="31081"/>
    <cellStyle name="Header2 2 2 2 2 5 2 2 2" xfId="41080"/>
    <cellStyle name="Header2 2 2 2 2 5 2 3" xfId="26739"/>
    <cellStyle name="Header2 2 2 2 2 5 2 4" xfId="35929"/>
    <cellStyle name="Header2 2 2 2 2 5 3" xfId="19870"/>
    <cellStyle name="Header2 2 2 2 2 5 3 2" xfId="31687"/>
    <cellStyle name="Header2 2 2 2 2 5 3 2 2" xfId="41686"/>
    <cellStyle name="Header2 2 2 2 2 5 3 3" xfId="27345"/>
    <cellStyle name="Header2 2 2 2 2 5 3 4" xfId="36535"/>
    <cellStyle name="Header2 2 2 2 2 5 4" xfId="17933"/>
    <cellStyle name="Header2 2 2 2 2 5 4 2" xfId="29750"/>
    <cellStyle name="Header2 2 2 2 2 5 4 2 2" xfId="39749"/>
    <cellStyle name="Header2 2 2 2 2 5 4 3" xfId="25508"/>
    <cellStyle name="Header2 2 2 2 2 5 4 4" xfId="34598"/>
    <cellStyle name="Header2 2 2 2 2 5 5" xfId="20679"/>
    <cellStyle name="Header2 2 2 2 2 5 5 2" xfId="32496"/>
    <cellStyle name="Header2 2 2 2 2 5 5 2 2" xfId="42495"/>
    <cellStyle name="Header2 2 2 2 2 5 5 3" xfId="37344"/>
    <cellStyle name="Header2 2 2 2 2 5 6" xfId="23407"/>
    <cellStyle name="Header2 2 2 2 2 5 6 2" xfId="21090"/>
    <cellStyle name="Header2 2 2 2 2 5 7" xfId="22908"/>
    <cellStyle name="Header2 2 2 2 2 5 7 2" xfId="22168"/>
    <cellStyle name="Header2 2 2 2 2 5 8" xfId="21590"/>
    <cellStyle name="Header2 2 2 2 2 6" xfId="16110"/>
    <cellStyle name="Header2 2 2 2 2 6 2" xfId="19519"/>
    <cellStyle name="Header2 2 2 2 2 6 2 2" xfId="31336"/>
    <cellStyle name="Header2 2 2 2 2 6 2 2 2" xfId="41335"/>
    <cellStyle name="Header2 2 2 2 2 6 2 3" xfId="26994"/>
    <cellStyle name="Header2 2 2 2 2 6 2 4" xfId="36184"/>
    <cellStyle name="Header2 2 2 2 2 6 3" xfId="20125"/>
    <cellStyle name="Header2 2 2 2 2 6 3 2" xfId="31942"/>
    <cellStyle name="Header2 2 2 2 2 6 3 2 2" xfId="41941"/>
    <cellStyle name="Header2 2 2 2 2 6 3 3" xfId="27600"/>
    <cellStyle name="Header2 2 2 2 2 6 3 4" xfId="36790"/>
    <cellStyle name="Header2 2 2 2 2 6 4" xfId="17885"/>
    <cellStyle name="Header2 2 2 2 2 6 4 2" xfId="29702"/>
    <cellStyle name="Header2 2 2 2 2 6 4 2 2" xfId="39701"/>
    <cellStyle name="Header2 2 2 2 2 6 4 3" xfId="25460"/>
    <cellStyle name="Header2 2 2 2 2 6 4 4" xfId="34550"/>
    <cellStyle name="Header2 2 2 2 2 6 5" xfId="20934"/>
    <cellStyle name="Header2 2 2 2 2 6 5 2" xfId="32751"/>
    <cellStyle name="Header2 2 2 2 2 6 5 2 2" xfId="42750"/>
    <cellStyle name="Header2 2 2 2 2 6 5 3" xfId="37599"/>
    <cellStyle name="Header2 2 2 2 2 6 6" xfId="27927"/>
    <cellStyle name="Header2 2 2 2 2 6 6 2" xfId="37926"/>
    <cellStyle name="Header2 2 2 2 2 6 7" xfId="21449"/>
    <cellStyle name="Header2 2 2 2 2 7" xfId="15875"/>
    <cellStyle name="Header2 2 2 2 2 7 2" xfId="27692"/>
    <cellStyle name="Header2 2 2 2 2 7 2 2" xfId="37691"/>
    <cellStyle name="Header2 2 2 2 2 7 3" xfId="23753"/>
    <cellStyle name="Header2 2 2 2 2 7 4" xfId="32843"/>
    <cellStyle name="Header2 2 2 2 2 8" xfId="16740"/>
    <cellStyle name="Header2 2 2 2 2 8 2" xfId="28557"/>
    <cellStyle name="Header2 2 2 2 2 8 2 2" xfId="38556"/>
    <cellStyle name="Header2 2 2 2 2 8 3" xfId="24315"/>
    <cellStyle name="Header2 2 2 2 2 8 4" xfId="33405"/>
    <cellStyle name="Header2 2 2 2 2 9" xfId="16995"/>
    <cellStyle name="Header2 2 2 2 2 9 2" xfId="28812"/>
    <cellStyle name="Header2 2 2 2 2 9 2 2" xfId="38811"/>
    <cellStyle name="Header2 2 2 2 2 9 3" xfId="24570"/>
    <cellStyle name="Header2 2 2 2 2 9 4" xfId="33660"/>
    <cellStyle name="Header2 2 2 2 3" xfId="7732"/>
    <cellStyle name="Header2 2 2 2 3 10" xfId="17054"/>
    <cellStyle name="Header2 2 2 2 3 10 2" xfId="28871"/>
    <cellStyle name="Header2 2 2 2 3 10 2 2" xfId="38870"/>
    <cellStyle name="Header2 2 2 2 3 10 3" xfId="24629"/>
    <cellStyle name="Header2 2 2 2 3 10 4" xfId="33719"/>
    <cellStyle name="Header2 2 2 2 3 11" xfId="17357"/>
    <cellStyle name="Header2 2 2 2 3 11 2" xfId="29174"/>
    <cellStyle name="Header2 2 2 2 3 11 2 2" xfId="39173"/>
    <cellStyle name="Header2 2 2 2 3 11 3" xfId="24932"/>
    <cellStyle name="Header2 2 2 2 3 11 4" xfId="34022"/>
    <cellStyle name="Header2 2 2 2 3 12" xfId="18578"/>
    <cellStyle name="Header2 2 2 2 3 12 2" xfId="30395"/>
    <cellStyle name="Header2 2 2 2 3 12 2 2" xfId="40394"/>
    <cellStyle name="Header2 2 2 2 3 12 3" xfId="26053"/>
    <cellStyle name="Header2 2 2 2 3 12 4" xfId="35243"/>
    <cellStyle name="Header2 2 2 2 3 13" xfId="18939"/>
    <cellStyle name="Header2 2 2 2 3 13 2" xfId="30756"/>
    <cellStyle name="Header2 2 2 2 3 13 2 2" xfId="40755"/>
    <cellStyle name="Header2 2 2 2 3 13 3" xfId="26414"/>
    <cellStyle name="Header2 2 2 2 3 13 4" xfId="35604"/>
    <cellStyle name="Header2 2 2 2 3 14" xfId="20349"/>
    <cellStyle name="Header2 2 2 2 3 14 2" xfId="32166"/>
    <cellStyle name="Header2 2 2 2 3 14 2 2" xfId="42165"/>
    <cellStyle name="Header2 2 2 2 3 14 3" xfId="37014"/>
    <cellStyle name="Header2 2 2 2 3 15" xfId="23370"/>
    <cellStyle name="Header2 2 2 2 3 15 2" xfId="21116"/>
    <cellStyle name="Header2 2 2 2 3 16" xfId="22764"/>
    <cellStyle name="Header2 2 2 2 3 2" xfId="7733"/>
    <cellStyle name="Header2 2 2 2 3 2 10" xfId="17872"/>
    <cellStyle name="Header2 2 2 2 3 2 10 2" xfId="29689"/>
    <cellStyle name="Header2 2 2 2 3 2 10 2 2" xfId="39688"/>
    <cellStyle name="Header2 2 2 2 3 2 10 3" xfId="25447"/>
    <cellStyle name="Header2 2 2 2 3 2 10 4" xfId="34537"/>
    <cellStyle name="Header2 2 2 2 3 2 11" xfId="20255"/>
    <cellStyle name="Header2 2 2 2 3 2 11 2" xfId="32072"/>
    <cellStyle name="Header2 2 2 2 3 2 11 2 2" xfId="42071"/>
    <cellStyle name="Header2 2 2 2 3 2 11 3" xfId="36920"/>
    <cellStyle name="Header2 2 2 2 3 2 12" xfId="23369"/>
    <cellStyle name="Header2 2 2 2 3 2 12 2" xfId="21117"/>
    <cellStyle name="Header2 2 2 2 3 2 13" xfId="22763"/>
    <cellStyle name="Header2 2 2 2 3 2 2" xfId="15540"/>
    <cellStyle name="Header2 2 2 2 3 2 2 2" xfId="19253"/>
    <cellStyle name="Header2 2 2 2 3 2 2 2 2" xfId="31070"/>
    <cellStyle name="Header2 2 2 2 3 2 2 2 2 2" xfId="41069"/>
    <cellStyle name="Header2 2 2 2 3 2 2 2 3" xfId="26728"/>
    <cellStyle name="Header2 2 2 2 3 2 2 2 4" xfId="35918"/>
    <cellStyle name="Header2 2 2 2 3 2 2 3" xfId="19859"/>
    <cellStyle name="Header2 2 2 2 3 2 2 3 2" xfId="31676"/>
    <cellStyle name="Header2 2 2 2 3 2 2 3 2 2" xfId="41675"/>
    <cellStyle name="Header2 2 2 2 3 2 2 3 3" xfId="27334"/>
    <cellStyle name="Header2 2 2 2 3 2 2 3 4" xfId="36524"/>
    <cellStyle name="Header2 2 2 2 3 2 2 4" xfId="18129"/>
    <cellStyle name="Header2 2 2 2 3 2 2 4 2" xfId="29946"/>
    <cellStyle name="Header2 2 2 2 3 2 2 4 2 2" xfId="39945"/>
    <cellStyle name="Header2 2 2 2 3 2 2 4 3" xfId="25704"/>
    <cellStyle name="Header2 2 2 2 3 2 2 4 4" xfId="34794"/>
    <cellStyle name="Header2 2 2 2 3 2 2 5" xfId="20668"/>
    <cellStyle name="Header2 2 2 2 3 2 2 5 2" xfId="32485"/>
    <cellStyle name="Header2 2 2 2 3 2 2 5 2 2" xfId="42484"/>
    <cellStyle name="Header2 2 2 2 3 2 2 5 3" xfId="37333"/>
    <cellStyle name="Header2 2 2 2 3 2 2 6" xfId="23418"/>
    <cellStyle name="Header2 2 2 2 3 2 2 6 2" xfId="21921"/>
    <cellStyle name="Header2 2 2 2 3 2 2 7" xfId="23085"/>
    <cellStyle name="Header2 2 2 2 3 2 2 7 2" xfId="21283"/>
    <cellStyle name="Header2 2 2 2 3 2 2 8" xfId="22341"/>
    <cellStyle name="Header2 2 2 2 3 2 3" xfId="16121"/>
    <cellStyle name="Header2 2 2 2 3 2 3 2" xfId="18971"/>
    <cellStyle name="Header2 2 2 2 3 2 3 2 2" xfId="30788"/>
    <cellStyle name="Header2 2 2 2 3 2 3 2 2 2" xfId="40787"/>
    <cellStyle name="Header2 2 2 2 3 2 3 2 3" xfId="26446"/>
    <cellStyle name="Header2 2 2 2 3 2 3 2 4" xfId="35636"/>
    <cellStyle name="Header2 2 2 2 3 2 3 3" xfId="19577"/>
    <cellStyle name="Header2 2 2 2 3 2 3 3 2" xfId="31394"/>
    <cellStyle name="Header2 2 2 2 3 2 3 3 2 2" xfId="41393"/>
    <cellStyle name="Header2 2 2 2 3 2 3 3 3" xfId="27052"/>
    <cellStyle name="Header2 2 2 2 3 2 3 3 4" xfId="36242"/>
    <cellStyle name="Header2 2 2 2 3 2 3 4" xfId="18195"/>
    <cellStyle name="Header2 2 2 2 3 2 3 4 2" xfId="30012"/>
    <cellStyle name="Header2 2 2 2 3 2 3 4 2 2" xfId="40011"/>
    <cellStyle name="Header2 2 2 2 3 2 3 4 3" xfId="25770"/>
    <cellStyle name="Header2 2 2 2 3 2 3 4 4" xfId="34860"/>
    <cellStyle name="Header2 2 2 2 3 2 3 5" xfId="20386"/>
    <cellStyle name="Header2 2 2 2 3 2 3 5 2" xfId="32203"/>
    <cellStyle name="Header2 2 2 2 3 2 3 5 2 2" xfId="42202"/>
    <cellStyle name="Header2 2 2 2 3 2 3 5 3" xfId="37051"/>
    <cellStyle name="Header2 2 2 2 3 2 3 6" xfId="27938"/>
    <cellStyle name="Header2 2 2 2 3 2 3 6 2" xfId="37937"/>
    <cellStyle name="Header2 2 2 2 3 2 3 7" xfId="21735"/>
    <cellStyle name="Header2 2 2 2 3 2 4" xfId="16403"/>
    <cellStyle name="Header2 2 2 2 3 2 4 2" xfId="28220"/>
    <cellStyle name="Header2 2 2 2 3 2 4 2 2" xfId="38219"/>
    <cellStyle name="Header2 2 2 2 3 2 4 3" xfId="23978"/>
    <cellStyle name="Header2 2 2 2 3 2 4 4" xfId="33068"/>
    <cellStyle name="Header2 2 2 2 3 2 5" xfId="16729"/>
    <cellStyle name="Header2 2 2 2 3 2 5 2" xfId="28546"/>
    <cellStyle name="Header2 2 2 2 3 2 5 2 2" xfId="38545"/>
    <cellStyle name="Header2 2 2 2 3 2 5 3" xfId="24304"/>
    <cellStyle name="Header2 2 2 2 3 2 5 4" xfId="33394"/>
    <cellStyle name="Header2 2 2 2 3 2 6" xfId="17024"/>
    <cellStyle name="Header2 2 2 2 3 2 6 2" xfId="28841"/>
    <cellStyle name="Header2 2 2 2 3 2 6 2 2" xfId="38840"/>
    <cellStyle name="Header2 2 2 2 3 2 6 3" xfId="24599"/>
    <cellStyle name="Header2 2 2 2 3 2 6 4" xfId="33689"/>
    <cellStyle name="Header2 2 2 2 3 2 7" xfId="17055"/>
    <cellStyle name="Header2 2 2 2 3 2 7 2" xfId="28872"/>
    <cellStyle name="Header2 2 2 2 3 2 7 2 2" xfId="38871"/>
    <cellStyle name="Header2 2 2 2 3 2 7 3" xfId="24630"/>
    <cellStyle name="Header2 2 2 2 3 2 7 4" xfId="33720"/>
    <cellStyle name="Header2 2 2 2 3 2 8" xfId="17358"/>
    <cellStyle name="Header2 2 2 2 3 2 8 2" xfId="29175"/>
    <cellStyle name="Header2 2 2 2 3 2 8 2 2" xfId="39174"/>
    <cellStyle name="Header2 2 2 2 3 2 8 3" xfId="24933"/>
    <cellStyle name="Header2 2 2 2 3 2 8 4" xfId="34023"/>
    <cellStyle name="Header2 2 2 2 3 2 9" xfId="18577"/>
    <cellStyle name="Header2 2 2 2 3 2 9 2" xfId="30394"/>
    <cellStyle name="Header2 2 2 2 3 2 9 2 2" xfId="40393"/>
    <cellStyle name="Header2 2 2 2 3 2 9 3" xfId="26052"/>
    <cellStyle name="Header2 2 2 2 3 2 9 4" xfId="35242"/>
    <cellStyle name="Header2 2 2 2 3 3" xfId="7734"/>
    <cellStyle name="Header2 2 2 2 3 3 10" xfId="18836"/>
    <cellStyle name="Header2 2 2 2 3 3 10 2" xfId="30653"/>
    <cellStyle name="Header2 2 2 2 3 3 10 2 2" xfId="40652"/>
    <cellStyle name="Header2 2 2 2 3 3 10 3" xfId="26311"/>
    <cellStyle name="Header2 2 2 2 3 3 10 4" xfId="35501"/>
    <cellStyle name="Header2 2 2 2 3 3 11" xfId="20352"/>
    <cellStyle name="Header2 2 2 2 3 3 11 2" xfId="32169"/>
    <cellStyle name="Header2 2 2 2 3 3 11 2 2" xfId="42168"/>
    <cellStyle name="Header2 2 2 2 3 3 11 3" xfId="37017"/>
    <cellStyle name="Header2 2 2 2 3 3 12" xfId="23368"/>
    <cellStyle name="Header2 2 2 2 3 3 12 2" xfId="21118"/>
    <cellStyle name="Header2 2 2 2 3 3 13" xfId="22762"/>
    <cellStyle name="Header2 2 2 2 3 3 2" xfId="15541"/>
    <cellStyle name="Header2 2 2 2 3 3 2 2" xfId="19252"/>
    <cellStyle name="Header2 2 2 2 3 3 2 2 2" xfId="31069"/>
    <cellStyle name="Header2 2 2 2 3 3 2 2 2 2" xfId="41068"/>
    <cellStyle name="Header2 2 2 2 3 3 2 2 3" xfId="26727"/>
    <cellStyle name="Header2 2 2 2 3 3 2 2 4" xfId="35917"/>
    <cellStyle name="Header2 2 2 2 3 3 2 3" xfId="19858"/>
    <cellStyle name="Header2 2 2 2 3 3 2 3 2" xfId="31675"/>
    <cellStyle name="Header2 2 2 2 3 3 2 3 2 2" xfId="41674"/>
    <cellStyle name="Header2 2 2 2 3 3 2 3 3" xfId="27333"/>
    <cellStyle name="Header2 2 2 2 3 3 2 3 4" xfId="36523"/>
    <cellStyle name="Header2 2 2 2 3 3 2 4" xfId="17940"/>
    <cellStyle name="Header2 2 2 2 3 3 2 4 2" xfId="29757"/>
    <cellStyle name="Header2 2 2 2 3 3 2 4 2 2" xfId="39756"/>
    <cellStyle name="Header2 2 2 2 3 3 2 4 3" xfId="25515"/>
    <cellStyle name="Header2 2 2 2 3 3 2 4 4" xfId="34605"/>
    <cellStyle name="Header2 2 2 2 3 3 2 5" xfId="20667"/>
    <cellStyle name="Header2 2 2 2 3 3 2 5 2" xfId="32484"/>
    <cellStyle name="Header2 2 2 2 3 3 2 5 2 2" xfId="42483"/>
    <cellStyle name="Header2 2 2 2 3 3 2 5 3" xfId="37332"/>
    <cellStyle name="Header2 2 2 2 3 3 2 6" xfId="23419"/>
    <cellStyle name="Header2 2 2 2 3 3 2 6 2" xfId="21920"/>
    <cellStyle name="Header2 2 2 2 3 3 2 7" xfId="23084"/>
    <cellStyle name="Header2 2 2 2 3 3 2 7 2" xfId="22053"/>
    <cellStyle name="Header2 2 2 2 3 3 2 8" xfId="22342"/>
    <cellStyle name="Header2 2 2 2 3 3 3" xfId="16122"/>
    <cellStyle name="Header2 2 2 2 3 3 3 2" xfId="19512"/>
    <cellStyle name="Header2 2 2 2 3 3 3 2 2" xfId="31329"/>
    <cellStyle name="Header2 2 2 2 3 3 3 2 2 2" xfId="41328"/>
    <cellStyle name="Header2 2 2 2 3 3 3 2 3" xfId="26987"/>
    <cellStyle name="Header2 2 2 2 3 3 3 2 4" xfId="36177"/>
    <cellStyle name="Header2 2 2 2 3 3 3 3" xfId="20118"/>
    <cellStyle name="Header2 2 2 2 3 3 3 3 2" xfId="31935"/>
    <cellStyle name="Header2 2 2 2 3 3 3 3 2 2" xfId="41934"/>
    <cellStyle name="Header2 2 2 2 3 3 3 3 3" xfId="27593"/>
    <cellStyle name="Header2 2 2 2 3 3 3 3 4" xfId="36783"/>
    <cellStyle name="Header2 2 2 2 3 3 3 4" xfId="18044"/>
    <cellStyle name="Header2 2 2 2 3 3 3 4 2" xfId="29861"/>
    <cellStyle name="Header2 2 2 2 3 3 3 4 2 2" xfId="39860"/>
    <cellStyle name="Header2 2 2 2 3 3 3 4 3" xfId="25619"/>
    <cellStyle name="Header2 2 2 2 3 3 3 4 4" xfId="34709"/>
    <cellStyle name="Header2 2 2 2 3 3 3 5" xfId="20927"/>
    <cellStyle name="Header2 2 2 2 3 3 3 5 2" xfId="32744"/>
    <cellStyle name="Header2 2 2 2 3 3 3 5 2 2" xfId="42743"/>
    <cellStyle name="Header2 2 2 2 3 3 3 5 3" xfId="37592"/>
    <cellStyle name="Header2 2 2 2 3 3 3 6" xfId="27939"/>
    <cellStyle name="Header2 2 2 2 3 3 3 6 2" xfId="37938"/>
    <cellStyle name="Header2 2 2 2 3 3 3 7" xfId="21456"/>
    <cellStyle name="Header2 2 2 2 3 3 4" xfId="15841"/>
    <cellStyle name="Header2 2 2 2 3 3 4 2" xfId="27658"/>
    <cellStyle name="Header2 2 2 2 3 3 4 2 2" xfId="37657"/>
    <cellStyle name="Header2 2 2 2 3 3 4 3" xfId="23719"/>
    <cellStyle name="Header2 2 2 2 3 3 4 4" xfId="32809"/>
    <cellStyle name="Header2 2 2 2 3 3 5" xfId="16728"/>
    <cellStyle name="Header2 2 2 2 3 3 5 2" xfId="28545"/>
    <cellStyle name="Header2 2 2 2 3 3 5 2 2" xfId="38544"/>
    <cellStyle name="Header2 2 2 2 3 3 5 3" xfId="24303"/>
    <cellStyle name="Header2 2 2 2 3 3 5 4" xfId="33393"/>
    <cellStyle name="Header2 2 2 2 3 3 6" xfId="16988"/>
    <cellStyle name="Header2 2 2 2 3 3 6 2" xfId="28805"/>
    <cellStyle name="Header2 2 2 2 3 3 6 2 2" xfId="38804"/>
    <cellStyle name="Header2 2 2 2 3 3 6 3" xfId="24563"/>
    <cellStyle name="Header2 2 2 2 3 3 6 4" xfId="33653"/>
    <cellStyle name="Header2 2 2 2 3 3 7" xfId="17056"/>
    <cellStyle name="Header2 2 2 2 3 3 7 2" xfId="28873"/>
    <cellStyle name="Header2 2 2 2 3 3 7 2 2" xfId="38872"/>
    <cellStyle name="Header2 2 2 2 3 3 7 3" xfId="24631"/>
    <cellStyle name="Header2 2 2 2 3 3 7 4" xfId="33721"/>
    <cellStyle name="Header2 2 2 2 3 3 8" xfId="17359"/>
    <cellStyle name="Header2 2 2 2 3 3 8 2" xfId="29176"/>
    <cellStyle name="Header2 2 2 2 3 3 8 2 2" xfId="39175"/>
    <cellStyle name="Header2 2 2 2 3 3 8 3" xfId="24934"/>
    <cellStyle name="Header2 2 2 2 3 3 8 4" xfId="34024"/>
    <cellStyle name="Header2 2 2 2 3 3 9" xfId="18576"/>
    <cellStyle name="Header2 2 2 2 3 3 9 2" xfId="30393"/>
    <cellStyle name="Header2 2 2 2 3 3 9 2 2" xfId="40392"/>
    <cellStyle name="Header2 2 2 2 3 3 9 3" xfId="26051"/>
    <cellStyle name="Header2 2 2 2 3 3 9 4" xfId="35241"/>
    <cellStyle name="Header2 2 2 2 3 4" xfId="7735"/>
    <cellStyle name="Header2 2 2 2 3 4 10" xfId="17871"/>
    <cellStyle name="Header2 2 2 2 3 4 10 2" xfId="29688"/>
    <cellStyle name="Header2 2 2 2 3 4 10 2 2" xfId="39687"/>
    <cellStyle name="Header2 2 2 2 3 4 10 3" xfId="25446"/>
    <cellStyle name="Header2 2 2 2 3 4 10 4" xfId="34536"/>
    <cellStyle name="Header2 2 2 2 3 4 11" xfId="18208"/>
    <cellStyle name="Header2 2 2 2 3 4 11 2" xfId="30025"/>
    <cellStyle name="Header2 2 2 2 3 4 11 2 2" xfId="40024"/>
    <cellStyle name="Header2 2 2 2 3 4 11 3" xfId="34873"/>
    <cellStyle name="Header2 2 2 2 3 4 12" xfId="23367"/>
    <cellStyle name="Header2 2 2 2 3 4 12 2" xfId="21119"/>
    <cellStyle name="Header2 2 2 2 3 4 13" xfId="22761"/>
    <cellStyle name="Header2 2 2 2 3 4 2" xfId="15542"/>
    <cellStyle name="Header2 2 2 2 3 4 2 2" xfId="19251"/>
    <cellStyle name="Header2 2 2 2 3 4 2 2 2" xfId="31068"/>
    <cellStyle name="Header2 2 2 2 3 4 2 2 2 2" xfId="41067"/>
    <cellStyle name="Header2 2 2 2 3 4 2 2 3" xfId="26726"/>
    <cellStyle name="Header2 2 2 2 3 4 2 2 4" xfId="35916"/>
    <cellStyle name="Header2 2 2 2 3 4 2 3" xfId="19857"/>
    <cellStyle name="Header2 2 2 2 3 4 2 3 2" xfId="31674"/>
    <cellStyle name="Header2 2 2 2 3 4 2 3 2 2" xfId="41673"/>
    <cellStyle name="Header2 2 2 2 3 4 2 3 3" xfId="27332"/>
    <cellStyle name="Header2 2 2 2 3 4 2 3 4" xfId="36522"/>
    <cellStyle name="Header2 2 2 2 3 4 2 4" xfId="17941"/>
    <cellStyle name="Header2 2 2 2 3 4 2 4 2" xfId="29758"/>
    <cellStyle name="Header2 2 2 2 3 4 2 4 2 2" xfId="39757"/>
    <cellStyle name="Header2 2 2 2 3 4 2 4 3" xfId="25516"/>
    <cellStyle name="Header2 2 2 2 3 4 2 4 4" xfId="34606"/>
    <cellStyle name="Header2 2 2 2 3 4 2 5" xfId="20666"/>
    <cellStyle name="Header2 2 2 2 3 4 2 5 2" xfId="32483"/>
    <cellStyle name="Header2 2 2 2 3 4 2 5 2 2" xfId="42482"/>
    <cellStyle name="Header2 2 2 2 3 4 2 5 3" xfId="37331"/>
    <cellStyle name="Header2 2 2 2 3 4 2 6" xfId="23420"/>
    <cellStyle name="Header2 2 2 2 3 4 2 6 2" xfId="21919"/>
    <cellStyle name="Header2 2 2 2 3 4 2 7" xfId="23083"/>
    <cellStyle name="Header2 2 2 2 3 4 2 7 2" xfId="21284"/>
    <cellStyle name="Header2 2 2 2 3 4 2 8" xfId="22343"/>
    <cellStyle name="Header2 2 2 2 3 4 3" xfId="16123"/>
    <cellStyle name="Header2 2 2 2 3 4 3 2" xfId="18970"/>
    <cellStyle name="Header2 2 2 2 3 4 3 2 2" xfId="30787"/>
    <cellStyle name="Header2 2 2 2 3 4 3 2 2 2" xfId="40786"/>
    <cellStyle name="Header2 2 2 2 3 4 3 2 3" xfId="26445"/>
    <cellStyle name="Header2 2 2 2 3 4 3 2 4" xfId="35635"/>
    <cellStyle name="Header2 2 2 2 3 4 3 3" xfId="19576"/>
    <cellStyle name="Header2 2 2 2 3 4 3 3 2" xfId="31393"/>
    <cellStyle name="Header2 2 2 2 3 4 3 3 2 2" xfId="41392"/>
    <cellStyle name="Header2 2 2 2 3 4 3 3 3" xfId="27051"/>
    <cellStyle name="Header2 2 2 2 3 4 3 3 4" xfId="36241"/>
    <cellStyle name="Header2 2 2 2 3 4 3 4" xfId="17839"/>
    <cellStyle name="Header2 2 2 2 3 4 3 4 2" xfId="29656"/>
    <cellStyle name="Header2 2 2 2 3 4 3 4 2 2" xfId="39655"/>
    <cellStyle name="Header2 2 2 2 3 4 3 4 3" xfId="25414"/>
    <cellStyle name="Header2 2 2 2 3 4 3 4 4" xfId="34504"/>
    <cellStyle name="Header2 2 2 2 3 4 3 5" xfId="20385"/>
    <cellStyle name="Header2 2 2 2 3 4 3 5 2" xfId="32202"/>
    <cellStyle name="Header2 2 2 2 3 4 3 5 2 2" xfId="42201"/>
    <cellStyle name="Header2 2 2 2 3 4 3 5 3" xfId="37050"/>
    <cellStyle name="Header2 2 2 2 3 4 3 6" xfId="27940"/>
    <cellStyle name="Header2 2 2 2 3 4 3 6 2" xfId="37939"/>
    <cellStyle name="Header2 2 2 2 3 4 3 7" xfId="21736"/>
    <cellStyle name="Header2 2 2 2 3 4 4" xfId="16404"/>
    <cellStyle name="Header2 2 2 2 3 4 4 2" xfId="28221"/>
    <cellStyle name="Header2 2 2 2 3 4 4 2 2" xfId="38220"/>
    <cellStyle name="Header2 2 2 2 3 4 4 3" xfId="23979"/>
    <cellStyle name="Header2 2 2 2 3 4 4 4" xfId="33069"/>
    <cellStyle name="Header2 2 2 2 3 4 5" xfId="16727"/>
    <cellStyle name="Header2 2 2 2 3 4 5 2" xfId="28544"/>
    <cellStyle name="Header2 2 2 2 3 4 5 2 2" xfId="38543"/>
    <cellStyle name="Header2 2 2 2 3 4 5 3" xfId="24302"/>
    <cellStyle name="Header2 2 2 2 3 4 5 4" xfId="33392"/>
    <cellStyle name="Header2 2 2 2 3 4 6" xfId="16444"/>
    <cellStyle name="Header2 2 2 2 3 4 6 2" xfId="28261"/>
    <cellStyle name="Header2 2 2 2 3 4 6 2 2" xfId="38260"/>
    <cellStyle name="Header2 2 2 2 3 4 6 3" xfId="24019"/>
    <cellStyle name="Header2 2 2 2 3 4 6 4" xfId="33109"/>
    <cellStyle name="Header2 2 2 2 3 4 7" xfId="17057"/>
    <cellStyle name="Header2 2 2 2 3 4 7 2" xfId="28874"/>
    <cellStyle name="Header2 2 2 2 3 4 7 2 2" xfId="38873"/>
    <cellStyle name="Header2 2 2 2 3 4 7 3" xfId="24632"/>
    <cellStyle name="Header2 2 2 2 3 4 7 4" xfId="33722"/>
    <cellStyle name="Header2 2 2 2 3 4 8" xfId="17360"/>
    <cellStyle name="Header2 2 2 2 3 4 8 2" xfId="29177"/>
    <cellStyle name="Header2 2 2 2 3 4 8 2 2" xfId="39176"/>
    <cellStyle name="Header2 2 2 2 3 4 8 3" xfId="24935"/>
    <cellStyle name="Header2 2 2 2 3 4 8 4" xfId="34025"/>
    <cellStyle name="Header2 2 2 2 3 4 9" xfId="18575"/>
    <cellStyle name="Header2 2 2 2 3 4 9 2" xfId="30392"/>
    <cellStyle name="Header2 2 2 2 3 4 9 2 2" xfId="40391"/>
    <cellStyle name="Header2 2 2 2 3 4 9 3" xfId="26050"/>
    <cellStyle name="Header2 2 2 2 3 4 9 4" xfId="35240"/>
    <cellStyle name="Header2 2 2 2 3 5" xfId="15539"/>
    <cellStyle name="Header2 2 2 2 3 5 2" xfId="19254"/>
    <cellStyle name="Header2 2 2 2 3 5 2 2" xfId="31071"/>
    <cellStyle name="Header2 2 2 2 3 5 2 2 2" xfId="41070"/>
    <cellStyle name="Header2 2 2 2 3 5 2 3" xfId="26729"/>
    <cellStyle name="Header2 2 2 2 3 5 2 4" xfId="35919"/>
    <cellStyle name="Header2 2 2 2 3 5 3" xfId="19860"/>
    <cellStyle name="Header2 2 2 2 3 5 3 2" xfId="31677"/>
    <cellStyle name="Header2 2 2 2 3 5 3 2 2" xfId="41676"/>
    <cellStyle name="Header2 2 2 2 3 5 3 3" xfId="27335"/>
    <cellStyle name="Header2 2 2 2 3 5 3 4" xfId="36525"/>
    <cellStyle name="Header2 2 2 2 3 5 4" xfId="17677"/>
    <cellStyle name="Header2 2 2 2 3 5 4 2" xfId="29494"/>
    <cellStyle name="Header2 2 2 2 3 5 4 2 2" xfId="39493"/>
    <cellStyle name="Header2 2 2 2 3 5 4 3" xfId="25252"/>
    <cellStyle name="Header2 2 2 2 3 5 4 4" xfId="34342"/>
    <cellStyle name="Header2 2 2 2 3 5 5" xfId="20669"/>
    <cellStyle name="Header2 2 2 2 3 5 5 2" xfId="32486"/>
    <cellStyle name="Header2 2 2 2 3 5 5 2 2" xfId="42485"/>
    <cellStyle name="Header2 2 2 2 3 5 5 3" xfId="37334"/>
    <cellStyle name="Header2 2 2 2 3 5 6" xfId="23417"/>
    <cellStyle name="Header2 2 2 2 3 5 6 2" xfId="21922"/>
    <cellStyle name="Header2 2 2 2 3 5 7" xfId="23086"/>
    <cellStyle name="Header2 2 2 2 3 5 7 2" xfId="21282"/>
    <cellStyle name="Header2 2 2 2 3 5 8" xfId="22340"/>
    <cellStyle name="Header2 2 2 2 3 6" xfId="16120"/>
    <cellStyle name="Header2 2 2 2 3 6 2" xfId="19546"/>
    <cellStyle name="Header2 2 2 2 3 6 2 2" xfId="31363"/>
    <cellStyle name="Header2 2 2 2 3 6 2 2 2" xfId="41362"/>
    <cellStyle name="Header2 2 2 2 3 6 2 3" xfId="27021"/>
    <cellStyle name="Header2 2 2 2 3 6 2 4" xfId="36211"/>
    <cellStyle name="Header2 2 2 2 3 6 3" xfId="20152"/>
    <cellStyle name="Header2 2 2 2 3 6 3 2" xfId="31969"/>
    <cellStyle name="Header2 2 2 2 3 6 3 2 2" xfId="41968"/>
    <cellStyle name="Header2 2 2 2 3 6 3 3" xfId="27627"/>
    <cellStyle name="Header2 2 2 2 3 6 3 4" xfId="36817"/>
    <cellStyle name="Header2 2 2 2 3 6 4" xfId="17877"/>
    <cellStyle name="Header2 2 2 2 3 6 4 2" xfId="29694"/>
    <cellStyle name="Header2 2 2 2 3 6 4 2 2" xfId="39693"/>
    <cellStyle name="Header2 2 2 2 3 6 4 3" xfId="25452"/>
    <cellStyle name="Header2 2 2 2 3 6 4 4" xfId="34542"/>
    <cellStyle name="Header2 2 2 2 3 6 5" xfId="20961"/>
    <cellStyle name="Header2 2 2 2 3 6 5 2" xfId="32778"/>
    <cellStyle name="Header2 2 2 2 3 6 5 2 2" xfId="42777"/>
    <cellStyle name="Header2 2 2 2 3 6 5 3" xfId="37626"/>
    <cellStyle name="Header2 2 2 2 3 6 6" xfId="27937"/>
    <cellStyle name="Header2 2 2 2 3 6 6 2" xfId="37936"/>
    <cellStyle name="Header2 2 2 2 3 6 7" xfId="21434"/>
    <cellStyle name="Header2 2 2 2 3 7" xfId="15825"/>
    <cellStyle name="Header2 2 2 2 3 7 2" xfId="27642"/>
    <cellStyle name="Header2 2 2 2 3 7 2 2" xfId="37641"/>
    <cellStyle name="Header2 2 2 2 3 7 3" xfId="23703"/>
    <cellStyle name="Header2 2 2 2 3 7 4" xfId="32793"/>
    <cellStyle name="Header2 2 2 2 3 8" xfId="16730"/>
    <cellStyle name="Header2 2 2 2 3 8 2" xfId="28547"/>
    <cellStyle name="Header2 2 2 2 3 8 2 2" xfId="38546"/>
    <cellStyle name="Header2 2 2 2 3 8 3" xfId="24305"/>
    <cellStyle name="Header2 2 2 2 3 8 4" xfId="33395"/>
    <cellStyle name="Header2 2 2 2 3 9" xfId="16445"/>
    <cellStyle name="Header2 2 2 2 3 9 2" xfId="28262"/>
    <cellStyle name="Header2 2 2 2 3 9 2 2" xfId="38261"/>
    <cellStyle name="Header2 2 2 2 3 9 3" xfId="24020"/>
    <cellStyle name="Header2 2 2 2 3 9 4" xfId="33110"/>
    <cellStyle name="Header2 2 2 2 4" xfId="7736"/>
    <cellStyle name="Header2 2 2 2 4 10" xfId="17058"/>
    <cellStyle name="Header2 2 2 2 4 10 2" xfId="28875"/>
    <cellStyle name="Header2 2 2 2 4 10 2 2" xfId="38874"/>
    <cellStyle name="Header2 2 2 2 4 10 3" xfId="24633"/>
    <cellStyle name="Header2 2 2 2 4 10 4" xfId="33723"/>
    <cellStyle name="Header2 2 2 2 4 11" xfId="17361"/>
    <cellStyle name="Header2 2 2 2 4 11 2" xfId="29178"/>
    <cellStyle name="Header2 2 2 2 4 11 2 2" xfId="39177"/>
    <cellStyle name="Header2 2 2 2 4 11 3" xfId="24936"/>
    <cellStyle name="Header2 2 2 2 4 11 4" xfId="34026"/>
    <cellStyle name="Header2 2 2 2 4 12" xfId="18574"/>
    <cellStyle name="Header2 2 2 2 4 12 2" xfId="30391"/>
    <cellStyle name="Header2 2 2 2 4 12 2 2" xfId="40390"/>
    <cellStyle name="Header2 2 2 2 4 12 3" xfId="26049"/>
    <cellStyle name="Header2 2 2 2 4 12 4" xfId="35239"/>
    <cellStyle name="Header2 2 2 2 4 13" xfId="18938"/>
    <cellStyle name="Header2 2 2 2 4 13 2" xfId="30755"/>
    <cellStyle name="Header2 2 2 2 4 13 2 2" xfId="40754"/>
    <cellStyle name="Header2 2 2 2 4 13 3" xfId="26413"/>
    <cellStyle name="Header2 2 2 2 4 13 4" xfId="35603"/>
    <cellStyle name="Header2 2 2 2 4 14" xfId="20251"/>
    <cellStyle name="Header2 2 2 2 4 14 2" xfId="32068"/>
    <cellStyle name="Header2 2 2 2 4 14 2 2" xfId="42067"/>
    <cellStyle name="Header2 2 2 2 4 14 3" xfId="36916"/>
    <cellStyle name="Header2 2 2 2 4 15" xfId="23366"/>
    <cellStyle name="Header2 2 2 2 4 15 2" xfId="21936"/>
    <cellStyle name="Header2 2 2 2 4 16" xfId="22760"/>
    <cellStyle name="Header2 2 2 2 4 2" xfId="7737"/>
    <cellStyle name="Header2 2 2 2 4 2 10" xfId="18937"/>
    <cellStyle name="Header2 2 2 2 4 2 10 2" xfId="30754"/>
    <cellStyle name="Header2 2 2 2 4 2 10 2 2" xfId="40753"/>
    <cellStyle name="Header2 2 2 2 4 2 10 3" xfId="26412"/>
    <cellStyle name="Header2 2 2 2 4 2 10 4" xfId="35602"/>
    <cellStyle name="Header2 2 2 2 4 2 11" xfId="20348"/>
    <cellStyle name="Header2 2 2 2 4 2 11 2" xfId="32165"/>
    <cellStyle name="Header2 2 2 2 4 2 11 2 2" xfId="42164"/>
    <cellStyle name="Header2 2 2 2 4 2 11 3" xfId="37013"/>
    <cellStyle name="Header2 2 2 2 4 2 12" xfId="23365"/>
    <cellStyle name="Header2 2 2 2 4 2 12 2" xfId="21937"/>
    <cellStyle name="Header2 2 2 2 4 2 13" xfId="22759"/>
    <cellStyle name="Header2 2 2 2 4 2 2" xfId="15544"/>
    <cellStyle name="Header2 2 2 2 4 2 2 2" xfId="19249"/>
    <cellStyle name="Header2 2 2 2 4 2 2 2 2" xfId="31066"/>
    <cellStyle name="Header2 2 2 2 4 2 2 2 2 2" xfId="41065"/>
    <cellStyle name="Header2 2 2 2 4 2 2 2 3" xfId="26724"/>
    <cellStyle name="Header2 2 2 2 4 2 2 2 4" xfId="35914"/>
    <cellStyle name="Header2 2 2 2 4 2 2 3" xfId="19855"/>
    <cellStyle name="Header2 2 2 2 4 2 2 3 2" xfId="31672"/>
    <cellStyle name="Header2 2 2 2 4 2 2 3 2 2" xfId="41671"/>
    <cellStyle name="Header2 2 2 2 4 2 2 3 3" xfId="27330"/>
    <cellStyle name="Header2 2 2 2 4 2 2 3 4" xfId="36520"/>
    <cellStyle name="Header2 2 2 2 4 2 2 4" xfId="18130"/>
    <cellStyle name="Header2 2 2 2 4 2 2 4 2" xfId="29947"/>
    <cellStyle name="Header2 2 2 2 4 2 2 4 2 2" xfId="39946"/>
    <cellStyle name="Header2 2 2 2 4 2 2 4 3" xfId="25705"/>
    <cellStyle name="Header2 2 2 2 4 2 2 4 4" xfId="34795"/>
    <cellStyle name="Header2 2 2 2 4 2 2 5" xfId="20664"/>
    <cellStyle name="Header2 2 2 2 4 2 2 5 2" xfId="32481"/>
    <cellStyle name="Header2 2 2 2 4 2 2 5 2 2" xfId="42480"/>
    <cellStyle name="Header2 2 2 2 4 2 2 5 3" xfId="37329"/>
    <cellStyle name="Header2 2 2 2 4 2 2 6" xfId="23422"/>
    <cellStyle name="Header2 2 2 2 4 2 2 6 2" xfId="21918"/>
    <cellStyle name="Header2 2 2 2 4 2 2 7" xfId="23082"/>
    <cellStyle name="Header2 2 2 2 4 2 2 7 2" xfId="22054"/>
    <cellStyle name="Header2 2 2 2 4 2 2 8" xfId="21594"/>
    <cellStyle name="Header2 2 2 2 4 2 3" xfId="16125"/>
    <cellStyle name="Header2 2 2 2 4 2 3 2" xfId="19544"/>
    <cellStyle name="Header2 2 2 2 4 2 3 2 2" xfId="31361"/>
    <cellStyle name="Header2 2 2 2 4 2 3 2 2 2" xfId="41360"/>
    <cellStyle name="Header2 2 2 2 4 2 3 2 3" xfId="27019"/>
    <cellStyle name="Header2 2 2 2 4 2 3 2 4" xfId="36209"/>
    <cellStyle name="Header2 2 2 2 4 2 3 3" xfId="20150"/>
    <cellStyle name="Header2 2 2 2 4 2 3 3 2" xfId="31967"/>
    <cellStyle name="Header2 2 2 2 4 2 3 3 2 2" xfId="41966"/>
    <cellStyle name="Header2 2 2 2 4 2 3 3 3" xfId="27625"/>
    <cellStyle name="Header2 2 2 2 4 2 3 3 4" xfId="36815"/>
    <cellStyle name="Header2 2 2 2 4 2 3 4" xfId="17639"/>
    <cellStyle name="Header2 2 2 2 4 2 3 4 2" xfId="29456"/>
    <cellStyle name="Header2 2 2 2 4 2 3 4 2 2" xfId="39455"/>
    <cellStyle name="Header2 2 2 2 4 2 3 4 3" xfId="25214"/>
    <cellStyle name="Header2 2 2 2 4 2 3 4 4" xfId="34304"/>
    <cellStyle name="Header2 2 2 2 4 2 3 5" xfId="20959"/>
    <cellStyle name="Header2 2 2 2 4 2 3 5 2" xfId="32776"/>
    <cellStyle name="Header2 2 2 2 4 2 3 5 2 2" xfId="42775"/>
    <cellStyle name="Header2 2 2 2 4 2 3 5 3" xfId="37624"/>
    <cellStyle name="Header2 2 2 2 4 2 3 6" xfId="27942"/>
    <cellStyle name="Header2 2 2 2 4 2 3 6 2" xfId="37941"/>
    <cellStyle name="Header2 2 2 2 4 2 3 7" xfId="21436"/>
    <cellStyle name="Header2 2 2 2 4 2 4" xfId="15826"/>
    <cellStyle name="Header2 2 2 2 4 2 4 2" xfId="27643"/>
    <cellStyle name="Header2 2 2 2 4 2 4 2 2" xfId="37642"/>
    <cellStyle name="Header2 2 2 2 4 2 4 3" xfId="23704"/>
    <cellStyle name="Header2 2 2 2 4 2 4 4" xfId="32794"/>
    <cellStyle name="Header2 2 2 2 4 2 5" xfId="16725"/>
    <cellStyle name="Header2 2 2 2 4 2 5 2" xfId="28542"/>
    <cellStyle name="Header2 2 2 2 4 2 5 2 2" xfId="38541"/>
    <cellStyle name="Header2 2 2 2 4 2 5 3" xfId="24300"/>
    <cellStyle name="Header2 2 2 2 4 2 5 4" xfId="33390"/>
    <cellStyle name="Header2 2 2 2 4 2 6" xfId="17023"/>
    <cellStyle name="Header2 2 2 2 4 2 6 2" xfId="28840"/>
    <cellStyle name="Header2 2 2 2 4 2 6 2 2" xfId="38839"/>
    <cellStyle name="Header2 2 2 2 4 2 6 3" xfId="24598"/>
    <cellStyle name="Header2 2 2 2 4 2 6 4" xfId="33688"/>
    <cellStyle name="Header2 2 2 2 4 2 7" xfId="17059"/>
    <cellStyle name="Header2 2 2 2 4 2 7 2" xfId="28876"/>
    <cellStyle name="Header2 2 2 2 4 2 7 2 2" xfId="38875"/>
    <cellStyle name="Header2 2 2 2 4 2 7 3" xfId="24634"/>
    <cellStyle name="Header2 2 2 2 4 2 7 4" xfId="33724"/>
    <cellStyle name="Header2 2 2 2 4 2 8" xfId="17362"/>
    <cellStyle name="Header2 2 2 2 4 2 8 2" xfId="29179"/>
    <cellStyle name="Header2 2 2 2 4 2 8 2 2" xfId="39178"/>
    <cellStyle name="Header2 2 2 2 4 2 8 3" xfId="24937"/>
    <cellStyle name="Header2 2 2 2 4 2 8 4" xfId="34027"/>
    <cellStyle name="Header2 2 2 2 4 2 9" xfId="18573"/>
    <cellStyle name="Header2 2 2 2 4 2 9 2" xfId="30390"/>
    <cellStyle name="Header2 2 2 2 4 2 9 2 2" xfId="40389"/>
    <cellStyle name="Header2 2 2 2 4 2 9 3" xfId="26048"/>
    <cellStyle name="Header2 2 2 2 4 2 9 4" xfId="35238"/>
    <cellStyle name="Header2 2 2 2 4 3" xfId="7738"/>
    <cellStyle name="Header2 2 2 2 4 3 10" xfId="17870"/>
    <cellStyle name="Header2 2 2 2 4 3 10 2" xfId="29687"/>
    <cellStyle name="Header2 2 2 2 4 3 10 2 2" xfId="39686"/>
    <cellStyle name="Header2 2 2 2 4 3 10 3" xfId="25445"/>
    <cellStyle name="Header2 2 2 2 4 3 10 4" xfId="34535"/>
    <cellStyle name="Header2 2 2 2 4 3 11" xfId="20260"/>
    <cellStyle name="Header2 2 2 2 4 3 11 2" xfId="32077"/>
    <cellStyle name="Header2 2 2 2 4 3 11 2 2" xfId="42076"/>
    <cellStyle name="Header2 2 2 2 4 3 11 3" xfId="36925"/>
    <cellStyle name="Header2 2 2 2 4 3 12" xfId="23364"/>
    <cellStyle name="Header2 2 2 2 4 3 12 2" xfId="21938"/>
    <cellStyle name="Header2 2 2 2 4 3 13" xfId="22758"/>
    <cellStyle name="Header2 2 2 2 4 3 2" xfId="15545"/>
    <cellStyle name="Header2 2 2 2 4 3 2 2" xfId="19248"/>
    <cellStyle name="Header2 2 2 2 4 3 2 2 2" xfId="31065"/>
    <cellStyle name="Header2 2 2 2 4 3 2 2 2 2" xfId="41064"/>
    <cellStyle name="Header2 2 2 2 4 3 2 2 3" xfId="26723"/>
    <cellStyle name="Header2 2 2 2 4 3 2 2 4" xfId="35913"/>
    <cellStyle name="Header2 2 2 2 4 3 2 3" xfId="19854"/>
    <cellStyle name="Header2 2 2 2 4 3 2 3 2" xfId="31671"/>
    <cellStyle name="Header2 2 2 2 4 3 2 3 2 2" xfId="41670"/>
    <cellStyle name="Header2 2 2 2 4 3 2 3 3" xfId="27329"/>
    <cellStyle name="Header2 2 2 2 4 3 2 3 4" xfId="36519"/>
    <cellStyle name="Header2 2 2 2 4 3 2 4" xfId="17943"/>
    <cellStyle name="Header2 2 2 2 4 3 2 4 2" xfId="29760"/>
    <cellStyle name="Header2 2 2 2 4 3 2 4 2 2" xfId="39759"/>
    <cellStyle name="Header2 2 2 2 4 3 2 4 3" xfId="25518"/>
    <cellStyle name="Header2 2 2 2 4 3 2 4 4" xfId="34608"/>
    <cellStyle name="Header2 2 2 2 4 3 2 5" xfId="20663"/>
    <cellStyle name="Header2 2 2 2 4 3 2 5 2" xfId="32480"/>
    <cellStyle name="Header2 2 2 2 4 3 2 5 2 2" xfId="42479"/>
    <cellStyle name="Header2 2 2 2 4 3 2 5 3" xfId="37328"/>
    <cellStyle name="Header2 2 2 2 4 3 2 6" xfId="23423"/>
    <cellStyle name="Header2 2 2 2 4 3 2 6 2" xfId="21081"/>
    <cellStyle name="Header2 2 2 2 4 3 2 7" xfId="22899"/>
    <cellStyle name="Header2 2 2 2 4 3 2 7 2" xfId="21349"/>
    <cellStyle name="Header2 2 2 2 4 3 2 8" xfId="22344"/>
    <cellStyle name="Header2 2 2 2 4 3 3" xfId="16126"/>
    <cellStyle name="Header2 2 2 2 4 3 3 2" xfId="18969"/>
    <cellStyle name="Header2 2 2 2 4 3 3 2 2" xfId="30786"/>
    <cellStyle name="Header2 2 2 2 4 3 3 2 2 2" xfId="40785"/>
    <cellStyle name="Header2 2 2 2 4 3 3 2 3" xfId="26444"/>
    <cellStyle name="Header2 2 2 2 4 3 3 2 4" xfId="35634"/>
    <cellStyle name="Header2 2 2 2 4 3 3 3" xfId="19575"/>
    <cellStyle name="Header2 2 2 2 4 3 3 3 2" xfId="31392"/>
    <cellStyle name="Header2 2 2 2 4 3 3 3 2 2" xfId="41391"/>
    <cellStyle name="Header2 2 2 2 4 3 3 3 3" xfId="27050"/>
    <cellStyle name="Header2 2 2 2 4 3 3 3 4" xfId="36240"/>
    <cellStyle name="Header2 2 2 2 4 3 3 4" xfId="17840"/>
    <cellStyle name="Header2 2 2 2 4 3 3 4 2" xfId="29657"/>
    <cellStyle name="Header2 2 2 2 4 3 3 4 2 2" xfId="39656"/>
    <cellStyle name="Header2 2 2 2 4 3 3 4 3" xfId="25415"/>
    <cellStyle name="Header2 2 2 2 4 3 3 4 4" xfId="34505"/>
    <cellStyle name="Header2 2 2 2 4 3 3 5" xfId="20384"/>
    <cellStyle name="Header2 2 2 2 4 3 3 5 2" xfId="32201"/>
    <cellStyle name="Header2 2 2 2 4 3 3 5 2 2" xfId="42200"/>
    <cellStyle name="Header2 2 2 2 4 3 3 5 3" xfId="37049"/>
    <cellStyle name="Header2 2 2 2 4 3 3 6" xfId="27943"/>
    <cellStyle name="Header2 2 2 2 4 3 3 6 2" xfId="37942"/>
    <cellStyle name="Header2 2 2 2 4 3 3 7" xfId="22481"/>
    <cellStyle name="Header2 2 2 2 4 3 4" xfId="16405"/>
    <cellStyle name="Header2 2 2 2 4 3 4 2" xfId="28222"/>
    <cellStyle name="Header2 2 2 2 4 3 4 2 2" xfId="38221"/>
    <cellStyle name="Header2 2 2 2 4 3 4 3" xfId="23980"/>
    <cellStyle name="Header2 2 2 2 4 3 4 4" xfId="33070"/>
    <cellStyle name="Header2 2 2 2 4 3 5" xfId="16724"/>
    <cellStyle name="Header2 2 2 2 4 3 5 2" xfId="28541"/>
    <cellStyle name="Header2 2 2 2 4 3 5 2 2" xfId="38540"/>
    <cellStyle name="Header2 2 2 2 4 3 5 3" xfId="24299"/>
    <cellStyle name="Header2 2 2 2 4 3 5 4" xfId="33389"/>
    <cellStyle name="Header2 2 2 2 4 3 6" xfId="16442"/>
    <cellStyle name="Header2 2 2 2 4 3 6 2" xfId="28259"/>
    <cellStyle name="Header2 2 2 2 4 3 6 2 2" xfId="38258"/>
    <cellStyle name="Header2 2 2 2 4 3 6 3" xfId="24017"/>
    <cellStyle name="Header2 2 2 2 4 3 6 4" xfId="33107"/>
    <cellStyle name="Header2 2 2 2 4 3 7" xfId="17060"/>
    <cellStyle name="Header2 2 2 2 4 3 7 2" xfId="28877"/>
    <cellStyle name="Header2 2 2 2 4 3 7 2 2" xfId="38876"/>
    <cellStyle name="Header2 2 2 2 4 3 7 3" xfId="24635"/>
    <cellStyle name="Header2 2 2 2 4 3 7 4" xfId="33725"/>
    <cellStyle name="Header2 2 2 2 4 3 8" xfId="17363"/>
    <cellStyle name="Header2 2 2 2 4 3 8 2" xfId="29180"/>
    <cellStyle name="Header2 2 2 2 4 3 8 2 2" xfId="39179"/>
    <cellStyle name="Header2 2 2 2 4 3 8 3" xfId="24938"/>
    <cellStyle name="Header2 2 2 2 4 3 8 4" xfId="34028"/>
    <cellStyle name="Header2 2 2 2 4 3 9" xfId="18572"/>
    <cellStyle name="Header2 2 2 2 4 3 9 2" xfId="30389"/>
    <cellStyle name="Header2 2 2 2 4 3 9 2 2" xfId="40388"/>
    <cellStyle name="Header2 2 2 2 4 3 9 3" xfId="26047"/>
    <cellStyle name="Header2 2 2 2 4 3 9 4" xfId="35237"/>
    <cellStyle name="Header2 2 2 2 4 4" xfId="7739"/>
    <cellStyle name="Header2 2 2 2 4 4 10" xfId="18936"/>
    <cellStyle name="Header2 2 2 2 4 4 10 2" xfId="30753"/>
    <cellStyle name="Header2 2 2 2 4 4 10 2 2" xfId="40752"/>
    <cellStyle name="Header2 2 2 2 4 4 10 3" xfId="26411"/>
    <cellStyle name="Header2 2 2 2 4 4 10 4" xfId="35601"/>
    <cellStyle name="Header2 2 2 2 4 4 11" xfId="20357"/>
    <cellStyle name="Header2 2 2 2 4 4 11 2" xfId="32174"/>
    <cellStyle name="Header2 2 2 2 4 4 11 2 2" xfId="42173"/>
    <cellStyle name="Header2 2 2 2 4 4 11 3" xfId="37022"/>
    <cellStyle name="Header2 2 2 2 4 4 12" xfId="23363"/>
    <cellStyle name="Header2 2 2 2 4 4 12 2" xfId="21939"/>
    <cellStyle name="Header2 2 2 2 4 4 13" xfId="22757"/>
    <cellStyle name="Header2 2 2 2 4 4 2" xfId="15546"/>
    <cellStyle name="Header2 2 2 2 4 4 2 2" xfId="19247"/>
    <cellStyle name="Header2 2 2 2 4 4 2 2 2" xfId="31064"/>
    <cellStyle name="Header2 2 2 2 4 4 2 2 2 2" xfId="41063"/>
    <cellStyle name="Header2 2 2 2 4 4 2 2 3" xfId="26722"/>
    <cellStyle name="Header2 2 2 2 4 4 2 2 4" xfId="35912"/>
    <cellStyle name="Header2 2 2 2 4 4 2 3" xfId="19853"/>
    <cellStyle name="Header2 2 2 2 4 4 2 3 2" xfId="31670"/>
    <cellStyle name="Header2 2 2 2 4 4 2 3 2 2" xfId="41669"/>
    <cellStyle name="Header2 2 2 2 4 4 2 3 3" xfId="27328"/>
    <cellStyle name="Header2 2 2 2 4 4 2 3 4" xfId="36518"/>
    <cellStyle name="Header2 2 2 2 4 4 2 4" xfId="17944"/>
    <cellStyle name="Header2 2 2 2 4 4 2 4 2" xfId="29761"/>
    <cellStyle name="Header2 2 2 2 4 4 2 4 2 2" xfId="39760"/>
    <cellStyle name="Header2 2 2 2 4 4 2 4 3" xfId="25519"/>
    <cellStyle name="Header2 2 2 2 4 4 2 4 4" xfId="34609"/>
    <cellStyle name="Header2 2 2 2 4 4 2 5" xfId="20662"/>
    <cellStyle name="Header2 2 2 2 4 4 2 5 2" xfId="32479"/>
    <cellStyle name="Header2 2 2 2 4 4 2 5 2 2" xfId="42478"/>
    <cellStyle name="Header2 2 2 2 4 4 2 5 3" xfId="37327"/>
    <cellStyle name="Header2 2 2 2 4 4 2 6" xfId="23424"/>
    <cellStyle name="Header2 2 2 2 4 4 2 6 2" xfId="21080"/>
    <cellStyle name="Header2 2 2 2 4 4 2 7" xfId="22898"/>
    <cellStyle name="Header2 2 2 2 4 4 2 7 2" xfId="21350"/>
    <cellStyle name="Header2 2 2 2 4 4 2 8" xfId="21595"/>
    <cellStyle name="Header2 2 2 2 4 4 3" xfId="16127"/>
    <cellStyle name="Header2 2 2 2 4 4 3 2" xfId="19543"/>
    <cellStyle name="Header2 2 2 2 4 4 3 2 2" xfId="31360"/>
    <cellStyle name="Header2 2 2 2 4 4 3 2 2 2" xfId="41359"/>
    <cellStyle name="Header2 2 2 2 4 4 3 2 3" xfId="27018"/>
    <cellStyle name="Header2 2 2 2 4 4 3 2 4" xfId="36208"/>
    <cellStyle name="Header2 2 2 2 4 4 3 3" xfId="20149"/>
    <cellStyle name="Header2 2 2 2 4 4 3 3 2" xfId="31966"/>
    <cellStyle name="Header2 2 2 2 4 4 3 3 2 2" xfId="41965"/>
    <cellStyle name="Header2 2 2 2 4 4 3 3 3" xfId="27624"/>
    <cellStyle name="Header2 2 2 2 4 4 3 3 4" xfId="36814"/>
    <cellStyle name="Header2 2 2 2 4 4 3 4" xfId="18034"/>
    <cellStyle name="Header2 2 2 2 4 4 3 4 2" xfId="29851"/>
    <cellStyle name="Header2 2 2 2 4 4 3 4 2 2" xfId="39850"/>
    <cellStyle name="Header2 2 2 2 4 4 3 4 3" xfId="25609"/>
    <cellStyle name="Header2 2 2 2 4 4 3 4 4" xfId="34699"/>
    <cellStyle name="Header2 2 2 2 4 4 3 5" xfId="20958"/>
    <cellStyle name="Header2 2 2 2 4 4 3 5 2" xfId="32775"/>
    <cellStyle name="Header2 2 2 2 4 4 3 5 2 2" xfId="42774"/>
    <cellStyle name="Header2 2 2 2 4 4 3 5 3" xfId="37623"/>
    <cellStyle name="Header2 2 2 2 4 4 3 6" xfId="27944"/>
    <cellStyle name="Header2 2 2 2 4 4 3 6 2" xfId="37943"/>
    <cellStyle name="Header2 2 2 2 4 4 3 7" xfId="22208"/>
    <cellStyle name="Header2 2 2 2 4 4 4" xfId="15861"/>
    <cellStyle name="Header2 2 2 2 4 4 4 2" xfId="27678"/>
    <cellStyle name="Header2 2 2 2 4 4 4 2 2" xfId="37677"/>
    <cellStyle name="Header2 2 2 2 4 4 4 3" xfId="23739"/>
    <cellStyle name="Header2 2 2 2 4 4 4 4" xfId="32829"/>
    <cellStyle name="Header2 2 2 2 4 4 5" xfId="16723"/>
    <cellStyle name="Header2 2 2 2 4 4 5 2" xfId="28540"/>
    <cellStyle name="Header2 2 2 2 4 4 5 2 2" xfId="38539"/>
    <cellStyle name="Header2 2 2 2 4 4 5 3" xfId="24298"/>
    <cellStyle name="Header2 2 2 2 4 4 5 4" xfId="33388"/>
    <cellStyle name="Header2 2 2 2 4 4 6" xfId="17022"/>
    <cellStyle name="Header2 2 2 2 4 4 6 2" xfId="28839"/>
    <cellStyle name="Header2 2 2 2 4 4 6 2 2" xfId="38838"/>
    <cellStyle name="Header2 2 2 2 4 4 6 3" xfId="24597"/>
    <cellStyle name="Header2 2 2 2 4 4 6 4" xfId="33687"/>
    <cellStyle name="Header2 2 2 2 4 4 7" xfId="17061"/>
    <cellStyle name="Header2 2 2 2 4 4 7 2" xfId="28878"/>
    <cellStyle name="Header2 2 2 2 4 4 7 2 2" xfId="38877"/>
    <cellStyle name="Header2 2 2 2 4 4 7 3" xfId="24636"/>
    <cellStyle name="Header2 2 2 2 4 4 7 4" xfId="33726"/>
    <cellStyle name="Header2 2 2 2 4 4 8" xfId="17364"/>
    <cellStyle name="Header2 2 2 2 4 4 8 2" xfId="29181"/>
    <cellStyle name="Header2 2 2 2 4 4 8 2 2" xfId="39180"/>
    <cellStyle name="Header2 2 2 2 4 4 8 3" xfId="24939"/>
    <cellStyle name="Header2 2 2 2 4 4 8 4" xfId="34029"/>
    <cellStyle name="Header2 2 2 2 4 4 9" xfId="18571"/>
    <cellStyle name="Header2 2 2 2 4 4 9 2" xfId="30388"/>
    <cellStyle name="Header2 2 2 2 4 4 9 2 2" xfId="40387"/>
    <cellStyle name="Header2 2 2 2 4 4 9 3" xfId="26046"/>
    <cellStyle name="Header2 2 2 2 4 4 9 4" xfId="35236"/>
    <cellStyle name="Header2 2 2 2 4 5" xfId="15543"/>
    <cellStyle name="Header2 2 2 2 4 5 2" xfId="19250"/>
    <cellStyle name="Header2 2 2 2 4 5 2 2" xfId="31067"/>
    <cellStyle name="Header2 2 2 2 4 5 2 2 2" xfId="41066"/>
    <cellStyle name="Header2 2 2 2 4 5 2 3" xfId="26725"/>
    <cellStyle name="Header2 2 2 2 4 5 2 4" xfId="35915"/>
    <cellStyle name="Header2 2 2 2 4 5 3" xfId="19856"/>
    <cellStyle name="Header2 2 2 2 4 5 3 2" xfId="31673"/>
    <cellStyle name="Header2 2 2 2 4 5 3 2 2" xfId="41672"/>
    <cellStyle name="Header2 2 2 2 4 5 3 3" xfId="27331"/>
    <cellStyle name="Header2 2 2 2 4 5 3 4" xfId="36521"/>
    <cellStyle name="Header2 2 2 2 4 5 4" xfId="17942"/>
    <cellStyle name="Header2 2 2 2 4 5 4 2" xfId="29759"/>
    <cellStyle name="Header2 2 2 2 4 5 4 2 2" xfId="39758"/>
    <cellStyle name="Header2 2 2 2 4 5 4 3" xfId="25517"/>
    <cellStyle name="Header2 2 2 2 4 5 4 4" xfId="34607"/>
    <cellStyle name="Header2 2 2 2 4 5 5" xfId="20665"/>
    <cellStyle name="Header2 2 2 2 4 5 5 2" xfId="32482"/>
    <cellStyle name="Header2 2 2 2 4 5 5 2 2" xfId="42481"/>
    <cellStyle name="Header2 2 2 2 4 5 5 3" xfId="37330"/>
    <cellStyle name="Header2 2 2 2 4 5 6" xfId="23421"/>
    <cellStyle name="Header2 2 2 2 4 5 6 2" xfId="21082"/>
    <cellStyle name="Header2 2 2 2 4 5 7" xfId="22900"/>
    <cellStyle name="Header2 2 2 2 4 5 7 2" xfId="21348"/>
    <cellStyle name="Header2 2 2 2 4 5 8" xfId="21593"/>
    <cellStyle name="Header2 2 2 2 4 6" xfId="16124"/>
    <cellStyle name="Header2 2 2 2 4 6 2" xfId="19545"/>
    <cellStyle name="Header2 2 2 2 4 6 2 2" xfId="31362"/>
    <cellStyle name="Header2 2 2 2 4 6 2 2 2" xfId="41361"/>
    <cellStyle name="Header2 2 2 2 4 6 2 3" xfId="27020"/>
    <cellStyle name="Header2 2 2 2 4 6 2 4" xfId="36210"/>
    <cellStyle name="Header2 2 2 2 4 6 3" xfId="20151"/>
    <cellStyle name="Header2 2 2 2 4 6 3 2" xfId="31968"/>
    <cellStyle name="Header2 2 2 2 4 6 3 2 2" xfId="41967"/>
    <cellStyle name="Header2 2 2 2 4 6 3 3" xfId="27626"/>
    <cellStyle name="Header2 2 2 2 4 6 3 4" xfId="36816"/>
    <cellStyle name="Header2 2 2 2 4 6 4" xfId="17745"/>
    <cellStyle name="Header2 2 2 2 4 6 4 2" xfId="29562"/>
    <cellStyle name="Header2 2 2 2 4 6 4 2 2" xfId="39561"/>
    <cellStyle name="Header2 2 2 2 4 6 4 3" xfId="25320"/>
    <cellStyle name="Header2 2 2 2 4 6 4 4" xfId="34410"/>
    <cellStyle name="Header2 2 2 2 4 6 5" xfId="20960"/>
    <cellStyle name="Header2 2 2 2 4 6 5 2" xfId="32777"/>
    <cellStyle name="Header2 2 2 2 4 6 5 2 2" xfId="42776"/>
    <cellStyle name="Header2 2 2 2 4 6 5 3" xfId="37625"/>
    <cellStyle name="Header2 2 2 2 4 6 6" xfId="27941"/>
    <cellStyle name="Header2 2 2 2 4 6 6 2" xfId="37940"/>
    <cellStyle name="Header2 2 2 2 4 6 7" xfId="21435"/>
    <cellStyle name="Header2 2 2 2 4 7" xfId="15860"/>
    <cellStyle name="Header2 2 2 2 4 7 2" xfId="27677"/>
    <cellStyle name="Header2 2 2 2 4 7 2 2" xfId="37676"/>
    <cellStyle name="Header2 2 2 2 4 7 3" xfId="23738"/>
    <cellStyle name="Header2 2 2 2 4 7 4" xfId="32828"/>
    <cellStyle name="Header2 2 2 2 4 8" xfId="16726"/>
    <cellStyle name="Header2 2 2 2 4 8 2" xfId="28543"/>
    <cellStyle name="Header2 2 2 2 4 8 2 2" xfId="38542"/>
    <cellStyle name="Header2 2 2 2 4 8 3" xfId="24301"/>
    <cellStyle name="Header2 2 2 2 4 8 4" xfId="33391"/>
    <cellStyle name="Header2 2 2 2 4 9" xfId="16443"/>
    <cellStyle name="Header2 2 2 2 4 9 2" xfId="28260"/>
    <cellStyle name="Header2 2 2 2 4 9 2 2" xfId="38259"/>
    <cellStyle name="Header2 2 2 2 4 9 3" xfId="24018"/>
    <cellStyle name="Header2 2 2 2 4 9 4" xfId="33108"/>
    <cellStyle name="Header2 2 2 2 5" xfId="7740"/>
    <cellStyle name="Header2 2 2 2 5 10" xfId="18835"/>
    <cellStyle name="Header2 2 2 2 5 10 2" xfId="30652"/>
    <cellStyle name="Header2 2 2 2 5 10 2 2" xfId="40651"/>
    <cellStyle name="Header2 2 2 2 5 10 3" xfId="26310"/>
    <cellStyle name="Header2 2 2 2 5 10 4" xfId="35500"/>
    <cellStyle name="Header2 2 2 2 5 11" xfId="18209"/>
    <cellStyle name="Header2 2 2 2 5 11 2" xfId="30026"/>
    <cellStyle name="Header2 2 2 2 5 11 2 2" xfId="40025"/>
    <cellStyle name="Header2 2 2 2 5 11 3" xfId="34874"/>
    <cellStyle name="Header2 2 2 2 5 12" xfId="23362"/>
    <cellStyle name="Header2 2 2 2 5 12 2" xfId="21940"/>
    <cellStyle name="Header2 2 2 2 5 13" xfId="22756"/>
    <cellStyle name="Header2 2 2 2 5 2" xfId="15547"/>
    <cellStyle name="Header2 2 2 2 5 2 2" xfId="19246"/>
    <cellStyle name="Header2 2 2 2 5 2 2 2" xfId="31063"/>
    <cellStyle name="Header2 2 2 2 5 2 2 2 2" xfId="41062"/>
    <cellStyle name="Header2 2 2 2 5 2 2 3" xfId="26721"/>
    <cellStyle name="Header2 2 2 2 5 2 2 4" xfId="35911"/>
    <cellStyle name="Header2 2 2 2 5 2 3" xfId="19852"/>
    <cellStyle name="Header2 2 2 2 5 2 3 2" xfId="31669"/>
    <cellStyle name="Header2 2 2 2 5 2 3 2 2" xfId="41668"/>
    <cellStyle name="Header2 2 2 2 5 2 3 3" xfId="27327"/>
    <cellStyle name="Header2 2 2 2 5 2 3 4" xfId="36517"/>
    <cellStyle name="Header2 2 2 2 5 2 4" xfId="17678"/>
    <cellStyle name="Header2 2 2 2 5 2 4 2" xfId="29495"/>
    <cellStyle name="Header2 2 2 2 5 2 4 2 2" xfId="39494"/>
    <cellStyle name="Header2 2 2 2 5 2 4 3" xfId="25253"/>
    <cellStyle name="Header2 2 2 2 5 2 4 4" xfId="34343"/>
    <cellStyle name="Header2 2 2 2 5 2 5" xfId="20661"/>
    <cellStyle name="Header2 2 2 2 5 2 5 2" xfId="32478"/>
    <cellStyle name="Header2 2 2 2 5 2 5 2 2" xfId="42477"/>
    <cellStyle name="Header2 2 2 2 5 2 5 3" xfId="37326"/>
    <cellStyle name="Header2 2 2 2 5 2 6" xfId="23425"/>
    <cellStyle name="Header2 2 2 2 5 2 6 2" xfId="21079"/>
    <cellStyle name="Header2 2 2 2 5 2 7" xfId="22897"/>
    <cellStyle name="Header2 2 2 2 5 2 7 2" xfId="22173"/>
    <cellStyle name="Header2 2 2 2 5 2 8" xfId="22345"/>
    <cellStyle name="Header2 2 2 2 5 3" xfId="16128"/>
    <cellStyle name="Header2 2 2 2 5 3 2" xfId="19511"/>
    <cellStyle name="Header2 2 2 2 5 3 2 2" xfId="31328"/>
    <cellStyle name="Header2 2 2 2 5 3 2 2 2" xfId="41327"/>
    <cellStyle name="Header2 2 2 2 5 3 2 3" xfId="26986"/>
    <cellStyle name="Header2 2 2 2 5 3 2 4" xfId="36176"/>
    <cellStyle name="Header2 2 2 2 5 3 3" xfId="20117"/>
    <cellStyle name="Header2 2 2 2 5 3 3 2" xfId="31934"/>
    <cellStyle name="Header2 2 2 2 5 3 3 2 2" xfId="41933"/>
    <cellStyle name="Header2 2 2 2 5 3 3 3" xfId="27592"/>
    <cellStyle name="Header2 2 2 2 5 3 3 4" xfId="36782"/>
    <cellStyle name="Header2 2 2 2 5 3 4" xfId="18045"/>
    <cellStyle name="Header2 2 2 2 5 3 4 2" xfId="29862"/>
    <cellStyle name="Header2 2 2 2 5 3 4 2 2" xfId="39861"/>
    <cellStyle name="Header2 2 2 2 5 3 4 3" xfId="25620"/>
    <cellStyle name="Header2 2 2 2 5 3 4 4" xfId="34710"/>
    <cellStyle name="Header2 2 2 2 5 3 5" xfId="20926"/>
    <cellStyle name="Header2 2 2 2 5 3 5 2" xfId="32743"/>
    <cellStyle name="Header2 2 2 2 5 3 5 2 2" xfId="42742"/>
    <cellStyle name="Header2 2 2 2 5 3 5 3" xfId="37591"/>
    <cellStyle name="Header2 2 2 2 5 3 6" xfId="27945"/>
    <cellStyle name="Header2 2 2 2 5 3 6 2" xfId="37944"/>
    <cellStyle name="Header2 2 2 2 5 3 7" xfId="21457"/>
    <cellStyle name="Header2 2 2 2 5 4" xfId="15842"/>
    <cellStyle name="Header2 2 2 2 5 4 2" xfId="27659"/>
    <cellStyle name="Header2 2 2 2 5 4 2 2" xfId="37658"/>
    <cellStyle name="Header2 2 2 2 5 4 3" xfId="23720"/>
    <cellStyle name="Header2 2 2 2 5 4 4" xfId="32810"/>
    <cellStyle name="Header2 2 2 2 5 5" xfId="16722"/>
    <cellStyle name="Header2 2 2 2 5 5 2" xfId="28539"/>
    <cellStyle name="Header2 2 2 2 5 5 2 2" xfId="38538"/>
    <cellStyle name="Header2 2 2 2 5 5 3" xfId="24297"/>
    <cellStyle name="Header2 2 2 2 5 5 4" xfId="33387"/>
    <cellStyle name="Header2 2 2 2 5 6" xfId="16987"/>
    <cellStyle name="Header2 2 2 2 5 6 2" xfId="28804"/>
    <cellStyle name="Header2 2 2 2 5 6 2 2" xfId="38803"/>
    <cellStyle name="Header2 2 2 2 5 6 3" xfId="24562"/>
    <cellStyle name="Header2 2 2 2 5 6 4" xfId="33652"/>
    <cellStyle name="Header2 2 2 2 5 7" xfId="17062"/>
    <cellStyle name="Header2 2 2 2 5 7 2" xfId="28879"/>
    <cellStyle name="Header2 2 2 2 5 7 2 2" xfId="38878"/>
    <cellStyle name="Header2 2 2 2 5 7 3" xfId="24637"/>
    <cellStyle name="Header2 2 2 2 5 7 4" xfId="33727"/>
    <cellStyle name="Header2 2 2 2 5 8" xfId="17365"/>
    <cellStyle name="Header2 2 2 2 5 8 2" xfId="29182"/>
    <cellStyle name="Header2 2 2 2 5 8 2 2" xfId="39181"/>
    <cellStyle name="Header2 2 2 2 5 8 3" xfId="24940"/>
    <cellStyle name="Header2 2 2 2 5 8 4" xfId="34030"/>
    <cellStyle name="Header2 2 2 2 5 9" xfId="18570"/>
    <cellStyle name="Header2 2 2 2 5 9 2" xfId="30387"/>
    <cellStyle name="Header2 2 2 2 5 9 2 2" xfId="40386"/>
    <cellStyle name="Header2 2 2 2 5 9 3" xfId="26045"/>
    <cellStyle name="Header2 2 2 2 5 9 4" xfId="35235"/>
    <cellStyle name="Header2 2 2 2 6" xfId="15528"/>
    <cellStyle name="Header2 2 2 2 6 2" xfId="19265"/>
    <cellStyle name="Header2 2 2 2 6 2 2" xfId="31082"/>
    <cellStyle name="Header2 2 2 2 6 2 2 2" xfId="41081"/>
    <cellStyle name="Header2 2 2 2 6 2 3" xfId="26740"/>
    <cellStyle name="Header2 2 2 2 6 2 4" xfId="35930"/>
    <cellStyle name="Header2 2 2 2 6 3" xfId="19871"/>
    <cellStyle name="Header2 2 2 2 6 3 2" xfId="31688"/>
    <cellStyle name="Header2 2 2 2 6 3 2 2" xfId="41687"/>
    <cellStyle name="Header2 2 2 2 6 3 3" xfId="27346"/>
    <cellStyle name="Header2 2 2 2 6 3 4" xfId="36536"/>
    <cellStyle name="Header2 2 2 2 6 4" xfId="17674"/>
    <cellStyle name="Header2 2 2 2 6 4 2" xfId="29491"/>
    <cellStyle name="Header2 2 2 2 6 4 2 2" xfId="39490"/>
    <cellStyle name="Header2 2 2 2 6 4 3" xfId="25249"/>
    <cellStyle name="Header2 2 2 2 6 4 4" xfId="34339"/>
    <cellStyle name="Header2 2 2 2 6 5" xfId="20680"/>
    <cellStyle name="Header2 2 2 2 6 5 2" xfId="32497"/>
    <cellStyle name="Header2 2 2 2 6 5 2 2" xfId="42496"/>
    <cellStyle name="Header2 2 2 2 6 5 3" xfId="37345"/>
    <cellStyle name="Header2 2 2 2 6 6" xfId="23406"/>
    <cellStyle name="Header2 2 2 2 6 6 2" xfId="21091"/>
    <cellStyle name="Header2 2 2 2 6 7" xfId="22909"/>
    <cellStyle name="Header2 2 2 2 6 7 2" xfId="22167"/>
    <cellStyle name="Header2 2 2 2 6 8" xfId="22332"/>
    <cellStyle name="Header2 2 2 2 7" xfId="16109"/>
    <cellStyle name="Header2 2 2 2 7 2" xfId="19520"/>
    <cellStyle name="Header2 2 2 2 7 2 2" xfId="31337"/>
    <cellStyle name="Header2 2 2 2 7 2 2 2" xfId="41336"/>
    <cellStyle name="Header2 2 2 2 7 2 3" xfId="26995"/>
    <cellStyle name="Header2 2 2 2 7 2 4" xfId="36185"/>
    <cellStyle name="Header2 2 2 2 7 3" xfId="20126"/>
    <cellStyle name="Header2 2 2 2 7 3 2" xfId="31943"/>
    <cellStyle name="Header2 2 2 2 7 3 2 2" xfId="41942"/>
    <cellStyle name="Header2 2 2 2 7 3 3" xfId="27601"/>
    <cellStyle name="Header2 2 2 2 7 3 4" xfId="36791"/>
    <cellStyle name="Header2 2 2 2 7 4" xfId="17751"/>
    <cellStyle name="Header2 2 2 2 7 4 2" xfId="29568"/>
    <cellStyle name="Header2 2 2 2 7 4 2 2" xfId="39567"/>
    <cellStyle name="Header2 2 2 2 7 4 3" xfId="25326"/>
    <cellStyle name="Header2 2 2 2 7 4 4" xfId="34416"/>
    <cellStyle name="Header2 2 2 2 7 5" xfId="20935"/>
    <cellStyle name="Header2 2 2 2 7 5 2" xfId="32752"/>
    <cellStyle name="Header2 2 2 2 7 5 2 2" xfId="42751"/>
    <cellStyle name="Header2 2 2 2 7 5 3" xfId="37600"/>
    <cellStyle name="Header2 2 2 2 7 6" xfId="27926"/>
    <cellStyle name="Header2 2 2 2 7 6 2" xfId="37925"/>
    <cellStyle name="Header2 2 2 2 7 7" xfId="22219"/>
    <cellStyle name="Header2 2 2 2 8" xfId="15874"/>
    <cellStyle name="Header2 2 2 2 8 2" xfId="27691"/>
    <cellStyle name="Header2 2 2 2 8 2 2" xfId="37690"/>
    <cellStyle name="Header2 2 2 2 8 3" xfId="23752"/>
    <cellStyle name="Header2 2 2 2 8 4" xfId="32842"/>
    <cellStyle name="Header2 2 2 2 9" xfId="16741"/>
    <cellStyle name="Header2 2 2 2 9 2" xfId="28558"/>
    <cellStyle name="Header2 2 2 2 9 2 2" xfId="38557"/>
    <cellStyle name="Header2 2 2 2 9 3" xfId="24316"/>
    <cellStyle name="Header2 2 2 2 9 4" xfId="33406"/>
    <cellStyle name="Header2 2 2 20" xfId="18599"/>
    <cellStyle name="Header2 2 2 20 2" xfId="30416"/>
    <cellStyle name="Header2 2 2 20 2 2" xfId="40415"/>
    <cellStyle name="Header2 2 2 20 3" xfId="26074"/>
    <cellStyle name="Header2 2 2 20 4" xfId="35264"/>
    <cellStyle name="Header2 2 2 21" xfId="18946"/>
    <cellStyle name="Header2 2 2 21 2" xfId="30763"/>
    <cellStyle name="Header2 2 2 21 2 2" xfId="40762"/>
    <cellStyle name="Header2 2 2 21 3" xfId="26421"/>
    <cellStyle name="Header2 2 2 21 4" xfId="35611"/>
    <cellStyle name="Header2 2 2 22" xfId="18200"/>
    <cellStyle name="Header2 2 2 22 2" xfId="30017"/>
    <cellStyle name="Header2 2 2 22 2 2" xfId="40016"/>
    <cellStyle name="Header2 2 2 22 3" xfId="34865"/>
    <cellStyle name="Header2 2 2 23" xfId="23391"/>
    <cellStyle name="Header2 2 2 23 2" xfId="21927"/>
    <cellStyle name="Header2 2 2 24" xfId="22785"/>
    <cellStyle name="Header2 2 2 3" xfId="7741"/>
    <cellStyle name="Header2 2 2 3 10" xfId="17063"/>
    <cellStyle name="Header2 2 2 3 10 2" xfId="28880"/>
    <cellStyle name="Header2 2 2 3 10 2 2" xfId="38879"/>
    <cellStyle name="Header2 2 2 3 10 3" xfId="24638"/>
    <cellStyle name="Header2 2 2 3 10 4" xfId="33728"/>
    <cellStyle name="Header2 2 2 3 11" xfId="17366"/>
    <cellStyle name="Header2 2 2 3 11 2" xfId="29183"/>
    <cellStyle name="Header2 2 2 3 11 2 2" xfId="39182"/>
    <cellStyle name="Header2 2 2 3 11 3" xfId="24941"/>
    <cellStyle name="Header2 2 2 3 11 4" xfId="34031"/>
    <cellStyle name="Header2 2 2 3 12" xfId="18569"/>
    <cellStyle name="Header2 2 2 3 12 2" xfId="30386"/>
    <cellStyle name="Header2 2 2 3 12 2 2" xfId="40385"/>
    <cellStyle name="Header2 2 2 3 12 3" xfId="26044"/>
    <cellStyle name="Header2 2 2 3 12 4" xfId="35234"/>
    <cellStyle name="Header2 2 2 3 13" xfId="17869"/>
    <cellStyle name="Header2 2 2 3 13 2" xfId="29686"/>
    <cellStyle name="Header2 2 2 3 13 2 2" xfId="39685"/>
    <cellStyle name="Header2 2 2 3 13 3" xfId="25444"/>
    <cellStyle name="Header2 2 2 3 13 4" xfId="34534"/>
    <cellStyle name="Header2 2 2 3 14" xfId="18210"/>
    <cellStyle name="Header2 2 2 3 14 2" xfId="30027"/>
    <cellStyle name="Header2 2 2 3 14 2 2" xfId="40026"/>
    <cellStyle name="Header2 2 2 3 14 3" xfId="34875"/>
    <cellStyle name="Header2 2 2 3 15" xfId="23361"/>
    <cellStyle name="Header2 2 2 3 15 2" xfId="21120"/>
    <cellStyle name="Header2 2 2 3 16" xfId="22755"/>
    <cellStyle name="Header2 2 2 3 2" xfId="7742"/>
    <cellStyle name="Header2 2 2 3 2 10" xfId="17064"/>
    <cellStyle name="Header2 2 2 3 2 10 2" xfId="28881"/>
    <cellStyle name="Header2 2 2 3 2 10 2 2" xfId="38880"/>
    <cellStyle name="Header2 2 2 3 2 10 3" xfId="24639"/>
    <cellStyle name="Header2 2 2 3 2 10 4" xfId="33729"/>
    <cellStyle name="Header2 2 2 3 2 11" xfId="17367"/>
    <cellStyle name="Header2 2 2 3 2 11 2" xfId="29184"/>
    <cellStyle name="Header2 2 2 3 2 11 2 2" xfId="39183"/>
    <cellStyle name="Header2 2 2 3 2 11 3" xfId="24942"/>
    <cellStyle name="Header2 2 2 3 2 11 4" xfId="34032"/>
    <cellStyle name="Header2 2 2 3 2 12" xfId="18568"/>
    <cellStyle name="Header2 2 2 3 2 12 2" xfId="30385"/>
    <cellStyle name="Header2 2 2 3 2 12 2 2" xfId="40384"/>
    <cellStyle name="Header2 2 2 3 2 12 3" xfId="26043"/>
    <cellStyle name="Header2 2 2 3 2 12 4" xfId="35233"/>
    <cellStyle name="Header2 2 2 3 2 13" xfId="17868"/>
    <cellStyle name="Header2 2 2 3 2 13 2" xfId="29685"/>
    <cellStyle name="Header2 2 2 3 2 13 2 2" xfId="39684"/>
    <cellStyle name="Header2 2 2 3 2 13 3" xfId="25443"/>
    <cellStyle name="Header2 2 2 3 2 13 4" xfId="34533"/>
    <cellStyle name="Header2 2 2 3 2 14" xfId="18211"/>
    <cellStyle name="Header2 2 2 3 2 14 2" xfId="30028"/>
    <cellStyle name="Header2 2 2 3 2 14 2 2" xfId="40027"/>
    <cellStyle name="Header2 2 2 3 2 14 3" xfId="34876"/>
    <cellStyle name="Header2 2 2 3 2 15" xfId="23360"/>
    <cellStyle name="Header2 2 2 3 2 15 2" xfId="21121"/>
    <cellStyle name="Header2 2 2 3 2 16" xfId="22754"/>
    <cellStyle name="Header2 2 2 3 2 2" xfId="7743"/>
    <cellStyle name="Header2 2 2 3 2 2 10" xfId="18935"/>
    <cellStyle name="Header2 2 2 3 2 2 10 2" xfId="30752"/>
    <cellStyle name="Header2 2 2 3 2 2 10 2 2" xfId="40751"/>
    <cellStyle name="Header2 2 2 3 2 2 10 3" xfId="26410"/>
    <cellStyle name="Header2 2 2 3 2 2 10 4" xfId="35600"/>
    <cellStyle name="Header2 2 2 3 2 2 11" xfId="18212"/>
    <cellStyle name="Header2 2 2 3 2 2 11 2" xfId="30029"/>
    <cellStyle name="Header2 2 2 3 2 2 11 2 2" xfId="40028"/>
    <cellStyle name="Header2 2 2 3 2 2 11 3" xfId="34877"/>
    <cellStyle name="Header2 2 2 3 2 2 12" xfId="23359"/>
    <cellStyle name="Header2 2 2 3 2 2 12 2" xfId="21122"/>
    <cellStyle name="Header2 2 2 3 2 2 13" xfId="22753"/>
    <cellStyle name="Header2 2 2 3 2 2 2" xfId="15550"/>
    <cellStyle name="Header2 2 2 3 2 2 2 2" xfId="19243"/>
    <cellStyle name="Header2 2 2 3 2 2 2 2 2" xfId="31060"/>
    <cellStyle name="Header2 2 2 3 2 2 2 2 2 2" xfId="41059"/>
    <cellStyle name="Header2 2 2 3 2 2 2 2 3" xfId="26718"/>
    <cellStyle name="Header2 2 2 3 2 2 2 2 4" xfId="35908"/>
    <cellStyle name="Header2 2 2 3 2 2 2 3" xfId="19849"/>
    <cellStyle name="Header2 2 2 3 2 2 2 3 2" xfId="31666"/>
    <cellStyle name="Header2 2 2 3 2 2 2 3 2 2" xfId="41665"/>
    <cellStyle name="Header2 2 2 3 2 2 2 3 3" xfId="27324"/>
    <cellStyle name="Header2 2 2 3 2 2 2 3 4" xfId="36514"/>
    <cellStyle name="Header2 2 2 3 2 2 2 4" xfId="17806"/>
    <cellStyle name="Header2 2 2 3 2 2 2 4 2" xfId="29623"/>
    <cellStyle name="Header2 2 2 3 2 2 2 4 2 2" xfId="39622"/>
    <cellStyle name="Header2 2 2 3 2 2 2 4 3" xfId="25381"/>
    <cellStyle name="Header2 2 2 3 2 2 2 4 4" xfId="34471"/>
    <cellStyle name="Header2 2 2 3 2 2 2 5" xfId="20658"/>
    <cellStyle name="Header2 2 2 3 2 2 2 5 2" xfId="32475"/>
    <cellStyle name="Header2 2 2 3 2 2 2 5 2 2" xfId="42474"/>
    <cellStyle name="Header2 2 2 3 2 2 2 5 3" xfId="37323"/>
    <cellStyle name="Header2 2 2 3 2 2 2 6" xfId="23428"/>
    <cellStyle name="Header2 2 2 3 2 2 2 6 2" xfId="21077"/>
    <cellStyle name="Header2 2 2 3 2 2 2 7" xfId="22895"/>
    <cellStyle name="Header2 2 2 3 2 2 2 7 2" xfId="21352"/>
    <cellStyle name="Header2 2 2 3 2 2 2 8" xfId="21598"/>
    <cellStyle name="Header2 2 2 3 2 2 3" xfId="16131"/>
    <cellStyle name="Header2 2 2 3 2 2 3 2" xfId="19542"/>
    <cellStyle name="Header2 2 2 3 2 2 3 2 2" xfId="31359"/>
    <cellStyle name="Header2 2 2 3 2 2 3 2 2 2" xfId="41358"/>
    <cellStyle name="Header2 2 2 3 2 2 3 2 3" xfId="27017"/>
    <cellStyle name="Header2 2 2 3 2 2 3 2 4" xfId="36207"/>
    <cellStyle name="Header2 2 2 3 2 2 3 3" xfId="20148"/>
    <cellStyle name="Header2 2 2 3 2 2 3 3 2" xfId="31965"/>
    <cellStyle name="Header2 2 2 3 2 2 3 3 2 2" xfId="41964"/>
    <cellStyle name="Header2 2 2 3 2 2 3 3 3" xfId="27623"/>
    <cellStyle name="Header2 2 2 3 2 2 3 3 4" xfId="36813"/>
    <cellStyle name="Header2 2 2 3 2 2 3 4" xfId="17878"/>
    <cellStyle name="Header2 2 2 3 2 2 3 4 2" xfId="29695"/>
    <cellStyle name="Header2 2 2 3 2 2 3 4 2 2" xfId="39694"/>
    <cellStyle name="Header2 2 2 3 2 2 3 4 3" xfId="25453"/>
    <cellStyle name="Header2 2 2 3 2 2 3 4 4" xfId="34543"/>
    <cellStyle name="Header2 2 2 3 2 2 3 5" xfId="20957"/>
    <cellStyle name="Header2 2 2 3 2 2 3 5 2" xfId="32774"/>
    <cellStyle name="Header2 2 2 3 2 2 3 5 2 2" xfId="42773"/>
    <cellStyle name="Header2 2 2 3 2 2 3 5 3" xfId="37622"/>
    <cellStyle name="Header2 2 2 3 2 2 3 6" xfId="27948"/>
    <cellStyle name="Header2 2 2 3 2 2 3 6 2" xfId="37947"/>
    <cellStyle name="Header2 2 2 3 2 2 3 7" xfId="21437"/>
    <cellStyle name="Header2 2 2 3 2 2 4" xfId="15827"/>
    <cellStyle name="Header2 2 2 3 2 2 4 2" xfId="27644"/>
    <cellStyle name="Header2 2 2 3 2 2 4 2 2" xfId="37643"/>
    <cellStyle name="Header2 2 2 3 2 2 4 3" xfId="23705"/>
    <cellStyle name="Header2 2 2 3 2 2 4 4" xfId="32795"/>
    <cellStyle name="Header2 2 2 3 2 2 5" xfId="16719"/>
    <cellStyle name="Header2 2 2 3 2 2 5 2" xfId="28536"/>
    <cellStyle name="Header2 2 2 3 2 2 5 2 2" xfId="38535"/>
    <cellStyle name="Header2 2 2 3 2 2 5 3" xfId="24294"/>
    <cellStyle name="Header2 2 2 3 2 2 5 4" xfId="33384"/>
    <cellStyle name="Header2 2 2 3 2 2 6" xfId="16440"/>
    <cellStyle name="Header2 2 2 3 2 2 6 2" xfId="28257"/>
    <cellStyle name="Header2 2 2 3 2 2 6 2 2" xfId="38256"/>
    <cellStyle name="Header2 2 2 3 2 2 6 3" xfId="24015"/>
    <cellStyle name="Header2 2 2 3 2 2 6 4" xfId="33105"/>
    <cellStyle name="Header2 2 2 3 2 2 7" xfId="17065"/>
    <cellStyle name="Header2 2 2 3 2 2 7 2" xfId="28882"/>
    <cellStyle name="Header2 2 2 3 2 2 7 2 2" xfId="38881"/>
    <cellStyle name="Header2 2 2 3 2 2 7 3" xfId="24640"/>
    <cellStyle name="Header2 2 2 3 2 2 7 4" xfId="33730"/>
    <cellStyle name="Header2 2 2 3 2 2 8" xfId="17368"/>
    <cellStyle name="Header2 2 2 3 2 2 8 2" xfId="29185"/>
    <cellStyle name="Header2 2 2 3 2 2 8 2 2" xfId="39184"/>
    <cellStyle name="Header2 2 2 3 2 2 8 3" xfId="24943"/>
    <cellStyle name="Header2 2 2 3 2 2 8 4" xfId="34033"/>
    <cellStyle name="Header2 2 2 3 2 2 9" xfId="18567"/>
    <cellStyle name="Header2 2 2 3 2 2 9 2" xfId="30384"/>
    <cellStyle name="Header2 2 2 3 2 2 9 2 2" xfId="40383"/>
    <cellStyle name="Header2 2 2 3 2 2 9 3" xfId="26042"/>
    <cellStyle name="Header2 2 2 3 2 2 9 4" xfId="35232"/>
    <cellStyle name="Header2 2 2 3 2 3" xfId="7744"/>
    <cellStyle name="Header2 2 2 3 2 3 10" xfId="17867"/>
    <cellStyle name="Header2 2 2 3 2 3 10 2" xfId="29684"/>
    <cellStyle name="Header2 2 2 3 2 3 10 2 2" xfId="39683"/>
    <cellStyle name="Header2 2 2 3 2 3 10 3" xfId="25442"/>
    <cellStyle name="Header2 2 2 3 2 3 10 4" xfId="34532"/>
    <cellStyle name="Header2 2 2 3 2 3 11" xfId="20247"/>
    <cellStyle name="Header2 2 2 3 2 3 11 2" xfId="32064"/>
    <cellStyle name="Header2 2 2 3 2 3 11 2 2" xfId="42063"/>
    <cellStyle name="Header2 2 2 3 2 3 11 3" xfId="36912"/>
    <cellStyle name="Header2 2 2 3 2 3 12" xfId="23358"/>
    <cellStyle name="Header2 2 2 3 2 3 12 2" xfId="21123"/>
    <cellStyle name="Header2 2 2 3 2 3 13" xfId="22752"/>
    <cellStyle name="Header2 2 2 3 2 3 2" xfId="15551"/>
    <cellStyle name="Header2 2 2 3 2 3 2 2" xfId="19242"/>
    <cellStyle name="Header2 2 2 3 2 3 2 2 2" xfId="31059"/>
    <cellStyle name="Header2 2 2 3 2 3 2 2 2 2" xfId="41058"/>
    <cellStyle name="Header2 2 2 3 2 3 2 2 3" xfId="26717"/>
    <cellStyle name="Header2 2 2 3 2 3 2 2 4" xfId="35907"/>
    <cellStyle name="Header2 2 2 3 2 3 2 3" xfId="19848"/>
    <cellStyle name="Header2 2 2 3 2 3 2 3 2" xfId="31665"/>
    <cellStyle name="Header2 2 2 3 2 3 2 3 2 2" xfId="41664"/>
    <cellStyle name="Header2 2 2 3 2 3 2 3 3" xfId="27323"/>
    <cellStyle name="Header2 2 2 3 2 3 2 3 4" xfId="36513"/>
    <cellStyle name="Header2 2 2 3 2 3 2 4" xfId="17945"/>
    <cellStyle name="Header2 2 2 3 2 3 2 4 2" xfId="29762"/>
    <cellStyle name="Header2 2 2 3 2 3 2 4 2 2" xfId="39761"/>
    <cellStyle name="Header2 2 2 3 2 3 2 4 3" xfId="25520"/>
    <cellStyle name="Header2 2 2 3 2 3 2 4 4" xfId="34610"/>
    <cellStyle name="Header2 2 2 3 2 3 2 5" xfId="20657"/>
    <cellStyle name="Header2 2 2 3 2 3 2 5 2" xfId="32474"/>
    <cellStyle name="Header2 2 2 3 2 3 2 5 2 2" xfId="42473"/>
    <cellStyle name="Header2 2 2 3 2 3 2 5 3" xfId="37322"/>
    <cellStyle name="Header2 2 2 3 2 3 2 6" xfId="23429"/>
    <cellStyle name="Header2 2 2 3 2 3 2 6 2" xfId="21076"/>
    <cellStyle name="Header2 2 2 3 2 3 2 7" xfId="22894"/>
    <cellStyle name="Header2 2 2 3 2 3 2 7 2" xfId="21353"/>
    <cellStyle name="Header2 2 2 3 2 3 2 8" xfId="22346"/>
    <cellStyle name="Header2 2 2 3 2 3 3" xfId="16132"/>
    <cellStyle name="Header2 2 2 3 2 3 3 2" xfId="18966"/>
    <cellStyle name="Header2 2 2 3 2 3 3 2 2" xfId="30783"/>
    <cellStyle name="Header2 2 2 3 2 3 3 2 2 2" xfId="40782"/>
    <cellStyle name="Header2 2 2 3 2 3 3 2 3" xfId="26441"/>
    <cellStyle name="Header2 2 2 3 2 3 3 2 4" xfId="35631"/>
    <cellStyle name="Header2 2 2 3 2 3 3 3" xfId="19572"/>
    <cellStyle name="Header2 2 2 3 2 3 3 3 2" xfId="31389"/>
    <cellStyle name="Header2 2 2 3 2 3 3 3 2 2" xfId="41388"/>
    <cellStyle name="Header2 2 2 3 2 3 3 3 3" xfId="27047"/>
    <cellStyle name="Header2 2 2 3 2 3 3 3 4" xfId="36237"/>
    <cellStyle name="Header2 2 2 3 2 3 3 4" xfId="17735"/>
    <cellStyle name="Header2 2 2 3 2 3 3 4 2" xfId="29552"/>
    <cellStyle name="Header2 2 2 3 2 3 3 4 2 2" xfId="39551"/>
    <cellStyle name="Header2 2 2 3 2 3 3 4 3" xfId="25310"/>
    <cellStyle name="Header2 2 2 3 2 3 3 4 4" xfId="34400"/>
    <cellStyle name="Header2 2 2 3 2 3 3 5" xfId="20381"/>
    <cellStyle name="Header2 2 2 3 2 3 3 5 2" xfId="32198"/>
    <cellStyle name="Header2 2 2 3 2 3 3 5 2 2" xfId="42197"/>
    <cellStyle name="Header2 2 2 3 2 3 3 5 3" xfId="37046"/>
    <cellStyle name="Header2 2 2 3 2 3 3 6" xfId="27949"/>
    <cellStyle name="Header2 2 2 3 2 3 3 6 2" xfId="37948"/>
    <cellStyle name="Header2 2 2 3 2 3 3 7" xfId="21739"/>
    <cellStyle name="Header2 2 2 3 2 3 4" xfId="16408"/>
    <cellStyle name="Header2 2 2 3 2 3 4 2" xfId="28225"/>
    <cellStyle name="Header2 2 2 3 2 3 4 2 2" xfId="38224"/>
    <cellStyle name="Header2 2 2 3 2 3 4 3" xfId="23983"/>
    <cellStyle name="Header2 2 2 3 2 3 4 4" xfId="33073"/>
    <cellStyle name="Header2 2 2 3 2 3 5" xfId="16718"/>
    <cellStyle name="Header2 2 2 3 2 3 5 2" xfId="28535"/>
    <cellStyle name="Header2 2 2 3 2 3 5 2 2" xfId="38534"/>
    <cellStyle name="Header2 2 2 3 2 3 5 3" xfId="24293"/>
    <cellStyle name="Header2 2 2 3 2 3 5 4" xfId="33383"/>
    <cellStyle name="Header2 2 2 3 2 3 6" xfId="16439"/>
    <cellStyle name="Header2 2 2 3 2 3 6 2" xfId="28256"/>
    <cellStyle name="Header2 2 2 3 2 3 6 2 2" xfId="38255"/>
    <cellStyle name="Header2 2 2 3 2 3 6 3" xfId="24014"/>
    <cellStyle name="Header2 2 2 3 2 3 6 4" xfId="33104"/>
    <cellStyle name="Header2 2 2 3 2 3 7" xfId="17066"/>
    <cellStyle name="Header2 2 2 3 2 3 7 2" xfId="28883"/>
    <cellStyle name="Header2 2 2 3 2 3 7 2 2" xfId="38882"/>
    <cellStyle name="Header2 2 2 3 2 3 7 3" xfId="24641"/>
    <cellStyle name="Header2 2 2 3 2 3 7 4" xfId="33731"/>
    <cellStyle name="Header2 2 2 3 2 3 8" xfId="17369"/>
    <cellStyle name="Header2 2 2 3 2 3 8 2" xfId="29186"/>
    <cellStyle name="Header2 2 2 3 2 3 8 2 2" xfId="39185"/>
    <cellStyle name="Header2 2 2 3 2 3 8 3" xfId="24944"/>
    <cellStyle name="Header2 2 2 3 2 3 8 4" xfId="34034"/>
    <cellStyle name="Header2 2 2 3 2 3 9" xfId="18566"/>
    <cellStyle name="Header2 2 2 3 2 3 9 2" xfId="30383"/>
    <cellStyle name="Header2 2 2 3 2 3 9 2 2" xfId="40382"/>
    <cellStyle name="Header2 2 2 3 2 3 9 3" xfId="26041"/>
    <cellStyle name="Header2 2 2 3 2 3 9 4" xfId="35231"/>
    <cellStyle name="Header2 2 2 3 2 4" xfId="7745"/>
    <cellStyle name="Header2 2 2 3 2 4 10" xfId="18934"/>
    <cellStyle name="Header2 2 2 3 2 4 10 2" xfId="30751"/>
    <cellStyle name="Header2 2 2 3 2 4 10 2 2" xfId="40750"/>
    <cellStyle name="Header2 2 2 3 2 4 10 3" xfId="26409"/>
    <cellStyle name="Header2 2 2 3 2 4 10 4" xfId="35599"/>
    <cellStyle name="Header2 2 2 3 2 4 11" xfId="20344"/>
    <cellStyle name="Header2 2 2 3 2 4 11 2" xfId="32161"/>
    <cellStyle name="Header2 2 2 3 2 4 11 2 2" xfId="42160"/>
    <cellStyle name="Header2 2 2 3 2 4 11 3" xfId="37009"/>
    <cellStyle name="Header2 2 2 3 2 4 12" xfId="23357"/>
    <cellStyle name="Header2 2 2 3 2 4 12 2" xfId="21941"/>
    <cellStyle name="Header2 2 2 3 2 4 13" xfId="22751"/>
    <cellStyle name="Header2 2 2 3 2 4 2" xfId="15552"/>
    <cellStyle name="Header2 2 2 3 2 4 2 2" xfId="19241"/>
    <cellStyle name="Header2 2 2 3 2 4 2 2 2" xfId="31058"/>
    <cellStyle name="Header2 2 2 3 2 4 2 2 2 2" xfId="41057"/>
    <cellStyle name="Header2 2 2 3 2 4 2 2 3" xfId="26716"/>
    <cellStyle name="Header2 2 2 3 2 4 2 2 4" xfId="35906"/>
    <cellStyle name="Header2 2 2 3 2 4 2 3" xfId="19847"/>
    <cellStyle name="Header2 2 2 3 2 4 2 3 2" xfId="31664"/>
    <cellStyle name="Header2 2 2 3 2 4 2 3 2 2" xfId="41663"/>
    <cellStyle name="Header2 2 2 3 2 4 2 3 3" xfId="27322"/>
    <cellStyle name="Header2 2 2 3 2 4 2 3 4" xfId="36512"/>
    <cellStyle name="Header2 2 2 3 2 4 2 4" xfId="17807"/>
    <cellStyle name="Header2 2 2 3 2 4 2 4 2" xfId="29624"/>
    <cellStyle name="Header2 2 2 3 2 4 2 4 2 2" xfId="39623"/>
    <cellStyle name="Header2 2 2 3 2 4 2 4 3" xfId="25382"/>
    <cellStyle name="Header2 2 2 3 2 4 2 4 4" xfId="34472"/>
    <cellStyle name="Header2 2 2 3 2 4 2 5" xfId="20656"/>
    <cellStyle name="Header2 2 2 3 2 4 2 5 2" xfId="32473"/>
    <cellStyle name="Header2 2 2 3 2 4 2 5 2 2" xfId="42472"/>
    <cellStyle name="Header2 2 2 3 2 4 2 5 3" xfId="37321"/>
    <cellStyle name="Header2 2 2 3 2 4 2 6" xfId="23430"/>
    <cellStyle name="Header2 2 2 3 2 4 2 6 2" xfId="21916"/>
    <cellStyle name="Header2 2 2 3 2 4 2 7" xfId="23080"/>
    <cellStyle name="Header2 2 2 3 2 4 2 7 2" xfId="21286"/>
    <cellStyle name="Header2 2 2 3 2 4 2 8" xfId="21599"/>
    <cellStyle name="Header2 2 2 3 2 4 3" xfId="16133"/>
    <cellStyle name="Header2 2 2 3 2 4 3 2" xfId="19541"/>
    <cellStyle name="Header2 2 2 3 2 4 3 2 2" xfId="31358"/>
    <cellStyle name="Header2 2 2 3 2 4 3 2 2 2" xfId="41357"/>
    <cellStyle name="Header2 2 2 3 2 4 3 2 3" xfId="27016"/>
    <cellStyle name="Header2 2 2 3 2 4 3 2 4" xfId="36206"/>
    <cellStyle name="Header2 2 2 3 2 4 3 3" xfId="20147"/>
    <cellStyle name="Header2 2 2 3 2 4 3 3 2" xfId="31964"/>
    <cellStyle name="Header2 2 2 3 2 4 3 3 2 2" xfId="41963"/>
    <cellStyle name="Header2 2 2 3 2 4 3 3 3" xfId="27622"/>
    <cellStyle name="Header2 2 2 3 2 4 3 3 4" xfId="36812"/>
    <cellStyle name="Header2 2 2 3 2 4 3 4" xfId="17640"/>
    <cellStyle name="Header2 2 2 3 2 4 3 4 2" xfId="29457"/>
    <cellStyle name="Header2 2 2 3 2 4 3 4 2 2" xfId="39456"/>
    <cellStyle name="Header2 2 2 3 2 4 3 4 3" xfId="25215"/>
    <cellStyle name="Header2 2 2 3 2 4 3 4 4" xfId="34305"/>
    <cellStyle name="Header2 2 2 3 2 4 3 5" xfId="20956"/>
    <cellStyle name="Header2 2 2 3 2 4 3 5 2" xfId="32773"/>
    <cellStyle name="Header2 2 2 3 2 4 3 5 2 2" xfId="42772"/>
    <cellStyle name="Header2 2 2 3 2 4 3 5 3" xfId="37621"/>
    <cellStyle name="Header2 2 2 3 2 4 3 6" xfId="27950"/>
    <cellStyle name="Header2 2 2 3 2 4 3 6 2" xfId="37949"/>
    <cellStyle name="Header2 2 2 3 2 4 3 7" xfId="22209"/>
    <cellStyle name="Header2 2 2 3 2 4 4" xfId="15862"/>
    <cellStyle name="Header2 2 2 3 2 4 4 2" xfId="27679"/>
    <cellStyle name="Header2 2 2 3 2 4 4 2 2" xfId="37678"/>
    <cellStyle name="Header2 2 2 3 2 4 4 3" xfId="23740"/>
    <cellStyle name="Header2 2 2 3 2 4 4 4" xfId="32830"/>
    <cellStyle name="Header2 2 2 3 2 4 5" xfId="16717"/>
    <cellStyle name="Header2 2 2 3 2 4 5 2" xfId="28534"/>
    <cellStyle name="Header2 2 2 3 2 4 5 2 2" xfId="38533"/>
    <cellStyle name="Header2 2 2 3 2 4 5 3" xfId="24292"/>
    <cellStyle name="Header2 2 2 3 2 4 5 4" xfId="33382"/>
    <cellStyle name="Header2 2 2 3 2 4 6" xfId="16438"/>
    <cellStyle name="Header2 2 2 3 2 4 6 2" xfId="28255"/>
    <cellStyle name="Header2 2 2 3 2 4 6 2 2" xfId="38254"/>
    <cellStyle name="Header2 2 2 3 2 4 6 3" xfId="24013"/>
    <cellStyle name="Header2 2 2 3 2 4 6 4" xfId="33103"/>
    <cellStyle name="Header2 2 2 3 2 4 7" xfId="17067"/>
    <cellStyle name="Header2 2 2 3 2 4 7 2" xfId="28884"/>
    <cellStyle name="Header2 2 2 3 2 4 7 2 2" xfId="38883"/>
    <cellStyle name="Header2 2 2 3 2 4 7 3" xfId="24642"/>
    <cellStyle name="Header2 2 2 3 2 4 7 4" xfId="33732"/>
    <cellStyle name="Header2 2 2 3 2 4 8" xfId="17370"/>
    <cellStyle name="Header2 2 2 3 2 4 8 2" xfId="29187"/>
    <cellStyle name="Header2 2 2 3 2 4 8 2 2" xfId="39186"/>
    <cellStyle name="Header2 2 2 3 2 4 8 3" xfId="24945"/>
    <cellStyle name="Header2 2 2 3 2 4 8 4" xfId="34035"/>
    <cellStyle name="Header2 2 2 3 2 4 9" xfId="18565"/>
    <cellStyle name="Header2 2 2 3 2 4 9 2" xfId="30382"/>
    <cellStyle name="Header2 2 2 3 2 4 9 2 2" xfId="40381"/>
    <cellStyle name="Header2 2 2 3 2 4 9 3" xfId="26040"/>
    <cellStyle name="Header2 2 2 3 2 4 9 4" xfId="35230"/>
    <cellStyle name="Header2 2 2 3 2 5" xfId="15549"/>
    <cellStyle name="Header2 2 2 3 2 5 2" xfId="19244"/>
    <cellStyle name="Header2 2 2 3 2 5 2 2" xfId="31061"/>
    <cellStyle name="Header2 2 2 3 2 5 2 2 2" xfId="41060"/>
    <cellStyle name="Header2 2 2 3 2 5 2 3" xfId="26719"/>
    <cellStyle name="Header2 2 2 3 2 5 2 4" xfId="35909"/>
    <cellStyle name="Header2 2 2 3 2 5 3" xfId="19850"/>
    <cellStyle name="Header2 2 2 3 2 5 3 2" xfId="31667"/>
    <cellStyle name="Header2 2 2 3 2 5 3 2 2" xfId="41666"/>
    <cellStyle name="Header2 2 2 3 2 5 3 3" xfId="27325"/>
    <cellStyle name="Header2 2 2 3 2 5 3 4" xfId="36515"/>
    <cellStyle name="Header2 2 2 3 2 5 4" xfId="17679"/>
    <cellStyle name="Header2 2 2 3 2 5 4 2" xfId="29496"/>
    <cellStyle name="Header2 2 2 3 2 5 4 2 2" xfId="39495"/>
    <cellStyle name="Header2 2 2 3 2 5 4 3" xfId="25254"/>
    <cellStyle name="Header2 2 2 3 2 5 4 4" xfId="34344"/>
    <cellStyle name="Header2 2 2 3 2 5 5" xfId="20659"/>
    <cellStyle name="Header2 2 2 3 2 5 5 2" xfId="32476"/>
    <cellStyle name="Header2 2 2 3 2 5 5 2 2" xfId="42475"/>
    <cellStyle name="Header2 2 2 3 2 5 5 3" xfId="37324"/>
    <cellStyle name="Header2 2 2 3 2 5 6" xfId="23427"/>
    <cellStyle name="Header2 2 2 3 2 5 6 2" xfId="21078"/>
    <cellStyle name="Header2 2 2 3 2 5 7" xfId="22896"/>
    <cellStyle name="Header2 2 2 3 2 5 7 2" xfId="21351"/>
    <cellStyle name="Header2 2 2 3 2 5 8" xfId="21597"/>
    <cellStyle name="Header2 2 2 3 2 6" xfId="16130"/>
    <cellStyle name="Header2 2 2 3 2 6 2" xfId="18967"/>
    <cellStyle name="Header2 2 2 3 2 6 2 2" xfId="30784"/>
    <cellStyle name="Header2 2 2 3 2 6 2 2 2" xfId="40783"/>
    <cellStyle name="Header2 2 2 3 2 6 2 3" xfId="26442"/>
    <cellStyle name="Header2 2 2 3 2 6 2 4" xfId="35632"/>
    <cellStyle name="Header2 2 2 3 2 6 3" xfId="19573"/>
    <cellStyle name="Header2 2 2 3 2 6 3 2" xfId="31390"/>
    <cellStyle name="Header2 2 2 3 2 6 3 2 2" xfId="41389"/>
    <cellStyle name="Header2 2 2 3 2 6 3 3" xfId="27048"/>
    <cellStyle name="Header2 2 2 3 2 6 3 4" xfId="36238"/>
    <cellStyle name="Header2 2 2 3 2 6 4" xfId="18028"/>
    <cellStyle name="Header2 2 2 3 2 6 4 2" xfId="29845"/>
    <cellStyle name="Header2 2 2 3 2 6 4 2 2" xfId="39844"/>
    <cellStyle name="Header2 2 2 3 2 6 4 3" xfId="25603"/>
    <cellStyle name="Header2 2 2 3 2 6 4 4" xfId="34693"/>
    <cellStyle name="Header2 2 2 3 2 6 5" xfId="20382"/>
    <cellStyle name="Header2 2 2 3 2 6 5 2" xfId="32199"/>
    <cellStyle name="Header2 2 2 3 2 6 5 2 2" xfId="42198"/>
    <cellStyle name="Header2 2 2 3 2 6 5 3" xfId="37047"/>
    <cellStyle name="Header2 2 2 3 2 6 6" xfId="27947"/>
    <cellStyle name="Header2 2 2 3 2 6 6 2" xfId="37946"/>
    <cellStyle name="Header2 2 2 3 2 6 7" xfId="21738"/>
    <cellStyle name="Header2 2 2 3 2 7" xfId="16407"/>
    <cellStyle name="Header2 2 2 3 2 7 2" xfId="28224"/>
    <cellStyle name="Header2 2 2 3 2 7 2 2" xfId="38223"/>
    <cellStyle name="Header2 2 2 3 2 7 3" xfId="23982"/>
    <cellStyle name="Header2 2 2 3 2 7 4" xfId="33072"/>
    <cellStyle name="Header2 2 2 3 2 8" xfId="16720"/>
    <cellStyle name="Header2 2 2 3 2 8 2" xfId="28537"/>
    <cellStyle name="Header2 2 2 3 2 8 2 2" xfId="38536"/>
    <cellStyle name="Header2 2 2 3 2 8 3" xfId="24295"/>
    <cellStyle name="Header2 2 2 3 2 8 4" xfId="33385"/>
    <cellStyle name="Header2 2 2 3 2 9" xfId="17021"/>
    <cellStyle name="Header2 2 2 3 2 9 2" xfId="28838"/>
    <cellStyle name="Header2 2 2 3 2 9 2 2" xfId="38837"/>
    <cellStyle name="Header2 2 2 3 2 9 3" xfId="24596"/>
    <cellStyle name="Header2 2 2 3 2 9 4" xfId="33686"/>
    <cellStyle name="Header2 2 2 3 3" xfId="7746"/>
    <cellStyle name="Header2 2 2 3 3 10" xfId="17068"/>
    <cellStyle name="Header2 2 2 3 3 10 2" xfId="28885"/>
    <cellStyle name="Header2 2 2 3 3 10 2 2" xfId="38884"/>
    <cellStyle name="Header2 2 2 3 3 10 3" xfId="24643"/>
    <cellStyle name="Header2 2 2 3 3 10 4" xfId="33733"/>
    <cellStyle name="Header2 2 2 3 3 11" xfId="17371"/>
    <cellStyle name="Header2 2 2 3 3 11 2" xfId="29188"/>
    <cellStyle name="Header2 2 2 3 3 11 2 2" xfId="39187"/>
    <cellStyle name="Header2 2 2 3 3 11 3" xfId="24946"/>
    <cellStyle name="Header2 2 2 3 3 11 4" xfId="34036"/>
    <cellStyle name="Header2 2 2 3 3 12" xfId="18564"/>
    <cellStyle name="Header2 2 2 3 3 12 2" xfId="30381"/>
    <cellStyle name="Header2 2 2 3 3 12 2 2" xfId="40380"/>
    <cellStyle name="Header2 2 2 3 3 12 3" xfId="26039"/>
    <cellStyle name="Header2 2 2 3 3 12 4" xfId="35229"/>
    <cellStyle name="Header2 2 2 3 3 13" xfId="17866"/>
    <cellStyle name="Header2 2 2 3 3 13 2" xfId="29683"/>
    <cellStyle name="Header2 2 2 3 3 13 2 2" xfId="39682"/>
    <cellStyle name="Header2 2 2 3 3 13 3" xfId="25441"/>
    <cellStyle name="Header2 2 2 3 3 13 4" xfId="34531"/>
    <cellStyle name="Header2 2 2 3 3 14" xfId="18213"/>
    <cellStyle name="Header2 2 2 3 3 14 2" xfId="30030"/>
    <cellStyle name="Header2 2 2 3 3 14 2 2" xfId="40029"/>
    <cellStyle name="Header2 2 2 3 3 14 3" xfId="34878"/>
    <cellStyle name="Header2 2 2 3 3 15" xfId="23356"/>
    <cellStyle name="Header2 2 2 3 3 15 2" xfId="21124"/>
    <cellStyle name="Header2 2 2 3 3 16" xfId="22750"/>
    <cellStyle name="Header2 2 2 3 3 2" xfId="7747"/>
    <cellStyle name="Header2 2 2 3 3 2 10" xfId="18933"/>
    <cellStyle name="Header2 2 2 3 3 2 10 2" xfId="30750"/>
    <cellStyle name="Header2 2 2 3 3 2 10 2 2" xfId="40749"/>
    <cellStyle name="Header2 2 2 3 3 2 10 3" xfId="26408"/>
    <cellStyle name="Header2 2 2 3 3 2 10 4" xfId="35598"/>
    <cellStyle name="Header2 2 2 3 3 2 11" xfId="20246"/>
    <cellStyle name="Header2 2 2 3 3 2 11 2" xfId="32063"/>
    <cellStyle name="Header2 2 2 3 3 2 11 2 2" xfId="42062"/>
    <cellStyle name="Header2 2 2 3 3 2 11 3" xfId="36911"/>
    <cellStyle name="Header2 2 2 3 3 2 12" xfId="23355"/>
    <cellStyle name="Header2 2 2 3 3 2 12 2" xfId="21125"/>
    <cellStyle name="Header2 2 2 3 3 2 13" xfId="22749"/>
    <cellStyle name="Header2 2 2 3 3 2 2" xfId="15554"/>
    <cellStyle name="Header2 2 2 3 3 2 2 2" xfId="19239"/>
    <cellStyle name="Header2 2 2 3 3 2 2 2 2" xfId="31056"/>
    <cellStyle name="Header2 2 2 3 3 2 2 2 2 2" xfId="41055"/>
    <cellStyle name="Header2 2 2 3 3 2 2 2 3" xfId="26714"/>
    <cellStyle name="Header2 2 2 3 3 2 2 2 4" xfId="35904"/>
    <cellStyle name="Header2 2 2 3 3 2 2 3" xfId="19845"/>
    <cellStyle name="Header2 2 2 3 3 2 2 3 2" xfId="31662"/>
    <cellStyle name="Header2 2 2 3 3 2 2 3 2 2" xfId="41661"/>
    <cellStyle name="Header2 2 2 3 3 2 2 3 3" xfId="27320"/>
    <cellStyle name="Header2 2 2 3 3 2 2 3 4" xfId="36510"/>
    <cellStyle name="Header2 2 2 3 3 2 2 4" xfId="17808"/>
    <cellStyle name="Header2 2 2 3 3 2 2 4 2" xfId="29625"/>
    <cellStyle name="Header2 2 2 3 3 2 2 4 2 2" xfId="39624"/>
    <cellStyle name="Header2 2 2 3 3 2 2 4 3" xfId="25383"/>
    <cellStyle name="Header2 2 2 3 3 2 2 4 4" xfId="34473"/>
    <cellStyle name="Header2 2 2 3 3 2 2 5" xfId="20654"/>
    <cellStyle name="Header2 2 2 3 3 2 2 5 2" xfId="32471"/>
    <cellStyle name="Header2 2 2 3 3 2 2 5 2 2" xfId="42470"/>
    <cellStyle name="Header2 2 2 3 3 2 2 5 3" xfId="37319"/>
    <cellStyle name="Header2 2 2 3 3 2 2 6" xfId="23432"/>
    <cellStyle name="Header2 2 2 3 3 2 2 6 2" xfId="21074"/>
    <cellStyle name="Header2 2 2 3 3 2 2 7" xfId="22892"/>
    <cellStyle name="Header2 2 2 3 3 2 2 7 2" xfId="21354"/>
    <cellStyle name="Header2 2 2 3 3 2 2 8" xfId="21600"/>
    <cellStyle name="Header2 2 2 3 3 2 3" xfId="16135"/>
    <cellStyle name="Header2 2 2 3 3 2 3 2" xfId="19540"/>
    <cellStyle name="Header2 2 2 3 3 2 3 2 2" xfId="31357"/>
    <cellStyle name="Header2 2 2 3 3 2 3 2 2 2" xfId="41356"/>
    <cellStyle name="Header2 2 2 3 3 2 3 2 3" xfId="27015"/>
    <cellStyle name="Header2 2 2 3 3 2 3 2 4" xfId="36205"/>
    <cellStyle name="Header2 2 2 3 3 2 3 3" xfId="20146"/>
    <cellStyle name="Header2 2 2 3 3 2 3 3 2" xfId="31963"/>
    <cellStyle name="Header2 2 2 3 3 2 3 3 2 2" xfId="41962"/>
    <cellStyle name="Header2 2 2 3 3 2 3 3 3" xfId="27621"/>
    <cellStyle name="Header2 2 2 3 3 2 3 3 4" xfId="36811"/>
    <cellStyle name="Header2 2 2 3 3 2 3 4" xfId="17879"/>
    <cellStyle name="Header2 2 2 3 3 2 3 4 2" xfId="29696"/>
    <cellStyle name="Header2 2 2 3 3 2 3 4 2 2" xfId="39695"/>
    <cellStyle name="Header2 2 2 3 3 2 3 4 3" xfId="25454"/>
    <cellStyle name="Header2 2 2 3 3 2 3 4 4" xfId="34544"/>
    <cellStyle name="Header2 2 2 3 3 2 3 5" xfId="20955"/>
    <cellStyle name="Header2 2 2 3 3 2 3 5 2" xfId="32772"/>
    <cellStyle name="Header2 2 2 3 3 2 3 5 2 2" xfId="42771"/>
    <cellStyle name="Header2 2 2 3 3 2 3 5 3" xfId="37620"/>
    <cellStyle name="Header2 2 2 3 3 2 3 6" xfId="27952"/>
    <cellStyle name="Header2 2 2 3 3 2 3 6 2" xfId="37951"/>
    <cellStyle name="Header2 2 2 3 3 2 3 7" xfId="21438"/>
    <cellStyle name="Header2 2 2 3 3 2 4" xfId="15863"/>
    <cellStyle name="Header2 2 2 3 3 2 4 2" xfId="27680"/>
    <cellStyle name="Header2 2 2 3 3 2 4 2 2" xfId="37679"/>
    <cellStyle name="Header2 2 2 3 3 2 4 3" xfId="23741"/>
    <cellStyle name="Header2 2 2 3 3 2 4 4" xfId="32831"/>
    <cellStyle name="Header2 2 2 3 3 2 5" xfId="16715"/>
    <cellStyle name="Header2 2 2 3 3 2 5 2" xfId="28532"/>
    <cellStyle name="Header2 2 2 3 3 2 5 2 2" xfId="38531"/>
    <cellStyle name="Header2 2 2 3 3 2 5 3" xfId="24290"/>
    <cellStyle name="Header2 2 2 3 3 2 5 4" xfId="33380"/>
    <cellStyle name="Header2 2 2 3 3 2 6" xfId="16437"/>
    <cellStyle name="Header2 2 2 3 3 2 6 2" xfId="28254"/>
    <cellStyle name="Header2 2 2 3 3 2 6 2 2" xfId="38253"/>
    <cellStyle name="Header2 2 2 3 3 2 6 3" xfId="24012"/>
    <cellStyle name="Header2 2 2 3 3 2 6 4" xfId="33102"/>
    <cellStyle name="Header2 2 2 3 3 2 7" xfId="17069"/>
    <cellStyle name="Header2 2 2 3 3 2 7 2" xfId="28886"/>
    <cellStyle name="Header2 2 2 3 3 2 7 2 2" xfId="38885"/>
    <cellStyle name="Header2 2 2 3 3 2 7 3" xfId="24644"/>
    <cellStyle name="Header2 2 2 3 3 2 7 4" xfId="33734"/>
    <cellStyle name="Header2 2 2 3 3 2 8" xfId="17372"/>
    <cellStyle name="Header2 2 2 3 3 2 8 2" xfId="29189"/>
    <cellStyle name="Header2 2 2 3 3 2 8 2 2" xfId="39188"/>
    <cellStyle name="Header2 2 2 3 3 2 8 3" xfId="24947"/>
    <cellStyle name="Header2 2 2 3 3 2 8 4" xfId="34037"/>
    <cellStyle name="Header2 2 2 3 3 2 9" xfId="18563"/>
    <cellStyle name="Header2 2 2 3 3 2 9 2" xfId="30380"/>
    <cellStyle name="Header2 2 2 3 3 2 9 2 2" xfId="40379"/>
    <cellStyle name="Header2 2 2 3 3 2 9 3" xfId="26038"/>
    <cellStyle name="Header2 2 2 3 3 2 9 4" xfId="35228"/>
    <cellStyle name="Header2 2 2 3 3 3" xfId="7748"/>
    <cellStyle name="Header2 2 2 3 3 3 10" xfId="17865"/>
    <cellStyle name="Header2 2 2 3 3 3 10 2" xfId="29682"/>
    <cellStyle name="Header2 2 2 3 3 3 10 2 2" xfId="39681"/>
    <cellStyle name="Header2 2 2 3 3 3 10 3" xfId="25440"/>
    <cellStyle name="Header2 2 2 3 3 3 10 4" xfId="34530"/>
    <cellStyle name="Header2 2 2 3 3 3 11" xfId="20343"/>
    <cellStyle name="Header2 2 2 3 3 3 11 2" xfId="32160"/>
    <cellStyle name="Header2 2 2 3 3 3 11 2 2" xfId="42159"/>
    <cellStyle name="Header2 2 2 3 3 3 11 3" xfId="37008"/>
    <cellStyle name="Header2 2 2 3 3 3 12" xfId="23354"/>
    <cellStyle name="Header2 2 2 3 3 3 12 2" xfId="21126"/>
    <cellStyle name="Header2 2 2 3 3 3 13" xfId="22748"/>
    <cellStyle name="Header2 2 2 3 3 3 2" xfId="15555"/>
    <cellStyle name="Header2 2 2 3 3 3 2 2" xfId="19238"/>
    <cellStyle name="Header2 2 2 3 3 3 2 2 2" xfId="31055"/>
    <cellStyle name="Header2 2 2 3 3 3 2 2 2 2" xfId="41054"/>
    <cellStyle name="Header2 2 2 3 3 3 2 2 3" xfId="26713"/>
    <cellStyle name="Header2 2 2 3 3 3 2 2 4" xfId="35903"/>
    <cellStyle name="Header2 2 2 3 3 3 2 3" xfId="19844"/>
    <cellStyle name="Header2 2 2 3 3 3 2 3 2" xfId="31661"/>
    <cellStyle name="Header2 2 2 3 3 3 2 3 2 2" xfId="41660"/>
    <cellStyle name="Header2 2 2 3 3 3 2 3 3" xfId="27319"/>
    <cellStyle name="Header2 2 2 3 3 3 2 3 4" xfId="36509"/>
    <cellStyle name="Header2 2 2 3 3 3 2 4" xfId="17680"/>
    <cellStyle name="Header2 2 2 3 3 3 2 4 2" xfId="29497"/>
    <cellStyle name="Header2 2 2 3 3 3 2 4 2 2" xfId="39496"/>
    <cellStyle name="Header2 2 2 3 3 3 2 4 3" xfId="25255"/>
    <cellStyle name="Header2 2 2 3 3 3 2 4 4" xfId="34345"/>
    <cellStyle name="Header2 2 2 3 3 3 2 5" xfId="20653"/>
    <cellStyle name="Header2 2 2 3 3 3 2 5 2" xfId="32470"/>
    <cellStyle name="Header2 2 2 3 3 3 2 5 2 2" xfId="42469"/>
    <cellStyle name="Header2 2 2 3 3 3 2 5 3" xfId="37318"/>
    <cellStyle name="Header2 2 2 3 3 3 2 6" xfId="23433"/>
    <cellStyle name="Header2 2 2 3 3 3 2 6 2" xfId="21073"/>
    <cellStyle name="Header2 2 2 3 3 3 2 7" xfId="22891"/>
    <cellStyle name="Header2 2 2 3 3 3 2 7 2" xfId="21355"/>
    <cellStyle name="Header2 2 2 3 3 3 2 8" xfId="22348"/>
    <cellStyle name="Header2 2 2 3 3 3 3" xfId="16136"/>
    <cellStyle name="Header2 2 2 3 3 3 3 2" xfId="18964"/>
    <cellStyle name="Header2 2 2 3 3 3 3 2 2" xfId="30781"/>
    <cellStyle name="Header2 2 2 3 3 3 3 2 2 2" xfId="40780"/>
    <cellStyle name="Header2 2 2 3 3 3 3 2 3" xfId="26439"/>
    <cellStyle name="Header2 2 2 3 3 3 3 2 4" xfId="35629"/>
    <cellStyle name="Header2 2 2 3 3 3 3 3" xfId="19570"/>
    <cellStyle name="Header2 2 2 3 3 3 3 3 2" xfId="31387"/>
    <cellStyle name="Header2 2 2 3 3 3 3 3 2 2" xfId="41386"/>
    <cellStyle name="Header2 2 2 3 3 3 3 3 3" xfId="27045"/>
    <cellStyle name="Header2 2 2 3 3 3 3 3 4" xfId="36235"/>
    <cellStyle name="Header2 2 2 3 3 3 3 4" xfId="17736"/>
    <cellStyle name="Header2 2 2 3 3 3 3 4 2" xfId="29553"/>
    <cellStyle name="Header2 2 2 3 3 3 3 4 2 2" xfId="39552"/>
    <cellStyle name="Header2 2 2 3 3 3 3 4 3" xfId="25311"/>
    <cellStyle name="Header2 2 2 3 3 3 3 4 4" xfId="34401"/>
    <cellStyle name="Header2 2 2 3 3 3 3 5" xfId="20379"/>
    <cellStyle name="Header2 2 2 3 3 3 3 5 2" xfId="32196"/>
    <cellStyle name="Header2 2 2 3 3 3 3 5 2 2" xfId="42195"/>
    <cellStyle name="Header2 2 2 3 3 3 3 5 3" xfId="37044"/>
    <cellStyle name="Header2 2 2 3 3 3 3 6" xfId="27953"/>
    <cellStyle name="Header2 2 2 3 3 3 3 6 2" xfId="37952"/>
    <cellStyle name="Header2 2 2 3 3 3 3 7" xfId="21741"/>
    <cellStyle name="Header2 2 2 3 3 3 4" xfId="16410"/>
    <cellStyle name="Header2 2 2 3 3 3 4 2" xfId="28227"/>
    <cellStyle name="Header2 2 2 3 3 3 4 2 2" xfId="38226"/>
    <cellStyle name="Header2 2 2 3 3 3 4 3" xfId="23985"/>
    <cellStyle name="Header2 2 2 3 3 3 4 4" xfId="33075"/>
    <cellStyle name="Header2 2 2 3 3 3 5" xfId="16714"/>
    <cellStyle name="Header2 2 2 3 3 3 5 2" xfId="28531"/>
    <cellStyle name="Header2 2 2 3 3 3 5 2 2" xfId="38530"/>
    <cellStyle name="Header2 2 2 3 3 3 5 3" xfId="24289"/>
    <cellStyle name="Header2 2 2 3 3 3 5 4" xfId="33379"/>
    <cellStyle name="Header2 2 2 3 3 3 6" xfId="16436"/>
    <cellStyle name="Header2 2 2 3 3 3 6 2" xfId="28253"/>
    <cellStyle name="Header2 2 2 3 3 3 6 2 2" xfId="38252"/>
    <cellStyle name="Header2 2 2 3 3 3 6 3" xfId="24011"/>
    <cellStyle name="Header2 2 2 3 3 3 6 4" xfId="33101"/>
    <cellStyle name="Header2 2 2 3 3 3 7" xfId="17070"/>
    <cellStyle name="Header2 2 2 3 3 3 7 2" xfId="28887"/>
    <cellStyle name="Header2 2 2 3 3 3 7 2 2" xfId="38886"/>
    <cellStyle name="Header2 2 2 3 3 3 7 3" xfId="24645"/>
    <cellStyle name="Header2 2 2 3 3 3 7 4" xfId="33735"/>
    <cellStyle name="Header2 2 2 3 3 3 8" xfId="17373"/>
    <cellStyle name="Header2 2 2 3 3 3 8 2" xfId="29190"/>
    <cellStyle name="Header2 2 2 3 3 3 8 2 2" xfId="39189"/>
    <cellStyle name="Header2 2 2 3 3 3 8 3" xfId="24948"/>
    <cellStyle name="Header2 2 2 3 3 3 8 4" xfId="34038"/>
    <cellStyle name="Header2 2 2 3 3 3 9" xfId="18562"/>
    <cellStyle name="Header2 2 2 3 3 3 9 2" xfId="30379"/>
    <cellStyle name="Header2 2 2 3 3 3 9 2 2" xfId="40378"/>
    <cellStyle name="Header2 2 2 3 3 3 9 3" xfId="26037"/>
    <cellStyle name="Header2 2 2 3 3 3 9 4" xfId="35227"/>
    <cellStyle name="Header2 2 2 3 3 4" xfId="7749"/>
    <cellStyle name="Header2 2 2 3 3 4 10" xfId="17864"/>
    <cellStyle name="Header2 2 2 3 3 4 10 2" xfId="29681"/>
    <cellStyle name="Header2 2 2 3 3 4 10 2 2" xfId="39680"/>
    <cellStyle name="Header2 2 2 3 3 4 10 3" xfId="25439"/>
    <cellStyle name="Header2 2 2 3 3 4 10 4" xfId="34529"/>
    <cellStyle name="Header2 2 2 3 3 4 11" xfId="18214"/>
    <cellStyle name="Header2 2 2 3 3 4 11 2" xfId="30031"/>
    <cellStyle name="Header2 2 2 3 3 4 11 2 2" xfId="40030"/>
    <cellStyle name="Header2 2 2 3 3 4 11 3" xfId="34879"/>
    <cellStyle name="Header2 2 2 3 3 4 12" xfId="23353"/>
    <cellStyle name="Header2 2 2 3 3 4 12 2" xfId="21127"/>
    <cellStyle name="Header2 2 2 3 3 4 13" xfId="22747"/>
    <cellStyle name="Header2 2 2 3 3 4 2" xfId="15556"/>
    <cellStyle name="Header2 2 2 3 3 4 2 2" xfId="19237"/>
    <cellStyle name="Header2 2 2 3 3 4 2 2 2" xfId="31054"/>
    <cellStyle name="Header2 2 2 3 3 4 2 2 2 2" xfId="41053"/>
    <cellStyle name="Header2 2 2 3 3 4 2 2 3" xfId="26712"/>
    <cellStyle name="Header2 2 2 3 3 4 2 2 4" xfId="35902"/>
    <cellStyle name="Header2 2 2 3 3 4 2 3" xfId="19843"/>
    <cellStyle name="Header2 2 2 3 3 4 2 3 2" xfId="31660"/>
    <cellStyle name="Header2 2 2 3 3 4 2 3 2 2" xfId="41659"/>
    <cellStyle name="Header2 2 2 3 3 4 2 3 3" xfId="27318"/>
    <cellStyle name="Header2 2 2 3 3 4 2 3 4" xfId="36508"/>
    <cellStyle name="Header2 2 2 3 3 4 2 4" xfId="17946"/>
    <cellStyle name="Header2 2 2 3 3 4 2 4 2" xfId="29763"/>
    <cellStyle name="Header2 2 2 3 3 4 2 4 2 2" xfId="39762"/>
    <cellStyle name="Header2 2 2 3 3 4 2 4 3" xfId="25521"/>
    <cellStyle name="Header2 2 2 3 3 4 2 4 4" xfId="34611"/>
    <cellStyle name="Header2 2 2 3 3 4 2 5" xfId="20652"/>
    <cellStyle name="Header2 2 2 3 3 4 2 5 2" xfId="32469"/>
    <cellStyle name="Header2 2 2 3 3 4 2 5 2 2" xfId="42468"/>
    <cellStyle name="Header2 2 2 3 3 4 2 5 3" xfId="37317"/>
    <cellStyle name="Header2 2 2 3 3 4 2 6" xfId="23434"/>
    <cellStyle name="Header2 2 2 3 3 4 2 6 2" xfId="21915"/>
    <cellStyle name="Header2 2 2 3 3 4 2 7" xfId="23079"/>
    <cellStyle name="Header2 2 2 3 3 4 2 7 2" xfId="21287"/>
    <cellStyle name="Header2 2 2 3 3 4 2 8" xfId="22349"/>
    <cellStyle name="Header2 2 2 3 3 4 3" xfId="16137"/>
    <cellStyle name="Header2 2 2 3 3 4 3 2" xfId="18963"/>
    <cellStyle name="Header2 2 2 3 3 4 3 2 2" xfId="30780"/>
    <cellStyle name="Header2 2 2 3 3 4 3 2 2 2" xfId="40779"/>
    <cellStyle name="Header2 2 2 3 3 4 3 2 3" xfId="26438"/>
    <cellStyle name="Header2 2 2 3 3 4 3 2 4" xfId="35628"/>
    <cellStyle name="Header2 2 2 3 3 4 3 3" xfId="19569"/>
    <cellStyle name="Header2 2 2 3 3 4 3 3 2" xfId="31386"/>
    <cellStyle name="Header2 2 2 3 3 4 3 3 2 2" xfId="41385"/>
    <cellStyle name="Header2 2 2 3 3 4 3 3 3" xfId="27044"/>
    <cellStyle name="Header2 2 2 3 3 4 3 3 4" xfId="36234"/>
    <cellStyle name="Header2 2 2 3 3 4 3 4" xfId="17842"/>
    <cellStyle name="Header2 2 2 3 3 4 3 4 2" xfId="29659"/>
    <cellStyle name="Header2 2 2 3 3 4 3 4 2 2" xfId="39658"/>
    <cellStyle name="Header2 2 2 3 3 4 3 4 3" xfId="25417"/>
    <cellStyle name="Header2 2 2 3 3 4 3 4 4" xfId="34507"/>
    <cellStyle name="Header2 2 2 3 3 4 3 5" xfId="20378"/>
    <cellStyle name="Header2 2 2 3 3 4 3 5 2" xfId="32195"/>
    <cellStyle name="Header2 2 2 3 3 4 3 5 2 2" xfId="42194"/>
    <cellStyle name="Header2 2 2 3 3 4 3 5 3" xfId="37043"/>
    <cellStyle name="Header2 2 2 3 3 4 3 6" xfId="27954"/>
    <cellStyle name="Header2 2 2 3 3 4 3 6 2" xfId="37953"/>
    <cellStyle name="Header2 2 2 3 3 4 3 7" xfId="22482"/>
    <cellStyle name="Header2 2 2 3 3 4 4" xfId="16411"/>
    <cellStyle name="Header2 2 2 3 3 4 4 2" xfId="28228"/>
    <cellStyle name="Header2 2 2 3 3 4 4 2 2" xfId="38227"/>
    <cellStyle name="Header2 2 2 3 3 4 4 3" xfId="23986"/>
    <cellStyle name="Header2 2 2 3 3 4 4 4" xfId="33076"/>
    <cellStyle name="Header2 2 2 3 3 4 5" xfId="16713"/>
    <cellStyle name="Header2 2 2 3 3 4 5 2" xfId="28530"/>
    <cellStyle name="Header2 2 2 3 3 4 5 2 2" xfId="38529"/>
    <cellStyle name="Header2 2 2 3 3 4 5 3" xfId="24288"/>
    <cellStyle name="Header2 2 2 3 3 4 5 4" xfId="33378"/>
    <cellStyle name="Header2 2 2 3 3 4 6" xfId="16435"/>
    <cellStyle name="Header2 2 2 3 3 4 6 2" xfId="28252"/>
    <cellStyle name="Header2 2 2 3 3 4 6 2 2" xfId="38251"/>
    <cellStyle name="Header2 2 2 3 3 4 6 3" xfId="24010"/>
    <cellStyle name="Header2 2 2 3 3 4 6 4" xfId="33100"/>
    <cellStyle name="Header2 2 2 3 3 4 7" xfId="17071"/>
    <cellStyle name="Header2 2 2 3 3 4 7 2" xfId="28888"/>
    <cellStyle name="Header2 2 2 3 3 4 7 2 2" xfId="38887"/>
    <cellStyle name="Header2 2 2 3 3 4 7 3" xfId="24646"/>
    <cellStyle name="Header2 2 2 3 3 4 7 4" xfId="33736"/>
    <cellStyle name="Header2 2 2 3 3 4 8" xfId="17374"/>
    <cellStyle name="Header2 2 2 3 3 4 8 2" xfId="29191"/>
    <cellStyle name="Header2 2 2 3 3 4 8 2 2" xfId="39190"/>
    <cellStyle name="Header2 2 2 3 3 4 8 3" xfId="24949"/>
    <cellStyle name="Header2 2 2 3 3 4 8 4" xfId="34039"/>
    <cellStyle name="Header2 2 2 3 3 4 9" xfId="18561"/>
    <cellStyle name="Header2 2 2 3 3 4 9 2" xfId="30378"/>
    <cellStyle name="Header2 2 2 3 3 4 9 2 2" xfId="40377"/>
    <cellStyle name="Header2 2 2 3 3 4 9 3" xfId="26036"/>
    <cellStyle name="Header2 2 2 3 3 4 9 4" xfId="35226"/>
    <cellStyle name="Header2 2 2 3 3 5" xfId="15553"/>
    <cellStyle name="Header2 2 2 3 3 5 2" xfId="19240"/>
    <cellStyle name="Header2 2 2 3 3 5 2 2" xfId="31057"/>
    <cellStyle name="Header2 2 2 3 3 5 2 2 2" xfId="41056"/>
    <cellStyle name="Header2 2 2 3 3 5 2 3" xfId="26715"/>
    <cellStyle name="Header2 2 2 3 3 5 2 4" xfId="35905"/>
    <cellStyle name="Header2 2 2 3 3 5 3" xfId="19846"/>
    <cellStyle name="Header2 2 2 3 3 5 3 2" xfId="31663"/>
    <cellStyle name="Header2 2 2 3 3 5 3 2 2" xfId="41662"/>
    <cellStyle name="Header2 2 2 3 3 5 3 3" xfId="27321"/>
    <cellStyle name="Header2 2 2 3 3 5 3 4" xfId="36511"/>
    <cellStyle name="Header2 2 2 3 3 5 4" xfId="18131"/>
    <cellStyle name="Header2 2 2 3 3 5 4 2" xfId="29948"/>
    <cellStyle name="Header2 2 2 3 3 5 4 2 2" xfId="39947"/>
    <cellStyle name="Header2 2 2 3 3 5 4 3" xfId="25706"/>
    <cellStyle name="Header2 2 2 3 3 5 4 4" xfId="34796"/>
    <cellStyle name="Header2 2 2 3 3 5 5" xfId="20655"/>
    <cellStyle name="Header2 2 2 3 3 5 5 2" xfId="32472"/>
    <cellStyle name="Header2 2 2 3 3 5 5 2 2" xfId="42471"/>
    <cellStyle name="Header2 2 2 3 3 5 5 3" xfId="37320"/>
    <cellStyle name="Header2 2 2 3 3 5 6" xfId="23431"/>
    <cellStyle name="Header2 2 2 3 3 5 6 2" xfId="21075"/>
    <cellStyle name="Header2 2 2 3 3 5 7" xfId="22893"/>
    <cellStyle name="Header2 2 2 3 3 5 7 2" xfId="22174"/>
    <cellStyle name="Header2 2 2 3 3 5 8" xfId="22347"/>
    <cellStyle name="Header2 2 2 3 3 6" xfId="16134"/>
    <cellStyle name="Header2 2 2 3 3 6 2" xfId="18965"/>
    <cellStyle name="Header2 2 2 3 3 6 2 2" xfId="30782"/>
    <cellStyle name="Header2 2 2 3 3 6 2 2 2" xfId="40781"/>
    <cellStyle name="Header2 2 2 3 3 6 2 3" xfId="26440"/>
    <cellStyle name="Header2 2 2 3 3 6 2 4" xfId="35630"/>
    <cellStyle name="Header2 2 2 3 3 6 3" xfId="19571"/>
    <cellStyle name="Header2 2 2 3 3 6 3 2" xfId="31388"/>
    <cellStyle name="Header2 2 2 3 3 6 3 2 2" xfId="41387"/>
    <cellStyle name="Header2 2 2 3 3 6 3 3" xfId="27046"/>
    <cellStyle name="Header2 2 2 3 3 6 3 4" xfId="36236"/>
    <cellStyle name="Header2 2 2 3 3 6 4" xfId="18196"/>
    <cellStyle name="Header2 2 2 3 3 6 4 2" xfId="30013"/>
    <cellStyle name="Header2 2 2 3 3 6 4 2 2" xfId="40012"/>
    <cellStyle name="Header2 2 2 3 3 6 4 3" xfId="25771"/>
    <cellStyle name="Header2 2 2 3 3 6 4 4" xfId="34861"/>
    <cellStyle name="Header2 2 2 3 3 6 5" xfId="20380"/>
    <cellStyle name="Header2 2 2 3 3 6 5 2" xfId="32197"/>
    <cellStyle name="Header2 2 2 3 3 6 5 2 2" xfId="42196"/>
    <cellStyle name="Header2 2 2 3 3 6 5 3" xfId="37045"/>
    <cellStyle name="Header2 2 2 3 3 6 6" xfId="27951"/>
    <cellStyle name="Header2 2 2 3 3 6 6 2" xfId="37950"/>
    <cellStyle name="Header2 2 2 3 3 6 7" xfId="21740"/>
    <cellStyle name="Header2 2 2 3 3 7" xfId="16409"/>
    <cellStyle name="Header2 2 2 3 3 7 2" xfId="28226"/>
    <cellStyle name="Header2 2 2 3 3 7 2 2" xfId="38225"/>
    <cellStyle name="Header2 2 2 3 3 7 3" xfId="23984"/>
    <cellStyle name="Header2 2 2 3 3 7 4" xfId="33074"/>
    <cellStyle name="Header2 2 2 3 3 8" xfId="16716"/>
    <cellStyle name="Header2 2 2 3 3 8 2" xfId="28533"/>
    <cellStyle name="Header2 2 2 3 3 8 2 2" xfId="38532"/>
    <cellStyle name="Header2 2 2 3 3 8 3" xfId="24291"/>
    <cellStyle name="Header2 2 2 3 3 8 4" xfId="33381"/>
    <cellStyle name="Header2 2 2 3 3 9" xfId="17020"/>
    <cellStyle name="Header2 2 2 3 3 9 2" xfId="28837"/>
    <cellStyle name="Header2 2 2 3 3 9 2 2" xfId="38836"/>
    <cellStyle name="Header2 2 2 3 3 9 3" xfId="24595"/>
    <cellStyle name="Header2 2 2 3 3 9 4" xfId="33685"/>
    <cellStyle name="Header2 2 2 3 4" xfId="7750"/>
    <cellStyle name="Header2 2 2 3 4 10" xfId="18834"/>
    <cellStyle name="Header2 2 2 3 4 10 2" xfId="30651"/>
    <cellStyle name="Header2 2 2 3 4 10 2 2" xfId="40650"/>
    <cellStyle name="Header2 2 2 3 4 10 3" xfId="26309"/>
    <cellStyle name="Header2 2 2 3 4 10 4" xfId="35499"/>
    <cellStyle name="Header2 2 2 3 4 11" xfId="20245"/>
    <cellStyle name="Header2 2 2 3 4 11 2" xfId="32062"/>
    <cellStyle name="Header2 2 2 3 4 11 2 2" xfId="42061"/>
    <cellStyle name="Header2 2 2 3 4 11 3" xfId="36910"/>
    <cellStyle name="Header2 2 2 3 4 12" xfId="23352"/>
    <cellStyle name="Header2 2 2 3 4 12 2" xfId="21128"/>
    <cellStyle name="Header2 2 2 3 4 13" xfId="22746"/>
    <cellStyle name="Header2 2 2 3 4 2" xfId="15557"/>
    <cellStyle name="Header2 2 2 3 4 2 2" xfId="19236"/>
    <cellStyle name="Header2 2 2 3 4 2 2 2" xfId="31053"/>
    <cellStyle name="Header2 2 2 3 4 2 2 2 2" xfId="41052"/>
    <cellStyle name="Header2 2 2 3 4 2 2 3" xfId="26711"/>
    <cellStyle name="Header2 2 2 3 4 2 2 4" xfId="35901"/>
    <cellStyle name="Header2 2 2 3 4 2 3" xfId="19842"/>
    <cellStyle name="Header2 2 2 3 4 2 3 2" xfId="31659"/>
    <cellStyle name="Header2 2 2 3 4 2 3 2 2" xfId="41658"/>
    <cellStyle name="Header2 2 2 3 4 2 3 3" xfId="27317"/>
    <cellStyle name="Header2 2 2 3 4 2 3 4" xfId="36507"/>
    <cellStyle name="Header2 2 2 3 4 2 4" xfId="18132"/>
    <cellStyle name="Header2 2 2 3 4 2 4 2" xfId="29949"/>
    <cellStyle name="Header2 2 2 3 4 2 4 2 2" xfId="39948"/>
    <cellStyle name="Header2 2 2 3 4 2 4 3" xfId="25707"/>
    <cellStyle name="Header2 2 2 3 4 2 4 4" xfId="34797"/>
    <cellStyle name="Header2 2 2 3 4 2 5" xfId="20651"/>
    <cellStyle name="Header2 2 2 3 4 2 5 2" xfId="32468"/>
    <cellStyle name="Header2 2 2 3 4 2 5 2 2" xfId="42467"/>
    <cellStyle name="Header2 2 2 3 4 2 5 3" xfId="37316"/>
    <cellStyle name="Header2 2 2 3 4 2 6" xfId="23435"/>
    <cellStyle name="Header2 2 2 3 4 2 6 2" xfId="21072"/>
    <cellStyle name="Header2 2 2 3 4 2 7" xfId="22890"/>
    <cellStyle name="Header2 2 2 3 4 2 7 2" xfId="21356"/>
    <cellStyle name="Header2 2 2 3 4 2 8" xfId="22350"/>
    <cellStyle name="Header2 2 2 3 4 3" xfId="16138"/>
    <cellStyle name="Header2 2 2 3 4 3 2" xfId="19510"/>
    <cellStyle name="Header2 2 2 3 4 3 2 2" xfId="31327"/>
    <cellStyle name="Header2 2 2 3 4 3 2 2 2" xfId="41326"/>
    <cellStyle name="Header2 2 2 3 4 3 2 3" xfId="26985"/>
    <cellStyle name="Header2 2 2 3 4 3 2 4" xfId="36175"/>
    <cellStyle name="Header2 2 2 3 4 3 3" xfId="20116"/>
    <cellStyle name="Header2 2 2 3 4 3 3 2" xfId="31933"/>
    <cellStyle name="Header2 2 2 3 4 3 3 2 2" xfId="41932"/>
    <cellStyle name="Header2 2 2 3 4 3 3 3" xfId="27591"/>
    <cellStyle name="Header2 2 2 3 4 3 3 4" xfId="36781"/>
    <cellStyle name="Header2 2 2 3 4 3 4" xfId="18046"/>
    <cellStyle name="Header2 2 2 3 4 3 4 2" xfId="29863"/>
    <cellStyle name="Header2 2 2 3 4 3 4 2 2" xfId="39862"/>
    <cellStyle name="Header2 2 2 3 4 3 4 3" xfId="25621"/>
    <cellStyle name="Header2 2 2 3 4 3 4 4" xfId="34711"/>
    <cellStyle name="Header2 2 2 3 4 3 5" xfId="20925"/>
    <cellStyle name="Header2 2 2 3 4 3 5 2" xfId="32742"/>
    <cellStyle name="Header2 2 2 3 4 3 5 2 2" xfId="42741"/>
    <cellStyle name="Header2 2 2 3 4 3 5 3" xfId="37590"/>
    <cellStyle name="Header2 2 2 3 4 3 6" xfId="27955"/>
    <cellStyle name="Header2 2 2 3 4 3 6 2" xfId="37954"/>
    <cellStyle name="Header2 2 2 3 4 3 7" xfId="22220"/>
    <cellStyle name="Header2 2 2 3 4 4" xfId="15878"/>
    <cellStyle name="Header2 2 2 3 4 4 2" xfId="27695"/>
    <cellStyle name="Header2 2 2 3 4 4 2 2" xfId="37694"/>
    <cellStyle name="Header2 2 2 3 4 4 3" xfId="23756"/>
    <cellStyle name="Header2 2 2 3 4 4 4" xfId="32846"/>
    <cellStyle name="Header2 2 2 3 4 5" xfId="16712"/>
    <cellStyle name="Header2 2 2 3 4 5 2" xfId="28529"/>
    <cellStyle name="Header2 2 2 3 4 5 2 2" xfId="38528"/>
    <cellStyle name="Header2 2 2 3 4 5 3" xfId="24287"/>
    <cellStyle name="Header2 2 2 3 4 5 4" xfId="33377"/>
    <cellStyle name="Header2 2 2 3 4 6" xfId="16986"/>
    <cellStyle name="Header2 2 2 3 4 6 2" xfId="28803"/>
    <cellStyle name="Header2 2 2 3 4 6 2 2" xfId="38802"/>
    <cellStyle name="Header2 2 2 3 4 6 3" xfId="24561"/>
    <cellStyle name="Header2 2 2 3 4 6 4" xfId="33651"/>
    <cellStyle name="Header2 2 2 3 4 7" xfId="17072"/>
    <cellStyle name="Header2 2 2 3 4 7 2" xfId="28889"/>
    <cellStyle name="Header2 2 2 3 4 7 2 2" xfId="38888"/>
    <cellStyle name="Header2 2 2 3 4 7 3" xfId="24647"/>
    <cellStyle name="Header2 2 2 3 4 7 4" xfId="33737"/>
    <cellStyle name="Header2 2 2 3 4 8" xfId="17375"/>
    <cellStyle name="Header2 2 2 3 4 8 2" xfId="29192"/>
    <cellStyle name="Header2 2 2 3 4 8 2 2" xfId="39191"/>
    <cellStyle name="Header2 2 2 3 4 8 3" xfId="24950"/>
    <cellStyle name="Header2 2 2 3 4 8 4" xfId="34040"/>
    <cellStyle name="Header2 2 2 3 4 9" xfId="18560"/>
    <cellStyle name="Header2 2 2 3 4 9 2" xfId="30377"/>
    <cellStyle name="Header2 2 2 3 4 9 2 2" xfId="40376"/>
    <cellStyle name="Header2 2 2 3 4 9 3" xfId="26035"/>
    <cellStyle name="Header2 2 2 3 4 9 4" xfId="35225"/>
    <cellStyle name="Header2 2 2 3 5" xfId="15548"/>
    <cellStyle name="Header2 2 2 3 5 2" xfId="19245"/>
    <cellStyle name="Header2 2 2 3 5 2 2" xfId="31062"/>
    <cellStyle name="Header2 2 2 3 5 2 2 2" xfId="41061"/>
    <cellStyle name="Header2 2 2 3 5 2 3" xfId="26720"/>
    <cellStyle name="Header2 2 2 3 5 2 4" xfId="35910"/>
    <cellStyle name="Header2 2 2 3 5 3" xfId="19851"/>
    <cellStyle name="Header2 2 2 3 5 3 2" xfId="31668"/>
    <cellStyle name="Header2 2 2 3 5 3 2 2" xfId="41667"/>
    <cellStyle name="Header2 2 2 3 5 3 3" xfId="27326"/>
    <cellStyle name="Header2 2 2 3 5 3 4" xfId="36516"/>
    <cellStyle name="Header2 2 2 3 5 4" xfId="18915"/>
    <cellStyle name="Header2 2 2 3 5 4 2" xfId="30732"/>
    <cellStyle name="Header2 2 2 3 5 4 2 2" xfId="40731"/>
    <cellStyle name="Header2 2 2 3 5 4 3" xfId="26390"/>
    <cellStyle name="Header2 2 2 3 5 4 4" xfId="35580"/>
    <cellStyle name="Header2 2 2 3 5 5" xfId="20660"/>
    <cellStyle name="Header2 2 2 3 5 5 2" xfId="32477"/>
    <cellStyle name="Header2 2 2 3 5 5 2 2" xfId="42476"/>
    <cellStyle name="Header2 2 2 3 5 5 3" xfId="37325"/>
    <cellStyle name="Header2 2 2 3 5 6" xfId="23426"/>
    <cellStyle name="Header2 2 2 3 5 6 2" xfId="21917"/>
    <cellStyle name="Header2 2 2 3 5 7" xfId="23081"/>
    <cellStyle name="Header2 2 2 3 5 7 2" xfId="21285"/>
    <cellStyle name="Header2 2 2 3 5 8" xfId="21596"/>
    <cellStyle name="Header2 2 2 3 6" xfId="16129"/>
    <cellStyle name="Header2 2 2 3 6 2" xfId="18968"/>
    <cellStyle name="Header2 2 2 3 6 2 2" xfId="30785"/>
    <cellStyle name="Header2 2 2 3 6 2 2 2" xfId="40784"/>
    <cellStyle name="Header2 2 2 3 6 2 3" xfId="26443"/>
    <cellStyle name="Header2 2 2 3 6 2 4" xfId="35633"/>
    <cellStyle name="Header2 2 2 3 6 3" xfId="19574"/>
    <cellStyle name="Header2 2 2 3 6 3 2" xfId="31391"/>
    <cellStyle name="Header2 2 2 3 6 3 2 2" xfId="41390"/>
    <cellStyle name="Header2 2 2 3 6 3 3" xfId="27049"/>
    <cellStyle name="Header2 2 2 3 6 3 4" xfId="36239"/>
    <cellStyle name="Header2 2 2 3 6 4" xfId="17841"/>
    <cellStyle name="Header2 2 2 3 6 4 2" xfId="29658"/>
    <cellStyle name="Header2 2 2 3 6 4 2 2" xfId="39657"/>
    <cellStyle name="Header2 2 2 3 6 4 3" xfId="25416"/>
    <cellStyle name="Header2 2 2 3 6 4 4" xfId="34506"/>
    <cellStyle name="Header2 2 2 3 6 5" xfId="20383"/>
    <cellStyle name="Header2 2 2 3 6 5 2" xfId="32200"/>
    <cellStyle name="Header2 2 2 3 6 5 2 2" xfId="42199"/>
    <cellStyle name="Header2 2 2 3 6 5 3" xfId="37048"/>
    <cellStyle name="Header2 2 2 3 6 6" xfId="27946"/>
    <cellStyle name="Header2 2 2 3 6 6 2" xfId="37945"/>
    <cellStyle name="Header2 2 2 3 6 7" xfId="21737"/>
    <cellStyle name="Header2 2 2 3 7" xfId="16406"/>
    <cellStyle name="Header2 2 2 3 7 2" xfId="28223"/>
    <cellStyle name="Header2 2 2 3 7 2 2" xfId="38222"/>
    <cellStyle name="Header2 2 2 3 7 3" xfId="23981"/>
    <cellStyle name="Header2 2 2 3 7 4" xfId="33071"/>
    <cellStyle name="Header2 2 2 3 8" xfId="16721"/>
    <cellStyle name="Header2 2 2 3 8 2" xfId="28538"/>
    <cellStyle name="Header2 2 2 3 8 2 2" xfId="38537"/>
    <cellStyle name="Header2 2 2 3 8 3" xfId="24296"/>
    <cellStyle name="Header2 2 2 3 8 4" xfId="33386"/>
    <cellStyle name="Header2 2 2 3 9" xfId="16441"/>
    <cellStyle name="Header2 2 2 3 9 2" xfId="28258"/>
    <cellStyle name="Header2 2 2 3 9 2 2" xfId="38257"/>
    <cellStyle name="Header2 2 2 3 9 3" xfId="24016"/>
    <cellStyle name="Header2 2 2 3 9 4" xfId="33106"/>
    <cellStyle name="Header2 2 2 4" xfId="7751"/>
    <cellStyle name="Header2 2 2 4 10" xfId="16711"/>
    <cellStyle name="Header2 2 2 4 10 2" xfId="28528"/>
    <cellStyle name="Header2 2 2 4 10 2 2" xfId="38527"/>
    <cellStyle name="Header2 2 2 4 10 3" xfId="24286"/>
    <cellStyle name="Header2 2 2 4 10 4" xfId="33376"/>
    <cellStyle name="Header2 2 2 4 11" xfId="16434"/>
    <cellStyle name="Header2 2 2 4 11 2" xfId="28251"/>
    <cellStyle name="Header2 2 2 4 11 2 2" xfId="38250"/>
    <cellStyle name="Header2 2 2 4 11 3" xfId="24009"/>
    <cellStyle name="Header2 2 2 4 11 4" xfId="33099"/>
    <cellStyle name="Header2 2 2 4 12" xfId="17073"/>
    <cellStyle name="Header2 2 2 4 12 2" xfId="28890"/>
    <cellStyle name="Header2 2 2 4 12 2 2" xfId="38889"/>
    <cellStyle name="Header2 2 2 4 12 3" xfId="24648"/>
    <cellStyle name="Header2 2 2 4 12 4" xfId="33738"/>
    <cellStyle name="Header2 2 2 4 13" xfId="17376"/>
    <cellStyle name="Header2 2 2 4 13 2" xfId="29193"/>
    <cellStyle name="Header2 2 2 4 13 2 2" xfId="39192"/>
    <cellStyle name="Header2 2 2 4 13 3" xfId="24951"/>
    <cellStyle name="Header2 2 2 4 13 4" xfId="34041"/>
    <cellStyle name="Header2 2 2 4 14" xfId="18559"/>
    <cellStyle name="Header2 2 2 4 14 2" xfId="30376"/>
    <cellStyle name="Header2 2 2 4 14 2 2" xfId="40375"/>
    <cellStyle name="Header2 2 2 4 14 3" xfId="26034"/>
    <cellStyle name="Header2 2 2 4 14 4" xfId="35224"/>
    <cellStyle name="Header2 2 2 4 15" xfId="17863"/>
    <cellStyle name="Header2 2 2 4 15 2" xfId="29680"/>
    <cellStyle name="Header2 2 2 4 15 2 2" xfId="39679"/>
    <cellStyle name="Header2 2 2 4 15 3" xfId="25438"/>
    <cellStyle name="Header2 2 2 4 15 4" xfId="34528"/>
    <cellStyle name="Header2 2 2 4 16" xfId="20342"/>
    <cellStyle name="Header2 2 2 4 16 2" xfId="32159"/>
    <cellStyle name="Header2 2 2 4 16 2 2" xfId="42158"/>
    <cellStyle name="Header2 2 2 4 16 3" xfId="37007"/>
    <cellStyle name="Header2 2 2 4 17" xfId="23351"/>
    <cellStyle name="Header2 2 2 4 17 2" xfId="21942"/>
    <cellStyle name="Header2 2 2 4 18" xfId="22745"/>
    <cellStyle name="Header2 2 2 4 2" xfId="7752"/>
    <cellStyle name="Header2 2 2 4 2 10" xfId="17074"/>
    <cellStyle name="Header2 2 2 4 2 10 2" xfId="28891"/>
    <cellStyle name="Header2 2 2 4 2 10 2 2" xfId="38890"/>
    <cellStyle name="Header2 2 2 4 2 10 3" xfId="24649"/>
    <cellStyle name="Header2 2 2 4 2 10 4" xfId="33739"/>
    <cellStyle name="Header2 2 2 4 2 11" xfId="17377"/>
    <cellStyle name="Header2 2 2 4 2 11 2" xfId="29194"/>
    <cellStyle name="Header2 2 2 4 2 11 2 2" xfId="39193"/>
    <cellStyle name="Header2 2 2 4 2 11 3" xfId="24952"/>
    <cellStyle name="Header2 2 2 4 2 11 4" xfId="34042"/>
    <cellStyle name="Header2 2 2 4 2 12" xfId="18558"/>
    <cellStyle name="Header2 2 2 4 2 12 2" xfId="30375"/>
    <cellStyle name="Header2 2 2 4 2 12 2 2" xfId="40374"/>
    <cellStyle name="Header2 2 2 4 2 12 3" xfId="26033"/>
    <cellStyle name="Header2 2 2 4 2 12 4" xfId="35223"/>
    <cellStyle name="Header2 2 2 4 2 13" xfId="18932"/>
    <cellStyle name="Header2 2 2 4 2 13 2" xfId="30749"/>
    <cellStyle name="Header2 2 2 4 2 13 2 2" xfId="40748"/>
    <cellStyle name="Header2 2 2 4 2 13 3" xfId="26407"/>
    <cellStyle name="Header2 2 2 4 2 13 4" xfId="35597"/>
    <cellStyle name="Header2 2 2 4 2 14" xfId="20248"/>
    <cellStyle name="Header2 2 2 4 2 14 2" xfId="32065"/>
    <cellStyle name="Header2 2 2 4 2 14 2 2" xfId="42064"/>
    <cellStyle name="Header2 2 2 4 2 14 3" xfId="36913"/>
    <cellStyle name="Header2 2 2 4 2 15" xfId="23350"/>
    <cellStyle name="Header2 2 2 4 2 15 2" xfId="21129"/>
    <cellStyle name="Header2 2 2 4 2 16" xfId="22744"/>
    <cellStyle name="Header2 2 2 4 2 2" xfId="7753"/>
    <cellStyle name="Header2 2 2 4 2 2 10" xfId="17862"/>
    <cellStyle name="Header2 2 2 4 2 2 10 2" xfId="29679"/>
    <cellStyle name="Header2 2 2 4 2 2 10 2 2" xfId="39678"/>
    <cellStyle name="Header2 2 2 4 2 2 10 3" xfId="25437"/>
    <cellStyle name="Header2 2 2 4 2 2 10 4" xfId="34527"/>
    <cellStyle name="Header2 2 2 4 2 2 11" xfId="20345"/>
    <cellStyle name="Header2 2 2 4 2 2 11 2" xfId="32162"/>
    <cellStyle name="Header2 2 2 4 2 2 11 2 2" xfId="42161"/>
    <cellStyle name="Header2 2 2 4 2 2 11 3" xfId="37010"/>
    <cellStyle name="Header2 2 2 4 2 2 12" xfId="23349"/>
    <cellStyle name="Header2 2 2 4 2 2 12 2" xfId="21130"/>
    <cellStyle name="Header2 2 2 4 2 2 13" xfId="22743"/>
    <cellStyle name="Header2 2 2 4 2 2 2" xfId="15560"/>
    <cellStyle name="Header2 2 2 4 2 2 2 2" xfId="19233"/>
    <cellStyle name="Header2 2 2 4 2 2 2 2 2" xfId="31050"/>
    <cellStyle name="Header2 2 2 4 2 2 2 2 2 2" xfId="41049"/>
    <cellStyle name="Header2 2 2 4 2 2 2 2 3" xfId="26708"/>
    <cellStyle name="Header2 2 2 4 2 2 2 2 4" xfId="35898"/>
    <cellStyle name="Header2 2 2 4 2 2 2 3" xfId="19839"/>
    <cellStyle name="Header2 2 2 4 2 2 2 3 2" xfId="31656"/>
    <cellStyle name="Header2 2 2 4 2 2 2 3 2 2" xfId="41655"/>
    <cellStyle name="Header2 2 2 4 2 2 2 3 3" xfId="27314"/>
    <cellStyle name="Header2 2 2 4 2 2 2 3 4" xfId="36504"/>
    <cellStyle name="Header2 2 2 4 2 2 2 4" xfId="17682"/>
    <cellStyle name="Header2 2 2 4 2 2 2 4 2" xfId="29499"/>
    <cellStyle name="Header2 2 2 4 2 2 2 4 2 2" xfId="39498"/>
    <cellStyle name="Header2 2 2 4 2 2 2 4 3" xfId="25257"/>
    <cellStyle name="Header2 2 2 4 2 2 2 4 4" xfId="34347"/>
    <cellStyle name="Header2 2 2 4 2 2 2 5" xfId="20648"/>
    <cellStyle name="Header2 2 2 4 2 2 2 5 2" xfId="32465"/>
    <cellStyle name="Header2 2 2 4 2 2 2 5 2 2" xfId="42464"/>
    <cellStyle name="Header2 2 2 4 2 2 2 5 3" xfId="37313"/>
    <cellStyle name="Header2 2 2 4 2 2 2 6" xfId="23438"/>
    <cellStyle name="Header2 2 2 4 2 2 2 6 2" xfId="21914"/>
    <cellStyle name="Header2 2 2 4 2 2 2 7" xfId="23078"/>
    <cellStyle name="Header2 2 2 4 2 2 2 7 2" xfId="22055"/>
    <cellStyle name="Header2 2 2 4 2 2 2 8" xfId="21601"/>
    <cellStyle name="Header2 2 2 4 2 2 3" xfId="16141"/>
    <cellStyle name="Header2 2 2 4 2 2 3 2" xfId="18961"/>
    <cellStyle name="Header2 2 2 4 2 2 3 2 2" xfId="30778"/>
    <cellStyle name="Header2 2 2 4 2 2 3 2 2 2" xfId="40777"/>
    <cellStyle name="Header2 2 2 4 2 2 3 2 3" xfId="26436"/>
    <cellStyle name="Header2 2 2 4 2 2 3 2 4" xfId="35626"/>
    <cellStyle name="Header2 2 2 4 2 2 3 3" xfId="19567"/>
    <cellStyle name="Header2 2 2 4 2 2 3 3 2" xfId="31384"/>
    <cellStyle name="Header2 2 2 4 2 2 3 3 2 2" xfId="41383"/>
    <cellStyle name="Header2 2 2 4 2 2 3 3 3" xfId="27042"/>
    <cellStyle name="Header2 2 2 4 2 2 3 3 4" xfId="36232"/>
    <cellStyle name="Header2 2 2 4 2 2 3 4" xfId="18029"/>
    <cellStyle name="Header2 2 2 4 2 2 3 4 2" xfId="29846"/>
    <cellStyle name="Header2 2 2 4 2 2 3 4 2 2" xfId="39845"/>
    <cellStyle name="Header2 2 2 4 2 2 3 4 3" xfId="25604"/>
    <cellStyle name="Header2 2 2 4 2 2 3 4 4" xfId="34694"/>
    <cellStyle name="Header2 2 2 4 2 2 3 5" xfId="20376"/>
    <cellStyle name="Header2 2 2 4 2 2 3 5 2" xfId="32193"/>
    <cellStyle name="Header2 2 2 4 2 2 3 5 2 2" xfId="42192"/>
    <cellStyle name="Header2 2 2 4 2 2 3 5 3" xfId="37041"/>
    <cellStyle name="Header2 2 2 4 2 2 3 6" xfId="27958"/>
    <cellStyle name="Header2 2 2 4 2 2 3 6 2" xfId="37957"/>
    <cellStyle name="Header2 2 2 4 2 2 3 7" xfId="21743"/>
    <cellStyle name="Header2 2 2 4 2 2 4" xfId="16413"/>
    <cellStyle name="Header2 2 2 4 2 2 4 2" xfId="28230"/>
    <cellStyle name="Header2 2 2 4 2 2 4 2 2" xfId="38229"/>
    <cellStyle name="Header2 2 2 4 2 2 4 3" xfId="23988"/>
    <cellStyle name="Header2 2 2 4 2 2 4 4" xfId="33078"/>
    <cellStyle name="Header2 2 2 4 2 2 5" xfId="16709"/>
    <cellStyle name="Header2 2 2 4 2 2 5 2" xfId="28526"/>
    <cellStyle name="Header2 2 2 4 2 2 5 2 2" xfId="38525"/>
    <cellStyle name="Header2 2 2 4 2 2 5 3" xfId="24284"/>
    <cellStyle name="Header2 2 2 4 2 2 5 4" xfId="33374"/>
    <cellStyle name="Header2 2 2 4 2 2 6" xfId="17018"/>
    <cellStyle name="Header2 2 2 4 2 2 6 2" xfId="28835"/>
    <cellStyle name="Header2 2 2 4 2 2 6 2 2" xfId="38834"/>
    <cellStyle name="Header2 2 2 4 2 2 6 3" xfId="24593"/>
    <cellStyle name="Header2 2 2 4 2 2 6 4" xfId="33683"/>
    <cellStyle name="Header2 2 2 4 2 2 7" xfId="17075"/>
    <cellStyle name="Header2 2 2 4 2 2 7 2" xfId="28892"/>
    <cellStyle name="Header2 2 2 4 2 2 7 2 2" xfId="38891"/>
    <cellStyle name="Header2 2 2 4 2 2 7 3" xfId="24650"/>
    <cellStyle name="Header2 2 2 4 2 2 7 4" xfId="33740"/>
    <cellStyle name="Header2 2 2 4 2 2 8" xfId="17378"/>
    <cellStyle name="Header2 2 2 4 2 2 8 2" xfId="29195"/>
    <cellStyle name="Header2 2 2 4 2 2 8 2 2" xfId="39194"/>
    <cellStyle name="Header2 2 2 4 2 2 8 3" xfId="24953"/>
    <cellStyle name="Header2 2 2 4 2 2 8 4" xfId="34043"/>
    <cellStyle name="Header2 2 2 4 2 2 9" xfId="18557"/>
    <cellStyle name="Header2 2 2 4 2 2 9 2" xfId="30374"/>
    <cellStyle name="Header2 2 2 4 2 2 9 2 2" xfId="40373"/>
    <cellStyle name="Header2 2 2 4 2 2 9 3" xfId="26032"/>
    <cellStyle name="Header2 2 2 4 2 2 9 4" xfId="35222"/>
    <cellStyle name="Header2 2 2 4 2 3" xfId="7754"/>
    <cellStyle name="Header2 2 2 4 2 3 10" xfId="18833"/>
    <cellStyle name="Header2 2 2 4 2 3 10 2" xfId="30650"/>
    <cellStyle name="Header2 2 2 4 2 3 10 2 2" xfId="40649"/>
    <cellStyle name="Header2 2 2 4 2 3 10 3" xfId="26308"/>
    <cellStyle name="Header2 2 2 4 2 3 10 4" xfId="35498"/>
    <cellStyle name="Header2 2 2 4 2 3 11" xfId="18215"/>
    <cellStyle name="Header2 2 2 4 2 3 11 2" xfId="30032"/>
    <cellStyle name="Header2 2 2 4 2 3 11 2 2" xfId="40031"/>
    <cellStyle name="Header2 2 2 4 2 3 11 3" xfId="34880"/>
    <cellStyle name="Header2 2 2 4 2 3 12" xfId="23348"/>
    <cellStyle name="Header2 2 2 4 2 3 12 2" xfId="21131"/>
    <cellStyle name="Header2 2 2 4 2 3 13" xfId="22742"/>
    <cellStyle name="Header2 2 2 4 2 3 2" xfId="15561"/>
    <cellStyle name="Header2 2 2 4 2 3 2 2" xfId="19232"/>
    <cellStyle name="Header2 2 2 4 2 3 2 2 2" xfId="31049"/>
    <cellStyle name="Header2 2 2 4 2 3 2 2 2 2" xfId="41048"/>
    <cellStyle name="Header2 2 2 4 2 3 2 2 3" xfId="26707"/>
    <cellStyle name="Header2 2 2 4 2 3 2 2 4" xfId="35897"/>
    <cellStyle name="Header2 2 2 4 2 3 2 3" xfId="19838"/>
    <cellStyle name="Header2 2 2 4 2 3 2 3 2" xfId="31655"/>
    <cellStyle name="Header2 2 2 4 2 3 2 3 2 2" xfId="41654"/>
    <cellStyle name="Header2 2 2 4 2 3 2 3 3" xfId="27313"/>
    <cellStyle name="Header2 2 2 4 2 3 2 3 4" xfId="36503"/>
    <cellStyle name="Header2 2 2 4 2 3 2 4" xfId="17810"/>
    <cellStyle name="Header2 2 2 4 2 3 2 4 2" xfId="29627"/>
    <cellStyle name="Header2 2 2 4 2 3 2 4 2 2" xfId="39626"/>
    <cellStyle name="Header2 2 2 4 2 3 2 4 3" xfId="25385"/>
    <cellStyle name="Header2 2 2 4 2 3 2 4 4" xfId="34475"/>
    <cellStyle name="Header2 2 2 4 2 3 2 5" xfId="20647"/>
    <cellStyle name="Header2 2 2 4 2 3 2 5 2" xfId="32464"/>
    <cellStyle name="Header2 2 2 4 2 3 2 5 2 2" xfId="42463"/>
    <cellStyle name="Header2 2 2 4 2 3 2 5 3" xfId="37312"/>
    <cellStyle name="Header2 2 2 4 2 3 2 6" xfId="23439"/>
    <cellStyle name="Header2 2 2 4 2 3 2 6 2" xfId="21069"/>
    <cellStyle name="Header2 2 2 4 2 3 2 7" xfId="22887"/>
    <cellStyle name="Header2 2 2 4 2 3 2 7 2" xfId="21358"/>
    <cellStyle name="Header2 2 2 4 2 3 2 8" xfId="22353"/>
    <cellStyle name="Header2 2 2 4 2 3 3" xfId="16142"/>
    <cellStyle name="Header2 2 2 4 2 3 3 2" xfId="19509"/>
    <cellStyle name="Header2 2 2 4 2 3 3 2 2" xfId="31326"/>
    <cellStyle name="Header2 2 2 4 2 3 3 2 2 2" xfId="41325"/>
    <cellStyle name="Header2 2 2 4 2 3 3 2 3" xfId="26984"/>
    <cellStyle name="Header2 2 2 4 2 3 3 2 4" xfId="36174"/>
    <cellStyle name="Header2 2 2 4 2 3 3 3" xfId="20115"/>
    <cellStyle name="Header2 2 2 4 2 3 3 3 2" xfId="31932"/>
    <cellStyle name="Header2 2 2 4 2 3 3 3 2 2" xfId="41931"/>
    <cellStyle name="Header2 2 2 4 2 3 3 3 3" xfId="27590"/>
    <cellStyle name="Header2 2 2 4 2 3 3 3 4" xfId="36780"/>
    <cellStyle name="Header2 2 2 4 2 3 3 4" xfId="17752"/>
    <cellStyle name="Header2 2 2 4 2 3 3 4 2" xfId="29569"/>
    <cellStyle name="Header2 2 2 4 2 3 3 4 2 2" xfId="39568"/>
    <cellStyle name="Header2 2 2 4 2 3 3 4 3" xfId="25327"/>
    <cellStyle name="Header2 2 2 4 2 3 3 4 4" xfId="34417"/>
    <cellStyle name="Header2 2 2 4 2 3 3 5" xfId="20924"/>
    <cellStyle name="Header2 2 2 4 2 3 3 5 2" xfId="32741"/>
    <cellStyle name="Header2 2 2 4 2 3 3 5 2 2" xfId="42740"/>
    <cellStyle name="Header2 2 2 4 2 3 3 5 3" xfId="37589"/>
    <cellStyle name="Header2 2 2 4 2 3 3 6" xfId="27959"/>
    <cellStyle name="Header2 2 2 4 2 3 3 6 2" xfId="37958"/>
    <cellStyle name="Header2 2 2 4 2 3 3 7" xfId="21458"/>
    <cellStyle name="Header2 2 2 4 2 3 4" xfId="15843"/>
    <cellStyle name="Header2 2 2 4 2 3 4 2" xfId="27660"/>
    <cellStyle name="Header2 2 2 4 2 3 4 2 2" xfId="37659"/>
    <cellStyle name="Header2 2 2 4 2 3 4 3" xfId="23721"/>
    <cellStyle name="Header2 2 2 4 2 3 4 4" xfId="32811"/>
    <cellStyle name="Header2 2 2 4 2 3 5" xfId="16708"/>
    <cellStyle name="Header2 2 2 4 2 3 5 2" xfId="28525"/>
    <cellStyle name="Header2 2 2 4 2 3 5 2 2" xfId="38524"/>
    <cellStyle name="Header2 2 2 4 2 3 5 3" xfId="24283"/>
    <cellStyle name="Header2 2 2 4 2 3 5 4" xfId="33373"/>
    <cellStyle name="Header2 2 2 4 2 3 6" xfId="16985"/>
    <cellStyle name="Header2 2 2 4 2 3 6 2" xfId="28802"/>
    <cellStyle name="Header2 2 2 4 2 3 6 2 2" xfId="38801"/>
    <cellStyle name="Header2 2 2 4 2 3 6 3" xfId="24560"/>
    <cellStyle name="Header2 2 2 4 2 3 6 4" xfId="33650"/>
    <cellStyle name="Header2 2 2 4 2 3 7" xfId="17076"/>
    <cellStyle name="Header2 2 2 4 2 3 7 2" xfId="28893"/>
    <cellStyle name="Header2 2 2 4 2 3 7 2 2" xfId="38892"/>
    <cellStyle name="Header2 2 2 4 2 3 7 3" xfId="24651"/>
    <cellStyle name="Header2 2 2 4 2 3 7 4" xfId="33741"/>
    <cellStyle name="Header2 2 2 4 2 3 8" xfId="17379"/>
    <cellStyle name="Header2 2 2 4 2 3 8 2" xfId="29196"/>
    <cellStyle name="Header2 2 2 4 2 3 8 2 2" xfId="39195"/>
    <cellStyle name="Header2 2 2 4 2 3 8 3" xfId="24954"/>
    <cellStyle name="Header2 2 2 4 2 3 8 4" xfId="34044"/>
    <cellStyle name="Header2 2 2 4 2 3 9" xfId="18556"/>
    <cellStyle name="Header2 2 2 4 2 3 9 2" xfId="30373"/>
    <cellStyle name="Header2 2 2 4 2 3 9 2 2" xfId="40372"/>
    <cellStyle name="Header2 2 2 4 2 3 9 3" xfId="26031"/>
    <cellStyle name="Header2 2 2 4 2 3 9 4" xfId="35221"/>
    <cellStyle name="Header2 2 2 4 2 4" xfId="7755"/>
    <cellStyle name="Header2 2 2 4 2 4 10" xfId="17861"/>
    <cellStyle name="Header2 2 2 4 2 4 10 2" xfId="29678"/>
    <cellStyle name="Header2 2 2 4 2 4 10 2 2" xfId="39677"/>
    <cellStyle name="Header2 2 2 4 2 4 10 3" xfId="25436"/>
    <cellStyle name="Header2 2 2 4 2 4 10 4" xfId="34526"/>
    <cellStyle name="Header2 2 2 4 2 4 11" xfId="18216"/>
    <cellStyle name="Header2 2 2 4 2 4 11 2" xfId="30033"/>
    <cellStyle name="Header2 2 2 4 2 4 11 2 2" xfId="40032"/>
    <cellStyle name="Header2 2 2 4 2 4 11 3" xfId="34881"/>
    <cellStyle name="Header2 2 2 4 2 4 12" xfId="23347"/>
    <cellStyle name="Header2 2 2 4 2 4 12 2" xfId="21132"/>
    <cellStyle name="Header2 2 2 4 2 4 13" xfId="22741"/>
    <cellStyle name="Header2 2 2 4 2 4 2" xfId="15562"/>
    <cellStyle name="Header2 2 2 4 2 4 2 2" xfId="19231"/>
    <cellStyle name="Header2 2 2 4 2 4 2 2 2" xfId="31048"/>
    <cellStyle name="Header2 2 2 4 2 4 2 2 2 2" xfId="41047"/>
    <cellStyle name="Header2 2 2 4 2 4 2 2 3" xfId="26706"/>
    <cellStyle name="Header2 2 2 4 2 4 2 2 4" xfId="35896"/>
    <cellStyle name="Header2 2 2 4 2 4 2 3" xfId="19837"/>
    <cellStyle name="Header2 2 2 4 2 4 2 3 2" xfId="31654"/>
    <cellStyle name="Header2 2 2 4 2 4 2 3 2 2" xfId="41653"/>
    <cellStyle name="Header2 2 2 4 2 4 2 3 3" xfId="27312"/>
    <cellStyle name="Header2 2 2 4 2 4 2 3 4" xfId="36502"/>
    <cellStyle name="Header2 2 2 4 2 4 2 4" xfId="17683"/>
    <cellStyle name="Header2 2 2 4 2 4 2 4 2" xfId="29500"/>
    <cellStyle name="Header2 2 2 4 2 4 2 4 2 2" xfId="39499"/>
    <cellStyle name="Header2 2 2 4 2 4 2 4 3" xfId="25258"/>
    <cellStyle name="Header2 2 2 4 2 4 2 4 4" xfId="34348"/>
    <cellStyle name="Header2 2 2 4 2 4 2 5" xfId="20646"/>
    <cellStyle name="Header2 2 2 4 2 4 2 5 2" xfId="32463"/>
    <cellStyle name="Header2 2 2 4 2 4 2 5 2 2" xfId="42462"/>
    <cellStyle name="Header2 2 2 4 2 4 2 5 3" xfId="37311"/>
    <cellStyle name="Header2 2 2 4 2 4 2 6" xfId="23440"/>
    <cellStyle name="Header2 2 2 4 2 4 2 6 2" xfId="21068"/>
    <cellStyle name="Header2 2 2 4 2 4 2 7" xfId="22886"/>
    <cellStyle name="Header2 2 2 4 2 4 2 7 2" xfId="21359"/>
    <cellStyle name="Header2 2 2 4 2 4 2 8" xfId="22354"/>
    <cellStyle name="Header2 2 2 4 2 4 3" xfId="16143"/>
    <cellStyle name="Header2 2 2 4 2 4 3 2" xfId="18960"/>
    <cellStyle name="Header2 2 2 4 2 4 3 2 2" xfId="30777"/>
    <cellStyle name="Header2 2 2 4 2 4 3 2 2 2" xfId="40776"/>
    <cellStyle name="Header2 2 2 4 2 4 3 2 3" xfId="26435"/>
    <cellStyle name="Header2 2 2 4 2 4 3 2 4" xfId="35625"/>
    <cellStyle name="Header2 2 2 4 2 4 3 3" xfId="19566"/>
    <cellStyle name="Header2 2 2 4 2 4 3 3 2" xfId="31383"/>
    <cellStyle name="Header2 2 2 4 2 4 3 3 2 2" xfId="41382"/>
    <cellStyle name="Header2 2 2 4 2 4 3 3 3" xfId="27041"/>
    <cellStyle name="Header2 2 2 4 2 4 3 3 4" xfId="36231"/>
    <cellStyle name="Header2 2 2 4 2 4 3 4" xfId="17738"/>
    <cellStyle name="Header2 2 2 4 2 4 3 4 2" xfId="29555"/>
    <cellStyle name="Header2 2 2 4 2 4 3 4 2 2" xfId="39554"/>
    <cellStyle name="Header2 2 2 4 2 4 3 4 3" xfId="25313"/>
    <cellStyle name="Header2 2 2 4 2 4 3 4 4" xfId="34403"/>
    <cellStyle name="Header2 2 2 4 2 4 3 5" xfId="20375"/>
    <cellStyle name="Header2 2 2 4 2 4 3 5 2" xfId="32192"/>
    <cellStyle name="Header2 2 2 4 2 4 3 5 2 2" xfId="42191"/>
    <cellStyle name="Header2 2 2 4 2 4 3 5 3" xfId="37040"/>
    <cellStyle name="Header2 2 2 4 2 4 3 6" xfId="27960"/>
    <cellStyle name="Header2 2 2 4 2 4 3 6 2" xfId="37959"/>
    <cellStyle name="Header2 2 2 4 2 4 3 7" xfId="21744"/>
    <cellStyle name="Header2 2 2 4 2 4 4" xfId="15851"/>
    <cellStyle name="Header2 2 2 4 2 4 4 2" xfId="27668"/>
    <cellStyle name="Header2 2 2 4 2 4 4 2 2" xfId="37667"/>
    <cellStyle name="Header2 2 2 4 2 4 4 3" xfId="23729"/>
    <cellStyle name="Header2 2 2 4 2 4 4 4" xfId="32819"/>
    <cellStyle name="Header2 2 2 4 2 4 5" xfId="16707"/>
    <cellStyle name="Header2 2 2 4 2 4 5 2" xfId="28524"/>
    <cellStyle name="Header2 2 2 4 2 4 5 2 2" xfId="38523"/>
    <cellStyle name="Header2 2 2 4 2 4 5 3" xfId="24282"/>
    <cellStyle name="Header2 2 2 4 2 4 5 4" xfId="33372"/>
    <cellStyle name="Header2 2 2 4 2 4 6" xfId="16433"/>
    <cellStyle name="Header2 2 2 4 2 4 6 2" xfId="28250"/>
    <cellStyle name="Header2 2 2 4 2 4 6 2 2" xfId="38249"/>
    <cellStyle name="Header2 2 2 4 2 4 6 3" xfId="24008"/>
    <cellStyle name="Header2 2 2 4 2 4 6 4" xfId="33098"/>
    <cellStyle name="Header2 2 2 4 2 4 7" xfId="17077"/>
    <cellStyle name="Header2 2 2 4 2 4 7 2" xfId="28894"/>
    <cellStyle name="Header2 2 2 4 2 4 7 2 2" xfId="38893"/>
    <cellStyle name="Header2 2 2 4 2 4 7 3" xfId="24652"/>
    <cellStyle name="Header2 2 2 4 2 4 7 4" xfId="33742"/>
    <cellStyle name="Header2 2 2 4 2 4 8" xfId="17380"/>
    <cellStyle name="Header2 2 2 4 2 4 8 2" xfId="29197"/>
    <cellStyle name="Header2 2 2 4 2 4 8 2 2" xfId="39196"/>
    <cellStyle name="Header2 2 2 4 2 4 8 3" xfId="24955"/>
    <cellStyle name="Header2 2 2 4 2 4 8 4" xfId="34045"/>
    <cellStyle name="Header2 2 2 4 2 4 9" xfId="18555"/>
    <cellStyle name="Header2 2 2 4 2 4 9 2" xfId="30372"/>
    <cellStyle name="Header2 2 2 4 2 4 9 2 2" xfId="40371"/>
    <cellStyle name="Header2 2 2 4 2 4 9 3" xfId="26030"/>
    <cellStyle name="Header2 2 2 4 2 4 9 4" xfId="35220"/>
    <cellStyle name="Header2 2 2 4 2 5" xfId="15559"/>
    <cellStyle name="Header2 2 2 4 2 5 2" xfId="19234"/>
    <cellStyle name="Header2 2 2 4 2 5 2 2" xfId="31051"/>
    <cellStyle name="Header2 2 2 4 2 5 2 2 2" xfId="41050"/>
    <cellStyle name="Header2 2 2 4 2 5 2 3" xfId="26709"/>
    <cellStyle name="Header2 2 2 4 2 5 2 4" xfId="35899"/>
    <cellStyle name="Header2 2 2 4 2 5 3" xfId="19840"/>
    <cellStyle name="Header2 2 2 4 2 5 3 2" xfId="31657"/>
    <cellStyle name="Header2 2 2 4 2 5 3 2 2" xfId="41656"/>
    <cellStyle name="Header2 2 2 4 2 5 3 3" xfId="27315"/>
    <cellStyle name="Header2 2 2 4 2 5 3 4" xfId="36505"/>
    <cellStyle name="Header2 2 2 4 2 5 4" xfId="17809"/>
    <cellStyle name="Header2 2 2 4 2 5 4 2" xfId="29626"/>
    <cellStyle name="Header2 2 2 4 2 5 4 2 2" xfId="39625"/>
    <cellStyle name="Header2 2 2 4 2 5 4 3" xfId="25384"/>
    <cellStyle name="Header2 2 2 4 2 5 4 4" xfId="34474"/>
    <cellStyle name="Header2 2 2 4 2 5 5" xfId="20649"/>
    <cellStyle name="Header2 2 2 4 2 5 5 2" xfId="32466"/>
    <cellStyle name="Header2 2 2 4 2 5 5 2 2" xfId="42465"/>
    <cellStyle name="Header2 2 2 4 2 5 5 3" xfId="37314"/>
    <cellStyle name="Header2 2 2 4 2 5 6" xfId="23437"/>
    <cellStyle name="Header2 2 2 4 2 5 6 2" xfId="21070"/>
    <cellStyle name="Header2 2 2 4 2 5 7" xfId="22888"/>
    <cellStyle name="Header2 2 2 4 2 5 7 2" xfId="21357"/>
    <cellStyle name="Header2 2 2 4 2 5 8" xfId="22352"/>
    <cellStyle name="Header2 2 2 4 2 6" xfId="16140"/>
    <cellStyle name="Header2 2 2 4 2 6 2" xfId="19539"/>
    <cellStyle name="Header2 2 2 4 2 6 2 2" xfId="31356"/>
    <cellStyle name="Header2 2 2 4 2 6 2 2 2" xfId="41355"/>
    <cellStyle name="Header2 2 2 4 2 6 2 3" xfId="27014"/>
    <cellStyle name="Header2 2 2 4 2 6 2 4" xfId="36204"/>
    <cellStyle name="Header2 2 2 4 2 6 3" xfId="20145"/>
    <cellStyle name="Header2 2 2 4 2 6 3 2" xfId="31962"/>
    <cellStyle name="Header2 2 2 4 2 6 3 2 2" xfId="41961"/>
    <cellStyle name="Header2 2 2 4 2 6 3 3" xfId="27620"/>
    <cellStyle name="Header2 2 2 4 2 6 3 4" xfId="36810"/>
    <cellStyle name="Header2 2 2 4 2 6 4" xfId="17746"/>
    <cellStyle name="Header2 2 2 4 2 6 4 2" xfId="29563"/>
    <cellStyle name="Header2 2 2 4 2 6 4 2 2" xfId="39562"/>
    <cellStyle name="Header2 2 2 4 2 6 4 3" xfId="25321"/>
    <cellStyle name="Header2 2 2 4 2 6 4 4" xfId="34411"/>
    <cellStyle name="Header2 2 2 4 2 6 5" xfId="20954"/>
    <cellStyle name="Header2 2 2 4 2 6 5 2" xfId="32771"/>
    <cellStyle name="Header2 2 2 4 2 6 5 2 2" xfId="42770"/>
    <cellStyle name="Header2 2 2 4 2 6 5 3" xfId="37619"/>
    <cellStyle name="Header2 2 2 4 2 6 6" xfId="27957"/>
    <cellStyle name="Header2 2 2 4 2 6 6 2" xfId="37956"/>
    <cellStyle name="Header2 2 2 4 2 6 7" xfId="22210"/>
    <cellStyle name="Header2 2 2 4 2 7" xfId="15864"/>
    <cellStyle name="Header2 2 2 4 2 7 2" xfId="27681"/>
    <cellStyle name="Header2 2 2 4 2 7 2 2" xfId="37680"/>
    <cellStyle name="Header2 2 2 4 2 7 3" xfId="23742"/>
    <cellStyle name="Header2 2 2 4 2 7 4" xfId="32832"/>
    <cellStyle name="Header2 2 2 4 2 8" xfId="16710"/>
    <cellStyle name="Header2 2 2 4 2 8 2" xfId="28527"/>
    <cellStyle name="Header2 2 2 4 2 8 2 2" xfId="38526"/>
    <cellStyle name="Header2 2 2 4 2 8 3" xfId="24285"/>
    <cellStyle name="Header2 2 2 4 2 8 4" xfId="33375"/>
    <cellStyle name="Header2 2 2 4 2 9" xfId="17019"/>
    <cellStyle name="Header2 2 2 4 2 9 2" xfId="28836"/>
    <cellStyle name="Header2 2 2 4 2 9 2 2" xfId="38835"/>
    <cellStyle name="Header2 2 2 4 2 9 3" xfId="24594"/>
    <cellStyle name="Header2 2 2 4 2 9 4" xfId="33684"/>
    <cellStyle name="Header2 2 2 4 3" xfId="7756"/>
    <cellStyle name="Header2 2 2 4 3 10" xfId="17078"/>
    <cellStyle name="Header2 2 2 4 3 10 2" xfId="28895"/>
    <cellStyle name="Header2 2 2 4 3 10 2 2" xfId="38894"/>
    <cellStyle name="Header2 2 2 4 3 10 3" xfId="24653"/>
    <cellStyle name="Header2 2 2 4 3 10 4" xfId="33743"/>
    <cellStyle name="Header2 2 2 4 3 11" xfId="17381"/>
    <cellStyle name="Header2 2 2 4 3 11 2" xfId="29198"/>
    <cellStyle name="Header2 2 2 4 3 11 2 2" xfId="39197"/>
    <cellStyle name="Header2 2 2 4 3 11 3" xfId="24956"/>
    <cellStyle name="Header2 2 2 4 3 11 4" xfId="34046"/>
    <cellStyle name="Header2 2 2 4 3 12" xfId="18554"/>
    <cellStyle name="Header2 2 2 4 3 12 2" xfId="30371"/>
    <cellStyle name="Header2 2 2 4 3 12 2 2" xfId="40370"/>
    <cellStyle name="Header2 2 2 4 3 12 3" xfId="26029"/>
    <cellStyle name="Header2 2 2 4 3 12 4" xfId="35219"/>
    <cellStyle name="Header2 2 2 4 3 13" xfId="17860"/>
    <cellStyle name="Header2 2 2 4 3 13 2" xfId="29677"/>
    <cellStyle name="Header2 2 2 4 3 13 2 2" xfId="39676"/>
    <cellStyle name="Header2 2 2 4 3 13 3" xfId="25435"/>
    <cellStyle name="Header2 2 2 4 3 13 4" xfId="34525"/>
    <cellStyle name="Header2 2 2 4 3 14" xfId="20243"/>
    <cellStyle name="Header2 2 2 4 3 14 2" xfId="32060"/>
    <cellStyle name="Header2 2 2 4 3 14 2 2" xfId="42059"/>
    <cellStyle name="Header2 2 2 4 3 14 3" xfId="36908"/>
    <cellStyle name="Header2 2 2 4 3 15" xfId="23346"/>
    <cellStyle name="Header2 2 2 4 3 15 2" xfId="21133"/>
    <cellStyle name="Header2 2 2 4 3 16" xfId="22740"/>
    <cellStyle name="Header2 2 2 4 3 2" xfId="7757"/>
    <cellStyle name="Header2 2 2 4 3 2 10" xfId="17859"/>
    <cellStyle name="Header2 2 2 4 3 2 10 2" xfId="29676"/>
    <cellStyle name="Header2 2 2 4 3 2 10 2 2" xfId="39675"/>
    <cellStyle name="Header2 2 2 4 3 2 10 3" xfId="25434"/>
    <cellStyle name="Header2 2 2 4 3 2 10 4" xfId="34524"/>
    <cellStyle name="Header2 2 2 4 3 2 11" xfId="20341"/>
    <cellStyle name="Header2 2 2 4 3 2 11 2" xfId="32158"/>
    <cellStyle name="Header2 2 2 4 3 2 11 2 2" xfId="42157"/>
    <cellStyle name="Header2 2 2 4 3 2 11 3" xfId="37006"/>
    <cellStyle name="Header2 2 2 4 3 2 12" xfId="23345"/>
    <cellStyle name="Header2 2 2 4 3 2 12 2" xfId="21134"/>
    <cellStyle name="Header2 2 2 4 3 2 13" xfId="22739"/>
    <cellStyle name="Header2 2 2 4 3 2 2" xfId="15564"/>
    <cellStyle name="Header2 2 2 4 3 2 2 2" xfId="19229"/>
    <cellStyle name="Header2 2 2 4 3 2 2 2 2" xfId="31046"/>
    <cellStyle name="Header2 2 2 4 3 2 2 2 2 2" xfId="41045"/>
    <cellStyle name="Header2 2 2 4 3 2 2 2 3" xfId="26704"/>
    <cellStyle name="Header2 2 2 4 3 2 2 2 4" xfId="35894"/>
    <cellStyle name="Header2 2 2 4 3 2 2 3" xfId="19835"/>
    <cellStyle name="Header2 2 2 4 3 2 2 3 2" xfId="31652"/>
    <cellStyle name="Header2 2 2 4 3 2 2 3 2 2" xfId="41651"/>
    <cellStyle name="Header2 2 2 4 3 2 2 3 3" xfId="27310"/>
    <cellStyle name="Header2 2 2 4 3 2 2 3 4" xfId="36500"/>
    <cellStyle name="Header2 2 2 4 3 2 2 4" xfId="17684"/>
    <cellStyle name="Header2 2 2 4 3 2 2 4 2" xfId="29501"/>
    <cellStyle name="Header2 2 2 4 3 2 2 4 2 2" xfId="39500"/>
    <cellStyle name="Header2 2 2 4 3 2 2 4 3" xfId="25259"/>
    <cellStyle name="Header2 2 2 4 3 2 2 4 4" xfId="34349"/>
    <cellStyle name="Header2 2 2 4 3 2 2 5" xfId="20644"/>
    <cellStyle name="Header2 2 2 4 3 2 2 5 2" xfId="32461"/>
    <cellStyle name="Header2 2 2 4 3 2 2 5 2 2" xfId="42460"/>
    <cellStyle name="Header2 2 2 4 3 2 2 5 3" xfId="37309"/>
    <cellStyle name="Header2 2 2 4 3 2 2 6" xfId="23442"/>
    <cellStyle name="Header2 2 2 4 3 2 2 6 2" xfId="21913"/>
    <cellStyle name="Header2 2 2 4 3 2 2 7" xfId="23077"/>
    <cellStyle name="Header2 2 2 4 3 2 2 7 2" xfId="21288"/>
    <cellStyle name="Header2 2 2 4 3 2 2 8" xfId="22356"/>
    <cellStyle name="Header2 2 2 4 3 2 3" xfId="16145"/>
    <cellStyle name="Header2 2 2 4 3 2 3 2" xfId="18958"/>
    <cellStyle name="Header2 2 2 4 3 2 3 2 2" xfId="30775"/>
    <cellStyle name="Header2 2 2 4 3 2 3 2 2 2" xfId="40774"/>
    <cellStyle name="Header2 2 2 4 3 2 3 2 3" xfId="26433"/>
    <cellStyle name="Header2 2 2 4 3 2 3 2 4" xfId="35623"/>
    <cellStyle name="Header2 2 2 4 3 2 3 3" xfId="19564"/>
    <cellStyle name="Header2 2 2 4 3 2 3 3 2" xfId="31381"/>
    <cellStyle name="Header2 2 2 4 3 2 3 3 2 2" xfId="41380"/>
    <cellStyle name="Header2 2 2 4 3 2 3 3 3" xfId="27039"/>
    <cellStyle name="Header2 2 2 4 3 2 3 3 4" xfId="36229"/>
    <cellStyle name="Header2 2 2 4 3 2 3 4" xfId="17739"/>
    <cellStyle name="Header2 2 2 4 3 2 3 4 2" xfId="29556"/>
    <cellStyle name="Header2 2 2 4 3 2 3 4 2 2" xfId="39555"/>
    <cellStyle name="Header2 2 2 4 3 2 3 4 3" xfId="25314"/>
    <cellStyle name="Header2 2 2 4 3 2 3 4 4" xfId="34404"/>
    <cellStyle name="Header2 2 2 4 3 2 3 5" xfId="20373"/>
    <cellStyle name="Header2 2 2 4 3 2 3 5 2" xfId="32190"/>
    <cellStyle name="Header2 2 2 4 3 2 3 5 2 2" xfId="42189"/>
    <cellStyle name="Header2 2 2 4 3 2 3 5 3" xfId="37038"/>
    <cellStyle name="Header2 2 2 4 3 2 3 6" xfId="27962"/>
    <cellStyle name="Header2 2 2 4 3 2 3 6 2" xfId="37961"/>
    <cellStyle name="Header2 2 2 4 3 2 3 7" xfId="21746"/>
    <cellStyle name="Header2 2 2 4 3 2 4" xfId="16415"/>
    <cellStyle name="Header2 2 2 4 3 2 4 2" xfId="28232"/>
    <cellStyle name="Header2 2 2 4 3 2 4 2 2" xfId="38231"/>
    <cellStyle name="Header2 2 2 4 3 2 4 3" xfId="23990"/>
    <cellStyle name="Header2 2 2 4 3 2 4 4" xfId="33080"/>
    <cellStyle name="Header2 2 2 4 3 2 5" xfId="16705"/>
    <cellStyle name="Header2 2 2 4 3 2 5 2" xfId="28522"/>
    <cellStyle name="Header2 2 2 4 3 2 5 2 2" xfId="38521"/>
    <cellStyle name="Header2 2 2 4 3 2 5 3" xfId="24280"/>
    <cellStyle name="Header2 2 2 4 3 2 5 4" xfId="33370"/>
    <cellStyle name="Header2 2 2 4 3 2 6" xfId="16432"/>
    <cellStyle name="Header2 2 2 4 3 2 6 2" xfId="28249"/>
    <cellStyle name="Header2 2 2 4 3 2 6 2 2" xfId="38248"/>
    <cellStyle name="Header2 2 2 4 3 2 6 3" xfId="24007"/>
    <cellStyle name="Header2 2 2 4 3 2 6 4" xfId="33097"/>
    <cellStyle name="Header2 2 2 4 3 2 7" xfId="17079"/>
    <cellStyle name="Header2 2 2 4 3 2 7 2" xfId="28896"/>
    <cellStyle name="Header2 2 2 4 3 2 7 2 2" xfId="38895"/>
    <cellStyle name="Header2 2 2 4 3 2 7 3" xfId="24654"/>
    <cellStyle name="Header2 2 2 4 3 2 7 4" xfId="33744"/>
    <cellStyle name="Header2 2 2 4 3 2 8" xfId="17382"/>
    <cellStyle name="Header2 2 2 4 3 2 8 2" xfId="29199"/>
    <cellStyle name="Header2 2 2 4 3 2 8 2 2" xfId="39198"/>
    <cellStyle name="Header2 2 2 4 3 2 8 3" xfId="24957"/>
    <cellStyle name="Header2 2 2 4 3 2 8 4" xfId="34047"/>
    <cellStyle name="Header2 2 2 4 3 2 9" xfId="18553"/>
    <cellStyle name="Header2 2 2 4 3 2 9 2" xfId="30370"/>
    <cellStyle name="Header2 2 2 4 3 2 9 2 2" xfId="40369"/>
    <cellStyle name="Header2 2 2 4 3 2 9 3" xfId="26028"/>
    <cellStyle name="Header2 2 2 4 3 2 9 4" xfId="35218"/>
    <cellStyle name="Header2 2 2 4 3 3" xfId="7758"/>
    <cellStyle name="Header2 2 2 4 3 3 10" xfId="18832"/>
    <cellStyle name="Header2 2 2 4 3 3 10 2" xfId="30649"/>
    <cellStyle name="Header2 2 2 4 3 3 10 2 2" xfId="40648"/>
    <cellStyle name="Header2 2 2 4 3 3 10 3" xfId="26307"/>
    <cellStyle name="Header2 2 2 4 3 3 10 4" xfId="35497"/>
    <cellStyle name="Header2 2 2 4 3 3 11" xfId="18217"/>
    <cellStyle name="Header2 2 2 4 3 3 11 2" xfId="30034"/>
    <cellStyle name="Header2 2 2 4 3 3 11 2 2" xfId="40033"/>
    <cellStyle name="Header2 2 2 4 3 3 11 3" xfId="34882"/>
    <cellStyle name="Header2 2 2 4 3 3 12" xfId="23344"/>
    <cellStyle name="Header2 2 2 4 3 3 12 2" xfId="21135"/>
    <cellStyle name="Header2 2 2 4 3 3 13" xfId="22738"/>
    <cellStyle name="Header2 2 2 4 3 3 2" xfId="15565"/>
    <cellStyle name="Header2 2 2 4 3 3 2 2" xfId="19228"/>
    <cellStyle name="Header2 2 2 4 3 3 2 2 2" xfId="31045"/>
    <cellStyle name="Header2 2 2 4 3 3 2 2 2 2" xfId="41044"/>
    <cellStyle name="Header2 2 2 4 3 3 2 2 3" xfId="26703"/>
    <cellStyle name="Header2 2 2 4 3 3 2 2 4" xfId="35893"/>
    <cellStyle name="Header2 2 2 4 3 3 2 3" xfId="19834"/>
    <cellStyle name="Header2 2 2 4 3 3 2 3 2" xfId="31651"/>
    <cellStyle name="Header2 2 2 4 3 3 2 3 2 2" xfId="41650"/>
    <cellStyle name="Header2 2 2 4 3 3 2 3 3" xfId="27309"/>
    <cellStyle name="Header2 2 2 4 3 3 2 3 4" xfId="36499"/>
    <cellStyle name="Header2 2 2 4 3 3 2 4" xfId="17948"/>
    <cellStyle name="Header2 2 2 4 3 3 2 4 2" xfId="29765"/>
    <cellStyle name="Header2 2 2 4 3 3 2 4 2 2" xfId="39764"/>
    <cellStyle name="Header2 2 2 4 3 3 2 4 3" xfId="25523"/>
    <cellStyle name="Header2 2 2 4 3 3 2 4 4" xfId="34613"/>
    <cellStyle name="Header2 2 2 4 3 3 2 5" xfId="20643"/>
    <cellStyle name="Header2 2 2 4 3 3 2 5 2" xfId="32460"/>
    <cellStyle name="Header2 2 2 4 3 3 2 5 2 2" xfId="42459"/>
    <cellStyle name="Header2 2 2 4 3 3 2 5 3" xfId="37308"/>
    <cellStyle name="Header2 2 2 4 3 3 2 6" xfId="23443"/>
    <cellStyle name="Header2 2 2 4 3 3 2 6 2" xfId="21066"/>
    <cellStyle name="Header2 2 2 4 3 3 2 7" xfId="22884"/>
    <cellStyle name="Header2 2 2 4 3 3 2 7 2" xfId="21360"/>
    <cellStyle name="Header2 2 2 4 3 3 2 8" xfId="22357"/>
    <cellStyle name="Header2 2 2 4 3 3 3" xfId="16146"/>
    <cellStyle name="Header2 2 2 4 3 3 3 2" xfId="19508"/>
    <cellStyle name="Header2 2 2 4 3 3 3 2 2" xfId="31325"/>
    <cellStyle name="Header2 2 2 4 3 3 3 2 2 2" xfId="41324"/>
    <cellStyle name="Header2 2 2 4 3 3 3 2 3" xfId="26983"/>
    <cellStyle name="Header2 2 2 4 3 3 3 2 4" xfId="36173"/>
    <cellStyle name="Header2 2 2 4 3 3 3 3" xfId="20114"/>
    <cellStyle name="Header2 2 2 4 3 3 3 3 2" xfId="31931"/>
    <cellStyle name="Header2 2 2 4 3 3 3 3 2 2" xfId="41930"/>
    <cellStyle name="Header2 2 2 4 3 3 3 3 3" xfId="27589"/>
    <cellStyle name="Header2 2 2 4 3 3 3 3 4" xfId="36779"/>
    <cellStyle name="Header2 2 2 4 3 3 3 4" xfId="17753"/>
    <cellStyle name="Header2 2 2 4 3 3 3 4 2" xfId="29570"/>
    <cellStyle name="Header2 2 2 4 3 3 3 4 2 2" xfId="39569"/>
    <cellStyle name="Header2 2 2 4 3 3 3 4 3" xfId="25328"/>
    <cellStyle name="Header2 2 2 4 3 3 3 4 4" xfId="34418"/>
    <cellStyle name="Header2 2 2 4 3 3 3 5" xfId="20923"/>
    <cellStyle name="Header2 2 2 4 3 3 3 5 2" xfId="32740"/>
    <cellStyle name="Header2 2 2 4 3 3 3 5 2 2" xfId="42739"/>
    <cellStyle name="Header2 2 2 4 3 3 3 5 3" xfId="37588"/>
    <cellStyle name="Header2 2 2 4 3 3 3 6" xfId="27963"/>
    <cellStyle name="Header2 2 2 4 3 3 3 6 2" xfId="37962"/>
    <cellStyle name="Header2 2 2 4 3 3 3 7" xfId="21459"/>
    <cellStyle name="Header2 2 2 4 3 3 4" xfId="15879"/>
    <cellStyle name="Header2 2 2 4 3 3 4 2" xfId="27696"/>
    <cellStyle name="Header2 2 2 4 3 3 4 2 2" xfId="37695"/>
    <cellStyle name="Header2 2 2 4 3 3 4 3" xfId="23757"/>
    <cellStyle name="Header2 2 2 4 3 3 4 4" xfId="32847"/>
    <cellStyle name="Header2 2 2 4 3 3 5" xfId="16704"/>
    <cellStyle name="Header2 2 2 4 3 3 5 2" xfId="28521"/>
    <cellStyle name="Header2 2 2 4 3 3 5 2 2" xfId="38520"/>
    <cellStyle name="Header2 2 2 4 3 3 5 3" xfId="24279"/>
    <cellStyle name="Header2 2 2 4 3 3 5 4" xfId="33369"/>
    <cellStyle name="Header2 2 2 4 3 3 6" xfId="16984"/>
    <cellStyle name="Header2 2 2 4 3 3 6 2" xfId="28801"/>
    <cellStyle name="Header2 2 2 4 3 3 6 2 2" xfId="38800"/>
    <cellStyle name="Header2 2 2 4 3 3 6 3" xfId="24559"/>
    <cellStyle name="Header2 2 2 4 3 3 6 4" xfId="33649"/>
    <cellStyle name="Header2 2 2 4 3 3 7" xfId="17080"/>
    <cellStyle name="Header2 2 2 4 3 3 7 2" xfId="28897"/>
    <cellStyle name="Header2 2 2 4 3 3 7 2 2" xfId="38896"/>
    <cellStyle name="Header2 2 2 4 3 3 7 3" xfId="24655"/>
    <cellStyle name="Header2 2 2 4 3 3 7 4" xfId="33745"/>
    <cellStyle name="Header2 2 2 4 3 3 8" xfId="17383"/>
    <cellStyle name="Header2 2 2 4 3 3 8 2" xfId="29200"/>
    <cellStyle name="Header2 2 2 4 3 3 8 2 2" xfId="39199"/>
    <cellStyle name="Header2 2 2 4 3 3 8 3" xfId="24958"/>
    <cellStyle name="Header2 2 2 4 3 3 8 4" xfId="34048"/>
    <cellStyle name="Header2 2 2 4 3 3 9" xfId="18552"/>
    <cellStyle name="Header2 2 2 4 3 3 9 2" xfId="30369"/>
    <cellStyle name="Header2 2 2 4 3 3 9 2 2" xfId="40368"/>
    <cellStyle name="Header2 2 2 4 3 3 9 3" xfId="26027"/>
    <cellStyle name="Header2 2 2 4 3 3 9 4" xfId="35217"/>
    <cellStyle name="Header2 2 2 4 3 4" xfId="7759"/>
    <cellStyle name="Header2 2 2 4 3 4 10" xfId="18931"/>
    <cellStyle name="Header2 2 2 4 3 4 10 2" xfId="30748"/>
    <cellStyle name="Header2 2 2 4 3 4 10 2 2" xfId="40747"/>
    <cellStyle name="Header2 2 2 4 3 4 10 3" xfId="26406"/>
    <cellStyle name="Header2 2 2 4 3 4 10 4" xfId="35596"/>
    <cellStyle name="Header2 2 2 4 3 4 11" xfId="20242"/>
    <cellStyle name="Header2 2 2 4 3 4 11 2" xfId="32059"/>
    <cellStyle name="Header2 2 2 4 3 4 11 2 2" xfId="42058"/>
    <cellStyle name="Header2 2 2 4 3 4 11 3" xfId="36907"/>
    <cellStyle name="Header2 2 2 4 3 4 12" xfId="23343"/>
    <cellStyle name="Header2 2 2 4 3 4 12 2" xfId="21136"/>
    <cellStyle name="Header2 2 2 4 3 4 13" xfId="22737"/>
    <cellStyle name="Header2 2 2 4 3 4 2" xfId="15566"/>
    <cellStyle name="Header2 2 2 4 3 4 2 2" xfId="19227"/>
    <cellStyle name="Header2 2 2 4 3 4 2 2 2" xfId="31044"/>
    <cellStyle name="Header2 2 2 4 3 4 2 2 2 2" xfId="41043"/>
    <cellStyle name="Header2 2 2 4 3 4 2 2 3" xfId="26702"/>
    <cellStyle name="Header2 2 2 4 3 4 2 2 4" xfId="35892"/>
    <cellStyle name="Header2 2 2 4 3 4 2 3" xfId="19833"/>
    <cellStyle name="Header2 2 2 4 3 4 2 3 2" xfId="31650"/>
    <cellStyle name="Header2 2 2 4 3 4 2 3 2 2" xfId="41649"/>
    <cellStyle name="Header2 2 2 4 3 4 2 3 3" xfId="27308"/>
    <cellStyle name="Header2 2 2 4 3 4 2 3 4" xfId="36498"/>
    <cellStyle name="Header2 2 2 4 3 4 2 4" xfId="17685"/>
    <cellStyle name="Header2 2 2 4 3 4 2 4 2" xfId="29502"/>
    <cellStyle name="Header2 2 2 4 3 4 2 4 2 2" xfId="39501"/>
    <cellStyle name="Header2 2 2 4 3 4 2 4 3" xfId="25260"/>
    <cellStyle name="Header2 2 2 4 3 4 2 4 4" xfId="34350"/>
    <cellStyle name="Header2 2 2 4 3 4 2 5" xfId="20642"/>
    <cellStyle name="Header2 2 2 4 3 4 2 5 2" xfId="32459"/>
    <cellStyle name="Header2 2 2 4 3 4 2 5 2 2" xfId="42458"/>
    <cellStyle name="Header2 2 2 4 3 4 2 5 3" xfId="37307"/>
    <cellStyle name="Header2 2 2 4 3 4 2 6" xfId="23444"/>
    <cellStyle name="Header2 2 2 4 3 4 2 6 2" xfId="21065"/>
    <cellStyle name="Header2 2 2 4 3 4 2 7" xfId="22883"/>
    <cellStyle name="Header2 2 2 4 3 4 2 7 2" xfId="21361"/>
    <cellStyle name="Header2 2 2 4 3 4 2 8" xfId="21602"/>
    <cellStyle name="Header2 2 2 4 3 4 3" xfId="16147"/>
    <cellStyle name="Header2 2 2 4 3 4 3 2" xfId="19538"/>
    <cellStyle name="Header2 2 2 4 3 4 3 2 2" xfId="31355"/>
    <cellStyle name="Header2 2 2 4 3 4 3 2 2 2" xfId="41354"/>
    <cellStyle name="Header2 2 2 4 3 4 3 2 3" xfId="27013"/>
    <cellStyle name="Header2 2 2 4 3 4 3 2 4" xfId="36203"/>
    <cellStyle name="Header2 2 2 4 3 4 3 3" xfId="20144"/>
    <cellStyle name="Header2 2 2 4 3 4 3 3 2" xfId="31961"/>
    <cellStyle name="Header2 2 2 4 3 4 3 3 2 2" xfId="41960"/>
    <cellStyle name="Header2 2 2 4 3 4 3 3 3" xfId="27619"/>
    <cellStyle name="Header2 2 2 4 3 4 3 3 4" xfId="36809"/>
    <cellStyle name="Header2 2 2 4 3 4 3 4" xfId="17880"/>
    <cellStyle name="Header2 2 2 4 3 4 3 4 2" xfId="29697"/>
    <cellStyle name="Header2 2 2 4 3 4 3 4 2 2" xfId="39696"/>
    <cellStyle name="Header2 2 2 4 3 4 3 4 3" xfId="25455"/>
    <cellStyle name="Header2 2 2 4 3 4 3 4 4" xfId="34545"/>
    <cellStyle name="Header2 2 2 4 3 4 3 5" xfId="20953"/>
    <cellStyle name="Header2 2 2 4 3 4 3 5 2" xfId="32770"/>
    <cellStyle name="Header2 2 2 4 3 4 3 5 2 2" xfId="42769"/>
    <cellStyle name="Header2 2 2 4 3 4 3 5 3" xfId="37618"/>
    <cellStyle name="Header2 2 2 4 3 4 3 6" xfId="27964"/>
    <cellStyle name="Header2 2 2 4 3 4 3 6 2" xfId="37963"/>
    <cellStyle name="Header2 2 2 4 3 4 3 7" xfId="22211"/>
    <cellStyle name="Header2 2 2 4 3 4 4" xfId="15828"/>
    <cellStyle name="Header2 2 2 4 3 4 4 2" xfId="27645"/>
    <cellStyle name="Header2 2 2 4 3 4 4 2 2" xfId="37644"/>
    <cellStyle name="Header2 2 2 4 3 4 4 3" xfId="23706"/>
    <cellStyle name="Header2 2 2 4 3 4 4 4" xfId="32796"/>
    <cellStyle name="Header2 2 2 4 3 4 5" xfId="16703"/>
    <cellStyle name="Header2 2 2 4 3 4 5 2" xfId="28520"/>
    <cellStyle name="Header2 2 2 4 3 4 5 2 2" xfId="38519"/>
    <cellStyle name="Header2 2 2 4 3 4 5 3" xfId="24278"/>
    <cellStyle name="Header2 2 2 4 3 4 5 4" xfId="33368"/>
    <cellStyle name="Header2 2 2 4 3 4 6" xfId="17016"/>
    <cellStyle name="Header2 2 2 4 3 4 6 2" xfId="28833"/>
    <cellStyle name="Header2 2 2 4 3 4 6 2 2" xfId="38832"/>
    <cellStyle name="Header2 2 2 4 3 4 6 3" xfId="24591"/>
    <cellStyle name="Header2 2 2 4 3 4 6 4" xfId="33681"/>
    <cellStyle name="Header2 2 2 4 3 4 7" xfId="17081"/>
    <cellStyle name="Header2 2 2 4 3 4 7 2" xfId="28898"/>
    <cellStyle name="Header2 2 2 4 3 4 7 2 2" xfId="38897"/>
    <cellStyle name="Header2 2 2 4 3 4 7 3" xfId="24656"/>
    <cellStyle name="Header2 2 2 4 3 4 7 4" xfId="33746"/>
    <cellStyle name="Header2 2 2 4 3 4 8" xfId="17384"/>
    <cellStyle name="Header2 2 2 4 3 4 8 2" xfId="29201"/>
    <cellStyle name="Header2 2 2 4 3 4 8 2 2" xfId="39200"/>
    <cellStyle name="Header2 2 2 4 3 4 8 3" xfId="24959"/>
    <cellStyle name="Header2 2 2 4 3 4 8 4" xfId="34049"/>
    <cellStyle name="Header2 2 2 4 3 4 9" xfId="18551"/>
    <cellStyle name="Header2 2 2 4 3 4 9 2" xfId="30368"/>
    <cellStyle name="Header2 2 2 4 3 4 9 2 2" xfId="40367"/>
    <cellStyle name="Header2 2 2 4 3 4 9 3" xfId="26026"/>
    <cellStyle name="Header2 2 2 4 3 4 9 4" xfId="35216"/>
    <cellStyle name="Header2 2 2 4 3 5" xfId="15563"/>
    <cellStyle name="Header2 2 2 4 3 5 2" xfId="19230"/>
    <cellStyle name="Header2 2 2 4 3 5 2 2" xfId="31047"/>
    <cellStyle name="Header2 2 2 4 3 5 2 2 2" xfId="41046"/>
    <cellStyle name="Header2 2 2 4 3 5 2 3" xfId="26705"/>
    <cellStyle name="Header2 2 2 4 3 5 2 4" xfId="35895"/>
    <cellStyle name="Header2 2 2 4 3 5 3" xfId="19836"/>
    <cellStyle name="Header2 2 2 4 3 5 3 2" xfId="31653"/>
    <cellStyle name="Header2 2 2 4 3 5 3 2 2" xfId="41652"/>
    <cellStyle name="Header2 2 2 4 3 5 3 3" xfId="27311"/>
    <cellStyle name="Header2 2 2 4 3 5 3 4" xfId="36501"/>
    <cellStyle name="Header2 2 2 4 3 5 4" xfId="17947"/>
    <cellStyle name="Header2 2 2 4 3 5 4 2" xfId="29764"/>
    <cellStyle name="Header2 2 2 4 3 5 4 2 2" xfId="39763"/>
    <cellStyle name="Header2 2 2 4 3 5 4 3" xfId="25522"/>
    <cellStyle name="Header2 2 2 4 3 5 4 4" xfId="34612"/>
    <cellStyle name="Header2 2 2 4 3 5 5" xfId="20645"/>
    <cellStyle name="Header2 2 2 4 3 5 5 2" xfId="32462"/>
    <cellStyle name="Header2 2 2 4 3 5 5 2 2" xfId="42461"/>
    <cellStyle name="Header2 2 2 4 3 5 5 3" xfId="37310"/>
    <cellStyle name="Header2 2 2 4 3 5 6" xfId="23441"/>
    <cellStyle name="Header2 2 2 4 3 5 6 2" xfId="21067"/>
    <cellStyle name="Header2 2 2 4 3 5 7" xfId="22885"/>
    <cellStyle name="Header2 2 2 4 3 5 7 2" xfId="22176"/>
    <cellStyle name="Header2 2 2 4 3 5 8" xfId="22355"/>
    <cellStyle name="Header2 2 2 4 3 6" xfId="16144"/>
    <cellStyle name="Header2 2 2 4 3 6 2" xfId="18959"/>
    <cellStyle name="Header2 2 2 4 3 6 2 2" xfId="30776"/>
    <cellStyle name="Header2 2 2 4 3 6 2 2 2" xfId="40775"/>
    <cellStyle name="Header2 2 2 4 3 6 2 3" xfId="26434"/>
    <cellStyle name="Header2 2 2 4 3 6 2 4" xfId="35624"/>
    <cellStyle name="Header2 2 2 4 3 6 3" xfId="19565"/>
    <cellStyle name="Header2 2 2 4 3 6 3 2" xfId="31382"/>
    <cellStyle name="Header2 2 2 4 3 6 3 2 2" xfId="41381"/>
    <cellStyle name="Header2 2 2 4 3 6 3 3" xfId="27040"/>
    <cellStyle name="Header2 2 2 4 3 6 3 4" xfId="36230"/>
    <cellStyle name="Header2 2 2 4 3 6 4" xfId="18923"/>
    <cellStyle name="Header2 2 2 4 3 6 4 2" xfId="30740"/>
    <cellStyle name="Header2 2 2 4 3 6 4 2 2" xfId="40739"/>
    <cellStyle name="Header2 2 2 4 3 6 4 3" xfId="26398"/>
    <cellStyle name="Header2 2 2 4 3 6 4 4" xfId="35588"/>
    <cellStyle name="Header2 2 2 4 3 6 5" xfId="20374"/>
    <cellStyle name="Header2 2 2 4 3 6 5 2" xfId="32191"/>
    <cellStyle name="Header2 2 2 4 3 6 5 2 2" xfId="42190"/>
    <cellStyle name="Header2 2 2 4 3 6 5 3" xfId="37039"/>
    <cellStyle name="Header2 2 2 4 3 6 6" xfId="27961"/>
    <cellStyle name="Header2 2 2 4 3 6 6 2" xfId="37960"/>
    <cellStyle name="Header2 2 2 4 3 6 7" xfId="21745"/>
    <cellStyle name="Header2 2 2 4 3 7" xfId="16414"/>
    <cellStyle name="Header2 2 2 4 3 7 2" xfId="28231"/>
    <cellStyle name="Header2 2 2 4 3 7 2 2" xfId="38230"/>
    <cellStyle name="Header2 2 2 4 3 7 3" xfId="23989"/>
    <cellStyle name="Header2 2 2 4 3 7 4" xfId="33079"/>
    <cellStyle name="Header2 2 2 4 3 8" xfId="16706"/>
    <cellStyle name="Header2 2 2 4 3 8 2" xfId="28523"/>
    <cellStyle name="Header2 2 2 4 3 8 2 2" xfId="38522"/>
    <cellStyle name="Header2 2 2 4 3 8 3" xfId="24281"/>
    <cellStyle name="Header2 2 2 4 3 8 4" xfId="33371"/>
    <cellStyle name="Header2 2 2 4 3 9" xfId="17017"/>
    <cellStyle name="Header2 2 2 4 3 9 2" xfId="28834"/>
    <cellStyle name="Header2 2 2 4 3 9 2 2" xfId="38833"/>
    <cellStyle name="Header2 2 2 4 3 9 3" xfId="24592"/>
    <cellStyle name="Header2 2 2 4 3 9 4" xfId="33682"/>
    <cellStyle name="Header2 2 2 4 4" xfId="7760"/>
    <cellStyle name="Header2 2 2 4 4 10" xfId="18831"/>
    <cellStyle name="Header2 2 2 4 4 10 2" xfId="30648"/>
    <cellStyle name="Header2 2 2 4 4 10 2 2" xfId="40647"/>
    <cellStyle name="Header2 2 2 4 4 10 3" xfId="26306"/>
    <cellStyle name="Header2 2 2 4 4 10 4" xfId="35496"/>
    <cellStyle name="Header2 2 2 4 4 11" xfId="20340"/>
    <cellStyle name="Header2 2 2 4 4 11 2" xfId="32157"/>
    <cellStyle name="Header2 2 2 4 4 11 2 2" xfId="42156"/>
    <cellStyle name="Header2 2 2 4 4 11 3" xfId="37005"/>
    <cellStyle name="Header2 2 2 4 4 12" xfId="23342"/>
    <cellStyle name="Header2 2 2 4 4 12 2" xfId="21137"/>
    <cellStyle name="Header2 2 2 4 4 13" xfId="22736"/>
    <cellStyle name="Header2 2 2 4 4 2" xfId="15567"/>
    <cellStyle name="Header2 2 2 4 4 2 2" xfId="19226"/>
    <cellStyle name="Header2 2 2 4 4 2 2 2" xfId="31043"/>
    <cellStyle name="Header2 2 2 4 4 2 2 2 2" xfId="41042"/>
    <cellStyle name="Header2 2 2 4 4 2 2 3" xfId="26701"/>
    <cellStyle name="Header2 2 2 4 4 2 2 4" xfId="35891"/>
    <cellStyle name="Header2 2 2 4 4 2 3" xfId="19832"/>
    <cellStyle name="Header2 2 2 4 4 2 3 2" xfId="31649"/>
    <cellStyle name="Header2 2 2 4 4 2 3 2 2" xfId="41648"/>
    <cellStyle name="Header2 2 2 4 4 2 3 3" xfId="27307"/>
    <cellStyle name="Header2 2 2 4 4 2 3 4" xfId="36497"/>
    <cellStyle name="Header2 2 2 4 4 2 4" xfId="17949"/>
    <cellStyle name="Header2 2 2 4 4 2 4 2" xfId="29766"/>
    <cellStyle name="Header2 2 2 4 4 2 4 2 2" xfId="39765"/>
    <cellStyle name="Header2 2 2 4 4 2 4 3" xfId="25524"/>
    <cellStyle name="Header2 2 2 4 4 2 4 4" xfId="34614"/>
    <cellStyle name="Header2 2 2 4 4 2 5" xfId="20641"/>
    <cellStyle name="Header2 2 2 4 4 2 5 2" xfId="32458"/>
    <cellStyle name="Header2 2 2 4 4 2 5 2 2" xfId="42457"/>
    <cellStyle name="Header2 2 2 4 4 2 5 3" xfId="37306"/>
    <cellStyle name="Header2 2 2 4 4 2 6" xfId="23445"/>
    <cellStyle name="Header2 2 2 4 4 2 6 2" xfId="21064"/>
    <cellStyle name="Header2 2 2 4 4 2 7" xfId="22882"/>
    <cellStyle name="Header2 2 2 4 4 2 7 2" xfId="21362"/>
    <cellStyle name="Header2 2 2 4 4 2 8" xfId="21603"/>
    <cellStyle name="Header2 2 2 4 4 3" xfId="16148"/>
    <cellStyle name="Header2 2 2 4 4 3 2" xfId="19507"/>
    <cellStyle name="Header2 2 2 4 4 3 2 2" xfId="31324"/>
    <cellStyle name="Header2 2 2 4 4 3 2 2 2" xfId="41323"/>
    <cellStyle name="Header2 2 2 4 4 3 2 3" xfId="26982"/>
    <cellStyle name="Header2 2 2 4 4 3 2 4" xfId="36172"/>
    <cellStyle name="Header2 2 2 4 4 3 3" xfId="20113"/>
    <cellStyle name="Header2 2 2 4 4 3 3 2" xfId="31930"/>
    <cellStyle name="Header2 2 2 4 4 3 3 2 2" xfId="41929"/>
    <cellStyle name="Header2 2 2 4 4 3 3 3" xfId="27588"/>
    <cellStyle name="Header2 2 2 4 4 3 3 4" xfId="36778"/>
    <cellStyle name="Header2 2 2 4 4 3 4" xfId="17643"/>
    <cellStyle name="Header2 2 2 4 4 3 4 2" xfId="29460"/>
    <cellStyle name="Header2 2 2 4 4 3 4 2 2" xfId="39459"/>
    <cellStyle name="Header2 2 2 4 4 3 4 3" xfId="25218"/>
    <cellStyle name="Header2 2 2 4 4 3 4 4" xfId="34308"/>
    <cellStyle name="Header2 2 2 4 4 3 5" xfId="20922"/>
    <cellStyle name="Header2 2 2 4 4 3 5 2" xfId="32739"/>
    <cellStyle name="Header2 2 2 4 4 3 5 2 2" xfId="42738"/>
    <cellStyle name="Header2 2 2 4 4 3 5 3" xfId="37587"/>
    <cellStyle name="Header2 2 2 4 4 3 6" xfId="27965"/>
    <cellStyle name="Header2 2 2 4 4 3 6 2" xfId="37964"/>
    <cellStyle name="Header2 2 2 4 4 3 7" xfId="21460"/>
    <cellStyle name="Header2 2 2 4 4 4" xfId="15844"/>
    <cellStyle name="Header2 2 2 4 4 4 2" xfId="27661"/>
    <cellStyle name="Header2 2 2 4 4 4 2 2" xfId="37660"/>
    <cellStyle name="Header2 2 2 4 4 4 3" xfId="23722"/>
    <cellStyle name="Header2 2 2 4 4 4 4" xfId="32812"/>
    <cellStyle name="Header2 2 2 4 4 5" xfId="16702"/>
    <cellStyle name="Header2 2 2 4 4 5 2" xfId="28519"/>
    <cellStyle name="Header2 2 2 4 4 5 2 2" xfId="38518"/>
    <cellStyle name="Header2 2 2 4 4 5 3" xfId="24277"/>
    <cellStyle name="Header2 2 2 4 4 5 4" xfId="33367"/>
    <cellStyle name="Header2 2 2 4 4 6" xfId="16983"/>
    <cellStyle name="Header2 2 2 4 4 6 2" xfId="28800"/>
    <cellStyle name="Header2 2 2 4 4 6 2 2" xfId="38799"/>
    <cellStyle name="Header2 2 2 4 4 6 3" xfId="24558"/>
    <cellStyle name="Header2 2 2 4 4 6 4" xfId="33648"/>
    <cellStyle name="Header2 2 2 4 4 7" xfId="17082"/>
    <cellStyle name="Header2 2 2 4 4 7 2" xfId="28899"/>
    <cellStyle name="Header2 2 2 4 4 7 2 2" xfId="38898"/>
    <cellStyle name="Header2 2 2 4 4 7 3" xfId="24657"/>
    <cellStyle name="Header2 2 2 4 4 7 4" xfId="33747"/>
    <cellStyle name="Header2 2 2 4 4 8" xfId="17385"/>
    <cellStyle name="Header2 2 2 4 4 8 2" xfId="29202"/>
    <cellStyle name="Header2 2 2 4 4 8 2 2" xfId="39201"/>
    <cellStyle name="Header2 2 2 4 4 8 3" xfId="24960"/>
    <cellStyle name="Header2 2 2 4 4 8 4" xfId="34050"/>
    <cellStyle name="Header2 2 2 4 4 9" xfId="18550"/>
    <cellStyle name="Header2 2 2 4 4 9 2" xfId="30367"/>
    <cellStyle name="Header2 2 2 4 4 9 2 2" xfId="40366"/>
    <cellStyle name="Header2 2 2 4 4 9 3" xfId="26025"/>
    <cellStyle name="Header2 2 2 4 4 9 4" xfId="35215"/>
    <cellStyle name="Header2 2 2 4 5" xfId="7761"/>
    <cellStyle name="Header2 2 2 4 5 10" xfId="18930"/>
    <cellStyle name="Header2 2 2 4 5 10 2" xfId="30747"/>
    <cellStyle name="Header2 2 2 4 5 10 2 2" xfId="40746"/>
    <cellStyle name="Header2 2 2 4 5 10 3" xfId="26405"/>
    <cellStyle name="Header2 2 2 4 5 10 4" xfId="35595"/>
    <cellStyle name="Header2 2 2 4 5 11" xfId="18218"/>
    <cellStyle name="Header2 2 2 4 5 11 2" xfId="30035"/>
    <cellStyle name="Header2 2 2 4 5 11 2 2" xfId="40034"/>
    <cellStyle name="Header2 2 2 4 5 11 3" xfId="34883"/>
    <cellStyle name="Header2 2 2 4 5 12" xfId="23341"/>
    <cellStyle name="Header2 2 2 4 5 12 2" xfId="21943"/>
    <cellStyle name="Header2 2 2 4 5 13" xfId="22735"/>
    <cellStyle name="Header2 2 2 4 5 2" xfId="15568"/>
    <cellStyle name="Header2 2 2 4 5 2 2" xfId="19225"/>
    <cellStyle name="Header2 2 2 4 5 2 2 2" xfId="31042"/>
    <cellStyle name="Header2 2 2 4 5 2 2 2 2" xfId="41041"/>
    <cellStyle name="Header2 2 2 4 5 2 2 3" xfId="26700"/>
    <cellStyle name="Header2 2 2 4 5 2 2 4" xfId="35890"/>
    <cellStyle name="Header2 2 2 4 5 2 3" xfId="19831"/>
    <cellStyle name="Header2 2 2 4 5 2 3 2" xfId="31648"/>
    <cellStyle name="Header2 2 2 4 5 2 3 2 2" xfId="41647"/>
    <cellStyle name="Header2 2 2 4 5 2 3 3" xfId="27306"/>
    <cellStyle name="Header2 2 2 4 5 2 3 4" xfId="36496"/>
    <cellStyle name="Header2 2 2 4 5 2 4" xfId="17950"/>
    <cellStyle name="Header2 2 2 4 5 2 4 2" xfId="29767"/>
    <cellStyle name="Header2 2 2 4 5 2 4 2 2" xfId="39766"/>
    <cellStyle name="Header2 2 2 4 5 2 4 3" xfId="25525"/>
    <cellStyle name="Header2 2 2 4 5 2 4 4" xfId="34615"/>
    <cellStyle name="Header2 2 2 4 5 2 5" xfId="20640"/>
    <cellStyle name="Header2 2 2 4 5 2 5 2" xfId="32457"/>
    <cellStyle name="Header2 2 2 4 5 2 5 2 2" xfId="42456"/>
    <cellStyle name="Header2 2 2 4 5 2 5 3" xfId="37305"/>
    <cellStyle name="Header2 2 2 4 5 2 6" xfId="23446"/>
    <cellStyle name="Header2 2 2 4 5 2 6 2" xfId="21912"/>
    <cellStyle name="Header2 2 2 4 5 2 7" xfId="23076"/>
    <cellStyle name="Header2 2 2 4 5 2 7 2" xfId="22056"/>
    <cellStyle name="Header2 2 2 4 5 2 8" xfId="22358"/>
    <cellStyle name="Header2 2 2 4 5 3" xfId="16149"/>
    <cellStyle name="Header2 2 2 4 5 3 2" xfId="19537"/>
    <cellStyle name="Header2 2 2 4 5 3 2 2" xfId="31354"/>
    <cellStyle name="Header2 2 2 4 5 3 2 2 2" xfId="41353"/>
    <cellStyle name="Header2 2 2 4 5 3 2 3" xfId="27012"/>
    <cellStyle name="Header2 2 2 4 5 3 2 4" xfId="36202"/>
    <cellStyle name="Header2 2 2 4 5 3 3" xfId="20143"/>
    <cellStyle name="Header2 2 2 4 5 3 3 2" xfId="31960"/>
    <cellStyle name="Header2 2 2 4 5 3 3 2 2" xfId="41959"/>
    <cellStyle name="Header2 2 2 4 5 3 3 3" xfId="27618"/>
    <cellStyle name="Header2 2 2 4 5 3 3 4" xfId="36808"/>
    <cellStyle name="Header2 2 2 4 5 3 4" xfId="17747"/>
    <cellStyle name="Header2 2 2 4 5 3 4 2" xfId="29564"/>
    <cellStyle name="Header2 2 2 4 5 3 4 2 2" xfId="39563"/>
    <cellStyle name="Header2 2 2 4 5 3 4 3" xfId="25322"/>
    <cellStyle name="Header2 2 2 4 5 3 4 4" xfId="34412"/>
    <cellStyle name="Header2 2 2 4 5 3 5" xfId="20952"/>
    <cellStyle name="Header2 2 2 4 5 3 5 2" xfId="32769"/>
    <cellStyle name="Header2 2 2 4 5 3 5 2 2" xfId="42768"/>
    <cellStyle name="Header2 2 2 4 5 3 5 3" xfId="37617"/>
    <cellStyle name="Header2 2 2 4 5 3 6" xfId="27966"/>
    <cellStyle name="Header2 2 2 4 5 3 6 2" xfId="37965"/>
    <cellStyle name="Header2 2 2 4 5 3 7" xfId="22212"/>
    <cellStyle name="Header2 2 2 4 5 4" xfId="15829"/>
    <cellStyle name="Header2 2 2 4 5 4 2" xfId="27646"/>
    <cellStyle name="Header2 2 2 4 5 4 2 2" xfId="37645"/>
    <cellStyle name="Header2 2 2 4 5 4 3" xfId="23707"/>
    <cellStyle name="Header2 2 2 4 5 4 4" xfId="32797"/>
    <cellStyle name="Header2 2 2 4 5 5" xfId="16701"/>
    <cellStyle name="Header2 2 2 4 5 5 2" xfId="28518"/>
    <cellStyle name="Header2 2 2 4 5 5 2 2" xfId="38517"/>
    <cellStyle name="Header2 2 2 4 5 5 3" xfId="24276"/>
    <cellStyle name="Header2 2 2 4 5 5 4" xfId="33366"/>
    <cellStyle name="Header2 2 2 4 5 6" xfId="16431"/>
    <cellStyle name="Header2 2 2 4 5 6 2" xfId="28248"/>
    <cellStyle name="Header2 2 2 4 5 6 2 2" xfId="38247"/>
    <cellStyle name="Header2 2 2 4 5 6 3" xfId="24006"/>
    <cellStyle name="Header2 2 2 4 5 6 4" xfId="33096"/>
    <cellStyle name="Header2 2 2 4 5 7" xfId="17083"/>
    <cellStyle name="Header2 2 2 4 5 7 2" xfId="28900"/>
    <cellStyle name="Header2 2 2 4 5 7 2 2" xfId="38899"/>
    <cellStyle name="Header2 2 2 4 5 7 3" xfId="24658"/>
    <cellStyle name="Header2 2 2 4 5 7 4" xfId="33748"/>
    <cellStyle name="Header2 2 2 4 5 8" xfId="17386"/>
    <cellStyle name="Header2 2 2 4 5 8 2" xfId="29203"/>
    <cellStyle name="Header2 2 2 4 5 8 2 2" xfId="39202"/>
    <cellStyle name="Header2 2 2 4 5 8 3" xfId="24961"/>
    <cellStyle name="Header2 2 2 4 5 8 4" xfId="34051"/>
    <cellStyle name="Header2 2 2 4 5 9" xfId="18549"/>
    <cellStyle name="Header2 2 2 4 5 9 2" xfId="30366"/>
    <cellStyle name="Header2 2 2 4 5 9 2 2" xfId="40365"/>
    <cellStyle name="Header2 2 2 4 5 9 3" xfId="26024"/>
    <cellStyle name="Header2 2 2 4 5 9 4" xfId="35214"/>
    <cellStyle name="Header2 2 2 4 6" xfId="7762"/>
    <cellStyle name="Header2 2 2 4 6 10" xfId="18830"/>
    <cellStyle name="Header2 2 2 4 6 10 2" xfId="30647"/>
    <cellStyle name="Header2 2 2 4 6 10 2 2" xfId="40646"/>
    <cellStyle name="Header2 2 2 4 6 10 3" xfId="26305"/>
    <cellStyle name="Header2 2 2 4 6 10 4" xfId="35495"/>
    <cellStyle name="Header2 2 2 4 6 11" xfId="20241"/>
    <cellStyle name="Header2 2 2 4 6 11 2" xfId="32058"/>
    <cellStyle name="Header2 2 2 4 6 11 2 2" xfId="42057"/>
    <cellStyle name="Header2 2 2 4 6 11 3" xfId="36906"/>
    <cellStyle name="Header2 2 2 4 6 12" xfId="23340"/>
    <cellStyle name="Header2 2 2 4 6 12 2" xfId="21138"/>
    <cellStyle name="Header2 2 2 4 6 13" xfId="22734"/>
    <cellStyle name="Header2 2 2 4 6 2" xfId="15569"/>
    <cellStyle name="Header2 2 2 4 6 2 2" xfId="19224"/>
    <cellStyle name="Header2 2 2 4 6 2 2 2" xfId="31041"/>
    <cellStyle name="Header2 2 2 4 6 2 2 2 2" xfId="41040"/>
    <cellStyle name="Header2 2 2 4 6 2 2 3" xfId="26699"/>
    <cellStyle name="Header2 2 2 4 6 2 2 4" xfId="35889"/>
    <cellStyle name="Header2 2 2 4 6 2 3" xfId="19830"/>
    <cellStyle name="Header2 2 2 4 6 2 3 2" xfId="31647"/>
    <cellStyle name="Header2 2 2 4 6 2 3 2 2" xfId="41646"/>
    <cellStyle name="Header2 2 2 4 6 2 3 3" xfId="27305"/>
    <cellStyle name="Header2 2 2 4 6 2 3 4" xfId="36495"/>
    <cellStyle name="Header2 2 2 4 6 2 4" xfId="17811"/>
    <cellStyle name="Header2 2 2 4 6 2 4 2" xfId="29628"/>
    <cellStyle name="Header2 2 2 4 6 2 4 2 2" xfId="39627"/>
    <cellStyle name="Header2 2 2 4 6 2 4 3" xfId="25386"/>
    <cellStyle name="Header2 2 2 4 6 2 4 4" xfId="34476"/>
    <cellStyle name="Header2 2 2 4 6 2 5" xfId="20639"/>
    <cellStyle name="Header2 2 2 4 6 2 5 2" xfId="32456"/>
    <cellStyle name="Header2 2 2 4 6 2 5 2 2" xfId="42455"/>
    <cellStyle name="Header2 2 2 4 6 2 5 3" xfId="37304"/>
    <cellStyle name="Header2 2 2 4 6 2 6" xfId="23447"/>
    <cellStyle name="Header2 2 2 4 6 2 6 2" xfId="21063"/>
    <cellStyle name="Header2 2 2 4 6 2 7" xfId="22881"/>
    <cellStyle name="Header2 2 2 4 6 2 7 2" xfId="22177"/>
    <cellStyle name="Header2 2 2 4 6 2 8" xfId="21604"/>
    <cellStyle name="Header2 2 2 4 6 3" xfId="16150"/>
    <cellStyle name="Header2 2 2 4 6 3 2" xfId="19506"/>
    <cellStyle name="Header2 2 2 4 6 3 2 2" xfId="31323"/>
    <cellStyle name="Header2 2 2 4 6 3 2 2 2" xfId="41322"/>
    <cellStyle name="Header2 2 2 4 6 3 2 3" xfId="26981"/>
    <cellStyle name="Header2 2 2 4 6 3 2 4" xfId="36171"/>
    <cellStyle name="Header2 2 2 4 6 3 3" xfId="20112"/>
    <cellStyle name="Header2 2 2 4 6 3 3 2" xfId="31929"/>
    <cellStyle name="Header2 2 2 4 6 3 3 2 2" xfId="41928"/>
    <cellStyle name="Header2 2 2 4 6 3 3 3" xfId="27587"/>
    <cellStyle name="Header2 2 2 4 6 3 3 4" xfId="36777"/>
    <cellStyle name="Header2 2 2 4 6 3 4" xfId="18047"/>
    <cellStyle name="Header2 2 2 4 6 3 4 2" xfId="29864"/>
    <cellStyle name="Header2 2 2 4 6 3 4 2 2" xfId="39863"/>
    <cellStyle name="Header2 2 2 4 6 3 4 3" xfId="25622"/>
    <cellStyle name="Header2 2 2 4 6 3 4 4" xfId="34712"/>
    <cellStyle name="Header2 2 2 4 6 3 5" xfId="20921"/>
    <cellStyle name="Header2 2 2 4 6 3 5 2" xfId="32738"/>
    <cellStyle name="Header2 2 2 4 6 3 5 2 2" xfId="42737"/>
    <cellStyle name="Header2 2 2 4 6 3 5 3" xfId="37586"/>
    <cellStyle name="Header2 2 2 4 6 3 6" xfId="27967"/>
    <cellStyle name="Header2 2 2 4 6 3 6 2" xfId="37966"/>
    <cellStyle name="Header2 2 2 4 6 3 7" xfId="22221"/>
    <cellStyle name="Header2 2 2 4 6 4" xfId="15880"/>
    <cellStyle name="Header2 2 2 4 6 4 2" xfId="27697"/>
    <cellStyle name="Header2 2 2 4 6 4 2 2" xfId="37696"/>
    <cellStyle name="Header2 2 2 4 6 4 3" xfId="23758"/>
    <cellStyle name="Header2 2 2 4 6 4 4" xfId="32848"/>
    <cellStyle name="Header2 2 2 4 6 5" xfId="16700"/>
    <cellStyle name="Header2 2 2 4 6 5 2" xfId="28517"/>
    <cellStyle name="Header2 2 2 4 6 5 2 2" xfId="38516"/>
    <cellStyle name="Header2 2 2 4 6 5 3" xfId="24275"/>
    <cellStyle name="Header2 2 2 4 6 5 4" xfId="33365"/>
    <cellStyle name="Header2 2 2 4 6 6" xfId="16982"/>
    <cellStyle name="Header2 2 2 4 6 6 2" xfId="28799"/>
    <cellStyle name="Header2 2 2 4 6 6 2 2" xfId="38798"/>
    <cellStyle name="Header2 2 2 4 6 6 3" xfId="24557"/>
    <cellStyle name="Header2 2 2 4 6 6 4" xfId="33647"/>
    <cellStyle name="Header2 2 2 4 6 7" xfId="17084"/>
    <cellStyle name="Header2 2 2 4 6 7 2" xfId="28901"/>
    <cellStyle name="Header2 2 2 4 6 7 2 2" xfId="38900"/>
    <cellStyle name="Header2 2 2 4 6 7 3" xfId="24659"/>
    <cellStyle name="Header2 2 2 4 6 7 4" xfId="33749"/>
    <cellStyle name="Header2 2 2 4 6 8" xfId="17387"/>
    <cellStyle name="Header2 2 2 4 6 8 2" xfId="29204"/>
    <cellStyle name="Header2 2 2 4 6 8 2 2" xfId="39203"/>
    <cellStyle name="Header2 2 2 4 6 8 3" xfId="24962"/>
    <cellStyle name="Header2 2 2 4 6 8 4" xfId="34052"/>
    <cellStyle name="Header2 2 2 4 6 9" xfId="18548"/>
    <cellStyle name="Header2 2 2 4 6 9 2" xfId="30365"/>
    <cellStyle name="Header2 2 2 4 6 9 2 2" xfId="40364"/>
    <cellStyle name="Header2 2 2 4 6 9 3" xfId="26023"/>
    <cellStyle name="Header2 2 2 4 6 9 4" xfId="35213"/>
    <cellStyle name="Header2 2 2 4 7" xfId="15558"/>
    <cellStyle name="Header2 2 2 4 7 2" xfId="19235"/>
    <cellStyle name="Header2 2 2 4 7 2 2" xfId="31052"/>
    <cellStyle name="Header2 2 2 4 7 2 2 2" xfId="41051"/>
    <cellStyle name="Header2 2 2 4 7 2 3" xfId="26710"/>
    <cellStyle name="Header2 2 2 4 7 2 4" xfId="35900"/>
    <cellStyle name="Header2 2 2 4 7 3" xfId="19841"/>
    <cellStyle name="Header2 2 2 4 7 3 2" xfId="31658"/>
    <cellStyle name="Header2 2 2 4 7 3 2 2" xfId="41657"/>
    <cellStyle name="Header2 2 2 4 7 3 3" xfId="27316"/>
    <cellStyle name="Header2 2 2 4 7 3 4" xfId="36506"/>
    <cellStyle name="Header2 2 2 4 7 4" xfId="17681"/>
    <cellStyle name="Header2 2 2 4 7 4 2" xfId="29498"/>
    <cellStyle name="Header2 2 2 4 7 4 2 2" xfId="39497"/>
    <cellStyle name="Header2 2 2 4 7 4 3" xfId="25256"/>
    <cellStyle name="Header2 2 2 4 7 4 4" xfId="34346"/>
    <cellStyle name="Header2 2 2 4 7 5" xfId="20650"/>
    <cellStyle name="Header2 2 2 4 7 5 2" xfId="32467"/>
    <cellStyle name="Header2 2 2 4 7 5 2 2" xfId="42466"/>
    <cellStyle name="Header2 2 2 4 7 5 3" xfId="37315"/>
    <cellStyle name="Header2 2 2 4 7 6" xfId="23436"/>
    <cellStyle name="Header2 2 2 4 7 6 2" xfId="21071"/>
    <cellStyle name="Header2 2 2 4 7 7" xfId="22889"/>
    <cellStyle name="Header2 2 2 4 7 7 2" xfId="22175"/>
    <cellStyle name="Header2 2 2 4 7 8" xfId="22351"/>
    <cellStyle name="Header2 2 2 4 8" xfId="16139"/>
    <cellStyle name="Header2 2 2 4 8 2" xfId="18962"/>
    <cellStyle name="Header2 2 2 4 8 2 2" xfId="30779"/>
    <cellStyle name="Header2 2 2 4 8 2 2 2" xfId="40778"/>
    <cellStyle name="Header2 2 2 4 8 2 3" xfId="26437"/>
    <cellStyle name="Header2 2 2 4 8 2 4" xfId="35627"/>
    <cellStyle name="Header2 2 2 4 8 3" xfId="19568"/>
    <cellStyle name="Header2 2 2 4 8 3 2" xfId="31385"/>
    <cellStyle name="Header2 2 2 4 8 3 2 2" xfId="41384"/>
    <cellStyle name="Header2 2 2 4 8 3 3" xfId="27043"/>
    <cellStyle name="Header2 2 2 4 8 3 4" xfId="36233"/>
    <cellStyle name="Header2 2 2 4 8 4" xfId="17737"/>
    <cellStyle name="Header2 2 2 4 8 4 2" xfId="29554"/>
    <cellStyle name="Header2 2 2 4 8 4 2 2" xfId="39553"/>
    <cellStyle name="Header2 2 2 4 8 4 3" xfId="25312"/>
    <cellStyle name="Header2 2 2 4 8 4 4" xfId="34402"/>
    <cellStyle name="Header2 2 2 4 8 5" xfId="20377"/>
    <cellStyle name="Header2 2 2 4 8 5 2" xfId="32194"/>
    <cellStyle name="Header2 2 2 4 8 5 2 2" xfId="42193"/>
    <cellStyle name="Header2 2 2 4 8 5 3" xfId="37042"/>
    <cellStyle name="Header2 2 2 4 8 6" xfId="27956"/>
    <cellStyle name="Header2 2 2 4 8 6 2" xfId="37955"/>
    <cellStyle name="Header2 2 2 4 8 7" xfId="21742"/>
    <cellStyle name="Header2 2 2 4 9" xfId="16412"/>
    <cellStyle name="Header2 2 2 4 9 2" xfId="28229"/>
    <cellStyle name="Header2 2 2 4 9 2 2" xfId="38228"/>
    <cellStyle name="Header2 2 2 4 9 3" xfId="23987"/>
    <cellStyle name="Header2 2 2 4 9 4" xfId="33077"/>
    <cellStyle name="Header2 2 2 5" xfId="7763"/>
    <cellStyle name="Header2 2 2 5 10" xfId="16699"/>
    <cellStyle name="Header2 2 2 5 10 2" xfId="28516"/>
    <cellStyle name="Header2 2 2 5 10 2 2" xfId="38515"/>
    <cellStyle name="Header2 2 2 5 10 3" xfId="24274"/>
    <cellStyle name="Header2 2 2 5 10 4" xfId="33364"/>
    <cellStyle name="Header2 2 2 5 11" xfId="16981"/>
    <cellStyle name="Header2 2 2 5 11 2" xfId="28798"/>
    <cellStyle name="Header2 2 2 5 11 2 2" xfId="38797"/>
    <cellStyle name="Header2 2 2 5 11 3" xfId="24556"/>
    <cellStyle name="Header2 2 2 5 11 4" xfId="33646"/>
    <cellStyle name="Header2 2 2 5 12" xfId="17085"/>
    <cellStyle name="Header2 2 2 5 12 2" xfId="28902"/>
    <cellStyle name="Header2 2 2 5 12 2 2" xfId="38901"/>
    <cellStyle name="Header2 2 2 5 12 3" xfId="24660"/>
    <cellStyle name="Header2 2 2 5 12 4" xfId="33750"/>
    <cellStyle name="Header2 2 2 5 13" xfId="17388"/>
    <cellStyle name="Header2 2 2 5 13 2" xfId="29205"/>
    <cellStyle name="Header2 2 2 5 13 2 2" xfId="39204"/>
    <cellStyle name="Header2 2 2 5 13 3" xfId="24963"/>
    <cellStyle name="Header2 2 2 5 13 4" xfId="34053"/>
    <cellStyle name="Header2 2 2 5 14" xfId="18547"/>
    <cellStyle name="Header2 2 2 5 14 2" xfId="30364"/>
    <cellStyle name="Header2 2 2 5 14 2 2" xfId="40363"/>
    <cellStyle name="Header2 2 2 5 14 3" xfId="26022"/>
    <cellStyle name="Header2 2 2 5 14 4" xfId="35212"/>
    <cellStyle name="Header2 2 2 5 15" xfId="18829"/>
    <cellStyle name="Header2 2 2 5 15 2" xfId="30646"/>
    <cellStyle name="Header2 2 2 5 15 2 2" xfId="40645"/>
    <cellStyle name="Header2 2 2 5 15 3" xfId="26304"/>
    <cellStyle name="Header2 2 2 5 15 4" xfId="35494"/>
    <cellStyle name="Header2 2 2 5 16" xfId="20339"/>
    <cellStyle name="Header2 2 2 5 16 2" xfId="32156"/>
    <cellStyle name="Header2 2 2 5 16 2 2" xfId="42155"/>
    <cellStyle name="Header2 2 2 5 16 3" xfId="37004"/>
    <cellStyle name="Header2 2 2 5 17" xfId="23339"/>
    <cellStyle name="Header2 2 2 5 17 2" xfId="21139"/>
    <cellStyle name="Header2 2 2 5 18" xfId="22733"/>
    <cellStyle name="Header2 2 2 5 2" xfId="7764"/>
    <cellStyle name="Header2 2 2 5 2 10" xfId="17086"/>
    <cellStyle name="Header2 2 2 5 2 10 2" xfId="28903"/>
    <cellStyle name="Header2 2 2 5 2 10 2 2" xfId="38902"/>
    <cellStyle name="Header2 2 2 5 2 10 3" xfId="24661"/>
    <cellStyle name="Header2 2 2 5 2 10 4" xfId="33751"/>
    <cellStyle name="Header2 2 2 5 2 11" xfId="17389"/>
    <cellStyle name="Header2 2 2 5 2 11 2" xfId="29206"/>
    <cellStyle name="Header2 2 2 5 2 11 2 2" xfId="39205"/>
    <cellStyle name="Header2 2 2 5 2 11 3" xfId="24964"/>
    <cellStyle name="Header2 2 2 5 2 11 4" xfId="34054"/>
    <cellStyle name="Header2 2 2 5 2 12" xfId="18546"/>
    <cellStyle name="Header2 2 2 5 2 12 2" xfId="30363"/>
    <cellStyle name="Header2 2 2 5 2 12 2 2" xfId="40362"/>
    <cellStyle name="Header2 2 2 5 2 12 3" xfId="26021"/>
    <cellStyle name="Header2 2 2 5 2 12 4" xfId="35211"/>
    <cellStyle name="Header2 2 2 5 2 13" xfId="18828"/>
    <cellStyle name="Header2 2 2 5 2 13 2" xfId="30645"/>
    <cellStyle name="Header2 2 2 5 2 13 2 2" xfId="40644"/>
    <cellStyle name="Header2 2 2 5 2 13 3" xfId="26303"/>
    <cellStyle name="Header2 2 2 5 2 13 4" xfId="35493"/>
    <cellStyle name="Header2 2 2 5 2 14" xfId="20244"/>
    <cellStyle name="Header2 2 2 5 2 14 2" xfId="32061"/>
    <cellStyle name="Header2 2 2 5 2 14 2 2" xfId="42060"/>
    <cellStyle name="Header2 2 2 5 2 14 3" xfId="36909"/>
    <cellStyle name="Header2 2 2 5 2 15" xfId="23338"/>
    <cellStyle name="Header2 2 2 5 2 15 2" xfId="21140"/>
    <cellStyle name="Header2 2 2 5 2 16" xfId="22732"/>
    <cellStyle name="Header2 2 2 5 2 2" xfId="7765"/>
    <cellStyle name="Header2 2 2 5 2 2 10" xfId="17858"/>
    <cellStyle name="Header2 2 2 5 2 2 10 2" xfId="29675"/>
    <cellStyle name="Header2 2 2 5 2 2 10 2 2" xfId="39674"/>
    <cellStyle name="Header2 2 2 5 2 2 10 3" xfId="25433"/>
    <cellStyle name="Header2 2 2 5 2 2 10 4" xfId="34523"/>
    <cellStyle name="Header2 2 2 5 2 2 11" xfId="20361"/>
    <cellStyle name="Header2 2 2 5 2 2 11 2" xfId="32178"/>
    <cellStyle name="Header2 2 2 5 2 2 11 2 2" xfId="42177"/>
    <cellStyle name="Header2 2 2 5 2 2 11 3" xfId="37026"/>
    <cellStyle name="Header2 2 2 5 2 2 12" xfId="23337"/>
    <cellStyle name="Header2 2 2 5 2 2 12 2" xfId="21944"/>
    <cellStyle name="Header2 2 2 5 2 2 13" xfId="22731"/>
    <cellStyle name="Header2 2 2 5 2 2 2" xfId="15572"/>
    <cellStyle name="Header2 2 2 5 2 2 2 2" xfId="19221"/>
    <cellStyle name="Header2 2 2 5 2 2 2 2 2" xfId="31038"/>
    <cellStyle name="Header2 2 2 5 2 2 2 2 2 2" xfId="41037"/>
    <cellStyle name="Header2 2 2 5 2 2 2 2 3" xfId="26696"/>
    <cellStyle name="Header2 2 2 5 2 2 2 2 4" xfId="35886"/>
    <cellStyle name="Header2 2 2 5 2 2 2 3" xfId="19827"/>
    <cellStyle name="Header2 2 2 5 2 2 2 3 2" xfId="31644"/>
    <cellStyle name="Header2 2 2 5 2 2 2 3 2 2" xfId="41643"/>
    <cellStyle name="Header2 2 2 5 2 2 2 3 3" xfId="27302"/>
    <cellStyle name="Header2 2 2 5 2 2 2 3 4" xfId="36492"/>
    <cellStyle name="Header2 2 2 5 2 2 2 4" xfId="18134"/>
    <cellStyle name="Header2 2 2 5 2 2 2 4 2" xfId="29951"/>
    <cellStyle name="Header2 2 2 5 2 2 2 4 2 2" xfId="39950"/>
    <cellStyle name="Header2 2 2 5 2 2 2 4 3" xfId="25709"/>
    <cellStyle name="Header2 2 2 5 2 2 2 4 4" xfId="34799"/>
    <cellStyle name="Header2 2 2 5 2 2 2 5" xfId="20636"/>
    <cellStyle name="Header2 2 2 5 2 2 2 5 2" xfId="32453"/>
    <cellStyle name="Header2 2 2 5 2 2 2 5 2 2" xfId="42452"/>
    <cellStyle name="Header2 2 2 5 2 2 2 5 3" xfId="37301"/>
    <cellStyle name="Header2 2 2 5 2 2 2 6" xfId="23450"/>
    <cellStyle name="Header2 2 2 5 2 2 2 6 2" xfId="21911"/>
    <cellStyle name="Header2 2 2 5 2 2 2 7" xfId="23075"/>
    <cellStyle name="Header2 2 2 5 2 2 2 7 2" xfId="21289"/>
    <cellStyle name="Header2 2 2 5 2 2 2 8" xfId="21606"/>
    <cellStyle name="Header2 2 2 5 2 2 3" xfId="16153"/>
    <cellStyle name="Header2 2 2 5 2 2 3 2" xfId="18957"/>
    <cellStyle name="Header2 2 2 5 2 2 3 2 2" xfId="30774"/>
    <cellStyle name="Header2 2 2 5 2 2 3 2 2 2" xfId="40773"/>
    <cellStyle name="Header2 2 2 5 2 2 3 2 3" xfId="26432"/>
    <cellStyle name="Header2 2 2 5 2 2 3 2 4" xfId="35622"/>
    <cellStyle name="Header2 2 2 5 2 2 3 3" xfId="19563"/>
    <cellStyle name="Header2 2 2 5 2 2 3 3 2" xfId="31380"/>
    <cellStyle name="Header2 2 2 5 2 2 3 3 2 2" xfId="41379"/>
    <cellStyle name="Header2 2 2 5 2 2 3 3 3" xfId="27038"/>
    <cellStyle name="Header2 2 2 5 2 2 3 3 4" xfId="36228"/>
    <cellStyle name="Header2 2 2 5 2 2 3 4" xfId="17843"/>
    <cellStyle name="Header2 2 2 5 2 2 3 4 2" xfId="29660"/>
    <cellStyle name="Header2 2 2 5 2 2 3 4 2 2" xfId="39659"/>
    <cellStyle name="Header2 2 2 5 2 2 3 4 3" xfId="25418"/>
    <cellStyle name="Header2 2 2 5 2 2 3 4 4" xfId="34508"/>
    <cellStyle name="Header2 2 2 5 2 2 3 5" xfId="20372"/>
    <cellStyle name="Header2 2 2 5 2 2 3 5 2" xfId="32189"/>
    <cellStyle name="Header2 2 2 5 2 2 3 5 2 2" xfId="42188"/>
    <cellStyle name="Header2 2 2 5 2 2 3 5 3" xfId="37037"/>
    <cellStyle name="Header2 2 2 5 2 2 3 6" xfId="27970"/>
    <cellStyle name="Header2 2 2 5 2 2 3 6 2" xfId="37969"/>
    <cellStyle name="Header2 2 2 5 2 2 3 7" xfId="21747"/>
    <cellStyle name="Header2 2 2 5 2 2 4" xfId="16416"/>
    <cellStyle name="Header2 2 2 5 2 2 4 2" xfId="28233"/>
    <cellStyle name="Header2 2 2 5 2 2 4 2 2" xfId="38232"/>
    <cellStyle name="Header2 2 2 5 2 2 4 3" xfId="23991"/>
    <cellStyle name="Header2 2 2 5 2 2 4 4" xfId="33081"/>
    <cellStyle name="Header2 2 2 5 2 2 5" xfId="16697"/>
    <cellStyle name="Header2 2 2 5 2 2 5 2" xfId="28514"/>
    <cellStyle name="Header2 2 2 5 2 2 5 2 2" xfId="38513"/>
    <cellStyle name="Header2 2 2 5 2 2 5 3" xfId="24272"/>
    <cellStyle name="Header2 2 2 5 2 2 5 4" xfId="33362"/>
    <cellStyle name="Header2 2 2 5 2 2 6" xfId="16430"/>
    <cellStyle name="Header2 2 2 5 2 2 6 2" xfId="28247"/>
    <cellStyle name="Header2 2 2 5 2 2 6 2 2" xfId="38246"/>
    <cellStyle name="Header2 2 2 5 2 2 6 3" xfId="24005"/>
    <cellStyle name="Header2 2 2 5 2 2 6 4" xfId="33095"/>
    <cellStyle name="Header2 2 2 5 2 2 7" xfId="17087"/>
    <cellStyle name="Header2 2 2 5 2 2 7 2" xfId="28904"/>
    <cellStyle name="Header2 2 2 5 2 2 7 2 2" xfId="38903"/>
    <cellStyle name="Header2 2 2 5 2 2 7 3" xfId="24662"/>
    <cellStyle name="Header2 2 2 5 2 2 7 4" xfId="33752"/>
    <cellStyle name="Header2 2 2 5 2 2 8" xfId="17390"/>
    <cellStyle name="Header2 2 2 5 2 2 8 2" xfId="29207"/>
    <cellStyle name="Header2 2 2 5 2 2 8 2 2" xfId="39206"/>
    <cellStyle name="Header2 2 2 5 2 2 8 3" xfId="24965"/>
    <cellStyle name="Header2 2 2 5 2 2 8 4" xfId="34055"/>
    <cellStyle name="Header2 2 2 5 2 2 9" xfId="18545"/>
    <cellStyle name="Header2 2 2 5 2 2 9 2" xfId="30362"/>
    <cellStyle name="Header2 2 2 5 2 2 9 2 2" xfId="40361"/>
    <cellStyle name="Header2 2 2 5 2 2 9 3" xfId="26020"/>
    <cellStyle name="Header2 2 2 5 2 2 9 4" xfId="35210"/>
    <cellStyle name="Header2 2 2 5 2 3" xfId="7766"/>
    <cellStyle name="Header2 2 2 5 2 3 10" xfId="18827"/>
    <cellStyle name="Header2 2 2 5 2 3 10 2" xfId="30644"/>
    <cellStyle name="Header2 2 2 5 2 3 10 2 2" xfId="40643"/>
    <cellStyle name="Header2 2 2 5 2 3 10 3" xfId="26302"/>
    <cellStyle name="Header2 2 2 5 2 3 10 4" xfId="35492"/>
    <cellStyle name="Header2 2 2 5 2 3 11" xfId="18219"/>
    <cellStyle name="Header2 2 2 5 2 3 11 2" xfId="30036"/>
    <cellStyle name="Header2 2 2 5 2 3 11 2 2" xfId="40035"/>
    <cellStyle name="Header2 2 2 5 2 3 11 3" xfId="34884"/>
    <cellStyle name="Header2 2 2 5 2 3 12" xfId="23336"/>
    <cellStyle name="Header2 2 2 5 2 3 12 2" xfId="21141"/>
    <cellStyle name="Header2 2 2 5 2 3 13" xfId="22730"/>
    <cellStyle name="Header2 2 2 5 2 3 2" xfId="15573"/>
    <cellStyle name="Header2 2 2 5 2 3 2 2" xfId="19220"/>
    <cellStyle name="Header2 2 2 5 2 3 2 2 2" xfId="31037"/>
    <cellStyle name="Header2 2 2 5 2 3 2 2 2 2" xfId="41036"/>
    <cellStyle name="Header2 2 2 5 2 3 2 2 3" xfId="26695"/>
    <cellStyle name="Header2 2 2 5 2 3 2 2 4" xfId="35885"/>
    <cellStyle name="Header2 2 2 5 2 3 2 3" xfId="19826"/>
    <cellStyle name="Header2 2 2 5 2 3 2 3 2" xfId="31643"/>
    <cellStyle name="Header2 2 2 5 2 3 2 3 2 2" xfId="41642"/>
    <cellStyle name="Header2 2 2 5 2 3 2 3 3" xfId="27301"/>
    <cellStyle name="Header2 2 2 5 2 3 2 3 4" xfId="36491"/>
    <cellStyle name="Header2 2 2 5 2 3 2 4" xfId="17813"/>
    <cellStyle name="Header2 2 2 5 2 3 2 4 2" xfId="29630"/>
    <cellStyle name="Header2 2 2 5 2 3 2 4 2 2" xfId="39629"/>
    <cellStyle name="Header2 2 2 5 2 3 2 4 3" xfId="25388"/>
    <cellStyle name="Header2 2 2 5 2 3 2 4 4" xfId="34478"/>
    <cellStyle name="Header2 2 2 5 2 3 2 5" xfId="20635"/>
    <cellStyle name="Header2 2 2 5 2 3 2 5 2" xfId="32452"/>
    <cellStyle name="Header2 2 2 5 2 3 2 5 2 2" xfId="42451"/>
    <cellStyle name="Header2 2 2 5 2 3 2 5 3" xfId="37300"/>
    <cellStyle name="Header2 2 2 5 2 3 2 6" xfId="23451"/>
    <cellStyle name="Header2 2 2 5 2 3 2 6 2" xfId="21060"/>
    <cellStyle name="Header2 2 2 5 2 3 2 7" xfId="22878"/>
    <cellStyle name="Header2 2 2 5 2 3 2 7 2" xfId="21365"/>
    <cellStyle name="Header2 2 2 5 2 3 2 8" xfId="21607"/>
    <cellStyle name="Header2 2 2 5 2 3 3" xfId="16154"/>
    <cellStyle name="Header2 2 2 5 2 3 3 2" xfId="19503"/>
    <cellStyle name="Header2 2 2 5 2 3 3 2 2" xfId="31320"/>
    <cellStyle name="Header2 2 2 5 2 3 3 2 2 2" xfId="41319"/>
    <cellStyle name="Header2 2 2 5 2 3 3 2 3" xfId="26978"/>
    <cellStyle name="Header2 2 2 5 2 3 3 2 4" xfId="36168"/>
    <cellStyle name="Header2 2 2 5 2 3 3 3" xfId="20109"/>
    <cellStyle name="Header2 2 2 5 2 3 3 3 2" xfId="31926"/>
    <cellStyle name="Header2 2 2 5 2 3 3 3 2 2" xfId="41925"/>
    <cellStyle name="Header2 2 2 5 2 3 3 3 3" xfId="27584"/>
    <cellStyle name="Header2 2 2 5 2 3 3 3 4" xfId="36774"/>
    <cellStyle name="Header2 2 2 5 2 3 3 4" xfId="17755"/>
    <cellStyle name="Header2 2 2 5 2 3 3 4 2" xfId="29572"/>
    <cellStyle name="Header2 2 2 5 2 3 3 4 2 2" xfId="39571"/>
    <cellStyle name="Header2 2 2 5 2 3 3 4 3" xfId="25330"/>
    <cellStyle name="Header2 2 2 5 2 3 3 4 4" xfId="34420"/>
    <cellStyle name="Header2 2 2 5 2 3 3 5" xfId="20918"/>
    <cellStyle name="Header2 2 2 5 2 3 3 5 2" xfId="32735"/>
    <cellStyle name="Header2 2 2 5 2 3 3 5 2 2" xfId="42734"/>
    <cellStyle name="Header2 2 2 5 2 3 3 5 3" xfId="37583"/>
    <cellStyle name="Header2 2 2 5 2 3 3 6" xfId="27971"/>
    <cellStyle name="Header2 2 2 5 2 3 3 6 2" xfId="37970"/>
    <cellStyle name="Header2 2 2 5 2 3 3 7" xfId="21463"/>
    <cellStyle name="Header2 2 2 5 2 3 4" xfId="15883"/>
    <cellStyle name="Header2 2 2 5 2 3 4 2" xfId="27700"/>
    <cellStyle name="Header2 2 2 5 2 3 4 2 2" xfId="37699"/>
    <cellStyle name="Header2 2 2 5 2 3 4 3" xfId="23761"/>
    <cellStyle name="Header2 2 2 5 2 3 4 4" xfId="32851"/>
    <cellStyle name="Header2 2 2 5 2 3 5" xfId="16696"/>
    <cellStyle name="Header2 2 2 5 2 3 5 2" xfId="28513"/>
    <cellStyle name="Header2 2 2 5 2 3 5 2 2" xfId="38512"/>
    <cellStyle name="Header2 2 2 5 2 3 5 3" xfId="24271"/>
    <cellStyle name="Header2 2 2 5 2 3 5 4" xfId="33361"/>
    <cellStyle name="Header2 2 2 5 2 3 6" xfId="16979"/>
    <cellStyle name="Header2 2 2 5 2 3 6 2" xfId="28796"/>
    <cellStyle name="Header2 2 2 5 2 3 6 2 2" xfId="38795"/>
    <cellStyle name="Header2 2 2 5 2 3 6 3" xfId="24554"/>
    <cellStyle name="Header2 2 2 5 2 3 6 4" xfId="33644"/>
    <cellStyle name="Header2 2 2 5 2 3 7" xfId="17088"/>
    <cellStyle name="Header2 2 2 5 2 3 7 2" xfId="28905"/>
    <cellStyle name="Header2 2 2 5 2 3 7 2 2" xfId="38904"/>
    <cellStyle name="Header2 2 2 5 2 3 7 3" xfId="24663"/>
    <cellStyle name="Header2 2 2 5 2 3 7 4" xfId="33753"/>
    <cellStyle name="Header2 2 2 5 2 3 8" xfId="17391"/>
    <cellStyle name="Header2 2 2 5 2 3 8 2" xfId="29208"/>
    <cellStyle name="Header2 2 2 5 2 3 8 2 2" xfId="39207"/>
    <cellStyle name="Header2 2 2 5 2 3 8 3" xfId="24966"/>
    <cellStyle name="Header2 2 2 5 2 3 8 4" xfId="34056"/>
    <cellStyle name="Header2 2 2 5 2 3 9" xfId="18544"/>
    <cellStyle name="Header2 2 2 5 2 3 9 2" xfId="30361"/>
    <cellStyle name="Header2 2 2 5 2 3 9 2 2" xfId="40360"/>
    <cellStyle name="Header2 2 2 5 2 3 9 3" xfId="26019"/>
    <cellStyle name="Header2 2 2 5 2 3 9 4" xfId="35209"/>
    <cellStyle name="Header2 2 2 5 2 4" xfId="7767"/>
    <cellStyle name="Header2 2 2 5 2 4 10" xfId="18826"/>
    <cellStyle name="Header2 2 2 5 2 4 10 2" xfId="30643"/>
    <cellStyle name="Header2 2 2 5 2 4 10 2 2" xfId="40642"/>
    <cellStyle name="Header2 2 2 5 2 4 10 3" xfId="26301"/>
    <cellStyle name="Header2 2 2 5 2 4 10 4" xfId="35491"/>
    <cellStyle name="Header2 2 2 5 2 4 11" xfId="20240"/>
    <cellStyle name="Header2 2 2 5 2 4 11 2" xfId="32057"/>
    <cellStyle name="Header2 2 2 5 2 4 11 2 2" xfId="42056"/>
    <cellStyle name="Header2 2 2 5 2 4 11 3" xfId="36905"/>
    <cellStyle name="Header2 2 2 5 2 4 12" xfId="23335"/>
    <cellStyle name="Header2 2 2 5 2 4 12 2" xfId="21142"/>
    <cellStyle name="Header2 2 2 5 2 4 13" xfId="22729"/>
    <cellStyle name="Header2 2 2 5 2 4 2" xfId="15574"/>
    <cellStyle name="Header2 2 2 5 2 4 2 2" xfId="19219"/>
    <cellStyle name="Header2 2 2 5 2 4 2 2 2" xfId="31036"/>
    <cellStyle name="Header2 2 2 5 2 4 2 2 2 2" xfId="41035"/>
    <cellStyle name="Header2 2 2 5 2 4 2 2 3" xfId="26694"/>
    <cellStyle name="Header2 2 2 5 2 4 2 2 4" xfId="35884"/>
    <cellStyle name="Header2 2 2 5 2 4 2 3" xfId="19825"/>
    <cellStyle name="Header2 2 2 5 2 4 2 3 2" xfId="31642"/>
    <cellStyle name="Header2 2 2 5 2 4 2 3 2 2" xfId="41641"/>
    <cellStyle name="Header2 2 2 5 2 4 2 3 3" xfId="27300"/>
    <cellStyle name="Header2 2 2 5 2 4 2 3 4" xfId="36490"/>
    <cellStyle name="Header2 2 2 5 2 4 2 4" xfId="17951"/>
    <cellStyle name="Header2 2 2 5 2 4 2 4 2" xfId="29768"/>
    <cellStyle name="Header2 2 2 5 2 4 2 4 2 2" xfId="39767"/>
    <cellStyle name="Header2 2 2 5 2 4 2 4 3" xfId="25526"/>
    <cellStyle name="Header2 2 2 5 2 4 2 4 4" xfId="34616"/>
    <cellStyle name="Header2 2 2 5 2 4 2 5" xfId="20634"/>
    <cellStyle name="Header2 2 2 5 2 4 2 5 2" xfId="32451"/>
    <cellStyle name="Header2 2 2 5 2 4 2 5 2 2" xfId="42450"/>
    <cellStyle name="Header2 2 2 5 2 4 2 5 3" xfId="37299"/>
    <cellStyle name="Header2 2 2 5 2 4 2 6" xfId="23452"/>
    <cellStyle name="Header2 2 2 5 2 4 2 6 2" xfId="21059"/>
    <cellStyle name="Header2 2 2 5 2 4 2 7" xfId="22877"/>
    <cellStyle name="Header2 2 2 5 2 4 2 7 2" xfId="22178"/>
    <cellStyle name="Header2 2 2 5 2 4 2 8" xfId="22360"/>
    <cellStyle name="Header2 2 2 5 2 4 3" xfId="16155"/>
    <cellStyle name="Header2 2 2 5 2 4 3 2" xfId="19502"/>
    <cellStyle name="Header2 2 2 5 2 4 3 2 2" xfId="31319"/>
    <cellStyle name="Header2 2 2 5 2 4 3 2 2 2" xfId="41318"/>
    <cellStyle name="Header2 2 2 5 2 4 3 2 3" xfId="26977"/>
    <cellStyle name="Header2 2 2 5 2 4 3 2 4" xfId="36167"/>
    <cellStyle name="Header2 2 2 5 2 4 3 3" xfId="20108"/>
    <cellStyle name="Header2 2 2 5 2 4 3 3 2" xfId="31925"/>
    <cellStyle name="Header2 2 2 5 2 4 3 3 2 2" xfId="41924"/>
    <cellStyle name="Header2 2 2 5 2 4 3 3 3" xfId="27583"/>
    <cellStyle name="Header2 2 2 5 2 4 3 3 4" xfId="36773"/>
    <cellStyle name="Header2 2 2 5 2 4 3 4" xfId="17756"/>
    <cellStyle name="Header2 2 2 5 2 4 3 4 2" xfId="29573"/>
    <cellStyle name="Header2 2 2 5 2 4 3 4 2 2" xfId="39572"/>
    <cellStyle name="Header2 2 2 5 2 4 3 4 3" xfId="25331"/>
    <cellStyle name="Header2 2 2 5 2 4 3 4 4" xfId="34421"/>
    <cellStyle name="Header2 2 2 5 2 4 3 5" xfId="20917"/>
    <cellStyle name="Header2 2 2 5 2 4 3 5 2" xfId="32734"/>
    <cellStyle name="Header2 2 2 5 2 4 3 5 2 2" xfId="42733"/>
    <cellStyle name="Header2 2 2 5 2 4 3 5 3" xfId="37582"/>
    <cellStyle name="Header2 2 2 5 2 4 3 6" xfId="27972"/>
    <cellStyle name="Header2 2 2 5 2 4 3 6 2" xfId="37971"/>
    <cellStyle name="Header2 2 2 5 2 4 3 7" xfId="22222"/>
    <cellStyle name="Header2 2 2 5 2 4 4" xfId="15884"/>
    <cellStyle name="Header2 2 2 5 2 4 4 2" xfId="27701"/>
    <cellStyle name="Header2 2 2 5 2 4 4 2 2" xfId="37700"/>
    <cellStyle name="Header2 2 2 5 2 4 4 3" xfId="23762"/>
    <cellStyle name="Header2 2 2 5 2 4 4 4" xfId="32852"/>
    <cellStyle name="Header2 2 2 5 2 4 5" xfId="16695"/>
    <cellStyle name="Header2 2 2 5 2 4 5 2" xfId="28512"/>
    <cellStyle name="Header2 2 2 5 2 4 5 2 2" xfId="38511"/>
    <cellStyle name="Header2 2 2 5 2 4 5 3" xfId="24270"/>
    <cellStyle name="Header2 2 2 5 2 4 5 4" xfId="33360"/>
    <cellStyle name="Header2 2 2 5 2 4 6" xfId="16978"/>
    <cellStyle name="Header2 2 2 5 2 4 6 2" xfId="28795"/>
    <cellStyle name="Header2 2 2 5 2 4 6 2 2" xfId="38794"/>
    <cellStyle name="Header2 2 2 5 2 4 6 3" xfId="24553"/>
    <cellStyle name="Header2 2 2 5 2 4 6 4" xfId="33643"/>
    <cellStyle name="Header2 2 2 5 2 4 7" xfId="17089"/>
    <cellStyle name="Header2 2 2 5 2 4 7 2" xfId="28906"/>
    <cellStyle name="Header2 2 2 5 2 4 7 2 2" xfId="38905"/>
    <cellStyle name="Header2 2 2 5 2 4 7 3" xfId="24664"/>
    <cellStyle name="Header2 2 2 5 2 4 7 4" xfId="33754"/>
    <cellStyle name="Header2 2 2 5 2 4 8" xfId="17392"/>
    <cellStyle name="Header2 2 2 5 2 4 8 2" xfId="29209"/>
    <cellStyle name="Header2 2 2 5 2 4 8 2 2" xfId="39208"/>
    <cellStyle name="Header2 2 2 5 2 4 8 3" xfId="24967"/>
    <cellStyle name="Header2 2 2 5 2 4 8 4" xfId="34057"/>
    <cellStyle name="Header2 2 2 5 2 4 9" xfId="18543"/>
    <cellStyle name="Header2 2 2 5 2 4 9 2" xfId="30360"/>
    <cellStyle name="Header2 2 2 5 2 4 9 2 2" xfId="40359"/>
    <cellStyle name="Header2 2 2 5 2 4 9 3" xfId="26018"/>
    <cellStyle name="Header2 2 2 5 2 4 9 4" xfId="35208"/>
    <cellStyle name="Header2 2 2 5 2 5" xfId="15571"/>
    <cellStyle name="Header2 2 2 5 2 5 2" xfId="19222"/>
    <cellStyle name="Header2 2 2 5 2 5 2 2" xfId="31039"/>
    <cellStyle name="Header2 2 2 5 2 5 2 2 2" xfId="41038"/>
    <cellStyle name="Header2 2 2 5 2 5 2 3" xfId="26697"/>
    <cellStyle name="Header2 2 2 5 2 5 2 4" xfId="35887"/>
    <cellStyle name="Header2 2 2 5 2 5 3" xfId="19828"/>
    <cellStyle name="Header2 2 2 5 2 5 3 2" xfId="31645"/>
    <cellStyle name="Header2 2 2 5 2 5 3 2 2" xfId="41644"/>
    <cellStyle name="Header2 2 2 5 2 5 3 3" xfId="27303"/>
    <cellStyle name="Header2 2 2 5 2 5 3 4" xfId="36493"/>
    <cellStyle name="Header2 2 2 5 2 5 4" xfId="17812"/>
    <cellStyle name="Header2 2 2 5 2 5 4 2" xfId="29629"/>
    <cellStyle name="Header2 2 2 5 2 5 4 2 2" xfId="39628"/>
    <cellStyle name="Header2 2 2 5 2 5 4 3" xfId="25387"/>
    <cellStyle name="Header2 2 2 5 2 5 4 4" xfId="34477"/>
    <cellStyle name="Header2 2 2 5 2 5 5" xfId="20637"/>
    <cellStyle name="Header2 2 2 5 2 5 5 2" xfId="32454"/>
    <cellStyle name="Header2 2 2 5 2 5 5 2 2" xfId="42453"/>
    <cellStyle name="Header2 2 2 5 2 5 5 3" xfId="37302"/>
    <cellStyle name="Header2 2 2 5 2 5 6" xfId="23449"/>
    <cellStyle name="Header2 2 2 5 2 5 6 2" xfId="21061"/>
    <cellStyle name="Header2 2 2 5 2 5 7" xfId="22879"/>
    <cellStyle name="Header2 2 2 5 2 5 7 2" xfId="21364"/>
    <cellStyle name="Header2 2 2 5 2 5 8" xfId="21605"/>
    <cellStyle name="Header2 2 2 5 2 6" xfId="16152"/>
    <cellStyle name="Header2 2 2 5 2 6 2" xfId="19504"/>
    <cellStyle name="Header2 2 2 5 2 6 2 2" xfId="31321"/>
    <cellStyle name="Header2 2 2 5 2 6 2 2 2" xfId="41320"/>
    <cellStyle name="Header2 2 2 5 2 6 2 3" xfId="26979"/>
    <cellStyle name="Header2 2 2 5 2 6 2 4" xfId="36169"/>
    <cellStyle name="Header2 2 2 5 2 6 3" xfId="20110"/>
    <cellStyle name="Header2 2 2 5 2 6 3 2" xfId="31927"/>
    <cellStyle name="Header2 2 2 5 2 6 3 2 2" xfId="41926"/>
    <cellStyle name="Header2 2 2 5 2 6 3 3" xfId="27585"/>
    <cellStyle name="Header2 2 2 5 2 6 3 4" xfId="36775"/>
    <cellStyle name="Header2 2 2 5 2 6 4" xfId="18048"/>
    <cellStyle name="Header2 2 2 5 2 6 4 2" xfId="29865"/>
    <cellStyle name="Header2 2 2 5 2 6 4 2 2" xfId="39864"/>
    <cellStyle name="Header2 2 2 5 2 6 4 3" xfId="25623"/>
    <cellStyle name="Header2 2 2 5 2 6 4 4" xfId="34713"/>
    <cellStyle name="Header2 2 2 5 2 6 5" xfId="20919"/>
    <cellStyle name="Header2 2 2 5 2 6 5 2" xfId="32736"/>
    <cellStyle name="Header2 2 2 5 2 6 5 2 2" xfId="42735"/>
    <cellStyle name="Header2 2 2 5 2 6 5 3" xfId="37584"/>
    <cellStyle name="Header2 2 2 5 2 6 6" xfId="27969"/>
    <cellStyle name="Header2 2 2 5 2 6 6 2" xfId="37968"/>
    <cellStyle name="Header2 2 2 5 2 6 7" xfId="21462"/>
    <cellStyle name="Header2 2 2 5 2 7" xfId="15882"/>
    <cellStyle name="Header2 2 2 5 2 7 2" xfId="27699"/>
    <cellStyle name="Header2 2 2 5 2 7 2 2" xfId="37698"/>
    <cellStyle name="Header2 2 2 5 2 7 3" xfId="23760"/>
    <cellStyle name="Header2 2 2 5 2 7 4" xfId="32850"/>
    <cellStyle name="Header2 2 2 5 2 8" xfId="16698"/>
    <cellStyle name="Header2 2 2 5 2 8 2" xfId="28515"/>
    <cellStyle name="Header2 2 2 5 2 8 2 2" xfId="38514"/>
    <cellStyle name="Header2 2 2 5 2 8 3" xfId="24273"/>
    <cellStyle name="Header2 2 2 5 2 8 4" xfId="33363"/>
    <cellStyle name="Header2 2 2 5 2 9" xfId="16980"/>
    <cellStyle name="Header2 2 2 5 2 9 2" xfId="28797"/>
    <cellStyle name="Header2 2 2 5 2 9 2 2" xfId="38796"/>
    <cellStyle name="Header2 2 2 5 2 9 3" xfId="24555"/>
    <cellStyle name="Header2 2 2 5 2 9 4" xfId="33645"/>
    <cellStyle name="Header2 2 2 5 3" xfId="7768"/>
    <cellStyle name="Header2 2 2 5 3 10" xfId="17090"/>
    <cellStyle name="Header2 2 2 5 3 10 2" xfId="28907"/>
    <cellStyle name="Header2 2 2 5 3 10 2 2" xfId="38906"/>
    <cellStyle name="Header2 2 2 5 3 10 3" xfId="24665"/>
    <cellStyle name="Header2 2 2 5 3 10 4" xfId="33755"/>
    <cellStyle name="Header2 2 2 5 3 11" xfId="17393"/>
    <cellStyle name="Header2 2 2 5 3 11 2" xfId="29210"/>
    <cellStyle name="Header2 2 2 5 3 11 2 2" xfId="39209"/>
    <cellStyle name="Header2 2 2 5 3 11 3" xfId="24968"/>
    <cellStyle name="Header2 2 2 5 3 11 4" xfId="34058"/>
    <cellStyle name="Header2 2 2 5 3 12" xfId="18542"/>
    <cellStyle name="Header2 2 2 5 3 12 2" xfId="30359"/>
    <cellStyle name="Header2 2 2 5 3 12 2 2" xfId="40358"/>
    <cellStyle name="Header2 2 2 5 3 12 3" xfId="26017"/>
    <cellStyle name="Header2 2 2 5 3 12 4" xfId="35207"/>
    <cellStyle name="Header2 2 2 5 3 13" xfId="18825"/>
    <cellStyle name="Header2 2 2 5 3 13 2" xfId="30642"/>
    <cellStyle name="Header2 2 2 5 3 13 2 2" xfId="40641"/>
    <cellStyle name="Header2 2 2 5 3 13 3" xfId="26300"/>
    <cellStyle name="Header2 2 2 5 3 13 4" xfId="35490"/>
    <cellStyle name="Header2 2 2 5 3 14" xfId="20338"/>
    <cellStyle name="Header2 2 2 5 3 14 2" xfId="32155"/>
    <cellStyle name="Header2 2 2 5 3 14 2 2" xfId="42154"/>
    <cellStyle name="Header2 2 2 5 3 14 3" xfId="37003"/>
    <cellStyle name="Header2 2 2 5 3 15" xfId="23334"/>
    <cellStyle name="Header2 2 2 5 3 15 2" xfId="21143"/>
    <cellStyle name="Header2 2 2 5 3 16" xfId="22728"/>
    <cellStyle name="Header2 2 2 5 3 2" xfId="7769"/>
    <cellStyle name="Header2 2 2 5 3 2 10" xfId="18824"/>
    <cellStyle name="Header2 2 2 5 3 2 10 2" xfId="30641"/>
    <cellStyle name="Header2 2 2 5 3 2 10 2 2" xfId="40640"/>
    <cellStyle name="Header2 2 2 5 3 2 10 3" xfId="26299"/>
    <cellStyle name="Header2 2 2 5 3 2 10 4" xfId="35489"/>
    <cellStyle name="Header2 2 2 5 3 2 11" xfId="20249"/>
    <cellStyle name="Header2 2 2 5 3 2 11 2" xfId="32066"/>
    <cellStyle name="Header2 2 2 5 3 2 11 2 2" xfId="42065"/>
    <cellStyle name="Header2 2 2 5 3 2 11 3" xfId="36914"/>
    <cellStyle name="Header2 2 2 5 3 2 12" xfId="23333"/>
    <cellStyle name="Header2 2 2 5 3 2 12 2" xfId="21945"/>
    <cellStyle name="Header2 2 2 5 3 2 13" xfId="22727"/>
    <cellStyle name="Header2 2 2 5 3 2 2" xfId="15576"/>
    <cellStyle name="Header2 2 2 5 3 2 2 2" xfId="19217"/>
    <cellStyle name="Header2 2 2 5 3 2 2 2 2" xfId="31034"/>
    <cellStyle name="Header2 2 2 5 3 2 2 2 2 2" xfId="41033"/>
    <cellStyle name="Header2 2 2 5 3 2 2 2 3" xfId="26692"/>
    <cellStyle name="Header2 2 2 5 3 2 2 2 4" xfId="35882"/>
    <cellStyle name="Header2 2 2 5 3 2 2 3" xfId="19823"/>
    <cellStyle name="Header2 2 2 5 3 2 2 3 2" xfId="31640"/>
    <cellStyle name="Header2 2 2 5 3 2 2 3 2 2" xfId="41639"/>
    <cellStyle name="Header2 2 2 5 3 2 2 3 3" xfId="27298"/>
    <cellStyle name="Header2 2 2 5 3 2 2 3 4" xfId="36488"/>
    <cellStyle name="Header2 2 2 5 3 2 2 4" xfId="17953"/>
    <cellStyle name="Header2 2 2 5 3 2 2 4 2" xfId="29770"/>
    <cellStyle name="Header2 2 2 5 3 2 2 4 2 2" xfId="39769"/>
    <cellStyle name="Header2 2 2 5 3 2 2 4 3" xfId="25528"/>
    <cellStyle name="Header2 2 2 5 3 2 2 4 4" xfId="34618"/>
    <cellStyle name="Header2 2 2 5 3 2 2 5" xfId="20632"/>
    <cellStyle name="Header2 2 2 5 3 2 2 5 2" xfId="32449"/>
    <cellStyle name="Header2 2 2 5 3 2 2 5 2 2" xfId="42448"/>
    <cellStyle name="Header2 2 2 5 3 2 2 5 3" xfId="37297"/>
    <cellStyle name="Header2 2 2 5 3 2 2 6" xfId="23454"/>
    <cellStyle name="Header2 2 2 5 3 2 2 6 2" xfId="21910"/>
    <cellStyle name="Header2 2 2 5 3 2 2 7" xfId="23074"/>
    <cellStyle name="Header2 2 2 5 3 2 2 7 2" xfId="22057"/>
    <cellStyle name="Header2 2 2 5 3 2 2 8" xfId="22361"/>
    <cellStyle name="Header2 2 2 5 3 2 3" xfId="16157"/>
    <cellStyle name="Header2 2 2 5 3 2 3 2" xfId="19500"/>
    <cellStyle name="Header2 2 2 5 3 2 3 2 2" xfId="31317"/>
    <cellStyle name="Header2 2 2 5 3 2 3 2 2 2" xfId="41316"/>
    <cellStyle name="Header2 2 2 5 3 2 3 2 3" xfId="26975"/>
    <cellStyle name="Header2 2 2 5 3 2 3 2 4" xfId="36165"/>
    <cellStyle name="Header2 2 2 5 3 2 3 3" xfId="20106"/>
    <cellStyle name="Header2 2 2 5 3 2 3 3 2" xfId="31923"/>
    <cellStyle name="Header2 2 2 5 3 2 3 3 2 2" xfId="41922"/>
    <cellStyle name="Header2 2 2 5 3 2 3 3 3" xfId="27581"/>
    <cellStyle name="Header2 2 2 5 3 2 3 3 4" xfId="36771"/>
    <cellStyle name="Header2 2 2 5 3 2 3 4" xfId="17644"/>
    <cellStyle name="Header2 2 2 5 3 2 3 4 2" xfId="29461"/>
    <cellStyle name="Header2 2 2 5 3 2 3 4 2 2" xfId="39460"/>
    <cellStyle name="Header2 2 2 5 3 2 3 4 3" xfId="25219"/>
    <cellStyle name="Header2 2 2 5 3 2 3 4 4" xfId="34309"/>
    <cellStyle name="Header2 2 2 5 3 2 3 5" xfId="20915"/>
    <cellStyle name="Header2 2 2 5 3 2 3 5 2" xfId="32732"/>
    <cellStyle name="Header2 2 2 5 3 2 3 5 2 2" xfId="42731"/>
    <cellStyle name="Header2 2 2 5 3 2 3 5 3" xfId="37580"/>
    <cellStyle name="Header2 2 2 5 3 2 3 6" xfId="27974"/>
    <cellStyle name="Header2 2 2 5 3 2 3 6 2" xfId="37973"/>
    <cellStyle name="Header2 2 2 5 3 2 3 7" xfId="22223"/>
    <cellStyle name="Header2 2 2 5 3 2 4" xfId="15885"/>
    <cellStyle name="Header2 2 2 5 3 2 4 2" xfId="27702"/>
    <cellStyle name="Header2 2 2 5 3 2 4 2 2" xfId="37701"/>
    <cellStyle name="Header2 2 2 5 3 2 4 3" xfId="23763"/>
    <cellStyle name="Header2 2 2 5 3 2 4 4" xfId="32853"/>
    <cellStyle name="Header2 2 2 5 3 2 5" xfId="16693"/>
    <cellStyle name="Header2 2 2 5 3 2 5 2" xfId="28510"/>
    <cellStyle name="Header2 2 2 5 3 2 5 2 2" xfId="38509"/>
    <cellStyle name="Header2 2 2 5 3 2 5 3" xfId="24268"/>
    <cellStyle name="Header2 2 2 5 3 2 5 4" xfId="33358"/>
    <cellStyle name="Header2 2 2 5 3 2 6" xfId="16976"/>
    <cellStyle name="Header2 2 2 5 3 2 6 2" xfId="28793"/>
    <cellStyle name="Header2 2 2 5 3 2 6 2 2" xfId="38792"/>
    <cellStyle name="Header2 2 2 5 3 2 6 3" xfId="24551"/>
    <cellStyle name="Header2 2 2 5 3 2 6 4" xfId="33641"/>
    <cellStyle name="Header2 2 2 5 3 2 7" xfId="17091"/>
    <cellStyle name="Header2 2 2 5 3 2 7 2" xfId="28908"/>
    <cellStyle name="Header2 2 2 5 3 2 7 2 2" xfId="38907"/>
    <cellStyle name="Header2 2 2 5 3 2 7 3" xfId="24666"/>
    <cellStyle name="Header2 2 2 5 3 2 7 4" xfId="33756"/>
    <cellStyle name="Header2 2 2 5 3 2 8" xfId="17394"/>
    <cellStyle name="Header2 2 2 5 3 2 8 2" xfId="29211"/>
    <cellStyle name="Header2 2 2 5 3 2 8 2 2" xfId="39210"/>
    <cellStyle name="Header2 2 2 5 3 2 8 3" xfId="24969"/>
    <cellStyle name="Header2 2 2 5 3 2 8 4" xfId="34059"/>
    <cellStyle name="Header2 2 2 5 3 2 9" xfId="18541"/>
    <cellStyle name="Header2 2 2 5 3 2 9 2" xfId="30358"/>
    <cellStyle name="Header2 2 2 5 3 2 9 2 2" xfId="40357"/>
    <cellStyle name="Header2 2 2 5 3 2 9 3" xfId="26016"/>
    <cellStyle name="Header2 2 2 5 3 2 9 4" xfId="35206"/>
    <cellStyle name="Header2 2 2 5 3 3" xfId="7770"/>
    <cellStyle name="Header2 2 2 5 3 3 10" xfId="18823"/>
    <cellStyle name="Header2 2 2 5 3 3 10 2" xfId="30640"/>
    <cellStyle name="Header2 2 2 5 3 3 10 2 2" xfId="40639"/>
    <cellStyle name="Header2 2 2 5 3 3 10 3" xfId="26298"/>
    <cellStyle name="Header2 2 2 5 3 3 10 4" xfId="35488"/>
    <cellStyle name="Header2 2 2 5 3 3 11" xfId="20346"/>
    <cellStyle name="Header2 2 2 5 3 3 11 2" xfId="32163"/>
    <cellStyle name="Header2 2 2 5 3 3 11 2 2" xfId="42162"/>
    <cellStyle name="Header2 2 2 5 3 3 11 3" xfId="37011"/>
    <cellStyle name="Header2 2 2 5 3 3 12" xfId="23332"/>
    <cellStyle name="Header2 2 2 5 3 3 12 2" xfId="21144"/>
    <cellStyle name="Header2 2 2 5 3 3 13" xfId="22726"/>
    <cellStyle name="Header2 2 2 5 3 3 2" xfId="15577"/>
    <cellStyle name="Header2 2 2 5 3 3 2 2" xfId="19216"/>
    <cellStyle name="Header2 2 2 5 3 3 2 2 2" xfId="31033"/>
    <cellStyle name="Header2 2 2 5 3 3 2 2 2 2" xfId="41032"/>
    <cellStyle name="Header2 2 2 5 3 3 2 2 3" xfId="26691"/>
    <cellStyle name="Header2 2 2 5 3 3 2 2 4" xfId="35881"/>
    <cellStyle name="Header2 2 2 5 3 3 2 3" xfId="19822"/>
    <cellStyle name="Header2 2 2 5 3 3 2 3 2" xfId="31639"/>
    <cellStyle name="Header2 2 2 5 3 3 2 3 2 2" xfId="41638"/>
    <cellStyle name="Header2 2 2 5 3 3 2 3 3" xfId="27297"/>
    <cellStyle name="Header2 2 2 5 3 3 2 3 4" xfId="36487"/>
    <cellStyle name="Header2 2 2 5 3 3 2 4" xfId="17686"/>
    <cellStyle name="Header2 2 2 5 3 3 2 4 2" xfId="29503"/>
    <cellStyle name="Header2 2 2 5 3 3 2 4 2 2" xfId="39502"/>
    <cellStyle name="Header2 2 2 5 3 3 2 4 3" xfId="25261"/>
    <cellStyle name="Header2 2 2 5 3 3 2 4 4" xfId="34351"/>
    <cellStyle name="Header2 2 2 5 3 3 2 5" xfId="20631"/>
    <cellStyle name="Header2 2 2 5 3 3 2 5 2" xfId="32448"/>
    <cellStyle name="Header2 2 2 5 3 3 2 5 2 2" xfId="42447"/>
    <cellStyle name="Header2 2 2 5 3 3 2 5 3" xfId="37296"/>
    <cellStyle name="Header2 2 2 5 3 3 2 6" xfId="23455"/>
    <cellStyle name="Header2 2 2 5 3 3 2 6 2" xfId="21057"/>
    <cellStyle name="Header2 2 2 5 3 3 2 7" xfId="22875"/>
    <cellStyle name="Header2 2 2 5 3 3 2 7 2" xfId="21367"/>
    <cellStyle name="Header2 2 2 5 3 3 2 8" xfId="21609"/>
    <cellStyle name="Header2 2 2 5 3 3 3" xfId="16158"/>
    <cellStyle name="Header2 2 2 5 3 3 3 2" xfId="19499"/>
    <cellStyle name="Header2 2 2 5 3 3 3 2 2" xfId="31316"/>
    <cellStyle name="Header2 2 2 5 3 3 3 2 2 2" xfId="41315"/>
    <cellStyle name="Header2 2 2 5 3 3 3 2 3" xfId="26974"/>
    <cellStyle name="Header2 2 2 5 3 3 3 2 4" xfId="36164"/>
    <cellStyle name="Header2 2 2 5 3 3 3 3" xfId="20105"/>
    <cellStyle name="Header2 2 2 5 3 3 3 3 2" xfId="31922"/>
    <cellStyle name="Header2 2 2 5 3 3 3 3 2 2" xfId="41921"/>
    <cellStyle name="Header2 2 2 5 3 3 3 3 3" xfId="27580"/>
    <cellStyle name="Header2 2 2 5 3 3 3 3 4" xfId="36770"/>
    <cellStyle name="Header2 2 2 5 3 3 3 4" xfId="17757"/>
    <cellStyle name="Header2 2 2 5 3 3 3 4 2" xfId="29574"/>
    <cellStyle name="Header2 2 2 5 3 3 3 4 2 2" xfId="39573"/>
    <cellStyle name="Header2 2 2 5 3 3 3 4 3" xfId="25332"/>
    <cellStyle name="Header2 2 2 5 3 3 3 4 4" xfId="34422"/>
    <cellStyle name="Header2 2 2 5 3 3 3 5" xfId="20914"/>
    <cellStyle name="Header2 2 2 5 3 3 3 5 2" xfId="32731"/>
    <cellStyle name="Header2 2 2 5 3 3 3 5 2 2" xfId="42730"/>
    <cellStyle name="Header2 2 2 5 3 3 3 5 3" xfId="37579"/>
    <cellStyle name="Header2 2 2 5 3 3 3 6" xfId="27975"/>
    <cellStyle name="Header2 2 2 5 3 3 3 6 2" xfId="37974"/>
    <cellStyle name="Header2 2 2 5 3 3 3 7" xfId="21465"/>
    <cellStyle name="Header2 2 2 5 3 3 4" xfId="15886"/>
    <cellStyle name="Header2 2 2 5 3 3 4 2" xfId="27703"/>
    <cellStyle name="Header2 2 2 5 3 3 4 2 2" xfId="37702"/>
    <cellStyle name="Header2 2 2 5 3 3 4 3" xfId="23764"/>
    <cellStyle name="Header2 2 2 5 3 3 4 4" xfId="32854"/>
    <cellStyle name="Header2 2 2 5 3 3 5" xfId="16692"/>
    <cellStyle name="Header2 2 2 5 3 3 5 2" xfId="28509"/>
    <cellStyle name="Header2 2 2 5 3 3 5 2 2" xfId="38508"/>
    <cellStyle name="Header2 2 2 5 3 3 5 3" xfId="24267"/>
    <cellStyle name="Header2 2 2 5 3 3 5 4" xfId="33357"/>
    <cellStyle name="Header2 2 2 5 3 3 6" xfId="16975"/>
    <cellStyle name="Header2 2 2 5 3 3 6 2" xfId="28792"/>
    <cellStyle name="Header2 2 2 5 3 3 6 2 2" xfId="38791"/>
    <cellStyle name="Header2 2 2 5 3 3 6 3" xfId="24550"/>
    <cellStyle name="Header2 2 2 5 3 3 6 4" xfId="33640"/>
    <cellStyle name="Header2 2 2 5 3 3 7" xfId="17092"/>
    <cellStyle name="Header2 2 2 5 3 3 7 2" xfId="28909"/>
    <cellStyle name="Header2 2 2 5 3 3 7 2 2" xfId="38908"/>
    <cellStyle name="Header2 2 2 5 3 3 7 3" xfId="24667"/>
    <cellStyle name="Header2 2 2 5 3 3 7 4" xfId="33757"/>
    <cellStyle name="Header2 2 2 5 3 3 8" xfId="17395"/>
    <cellStyle name="Header2 2 2 5 3 3 8 2" xfId="29212"/>
    <cellStyle name="Header2 2 2 5 3 3 8 2 2" xfId="39211"/>
    <cellStyle name="Header2 2 2 5 3 3 8 3" xfId="24970"/>
    <cellStyle name="Header2 2 2 5 3 3 8 4" xfId="34060"/>
    <cellStyle name="Header2 2 2 5 3 3 9" xfId="18540"/>
    <cellStyle name="Header2 2 2 5 3 3 9 2" xfId="30357"/>
    <cellStyle name="Header2 2 2 5 3 3 9 2 2" xfId="40356"/>
    <cellStyle name="Header2 2 2 5 3 3 9 3" xfId="26015"/>
    <cellStyle name="Header2 2 2 5 3 3 9 4" xfId="35205"/>
    <cellStyle name="Header2 2 2 5 3 4" xfId="7771"/>
    <cellStyle name="Header2 2 2 5 3 4 10" xfId="18929"/>
    <cellStyle name="Header2 2 2 5 3 4 10 2" xfId="30746"/>
    <cellStyle name="Header2 2 2 5 3 4 10 2 2" xfId="40745"/>
    <cellStyle name="Header2 2 2 5 3 4 10 3" xfId="26404"/>
    <cellStyle name="Header2 2 2 5 3 4 10 4" xfId="35594"/>
    <cellStyle name="Header2 2 2 5 3 4 11" xfId="18220"/>
    <cellStyle name="Header2 2 2 5 3 4 11 2" xfId="30037"/>
    <cellStyle name="Header2 2 2 5 3 4 11 2 2" xfId="40036"/>
    <cellStyle name="Header2 2 2 5 3 4 11 3" xfId="34885"/>
    <cellStyle name="Header2 2 2 5 3 4 12" xfId="23331"/>
    <cellStyle name="Header2 2 2 5 3 4 12 2" xfId="21946"/>
    <cellStyle name="Header2 2 2 5 3 4 13" xfId="22725"/>
    <cellStyle name="Header2 2 2 5 3 4 2" xfId="15578"/>
    <cellStyle name="Header2 2 2 5 3 4 2 2" xfId="19215"/>
    <cellStyle name="Header2 2 2 5 3 4 2 2 2" xfId="31032"/>
    <cellStyle name="Header2 2 2 5 3 4 2 2 2 2" xfId="41031"/>
    <cellStyle name="Header2 2 2 5 3 4 2 2 3" xfId="26690"/>
    <cellStyle name="Header2 2 2 5 3 4 2 2 4" xfId="35880"/>
    <cellStyle name="Header2 2 2 5 3 4 2 3" xfId="19821"/>
    <cellStyle name="Header2 2 2 5 3 4 2 3 2" xfId="31638"/>
    <cellStyle name="Header2 2 2 5 3 4 2 3 2 2" xfId="41637"/>
    <cellStyle name="Header2 2 2 5 3 4 2 3 3" xfId="27296"/>
    <cellStyle name="Header2 2 2 5 3 4 2 3 4" xfId="36486"/>
    <cellStyle name="Header2 2 2 5 3 4 2 4" xfId="18135"/>
    <cellStyle name="Header2 2 2 5 3 4 2 4 2" xfId="29952"/>
    <cellStyle name="Header2 2 2 5 3 4 2 4 2 2" xfId="39951"/>
    <cellStyle name="Header2 2 2 5 3 4 2 4 3" xfId="25710"/>
    <cellStyle name="Header2 2 2 5 3 4 2 4 4" xfId="34800"/>
    <cellStyle name="Header2 2 2 5 3 4 2 5" xfId="20630"/>
    <cellStyle name="Header2 2 2 5 3 4 2 5 2" xfId="32447"/>
    <cellStyle name="Header2 2 2 5 3 4 2 5 2 2" xfId="42446"/>
    <cellStyle name="Header2 2 2 5 3 4 2 5 3" xfId="37295"/>
    <cellStyle name="Header2 2 2 5 3 4 2 6" xfId="23456"/>
    <cellStyle name="Header2 2 2 5 3 4 2 6 2" xfId="21056"/>
    <cellStyle name="Header2 2 2 5 3 4 2 7" xfId="22874"/>
    <cellStyle name="Header2 2 2 5 3 4 2 7 2" xfId="21368"/>
    <cellStyle name="Header2 2 2 5 3 4 2 8" xfId="22362"/>
    <cellStyle name="Header2 2 2 5 3 4 3" xfId="16159"/>
    <cellStyle name="Header2 2 2 5 3 4 3 2" xfId="19536"/>
    <cellStyle name="Header2 2 2 5 3 4 3 2 2" xfId="31353"/>
    <cellStyle name="Header2 2 2 5 3 4 3 2 2 2" xfId="41352"/>
    <cellStyle name="Header2 2 2 5 3 4 3 2 3" xfId="27011"/>
    <cellStyle name="Header2 2 2 5 3 4 3 2 4" xfId="36201"/>
    <cellStyle name="Header2 2 2 5 3 4 3 3" xfId="20142"/>
    <cellStyle name="Header2 2 2 5 3 4 3 3 2" xfId="31959"/>
    <cellStyle name="Header2 2 2 5 3 4 3 3 2 2" xfId="41958"/>
    <cellStyle name="Header2 2 2 5 3 4 3 3 3" xfId="27617"/>
    <cellStyle name="Header2 2 2 5 3 4 3 3 4" xfId="36807"/>
    <cellStyle name="Header2 2 2 5 3 4 3 4" xfId="17881"/>
    <cellStyle name="Header2 2 2 5 3 4 3 4 2" xfId="29698"/>
    <cellStyle name="Header2 2 2 5 3 4 3 4 2 2" xfId="39697"/>
    <cellStyle name="Header2 2 2 5 3 4 3 4 3" xfId="25456"/>
    <cellStyle name="Header2 2 2 5 3 4 3 4 4" xfId="34546"/>
    <cellStyle name="Header2 2 2 5 3 4 3 5" xfId="20951"/>
    <cellStyle name="Header2 2 2 5 3 4 3 5 2" xfId="32768"/>
    <cellStyle name="Header2 2 2 5 3 4 3 5 2 2" xfId="42767"/>
    <cellStyle name="Header2 2 2 5 3 4 3 5 3" xfId="37616"/>
    <cellStyle name="Header2 2 2 5 3 4 3 6" xfId="27976"/>
    <cellStyle name="Header2 2 2 5 3 4 3 6 2" xfId="37975"/>
    <cellStyle name="Header2 2 2 5 3 4 3 7" xfId="21439"/>
    <cellStyle name="Header2 2 2 5 3 4 4" xfId="15865"/>
    <cellStyle name="Header2 2 2 5 3 4 4 2" xfId="27682"/>
    <cellStyle name="Header2 2 2 5 3 4 4 2 2" xfId="37681"/>
    <cellStyle name="Header2 2 2 5 3 4 4 3" xfId="23743"/>
    <cellStyle name="Header2 2 2 5 3 4 4 4" xfId="32833"/>
    <cellStyle name="Header2 2 2 5 3 4 5" xfId="16691"/>
    <cellStyle name="Header2 2 2 5 3 4 5 2" xfId="28508"/>
    <cellStyle name="Header2 2 2 5 3 4 5 2 2" xfId="38507"/>
    <cellStyle name="Header2 2 2 5 3 4 5 3" xfId="24266"/>
    <cellStyle name="Header2 2 2 5 3 4 5 4" xfId="33356"/>
    <cellStyle name="Header2 2 2 5 3 4 6" xfId="16429"/>
    <cellStyle name="Header2 2 2 5 3 4 6 2" xfId="28246"/>
    <cellStyle name="Header2 2 2 5 3 4 6 2 2" xfId="38245"/>
    <cellStyle name="Header2 2 2 5 3 4 6 3" xfId="24004"/>
    <cellStyle name="Header2 2 2 5 3 4 6 4" xfId="33094"/>
    <cellStyle name="Header2 2 2 5 3 4 7" xfId="17093"/>
    <cellStyle name="Header2 2 2 5 3 4 7 2" xfId="28910"/>
    <cellStyle name="Header2 2 2 5 3 4 7 2 2" xfId="38909"/>
    <cellStyle name="Header2 2 2 5 3 4 7 3" xfId="24668"/>
    <cellStyle name="Header2 2 2 5 3 4 7 4" xfId="33758"/>
    <cellStyle name="Header2 2 2 5 3 4 8" xfId="17396"/>
    <cellStyle name="Header2 2 2 5 3 4 8 2" xfId="29213"/>
    <cellStyle name="Header2 2 2 5 3 4 8 2 2" xfId="39212"/>
    <cellStyle name="Header2 2 2 5 3 4 8 3" xfId="24971"/>
    <cellStyle name="Header2 2 2 5 3 4 8 4" xfId="34061"/>
    <cellStyle name="Header2 2 2 5 3 4 9" xfId="18539"/>
    <cellStyle name="Header2 2 2 5 3 4 9 2" xfId="30356"/>
    <cellStyle name="Header2 2 2 5 3 4 9 2 2" xfId="40355"/>
    <cellStyle name="Header2 2 2 5 3 4 9 3" xfId="26014"/>
    <cellStyle name="Header2 2 2 5 3 4 9 4" xfId="35204"/>
    <cellStyle name="Header2 2 2 5 3 5" xfId="15575"/>
    <cellStyle name="Header2 2 2 5 3 5 2" xfId="19218"/>
    <cellStyle name="Header2 2 2 5 3 5 2 2" xfId="31035"/>
    <cellStyle name="Header2 2 2 5 3 5 2 2 2" xfId="41034"/>
    <cellStyle name="Header2 2 2 5 3 5 2 3" xfId="26693"/>
    <cellStyle name="Header2 2 2 5 3 5 2 4" xfId="35883"/>
    <cellStyle name="Header2 2 2 5 3 5 3" xfId="19824"/>
    <cellStyle name="Header2 2 2 5 3 5 3 2" xfId="31641"/>
    <cellStyle name="Header2 2 2 5 3 5 3 2 2" xfId="41640"/>
    <cellStyle name="Header2 2 2 5 3 5 3 3" xfId="27299"/>
    <cellStyle name="Header2 2 2 5 3 5 3 4" xfId="36489"/>
    <cellStyle name="Header2 2 2 5 3 5 4" xfId="17952"/>
    <cellStyle name="Header2 2 2 5 3 5 4 2" xfId="29769"/>
    <cellStyle name="Header2 2 2 5 3 5 4 2 2" xfId="39768"/>
    <cellStyle name="Header2 2 2 5 3 5 4 3" xfId="25527"/>
    <cellStyle name="Header2 2 2 5 3 5 4 4" xfId="34617"/>
    <cellStyle name="Header2 2 2 5 3 5 5" xfId="20633"/>
    <cellStyle name="Header2 2 2 5 3 5 5 2" xfId="32450"/>
    <cellStyle name="Header2 2 2 5 3 5 5 2 2" xfId="42449"/>
    <cellStyle name="Header2 2 2 5 3 5 5 3" xfId="37298"/>
    <cellStyle name="Header2 2 2 5 3 5 6" xfId="23453"/>
    <cellStyle name="Header2 2 2 5 3 5 6 2" xfId="21058"/>
    <cellStyle name="Header2 2 2 5 3 5 7" xfId="22876"/>
    <cellStyle name="Header2 2 2 5 3 5 7 2" xfId="21366"/>
    <cellStyle name="Header2 2 2 5 3 5 8" xfId="21608"/>
    <cellStyle name="Header2 2 2 5 3 6" xfId="16156"/>
    <cellStyle name="Header2 2 2 5 3 6 2" xfId="19501"/>
    <cellStyle name="Header2 2 2 5 3 6 2 2" xfId="31318"/>
    <cellStyle name="Header2 2 2 5 3 6 2 2 2" xfId="41317"/>
    <cellStyle name="Header2 2 2 5 3 6 2 3" xfId="26976"/>
    <cellStyle name="Header2 2 2 5 3 6 2 4" xfId="36166"/>
    <cellStyle name="Header2 2 2 5 3 6 3" xfId="20107"/>
    <cellStyle name="Header2 2 2 5 3 6 3 2" xfId="31924"/>
    <cellStyle name="Header2 2 2 5 3 6 3 2 2" xfId="41923"/>
    <cellStyle name="Header2 2 2 5 3 6 3 3" xfId="27582"/>
    <cellStyle name="Header2 2 2 5 3 6 3 4" xfId="36772"/>
    <cellStyle name="Header2 2 2 5 3 6 4" xfId="17889"/>
    <cellStyle name="Header2 2 2 5 3 6 4 2" xfId="29706"/>
    <cellStyle name="Header2 2 2 5 3 6 4 2 2" xfId="39705"/>
    <cellStyle name="Header2 2 2 5 3 6 4 3" xfId="25464"/>
    <cellStyle name="Header2 2 2 5 3 6 4 4" xfId="34554"/>
    <cellStyle name="Header2 2 2 5 3 6 5" xfId="20916"/>
    <cellStyle name="Header2 2 2 5 3 6 5 2" xfId="32733"/>
    <cellStyle name="Header2 2 2 5 3 6 5 2 2" xfId="42732"/>
    <cellStyle name="Header2 2 2 5 3 6 5 3" xfId="37581"/>
    <cellStyle name="Header2 2 2 5 3 6 6" xfId="27973"/>
    <cellStyle name="Header2 2 2 5 3 6 6 2" xfId="37972"/>
    <cellStyle name="Header2 2 2 5 3 6 7" xfId="21464"/>
    <cellStyle name="Header2 2 2 5 3 7" xfId="15852"/>
    <cellStyle name="Header2 2 2 5 3 7 2" xfId="27669"/>
    <cellStyle name="Header2 2 2 5 3 7 2 2" xfId="37668"/>
    <cellStyle name="Header2 2 2 5 3 7 3" xfId="23730"/>
    <cellStyle name="Header2 2 2 5 3 7 4" xfId="32820"/>
    <cellStyle name="Header2 2 2 5 3 8" xfId="16694"/>
    <cellStyle name="Header2 2 2 5 3 8 2" xfId="28511"/>
    <cellStyle name="Header2 2 2 5 3 8 2 2" xfId="38510"/>
    <cellStyle name="Header2 2 2 5 3 8 3" xfId="24269"/>
    <cellStyle name="Header2 2 2 5 3 8 4" xfId="33359"/>
    <cellStyle name="Header2 2 2 5 3 9" xfId="16977"/>
    <cellStyle name="Header2 2 2 5 3 9 2" xfId="28794"/>
    <cellStyle name="Header2 2 2 5 3 9 2 2" xfId="38793"/>
    <cellStyle name="Header2 2 2 5 3 9 3" xfId="24552"/>
    <cellStyle name="Header2 2 2 5 3 9 4" xfId="33642"/>
    <cellStyle name="Header2 2 2 5 4" xfId="7772"/>
    <cellStyle name="Header2 2 2 5 4 10" xfId="17857"/>
    <cellStyle name="Header2 2 2 5 4 10 2" xfId="29674"/>
    <cellStyle name="Header2 2 2 5 4 10 2 2" xfId="39673"/>
    <cellStyle name="Header2 2 2 5 4 10 3" xfId="25432"/>
    <cellStyle name="Header2 2 2 5 4 10 4" xfId="34522"/>
    <cellStyle name="Header2 2 2 5 4 11" xfId="18221"/>
    <cellStyle name="Header2 2 2 5 4 11 2" xfId="30038"/>
    <cellStyle name="Header2 2 2 5 4 11 2 2" xfId="40037"/>
    <cellStyle name="Header2 2 2 5 4 11 3" xfId="34886"/>
    <cellStyle name="Header2 2 2 5 4 12" xfId="23330"/>
    <cellStyle name="Header2 2 2 5 4 12 2" xfId="21145"/>
    <cellStyle name="Header2 2 2 5 4 13" xfId="22724"/>
    <cellStyle name="Header2 2 2 5 4 2" xfId="15579"/>
    <cellStyle name="Header2 2 2 5 4 2 2" xfId="19214"/>
    <cellStyle name="Header2 2 2 5 4 2 2 2" xfId="31031"/>
    <cellStyle name="Header2 2 2 5 4 2 2 2 2" xfId="41030"/>
    <cellStyle name="Header2 2 2 5 4 2 2 3" xfId="26689"/>
    <cellStyle name="Header2 2 2 5 4 2 2 4" xfId="35879"/>
    <cellStyle name="Header2 2 2 5 4 2 3" xfId="19820"/>
    <cellStyle name="Header2 2 2 5 4 2 3 2" xfId="31637"/>
    <cellStyle name="Header2 2 2 5 4 2 3 2 2" xfId="41636"/>
    <cellStyle name="Header2 2 2 5 4 2 3 3" xfId="27295"/>
    <cellStyle name="Header2 2 2 5 4 2 3 4" xfId="36485"/>
    <cellStyle name="Header2 2 2 5 4 2 4" xfId="17954"/>
    <cellStyle name="Header2 2 2 5 4 2 4 2" xfId="29771"/>
    <cellStyle name="Header2 2 2 5 4 2 4 2 2" xfId="39770"/>
    <cellStyle name="Header2 2 2 5 4 2 4 3" xfId="25529"/>
    <cellStyle name="Header2 2 2 5 4 2 4 4" xfId="34619"/>
    <cellStyle name="Header2 2 2 5 4 2 5" xfId="20629"/>
    <cellStyle name="Header2 2 2 5 4 2 5 2" xfId="32446"/>
    <cellStyle name="Header2 2 2 5 4 2 5 2 2" xfId="42445"/>
    <cellStyle name="Header2 2 2 5 4 2 5 3" xfId="37294"/>
    <cellStyle name="Header2 2 2 5 4 2 6" xfId="23457"/>
    <cellStyle name="Header2 2 2 5 4 2 6 2" xfId="21055"/>
    <cellStyle name="Header2 2 2 5 4 2 7" xfId="22873"/>
    <cellStyle name="Header2 2 2 5 4 2 7 2" xfId="22179"/>
    <cellStyle name="Header2 2 2 5 4 2 8" xfId="22363"/>
    <cellStyle name="Header2 2 2 5 4 3" xfId="16160"/>
    <cellStyle name="Header2 2 2 5 4 3 2" xfId="18956"/>
    <cellStyle name="Header2 2 2 5 4 3 2 2" xfId="30773"/>
    <cellStyle name="Header2 2 2 5 4 3 2 2 2" xfId="40772"/>
    <cellStyle name="Header2 2 2 5 4 3 2 3" xfId="26431"/>
    <cellStyle name="Header2 2 2 5 4 3 2 4" xfId="35621"/>
    <cellStyle name="Header2 2 2 5 4 3 3" xfId="19562"/>
    <cellStyle name="Header2 2 2 5 4 3 3 2" xfId="31379"/>
    <cellStyle name="Header2 2 2 5 4 3 3 2 2" xfId="41378"/>
    <cellStyle name="Header2 2 2 5 4 3 3 3" xfId="27037"/>
    <cellStyle name="Header2 2 2 5 4 3 3 4" xfId="36227"/>
    <cellStyle name="Header2 2 2 5 4 3 4" xfId="17740"/>
    <cellStyle name="Header2 2 2 5 4 3 4 2" xfId="29557"/>
    <cellStyle name="Header2 2 2 5 4 3 4 2 2" xfId="39556"/>
    <cellStyle name="Header2 2 2 5 4 3 4 3" xfId="25315"/>
    <cellStyle name="Header2 2 2 5 4 3 4 4" xfId="34405"/>
    <cellStyle name="Header2 2 2 5 4 3 5" xfId="20371"/>
    <cellStyle name="Header2 2 2 5 4 3 5 2" xfId="32188"/>
    <cellStyle name="Header2 2 2 5 4 3 5 2 2" xfId="42187"/>
    <cellStyle name="Header2 2 2 5 4 3 5 3" xfId="37036"/>
    <cellStyle name="Header2 2 2 5 4 3 6" xfId="27977"/>
    <cellStyle name="Header2 2 2 5 4 3 6 2" xfId="37976"/>
    <cellStyle name="Header2 2 2 5 4 3 7" xfId="21748"/>
    <cellStyle name="Header2 2 2 5 4 4" xfId="16417"/>
    <cellStyle name="Header2 2 2 5 4 4 2" xfId="28234"/>
    <cellStyle name="Header2 2 2 5 4 4 2 2" xfId="38233"/>
    <cellStyle name="Header2 2 2 5 4 4 3" xfId="23992"/>
    <cellStyle name="Header2 2 2 5 4 4 4" xfId="33082"/>
    <cellStyle name="Header2 2 2 5 4 5" xfId="16690"/>
    <cellStyle name="Header2 2 2 5 4 5 2" xfId="28507"/>
    <cellStyle name="Header2 2 2 5 4 5 2 2" xfId="38506"/>
    <cellStyle name="Header2 2 2 5 4 5 3" xfId="24265"/>
    <cellStyle name="Header2 2 2 5 4 5 4" xfId="33355"/>
    <cellStyle name="Header2 2 2 5 4 6" xfId="17015"/>
    <cellStyle name="Header2 2 2 5 4 6 2" xfId="28832"/>
    <cellStyle name="Header2 2 2 5 4 6 2 2" xfId="38831"/>
    <cellStyle name="Header2 2 2 5 4 6 3" xfId="24590"/>
    <cellStyle name="Header2 2 2 5 4 6 4" xfId="33680"/>
    <cellStyle name="Header2 2 2 5 4 7" xfId="17094"/>
    <cellStyle name="Header2 2 2 5 4 7 2" xfId="28911"/>
    <cellStyle name="Header2 2 2 5 4 7 2 2" xfId="38910"/>
    <cellStyle name="Header2 2 2 5 4 7 3" xfId="24669"/>
    <cellStyle name="Header2 2 2 5 4 7 4" xfId="33759"/>
    <cellStyle name="Header2 2 2 5 4 8" xfId="17397"/>
    <cellStyle name="Header2 2 2 5 4 8 2" xfId="29214"/>
    <cellStyle name="Header2 2 2 5 4 8 2 2" xfId="39213"/>
    <cellStyle name="Header2 2 2 5 4 8 3" xfId="24972"/>
    <cellStyle name="Header2 2 2 5 4 8 4" xfId="34062"/>
    <cellStyle name="Header2 2 2 5 4 9" xfId="18538"/>
    <cellStyle name="Header2 2 2 5 4 9 2" xfId="30355"/>
    <cellStyle name="Header2 2 2 5 4 9 2 2" xfId="40354"/>
    <cellStyle name="Header2 2 2 5 4 9 3" xfId="26013"/>
    <cellStyle name="Header2 2 2 5 4 9 4" xfId="35203"/>
    <cellStyle name="Header2 2 2 5 5" xfId="7773"/>
    <cellStyle name="Header2 2 2 5 5 10" xfId="18822"/>
    <cellStyle name="Header2 2 2 5 5 10 2" xfId="30639"/>
    <cellStyle name="Header2 2 2 5 5 10 2 2" xfId="40638"/>
    <cellStyle name="Header2 2 2 5 5 10 3" xfId="26297"/>
    <cellStyle name="Header2 2 2 5 5 10 4" xfId="35487"/>
    <cellStyle name="Header2 2 2 5 5 11" xfId="20238"/>
    <cellStyle name="Header2 2 2 5 5 11 2" xfId="32055"/>
    <cellStyle name="Header2 2 2 5 5 11 2 2" xfId="42054"/>
    <cellStyle name="Header2 2 2 5 5 11 3" xfId="36903"/>
    <cellStyle name="Header2 2 2 5 5 12" xfId="23329"/>
    <cellStyle name="Header2 2 2 5 5 12 2" xfId="21947"/>
    <cellStyle name="Header2 2 2 5 5 13" xfId="22723"/>
    <cellStyle name="Header2 2 2 5 5 2" xfId="15580"/>
    <cellStyle name="Header2 2 2 5 5 2 2" xfId="19213"/>
    <cellStyle name="Header2 2 2 5 5 2 2 2" xfId="31030"/>
    <cellStyle name="Header2 2 2 5 5 2 2 2 2" xfId="41029"/>
    <cellStyle name="Header2 2 2 5 5 2 2 3" xfId="26688"/>
    <cellStyle name="Header2 2 2 5 5 2 2 4" xfId="35878"/>
    <cellStyle name="Header2 2 2 5 5 2 3" xfId="19819"/>
    <cellStyle name="Header2 2 2 5 5 2 3 2" xfId="31636"/>
    <cellStyle name="Header2 2 2 5 5 2 3 2 2" xfId="41635"/>
    <cellStyle name="Header2 2 2 5 5 2 3 3" xfId="27294"/>
    <cellStyle name="Header2 2 2 5 5 2 3 4" xfId="36484"/>
    <cellStyle name="Header2 2 2 5 5 2 4" xfId="17955"/>
    <cellStyle name="Header2 2 2 5 5 2 4 2" xfId="29772"/>
    <cellStyle name="Header2 2 2 5 5 2 4 2 2" xfId="39771"/>
    <cellStyle name="Header2 2 2 5 5 2 4 3" xfId="25530"/>
    <cellStyle name="Header2 2 2 5 5 2 4 4" xfId="34620"/>
    <cellStyle name="Header2 2 2 5 5 2 5" xfId="20628"/>
    <cellStyle name="Header2 2 2 5 5 2 5 2" xfId="32445"/>
    <cellStyle name="Header2 2 2 5 5 2 5 2 2" xfId="42444"/>
    <cellStyle name="Header2 2 2 5 5 2 5 3" xfId="37293"/>
    <cellStyle name="Header2 2 2 5 5 2 6" xfId="23458"/>
    <cellStyle name="Header2 2 2 5 5 2 6 2" xfId="21909"/>
    <cellStyle name="Header2 2 2 5 5 2 7" xfId="23073"/>
    <cellStyle name="Header2 2 2 5 5 2 7 2" xfId="22058"/>
    <cellStyle name="Header2 2 2 5 5 2 8" xfId="22364"/>
    <cellStyle name="Header2 2 2 5 5 3" xfId="16161"/>
    <cellStyle name="Header2 2 2 5 5 3 2" xfId="19498"/>
    <cellStyle name="Header2 2 2 5 5 3 2 2" xfId="31315"/>
    <cellStyle name="Header2 2 2 5 5 3 2 2 2" xfId="41314"/>
    <cellStyle name="Header2 2 2 5 5 3 2 3" xfId="26973"/>
    <cellStyle name="Header2 2 2 5 5 3 2 4" xfId="36163"/>
    <cellStyle name="Header2 2 2 5 5 3 3" xfId="20104"/>
    <cellStyle name="Header2 2 2 5 5 3 3 2" xfId="31921"/>
    <cellStyle name="Header2 2 2 5 5 3 3 2 2" xfId="41920"/>
    <cellStyle name="Header2 2 2 5 5 3 3 3" xfId="27579"/>
    <cellStyle name="Header2 2 2 5 5 3 3 4" xfId="36769"/>
    <cellStyle name="Header2 2 2 5 5 3 4" xfId="17890"/>
    <cellStyle name="Header2 2 2 5 5 3 4 2" xfId="29707"/>
    <cellStyle name="Header2 2 2 5 5 3 4 2 2" xfId="39706"/>
    <cellStyle name="Header2 2 2 5 5 3 4 3" xfId="25465"/>
    <cellStyle name="Header2 2 2 5 5 3 4 4" xfId="34555"/>
    <cellStyle name="Header2 2 2 5 5 3 5" xfId="20913"/>
    <cellStyle name="Header2 2 2 5 5 3 5 2" xfId="32730"/>
    <cellStyle name="Header2 2 2 5 5 3 5 2 2" xfId="42729"/>
    <cellStyle name="Header2 2 2 5 5 3 5 3" xfId="37578"/>
    <cellStyle name="Header2 2 2 5 5 3 6" xfId="27978"/>
    <cellStyle name="Header2 2 2 5 5 3 6 2" xfId="37977"/>
    <cellStyle name="Header2 2 2 5 5 3 7" xfId="22224"/>
    <cellStyle name="Header2 2 2 5 5 4" xfId="15887"/>
    <cellStyle name="Header2 2 2 5 5 4 2" xfId="27704"/>
    <cellStyle name="Header2 2 2 5 5 4 2 2" xfId="37703"/>
    <cellStyle name="Header2 2 2 5 5 4 3" xfId="23765"/>
    <cellStyle name="Header2 2 2 5 5 4 4" xfId="32855"/>
    <cellStyle name="Header2 2 2 5 5 5" xfId="16689"/>
    <cellStyle name="Header2 2 2 5 5 5 2" xfId="28506"/>
    <cellStyle name="Header2 2 2 5 5 5 2 2" xfId="38505"/>
    <cellStyle name="Header2 2 2 5 5 5 3" xfId="24264"/>
    <cellStyle name="Header2 2 2 5 5 5 4" xfId="33354"/>
    <cellStyle name="Header2 2 2 5 5 6" xfId="16974"/>
    <cellStyle name="Header2 2 2 5 5 6 2" xfId="28791"/>
    <cellStyle name="Header2 2 2 5 5 6 2 2" xfId="38790"/>
    <cellStyle name="Header2 2 2 5 5 6 3" xfId="24549"/>
    <cellStyle name="Header2 2 2 5 5 6 4" xfId="33639"/>
    <cellStyle name="Header2 2 2 5 5 7" xfId="17095"/>
    <cellStyle name="Header2 2 2 5 5 7 2" xfId="28912"/>
    <cellStyle name="Header2 2 2 5 5 7 2 2" xfId="38911"/>
    <cellStyle name="Header2 2 2 5 5 7 3" xfId="24670"/>
    <cellStyle name="Header2 2 2 5 5 7 4" xfId="33760"/>
    <cellStyle name="Header2 2 2 5 5 8" xfId="17398"/>
    <cellStyle name="Header2 2 2 5 5 8 2" xfId="29215"/>
    <cellStyle name="Header2 2 2 5 5 8 2 2" xfId="39214"/>
    <cellStyle name="Header2 2 2 5 5 8 3" xfId="24973"/>
    <cellStyle name="Header2 2 2 5 5 8 4" xfId="34063"/>
    <cellStyle name="Header2 2 2 5 5 9" xfId="18537"/>
    <cellStyle name="Header2 2 2 5 5 9 2" xfId="30354"/>
    <cellStyle name="Header2 2 2 5 5 9 2 2" xfId="40353"/>
    <cellStyle name="Header2 2 2 5 5 9 3" xfId="26012"/>
    <cellStyle name="Header2 2 2 5 5 9 4" xfId="35202"/>
    <cellStyle name="Header2 2 2 5 6" xfId="7774"/>
    <cellStyle name="Header2 2 2 5 6 10" xfId="18928"/>
    <cellStyle name="Header2 2 2 5 6 10 2" xfId="30745"/>
    <cellStyle name="Header2 2 2 5 6 10 2 2" xfId="40744"/>
    <cellStyle name="Header2 2 2 5 6 10 3" xfId="26403"/>
    <cellStyle name="Header2 2 2 5 6 10 4" xfId="35593"/>
    <cellStyle name="Header2 2 2 5 6 11" xfId="20336"/>
    <cellStyle name="Header2 2 2 5 6 11 2" xfId="32153"/>
    <cellStyle name="Header2 2 2 5 6 11 2 2" xfId="42152"/>
    <cellStyle name="Header2 2 2 5 6 11 3" xfId="37001"/>
    <cellStyle name="Header2 2 2 5 6 12" xfId="23328"/>
    <cellStyle name="Header2 2 2 5 6 12 2" xfId="21948"/>
    <cellStyle name="Header2 2 2 5 6 13" xfId="22722"/>
    <cellStyle name="Header2 2 2 5 6 2" xfId="15581"/>
    <cellStyle name="Header2 2 2 5 6 2 2" xfId="19212"/>
    <cellStyle name="Header2 2 2 5 6 2 2 2" xfId="31029"/>
    <cellStyle name="Header2 2 2 5 6 2 2 2 2" xfId="41028"/>
    <cellStyle name="Header2 2 2 5 6 2 2 3" xfId="26687"/>
    <cellStyle name="Header2 2 2 5 6 2 2 4" xfId="35877"/>
    <cellStyle name="Header2 2 2 5 6 2 3" xfId="19818"/>
    <cellStyle name="Header2 2 2 5 6 2 3 2" xfId="31635"/>
    <cellStyle name="Header2 2 2 5 6 2 3 2 2" xfId="41634"/>
    <cellStyle name="Header2 2 2 5 6 2 3 3" xfId="27293"/>
    <cellStyle name="Header2 2 2 5 6 2 3 4" xfId="36483"/>
    <cellStyle name="Header2 2 2 5 6 2 4" xfId="17956"/>
    <cellStyle name="Header2 2 2 5 6 2 4 2" xfId="29773"/>
    <cellStyle name="Header2 2 2 5 6 2 4 2 2" xfId="39772"/>
    <cellStyle name="Header2 2 2 5 6 2 4 3" xfId="25531"/>
    <cellStyle name="Header2 2 2 5 6 2 4 4" xfId="34621"/>
    <cellStyle name="Header2 2 2 5 6 2 5" xfId="20627"/>
    <cellStyle name="Header2 2 2 5 6 2 5 2" xfId="32444"/>
    <cellStyle name="Header2 2 2 5 6 2 5 2 2" xfId="42443"/>
    <cellStyle name="Header2 2 2 5 6 2 5 3" xfId="37292"/>
    <cellStyle name="Header2 2 2 5 6 2 6" xfId="23459"/>
    <cellStyle name="Header2 2 2 5 6 2 6 2" xfId="21054"/>
    <cellStyle name="Header2 2 2 5 6 2 7" xfId="22872"/>
    <cellStyle name="Header2 2 2 5 6 2 7 2" xfId="21369"/>
    <cellStyle name="Header2 2 2 5 6 2 8" xfId="22365"/>
    <cellStyle name="Header2 2 2 5 6 3" xfId="16162"/>
    <cellStyle name="Header2 2 2 5 6 3 2" xfId="19535"/>
    <cellStyle name="Header2 2 2 5 6 3 2 2" xfId="31352"/>
    <cellStyle name="Header2 2 2 5 6 3 2 2 2" xfId="41351"/>
    <cellStyle name="Header2 2 2 5 6 3 2 3" xfId="27010"/>
    <cellStyle name="Header2 2 2 5 6 3 2 4" xfId="36200"/>
    <cellStyle name="Header2 2 2 5 6 3 3" xfId="20141"/>
    <cellStyle name="Header2 2 2 5 6 3 3 2" xfId="31958"/>
    <cellStyle name="Header2 2 2 5 6 3 3 2 2" xfId="41957"/>
    <cellStyle name="Header2 2 2 5 6 3 3 3" xfId="27616"/>
    <cellStyle name="Header2 2 2 5 6 3 3 4" xfId="36806"/>
    <cellStyle name="Header2 2 2 5 6 3 4" xfId="17748"/>
    <cellStyle name="Header2 2 2 5 6 3 4 2" xfId="29565"/>
    <cellStyle name="Header2 2 2 5 6 3 4 2 2" xfId="39564"/>
    <cellStyle name="Header2 2 2 5 6 3 4 3" xfId="25323"/>
    <cellStyle name="Header2 2 2 5 6 3 4 4" xfId="34413"/>
    <cellStyle name="Header2 2 2 5 6 3 5" xfId="20950"/>
    <cellStyle name="Header2 2 2 5 6 3 5 2" xfId="32767"/>
    <cellStyle name="Header2 2 2 5 6 3 5 2 2" xfId="42766"/>
    <cellStyle name="Header2 2 2 5 6 3 5 3" xfId="37615"/>
    <cellStyle name="Header2 2 2 5 6 3 6" xfId="27979"/>
    <cellStyle name="Header2 2 2 5 6 3 6 2" xfId="37978"/>
    <cellStyle name="Header2 2 2 5 6 3 7" xfId="22213"/>
    <cellStyle name="Header2 2 2 5 6 4" xfId="15830"/>
    <cellStyle name="Header2 2 2 5 6 4 2" xfId="27647"/>
    <cellStyle name="Header2 2 2 5 6 4 2 2" xfId="37646"/>
    <cellStyle name="Header2 2 2 5 6 4 3" xfId="23708"/>
    <cellStyle name="Header2 2 2 5 6 4 4" xfId="32798"/>
    <cellStyle name="Header2 2 2 5 6 5" xfId="16688"/>
    <cellStyle name="Header2 2 2 5 6 5 2" xfId="28505"/>
    <cellStyle name="Header2 2 2 5 6 5 2 2" xfId="38504"/>
    <cellStyle name="Header2 2 2 5 6 5 3" xfId="24263"/>
    <cellStyle name="Header2 2 2 5 6 5 4" xfId="33353"/>
    <cellStyle name="Header2 2 2 5 6 6" xfId="16428"/>
    <cellStyle name="Header2 2 2 5 6 6 2" xfId="28245"/>
    <cellStyle name="Header2 2 2 5 6 6 2 2" xfId="38244"/>
    <cellStyle name="Header2 2 2 5 6 6 3" xfId="24003"/>
    <cellStyle name="Header2 2 2 5 6 6 4" xfId="33093"/>
    <cellStyle name="Header2 2 2 5 6 7" xfId="17096"/>
    <cellStyle name="Header2 2 2 5 6 7 2" xfId="28913"/>
    <cellStyle name="Header2 2 2 5 6 7 2 2" xfId="38912"/>
    <cellStyle name="Header2 2 2 5 6 7 3" xfId="24671"/>
    <cellStyle name="Header2 2 2 5 6 7 4" xfId="33761"/>
    <cellStyle name="Header2 2 2 5 6 8" xfId="17399"/>
    <cellStyle name="Header2 2 2 5 6 8 2" xfId="29216"/>
    <cellStyle name="Header2 2 2 5 6 8 2 2" xfId="39215"/>
    <cellStyle name="Header2 2 2 5 6 8 3" xfId="24974"/>
    <cellStyle name="Header2 2 2 5 6 8 4" xfId="34064"/>
    <cellStyle name="Header2 2 2 5 6 9" xfId="18536"/>
    <cellStyle name="Header2 2 2 5 6 9 2" xfId="30353"/>
    <cellStyle name="Header2 2 2 5 6 9 2 2" xfId="40352"/>
    <cellStyle name="Header2 2 2 5 6 9 3" xfId="26011"/>
    <cellStyle name="Header2 2 2 5 6 9 4" xfId="35201"/>
    <cellStyle name="Header2 2 2 5 7" xfId="15570"/>
    <cellStyle name="Header2 2 2 5 7 2" xfId="19223"/>
    <cellStyle name="Header2 2 2 5 7 2 2" xfId="31040"/>
    <cellStyle name="Header2 2 2 5 7 2 2 2" xfId="41039"/>
    <cellStyle name="Header2 2 2 5 7 2 3" xfId="26698"/>
    <cellStyle name="Header2 2 2 5 7 2 4" xfId="35888"/>
    <cellStyle name="Header2 2 2 5 7 3" xfId="19829"/>
    <cellStyle name="Header2 2 2 5 7 3 2" xfId="31646"/>
    <cellStyle name="Header2 2 2 5 7 3 2 2" xfId="41645"/>
    <cellStyle name="Header2 2 2 5 7 3 3" xfId="27304"/>
    <cellStyle name="Header2 2 2 5 7 3 4" xfId="36494"/>
    <cellStyle name="Header2 2 2 5 7 4" xfId="18133"/>
    <cellStyle name="Header2 2 2 5 7 4 2" xfId="29950"/>
    <cellStyle name="Header2 2 2 5 7 4 2 2" xfId="39949"/>
    <cellStyle name="Header2 2 2 5 7 4 3" xfId="25708"/>
    <cellStyle name="Header2 2 2 5 7 4 4" xfId="34798"/>
    <cellStyle name="Header2 2 2 5 7 5" xfId="20638"/>
    <cellStyle name="Header2 2 2 5 7 5 2" xfId="32455"/>
    <cellStyle name="Header2 2 2 5 7 5 2 2" xfId="42454"/>
    <cellStyle name="Header2 2 2 5 7 5 3" xfId="37303"/>
    <cellStyle name="Header2 2 2 5 7 6" xfId="23448"/>
    <cellStyle name="Header2 2 2 5 7 6 2" xfId="21062"/>
    <cellStyle name="Header2 2 2 5 7 7" xfId="22880"/>
    <cellStyle name="Header2 2 2 5 7 7 2" xfId="21363"/>
    <cellStyle name="Header2 2 2 5 7 8" xfId="22359"/>
    <cellStyle name="Header2 2 2 5 8" xfId="16151"/>
    <cellStyle name="Header2 2 2 5 8 2" xfId="19505"/>
    <cellStyle name="Header2 2 2 5 8 2 2" xfId="31322"/>
    <cellStyle name="Header2 2 2 5 8 2 2 2" xfId="41321"/>
    <cellStyle name="Header2 2 2 5 8 2 3" xfId="26980"/>
    <cellStyle name="Header2 2 2 5 8 2 4" xfId="36170"/>
    <cellStyle name="Header2 2 2 5 8 3" xfId="20111"/>
    <cellStyle name="Header2 2 2 5 8 3 2" xfId="31928"/>
    <cellStyle name="Header2 2 2 5 8 3 2 2" xfId="41927"/>
    <cellStyle name="Header2 2 2 5 8 3 3" xfId="27586"/>
    <cellStyle name="Header2 2 2 5 8 3 4" xfId="36776"/>
    <cellStyle name="Header2 2 2 5 8 4" xfId="17754"/>
    <cellStyle name="Header2 2 2 5 8 4 2" xfId="29571"/>
    <cellStyle name="Header2 2 2 5 8 4 2 2" xfId="39570"/>
    <cellStyle name="Header2 2 2 5 8 4 3" xfId="25329"/>
    <cellStyle name="Header2 2 2 5 8 4 4" xfId="34419"/>
    <cellStyle name="Header2 2 2 5 8 5" xfId="20920"/>
    <cellStyle name="Header2 2 2 5 8 5 2" xfId="32737"/>
    <cellStyle name="Header2 2 2 5 8 5 2 2" xfId="42736"/>
    <cellStyle name="Header2 2 2 5 8 5 3" xfId="37585"/>
    <cellStyle name="Header2 2 2 5 8 6" xfId="27968"/>
    <cellStyle name="Header2 2 2 5 8 6 2" xfId="37967"/>
    <cellStyle name="Header2 2 2 5 8 7" xfId="21461"/>
    <cellStyle name="Header2 2 2 5 9" xfId="15881"/>
    <cellStyle name="Header2 2 2 5 9 2" xfId="27698"/>
    <cellStyle name="Header2 2 2 5 9 2 2" xfId="37697"/>
    <cellStyle name="Header2 2 2 5 9 3" xfId="23759"/>
    <cellStyle name="Header2 2 2 5 9 4" xfId="32849"/>
    <cellStyle name="Header2 2 2 6" xfId="7775"/>
    <cellStyle name="Header2 2 2 6 10" xfId="17097"/>
    <cellStyle name="Header2 2 2 6 10 2" xfId="28914"/>
    <cellStyle name="Header2 2 2 6 10 2 2" xfId="38913"/>
    <cellStyle name="Header2 2 2 6 10 3" xfId="24672"/>
    <cellStyle name="Header2 2 2 6 10 4" xfId="33762"/>
    <cellStyle name="Header2 2 2 6 11" xfId="17400"/>
    <cellStyle name="Header2 2 2 6 11 2" xfId="29217"/>
    <cellStyle name="Header2 2 2 6 11 2 2" xfId="39216"/>
    <cellStyle name="Header2 2 2 6 11 3" xfId="24975"/>
    <cellStyle name="Header2 2 2 6 11 4" xfId="34065"/>
    <cellStyle name="Header2 2 2 6 12" xfId="18535"/>
    <cellStyle name="Header2 2 2 6 12 2" xfId="30352"/>
    <cellStyle name="Header2 2 2 6 12 2 2" xfId="40351"/>
    <cellStyle name="Header2 2 2 6 12 3" xfId="26010"/>
    <cellStyle name="Header2 2 2 6 12 4" xfId="35200"/>
    <cellStyle name="Header2 2 2 6 13" xfId="18821"/>
    <cellStyle name="Header2 2 2 6 13 2" xfId="30638"/>
    <cellStyle name="Header2 2 2 6 13 2 2" xfId="40637"/>
    <cellStyle name="Header2 2 2 6 13 3" xfId="26296"/>
    <cellStyle name="Header2 2 2 6 13 4" xfId="35486"/>
    <cellStyle name="Header2 2 2 6 14" xfId="18222"/>
    <cellStyle name="Header2 2 2 6 14 2" xfId="30039"/>
    <cellStyle name="Header2 2 2 6 14 2 2" xfId="40038"/>
    <cellStyle name="Header2 2 2 6 14 3" xfId="34887"/>
    <cellStyle name="Header2 2 2 6 15" xfId="23327"/>
    <cellStyle name="Header2 2 2 6 15 2" xfId="21949"/>
    <cellStyle name="Header2 2 2 6 16" xfId="22721"/>
    <cellStyle name="Header2 2 2 6 2" xfId="7776"/>
    <cellStyle name="Header2 2 2 6 2 10" xfId="17856"/>
    <cellStyle name="Header2 2 2 6 2 10 2" xfId="29673"/>
    <cellStyle name="Header2 2 2 6 2 10 2 2" xfId="39672"/>
    <cellStyle name="Header2 2 2 6 2 10 3" xfId="25431"/>
    <cellStyle name="Header2 2 2 6 2 10 4" xfId="34521"/>
    <cellStyle name="Header2 2 2 6 2 11" xfId="20237"/>
    <cellStyle name="Header2 2 2 6 2 11 2" xfId="32054"/>
    <cellStyle name="Header2 2 2 6 2 11 2 2" xfId="42053"/>
    <cellStyle name="Header2 2 2 6 2 11 3" xfId="36902"/>
    <cellStyle name="Header2 2 2 6 2 12" xfId="23326"/>
    <cellStyle name="Header2 2 2 6 2 12 2" xfId="21146"/>
    <cellStyle name="Header2 2 2 6 2 13" xfId="22720"/>
    <cellStyle name="Header2 2 2 6 2 2" xfId="15583"/>
    <cellStyle name="Header2 2 2 6 2 2 2" xfId="19210"/>
    <cellStyle name="Header2 2 2 6 2 2 2 2" xfId="31027"/>
    <cellStyle name="Header2 2 2 6 2 2 2 2 2" xfId="41026"/>
    <cellStyle name="Header2 2 2 6 2 2 2 3" xfId="26685"/>
    <cellStyle name="Header2 2 2 6 2 2 2 4" xfId="35875"/>
    <cellStyle name="Header2 2 2 6 2 2 3" xfId="19816"/>
    <cellStyle name="Header2 2 2 6 2 2 3 2" xfId="31633"/>
    <cellStyle name="Header2 2 2 6 2 2 3 2 2" xfId="41632"/>
    <cellStyle name="Header2 2 2 6 2 2 3 3" xfId="27291"/>
    <cellStyle name="Header2 2 2 6 2 2 3 4" xfId="36481"/>
    <cellStyle name="Header2 2 2 6 2 2 4" xfId="17958"/>
    <cellStyle name="Header2 2 2 6 2 2 4 2" xfId="29775"/>
    <cellStyle name="Header2 2 2 6 2 2 4 2 2" xfId="39774"/>
    <cellStyle name="Header2 2 2 6 2 2 4 3" xfId="25533"/>
    <cellStyle name="Header2 2 2 6 2 2 4 4" xfId="34623"/>
    <cellStyle name="Header2 2 2 6 2 2 5" xfId="20625"/>
    <cellStyle name="Header2 2 2 6 2 2 5 2" xfId="32442"/>
    <cellStyle name="Header2 2 2 6 2 2 5 2 2" xfId="42441"/>
    <cellStyle name="Header2 2 2 6 2 2 5 3" xfId="37290"/>
    <cellStyle name="Header2 2 2 6 2 2 6" xfId="23461"/>
    <cellStyle name="Header2 2 2 6 2 2 6 2" xfId="21052"/>
    <cellStyle name="Header2 2 2 6 2 2 7" xfId="22870"/>
    <cellStyle name="Header2 2 2 6 2 2 7 2" xfId="21371"/>
    <cellStyle name="Header2 2 2 6 2 2 8" xfId="21610"/>
    <cellStyle name="Header2 2 2 6 2 3" xfId="16164"/>
    <cellStyle name="Header2 2 2 6 2 3 2" xfId="18955"/>
    <cellStyle name="Header2 2 2 6 2 3 2 2" xfId="30772"/>
    <cellStyle name="Header2 2 2 6 2 3 2 2 2" xfId="40771"/>
    <cellStyle name="Header2 2 2 6 2 3 2 3" xfId="26430"/>
    <cellStyle name="Header2 2 2 6 2 3 2 4" xfId="35620"/>
    <cellStyle name="Header2 2 2 6 2 3 3" xfId="19561"/>
    <cellStyle name="Header2 2 2 6 2 3 3 2" xfId="31378"/>
    <cellStyle name="Header2 2 2 6 2 3 3 2 2" xfId="41377"/>
    <cellStyle name="Header2 2 2 6 2 3 3 3" xfId="27036"/>
    <cellStyle name="Header2 2 2 6 2 3 3 4" xfId="36226"/>
    <cellStyle name="Header2 2 2 6 2 3 4" xfId="17844"/>
    <cellStyle name="Header2 2 2 6 2 3 4 2" xfId="29661"/>
    <cellStyle name="Header2 2 2 6 2 3 4 2 2" xfId="39660"/>
    <cellStyle name="Header2 2 2 6 2 3 4 3" xfId="25419"/>
    <cellStyle name="Header2 2 2 6 2 3 4 4" xfId="34509"/>
    <cellStyle name="Header2 2 2 6 2 3 5" xfId="20370"/>
    <cellStyle name="Header2 2 2 6 2 3 5 2" xfId="32187"/>
    <cellStyle name="Header2 2 2 6 2 3 5 2 2" xfId="42186"/>
    <cellStyle name="Header2 2 2 6 2 3 5 3" xfId="37035"/>
    <cellStyle name="Header2 2 2 6 2 3 6" xfId="27981"/>
    <cellStyle name="Header2 2 2 6 2 3 6 2" xfId="37980"/>
    <cellStyle name="Header2 2 2 6 2 3 7" xfId="21749"/>
    <cellStyle name="Header2 2 2 6 2 4" xfId="16418"/>
    <cellStyle name="Header2 2 2 6 2 4 2" xfId="28235"/>
    <cellStyle name="Header2 2 2 6 2 4 2 2" xfId="38234"/>
    <cellStyle name="Header2 2 2 6 2 4 3" xfId="23993"/>
    <cellStyle name="Header2 2 2 6 2 4 4" xfId="33083"/>
    <cellStyle name="Header2 2 2 6 2 5" xfId="16686"/>
    <cellStyle name="Header2 2 2 6 2 5 2" xfId="28503"/>
    <cellStyle name="Header2 2 2 6 2 5 2 2" xfId="38502"/>
    <cellStyle name="Header2 2 2 6 2 5 3" xfId="24261"/>
    <cellStyle name="Header2 2 2 6 2 5 4" xfId="33351"/>
    <cellStyle name="Header2 2 2 6 2 6" xfId="17014"/>
    <cellStyle name="Header2 2 2 6 2 6 2" xfId="28831"/>
    <cellStyle name="Header2 2 2 6 2 6 2 2" xfId="38830"/>
    <cellStyle name="Header2 2 2 6 2 6 3" xfId="24589"/>
    <cellStyle name="Header2 2 2 6 2 6 4" xfId="33679"/>
    <cellStyle name="Header2 2 2 6 2 7" xfId="17098"/>
    <cellStyle name="Header2 2 2 6 2 7 2" xfId="28915"/>
    <cellStyle name="Header2 2 2 6 2 7 2 2" xfId="38914"/>
    <cellStyle name="Header2 2 2 6 2 7 3" xfId="24673"/>
    <cellStyle name="Header2 2 2 6 2 7 4" xfId="33763"/>
    <cellStyle name="Header2 2 2 6 2 8" xfId="17401"/>
    <cellStyle name="Header2 2 2 6 2 8 2" xfId="29218"/>
    <cellStyle name="Header2 2 2 6 2 8 2 2" xfId="39217"/>
    <cellStyle name="Header2 2 2 6 2 8 3" xfId="24976"/>
    <cellStyle name="Header2 2 2 6 2 8 4" xfId="34066"/>
    <cellStyle name="Header2 2 2 6 2 9" xfId="18534"/>
    <cellStyle name="Header2 2 2 6 2 9 2" xfId="30351"/>
    <cellStyle name="Header2 2 2 6 2 9 2 2" xfId="40350"/>
    <cellStyle name="Header2 2 2 6 2 9 3" xfId="26009"/>
    <cellStyle name="Header2 2 2 6 2 9 4" xfId="35199"/>
    <cellStyle name="Header2 2 2 6 3" xfId="7777"/>
    <cellStyle name="Header2 2 2 6 3 10" xfId="17855"/>
    <cellStyle name="Header2 2 2 6 3 10 2" xfId="29672"/>
    <cellStyle name="Header2 2 2 6 3 10 2 2" xfId="39671"/>
    <cellStyle name="Header2 2 2 6 3 10 3" xfId="25430"/>
    <cellStyle name="Header2 2 2 6 3 10 4" xfId="34520"/>
    <cellStyle name="Header2 2 2 6 3 11" xfId="20335"/>
    <cellStyle name="Header2 2 2 6 3 11 2" xfId="32152"/>
    <cellStyle name="Header2 2 2 6 3 11 2 2" xfId="42151"/>
    <cellStyle name="Header2 2 2 6 3 11 3" xfId="37000"/>
    <cellStyle name="Header2 2 2 6 3 12" xfId="23325"/>
    <cellStyle name="Header2 2 2 6 3 12 2" xfId="21950"/>
    <cellStyle name="Header2 2 2 6 3 13" xfId="22719"/>
    <cellStyle name="Header2 2 2 6 3 2" xfId="15584"/>
    <cellStyle name="Header2 2 2 6 3 2 2" xfId="19209"/>
    <cellStyle name="Header2 2 2 6 3 2 2 2" xfId="31026"/>
    <cellStyle name="Header2 2 2 6 3 2 2 2 2" xfId="41025"/>
    <cellStyle name="Header2 2 2 6 3 2 2 3" xfId="26684"/>
    <cellStyle name="Header2 2 2 6 3 2 2 4" xfId="35874"/>
    <cellStyle name="Header2 2 2 6 3 2 3" xfId="19815"/>
    <cellStyle name="Header2 2 2 6 3 2 3 2" xfId="31632"/>
    <cellStyle name="Header2 2 2 6 3 2 3 2 2" xfId="41631"/>
    <cellStyle name="Header2 2 2 6 3 2 3 3" xfId="27290"/>
    <cellStyle name="Header2 2 2 6 3 2 3 4" xfId="36480"/>
    <cellStyle name="Header2 2 2 6 3 2 4" xfId="18136"/>
    <cellStyle name="Header2 2 2 6 3 2 4 2" xfId="29953"/>
    <cellStyle name="Header2 2 2 6 3 2 4 2 2" xfId="39952"/>
    <cellStyle name="Header2 2 2 6 3 2 4 3" xfId="25711"/>
    <cellStyle name="Header2 2 2 6 3 2 4 4" xfId="34801"/>
    <cellStyle name="Header2 2 2 6 3 2 5" xfId="20624"/>
    <cellStyle name="Header2 2 2 6 3 2 5 2" xfId="32441"/>
    <cellStyle name="Header2 2 2 6 3 2 5 2 2" xfId="42440"/>
    <cellStyle name="Header2 2 2 6 3 2 5 3" xfId="37289"/>
    <cellStyle name="Header2 2 2 6 3 2 6" xfId="23462"/>
    <cellStyle name="Header2 2 2 6 3 2 6 2" xfId="21908"/>
    <cellStyle name="Header2 2 2 6 3 2 7" xfId="23072"/>
    <cellStyle name="Header2 2 2 6 3 2 7 2" xfId="22059"/>
    <cellStyle name="Header2 2 2 6 3 2 8" xfId="22367"/>
    <cellStyle name="Header2 2 2 6 3 3" xfId="16165"/>
    <cellStyle name="Header2 2 2 6 3 3 2" xfId="18954"/>
    <cellStyle name="Header2 2 2 6 3 3 2 2" xfId="30771"/>
    <cellStyle name="Header2 2 2 6 3 3 2 2 2" xfId="40770"/>
    <cellStyle name="Header2 2 2 6 3 3 2 3" xfId="26429"/>
    <cellStyle name="Header2 2 2 6 3 3 2 4" xfId="35619"/>
    <cellStyle name="Header2 2 2 6 3 3 3" xfId="19560"/>
    <cellStyle name="Header2 2 2 6 3 3 3 2" xfId="31377"/>
    <cellStyle name="Header2 2 2 6 3 3 3 2 2" xfId="41376"/>
    <cellStyle name="Header2 2 2 6 3 3 3 3" xfId="27035"/>
    <cellStyle name="Header2 2 2 6 3 3 3 4" xfId="36225"/>
    <cellStyle name="Header2 2 2 6 3 3 4" xfId="18197"/>
    <cellStyle name="Header2 2 2 6 3 3 4 2" xfId="30014"/>
    <cellStyle name="Header2 2 2 6 3 3 4 2 2" xfId="40013"/>
    <cellStyle name="Header2 2 2 6 3 3 4 3" xfId="25772"/>
    <cellStyle name="Header2 2 2 6 3 3 4 4" xfId="34862"/>
    <cellStyle name="Header2 2 2 6 3 3 5" xfId="20369"/>
    <cellStyle name="Header2 2 2 6 3 3 5 2" xfId="32186"/>
    <cellStyle name="Header2 2 2 6 3 3 5 2 2" xfId="42185"/>
    <cellStyle name="Header2 2 2 6 3 3 5 3" xfId="37034"/>
    <cellStyle name="Header2 2 2 6 3 3 6" xfId="27982"/>
    <cellStyle name="Header2 2 2 6 3 3 6 2" xfId="37981"/>
    <cellStyle name="Header2 2 2 6 3 3 7" xfId="21750"/>
    <cellStyle name="Header2 2 2 6 3 4" xfId="16419"/>
    <cellStyle name="Header2 2 2 6 3 4 2" xfId="28236"/>
    <cellStyle name="Header2 2 2 6 3 4 2 2" xfId="38235"/>
    <cellStyle name="Header2 2 2 6 3 4 3" xfId="23994"/>
    <cellStyle name="Header2 2 2 6 3 4 4" xfId="33084"/>
    <cellStyle name="Header2 2 2 6 3 5" xfId="16685"/>
    <cellStyle name="Header2 2 2 6 3 5 2" xfId="28502"/>
    <cellStyle name="Header2 2 2 6 3 5 2 2" xfId="38501"/>
    <cellStyle name="Header2 2 2 6 3 5 3" xfId="24260"/>
    <cellStyle name="Header2 2 2 6 3 5 4" xfId="33350"/>
    <cellStyle name="Header2 2 2 6 3 6" xfId="16427"/>
    <cellStyle name="Header2 2 2 6 3 6 2" xfId="28244"/>
    <cellStyle name="Header2 2 2 6 3 6 2 2" xfId="38243"/>
    <cellStyle name="Header2 2 2 6 3 6 3" xfId="24002"/>
    <cellStyle name="Header2 2 2 6 3 6 4" xfId="33092"/>
    <cellStyle name="Header2 2 2 6 3 7" xfId="17099"/>
    <cellStyle name="Header2 2 2 6 3 7 2" xfId="28916"/>
    <cellStyle name="Header2 2 2 6 3 7 2 2" xfId="38915"/>
    <cellStyle name="Header2 2 2 6 3 7 3" xfId="24674"/>
    <cellStyle name="Header2 2 2 6 3 7 4" xfId="33764"/>
    <cellStyle name="Header2 2 2 6 3 8" xfId="17402"/>
    <cellStyle name="Header2 2 2 6 3 8 2" xfId="29219"/>
    <cellStyle name="Header2 2 2 6 3 8 2 2" xfId="39218"/>
    <cellStyle name="Header2 2 2 6 3 8 3" xfId="24977"/>
    <cellStyle name="Header2 2 2 6 3 8 4" xfId="34067"/>
    <cellStyle name="Header2 2 2 6 3 9" xfId="18533"/>
    <cellStyle name="Header2 2 2 6 3 9 2" xfId="30350"/>
    <cellStyle name="Header2 2 2 6 3 9 2 2" xfId="40349"/>
    <cellStyle name="Header2 2 2 6 3 9 3" xfId="26008"/>
    <cellStyle name="Header2 2 2 6 3 9 4" xfId="35198"/>
    <cellStyle name="Header2 2 2 6 4" xfId="7778"/>
    <cellStyle name="Header2 2 2 6 4 10" xfId="17854"/>
    <cellStyle name="Header2 2 2 6 4 10 2" xfId="29671"/>
    <cellStyle name="Header2 2 2 6 4 10 2 2" xfId="39670"/>
    <cellStyle name="Header2 2 2 6 4 10 3" xfId="25429"/>
    <cellStyle name="Header2 2 2 6 4 10 4" xfId="34519"/>
    <cellStyle name="Header2 2 2 6 4 11" xfId="18223"/>
    <cellStyle name="Header2 2 2 6 4 11 2" xfId="30040"/>
    <cellStyle name="Header2 2 2 6 4 11 2 2" xfId="40039"/>
    <cellStyle name="Header2 2 2 6 4 11 3" xfId="34888"/>
    <cellStyle name="Header2 2 2 6 4 12" xfId="23324"/>
    <cellStyle name="Header2 2 2 6 4 12 2" xfId="21951"/>
    <cellStyle name="Header2 2 2 6 4 13" xfId="22718"/>
    <cellStyle name="Header2 2 2 6 4 2" xfId="15585"/>
    <cellStyle name="Header2 2 2 6 4 2 2" xfId="19208"/>
    <cellStyle name="Header2 2 2 6 4 2 2 2" xfId="31025"/>
    <cellStyle name="Header2 2 2 6 4 2 2 2 2" xfId="41024"/>
    <cellStyle name="Header2 2 2 6 4 2 2 3" xfId="26683"/>
    <cellStyle name="Header2 2 2 6 4 2 2 4" xfId="35873"/>
    <cellStyle name="Header2 2 2 6 4 2 3" xfId="19814"/>
    <cellStyle name="Header2 2 2 6 4 2 3 2" xfId="31631"/>
    <cellStyle name="Header2 2 2 6 4 2 3 2 2" xfId="41630"/>
    <cellStyle name="Header2 2 2 6 4 2 3 3" xfId="27289"/>
    <cellStyle name="Header2 2 2 6 4 2 3 4" xfId="36479"/>
    <cellStyle name="Header2 2 2 6 4 2 4" xfId="17687"/>
    <cellStyle name="Header2 2 2 6 4 2 4 2" xfId="29504"/>
    <cellStyle name="Header2 2 2 6 4 2 4 2 2" xfId="39503"/>
    <cellStyle name="Header2 2 2 6 4 2 4 3" xfId="25262"/>
    <cellStyle name="Header2 2 2 6 4 2 4 4" xfId="34352"/>
    <cellStyle name="Header2 2 2 6 4 2 5" xfId="20623"/>
    <cellStyle name="Header2 2 2 6 4 2 5 2" xfId="32440"/>
    <cellStyle name="Header2 2 2 6 4 2 5 2 2" xfId="42439"/>
    <cellStyle name="Header2 2 2 6 4 2 5 3" xfId="37288"/>
    <cellStyle name="Header2 2 2 6 4 2 6" xfId="23463"/>
    <cellStyle name="Header2 2 2 6 4 2 6 2" xfId="21907"/>
    <cellStyle name="Header2 2 2 6 4 2 7" xfId="23071"/>
    <cellStyle name="Header2 2 2 6 4 2 7 2" xfId="22060"/>
    <cellStyle name="Header2 2 2 6 4 2 8" xfId="22368"/>
    <cellStyle name="Header2 2 2 6 4 3" xfId="16166"/>
    <cellStyle name="Header2 2 2 6 4 3 2" xfId="18953"/>
    <cellStyle name="Header2 2 2 6 4 3 2 2" xfId="30770"/>
    <cellStyle name="Header2 2 2 6 4 3 2 2 2" xfId="40769"/>
    <cellStyle name="Header2 2 2 6 4 3 2 3" xfId="26428"/>
    <cellStyle name="Header2 2 2 6 4 3 2 4" xfId="35618"/>
    <cellStyle name="Header2 2 2 6 4 3 3" xfId="19559"/>
    <cellStyle name="Header2 2 2 6 4 3 3 2" xfId="31376"/>
    <cellStyle name="Header2 2 2 6 4 3 3 2 2" xfId="41375"/>
    <cellStyle name="Header2 2 2 6 4 3 3 3" xfId="27034"/>
    <cellStyle name="Header2 2 2 6 4 3 3 4" xfId="36224"/>
    <cellStyle name="Header2 2 2 6 4 3 4" xfId="17845"/>
    <cellStyle name="Header2 2 2 6 4 3 4 2" xfId="29662"/>
    <cellStyle name="Header2 2 2 6 4 3 4 2 2" xfId="39661"/>
    <cellStyle name="Header2 2 2 6 4 3 4 3" xfId="25420"/>
    <cellStyle name="Header2 2 2 6 4 3 4 4" xfId="34510"/>
    <cellStyle name="Header2 2 2 6 4 3 5" xfId="20368"/>
    <cellStyle name="Header2 2 2 6 4 3 5 2" xfId="32185"/>
    <cellStyle name="Header2 2 2 6 4 3 5 2 2" xfId="42184"/>
    <cellStyle name="Header2 2 2 6 4 3 5 3" xfId="37033"/>
    <cellStyle name="Header2 2 2 6 4 3 6" xfId="27983"/>
    <cellStyle name="Header2 2 2 6 4 3 6 2" xfId="37982"/>
    <cellStyle name="Header2 2 2 6 4 3 7" xfId="22483"/>
    <cellStyle name="Header2 2 2 6 4 4" xfId="16420"/>
    <cellStyle name="Header2 2 2 6 4 4 2" xfId="28237"/>
    <cellStyle name="Header2 2 2 6 4 4 2 2" xfId="38236"/>
    <cellStyle name="Header2 2 2 6 4 4 3" xfId="23995"/>
    <cellStyle name="Header2 2 2 6 4 4 4" xfId="33085"/>
    <cellStyle name="Header2 2 2 6 4 5" xfId="16684"/>
    <cellStyle name="Header2 2 2 6 4 5 2" xfId="28501"/>
    <cellStyle name="Header2 2 2 6 4 5 2 2" xfId="38500"/>
    <cellStyle name="Header2 2 2 6 4 5 3" xfId="24259"/>
    <cellStyle name="Header2 2 2 6 4 5 4" xfId="33349"/>
    <cellStyle name="Header2 2 2 6 4 6" xfId="16426"/>
    <cellStyle name="Header2 2 2 6 4 6 2" xfId="28243"/>
    <cellStyle name="Header2 2 2 6 4 6 2 2" xfId="38242"/>
    <cellStyle name="Header2 2 2 6 4 6 3" xfId="24001"/>
    <cellStyle name="Header2 2 2 6 4 6 4" xfId="33091"/>
    <cellStyle name="Header2 2 2 6 4 7" xfId="17100"/>
    <cellStyle name="Header2 2 2 6 4 7 2" xfId="28917"/>
    <cellStyle name="Header2 2 2 6 4 7 2 2" xfId="38916"/>
    <cellStyle name="Header2 2 2 6 4 7 3" xfId="24675"/>
    <cellStyle name="Header2 2 2 6 4 7 4" xfId="33765"/>
    <cellStyle name="Header2 2 2 6 4 8" xfId="17403"/>
    <cellStyle name="Header2 2 2 6 4 8 2" xfId="29220"/>
    <cellStyle name="Header2 2 2 6 4 8 2 2" xfId="39219"/>
    <cellStyle name="Header2 2 2 6 4 8 3" xfId="24978"/>
    <cellStyle name="Header2 2 2 6 4 8 4" xfId="34068"/>
    <cellStyle name="Header2 2 2 6 4 9" xfId="18532"/>
    <cellStyle name="Header2 2 2 6 4 9 2" xfId="30349"/>
    <cellStyle name="Header2 2 2 6 4 9 2 2" xfId="40348"/>
    <cellStyle name="Header2 2 2 6 4 9 3" xfId="26007"/>
    <cellStyle name="Header2 2 2 6 4 9 4" xfId="35197"/>
    <cellStyle name="Header2 2 2 6 5" xfId="15582"/>
    <cellStyle name="Header2 2 2 6 5 2" xfId="19211"/>
    <cellStyle name="Header2 2 2 6 5 2 2" xfId="31028"/>
    <cellStyle name="Header2 2 2 6 5 2 2 2" xfId="41027"/>
    <cellStyle name="Header2 2 2 6 5 2 3" xfId="26686"/>
    <cellStyle name="Header2 2 2 6 5 2 4" xfId="35876"/>
    <cellStyle name="Header2 2 2 6 5 3" xfId="19817"/>
    <cellStyle name="Header2 2 2 6 5 3 2" xfId="31634"/>
    <cellStyle name="Header2 2 2 6 5 3 2 2" xfId="41633"/>
    <cellStyle name="Header2 2 2 6 5 3 3" xfId="27292"/>
    <cellStyle name="Header2 2 2 6 5 3 4" xfId="36482"/>
    <cellStyle name="Header2 2 2 6 5 4" xfId="17957"/>
    <cellStyle name="Header2 2 2 6 5 4 2" xfId="29774"/>
    <cellStyle name="Header2 2 2 6 5 4 2 2" xfId="39773"/>
    <cellStyle name="Header2 2 2 6 5 4 3" xfId="25532"/>
    <cellStyle name="Header2 2 2 6 5 4 4" xfId="34622"/>
    <cellStyle name="Header2 2 2 6 5 5" xfId="20626"/>
    <cellStyle name="Header2 2 2 6 5 5 2" xfId="32443"/>
    <cellStyle name="Header2 2 2 6 5 5 2 2" xfId="42442"/>
    <cellStyle name="Header2 2 2 6 5 5 3" xfId="37291"/>
    <cellStyle name="Header2 2 2 6 5 6" xfId="23460"/>
    <cellStyle name="Header2 2 2 6 5 6 2" xfId="21053"/>
    <cellStyle name="Header2 2 2 6 5 7" xfId="22871"/>
    <cellStyle name="Header2 2 2 6 5 7 2" xfId="21370"/>
    <cellStyle name="Header2 2 2 6 5 8" xfId="22366"/>
    <cellStyle name="Header2 2 2 6 6" xfId="16163"/>
    <cellStyle name="Header2 2 2 6 6 2" xfId="19497"/>
    <cellStyle name="Header2 2 2 6 6 2 2" xfId="31314"/>
    <cellStyle name="Header2 2 2 6 6 2 2 2" xfId="41313"/>
    <cellStyle name="Header2 2 2 6 6 2 3" xfId="26972"/>
    <cellStyle name="Header2 2 2 6 6 2 4" xfId="36162"/>
    <cellStyle name="Header2 2 2 6 6 3" xfId="20103"/>
    <cellStyle name="Header2 2 2 6 6 3 2" xfId="31920"/>
    <cellStyle name="Header2 2 2 6 6 3 2 2" xfId="41919"/>
    <cellStyle name="Header2 2 2 6 6 3 3" xfId="27578"/>
    <cellStyle name="Header2 2 2 6 6 3 4" xfId="36768"/>
    <cellStyle name="Header2 2 2 6 6 4" xfId="18049"/>
    <cellStyle name="Header2 2 2 6 6 4 2" xfId="29866"/>
    <cellStyle name="Header2 2 2 6 6 4 2 2" xfId="39865"/>
    <cellStyle name="Header2 2 2 6 6 4 3" xfId="25624"/>
    <cellStyle name="Header2 2 2 6 6 4 4" xfId="34714"/>
    <cellStyle name="Header2 2 2 6 6 5" xfId="20912"/>
    <cellStyle name="Header2 2 2 6 6 5 2" xfId="32729"/>
    <cellStyle name="Header2 2 2 6 6 5 2 2" xfId="42728"/>
    <cellStyle name="Header2 2 2 6 6 5 3" xfId="37577"/>
    <cellStyle name="Header2 2 2 6 6 6" xfId="27980"/>
    <cellStyle name="Header2 2 2 6 6 6 2" xfId="37979"/>
    <cellStyle name="Header2 2 2 6 6 7" xfId="22225"/>
    <cellStyle name="Header2 2 2 6 7" xfId="15888"/>
    <cellStyle name="Header2 2 2 6 7 2" xfId="27705"/>
    <cellStyle name="Header2 2 2 6 7 2 2" xfId="37704"/>
    <cellStyle name="Header2 2 2 6 7 3" xfId="23766"/>
    <cellStyle name="Header2 2 2 6 7 4" xfId="32856"/>
    <cellStyle name="Header2 2 2 6 8" xfId="16687"/>
    <cellStyle name="Header2 2 2 6 8 2" xfId="28504"/>
    <cellStyle name="Header2 2 2 6 8 2 2" xfId="38503"/>
    <cellStyle name="Header2 2 2 6 8 3" xfId="24262"/>
    <cellStyle name="Header2 2 2 6 8 4" xfId="33352"/>
    <cellStyle name="Header2 2 2 6 9" xfId="16973"/>
    <cellStyle name="Header2 2 2 6 9 2" xfId="28790"/>
    <cellStyle name="Header2 2 2 6 9 2 2" xfId="38789"/>
    <cellStyle name="Header2 2 2 6 9 3" xfId="24548"/>
    <cellStyle name="Header2 2 2 6 9 4" xfId="33638"/>
    <cellStyle name="Header2 2 2 7" xfId="7779"/>
    <cellStyle name="Header2 2 2 7 10" xfId="17101"/>
    <cellStyle name="Header2 2 2 7 10 2" xfId="28918"/>
    <cellStyle name="Header2 2 2 7 10 2 2" xfId="38917"/>
    <cellStyle name="Header2 2 2 7 10 3" xfId="24676"/>
    <cellStyle name="Header2 2 2 7 10 4" xfId="33766"/>
    <cellStyle name="Header2 2 2 7 11" xfId="17404"/>
    <cellStyle name="Header2 2 2 7 11 2" xfId="29221"/>
    <cellStyle name="Header2 2 2 7 11 2 2" xfId="39220"/>
    <cellStyle name="Header2 2 2 7 11 3" xfId="24979"/>
    <cellStyle name="Header2 2 2 7 11 4" xfId="34069"/>
    <cellStyle name="Header2 2 2 7 12" xfId="18531"/>
    <cellStyle name="Header2 2 2 7 12 2" xfId="30348"/>
    <cellStyle name="Header2 2 2 7 12 2 2" xfId="40347"/>
    <cellStyle name="Header2 2 2 7 12 3" xfId="26006"/>
    <cellStyle name="Header2 2 2 7 12 4" xfId="35196"/>
    <cellStyle name="Header2 2 2 7 13" xfId="18820"/>
    <cellStyle name="Header2 2 2 7 13 2" xfId="30637"/>
    <cellStyle name="Header2 2 2 7 13 2 2" xfId="40636"/>
    <cellStyle name="Header2 2 2 7 13 3" xfId="26295"/>
    <cellStyle name="Header2 2 2 7 13 4" xfId="35485"/>
    <cellStyle name="Header2 2 2 7 14" xfId="20236"/>
    <cellStyle name="Header2 2 2 7 14 2" xfId="32053"/>
    <cellStyle name="Header2 2 2 7 14 2 2" xfId="42052"/>
    <cellStyle name="Header2 2 2 7 14 3" xfId="36901"/>
    <cellStyle name="Header2 2 2 7 15" xfId="23323"/>
    <cellStyle name="Header2 2 2 7 15 2" xfId="21952"/>
    <cellStyle name="Header2 2 2 7 16" xfId="22717"/>
    <cellStyle name="Header2 2 2 7 2" xfId="7780"/>
    <cellStyle name="Header2 2 2 7 2 10" xfId="18927"/>
    <cellStyle name="Header2 2 2 7 2 10 2" xfId="30744"/>
    <cellStyle name="Header2 2 2 7 2 10 2 2" xfId="40743"/>
    <cellStyle name="Header2 2 2 7 2 10 3" xfId="26402"/>
    <cellStyle name="Header2 2 2 7 2 10 4" xfId="35592"/>
    <cellStyle name="Header2 2 2 7 2 11" xfId="20334"/>
    <cellStyle name="Header2 2 2 7 2 11 2" xfId="32151"/>
    <cellStyle name="Header2 2 2 7 2 11 2 2" xfId="42150"/>
    <cellStyle name="Header2 2 2 7 2 11 3" xfId="36999"/>
    <cellStyle name="Header2 2 2 7 2 12" xfId="23322"/>
    <cellStyle name="Header2 2 2 7 2 12 2" xfId="21953"/>
    <cellStyle name="Header2 2 2 7 2 13" xfId="22716"/>
    <cellStyle name="Header2 2 2 7 2 2" xfId="15587"/>
    <cellStyle name="Header2 2 2 7 2 2 2" xfId="19206"/>
    <cellStyle name="Header2 2 2 7 2 2 2 2" xfId="31023"/>
    <cellStyle name="Header2 2 2 7 2 2 2 2 2" xfId="41022"/>
    <cellStyle name="Header2 2 2 7 2 2 2 3" xfId="26681"/>
    <cellStyle name="Header2 2 2 7 2 2 2 4" xfId="35871"/>
    <cellStyle name="Header2 2 2 7 2 2 3" xfId="19812"/>
    <cellStyle name="Header2 2 2 7 2 2 3 2" xfId="31629"/>
    <cellStyle name="Header2 2 2 7 2 2 3 2 2" xfId="41628"/>
    <cellStyle name="Header2 2 2 7 2 2 3 3" xfId="27287"/>
    <cellStyle name="Header2 2 2 7 2 2 3 4" xfId="36477"/>
    <cellStyle name="Header2 2 2 7 2 2 4" xfId="17959"/>
    <cellStyle name="Header2 2 2 7 2 2 4 2" xfId="29776"/>
    <cellStyle name="Header2 2 2 7 2 2 4 2 2" xfId="39775"/>
    <cellStyle name="Header2 2 2 7 2 2 4 3" xfId="25534"/>
    <cellStyle name="Header2 2 2 7 2 2 4 4" xfId="34624"/>
    <cellStyle name="Header2 2 2 7 2 2 5" xfId="20621"/>
    <cellStyle name="Header2 2 2 7 2 2 5 2" xfId="32438"/>
    <cellStyle name="Header2 2 2 7 2 2 5 2 2" xfId="42437"/>
    <cellStyle name="Header2 2 2 7 2 2 5 3" xfId="37286"/>
    <cellStyle name="Header2 2 2 7 2 2 6" xfId="23465"/>
    <cellStyle name="Header2 2 2 7 2 2 6 2" xfId="21905"/>
    <cellStyle name="Header2 2 2 7 2 2 7" xfId="23069"/>
    <cellStyle name="Header2 2 2 7 2 2 7 2" xfId="21290"/>
    <cellStyle name="Header2 2 2 7 2 2 8" xfId="22370"/>
    <cellStyle name="Header2 2 2 7 2 3" xfId="16168"/>
    <cellStyle name="Header2 2 2 7 2 3 2" xfId="19534"/>
    <cellStyle name="Header2 2 2 7 2 3 2 2" xfId="31351"/>
    <cellStyle name="Header2 2 2 7 2 3 2 2 2" xfId="41350"/>
    <cellStyle name="Header2 2 2 7 2 3 2 3" xfId="27009"/>
    <cellStyle name="Header2 2 2 7 2 3 2 4" xfId="36199"/>
    <cellStyle name="Header2 2 2 7 2 3 3" xfId="20140"/>
    <cellStyle name="Header2 2 2 7 2 3 3 2" xfId="31957"/>
    <cellStyle name="Header2 2 2 7 2 3 3 2 2" xfId="41956"/>
    <cellStyle name="Header2 2 2 7 2 3 3 3" xfId="27615"/>
    <cellStyle name="Header2 2 2 7 2 3 3 4" xfId="36805"/>
    <cellStyle name="Header2 2 2 7 2 3 4" xfId="18035"/>
    <cellStyle name="Header2 2 2 7 2 3 4 2" xfId="29852"/>
    <cellStyle name="Header2 2 2 7 2 3 4 2 2" xfId="39851"/>
    <cellStyle name="Header2 2 2 7 2 3 4 3" xfId="25610"/>
    <cellStyle name="Header2 2 2 7 2 3 4 4" xfId="34700"/>
    <cellStyle name="Header2 2 2 7 2 3 5" xfId="20949"/>
    <cellStyle name="Header2 2 2 7 2 3 5 2" xfId="32766"/>
    <cellStyle name="Header2 2 2 7 2 3 5 2 2" xfId="42765"/>
    <cellStyle name="Header2 2 2 7 2 3 5 3" xfId="37614"/>
    <cellStyle name="Header2 2 2 7 2 3 6" xfId="27985"/>
    <cellStyle name="Header2 2 2 7 2 3 6 2" xfId="37984"/>
    <cellStyle name="Header2 2 2 7 2 3 7" xfId="22214"/>
    <cellStyle name="Header2 2 2 7 2 4" xfId="15866"/>
    <cellStyle name="Header2 2 2 7 2 4 2" xfId="27683"/>
    <cellStyle name="Header2 2 2 7 2 4 2 2" xfId="37682"/>
    <cellStyle name="Header2 2 2 7 2 4 3" xfId="23744"/>
    <cellStyle name="Header2 2 2 7 2 4 4" xfId="32834"/>
    <cellStyle name="Header2 2 2 7 2 5" xfId="16682"/>
    <cellStyle name="Header2 2 2 7 2 5 2" xfId="28499"/>
    <cellStyle name="Header2 2 2 7 2 5 2 2" xfId="38498"/>
    <cellStyle name="Header2 2 2 7 2 5 3" xfId="24257"/>
    <cellStyle name="Header2 2 2 7 2 5 4" xfId="33347"/>
    <cellStyle name="Header2 2 2 7 2 6" xfId="16425"/>
    <cellStyle name="Header2 2 2 7 2 6 2" xfId="28242"/>
    <cellStyle name="Header2 2 2 7 2 6 2 2" xfId="38241"/>
    <cellStyle name="Header2 2 2 7 2 6 3" xfId="24000"/>
    <cellStyle name="Header2 2 2 7 2 6 4" xfId="33090"/>
    <cellStyle name="Header2 2 2 7 2 7" xfId="17102"/>
    <cellStyle name="Header2 2 2 7 2 7 2" xfId="28919"/>
    <cellStyle name="Header2 2 2 7 2 7 2 2" xfId="38918"/>
    <cellStyle name="Header2 2 2 7 2 7 3" xfId="24677"/>
    <cellStyle name="Header2 2 2 7 2 7 4" xfId="33767"/>
    <cellStyle name="Header2 2 2 7 2 8" xfId="17405"/>
    <cellStyle name="Header2 2 2 7 2 8 2" xfId="29222"/>
    <cellStyle name="Header2 2 2 7 2 8 2 2" xfId="39221"/>
    <cellStyle name="Header2 2 2 7 2 8 3" xfId="24980"/>
    <cellStyle name="Header2 2 2 7 2 8 4" xfId="34070"/>
    <cellStyle name="Header2 2 2 7 2 9" xfId="18530"/>
    <cellStyle name="Header2 2 2 7 2 9 2" xfId="30347"/>
    <cellStyle name="Header2 2 2 7 2 9 2 2" xfId="40346"/>
    <cellStyle name="Header2 2 2 7 2 9 3" xfId="26005"/>
    <cellStyle name="Header2 2 2 7 2 9 4" xfId="35195"/>
    <cellStyle name="Header2 2 2 7 3" xfId="7781"/>
    <cellStyle name="Header2 2 2 7 3 10" xfId="18819"/>
    <cellStyle name="Header2 2 2 7 3 10 2" xfId="30636"/>
    <cellStyle name="Header2 2 2 7 3 10 2 2" xfId="40635"/>
    <cellStyle name="Header2 2 2 7 3 10 3" xfId="26294"/>
    <cellStyle name="Header2 2 2 7 3 10 4" xfId="35484"/>
    <cellStyle name="Header2 2 2 7 3 11" xfId="20239"/>
    <cellStyle name="Header2 2 2 7 3 11 2" xfId="32056"/>
    <cellStyle name="Header2 2 2 7 3 11 2 2" xfId="42055"/>
    <cellStyle name="Header2 2 2 7 3 11 3" xfId="36904"/>
    <cellStyle name="Header2 2 2 7 3 12" xfId="23321"/>
    <cellStyle name="Header2 2 2 7 3 12 2" xfId="21954"/>
    <cellStyle name="Header2 2 2 7 3 13" xfId="22715"/>
    <cellStyle name="Header2 2 2 7 3 2" xfId="15588"/>
    <cellStyle name="Header2 2 2 7 3 2 2" xfId="19205"/>
    <cellStyle name="Header2 2 2 7 3 2 2 2" xfId="31022"/>
    <cellStyle name="Header2 2 2 7 3 2 2 2 2" xfId="41021"/>
    <cellStyle name="Header2 2 2 7 3 2 2 3" xfId="26680"/>
    <cellStyle name="Header2 2 2 7 3 2 2 4" xfId="35870"/>
    <cellStyle name="Header2 2 2 7 3 2 3" xfId="19811"/>
    <cellStyle name="Header2 2 2 7 3 2 3 2" xfId="31628"/>
    <cellStyle name="Header2 2 2 7 3 2 3 2 2" xfId="41627"/>
    <cellStyle name="Header2 2 2 7 3 2 3 3" xfId="27286"/>
    <cellStyle name="Header2 2 2 7 3 2 3 4" xfId="36476"/>
    <cellStyle name="Header2 2 2 7 3 2 4" xfId="17689"/>
    <cellStyle name="Header2 2 2 7 3 2 4 2" xfId="29506"/>
    <cellStyle name="Header2 2 2 7 3 2 4 2 2" xfId="39505"/>
    <cellStyle name="Header2 2 2 7 3 2 4 3" xfId="25264"/>
    <cellStyle name="Header2 2 2 7 3 2 4 4" xfId="34354"/>
    <cellStyle name="Header2 2 2 7 3 2 5" xfId="20620"/>
    <cellStyle name="Header2 2 2 7 3 2 5 2" xfId="32437"/>
    <cellStyle name="Header2 2 2 7 3 2 5 2 2" xfId="42436"/>
    <cellStyle name="Header2 2 2 7 3 2 5 3" xfId="37285"/>
    <cellStyle name="Header2 2 2 7 3 2 6" xfId="23466"/>
    <cellStyle name="Header2 2 2 7 3 2 6 2" xfId="21904"/>
    <cellStyle name="Header2 2 2 7 3 2 7" xfId="23068"/>
    <cellStyle name="Header2 2 2 7 3 2 7 2" xfId="22062"/>
    <cellStyle name="Header2 2 2 7 3 2 8" xfId="22371"/>
    <cellStyle name="Header2 2 2 7 3 3" xfId="16169"/>
    <cellStyle name="Header2 2 2 7 3 3 2" xfId="19495"/>
    <cellStyle name="Header2 2 2 7 3 3 2 2" xfId="31312"/>
    <cellStyle name="Header2 2 2 7 3 3 2 2 2" xfId="41311"/>
    <cellStyle name="Header2 2 2 7 3 3 2 3" xfId="26970"/>
    <cellStyle name="Header2 2 2 7 3 3 2 4" xfId="36160"/>
    <cellStyle name="Header2 2 2 7 3 3 3" xfId="20101"/>
    <cellStyle name="Header2 2 2 7 3 3 3 2" xfId="31918"/>
    <cellStyle name="Header2 2 2 7 3 3 3 2 2" xfId="41917"/>
    <cellStyle name="Header2 2 2 7 3 3 3 3" xfId="27576"/>
    <cellStyle name="Header2 2 2 7 3 3 3 4" xfId="36766"/>
    <cellStyle name="Header2 2 2 7 3 3 4" xfId="17646"/>
    <cellStyle name="Header2 2 2 7 3 3 4 2" xfId="29463"/>
    <cellStyle name="Header2 2 2 7 3 3 4 2 2" xfId="39462"/>
    <cellStyle name="Header2 2 2 7 3 3 4 3" xfId="25221"/>
    <cellStyle name="Header2 2 2 7 3 3 4 4" xfId="34311"/>
    <cellStyle name="Header2 2 2 7 3 3 5" xfId="20910"/>
    <cellStyle name="Header2 2 2 7 3 3 5 2" xfId="32727"/>
    <cellStyle name="Header2 2 2 7 3 3 5 2 2" xfId="42726"/>
    <cellStyle name="Header2 2 2 7 3 3 5 3" xfId="37575"/>
    <cellStyle name="Header2 2 2 7 3 3 6" xfId="27986"/>
    <cellStyle name="Header2 2 2 7 3 3 6 2" xfId="37985"/>
    <cellStyle name="Header2 2 2 7 3 3 7" xfId="21466"/>
    <cellStyle name="Header2 2 2 7 3 4" xfId="15890"/>
    <cellStyle name="Header2 2 2 7 3 4 2" xfId="27707"/>
    <cellStyle name="Header2 2 2 7 3 4 2 2" xfId="37706"/>
    <cellStyle name="Header2 2 2 7 3 4 3" xfId="23768"/>
    <cellStyle name="Header2 2 2 7 3 4 4" xfId="32858"/>
    <cellStyle name="Header2 2 2 7 3 5" xfId="16681"/>
    <cellStyle name="Header2 2 2 7 3 5 2" xfId="28498"/>
    <cellStyle name="Header2 2 2 7 3 5 2 2" xfId="38497"/>
    <cellStyle name="Header2 2 2 7 3 5 3" xfId="24256"/>
    <cellStyle name="Header2 2 2 7 3 5 4" xfId="33346"/>
    <cellStyle name="Header2 2 2 7 3 6" xfId="16971"/>
    <cellStyle name="Header2 2 2 7 3 6 2" xfId="28788"/>
    <cellStyle name="Header2 2 2 7 3 6 2 2" xfId="38787"/>
    <cellStyle name="Header2 2 2 7 3 6 3" xfId="24546"/>
    <cellStyle name="Header2 2 2 7 3 6 4" xfId="33636"/>
    <cellStyle name="Header2 2 2 7 3 7" xfId="17103"/>
    <cellStyle name="Header2 2 2 7 3 7 2" xfId="28920"/>
    <cellStyle name="Header2 2 2 7 3 7 2 2" xfId="38919"/>
    <cellStyle name="Header2 2 2 7 3 7 3" xfId="24678"/>
    <cellStyle name="Header2 2 2 7 3 7 4" xfId="33768"/>
    <cellStyle name="Header2 2 2 7 3 8" xfId="17406"/>
    <cellStyle name="Header2 2 2 7 3 8 2" xfId="29223"/>
    <cellStyle name="Header2 2 2 7 3 8 2 2" xfId="39222"/>
    <cellStyle name="Header2 2 2 7 3 8 3" xfId="24981"/>
    <cellStyle name="Header2 2 2 7 3 8 4" xfId="34071"/>
    <cellStyle name="Header2 2 2 7 3 9" xfId="18529"/>
    <cellStyle name="Header2 2 2 7 3 9 2" xfId="30346"/>
    <cellStyle name="Header2 2 2 7 3 9 2 2" xfId="40345"/>
    <cellStyle name="Header2 2 2 7 3 9 3" xfId="26004"/>
    <cellStyle name="Header2 2 2 7 3 9 4" xfId="35194"/>
    <cellStyle name="Header2 2 2 7 4" xfId="7782"/>
    <cellStyle name="Header2 2 2 7 4 10" xfId="17853"/>
    <cellStyle name="Header2 2 2 7 4 10 2" xfId="29670"/>
    <cellStyle name="Header2 2 2 7 4 10 2 2" xfId="39669"/>
    <cellStyle name="Header2 2 2 7 4 10 3" xfId="25428"/>
    <cellStyle name="Header2 2 2 7 4 10 4" xfId="34518"/>
    <cellStyle name="Header2 2 2 7 4 11" xfId="20337"/>
    <cellStyle name="Header2 2 2 7 4 11 2" xfId="32154"/>
    <cellStyle name="Header2 2 2 7 4 11 2 2" xfId="42153"/>
    <cellStyle name="Header2 2 2 7 4 11 3" xfId="37002"/>
    <cellStyle name="Header2 2 2 7 4 12" xfId="23320"/>
    <cellStyle name="Header2 2 2 7 4 12 2" xfId="21147"/>
    <cellStyle name="Header2 2 2 7 4 13" xfId="22714"/>
    <cellStyle name="Header2 2 2 7 4 2" xfId="15589"/>
    <cellStyle name="Header2 2 2 7 4 2 2" xfId="19204"/>
    <cellStyle name="Header2 2 2 7 4 2 2 2" xfId="31021"/>
    <cellStyle name="Header2 2 2 7 4 2 2 2 2" xfId="41020"/>
    <cellStyle name="Header2 2 2 7 4 2 2 3" xfId="26679"/>
    <cellStyle name="Header2 2 2 7 4 2 2 4" xfId="35869"/>
    <cellStyle name="Header2 2 2 7 4 2 3" xfId="19810"/>
    <cellStyle name="Header2 2 2 7 4 2 3 2" xfId="31627"/>
    <cellStyle name="Header2 2 2 7 4 2 3 2 2" xfId="41626"/>
    <cellStyle name="Header2 2 2 7 4 2 3 3" xfId="27285"/>
    <cellStyle name="Header2 2 2 7 4 2 3 4" xfId="36475"/>
    <cellStyle name="Header2 2 2 7 4 2 4" xfId="17960"/>
    <cellStyle name="Header2 2 2 7 4 2 4 2" xfId="29777"/>
    <cellStyle name="Header2 2 2 7 4 2 4 2 2" xfId="39776"/>
    <cellStyle name="Header2 2 2 7 4 2 4 3" xfId="25535"/>
    <cellStyle name="Header2 2 2 7 4 2 4 4" xfId="34625"/>
    <cellStyle name="Header2 2 2 7 4 2 5" xfId="20619"/>
    <cellStyle name="Header2 2 2 7 4 2 5 2" xfId="32436"/>
    <cellStyle name="Header2 2 2 7 4 2 5 2 2" xfId="42435"/>
    <cellStyle name="Header2 2 2 7 4 2 5 3" xfId="37284"/>
    <cellStyle name="Header2 2 2 7 4 2 6" xfId="23467"/>
    <cellStyle name="Header2 2 2 7 4 2 6 2" xfId="21903"/>
    <cellStyle name="Header2 2 2 7 4 2 7" xfId="23067"/>
    <cellStyle name="Header2 2 2 7 4 2 7 2" xfId="22063"/>
    <cellStyle name="Header2 2 2 7 4 2 8" xfId="21611"/>
    <cellStyle name="Header2 2 2 7 4 3" xfId="16170"/>
    <cellStyle name="Header2 2 2 7 4 3 2" xfId="18952"/>
    <cellStyle name="Header2 2 2 7 4 3 2 2" xfId="30769"/>
    <cellStyle name="Header2 2 2 7 4 3 2 2 2" xfId="40768"/>
    <cellStyle name="Header2 2 2 7 4 3 2 3" xfId="26427"/>
    <cellStyle name="Header2 2 2 7 4 3 2 4" xfId="35617"/>
    <cellStyle name="Header2 2 2 7 4 3 3" xfId="19558"/>
    <cellStyle name="Header2 2 2 7 4 3 3 2" xfId="31375"/>
    <cellStyle name="Header2 2 2 7 4 3 3 2 2" xfId="41374"/>
    <cellStyle name="Header2 2 2 7 4 3 3 3" xfId="27033"/>
    <cellStyle name="Header2 2 2 7 4 3 3 4" xfId="36223"/>
    <cellStyle name="Header2 2 2 7 4 3 4" xfId="17846"/>
    <cellStyle name="Header2 2 2 7 4 3 4 2" xfId="29663"/>
    <cellStyle name="Header2 2 2 7 4 3 4 2 2" xfId="39662"/>
    <cellStyle name="Header2 2 2 7 4 3 4 3" xfId="25421"/>
    <cellStyle name="Header2 2 2 7 4 3 4 4" xfId="34511"/>
    <cellStyle name="Header2 2 2 7 4 3 5" xfId="20367"/>
    <cellStyle name="Header2 2 2 7 4 3 5 2" xfId="32184"/>
    <cellStyle name="Header2 2 2 7 4 3 5 2 2" xfId="42183"/>
    <cellStyle name="Header2 2 2 7 4 3 5 3" xfId="37032"/>
    <cellStyle name="Header2 2 2 7 4 3 6" xfId="27987"/>
    <cellStyle name="Header2 2 2 7 4 3 6 2" xfId="37986"/>
    <cellStyle name="Header2 2 2 7 4 3 7" xfId="21751"/>
    <cellStyle name="Header2 2 2 7 4 4" xfId="16421"/>
    <cellStyle name="Header2 2 2 7 4 4 2" xfId="28238"/>
    <cellStyle name="Header2 2 2 7 4 4 2 2" xfId="38237"/>
    <cellStyle name="Header2 2 2 7 4 4 3" xfId="23996"/>
    <cellStyle name="Header2 2 2 7 4 4 4" xfId="33086"/>
    <cellStyle name="Header2 2 2 7 4 5" xfId="16680"/>
    <cellStyle name="Header2 2 2 7 4 5 2" xfId="28497"/>
    <cellStyle name="Header2 2 2 7 4 5 2 2" xfId="38496"/>
    <cellStyle name="Header2 2 2 7 4 5 3" xfId="24255"/>
    <cellStyle name="Header2 2 2 7 4 5 4" xfId="33345"/>
    <cellStyle name="Header2 2 2 7 4 6" xfId="17013"/>
    <cellStyle name="Header2 2 2 7 4 6 2" xfId="28830"/>
    <cellStyle name="Header2 2 2 7 4 6 2 2" xfId="38829"/>
    <cellStyle name="Header2 2 2 7 4 6 3" xfId="24588"/>
    <cellStyle name="Header2 2 2 7 4 6 4" xfId="33678"/>
    <cellStyle name="Header2 2 2 7 4 7" xfId="17104"/>
    <cellStyle name="Header2 2 2 7 4 7 2" xfId="28921"/>
    <cellStyle name="Header2 2 2 7 4 7 2 2" xfId="38920"/>
    <cellStyle name="Header2 2 2 7 4 7 3" xfId="24679"/>
    <cellStyle name="Header2 2 2 7 4 7 4" xfId="33769"/>
    <cellStyle name="Header2 2 2 7 4 8" xfId="17407"/>
    <cellStyle name="Header2 2 2 7 4 8 2" xfId="29224"/>
    <cellStyle name="Header2 2 2 7 4 8 2 2" xfId="39223"/>
    <cellStyle name="Header2 2 2 7 4 8 3" xfId="24982"/>
    <cellStyle name="Header2 2 2 7 4 8 4" xfId="34072"/>
    <cellStyle name="Header2 2 2 7 4 9" xfId="18528"/>
    <cellStyle name="Header2 2 2 7 4 9 2" xfId="30345"/>
    <cellStyle name="Header2 2 2 7 4 9 2 2" xfId="40344"/>
    <cellStyle name="Header2 2 2 7 4 9 3" xfId="26003"/>
    <cellStyle name="Header2 2 2 7 4 9 4" xfId="35193"/>
    <cellStyle name="Header2 2 2 7 5" xfId="15586"/>
    <cellStyle name="Header2 2 2 7 5 2" xfId="19207"/>
    <cellStyle name="Header2 2 2 7 5 2 2" xfId="31024"/>
    <cellStyle name="Header2 2 2 7 5 2 2 2" xfId="41023"/>
    <cellStyle name="Header2 2 2 7 5 2 3" xfId="26682"/>
    <cellStyle name="Header2 2 2 7 5 2 4" xfId="35872"/>
    <cellStyle name="Header2 2 2 7 5 3" xfId="19813"/>
    <cellStyle name="Header2 2 2 7 5 3 2" xfId="31630"/>
    <cellStyle name="Header2 2 2 7 5 3 2 2" xfId="41629"/>
    <cellStyle name="Header2 2 2 7 5 3 3" xfId="27288"/>
    <cellStyle name="Header2 2 2 7 5 3 4" xfId="36478"/>
    <cellStyle name="Header2 2 2 7 5 4" xfId="17688"/>
    <cellStyle name="Header2 2 2 7 5 4 2" xfId="29505"/>
    <cellStyle name="Header2 2 2 7 5 4 2 2" xfId="39504"/>
    <cellStyle name="Header2 2 2 7 5 4 3" xfId="25263"/>
    <cellStyle name="Header2 2 2 7 5 4 4" xfId="34353"/>
    <cellStyle name="Header2 2 2 7 5 5" xfId="20622"/>
    <cellStyle name="Header2 2 2 7 5 5 2" xfId="32439"/>
    <cellStyle name="Header2 2 2 7 5 5 2 2" xfId="42438"/>
    <cellStyle name="Header2 2 2 7 5 5 3" xfId="37287"/>
    <cellStyle name="Header2 2 2 7 5 6" xfId="23464"/>
    <cellStyle name="Header2 2 2 7 5 6 2" xfId="21906"/>
    <cellStyle name="Header2 2 2 7 5 7" xfId="23070"/>
    <cellStyle name="Header2 2 2 7 5 7 2" xfId="22061"/>
    <cellStyle name="Header2 2 2 7 5 8" xfId="22369"/>
    <cellStyle name="Header2 2 2 7 6" xfId="16167"/>
    <cellStyle name="Header2 2 2 7 6 2" xfId="19496"/>
    <cellStyle name="Header2 2 2 7 6 2 2" xfId="31313"/>
    <cellStyle name="Header2 2 2 7 6 2 2 2" xfId="41312"/>
    <cellStyle name="Header2 2 2 7 6 2 3" xfId="26971"/>
    <cellStyle name="Header2 2 2 7 6 2 4" xfId="36161"/>
    <cellStyle name="Header2 2 2 7 6 3" xfId="20102"/>
    <cellStyle name="Header2 2 2 7 6 3 2" xfId="31919"/>
    <cellStyle name="Header2 2 2 7 6 3 2 2" xfId="41918"/>
    <cellStyle name="Header2 2 2 7 6 3 3" xfId="27577"/>
    <cellStyle name="Header2 2 2 7 6 3 4" xfId="36767"/>
    <cellStyle name="Header2 2 2 7 6 4" xfId="17645"/>
    <cellStyle name="Header2 2 2 7 6 4 2" xfId="29462"/>
    <cellStyle name="Header2 2 2 7 6 4 2 2" xfId="39461"/>
    <cellStyle name="Header2 2 2 7 6 4 3" xfId="25220"/>
    <cellStyle name="Header2 2 2 7 6 4 4" xfId="34310"/>
    <cellStyle name="Header2 2 2 7 6 5" xfId="20911"/>
    <cellStyle name="Header2 2 2 7 6 5 2" xfId="32728"/>
    <cellStyle name="Header2 2 2 7 6 5 2 2" xfId="42727"/>
    <cellStyle name="Header2 2 2 7 6 5 3" xfId="37576"/>
    <cellStyle name="Header2 2 2 7 6 6" xfId="27984"/>
    <cellStyle name="Header2 2 2 7 6 6 2" xfId="37983"/>
    <cellStyle name="Header2 2 2 7 6 7" xfId="22226"/>
    <cellStyle name="Header2 2 2 7 7" xfId="15889"/>
    <cellStyle name="Header2 2 2 7 7 2" xfId="27706"/>
    <cellStyle name="Header2 2 2 7 7 2 2" xfId="37705"/>
    <cellStyle name="Header2 2 2 7 7 3" xfId="23767"/>
    <cellStyle name="Header2 2 2 7 7 4" xfId="32857"/>
    <cellStyle name="Header2 2 2 7 8" xfId="16683"/>
    <cellStyle name="Header2 2 2 7 8 2" xfId="28500"/>
    <cellStyle name="Header2 2 2 7 8 2 2" xfId="38499"/>
    <cellStyle name="Header2 2 2 7 8 3" xfId="24258"/>
    <cellStyle name="Header2 2 2 7 8 4" xfId="33348"/>
    <cellStyle name="Header2 2 2 7 9" xfId="16972"/>
    <cellStyle name="Header2 2 2 7 9 2" xfId="28789"/>
    <cellStyle name="Header2 2 2 7 9 2 2" xfId="38788"/>
    <cellStyle name="Header2 2 2 7 9 3" xfId="24547"/>
    <cellStyle name="Header2 2 2 7 9 4" xfId="33637"/>
    <cellStyle name="Header2 2 2 8" xfId="7783"/>
    <cellStyle name="Header2 2 2 8 10" xfId="17105"/>
    <cellStyle name="Header2 2 2 8 10 2" xfId="28922"/>
    <cellStyle name="Header2 2 2 8 10 2 2" xfId="38921"/>
    <cellStyle name="Header2 2 2 8 10 3" xfId="24680"/>
    <cellStyle name="Header2 2 2 8 10 4" xfId="33770"/>
    <cellStyle name="Header2 2 2 8 11" xfId="17408"/>
    <cellStyle name="Header2 2 2 8 11 2" xfId="29225"/>
    <cellStyle name="Header2 2 2 8 11 2 2" xfId="39224"/>
    <cellStyle name="Header2 2 2 8 11 3" xfId="24983"/>
    <cellStyle name="Header2 2 2 8 11 4" xfId="34073"/>
    <cellStyle name="Header2 2 2 8 12" xfId="18527"/>
    <cellStyle name="Header2 2 2 8 12 2" xfId="30344"/>
    <cellStyle name="Header2 2 2 8 12 2 2" xfId="40343"/>
    <cellStyle name="Header2 2 2 8 12 3" xfId="26002"/>
    <cellStyle name="Header2 2 2 8 12 4" xfId="35192"/>
    <cellStyle name="Header2 2 2 8 13" xfId="18818"/>
    <cellStyle name="Header2 2 2 8 13 2" xfId="30635"/>
    <cellStyle name="Header2 2 2 8 13 2 2" xfId="40634"/>
    <cellStyle name="Header2 2 2 8 13 3" xfId="26293"/>
    <cellStyle name="Header2 2 2 8 13 4" xfId="35483"/>
    <cellStyle name="Header2 2 2 8 14" xfId="18224"/>
    <cellStyle name="Header2 2 2 8 14 2" xfId="30041"/>
    <cellStyle name="Header2 2 2 8 14 2 2" xfId="40040"/>
    <cellStyle name="Header2 2 2 8 14 3" xfId="34889"/>
    <cellStyle name="Header2 2 2 8 15" xfId="23319"/>
    <cellStyle name="Header2 2 2 8 15 2" xfId="21148"/>
    <cellStyle name="Header2 2 2 8 16" xfId="22713"/>
    <cellStyle name="Header2 2 2 8 2" xfId="7784"/>
    <cellStyle name="Header2 2 2 8 2 10" xfId="18817"/>
    <cellStyle name="Header2 2 2 8 2 10 2" xfId="30634"/>
    <cellStyle name="Header2 2 2 8 2 10 2 2" xfId="40633"/>
    <cellStyle name="Header2 2 2 8 2 10 3" xfId="26292"/>
    <cellStyle name="Header2 2 2 8 2 10 4" xfId="35482"/>
    <cellStyle name="Header2 2 2 8 2 11" xfId="18225"/>
    <cellStyle name="Header2 2 2 8 2 11 2" xfId="30042"/>
    <cellStyle name="Header2 2 2 8 2 11 2 2" xfId="40041"/>
    <cellStyle name="Header2 2 2 8 2 11 3" xfId="34890"/>
    <cellStyle name="Header2 2 2 8 2 12" xfId="23318"/>
    <cellStyle name="Header2 2 2 8 2 12 2" xfId="21149"/>
    <cellStyle name="Header2 2 2 8 2 13" xfId="22712"/>
    <cellStyle name="Header2 2 2 8 2 2" xfId="15591"/>
    <cellStyle name="Header2 2 2 8 2 2 2" xfId="19202"/>
    <cellStyle name="Header2 2 2 8 2 2 2 2" xfId="31019"/>
    <cellStyle name="Header2 2 2 8 2 2 2 2 2" xfId="41018"/>
    <cellStyle name="Header2 2 2 8 2 2 2 3" xfId="26677"/>
    <cellStyle name="Header2 2 2 8 2 2 2 4" xfId="35867"/>
    <cellStyle name="Header2 2 2 8 2 2 3" xfId="19808"/>
    <cellStyle name="Header2 2 2 8 2 2 3 2" xfId="31625"/>
    <cellStyle name="Header2 2 2 8 2 2 3 2 2" xfId="41624"/>
    <cellStyle name="Header2 2 2 8 2 2 3 3" xfId="27283"/>
    <cellStyle name="Header2 2 2 8 2 2 3 4" xfId="36473"/>
    <cellStyle name="Header2 2 2 8 2 2 4" xfId="17691"/>
    <cellStyle name="Header2 2 2 8 2 2 4 2" xfId="29508"/>
    <cellStyle name="Header2 2 2 8 2 2 4 2 2" xfId="39507"/>
    <cellStyle name="Header2 2 2 8 2 2 4 3" xfId="25266"/>
    <cellStyle name="Header2 2 2 8 2 2 4 4" xfId="34356"/>
    <cellStyle name="Header2 2 2 8 2 2 5" xfId="20617"/>
    <cellStyle name="Header2 2 2 8 2 2 5 2" xfId="32434"/>
    <cellStyle name="Header2 2 2 8 2 2 5 2 2" xfId="42433"/>
    <cellStyle name="Header2 2 2 8 2 2 5 3" xfId="37282"/>
    <cellStyle name="Header2 2 2 8 2 2 6" xfId="23469"/>
    <cellStyle name="Header2 2 2 8 2 2 6 2" xfId="21901"/>
    <cellStyle name="Header2 2 2 8 2 2 7" xfId="23065"/>
    <cellStyle name="Header2 2 2 8 2 2 7 2" xfId="22065"/>
    <cellStyle name="Header2 2 2 8 2 2 8" xfId="22372"/>
    <cellStyle name="Header2 2 2 8 2 3" xfId="16172"/>
    <cellStyle name="Header2 2 2 8 2 3 2" xfId="19493"/>
    <cellStyle name="Header2 2 2 8 2 3 2 2" xfId="31310"/>
    <cellStyle name="Header2 2 2 8 2 3 2 2 2" xfId="41309"/>
    <cellStyle name="Header2 2 2 8 2 3 2 3" xfId="26968"/>
    <cellStyle name="Header2 2 2 8 2 3 2 4" xfId="36158"/>
    <cellStyle name="Header2 2 2 8 2 3 3" xfId="20099"/>
    <cellStyle name="Header2 2 2 8 2 3 3 2" xfId="31916"/>
    <cellStyle name="Header2 2 2 8 2 3 3 2 2" xfId="41915"/>
    <cellStyle name="Header2 2 2 8 2 3 3 3" xfId="27574"/>
    <cellStyle name="Header2 2 2 8 2 3 3 4" xfId="36764"/>
    <cellStyle name="Header2 2 2 8 2 3 4" xfId="17758"/>
    <cellStyle name="Header2 2 2 8 2 3 4 2" xfId="29575"/>
    <cellStyle name="Header2 2 2 8 2 3 4 2 2" xfId="39574"/>
    <cellStyle name="Header2 2 2 8 2 3 4 3" xfId="25333"/>
    <cellStyle name="Header2 2 2 8 2 3 4 4" xfId="34423"/>
    <cellStyle name="Header2 2 2 8 2 3 5" xfId="20908"/>
    <cellStyle name="Header2 2 2 8 2 3 5 2" xfId="32725"/>
    <cellStyle name="Header2 2 2 8 2 3 5 2 2" xfId="42724"/>
    <cellStyle name="Header2 2 2 8 2 3 5 3" xfId="37573"/>
    <cellStyle name="Header2 2 2 8 2 3 6" xfId="27989"/>
    <cellStyle name="Header2 2 2 8 2 3 6 2" xfId="37988"/>
    <cellStyle name="Header2 2 2 8 2 3 7" xfId="22228"/>
    <cellStyle name="Header2 2 2 8 2 4" xfId="15892"/>
    <cellStyle name="Header2 2 2 8 2 4 2" xfId="27709"/>
    <cellStyle name="Header2 2 2 8 2 4 2 2" xfId="37708"/>
    <cellStyle name="Header2 2 2 8 2 4 3" xfId="23770"/>
    <cellStyle name="Header2 2 2 8 2 4 4" xfId="32860"/>
    <cellStyle name="Header2 2 2 8 2 5" xfId="16678"/>
    <cellStyle name="Header2 2 2 8 2 5 2" xfId="28495"/>
    <cellStyle name="Header2 2 2 8 2 5 2 2" xfId="38494"/>
    <cellStyle name="Header2 2 2 8 2 5 3" xfId="24253"/>
    <cellStyle name="Header2 2 2 8 2 5 4" xfId="33343"/>
    <cellStyle name="Header2 2 2 8 2 6" xfId="16969"/>
    <cellStyle name="Header2 2 2 8 2 6 2" xfId="28786"/>
    <cellStyle name="Header2 2 2 8 2 6 2 2" xfId="38785"/>
    <cellStyle name="Header2 2 2 8 2 6 3" xfId="24544"/>
    <cellStyle name="Header2 2 2 8 2 6 4" xfId="33634"/>
    <cellStyle name="Header2 2 2 8 2 7" xfId="17106"/>
    <cellStyle name="Header2 2 2 8 2 7 2" xfId="28923"/>
    <cellStyle name="Header2 2 2 8 2 7 2 2" xfId="38922"/>
    <cellStyle name="Header2 2 2 8 2 7 3" xfId="24681"/>
    <cellStyle name="Header2 2 2 8 2 7 4" xfId="33771"/>
    <cellStyle name="Header2 2 2 8 2 8" xfId="17409"/>
    <cellStyle name="Header2 2 2 8 2 8 2" xfId="29226"/>
    <cellStyle name="Header2 2 2 8 2 8 2 2" xfId="39225"/>
    <cellStyle name="Header2 2 2 8 2 8 3" xfId="24984"/>
    <cellStyle name="Header2 2 2 8 2 8 4" xfId="34074"/>
    <cellStyle name="Header2 2 2 8 2 9" xfId="18526"/>
    <cellStyle name="Header2 2 2 8 2 9 2" xfId="30343"/>
    <cellStyle name="Header2 2 2 8 2 9 2 2" xfId="40342"/>
    <cellStyle name="Header2 2 2 8 2 9 3" xfId="26001"/>
    <cellStyle name="Header2 2 2 8 2 9 4" xfId="35191"/>
    <cellStyle name="Header2 2 2 8 3" xfId="7785"/>
    <cellStyle name="Header2 2 2 8 3 10" xfId="18816"/>
    <cellStyle name="Header2 2 2 8 3 10 2" xfId="30633"/>
    <cellStyle name="Header2 2 2 8 3 10 2 2" xfId="40632"/>
    <cellStyle name="Header2 2 2 8 3 10 3" xfId="26291"/>
    <cellStyle name="Header2 2 2 8 3 10 4" xfId="35481"/>
    <cellStyle name="Header2 2 2 8 3 11" xfId="20234"/>
    <cellStyle name="Header2 2 2 8 3 11 2" xfId="32051"/>
    <cellStyle name="Header2 2 2 8 3 11 2 2" xfId="42050"/>
    <cellStyle name="Header2 2 2 8 3 11 3" xfId="36899"/>
    <cellStyle name="Header2 2 2 8 3 12" xfId="23317"/>
    <cellStyle name="Header2 2 2 8 3 12 2" xfId="21150"/>
    <cellStyle name="Header2 2 2 8 3 13" xfId="22711"/>
    <cellStyle name="Header2 2 2 8 3 2" xfId="15592"/>
    <cellStyle name="Header2 2 2 8 3 2 2" xfId="19201"/>
    <cellStyle name="Header2 2 2 8 3 2 2 2" xfId="31018"/>
    <cellStyle name="Header2 2 2 8 3 2 2 2 2" xfId="41017"/>
    <cellStyle name="Header2 2 2 8 3 2 2 3" xfId="26676"/>
    <cellStyle name="Header2 2 2 8 3 2 2 4" xfId="35866"/>
    <cellStyle name="Header2 2 2 8 3 2 3" xfId="19807"/>
    <cellStyle name="Header2 2 2 8 3 2 3 2" xfId="31624"/>
    <cellStyle name="Header2 2 2 8 3 2 3 2 2" xfId="41623"/>
    <cellStyle name="Header2 2 2 8 3 2 3 3" xfId="27282"/>
    <cellStyle name="Header2 2 2 8 3 2 3 4" xfId="36472"/>
    <cellStyle name="Header2 2 2 8 3 2 4" xfId="17692"/>
    <cellStyle name="Header2 2 2 8 3 2 4 2" xfId="29509"/>
    <cellStyle name="Header2 2 2 8 3 2 4 2 2" xfId="39508"/>
    <cellStyle name="Header2 2 2 8 3 2 4 3" xfId="25267"/>
    <cellStyle name="Header2 2 2 8 3 2 4 4" xfId="34357"/>
    <cellStyle name="Header2 2 2 8 3 2 5" xfId="20616"/>
    <cellStyle name="Header2 2 2 8 3 2 5 2" xfId="32433"/>
    <cellStyle name="Header2 2 2 8 3 2 5 2 2" xfId="42432"/>
    <cellStyle name="Header2 2 2 8 3 2 5 3" xfId="37281"/>
    <cellStyle name="Header2 2 2 8 3 2 6" xfId="23470"/>
    <cellStyle name="Header2 2 2 8 3 2 6 2" xfId="21900"/>
    <cellStyle name="Header2 2 2 8 3 2 7" xfId="23064"/>
    <cellStyle name="Header2 2 2 8 3 2 7 2" xfId="22066"/>
    <cellStyle name="Header2 2 2 8 3 2 8" xfId="21613"/>
    <cellStyle name="Header2 2 2 8 3 3" xfId="16173"/>
    <cellStyle name="Header2 2 2 8 3 3 2" xfId="19492"/>
    <cellStyle name="Header2 2 2 8 3 3 2 2" xfId="31309"/>
    <cellStyle name="Header2 2 2 8 3 3 2 2 2" xfId="41308"/>
    <cellStyle name="Header2 2 2 8 3 3 2 3" xfId="26967"/>
    <cellStyle name="Header2 2 2 8 3 3 2 4" xfId="36157"/>
    <cellStyle name="Header2 2 2 8 3 3 3" xfId="20098"/>
    <cellStyle name="Header2 2 2 8 3 3 3 2" xfId="31915"/>
    <cellStyle name="Header2 2 2 8 3 3 3 2 2" xfId="41914"/>
    <cellStyle name="Header2 2 2 8 3 3 3 3" xfId="27573"/>
    <cellStyle name="Header2 2 2 8 3 3 3 4" xfId="36763"/>
    <cellStyle name="Header2 2 2 8 3 3 4" xfId="17891"/>
    <cellStyle name="Header2 2 2 8 3 3 4 2" xfId="29708"/>
    <cellStyle name="Header2 2 2 8 3 3 4 2 2" xfId="39707"/>
    <cellStyle name="Header2 2 2 8 3 3 4 3" xfId="25466"/>
    <cellStyle name="Header2 2 2 8 3 3 4 4" xfId="34556"/>
    <cellStyle name="Header2 2 2 8 3 3 5" xfId="20907"/>
    <cellStyle name="Header2 2 2 8 3 3 5 2" xfId="32724"/>
    <cellStyle name="Header2 2 2 8 3 3 5 2 2" xfId="42723"/>
    <cellStyle name="Header2 2 2 8 3 3 5 3" xfId="37572"/>
    <cellStyle name="Header2 2 2 8 3 3 6" xfId="27990"/>
    <cellStyle name="Header2 2 2 8 3 3 6 2" xfId="37989"/>
    <cellStyle name="Header2 2 2 8 3 3 7" xfId="22229"/>
    <cellStyle name="Header2 2 2 8 3 4" xfId="15893"/>
    <cellStyle name="Header2 2 2 8 3 4 2" xfId="27710"/>
    <cellStyle name="Header2 2 2 8 3 4 2 2" xfId="37709"/>
    <cellStyle name="Header2 2 2 8 3 4 3" xfId="23771"/>
    <cellStyle name="Header2 2 2 8 3 4 4" xfId="32861"/>
    <cellStyle name="Header2 2 2 8 3 5" xfId="16677"/>
    <cellStyle name="Header2 2 2 8 3 5 2" xfId="28494"/>
    <cellStyle name="Header2 2 2 8 3 5 2 2" xfId="38493"/>
    <cellStyle name="Header2 2 2 8 3 5 3" xfId="24252"/>
    <cellStyle name="Header2 2 2 8 3 5 4" xfId="33342"/>
    <cellStyle name="Header2 2 2 8 3 6" xfId="16968"/>
    <cellStyle name="Header2 2 2 8 3 6 2" xfId="28785"/>
    <cellStyle name="Header2 2 2 8 3 6 2 2" xfId="38784"/>
    <cellStyle name="Header2 2 2 8 3 6 3" xfId="24543"/>
    <cellStyle name="Header2 2 2 8 3 6 4" xfId="33633"/>
    <cellStyle name="Header2 2 2 8 3 7" xfId="17107"/>
    <cellStyle name="Header2 2 2 8 3 7 2" xfId="28924"/>
    <cellStyle name="Header2 2 2 8 3 7 2 2" xfId="38923"/>
    <cellStyle name="Header2 2 2 8 3 7 3" xfId="24682"/>
    <cellStyle name="Header2 2 2 8 3 7 4" xfId="33772"/>
    <cellStyle name="Header2 2 2 8 3 8" xfId="17410"/>
    <cellStyle name="Header2 2 2 8 3 8 2" xfId="29227"/>
    <cellStyle name="Header2 2 2 8 3 8 2 2" xfId="39226"/>
    <cellStyle name="Header2 2 2 8 3 8 3" xfId="24985"/>
    <cellStyle name="Header2 2 2 8 3 8 4" xfId="34075"/>
    <cellStyle name="Header2 2 2 8 3 9" xfId="18525"/>
    <cellStyle name="Header2 2 2 8 3 9 2" xfId="30342"/>
    <cellStyle name="Header2 2 2 8 3 9 2 2" xfId="40341"/>
    <cellStyle name="Header2 2 2 8 3 9 3" xfId="26000"/>
    <cellStyle name="Header2 2 2 8 3 9 4" xfId="35190"/>
    <cellStyle name="Header2 2 2 8 4" xfId="7786"/>
    <cellStyle name="Header2 2 2 8 4 10" xfId="18815"/>
    <cellStyle name="Header2 2 2 8 4 10 2" xfId="30632"/>
    <cellStyle name="Header2 2 2 8 4 10 2 2" xfId="40631"/>
    <cellStyle name="Header2 2 2 8 4 10 3" xfId="26290"/>
    <cellStyle name="Header2 2 2 8 4 10 4" xfId="35480"/>
    <cellStyle name="Header2 2 2 8 4 11" xfId="20332"/>
    <cellStyle name="Header2 2 2 8 4 11 2" xfId="32149"/>
    <cellStyle name="Header2 2 2 8 4 11 2 2" xfId="42148"/>
    <cellStyle name="Header2 2 2 8 4 11 3" xfId="36997"/>
    <cellStyle name="Header2 2 2 8 4 12" xfId="23316"/>
    <cellStyle name="Header2 2 2 8 4 12 2" xfId="21955"/>
    <cellStyle name="Header2 2 2 8 4 13" xfId="22710"/>
    <cellStyle name="Header2 2 2 8 4 2" xfId="15593"/>
    <cellStyle name="Header2 2 2 8 4 2 2" xfId="19200"/>
    <cellStyle name="Header2 2 2 8 4 2 2 2" xfId="31017"/>
    <cellStyle name="Header2 2 2 8 4 2 2 2 2" xfId="41016"/>
    <cellStyle name="Header2 2 2 8 4 2 2 3" xfId="26675"/>
    <cellStyle name="Header2 2 2 8 4 2 2 4" xfId="35865"/>
    <cellStyle name="Header2 2 2 8 4 2 3" xfId="19806"/>
    <cellStyle name="Header2 2 2 8 4 2 3 2" xfId="31623"/>
    <cellStyle name="Header2 2 2 8 4 2 3 2 2" xfId="41622"/>
    <cellStyle name="Header2 2 2 8 4 2 3 3" xfId="27281"/>
    <cellStyle name="Header2 2 2 8 4 2 3 4" xfId="36471"/>
    <cellStyle name="Header2 2 2 8 4 2 4" xfId="17961"/>
    <cellStyle name="Header2 2 2 8 4 2 4 2" xfId="29778"/>
    <cellStyle name="Header2 2 2 8 4 2 4 2 2" xfId="39777"/>
    <cellStyle name="Header2 2 2 8 4 2 4 3" xfId="25536"/>
    <cellStyle name="Header2 2 2 8 4 2 4 4" xfId="34626"/>
    <cellStyle name="Header2 2 2 8 4 2 5" xfId="20615"/>
    <cellStyle name="Header2 2 2 8 4 2 5 2" xfId="32432"/>
    <cellStyle name="Header2 2 2 8 4 2 5 2 2" xfId="42431"/>
    <cellStyle name="Header2 2 2 8 4 2 5 3" xfId="37280"/>
    <cellStyle name="Header2 2 2 8 4 2 6" xfId="23471"/>
    <cellStyle name="Header2 2 2 8 4 2 6 2" xfId="21899"/>
    <cellStyle name="Header2 2 2 8 4 2 7" xfId="23063"/>
    <cellStyle name="Header2 2 2 8 4 2 7 2" xfId="21291"/>
    <cellStyle name="Header2 2 2 8 4 2 8" xfId="22373"/>
    <cellStyle name="Header2 2 2 8 4 3" xfId="16174"/>
    <cellStyle name="Header2 2 2 8 4 3 2" xfId="19491"/>
    <cellStyle name="Header2 2 2 8 4 3 2 2" xfId="31308"/>
    <cellStyle name="Header2 2 2 8 4 3 2 2 2" xfId="41307"/>
    <cellStyle name="Header2 2 2 8 4 3 2 3" xfId="26966"/>
    <cellStyle name="Header2 2 2 8 4 3 2 4" xfId="36156"/>
    <cellStyle name="Header2 2 2 8 4 3 3" xfId="20097"/>
    <cellStyle name="Header2 2 2 8 4 3 3 2" xfId="31914"/>
    <cellStyle name="Header2 2 2 8 4 3 3 2 2" xfId="41913"/>
    <cellStyle name="Header2 2 2 8 4 3 3 3" xfId="27572"/>
    <cellStyle name="Header2 2 2 8 4 3 3 4" xfId="36762"/>
    <cellStyle name="Header2 2 2 8 4 3 4" xfId="18050"/>
    <cellStyle name="Header2 2 2 8 4 3 4 2" xfId="29867"/>
    <cellStyle name="Header2 2 2 8 4 3 4 2 2" xfId="39866"/>
    <cellStyle name="Header2 2 2 8 4 3 4 3" xfId="25625"/>
    <cellStyle name="Header2 2 2 8 4 3 4 4" xfId="34715"/>
    <cellStyle name="Header2 2 2 8 4 3 5" xfId="20906"/>
    <cellStyle name="Header2 2 2 8 4 3 5 2" xfId="32723"/>
    <cellStyle name="Header2 2 2 8 4 3 5 2 2" xfId="42722"/>
    <cellStyle name="Header2 2 2 8 4 3 5 3" xfId="37571"/>
    <cellStyle name="Header2 2 2 8 4 3 6" xfId="27991"/>
    <cellStyle name="Header2 2 2 8 4 3 6 2" xfId="37990"/>
    <cellStyle name="Header2 2 2 8 4 3 7" xfId="22230"/>
    <cellStyle name="Header2 2 2 8 4 4" xfId="15894"/>
    <cellStyle name="Header2 2 2 8 4 4 2" xfId="27711"/>
    <cellStyle name="Header2 2 2 8 4 4 2 2" xfId="37710"/>
    <cellStyle name="Header2 2 2 8 4 4 3" xfId="23772"/>
    <cellStyle name="Header2 2 2 8 4 4 4" xfId="32862"/>
    <cellStyle name="Header2 2 2 8 4 5" xfId="16676"/>
    <cellStyle name="Header2 2 2 8 4 5 2" xfId="28493"/>
    <cellStyle name="Header2 2 2 8 4 5 2 2" xfId="38492"/>
    <cellStyle name="Header2 2 2 8 4 5 3" xfId="24251"/>
    <cellStyle name="Header2 2 2 8 4 5 4" xfId="33341"/>
    <cellStyle name="Header2 2 2 8 4 6" xfId="16967"/>
    <cellStyle name="Header2 2 2 8 4 6 2" xfId="28784"/>
    <cellStyle name="Header2 2 2 8 4 6 2 2" xfId="38783"/>
    <cellStyle name="Header2 2 2 8 4 6 3" xfId="24542"/>
    <cellStyle name="Header2 2 2 8 4 6 4" xfId="33632"/>
    <cellStyle name="Header2 2 2 8 4 7" xfId="17108"/>
    <cellStyle name="Header2 2 2 8 4 7 2" xfId="28925"/>
    <cellStyle name="Header2 2 2 8 4 7 2 2" xfId="38924"/>
    <cellStyle name="Header2 2 2 8 4 7 3" xfId="24683"/>
    <cellStyle name="Header2 2 2 8 4 7 4" xfId="33773"/>
    <cellStyle name="Header2 2 2 8 4 8" xfId="17411"/>
    <cellStyle name="Header2 2 2 8 4 8 2" xfId="29228"/>
    <cellStyle name="Header2 2 2 8 4 8 2 2" xfId="39227"/>
    <cellStyle name="Header2 2 2 8 4 8 3" xfId="24986"/>
    <cellStyle name="Header2 2 2 8 4 8 4" xfId="34076"/>
    <cellStyle name="Header2 2 2 8 4 9" xfId="18524"/>
    <cellStyle name="Header2 2 2 8 4 9 2" xfId="30341"/>
    <cellStyle name="Header2 2 2 8 4 9 2 2" xfId="40340"/>
    <cellStyle name="Header2 2 2 8 4 9 3" xfId="25999"/>
    <cellStyle name="Header2 2 2 8 4 9 4" xfId="35189"/>
    <cellStyle name="Header2 2 2 8 5" xfId="15590"/>
    <cellStyle name="Header2 2 2 8 5 2" xfId="19203"/>
    <cellStyle name="Header2 2 2 8 5 2 2" xfId="31020"/>
    <cellStyle name="Header2 2 2 8 5 2 2 2" xfId="41019"/>
    <cellStyle name="Header2 2 2 8 5 2 3" xfId="26678"/>
    <cellStyle name="Header2 2 2 8 5 2 4" xfId="35868"/>
    <cellStyle name="Header2 2 2 8 5 3" xfId="19809"/>
    <cellStyle name="Header2 2 2 8 5 3 2" xfId="31626"/>
    <cellStyle name="Header2 2 2 8 5 3 2 2" xfId="41625"/>
    <cellStyle name="Header2 2 2 8 5 3 3" xfId="27284"/>
    <cellStyle name="Header2 2 2 8 5 3 4" xfId="36474"/>
    <cellStyle name="Header2 2 2 8 5 4" xfId="17690"/>
    <cellStyle name="Header2 2 2 8 5 4 2" xfId="29507"/>
    <cellStyle name="Header2 2 2 8 5 4 2 2" xfId="39506"/>
    <cellStyle name="Header2 2 2 8 5 4 3" xfId="25265"/>
    <cellStyle name="Header2 2 2 8 5 4 4" xfId="34355"/>
    <cellStyle name="Header2 2 2 8 5 5" xfId="20618"/>
    <cellStyle name="Header2 2 2 8 5 5 2" xfId="32435"/>
    <cellStyle name="Header2 2 2 8 5 5 2 2" xfId="42434"/>
    <cellStyle name="Header2 2 2 8 5 5 3" xfId="37283"/>
    <cellStyle name="Header2 2 2 8 5 6" xfId="23468"/>
    <cellStyle name="Header2 2 2 8 5 6 2" xfId="21902"/>
    <cellStyle name="Header2 2 2 8 5 7" xfId="23066"/>
    <cellStyle name="Header2 2 2 8 5 7 2" xfId="22064"/>
    <cellStyle name="Header2 2 2 8 5 8" xfId="21612"/>
    <cellStyle name="Header2 2 2 8 6" xfId="16171"/>
    <cellStyle name="Header2 2 2 8 6 2" xfId="19494"/>
    <cellStyle name="Header2 2 2 8 6 2 2" xfId="31311"/>
    <cellStyle name="Header2 2 2 8 6 2 2 2" xfId="41310"/>
    <cellStyle name="Header2 2 2 8 6 2 3" xfId="26969"/>
    <cellStyle name="Header2 2 2 8 6 2 4" xfId="36159"/>
    <cellStyle name="Header2 2 2 8 6 3" xfId="20100"/>
    <cellStyle name="Header2 2 2 8 6 3 2" xfId="31917"/>
    <cellStyle name="Header2 2 2 8 6 3 2 2" xfId="41916"/>
    <cellStyle name="Header2 2 2 8 6 3 3" xfId="27575"/>
    <cellStyle name="Header2 2 2 8 6 3 4" xfId="36765"/>
    <cellStyle name="Header2 2 2 8 6 4" xfId="17647"/>
    <cellStyle name="Header2 2 2 8 6 4 2" xfId="29464"/>
    <cellStyle name="Header2 2 2 8 6 4 2 2" xfId="39463"/>
    <cellStyle name="Header2 2 2 8 6 4 3" xfId="25222"/>
    <cellStyle name="Header2 2 2 8 6 4 4" xfId="34312"/>
    <cellStyle name="Header2 2 2 8 6 5" xfId="20909"/>
    <cellStyle name="Header2 2 2 8 6 5 2" xfId="32726"/>
    <cellStyle name="Header2 2 2 8 6 5 2 2" xfId="42725"/>
    <cellStyle name="Header2 2 2 8 6 5 3" xfId="37574"/>
    <cellStyle name="Header2 2 2 8 6 6" xfId="27988"/>
    <cellStyle name="Header2 2 2 8 6 6 2" xfId="37987"/>
    <cellStyle name="Header2 2 2 8 6 7" xfId="22227"/>
    <cellStyle name="Header2 2 2 8 7" xfId="15891"/>
    <cellStyle name="Header2 2 2 8 7 2" xfId="27708"/>
    <cellStyle name="Header2 2 2 8 7 2 2" xfId="37707"/>
    <cellStyle name="Header2 2 2 8 7 3" xfId="23769"/>
    <cellStyle name="Header2 2 2 8 7 4" xfId="32859"/>
    <cellStyle name="Header2 2 2 8 8" xfId="16679"/>
    <cellStyle name="Header2 2 2 8 8 2" xfId="28496"/>
    <cellStyle name="Header2 2 2 8 8 2 2" xfId="38495"/>
    <cellStyle name="Header2 2 2 8 8 3" xfId="24254"/>
    <cellStyle name="Header2 2 2 8 8 4" xfId="33344"/>
    <cellStyle name="Header2 2 2 8 9" xfId="16970"/>
    <cellStyle name="Header2 2 2 8 9 2" xfId="28787"/>
    <cellStyle name="Header2 2 2 8 9 2 2" xfId="38786"/>
    <cellStyle name="Header2 2 2 8 9 3" xfId="24545"/>
    <cellStyle name="Header2 2 2 8 9 4" xfId="33635"/>
    <cellStyle name="Header2 2 2 9" xfId="7787"/>
    <cellStyle name="Header2 2 2 9 10" xfId="17109"/>
    <cellStyle name="Header2 2 2 9 10 2" xfId="28926"/>
    <cellStyle name="Header2 2 2 9 10 2 2" xfId="38925"/>
    <cellStyle name="Header2 2 2 9 10 3" xfId="24684"/>
    <cellStyle name="Header2 2 2 9 10 4" xfId="33774"/>
    <cellStyle name="Header2 2 2 9 11" xfId="17412"/>
    <cellStyle name="Header2 2 2 9 11 2" xfId="29229"/>
    <cellStyle name="Header2 2 2 9 11 2 2" xfId="39228"/>
    <cellStyle name="Header2 2 2 9 11 3" xfId="24987"/>
    <cellStyle name="Header2 2 2 9 11 4" xfId="34077"/>
    <cellStyle name="Header2 2 2 9 12" xfId="18523"/>
    <cellStyle name="Header2 2 2 9 12 2" xfId="30340"/>
    <cellStyle name="Header2 2 2 9 12 2 2" xfId="40339"/>
    <cellStyle name="Header2 2 2 9 12 3" xfId="25998"/>
    <cellStyle name="Header2 2 2 9 12 4" xfId="35188"/>
    <cellStyle name="Header2 2 2 9 13" xfId="18814"/>
    <cellStyle name="Header2 2 2 9 13 2" xfId="30631"/>
    <cellStyle name="Header2 2 2 9 13 2 2" xfId="40630"/>
    <cellStyle name="Header2 2 2 9 13 3" xfId="26289"/>
    <cellStyle name="Header2 2 2 9 13 4" xfId="35479"/>
    <cellStyle name="Header2 2 2 9 14" xfId="18226"/>
    <cellStyle name="Header2 2 2 9 14 2" xfId="30043"/>
    <cellStyle name="Header2 2 2 9 14 2 2" xfId="40042"/>
    <cellStyle name="Header2 2 2 9 14 3" xfId="34891"/>
    <cellStyle name="Header2 2 2 9 15" xfId="23315"/>
    <cellStyle name="Header2 2 2 9 15 2" xfId="21151"/>
    <cellStyle name="Header2 2 2 9 16" xfId="22709"/>
    <cellStyle name="Header2 2 2 9 2" xfId="7788"/>
    <cellStyle name="Header2 2 2 9 2 10" xfId="18855"/>
    <cellStyle name="Header2 2 2 9 2 10 2" xfId="30672"/>
    <cellStyle name="Header2 2 2 9 2 10 2 2" xfId="40671"/>
    <cellStyle name="Header2 2 2 9 2 10 3" xfId="26330"/>
    <cellStyle name="Header2 2 2 9 2 10 4" xfId="35520"/>
    <cellStyle name="Header2 2 2 9 2 11" xfId="20233"/>
    <cellStyle name="Header2 2 2 9 2 11 2" xfId="32050"/>
    <cellStyle name="Header2 2 2 9 2 11 2 2" xfId="42049"/>
    <cellStyle name="Header2 2 2 9 2 11 3" xfId="36898"/>
    <cellStyle name="Header2 2 2 9 2 12" xfId="23314"/>
    <cellStyle name="Header2 2 2 9 2 12 2" xfId="21152"/>
    <cellStyle name="Header2 2 2 9 2 13" xfId="22708"/>
    <cellStyle name="Header2 2 2 9 2 2" xfId="15595"/>
    <cellStyle name="Header2 2 2 9 2 2 2" xfId="19198"/>
    <cellStyle name="Header2 2 2 9 2 2 2 2" xfId="31015"/>
    <cellStyle name="Header2 2 2 9 2 2 2 2 2" xfId="41014"/>
    <cellStyle name="Header2 2 2 9 2 2 2 3" xfId="26673"/>
    <cellStyle name="Header2 2 2 9 2 2 2 4" xfId="35863"/>
    <cellStyle name="Header2 2 2 9 2 2 3" xfId="19804"/>
    <cellStyle name="Header2 2 2 9 2 2 3 2" xfId="31621"/>
    <cellStyle name="Header2 2 2 9 2 2 3 2 2" xfId="41620"/>
    <cellStyle name="Header2 2 2 9 2 2 3 3" xfId="27279"/>
    <cellStyle name="Header2 2 2 9 2 2 3 4" xfId="36469"/>
    <cellStyle name="Header2 2 2 9 2 2 4" xfId="17693"/>
    <cellStyle name="Header2 2 2 9 2 2 4 2" xfId="29510"/>
    <cellStyle name="Header2 2 2 9 2 2 4 2 2" xfId="39509"/>
    <cellStyle name="Header2 2 2 9 2 2 4 3" xfId="25268"/>
    <cellStyle name="Header2 2 2 9 2 2 4 4" xfId="34358"/>
    <cellStyle name="Header2 2 2 9 2 2 5" xfId="20613"/>
    <cellStyle name="Header2 2 2 9 2 2 5 2" xfId="32430"/>
    <cellStyle name="Header2 2 2 9 2 2 5 2 2" xfId="42429"/>
    <cellStyle name="Header2 2 2 9 2 2 5 3" xfId="37278"/>
    <cellStyle name="Header2 2 2 9 2 2 6" xfId="23473"/>
    <cellStyle name="Header2 2 2 9 2 2 6 2" xfId="21897"/>
    <cellStyle name="Header2 2 2 9 2 2 7" xfId="23061"/>
    <cellStyle name="Header2 2 2 9 2 2 7 2" xfId="22067"/>
    <cellStyle name="Header2 2 2 9 2 2 8" xfId="21615"/>
    <cellStyle name="Header2 2 2 9 2 3" xfId="16176"/>
    <cellStyle name="Header2 2 2 9 2 3 2" xfId="19530"/>
    <cellStyle name="Header2 2 2 9 2 3 2 2" xfId="31347"/>
    <cellStyle name="Header2 2 2 9 2 3 2 2 2" xfId="41346"/>
    <cellStyle name="Header2 2 2 9 2 3 2 3" xfId="27005"/>
    <cellStyle name="Header2 2 2 9 2 3 2 4" xfId="36195"/>
    <cellStyle name="Header2 2 2 9 2 3 3" xfId="20136"/>
    <cellStyle name="Header2 2 2 9 2 3 3 2" xfId="31953"/>
    <cellStyle name="Header2 2 2 9 2 3 3 2 2" xfId="41952"/>
    <cellStyle name="Header2 2 2 9 2 3 3 3" xfId="27611"/>
    <cellStyle name="Header2 2 2 9 2 3 3 4" xfId="36801"/>
    <cellStyle name="Header2 2 2 9 2 3 4" xfId="17882"/>
    <cellStyle name="Header2 2 2 9 2 3 4 2" xfId="29699"/>
    <cellStyle name="Header2 2 2 9 2 3 4 2 2" xfId="39698"/>
    <cellStyle name="Header2 2 2 9 2 3 4 3" xfId="25457"/>
    <cellStyle name="Header2 2 2 9 2 3 4 4" xfId="34547"/>
    <cellStyle name="Header2 2 2 9 2 3 5" xfId="20945"/>
    <cellStyle name="Header2 2 2 9 2 3 5 2" xfId="32762"/>
    <cellStyle name="Header2 2 2 9 2 3 5 2 2" xfId="42761"/>
    <cellStyle name="Header2 2 2 9 2 3 5 3" xfId="37610"/>
    <cellStyle name="Header2 2 2 9 2 3 6" xfId="27993"/>
    <cellStyle name="Header2 2 2 9 2 3 6 2" xfId="37992"/>
    <cellStyle name="Header2 2 2 9 2 3 7" xfId="21440"/>
    <cellStyle name="Header2 2 2 9 2 4" xfId="15833"/>
    <cellStyle name="Header2 2 2 9 2 4 2" xfId="27650"/>
    <cellStyle name="Header2 2 2 9 2 4 2 2" xfId="37649"/>
    <cellStyle name="Header2 2 2 9 2 4 3" xfId="23711"/>
    <cellStyle name="Header2 2 2 9 2 4 4" xfId="32801"/>
    <cellStyle name="Header2 2 2 9 2 5" xfId="16674"/>
    <cellStyle name="Header2 2 2 9 2 5 2" xfId="28491"/>
    <cellStyle name="Header2 2 2 9 2 5 2 2" xfId="38490"/>
    <cellStyle name="Header2 2 2 9 2 5 3" xfId="24249"/>
    <cellStyle name="Header2 2 2 9 2 5 4" xfId="33339"/>
    <cellStyle name="Header2 2 2 9 2 6" xfId="17006"/>
    <cellStyle name="Header2 2 2 9 2 6 2" xfId="28823"/>
    <cellStyle name="Header2 2 2 9 2 6 2 2" xfId="38822"/>
    <cellStyle name="Header2 2 2 9 2 6 3" xfId="24581"/>
    <cellStyle name="Header2 2 2 9 2 6 4" xfId="33671"/>
    <cellStyle name="Header2 2 2 9 2 7" xfId="17110"/>
    <cellStyle name="Header2 2 2 9 2 7 2" xfId="28927"/>
    <cellStyle name="Header2 2 2 9 2 7 2 2" xfId="38926"/>
    <cellStyle name="Header2 2 2 9 2 7 3" xfId="24685"/>
    <cellStyle name="Header2 2 2 9 2 7 4" xfId="33775"/>
    <cellStyle name="Header2 2 2 9 2 8" xfId="17413"/>
    <cellStyle name="Header2 2 2 9 2 8 2" xfId="29230"/>
    <cellStyle name="Header2 2 2 9 2 8 2 2" xfId="39229"/>
    <cellStyle name="Header2 2 2 9 2 8 3" xfId="24988"/>
    <cellStyle name="Header2 2 2 9 2 8 4" xfId="34078"/>
    <cellStyle name="Header2 2 2 9 2 9" xfId="18522"/>
    <cellStyle name="Header2 2 2 9 2 9 2" xfId="30339"/>
    <cellStyle name="Header2 2 2 9 2 9 2 2" xfId="40338"/>
    <cellStyle name="Header2 2 2 9 2 9 3" xfId="25997"/>
    <cellStyle name="Header2 2 2 9 2 9 4" xfId="35187"/>
    <cellStyle name="Header2 2 2 9 3" xfId="7789"/>
    <cellStyle name="Header2 2 2 9 3 10" xfId="18813"/>
    <cellStyle name="Header2 2 2 9 3 10 2" xfId="30630"/>
    <cellStyle name="Header2 2 2 9 3 10 2 2" xfId="40629"/>
    <cellStyle name="Header2 2 2 9 3 10 3" xfId="26288"/>
    <cellStyle name="Header2 2 2 9 3 10 4" xfId="35478"/>
    <cellStyle name="Header2 2 2 9 3 11" xfId="20331"/>
    <cellStyle name="Header2 2 2 9 3 11 2" xfId="32148"/>
    <cellStyle name="Header2 2 2 9 3 11 2 2" xfId="42147"/>
    <cellStyle name="Header2 2 2 9 3 11 3" xfId="36996"/>
    <cellStyle name="Header2 2 2 9 3 12" xfId="23313"/>
    <cellStyle name="Header2 2 2 9 3 12 2" xfId="21153"/>
    <cellStyle name="Header2 2 2 9 3 13" xfId="22707"/>
    <cellStyle name="Header2 2 2 9 3 2" xfId="15596"/>
    <cellStyle name="Header2 2 2 9 3 2 2" xfId="19197"/>
    <cellStyle name="Header2 2 2 9 3 2 2 2" xfId="31014"/>
    <cellStyle name="Header2 2 2 9 3 2 2 2 2" xfId="41013"/>
    <cellStyle name="Header2 2 2 9 3 2 2 3" xfId="26672"/>
    <cellStyle name="Header2 2 2 9 3 2 2 4" xfId="35862"/>
    <cellStyle name="Header2 2 2 9 3 2 3" xfId="19803"/>
    <cellStyle name="Header2 2 2 9 3 2 3 2" xfId="31620"/>
    <cellStyle name="Header2 2 2 9 3 2 3 2 2" xfId="41619"/>
    <cellStyle name="Header2 2 2 9 3 2 3 3" xfId="27278"/>
    <cellStyle name="Header2 2 2 9 3 2 3 4" xfId="36468"/>
    <cellStyle name="Header2 2 2 9 3 2 4" xfId="17962"/>
    <cellStyle name="Header2 2 2 9 3 2 4 2" xfId="29779"/>
    <cellStyle name="Header2 2 2 9 3 2 4 2 2" xfId="39778"/>
    <cellStyle name="Header2 2 2 9 3 2 4 3" xfId="25537"/>
    <cellStyle name="Header2 2 2 9 3 2 4 4" xfId="34627"/>
    <cellStyle name="Header2 2 2 9 3 2 5" xfId="20612"/>
    <cellStyle name="Header2 2 2 9 3 2 5 2" xfId="32429"/>
    <cellStyle name="Header2 2 2 9 3 2 5 2 2" xfId="42428"/>
    <cellStyle name="Header2 2 2 9 3 2 5 3" xfId="37277"/>
    <cellStyle name="Header2 2 2 9 3 2 6" xfId="23474"/>
    <cellStyle name="Header2 2 2 9 3 2 6 2" xfId="21896"/>
    <cellStyle name="Header2 2 2 9 3 2 7" xfId="23060"/>
    <cellStyle name="Header2 2 2 9 3 2 7 2" xfId="21293"/>
    <cellStyle name="Header2 2 2 9 3 2 8" xfId="21616"/>
    <cellStyle name="Header2 2 2 9 3 3" xfId="16177"/>
    <cellStyle name="Header2 2 2 9 3 3 2" xfId="19489"/>
    <cellStyle name="Header2 2 2 9 3 3 2 2" xfId="31306"/>
    <cellStyle name="Header2 2 2 9 3 3 2 2 2" xfId="41305"/>
    <cellStyle name="Header2 2 2 9 3 3 2 3" xfId="26964"/>
    <cellStyle name="Header2 2 2 9 3 3 2 4" xfId="36154"/>
    <cellStyle name="Header2 2 2 9 3 3 3" xfId="20095"/>
    <cellStyle name="Header2 2 2 9 3 3 3 2" xfId="31912"/>
    <cellStyle name="Header2 2 2 9 3 3 3 2 2" xfId="41911"/>
    <cellStyle name="Header2 2 2 9 3 3 3 3" xfId="27570"/>
    <cellStyle name="Header2 2 2 9 3 3 3 4" xfId="36760"/>
    <cellStyle name="Header2 2 2 9 3 3 4" xfId="17759"/>
    <cellStyle name="Header2 2 2 9 3 3 4 2" xfId="29576"/>
    <cellStyle name="Header2 2 2 9 3 3 4 2 2" xfId="39575"/>
    <cellStyle name="Header2 2 2 9 3 3 4 3" xfId="25334"/>
    <cellStyle name="Header2 2 2 9 3 3 4 4" xfId="34424"/>
    <cellStyle name="Header2 2 2 9 3 3 5" xfId="20904"/>
    <cellStyle name="Header2 2 2 9 3 3 5 2" xfId="32721"/>
    <cellStyle name="Header2 2 2 9 3 3 5 2 2" xfId="42720"/>
    <cellStyle name="Header2 2 2 9 3 3 5 3" xfId="37569"/>
    <cellStyle name="Header2 2 2 9 3 3 6" xfId="27994"/>
    <cellStyle name="Header2 2 2 9 3 3 6 2" xfId="37993"/>
    <cellStyle name="Header2 2 2 9 3 3 7" xfId="21467"/>
    <cellStyle name="Header2 2 2 9 3 4" xfId="15896"/>
    <cellStyle name="Header2 2 2 9 3 4 2" xfId="27713"/>
    <cellStyle name="Header2 2 2 9 3 4 2 2" xfId="37712"/>
    <cellStyle name="Header2 2 2 9 3 4 3" xfId="23774"/>
    <cellStyle name="Header2 2 2 9 3 4 4" xfId="32864"/>
    <cellStyle name="Header2 2 2 9 3 5" xfId="16673"/>
    <cellStyle name="Header2 2 2 9 3 5 2" xfId="28490"/>
    <cellStyle name="Header2 2 2 9 3 5 2 2" xfId="38489"/>
    <cellStyle name="Header2 2 2 9 3 5 3" xfId="24248"/>
    <cellStyle name="Header2 2 2 9 3 5 4" xfId="33338"/>
    <cellStyle name="Header2 2 2 9 3 6" xfId="16965"/>
    <cellStyle name="Header2 2 2 9 3 6 2" xfId="28782"/>
    <cellStyle name="Header2 2 2 9 3 6 2 2" xfId="38781"/>
    <cellStyle name="Header2 2 2 9 3 6 3" xfId="24540"/>
    <cellStyle name="Header2 2 2 9 3 6 4" xfId="33630"/>
    <cellStyle name="Header2 2 2 9 3 7" xfId="17111"/>
    <cellStyle name="Header2 2 2 9 3 7 2" xfId="28928"/>
    <cellStyle name="Header2 2 2 9 3 7 2 2" xfId="38927"/>
    <cellStyle name="Header2 2 2 9 3 7 3" xfId="24686"/>
    <cellStyle name="Header2 2 2 9 3 7 4" xfId="33776"/>
    <cellStyle name="Header2 2 2 9 3 8" xfId="17414"/>
    <cellStyle name="Header2 2 2 9 3 8 2" xfId="29231"/>
    <cellStyle name="Header2 2 2 9 3 8 2 2" xfId="39230"/>
    <cellStyle name="Header2 2 2 9 3 8 3" xfId="24989"/>
    <cellStyle name="Header2 2 2 9 3 8 4" xfId="34079"/>
    <cellStyle name="Header2 2 2 9 3 9" xfId="18521"/>
    <cellStyle name="Header2 2 2 9 3 9 2" xfId="30338"/>
    <cellStyle name="Header2 2 2 9 3 9 2 2" xfId="40337"/>
    <cellStyle name="Header2 2 2 9 3 9 3" xfId="25996"/>
    <cellStyle name="Header2 2 2 9 3 9 4" xfId="35186"/>
    <cellStyle name="Header2 2 2 9 4" xfId="7790"/>
    <cellStyle name="Header2 2 2 9 4 10" xfId="18812"/>
    <cellStyle name="Header2 2 2 9 4 10 2" xfId="30629"/>
    <cellStyle name="Header2 2 2 9 4 10 2 2" xfId="40628"/>
    <cellStyle name="Header2 2 2 9 4 10 3" xfId="26287"/>
    <cellStyle name="Header2 2 2 9 4 10 4" xfId="35477"/>
    <cellStyle name="Header2 2 2 9 4 11" xfId="18227"/>
    <cellStyle name="Header2 2 2 9 4 11 2" xfId="30044"/>
    <cellStyle name="Header2 2 2 9 4 11 2 2" xfId="40043"/>
    <cellStyle name="Header2 2 2 9 4 11 3" xfId="34892"/>
    <cellStyle name="Header2 2 2 9 4 12" xfId="23312"/>
    <cellStyle name="Header2 2 2 9 4 12 2" xfId="21154"/>
    <cellStyle name="Header2 2 2 9 4 13" xfId="22706"/>
    <cellStyle name="Header2 2 2 9 4 2" xfId="15597"/>
    <cellStyle name="Header2 2 2 9 4 2 2" xfId="19196"/>
    <cellStyle name="Header2 2 2 9 4 2 2 2" xfId="31013"/>
    <cellStyle name="Header2 2 2 9 4 2 2 2 2" xfId="41012"/>
    <cellStyle name="Header2 2 2 9 4 2 2 3" xfId="26671"/>
    <cellStyle name="Header2 2 2 9 4 2 2 4" xfId="35861"/>
    <cellStyle name="Header2 2 2 9 4 2 3" xfId="19802"/>
    <cellStyle name="Header2 2 2 9 4 2 3 2" xfId="31619"/>
    <cellStyle name="Header2 2 2 9 4 2 3 2 2" xfId="41618"/>
    <cellStyle name="Header2 2 2 9 4 2 3 3" xfId="27277"/>
    <cellStyle name="Header2 2 2 9 4 2 3 4" xfId="36467"/>
    <cellStyle name="Header2 2 2 9 4 2 4" xfId="17694"/>
    <cellStyle name="Header2 2 2 9 4 2 4 2" xfId="29511"/>
    <cellStyle name="Header2 2 2 9 4 2 4 2 2" xfId="39510"/>
    <cellStyle name="Header2 2 2 9 4 2 4 3" xfId="25269"/>
    <cellStyle name="Header2 2 2 9 4 2 4 4" xfId="34359"/>
    <cellStyle name="Header2 2 2 9 4 2 5" xfId="20611"/>
    <cellStyle name="Header2 2 2 9 4 2 5 2" xfId="32428"/>
    <cellStyle name="Header2 2 2 9 4 2 5 2 2" xfId="42427"/>
    <cellStyle name="Header2 2 2 9 4 2 5 3" xfId="37276"/>
    <cellStyle name="Header2 2 2 9 4 2 6" xfId="23475"/>
    <cellStyle name="Header2 2 2 9 4 2 6 2" xfId="21895"/>
    <cellStyle name="Header2 2 2 9 4 2 7" xfId="23059"/>
    <cellStyle name="Header2 2 2 9 4 2 7 2" xfId="22068"/>
    <cellStyle name="Header2 2 2 9 4 2 8" xfId="22374"/>
    <cellStyle name="Header2 2 2 9 4 3" xfId="16178"/>
    <cellStyle name="Header2 2 2 9 4 3 2" xfId="19488"/>
    <cellStyle name="Header2 2 2 9 4 3 2 2" xfId="31305"/>
    <cellStyle name="Header2 2 2 9 4 3 2 2 2" xfId="41304"/>
    <cellStyle name="Header2 2 2 9 4 3 2 3" xfId="26963"/>
    <cellStyle name="Header2 2 2 9 4 3 2 4" xfId="36153"/>
    <cellStyle name="Header2 2 2 9 4 3 3" xfId="20094"/>
    <cellStyle name="Header2 2 2 9 4 3 3 2" xfId="31911"/>
    <cellStyle name="Header2 2 2 9 4 3 3 2 2" xfId="41910"/>
    <cellStyle name="Header2 2 2 9 4 3 3 3" xfId="27569"/>
    <cellStyle name="Header2 2 2 9 4 3 3 4" xfId="36759"/>
    <cellStyle name="Header2 2 2 9 4 3 4" xfId="18051"/>
    <cellStyle name="Header2 2 2 9 4 3 4 2" xfId="29868"/>
    <cellStyle name="Header2 2 2 9 4 3 4 2 2" xfId="39867"/>
    <cellStyle name="Header2 2 2 9 4 3 4 3" xfId="25626"/>
    <cellStyle name="Header2 2 2 9 4 3 4 4" xfId="34716"/>
    <cellStyle name="Header2 2 2 9 4 3 5" xfId="20903"/>
    <cellStyle name="Header2 2 2 9 4 3 5 2" xfId="32720"/>
    <cellStyle name="Header2 2 2 9 4 3 5 2 2" xfId="42719"/>
    <cellStyle name="Header2 2 2 9 4 3 5 3" xfId="37568"/>
    <cellStyle name="Header2 2 2 9 4 3 6" xfId="27995"/>
    <cellStyle name="Header2 2 2 9 4 3 6 2" xfId="37994"/>
    <cellStyle name="Header2 2 2 9 4 3 7" xfId="21468"/>
    <cellStyle name="Header2 2 2 9 4 4" xfId="15897"/>
    <cellStyle name="Header2 2 2 9 4 4 2" xfId="27714"/>
    <cellStyle name="Header2 2 2 9 4 4 2 2" xfId="37713"/>
    <cellStyle name="Header2 2 2 9 4 4 3" xfId="23775"/>
    <cellStyle name="Header2 2 2 9 4 4 4" xfId="32865"/>
    <cellStyle name="Header2 2 2 9 4 5" xfId="16672"/>
    <cellStyle name="Header2 2 2 9 4 5 2" xfId="28489"/>
    <cellStyle name="Header2 2 2 9 4 5 2 2" xfId="38488"/>
    <cellStyle name="Header2 2 2 9 4 5 3" xfId="24247"/>
    <cellStyle name="Header2 2 2 9 4 5 4" xfId="33337"/>
    <cellStyle name="Header2 2 2 9 4 6" xfId="16964"/>
    <cellStyle name="Header2 2 2 9 4 6 2" xfId="28781"/>
    <cellStyle name="Header2 2 2 9 4 6 2 2" xfId="38780"/>
    <cellStyle name="Header2 2 2 9 4 6 3" xfId="24539"/>
    <cellStyle name="Header2 2 2 9 4 6 4" xfId="33629"/>
    <cellStyle name="Header2 2 2 9 4 7" xfId="17112"/>
    <cellStyle name="Header2 2 2 9 4 7 2" xfId="28929"/>
    <cellStyle name="Header2 2 2 9 4 7 2 2" xfId="38928"/>
    <cellStyle name="Header2 2 2 9 4 7 3" xfId="24687"/>
    <cellStyle name="Header2 2 2 9 4 7 4" xfId="33777"/>
    <cellStyle name="Header2 2 2 9 4 8" xfId="17415"/>
    <cellStyle name="Header2 2 2 9 4 8 2" xfId="29232"/>
    <cellStyle name="Header2 2 2 9 4 8 2 2" xfId="39231"/>
    <cellStyle name="Header2 2 2 9 4 8 3" xfId="24990"/>
    <cellStyle name="Header2 2 2 9 4 8 4" xfId="34080"/>
    <cellStyle name="Header2 2 2 9 4 9" xfId="18520"/>
    <cellStyle name="Header2 2 2 9 4 9 2" xfId="30337"/>
    <cellStyle name="Header2 2 2 9 4 9 2 2" xfId="40336"/>
    <cellStyle name="Header2 2 2 9 4 9 3" xfId="25995"/>
    <cellStyle name="Header2 2 2 9 4 9 4" xfId="35185"/>
    <cellStyle name="Header2 2 2 9 5" xfId="15594"/>
    <cellStyle name="Header2 2 2 9 5 2" xfId="19199"/>
    <cellStyle name="Header2 2 2 9 5 2 2" xfId="31016"/>
    <cellStyle name="Header2 2 2 9 5 2 2 2" xfId="41015"/>
    <cellStyle name="Header2 2 2 9 5 2 3" xfId="26674"/>
    <cellStyle name="Header2 2 2 9 5 2 4" xfId="35864"/>
    <cellStyle name="Header2 2 2 9 5 3" xfId="19805"/>
    <cellStyle name="Header2 2 2 9 5 3 2" xfId="31622"/>
    <cellStyle name="Header2 2 2 9 5 3 2 2" xfId="41621"/>
    <cellStyle name="Header2 2 2 9 5 3 3" xfId="27280"/>
    <cellStyle name="Header2 2 2 9 5 3 4" xfId="36470"/>
    <cellStyle name="Header2 2 2 9 5 4" xfId="18858"/>
    <cellStyle name="Header2 2 2 9 5 4 2" xfId="30675"/>
    <cellStyle name="Header2 2 2 9 5 4 2 2" xfId="40674"/>
    <cellStyle name="Header2 2 2 9 5 4 3" xfId="26333"/>
    <cellStyle name="Header2 2 2 9 5 4 4" xfId="35523"/>
    <cellStyle name="Header2 2 2 9 5 5" xfId="20614"/>
    <cellStyle name="Header2 2 2 9 5 5 2" xfId="32431"/>
    <cellStyle name="Header2 2 2 9 5 5 2 2" xfId="42430"/>
    <cellStyle name="Header2 2 2 9 5 5 3" xfId="37279"/>
    <cellStyle name="Header2 2 2 9 5 6" xfId="23472"/>
    <cellStyle name="Header2 2 2 9 5 6 2" xfId="21898"/>
    <cellStyle name="Header2 2 2 9 5 7" xfId="23062"/>
    <cellStyle name="Header2 2 2 9 5 7 2" xfId="21292"/>
    <cellStyle name="Header2 2 2 9 5 8" xfId="21614"/>
    <cellStyle name="Header2 2 2 9 6" xfId="16175"/>
    <cellStyle name="Header2 2 2 9 6 2" xfId="19490"/>
    <cellStyle name="Header2 2 2 9 6 2 2" xfId="31307"/>
    <cellStyle name="Header2 2 2 9 6 2 2 2" xfId="41306"/>
    <cellStyle name="Header2 2 2 9 6 2 3" xfId="26965"/>
    <cellStyle name="Header2 2 2 9 6 2 4" xfId="36155"/>
    <cellStyle name="Header2 2 2 9 6 3" xfId="20096"/>
    <cellStyle name="Header2 2 2 9 6 3 2" xfId="31913"/>
    <cellStyle name="Header2 2 2 9 6 3 2 2" xfId="41912"/>
    <cellStyle name="Header2 2 2 9 6 3 3" xfId="27571"/>
    <cellStyle name="Header2 2 2 9 6 3 4" xfId="36761"/>
    <cellStyle name="Header2 2 2 9 6 4" xfId="17648"/>
    <cellStyle name="Header2 2 2 9 6 4 2" xfId="29465"/>
    <cellStyle name="Header2 2 2 9 6 4 2 2" xfId="39464"/>
    <cellStyle name="Header2 2 2 9 6 4 3" xfId="25223"/>
    <cellStyle name="Header2 2 2 9 6 4 4" xfId="34313"/>
    <cellStyle name="Header2 2 2 9 6 5" xfId="20905"/>
    <cellStyle name="Header2 2 2 9 6 5 2" xfId="32722"/>
    <cellStyle name="Header2 2 2 9 6 5 2 2" xfId="42721"/>
    <cellStyle name="Header2 2 2 9 6 5 3" xfId="37570"/>
    <cellStyle name="Header2 2 2 9 6 6" xfId="27992"/>
    <cellStyle name="Header2 2 2 9 6 6 2" xfId="37991"/>
    <cellStyle name="Header2 2 2 9 6 7" xfId="22231"/>
    <cellStyle name="Header2 2 2 9 7" xfId="15895"/>
    <cellStyle name="Header2 2 2 9 7 2" xfId="27712"/>
    <cellStyle name="Header2 2 2 9 7 2 2" xfId="37711"/>
    <cellStyle name="Header2 2 2 9 7 3" xfId="23773"/>
    <cellStyle name="Header2 2 2 9 7 4" xfId="32863"/>
    <cellStyle name="Header2 2 2 9 8" xfId="16675"/>
    <cellStyle name="Header2 2 2 9 8 2" xfId="28492"/>
    <cellStyle name="Header2 2 2 9 8 2 2" xfId="38491"/>
    <cellStyle name="Header2 2 2 9 8 3" xfId="24250"/>
    <cellStyle name="Header2 2 2 9 8 4" xfId="33340"/>
    <cellStyle name="Header2 2 2 9 9" xfId="16966"/>
    <cellStyle name="Header2 2 2 9 9 2" xfId="28783"/>
    <cellStyle name="Header2 2 2 9 9 2 2" xfId="38782"/>
    <cellStyle name="Header2 2 2 9 9 3" xfId="24541"/>
    <cellStyle name="Header2 2 2 9 9 4" xfId="33631"/>
    <cellStyle name="Header2 2 3" xfId="7791"/>
    <cellStyle name="Header2 2 3 10" xfId="16963"/>
    <cellStyle name="Header2 2 3 10 2" xfId="28780"/>
    <cellStyle name="Header2 2 3 10 2 2" xfId="38779"/>
    <cellStyle name="Header2 2 3 10 3" xfId="24538"/>
    <cellStyle name="Header2 2 3 10 4" xfId="33628"/>
    <cellStyle name="Header2 2 3 11" xfId="17113"/>
    <cellStyle name="Header2 2 3 11 2" xfId="28930"/>
    <cellStyle name="Header2 2 3 11 2 2" xfId="38929"/>
    <cellStyle name="Header2 2 3 11 3" xfId="24688"/>
    <cellStyle name="Header2 2 3 11 4" xfId="33778"/>
    <cellStyle name="Header2 2 3 12" xfId="17416"/>
    <cellStyle name="Header2 2 3 12 2" xfId="29233"/>
    <cellStyle name="Header2 2 3 12 2 2" xfId="39232"/>
    <cellStyle name="Header2 2 3 12 3" xfId="24991"/>
    <cellStyle name="Header2 2 3 12 4" xfId="34081"/>
    <cellStyle name="Header2 2 3 13" xfId="18519"/>
    <cellStyle name="Header2 2 3 13 2" xfId="30336"/>
    <cellStyle name="Header2 2 3 13 2 2" xfId="40335"/>
    <cellStyle name="Header2 2 3 13 3" xfId="25994"/>
    <cellStyle name="Header2 2 3 13 4" xfId="35184"/>
    <cellStyle name="Header2 2 3 14" xfId="18811"/>
    <cellStyle name="Header2 2 3 14 2" xfId="30628"/>
    <cellStyle name="Header2 2 3 14 2 2" xfId="40627"/>
    <cellStyle name="Header2 2 3 14 3" xfId="26286"/>
    <cellStyle name="Header2 2 3 14 4" xfId="35476"/>
    <cellStyle name="Header2 2 3 15" xfId="20232"/>
    <cellStyle name="Header2 2 3 15 2" xfId="32049"/>
    <cellStyle name="Header2 2 3 15 2 2" xfId="42048"/>
    <cellStyle name="Header2 2 3 15 3" xfId="36897"/>
    <cellStyle name="Header2 2 3 16" xfId="23311"/>
    <cellStyle name="Header2 2 3 16 2" xfId="21155"/>
    <cellStyle name="Header2 2 3 17" xfId="22705"/>
    <cellStyle name="Header2 2 3 2" xfId="7792"/>
    <cellStyle name="Header2 2 3 2 10" xfId="17114"/>
    <cellStyle name="Header2 2 3 2 10 2" xfId="28931"/>
    <cellStyle name="Header2 2 3 2 10 2 2" xfId="38930"/>
    <cellStyle name="Header2 2 3 2 10 3" xfId="24689"/>
    <cellStyle name="Header2 2 3 2 10 4" xfId="33779"/>
    <cellStyle name="Header2 2 3 2 11" xfId="17417"/>
    <cellStyle name="Header2 2 3 2 11 2" xfId="29234"/>
    <cellStyle name="Header2 2 3 2 11 2 2" xfId="39233"/>
    <cellStyle name="Header2 2 3 2 11 3" xfId="24992"/>
    <cellStyle name="Header2 2 3 2 11 4" xfId="34082"/>
    <cellStyle name="Header2 2 3 2 12" xfId="18518"/>
    <cellStyle name="Header2 2 3 2 12 2" xfId="30335"/>
    <cellStyle name="Header2 2 3 2 12 2 2" xfId="40334"/>
    <cellStyle name="Header2 2 3 2 12 3" xfId="25993"/>
    <cellStyle name="Header2 2 3 2 12 4" xfId="35183"/>
    <cellStyle name="Header2 2 3 2 13" xfId="18810"/>
    <cellStyle name="Header2 2 3 2 13 2" xfId="30627"/>
    <cellStyle name="Header2 2 3 2 13 2 2" xfId="40626"/>
    <cellStyle name="Header2 2 3 2 13 3" xfId="26285"/>
    <cellStyle name="Header2 2 3 2 13 4" xfId="35475"/>
    <cellStyle name="Header2 2 3 2 14" xfId="20330"/>
    <cellStyle name="Header2 2 3 2 14 2" xfId="32147"/>
    <cellStyle name="Header2 2 3 2 14 2 2" xfId="42146"/>
    <cellStyle name="Header2 2 3 2 14 3" xfId="36995"/>
    <cellStyle name="Header2 2 3 2 15" xfId="23310"/>
    <cellStyle name="Header2 2 3 2 15 2" xfId="21956"/>
    <cellStyle name="Header2 2 3 2 16" xfId="22704"/>
    <cellStyle name="Header2 2 3 2 2" xfId="7793"/>
    <cellStyle name="Header2 2 3 2 2 10" xfId="17115"/>
    <cellStyle name="Header2 2 3 2 2 10 2" xfId="28932"/>
    <cellStyle name="Header2 2 3 2 2 10 2 2" xfId="38931"/>
    <cellStyle name="Header2 2 3 2 2 10 3" xfId="24690"/>
    <cellStyle name="Header2 2 3 2 2 10 4" xfId="33780"/>
    <cellStyle name="Header2 2 3 2 2 11" xfId="17418"/>
    <cellStyle name="Header2 2 3 2 2 11 2" xfId="29235"/>
    <cellStyle name="Header2 2 3 2 2 11 2 2" xfId="39234"/>
    <cellStyle name="Header2 2 3 2 2 11 3" xfId="24993"/>
    <cellStyle name="Header2 2 3 2 2 11 4" xfId="34083"/>
    <cellStyle name="Header2 2 3 2 2 12" xfId="18517"/>
    <cellStyle name="Header2 2 3 2 2 12 2" xfId="30334"/>
    <cellStyle name="Header2 2 3 2 2 12 2 2" xfId="40333"/>
    <cellStyle name="Header2 2 3 2 2 12 3" xfId="25992"/>
    <cellStyle name="Header2 2 3 2 2 12 4" xfId="35182"/>
    <cellStyle name="Header2 2 3 2 2 13" xfId="18809"/>
    <cellStyle name="Header2 2 3 2 2 13 2" xfId="30626"/>
    <cellStyle name="Header2 2 3 2 2 13 2 2" xfId="40625"/>
    <cellStyle name="Header2 2 3 2 2 13 3" xfId="26284"/>
    <cellStyle name="Header2 2 3 2 2 13 4" xfId="35474"/>
    <cellStyle name="Header2 2 3 2 2 14" xfId="20235"/>
    <cellStyle name="Header2 2 3 2 2 14 2" xfId="32052"/>
    <cellStyle name="Header2 2 3 2 2 14 2 2" xfId="42051"/>
    <cellStyle name="Header2 2 3 2 2 14 3" xfId="36900"/>
    <cellStyle name="Header2 2 3 2 2 15" xfId="23309"/>
    <cellStyle name="Header2 2 3 2 2 15 2" xfId="21156"/>
    <cellStyle name="Header2 2 3 2 2 16" xfId="22703"/>
    <cellStyle name="Header2 2 3 2 2 2" xfId="7794"/>
    <cellStyle name="Header2 2 3 2 2 2 10" xfId="18808"/>
    <cellStyle name="Header2 2 3 2 2 2 10 2" xfId="30625"/>
    <cellStyle name="Header2 2 3 2 2 2 10 2 2" xfId="40624"/>
    <cellStyle name="Header2 2 3 2 2 2 10 3" xfId="26283"/>
    <cellStyle name="Header2 2 3 2 2 2 10 4" xfId="35473"/>
    <cellStyle name="Header2 2 3 2 2 2 11" xfId="20333"/>
    <cellStyle name="Header2 2 3 2 2 2 11 2" xfId="32150"/>
    <cellStyle name="Header2 2 3 2 2 2 11 2 2" xfId="42149"/>
    <cellStyle name="Header2 2 3 2 2 2 11 3" xfId="36998"/>
    <cellStyle name="Header2 2 3 2 2 2 12" xfId="23308"/>
    <cellStyle name="Header2 2 3 2 2 2 12 2" xfId="21157"/>
    <cellStyle name="Header2 2 3 2 2 2 13" xfId="22702"/>
    <cellStyle name="Header2 2 3 2 2 2 2" xfId="15601"/>
    <cellStyle name="Header2 2 3 2 2 2 2 2" xfId="19192"/>
    <cellStyle name="Header2 2 3 2 2 2 2 2 2" xfId="31009"/>
    <cellStyle name="Header2 2 3 2 2 2 2 2 2 2" xfId="41008"/>
    <cellStyle name="Header2 2 3 2 2 2 2 2 3" xfId="26667"/>
    <cellStyle name="Header2 2 3 2 2 2 2 2 4" xfId="35857"/>
    <cellStyle name="Header2 2 3 2 2 2 2 3" xfId="19798"/>
    <cellStyle name="Header2 2 3 2 2 2 2 3 2" xfId="31615"/>
    <cellStyle name="Header2 2 3 2 2 2 2 3 2 2" xfId="41614"/>
    <cellStyle name="Header2 2 3 2 2 2 2 3 3" xfId="27273"/>
    <cellStyle name="Header2 2 3 2 2 2 2 3 4" xfId="36463"/>
    <cellStyle name="Header2 2 3 2 2 2 2 4" xfId="17965"/>
    <cellStyle name="Header2 2 3 2 2 2 2 4 2" xfId="29782"/>
    <cellStyle name="Header2 2 3 2 2 2 2 4 2 2" xfId="39781"/>
    <cellStyle name="Header2 2 3 2 2 2 2 4 3" xfId="25540"/>
    <cellStyle name="Header2 2 3 2 2 2 2 4 4" xfId="34630"/>
    <cellStyle name="Header2 2 3 2 2 2 2 5" xfId="20607"/>
    <cellStyle name="Header2 2 3 2 2 2 2 5 2" xfId="32424"/>
    <cellStyle name="Header2 2 3 2 2 2 2 5 2 2" xfId="42423"/>
    <cellStyle name="Header2 2 3 2 2 2 2 5 3" xfId="37272"/>
    <cellStyle name="Header2 2 3 2 2 2 2 6" xfId="23479"/>
    <cellStyle name="Header2 2 3 2 2 2 2 6 2" xfId="21892"/>
    <cellStyle name="Header2 2 3 2 2 2 2 7" xfId="23056"/>
    <cellStyle name="Header2 2 3 2 2 2 2 7 2" xfId="21296"/>
    <cellStyle name="Header2 2 3 2 2 2 2 8" xfId="22376"/>
    <cellStyle name="Header2 2 3 2 2 2 3" xfId="16182"/>
    <cellStyle name="Header2 2 3 2 2 2 3 2" xfId="19484"/>
    <cellStyle name="Header2 2 3 2 2 2 3 2 2" xfId="31301"/>
    <cellStyle name="Header2 2 3 2 2 2 3 2 2 2" xfId="41300"/>
    <cellStyle name="Header2 2 3 2 2 2 3 2 3" xfId="26959"/>
    <cellStyle name="Header2 2 3 2 2 2 3 2 4" xfId="36149"/>
    <cellStyle name="Header2 2 3 2 2 2 3 3" xfId="20090"/>
    <cellStyle name="Header2 2 3 2 2 2 3 3 2" xfId="31907"/>
    <cellStyle name="Header2 2 3 2 2 2 3 3 2 2" xfId="41906"/>
    <cellStyle name="Header2 2 3 2 2 2 3 3 3" xfId="27565"/>
    <cellStyle name="Header2 2 3 2 2 2 3 3 4" xfId="36755"/>
    <cellStyle name="Header2 2 3 2 2 2 3 4" xfId="17892"/>
    <cellStyle name="Header2 2 3 2 2 2 3 4 2" xfId="29709"/>
    <cellStyle name="Header2 2 3 2 2 2 3 4 2 2" xfId="39708"/>
    <cellStyle name="Header2 2 3 2 2 2 3 4 3" xfId="25467"/>
    <cellStyle name="Header2 2 3 2 2 2 3 4 4" xfId="34557"/>
    <cellStyle name="Header2 2 3 2 2 2 3 5" xfId="20899"/>
    <cellStyle name="Header2 2 3 2 2 2 3 5 2" xfId="32716"/>
    <cellStyle name="Header2 2 3 2 2 2 3 5 2 2" xfId="42715"/>
    <cellStyle name="Header2 2 3 2 2 2 3 5 3" xfId="37564"/>
    <cellStyle name="Header2 2 3 2 2 2 3 6" xfId="27999"/>
    <cellStyle name="Header2 2 3 2 2 2 3 6 2" xfId="37998"/>
    <cellStyle name="Header2 2 3 2 2 2 3 7" xfId="21471"/>
    <cellStyle name="Header2 2 3 2 2 2 4" xfId="15900"/>
    <cellStyle name="Header2 2 3 2 2 2 4 2" xfId="27717"/>
    <cellStyle name="Header2 2 3 2 2 2 4 2 2" xfId="37716"/>
    <cellStyle name="Header2 2 3 2 2 2 4 3" xfId="23778"/>
    <cellStyle name="Header2 2 3 2 2 2 4 4" xfId="32868"/>
    <cellStyle name="Header2 2 3 2 2 2 5" xfId="16668"/>
    <cellStyle name="Header2 2 3 2 2 2 5 2" xfId="28485"/>
    <cellStyle name="Header2 2 3 2 2 2 5 2 2" xfId="38484"/>
    <cellStyle name="Header2 2 3 2 2 2 5 3" xfId="24243"/>
    <cellStyle name="Header2 2 3 2 2 2 5 4" xfId="33333"/>
    <cellStyle name="Header2 2 3 2 2 2 6" xfId="16960"/>
    <cellStyle name="Header2 2 3 2 2 2 6 2" xfId="28777"/>
    <cellStyle name="Header2 2 3 2 2 2 6 2 2" xfId="38776"/>
    <cellStyle name="Header2 2 3 2 2 2 6 3" xfId="24535"/>
    <cellStyle name="Header2 2 3 2 2 2 6 4" xfId="33625"/>
    <cellStyle name="Header2 2 3 2 2 2 7" xfId="17116"/>
    <cellStyle name="Header2 2 3 2 2 2 7 2" xfId="28933"/>
    <cellStyle name="Header2 2 3 2 2 2 7 2 2" xfId="38932"/>
    <cellStyle name="Header2 2 3 2 2 2 7 3" xfId="24691"/>
    <cellStyle name="Header2 2 3 2 2 2 7 4" xfId="33781"/>
    <cellStyle name="Header2 2 3 2 2 2 8" xfId="17419"/>
    <cellStyle name="Header2 2 3 2 2 2 8 2" xfId="29236"/>
    <cellStyle name="Header2 2 3 2 2 2 8 2 2" xfId="39235"/>
    <cellStyle name="Header2 2 3 2 2 2 8 3" xfId="24994"/>
    <cellStyle name="Header2 2 3 2 2 2 8 4" xfId="34084"/>
    <cellStyle name="Header2 2 3 2 2 2 9" xfId="18516"/>
    <cellStyle name="Header2 2 3 2 2 2 9 2" xfId="30333"/>
    <cellStyle name="Header2 2 3 2 2 2 9 2 2" xfId="40332"/>
    <cellStyle name="Header2 2 3 2 2 2 9 3" xfId="25991"/>
    <cellStyle name="Header2 2 3 2 2 2 9 4" xfId="35181"/>
    <cellStyle name="Header2 2 3 2 2 3" xfId="7795"/>
    <cellStyle name="Header2 2 3 2 2 3 10" xfId="18807"/>
    <cellStyle name="Header2 2 3 2 2 3 10 2" xfId="30624"/>
    <cellStyle name="Header2 2 3 2 2 3 10 2 2" xfId="40623"/>
    <cellStyle name="Header2 2 3 2 2 3 10 3" xfId="26282"/>
    <cellStyle name="Header2 2 3 2 2 3 10 4" xfId="35472"/>
    <cellStyle name="Header2 2 3 2 2 3 11" xfId="18228"/>
    <cellStyle name="Header2 2 3 2 2 3 11 2" xfId="30045"/>
    <cellStyle name="Header2 2 3 2 2 3 11 2 2" xfId="40044"/>
    <cellStyle name="Header2 2 3 2 2 3 11 3" xfId="34893"/>
    <cellStyle name="Header2 2 3 2 2 3 12" xfId="23307"/>
    <cellStyle name="Header2 2 3 2 2 3 12 2" xfId="21158"/>
    <cellStyle name="Header2 2 3 2 2 3 13" xfId="22701"/>
    <cellStyle name="Header2 2 3 2 2 3 2" xfId="15602"/>
    <cellStyle name="Header2 2 3 2 2 3 2 2" xfId="19191"/>
    <cellStyle name="Header2 2 3 2 2 3 2 2 2" xfId="31008"/>
    <cellStyle name="Header2 2 3 2 2 3 2 2 2 2" xfId="41007"/>
    <cellStyle name="Header2 2 3 2 2 3 2 2 3" xfId="26666"/>
    <cellStyle name="Header2 2 3 2 2 3 2 2 4" xfId="35856"/>
    <cellStyle name="Header2 2 3 2 2 3 2 3" xfId="19797"/>
    <cellStyle name="Header2 2 3 2 2 3 2 3 2" xfId="31614"/>
    <cellStyle name="Header2 2 3 2 2 3 2 3 2 2" xfId="41613"/>
    <cellStyle name="Header2 2 3 2 2 3 2 3 3" xfId="27272"/>
    <cellStyle name="Header2 2 3 2 2 3 2 3 4" xfId="36462"/>
    <cellStyle name="Header2 2 3 2 2 3 2 4" xfId="18138"/>
    <cellStyle name="Header2 2 3 2 2 3 2 4 2" xfId="29955"/>
    <cellStyle name="Header2 2 3 2 2 3 2 4 2 2" xfId="39954"/>
    <cellStyle name="Header2 2 3 2 2 3 2 4 3" xfId="25713"/>
    <cellStyle name="Header2 2 3 2 2 3 2 4 4" xfId="34803"/>
    <cellStyle name="Header2 2 3 2 2 3 2 5" xfId="20606"/>
    <cellStyle name="Header2 2 3 2 2 3 2 5 2" xfId="32423"/>
    <cellStyle name="Header2 2 3 2 2 3 2 5 2 2" xfId="42422"/>
    <cellStyle name="Header2 2 3 2 2 3 2 5 3" xfId="37271"/>
    <cellStyle name="Header2 2 3 2 2 3 2 6" xfId="23480"/>
    <cellStyle name="Header2 2 3 2 2 3 2 6 2" xfId="21891"/>
    <cellStyle name="Header2 2 3 2 2 3 2 7" xfId="23055"/>
    <cellStyle name="Header2 2 3 2 2 3 2 7 2" xfId="22069"/>
    <cellStyle name="Header2 2 3 2 2 3 2 8" xfId="22377"/>
    <cellStyle name="Header2 2 3 2 2 3 3" xfId="16183"/>
    <cellStyle name="Header2 2 3 2 2 3 3 2" xfId="19483"/>
    <cellStyle name="Header2 2 3 2 2 3 3 2 2" xfId="31300"/>
    <cellStyle name="Header2 2 3 2 2 3 3 2 2 2" xfId="41299"/>
    <cellStyle name="Header2 2 3 2 2 3 3 2 3" xfId="26958"/>
    <cellStyle name="Header2 2 3 2 2 3 3 2 4" xfId="36148"/>
    <cellStyle name="Header2 2 3 2 2 3 3 3" xfId="20089"/>
    <cellStyle name="Header2 2 3 2 2 3 3 3 2" xfId="31906"/>
    <cellStyle name="Header2 2 3 2 2 3 3 3 2 2" xfId="41905"/>
    <cellStyle name="Header2 2 3 2 2 3 3 3 3" xfId="27564"/>
    <cellStyle name="Header2 2 3 2 2 3 3 3 4" xfId="36754"/>
    <cellStyle name="Header2 2 3 2 2 3 3 4" xfId="18054"/>
    <cellStyle name="Header2 2 3 2 2 3 3 4 2" xfId="29871"/>
    <cellStyle name="Header2 2 3 2 2 3 3 4 2 2" xfId="39870"/>
    <cellStyle name="Header2 2 3 2 2 3 3 4 3" xfId="25629"/>
    <cellStyle name="Header2 2 3 2 2 3 3 4 4" xfId="34719"/>
    <cellStyle name="Header2 2 3 2 2 3 3 5" xfId="20898"/>
    <cellStyle name="Header2 2 3 2 2 3 3 5 2" xfId="32715"/>
    <cellStyle name="Header2 2 3 2 2 3 3 5 2 2" xfId="42714"/>
    <cellStyle name="Header2 2 3 2 2 3 3 5 3" xfId="37563"/>
    <cellStyle name="Header2 2 3 2 2 3 3 6" xfId="28000"/>
    <cellStyle name="Header2 2 3 2 2 3 3 6 2" xfId="37999"/>
    <cellStyle name="Header2 2 3 2 2 3 3 7" xfId="21472"/>
    <cellStyle name="Header2 2 3 2 2 3 4" xfId="15901"/>
    <cellStyle name="Header2 2 3 2 2 3 4 2" xfId="27718"/>
    <cellStyle name="Header2 2 3 2 2 3 4 2 2" xfId="37717"/>
    <cellStyle name="Header2 2 3 2 2 3 4 3" xfId="23779"/>
    <cellStyle name="Header2 2 3 2 2 3 4 4" xfId="32869"/>
    <cellStyle name="Header2 2 3 2 2 3 5" xfId="16667"/>
    <cellStyle name="Header2 2 3 2 2 3 5 2" xfId="28484"/>
    <cellStyle name="Header2 2 3 2 2 3 5 2 2" xfId="38483"/>
    <cellStyle name="Header2 2 3 2 2 3 5 3" xfId="24242"/>
    <cellStyle name="Header2 2 3 2 2 3 5 4" xfId="33332"/>
    <cellStyle name="Header2 2 3 2 2 3 6" xfId="16959"/>
    <cellStyle name="Header2 2 3 2 2 3 6 2" xfId="28776"/>
    <cellStyle name="Header2 2 3 2 2 3 6 2 2" xfId="38775"/>
    <cellStyle name="Header2 2 3 2 2 3 6 3" xfId="24534"/>
    <cellStyle name="Header2 2 3 2 2 3 6 4" xfId="33624"/>
    <cellStyle name="Header2 2 3 2 2 3 7" xfId="17117"/>
    <cellStyle name="Header2 2 3 2 2 3 7 2" xfId="28934"/>
    <cellStyle name="Header2 2 3 2 2 3 7 2 2" xfId="38933"/>
    <cellStyle name="Header2 2 3 2 2 3 7 3" xfId="24692"/>
    <cellStyle name="Header2 2 3 2 2 3 7 4" xfId="33782"/>
    <cellStyle name="Header2 2 3 2 2 3 8" xfId="17420"/>
    <cellStyle name="Header2 2 3 2 2 3 8 2" xfId="29237"/>
    <cellStyle name="Header2 2 3 2 2 3 8 2 2" xfId="39236"/>
    <cellStyle name="Header2 2 3 2 2 3 8 3" xfId="24995"/>
    <cellStyle name="Header2 2 3 2 2 3 8 4" xfId="34085"/>
    <cellStyle name="Header2 2 3 2 2 3 9" xfId="18515"/>
    <cellStyle name="Header2 2 3 2 2 3 9 2" xfId="30332"/>
    <cellStyle name="Header2 2 3 2 2 3 9 2 2" xfId="40331"/>
    <cellStyle name="Header2 2 3 2 2 3 9 3" xfId="25990"/>
    <cellStyle name="Header2 2 3 2 2 3 9 4" xfId="35180"/>
    <cellStyle name="Header2 2 3 2 2 4" xfId="7796"/>
    <cellStyle name="Header2 2 3 2 2 4 10" xfId="18806"/>
    <cellStyle name="Header2 2 3 2 2 4 10 2" xfId="30623"/>
    <cellStyle name="Header2 2 3 2 2 4 10 2 2" xfId="40622"/>
    <cellStyle name="Header2 2 3 2 2 4 10 3" xfId="26281"/>
    <cellStyle name="Header2 2 3 2 2 4 10 4" xfId="35471"/>
    <cellStyle name="Header2 2 3 2 2 4 11" xfId="20231"/>
    <cellStyle name="Header2 2 3 2 2 4 11 2" xfId="32048"/>
    <cellStyle name="Header2 2 3 2 2 4 11 2 2" xfId="42047"/>
    <cellStyle name="Header2 2 3 2 2 4 11 3" xfId="36896"/>
    <cellStyle name="Header2 2 3 2 2 4 12" xfId="23306"/>
    <cellStyle name="Header2 2 3 2 2 4 12 2" xfId="21159"/>
    <cellStyle name="Header2 2 3 2 2 4 13" xfId="22700"/>
    <cellStyle name="Header2 2 3 2 2 4 2" xfId="15603"/>
    <cellStyle name="Header2 2 3 2 2 4 2 2" xfId="19190"/>
    <cellStyle name="Header2 2 3 2 2 4 2 2 2" xfId="31007"/>
    <cellStyle name="Header2 2 3 2 2 4 2 2 2 2" xfId="41006"/>
    <cellStyle name="Header2 2 3 2 2 4 2 2 3" xfId="26665"/>
    <cellStyle name="Header2 2 3 2 2 4 2 2 4" xfId="35855"/>
    <cellStyle name="Header2 2 3 2 2 4 2 3" xfId="19796"/>
    <cellStyle name="Header2 2 3 2 2 4 2 3 2" xfId="31613"/>
    <cellStyle name="Header2 2 3 2 2 4 2 3 2 2" xfId="41612"/>
    <cellStyle name="Header2 2 3 2 2 4 2 3 3" xfId="27271"/>
    <cellStyle name="Header2 2 3 2 2 4 2 3 4" xfId="36461"/>
    <cellStyle name="Header2 2 3 2 2 4 2 4" xfId="17966"/>
    <cellStyle name="Header2 2 3 2 2 4 2 4 2" xfId="29783"/>
    <cellStyle name="Header2 2 3 2 2 4 2 4 2 2" xfId="39782"/>
    <cellStyle name="Header2 2 3 2 2 4 2 4 3" xfId="25541"/>
    <cellStyle name="Header2 2 3 2 2 4 2 4 4" xfId="34631"/>
    <cellStyle name="Header2 2 3 2 2 4 2 5" xfId="20605"/>
    <cellStyle name="Header2 2 3 2 2 4 2 5 2" xfId="32422"/>
    <cellStyle name="Header2 2 3 2 2 4 2 5 2 2" xfId="42421"/>
    <cellStyle name="Header2 2 3 2 2 4 2 5 3" xfId="37270"/>
    <cellStyle name="Header2 2 3 2 2 4 2 6" xfId="23481"/>
    <cellStyle name="Header2 2 3 2 2 4 2 6 2" xfId="21890"/>
    <cellStyle name="Header2 2 3 2 2 4 2 7" xfId="23054"/>
    <cellStyle name="Header2 2 3 2 2 4 2 7 2" xfId="21297"/>
    <cellStyle name="Header2 2 3 2 2 4 2 8" xfId="22378"/>
    <cellStyle name="Header2 2 3 2 2 4 3" xfId="16184"/>
    <cellStyle name="Header2 2 3 2 2 4 3 2" xfId="19482"/>
    <cellStyle name="Header2 2 3 2 2 4 3 2 2" xfId="31299"/>
    <cellStyle name="Header2 2 3 2 2 4 3 2 2 2" xfId="41298"/>
    <cellStyle name="Header2 2 3 2 2 4 3 2 3" xfId="26957"/>
    <cellStyle name="Header2 2 3 2 2 4 3 2 4" xfId="36147"/>
    <cellStyle name="Header2 2 3 2 2 4 3 3" xfId="20088"/>
    <cellStyle name="Header2 2 3 2 2 4 3 3 2" xfId="31905"/>
    <cellStyle name="Header2 2 3 2 2 4 3 3 2 2" xfId="41904"/>
    <cellStyle name="Header2 2 3 2 2 4 3 3 3" xfId="27563"/>
    <cellStyle name="Header2 2 3 2 2 4 3 3 4" xfId="36753"/>
    <cellStyle name="Header2 2 3 2 2 4 3 4" xfId="18913"/>
    <cellStyle name="Header2 2 3 2 2 4 3 4 2" xfId="30730"/>
    <cellStyle name="Header2 2 3 2 2 4 3 4 2 2" xfId="40729"/>
    <cellStyle name="Header2 2 3 2 2 4 3 4 3" xfId="26388"/>
    <cellStyle name="Header2 2 3 2 2 4 3 4 4" xfId="35578"/>
    <cellStyle name="Header2 2 3 2 2 4 3 5" xfId="20897"/>
    <cellStyle name="Header2 2 3 2 2 4 3 5 2" xfId="32714"/>
    <cellStyle name="Header2 2 3 2 2 4 3 5 2 2" xfId="42713"/>
    <cellStyle name="Header2 2 3 2 2 4 3 5 3" xfId="37562"/>
    <cellStyle name="Header2 2 3 2 2 4 3 6" xfId="28001"/>
    <cellStyle name="Header2 2 3 2 2 4 3 6 2" xfId="38000"/>
    <cellStyle name="Header2 2 3 2 2 4 3 7" xfId="21473"/>
    <cellStyle name="Header2 2 3 2 2 4 4" xfId="15902"/>
    <cellStyle name="Header2 2 3 2 2 4 4 2" xfId="27719"/>
    <cellStyle name="Header2 2 3 2 2 4 4 2 2" xfId="37718"/>
    <cellStyle name="Header2 2 3 2 2 4 4 3" xfId="23780"/>
    <cellStyle name="Header2 2 3 2 2 4 4 4" xfId="32870"/>
    <cellStyle name="Header2 2 3 2 2 4 5" xfId="16666"/>
    <cellStyle name="Header2 2 3 2 2 4 5 2" xfId="28483"/>
    <cellStyle name="Header2 2 3 2 2 4 5 2 2" xfId="38482"/>
    <cellStyle name="Header2 2 3 2 2 4 5 3" xfId="24241"/>
    <cellStyle name="Header2 2 3 2 2 4 5 4" xfId="33331"/>
    <cellStyle name="Header2 2 3 2 2 4 6" xfId="16958"/>
    <cellStyle name="Header2 2 3 2 2 4 6 2" xfId="28775"/>
    <cellStyle name="Header2 2 3 2 2 4 6 2 2" xfId="38774"/>
    <cellStyle name="Header2 2 3 2 2 4 6 3" xfId="24533"/>
    <cellStyle name="Header2 2 3 2 2 4 6 4" xfId="33623"/>
    <cellStyle name="Header2 2 3 2 2 4 7" xfId="17118"/>
    <cellStyle name="Header2 2 3 2 2 4 7 2" xfId="28935"/>
    <cellStyle name="Header2 2 3 2 2 4 7 2 2" xfId="38934"/>
    <cellStyle name="Header2 2 3 2 2 4 7 3" xfId="24693"/>
    <cellStyle name="Header2 2 3 2 2 4 7 4" xfId="33783"/>
    <cellStyle name="Header2 2 3 2 2 4 8" xfId="17421"/>
    <cellStyle name="Header2 2 3 2 2 4 8 2" xfId="29238"/>
    <cellStyle name="Header2 2 3 2 2 4 8 2 2" xfId="39237"/>
    <cellStyle name="Header2 2 3 2 2 4 8 3" xfId="24996"/>
    <cellStyle name="Header2 2 3 2 2 4 8 4" xfId="34086"/>
    <cellStyle name="Header2 2 3 2 2 4 9" xfId="18514"/>
    <cellStyle name="Header2 2 3 2 2 4 9 2" xfId="30331"/>
    <cellStyle name="Header2 2 3 2 2 4 9 2 2" xfId="40330"/>
    <cellStyle name="Header2 2 3 2 2 4 9 3" xfId="25989"/>
    <cellStyle name="Header2 2 3 2 2 4 9 4" xfId="35179"/>
    <cellStyle name="Header2 2 3 2 2 5" xfId="15600"/>
    <cellStyle name="Header2 2 3 2 2 5 2" xfId="19193"/>
    <cellStyle name="Header2 2 3 2 2 5 2 2" xfId="31010"/>
    <cellStyle name="Header2 2 3 2 2 5 2 2 2" xfId="41009"/>
    <cellStyle name="Header2 2 3 2 2 5 2 3" xfId="26668"/>
    <cellStyle name="Header2 2 3 2 2 5 2 4" xfId="35858"/>
    <cellStyle name="Header2 2 3 2 2 5 3" xfId="19799"/>
    <cellStyle name="Header2 2 3 2 2 5 3 2" xfId="31616"/>
    <cellStyle name="Header2 2 3 2 2 5 3 2 2" xfId="41615"/>
    <cellStyle name="Header2 2 3 2 2 5 3 3" xfId="27274"/>
    <cellStyle name="Header2 2 3 2 2 5 3 4" xfId="36464"/>
    <cellStyle name="Header2 2 3 2 2 5 4" xfId="17964"/>
    <cellStyle name="Header2 2 3 2 2 5 4 2" xfId="29781"/>
    <cellStyle name="Header2 2 3 2 2 5 4 2 2" xfId="39780"/>
    <cellStyle name="Header2 2 3 2 2 5 4 3" xfId="25539"/>
    <cellStyle name="Header2 2 3 2 2 5 4 4" xfId="34629"/>
    <cellStyle name="Header2 2 3 2 2 5 5" xfId="20608"/>
    <cellStyle name="Header2 2 3 2 2 5 5 2" xfId="32425"/>
    <cellStyle name="Header2 2 3 2 2 5 5 2 2" xfId="42424"/>
    <cellStyle name="Header2 2 3 2 2 5 5 3" xfId="37273"/>
    <cellStyle name="Header2 2 3 2 2 5 6" xfId="23478"/>
    <cellStyle name="Header2 2 3 2 2 5 6 2" xfId="21893"/>
    <cellStyle name="Header2 2 3 2 2 5 7" xfId="23057"/>
    <cellStyle name="Header2 2 3 2 2 5 7 2" xfId="21295"/>
    <cellStyle name="Header2 2 3 2 2 5 8" xfId="21618"/>
    <cellStyle name="Header2 2 3 2 2 6" xfId="16181"/>
    <cellStyle name="Header2 2 3 2 2 6 2" xfId="19485"/>
    <cellStyle name="Header2 2 3 2 2 6 2 2" xfId="31302"/>
    <cellStyle name="Header2 2 3 2 2 6 2 2 2" xfId="41301"/>
    <cellStyle name="Header2 2 3 2 2 6 2 3" xfId="26960"/>
    <cellStyle name="Header2 2 3 2 2 6 2 4" xfId="36150"/>
    <cellStyle name="Header2 2 3 2 2 6 3" xfId="20091"/>
    <cellStyle name="Header2 2 3 2 2 6 3 2" xfId="31908"/>
    <cellStyle name="Header2 2 3 2 2 6 3 2 2" xfId="41907"/>
    <cellStyle name="Header2 2 3 2 2 6 3 3" xfId="27566"/>
    <cellStyle name="Header2 2 3 2 2 6 3 4" xfId="36756"/>
    <cellStyle name="Header2 2 3 2 2 6 4" xfId="18912"/>
    <cellStyle name="Header2 2 3 2 2 6 4 2" xfId="30729"/>
    <cellStyle name="Header2 2 3 2 2 6 4 2 2" xfId="40728"/>
    <cellStyle name="Header2 2 3 2 2 6 4 3" xfId="26387"/>
    <cellStyle name="Header2 2 3 2 2 6 4 4" xfId="35577"/>
    <cellStyle name="Header2 2 3 2 2 6 5" xfId="20900"/>
    <cellStyle name="Header2 2 3 2 2 6 5 2" xfId="32717"/>
    <cellStyle name="Header2 2 3 2 2 6 5 2 2" xfId="42716"/>
    <cellStyle name="Header2 2 3 2 2 6 5 3" xfId="37565"/>
    <cellStyle name="Header2 2 3 2 2 6 6" xfId="27998"/>
    <cellStyle name="Header2 2 3 2 2 6 6 2" xfId="37997"/>
    <cellStyle name="Header2 2 3 2 2 6 7" xfId="22232"/>
    <cellStyle name="Header2 2 3 2 2 7" xfId="15899"/>
    <cellStyle name="Header2 2 3 2 2 7 2" xfId="27716"/>
    <cellStyle name="Header2 2 3 2 2 7 2 2" xfId="37715"/>
    <cellStyle name="Header2 2 3 2 2 7 3" xfId="23777"/>
    <cellStyle name="Header2 2 3 2 2 7 4" xfId="32867"/>
    <cellStyle name="Header2 2 3 2 2 8" xfId="16669"/>
    <cellStyle name="Header2 2 3 2 2 8 2" xfId="28486"/>
    <cellStyle name="Header2 2 3 2 2 8 2 2" xfId="38485"/>
    <cellStyle name="Header2 2 3 2 2 8 3" xfId="24244"/>
    <cellStyle name="Header2 2 3 2 2 8 4" xfId="33334"/>
    <cellStyle name="Header2 2 3 2 2 9" xfId="16961"/>
    <cellStyle name="Header2 2 3 2 2 9 2" xfId="28778"/>
    <cellStyle name="Header2 2 3 2 2 9 2 2" xfId="38777"/>
    <cellStyle name="Header2 2 3 2 2 9 3" xfId="24536"/>
    <cellStyle name="Header2 2 3 2 2 9 4" xfId="33626"/>
    <cellStyle name="Header2 2 3 2 3" xfId="7797"/>
    <cellStyle name="Header2 2 3 2 3 10" xfId="17119"/>
    <cellStyle name="Header2 2 3 2 3 10 2" xfId="28936"/>
    <cellStyle name="Header2 2 3 2 3 10 2 2" xfId="38935"/>
    <cellStyle name="Header2 2 3 2 3 10 3" xfId="24694"/>
    <cellStyle name="Header2 2 3 2 3 10 4" xfId="33784"/>
    <cellStyle name="Header2 2 3 2 3 11" xfId="17422"/>
    <cellStyle name="Header2 2 3 2 3 11 2" xfId="29239"/>
    <cellStyle name="Header2 2 3 2 3 11 2 2" xfId="39238"/>
    <cellStyle name="Header2 2 3 2 3 11 3" xfId="24997"/>
    <cellStyle name="Header2 2 3 2 3 11 4" xfId="34087"/>
    <cellStyle name="Header2 2 3 2 3 12" xfId="18513"/>
    <cellStyle name="Header2 2 3 2 3 12 2" xfId="30330"/>
    <cellStyle name="Header2 2 3 2 3 12 2 2" xfId="40329"/>
    <cellStyle name="Header2 2 3 2 3 12 3" xfId="25988"/>
    <cellStyle name="Header2 2 3 2 3 12 4" xfId="35178"/>
    <cellStyle name="Header2 2 3 2 3 13" xfId="18805"/>
    <cellStyle name="Header2 2 3 2 3 13 2" xfId="30622"/>
    <cellStyle name="Header2 2 3 2 3 13 2 2" xfId="40621"/>
    <cellStyle name="Header2 2 3 2 3 13 3" xfId="26280"/>
    <cellStyle name="Header2 2 3 2 3 13 4" xfId="35470"/>
    <cellStyle name="Header2 2 3 2 3 14" xfId="20329"/>
    <cellStyle name="Header2 2 3 2 3 14 2" xfId="32146"/>
    <cellStyle name="Header2 2 3 2 3 14 2 2" xfId="42145"/>
    <cellStyle name="Header2 2 3 2 3 14 3" xfId="36994"/>
    <cellStyle name="Header2 2 3 2 3 15" xfId="23305"/>
    <cellStyle name="Header2 2 3 2 3 15 2" xfId="21160"/>
    <cellStyle name="Header2 2 3 2 3 16" xfId="22699"/>
    <cellStyle name="Header2 2 3 2 3 2" xfId="7798"/>
    <cellStyle name="Header2 2 3 2 3 2 10" xfId="18804"/>
    <cellStyle name="Header2 2 3 2 3 2 10 2" xfId="30621"/>
    <cellStyle name="Header2 2 3 2 3 2 10 2 2" xfId="40620"/>
    <cellStyle name="Header2 2 3 2 3 2 10 3" xfId="26279"/>
    <cellStyle name="Header2 2 3 2 3 2 10 4" xfId="35469"/>
    <cellStyle name="Header2 2 3 2 3 2 11" xfId="20250"/>
    <cellStyle name="Header2 2 3 2 3 2 11 2" xfId="32067"/>
    <cellStyle name="Header2 2 3 2 3 2 11 2 2" xfId="42066"/>
    <cellStyle name="Header2 2 3 2 3 2 11 3" xfId="36915"/>
    <cellStyle name="Header2 2 3 2 3 2 12" xfId="23304"/>
    <cellStyle name="Header2 2 3 2 3 2 12 2" xfId="21161"/>
    <cellStyle name="Header2 2 3 2 3 2 13" xfId="22698"/>
    <cellStyle name="Header2 2 3 2 3 2 2" xfId="15605"/>
    <cellStyle name="Header2 2 3 2 3 2 2 2" xfId="19188"/>
    <cellStyle name="Header2 2 3 2 3 2 2 2 2" xfId="31005"/>
    <cellStyle name="Header2 2 3 2 3 2 2 2 2 2" xfId="41004"/>
    <cellStyle name="Header2 2 3 2 3 2 2 2 3" xfId="26663"/>
    <cellStyle name="Header2 2 3 2 3 2 2 2 4" xfId="35853"/>
    <cellStyle name="Header2 2 3 2 3 2 2 3" xfId="19794"/>
    <cellStyle name="Header2 2 3 2 3 2 2 3 2" xfId="31611"/>
    <cellStyle name="Header2 2 3 2 3 2 2 3 2 2" xfId="41610"/>
    <cellStyle name="Header2 2 3 2 3 2 2 3 3" xfId="27269"/>
    <cellStyle name="Header2 2 3 2 3 2 2 3 4" xfId="36459"/>
    <cellStyle name="Header2 2 3 2 3 2 2 4" xfId="17967"/>
    <cellStyle name="Header2 2 3 2 3 2 2 4 2" xfId="29784"/>
    <cellStyle name="Header2 2 3 2 3 2 2 4 2 2" xfId="39783"/>
    <cellStyle name="Header2 2 3 2 3 2 2 4 3" xfId="25542"/>
    <cellStyle name="Header2 2 3 2 3 2 2 4 4" xfId="34632"/>
    <cellStyle name="Header2 2 3 2 3 2 2 5" xfId="20603"/>
    <cellStyle name="Header2 2 3 2 3 2 2 5 2" xfId="32420"/>
    <cellStyle name="Header2 2 3 2 3 2 2 5 2 2" xfId="42419"/>
    <cellStyle name="Header2 2 3 2 3 2 2 5 3" xfId="37268"/>
    <cellStyle name="Header2 2 3 2 3 2 2 6" xfId="23483"/>
    <cellStyle name="Header2 2 3 2 3 2 2 6 2" xfId="21888"/>
    <cellStyle name="Header2 2 3 2 3 2 2 7" xfId="23052"/>
    <cellStyle name="Header2 2 3 2 3 2 2 7 2" xfId="21298"/>
    <cellStyle name="Header2 2 3 2 3 2 2 8" xfId="22380"/>
    <cellStyle name="Header2 2 3 2 3 2 3" xfId="16186"/>
    <cellStyle name="Header2 2 3 2 3 2 3 2" xfId="19480"/>
    <cellStyle name="Header2 2 3 2 3 2 3 2 2" xfId="31297"/>
    <cellStyle name="Header2 2 3 2 3 2 3 2 2 2" xfId="41296"/>
    <cellStyle name="Header2 2 3 2 3 2 3 2 3" xfId="26955"/>
    <cellStyle name="Header2 2 3 2 3 2 3 2 4" xfId="36145"/>
    <cellStyle name="Header2 2 3 2 3 2 3 3" xfId="20086"/>
    <cellStyle name="Header2 2 3 2 3 2 3 3 2" xfId="31903"/>
    <cellStyle name="Header2 2 3 2 3 2 3 3 2 2" xfId="41902"/>
    <cellStyle name="Header2 2 3 2 3 2 3 3 3" xfId="27561"/>
    <cellStyle name="Header2 2 3 2 3 2 3 3 4" xfId="36751"/>
    <cellStyle name="Header2 2 3 2 3 2 3 4" xfId="17760"/>
    <cellStyle name="Header2 2 3 2 3 2 3 4 2" xfId="29577"/>
    <cellStyle name="Header2 2 3 2 3 2 3 4 2 2" xfId="39576"/>
    <cellStyle name="Header2 2 3 2 3 2 3 4 3" xfId="25335"/>
    <cellStyle name="Header2 2 3 2 3 2 3 4 4" xfId="34425"/>
    <cellStyle name="Header2 2 3 2 3 2 3 5" xfId="20895"/>
    <cellStyle name="Header2 2 3 2 3 2 3 5 2" xfId="32712"/>
    <cellStyle name="Header2 2 3 2 3 2 3 5 2 2" xfId="42711"/>
    <cellStyle name="Header2 2 3 2 3 2 3 5 3" xfId="37560"/>
    <cellStyle name="Header2 2 3 2 3 2 3 6" xfId="28003"/>
    <cellStyle name="Header2 2 3 2 3 2 3 6 2" xfId="38002"/>
    <cellStyle name="Header2 2 3 2 3 2 3 7" xfId="21475"/>
    <cellStyle name="Header2 2 3 2 3 2 4" xfId="15904"/>
    <cellStyle name="Header2 2 3 2 3 2 4 2" xfId="27721"/>
    <cellStyle name="Header2 2 3 2 3 2 4 2 2" xfId="37720"/>
    <cellStyle name="Header2 2 3 2 3 2 4 3" xfId="23782"/>
    <cellStyle name="Header2 2 3 2 3 2 4 4" xfId="32872"/>
    <cellStyle name="Header2 2 3 2 3 2 5" xfId="16664"/>
    <cellStyle name="Header2 2 3 2 3 2 5 2" xfId="28481"/>
    <cellStyle name="Header2 2 3 2 3 2 5 2 2" xfId="38480"/>
    <cellStyle name="Header2 2 3 2 3 2 5 3" xfId="24239"/>
    <cellStyle name="Header2 2 3 2 3 2 5 4" xfId="33329"/>
    <cellStyle name="Header2 2 3 2 3 2 6" xfId="16956"/>
    <cellStyle name="Header2 2 3 2 3 2 6 2" xfId="28773"/>
    <cellStyle name="Header2 2 3 2 3 2 6 2 2" xfId="38772"/>
    <cellStyle name="Header2 2 3 2 3 2 6 3" xfId="24531"/>
    <cellStyle name="Header2 2 3 2 3 2 6 4" xfId="33621"/>
    <cellStyle name="Header2 2 3 2 3 2 7" xfId="17120"/>
    <cellStyle name="Header2 2 3 2 3 2 7 2" xfId="28937"/>
    <cellStyle name="Header2 2 3 2 3 2 7 2 2" xfId="38936"/>
    <cellStyle name="Header2 2 3 2 3 2 7 3" xfId="24695"/>
    <cellStyle name="Header2 2 3 2 3 2 7 4" xfId="33785"/>
    <cellStyle name="Header2 2 3 2 3 2 8" xfId="17423"/>
    <cellStyle name="Header2 2 3 2 3 2 8 2" xfId="29240"/>
    <cellStyle name="Header2 2 3 2 3 2 8 2 2" xfId="39239"/>
    <cellStyle name="Header2 2 3 2 3 2 8 3" xfId="24998"/>
    <cellStyle name="Header2 2 3 2 3 2 8 4" xfId="34088"/>
    <cellStyle name="Header2 2 3 2 3 2 9" xfId="18512"/>
    <cellStyle name="Header2 2 3 2 3 2 9 2" xfId="30329"/>
    <cellStyle name="Header2 2 3 2 3 2 9 2 2" xfId="40328"/>
    <cellStyle name="Header2 2 3 2 3 2 9 3" xfId="25987"/>
    <cellStyle name="Header2 2 3 2 3 2 9 4" xfId="35177"/>
    <cellStyle name="Header2 2 3 2 3 3" xfId="7799"/>
    <cellStyle name="Header2 2 3 2 3 3 10" xfId="18803"/>
    <cellStyle name="Header2 2 3 2 3 3 10 2" xfId="30620"/>
    <cellStyle name="Header2 2 3 2 3 3 10 2 2" xfId="40619"/>
    <cellStyle name="Header2 2 3 2 3 3 10 3" xfId="26278"/>
    <cellStyle name="Header2 2 3 2 3 3 10 4" xfId="35468"/>
    <cellStyle name="Header2 2 3 2 3 3 11" xfId="20347"/>
    <cellStyle name="Header2 2 3 2 3 3 11 2" xfId="32164"/>
    <cellStyle name="Header2 2 3 2 3 3 11 2 2" xfId="42163"/>
    <cellStyle name="Header2 2 3 2 3 3 11 3" xfId="37012"/>
    <cellStyle name="Header2 2 3 2 3 3 12" xfId="23303"/>
    <cellStyle name="Header2 2 3 2 3 3 12 2" xfId="21162"/>
    <cellStyle name="Header2 2 3 2 3 3 13" xfId="22697"/>
    <cellStyle name="Header2 2 3 2 3 3 2" xfId="15606"/>
    <cellStyle name="Header2 2 3 2 3 3 2 2" xfId="19187"/>
    <cellStyle name="Header2 2 3 2 3 3 2 2 2" xfId="31004"/>
    <cellStyle name="Header2 2 3 2 3 3 2 2 2 2" xfId="41003"/>
    <cellStyle name="Header2 2 3 2 3 3 2 2 3" xfId="26662"/>
    <cellStyle name="Header2 2 3 2 3 3 2 2 4" xfId="35852"/>
    <cellStyle name="Header2 2 3 2 3 3 2 3" xfId="19793"/>
    <cellStyle name="Header2 2 3 2 3 3 2 3 2" xfId="31610"/>
    <cellStyle name="Header2 2 3 2 3 3 2 3 2 2" xfId="41609"/>
    <cellStyle name="Header2 2 3 2 3 3 2 3 3" xfId="27268"/>
    <cellStyle name="Header2 2 3 2 3 3 2 3 4" xfId="36458"/>
    <cellStyle name="Header2 2 3 2 3 3 2 4" xfId="17814"/>
    <cellStyle name="Header2 2 3 2 3 3 2 4 2" xfId="29631"/>
    <cellStyle name="Header2 2 3 2 3 3 2 4 2 2" xfId="39630"/>
    <cellStyle name="Header2 2 3 2 3 3 2 4 3" xfId="25389"/>
    <cellStyle name="Header2 2 3 2 3 3 2 4 4" xfId="34479"/>
    <cellStyle name="Header2 2 3 2 3 3 2 5" xfId="20602"/>
    <cellStyle name="Header2 2 3 2 3 3 2 5 2" xfId="32419"/>
    <cellStyle name="Header2 2 3 2 3 3 2 5 2 2" xfId="42418"/>
    <cellStyle name="Header2 2 3 2 3 3 2 5 3" xfId="37267"/>
    <cellStyle name="Header2 2 3 2 3 3 2 6" xfId="23484"/>
    <cellStyle name="Header2 2 3 2 3 3 2 6 2" xfId="21050"/>
    <cellStyle name="Header2 2 3 2 3 3 2 7" xfId="22868"/>
    <cellStyle name="Header2 2 3 2 3 3 2 7 2" xfId="21372"/>
    <cellStyle name="Header2 2 3 2 3 3 2 8" xfId="21619"/>
    <cellStyle name="Header2 2 3 2 3 3 3" xfId="16187"/>
    <cellStyle name="Header2 2 3 2 3 3 3 2" xfId="19479"/>
    <cellStyle name="Header2 2 3 2 3 3 3 2 2" xfId="31296"/>
    <cellStyle name="Header2 2 3 2 3 3 3 2 2 2" xfId="41295"/>
    <cellStyle name="Header2 2 3 2 3 3 3 2 3" xfId="26954"/>
    <cellStyle name="Header2 2 3 2 3 3 3 2 4" xfId="36144"/>
    <cellStyle name="Header2 2 3 2 3 3 3 3" xfId="20085"/>
    <cellStyle name="Header2 2 3 2 3 3 3 3 2" xfId="31902"/>
    <cellStyle name="Header2 2 3 2 3 3 3 3 2 2" xfId="41901"/>
    <cellStyle name="Header2 2 3 2 3 3 3 3 3" xfId="27560"/>
    <cellStyle name="Header2 2 3 2 3 3 3 3 4" xfId="36750"/>
    <cellStyle name="Header2 2 3 2 3 3 3 4" xfId="18056"/>
    <cellStyle name="Header2 2 3 2 3 3 3 4 2" xfId="29873"/>
    <cellStyle name="Header2 2 3 2 3 3 3 4 2 2" xfId="39872"/>
    <cellStyle name="Header2 2 3 2 3 3 3 4 3" xfId="25631"/>
    <cellStyle name="Header2 2 3 2 3 3 3 4 4" xfId="34721"/>
    <cellStyle name="Header2 2 3 2 3 3 3 5" xfId="20894"/>
    <cellStyle name="Header2 2 3 2 3 3 3 5 2" xfId="32711"/>
    <cellStyle name="Header2 2 3 2 3 3 3 5 2 2" xfId="42710"/>
    <cellStyle name="Header2 2 3 2 3 3 3 5 3" xfId="37559"/>
    <cellStyle name="Header2 2 3 2 3 3 3 6" xfId="28004"/>
    <cellStyle name="Header2 2 3 2 3 3 3 6 2" xfId="38003"/>
    <cellStyle name="Header2 2 3 2 3 3 3 7" xfId="22233"/>
    <cellStyle name="Header2 2 3 2 3 3 4" xfId="15905"/>
    <cellStyle name="Header2 2 3 2 3 3 4 2" xfId="27722"/>
    <cellStyle name="Header2 2 3 2 3 3 4 2 2" xfId="37721"/>
    <cellStyle name="Header2 2 3 2 3 3 4 3" xfId="23783"/>
    <cellStyle name="Header2 2 3 2 3 3 4 4" xfId="32873"/>
    <cellStyle name="Header2 2 3 2 3 3 5" xfId="16663"/>
    <cellStyle name="Header2 2 3 2 3 3 5 2" xfId="28480"/>
    <cellStyle name="Header2 2 3 2 3 3 5 2 2" xfId="38479"/>
    <cellStyle name="Header2 2 3 2 3 3 5 3" xfId="24238"/>
    <cellStyle name="Header2 2 3 2 3 3 5 4" xfId="33328"/>
    <cellStyle name="Header2 2 3 2 3 3 6" xfId="16955"/>
    <cellStyle name="Header2 2 3 2 3 3 6 2" xfId="28772"/>
    <cellStyle name="Header2 2 3 2 3 3 6 2 2" xfId="38771"/>
    <cellStyle name="Header2 2 3 2 3 3 6 3" xfId="24530"/>
    <cellStyle name="Header2 2 3 2 3 3 6 4" xfId="33620"/>
    <cellStyle name="Header2 2 3 2 3 3 7" xfId="17121"/>
    <cellStyle name="Header2 2 3 2 3 3 7 2" xfId="28938"/>
    <cellStyle name="Header2 2 3 2 3 3 7 2 2" xfId="38937"/>
    <cellStyle name="Header2 2 3 2 3 3 7 3" xfId="24696"/>
    <cellStyle name="Header2 2 3 2 3 3 7 4" xfId="33786"/>
    <cellStyle name="Header2 2 3 2 3 3 8" xfId="17424"/>
    <cellStyle name="Header2 2 3 2 3 3 8 2" xfId="29241"/>
    <cellStyle name="Header2 2 3 2 3 3 8 2 2" xfId="39240"/>
    <cellStyle name="Header2 2 3 2 3 3 8 3" xfId="24999"/>
    <cellStyle name="Header2 2 3 2 3 3 8 4" xfId="34089"/>
    <cellStyle name="Header2 2 3 2 3 3 9" xfId="18511"/>
    <cellStyle name="Header2 2 3 2 3 3 9 2" xfId="30328"/>
    <cellStyle name="Header2 2 3 2 3 3 9 2 2" xfId="40327"/>
    <cellStyle name="Header2 2 3 2 3 3 9 3" xfId="25986"/>
    <cellStyle name="Header2 2 3 2 3 3 9 4" xfId="35176"/>
    <cellStyle name="Header2 2 3 2 3 4" xfId="7800"/>
    <cellStyle name="Header2 2 3 2 3 4 10" xfId="18802"/>
    <cellStyle name="Header2 2 3 2 3 4 10 2" xfId="30619"/>
    <cellStyle name="Header2 2 3 2 3 4 10 2 2" xfId="40618"/>
    <cellStyle name="Header2 2 3 2 3 4 10 3" xfId="26277"/>
    <cellStyle name="Header2 2 3 2 3 4 10 4" xfId="35467"/>
    <cellStyle name="Header2 2 3 2 3 4 11" xfId="18229"/>
    <cellStyle name="Header2 2 3 2 3 4 11 2" xfId="30046"/>
    <cellStyle name="Header2 2 3 2 3 4 11 2 2" xfId="40045"/>
    <cellStyle name="Header2 2 3 2 3 4 11 3" xfId="34894"/>
    <cellStyle name="Header2 2 3 2 3 4 12" xfId="23302"/>
    <cellStyle name="Header2 2 3 2 3 4 12 2" xfId="21163"/>
    <cellStyle name="Header2 2 3 2 3 4 13" xfId="22696"/>
    <cellStyle name="Header2 2 3 2 3 4 2" xfId="15607"/>
    <cellStyle name="Header2 2 3 2 3 4 2 2" xfId="19186"/>
    <cellStyle name="Header2 2 3 2 3 4 2 2 2" xfId="31003"/>
    <cellStyle name="Header2 2 3 2 3 4 2 2 2 2" xfId="41002"/>
    <cellStyle name="Header2 2 3 2 3 4 2 2 3" xfId="26661"/>
    <cellStyle name="Header2 2 3 2 3 4 2 2 4" xfId="35851"/>
    <cellStyle name="Header2 2 3 2 3 4 2 3" xfId="19792"/>
    <cellStyle name="Header2 2 3 2 3 4 2 3 2" xfId="31609"/>
    <cellStyle name="Header2 2 3 2 3 4 2 3 2 2" xfId="41608"/>
    <cellStyle name="Header2 2 3 2 3 4 2 3 3" xfId="27267"/>
    <cellStyle name="Header2 2 3 2 3 4 2 3 4" xfId="36457"/>
    <cellStyle name="Header2 2 3 2 3 4 2 4" xfId="18140"/>
    <cellStyle name="Header2 2 3 2 3 4 2 4 2" xfId="29957"/>
    <cellStyle name="Header2 2 3 2 3 4 2 4 2 2" xfId="39956"/>
    <cellStyle name="Header2 2 3 2 3 4 2 4 3" xfId="25715"/>
    <cellStyle name="Header2 2 3 2 3 4 2 4 4" xfId="34805"/>
    <cellStyle name="Header2 2 3 2 3 4 2 5" xfId="20601"/>
    <cellStyle name="Header2 2 3 2 3 4 2 5 2" xfId="32418"/>
    <cellStyle name="Header2 2 3 2 3 4 2 5 2 2" xfId="42417"/>
    <cellStyle name="Header2 2 3 2 3 4 2 5 3" xfId="37266"/>
    <cellStyle name="Header2 2 3 2 3 4 2 6" xfId="23485"/>
    <cellStyle name="Header2 2 3 2 3 4 2 6 2" xfId="21887"/>
    <cellStyle name="Header2 2 3 2 3 4 2 7" xfId="23051"/>
    <cellStyle name="Header2 2 3 2 3 4 2 7 2" xfId="22071"/>
    <cellStyle name="Header2 2 3 2 3 4 2 8" xfId="22381"/>
    <cellStyle name="Header2 2 3 2 3 4 3" xfId="16188"/>
    <cellStyle name="Header2 2 3 2 3 4 3 2" xfId="19478"/>
    <cellStyle name="Header2 2 3 2 3 4 3 2 2" xfId="31295"/>
    <cellStyle name="Header2 2 3 2 3 4 3 2 2 2" xfId="41294"/>
    <cellStyle name="Header2 2 3 2 3 4 3 2 3" xfId="26953"/>
    <cellStyle name="Header2 2 3 2 3 4 3 2 4" xfId="36143"/>
    <cellStyle name="Header2 2 3 2 3 4 3 3" xfId="20084"/>
    <cellStyle name="Header2 2 3 2 3 4 3 3 2" xfId="31901"/>
    <cellStyle name="Header2 2 3 2 3 4 3 3 2 2" xfId="41900"/>
    <cellStyle name="Header2 2 3 2 3 4 3 3 3" xfId="27559"/>
    <cellStyle name="Header2 2 3 2 3 4 3 3 4" xfId="36749"/>
    <cellStyle name="Header2 2 3 2 3 4 3 4" xfId="17649"/>
    <cellStyle name="Header2 2 3 2 3 4 3 4 2" xfId="29466"/>
    <cellStyle name="Header2 2 3 2 3 4 3 4 2 2" xfId="39465"/>
    <cellStyle name="Header2 2 3 2 3 4 3 4 3" xfId="25224"/>
    <cellStyle name="Header2 2 3 2 3 4 3 4 4" xfId="34314"/>
    <cellStyle name="Header2 2 3 2 3 4 3 5" xfId="20893"/>
    <cellStyle name="Header2 2 3 2 3 4 3 5 2" xfId="32710"/>
    <cellStyle name="Header2 2 3 2 3 4 3 5 2 2" xfId="42709"/>
    <cellStyle name="Header2 2 3 2 3 4 3 5 3" xfId="37558"/>
    <cellStyle name="Header2 2 3 2 3 4 3 6" xfId="28005"/>
    <cellStyle name="Header2 2 3 2 3 4 3 6 2" xfId="38004"/>
    <cellStyle name="Header2 2 3 2 3 4 3 7" xfId="21476"/>
    <cellStyle name="Header2 2 3 2 3 4 4" xfId="15906"/>
    <cellStyle name="Header2 2 3 2 3 4 4 2" xfId="27723"/>
    <cellStyle name="Header2 2 3 2 3 4 4 2 2" xfId="37722"/>
    <cellStyle name="Header2 2 3 2 3 4 4 3" xfId="23784"/>
    <cellStyle name="Header2 2 3 2 3 4 4 4" xfId="32874"/>
    <cellStyle name="Header2 2 3 2 3 4 5" xfId="16662"/>
    <cellStyle name="Header2 2 3 2 3 4 5 2" xfId="28479"/>
    <cellStyle name="Header2 2 3 2 3 4 5 2 2" xfId="38478"/>
    <cellStyle name="Header2 2 3 2 3 4 5 3" xfId="24237"/>
    <cellStyle name="Header2 2 3 2 3 4 5 4" xfId="33327"/>
    <cellStyle name="Header2 2 3 2 3 4 6" xfId="16954"/>
    <cellStyle name="Header2 2 3 2 3 4 6 2" xfId="28771"/>
    <cellStyle name="Header2 2 3 2 3 4 6 2 2" xfId="38770"/>
    <cellStyle name="Header2 2 3 2 3 4 6 3" xfId="24529"/>
    <cellStyle name="Header2 2 3 2 3 4 6 4" xfId="33619"/>
    <cellStyle name="Header2 2 3 2 3 4 7" xfId="17122"/>
    <cellStyle name="Header2 2 3 2 3 4 7 2" xfId="28939"/>
    <cellStyle name="Header2 2 3 2 3 4 7 2 2" xfId="38938"/>
    <cellStyle name="Header2 2 3 2 3 4 7 3" xfId="24697"/>
    <cellStyle name="Header2 2 3 2 3 4 7 4" xfId="33787"/>
    <cellStyle name="Header2 2 3 2 3 4 8" xfId="17425"/>
    <cellStyle name="Header2 2 3 2 3 4 8 2" xfId="29242"/>
    <cellStyle name="Header2 2 3 2 3 4 8 2 2" xfId="39241"/>
    <cellStyle name="Header2 2 3 2 3 4 8 3" xfId="25000"/>
    <cellStyle name="Header2 2 3 2 3 4 8 4" xfId="34090"/>
    <cellStyle name="Header2 2 3 2 3 4 9" xfId="18510"/>
    <cellStyle name="Header2 2 3 2 3 4 9 2" xfId="30327"/>
    <cellStyle name="Header2 2 3 2 3 4 9 2 2" xfId="40326"/>
    <cellStyle name="Header2 2 3 2 3 4 9 3" xfId="25985"/>
    <cellStyle name="Header2 2 3 2 3 4 9 4" xfId="35175"/>
    <cellStyle name="Header2 2 3 2 3 5" xfId="15604"/>
    <cellStyle name="Header2 2 3 2 3 5 2" xfId="19189"/>
    <cellStyle name="Header2 2 3 2 3 5 2 2" xfId="31006"/>
    <cellStyle name="Header2 2 3 2 3 5 2 2 2" xfId="41005"/>
    <cellStyle name="Header2 2 3 2 3 5 2 3" xfId="26664"/>
    <cellStyle name="Header2 2 3 2 3 5 2 4" xfId="35854"/>
    <cellStyle name="Header2 2 3 2 3 5 3" xfId="19795"/>
    <cellStyle name="Header2 2 3 2 3 5 3 2" xfId="31612"/>
    <cellStyle name="Header2 2 3 2 3 5 3 2 2" xfId="41611"/>
    <cellStyle name="Header2 2 3 2 3 5 3 3" xfId="27270"/>
    <cellStyle name="Header2 2 3 2 3 5 3 4" xfId="36460"/>
    <cellStyle name="Header2 2 3 2 3 5 4" xfId="18139"/>
    <cellStyle name="Header2 2 3 2 3 5 4 2" xfId="29956"/>
    <cellStyle name="Header2 2 3 2 3 5 4 2 2" xfId="39955"/>
    <cellStyle name="Header2 2 3 2 3 5 4 3" xfId="25714"/>
    <cellStyle name="Header2 2 3 2 3 5 4 4" xfId="34804"/>
    <cellStyle name="Header2 2 3 2 3 5 5" xfId="20604"/>
    <cellStyle name="Header2 2 3 2 3 5 5 2" xfId="32421"/>
    <cellStyle name="Header2 2 3 2 3 5 5 2 2" xfId="42420"/>
    <cellStyle name="Header2 2 3 2 3 5 5 3" xfId="37269"/>
    <cellStyle name="Header2 2 3 2 3 5 6" xfId="23482"/>
    <cellStyle name="Header2 2 3 2 3 5 6 2" xfId="21889"/>
    <cellStyle name="Header2 2 3 2 3 5 7" xfId="23053"/>
    <cellStyle name="Header2 2 3 2 3 5 7 2" xfId="22070"/>
    <cellStyle name="Header2 2 3 2 3 5 8" xfId="22379"/>
    <cellStyle name="Header2 2 3 2 3 6" xfId="16185"/>
    <cellStyle name="Header2 2 3 2 3 6 2" xfId="19481"/>
    <cellStyle name="Header2 2 3 2 3 6 2 2" xfId="31298"/>
    <cellStyle name="Header2 2 3 2 3 6 2 2 2" xfId="41297"/>
    <cellStyle name="Header2 2 3 2 3 6 2 3" xfId="26956"/>
    <cellStyle name="Header2 2 3 2 3 6 2 4" xfId="36146"/>
    <cellStyle name="Header2 2 3 2 3 6 3" xfId="20087"/>
    <cellStyle name="Header2 2 3 2 3 6 3 2" xfId="31904"/>
    <cellStyle name="Header2 2 3 2 3 6 3 2 2" xfId="41903"/>
    <cellStyle name="Header2 2 3 2 3 6 3 3" xfId="27562"/>
    <cellStyle name="Header2 2 3 2 3 6 3 4" xfId="36752"/>
    <cellStyle name="Header2 2 3 2 3 6 4" xfId="18055"/>
    <cellStyle name="Header2 2 3 2 3 6 4 2" xfId="29872"/>
    <cellStyle name="Header2 2 3 2 3 6 4 2 2" xfId="39871"/>
    <cellStyle name="Header2 2 3 2 3 6 4 3" xfId="25630"/>
    <cellStyle name="Header2 2 3 2 3 6 4 4" xfId="34720"/>
    <cellStyle name="Header2 2 3 2 3 6 5" xfId="20896"/>
    <cellStyle name="Header2 2 3 2 3 6 5 2" xfId="32713"/>
    <cellStyle name="Header2 2 3 2 3 6 5 2 2" xfId="42712"/>
    <cellStyle name="Header2 2 3 2 3 6 5 3" xfId="37561"/>
    <cellStyle name="Header2 2 3 2 3 6 6" xfId="28002"/>
    <cellStyle name="Header2 2 3 2 3 6 6 2" xfId="38001"/>
    <cellStyle name="Header2 2 3 2 3 6 7" xfId="21474"/>
    <cellStyle name="Header2 2 3 2 3 7" xfId="15903"/>
    <cellStyle name="Header2 2 3 2 3 7 2" xfId="27720"/>
    <cellStyle name="Header2 2 3 2 3 7 2 2" xfId="37719"/>
    <cellStyle name="Header2 2 3 2 3 7 3" xfId="23781"/>
    <cellStyle name="Header2 2 3 2 3 7 4" xfId="32871"/>
    <cellStyle name="Header2 2 3 2 3 8" xfId="16665"/>
    <cellStyle name="Header2 2 3 2 3 8 2" xfId="28482"/>
    <cellStyle name="Header2 2 3 2 3 8 2 2" xfId="38481"/>
    <cellStyle name="Header2 2 3 2 3 8 3" xfId="24240"/>
    <cellStyle name="Header2 2 3 2 3 8 4" xfId="33330"/>
    <cellStyle name="Header2 2 3 2 3 9" xfId="16957"/>
    <cellStyle name="Header2 2 3 2 3 9 2" xfId="28774"/>
    <cellStyle name="Header2 2 3 2 3 9 2 2" xfId="38773"/>
    <cellStyle name="Header2 2 3 2 3 9 3" xfId="24532"/>
    <cellStyle name="Header2 2 3 2 3 9 4" xfId="33622"/>
    <cellStyle name="Header2 2 3 2 4" xfId="7801"/>
    <cellStyle name="Header2 2 3 2 4 10" xfId="18801"/>
    <cellStyle name="Header2 2 3 2 4 10 2" xfId="30618"/>
    <cellStyle name="Header2 2 3 2 4 10 2 2" xfId="40617"/>
    <cellStyle name="Header2 2 3 2 4 10 3" xfId="26276"/>
    <cellStyle name="Header2 2 3 2 4 10 4" xfId="35466"/>
    <cellStyle name="Header2 2 3 2 4 11" xfId="18230"/>
    <cellStyle name="Header2 2 3 2 4 11 2" xfId="30047"/>
    <cellStyle name="Header2 2 3 2 4 11 2 2" xfId="40046"/>
    <cellStyle name="Header2 2 3 2 4 11 3" xfId="34895"/>
    <cellStyle name="Header2 2 3 2 4 12" xfId="23301"/>
    <cellStyle name="Header2 2 3 2 4 12 2" xfId="21164"/>
    <cellStyle name="Header2 2 3 2 4 13" xfId="22695"/>
    <cellStyle name="Header2 2 3 2 4 2" xfId="15608"/>
    <cellStyle name="Header2 2 3 2 4 2 2" xfId="19185"/>
    <cellStyle name="Header2 2 3 2 4 2 2 2" xfId="31002"/>
    <cellStyle name="Header2 2 3 2 4 2 2 2 2" xfId="41001"/>
    <cellStyle name="Header2 2 3 2 4 2 2 3" xfId="26660"/>
    <cellStyle name="Header2 2 3 2 4 2 2 4" xfId="35850"/>
    <cellStyle name="Header2 2 3 2 4 2 3" xfId="19791"/>
    <cellStyle name="Header2 2 3 2 4 2 3 2" xfId="31608"/>
    <cellStyle name="Header2 2 3 2 4 2 3 2 2" xfId="41607"/>
    <cellStyle name="Header2 2 3 2 4 2 3 3" xfId="27266"/>
    <cellStyle name="Header2 2 3 2 4 2 3 4" xfId="36456"/>
    <cellStyle name="Header2 2 3 2 4 2 4" xfId="18141"/>
    <cellStyle name="Header2 2 3 2 4 2 4 2" xfId="29958"/>
    <cellStyle name="Header2 2 3 2 4 2 4 2 2" xfId="39957"/>
    <cellStyle name="Header2 2 3 2 4 2 4 3" xfId="25716"/>
    <cellStyle name="Header2 2 3 2 4 2 4 4" xfId="34806"/>
    <cellStyle name="Header2 2 3 2 4 2 5" xfId="20600"/>
    <cellStyle name="Header2 2 3 2 4 2 5 2" xfId="32417"/>
    <cellStyle name="Header2 2 3 2 4 2 5 2 2" xfId="42416"/>
    <cellStyle name="Header2 2 3 2 4 2 5 3" xfId="37265"/>
    <cellStyle name="Header2 2 3 2 4 2 6" xfId="23486"/>
    <cellStyle name="Header2 2 3 2 4 2 6 2" xfId="21049"/>
    <cellStyle name="Header2 2 3 2 4 2 7" xfId="22867"/>
    <cellStyle name="Header2 2 3 2 4 2 7 2" xfId="21373"/>
    <cellStyle name="Header2 2 3 2 4 2 8" xfId="22382"/>
    <cellStyle name="Header2 2 3 2 4 3" xfId="16189"/>
    <cellStyle name="Header2 2 3 2 4 3 2" xfId="19477"/>
    <cellStyle name="Header2 2 3 2 4 3 2 2" xfId="31294"/>
    <cellStyle name="Header2 2 3 2 4 3 2 2 2" xfId="41293"/>
    <cellStyle name="Header2 2 3 2 4 3 2 3" xfId="26952"/>
    <cellStyle name="Header2 2 3 2 4 3 2 4" xfId="36142"/>
    <cellStyle name="Header2 2 3 2 4 3 3" xfId="20083"/>
    <cellStyle name="Header2 2 3 2 4 3 3 2" xfId="31900"/>
    <cellStyle name="Header2 2 3 2 4 3 3 2 2" xfId="41899"/>
    <cellStyle name="Header2 2 3 2 4 3 3 3" xfId="27558"/>
    <cellStyle name="Header2 2 3 2 4 3 3 4" xfId="36748"/>
    <cellStyle name="Header2 2 3 2 4 3 4" xfId="17893"/>
    <cellStyle name="Header2 2 3 2 4 3 4 2" xfId="29710"/>
    <cellStyle name="Header2 2 3 2 4 3 4 2 2" xfId="39709"/>
    <cellStyle name="Header2 2 3 2 4 3 4 3" xfId="25468"/>
    <cellStyle name="Header2 2 3 2 4 3 4 4" xfId="34558"/>
    <cellStyle name="Header2 2 3 2 4 3 5" xfId="20892"/>
    <cellStyle name="Header2 2 3 2 4 3 5 2" xfId="32709"/>
    <cellStyle name="Header2 2 3 2 4 3 5 2 2" xfId="42708"/>
    <cellStyle name="Header2 2 3 2 4 3 5 3" xfId="37557"/>
    <cellStyle name="Header2 2 3 2 4 3 6" xfId="28006"/>
    <cellStyle name="Header2 2 3 2 4 3 6 2" xfId="38005"/>
    <cellStyle name="Header2 2 3 2 4 3 7" xfId="21477"/>
    <cellStyle name="Header2 2 3 2 4 4" xfId="15907"/>
    <cellStyle name="Header2 2 3 2 4 4 2" xfId="27724"/>
    <cellStyle name="Header2 2 3 2 4 4 2 2" xfId="37723"/>
    <cellStyle name="Header2 2 3 2 4 4 3" xfId="23785"/>
    <cellStyle name="Header2 2 3 2 4 4 4" xfId="32875"/>
    <cellStyle name="Header2 2 3 2 4 5" xfId="16661"/>
    <cellStyle name="Header2 2 3 2 4 5 2" xfId="28478"/>
    <cellStyle name="Header2 2 3 2 4 5 2 2" xfId="38477"/>
    <cellStyle name="Header2 2 3 2 4 5 3" xfId="24236"/>
    <cellStyle name="Header2 2 3 2 4 5 4" xfId="33326"/>
    <cellStyle name="Header2 2 3 2 4 6" xfId="16953"/>
    <cellStyle name="Header2 2 3 2 4 6 2" xfId="28770"/>
    <cellStyle name="Header2 2 3 2 4 6 2 2" xfId="38769"/>
    <cellStyle name="Header2 2 3 2 4 6 3" xfId="24528"/>
    <cellStyle name="Header2 2 3 2 4 6 4" xfId="33618"/>
    <cellStyle name="Header2 2 3 2 4 7" xfId="17123"/>
    <cellStyle name="Header2 2 3 2 4 7 2" xfId="28940"/>
    <cellStyle name="Header2 2 3 2 4 7 2 2" xfId="38939"/>
    <cellStyle name="Header2 2 3 2 4 7 3" xfId="24698"/>
    <cellStyle name="Header2 2 3 2 4 7 4" xfId="33788"/>
    <cellStyle name="Header2 2 3 2 4 8" xfId="17426"/>
    <cellStyle name="Header2 2 3 2 4 8 2" xfId="29243"/>
    <cellStyle name="Header2 2 3 2 4 8 2 2" xfId="39242"/>
    <cellStyle name="Header2 2 3 2 4 8 3" xfId="25001"/>
    <cellStyle name="Header2 2 3 2 4 8 4" xfId="34091"/>
    <cellStyle name="Header2 2 3 2 4 9" xfId="18509"/>
    <cellStyle name="Header2 2 3 2 4 9 2" xfId="30326"/>
    <cellStyle name="Header2 2 3 2 4 9 2 2" xfId="40325"/>
    <cellStyle name="Header2 2 3 2 4 9 3" xfId="25984"/>
    <cellStyle name="Header2 2 3 2 4 9 4" xfId="35174"/>
    <cellStyle name="Header2 2 3 2 5" xfId="15599"/>
    <cellStyle name="Header2 2 3 2 5 2" xfId="19194"/>
    <cellStyle name="Header2 2 3 2 5 2 2" xfId="31011"/>
    <cellStyle name="Header2 2 3 2 5 2 2 2" xfId="41010"/>
    <cellStyle name="Header2 2 3 2 5 2 3" xfId="26669"/>
    <cellStyle name="Header2 2 3 2 5 2 4" xfId="35859"/>
    <cellStyle name="Header2 2 3 2 5 3" xfId="19800"/>
    <cellStyle name="Header2 2 3 2 5 3 2" xfId="31617"/>
    <cellStyle name="Header2 2 3 2 5 3 2 2" xfId="41616"/>
    <cellStyle name="Header2 2 3 2 5 3 3" xfId="27275"/>
    <cellStyle name="Header2 2 3 2 5 3 4" xfId="36465"/>
    <cellStyle name="Header2 2 3 2 5 4" xfId="17963"/>
    <cellStyle name="Header2 2 3 2 5 4 2" xfId="29780"/>
    <cellStyle name="Header2 2 3 2 5 4 2 2" xfId="39779"/>
    <cellStyle name="Header2 2 3 2 5 4 3" xfId="25538"/>
    <cellStyle name="Header2 2 3 2 5 4 4" xfId="34628"/>
    <cellStyle name="Header2 2 3 2 5 5" xfId="20609"/>
    <cellStyle name="Header2 2 3 2 5 5 2" xfId="32426"/>
    <cellStyle name="Header2 2 3 2 5 5 2 2" xfId="42425"/>
    <cellStyle name="Header2 2 3 2 5 5 3" xfId="37274"/>
    <cellStyle name="Header2 2 3 2 5 6" xfId="23477"/>
    <cellStyle name="Header2 2 3 2 5 6 2" xfId="21051"/>
    <cellStyle name="Header2 2 3 2 5 7" xfId="22869"/>
    <cellStyle name="Header2 2 3 2 5 7 2" xfId="22180"/>
    <cellStyle name="Header2 2 3 2 5 8" xfId="22375"/>
    <cellStyle name="Header2 2 3 2 6" xfId="16180"/>
    <cellStyle name="Header2 2 3 2 6 2" xfId="19486"/>
    <cellStyle name="Header2 2 3 2 6 2 2" xfId="31303"/>
    <cellStyle name="Header2 2 3 2 6 2 2 2" xfId="41302"/>
    <cellStyle name="Header2 2 3 2 6 2 3" xfId="26961"/>
    <cellStyle name="Header2 2 3 2 6 2 4" xfId="36151"/>
    <cellStyle name="Header2 2 3 2 6 3" xfId="20092"/>
    <cellStyle name="Header2 2 3 2 6 3 2" xfId="31909"/>
    <cellStyle name="Header2 2 3 2 6 3 2 2" xfId="41908"/>
    <cellStyle name="Header2 2 3 2 6 3 3" xfId="27567"/>
    <cellStyle name="Header2 2 3 2 6 3 4" xfId="36757"/>
    <cellStyle name="Header2 2 3 2 6 4" xfId="18053"/>
    <cellStyle name="Header2 2 3 2 6 4 2" xfId="29870"/>
    <cellStyle name="Header2 2 3 2 6 4 2 2" xfId="39869"/>
    <cellStyle name="Header2 2 3 2 6 4 3" xfId="25628"/>
    <cellStyle name="Header2 2 3 2 6 4 4" xfId="34718"/>
    <cellStyle name="Header2 2 3 2 6 5" xfId="20901"/>
    <cellStyle name="Header2 2 3 2 6 5 2" xfId="32718"/>
    <cellStyle name="Header2 2 3 2 6 5 2 2" xfId="42717"/>
    <cellStyle name="Header2 2 3 2 6 5 3" xfId="37566"/>
    <cellStyle name="Header2 2 3 2 6 6" xfId="27997"/>
    <cellStyle name="Header2 2 3 2 6 6 2" xfId="37996"/>
    <cellStyle name="Header2 2 3 2 6 7" xfId="21470"/>
    <cellStyle name="Header2 2 3 2 7" xfId="15845"/>
    <cellStyle name="Header2 2 3 2 7 2" xfId="27662"/>
    <cellStyle name="Header2 2 3 2 7 2 2" xfId="37661"/>
    <cellStyle name="Header2 2 3 2 7 3" xfId="23723"/>
    <cellStyle name="Header2 2 3 2 7 4" xfId="32813"/>
    <cellStyle name="Header2 2 3 2 8" xfId="16670"/>
    <cellStyle name="Header2 2 3 2 8 2" xfId="28487"/>
    <cellStyle name="Header2 2 3 2 8 2 2" xfId="38486"/>
    <cellStyle name="Header2 2 3 2 8 3" xfId="24245"/>
    <cellStyle name="Header2 2 3 2 8 4" xfId="33335"/>
    <cellStyle name="Header2 2 3 2 9" xfId="16962"/>
    <cellStyle name="Header2 2 3 2 9 2" xfId="28779"/>
    <cellStyle name="Header2 2 3 2 9 2 2" xfId="38778"/>
    <cellStyle name="Header2 2 3 2 9 3" xfId="24537"/>
    <cellStyle name="Header2 2 3 2 9 4" xfId="33627"/>
    <cellStyle name="Header2 2 3 3" xfId="7802"/>
    <cellStyle name="Header2 2 3 3 10" xfId="17124"/>
    <cellStyle name="Header2 2 3 3 10 2" xfId="28941"/>
    <cellStyle name="Header2 2 3 3 10 2 2" xfId="38940"/>
    <cellStyle name="Header2 2 3 3 10 3" xfId="24699"/>
    <cellStyle name="Header2 2 3 3 10 4" xfId="33789"/>
    <cellStyle name="Header2 2 3 3 11" xfId="17427"/>
    <cellStyle name="Header2 2 3 3 11 2" xfId="29244"/>
    <cellStyle name="Header2 2 3 3 11 2 2" xfId="39243"/>
    <cellStyle name="Header2 2 3 3 11 3" xfId="25002"/>
    <cellStyle name="Header2 2 3 3 11 4" xfId="34092"/>
    <cellStyle name="Header2 2 3 3 12" xfId="18508"/>
    <cellStyle name="Header2 2 3 3 12 2" xfId="30325"/>
    <cellStyle name="Header2 2 3 3 12 2 2" xfId="40324"/>
    <cellStyle name="Header2 2 3 3 12 3" xfId="25983"/>
    <cellStyle name="Header2 2 3 3 12 4" xfId="35173"/>
    <cellStyle name="Header2 2 3 3 13" xfId="18800"/>
    <cellStyle name="Header2 2 3 3 13 2" xfId="30617"/>
    <cellStyle name="Header2 2 3 3 13 2 2" xfId="40616"/>
    <cellStyle name="Header2 2 3 3 13 3" xfId="26275"/>
    <cellStyle name="Header2 2 3 3 13 4" xfId="35465"/>
    <cellStyle name="Header2 2 3 3 14" xfId="18231"/>
    <cellStyle name="Header2 2 3 3 14 2" xfId="30048"/>
    <cellStyle name="Header2 2 3 3 14 2 2" xfId="40047"/>
    <cellStyle name="Header2 2 3 3 14 3" xfId="34896"/>
    <cellStyle name="Header2 2 3 3 15" xfId="23300"/>
    <cellStyle name="Header2 2 3 3 15 2" xfId="21957"/>
    <cellStyle name="Header2 2 3 3 16" xfId="22694"/>
    <cellStyle name="Header2 2 3 3 2" xfId="7803"/>
    <cellStyle name="Header2 2 3 3 2 10" xfId="18926"/>
    <cellStyle name="Header2 2 3 3 2 10 2" xfId="30743"/>
    <cellStyle name="Header2 2 3 3 2 10 2 2" xfId="40742"/>
    <cellStyle name="Header2 2 3 3 2 10 3" xfId="26401"/>
    <cellStyle name="Header2 2 3 3 2 10 4" xfId="35591"/>
    <cellStyle name="Header2 2 3 3 2 11" xfId="20228"/>
    <cellStyle name="Header2 2 3 3 2 11 2" xfId="32045"/>
    <cellStyle name="Header2 2 3 3 2 11 2 2" xfId="42044"/>
    <cellStyle name="Header2 2 3 3 2 11 3" xfId="36893"/>
    <cellStyle name="Header2 2 3 3 2 12" xfId="23299"/>
    <cellStyle name="Header2 2 3 3 2 12 2" xfId="21165"/>
    <cellStyle name="Header2 2 3 3 2 13" xfId="22693"/>
    <cellStyle name="Header2 2 3 3 2 2" xfId="15610"/>
    <cellStyle name="Header2 2 3 3 2 2 2" xfId="19183"/>
    <cellStyle name="Header2 2 3 3 2 2 2 2" xfId="31000"/>
    <cellStyle name="Header2 2 3 3 2 2 2 2 2" xfId="40999"/>
    <cellStyle name="Header2 2 3 3 2 2 2 3" xfId="26658"/>
    <cellStyle name="Header2 2 3 3 2 2 2 4" xfId="35848"/>
    <cellStyle name="Header2 2 3 3 2 2 3" xfId="19789"/>
    <cellStyle name="Header2 2 3 3 2 2 3 2" xfId="31606"/>
    <cellStyle name="Header2 2 3 3 2 2 3 2 2" xfId="41605"/>
    <cellStyle name="Header2 2 3 3 2 2 3 3" xfId="27264"/>
    <cellStyle name="Header2 2 3 3 2 2 3 4" xfId="36454"/>
    <cellStyle name="Header2 2 3 3 2 2 4" xfId="18142"/>
    <cellStyle name="Header2 2 3 3 2 2 4 2" xfId="29959"/>
    <cellStyle name="Header2 2 3 3 2 2 4 2 2" xfId="39958"/>
    <cellStyle name="Header2 2 3 3 2 2 4 3" xfId="25717"/>
    <cellStyle name="Header2 2 3 3 2 2 4 4" xfId="34807"/>
    <cellStyle name="Header2 2 3 3 2 2 5" xfId="20598"/>
    <cellStyle name="Header2 2 3 3 2 2 5 2" xfId="32415"/>
    <cellStyle name="Header2 2 3 3 2 2 5 2 2" xfId="42414"/>
    <cellStyle name="Header2 2 3 3 2 2 5 3" xfId="37263"/>
    <cellStyle name="Header2 2 3 3 2 2 6" xfId="23488"/>
    <cellStyle name="Header2 2 3 3 2 2 6 2" xfId="21048"/>
    <cellStyle name="Header2 2 3 3 2 2 7" xfId="22866"/>
    <cellStyle name="Header2 2 3 3 2 2 7 2" xfId="21374"/>
    <cellStyle name="Header2 2 3 3 2 2 8" xfId="22384"/>
    <cellStyle name="Header2 2 3 3 2 3" xfId="16191"/>
    <cellStyle name="Header2 2 3 3 2 3 2" xfId="19533"/>
    <cellStyle name="Header2 2 3 3 2 3 2 2" xfId="31350"/>
    <cellStyle name="Header2 2 3 3 2 3 2 2 2" xfId="41349"/>
    <cellStyle name="Header2 2 3 3 2 3 2 3" xfId="27008"/>
    <cellStyle name="Header2 2 3 3 2 3 2 4" xfId="36198"/>
    <cellStyle name="Header2 2 3 3 2 3 3" xfId="20139"/>
    <cellStyle name="Header2 2 3 3 2 3 3 2" xfId="31956"/>
    <cellStyle name="Header2 2 3 3 2 3 3 2 2" xfId="41955"/>
    <cellStyle name="Header2 2 3 3 2 3 3 3" xfId="27614"/>
    <cellStyle name="Header2 2 3 3 2 3 3 4" xfId="36804"/>
    <cellStyle name="Header2 2 3 3 2 3 4" xfId="17749"/>
    <cellStyle name="Header2 2 3 3 2 3 4 2" xfId="29566"/>
    <cellStyle name="Header2 2 3 3 2 3 4 2 2" xfId="39565"/>
    <cellStyle name="Header2 2 3 3 2 3 4 3" xfId="25324"/>
    <cellStyle name="Header2 2 3 3 2 3 4 4" xfId="34414"/>
    <cellStyle name="Header2 2 3 3 2 3 5" xfId="20948"/>
    <cellStyle name="Header2 2 3 3 2 3 5 2" xfId="32765"/>
    <cellStyle name="Header2 2 3 3 2 3 5 2 2" xfId="42764"/>
    <cellStyle name="Header2 2 3 3 2 3 5 3" xfId="37613"/>
    <cellStyle name="Header2 2 3 3 2 3 6" xfId="28008"/>
    <cellStyle name="Header2 2 3 3 2 3 6 2" xfId="38007"/>
    <cellStyle name="Header2 2 3 3 2 3 7" xfId="22215"/>
    <cellStyle name="Header2 2 3 3 2 4" xfId="15831"/>
    <cellStyle name="Header2 2 3 3 2 4 2" xfId="27648"/>
    <cellStyle name="Header2 2 3 3 2 4 2 2" xfId="37647"/>
    <cellStyle name="Header2 2 3 3 2 4 3" xfId="23709"/>
    <cellStyle name="Header2 2 3 3 2 4 4" xfId="32799"/>
    <cellStyle name="Header2 2 3 3 2 5" xfId="16659"/>
    <cellStyle name="Header2 2 3 3 2 5 2" xfId="28476"/>
    <cellStyle name="Header2 2 3 3 2 5 2 2" xfId="38475"/>
    <cellStyle name="Header2 2 3 3 2 5 3" xfId="24234"/>
    <cellStyle name="Header2 2 3 3 2 5 4" xfId="33324"/>
    <cellStyle name="Header2 2 3 3 2 6" xfId="17012"/>
    <cellStyle name="Header2 2 3 3 2 6 2" xfId="28829"/>
    <cellStyle name="Header2 2 3 3 2 6 2 2" xfId="38828"/>
    <cellStyle name="Header2 2 3 3 2 6 3" xfId="24587"/>
    <cellStyle name="Header2 2 3 3 2 6 4" xfId="33677"/>
    <cellStyle name="Header2 2 3 3 2 7" xfId="17125"/>
    <cellStyle name="Header2 2 3 3 2 7 2" xfId="28942"/>
    <cellStyle name="Header2 2 3 3 2 7 2 2" xfId="38941"/>
    <cellStyle name="Header2 2 3 3 2 7 3" xfId="24700"/>
    <cellStyle name="Header2 2 3 3 2 7 4" xfId="33790"/>
    <cellStyle name="Header2 2 3 3 2 8" xfId="17428"/>
    <cellStyle name="Header2 2 3 3 2 8 2" xfId="29245"/>
    <cellStyle name="Header2 2 3 3 2 8 2 2" xfId="39244"/>
    <cellStyle name="Header2 2 3 3 2 8 3" xfId="25003"/>
    <cellStyle name="Header2 2 3 3 2 8 4" xfId="34093"/>
    <cellStyle name="Header2 2 3 3 2 9" xfId="18507"/>
    <cellStyle name="Header2 2 3 3 2 9 2" xfId="30324"/>
    <cellStyle name="Header2 2 3 3 2 9 2 2" xfId="40323"/>
    <cellStyle name="Header2 2 3 3 2 9 3" xfId="25982"/>
    <cellStyle name="Header2 2 3 3 2 9 4" xfId="35172"/>
    <cellStyle name="Header2 2 3 3 3" xfId="7804"/>
    <cellStyle name="Header2 2 3 3 3 10" xfId="18799"/>
    <cellStyle name="Header2 2 3 3 3 10 2" xfId="30616"/>
    <cellStyle name="Header2 2 3 3 3 10 2 2" xfId="40615"/>
    <cellStyle name="Header2 2 3 3 3 10 3" xfId="26274"/>
    <cellStyle name="Header2 2 3 3 3 10 4" xfId="35464"/>
    <cellStyle name="Header2 2 3 3 3 11" xfId="20327"/>
    <cellStyle name="Header2 2 3 3 3 11 2" xfId="32144"/>
    <cellStyle name="Header2 2 3 3 3 11 2 2" xfId="42143"/>
    <cellStyle name="Header2 2 3 3 3 11 3" xfId="36992"/>
    <cellStyle name="Header2 2 3 3 3 12" xfId="23298"/>
    <cellStyle name="Header2 2 3 3 3 12 2" xfId="21166"/>
    <cellStyle name="Header2 2 3 3 3 13" xfId="22692"/>
    <cellStyle name="Header2 2 3 3 3 2" xfId="15611"/>
    <cellStyle name="Header2 2 3 3 3 2 2" xfId="19182"/>
    <cellStyle name="Header2 2 3 3 3 2 2 2" xfId="30999"/>
    <cellStyle name="Header2 2 3 3 3 2 2 2 2" xfId="40998"/>
    <cellStyle name="Header2 2 3 3 3 2 2 3" xfId="26657"/>
    <cellStyle name="Header2 2 3 3 3 2 2 4" xfId="35847"/>
    <cellStyle name="Header2 2 3 3 3 2 3" xfId="19788"/>
    <cellStyle name="Header2 2 3 3 3 2 3 2" xfId="31605"/>
    <cellStyle name="Header2 2 3 3 3 2 3 2 2" xfId="41604"/>
    <cellStyle name="Header2 2 3 3 3 2 3 3" xfId="27263"/>
    <cellStyle name="Header2 2 3 3 3 2 3 4" xfId="36453"/>
    <cellStyle name="Header2 2 3 3 3 2 4" xfId="18143"/>
    <cellStyle name="Header2 2 3 3 3 2 4 2" xfId="29960"/>
    <cellStyle name="Header2 2 3 3 3 2 4 2 2" xfId="39959"/>
    <cellStyle name="Header2 2 3 3 3 2 4 3" xfId="25718"/>
    <cellStyle name="Header2 2 3 3 3 2 4 4" xfId="34808"/>
    <cellStyle name="Header2 2 3 3 3 2 5" xfId="20597"/>
    <cellStyle name="Header2 2 3 3 3 2 5 2" xfId="32414"/>
    <cellStyle name="Header2 2 3 3 3 2 5 2 2" xfId="42413"/>
    <cellStyle name="Header2 2 3 3 3 2 5 3" xfId="37262"/>
    <cellStyle name="Header2 2 3 3 3 2 6" xfId="23489"/>
    <cellStyle name="Header2 2 3 3 3 2 6 2" xfId="21047"/>
    <cellStyle name="Header2 2 3 3 3 2 7" xfId="22865"/>
    <cellStyle name="Header2 2 3 3 3 2 7 2" xfId="22181"/>
    <cellStyle name="Header2 2 3 3 3 2 8" xfId="22385"/>
    <cellStyle name="Header2 2 3 3 3 3" xfId="16192"/>
    <cellStyle name="Header2 2 3 3 3 3 2" xfId="19475"/>
    <cellStyle name="Header2 2 3 3 3 3 2 2" xfId="31292"/>
    <cellStyle name="Header2 2 3 3 3 3 2 2 2" xfId="41291"/>
    <cellStyle name="Header2 2 3 3 3 3 2 3" xfId="26950"/>
    <cellStyle name="Header2 2 3 3 3 3 2 4" xfId="36140"/>
    <cellStyle name="Header2 2 3 3 3 3 3" xfId="20081"/>
    <cellStyle name="Header2 2 3 3 3 3 3 2" xfId="31898"/>
    <cellStyle name="Header2 2 3 3 3 3 3 2 2" xfId="41897"/>
    <cellStyle name="Header2 2 3 3 3 3 3 3" xfId="27556"/>
    <cellStyle name="Header2 2 3 3 3 3 3 4" xfId="36746"/>
    <cellStyle name="Header2 2 3 3 3 3 4" xfId="17894"/>
    <cellStyle name="Header2 2 3 3 3 3 4 2" xfId="29711"/>
    <cellStyle name="Header2 2 3 3 3 3 4 2 2" xfId="39710"/>
    <cellStyle name="Header2 2 3 3 3 3 4 3" xfId="25469"/>
    <cellStyle name="Header2 2 3 3 3 3 4 4" xfId="34559"/>
    <cellStyle name="Header2 2 3 3 3 3 5" xfId="20890"/>
    <cellStyle name="Header2 2 3 3 3 3 5 2" xfId="32707"/>
    <cellStyle name="Header2 2 3 3 3 3 5 2 2" xfId="42706"/>
    <cellStyle name="Header2 2 3 3 3 3 5 3" xfId="37555"/>
    <cellStyle name="Header2 2 3 3 3 3 6" xfId="28009"/>
    <cellStyle name="Header2 2 3 3 3 3 6 2" xfId="38008"/>
    <cellStyle name="Header2 2 3 3 3 3 7" xfId="21479"/>
    <cellStyle name="Header2 2 3 3 3 4" xfId="15909"/>
    <cellStyle name="Header2 2 3 3 3 4 2" xfId="27726"/>
    <cellStyle name="Header2 2 3 3 3 4 2 2" xfId="37725"/>
    <cellStyle name="Header2 2 3 3 3 4 3" xfId="23787"/>
    <cellStyle name="Header2 2 3 3 3 4 4" xfId="32877"/>
    <cellStyle name="Header2 2 3 3 3 5" xfId="16658"/>
    <cellStyle name="Header2 2 3 3 3 5 2" xfId="28475"/>
    <cellStyle name="Header2 2 3 3 3 5 2 2" xfId="38474"/>
    <cellStyle name="Header2 2 3 3 3 5 3" xfId="24233"/>
    <cellStyle name="Header2 2 3 3 3 5 4" xfId="33323"/>
    <cellStyle name="Header2 2 3 3 3 6" xfId="16951"/>
    <cellStyle name="Header2 2 3 3 3 6 2" xfId="28768"/>
    <cellStyle name="Header2 2 3 3 3 6 2 2" xfId="38767"/>
    <cellStyle name="Header2 2 3 3 3 6 3" xfId="24526"/>
    <cellStyle name="Header2 2 3 3 3 6 4" xfId="33616"/>
    <cellStyle name="Header2 2 3 3 3 7" xfId="17126"/>
    <cellStyle name="Header2 2 3 3 3 7 2" xfId="28943"/>
    <cellStyle name="Header2 2 3 3 3 7 2 2" xfId="38942"/>
    <cellStyle name="Header2 2 3 3 3 7 3" xfId="24701"/>
    <cellStyle name="Header2 2 3 3 3 7 4" xfId="33791"/>
    <cellStyle name="Header2 2 3 3 3 8" xfId="17429"/>
    <cellStyle name="Header2 2 3 3 3 8 2" xfId="29246"/>
    <cellStyle name="Header2 2 3 3 3 8 2 2" xfId="39245"/>
    <cellStyle name="Header2 2 3 3 3 8 3" xfId="25004"/>
    <cellStyle name="Header2 2 3 3 3 8 4" xfId="34094"/>
    <cellStyle name="Header2 2 3 3 3 9" xfId="18506"/>
    <cellStyle name="Header2 2 3 3 3 9 2" xfId="30323"/>
    <cellStyle name="Header2 2 3 3 3 9 2 2" xfId="40322"/>
    <cellStyle name="Header2 2 3 3 3 9 3" xfId="25981"/>
    <cellStyle name="Header2 2 3 3 3 9 4" xfId="35171"/>
    <cellStyle name="Header2 2 3 3 4" xfId="7805"/>
    <cellStyle name="Header2 2 3 3 4 10" xfId="18798"/>
    <cellStyle name="Header2 2 3 3 4 10 2" xfId="30615"/>
    <cellStyle name="Header2 2 3 3 4 10 2 2" xfId="40614"/>
    <cellStyle name="Header2 2 3 3 4 10 3" xfId="26273"/>
    <cellStyle name="Header2 2 3 3 4 10 4" xfId="35463"/>
    <cellStyle name="Header2 2 3 3 4 11" xfId="18232"/>
    <cellStyle name="Header2 2 3 3 4 11 2" xfId="30049"/>
    <cellStyle name="Header2 2 3 3 4 11 2 2" xfId="40048"/>
    <cellStyle name="Header2 2 3 3 4 11 3" xfId="34897"/>
    <cellStyle name="Header2 2 3 3 4 12" xfId="23297"/>
    <cellStyle name="Header2 2 3 3 4 12 2" xfId="21167"/>
    <cellStyle name="Header2 2 3 3 4 13" xfId="22691"/>
    <cellStyle name="Header2 2 3 3 4 2" xfId="15612"/>
    <cellStyle name="Header2 2 3 3 4 2 2" xfId="19181"/>
    <cellStyle name="Header2 2 3 3 4 2 2 2" xfId="30998"/>
    <cellStyle name="Header2 2 3 3 4 2 2 2 2" xfId="40997"/>
    <cellStyle name="Header2 2 3 3 4 2 2 3" xfId="26656"/>
    <cellStyle name="Header2 2 3 3 4 2 2 4" xfId="35846"/>
    <cellStyle name="Header2 2 3 3 4 2 3" xfId="19787"/>
    <cellStyle name="Header2 2 3 3 4 2 3 2" xfId="31604"/>
    <cellStyle name="Header2 2 3 3 4 2 3 2 2" xfId="41603"/>
    <cellStyle name="Header2 2 3 3 4 2 3 3" xfId="27262"/>
    <cellStyle name="Header2 2 3 3 4 2 3 4" xfId="36452"/>
    <cellStyle name="Header2 2 3 3 4 2 4" xfId="18144"/>
    <cellStyle name="Header2 2 3 3 4 2 4 2" xfId="29961"/>
    <cellStyle name="Header2 2 3 3 4 2 4 2 2" xfId="39960"/>
    <cellStyle name="Header2 2 3 3 4 2 4 3" xfId="25719"/>
    <cellStyle name="Header2 2 3 3 4 2 4 4" xfId="34809"/>
    <cellStyle name="Header2 2 3 3 4 2 5" xfId="20596"/>
    <cellStyle name="Header2 2 3 3 4 2 5 2" xfId="32413"/>
    <cellStyle name="Header2 2 3 3 4 2 5 2 2" xfId="42412"/>
    <cellStyle name="Header2 2 3 3 4 2 5 3" xfId="37261"/>
    <cellStyle name="Header2 2 3 3 4 2 6" xfId="23490"/>
    <cellStyle name="Header2 2 3 3 4 2 6 2" xfId="21046"/>
    <cellStyle name="Header2 2 3 3 4 2 7" xfId="22864"/>
    <cellStyle name="Header2 2 3 3 4 2 7 2" xfId="21375"/>
    <cellStyle name="Header2 2 3 3 4 2 8" xfId="21620"/>
    <cellStyle name="Header2 2 3 3 4 3" xfId="16193"/>
    <cellStyle name="Header2 2 3 3 4 3 2" xfId="19474"/>
    <cellStyle name="Header2 2 3 3 4 3 2 2" xfId="31291"/>
    <cellStyle name="Header2 2 3 3 4 3 2 2 2" xfId="41290"/>
    <cellStyle name="Header2 2 3 3 4 3 2 3" xfId="26949"/>
    <cellStyle name="Header2 2 3 3 4 3 2 4" xfId="36139"/>
    <cellStyle name="Header2 2 3 3 4 3 3" xfId="20080"/>
    <cellStyle name="Header2 2 3 3 4 3 3 2" xfId="31897"/>
    <cellStyle name="Header2 2 3 3 4 3 3 2 2" xfId="41896"/>
    <cellStyle name="Header2 2 3 3 4 3 3 3" xfId="27555"/>
    <cellStyle name="Header2 2 3 3 4 3 3 4" xfId="36745"/>
    <cellStyle name="Header2 2 3 3 4 3 4" xfId="18058"/>
    <cellStyle name="Header2 2 3 3 4 3 4 2" xfId="29875"/>
    <cellStyle name="Header2 2 3 3 4 3 4 2 2" xfId="39874"/>
    <cellStyle name="Header2 2 3 3 4 3 4 3" xfId="25633"/>
    <cellStyle name="Header2 2 3 3 4 3 4 4" xfId="34723"/>
    <cellStyle name="Header2 2 3 3 4 3 5" xfId="20889"/>
    <cellStyle name="Header2 2 3 3 4 3 5 2" xfId="32706"/>
    <cellStyle name="Header2 2 3 3 4 3 5 2 2" xfId="42705"/>
    <cellStyle name="Header2 2 3 3 4 3 5 3" xfId="37554"/>
    <cellStyle name="Header2 2 3 3 4 3 6" xfId="28010"/>
    <cellStyle name="Header2 2 3 3 4 3 6 2" xfId="38009"/>
    <cellStyle name="Header2 2 3 3 4 3 7" xfId="21480"/>
    <cellStyle name="Header2 2 3 3 4 4" xfId="15910"/>
    <cellStyle name="Header2 2 3 3 4 4 2" xfId="27727"/>
    <cellStyle name="Header2 2 3 3 4 4 2 2" xfId="37726"/>
    <cellStyle name="Header2 2 3 3 4 4 3" xfId="23788"/>
    <cellStyle name="Header2 2 3 3 4 4 4" xfId="32878"/>
    <cellStyle name="Header2 2 3 3 4 5" xfId="16657"/>
    <cellStyle name="Header2 2 3 3 4 5 2" xfId="28474"/>
    <cellStyle name="Header2 2 3 3 4 5 2 2" xfId="38473"/>
    <cellStyle name="Header2 2 3 3 4 5 3" xfId="24232"/>
    <cellStyle name="Header2 2 3 3 4 5 4" xfId="33322"/>
    <cellStyle name="Header2 2 3 3 4 6" xfId="16950"/>
    <cellStyle name="Header2 2 3 3 4 6 2" xfId="28767"/>
    <cellStyle name="Header2 2 3 3 4 6 2 2" xfId="38766"/>
    <cellStyle name="Header2 2 3 3 4 6 3" xfId="24525"/>
    <cellStyle name="Header2 2 3 3 4 6 4" xfId="33615"/>
    <cellStyle name="Header2 2 3 3 4 7" xfId="17127"/>
    <cellStyle name="Header2 2 3 3 4 7 2" xfId="28944"/>
    <cellStyle name="Header2 2 3 3 4 7 2 2" xfId="38943"/>
    <cellStyle name="Header2 2 3 3 4 7 3" xfId="24702"/>
    <cellStyle name="Header2 2 3 3 4 7 4" xfId="33792"/>
    <cellStyle name="Header2 2 3 3 4 8" xfId="17430"/>
    <cellStyle name="Header2 2 3 3 4 8 2" xfId="29247"/>
    <cellStyle name="Header2 2 3 3 4 8 2 2" xfId="39246"/>
    <cellStyle name="Header2 2 3 3 4 8 3" xfId="25005"/>
    <cellStyle name="Header2 2 3 3 4 8 4" xfId="34095"/>
    <cellStyle name="Header2 2 3 3 4 9" xfId="18505"/>
    <cellStyle name="Header2 2 3 3 4 9 2" xfId="30322"/>
    <cellStyle name="Header2 2 3 3 4 9 2 2" xfId="40321"/>
    <cellStyle name="Header2 2 3 3 4 9 3" xfId="25980"/>
    <cellStyle name="Header2 2 3 3 4 9 4" xfId="35170"/>
    <cellStyle name="Header2 2 3 3 5" xfId="15609"/>
    <cellStyle name="Header2 2 3 3 5 2" xfId="19184"/>
    <cellStyle name="Header2 2 3 3 5 2 2" xfId="31001"/>
    <cellStyle name="Header2 2 3 3 5 2 2 2" xfId="41000"/>
    <cellStyle name="Header2 2 3 3 5 2 3" xfId="26659"/>
    <cellStyle name="Header2 2 3 3 5 2 4" xfId="35849"/>
    <cellStyle name="Header2 2 3 3 5 3" xfId="19790"/>
    <cellStyle name="Header2 2 3 3 5 3 2" xfId="31607"/>
    <cellStyle name="Header2 2 3 3 5 3 2 2" xfId="41606"/>
    <cellStyle name="Header2 2 3 3 5 3 3" xfId="27265"/>
    <cellStyle name="Header2 2 3 3 5 3 4" xfId="36455"/>
    <cellStyle name="Header2 2 3 3 5 4" xfId="17695"/>
    <cellStyle name="Header2 2 3 3 5 4 2" xfId="29512"/>
    <cellStyle name="Header2 2 3 3 5 4 2 2" xfId="39511"/>
    <cellStyle name="Header2 2 3 3 5 4 3" xfId="25270"/>
    <cellStyle name="Header2 2 3 3 5 4 4" xfId="34360"/>
    <cellStyle name="Header2 2 3 3 5 5" xfId="20599"/>
    <cellStyle name="Header2 2 3 3 5 5 2" xfId="32416"/>
    <cellStyle name="Header2 2 3 3 5 5 2 2" xfId="42415"/>
    <cellStyle name="Header2 2 3 3 5 5 3" xfId="37264"/>
    <cellStyle name="Header2 2 3 3 5 6" xfId="23487"/>
    <cellStyle name="Header2 2 3 3 5 6 2" xfId="21886"/>
    <cellStyle name="Header2 2 3 3 5 7" xfId="23050"/>
    <cellStyle name="Header2 2 3 3 5 7 2" xfId="22072"/>
    <cellStyle name="Header2 2 3 3 5 8" xfId="22383"/>
    <cellStyle name="Header2 2 3 3 6" xfId="16190"/>
    <cellStyle name="Header2 2 3 3 6 2" xfId="19476"/>
    <cellStyle name="Header2 2 3 3 6 2 2" xfId="31293"/>
    <cellStyle name="Header2 2 3 3 6 2 2 2" xfId="41292"/>
    <cellStyle name="Header2 2 3 3 6 2 3" xfId="26951"/>
    <cellStyle name="Header2 2 3 3 6 2 4" xfId="36141"/>
    <cellStyle name="Header2 2 3 3 6 3" xfId="20082"/>
    <cellStyle name="Header2 2 3 3 6 3 2" xfId="31899"/>
    <cellStyle name="Header2 2 3 3 6 3 2 2" xfId="41898"/>
    <cellStyle name="Header2 2 3 3 6 3 3" xfId="27557"/>
    <cellStyle name="Header2 2 3 3 6 3 4" xfId="36747"/>
    <cellStyle name="Header2 2 3 3 6 4" xfId="18057"/>
    <cellStyle name="Header2 2 3 3 6 4 2" xfId="29874"/>
    <cellStyle name="Header2 2 3 3 6 4 2 2" xfId="39873"/>
    <cellStyle name="Header2 2 3 3 6 4 3" xfId="25632"/>
    <cellStyle name="Header2 2 3 3 6 4 4" xfId="34722"/>
    <cellStyle name="Header2 2 3 3 6 5" xfId="20891"/>
    <cellStyle name="Header2 2 3 3 6 5 2" xfId="32708"/>
    <cellStyle name="Header2 2 3 3 6 5 2 2" xfId="42707"/>
    <cellStyle name="Header2 2 3 3 6 5 3" xfId="37556"/>
    <cellStyle name="Header2 2 3 3 6 6" xfId="28007"/>
    <cellStyle name="Header2 2 3 3 6 6 2" xfId="38006"/>
    <cellStyle name="Header2 2 3 3 6 7" xfId="21478"/>
    <cellStyle name="Header2 2 3 3 7" xfId="15908"/>
    <cellStyle name="Header2 2 3 3 7 2" xfId="27725"/>
    <cellStyle name="Header2 2 3 3 7 2 2" xfId="37724"/>
    <cellStyle name="Header2 2 3 3 7 3" xfId="23786"/>
    <cellStyle name="Header2 2 3 3 7 4" xfId="32876"/>
    <cellStyle name="Header2 2 3 3 8" xfId="16660"/>
    <cellStyle name="Header2 2 3 3 8 2" xfId="28477"/>
    <cellStyle name="Header2 2 3 3 8 2 2" xfId="38476"/>
    <cellStyle name="Header2 2 3 3 8 3" xfId="24235"/>
    <cellStyle name="Header2 2 3 3 8 4" xfId="33325"/>
    <cellStyle name="Header2 2 3 3 9" xfId="16952"/>
    <cellStyle name="Header2 2 3 3 9 2" xfId="28769"/>
    <cellStyle name="Header2 2 3 3 9 2 2" xfId="38768"/>
    <cellStyle name="Header2 2 3 3 9 3" xfId="24527"/>
    <cellStyle name="Header2 2 3 3 9 4" xfId="33617"/>
    <cellStyle name="Header2 2 3 4" xfId="7806"/>
    <cellStyle name="Header2 2 3 4 10" xfId="17128"/>
    <cellStyle name="Header2 2 3 4 10 2" xfId="28945"/>
    <cellStyle name="Header2 2 3 4 10 2 2" xfId="38944"/>
    <cellStyle name="Header2 2 3 4 10 3" xfId="24703"/>
    <cellStyle name="Header2 2 3 4 10 4" xfId="33793"/>
    <cellStyle name="Header2 2 3 4 11" xfId="17431"/>
    <cellStyle name="Header2 2 3 4 11 2" xfId="29248"/>
    <cellStyle name="Header2 2 3 4 11 2 2" xfId="39247"/>
    <cellStyle name="Header2 2 3 4 11 3" xfId="25006"/>
    <cellStyle name="Header2 2 3 4 11 4" xfId="34096"/>
    <cellStyle name="Header2 2 3 4 12" xfId="18504"/>
    <cellStyle name="Header2 2 3 4 12 2" xfId="30321"/>
    <cellStyle name="Header2 2 3 4 12 2 2" xfId="40320"/>
    <cellStyle name="Header2 2 3 4 12 3" xfId="25979"/>
    <cellStyle name="Header2 2 3 4 12 4" xfId="35169"/>
    <cellStyle name="Header2 2 3 4 13" xfId="18797"/>
    <cellStyle name="Header2 2 3 4 13 2" xfId="30614"/>
    <cellStyle name="Header2 2 3 4 13 2 2" xfId="40613"/>
    <cellStyle name="Header2 2 3 4 13 3" xfId="26272"/>
    <cellStyle name="Header2 2 3 4 13 4" xfId="35462"/>
    <cellStyle name="Header2 2 3 4 14" xfId="20227"/>
    <cellStyle name="Header2 2 3 4 14 2" xfId="32044"/>
    <cellStyle name="Header2 2 3 4 14 2 2" xfId="42043"/>
    <cellStyle name="Header2 2 3 4 14 3" xfId="36892"/>
    <cellStyle name="Header2 2 3 4 15" xfId="23296"/>
    <cellStyle name="Header2 2 3 4 15 2" xfId="21958"/>
    <cellStyle name="Header2 2 3 4 16" xfId="22690"/>
    <cellStyle name="Header2 2 3 4 2" xfId="7807"/>
    <cellStyle name="Header2 2 3 4 2 10" xfId="18796"/>
    <cellStyle name="Header2 2 3 4 2 10 2" xfId="30613"/>
    <cellStyle name="Header2 2 3 4 2 10 2 2" xfId="40612"/>
    <cellStyle name="Header2 2 3 4 2 10 3" xfId="26271"/>
    <cellStyle name="Header2 2 3 4 2 10 4" xfId="35461"/>
    <cellStyle name="Header2 2 3 4 2 11" xfId="20326"/>
    <cellStyle name="Header2 2 3 4 2 11 2" xfId="32143"/>
    <cellStyle name="Header2 2 3 4 2 11 2 2" xfId="42142"/>
    <cellStyle name="Header2 2 3 4 2 11 3" xfId="36991"/>
    <cellStyle name="Header2 2 3 4 2 12" xfId="23295"/>
    <cellStyle name="Header2 2 3 4 2 12 2" xfId="21168"/>
    <cellStyle name="Header2 2 3 4 2 13" xfId="22689"/>
    <cellStyle name="Header2 2 3 4 2 2" xfId="15614"/>
    <cellStyle name="Header2 2 3 4 2 2 2" xfId="19179"/>
    <cellStyle name="Header2 2 3 4 2 2 2 2" xfId="30996"/>
    <cellStyle name="Header2 2 3 4 2 2 2 2 2" xfId="40995"/>
    <cellStyle name="Header2 2 3 4 2 2 2 3" xfId="26654"/>
    <cellStyle name="Header2 2 3 4 2 2 2 4" xfId="35844"/>
    <cellStyle name="Header2 2 3 4 2 2 3" xfId="19785"/>
    <cellStyle name="Header2 2 3 4 2 2 3 2" xfId="31602"/>
    <cellStyle name="Header2 2 3 4 2 2 3 2 2" xfId="41601"/>
    <cellStyle name="Header2 2 3 4 2 2 3 3" xfId="27260"/>
    <cellStyle name="Header2 2 3 4 2 2 3 4" xfId="36450"/>
    <cellStyle name="Header2 2 3 4 2 2 4" xfId="17816"/>
    <cellStyle name="Header2 2 3 4 2 2 4 2" xfId="29633"/>
    <cellStyle name="Header2 2 3 4 2 2 4 2 2" xfId="39632"/>
    <cellStyle name="Header2 2 3 4 2 2 4 3" xfId="25391"/>
    <cellStyle name="Header2 2 3 4 2 2 4 4" xfId="34481"/>
    <cellStyle name="Header2 2 3 4 2 2 5" xfId="20594"/>
    <cellStyle name="Header2 2 3 4 2 2 5 2" xfId="32411"/>
    <cellStyle name="Header2 2 3 4 2 2 5 2 2" xfId="42410"/>
    <cellStyle name="Header2 2 3 4 2 2 5 3" xfId="37259"/>
    <cellStyle name="Header2 2 3 4 2 2 6" xfId="23492"/>
    <cellStyle name="Header2 2 3 4 2 2 6 2" xfId="21884"/>
    <cellStyle name="Header2 2 3 4 2 2 7" xfId="23048"/>
    <cellStyle name="Header2 2 3 4 2 2 7 2" xfId="22074"/>
    <cellStyle name="Header2 2 3 4 2 2 8" xfId="21622"/>
    <cellStyle name="Header2 2 3 4 2 3" xfId="16195"/>
    <cellStyle name="Header2 2 3 4 2 3 2" xfId="19472"/>
    <cellStyle name="Header2 2 3 4 2 3 2 2" xfId="31289"/>
    <cellStyle name="Header2 2 3 4 2 3 2 2 2" xfId="41288"/>
    <cellStyle name="Header2 2 3 4 2 3 2 3" xfId="26947"/>
    <cellStyle name="Header2 2 3 4 2 3 2 4" xfId="36137"/>
    <cellStyle name="Header2 2 3 4 2 3 3" xfId="20078"/>
    <cellStyle name="Header2 2 3 4 2 3 3 2" xfId="31895"/>
    <cellStyle name="Header2 2 3 4 2 3 3 2 2" xfId="41894"/>
    <cellStyle name="Header2 2 3 4 2 3 3 3" xfId="27553"/>
    <cellStyle name="Header2 2 3 4 2 3 3 4" xfId="36743"/>
    <cellStyle name="Header2 2 3 4 2 3 4" xfId="17896"/>
    <cellStyle name="Header2 2 3 4 2 3 4 2" xfId="29713"/>
    <cellStyle name="Header2 2 3 4 2 3 4 2 2" xfId="39712"/>
    <cellStyle name="Header2 2 3 4 2 3 4 3" xfId="25471"/>
    <cellStyle name="Header2 2 3 4 2 3 4 4" xfId="34561"/>
    <cellStyle name="Header2 2 3 4 2 3 5" xfId="20887"/>
    <cellStyle name="Header2 2 3 4 2 3 5 2" xfId="32704"/>
    <cellStyle name="Header2 2 3 4 2 3 5 2 2" xfId="42703"/>
    <cellStyle name="Header2 2 3 4 2 3 5 3" xfId="37552"/>
    <cellStyle name="Header2 2 3 4 2 3 6" xfId="28012"/>
    <cellStyle name="Header2 2 3 4 2 3 6 2" xfId="38011"/>
    <cellStyle name="Header2 2 3 4 2 3 7" xfId="21482"/>
    <cellStyle name="Header2 2 3 4 2 4" xfId="15912"/>
    <cellStyle name="Header2 2 3 4 2 4 2" xfId="27729"/>
    <cellStyle name="Header2 2 3 4 2 4 2 2" xfId="37728"/>
    <cellStyle name="Header2 2 3 4 2 4 3" xfId="23790"/>
    <cellStyle name="Header2 2 3 4 2 4 4" xfId="32880"/>
    <cellStyle name="Header2 2 3 4 2 5" xfId="16655"/>
    <cellStyle name="Header2 2 3 4 2 5 2" xfId="28472"/>
    <cellStyle name="Header2 2 3 4 2 5 2 2" xfId="38471"/>
    <cellStyle name="Header2 2 3 4 2 5 3" xfId="24230"/>
    <cellStyle name="Header2 2 3 4 2 5 4" xfId="33320"/>
    <cellStyle name="Header2 2 3 4 2 6" xfId="16948"/>
    <cellStyle name="Header2 2 3 4 2 6 2" xfId="28765"/>
    <cellStyle name="Header2 2 3 4 2 6 2 2" xfId="38764"/>
    <cellStyle name="Header2 2 3 4 2 6 3" xfId="24523"/>
    <cellStyle name="Header2 2 3 4 2 6 4" xfId="33613"/>
    <cellStyle name="Header2 2 3 4 2 7" xfId="17129"/>
    <cellStyle name="Header2 2 3 4 2 7 2" xfId="28946"/>
    <cellStyle name="Header2 2 3 4 2 7 2 2" xfId="38945"/>
    <cellStyle name="Header2 2 3 4 2 7 3" xfId="24704"/>
    <cellStyle name="Header2 2 3 4 2 7 4" xfId="33794"/>
    <cellStyle name="Header2 2 3 4 2 8" xfId="17432"/>
    <cellStyle name="Header2 2 3 4 2 8 2" xfId="29249"/>
    <cellStyle name="Header2 2 3 4 2 8 2 2" xfId="39248"/>
    <cellStyle name="Header2 2 3 4 2 8 3" xfId="25007"/>
    <cellStyle name="Header2 2 3 4 2 8 4" xfId="34097"/>
    <cellStyle name="Header2 2 3 4 2 9" xfId="18503"/>
    <cellStyle name="Header2 2 3 4 2 9 2" xfId="30320"/>
    <cellStyle name="Header2 2 3 4 2 9 2 2" xfId="40319"/>
    <cellStyle name="Header2 2 3 4 2 9 3" xfId="25978"/>
    <cellStyle name="Header2 2 3 4 2 9 4" xfId="35168"/>
    <cellStyle name="Header2 2 3 4 3" xfId="7808"/>
    <cellStyle name="Header2 2 3 4 3 10" xfId="18795"/>
    <cellStyle name="Header2 2 3 4 3 10 2" xfId="30612"/>
    <cellStyle name="Header2 2 3 4 3 10 2 2" xfId="40611"/>
    <cellStyle name="Header2 2 3 4 3 10 3" xfId="26270"/>
    <cellStyle name="Header2 2 3 4 3 10 4" xfId="35460"/>
    <cellStyle name="Header2 2 3 4 3 11" xfId="18233"/>
    <cellStyle name="Header2 2 3 4 3 11 2" xfId="30050"/>
    <cellStyle name="Header2 2 3 4 3 11 2 2" xfId="40049"/>
    <cellStyle name="Header2 2 3 4 3 11 3" xfId="34898"/>
    <cellStyle name="Header2 2 3 4 3 12" xfId="23294"/>
    <cellStyle name="Header2 2 3 4 3 12 2" xfId="21169"/>
    <cellStyle name="Header2 2 3 4 3 13" xfId="22688"/>
    <cellStyle name="Header2 2 3 4 3 2" xfId="15615"/>
    <cellStyle name="Header2 2 3 4 3 2 2" xfId="19178"/>
    <cellStyle name="Header2 2 3 4 3 2 2 2" xfId="30995"/>
    <cellStyle name="Header2 2 3 4 3 2 2 2 2" xfId="40994"/>
    <cellStyle name="Header2 2 3 4 3 2 2 3" xfId="26653"/>
    <cellStyle name="Header2 2 3 4 3 2 2 4" xfId="35843"/>
    <cellStyle name="Header2 2 3 4 3 2 3" xfId="19784"/>
    <cellStyle name="Header2 2 3 4 3 2 3 2" xfId="31601"/>
    <cellStyle name="Header2 2 3 4 3 2 3 2 2" xfId="41600"/>
    <cellStyle name="Header2 2 3 4 3 2 3 3" xfId="27259"/>
    <cellStyle name="Header2 2 3 4 3 2 3 4" xfId="36449"/>
    <cellStyle name="Header2 2 3 4 3 2 4" xfId="17968"/>
    <cellStyle name="Header2 2 3 4 3 2 4 2" xfId="29785"/>
    <cellStyle name="Header2 2 3 4 3 2 4 2 2" xfId="39784"/>
    <cellStyle name="Header2 2 3 4 3 2 4 3" xfId="25543"/>
    <cellStyle name="Header2 2 3 4 3 2 4 4" xfId="34633"/>
    <cellStyle name="Header2 2 3 4 3 2 5" xfId="20593"/>
    <cellStyle name="Header2 2 3 4 3 2 5 2" xfId="32410"/>
    <cellStyle name="Header2 2 3 4 3 2 5 2 2" xfId="42409"/>
    <cellStyle name="Header2 2 3 4 3 2 5 3" xfId="37258"/>
    <cellStyle name="Header2 2 3 4 3 2 6" xfId="23493"/>
    <cellStyle name="Header2 2 3 4 3 2 6 2" xfId="21883"/>
    <cellStyle name="Header2 2 3 4 3 2 7" xfId="23047"/>
    <cellStyle name="Header2 2 3 4 3 2 7 2" xfId="22075"/>
    <cellStyle name="Header2 2 3 4 3 2 8" xfId="22386"/>
    <cellStyle name="Header2 2 3 4 3 3" xfId="16196"/>
    <cellStyle name="Header2 2 3 4 3 3 2" xfId="19471"/>
    <cellStyle name="Header2 2 3 4 3 3 2 2" xfId="31288"/>
    <cellStyle name="Header2 2 3 4 3 3 2 2 2" xfId="41287"/>
    <cellStyle name="Header2 2 3 4 3 3 2 3" xfId="26946"/>
    <cellStyle name="Header2 2 3 4 3 3 2 4" xfId="36136"/>
    <cellStyle name="Header2 2 3 4 3 3 3" xfId="20077"/>
    <cellStyle name="Header2 2 3 4 3 3 3 2" xfId="31894"/>
    <cellStyle name="Header2 2 3 4 3 3 3 2 2" xfId="41893"/>
    <cellStyle name="Header2 2 3 4 3 3 3 3" xfId="27552"/>
    <cellStyle name="Header2 2 3 4 3 3 3 4" xfId="36742"/>
    <cellStyle name="Header2 2 3 4 3 3 4" xfId="17897"/>
    <cellStyle name="Header2 2 3 4 3 3 4 2" xfId="29714"/>
    <cellStyle name="Header2 2 3 4 3 3 4 2 2" xfId="39713"/>
    <cellStyle name="Header2 2 3 4 3 3 4 3" xfId="25472"/>
    <cellStyle name="Header2 2 3 4 3 3 4 4" xfId="34562"/>
    <cellStyle name="Header2 2 3 4 3 3 5" xfId="20886"/>
    <cellStyle name="Header2 2 3 4 3 3 5 2" xfId="32703"/>
    <cellStyle name="Header2 2 3 4 3 3 5 2 2" xfId="42702"/>
    <cellStyle name="Header2 2 3 4 3 3 5 3" xfId="37551"/>
    <cellStyle name="Header2 2 3 4 3 3 6" xfId="28013"/>
    <cellStyle name="Header2 2 3 4 3 3 6 2" xfId="38012"/>
    <cellStyle name="Header2 2 3 4 3 3 7" xfId="21483"/>
    <cellStyle name="Header2 2 3 4 3 4" xfId="15913"/>
    <cellStyle name="Header2 2 3 4 3 4 2" xfId="27730"/>
    <cellStyle name="Header2 2 3 4 3 4 2 2" xfId="37729"/>
    <cellStyle name="Header2 2 3 4 3 4 3" xfId="23791"/>
    <cellStyle name="Header2 2 3 4 3 4 4" xfId="32881"/>
    <cellStyle name="Header2 2 3 4 3 5" xfId="16654"/>
    <cellStyle name="Header2 2 3 4 3 5 2" xfId="28471"/>
    <cellStyle name="Header2 2 3 4 3 5 2 2" xfId="38470"/>
    <cellStyle name="Header2 2 3 4 3 5 3" xfId="24229"/>
    <cellStyle name="Header2 2 3 4 3 5 4" xfId="33319"/>
    <cellStyle name="Header2 2 3 4 3 6" xfId="16947"/>
    <cellStyle name="Header2 2 3 4 3 6 2" xfId="28764"/>
    <cellStyle name="Header2 2 3 4 3 6 2 2" xfId="38763"/>
    <cellStyle name="Header2 2 3 4 3 6 3" xfId="24522"/>
    <cellStyle name="Header2 2 3 4 3 6 4" xfId="33612"/>
    <cellStyle name="Header2 2 3 4 3 7" xfId="17130"/>
    <cellStyle name="Header2 2 3 4 3 7 2" xfId="28947"/>
    <cellStyle name="Header2 2 3 4 3 7 2 2" xfId="38946"/>
    <cellStyle name="Header2 2 3 4 3 7 3" xfId="24705"/>
    <cellStyle name="Header2 2 3 4 3 7 4" xfId="33795"/>
    <cellStyle name="Header2 2 3 4 3 8" xfId="17433"/>
    <cellStyle name="Header2 2 3 4 3 8 2" xfId="29250"/>
    <cellStyle name="Header2 2 3 4 3 8 2 2" xfId="39249"/>
    <cellStyle name="Header2 2 3 4 3 8 3" xfId="25008"/>
    <cellStyle name="Header2 2 3 4 3 8 4" xfId="34098"/>
    <cellStyle name="Header2 2 3 4 3 9" xfId="18502"/>
    <cellStyle name="Header2 2 3 4 3 9 2" xfId="30319"/>
    <cellStyle name="Header2 2 3 4 3 9 2 2" xfId="40318"/>
    <cellStyle name="Header2 2 3 4 3 9 3" xfId="25977"/>
    <cellStyle name="Header2 2 3 4 3 9 4" xfId="35167"/>
    <cellStyle name="Header2 2 3 4 4" xfId="7809"/>
    <cellStyle name="Header2 2 3 4 4 10" xfId="18794"/>
    <cellStyle name="Header2 2 3 4 4 10 2" xfId="30611"/>
    <cellStyle name="Header2 2 3 4 4 10 2 2" xfId="40610"/>
    <cellStyle name="Header2 2 3 4 4 10 3" xfId="26269"/>
    <cellStyle name="Header2 2 3 4 4 10 4" xfId="35459"/>
    <cellStyle name="Header2 2 3 4 4 11" xfId="20226"/>
    <cellStyle name="Header2 2 3 4 4 11 2" xfId="32043"/>
    <cellStyle name="Header2 2 3 4 4 11 2 2" xfId="42042"/>
    <cellStyle name="Header2 2 3 4 4 11 3" xfId="36891"/>
    <cellStyle name="Header2 2 3 4 4 12" xfId="23293"/>
    <cellStyle name="Header2 2 3 4 4 12 2" xfId="21170"/>
    <cellStyle name="Header2 2 3 4 4 13" xfId="22687"/>
    <cellStyle name="Header2 2 3 4 4 2" xfId="15616"/>
    <cellStyle name="Header2 2 3 4 4 2 2" xfId="19177"/>
    <cellStyle name="Header2 2 3 4 4 2 2 2" xfId="30994"/>
    <cellStyle name="Header2 2 3 4 4 2 2 2 2" xfId="40993"/>
    <cellStyle name="Header2 2 3 4 4 2 2 3" xfId="26652"/>
    <cellStyle name="Header2 2 3 4 4 2 2 4" xfId="35842"/>
    <cellStyle name="Header2 2 3 4 4 2 3" xfId="19783"/>
    <cellStyle name="Header2 2 3 4 4 2 3 2" xfId="31600"/>
    <cellStyle name="Header2 2 3 4 4 2 3 2 2" xfId="41599"/>
    <cellStyle name="Header2 2 3 4 4 2 3 3" xfId="27258"/>
    <cellStyle name="Header2 2 3 4 4 2 3 4" xfId="36448"/>
    <cellStyle name="Header2 2 3 4 4 2 4" xfId="18885"/>
    <cellStyle name="Header2 2 3 4 4 2 4 2" xfId="30702"/>
    <cellStyle name="Header2 2 3 4 4 2 4 2 2" xfId="40701"/>
    <cellStyle name="Header2 2 3 4 4 2 4 3" xfId="26360"/>
    <cellStyle name="Header2 2 3 4 4 2 4 4" xfId="35550"/>
    <cellStyle name="Header2 2 3 4 4 2 5" xfId="20592"/>
    <cellStyle name="Header2 2 3 4 4 2 5 2" xfId="32409"/>
    <cellStyle name="Header2 2 3 4 4 2 5 2 2" xfId="42408"/>
    <cellStyle name="Header2 2 3 4 4 2 5 3" xfId="37257"/>
    <cellStyle name="Header2 2 3 4 4 2 6" xfId="23494"/>
    <cellStyle name="Header2 2 3 4 4 2 6 2" xfId="21882"/>
    <cellStyle name="Header2 2 3 4 4 2 7" xfId="23046"/>
    <cellStyle name="Header2 2 3 4 4 2 7 2" xfId="21299"/>
    <cellStyle name="Header2 2 3 4 4 2 8" xfId="21623"/>
    <cellStyle name="Header2 2 3 4 4 3" xfId="16197"/>
    <cellStyle name="Header2 2 3 4 4 3 2" xfId="19470"/>
    <cellStyle name="Header2 2 3 4 4 3 2 2" xfId="31287"/>
    <cellStyle name="Header2 2 3 4 4 3 2 2 2" xfId="41286"/>
    <cellStyle name="Header2 2 3 4 4 3 2 3" xfId="26945"/>
    <cellStyle name="Header2 2 3 4 4 3 2 4" xfId="36135"/>
    <cellStyle name="Header2 2 3 4 4 3 3" xfId="20076"/>
    <cellStyle name="Header2 2 3 4 4 3 3 2" xfId="31893"/>
    <cellStyle name="Header2 2 3 4 4 3 3 2 2" xfId="41892"/>
    <cellStyle name="Header2 2 3 4 4 3 3 3" xfId="27551"/>
    <cellStyle name="Header2 2 3 4 4 3 3 4" xfId="36741"/>
    <cellStyle name="Header2 2 3 4 4 3 4" xfId="18059"/>
    <cellStyle name="Header2 2 3 4 4 3 4 2" xfId="29876"/>
    <cellStyle name="Header2 2 3 4 4 3 4 2 2" xfId="39875"/>
    <cellStyle name="Header2 2 3 4 4 3 4 3" xfId="25634"/>
    <cellStyle name="Header2 2 3 4 4 3 4 4" xfId="34724"/>
    <cellStyle name="Header2 2 3 4 4 3 5" xfId="20885"/>
    <cellStyle name="Header2 2 3 4 4 3 5 2" xfId="32702"/>
    <cellStyle name="Header2 2 3 4 4 3 5 2 2" xfId="42701"/>
    <cellStyle name="Header2 2 3 4 4 3 5 3" xfId="37550"/>
    <cellStyle name="Header2 2 3 4 4 3 6" xfId="28014"/>
    <cellStyle name="Header2 2 3 4 4 3 6 2" xfId="38013"/>
    <cellStyle name="Header2 2 3 4 4 3 7" xfId="21484"/>
    <cellStyle name="Header2 2 3 4 4 4" xfId="15914"/>
    <cellStyle name="Header2 2 3 4 4 4 2" xfId="27731"/>
    <cellStyle name="Header2 2 3 4 4 4 2 2" xfId="37730"/>
    <cellStyle name="Header2 2 3 4 4 4 3" xfId="23792"/>
    <cellStyle name="Header2 2 3 4 4 4 4" xfId="32882"/>
    <cellStyle name="Header2 2 3 4 4 5" xfId="16653"/>
    <cellStyle name="Header2 2 3 4 4 5 2" xfId="28470"/>
    <cellStyle name="Header2 2 3 4 4 5 2 2" xfId="38469"/>
    <cellStyle name="Header2 2 3 4 4 5 3" xfId="24228"/>
    <cellStyle name="Header2 2 3 4 4 5 4" xfId="33318"/>
    <cellStyle name="Header2 2 3 4 4 6" xfId="16946"/>
    <cellStyle name="Header2 2 3 4 4 6 2" xfId="28763"/>
    <cellStyle name="Header2 2 3 4 4 6 2 2" xfId="38762"/>
    <cellStyle name="Header2 2 3 4 4 6 3" xfId="24521"/>
    <cellStyle name="Header2 2 3 4 4 6 4" xfId="33611"/>
    <cellStyle name="Header2 2 3 4 4 7" xfId="17131"/>
    <cellStyle name="Header2 2 3 4 4 7 2" xfId="28948"/>
    <cellStyle name="Header2 2 3 4 4 7 2 2" xfId="38947"/>
    <cellStyle name="Header2 2 3 4 4 7 3" xfId="24706"/>
    <cellStyle name="Header2 2 3 4 4 7 4" xfId="33796"/>
    <cellStyle name="Header2 2 3 4 4 8" xfId="17434"/>
    <cellStyle name="Header2 2 3 4 4 8 2" xfId="29251"/>
    <cellStyle name="Header2 2 3 4 4 8 2 2" xfId="39250"/>
    <cellStyle name="Header2 2 3 4 4 8 3" xfId="25009"/>
    <cellStyle name="Header2 2 3 4 4 8 4" xfId="34099"/>
    <cellStyle name="Header2 2 3 4 4 9" xfId="18501"/>
    <cellStyle name="Header2 2 3 4 4 9 2" xfId="30318"/>
    <cellStyle name="Header2 2 3 4 4 9 2 2" xfId="40317"/>
    <cellStyle name="Header2 2 3 4 4 9 3" xfId="25976"/>
    <cellStyle name="Header2 2 3 4 4 9 4" xfId="35166"/>
    <cellStyle name="Header2 2 3 4 5" xfId="15613"/>
    <cellStyle name="Header2 2 3 4 5 2" xfId="19180"/>
    <cellStyle name="Header2 2 3 4 5 2 2" xfId="30997"/>
    <cellStyle name="Header2 2 3 4 5 2 2 2" xfId="40996"/>
    <cellStyle name="Header2 2 3 4 5 2 3" xfId="26655"/>
    <cellStyle name="Header2 2 3 4 5 2 4" xfId="35845"/>
    <cellStyle name="Header2 2 3 4 5 3" xfId="19786"/>
    <cellStyle name="Header2 2 3 4 5 3 2" xfId="31603"/>
    <cellStyle name="Header2 2 3 4 5 3 2 2" xfId="41602"/>
    <cellStyle name="Header2 2 3 4 5 3 3" xfId="27261"/>
    <cellStyle name="Header2 2 3 4 5 3 4" xfId="36451"/>
    <cellStyle name="Header2 2 3 4 5 4" xfId="17815"/>
    <cellStyle name="Header2 2 3 4 5 4 2" xfId="29632"/>
    <cellStyle name="Header2 2 3 4 5 4 2 2" xfId="39631"/>
    <cellStyle name="Header2 2 3 4 5 4 3" xfId="25390"/>
    <cellStyle name="Header2 2 3 4 5 4 4" xfId="34480"/>
    <cellStyle name="Header2 2 3 4 5 5" xfId="20595"/>
    <cellStyle name="Header2 2 3 4 5 5 2" xfId="32412"/>
    <cellStyle name="Header2 2 3 4 5 5 2 2" xfId="42411"/>
    <cellStyle name="Header2 2 3 4 5 5 3" xfId="37260"/>
    <cellStyle name="Header2 2 3 4 5 6" xfId="23491"/>
    <cellStyle name="Header2 2 3 4 5 6 2" xfId="21885"/>
    <cellStyle name="Header2 2 3 4 5 7" xfId="23049"/>
    <cellStyle name="Header2 2 3 4 5 7 2" xfId="22073"/>
    <cellStyle name="Header2 2 3 4 5 8" xfId="21621"/>
    <cellStyle name="Header2 2 3 4 6" xfId="16194"/>
    <cellStyle name="Header2 2 3 4 6 2" xfId="19473"/>
    <cellStyle name="Header2 2 3 4 6 2 2" xfId="31290"/>
    <cellStyle name="Header2 2 3 4 6 2 2 2" xfId="41289"/>
    <cellStyle name="Header2 2 3 4 6 2 3" xfId="26948"/>
    <cellStyle name="Header2 2 3 4 6 2 4" xfId="36138"/>
    <cellStyle name="Header2 2 3 4 6 3" xfId="20079"/>
    <cellStyle name="Header2 2 3 4 6 3 2" xfId="31896"/>
    <cellStyle name="Header2 2 3 4 6 3 2 2" xfId="41895"/>
    <cellStyle name="Header2 2 3 4 6 3 3" xfId="27554"/>
    <cellStyle name="Header2 2 3 4 6 3 4" xfId="36744"/>
    <cellStyle name="Header2 2 3 4 6 4" xfId="17895"/>
    <cellStyle name="Header2 2 3 4 6 4 2" xfId="29712"/>
    <cellStyle name="Header2 2 3 4 6 4 2 2" xfId="39711"/>
    <cellStyle name="Header2 2 3 4 6 4 3" xfId="25470"/>
    <cellStyle name="Header2 2 3 4 6 4 4" xfId="34560"/>
    <cellStyle name="Header2 2 3 4 6 5" xfId="20888"/>
    <cellStyle name="Header2 2 3 4 6 5 2" xfId="32705"/>
    <cellStyle name="Header2 2 3 4 6 5 2 2" xfId="42704"/>
    <cellStyle name="Header2 2 3 4 6 5 3" xfId="37553"/>
    <cellStyle name="Header2 2 3 4 6 6" xfId="28011"/>
    <cellStyle name="Header2 2 3 4 6 6 2" xfId="38010"/>
    <cellStyle name="Header2 2 3 4 6 7" xfId="21481"/>
    <cellStyle name="Header2 2 3 4 7" xfId="15911"/>
    <cellStyle name="Header2 2 3 4 7 2" xfId="27728"/>
    <cellStyle name="Header2 2 3 4 7 2 2" xfId="37727"/>
    <cellStyle name="Header2 2 3 4 7 3" xfId="23789"/>
    <cellStyle name="Header2 2 3 4 7 4" xfId="32879"/>
    <cellStyle name="Header2 2 3 4 8" xfId="16656"/>
    <cellStyle name="Header2 2 3 4 8 2" xfId="28473"/>
    <cellStyle name="Header2 2 3 4 8 2 2" xfId="38472"/>
    <cellStyle name="Header2 2 3 4 8 3" xfId="24231"/>
    <cellStyle name="Header2 2 3 4 8 4" xfId="33321"/>
    <cellStyle name="Header2 2 3 4 9" xfId="16949"/>
    <cellStyle name="Header2 2 3 4 9 2" xfId="28766"/>
    <cellStyle name="Header2 2 3 4 9 2 2" xfId="38765"/>
    <cellStyle name="Header2 2 3 4 9 3" xfId="24524"/>
    <cellStyle name="Header2 2 3 4 9 4" xfId="33614"/>
    <cellStyle name="Header2 2 3 5" xfId="7810"/>
    <cellStyle name="Header2 2 3 5 10" xfId="18793"/>
    <cellStyle name="Header2 2 3 5 10 2" xfId="30610"/>
    <cellStyle name="Header2 2 3 5 10 2 2" xfId="40609"/>
    <cellStyle name="Header2 2 3 5 10 3" xfId="26268"/>
    <cellStyle name="Header2 2 3 5 10 4" xfId="35458"/>
    <cellStyle name="Header2 2 3 5 11" xfId="20325"/>
    <cellStyle name="Header2 2 3 5 11 2" xfId="32142"/>
    <cellStyle name="Header2 2 3 5 11 2 2" xfId="42141"/>
    <cellStyle name="Header2 2 3 5 11 3" xfId="36990"/>
    <cellStyle name="Header2 2 3 5 12" xfId="23292"/>
    <cellStyle name="Header2 2 3 5 12 2" xfId="21959"/>
    <cellStyle name="Header2 2 3 5 13" xfId="22686"/>
    <cellStyle name="Header2 2 3 5 2" xfId="15617"/>
    <cellStyle name="Header2 2 3 5 2 2" xfId="19176"/>
    <cellStyle name="Header2 2 3 5 2 2 2" xfId="30993"/>
    <cellStyle name="Header2 2 3 5 2 2 2 2" xfId="40992"/>
    <cellStyle name="Header2 2 3 5 2 2 3" xfId="26651"/>
    <cellStyle name="Header2 2 3 5 2 2 4" xfId="35841"/>
    <cellStyle name="Header2 2 3 5 2 3" xfId="19782"/>
    <cellStyle name="Header2 2 3 5 2 3 2" xfId="31599"/>
    <cellStyle name="Header2 2 3 5 2 3 2 2" xfId="41598"/>
    <cellStyle name="Header2 2 3 5 2 3 3" xfId="27257"/>
    <cellStyle name="Header2 2 3 5 2 3 4" xfId="36447"/>
    <cellStyle name="Header2 2 3 5 2 4" xfId="18886"/>
    <cellStyle name="Header2 2 3 5 2 4 2" xfId="30703"/>
    <cellStyle name="Header2 2 3 5 2 4 2 2" xfId="40702"/>
    <cellStyle name="Header2 2 3 5 2 4 3" xfId="26361"/>
    <cellStyle name="Header2 2 3 5 2 4 4" xfId="35551"/>
    <cellStyle name="Header2 2 3 5 2 5" xfId="20591"/>
    <cellStyle name="Header2 2 3 5 2 5 2" xfId="32408"/>
    <cellStyle name="Header2 2 3 5 2 5 2 2" xfId="42407"/>
    <cellStyle name="Header2 2 3 5 2 5 3" xfId="37256"/>
    <cellStyle name="Header2 2 3 5 2 6" xfId="23495"/>
    <cellStyle name="Header2 2 3 5 2 6 2" xfId="21881"/>
    <cellStyle name="Header2 2 3 5 2 7" xfId="23045"/>
    <cellStyle name="Header2 2 3 5 2 7 2" xfId="22076"/>
    <cellStyle name="Header2 2 3 5 2 8" xfId="22387"/>
    <cellStyle name="Header2 2 3 5 3" xfId="16198"/>
    <cellStyle name="Header2 2 3 5 3 2" xfId="19469"/>
    <cellStyle name="Header2 2 3 5 3 2 2" xfId="31286"/>
    <cellStyle name="Header2 2 3 5 3 2 2 2" xfId="41285"/>
    <cellStyle name="Header2 2 3 5 3 2 3" xfId="26944"/>
    <cellStyle name="Header2 2 3 5 3 2 4" xfId="36134"/>
    <cellStyle name="Header2 2 3 5 3 3" xfId="20075"/>
    <cellStyle name="Header2 2 3 5 3 3 2" xfId="31892"/>
    <cellStyle name="Header2 2 3 5 3 3 2 2" xfId="41891"/>
    <cellStyle name="Header2 2 3 5 3 3 3" xfId="27550"/>
    <cellStyle name="Header2 2 3 5 3 3 4" xfId="36740"/>
    <cellStyle name="Header2 2 3 5 3 4" xfId="17650"/>
    <cellStyle name="Header2 2 3 5 3 4 2" xfId="29467"/>
    <cellStyle name="Header2 2 3 5 3 4 2 2" xfId="39466"/>
    <cellStyle name="Header2 2 3 5 3 4 3" xfId="25225"/>
    <cellStyle name="Header2 2 3 5 3 4 4" xfId="34315"/>
    <cellStyle name="Header2 2 3 5 3 5" xfId="20884"/>
    <cellStyle name="Header2 2 3 5 3 5 2" xfId="32701"/>
    <cellStyle name="Header2 2 3 5 3 5 2 2" xfId="42700"/>
    <cellStyle name="Header2 2 3 5 3 5 3" xfId="37549"/>
    <cellStyle name="Header2 2 3 5 3 6" xfId="28015"/>
    <cellStyle name="Header2 2 3 5 3 6 2" xfId="38014"/>
    <cellStyle name="Header2 2 3 5 3 7" xfId="22234"/>
    <cellStyle name="Header2 2 3 5 4" xfId="15915"/>
    <cellStyle name="Header2 2 3 5 4 2" xfId="27732"/>
    <cellStyle name="Header2 2 3 5 4 2 2" xfId="37731"/>
    <cellStyle name="Header2 2 3 5 4 3" xfId="23793"/>
    <cellStyle name="Header2 2 3 5 4 4" xfId="32883"/>
    <cellStyle name="Header2 2 3 5 5" xfId="16652"/>
    <cellStyle name="Header2 2 3 5 5 2" xfId="28469"/>
    <cellStyle name="Header2 2 3 5 5 2 2" xfId="38468"/>
    <cellStyle name="Header2 2 3 5 5 3" xfId="24227"/>
    <cellStyle name="Header2 2 3 5 5 4" xfId="33317"/>
    <cellStyle name="Header2 2 3 5 6" xfId="16945"/>
    <cellStyle name="Header2 2 3 5 6 2" xfId="28762"/>
    <cellStyle name="Header2 2 3 5 6 2 2" xfId="38761"/>
    <cellStyle name="Header2 2 3 5 6 3" xfId="24520"/>
    <cellStyle name="Header2 2 3 5 6 4" xfId="33610"/>
    <cellStyle name="Header2 2 3 5 7" xfId="17132"/>
    <cellStyle name="Header2 2 3 5 7 2" xfId="28949"/>
    <cellStyle name="Header2 2 3 5 7 2 2" xfId="38948"/>
    <cellStyle name="Header2 2 3 5 7 3" xfId="24707"/>
    <cellStyle name="Header2 2 3 5 7 4" xfId="33797"/>
    <cellStyle name="Header2 2 3 5 8" xfId="17435"/>
    <cellStyle name="Header2 2 3 5 8 2" xfId="29252"/>
    <cellStyle name="Header2 2 3 5 8 2 2" xfId="39251"/>
    <cellStyle name="Header2 2 3 5 8 3" xfId="25010"/>
    <cellStyle name="Header2 2 3 5 8 4" xfId="34100"/>
    <cellStyle name="Header2 2 3 5 9" xfId="18500"/>
    <cellStyle name="Header2 2 3 5 9 2" xfId="30317"/>
    <cellStyle name="Header2 2 3 5 9 2 2" xfId="40316"/>
    <cellStyle name="Header2 2 3 5 9 3" xfId="25975"/>
    <cellStyle name="Header2 2 3 5 9 4" xfId="35165"/>
    <cellStyle name="Header2 2 3 6" xfId="15598"/>
    <cellStyle name="Header2 2 3 6 2" xfId="19195"/>
    <cellStyle name="Header2 2 3 6 2 2" xfId="31012"/>
    <cellStyle name="Header2 2 3 6 2 2 2" xfId="41011"/>
    <cellStyle name="Header2 2 3 6 2 3" xfId="26670"/>
    <cellStyle name="Header2 2 3 6 2 4" xfId="35860"/>
    <cellStyle name="Header2 2 3 6 3" xfId="19801"/>
    <cellStyle name="Header2 2 3 6 3 2" xfId="31618"/>
    <cellStyle name="Header2 2 3 6 3 2 2" xfId="41617"/>
    <cellStyle name="Header2 2 3 6 3 3" xfId="27276"/>
    <cellStyle name="Header2 2 3 6 3 4" xfId="36466"/>
    <cellStyle name="Header2 2 3 6 4" xfId="18137"/>
    <cellStyle name="Header2 2 3 6 4 2" xfId="29954"/>
    <cellStyle name="Header2 2 3 6 4 2 2" xfId="39953"/>
    <cellStyle name="Header2 2 3 6 4 3" xfId="25712"/>
    <cellStyle name="Header2 2 3 6 4 4" xfId="34802"/>
    <cellStyle name="Header2 2 3 6 5" xfId="20610"/>
    <cellStyle name="Header2 2 3 6 5 2" xfId="32427"/>
    <cellStyle name="Header2 2 3 6 5 2 2" xfId="42426"/>
    <cellStyle name="Header2 2 3 6 5 3" xfId="37275"/>
    <cellStyle name="Header2 2 3 6 6" xfId="23476"/>
    <cellStyle name="Header2 2 3 6 6 2" xfId="21894"/>
    <cellStyle name="Header2 2 3 6 7" xfId="23058"/>
    <cellStyle name="Header2 2 3 6 7 2" xfId="21294"/>
    <cellStyle name="Header2 2 3 6 8" xfId="21617"/>
    <cellStyle name="Header2 2 3 7" xfId="16179"/>
    <cellStyle name="Header2 2 3 7 2" xfId="19487"/>
    <cellStyle name="Header2 2 3 7 2 2" xfId="31304"/>
    <cellStyle name="Header2 2 3 7 2 2 2" xfId="41303"/>
    <cellStyle name="Header2 2 3 7 2 3" xfId="26962"/>
    <cellStyle name="Header2 2 3 7 2 4" xfId="36152"/>
    <cellStyle name="Header2 2 3 7 3" xfId="20093"/>
    <cellStyle name="Header2 2 3 7 3 2" xfId="31910"/>
    <cellStyle name="Header2 2 3 7 3 2 2" xfId="41909"/>
    <cellStyle name="Header2 2 3 7 3 3" xfId="27568"/>
    <cellStyle name="Header2 2 3 7 3 4" xfId="36758"/>
    <cellStyle name="Header2 2 3 7 4" xfId="18052"/>
    <cellStyle name="Header2 2 3 7 4 2" xfId="29869"/>
    <cellStyle name="Header2 2 3 7 4 2 2" xfId="39868"/>
    <cellStyle name="Header2 2 3 7 4 3" xfId="25627"/>
    <cellStyle name="Header2 2 3 7 4 4" xfId="34717"/>
    <cellStyle name="Header2 2 3 7 5" xfId="20902"/>
    <cellStyle name="Header2 2 3 7 5 2" xfId="32719"/>
    <cellStyle name="Header2 2 3 7 5 2 2" xfId="42718"/>
    <cellStyle name="Header2 2 3 7 5 3" xfId="37567"/>
    <cellStyle name="Header2 2 3 7 6" xfId="27996"/>
    <cellStyle name="Header2 2 3 7 6 2" xfId="37995"/>
    <cellStyle name="Header2 2 3 7 7" xfId="21469"/>
    <cellStyle name="Header2 2 3 8" xfId="15898"/>
    <cellStyle name="Header2 2 3 8 2" xfId="27715"/>
    <cellStyle name="Header2 2 3 8 2 2" xfId="37714"/>
    <cellStyle name="Header2 2 3 8 3" xfId="23776"/>
    <cellStyle name="Header2 2 3 8 4" xfId="32866"/>
    <cellStyle name="Header2 2 3 9" xfId="16671"/>
    <cellStyle name="Header2 2 3 9 2" xfId="28488"/>
    <cellStyle name="Header2 2 3 9 2 2" xfId="38487"/>
    <cellStyle name="Header2 2 3 9 3" xfId="24246"/>
    <cellStyle name="Header2 2 3 9 4" xfId="33336"/>
    <cellStyle name="Header2 2 4" xfId="15517"/>
    <cellStyle name="Header2 2 4 2" xfId="19276"/>
    <cellStyle name="Header2 2 4 2 2" xfId="31093"/>
    <cellStyle name="Header2 2 4 2 2 2" xfId="41092"/>
    <cellStyle name="Header2 2 4 2 3" xfId="26751"/>
    <cellStyle name="Header2 2 4 2 4" xfId="35941"/>
    <cellStyle name="Header2 2 4 3" xfId="19882"/>
    <cellStyle name="Header2 2 4 3 2" xfId="31699"/>
    <cellStyle name="Header2 2 4 3 2 2" xfId="41698"/>
    <cellStyle name="Header2 2 4 3 3" xfId="27357"/>
    <cellStyle name="Header2 2 4 3 4" xfId="36547"/>
    <cellStyle name="Header2 2 4 4" xfId="18125"/>
    <cellStyle name="Header2 2 4 4 2" xfId="29942"/>
    <cellStyle name="Header2 2 4 4 2 2" xfId="39941"/>
    <cellStyle name="Header2 2 4 4 3" xfId="25700"/>
    <cellStyle name="Header2 2 4 4 4" xfId="34790"/>
    <cellStyle name="Header2 2 4 5" xfId="20691"/>
    <cellStyle name="Header2 2 4 5 2" xfId="32508"/>
    <cellStyle name="Header2 2 4 5 2 2" xfId="42507"/>
    <cellStyle name="Header2 2 4 5 3" xfId="37356"/>
    <cellStyle name="Header2 2 4 6" xfId="23395"/>
    <cellStyle name="Header2 2 4 6 2" xfId="21926"/>
    <cellStyle name="Header2 2 4 7" xfId="23090"/>
    <cellStyle name="Header2 2 4 7 2" xfId="22049"/>
    <cellStyle name="Header2 2 4 8" xfId="22327"/>
    <cellStyle name="Header2 2 5" xfId="16098"/>
    <cellStyle name="Header2 2 5 2" xfId="19554"/>
    <cellStyle name="Header2 2 5 2 2" xfId="31371"/>
    <cellStyle name="Header2 2 5 2 2 2" xfId="41370"/>
    <cellStyle name="Header2 2 5 2 3" xfId="27029"/>
    <cellStyle name="Header2 2 5 2 4" xfId="36219"/>
    <cellStyle name="Header2 2 5 3" xfId="20160"/>
    <cellStyle name="Header2 2 5 3 2" xfId="31977"/>
    <cellStyle name="Header2 2 5 3 2 2" xfId="41976"/>
    <cellStyle name="Header2 2 5 3 3" xfId="27635"/>
    <cellStyle name="Header2 2 5 3 4" xfId="36825"/>
    <cellStyle name="Header2 2 5 4" xfId="17741"/>
    <cellStyle name="Header2 2 5 4 2" xfId="29558"/>
    <cellStyle name="Header2 2 5 4 2 2" xfId="39557"/>
    <cellStyle name="Header2 2 5 4 3" xfId="25316"/>
    <cellStyle name="Header2 2 5 4 4" xfId="34406"/>
    <cellStyle name="Header2 2 5 5" xfId="20969"/>
    <cellStyle name="Header2 2 5 5 2" xfId="32786"/>
    <cellStyle name="Header2 2 5 5 2 2" xfId="42785"/>
    <cellStyle name="Header2 2 5 5 3" xfId="37634"/>
    <cellStyle name="Header2 2 5 6" xfId="27915"/>
    <cellStyle name="Header2 2 5 6 2" xfId="37914"/>
    <cellStyle name="Header2 2 5 7" xfId="21428"/>
    <cellStyle name="Header2 2 6" xfId="15819"/>
    <cellStyle name="Header2 2 6 2" xfId="27636"/>
    <cellStyle name="Header2 2 6 2 2" xfId="37635"/>
    <cellStyle name="Header2 2 6 3" xfId="23697"/>
    <cellStyle name="Header2 2 6 4" xfId="32787"/>
    <cellStyle name="Header2 2 7" xfId="16752"/>
    <cellStyle name="Header2 2 7 2" xfId="28569"/>
    <cellStyle name="Header2 2 7 2 2" xfId="38568"/>
    <cellStyle name="Header2 2 7 3" xfId="24327"/>
    <cellStyle name="Header2 2 7 4" xfId="33417"/>
    <cellStyle name="Header2 2 8" xfId="17030"/>
    <cellStyle name="Header2 2 8 2" xfId="28847"/>
    <cellStyle name="Header2 2 8 2 2" xfId="38846"/>
    <cellStyle name="Header2 2 8 3" xfId="24605"/>
    <cellStyle name="Header2 2 8 4" xfId="33695"/>
    <cellStyle name="Header2 2 9" xfId="17032"/>
    <cellStyle name="Header2 2 9 2" xfId="28849"/>
    <cellStyle name="Header2 2 9 2 2" xfId="38848"/>
    <cellStyle name="Header2 2 9 3" xfId="24607"/>
    <cellStyle name="Header2 2 9 4" xfId="33697"/>
    <cellStyle name="Header2 3" xfId="7811"/>
    <cellStyle name="Header2 3 10" xfId="17436"/>
    <cellStyle name="Header2 3 10 2" xfId="29253"/>
    <cellStyle name="Header2 3 10 2 2" xfId="39252"/>
    <cellStyle name="Header2 3 10 3" xfId="25011"/>
    <cellStyle name="Header2 3 10 4" xfId="34101"/>
    <cellStyle name="Header2 3 11" xfId="18499"/>
    <cellStyle name="Header2 3 11 2" xfId="30316"/>
    <cellStyle name="Header2 3 11 2 2" xfId="40315"/>
    <cellStyle name="Header2 3 11 3" xfId="25974"/>
    <cellStyle name="Header2 3 11 4" xfId="35164"/>
    <cellStyle name="Header2 3 12" xfId="18792"/>
    <cellStyle name="Header2 3 12 2" xfId="30609"/>
    <cellStyle name="Header2 3 12 2 2" xfId="40608"/>
    <cellStyle name="Header2 3 12 3" xfId="26267"/>
    <cellStyle name="Header2 3 12 4" xfId="35457"/>
    <cellStyle name="Header2 3 13" xfId="20229"/>
    <cellStyle name="Header2 3 13 2" xfId="32046"/>
    <cellStyle name="Header2 3 13 2 2" xfId="42045"/>
    <cellStyle name="Header2 3 13 3" xfId="36894"/>
    <cellStyle name="Header2 3 14" xfId="23291"/>
    <cellStyle name="Header2 3 14 2" xfId="21171"/>
    <cellStyle name="Header2 3 15" xfId="22685"/>
    <cellStyle name="Header2 3 2" xfId="7812"/>
    <cellStyle name="Header2 3 2 10" xfId="7813"/>
    <cellStyle name="Header2 3 2 10 10" xfId="17135"/>
    <cellStyle name="Header2 3 2 10 10 2" xfId="28952"/>
    <cellStyle name="Header2 3 2 10 10 2 2" xfId="38951"/>
    <cellStyle name="Header2 3 2 10 10 3" xfId="24710"/>
    <cellStyle name="Header2 3 2 10 10 4" xfId="33800"/>
    <cellStyle name="Header2 3 2 10 11" xfId="17438"/>
    <cellStyle name="Header2 3 2 10 11 2" xfId="29255"/>
    <cellStyle name="Header2 3 2 10 11 2 2" xfId="39254"/>
    <cellStyle name="Header2 3 2 10 11 3" xfId="25013"/>
    <cellStyle name="Header2 3 2 10 11 4" xfId="34103"/>
    <cellStyle name="Header2 3 2 10 12" xfId="18497"/>
    <cellStyle name="Header2 3 2 10 12 2" xfId="30314"/>
    <cellStyle name="Header2 3 2 10 12 2 2" xfId="40313"/>
    <cellStyle name="Header2 3 2 10 12 3" xfId="25972"/>
    <cellStyle name="Header2 3 2 10 12 4" xfId="35162"/>
    <cellStyle name="Header2 3 2 10 13" xfId="18790"/>
    <cellStyle name="Header2 3 2 10 13 2" xfId="30607"/>
    <cellStyle name="Header2 3 2 10 13 2 2" xfId="40606"/>
    <cellStyle name="Header2 3 2 10 13 3" xfId="26265"/>
    <cellStyle name="Header2 3 2 10 13 4" xfId="35455"/>
    <cellStyle name="Header2 3 2 10 14" xfId="18234"/>
    <cellStyle name="Header2 3 2 10 14 2" xfId="30051"/>
    <cellStyle name="Header2 3 2 10 14 2 2" xfId="40050"/>
    <cellStyle name="Header2 3 2 10 14 3" xfId="34899"/>
    <cellStyle name="Header2 3 2 10 15" xfId="23289"/>
    <cellStyle name="Header2 3 2 10 15 2" xfId="21172"/>
    <cellStyle name="Header2 3 2 10 16" xfId="22683"/>
    <cellStyle name="Header2 3 2 10 2" xfId="7814"/>
    <cellStyle name="Header2 3 2 10 2 10" xfId="18789"/>
    <cellStyle name="Header2 3 2 10 2 10 2" xfId="30606"/>
    <cellStyle name="Header2 3 2 10 2 10 2 2" xfId="40605"/>
    <cellStyle name="Header2 3 2 10 2 10 3" xfId="26264"/>
    <cellStyle name="Header2 3 2 10 2 10 4" xfId="35454"/>
    <cellStyle name="Header2 3 2 10 2 11" xfId="18235"/>
    <cellStyle name="Header2 3 2 10 2 11 2" xfId="30052"/>
    <cellStyle name="Header2 3 2 10 2 11 2 2" xfId="40051"/>
    <cellStyle name="Header2 3 2 10 2 11 3" xfId="34900"/>
    <cellStyle name="Header2 3 2 10 2 12" xfId="23288"/>
    <cellStyle name="Header2 3 2 10 2 12 2" xfId="21961"/>
    <cellStyle name="Header2 3 2 10 2 13" xfId="22682"/>
    <cellStyle name="Header2 3 2 10 2 2" xfId="15621"/>
    <cellStyle name="Header2 3 2 10 2 2 2" xfId="19172"/>
    <cellStyle name="Header2 3 2 10 2 2 2 2" xfId="30989"/>
    <cellStyle name="Header2 3 2 10 2 2 2 2 2" xfId="40988"/>
    <cellStyle name="Header2 3 2 10 2 2 2 3" xfId="26647"/>
    <cellStyle name="Header2 3 2 10 2 2 2 4" xfId="35837"/>
    <cellStyle name="Header2 3 2 10 2 2 3" xfId="19778"/>
    <cellStyle name="Header2 3 2 10 2 2 3 2" xfId="31595"/>
    <cellStyle name="Header2 3 2 10 2 2 3 2 2" xfId="41594"/>
    <cellStyle name="Header2 3 2 10 2 2 3 3" xfId="27253"/>
    <cellStyle name="Header2 3 2 10 2 2 3 4" xfId="36443"/>
    <cellStyle name="Header2 3 2 10 2 2 4" xfId="17970"/>
    <cellStyle name="Header2 3 2 10 2 2 4 2" xfId="29787"/>
    <cellStyle name="Header2 3 2 10 2 2 4 2 2" xfId="39786"/>
    <cellStyle name="Header2 3 2 10 2 2 4 3" xfId="25545"/>
    <cellStyle name="Header2 3 2 10 2 2 4 4" xfId="34635"/>
    <cellStyle name="Header2 3 2 10 2 2 5" xfId="20587"/>
    <cellStyle name="Header2 3 2 10 2 2 5 2" xfId="32404"/>
    <cellStyle name="Header2 3 2 10 2 2 5 2 2" xfId="42403"/>
    <cellStyle name="Header2 3 2 10 2 2 5 3" xfId="37252"/>
    <cellStyle name="Header2 3 2 10 2 2 6" xfId="23499"/>
    <cellStyle name="Header2 3 2 10 2 2 6 2" xfId="21878"/>
    <cellStyle name="Header2 3 2 10 2 2 7" xfId="23042"/>
    <cellStyle name="Header2 3 2 10 2 2 7 2" xfId="22079"/>
    <cellStyle name="Header2 3 2 10 2 2 8" xfId="22390"/>
    <cellStyle name="Header2 3 2 10 2 3" xfId="16202"/>
    <cellStyle name="Header2 3 2 10 2 3 2" xfId="19465"/>
    <cellStyle name="Header2 3 2 10 2 3 2 2" xfId="31282"/>
    <cellStyle name="Header2 3 2 10 2 3 2 2 2" xfId="41281"/>
    <cellStyle name="Header2 3 2 10 2 3 2 3" xfId="26940"/>
    <cellStyle name="Header2 3 2 10 2 3 2 4" xfId="36130"/>
    <cellStyle name="Header2 3 2 10 2 3 3" xfId="20071"/>
    <cellStyle name="Header2 3 2 10 2 3 3 2" xfId="31888"/>
    <cellStyle name="Header2 3 2 10 2 3 3 2 2" xfId="41887"/>
    <cellStyle name="Header2 3 2 10 2 3 3 3" xfId="27546"/>
    <cellStyle name="Header2 3 2 10 2 3 3 4" xfId="36736"/>
    <cellStyle name="Header2 3 2 10 2 3 4" xfId="17762"/>
    <cellStyle name="Header2 3 2 10 2 3 4 2" xfId="29579"/>
    <cellStyle name="Header2 3 2 10 2 3 4 2 2" xfId="39578"/>
    <cellStyle name="Header2 3 2 10 2 3 4 3" xfId="25337"/>
    <cellStyle name="Header2 3 2 10 2 3 4 4" xfId="34427"/>
    <cellStyle name="Header2 3 2 10 2 3 5" xfId="20880"/>
    <cellStyle name="Header2 3 2 10 2 3 5 2" xfId="32697"/>
    <cellStyle name="Header2 3 2 10 2 3 5 2 2" xfId="42696"/>
    <cellStyle name="Header2 3 2 10 2 3 5 3" xfId="37545"/>
    <cellStyle name="Header2 3 2 10 2 3 6" xfId="28019"/>
    <cellStyle name="Header2 3 2 10 2 3 6 2" xfId="38018"/>
    <cellStyle name="Header2 3 2 10 2 3 7" xfId="22235"/>
    <cellStyle name="Header2 3 2 10 2 4" xfId="15918"/>
    <cellStyle name="Header2 3 2 10 2 4 2" xfId="27735"/>
    <cellStyle name="Header2 3 2 10 2 4 2 2" xfId="37734"/>
    <cellStyle name="Header2 3 2 10 2 4 3" xfId="23796"/>
    <cellStyle name="Header2 3 2 10 2 4 4" xfId="32886"/>
    <cellStyle name="Header2 3 2 10 2 5" xfId="16648"/>
    <cellStyle name="Header2 3 2 10 2 5 2" xfId="28465"/>
    <cellStyle name="Header2 3 2 10 2 5 2 2" xfId="38464"/>
    <cellStyle name="Header2 3 2 10 2 5 3" xfId="24223"/>
    <cellStyle name="Header2 3 2 10 2 5 4" xfId="33313"/>
    <cellStyle name="Header2 3 2 10 2 6" xfId="16941"/>
    <cellStyle name="Header2 3 2 10 2 6 2" xfId="28758"/>
    <cellStyle name="Header2 3 2 10 2 6 2 2" xfId="38757"/>
    <cellStyle name="Header2 3 2 10 2 6 3" xfId="24516"/>
    <cellStyle name="Header2 3 2 10 2 6 4" xfId="33606"/>
    <cellStyle name="Header2 3 2 10 2 7" xfId="17136"/>
    <cellStyle name="Header2 3 2 10 2 7 2" xfId="28953"/>
    <cellStyle name="Header2 3 2 10 2 7 2 2" xfId="38952"/>
    <cellStyle name="Header2 3 2 10 2 7 3" xfId="24711"/>
    <cellStyle name="Header2 3 2 10 2 7 4" xfId="33801"/>
    <cellStyle name="Header2 3 2 10 2 8" xfId="17439"/>
    <cellStyle name="Header2 3 2 10 2 8 2" xfId="29256"/>
    <cellStyle name="Header2 3 2 10 2 8 2 2" xfId="39255"/>
    <cellStyle name="Header2 3 2 10 2 8 3" xfId="25014"/>
    <cellStyle name="Header2 3 2 10 2 8 4" xfId="34104"/>
    <cellStyle name="Header2 3 2 10 2 9" xfId="18496"/>
    <cellStyle name="Header2 3 2 10 2 9 2" xfId="30313"/>
    <cellStyle name="Header2 3 2 10 2 9 2 2" xfId="40312"/>
    <cellStyle name="Header2 3 2 10 2 9 3" xfId="25971"/>
    <cellStyle name="Header2 3 2 10 2 9 4" xfId="35161"/>
    <cellStyle name="Header2 3 2 10 3" xfId="7815"/>
    <cellStyle name="Header2 3 2 10 3 10" xfId="18788"/>
    <cellStyle name="Header2 3 2 10 3 10 2" xfId="30605"/>
    <cellStyle name="Header2 3 2 10 3 10 2 2" xfId="40604"/>
    <cellStyle name="Header2 3 2 10 3 10 3" xfId="26263"/>
    <cellStyle name="Header2 3 2 10 3 10 4" xfId="35453"/>
    <cellStyle name="Header2 3 2 10 3 11" xfId="20224"/>
    <cellStyle name="Header2 3 2 10 3 11 2" xfId="32041"/>
    <cellStyle name="Header2 3 2 10 3 11 2 2" xfId="42040"/>
    <cellStyle name="Header2 3 2 10 3 11 3" xfId="36889"/>
    <cellStyle name="Header2 3 2 10 3 12" xfId="23287"/>
    <cellStyle name="Header2 3 2 10 3 12 2" xfId="21962"/>
    <cellStyle name="Header2 3 2 10 3 13" xfId="22681"/>
    <cellStyle name="Header2 3 2 10 3 2" xfId="15622"/>
    <cellStyle name="Header2 3 2 10 3 2 2" xfId="19171"/>
    <cellStyle name="Header2 3 2 10 3 2 2 2" xfId="30988"/>
    <cellStyle name="Header2 3 2 10 3 2 2 2 2" xfId="40987"/>
    <cellStyle name="Header2 3 2 10 3 2 2 3" xfId="26646"/>
    <cellStyle name="Header2 3 2 10 3 2 2 4" xfId="35836"/>
    <cellStyle name="Header2 3 2 10 3 2 3" xfId="19777"/>
    <cellStyle name="Header2 3 2 10 3 2 3 2" xfId="31594"/>
    <cellStyle name="Header2 3 2 10 3 2 3 2 2" xfId="41593"/>
    <cellStyle name="Header2 3 2 10 3 2 3 3" xfId="27252"/>
    <cellStyle name="Header2 3 2 10 3 2 3 4" xfId="36442"/>
    <cellStyle name="Header2 3 2 10 3 2 4" xfId="18888"/>
    <cellStyle name="Header2 3 2 10 3 2 4 2" xfId="30705"/>
    <cellStyle name="Header2 3 2 10 3 2 4 2 2" xfId="40704"/>
    <cellStyle name="Header2 3 2 10 3 2 4 3" xfId="26363"/>
    <cellStyle name="Header2 3 2 10 3 2 4 4" xfId="35553"/>
    <cellStyle name="Header2 3 2 10 3 2 5" xfId="20586"/>
    <cellStyle name="Header2 3 2 10 3 2 5 2" xfId="32403"/>
    <cellStyle name="Header2 3 2 10 3 2 5 2 2" xfId="42402"/>
    <cellStyle name="Header2 3 2 10 3 2 5 3" xfId="37251"/>
    <cellStyle name="Header2 3 2 10 3 2 6" xfId="23500"/>
    <cellStyle name="Header2 3 2 10 3 2 6 2" xfId="21877"/>
    <cellStyle name="Header2 3 2 10 3 2 7" xfId="23041"/>
    <cellStyle name="Header2 3 2 10 3 2 7 2" xfId="22080"/>
    <cellStyle name="Header2 3 2 10 3 2 8" xfId="22391"/>
    <cellStyle name="Header2 3 2 10 3 3" xfId="16203"/>
    <cellStyle name="Header2 3 2 10 3 3 2" xfId="19464"/>
    <cellStyle name="Header2 3 2 10 3 3 2 2" xfId="31281"/>
    <cellStyle name="Header2 3 2 10 3 3 2 2 2" xfId="41280"/>
    <cellStyle name="Header2 3 2 10 3 3 2 3" xfId="26939"/>
    <cellStyle name="Header2 3 2 10 3 3 2 4" xfId="36129"/>
    <cellStyle name="Header2 3 2 10 3 3 3" xfId="20070"/>
    <cellStyle name="Header2 3 2 10 3 3 3 2" xfId="31887"/>
    <cellStyle name="Header2 3 2 10 3 3 3 2 2" xfId="41886"/>
    <cellStyle name="Header2 3 2 10 3 3 3 3" xfId="27545"/>
    <cellStyle name="Header2 3 2 10 3 3 3 4" xfId="36735"/>
    <cellStyle name="Header2 3 2 10 3 3 4" xfId="18061"/>
    <cellStyle name="Header2 3 2 10 3 3 4 2" xfId="29878"/>
    <cellStyle name="Header2 3 2 10 3 3 4 2 2" xfId="39877"/>
    <cellStyle name="Header2 3 2 10 3 3 4 3" xfId="25636"/>
    <cellStyle name="Header2 3 2 10 3 3 4 4" xfId="34726"/>
    <cellStyle name="Header2 3 2 10 3 3 5" xfId="20879"/>
    <cellStyle name="Header2 3 2 10 3 3 5 2" xfId="32696"/>
    <cellStyle name="Header2 3 2 10 3 3 5 2 2" xfId="42695"/>
    <cellStyle name="Header2 3 2 10 3 3 5 3" xfId="37544"/>
    <cellStyle name="Header2 3 2 10 3 3 6" xfId="28020"/>
    <cellStyle name="Header2 3 2 10 3 3 6 2" xfId="38019"/>
    <cellStyle name="Header2 3 2 10 3 3 7" xfId="21488"/>
    <cellStyle name="Header2 3 2 10 3 4" xfId="15919"/>
    <cellStyle name="Header2 3 2 10 3 4 2" xfId="27736"/>
    <cellStyle name="Header2 3 2 10 3 4 2 2" xfId="37735"/>
    <cellStyle name="Header2 3 2 10 3 4 3" xfId="23797"/>
    <cellStyle name="Header2 3 2 10 3 4 4" xfId="32887"/>
    <cellStyle name="Header2 3 2 10 3 5" xfId="16647"/>
    <cellStyle name="Header2 3 2 10 3 5 2" xfId="28464"/>
    <cellStyle name="Header2 3 2 10 3 5 2 2" xfId="38463"/>
    <cellStyle name="Header2 3 2 10 3 5 3" xfId="24222"/>
    <cellStyle name="Header2 3 2 10 3 5 4" xfId="33312"/>
    <cellStyle name="Header2 3 2 10 3 6" xfId="16940"/>
    <cellStyle name="Header2 3 2 10 3 6 2" xfId="28757"/>
    <cellStyle name="Header2 3 2 10 3 6 2 2" xfId="38756"/>
    <cellStyle name="Header2 3 2 10 3 6 3" xfId="24515"/>
    <cellStyle name="Header2 3 2 10 3 6 4" xfId="33605"/>
    <cellStyle name="Header2 3 2 10 3 7" xfId="17137"/>
    <cellStyle name="Header2 3 2 10 3 7 2" xfId="28954"/>
    <cellStyle name="Header2 3 2 10 3 7 2 2" xfId="38953"/>
    <cellStyle name="Header2 3 2 10 3 7 3" xfId="24712"/>
    <cellStyle name="Header2 3 2 10 3 7 4" xfId="33802"/>
    <cellStyle name="Header2 3 2 10 3 8" xfId="17440"/>
    <cellStyle name="Header2 3 2 10 3 8 2" xfId="29257"/>
    <cellStyle name="Header2 3 2 10 3 8 2 2" xfId="39256"/>
    <cellStyle name="Header2 3 2 10 3 8 3" xfId="25015"/>
    <cellStyle name="Header2 3 2 10 3 8 4" xfId="34105"/>
    <cellStyle name="Header2 3 2 10 3 9" xfId="18495"/>
    <cellStyle name="Header2 3 2 10 3 9 2" xfId="30312"/>
    <cellStyle name="Header2 3 2 10 3 9 2 2" xfId="40311"/>
    <cellStyle name="Header2 3 2 10 3 9 3" xfId="25970"/>
    <cellStyle name="Header2 3 2 10 3 9 4" xfId="35160"/>
    <cellStyle name="Header2 3 2 10 4" xfId="7816"/>
    <cellStyle name="Header2 3 2 10 4 10" xfId="18787"/>
    <cellStyle name="Header2 3 2 10 4 10 2" xfId="30604"/>
    <cellStyle name="Header2 3 2 10 4 10 2 2" xfId="40603"/>
    <cellStyle name="Header2 3 2 10 4 10 3" xfId="26262"/>
    <cellStyle name="Header2 3 2 10 4 10 4" xfId="35452"/>
    <cellStyle name="Header2 3 2 10 4 11" xfId="20323"/>
    <cellStyle name="Header2 3 2 10 4 11 2" xfId="32140"/>
    <cellStyle name="Header2 3 2 10 4 11 2 2" xfId="42139"/>
    <cellStyle name="Header2 3 2 10 4 11 3" xfId="36988"/>
    <cellStyle name="Header2 3 2 10 4 12" xfId="23286"/>
    <cellStyle name="Header2 3 2 10 4 12 2" xfId="21963"/>
    <cellStyle name="Header2 3 2 10 4 13" xfId="22680"/>
    <cellStyle name="Header2 3 2 10 4 2" xfId="15623"/>
    <cellStyle name="Header2 3 2 10 4 2 2" xfId="19170"/>
    <cellStyle name="Header2 3 2 10 4 2 2 2" xfId="30987"/>
    <cellStyle name="Header2 3 2 10 4 2 2 2 2" xfId="40986"/>
    <cellStyle name="Header2 3 2 10 4 2 2 3" xfId="26645"/>
    <cellStyle name="Header2 3 2 10 4 2 2 4" xfId="35835"/>
    <cellStyle name="Header2 3 2 10 4 2 3" xfId="19776"/>
    <cellStyle name="Header2 3 2 10 4 2 3 2" xfId="31593"/>
    <cellStyle name="Header2 3 2 10 4 2 3 2 2" xfId="41592"/>
    <cellStyle name="Header2 3 2 10 4 2 3 3" xfId="27251"/>
    <cellStyle name="Header2 3 2 10 4 2 3 4" xfId="36441"/>
    <cellStyle name="Header2 3 2 10 4 2 4" xfId="18889"/>
    <cellStyle name="Header2 3 2 10 4 2 4 2" xfId="30706"/>
    <cellStyle name="Header2 3 2 10 4 2 4 2 2" xfId="40705"/>
    <cellStyle name="Header2 3 2 10 4 2 4 3" xfId="26364"/>
    <cellStyle name="Header2 3 2 10 4 2 4 4" xfId="35554"/>
    <cellStyle name="Header2 3 2 10 4 2 5" xfId="20585"/>
    <cellStyle name="Header2 3 2 10 4 2 5 2" xfId="32402"/>
    <cellStyle name="Header2 3 2 10 4 2 5 2 2" xfId="42401"/>
    <cellStyle name="Header2 3 2 10 4 2 5 3" xfId="37250"/>
    <cellStyle name="Header2 3 2 10 4 2 6" xfId="23501"/>
    <cellStyle name="Header2 3 2 10 4 2 6 2" xfId="21876"/>
    <cellStyle name="Header2 3 2 10 4 2 7" xfId="23040"/>
    <cellStyle name="Header2 3 2 10 4 2 7 2" xfId="21300"/>
    <cellStyle name="Header2 3 2 10 4 2 8" xfId="22392"/>
    <cellStyle name="Header2 3 2 10 4 3" xfId="16204"/>
    <cellStyle name="Header2 3 2 10 4 3 2" xfId="19463"/>
    <cellStyle name="Header2 3 2 10 4 3 2 2" xfId="31280"/>
    <cellStyle name="Header2 3 2 10 4 3 2 2 2" xfId="41279"/>
    <cellStyle name="Header2 3 2 10 4 3 2 3" xfId="26938"/>
    <cellStyle name="Header2 3 2 10 4 3 2 4" xfId="36128"/>
    <cellStyle name="Header2 3 2 10 4 3 3" xfId="20069"/>
    <cellStyle name="Header2 3 2 10 4 3 3 2" xfId="31886"/>
    <cellStyle name="Header2 3 2 10 4 3 3 2 2" xfId="41885"/>
    <cellStyle name="Header2 3 2 10 4 3 3 3" xfId="27544"/>
    <cellStyle name="Header2 3 2 10 4 3 3 4" xfId="36734"/>
    <cellStyle name="Header2 3 2 10 4 3 4" xfId="17763"/>
    <cellStyle name="Header2 3 2 10 4 3 4 2" xfId="29580"/>
    <cellStyle name="Header2 3 2 10 4 3 4 2 2" xfId="39579"/>
    <cellStyle name="Header2 3 2 10 4 3 4 3" xfId="25338"/>
    <cellStyle name="Header2 3 2 10 4 3 4 4" xfId="34428"/>
    <cellStyle name="Header2 3 2 10 4 3 5" xfId="20878"/>
    <cellStyle name="Header2 3 2 10 4 3 5 2" xfId="32695"/>
    <cellStyle name="Header2 3 2 10 4 3 5 2 2" xfId="42694"/>
    <cellStyle name="Header2 3 2 10 4 3 5 3" xfId="37543"/>
    <cellStyle name="Header2 3 2 10 4 3 6" xfId="28021"/>
    <cellStyle name="Header2 3 2 10 4 3 6 2" xfId="38020"/>
    <cellStyle name="Header2 3 2 10 4 3 7" xfId="21489"/>
    <cellStyle name="Header2 3 2 10 4 4" xfId="15920"/>
    <cellStyle name="Header2 3 2 10 4 4 2" xfId="27737"/>
    <cellStyle name="Header2 3 2 10 4 4 2 2" xfId="37736"/>
    <cellStyle name="Header2 3 2 10 4 4 3" xfId="23798"/>
    <cellStyle name="Header2 3 2 10 4 4 4" xfId="32888"/>
    <cellStyle name="Header2 3 2 10 4 5" xfId="16646"/>
    <cellStyle name="Header2 3 2 10 4 5 2" xfId="28463"/>
    <cellStyle name="Header2 3 2 10 4 5 2 2" xfId="38462"/>
    <cellStyle name="Header2 3 2 10 4 5 3" xfId="24221"/>
    <cellStyle name="Header2 3 2 10 4 5 4" xfId="33311"/>
    <cellStyle name="Header2 3 2 10 4 6" xfId="16939"/>
    <cellStyle name="Header2 3 2 10 4 6 2" xfId="28756"/>
    <cellStyle name="Header2 3 2 10 4 6 2 2" xfId="38755"/>
    <cellStyle name="Header2 3 2 10 4 6 3" xfId="24514"/>
    <cellStyle name="Header2 3 2 10 4 6 4" xfId="33604"/>
    <cellStyle name="Header2 3 2 10 4 7" xfId="17138"/>
    <cellStyle name="Header2 3 2 10 4 7 2" xfId="28955"/>
    <cellStyle name="Header2 3 2 10 4 7 2 2" xfId="38954"/>
    <cellStyle name="Header2 3 2 10 4 7 3" xfId="24713"/>
    <cellStyle name="Header2 3 2 10 4 7 4" xfId="33803"/>
    <cellStyle name="Header2 3 2 10 4 8" xfId="17441"/>
    <cellStyle name="Header2 3 2 10 4 8 2" xfId="29258"/>
    <cellStyle name="Header2 3 2 10 4 8 2 2" xfId="39257"/>
    <cellStyle name="Header2 3 2 10 4 8 3" xfId="25016"/>
    <cellStyle name="Header2 3 2 10 4 8 4" xfId="34106"/>
    <cellStyle name="Header2 3 2 10 4 9" xfId="18494"/>
    <cellStyle name="Header2 3 2 10 4 9 2" xfId="30311"/>
    <cellStyle name="Header2 3 2 10 4 9 2 2" xfId="40310"/>
    <cellStyle name="Header2 3 2 10 4 9 3" xfId="25969"/>
    <cellStyle name="Header2 3 2 10 4 9 4" xfId="35159"/>
    <cellStyle name="Header2 3 2 10 5" xfId="15620"/>
    <cellStyle name="Header2 3 2 10 5 2" xfId="19173"/>
    <cellStyle name="Header2 3 2 10 5 2 2" xfId="30990"/>
    <cellStyle name="Header2 3 2 10 5 2 2 2" xfId="40989"/>
    <cellStyle name="Header2 3 2 10 5 2 3" xfId="26648"/>
    <cellStyle name="Header2 3 2 10 5 2 4" xfId="35838"/>
    <cellStyle name="Header2 3 2 10 5 3" xfId="19779"/>
    <cellStyle name="Header2 3 2 10 5 3 2" xfId="31596"/>
    <cellStyle name="Header2 3 2 10 5 3 2 2" xfId="41595"/>
    <cellStyle name="Header2 3 2 10 5 3 3" xfId="27254"/>
    <cellStyle name="Header2 3 2 10 5 3 4" xfId="36444"/>
    <cellStyle name="Header2 3 2 10 5 4" xfId="18887"/>
    <cellStyle name="Header2 3 2 10 5 4 2" xfId="30704"/>
    <cellStyle name="Header2 3 2 10 5 4 2 2" xfId="40703"/>
    <cellStyle name="Header2 3 2 10 5 4 3" xfId="26362"/>
    <cellStyle name="Header2 3 2 10 5 4 4" xfId="35552"/>
    <cellStyle name="Header2 3 2 10 5 5" xfId="20588"/>
    <cellStyle name="Header2 3 2 10 5 5 2" xfId="32405"/>
    <cellStyle name="Header2 3 2 10 5 5 2 2" xfId="42404"/>
    <cellStyle name="Header2 3 2 10 5 5 3" xfId="37253"/>
    <cellStyle name="Header2 3 2 10 5 6" xfId="23498"/>
    <cellStyle name="Header2 3 2 10 5 6 2" xfId="21879"/>
    <cellStyle name="Header2 3 2 10 5 7" xfId="23043"/>
    <cellStyle name="Header2 3 2 10 5 7 2" xfId="22078"/>
    <cellStyle name="Header2 3 2 10 5 8" xfId="22389"/>
    <cellStyle name="Header2 3 2 10 6" xfId="16201"/>
    <cellStyle name="Header2 3 2 10 6 2" xfId="19466"/>
    <cellStyle name="Header2 3 2 10 6 2 2" xfId="31283"/>
    <cellStyle name="Header2 3 2 10 6 2 2 2" xfId="41282"/>
    <cellStyle name="Header2 3 2 10 6 2 3" xfId="26941"/>
    <cellStyle name="Header2 3 2 10 6 2 4" xfId="36131"/>
    <cellStyle name="Header2 3 2 10 6 3" xfId="20072"/>
    <cellStyle name="Header2 3 2 10 6 3 2" xfId="31889"/>
    <cellStyle name="Header2 3 2 10 6 3 2 2" xfId="41888"/>
    <cellStyle name="Header2 3 2 10 6 3 3" xfId="27547"/>
    <cellStyle name="Header2 3 2 10 6 3 4" xfId="36737"/>
    <cellStyle name="Header2 3 2 10 6 4" xfId="17761"/>
    <cellStyle name="Header2 3 2 10 6 4 2" xfId="29578"/>
    <cellStyle name="Header2 3 2 10 6 4 2 2" xfId="39577"/>
    <cellStyle name="Header2 3 2 10 6 4 3" xfId="25336"/>
    <cellStyle name="Header2 3 2 10 6 4 4" xfId="34426"/>
    <cellStyle name="Header2 3 2 10 6 5" xfId="20881"/>
    <cellStyle name="Header2 3 2 10 6 5 2" xfId="32698"/>
    <cellStyle name="Header2 3 2 10 6 5 2 2" xfId="42697"/>
    <cellStyle name="Header2 3 2 10 6 5 3" xfId="37546"/>
    <cellStyle name="Header2 3 2 10 6 6" xfId="28018"/>
    <cellStyle name="Header2 3 2 10 6 6 2" xfId="38017"/>
    <cellStyle name="Header2 3 2 10 6 7" xfId="21487"/>
    <cellStyle name="Header2 3 2 10 7" xfId="15853"/>
    <cellStyle name="Header2 3 2 10 7 2" xfId="27670"/>
    <cellStyle name="Header2 3 2 10 7 2 2" xfId="37669"/>
    <cellStyle name="Header2 3 2 10 7 3" xfId="23731"/>
    <cellStyle name="Header2 3 2 10 7 4" xfId="32821"/>
    <cellStyle name="Header2 3 2 10 8" xfId="16649"/>
    <cellStyle name="Header2 3 2 10 8 2" xfId="28466"/>
    <cellStyle name="Header2 3 2 10 8 2 2" xfId="38465"/>
    <cellStyle name="Header2 3 2 10 8 3" xfId="24224"/>
    <cellStyle name="Header2 3 2 10 8 4" xfId="33314"/>
    <cellStyle name="Header2 3 2 10 9" xfId="16942"/>
    <cellStyle name="Header2 3 2 10 9 2" xfId="28759"/>
    <cellStyle name="Header2 3 2 10 9 2 2" xfId="38758"/>
    <cellStyle name="Header2 3 2 10 9 3" xfId="24517"/>
    <cellStyle name="Header2 3 2 10 9 4" xfId="33607"/>
    <cellStyle name="Header2 3 2 11" xfId="7817"/>
    <cellStyle name="Header2 3 2 11 10" xfId="17139"/>
    <cellStyle name="Header2 3 2 11 10 2" xfId="28956"/>
    <cellStyle name="Header2 3 2 11 10 2 2" xfId="38955"/>
    <cellStyle name="Header2 3 2 11 10 3" xfId="24714"/>
    <cellStyle name="Header2 3 2 11 10 4" xfId="33804"/>
    <cellStyle name="Header2 3 2 11 11" xfId="17442"/>
    <cellStyle name="Header2 3 2 11 11 2" xfId="29259"/>
    <cellStyle name="Header2 3 2 11 11 2 2" xfId="39258"/>
    <cellStyle name="Header2 3 2 11 11 3" xfId="25017"/>
    <cellStyle name="Header2 3 2 11 11 4" xfId="34107"/>
    <cellStyle name="Header2 3 2 11 12" xfId="18493"/>
    <cellStyle name="Header2 3 2 11 12 2" xfId="30310"/>
    <cellStyle name="Header2 3 2 11 12 2 2" xfId="40309"/>
    <cellStyle name="Header2 3 2 11 12 3" xfId="25968"/>
    <cellStyle name="Header2 3 2 11 12 4" xfId="35158"/>
    <cellStyle name="Header2 3 2 11 13" xfId="18786"/>
    <cellStyle name="Header2 3 2 11 13 2" xfId="30603"/>
    <cellStyle name="Header2 3 2 11 13 2 2" xfId="40602"/>
    <cellStyle name="Header2 3 2 11 13 3" xfId="26261"/>
    <cellStyle name="Header2 3 2 11 13 4" xfId="35451"/>
    <cellStyle name="Header2 3 2 11 14" xfId="18236"/>
    <cellStyle name="Header2 3 2 11 14 2" xfId="30053"/>
    <cellStyle name="Header2 3 2 11 14 2 2" xfId="40052"/>
    <cellStyle name="Header2 3 2 11 14 3" xfId="34901"/>
    <cellStyle name="Header2 3 2 11 15" xfId="23285"/>
    <cellStyle name="Header2 3 2 11 15 2" xfId="21173"/>
    <cellStyle name="Header2 3 2 11 16" xfId="22679"/>
    <cellStyle name="Header2 3 2 11 2" xfId="7818"/>
    <cellStyle name="Header2 3 2 11 2 10" xfId="18785"/>
    <cellStyle name="Header2 3 2 11 2 10 2" xfId="30602"/>
    <cellStyle name="Header2 3 2 11 2 10 2 2" xfId="40601"/>
    <cellStyle name="Header2 3 2 11 2 10 3" xfId="26260"/>
    <cellStyle name="Header2 3 2 11 2 10 4" xfId="35450"/>
    <cellStyle name="Header2 3 2 11 2 11" xfId="20223"/>
    <cellStyle name="Header2 3 2 11 2 11 2" xfId="32040"/>
    <cellStyle name="Header2 3 2 11 2 11 2 2" xfId="42039"/>
    <cellStyle name="Header2 3 2 11 2 11 3" xfId="36888"/>
    <cellStyle name="Header2 3 2 11 2 12" xfId="23284"/>
    <cellStyle name="Header2 3 2 11 2 12 2" xfId="21964"/>
    <cellStyle name="Header2 3 2 11 2 13" xfId="22678"/>
    <cellStyle name="Header2 3 2 11 2 2" xfId="15625"/>
    <cellStyle name="Header2 3 2 11 2 2 2" xfId="19168"/>
    <cellStyle name="Header2 3 2 11 2 2 2 2" xfId="30985"/>
    <cellStyle name="Header2 3 2 11 2 2 2 2 2" xfId="40984"/>
    <cellStyle name="Header2 3 2 11 2 2 2 3" xfId="26643"/>
    <cellStyle name="Header2 3 2 11 2 2 2 4" xfId="35833"/>
    <cellStyle name="Header2 3 2 11 2 2 3" xfId="19774"/>
    <cellStyle name="Header2 3 2 11 2 2 3 2" xfId="31591"/>
    <cellStyle name="Header2 3 2 11 2 2 3 2 2" xfId="41590"/>
    <cellStyle name="Header2 3 2 11 2 2 3 3" xfId="27249"/>
    <cellStyle name="Header2 3 2 11 2 2 3 4" xfId="36439"/>
    <cellStyle name="Header2 3 2 11 2 2 4" xfId="18145"/>
    <cellStyle name="Header2 3 2 11 2 2 4 2" xfId="29962"/>
    <cellStyle name="Header2 3 2 11 2 2 4 2 2" xfId="39961"/>
    <cellStyle name="Header2 3 2 11 2 2 4 3" xfId="25720"/>
    <cellStyle name="Header2 3 2 11 2 2 4 4" xfId="34810"/>
    <cellStyle name="Header2 3 2 11 2 2 5" xfId="20583"/>
    <cellStyle name="Header2 3 2 11 2 2 5 2" xfId="32400"/>
    <cellStyle name="Header2 3 2 11 2 2 5 2 2" xfId="42399"/>
    <cellStyle name="Header2 3 2 11 2 2 5 3" xfId="37248"/>
    <cellStyle name="Header2 3 2 11 2 2 6" xfId="23503"/>
    <cellStyle name="Header2 3 2 11 2 2 6 2" xfId="21044"/>
    <cellStyle name="Header2 3 2 11 2 2 7" xfId="22862"/>
    <cellStyle name="Header2 3 2 11 2 2 7 2" xfId="22183"/>
    <cellStyle name="Header2 3 2 11 2 2 8" xfId="21625"/>
    <cellStyle name="Header2 3 2 11 2 3" xfId="16206"/>
    <cellStyle name="Header2 3 2 11 2 3 2" xfId="19461"/>
    <cellStyle name="Header2 3 2 11 2 3 2 2" xfId="31278"/>
    <cellStyle name="Header2 3 2 11 2 3 2 2 2" xfId="41277"/>
    <cellStyle name="Header2 3 2 11 2 3 2 3" xfId="26936"/>
    <cellStyle name="Header2 3 2 11 2 3 2 4" xfId="36126"/>
    <cellStyle name="Header2 3 2 11 2 3 3" xfId="20067"/>
    <cellStyle name="Header2 3 2 11 2 3 3 2" xfId="31884"/>
    <cellStyle name="Header2 3 2 11 2 3 3 2 2" xfId="41883"/>
    <cellStyle name="Header2 3 2 11 2 3 3 3" xfId="27542"/>
    <cellStyle name="Header2 3 2 11 2 3 3 4" xfId="36732"/>
    <cellStyle name="Header2 3 2 11 2 3 4" xfId="17899"/>
    <cellStyle name="Header2 3 2 11 2 3 4 2" xfId="29716"/>
    <cellStyle name="Header2 3 2 11 2 3 4 2 2" xfId="39715"/>
    <cellStyle name="Header2 3 2 11 2 3 4 3" xfId="25474"/>
    <cellStyle name="Header2 3 2 11 2 3 4 4" xfId="34564"/>
    <cellStyle name="Header2 3 2 11 2 3 5" xfId="20876"/>
    <cellStyle name="Header2 3 2 11 2 3 5 2" xfId="32693"/>
    <cellStyle name="Header2 3 2 11 2 3 5 2 2" xfId="42692"/>
    <cellStyle name="Header2 3 2 11 2 3 5 3" xfId="37541"/>
    <cellStyle name="Header2 3 2 11 2 3 6" xfId="28023"/>
    <cellStyle name="Header2 3 2 11 2 3 6 2" xfId="38022"/>
    <cellStyle name="Header2 3 2 11 2 3 7" xfId="22236"/>
    <cellStyle name="Header2 3 2 11 2 4" xfId="15922"/>
    <cellStyle name="Header2 3 2 11 2 4 2" xfId="27739"/>
    <cellStyle name="Header2 3 2 11 2 4 2 2" xfId="37738"/>
    <cellStyle name="Header2 3 2 11 2 4 3" xfId="23800"/>
    <cellStyle name="Header2 3 2 11 2 4 4" xfId="32890"/>
    <cellStyle name="Header2 3 2 11 2 5" xfId="16644"/>
    <cellStyle name="Header2 3 2 11 2 5 2" xfId="28461"/>
    <cellStyle name="Header2 3 2 11 2 5 2 2" xfId="38460"/>
    <cellStyle name="Header2 3 2 11 2 5 3" xfId="24219"/>
    <cellStyle name="Header2 3 2 11 2 5 4" xfId="33309"/>
    <cellStyle name="Header2 3 2 11 2 6" xfId="16937"/>
    <cellStyle name="Header2 3 2 11 2 6 2" xfId="28754"/>
    <cellStyle name="Header2 3 2 11 2 6 2 2" xfId="38753"/>
    <cellStyle name="Header2 3 2 11 2 6 3" xfId="24512"/>
    <cellStyle name="Header2 3 2 11 2 6 4" xfId="33602"/>
    <cellStyle name="Header2 3 2 11 2 7" xfId="17140"/>
    <cellStyle name="Header2 3 2 11 2 7 2" xfId="28957"/>
    <cellStyle name="Header2 3 2 11 2 7 2 2" xfId="38956"/>
    <cellStyle name="Header2 3 2 11 2 7 3" xfId="24715"/>
    <cellStyle name="Header2 3 2 11 2 7 4" xfId="33805"/>
    <cellStyle name="Header2 3 2 11 2 8" xfId="17443"/>
    <cellStyle name="Header2 3 2 11 2 8 2" xfId="29260"/>
    <cellStyle name="Header2 3 2 11 2 8 2 2" xfId="39259"/>
    <cellStyle name="Header2 3 2 11 2 8 3" xfId="25018"/>
    <cellStyle name="Header2 3 2 11 2 8 4" xfId="34108"/>
    <cellStyle name="Header2 3 2 11 2 9" xfId="18492"/>
    <cellStyle name="Header2 3 2 11 2 9 2" xfId="30309"/>
    <cellStyle name="Header2 3 2 11 2 9 2 2" xfId="40308"/>
    <cellStyle name="Header2 3 2 11 2 9 3" xfId="25967"/>
    <cellStyle name="Header2 3 2 11 2 9 4" xfId="35157"/>
    <cellStyle name="Header2 3 2 11 3" xfId="7819"/>
    <cellStyle name="Header2 3 2 11 3 10" xfId="18784"/>
    <cellStyle name="Header2 3 2 11 3 10 2" xfId="30601"/>
    <cellStyle name="Header2 3 2 11 3 10 2 2" xfId="40600"/>
    <cellStyle name="Header2 3 2 11 3 10 3" xfId="26259"/>
    <cellStyle name="Header2 3 2 11 3 10 4" xfId="35449"/>
    <cellStyle name="Header2 3 2 11 3 11" xfId="20322"/>
    <cellStyle name="Header2 3 2 11 3 11 2" xfId="32139"/>
    <cellStyle name="Header2 3 2 11 3 11 2 2" xfId="42138"/>
    <cellStyle name="Header2 3 2 11 3 11 3" xfId="36987"/>
    <cellStyle name="Header2 3 2 11 3 12" xfId="23283"/>
    <cellStyle name="Header2 3 2 11 3 12 2" xfId="21965"/>
    <cellStyle name="Header2 3 2 11 3 13" xfId="22677"/>
    <cellStyle name="Header2 3 2 11 3 2" xfId="15626"/>
    <cellStyle name="Header2 3 2 11 3 2 2" xfId="19167"/>
    <cellStyle name="Header2 3 2 11 3 2 2 2" xfId="30984"/>
    <cellStyle name="Header2 3 2 11 3 2 2 2 2" xfId="40983"/>
    <cellStyle name="Header2 3 2 11 3 2 2 3" xfId="26642"/>
    <cellStyle name="Header2 3 2 11 3 2 2 4" xfId="35832"/>
    <cellStyle name="Header2 3 2 11 3 2 3" xfId="19773"/>
    <cellStyle name="Header2 3 2 11 3 2 3 2" xfId="31590"/>
    <cellStyle name="Header2 3 2 11 3 2 3 2 2" xfId="41589"/>
    <cellStyle name="Header2 3 2 11 3 2 3 3" xfId="27248"/>
    <cellStyle name="Header2 3 2 11 3 2 3 4" xfId="36438"/>
    <cellStyle name="Header2 3 2 11 3 2 4" xfId="17972"/>
    <cellStyle name="Header2 3 2 11 3 2 4 2" xfId="29789"/>
    <cellStyle name="Header2 3 2 11 3 2 4 2 2" xfId="39788"/>
    <cellStyle name="Header2 3 2 11 3 2 4 3" xfId="25547"/>
    <cellStyle name="Header2 3 2 11 3 2 4 4" xfId="34637"/>
    <cellStyle name="Header2 3 2 11 3 2 5" xfId="20582"/>
    <cellStyle name="Header2 3 2 11 3 2 5 2" xfId="32399"/>
    <cellStyle name="Header2 3 2 11 3 2 5 2 2" xfId="42398"/>
    <cellStyle name="Header2 3 2 11 3 2 5 3" xfId="37247"/>
    <cellStyle name="Header2 3 2 11 3 2 6" xfId="23504"/>
    <cellStyle name="Header2 3 2 11 3 2 6 2" xfId="21874"/>
    <cellStyle name="Header2 3 2 11 3 2 7" xfId="23038"/>
    <cellStyle name="Header2 3 2 11 3 2 7 2" xfId="22081"/>
    <cellStyle name="Header2 3 2 11 3 2 8" xfId="22394"/>
    <cellStyle name="Header2 3 2 11 3 3" xfId="16207"/>
    <cellStyle name="Header2 3 2 11 3 3 2" xfId="19460"/>
    <cellStyle name="Header2 3 2 11 3 3 2 2" xfId="31277"/>
    <cellStyle name="Header2 3 2 11 3 3 2 2 2" xfId="41276"/>
    <cellStyle name="Header2 3 2 11 3 3 2 3" xfId="26935"/>
    <cellStyle name="Header2 3 2 11 3 3 2 4" xfId="36125"/>
    <cellStyle name="Header2 3 2 11 3 3 3" xfId="20066"/>
    <cellStyle name="Header2 3 2 11 3 3 3 2" xfId="31883"/>
    <cellStyle name="Header2 3 2 11 3 3 3 2 2" xfId="41882"/>
    <cellStyle name="Header2 3 2 11 3 3 3 3" xfId="27541"/>
    <cellStyle name="Header2 3 2 11 3 3 3 4" xfId="36731"/>
    <cellStyle name="Header2 3 2 11 3 3 4" xfId="17764"/>
    <cellStyle name="Header2 3 2 11 3 3 4 2" xfId="29581"/>
    <cellStyle name="Header2 3 2 11 3 3 4 2 2" xfId="39580"/>
    <cellStyle name="Header2 3 2 11 3 3 4 3" xfId="25339"/>
    <cellStyle name="Header2 3 2 11 3 3 4 4" xfId="34429"/>
    <cellStyle name="Header2 3 2 11 3 3 5" xfId="20875"/>
    <cellStyle name="Header2 3 2 11 3 3 5 2" xfId="32692"/>
    <cellStyle name="Header2 3 2 11 3 3 5 2 2" xfId="42691"/>
    <cellStyle name="Header2 3 2 11 3 3 5 3" xfId="37540"/>
    <cellStyle name="Header2 3 2 11 3 3 6" xfId="28024"/>
    <cellStyle name="Header2 3 2 11 3 3 6 2" xfId="38023"/>
    <cellStyle name="Header2 3 2 11 3 3 7" xfId="21491"/>
    <cellStyle name="Header2 3 2 11 3 4" xfId="15923"/>
    <cellStyle name="Header2 3 2 11 3 4 2" xfId="27740"/>
    <cellStyle name="Header2 3 2 11 3 4 2 2" xfId="37739"/>
    <cellStyle name="Header2 3 2 11 3 4 3" xfId="23801"/>
    <cellStyle name="Header2 3 2 11 3 4 4" xfId="32891"/>
    <cellStyle name="Header2 3 2 11 3 5" xfId="16643"/>
    <cellStyle name="Header2 3 2 11 3 5 2" xfId="28460"/>
    <cellStyle name="Header2 3 2 11 3 5 2 2" xfId="38459"/>
    <cellStyle name="Header2 3 2 11 3 5 3" xfId="24218"/>
    <cellStyle name="Header2 3 2 11 3 5 4" xfId="33308"/>
    <cellStyle name="Header2 3 2 11 3 6" xfId="16936"/>
    <cellStyle name="Header2 3 2 11 3 6 2" xfId="28753"/>
    <cellStyle name="Header2 3 2 11 3 6 2 2" xfId="38752"/>
    <cellStyle name="Header2 3 2 11 3 6 3" xfId="24511"/>
    <cellStyle name="Header2 3 2 11 3 6 4" xfId="33601"/>
    <cellStyle name="Header2 3 2 11 3 7" xfId="17141"/>
    <cellStyle name="Header2 3 2 11 3 7 2" xfId="28958"/>
    <cellStyle name="Header2 3 2 11 3 7 2 2" xfId="38957"/>
    <cellStyle name="Header2 3 2 11 3 7 3" xfId="24716"/>
    <cellStyle name="Header2 3 2 11 3 7 4" xfId="33806"/>
    <cellStyle name="Header2 3 2 11 3 8" xfId="17444"/>
    <cellStyle name="Header2 3 2 11 3 8 2" xfId="29261"/>
    <cellStyle name="Header2 3 2 11 3 8 2 2" xfId="39260"/>
    <cellStyle name="Header2 3 2 11 3 8 3" xfId="25019"/>
    <cellStyle name="Header2 3 2 11 3 8 4" xfId="34109"/>
    <cellStyle name="Header2 3 2 11 3 9" xfId="18491"/>
    <cellStyle name="Header2 3 2 11 3 9 2" xfId="30308"/>
    <cellStyle name="Header2 3 2 11 3 9 2 2" xfId="40307"/>
    <cellStyle name="Header2 3 2 11 3 9 3" xfId="25966"/>
    <cellStyle name="Header2 3 2 11 3 9 4" xfId="35156"/>
    <cellStyle name="Header2 3 2 11 4" xfId="7820"/>
    <cellStyle name="Header2 3 2 11 4 10" xfId="18783"/>
    <cellStyle name="Header2 3 2 11 4 10 2" xfId="30600"/>
    <cellStyle name="Header2 3 2 11 4 10 2 2" xfId="40599"/>
    <cellStyle name="Header2 3 2 11 4 10 3" xfId="26258"/>
    <cellStyle name="Header2 3 2 11 4 10 4" xfId="35448"/>
    <cellStyle name="Header2 3 2 11 4 11" xfId="18237"/>
    <cellStyle name="Header2 3 2 11 4 11 2" xfId="30054"/>
    <cellStyle name="Header2 3 2 11 4 11 2 2" xfId="40053"/>
    <cellStyle name="Header2 3 2 11 4 11 3" xfId="34902"/>
    <cellStyle name="Header2 3 2 11 4 12" xfId="23282"/>
    <cellStyle name="Header2 3 2 11 4 12 2" xfId="21966"/>
    <cellStyle name="Header2 3 2 11 4 13" xfId="22676"/>
    <cellStyle name="Header2 3 2 11 4 2" xfId="15627"/>
    <cellStyle name="Header2 3 2 11 4 2 2" xfId="19166"/>
    <cellStyle name="Header2 3 2 11 4 2 2 2" xfId="30983"/>
    <cellStyle name="Header2 3 2 11 4 2 2 2 2" xfId="40982"/>
    <cellStyle name="Header2 3 2 11 4 2 2 3" xfId="26641"/>
    <cellStyle name="Header2 3 2 11 4 2 2 4" xfId="35831"/>
    <cellStyle name="Header2 3 2 11 4 2 3" xfId="19772"/>
    <cellStyle name="Header2 3 2 11 4 2 3 2" xfId="31589"/>
    <cellStyle name="Header2 3 2 11 4 2 3 2 2" xfId="41588"/>
    <cellStyle name="Header2 3 2 11 4 2 3 3" xfId="27247"/>
    <cellStyle name="Header2 3 2 11 4 2 3 4" xfId="36437"/>
    <cellStyle name="Header2 3 2 11 4 2 4" xfId="18890"/>
    <cellStyle name="Header2 3 2 11 4 2 4 2" xfId="30707"/>
    <cellStyle name="Header2 3 2 11 4 2 4 2 2" xfId="40706"/>
    <cellStyle name="Header2 3 2 11 4 2 4 3" xfId="26365"/>
    <cellStyle name="Header2 3 2 11 4 2 4 4" xfId="35555"/>
    <cellStyle name="Header2 3 2 11 4 2 5" xfId="20581"/>
    <cellStyle name="Header2 3 2 11 4 2 5 2" xfId="32398"/>
    <cellStyle name="Header2 3 2 11 4 2 5 2 2" xfId="42397"/>
    <cellStyle name="Header2 3 2 11 4 2 5 3" xfId="37246"/>
    <cellStyle name="Header2 3 2 11 4 2 6" xfId="23505"/>
    <cellStyle name="Header2 3 2 11 4 2 6 2" xfId="21043"/>
    <cellStyle name="Header2 3 2 11 4 2 7" xfId="22861"/>
    <cellStyle name="Header2 3 2 11 4 2 7 2" xfId="22184"/>
    <cellStyle name="Header2 3 2 11 4 2 8" xfId="22395"/>
    <cellStyle name="Header2 3 2 11 4 3" xfId="16208"/>
    <cellStyle name="Header2 3 2 11 4 3 2" xfId="19459"/>
    <cellStyle name="Header2 3 2 11 4 3 2 2" xfId="31276"/>
    <cellStyle name="Header2 3 2 11 4 3 2 2 2" xfId="41275"/>
    <cellStyle name="Header2 3 2 11 4 3 2 3" xfId="26934"/>
    <cellStyle name="Header2 3 2 11 4 3 2 4" xfId="36124"/>
    <cellStyle name="Header2 3 2 11 4 3 3" xfId="20065"/>
    <cellStyle name="Header2 3 2 11 4 3 3 2" xfId="31882"/>
    <cellStyle name="Header2 3 2 11 4 3 3 2 2" xfId="41881"/>
    <cellStyle name="Header2 3 2 11 4 3 3 3" xfId="27540"/>
    <cellStyle name="Header2 3 2 11 4 3 3 4" xfId="36730"/>
    <cellStyle name="Header2 3 2 11 4 3 4" xfId="17765"/>
    <cellStyle name="Header2 3 2 11 4 3 4 2" xfId="29582"/>
    <cellStyle name="Header2 3 2 11 4 3 4 2 2" xfId="39581"/>
    <cellStyle name="Header2 3 2 11 4 3 4 3" xfId="25340"/>
    <cellStyle name="Header2 3 2 11 4 3 4 4" xfId="34430"/>
    <cellStyle name="Header2 3 2 11 4 3 5" xfId="20874"/>
    <cellStyle name="Header2 3 2 11 4 3 5 2" xfId="32691"/>
    <cellStyle name="Header2 3 2 11 4 3 5 2 2" xfId="42690"/>
    <cellStyle name="Header2 3 2 11 4 3 5 3" xfId="37539"/>
    <cellStyle name="Header2 3 2 11 4 3 6" xfId="28025"/>
    <cellStyle name="Header2 3 2 11 4 3 6 2" xfId="38024"/>
    <cellStyle name="Header2 3 2 11 4 3 7" xfId="22237"/>
    <cellStyle name="Header2 3 2 11 4 4" xfId="15924"/>
    <cellStyle name="Header2 3 2 11 4 4 2" xfId="27741"/>
    <cellStyle name="Header2 3 2 11 4 4 2 2" xfId="37740"/>
    <cellStyle name="Header2 3 2 11 4 4 3" xfId="23802"/>
    <cellStyle name="Header2 3 2 11 4 4 4" xfId="32892"/>
    <cellStyle name="Header2 3 2 11 4 5" xfId="16642"/>
    <cellStyle name="Header2 3 2 11 4 5 2" xfId="28459"/>
    <cellStyle name="Header2 3 2 11 4 5 2 2" xfId="38458"/>
    <cellStyle name="Header2 3 2 11 4 5 3" xfId="24217"/>
    <cellStyle name="Header2 3 2 11 4 5 4" xfId="33307"/>
    <cellStyle name="Header2 3 2 11 4 6" xfId="16935"/>
    <cellStyle name="Header2 3 2 11 4 6 2" xfId="28752"/>
    <cellStyle name="Header2 3 2 11 4 6 2 2" xfId="38751"/>
    <cellStyle name="Header2 3 2 11 4 6 3" xfId="24510"/>
    <cellStyle name="Header2 3 2 11 4 6 4" xfId="33600"/>
    <cellStyle name="Header2 3 2 11 4 7" xfId="17142"/>
    <cellStyle name="Header2 3 2 11 4 7 2" xfId="28959"/>
    <cellStyle name="Header2 3 2 11 4 7 2 2" xfId="38958"/>
    <cellStyle name="Header2 3 2 11 4 7 3" xfId="24717"/>
    <cellStyle name="Header2 3 2 11 4 7 4" xfId="33807"/>
    <cellStyle name="Header2 3 2 11 4 8" xfId="17445"/>
    <cellStyle name="Header2 3 2 11 4 8 2" xfId="29262"/>
    <cellStyle name="Header2 3 2 11 4 8 2 2" xfId="39261"/>
    <cellStyle name="Header2 3 2 11 4 8 3" xfId="25020"/>
    <cellStyle name="Header2 3 2 11 4 8 4" xfId="34110"/>
    <cellStyle name="Header2 3 2 11 4 9" xfId="18490"/>
    <cellStyle name="Header2 3 2 11 4 9 2" xfId="30307"/>
    <cellStyle name="Header2 3 2 11 4 9 2 2" xfId="40306"/>
    <cellStyle name="Header2 3 2 11 4 9 3" xfId="25965"/>
    <cellStyle name="Header2 3 2 11 4 9 4" xfId="35155"/>
    <cellStyle name="Header2 3 2 11 5" xfId="15624"/>
    <cellStyle name="Header2 3 2 11 5 2" xfId="19169"/>
    <cellStyle name="Header2 3 2 11 5 2 2" xfId="30986"/>
    <cellStyle name="Header2 3 2 11 5 2 2 2" xfId="40985"/>
    <cellStyle name="Header2 3 2 11 5 2 3" xfId="26644"/>
    <cellStyle name="Header2 3 2 11 5 2 4" xfId="35834"/>
    <cellStyle name="Header2 3 2 11 5 3" xfId="19775"/>
    <cellStyle name="Header2 3 2 11 5 3 2" xfId="31592"/>
    <cellStyle name="Header2 3 2 11 5 3 2 2" xfId="41591"/>
    <cellStyle name="Header2 3 2 11 5 3 3" xfId="27250"/>
    <cellStyle name="Header2 3 2 11 5 3 4" xfId="36440"/>
    <cellStyle name="Header2 3 2 11 5 4" xfId="17971"/>
    <cellStyle name="Header2 3 2 11 5 4 2" xfId="29788"/>
    <cellStyle name="Header2 3 2 11 5 4 2 2" xfId="39787"/>
    <cellStyle name="Header2 3 2 11 5 4 3" xfId="25546"/>
    <cellStyle name="Header2 3 2 11 5 4 4" xfId="34636"/>
    <cellStyle name="Header2 3 2 11 5 5" xfId="20584"/>
    <cellStyle name="Header2 3 2 11 5 5 2" xfId="32401"/>
    <cellStyle name="Header2 3 2 11 5 5 2 2" xfId="42400"/>
    <cellStyle name="Header2 3 2 11 5 5 3" xfId="37249"/>
    <cellStyle name="Header2 3 2 11 5 6" xfId="23502"/>
    <cellStyle name="Header2 3 2 11 5 6 2" xfId="21875"/>
    <cellStyle name="Header2 3 2 11 5 7" xfId="23039"/>
    <cellStyle name="Header2 3 2 11 5 7 2" xfId="21301"/>
    <cellStyle name="Header2 3 2 11 5 8" xfId="22393"/>
    <cellStyle name="Header2 3 2 11 6" xfId="16205"/>
    <cellStyle name="Header2 3 2 11 6 2" xfId="19462"/>
    <cellStyle name="Header2 3 2 11 6 2 2" xfId="31279"/>
    <cellStyle name="Header2 3 2 11 6 2 2 2" xfId="41278"/>
    <cellStyle name="Header2 3 2 11 6 2 3" xfId="26937"/>
    <cellStyle name="Header2 3 2 11 6 2 4" xfId="36127"/>
    <cellStyle name="Header2 3 2 11 6 3" xfId="20068"/>
    <cellStyle name="Header2 3 2 11 6 3 2" xfId="31885"/>
    <cellStyle name="Header2 3 2 11 6 3 2 2" xfId="41884"/>
    <cellStyle name="Header2 3 2 11 6 3 3" xfId="27543"/>
    <cellStyle name="Header2 3 2 11 6 3 4" xfId="36733"/>
    <cellStyle name="Header2 3 2 11 6 4" xfId="18062"/>
    <cellStyle name="Header2 3 2 11 6 4 2" xfId="29879"/>
    <cellStyle name="Header2 3 2 11 6 4 2 2" xfId="39878"/>
    <cellStyle name="Header2 3 2 11 6 4 3" xfId="25637"/>
    <cellStyle name="Header2 3 2 11 6 4 4" xfId="34727"/>
    <cellStyle name="Header2 3 2 11 6 5" xfId="20877"/>
    <cellStyle name="Header2 3 2 11 6 5 2" xfId="32694"/>
    <cellStyle name="Header2 3 2 11 6 5 2 2" xfId="42693"/>
    <cellStyle name="Header2 3 2 11 6 5 3" xfId="37542"/>
    <cellStyle name="Header2 3 2 11 6 6" xfId="28022"/>
    <cellStyle name="Header2 3 2 11 6 6 2" xfId="38021"/>
    <cellStyle name="Header2 3 2 11 6 7" xfId="21490"/>
    <cellStyle name="Header2 3 2 11 7" xfId="15921"/>
    <cellStyle name="Header2 3 2 11 7 2" xfId="27738"/>
    <cellStyle name="Header2 3 2 11 7 2 2" xfId="37737"/>
    <cellStyle name="Header2 3 2 11 7 3" xfId="23799"/>
    <cellStyle name="Header2 3 2 11 7 4" xfId="32889"/>
    <cellStyle name="Header2 3 2 11 8" xfId="16645"/>
    <cellStyle name="Header2 3 2 11 8 2" xfId="28462"/>
    <cellStyle name="Header2 3 2 11 8 2 2" xfId="38461"/>
    <cellStyle name="Header2 3 2 11 8 3" xfId="24220"/>
    <cellStyle name="Header2 3 2 11 8 4" xfId="33310"/>
    <cellStyle name="Header2 3 2 11 9" xfId="16938"/>
    <cellStyle name="Header2 3 2 11 9 2" xfId="28755"/>
    <cellStyle name="Header2 3 2 11 9 2 2" xfId="38754"/>
    <cellStyle name="Header2 3 2 11 9 3" xfId="24513"/>
    <cellStyle name="Header2 3 2 11 9 4" xfId="33603"/>
    <cellStyle name="Header2 3 2 12" xfId="7821"/>
    <cellStyle name="Header2 3 2 12 10" xfId="18782"/>
    <cellStyle name="Header2 3 2 12 10 2" xfId="30599"/>
    <cellStyle name="Header2 3 2 12 10 2 2" xfId="40598"/>
    <cellStyle name="Header2 3 2 12 10 3" xfId="26257"/>
    <cellStyle name="Header2 3 2 12 10 4" xfId="35447"/>
    <cellStyle name="Header2 3 2 12 11" xfId="20222"/>
    <cellStyle name="Header2 3 2 12 11 2" xfId="32039"/>
    <cellStyle name="Header2 3 2 12 11 2 2" xfId="42038"/>
    <cellStyle name="Header2 3 2 12 11 3" xfId="36887"/>
    <cellStyle name="Header2 3 2 12 12" xfId="23281"/>
    <cellStyle name="Header2 3 2 12 12 2" xfId="21967"/>
    <cellStyle name="Header2 3 2 12 13" xfId="22675"/>
    <cellStyle name="Header2 3 2 12 2" xfId="15628"/>
    <cellStyle name="Header2 3 2 12 2 2" xfId="19165"/>
    <cellStyle name="Header2 3 2 12 2 2 2" xfId="30982"/>
    <cellStyle name="Header2 3 2 12 2 2 2 2" xfId="40981"/>
    <cellStyle name="Header2 3 2 12 2 2 3" xfId="26640"/>
    <cellStyle name="Header2 3 2 12 2 2 4" xfId="35830"/>
    <cellStyle name="Header2 3 2 12 2 3" xfId="19771"/>
    <cellStyle name="Header2 3 2 12 2 3 2" xfId="31588"/>
    <cellStyle name="Header2 3 2 12 2 3 2 2" xfId="41587"/>
    <cellStyle name="Header2 3 2 12 2 3 3" xfId="27246"/>
    <cellStyle name="Header2 3 2 12 2 3 4" xfId="36436"/>
    <cellStyle name="Header2 3 2 12 2 4" xfId="17696"/>
    <cellStyle name="Header2 3 2 12 2 4 2" xfId="29513"/>
    <cellStyle name="Header2 3 2 12 2 4 2 2" xfId="39512"/>
    <cellStyle name="Header2 3 2 12 2 4 3" xfId="25271"/>
    <cellStyle name="Header2 3 2 12 2 4 4" xfId="34361"/>
    <cellStyle name="Header2 3 2 12 2 5" xfId="20580"/>
    <cellStyle name="Header2 3 2 12 2 5 2" xfId="32397"/>
    <cellStyle name="Header2 3 2 12 2 5 2 2" xfId="42396"/>
    <cellStyle name="Header2 3 2 12 2 5 3" xfId="37245"/>
    <cellStyle name="Header2 3 2 12 2 6" xfId="23506"/>
    <cellStyle name="Header2 3 2 12 2 6 2" xfId="21873"/>
    <cellStyle name="Header2 3 2 12 2 7" xfId="23037"/>
    <cellStyle name="Header2 3 2 12 2 7 2" xfId="21302"/>
    <cellStyle name="Header2 3 2 12 2 8" xfId="22396"/>
    <cellStyle name="Header2 3 2 12 3" xfId="16209"/>
    <cellStyle name="Header2 3 2 12 3 2" xfId="19458"/>
    <cellStyle name="Header2 3 2 12 3 2 2" xfId="31275"/>
    <cellStyle name="Header2 3 2 12 3 2 2 2" xfId="41274"/>
    <cellStyle name="Header2 3 2 12 3 2 3" xfId="26933"/>
    <cellStyle name="Header2 3 2 12 3 2 4" xfId="36123"/>
    <cellStyle name="Header2 3 2 12 3 3" xfId="20064"/>
    <cellStyle name="Header2 3 2 12 3 3 2" xfId="31881"/>
    <cellStyle name="Header2 3 2 12 3 3 2 2" xfId="41880"/>
    <cellStyle name="Header2 3 2 12 3 3 3" xfId="27539"/>
    <cellStyle name="Header2 3 2 12 3 3 4" xfId="36729"/>
    <cellStyle name="Header2 3 2 12 3 4" xfId="17766"/>
    <cellStyle name="Header2 3 2 12 3 4 2" xfId="29583"/>
    <cellStyle name="Header2 3 2 12 3 4 2 2" xfId="39582"/>
    <cellStyle name="Header2 3 2 12 3 4 3" xfId="25341"/>
    <cellStyle name="Header2 3 2 12 3 4 4" xfId="34431"/>
    <cellStyle name="Header2 3 2 12 3 5" xfId="20873"/>
    <cellStyle name="Header2 3 2 12 3 5 2" xfId="32690"/>
    <cellStyle name="Header2 3 2 12 3 5 2 2" xfId="42689"/>
    <cellStyle name="Header2 3 2 12 3 5 3" xfId="37538"/>
    <cellStyle name="Header2 3 2 12 3 6" xfId="28026"/>
    <cellStyle name="Header2 3 2 12 3 6 2" xfId="38025"/>
    <cellStyle name="Header2 3 2 12 3 7" xfId="21492"/>
    <cellStyle name="Header2 3 2 12 4" xfId="15925"/>
    <cellStyle name="Header2 3 2 12 4 2" xfId="27742"/>
    <cellStyle name="Header2 3 2 12 4 2 2" xfId="37741"/>
    <cellStyle name="Header2 3 2 12 4 3" xfId="23803"/>
    <cellStyle name="Header2 3 2 12 4 4" xfId="32893"/>
    <cellStyle name="Header2 3 2 12 5" xfId="16641"/>
    <cellStyle name="Header2 3 2 12 5 2" xfId="28458"/>
    <cellStyle name="Header2 3 2 12 5 2 2" xfId="38457"/>
    <cellStyle name="Header2 3 2 12 5 3" xfId="24216"/>
    <cellStyle name="Header2 3 2 12 5 4" xfId="33306"/>
    <cellStyle name="Header2 3 2 12 6" xfId="16934"/>
    <cellStyle name="Header2 3 2 12 6 2" xfId="28751"/>
    <cellStyle name="Header2 3 2 12 6 2 2" xfId="38750"/>
    <cellStyle name="Header2 3 2 12 6 3" xfId="24509"/>
    <cellStyle name="Header2 3 2 12 6 4" xfId="33599"/>
    <cellStyle name="Header2 3 2 12 7" xfId="17143"/>
    <cellStyle name="Header2 3 2 12 7 2" xfId="28960"/>
    <cellStyle name="Header2 3 2 12 7 2 2" xfId="38959"/>
    <cellStyle name="Header2 3 2 12 7 3" xfId="24718"/>
    <cellStyle name="Header2 3 2 12 7 4" xfId="33808"/>
    <cellStyle name="Header2 3 2 12 8" xfId="17446"/>
    <cellStyle name="Header2 3 2 12 8 2" xfId="29263"/>
    <cellStyle name="Header2 3 2 12 8 2 2" xfId="39262"/>
    <cellStyle name="Header2 3 2 12 8 3" xfId="25021"/>
    <cellStyle name="Header2 3 2 12 8 4" xfId="34111"/>
    <cellStyle name="Header2 3 2 12 9" xfId="18489"/>
    <cellStyle name="Header2 3 2 12 9 2" xfId="30306"/>
    <cellStyle name="Header2 3 2 12 9 2 2" xfId="40305"/>
    <cellStyle name="Header2 3 2 12 9 3" xfId="25964"/>
    <cellStyle name="Header2 3 2 12 9 4" xfId="35154"/>
    <cellStyle name="Header2 3 2 13" xfId="15619"/>
    <cellStyle name="Header2 3 2 13 2" xfId="19174"/>
    <cellStyle name="Header2 3 2 13 2 2" xfId="30991"/>
    <cellStyle name="Header2 3 2 13 2 2 2" xfId="40990"/>
    <cellStyle name="Header2 3 2 13 2 3" xfId="26649"/>
    <cellStyle name="Header2 3 2 13 2 4" xfId="35839"/>
    <cellStyle name="Header2 3 2 13 3" xfId="19780"/>
    <cellStyle name="Header2 3 2 13 3 2" xfId="31597"/>
    <cellStyle name="Header2 3 2 13 3 2 2" xfId="41596"/>
    <cellStyle name="Header2 3 2 13 3 3" xfId="27255"/>
    <cellStyle name="Header2 3 2 13 3 4" xfId="36445"/>
    <cellStyle name="Header2 3 2 13 4" xfId="17817"/>
    <cellStyle name="Header2 3 2 13 4 2" xfId="29634"/>
    <cellStyle name="Header2 3 2 13 4 2 2" xfId="39633"/>
    <cellStyle name="Header2 3 2 13 4 3" xfId="25392"/>
    <cellStyle name="Header2 3 2 13 4 4" xfId="34482"/>
    <cellStyle name="Header2 3 2 13 5" xfId="20589"/>
    <cellStyle name="Header2 3 2 13 5 2" xfId="32406"/>
    <cellStyle name="Header2 3 2 13 5 2 2" xfId="42405"/>
    <cellStyle name="Header2 3 2 13 5 3" xfId="37254"/>
    <cellStyle name="Header2 3 2 13 6" xfId="23497"/>
    <cellStyle name="Header2 3 2 13 6 2" xfId="21880"/>
    <cellStyle name="Header2 3 2 13 7" xfId="23044"/>
    <cellStyle name="Header2 3 2 13 7 2" xfId="22077"/>
    <cellStyle name="Header2 3 2 13 8" xfId="22388"/>
    <cellStyle name="Header2 3 2 14" xfId="16200"/>
    <cellStyle name="Header2 3 2 14 2" xfId="19467"/>
    <cellStyle name="Header2 3 2 14 2 2" xfId="31284"/>
    <cellStyle name="Header2 3 2 14 2 2 2" xfId="41283"/>
    <cellStyle name="Header2 3 2 14 2 3" xfId="26942"/>
    <cellStyle name="Header2 3 2 14 2 4" xfId="36132"/>
    <cellStyle name="Header2 3 2 14 3" xfId="20073"/>
    <cellStyle name="Header2 3 2 14 3 2" xfId="31890"/>
    <cellStyle name="Header2 3 2 14 3 2 2" xfId="41889"/>
    <cellStyle name="Header2 3 2 14 3 3" xfId="27548"/>
    <cellStyle name="Header2 3 2 14 3 4" xfId="36738"/>
    <cellStyle name="Header2 3 2 14 4" xfId="17898"/>
    <cellStyle name="Header2 3 2 14 4 2" xfId="29715"/>
    <cellStyle name="Header2 3 2 14 4 2 2" xfId="39714"/>
    <cellStyle name="Header2 3 2 14 4 3" xfId="25473"/>
    <cellStyle name="Header2 3 2 14 4 4" xfId="34563"/>
    <cellStyle name="Header2 3 2 14 5" xfId="20882"/>
    <cellStyle name="Header2 3 2 14 5 2" xfId="32699"/>
    <cellStyle name="Header2 3 2 14 5 2 2" xfId="42698"/>
    <cellStyle name="Header2 3 2 14 5 3" xfId="37547"/>
    <cellStyle name="Header2 3 2 14 6" xfId="28017"/>
    <cellStyle name="Header2 3 2 14 6 2" xfId="38016"/>
    <cellStyle name="Header2 3 2 14 7" xfId="21486"/>
    <cellStyle name="Header2 3 2 15" xfId="15917"/>
    <cellStyle name="Header2 3 2 15 2" xfId="27734"/>
    <cellStyle name="Header2 3 2 15 2 2" xfId="37733"/>
    <cellStyle name="Header2 3 2 15 3" xfId="23795"/>
    <cellStyle name="Header2 3 2 15 4" xfId="32885"/>
    <cellStyle name="Header2 3 2 16" xfId="16650"/>
    <cellStyle name="Header2 3 2 16 2" xfId="28467"/>
    <cellStyle name="Header2 3 2 16 2 2" xfId="38466"/>
    <cellStyle name="Header2 3 2 16 3" xfId="24225"/>
    <cellStyle name="Header2 3 2 16 4" xfId="33315"/>
    <cellStyle name="Header2 3 2 17" xfId="16943"/>
    <cellStyle name="Header2 3 2 17 2" xfId="28760"/>
    <cellStyle name="Header2 3 2 17 2 2" xfId="38759"/>
    <cellStyle name="Header2 3 2 17 3" xfId="24518"/>
    <cellStyle name="Header2 3 2 17 4" xfId="33608"/>
    <cellStyle name="Header2 3 2 18" xfId="17134"/>
    <cellStyle name="Header2 3 2 18 2" xfId="28951"/>
    <cellStyle name="Header2 3 2 18 2 2" xfId="38950"/>
    <cellStyle name="Header2 3 2 18 3" xfId="24709"/>
    <cellStyle name="Header2 3 2 18 4" xfId="33799"/>
    <cellStyle name="Header2 3 2 19" xfId="17437"/>
    <cellStyle name="Header2 3 2 19 2" xfId="29254"/>
    <cellStyle name="Header2 3 2 19 2 2" xfId="39253"/>
    <cellStyle name="Header2 3 2 19 3" xfId="25012"/>
    <cellStyle name="Header2 3 2 19 4" xfId="34102"/>
    <cellStyle name="Header2 3 2 2" xfId="7822"/>
    <cellStyle name="Header2 3 2 2 10" xfId="16933"/>
    <cellStyle name="Header2 3 2 2 10 2" xfId="28750"/>
    <cellStyle name="Header2 3 2 2 10 2 2" xfId="38749"/>
    <cellStyle name="Header2 3 2 2 10 3" xfId="24508"/>
    <cellStyle name="Header2 3 2 2 10 4" xfId="33598"/>
    <cellStyle name="Header2 3 2 2 11" xfId="17144"/>
    <cellStyle name="Header2 3 2 2 11 2" xfId="28961"/>
    <cellStyle name="Header2 3 2 2 11 2 2" xfId="38960"/>
    <cellStyle name="Header2 3 2 2 11 3" xfId="24719"/>
    <cellStyle name="Header2 3 2 2 11 4" xfId="33809"/>
    <cellStyle name="Header2 3 2 2 12" xfId="17447"/>
    <cellStyle name="Header2 3 2 2 12 2" xfId="29264"/>
    <cellStyle name="Header2 3 2 2 12 2 2" xfId="39263"/>
    <cellStyle name="Header2 3 2 2 12 3" xfId="25022"/>
    <cellStyle name="Header2 3 2 2 12 4" xfId="34112"/>
    <cellStyle name="Header2 3 2 2 13" xfId="18488"/>
    <cellStyle name="Header2 3 2 2 13 2" xfId="30305"/>
    <cellStyle name="Header2 3 2 2 13 2 2" xfId="40304"/>
    <cellStyle name="Header2 3 2 2 13 3" xfId="25963"/>
    <cellStyle name="Header2 3 2 2 13 4" xfId="35153"/>
    <cellStyle name="Header2 3 2 2 14" xfId="18781"/>
    <cellStyle name="Header2 3 2 2 14 2" xfId="30598"/>
    <cellStyle name="Header2 3 2 2 14 2 2" xfId="40597"/>
    <cellStyle name="Header2 3 2 2 14 3" xfId="26256"/>
    <cellStyle name="Header2 3 2 2 14 4" xfId="35446"/>
    <cellStyle name="Header2 3 2 2 15" xfId="20321"/>
    <cellStyle name="Header2 3 2 2 15 2" xfId="32138"/>
    <cellStyle name="Header2 3 2 2 15 2 2" xfId="42137"/>
    <cellStyle name="Header2 3 2 2 15 3" xfId="36986"/>
    <cellStyle name="Header2 3 2 2 16" xfId="23280"/>
    <cellStyle name="Header2 3 2 2 16 2" xfId="21968"/>
    <cellStyle name="Header2 3 2 2 17" xfId="22674"/>
    <cellStyle name="Header2 3 2 2 2" xfId="7823"/>
    <cellStyle name="Header2 3 2 2 2 10" xfId="17145"/>
    <cellStyle name="Header2 3 2 2 2 10 2" xfId="28962"/>
    <cellStyle name="Header2 3 2 2 2 10 2 2" xfId="38961"/>
    <cellStyle name="Header2 3 2 2 2 10 3" xfId="24720"/>
    <cellStyle name="Header2 3 2 2 2 10 4" xfId="33810"/>
    <cellStyle name="Header2 3 2 2 2 11" xfId="17448"/>
    <cellStyle name="Header2 3 2 2 2 11 2" xfId="29265"/>
    <cellStyle name="Header2 3 2 2 2 11 2 2" xfId="39264"/>
    <cellStyle name="Header2 3 2 2 2 11 3" xfId="25023"/>
    <cellStyle name="Header2 3 2 2 2 11 4" xfId="34113"/>
    <cellStyle name="Header2 3 2 2 2 12" xfId="18487"/>
    <cellStyle name="Header2 3 2 2 2 12 2" xfId="30304"/>
    <cellStyle name="Header2 3 2 2 2 12 2 2" xfId="40303"/>
    <cellStyle name="Header2 3 2 2 2 12 3" xfId="25962"/>
    <cellStyle name="Header2 3 2 2 2 12 4" xfId="35152"/>
    <cellStyle name="Header2 3 2 2 2 13" xfId="18854"/>
    <cellStyle name="Header2 3 2 2 2 13 2" xfId="30671"/>
    <cellStyle name="Header2 3 2 2 2 13 2 2" xfId="40670"/>
    <cellStyle name="Header2 3 2 2 2 13 3" xfId="26329"/>
    <cellStyle name="Header2 3 2 2 2 13 4" xfId="35519"/>
    <cellStyle name="Header2 3 2 2 2 14" xfId="20225"/>
    <cellStyle name="Header2 3 2 2 2 14 2" xfId="32042"/>
    <cellStyle name="Header2 3 2 2 2 14 2 2" xfId="42041"/>
    <cellStyle name="Header2 3 2 2 2 14 3" xfId="36890"/>
    <cellStyle name="Header2 3 2 2 2 15" xfId="23279"/>
    <cellStyle name="Header2 3 2 2 2 15 2" xfId="21174"/>
    <cellStyle name="Header2 3 2 2 2 16" xfId="22673"/>
    <cellStyle name="Header2 3 2 2 2 2" xfId="7824"/>
    <cellStyle name="Header2 3 2 2 2 2 10" xfId="17146"/>
    <cellStyle name="Header2 3 2 2 2 2 10 2" xfId="28963"/>
    <cellStyle name="Header2 3 2 2 2 2 10 2 2" xfId="38962"/>
    <cellStyle name="Header2 3 2 2 2 2 10 3" xfId="24721"/>
    <cellStyle name="Header2 3 2 2 2 2 10 4" xfId="33811"/>
    <cellStyle name="Header2 3 2 2 2 2 11" xfId="17449"/>
    <cellStyle name="Header2 3 2 2 2 2 11 2" xfId="29266"/>
    <cellStyle name="Header2 3 2 2 2 2 11 2 2" xfId="39265"/>
    <cellStyle name="Header2 3 2 2 2 2 11 3" xfId="25024"/>
    <cellStyle name="Header2 3 2 2 2 2 11 4" xfId="34114"/>
    <cellStyle name="Header2 3 2 2 2 2 12" xfId="18486"/>
    <cellStyle name="Header2 3 2 2 2 2 12 2" xfId="30303"/>
    <cellStyle name="Header2 3 2 2 2 2 12 2 2" xfId="40302"/>
    <cellStyle name="Header2 3 2 2 2 2 12 3" xfId="25961"/>
    <cellStyle name="Header2 3 2 2 2 2 12 4" xfId="35151"/>
    <cellStyle name="Header2 3 2 2 2 2 13" xfId="18780"/>
    <cellStyle name="Header2 3 2 2 2 2 13 2" xfId="30597"/>
    <cellStyle name="Header2 3 2 2 2 2 13 2 2" xfId="40596"/>
    <cellStyle name="Header2 3 2 2 2 2 13 3" xfId="26255"/>
    <cellStyle name="Header2 3 2 2 2 2 13 4" xfId="35445"/>
    <cellStyle name="Header2 3 2 2 2 2 14" xfId="20324"/>
    <cellStyle name="Header2 3 2 2 2 2 14 2" xfId="32141"/>
    <cellStyle name="Header2 3 2 2 2 2 14 2 2" xfId="42140"/>
    <cellStyle name="Header2 3 2 2 2 2 14 3" xfId="36989"/>
    <cellStyle name="Header2 3 2 2 2 2 15" xfId="23278"/>
    <cellStyle name="Header2 3 2 2 2 2 15 2" xfId="21175"/>
    <cellStyle name="Header2 3 2 2 2 2 16" xfId="22672"/>
    <cellStyle name="Header2 3 2 2 2 2 2" xfId="7825"/>
    <cellStyle name="Header2 3 2 2 2 2 2 10" xfId="18779"/>
    <cellStyle name="Header2 3 2 2 2 2 2 10 2" xfId="30596"/>
    <cellStyle name="Header2 3 2 2 2 2 2 10 2 2" xfId="40595"/>
    <cellStyle name="Header2 3 2 2 2 2 2 10 3" xfId="26254"/>
    <cellStyle name="Header2 3 2 2 2 2 2 10 4" xfId="35444"/>
    <cellStyle name="Header2 3 2 2 2 2 2 11" xfId="18238"/>
    <cellStyle name="Header2 3 2 2 2 2 2 11 2" xfId="30055"/>
    <cellStyle name="Header2 3 2 2 2 2 2 11 2 2" xfId="40054"/>
    <cellStyle name="Header2 3 2 2 2 2 2 11 3" xfId="34903"/>
    <cellStyle name="Header2 3 2 2 2 2 2 12" xfId="23277"/>
    <cellStyle name="Header2 3 2 2 2 2 2 12 2" xfId="21176"/>
    <cellStyle name="Header2 3 2 2 2 2 2 13" xfId="22671"/>
    <cellStyle name="Header2 3 2 2 2 2 2 2" xfId="15632"/>
    <cellStyle name="Header2 3 2 2 2 2 2 2 2" xfId="19161"/>
    <cellStyle name="Header2 3 2 2 2 2 2 2 2 2" xfId="30978"/>
    <cellStyle name="Header2 3 2 2 2 2 2 2 2 2 2" xfId="40977"/>
    <cellStyle name="Header2 3 2 2 2 2 2 2 2 3" xfId="26636"/>
    <cellStyle name="Header2 3 2 2 2 2 2 2 2 4" xfId="35826"/>
    <cellStyle name="Header2 3 2 2 2 2 2 2 3" xfId="19767"/>
    <cellStyle name="Header2 3 2 2 2 2 2 2 3 2" xfId="31584"/>
    <cellStyle name="Header2 3 2 2 2 2 2 2 3 2 2" xfId="41583"/>
    <cellStyle name="Header2 3 2 2 2 2 2 2 3 3" xfId="27242"/>
    <cellStyle name="Header2 3 2 2 2 2 2 2 3 4" xfId="36432"/>
    <cellStyle name="Header2 3 2 2 2 2 2 2 4" xfId="18893"/>
    <cellStyle name="Header2 3 2 2 2 2 2 2 4 2" xfId="30710"/>
    <cellStyle name="Header2 3 2 2 2 2 2 2 4 2 2" xfId="40709"/>
    <cellStyle name="Header2 3 2 2 2 2 2 2 4 3" xfId="26368"/>
    <cellStyle name="Header2 3 2 2 2 2 2 2 4 4" xfId="35558"/>
    <cellStyle name="Header2 3 2 2 2 2 2 2 5" xfId="20576"/>
    <cellStyle name="Header2 3 2 2 2 2 2 2 5 2" xfId="32393"/>
    <cellStyle name="Header2 3 2 2 2 2 2 2 5 2 2" xfId="42392"/>
    <cellStyle name="Header2 3 2 2 2 2 2 2 5 3" xfId="37241"/>
    <cellStyle name="Header2 3 2 2 2 2 2 2 6" xfId="23510"/>
    <cellStyle name="Header2 3 2 2 2 2 2 2 6 2" xfId="21872"/>
    <cellStyle name="Header2 3 2 2 2 2 2 2 7" xfId="23036"/>
    <cellStyle name="Header2 3 2 2 2 2 2 2 7 2" xfId="22082"/>
    <cellStyle name="Header2 3 2 2 2 2 2 2 8" xfId="21627"/>
    <cellStyle name="Header2 3 2 2 2 2 2 3" xfId="16213"/>
    <cellStyle name="Header2 3 2 2 2 2 2 3 2" xfId="19455"/>
    <cellStyle name="Header2 3 2 2 2 2 2 3 2 2" xfId="31272"/>
    <cellStyle name="Header2 3 2 2 2 2 2 3 2 2 2" xfId="41271"/>
    <cellStyle name="Header2 3 2 2 2 2 2 3 2 3" xfId="26930"/>
    <cellStyle name="Header2 3 2 2 2 2 2 3 2 4" xfId="36120"/>
    <cellStyle name="Header2 3 2 2 2 2 2 3 3" xfId="20061"/>
    <cellStyle name="Header2 3 2 2 2 2 2 3 3 2" xfId="31878"/>
    <cellStyle name="Header2 3 2 2 2 2 2 3 3 2 2" xfId="41877"/>
    <cellStyle name="Header2 3 2 2 2 2 2 3 3 3" xfId="27536"/>
    <cellStyle name="Header2 3 2 2 2 2 2 3 3 4" xfId="36726"/>
    <cellStyle name="Header2 3 2 2 2 2 2 3 4" xfId="17900"/>
    <cellStyle name="Header2 3 2 2 2 2 2 3 4 2" xfId="29717"/>
    <cellStyle name="Header2 3 2 2 2 2 2 3 4 2 2" xfId="39716"/>
    <cellStyle name="Header2 3 2 2 2 2 2 3 4 3" xfId="25475"/>
    <cellStyle name="Header2 3 2 2 2 2 2 3 4 4" xfId="34565"/>
    <cellStyle name="Header2 3 2 2 2 2 2 3 5" xfId="20870"/>
    <cellStyle name="Header2 3 2 2 2 2 2 3 5 2" xfId="32687"/>
    <cellStyle name="Header2 3 2 2 2 2 2 3 5 2 2" xfId="42686"/>
    <cellStyle name="Header2 3 2 2 2 2 2 3 5 3" xfId="37535"/>
    <cellStyle name="Header2 3 2 2 2 2 2 3 6" xfId="28030"/>
    <cellStyle name="Header2 3 2 2 2 2 2 3 6 2" xfId="38029"/>
    <cellStyle name="Header2 3 2 2 2 2 2 3 7" xfId="22240"/>
    <cellStyle name="Header2 3 2 2 2 2 2 4" xfId="15928"/>
    <cellStyle name="Header2 3 2 2 2 2 2 4 2" xfId="27745"/>
    <cellStyle name="Header2 3 2 2 2 2 2 4 2 2" xfId="37744"/>
    <cellStyle name="Header2 3 2 2 2 2 2 4 3" xfId="23806"/>
    <cellStyle name="Header2 3 2 2 2 2 2 4 4" xfId="32896"/>
    <cellStyle name="Header2 3 2 2 2 2 2 5" xfId="16637"/>
    <cellStyle name="Header2 3 2 2 2 2 2 5 2" xfId="28454"/>
    <cellStyle name="Header2 3 2 2 2 2 2 5 2 2" xfId="38453"/>
    <cellStyle name="Header2 3 2 2 2 2 2 5 3" xfId="24212"/>
    <cellStyle name="Header2 3 2 2 2 2 2 5 4" xfId="33302"/>
    <cellStyle name="Header2 3 2 2 2 2 2 6" xfId="16931"/>
    <cellStyle name="Header2 3 2 2 2 2 2 6 2" xfId="28748"/>
    <cellStyle name="Header2 3 2 2 2 2 2 6 2 2" xfId="38747"/>
    <cellStyle name="Header2 3 2 2 2 2 2 6 3" xfId="24506"/>
    <cellStyle name="Header2 3 2 2 2 2 2 6 4" xfId="33596"/>
    <cellStyle name="Header2 3 2 2 2 2 2 7" xfId="17147"/>
    <cellStyle name="Header2 3 2 2 2 2 2 7 2" xfId="28964"/>
    <cellStyle name="Header2 3 2 2 2 2 2 7 2 2" xfId="38963"/>
    <cellStyle name="Header2 3 2 2 2 2 2 7 3" xfId="24722"/>
    <cellStyle name="Header2 3 2 2 2 2 2 7 4" xfId="33812"/>
    <cellStyle name="Header2 3 2 2 2 2 2 8" xfId="17450"/>
    <cellStyle name="Header2 3 2 2 2 2 2 8 2" xfId="29267"/>
    <cellStyle name="Header2 3 2 2 2 2 2 8 2 2" xfId="39266"/>
    <cellStyle name="Header2 3 2 2 2 2 2 8 3" xfId="25025"/>
    <cellStyle name="Header2 3 2 2 2 2 2 8 4" xfId="34115"/>
    <cellStyle name="Header2 3 2 2 2 2 2 9" xfId="18485"/>
    <cellStyle name="Header2 3 2 2 2 2 2 9 2" xfId="30302"/>
    <cellStyle name="Header2 3 2 2 2 2 2 9 2 2" xfId="40301"/>
    <cellStyle name="Header2 3 2 2 2 2 2 9 3" xfId="25960"/>
    <cellStyle name="Header2 3 2 2 2 2 2 9 4" xfId="35150"/>
    <cellStyle name="Header2 3 2 2 2 2 3" xfId="7826"/>
    <cellStyle name="Header2 3 2 2 2 2 3 10" xfId="18778"/>
    <cellStyle name="Header2 3 2 2 2 2 3 10 2" xfId="30595"/>
    <cellStyle name="Header2 3 2 2 2 2 3 10 2 2" xfId="40594"/>
    <cellStyle name="Header2 3 2 2 2 2 3 10 3" xfId="26253"/>
    <cellStyle name="Header2 3 2 2 2 2 3 10 4" xfId="35443"/>
    <cellStyle name="Header2 3 2 2 2 2 3 11" xfId="20221"/>
    <cellStyle name="Header2 3 2 2 2 2 3 11 2" xfId="32038"/>
    <cellStyle name="Header2 3 2 2 2 2 3 11 2 2" xfId="42037"/>
    <cellStyle name="Header2 3 2 2 2 2 3 11 3" xfId="36886"/>
    <cellStyle name="Header2 3 2 2 2 2 3 12" xfId="23276"/>
    <cellStyle name="Header2 3 2 2 2 2 3 12 2" xfId="21177"/>
    <cellStyle name="Header2 3 2 2 2 2 3 13" xfId="22670"/>
    <cellStyle name="Header2 3 2 2 2 2 3 2" xfId="15633"/>
    <cellStyle name="Header2 3 2 2 2 2 3 2 2" xfId="19160"/>
    <cellStyle name="Header2 3 2 2 2 2 3 2 2 2" xfId="30977"/>
    <cellStyle name="Header2 3 2 2 2 2 3 2 2 2 2" xfId="40976"/>
    <cellStyle name="Header2 3 2 2 2 2 3 2 2 3" xfId="26635"/>
    <cellStyle name="Header2 3 2 2 2 2 3 2 2 4" xfId="35825"/>
    <cellStyle name="Header2 3 2 2 2 2 3 2 3" xfId="19766"/>
    <cellStyle name="Header2 3 2 2 2 2 3 2 3 2" xfId="31583"/>
    <cellStyle name="Header2 3 2 2 2 2 3 2 3 2 2" xfId="41582"/>
    <cellStyle name="Header2 3 2 2 2 2 3 2 3 3" xfId="27241"/>
    <cellStyle name="Header2 3 2 2 2 2 3 2 3 4" xfId="36431"/>
    <cellStyle name="Header2 3 2 2 2 2 3 2 4" xfId="17698"/>
    <cellStyle name="Header2 3 2 2 2 2 3 2 4 2" xfId="29515"/>
    <cellStyle name="Header2 3 2 2 2 2 3 2 4 2 2" xfId="39514"/>
    <cellStyle name="Header2 3 2 2 2 2 3 2 4 3" xfId="25273"/>
    <cellStyle name="Header2 3 2 2 2 2 3 2 4 4" xfId="34363"/>
    <cellStyle name="Header2 3 2 2 2 2 3 2 5" xfId="20575"/>
    <cellStyle name="Header2 3 2 2 2 2 3 2 5 2" xfId="32392"/>
    <cellStyle name="Header2 3 2 2 2 2 3 2 5 2 2" xfId="42391"/>
    <cellStyle name="Header2 3 2 2 2 2 3 2 5 3" xfId="37240"/>
    <cellStyle name="Header2 3 2 2 2 2 3 2 6" xfId="23511"/>
    <cellStyle name="Header2 3 2 2 2 2 3 2 6 2" xfId="21871"/>
    <cellStyle name="Header2 3 2 2 2 2 3 2 7" xfId="23035"/>
    <cellStyle name="Header2 3 2 2 2 2 3 2 7 2" xfId="21303"/>
    <cellStyle name="Header2 3 2 2 2 2 3 2 8" xfId="21628"/>
    <cellStyle name="Header2 3 2 2 2 2 3 3" xfId="16214"/>
    <cellStyle name="Header2 3 2 2 2 2 3 3 2" xfId="19454"/>
    <cellStyle name="Header2 3 2 2 2 2 3 3 2 2" xfId="31271"/>
    <cellStyle name="Header2 3 2 2 2 2 3 3 2 2 2" xfId="41270"/>
    <cellStyle name="Header2 3 2 2 2 2 3 3 2 3" xfId="26929"/>
    <cellStyle name="Header2 3 2 2 2 2 3 3 2 4" xfId="36119"/>
    <cellStyle name="Header2 3 2 2 2 2 3 3 3" xfId="20060"/>
    <cellStyle name="Header2 3 2 2 2 2 3 3 3 2" xfId="31877"/>
    <cellStyle name="Header2 3 2 2 2 2 3 3 3 2 2" xfId="41876"/>
    <cellStyle name="Header2 3 2 2 2 2 3 3 3 3" xfId="27535"/>
    <cellStyle name="Header2 3 2 2 2 2 3 3 3 4" xfId="36725"/>
    <cellStyle name="Header2 3 2 2 2 2 3 3 4" xfId="17901"/>
    <cellStyle name="Header2 3 2 2 2 2 3 3 4 2" xfId="29718"/>
    <cellStyle name="Header2 3 2 2 2 2 3 3 4 2 2" xfId="39717"/>
    <cellStyle name="Header2 3 2 2 2 2 3 3 4 3" xfId="25476"/>
    <cellStyle name="Header2 3 2 2 2 2 3 3 4 4" xfId="34566"/>
    <cellStyle name="Header2 3 2 2 2 2 3 3 5" xfId="20869"/>
    <cellStyle name="Header2 3 2 2 2 2 3 3 5 2" xfId="32686"/>
    <cellStyle name="Header2 3 2 2 2 2 3 3 5 2 2" xfId="42685"/>
    <cellStyle name="Header2 3 2 2 2 2 3 3 5 3" xfId="37534"/>
    <cellStyle name="Header2 3 2 2 2 2 3 3 6" xfId="28031"/>
    <cellStyle name="Header2 3 2 2 2 2 3 3 6 2" xfId="38030"/>
    <cellStyle name="Header2 3 2 2 2 2 3 3 7" xfId="21493"/>
    <cellStyle name="Header2 3 2 2 2 2 3 4" xfId="15929"/>
    <cellStyle name="Header2 3 2 2 2 2 3 4 2" xfId="27746"/>
    <cellStyle name="Header2 3 2 2 2 2 3 4 2 2" xfId="37745"/>
    <cellStyle name="Header2 3 2 2 2 2 3 4 3" xfId="23807"/>
    <cellStyle name="Header2 3 2 2 2 2 3 4 4" xfId="32897"/>
    <cellStyle name="Header2 3 2 2 2 2 3 5" xfId="16636"/>
    <cellStyle name="Header2 3 2 2 2 2 3 5 2" xfId="28453"/>
    <cellStyle name="Header2 3 2 2 2 2 3 5 2 2" xfId="38452"/>
    <cellStyle name="Header2 3 2 2 2 2 3 5 3" xfId="24211"/>
    <cellStyle name="Header2 3 2 2 2 2 3 5 4" xfId="33301"/>
    <cellStyle name="Header2 3 2 2 2 2 3 6" xfId="16930"/>
    <cellStyle name="Header2 3 2 2 2 2 3 6 2" xfId="28747"/>
    <cellStyle name="Header2 3 2 2 2 2 3 6 2 2" xfId="38746"/>
    <cellStyle name="Header2 3 2 2 2 2 3 6 3" xfId="24505"/>
    <cellStyle name="Header2 3 2 2 2 2 3 6 4" xfId="33595"/>
    <cellStyle name="Header2 3 2 2 2 2 3 7" xfId="17148"/>
    <cellStyle name="Header2 3 2 2 2 2 3 7 2" xfId="28965"/>
    <cellStyle name="Header2 3 2 2 2 2 3 7 2 2" xfId="38964"/>
    <cellStyle name="Header2 3 2 2 2 2 3 7 3" xfId="24723"/>
    <cellStyle name="Header2 3 2 2 2 2 3 7 4" xfId="33813"/>
    <cellStyle name="Header2 3 2 2 2 2 3 8" xfId="17451"/>
    <cellStyle name="Header2 3 2 2 2 2 3 8 2" xfId="29268"/>
    <cellStyle name="Header2 3 2 2 2 2 3 8 2 2" xfId="39267"/>
    <cellStyle name="Header2 3 2 2 2 2 3 8 3" xfId="25026"/>
    <cellStyle name="Header2 3 2 2 2 2 3 8 4" xfId="34116"/>
    <cellStyle name="Header2 3 2 2 2 2 3 9" xfId="18484"/>
    <cellStyle name="Header2 3 2 2 2 2 3 9 2" xfId="30301"/>
    <cellStyle name="Header2 3 2 2 2 2 3 9 2 2" xfId="40300"/>
    <cellStyle name="Header2 3 2 2 2 2 3 9 3" xfId="25959"/>
    <cellStyle name="Header2 3 2 2 2 2 3 9 4" xfId="35149"/>
    <cellStyle name="Header2 3 2 2 2 2 4" xfId="7827"/>
    <cellStyle name="Header2 3 2 2 2 2 4 10" xfId="18777"/>
    <cellStyle name="Header2 3 2 2 2 2 4 10 2" xfId="30594"/>
    <cellStyle name="Header2 3 2 2 2 2 4 10 2 2" xfId="40593"/>
    <cellStyle name="Header2 3 2 2 2 2 4 10 3" xfId="26252"/>
    <cellStyle name="Header2 3 2 2 2 2 4 10 4" xfId="35442"/>
    <cellStyle name="Header2 3 2 2 2 2 4 11" xfId="20320"/>
    <cellStyle name="Header2 3 2 2 2 2 4 11 2" xfId="32137"/>
    <cellStyle name="Header2 3 2 2 2 2 4 11 2 2" xfId="42136"/>
    <cellStyle name="Header2 3 2 2 2 2 4 11 3" xfId="36985"/>
    <cellStyle name="Header2 3 2 2 2 2 4 12" xfId="23275"/>
    <cellStyle name="Header2 3 2 2 2 2 4 12 2" xfId="21969"/>
    <cellStyle name="Header2 3 2 2 2 2 4 13" xfId="22669"/>
    <cellStyle name="Header2 3 2 2 2 2 4 2" xfId="15634"/>
    <cellStyle name="Header2 3 2 2 2 2 4 2 2" xfId="19159"/>
    <cellStyle name="Header2 3 2 2 2 2 4 2 2 2" xfId="30976"/>
    <cellStyle name="Header2 3 2 2 2 2 4 2 2 2 2" xfId="40975"/>
    <cellStyle name="Header2 3 2 2 2 2 4 2 2 3" xfId="26634"/>
    <cellStyle name="Header2 3 2 2 2 2 4 2 2 4" xfId="35824"/>
    <cellStyle name="Header2 3 2 2 2 2 4 2 3" xfId="19765"/>
    <cellStyle name="Header2 3 2 2 2 2 4 2 3 2" xfId="31582"/>
    <cellStyle name="Header2 3 2 2 2 2 4 2 3 2 2" xfId="41581"/>
    <cellStyle name="Header2 3 2 2 2 2 4 2 3 3" xfId="27240"/>
    <cellStyle name="Header2 3 2 2 2 2 4 2 3 4" xfId="36430"/>
    <cellStyle name="Header2 3 2 2 2 2 4 2 4" xfId="18894"/>
    <cellStyle name="Header2 3 2 2 2 2 4 2 4 2" xfId="30711"/>
    <cellStyle name="Header2 3 2 2 2 2 4 2 4 2 2" xfId="40710"/>
    <cellStyle name="Header2 3 2 2 2 2 4 2 4 3" xfId="26369"/>
    <cellStyle name="Header2 3 2 2 2 2 4 2 4 4" xfId="35559"/>
    <cellStyle name="Header2 3 2 2 2 2 4 2 5" xfId="20574"/>
    <cellStyle name="Header2 3 2 2 2 2 4 2 5 2" xfId="32391"/>
    <cellStyle name="Header2 3 2 2 2 2 4 2 5 2 2" xfId="42390"/>
    <cellStyle name="Header2 3 2 2 2 2 4 2 5 3" xfId="37239"/>
    <cellStyle name="Header2 3 2 2 2 2 4 2 6" xfId="23512"/>
    <cellStyle name="Header2 3 2 2 2 2 4 2 6 2" xfId="21870"/>
    <cellStyle name="Header2 3 2 2 2 2 4 2 7" xfId="23034"/>
    <cellStyle name="Header2 3 2 2 2 2 4 2 7 2" xfId="21304"/>
    <cellStyle name="Header2 3 2 2 2 2 4 2 8" xfId="22399"/>
    <cellStyle name="Header2 3 2 2 2 2 4 3" xfId="16215"/>
    <cellStyle name="Header2 3 2 2 2 2 4 3 2" xfId="19453"/>
    <cellStyle name="Header2 3 2 2 2 2 4 3 2 2" xfId="31270"/>
    <cellStyle name="Header2 3 2 2 2 2 4 3 2 2 2" xfId="41269"/>
    <cellStyle name="Header2 3 2 2 2 2 4 3 2 3" xfId="26928"/>
    <cellStyle name="Header2 3 2 2 2 2 4 3 2 4" xfId="36118"/>
    <cellStyle name="Header2 3 2 2 2 2 4 3 3" xfId="20059"/>
    <cellStyle name="Header2 3 2 2 2 2 4 3 3 2" xfId="31876"/>
    <cellStyle name="Header2 3 2 2 2 2 4 3 3 2 2" xfId="41875"/>
    <cellStyle name="Header2 3 2 2 2 2 4 3 3 3" xfId="27534"/>
    <cellStyle name="Header2 3 2 2 2 2 4 3 3 4" xfId="36724"/>
    <cellStyle name="Header2 3 2 2 2 2 4 3 4" xfId="18064"/>
    <cellStyle name="Header2 3 2 2 2 2 4 3 4 2" xfId="29881"/>
    <cellStyle name="Header2 3 2 2 2 2 4 3 4 2 2" xfId="39880"/>
    <cellStyle name="Header2 3 2 2 2 2 4 3 4 3" xfId="25639"/>
    <cellStyle name="Header2 3 2 2 2 2 4 3 4 4" xfId="34729"/>
    <cellStyle name="Header2 3 2 2 2 2 4 3 5" xfId="20868"/>
    <cellStyle name="Header2 3 2 2 2 2 4 3 5 2" xfId="32685"/>
    <cellStyle name="Header2 3 2 2 2 2 4 3 5 2 2" xfId="42684"/>
    <cellStyle name="Header2 3 2 2 2 2 4 3 5 3" xfId="37533"/>
    <cellStyle name="Header2 3 2 2 2 2 4 3 6" xfId="28032"/>
    <cellStyle name="Header2 3 2 2 2 2 4 3 6 2" xfId="38031"/>
    <cellStyle name="Header2 3 2 2 2 2 4 3 7" xfId="22241"/>
    <cellStyle name="Header2 3 2 2 2 2 4 4" xfId="15930"/>
    <cellStyle name="Header2 3 2 2 2 2 4 4 2" xfId="27747"/>
    <cellStyle name="Header2 3 2 2 2 2 4 4 2 2" xfId="37746"/>
    <cellStyle name="Header2 3 2 2 2 2 4 4 3" xfId="23808"/>
    <cellStyle name="Header2 3 2 2 2 2 4 4 4" xfId="32898"/>
    <cellStyle name="Header2 3 2 2 2 2 4 5" xfId="16635"/>
    <cellStyle name="Header2 3 2 2 2 2 4 5 2" xfId="28452"/>
    <cellStyle name="Header2 3 2 2 2 2 4 5 2 2" xfId="38451"/>
    <cellStyle name="Header2 3 2 2 2 2 4 5 3" xfId="24210"/>
    <cellStyle name="Header2 3 2 2 2 2 4 5 4" xfId="33300"/>
    <cellStyle name="Header2 3 2 2 2 2 4 6" xfId="16929"/>
    <cellStyle name="Header2 3 2 2 2 2 4 6 2" xfId="28746"/>
    <cellStyle name="Header2 3 2 2 2 2 4 6 2 2" xfId="38745"/>
    <cellStyle name="Header2 3 2 2 2 2 4 6 3" xfId="24504"/>
    <cellStyle name="Header2 3 2 2 2 2 4 6 4" xfId="33594"/>
    <cellStyle name="Header2 3 2 2 2 2 4 7" xfId="17149"/>
    <cellStyle name="Header2 3 2 2 2 2 4 7 2" xfId="28966"/>
    <cellStyle name="Header2 3 2 2 2 2 4 7 2 2" xfId="38965"/>
    <cellStyle name="Header2 3 2 2 2 2 4 7 3" xfId="24724"/>
    <cellStyle name="Header2 3 2 2 2 2 4 7 4" xfId="33814"/>
    <cellStyle name="Header2 3 2 2 2 2 4 8" xfId="17452"/>
    <cellStyle name="Header2 3 2 2 2 2 4 8 2" xfId="29269"/>
    <cellStyle name="Header2 3 2 2 2 2 4 8 2 2" xfId="39268"/>
    <cellStyle name="Header2 3 2 2 2 2 4 8 3" xfId="25027"/>
    <cellStyle name="Header2 3 2 2 2 2 4 8 4" xfId="34117"/>
    <cellStyle name="Header2 3 2 2 2 2 4 9" xfId="18483"/>
    <cellStyle name="Header2 3 2 2 2 2 4 9 2" xfId="30300"/>
    <cellStyle name="Header2 3 2 2 2 2 4 9 2 2" xfId="40299"/>
    <cellStyle name="Header2 3 2 2 2 2 4 9 3" xfId="25958"/>
    <cellStyle name="Header2 3 2 2 2 2 4 9 4" xfId="35148"/>
    <cellStyle name="Header2 3 2 2 2 2 5" xfId="15631"/>
    <cellStyle name="Header2 3 2 2 2 2 5 2" xfId="19162"/>
    <cellStyle name="Header2 3 2 2 2 2 5 2 2" xfId="30979"/>
    <cellStyle name="Header2 3 2 2 2 2 5 2 2 2" xfId="40978"/>
    <cellStyle name="Header2 3 2 2 2 2 5 2 3" xfId="26637"/>
    <cellStyle name="Header2 3 2 2 2 2 5 2 4" xfId="35827"/>
    <cellStyle name="Header2 3 2 2 2 2 5 3" xfId="19768"/>
    <cellStyle name="Header2 3 2 2 2 2 5 3 2" xfId="31585"/>
    <cellStyle name="Header2 3 2 2 2 2 5 3 2 2" xfId="41584"/>
    <cellStyle name="Header2 3 2 2 2 2 5 3 3" xfId="27243"/>
    <cellStyle name="Header2 3 2 2 2 2 5 3 4" xfId="36433"/>
    <cellStyle name="Header2 3 2 2 2 2 5 4" xfId="17697"/>
    <cellStyle name="Header2 3 2 2 2 2 5 4 2" xfId="29514"/>
    <cellStyle name="Header2 3 2 2 2 2 5 4 2 2" xfId="39513"/>
    <cellStyle name="Header2 3 2 2 2 2 5 4 3" xfId="25272"/>
    <cellStyle name="Header2 3 2 2 2 2 5 4 4" xfId="34362"/>
    <cellStyle name="Header2 3 2 2 2 2 5 5" xfId="20577"/>
    <cellStyle name="Header2 3 2 2 2 2 5 5 2" xfId="32394"/>
    <cellStyle name="Header2 3 2 2 2 2 5 5 2 2" xfId="42393"/>
    <cellStyle name="Header2 3 2 2 2 2 5 5 3" xfId="37242"/>
    <cellStyle name="Header2 3 2 2 2 2 5 6" xfId="23509"/>
    <cellStyle name="Header2 3 2 2 2 2 5 6 2" xfId="21040"/>
    <cellStyle name="Header2 3 2 2 2 2 5 7" xfId="22858"/>
    <cellStyle name="Header2 3 2 2 2 2 5 7 2" xfId="21376"/>
    <cellStyle name="Header2 3 2 2 2 2 5 8" xfId="21626"/>
    <cellStyle name="Header2 3 2 2 2 2 6" xfId="16212"/>
    <cellStyle name="Header2 3 2 2 2 2 6 2" xfId="19456"/>
    <cellStyle name="Header2 3 2 2 2 2 6 2 2" xfId="31273"/>
    <cellStyle name="Header2 3 2 2 2 2 6 2 2 2" xfId="41272"/>
    <cellStyle name="Header2 3 2 2 2 2 6 2 3" xfId="26931"/>
    <cellStyle name="Header2 3 2 2 2 2 6 2 4" xfId="36121"/>
    <cellStyle name="Header2 3 2 2 2 2 6 3" xfId="20062"/>
    <cellStyle name="Header2 3 2 2 2 2 6 3 2" xfId="31879"/>
    <cellStyle name="Header2 3 2 2 2 2 6 3 2 2" xfId="41878"/>
    <cellStyle name="Header2 3 2 2 2 2 6 3 3" xfId="27537"/>
    <cellStyle name="Header2 3 2 2 2 2 6 3 4" xfId="36727"/>
    <cellStyle name="Header2 3 2 2 2 2 6 4" xfId="17767"/>
    <cellStyle name="Header2 3 2 2 2 2 6 4 2" xfId="29584"/>
    <cellStyle name="Header2 3 2 2 2 2 6 4 2 2" xfId="39583"/>
    <cellStyle name="Header2 3 2 2 2 2 6 4 3" xfId="25342"/>
    <cellStyle name="Header2 3 2 2 2 2 6 4 4" xfId="34432"/>
    <cellStyle name="Header2 3 2 2 2 2 6 5" xfId="20871"/>
    <cellStyle name="Header2 3 2 2 2 2 6 5 2" xfId="32688"/>
    <cellStyle name="Header2 3 2 2 2 2 6 5 2 2" xfId="42687"/>
    <cellStyle name="Header2 3 2 2 2 2 6 5 3" xfId="37536"/>
    <cellStyle name="Header2 3 2 2 2 2 6 6" xfId="28029"/>
    <cellStyle name="Header2 3 2 2 2 2 6 6 2" xfId="38028"/>
    <cellStyle name="Header2 3 2 2 2 2 6 7" xfId="22239"/>
    <cellStyle name="Header2 3 2 2 2 2 7" xfId="15927"/>
    <cellStyle name="Header2 3 2 2 2 2 7 2" xfId="27744"/>
    <cellStyle name="Header2 3 2 2 2 2 7 2 2" xfId="37743"/>
    <cellStyle name="Header2 3 2 2 2 2 7 3" xfId="23805"/>
    <cellStyle name="Header2 3 2 2 2 2 7 4" xfId="32895"/>
    <cellStyle name="Header2 3 2 2 2 2 8" xfId="16638"/>
    <cellStyle name="Header2 3 2 2 2 2 8 2" xfId="28455"/>
    <cellStyle name="Header2 3 2 2 2 2 8 2 2" xfId="38454"/>
    <cellStyle name="Header2 3 2 2 2 2 8 3" xfId="24213"/>
    <cellStyle name="Header2 3 2 2 2 2 8 4" xfId="33303"/>
    <cellStyle name="Header2 3 2 2 2 2 9" xfId="16932"/>
    <cellStyle name="Header2 3 2 2 2 2 9 2" xfId="28749"/>
    <cellStyle name="Header2 3 2 2 2 2 9 2 2" xfId="38748"/>
    <cellStyle name="Header2 3 2 2 2 2 9 3" xfId="24507"/>
    <cellStyle name="Header2 3 2 2 2 2 9 4" xfId="33597"/>
    <cellStyle name="Header2 3 2 2 2 3" xfId="7828"/>
    <cellStyle name="Header2 3 2 2 2 3 10" xfId="17150"/>
    <cellStyle name="Header2 3 2 2 2 3 10 2" xfId="28967"/>
    <cellStyle name="Header2 3 2 2 2 3 10 2 2" xfId="38966"/>
    <cellStyle name="Header2 3 2 2 2 3 10 3" xfId="24725"/>
    <cellStyle name="Header2 3 2 2 2 3 10 4" xfId="33815"/>
    <cellStyle name="Header2 3 2 2 2 3 11" xfId="17453"/>
    <cellStyle name="Header2 3 2 2 2 3 11 2" xfId="29270"/>
    <cellStyle name="Header2 3 2 2 2 3 11 2 2" xfId="39269"/>
    <cellStyle name="Header2 3 2 2 2 3 11 3" xfId="25028"/>
    <cellStyle name="Header2 3 2 2 2 3 11 4" xfId="34118"/>
    <cellStyle name="Header2 3 2 2 2 3 12" xfId="18482"/>
    <cellStyle name="Header2 3 2 2 2 3 12 2" xfId="30299"/>
    <cellStyle name="Header2 3 2 2 2 3 12 2 2" xfId="40298"/>
    <cellStyle name="Header2 3 2 2 2 3 12 3" xfId="25957"/>
    <cellStyle name="Header2 3 2 2 2 3 12 4" xfId="35147"/>
    <cellStyle name="Header2 3 2 2 2 3 13" xfId="18776"/>
    <cellStyle name="Header2 3 2 2 2 3 13 2" xfId="30593"/>
    <cellStyle name="Header2 3 2 2 2 3 13 2 2" xfId="40592"/>
    <cellStyle name="Header2 3 2 2 2 3 13 3" xfId="26251"/>
    <cellStyle name="Header2 3 2 2 2 3 13 4" xfId="35441"/>
    <cellStyle name="Header2 3 2 2 2 3 14" xfId="20230"/>
    <cellStyle name="Header2 3 2 2 2 3 14 2" xfId="32047"/>
    <cellStyle name="Header2 3 2 2 2 3 14 2 2" xfId="42046"/>
    <cellStyle name="Header2 3 2 2 2 3 14 3" xfId="36895"/>
    <cellStyle name="Header2 3 2 2 2 3 15" xfId="23274"/>
    <cellStyle name="Header2 3 2 2 2 3 15 2" xfId="21178"/>
    <cellStyle name="Header2 3 2 2 2 3 16" xfId="22668"/>
    <cellStyle name="Header2 3 2 2 2 3 2" xfId="7829"/>
    <cellStyle name="Header2 3 2 2 2 3 2 10" xfId="18775"/>
    <cellStyle name="Header2 3 2 2 2 3 2 10 2" xfId="30592"/>
    <cellStyle name="Header2 3 2 2 2 3 2 10 2 2" xfId="40591"/>
    <cellStyle name="Header2 3 2 2 2 3 2 10 3" xfId="26250"/>
    <cellStyle name="Header2 3 2 2 2 3 2 10 4" xfId="35440"/>
    <cellStyle name="Header2 3 2 2 2 3 2 11" xfId="20328"/>
    <cellStyle name="Header2 3 2 2 2 3 2 11 2" xfId="32145"/>
    <cellStyle name="Header2 3 2 2 2 3 2 11 2 2" xfId="42144"/>
    <cellStyle name="Header2 3 2 2 2 3 2 11 3" xfId="36993"/>
    <cellStyle name="Header2 3 2 2 2 3 2 12" xfId="23273"/>
    <cellStyle name="Header2 3 2 2 2 3 2 12 2" xfId="21179"/>
    <cellStyle name="Header2 3 2 2 2 3 2 13" xfId="22667"/>
    <cellStyle name="Header2 3 2 2 2 3 2 2" xfId="15636"/>
    <cellStyle name="Header2 3 2 2 2 3 2 2 2" xfId="19157"/>
    <cellStyle name="Header2 3 2 2 2 3 2 2 2 2" xfId="30974"/>
    <cellStyle name="Header2 3 2 2 2 3 2 2 2 2 2" xfId="40973"/>
    <cellStyle name="Header2 3 2 2 2 3 2 2 2 3" xfId="26632"/>
    <cellStyle name="Header2 3 2 2 2 3 2 2 2 4" xfId="35822"/>
    <cellStyle name="Header2 3 2 2 2 3 2 2 3" xfId="19763"/>
    <cellStyle name="Header2 3 2 2 2 3 2 2 3 2" xfId="31580"/>
    <cellStyle name="Header2 3 2 2 2 3 2 2 3 2 2" xfId="41579"/>
    <cellStyle name="Header2 3 2 2 2 3 2 2 3 3" xfId="27238"/>
    <cellStyle name="Header2 3 2 2 2 3 2 2 3 4" xfId="36428"/>
    <cellStyle name="Header2 3 2 2 2 3 2 2 4" xfId="17973"/>
    <cellStyle name="Header2 3 2 2 2 3 2 2 4 2" xfId="29790"/>
    <cellStyle name="Header2 3 2 2 2 3 2 2 4 2 2" xfId="39789"/>
    <cellStyle name="Header2 3 2 2 2 3 2 2 4 3" xfId="25548"/>
    <cellStyle name="Header2 3 2 2 2 3 2 2 4 4" xfId="34638"/>
    <cellStyle name="Header2 3 2 2 2 3 2 2 5" xfId="20572"/>
    <cellStyle name="Header2 3 2 2 2 3 2 2 5 2" xfId="32389"/>
    <cellStyle name="Header2 3 2 2 2 3 2 2 5 2 2" xfId="42388"/>
    <cellStyle name="Header2 3 2 2 2 3 2 2 5 3" xfId="37237"/>
    <cellStyle name="Header2 3 2 2 2 3 2 2 6" xfId="23514"/>
    <cellStyle name="Header2 3 2 2 2 3 2 2 6 2" xfId="21868"/>
    <cellStyle name="Header2 3 2 2 2 3 2 2 7" xfId="23032"/>
    <cellStyle name="Header2 3 2 2 2 3 2 2 7 2" xfId="22083"/>
    <cellStyle name="Header2 3 2 2 2 3 2 2 8" xfId="22400"/>
    <cellStyle name="Header2 3 2 2 2 3 2 3" xfId="16217"/>
    <cellStyle name="Header2 3 2 2 2 3 2 3 2" xfId="19451"/>
    <cellStyle name="Header2 3 2 2 2 3 2 3 2 2" xfId="31268"/>
    <cellStyle name="Header2 3 2 2 2 3 2 3 2 2 2" xfId="41267"/>
    <cellStyle name="Header2 3 2 2 2 3 2 3 2 3" xfId="26926"/>
    <cellStyle name="Header2 3 2 2 2 3 2 3 2 4" xfId="36116"/>
    <cellStyle name="Header2 3 2 2 2 3 2 3 3" xfId="20057"/>
    <cellStyle name="Header2 3 2 2 2 3 2 3 3 2" xfId="31874"/>
    <cellStyle name="Header2 3 2 2 2 3 2 3 3 2 2" xfId="41873"/>
    <cellStyle name="Header2 3 2 2 2 3 2 3 3 3" xfId="27532"/>
    <cellStyle name="Header2 3 2 2 2 3 2 3 3 4" xfId="36722"/>
    <cellStyle name="Header2 3 2 2 2 3 2 3 4" xfId="17768"/>
    <cellStyle name="Header2 3 2 2 2 3 2 3 4 2" xfId="29585"/>
    <cellStyle name="Header2 3 2 2 2 3 2 3 4 2 2" xfId="39584"/>
    <cellStyle name="Header2 3 2 2 2 3 2 3 4 3" xfId="25343"/>
    <cellStyle name="Header2 3 2 2 2 3 2 3 4 4" xfId="34433"/>
    <cellStyle name="Header2 3 2 2 2 3 2 3 5" xfId="20866"/>
    <cellStyle name="Header2 3 2 2 2 3 2 3 5 2" xfId="32683"/>
    <cellStyle name="Header2 3 2 2 2 3 2 3 5 2 2" xfId="42682"/>
    <cellStyle name="Header2 3 2 2 2 3 2 3 5 3" xfId="37531"/>
    <cellStyle name="Header2 3 2 2 2 3 2 3 6" xfId="28034"/>
    <cellStyle name="Header2 3 2 2 2 3 2 3 6 2" xfId="38033"/>
    <cellStyle name="Header2 3 2 2 2 3 2 3 7" xfId="22243"/>
    <cellStyle name="Header2 3 2 2 2 3 2 4" xfId="15846"/>
    <cellStyle name="Header2 3 2 2 2 3 2 4 2" xfId="27663"/>
    <cellStyle name="Header2 3 2 2 2 3 2 4 2 2" xfId="37662"/>
    <cellStyle name="Header2 3 2 2 2 3 2 4 3" xfId="23724"/>
    <cellStyle name="Header2 3 2 2 2 3 2 4 4" xfId="32814"/>
    <cellStyle name="Header2 3 2 2 2 3 2 5" xfId="16633"/>
    <cellStyle name="Header2 3 2 2 2 3 2 5 2" xfId="28450"/>
    <cellStyle name="Header2 3 2 2 2 3 2 5 2 2" xfId="38449"/>
    <cellStyle name="Header2 3 2 2 2 3 2 5 3" xfId="24208"/>
    <cellStyle name="Header2 3 2 2 2 3 2 5 4" xfId="33298"/>
    <cellStyle name="Header2 3 2 2 2 3 2 6" xfId="16927"/>
    <cellStyle name="Header2 3 2 2 2 3 2 6 2" xfId="28744"/>
    <cellStyle name="Header2 3 2 2 2 3 2 6 2 2" xfId="38743"/>
    <cellStyle name="Header2 3 2 2 2 3 2 6 3" xfId="24502"/>
    <cellStyle name="Header2 3 2 2 2 3 2 6 4" xfId="33592"/>
    <cellStyle name="Header2 3 2 2 2 3 2 7" xfId="17151"/>
    <cellStyle name="Header2 3 2 2 2 3 2 7 2" xfId="28968"/>
    <cellStyle name="Header2 3 2 2 2 3 2 7 2 2" xfId="38967"/>
    <cellStyle name="Header2 3 2 2 2 3 2 7 3" xfId="24726"/>
    <cellStyle name="Header2 3 2 2 2 3 2 7 4" xfId="33816"/>
    <cellStyle name="Header2 3 2 2 2 3 2 8" xfId="17454"/>
    <cellStyle name="Header2 3 2 2 2 3 2 8 2" xfId="29271"/>
    <cellStyle name="Header2 3 2 2 2 3 2 8 2 2" xfId="39270"/>
    <cellStyle name="Header2 3 2 2 2 3 2 8 3" xfId="25029"/>
    <cellStyle name="Header2 3 2 2 2 3 2 8 4" xfId="34119"/>
    <cellStyle name="Header2 3 2 2 2 3 2 9" xfId="18481"/>
    <cellStyle name="Header2 3 2 2 2 3 2 9 2" xfId="30298"/>
    <cellStyle name="Header2 3 2 2 2 3 2 9 2 2" xfId="40297"/>
    <cellStyle name="Header2 3 2 2 2 3 2 9 3" xfId="25956"/>
    <cellStyle name="Header2 3 2 2 2 3 2 9 4" xfId="35146"/>
    <cellStyle name="Header2 3 2 2 2 3 3" xfId="7830"/>
    <cellStyle name="Header2 3 2 2 2 3 3 10" xfId="18774"/>
    <cellStyle name="Header2 3 2 2 2 3 3 10 2" xfId="30591"/>
    <cellStyle name="Header2 3 2 2 2 3 3 10 2 2" xfId="40590"/>
    <cellStyle name="Header2 3 2 2 2 3 3 10 3" xfId="26249"/>
    <cellStyle name="Header2 3 2 2 2 3 3 10 4" xfId="35439"/>
    <cellStyle name="Header2 3 2 2 2 3 3 11" xfId="18239"/>
    <cellStyle name="Header2 3 2 2 2 3 3 11 2" xfId="30056"/>
    <cellStyle name="Header2 3 2 2 2 3 3 11 2 2" xfId="40055"/>
    <cellStyle name="Header2 3 2 2 2 3 3 11 3" xfId="34904"/>
    <cellStyle name="Header2 3 2 2 2 3 3 12" xfId="23272"/>
    <cellStyle name="Header2 3 2 2 2 3 3 12 2" xfId="21180"/>
    <cellStyle name="Header2 3 2 2 2 3 3 13" xfId="22666"/>
    <cellStyle name="Header2 3 2 2 2 3 3 2" xfId="15637"/>
    <cellStyle name="Header2 3 2 2 2 3 3 2 2" xfId="19156"/>
    <cellStyle name="Header2 3 2 2 2 3 3 2 2 2" xfId="30973"/>
    <cellStyle name="Header2 3 2 2 2 3 3 2 2 2 2" xfId="40972"/>
    <cellStyle name="Header2 3 2 2 2 3 3 2 2 3" xfId="26631"/>
    <cellStyle name="Header2 3 2 2 2 3 3 2 2 4" xfId="35821"/>
    <cellStyle name="Header2 3 2 2 2 3 3 2 3" xfId="19762"/>
    <cellStyle name="Header2 3 2 2 2 3 3 2 3 2" xfId="31579"/>
    <cellStyle name="Header2 3 2 2 2 3 3 2 3 2 2" xfId="41578"/>
    <cellStyle name="Header2 3 2 2 2 3 3 2 3 3" xfId="27237"/>
    <cellStyle name="Header2 3 2 2 2 3 3 2 3 4" xfId="36427"/>
    <cellStyle name="Header2 3 2 2 2 3 3 2 4" xfId="18895"/>
    <cellStyle name="Header2 3 2 2 2 3 3 2 4 2" xfId="30712"/>
    <cellStyle name="Header2 3 2 2 2 3 3 2 4 2 2" xfId="40711"/>
    <cellStyle name="Header2 3 2 2 2 3 3 2 4 3" xfId="26370"/>
    <cellStyle name="Header2 3 2 2 2 3 3 2 4 4" xfId="35560"/>
    <cellStyle name="Header2 3 2 2 2 3 3 2 5" xfId="20571"/>
    <cellStyle name="Header2 3 2 2 2 3 3 2 5 2" xfId="32388"/>
    <cellStyle name="Header2 3 2 2 2 3 3 2 5 2 2" xfId="42387"/>
    <cellStyle name="Header2 3 2 2 2 3 3 2 5 3" xfId="37236"/>
    <cellStyle name="Header2 3 2 2 2 3 3 2 6" xfId="23515"/>
    <cellStyle name="Header2 3 2 2 2 3 3 2 6 2" xfId="21039"/>
    <cellStyle name="Header2 3 2 2 2 3 3 2 7" xfId="22857"/>
    <cellStyle name="Header2 3 2 2 2 3 3 2 7 2" xfId="21377"/>
    <cellStyle name="Header2 3 2 2 2 3 3 2 8" xfId="21630"/>
    <cellStyle name="Header2 3 2 2 2 3 3 3" xfId="16218"/>
    <cellStyle name="Header2 3 2 2 2 3 3 3 2" xfId="19450"/>
    <cellStyle name="Header2 3 2 2 2 3 3 3 2 2" xfId="31267"/>
    <cellStyle name="Header2 3 2 2 2 3 3 3 2 2 2" xfId="41266"/>
    <cellStyle name="Header2 3 2 2 2 3 3 3 2 3" xfId="26925"/>
    <cellStyle name="Header2 3 2 2 2 3 3 3 2 4" xfId="36115"/>
    <cellStyle name="Header2 3 2 2 2 3 3 3 3" xfId="20056"/>
    <cellStyle name="Header2 3 2 2 2 3 3 3 3 2" xfId="31873"/>
    <cellStyle name="Header2 3 2 2 2 3 3 3 3 2 2" xfId="41872"/>
    <cellStyle name="Header2 3 2 2 2 3 3 3 3 3" xfId="27531"/>
    <cellStyle name="Header2 3 2 2 2 3 3 3 3 4" xfId="36721"/>
    <cellStyle name="Header2 3 2 2 2 3 3 3 4" xfId="17651"/>
    <cellStyle name="Header2 3 2 2 2 3 3 3 4 2" xfId="29468"/>
    <cellStyle name="Header2 3 2 2 2 3 3 3 4 2 2" xfId="39467"/>
    <cellStyle name="Header2 3 2 2 2 3 3 3 4 3" xfId="25226"/>
    <cellStyle name="Header2 3 2 2 2 3 3 3 4 4" xfId="34316"/>
    <cellStyle name="Header2 3 2 2 2 3 3 3 5" xfId="20865"/>
    <cellStyle name="Header2 3 2 2 2 3 3 3 5 2" xfId="32682"/>
    <cellStyle name="Header2 3 2 2 2 3 3 3 5 2 2" xfId="42681"/>
    <cellStyle name="Header2 3 2 2 2 3 3 3 5 3" xfId="37530"/>
    <cellStyle name="Header2 3 2 2 2 3 3 3 6" xfId="28035"/>
    <cellStyle name="Header2 3 2 2 2 3 3 3 6 2" xfId="38034"/>
    <cellStyle name="Header2 3 2 2 2 3 3 3 7" xfId="22244"/>
    <cellStyle name="Header2 3 2 2 2 3 3 4" xfId="15932"/>
    <cellStyle name="Header2 3 2 2 2 3 3 4 2" xfId="27749"/>
    <cellStyle name="Header2 3 2 2 2 3 3 4 2 2" xfId="37748"/>
    <cellStyle name="Header2 3 2 2 2 3 3 4 3" xfId="23810"/>
    <cellStyle name="Header2 3 2 2 2 3 3 4 4" xfId="32900"/>
    <cellStyle name="Header2 3 2 2 2 3 3 5" xfId="16632"/>
    <cellStyle name="Header2 3 2 2 2 3 3 5 2" xfId="28449"/>
    <cellStyle name="Header2 3 2 2 2 3 3 5 2 2" xfId="38448"/>
    <cellStyle name="Header2 3 2 2 2 3 3 5 3" xfId="24207"/>
    <cellStyle name="Header2 3 2 2 2 3 3 5 4" xfId="33297"/>
    <cellStyle name="Header2 3 2 2 2 3 3 6" xfId="16926"/>
    <cellStyle name="Header2 3 2 2 2 3 3 6 2" xfId="28743"/>
    <cellStyle name="Header2 3 2 2 2 3 3 6 2 2" xfId="38742"/>
    <cellStyle name="Header2 3 2 2 2 3 3 6 3" xfId="24501"/>
    <cellStyle name="Header2 3 2 2 2 3 3 6 4" xfId="33591"/>
    <cellStyle name="Header2 3 2 2 2 3 3 7" xfId="17152"/>
    <cellStyle name="Header2 3 2 2 2 3 3 7 2" xfId="28969"/>
    <cellStyle name="Header2 3 2 2 2 3 3 7 2 2" xfId="38968"/>
    <cellStyle name="Header2 3 2 2 2 3 3 7 3" xfId="24727"/>
    <cellStyle name="Header2 3 2 2 2 3 3 7 4" xfId="33817"/>
    <cellStyle name="Header2 3 2 2 2 3 3 8" xfId="17455"/>
    <cellStyle name="Header2 3 2 2 2 3 3 8 2" xfId="29272"/>
    <cellStyle name="Header2 3 2 2 2 3 3 8 2 2" xfId="39271"/>
    <cellStyle name="Header2 3 2 2 2 3 3 8 3" xfId="25030"/>
    <cellStyle name="Header2 3 2 2 2 3 3 8 4" xfId="34120"/>
    <cellStyle name="Header2 3 2 2 2 3 3 9" xfId="18480"/>
    <cellStyle name="Header2 3 2 2 2 3 3 9 2" xfId="30297"/>
    <cellStyle name="Header2 3 2 2 2 3 3 9 2 2" xfId="40296"/>
    <cellStyle name="Header2 3 2 2 2 3 3 9 3" xfId="25955"/>
    <cellStyle name="Header2 3 2 2 2 3 3 9 4" xfId="35145"/>
    <cellStyle name="Header2 3 2 2 2 3 4" xfId="7831"/>
    <cellStyle name="Header2 3 2 2 2 3 4 10" xfId="18773"/>
    <cellStyle name="Header2 3 2 2 2 3 4 10 2" xfId="30590"/>
    <cellStyle name="Header2 3 2 2 2 3 4 10 2 2" xfId="40589"/>
    <cellStyle name="Header2 3 2 2 2 3 4 10 3" xfId="26248"/>
    <cellStyle name="Header2 3 2 2 2 3 4 10 4" xfId="35438"/>
    <cellStyle name="Header2 3 2 2 2 3 4 11" xfId="18240"/>
    <cellStyle name="Header2 3 2 2 2 3 4 11 2" xfId="30057"/>
    <cellStyle name="Header2 3 2 2 2 3 4 11 2 2" xfId="40056"/>
    <cellStyle name="Header2 3 2 2 2 3 4 11 3" xfId="34905"/>
    <cellStyle name="Header2 3 2 2 2 3 4 12" xfId="23271"/>
    <cellStyle name="Header2 3 2 2 2 3 4 12 2" xfId="21181"/>
    <cellStyle name="Header2 3 2 2 2 3 4 13" xfId="22665"/>
    <cellStyle name="Header2 3 2 2 2 3 4 2" xfId="15638"/>
    <cellStyle name="Header2 3 2 2 2 3 4 2 2" xfId="19155"/>
    <cellStyle name="Header2 3 2 2 2 3 4 2 2 2" xfId="30972"/>
    <cellStyle name="Header2 3 2 2 2 3 4 2 2 2 2" xfId="40971"/>
    <cellStyle name="Header2 3 2 2 2 3 4 2 2 3" xfId="26630"/>
    <cellStyle name="Header2 3 2 2 2 3 4 2 2 4" xfId="35820"/>
    <cellStyle name="Header2 3 2 2 2 3 4 2 3" xfId="19761"/>
    <cellStyle name="Header2 3 2 2 2 3 4 2 3 2" xfId="31578"/>
    <cellStyle name="Header2 3 2 2 2 3 4 2 3 2 2" xfId="41577"/>
    <cellStyle name="Header2 3 2 2 2 3 4 2 3 3" xfId="27236"/>
    <cellStyle name="Header2 3 2 2 2 3 4 2 3 4" xfId="36426"/>
    <cellStyle name="Header2 3 2 2 2 3 4 2 4" xfId="18896"/>
    <cellStyle name="Header2 3 2 2 2 3 4 2 4 2" xfId="30713"/>
    <cellStyle name="Header2 3 2 2 2 3 4 2 4 2 2" xfId="40712"/>
    <cellStyle name="Header2 3 2 2 2 3 4 2 4 3" xfId="26371"/>
    <cellStyle name="Header2 3 2 2 2 3 4 2 4 4" xfId="35561"/>
    <cellStyle name="Header2 3 2 2 2 3 4 2 5" xfId="20570"/>
    <cellStyle name="Header2 3 2 2 2 3 4 2 5 2" xfId="32387"/>
    <cellStyle name="Header2 3 2 2 2 3 4 2 5 2 2" xfId="42386"/>
    <cellStyle name="Header2 3 2 2 2 3 4 2 5 3" xfId="37235"/>
    <cellStyle name="Header2 3 2 2 2 3 4 2 6" xfId="23516"/>
    <cellStyle name="Header2 3 2 2 2 3 4 2 6 2" xfId="21867"/>
    <cellStyle name="Header2 3 2 2 2 3 4 2 7" xfId="23031"/>
    <cellStyle name="Header2 3 2 2 2 3 4 2 7 2" xfId="21306"/>
    <cellStyle name="Header2 3 2 2 2 3 4 2 8" xfId="22401"/>
    <cellStyle name="Header2 3 2 2 2 3 4 3" xfId="16219"/>
    <cellStyle name="Header2 3 2 2 2 3 4 3 2" xfId="19449"/>
    <cellStyle name="Header2 3 2 2 2 3 4 3 2 2" xfId="31266"/>
    <cellStyle name="Header2 3 2 2 2 3 4 3 2 2 2" xfId="41265"/>
    <cellStyle name="Header2 3 2 2 2 3 4 3 2 3" xfId="26924"/>
    <cellStyle name="Header2 3 2 2 2 3 4 3 2 4" xfId="36114"/>
    <cellStyle name="Header2 3 2 2 2 3 4 3 3" xfId="20055"/>
    <cellStyle name="Header2 3 2 2 2 3 4 3 3 2" xfId="31872"/>
    <cellStyle name="Header2 3 2 2 2 3 4 3 3 2 2" xfId="41871"/>
    <cellStyle name="Header2 3 2 2 2 3 4 3 3 3" xfId="27530"/>
    <cellStyle name="Header2 3 2 2 2 3 4 3 3 4" xfId="36720"/>
    <cellStyle name="Header2 3 2 2 2 3 4 3 4" xfId="17652"/>
    <cellStyle name="Header2 3 2 2 2 3 4 3 4 2" xfId="29469"/>
    <cellStyle name="Header2 3 2 2 2 3 4 3 4 2 2" xfId="39468"/>
    <cellStyle name="Header2 3 2 2 2 3 4 3 4 3" xfId="25227"/>
    <cellStyle name="Header2 3 2 2 2 3 4 3 4 4" xfId="34317"/>
    <cellStyle name="Header2 3 2 2 2 3 4 3 5" xfId="20864"/>
    <cellStyle name="Header2 3 2 2 2 3 4 3 5 2" xfId="32681"/>
    <cellStyle name="Header2 3 2 2 2 3 4 3 5 2 2" xfId="42680"/>
    <cellStyle name="Header2 3 2 2 2 3 4 3 5 3" xfId="37529"/>
    <cellStyle name="Header2 3 2 2 2 3 4 3 6" xfId="28036"/>
    <cellStyle name="Header2 3 2 2 2 3 4 3 6 2" xfId="38035"/>
    <cellStyle name="Header2 3 2 2 2 3 4 3 7" xfId="22245"/>
    <cellStyle name="Header2 3 2 2 2 3 4 4" xfId="15933"/>
    <cellStyle name="Header2 3 2 2 2 3 4 4 2" xfId="27750"/>
    <cellStyle name="Header2 3 2 2 2 3 4 4 2 2" xfId="37749"/>
    <cellStyle name="Header2 3 2 2 2 3 4 4 3" xfId="23811"/>
    <cellStyle name="Header2 3 2 2 2 3 4 4 4" xfId="32901"/>
    <cellStyle name="Header2 3 2 2 2 3 4 5" xfId="16631"/>
    <cellStyle name="Header2 3 2 2 2 3 4 5 2" xfId="28448"/>
    <cellStyle name="Header2 3 2 2 2 3 4 5 2 2" xfId="38447"/>
    <cellStyle name="Header2 3 2 2 2 3 4 5 3" xfId="24206"/>
    <cellStyle name="Header2 3 2 2 2 3 4 5 4" xfId="33296"/>
    <cellStyle name="Header2 3 2 2 2 3 4 6" xfId="16925"/>
    <cellStyle name="Header2 3 2 2 2 3 4 6 2" xfId="28742"/>
    <cellStyle name="Header2 3 2 2 2 3 4 6 2 2" xfId="38741"/>
    <cellStyle name="Header2 3 2 2 2 3 4 6 3" xfId="24500"/>
    <cellStyle name="Header2 3 2 2 2 3 4 6 4" xfId="33590"/>
    <cellStyle name="Header2 3 2 2 2 3 4 7" xfId="17153"/>
    <cellStyle name="Header2 3 2 2 2 3 4 7 2" xfId="28970"/>
    <cellStyle name="Header2 3 2 2 2 3 4 7 2 2" xfId="38969"/>
    <cellStyle name="Header2 3 2 2 2 3 4 7 3" xfId="24728"/>
    <cellStyle name="Header2 3 2 2 2 3 4 7 4" xfId="33818"/>
    <cellStyle name="Header2 3 2 2 2 3 4 8" xfId="17456"/>
    <cellStyle name="Header2 3 2 2 2 3 4 8 2" xfId="29273"/>
    <cellStyle name="Header2 3 2 2 2 3 4 8 2 2" xfId="39272"/>
    <cellStyle name="Header2 3 2 2 2 3 4 8 3" xfId="25031"/>
    <cellStyle name="Header2 3 2 2 2 3 4 8 4" xfId="34121"/>
    <cellStyle name="Header2 3 2 2 2 3 4 9" xfId="18479"/>
    <cellStyle name="Header2 3 2 2 2 3 4 9 2" xfId="30296"/>
    <cellStyle name="Header2 3 2 2 2 3 4 9 2 2" xfId="40295"/>
    <cellStyle name="Header2 3 2 2 2 3 4 9 3" xfId="25954"/>
    <cellStyle name="Header2 3 2 2 2 3 4 9 4" xfId="35144"/>
    <cellStyle name="Header2 3 2 2 2 3 5" xfId="15635"/>
    <cellStyle name="Header2 3 2 2 2 3 5 2" xfId="19158"/>
    <cellStyle name="Header2 3 2 2 2 3 5 2 2" xfId="30975"/>
    <cellStyle name="Header2 3 2 2 2 3 5 2 2 2" xfId="40974"/>
    <cellStyle name="Header2 3 2 2 2 3 5 2 3" xfId="26633"/>
    <cellStyle name="Header2 3 2 2 2 3 5 2 4" xfId="35823"/>
    <cellStyle name="Header2 3 2 2 2 3 5 3" xfId="19764"/>
    <cellStyle name="Header2 3 2 2 2 3 5 3 2" xfId="31581"/>
    <cellStyle name="Header2 3 2 2 2 3 5 3 2 2" xfId="41580"/>
    <cellStyle name="Header2 3 2 2 2 3 5 3 3" xfId="27239"/>
    <cellStyle name="Header2 3 2 2 2 3 5 3 4" xfId="36429"/>
    <cellStyle name="Header2 3 2 2 2 3 5 4" xfId="17818"/>
    <cellStyle name="Header2 3 2 2 2 3 5 4 2" xfId="29635"/>
    <cellStyle name="Header2 3 2 2 2 3 5 4 2 2" xfId="39634"/>
    <cellStyle name="Header2 3 2 2 2 3 5 4 3" xfId="25393"/>
    <cellStyle name="Header2 3 2 2 2 3 5 4 4" xfId="34483"/>
    <cellStyle name="Header2 3 2 2 2 3 5 5" xfId="20573"/>
    <cellStyle name="Header2 3 2 2 2 3 5 5 2" xfId="32390"/>
    <cellStyle name="Header2 3 2 2 2 3 5 5 2 2" xfId="42389"/>
    <cellStyle name="Header2 3 2 2 2 3 5 5 3" xfId="37238"/>
    <cellStyle name="Header2 3 2 2 2 3 5 6" xfId="23513"/>
    <cellStyle name="Header2 3 2 2 2 3 5 6 2" xfId="21869"/>
    <cellStyle name="Header2 3 2 2 2 3 5 7" xfId="23033"/>
    <cellStyle name="Header2 3 2 2 2 3 5 7 2" xfId="21305"/>
    <cellStyle name="Header2 3 2 2 2 3 5 8" xfId="21629"/>
    <cellStyle name="Header2 3 2 2 2 3 6" xfId="16216"/>
    <cellStyle name="Header2 3 2 2 2 3 6 2" xfId="19452"/>
    <cellStyle name="Header2 3 2 2 2 3 6 2 2" xfId="31269"/>
    <cellStyle name="Header2 3 2 2 2 3 6 2 2 2" xfId="41268"/>
    <cellStyle name="Header2 3 2 2 2 3 6 2 3" xfId="26927"/>
    <cellStyle name="Header2 3 2 2 2 3 6 2 4" xfId="36117"/>
    <cellStyle name="Header2 3 2 2 2 3 6 3" xfId="20058"/>
    <cellStyle name="Header2 3 2 2 2 3 6 3 2" xfId="31875"/>
    <cellStyle name="Header2 3 2 2 2 3 6 3 2 2" xfId="41874"/>
    <cellStyle name="Header2 3 2 2 2 3 6 3 3" xfId="27533"/>
    <cellStyle name="Header2 3 2 2 2 3 6 3 4" xfId="36723"/>
    <cellStyle name="Header2 3 2 2 2 3 6 4" xfId="17902"/>
    <cellStyle name="Header2 3 2 2 2 3 6 4 2" xfId="29719"/>
    <cellStyle name="Header2 3 2 2 2 3 6 4 2 2" xfId="39718"/>
    <cellStyle name="Header2 3 2 2 2 3 6 4 3" xfId="25477"/>
    <cellStyle name="Header2 3 2 2 2 3 6 4 4" xfId="34567"/>
    <cellStyle name="Header2 3 2 2 2 3 6 5" xfId="20867"/>
    <cellStyle name="Header2 3 2 2 2 3 6 5 2" xfId="32684"/>
    <cellStyle name="Header2 3 2 2 2 3 6 5 2 2" xfId="42683"/>
    <cellStyle name="Header2 3 2 2 2 3 6 5 3" xfId="37532"/>
    <cellStyle name="Header2 3 2 2 2 3 6 6" xfId="28033"/>
    <cellStyle name="Header2 3 2 2 2 3 6 6 2" xfId="38032"/>
    <cellStyle name="Header2 3 2 2 2 3 6 7" xfId="22242"/>
    <cellStyle name="Header2 3 2 2 2 3 7" xfId="15931"/>
    <cellStyle name="Header2 3 2 2 2 3 7 2" xfId="27748"/>
    <cellStyle name="Header2 3 2 2 2 3 7 2 2" xfId="37747"/>
    <cellStyle name="Header2 3 2 2 2 3 7 3" xfId="23809"/>
    <cellStyle name="Header2 3 2 2 2 3 7 4" xfId="32899"/>
    <cellStyle name="Header2 3 2 2 2 3 8" xfId="16634"/>
    <cellStyle name="Header2 3 2 2 2 3 8 2" xfId="28451"/>
    <cellStyle name="Header2 3 2 2 2 3 8 2 2" xfId="38450"/>
    <cellStyle name="Header2 3 2 2 2 3 8 3" xfId="24209"/>
    <cellStyle name="Header2 3 2 2 2 3 8 4" xfId="33299"/>
    <cellStyle name="Header2 3 2 2 2 3 9" xfId="16928"/>
    <cellStyle name="Header2 3 2 2 2 3 9 2" xfId="28745"/>
    <cellStyle name="Header2 3 2 2 2 3 9 2 2" xfId="38744"/>
    <cellStyle name="Header2 3 2 2 2 3 9 3" xfId="24503"/>
    <cellStyle name="Header2 3 2 2 2 3 9 4" xfId="33593"/>
    <cellStyle name="Header2 3 2 2 2 4" xfId="7832"/>
    <cellStyle name="Header2 3 2 2 2 4 10" xfId="18772"/>
    <cellStyle name="Header2 3 2 2 2 4 10 2" xfId="30589"/>
    <cellStyle name="Header2 3 2 2 2 4 10 2 2" xfId="40588"/>
    <cellStyle name="Header2 3 2 2 2 4 10 3" xfId="26247"/>
    <cellStyle name="Header2 3 2 2 2 4 10 4" xfId="35437"/>
    <cellStyle name="Header2 3 2 2 2 4 11" xfId="18241"/>
    <cellStyle name="Header2 3 2 2 2 4 11 2" xfId="30058"/>
    <cellStyle name="Header2 3 2 2 2 4 11 2 2" xfId="40057"/>
    <cellStyle name="Header2 3 2 2 2 4 11 3" xfId="34906"/>
    <cellStyle name="Header2 3 2 2 2 4 12" xfId="23270"/>
    <cellStyle name="Header2 3 2 2 2 4 12 2" xfId="21182"/>
    <cellStyle name="Header2 3 2 2 2 4 13" xfId="22664"/>
    <cellStyle name="Header2 3 2 2 2 4 2" xfId="15639"/>
    <cellStyle name="Header2 3 2 2 2 4 2 2" xfId="19154"/>
    <cellStyle name="Header2 3 2 2 2 4 2 2 2" xfId="30971"/>
    <cellStyle name="Header2 3 2 2 2 4 2 2 2 2" xfId="40970"/>
    <cellStyle name="Header2 3 2 2 2 4 2 2 3" xfId="26629"/>
    <cellStyle name="Header2 3 2 2 2 4 2 2 4" xfId="35819"/>
    <cellStyle name="Header2 3 2 2 2 4 2 3" xfId="19760"/>
    <cellStyle name="Header2 3 2 2 2 4 2 3 2" xfId="31577"/>
    <cellStyle name="Header2 3 2 2 2 4 2 3 2 2" xfId="41576"/>
    <cellStyle name="Header2 3 2 2 2 4 2 3 3" xfId="27235"/>
    <cellStyle name="Header2 3 2 2 2 4 2 3 4" xfId="36425"/>
    <cellStyle name="Header2 3 2 2 2 4 2 4" xfId="18849"/>
    <cellStyle name="Header2 3 2 2 2 4 2 4 2" xfId="30666"/>
    <cellStyle name="Header2 3 2 2 2 4 2 4 2 2" xfId="40665"/>
    <cellStyle name="Header2 3 2 2 2 4 2 4 3" xfId="26324"/>
    <cellStyle name="Header2 3 2 2 2 4 2 4 4" xfId="35514"/>
    <cellStyle name="Header2 3 2 2 2 4 2 5" xfId="20569"/>
    <cellStyle name="Header2 3 2 2 2 4 2 5 2" xfId="32386"/>
    <cellStyle name="Header2 3 2 2 2 4 2 5 2 2" xfId="42385"/>
    <cellStyle name="Header2 3 2 2 2 4 2 5 3" xfId="37234"/>
    <cellStyle name="Header2 3 2 2 2 4 2 6" xfId="23517"/>
    <cellStyle name="Header2 3 2 2 2 4 2 6 2" xfId="21866"/>
    <cellStyle name="Header2 3 2 2 2 4 2 7" xfId="23030"/>
    <cellStyle name="Header2 3 2 2 2 4 2 7 2" xfId="22084"/>
    <cellStyle name="Header2 3 2 2 2 4 2 8" xfId="22402"/>
    <cellStyle name="Header2 3 2 2 2 4 3" xfId="16220"/>
    <cellStyle name="Header2 3 2 2 2 4 3 2" xfId="19448"/>
    <cellStyle name="Header2 3 2 2 2 4 3 2 2" xfId="31265"/>
    <cellStyle name="Header2 3 2 2 2 4 3 2 2 2" xfId="41264"/>
    <cellStyle name="Header2 3 2 2 2 4 3 2 3" xfId="26923"/>
    <cellStyle name="Header2 3 2 2 2 4 3 2 4" xfId="36113"/>
    <cellStyle name="Header2 3 2 2 2 4 3 3" xfId="20054"/>
    <cellStyle name="Header2 3 2 2 2 4 3 3 2" xfId="31871"/>
    <cellStyle name="Header2 3 2 2 2 4 3 3 2 2" xfId="41870"/>
    <cellStyle name="Header2 3 2 2 2 4 3 3 3" xfId="27529"/>
    <cellStyle name="Header2 3 2 2 2 4 3 3 4" xfId="36719"/>
    <cellStyle name="Header2 3 2 2 2 4 3 4" xfId="17903"/>
    <cellStyle name="Header2 3 2 2 2 4 3 4 2" xfId="29720"/>
    <cellStyle name="Header2 3 2 2 2 4 3 4 2 2" xfId="39719"/>
    <cellStyle name="Header2 3 2 2 2 4 3 4 3" xfId="25478"/>
    <cellStyle name="Header2 3 2 2 2 4 3 4 4" xfId="34568"/>
    <cellStyle name="Header2 3 2 2 2 4 3 5" xfId="20863"/>
    <cellStyle name="Header2 3 2 2 2 4 3 5 2" xfId="32680"/>
    <cellStyle name="Header2 3 2 2 2 4 3 5 2 2" xfId="42679"/>
    <cellStyle name="Header2 3 2 2 2 4 3 5 3" xfId="37528"/>
    <cellStyle name="Header2 3 2 2 2 4 3 6" xfId="28037"/>
    <cellStyle name="Header2 3 2 2 2 4 3 6 2" xfId="38036"/>
    <cellStyle name="Header2 3 2 2 2 4 3 7" xfId="21494"/>
    <cellStyle name="Header2 3 2 2 2 4 4" xfId="15934"/>
    <cellStyle name="Header2 3 2 2 2 4 4 2" xfId="27751"/>
    <cellStyle name="Header2 3 2 2 2 4 4 2 2" xfId="37750"/>
    <cellStyle name="Header2 3 2 2 2 4 4 3" xfId="23812"/>
    <cellStyle name="Header2 3 2 2 2 4 4 4" xfId="32902"/>
    <cellStyle name="Header2 3 2 2 2 4 5" xfId="16630"/>
    <cellStyle name="Header2 3 2 2 2 4 5 2" xfId="28447"/>
    <cellStyle name="Header2 3 2 2 2 4 5 2 2" xfId="38446"/>
    <cellStyle name="Header2 3 2 2 2 4 5 3" xfId="24205"/>
    <cellStyle name="Header2 3 2 2 2 4 5 4" xfId="33295"/>
    <cellStyle name="Header2 3 2 2 2 4 6" xfId="16924"/>
    <cellStyle name="Header2 3 2 2 2 4 6 2" xfId="28741"/>
    <cellStyle name="Header2 3 2 2 2 4 6 2 2" xfId="38740"/>
    <cellStyle name="Header2 3 2 2 2 4 6 3" xfId="24499"/>
    <cellStyle name="Header2 3 2 2 2 4 6 4" xfId="33589"/>
    <cellStyle name="Header2 3 2 2 2 4 7" xfId="17154"/>
    <cellStyle name="Header2 3 2 2 2 4 7 2" xfId="28971"/>
    <cellStyle name="Header2 3 2 2 2 4 7 2 2" xfId="38970"/>
    <cellStyle name="Header2 3 2 2 2 4 7 3" xfId="24729"/>
    <cellStyle name="Header2 3 2 2 2 4 7 4" xfId="33819"/>
    <cellStyle name="Header2 3 2 2 2 4 8" xfId="17457"/>
    <cellStyle name="Header2 3 2 2 2 4 8 2" xfId="29274"/>
    <cellStyle name="Header2 3 2 2 2 4 8 2 2" xfId="39273"/>
    <cellStyle name="Header2 3 2 2 2 4 8 3" xfId="25032"/>
    <cellStyle name="Header2 3 2 2 2 4 8 4" xfId="34122"/>
    <cellStyle name="Header2 3 2 2 2 4 9" xfId="18478"/>
    <cellStyle name="Header2 3 2 2 2 4 9 2" xfId="30295"/>
    <cellStyle name="Header2 3 2 2 2 4 9 2 2" xfId="40294"/>
    <cellStyle name="Header2 3 2 2 2 4 9 3" xfId="25953"/>
    <cellStyle name="Header2 3 2 2 2 4 9 4" xfId="35143"/>
    <cellStyle name="Header2 3 2 2 2 5" xfId="15630"/>
    <cellStyle name="Header2 3 2 2 2 5 2" xfId="19163"/>
    <cellStyle name="Header2 3 2 2 2 5 2 2" xfId="30980"/>
    <cellStyle name="Header2 3 2 2 2 5 2 2 2" xfId="40979"/>
    <cellStyle name="Header2 3 2 2 2 5 2 3" xfId="26638"/>
    <cellStyle name="Header2 3 2 2 2 5 2 4" xfId="35828"/>
    <cellStyle name="Header2 3 2 2 2 5 3" xfId="19769"/>
    <cellStyle name="Header2 3 2 2 2 5 3 2" xfId="31586"/>
    <cellStyle name="Header2 3 2 2 2 5 3 2 2" xfId="41585"/>
    <cellStyle name="Header2 3 2 2 2 5 3 3" xfId="27244"/>
    <cellStyle name="Header2 3 2 2 2 5 3 4" xfId="36434"/>
    <cellStyle name="Header2 3 2 2 2 5 4" xfId="18892"/>
    <cellStyle name="Header2 3 2 2 2 5 4 2" xfId="30709"/>
    <cellStyle name="Header2 3 2 2 2 5 4 2 2" xfId="40708"/>
    <cellStyle name="Header2 3 2 2 2 5 4 3" xfId="26367"/>
    <cellStyle name="Header2 3 2 2 2 5 4 4" xfId="35557"/>
    <cellStyle name="Header2 3 2 2 2 5 5" xfId="20578"/>
    <cellStyle name="Header2 3 2 2 2 5 5 2" xfId="32395"/>
    <cellStyle name="Header2 3 2 2 2 5 5 2 2" xfId="42394"/>
    <cellStyle name="Header2 3 2 2 2 5 5 3" xfId="37243"/>
    <cellStyle name="Header2 3 2 2 2 5 6" xfId="23508"/>
    <cellStyle name="Header2 3 2 2 2 5 6 2" xfId="21041"/>
    <cellStyle name="Header2 3 2 2 2 5 7" xfId="22859"/>
    <cellStyle name="Header2 3 2 2 2 5 7 2" xfId="22186"/>
    <cellStyle name="Header2 3 2 2 2 5 8" xfId="22398"/>
    <cellStyle name="Header2 3 2 2 2 6" xfId="16211"/>
    <cellStyle name="Header2 3 2 2 2 6 2" xfId="19529"/>
    <cellStyle name="Header2 3 2 2 2 6 2 2" xfId="31346"/>
    <cellStyle name="Header2 3 2 2 2 6 2 2 2" xfId="41345"/>
    <cellStyle name="Header2 3 2 2 2 6 2 3" xfId="27004"/>
    <cellStyle name="Header2 3 2 2 2 6 2 4" xfId="36194"/>
    <cellStyle name="Header2 3 2 2 2 6 3" xfId="20135"/>
    <cellStyle name="Header2 3 2 2 2 6 3 2" xfId="31952"/>
    <cellStyle name="Header2 3 2 2 2 6 3 2 2" xfId="41951"/>
    <cellStyle name="Header2 3 2 2 2 6 3 3" xfId="27610"/>
    <cellStyle name="Header2 3 2 2 2 6 3 4" xfId="36800"/>
    <cellStyle name="Header2 3 2 2 2 6 4" xfId="18037"/>
    <cellStyle name="Header2 3 2 2 2 6 4 2" xfId="29854"/>
    <cellStyle name="Header2 3 2 2 2 6 4 2 2" xfId="39853"/>
    <cellStyle name="Header2 3 2 2 2 6 4 3" xfId="25612"/>
    <cellStyle name="Header2 3 2 2 2 6 4 4" xfId="34702"/>
    <cellStyle name="Header2 3 2 2 2 6 5" xfId="20944"/>
    <cellStyle name="Header2 3 2 2 2 6 5 2" xfId="32761"/>
    <cellStyle name="Header2 3 2 2 2 6 5 2 2" xfId="42760"/>
    <cellStyle name="Header2 3 2 2 2 6 5 3" xfId="37609"/>
    <cellStyle name="Header2 3 2 2 2 6 6" xfId="28028"/>
    <cellStyle name="Header2 3 2 2 2 6 6 2" xfId="38027"/>
    <cellStyle name="Header2 3 2 2 2 6 7" xfId="21441"/>
    <cellStyle name="Header2 3 2 2 2 7" xfId="15834"/>
    <cellStyle name="Header2 3 2 2 2 7 2" xfId="27651"/>
    <cellStyle name="Header2 3 2 2 2 7 2 2" xfId="37650"/>
    <cellStyle name="Header2 3 2 2 2 7 3" xfId="23712"/>
    <cellStyle name="Header2 3 2 2 2 7 4" xfId="32802"/>
    <cellStyle name="Header2 3 2 2 2 8" xfId="16639"/>
    <cellStyle name="Header2 3 2 2 2 8 2" xfId="28456"/>
    <cellStyle name="Header2 3 2 2 2 8 2 2" xfId="38455"/>
    <cellStyle name="Header2 3 2 2 2 8 3" xfId="24214"/>
    <cellStyle name="Header2 3 2 2 2 8 4" xfId="33304"/>
    <cellStyle name="Header2 3 2 2 2 9" xfId="17005"/>
    <cellStyle name="Header2 3 2 2 2 9 2" xfId="28822"/>
    <cellStyle name="Header2 3 2 2 2 9 2 2" xfId="38821"/>
    <cellStyle name="Header2 3 2 2 2 9 3" xfId="24580"/>
    <cellStyle name="Header2 3 2 2 2 9 4" xfId="33670"/>
    <cellStyle name="Header2 3 2 2 3" xfId="7833"/>
    <cellStyle name="Header2 3 2 2 3 10" xfId="17155"/>
    <cellStyle name="Header2 3 2 2 3 10 2" xfId="28972"/>
    <cellStyle name="Header2 3 2 2 3 10 2 2" xfId="38971"/>
    <cellStyle name="Header2 3 2 2 3 10 3" xfId="24730"/>
    <cellStyle name="Header2 3 2 2 3 10 4" xfId="33820"/>
    <cellStyle name="Header2 3 2 2 3 11" xfId="17458"/>
    <cellStyle name="Header2 3 2 2 3 11 2" xfId="29275"/>
    <cellStyle name="Header2 3 2 2 3 11 2 2" xfId="39274"/>
    <cellStyle name="Header2 3 2 2 3 11 3" xfId="25033"/>
    <cellStyle name="Header2 3 2 2 3 11 4" xfId="34123"/>
    <cellStyle name="Header2 3 2 2 3 12" xfId="18477"/>
    <cellStyle name="Header2 3 2 2 3 12 2" xfId="30294"/>
    <cellStyle name="Header2 3 2 2 3 12 2 2" xfId="40293"/>
    <cellStyle name="Header2 3 2 2 3 12 3" xfId="25952"/>
    <cellStyle name="Header2 3 2 2 3 12 4" xfId="35142"/>
    <cellStyle name="Header2 3 2 2 3 13" xfId="18771"/>
    <cellStyle name="Header2 3 2 2 3 13 2" xfId="30588"/>
    <cellStyle name="Header2 3 2 2 3 13 2 2" xfId="40587"/>
    <cellStyle name="Header2 3 2 2 3 13 3" xfId="26246"/>
    <cellStyle name="Header2 3 2 2 3 13 4" xfId="35436"/>
    <cellStyle name="Header2 3 2 2 3 14" xfId="20218"/>
    <cellStyle name="Header2 3 2 2 3 14 2" xfId="32035"/>
    <cellStyle name="Header2 3 2 2 3 14 2 2" xfId="42034"/>
    <cellStyle name="Header2 3 2 2 3 14 3" xfId="36883"/>
    <cellStyle name="Header2 3 2 2 3 15" xfId="23269"/>
    <cellStyle name="Header2 3 2 2 3 15 2" xfId="21970"/>
    <cellStyle name="Header2 3 2 2 3 16" xfId="22663"/>
    <cellStyle name="Header2 3 2 2 3 2" xfId="7834"/>
    <cellStyle name="Header2 3 2 2 3 2 10" xfId="18770"/>
    <cellStyle name="Header2 3 2 2 3 2 10 2" xfId="30587"/>
    <cellStyle name="Header2 3 2 2 3 2 10 2 2" xfId="40586"/>
    <cellStyle name="Header2 3 2 2 3 2 10 3" xfId="26245"/>
    <cellStyle name="Header2 3 2 2 3 2 10 4" xfId="35435"/>
    <cellStyle name="Header2 3 2 2 3 2 11" xfId="20317"/>
    <cellStyle name="Header2 3 2 2 3 2 11 2" xfId="32134"/>
    <cellStyle name="Header2 3 2 2 3 2 11 2 2" xfId="42133"/>
    <cellStyle name="Header2 3 2 2 3 2 11 3" xfId="36982"/>
    <cellStyle name="Header2 3 2 2 3 2 12" xfId="23268"/>
    <cellStyle name="Header2 3 2 2 3 2 12 2" xfId="21183"/>
    <cellStyle name="Header2 3 2 2 3 2 13" xfId="22662"/>
    <cellStyle name="Header2 3 2 2 3 2 2" xfId="15641"/>
    <cellStyle name="Header2 3 2 2 3 2 2 2" xfId="19152"/>
    <cellStyle name="Header2 3 2 2 3 2 2 2 2" xfId="30969"/>
    <cellStyle name="Header2 3 2 2 3 2 2 2 2 2" xfId="40968"/>
    <cellStyle name="Header2 3 2 2 3 2 2 2 3" xfId="26627"/>
    <cellStyle name="Header2 3 2 2 3 2 2 2 4" xfId="35817"/>
    <cellStyle name="Header2 3 2 2 3 2 2 3" xfId="19758"/>
    <cellStyle name="Header2 3 2 2 3 2 2 3 2" xfId="31575"/>
    <cellStyle name="Header2 3 2 2 3 2 2 3 2 2" xfId="41574"/>
    <cellStyle name="Header2 3 2 2 3 2 2 3 3" xfId="27233"/>
    <cellStyle name="Header2 3 2 2 3 2 2 3 4" xfId="36423"/>
    <cellStyle name="Header2 3 2 2 3 2 2 4" xfId="17699"/>
    <cellStyle name="Header2 3 2 2 3 2 2 4 2" xfId="29516"/>
    <cellStyle name="Header2 3 2 2 3 2 2 4 2 2" xfId="39515"/>
    <cellStyle name="Header2 3 2 2 3 2 2 4 3" xfId="25274"/>
    <cellStyle name="Header2 3 2 2 3 2 2 4 4" xfId="34364"/>
    <cellStyle name="Header2 3 2 2 3 2 2 5" xfId="20567"/>
    <cellStyle name="Header2 3 2 2 3 2 2 5 2" xfId="32384"/>
    <cellStyle name="Header2 3 2 2 3 2 2 5 2 2" xfId="42383"/>
    <cellStyle name="Header2 3 2 2 3 2 2 5 3" xfId="37232"/>
    <cellStyle name="Header2 3 2 2 3 2 2 6" xfId="23519"/>
    <cellStyle name="Header2 3 2 2 3 2 2 6 2" xfId="21864"/>
    <cellStyle name="Header2 3 2 2 3 2 2 7" xfId="23028"/>
    <cellStyle name="Header2 3 2 2 3 2 2 7 2" xfId="22085"/>
    <cellStyle name="Header2 3 2 2 3 2 2 8" xfId="22404"/>
    <cellStyle name="Header2 3 2 2 3 2 3" xfId="16222"/>
    <cellStyle name="Header2 3 2 2 3 2 3 2" xfId="19446"/>
    <cellStyle name="Header2 3 2 2 3 2 3 2 2" xfId="31263"/>
    <cellStyle name="Header2 3 2 2 3 2 3 2 2 2" xfId="41262"/>
    <cellStyle name="Header2 3 2 2 3 2 3 2 3" xfId="26921"/>
    <cellStyle name="Header2 3 2 2 3 2 3 2 4" xfId="36111"/>
    <cellStyle name="Header2 3 2 2 3 2 3 3" xfId="20052"/>
    <cellStyle name="Header2 3 2 2 3 2 3 3 2" xfId="31869"/>
    <cellStyle name="Header2 3 2 2 3 2 3 3 2 2" xfId="41868"/>
    <cellStyle name="Header2 3 2 2 3 2 3 3 3" xfId="27527"/>
    <cellStyle name="Header2 3 2 2 3 2 3 3 4" xfId="36717"/>
    <cellStyle name="Header2 3 2 2 3 2 3 4" xfId="17653"/>
    <cellStyle name="Header2 3 2 2 3 2 3 4 2" xfId="29470"/>
    <cellStyle name="Header2 3 2 2 3 2 3 4 2 2" xfId="39469"/>
    <cellStyle name="Header2 3 2 2 3 2 3 4 3" xfId="25228"/>
    <cellStyle name="Header2 3 2 2 3 2 3 4 4" xfId="34318"/>
    <cellStyle name="Header2 3 2 2 3 2 3 5" xfId="20861"/>
    <cellStyle name="Header2 3 2 2 3 2 3 5 2" xfId="32678"/>
    <cellStyle name="Header2 3 2 2 3 2 3 5 2 2" xfId="42677"/>
    <cellStyle name="Header2 3 2 2 3 2 3 5 3" xfId="37526"/>
    <cellStyle name="Header2 3 2 2 3 2 3 6" xfId="28039"/>
    <cellStyle name="Header2 3 2 2 3 2 3 6 2" xfId="38038"/>
    <cellStyle name="Header2 3 2 2 3 2 3 7" xfId="21496"/>
    <cellStyle name="Header2 3 2 2 3 2 4" xfId="15936"/>
    <cellStyle name="Header2 3 2 2 3 2 4 2" xfId="27753"/>
    <cellStyle name="Header2 3 2 2 3 2 4 2 2" xfId="37752"/>
    <cellStyle name="Header2 3 2 2 3 2 4 3" xfId="23814"/>
    <cellStyle name="Header2 3 2 2 3 2 4 4" xfId="32904"/>
    <cellStyle name="Header2 3 2 2 3 2 5" xfId="16628"/>
    <cellStyle name="Header2 3 2 2 3 2 5 2" xfId="28445"/>
    <cellStyle name="Header2 3 2 2 3 2 5 2 2" xfId="38444"/>
    <cellStyle name="Header2 3 2 2 3 2 5 3" xfId="24203"/>
    <cellStyle name="Header2 3 2 2 3 2 5 4" xfId="33293"/>
    <cellStyle name="Header2 3 2 2 3 2 6" xfId="16922"/>
    <cellStyle name="Header2 3 2 2 3 2 6 2" xfId="28739"/>
    <cellStyle name="Header2 3 2 2 3 2 6 2 2" xfId="38738"/>
    <cellStyle name="Header2 3 2 2 3 2 6 3" xfId="24497"/>
    <cellStyle name="Header2 3 2 2 3 2 6 4" xfId="33587"/>
    <cellStyle name="Header2 3 2 2 3 2 7" xfId="17156"/>
    <cellStyle name="Header2 3 2 2 3 2 7 2" xfId="28973"/>
    <cellStyle name="Header2 3 2 2 3 2 7 2 2" xfId="38972"/>
    <cellStyle name="Header2 3 2 2 3 2 7 3" xfId="24731"/>
    <cellStyle name="Header2 3 2 2 3 2 7 4" xfId="33821"/>
    <cellStyle name="Header2 3 2 2 3 2 8" xfId="17459"/>
    <cellStyle name="Header2 3 2 2 3 2 8 2" xfId="29276"/>
    <cellStyle name="Header2 3 2 2 3 2 8 2 2" xfId="39275"/>
    <cellStyle name="Header2 3 2 2 3 2 8 3" xfId="25034"/>
    <cellStyle name="Header2 3 2 2 3 2 8 4" xfId="34124"/>
    <cellStyle name="Header2 3 2 2 3 2 9" xfId="18476"/>
    <cellStyle name="Header2 3 2 2 3 2 9 2" xfId="30293"/>
    <cellStyle name="Header2 3 2 2 3 2 9 2 2" xfId="40292"/>
    <cellStyle name="Header2 3 2 2 3 2 9 3" xfId="25951"/>
    <cellStyle name="Header2 3 2 2 3 2 9 4" xfId="35141"/>
    <cellStyle name="Header2 3 2 2 3 3" xfId="7835"/>
    <cellStyle name="Header2 3 2 2 3 3 10" xfId="18769"/>
    <cellStyle name="Header2 3 2 2 3 3 10 2" xfId="30586"/>
    <cellStyle name="Header2 3 2 2 3 3 10 2 2" xfId="40585"/>
    <cellStyle name="Header2 3 2 2 3 3 10 3" xfId="26244"/>
    <cellStyle name="Header2 3 2 2 3 3 10 4" xfId="35434"/>
    <cellStyle name="Header2 3 2 2 3 3 11" xfId="18242"/>
    <cellStyle name="Header2 3 2 2 3 3 11 2" xfId="30059"/>
    <cellStyle name="Header2 3 2 2 3 3 11 2 2" xfId="40058"/>
    <cellStyle name="Header2 3 2 2 3 3 11 3" xfId="34907"/>
    <cellStyle name="Header2 3 2 2 3 3 12" xfId="23267"/>
    <cellStyle name="Header2 3 2 2 3 3 12 2" xfId="21184"/>
    <cellStyle name="Header2 3 2 2 3 3 13" xfId="22661"/>
    <cellStyle name="Header2 3 2 2 3 3 2" xfId="15642"/>
    <cellStyle name="Header2 3 2 2 3 3 2 2" xfId="19151"/>
    <cellStyle name="Header2 3 2 2 3 3 2 2 2" xfId="30968"/>
    <cellStyle name="Header2 3 2 2 3 3 2 2 2 2" xfId="40967"/>
    <cellStyle name="Header2 3 2 2 3 3 2 2 3" xfId="26626"/>
    <cellStyle name="Header2 3 2 2 3 3 2 2 4" xfId="35816"/>
    <cellStyle name="Header2 3 2 2 3 3 2 3" xfId="19757"/>
    <cellStyle name="Header2 3 2 2 3 3 2 3 2" xfId="31574"/>
    <cellStyle name="Header2 3 2 2 3 3 2 3 2 2" xfId="41573"/>
    <cellStyle name="Header2 3 2 2 3 3 2 3 3" xfId="27232"/>
    <cellStyle name="Header2 3 2 2 3 3 2 3 4" xfId="36422"/>
    <cellStyle name="Header2 3 2 2 3 3 2 4" xfId="18898"/>
    <cellStyle name="Header2 3 2 2 3 3 2 4 2" xfId="30715"/>
    <cellStyle name="Header2 3 2 2 3 3 2 4 2 2" xfId="40714"/>
    <cellStyle name="Header2 3 2 2 3 3 2 4 3" xfId="26373"/>
    <cellStyle name="Header2 3 2 2 3 3 2 4 4" xfId="35563"/>
    <cellStyle name="Header2 3 2 2 3 3 2 5" xfId="20566"/>
    <cellStyle name="Header2 3 2 2 3 3 2 5 2" xfId="32383"/>
    <cellStyle name="Header2 3 2 2 3 3 2 5 2 2" xfId="42382"/>
    <cellStyle name="Header2 3 2 2 3 3 2 5 3" xfId="37231"/>
    <cellStyle name="Header2 3 2 2 3 3 2 6" xfId="23520"/>
    <cellStyle name="Header2 3 2 2 3 3 2 6 2" xfId="21863"/>
    <cellStyle name="Header2 3 2 2 3 3 2 7" xfId="23027"/>
    <cellStyle name="Header2 3 2 2 3 3 2 7 2" xfId="22086"/>
    <cellStyle name="Header2 3 2 2 3 3 2 8" xfId="22405"/>
    <cellStyle name="Header2 3 2 2 3 3 3" xfId="16223"/>
    <cellStyle name="Header2 3 2 2 3 3 3 2" xfId="19445"/>
    <cellStyle name="Header2 3 2 2 3 3 3 2 2" xfId="31262"/>
    <cellStyle name="Header2 3 2 2 3 3 3 2 2 2" xfId="41261"/>
    <cellStyle name="Header2 3 2 2 3 3 3 2 3" xfId="26920"/>
    <cellStyle name="Header2 3 2 2 3 3 3 2 4" xfId="36110"/>
    <cellStyle name="Header2 3 2 2 3 3 3 3" xfId="20051"/>
    <cellStyle name="Header2 3 2 2 3 3 3 3 2" xfId="31868"/>
    <cellStyle name="Header2 3 2 2 3 3 3 3 2 2" xfId="41867"/>
    <cellStyle name="Header2 3 2 2 3 3 3 3 3" xfId="27526"/>
    <cellStyle name="Header2 3 2 2 3 3 3 3 4" xfId="36716"/>
    <cellStyle name="Header2 3 2 2 3 3 3 4" xfId="18066"/>
    <cellStyle name="Header2 3 2 2 3 3 3 4 2" xfId="29883"/>
    <cellStyle name="Header2 3 2 2 3 3 3 4 2 2" xfId="39882"/>
    <cellStyle name="Header2 3 2 2 3 3 3 4 3" xfId="25641"/>
    <cellStyle name="Header2 3 2 2 3 3 3 4 4" xfId="34731"/>
    <cellStyle name="Header2 3 2 2 3 3 3 5" xfId="20860"/>
    <cellStyle name="Header2 3 2 2 3 3 3 5 2" xfId="32677"/>
    <cellStyle name="Header2 3 2 2 3 3 3 5 2 2" xfId="42676"/>
    <cellStyle name="Header2 3 2 2 3 3 3 5 3" xfId="37525"/>
    <cellStyle name="Header2 3 2 2 3 3 3 6" xfId="28040"/>
    <cellStyle name="Header2 3 2 2 3 3 3 6 2" xfId="38039"/>
    <cellStyle name="Header2 3 2 2 3 3 3 7" xfId="21497"/>
    <cellStyle name="Header2 3 2 2 3 3 4" xfId="15937"/>
    <cellStyle name="Header2 3 2 2 3 3 4 2" xfId="27754"/>
    <cellStyle name="Header2 3 2 2 3 3 4 2 2" xfId="37753"/>
    <cellStyle name="Header2 3 2 2 3 3 4 3" xfId="23815"/>
    <cellStyle name="Header2 3 2 2 3 3 4 4" xfId="32905"/>
    <cellStyle name="Header2 3 2 2 3 3 5" xfId="16627"/>
    <cellStyle name="Header2 3 2 2 3 3 5 2" xfId="28444"/>
    <cellStyle name="Header2 3 2 2 3 3 5 2 2" xfId="38443"/>
    <cellStyle name="Header2 3 2 2 3 3 5 3" xfId="24202"/>
    <cellStyle name="Header2 3 2 2 3 3 5 4" xfId="33292"/>
    <cellStyle name="Header2 3 2 2 3 3 6" xfId="16921"/>
    <cellStyle name="Header2 3 2 2 3 3 6 2" xfId="28738"/>
    <cellStyle name="Header2 3 2 2 3 3 6 2 2" xfId="38737"/>
    <cellStyle name="Header2 3 2 2 3 3 6 3" xfId="24496"/>
    <cellStyle name="Header2 3 2 2 3 3 6 4" xfId="33586"/>
    <cellStyle name="Header2 3 2 2 3 3 7" xfId="17157"/>
    <cellStyle name="Header2 3 2 2 3 3 7 2" xfId="28974"/>
    <cellStyle name="Header2 3 2 2 3 3 7 2 2" xfId="38973"/>
    <cellStyle name="Header2 3 2 2 3 3 7 3" xfId="24732"/>
    <cellStyle name="Header2 3 2 2 3 3 7 4" xfId="33822"/>
    <cellStyle name="Header2 3 2 2 3 3 8" xfId="17460"/>
    <cellStyle name="Header2 3 2 2 3 3 8 2" xfId="29277"/>
    <cellStyle name="Header2 3 2 2 3 3 8 2 2" xfId="39276"/>
    <cellStyle name="Header2 3 2 2 3 3 8 3" xfId="25035"/>
    <cellStyle name="Header2 3 2 2 3 3 8 4" xfId="34125"/>
    <cellStyle name="Header2 3 2 2 3 3 9" xfId="18475"/>
    <cellStyle name="Header2 3 2 2 3 3 9 2" xfId="30292"/>
    <cellStyle name="Header2 3 2 2 3 3 9 2 2" xfId="40291"/>
    <cellStyle name="Header2 3 2 2 3 3 9 3" xfId="25950"/>
    <cellStyle name="Header2 3 2 2 3 3 9 4" xfId="35140"/>
    <cellStyle name="Header2 3 2 2 3 4" xfId="7836"/>
    <cellStyle name="Header2 3 2 2 3 4 10" xfId="18768"/>
    <cellStyle name="Header2 3 2 2 3 4 10 2" xfId="30585"/>
    <cellStyle name="Header2 3 2 2 3 4 10 2 2" xfId="40584"/>
    <cellStyle name="Header2 3 2 2 3 4 10 3" xfId="26243"/>
    <cellStyle name="Header2 3 2 2 3 4 10 4" xfId="35433"/>
    <cellStyle name="Header2 3 2 2 3 4 11" xfId="20217"/>
    <cellStyle name="Header2 3 2 2 3 4 11 2" xfId="32034"/>
    <cellStyle name="Header2 3 2 2 3 4 11 2 2" xfId="42033"/>
    <cellStyle name="Header2 3 2 2 3 4 11 3" xfId="36882"/>
    <cellStyle name="Header2 3 2 2 3 4 12" xfId="23266"/>
    <cellStyle name="Header2 3 2 2 3 4 12 2" xfId="21185"/>
    <cellStyle name="Header2 3 2 2 3 4 13" xfId="22660"/>
    <cellStyle name="Header2 3 2 2 3 4 2" xfId="15643"/>
    <cellStyle name="Header2 3 2 2 3 4 2 2" xfId="19150"/>
    <cellStyle name="Header2 3 2 2 3 4 2 2 2" xfId="30967"/>
    <cellStyle name="Header2 3 2 2 3 4 2 2 2 2" xfId="40966"/>
    <cellStyle name="Header2 3 2 2 3 4 2 2 3" xfId="26625"/>
    <cellStyle name="Header2 3 2 2 3 4 2 2 4" xfId="35815"/>
    <cellStyle name="Header2 3 2 2 3 4 2 3" xfId="19756"/>
    <cellStyle name="Header2 3 2 2 3 4 2 3 2" xfId="31573"/>
    <cellStyle name="Header2 3 2 2 3 4 2 3 2 2" xfId="41572"/>
    <cellStyle name="Header2 3 2 2 3 4 2 3 3" xfId="27231"/>
    <cellStyle name="Header2 3 2 2 3 4 2 3 4" xfId="36421"/>
    <cellStyle name="Header2 3 2 2 3 4 2 4" xfId="18146"/>
    <cellStyle name="Header2 3 2 2 3 4 2 4 2" xfId="29963"/>
    <cellStyle name="Header2 3 2 2 3 4 2 4 2 2" xfId="39962"/>
    <cellStyle name="Header2 3 2 2 3 4 2 4 3" xfId="25721"/>
    <cellStyle name="Header2 3 2 2 3 4 2 4 4" xfId="34811"/>
    <cellStyle name="Header2 3 2 2 3 4 2 5" xfId="20565"/>
    <cellStyle name="Header2 3 2 2 3 4 2 5 2" xfId="32382"/>
    <cellStyle name="Header2 3 2 2 3 4 2 5 2 2" xfId="42381"/>
    <cellStyle name="Header2 3 2 2 3 4 2 5 3" xfId="37230"/>
    <cellStyle name="Header2 3 2 2 3 4 2 6" xfId="23521"/>
    <cellStyle name="Header2 3 2 2 3 4 2 6 2" xfId="21862"/>
    <cellStyle name="Header2 3 2 2 3 4 2 7" xfId="23026"/>
    <cellStyle name="Header2 3 2 2 3 4 2 7 2" xfId="22087"/>
    <cellStyle name="Header2 3 2 2 3 4 2 8" xfId="22406"/>
    <cellStyle name="Header2 3 2 2 3 4 3" xfId="16224"/>
    <cellStyle name="Header2 3 2 2 3 4 3 2" xfId="19444"/>
    <cellStyle name="Header2 3 2 2 3 4 3 2 2" xfId="31261"/>
    <cellStyle name="Header2 3 2 2 3 4 3 2 2 2" xfId="41260"/>
    <cellStyle name="Header2 3 2 2 3 4 3 2 3" xfId="26919"/>
    <cellStyle name="Header2 3 2 2 3 4 3 2 4" xfId="36109"/>
    <cellStyle name="Header2 3 2 2 3 4 3 3" xfId="20050"/>
    <cellStyle name="Header2 3 2 2 3 4 3 3 2" xfId="31867"/>
    <cellStyle name="Header2 3 2 2 3 4 3 3 2 2" xfId="41866"/>
    <cellStyle name="Header2 3 2 2 3 4 3 3 3" xfId="27525"/>
    <cellStyle name="Header2 3 2 2 3 4 3 3 4" xfId="36715"/>
    <cellStyle name="Header2 3 2 2 3 4 3 4" xfId="17904"/>
    <cellStyle name="Header2 3 2 2 3 4 3 4 2" xfId="29721"/>
    <cellStyle name="Header2 3 2 2 3 4 3 4 2 2" xfId="39720"/>
    <cellStyle name="Header2 3 2 2 3 4 3 4 3" xfId="25479"/>
    <cellStyle name="Header2 3 2 2 3 4 3 4 4" xfId="34569"/>
    <cellStyle name="Header2 3 2 2 3 4 3 5" xfId="20859"/>
    <cellStyle name="Header2 3 2 2 3 4 3 5 2" xfId="32676"/>
    <cellStyle name="Header2 3 2 2 3 4 3 5 2 2" xfId="42675"/>
    <cellStyle name="Header2 3 2 2 3 4 3 5 3" xfId="37524"/>
    <cellStyle name="Header2 3 2 2 3 4 3 6" xfId="28041"/>
    <cellStyle name="Header2 3 2 2 3 4 3 6 2" xfId="38040"/>
    <cellStyle name="Header2 3 2 2 3 4 3 7" xfId="22246"/>
    <cellStyle name="Header2 3 2 2 3 4 4" xfId="15938"/>
    <cellStyle name="Header2 3 2 2 3 4 4 2" xfId="27755"/>
    <cellStyle name="Header2 3 2 2 3 4 4 2 2" xfId="37754"/>
    <cellStyle name="Header2 3 2 2 3 4 4 3" xfId="23816"/>
    <cellStyle name="Header2 3 2 2 3 4 4 4" xfId="32906"/>
    <cellStyle name="Header2 3 2 2 3 4 5" xfId="16626"/>
    <cellStyle name="Header2 3 2 2 3 4 5 2" xfId="28443"/>
    <cellStyle name="Header2 3 2 2 3 4 5 2 2" xfId="38442"/>
    <cellStyle name="Header2 3 2 2 3 4 5 3" xfId="24201"/>
    <cellStyle name="Header2 3 2 2 3 4 5 4" xfId="33291"/>
    <cellStyle name="Header2 3 2 2 3 4 6" xfId="16920"/>
    <cellStyle name="Header2 3 2 2 3 4 6 2" xfId="28737"/>
    <cellStyle name="Header2 3 2 2 3 4 6 2 2" xfId="38736"/>
    <cellStyle name="Header2 3 2 2 3 4 6 3" xfId="24495"/>
    <cellStyle name="Header2 3 2 2 3 4 6 4" xfId="33585"/>
    <cellStyle name="Header2 3 2 2 3 4 7" xfId="17158"/>
    <cellStyle name="Header2 3 2 2 3 4 7 2" xfId="28975"/>
    <cellStyle name="Header2 3 2 2 3 4 7 2 2" xfId="38974"/>
    <cellStyle name="Header2 3 2 2 3 4 7 3" xfId="24733"/>
    <cellStyle name="Header2 3 2 2 3 4 7 4" xfId="33823"/>
    <cellStyle name="Header2 3 2 2 3 4 8" xfId="17461"/>
    <cellStyle name="Header2 3 2 2 3 4 8 2" xfId="29278"/>
    <cellStyle name="Header2 3 2 2 3 4 8 2 2" xfId="39277"/>
    <cellStyle name="Header2 3 2 2 3 4 8 3" xfId="25036"/>
    <cellStyle name="Header2 3 2 2 3 4 8 4" xfId="34126"/>
    <cellStyle name="Header2 3 2 2 3 4 9" xfId="18474"/>
    <cellStyle name="Header2 3 2 2 3 4 9 2" xfId="30291"/>
    <cellStyle name="Header2 3 2 2 3 4 9 2 2" xfId="40290"/>
    <cellStyle name="Header2 3 2 2 3 4 9 3" xfId="25949"/>
    <cellStyle name="Header2 3 2 2 3 4 9 4" xfId="35139"/>
    <cellStyle name="Header2 3 2 2 3 5" xfId="15640"/>
    <cellStyle name="Header2 3 2 2 3 5 2" xfId="19153"/>
    <cellStyle name="Header2 3 2 2 3 5 2 2" xfId="30970"/>
    <cellStyle name="Header2 3 2 2 3 5 2 2 2" xfId="40969"/>
    <cellStyle name="Header2 3 2 2 3 5 2 3" xfId="26628"/>
    <cellStyle name="Header2 3 2 2 3 5 2 4" xfId="35818"/>
    <cellStyle name="Header2 3 2 2 3 5 3" xfId="19759"/>
    <cellStyle name="Header2 3 2 2 3 5 3 2" xfId="31576"/>
    <cellStyle name="Header2 3 2 2 3 5 3 2 2" xfId="41575"/>
    <cellStyle name="Header2 3 2 2 3 5 3 3" xfId="27234"/>
    <cellStyle name="Header2 3 2 2 3 5 3 4" xfId="36424"/>
    <cellStyle name="Header2 3 2 2 3 5 4" xfId="18897"/>
    <cellStyle name="Header2 3 2 2 3 5 4 2" xfId="30714"/>
    <cellStyle name="Header2 3 2 2 3 5 4 2 2" xfId="40713"/>
    <cellStyle name="Header2 3 2 2 3 5 4 3" xfId="26372"/>
    <cellStyle name="Header2 3 2 2 3 5 4 4" xfId="35562"/>
    <cellStyle name="Header2 3 2 2 3 5 5" xfId="20568"/>
    <cellStyle name="Header2 3 2 2 3 5 5 2" xfId="32385"/>
    <cellStyle name="Header2 3 2 2 3 5 5 2 2" xfId="42384"/>
    <cellStyle name="Header2 3 2 2 3 5 5 3" xfId="37233"/>
    <cellStyle name="Header2 3 2 2 3 5 6" xfId="23518"/>
    <cellStyle name="Header2 3 2 2 3 5 6 2" xfId="21865"/>
    <cellStyle name="Header2 3 2 2 3 5 7" xfId="23029"/>
    <cellStyle name="Header2 3 2 2 3 5 7 2" xfId="21307"/>
    <cellStyle name="Header2 3 2 2 3 5 8" xfId="22403"/>
    <cellStyle name="Header2 3 2 2 3 6" xfId="16221"/>
    <cellStyle name="Header2 3 2 2 3 6 2" xfId="19447"/>
    <cellStyle name="Header2 3 2 2 3 6 2 2" xfId="31264"/>
    <cellStyle name="Header2 3 2 2 3 6 2 2 2" xfId="41263"/>
    <cellStyle name="Header2 3 2 2 3 6 2 3" xfId="26922"/>
    <cellStyle name="Header2 3 2 2 3 6 2 4" xfId="36112"/>
    <cellStyle name="Header2 3 2 2 3 6 3" xfId="20053"/>
    <cellStyle name="Header2 3 2 2 3 6 3 2" xfId="31870"/>
    <cellStyle name="Header2 3 2 2 3 6 3 2 2" xfId="41869"/>
    <cellStyle name="Header2 3 2 2 3 6 3 3" xfId="27528"/>
    <cellStyle name="Header2 3 2 2 3 6 3 4" xfId="36718"/>
    <cellStyle name="Header2 3 2 2 3 6 4" xfId="18065"/>
    <cellStyle name="Header2 3 2 2 3 6 4 2" xfId="29882"/>
    <cellStyle name="Header2 3 2 2 3 6 4 2 2" xfId="39881"/>
    <cellStyle name="Header2 3 2 2 3 6 4 3" xfId="25640"/>
    <cellStyle name="Header2 3 2 2 3 6 4 4" xfId="34730"/>
    <cellStyle name="Header2 3 2 2 3 6 5" xfId="20862"/>
    <cellStyle name="Header2 3 2 2 3 6 5 2" xfId="32679"/>
    <cellStyle name="Header2 3 2 2 3 6 5 2 2" xfId="42678"/>
    <cellStyle name="Header2 3 2 2 3 6 5 3" xfId="37527"/>
    <cellStyle name="Header2 3 2 2 3 6 6" xfId="28038"/>
    <cellStyle name="Header2 3 2 2 3 6 6 2" xfId="38037"/>
    <cellStyle name="Header2 3 2 2 3 6 7" xfId="21495"/>
    <cellStyle name="Header2 3 2 2 3 7" xfId="15935"/>
    <cellStyle name="Header2 3 2 2 3 7 2" xfId="27752"/>
    <cellStyle name="Header2 3 2 2 3 7 2 2" xfId="37751"/>
    <cellStyle name="Header2 3 2 2 3 7 3" xfId="23813"/>
    <cellStyle name="Header2 3 2 2 3 7 4" xfId="32903"/>
    <cellStyle name="Header2 3 2 2 3 8" xfId="16629"/>
    <cellStyle name="Header2 3 2 2 3 8 2" xfId="28446"/>
    <cellStyle name="Header2 3 2 2 3 8 2 2" xfId="38445"/>
    <cellStyle name="Header2 3 2 2 3 8 3" xfId="24204"/>
    <cellStyle name="Header2 3 2 2 3 8 4" xfId="33294"/>
    <cellStyle name="Header2 3 2 2 3 9" xfId="16923"/>
    <cellStyle name="Header2 3 2 2 3 9 2" xfId="28740"/>
    <cellStyle name="Header2 3 2 2 3 9 2 2" xfId="38739"/>
    <cellStyle name="Header2 3 2 2 3 9 3" xfId="24498"/>
    <cellStyle name="Header2 3 2 2 3 9 4" xfId="33588"/>
    <cellStyle name="Header2 3 2 2 4" xfId="7837"/>
    <cellStyle name="Header2 3 2 2 4 10" xfId="17159"/>
    <cellStyle name="Header2 3 2 2 4 10 2" xfId="28976"/>
    <cellStyle name="Header2 3 2 2 4 10 2 2" xfId="38975"/>
    <cellStyle name="Header2 3 2 2 4 10 3" xfId="24734"/>
    <cellStyle name="Header2 3 2 2 4 10 4" xfId="33824"/>
    <cellStyle name="Header2 3 2 2 4 11" xfId="17462"/>
    <cellStyle name="Header2 3 2 2 4 11 2" xfId="29279"/>
    <cellStyle name="Header2 3 2 2 4 11 2 2" xfId="39278"/>
    <cellStyle name="Header2 3 2 2 4 11 3" xfId="25037"/>
    <cellStyle name="Header2 3 2 2 4 11 4" xfId="34127"/>
    <cellStyle name="Header2 3 2 2 4 12" xfId="18473"/>
    <cellStyle name="Header2 3 2 2 4 12 2" xfId="30290"/>
    <cellStyle name="Header2 3 2 2 4 12 2 2" xfId="40289"/>
    <cellStyle name="Header2 3 2 2 4 12 3" xfId="25948"/>
    <cellStyle name="Header2 3 2 2 4 12 4" xfId="35138"/>
    <cellStyle name="Header2 3 2 2 4 13" xfId="18767"/>
    <cellStyle name="Header2 3 2 2 4 13 2" xfId="30584"/>
    <cellStyle name="Header2 3 2 2 4 13 2 2" xfId="40583"/>
    <cellStyle name="Header2 3 2 2 4 13 3" xfId="26242"/>
    <cellStyle name="Header2 3 2 2 4 13 4" xfId="35432"/>
    <cellStyle name="Header2 3 2 2 4 14" xfId="20316"/>
    <cellStyle name="Header2 3 2 2 4 14 2" xfId="32133"/>
    <cellStyle name="Header2 3 2 2 4 14 2 2" xfId="42132"/>
    <cellStyle name="Header2 3 2 2 4 14 3" xfId="36981"/>
    <cellStyle name="Header2 3 2 2 4 15" xfId="23265"/>
    <cellStyle name="Header2 3 2 2 4 15 2" xfId="21186"/>
    <cellStyle name="Header2 3 2 2 4 16" xfId="22659"/>
    <cellStyle name="Header2 3 2 2 4 2" xfId="7838"/>
    <cellStyle name="Header2 3 2 2 4 2 10" xfId="17852"/>
    <cellStyle name="Header2 3 2 2 4 2 10 2" xfId="29669"/>
    <cellStyle name="Header2 3 2 2 4 2 10 2 2" xfId="39668"/>
    <cellStyle name="Header2 3 2 2 4 2 10 3" xfId="25427"/>
    <cellStyle name="Header2 3 2 2 4 2 10 4" xfId="34517"/>
    <cellStyle name="Header2 3 2 2 4 2 11" xfId="18243"/>
    <cellStyle name="Header2 3 2 2 4 2 11 2" xfId="30060"/>
    <cellStyle name="Header2 3 2 2 4 2 11 2 2" xfId="40059"/>
    <cellStyle name="Header2 3 2 2 4 2 11 3" xfId="34908"/>
    <cellStyle name="Header2 3 2 2 4 2 12" xfId="23264"/>
    <cellStyle name="Header2 3 2 2 4 2 12 2" xfId="21187"/>
    <cellStyle name="Header2 3 2 2 4 2 13" xfId="22658"/>
    <cellStyle name="Header2 3 2 2 4 2 2" xfId="15645"/>
    <cellStyle name="Header2 3 2 2 4 2 2 2" xfId="19148"/>
    <cellStyle name="Header2 3 2 2 4 2 2 2 2" xfId="30965"/>
    <cellStyle name="Header2 3 2 2 4 2 2 2 2 2" xfId="40964"/>
    <cellStyle name="Header2 3 2 2 4 2 2 2 3" xfId="26623"/>
    <cellStyle name="Header2 3 2 2 4 2 2 2 4" xfId="35813"/>
    <cellStyle name="Header2 3 2 2 4 2 2 3" xfId="19754"/>
    <cellStyle name="Header2 3 2 2 4 2 2 3 2" xfId="31571"/>
    <cellStyle name="Header2 3 2 2 4 2 2 3 2 2" xfId="41570"/>
    <cellStyle name="Header2 3 2 2 4 2 2 3 3" xfId="27229"/>
    <cellStyle name="Header2 3 2 2 4 2 2 3 4" xfId="36419"/>
    <cellStyle name="Header2 3 2 2 4 2 2 4" xfId="17819"/>
    <cellStyle name="Header2 3 2 2 4 2 2 4 2" xfId="29636"/>
    <cellStyle name="Header2 3 2 2 4 2 2 4 2 2" xfId="39635"/>
    <cellStyle name="Header2 3 2 2 4 2 2 4 3" xfId="25394"/>
    <cellStyle name="Header2 3 2 2 4 2 2 4 4" xfId="34484"/>
    <cellStyle name="Header2 3 2 2 4 2 2 5" xfId="20563"/>
    <cellStyle name="Header2 3 2 2 4 2 2 5 2" xfId="32380"/>
    <cellStyle name="Header2 3 2 2 4 2 2 5 2 2" xfId="42379"/>
    <cellStyle name="Header2 3 2 2 4 2 2 5 3" xfId="37228"/>
    <cellStyle name="Header2 3 2 2 4 2 2 6" xfId="23523"/>
    <cellStyle name="Header2 3 2 2 4 2 2 6 2" xfId="21861"/>
    <cellStyle name="Header2 3 2 2 4 2 2 7" xfId="23025"/>
    <cellStyle name="Header2 3 2 2 4 2 2 7 2" xfId="22088"/>
    <cellStyle name="Header2 3 2 2 4 2 2 8" xfId="22407"/>
    <cellStyle name="Header2 3 2 2 4 2 3" xfId="16226"/>
    <cellStyle name="Header2 3 2 2 4 2 3 2" xfId="18951"/>
    <cellStyle name="Header2 3 2 2 4 2 3 2 2" xfId="30768"/>
    <cellStyle name="Header2 3 2 2 4 2 3 2 2 2" xfId="40767"/>
    <cellStyle name="Header2 3 2 2 4 2 3 2 3" xfId="26426"/>
    <cellStyle name="Header2 3 2 2 4 2 3 2 4" xfId="35616"/>
    <cellStyle name="Header2 3 2 2 4 2 3 3" xfId="19557"/>
    <cellStyle name="Header2 3 2 2 4 2 3 3 2" xfId="31374"/>
    <cellStyle name="Header2 3 2 2 4 2 3 3 2 2" xfId="41373"/>
    <cellStyle name="Header2 3 2 2 4 2 3 3 3" xfId="27032"/>
    <cellStyle name="Header2 3 2 2 4 2 3 3 4" xfId="36222"/>
    <cellStyle name="Header2 3 2 2 4 2 3 4" xfId="17847"/>
    <cellStyle name="Header2 3 2 2 4 2 3 4 2" xfId="29664"/>
    <cellStyle name="Header2 3 2 2 4 2 3 4 2 2" xfId="39663"/>
    <cellStyle name="Header2 3 2 2 4 2 3 4 3" xfId="25422"/>
    <cellStyle name="Header2 3 2 2 4 2 3 4 4" xfId="34512"/>
    <cellStyle name="Header2 3 2 2 4 2 3 5" xfId="20366"/>
    <cellStyle name="Header2 3 2 2 4 2 3 5 2" xfId="32183"/>
    <cellStyle name="Header2 3 2 2 4 2 3 5 2 2" xfId="42182"/>
    <cellStyle name="Header2 3 2 2 4 2 3 5 3" xfId="37031"/>
    <cellStyle name="Header2 3 2 2 4 2 3 6" xfId="28043"/>
    <cellStyle name="Header2 3 2 2 4 2 3 6 2" xfId="38042"/>
    <cellStyle name="Header2 3 2 2 4 2 3 7" xfId="21752"/>
    <cellStyle name="Header2 3 2 2 4 2 4" xfId="16422"/>
    <cellStyle name="Header2 3 2 2 4 2 4 2" xfId="28239"/>
    <cellStyle name="Header2 3 2 2 4 2 4 2 2" xfId="38238"/>
    <cellStyle name="Header2 3 2 2 4 2 4 3" xfId="23997"/>
    <cellStyle name="Header2 3 2 2 4 2 4 4" xfId="33087"/>
    <cellStyle name="Header2 3 2 2 4 2 5" xfId="16624"/>
    <cellStyle name="Header2 3 2 2 4 2 5 2" xfId="28441"/>
    <cellStyle name="Header2 3 2 2 4 2 5 2 2" xfId="38440"/>
    <cellStyle name="Header2 3 2 2 4 2 5 3" xfId="24199"/>
    <cellStyle name="Header2 3 2 2 4 2 5 4" xfId="33289"/>
    <cellStyle name="Header2 3 2 2 4 2 6" xfId="17011"/>
    <cellStyle name="Header2 3 2 2 4 2 6 2" xfId="28828"/>
    <cellStyle name="Header2 3 2 2 4 2 6 2 2" xfId="38827"/>
    <cellStyle name="Header2 3 2 2 4 2 6 3" xfId="24586"/>
    <cellStyle name="Header2 3 2 2 4 2 6 4" xfId="33676"/>
    <cellStyle name="Header2 3 2 2 4 2 7" xfId="17160"/>
    <cellStyle name="Header2 3 2 2 4 2 7 2" xfId="28977"/>
    <cellStyle name="Header2 3 2 2 4 2 7 2 2" xfId="38976"/>
    <cellStyle name="Header2 3 2 2 4 2 7 3" xfId="24735"/>
    <cellStyle name="Header2 3 2 2 4 2 7 4" xfId="33825"/>
    <cellStyle name="Header2 3 2 2 4 2 8" xfId="17463"/>
    <cellStyle name="Header2 3 2 2 4 2 8 2" xfId="29280"/>
    <cellStyle name="Header2 3 2 2 4 2 8 2 2" xfId="39279"/>
    <cellStyle name="Header2 3 2 2 4 2 8 3" xfId="25038"/>
    <cellStyle name="Header2 3 2 2 4 2 8 4" xfId="34128"/>
    <cellStyle name="Header2 3 2 2 4 2 9" xfId="18472"/>
    <cellStyle name="Header2 3 2 2 4 2 9 2" xfId="30289"/>
    <cellStyle name="Header2 3 2 2 4 2 9 2 2" xfId="40288"/>
    <cellStyle name="Header2 3 2 2 4 2 9 3" xfId="25947"/>
    <cellStyle name="Header2 3 2 2 4 2 9 4" xfId="35137"/>
    <cellStyle name="Header2 3 2 2 4 3" xfId="7839"/>
    <cellStyle name="Header2 3 2 2 4 3 10" xfId="18766"/>
    <cellStyle name="Header2 3 2 2 4 3 10 2" xfId="30583"/>
    <cellStyle name="Header2 3 2 2 4 3 10 2 2" xfId="40582"/>
    <cellStyle name="Header2 3 2 2 4 3 10 3" xfId="26241"/>
    <cellStyle name="Header2 3 2 2 4 3 10 4" xfId="35431"/>
    <cellStyle name="Header2 3 2 2 4 3 11" xfId="20216"/>
    <cellStyle name="Header2 3 2 2 4 3 11 2" xfId="32033"/>
    <cellStyle name="Header2 3 2 2 4 3 11 2 2" xfId="42032"/>
    <cellStyle name="Header2 3 2 2 4 3 11 3" xfId="36881"/>
    <cellStyle name="Header2 3 2 2 4 3 12" xfId="23263"/>
    <cellStyle name="Header2 3 2 2 4 3 12 2" xfId="21188"/>
    <cellStyle name="Header2 3 2 2 4 3 13" xfId="22657"/>
    <cellStyle name="Header2 3 2 2 4 3 2" xfId="15646"/>
    <cellStyle name="Header2 3 2 2 4 3 2 2" xfId="19147"/>
    <cellStyle name="Header2 3 2 2 4 3 2 2 2" xfId="30964"/>
    <cellStyle name="Header2 3 2 2 4 3 2 2 2 2" xfId="40963"/>
    <cellStyle name="Header2 3 2 2 4 3 2 2 3" xfId="26622"/>
    <cellStyle name="Header2 3 2 2 4 3 2 2 4" xfId="35812"/>
    <cellStyle name="Header2 3 2 2 4 3 2 3" xfId="19753"/>
    <cellStyle name="Header2 3 2 2 4 3 2 3 2" xfId="31570"/>
    <cellStyle name="Header2 3 2 2 4 3 2 3 2 2" xfId="41569"/>
    <cellStyle name="Header2 3 2 2 4 3 2 3 3" xfId="27228"/>
    <cellStyle name="Header2 3 2 2 4 3 2 3 4" xfId="36418"/>
    <cellStyle name="Header2 3 2 2 4 3 2 4" xfId="18900"/>
    <cellStyle name="Header2 3 2 2 4 3 2 4 2" xfId="30717"/>
    <cellStyle name="Header2 3 2 2 4 3 2 4 2 2" xfId="40716"/>
    <cellStyle name="Header2 3 2 2 4 3 2 4 3" xfId="26375"/>
    <cellStyle name="Header2 3 2 2 4 3 2 4 4" xfId="35565"/>
    <cellStyle name="Header2 3 2 2 4 3 2 5" xfId="20562"/>
    <cellStyle name="Header2 3 2 2 4 3 2 5 2" xfId="32379"/>
    <cellStyle name="Header2 3 2 2 4 3 2 5 2 2" xfId="42378"/>
    <cellStyle name="Header2 3 2 2 4 3 2 5 3" xfId="37227"/>
    <cellStyle name="Header2 3 2 2 4 3 2 6" xfId="23524"/>
    <cellStyle name="Header2 3 2 2 4 3 2 6 2" xfId="21037"/>
    <cellStyle name="Header2 3 2 2 4 3 2 7" xfId="22855"/>
    <cellStyle name="Header2 3 2 2 4 3 2 7 2" xfId="21379"/>
    <cellStyle name="Header2 3 2 2 4 3 2 8" xfId="22408"/>
    <cellStyle name="Header2 3 2 2 4 3 3" xfId="16227"/>
    <cellStyle name="Header2 3 2 2 4 3 3 2" xfId="19442"/>
    <cellStyle name="Header2 3 2 2 4 3 3 2 2" xfId="31259"/>
    <cellStyle name="Header2 3 2 2 4 3 3 2 2 2" xfId="41258"/>
    <cellStyle name="Header2 3 2 2 4 3 3 2 3" xfId="26917"/>
    <cellStyle name="Header2 3 2 2 4 3 3 2 4" xfId="36107"/>
    <cellStyle name="Header2 3 2 2 4 3 3 3" xfId="20048"/>
    <cellStyle name="Header2 3 2 2 4 3 3 3 2" xfId="31865"/>
    <cellStyle name="Header2 3 2 2 4 3 3 3 2 2" xfId="41864"/>
    <cellStyle name="Header2 3 2 2 4 3 3 3 3" xfId="27523"/>
    <cellStyle name="Header2 3 2 2 4 3 3 3 4" xfId="36713"/>
    <cellStyle name="Header2 3 2 2 4 3 3 4" xfId="18068"/>
    <cellStyle name="Header2 3 2 2 4 3 3 4 2" xfId="29885"/>
    <cellStyle name="Header2 3 2 2 4 3 3 4 2 2" xfId="39884"/>
    <cellStyle name="Header2 3 2 2 4 3 3 4 3" xfId="25643"/>
    <cellStyle name="Header2 3 2 2 4 3 3 4 4" xfId="34733"/>
    <cellStyle name="Header2 3 2 2 4 3 3 5" xfId="20857"/>
    <cellStyle name="Header2 3 2 2 4 3 3 5 2" xfId="32674"/>
    <cellStyle name="Header2 3 2 2 4 3 3 5 2 2" xfId="42673"/>
    <cellStyle name="Header2 3 2 2 4 3 3 5 3" xfId="37522"/>
    <cellStyle name="Header2 3 2 2 4 3 3 6" xfId="28044"/>
    <cellStyle name="Header2 3 2 2 4 3 3 6 2" xfId="38043"/>
    <cellStyle name="Header2 3 2 2 4 3 3 7" xfId="21499"/>
    <cellStyle name="Header2 3 2 2 4 3 4" xfId="15940"/>
    <cellStyle name="Header2 3 2 2 4 3 4 2" xfId="27757"/>
    <cellStyle name="Header2 3 2 2 4 3 4 2 2" xfId="37756"/>
    <cellStyle name="Header2 3 2 2 4 3 4 3" xfId="23818"/>
    <cellStyle name="Header2 3 2 2 4 3 4 4" xfId="32908"/>
    <cellStyle name="Header2 3 2 2 4 3 5" xfId="16623"/>
    <cellStyle name="Header2 3 2 2 4 3 5 2" xfId="28440"/>
    <cellStyle name="Header2 3 2 2 4 3 5 2 2" xfId="38439"/>
    <cellStyle name="Header2 3 2 2 4 3 5 3" xfId="24198"/>
    <cellStyle name="Header2 3 2 2 4 3 5 4" xfId="33288"/>
    <cellStyle name="Header2 3 2 2 4 3 6" xfId="16918"/>
    <cellStyle name="Header2 3 2 2 4 3 6 2" xfId="28735"/>
    <cellStyle name="Header2 3 2 2 4 3 6 2 2" xfId="38734"/>
    <cellStyle name="Header2 3 2 2 4 3 6 3" xfId="24493"/>
    <cellStyle name="Header2 3 2 2 4 3 6 4" xfId="33583"/>
    <cellStyle name="Header2 3 2 2 4 3 7" xfId="17161"/>
    <cellStyle name="Header2 3 2 2 4 3 7 2" xfId="28978"/>
    <cellStyle name="Header2 3 2 2 4 3 7 2 2" xfId="38977"/>
    <cellStyle name="Header2 3 2 2 4 3 7 3" xfId="24736"/>
    <cellStyle name="Header2 3 2 2 4 3 7 4" xfId="33826"/>
    <cellStyle name="Header2 3 2 2 4 3 8" xfId="17464"/>
    <cellStyle name="Header2 3 2 2 4 3 8 2" xfId="29281"/>
    <cellStyle name="Header2 3 2 2 4 3 8 2 2" xfId="39280"/>
    <cellStyle name="Header2 3 2 2 4 3 8 3" xfId="25039"/>
    <cellStyle name="Header2 3 2 2 4 3 8 4" xfId="34129"/>
    <cellStyle name="Header2 3 2 2 4 3 9" xfId="18471"/>
    <cellStyle name="Header2 3 2 2 4 3 9 2" xfId="30288"/>
    <cellStyle name="Header2 3 2 2 4 3 9 2 2" xfId="40287"/>
    <cellStyle name="Header2 3 2 2 4 3 9 3" xfId="25946"/>
    <cellStyle name="Header2 3 2 2 4 3 9 4" xfId="35136"/>
    <cellStyle name="Header2 3 2 2 4 4" xfId="7840"/>
    <cellStyle name="Header2 3 2 2 4 4 10" xfId="18765"/>
    <cellStyle name="Header2 3 2 2 4 4 10 2" xfId="30582"/>
    <cellStyle name="Header2 3 2 2 4 4 10 2 2" xfId="40581"/>
    <cellStyle name="Header2 3 2 2 4 4 10 3" xfId="26240"/>
    <cellStyle name="Header2 3 2 2 4 4 10 4" xfId="35430"/>
    <cellStyle name="Header2 3 2 2 4 4 11" xfId="20315"/>
    <cellStyle name="Header2 3 2 2 4 4 11 2" xfId="32132"/>
    <cellStyle name="Header2 3 2 2 4 4 11 2 2" xfId="42131"/>
    <cellStyle name="Header2 3 2 2 4 4 11 3" xfId="36980"/>
    <cellStyle name="Header2 3 2 2 4 4 12" xfId="23262"/>
    <cellStyle name="Header2 3 2 2 4 4 12 2" xfId="21189"/>
    <cellStyle name="Header2 3 2 2 4 4 13" xfId="22656"/>
    <cellStyle name="Header2 3 2 2 4 4 2" xfId="15647"/>
    <cellStyle name="Header2 3 2 2 4 4 2 2" xfId="19146"/>
    <cellStyle name="Header2 3 2 2 4 4 2 2 2" xfId="30963"/>
    <cellStyle name="Header2 3 2 2 4 4 2 2 2 2" xfId="40962"/>
    <cellStyle name="Header2 3 2 2 4 4 2 2 3" xfId="26621"/>
    <cellStyle name="Header2 3 2 2 4 4 2 2 4" xfId="35811"/>
    <cellStyle name="Header2 3 2 2 4 4 2 3" xfId="19752"/>
    <cellStyle name="Header2 3 2 2 4 4 2 3 2" xfId="31569"/>
    <cellStyle name="Header2 3 2 2 4 4 2 3 2 2" xfId="41568"/>
    <cellStyle name="Header2 3 2 2 4 4 2 3 3" xfId="27227"/>
    <cellStyle name="Header2 3 2 2 4 4 2 3 4" xfId="36417"/>
    <cellStyle name="Header2 3 2 2 4 4 2 4" xfId="18147"/>
    <cellStyle name="Header2 3 2 2 4 4 2 4 2" xfId="29964"/>
    <cellStyle name="Header2 3 2 2 4 4 2 4 2 2" xfId="39963"/>
    <cellStyle name="Header2 3 2 2 4 4 2 4 3" xfId="25722"/>
    <cellStyle name="Header2 3 2 2 4 4 2 4 4" xfId="34812"/>
    <cellStyle name="Header2 3 2 2 4 4 2 5" xfId="20561"/>
    <cellStyle name="Header2 3 2 2 4 4 2 5 2" xfId="32378"/>
    <cellStyle name="Header2 3 2 2 4 4 2 5 2 2" xfId="42377"/>
    <cellStyle name="Header2 3 2 2 4 4 2 5 3" xfId="37226"/>
    <cellStyle name="Header2 3 2 2 4 4 2 6" xfId="23525"/>
    <cellStyle name="Header2 3 2 2 4 4 2 6 2" xfId="21860"/>
    <cellStyle name="Header2 3 2 2 4 4 2 7" xfId="23024"/>
    <cellStyle name="Header2 3 2 2 4 4 2 7 2" xfId="22089"/>
    <cellStyle name="Header2 3 2 2 4 4 2 8" xfId="22409"/>
    <cellStyle name="Header2 3 2 2 4 4 3" xfId="16228"/>
    <cellStyle name="Header2 3 2 2 4 4 3 2" xfId="19441"/>
    <cellStyle name="Header2 3 2 2 4 4 3 2 2" xfId="31258"/>
    <cellStyle name="Header2 3 2 2 4 4 3 2 2 2" xfId="41257"/>
    <cellStyle name="Header2 3 2 2 4 4 3 2 3" xfId="26916"/>
    <cellStyle name="Header2 3 2 2 4 4 3 2 4" xfId="36106"/>
    <cellStyle name="Header2 3 2 2 4 4 3 3" xfId="20047"/>
    <cellStyle name="Header2 3 2 2 4 4 3 3 2" xfId="31864"/>
    <cellStyle name="Header2 3 2 2 4 4 3 3 2 2" xfId="41863"/>
    <cellStyle name="Header2 3 2 2 4 4 3 3 3" xfId="27522"/>
    <cellStyle name="Header2 3 2 2 4 4 3 3 4" xfId="36712"/>
    <cellStyle name="Header2 3 2 2 4 4 3 4" xfId="18069"/>
    <cellStyle name="Header2 3 2 2 4 4 3 4 2" xfId="29886"/>
    <cellStyle name="Header2 3 2 2 4 4 3 4 2 2" xfId="39885"/>
    <cellStyle name="Header2 3 2 2 4 4 3 4 3" xfId="25644"/>
    <cellStyle name="Header2 3 2 2 4 4 3 4 4" xfId="34734"/>
    <cellStyle name="Header2 3 2 2 4 4 3 5" xfId="20856"/>
    <cellStyle name="Header2 3 2 2 4 4 3 5 2" xfId="32673"/>
    <cellStyle name="Header2 3 2 2 4 4 3 5 2 2" xfId="42672"/>
    <cellStyle name="Header2 3 2 2 4 4 3 5 3" xfId="37521"/>
    <cellStyle name="Header2 3 2 2 4 4 3 6" xfId="28045"/>
    <cellStyle name="Header2 3 2 2 4 4 3 6 2" xfId="38044"/>
    <cellStyle name="Header2 3 2 2 4 4 3 7" xfId="21500"/>
    <cellStyle name="Header2 3 2 2 4 4 4" xfId="15941"/>
    <cellStyle name="Header2 3 2 2 4 4 4 2" xfId="27758"/>
    <cellStyle name="Header2 3 2 2 4 4 4 2 2" xfId="37757"/>
    <cellStyle name="Header2 3 2 2 4 4 4 3" xfId="23819"/>
    <cellStyle name="Header2 3 2 2 4 4 4 4" xfId="32909"/>
    <cellStyle name="Header2 3 2 2 4 4 5" xfId="16622"/>
    <cellStyle name="Header2 3 2 2 4 4 5 2" xfId="28439"/>
    <cellStyle name="Header2 3 2 2 4 4 5 2 2" xfId="38438"/>
    <cellStyle name="Header2 3 2 2 4 4 5 3" xfId="24197"/>
    <cellStyle name="Header2 3 2 2 4 4 5 4" xfId="33287"/>
    <cellStyle name="Header2 3 2 2 4 4 6" xfId="16917"/>
    <cellStyle name="Header2 3 2 2 4 4 6 2" xfId="28734"/>
    <cellStyle name="Header2 3 2 2 4 4 6 2 2" xfId="38733"/>
    <cellStyle name="Header2 3 2 2 4 4 6 3" xfId="24492"/>
    <cellStyle name="Header2 3 2 2 4 4 6 4" xfId="33582"/>
    <cellStyle name="Header2 3 2 2 4 4 7" xfId="17162"/>
    <cellStyle name="Header2 3 2 2 4 4 7 2" xfId="28979"/>
    <cellStyle name="Header2 3 2 2 4 4 7 2 2" xfId="38978"/>
    <cellStyle name="Header2 3 2 2 4 4 7 3" xfId="24737"/>
    <cellStyle name="Header2 3 2 2 4 4 7 4" xfId="33827"/>
    <cellStyle name="Header2 3 2 2 4 4 8" xfId="17465"/>
    <cellStyle name="Header2 3 2 2 4 4 8 2" xfId="29282"/>
    <cellStyle name="Header2 3 2 2 4 4 8 2 2" xfId="39281"/>
    <cellStyle name="Header2 3 2 2 4 4 8 3" xfId="25040"/>
    <cellStyle name="Header2 3 2 2 4 4 8 4" xfId="34130"/>
    <cellStyle name="Header2 3 2 2 4 4 9" xfId="18470"/>
    <cellStyle name="Header2 3 2 2 4 4 9 2" xfId="30287"/>
    <cellStyle name="Header2 3 2 2 4 4 9 2 2" xfId="40286"/>
    <cellStyle name="Header2 3 2 2 4 4 9 3" xfId="25945"/>
    <cellStyle name="Header2 3 2 2 4 4 9 4" xfId="35135"/>
    <cellStyle name="Header2 3 2 2 4 5" xfId="15644"/>
    <cellStyle name="Header2 3 2 2 4 5 2" xfId="19149"/>
    <cellStyle name="Header2 3 2 2 4 5 2 2" xfId="30966"/>
    <cellStyle name="Header2 3 2 2 4 5 2 2 2" xfId="40965"/>
    <cellStyle name="Header2 3 2 2 4 5 2 3" xfId="26624"/>
    <cellStyle name="Header2 3 2 2 4 5 2 4" xfId="35814"/>
    <cellStyle name="Header2 3 2 2 4 5 3" xfId="19755"/>
    <cellStyle name="Header2 3 2 2 4 5 3 2" xfId="31572"/>
    <cellStyle name="Header2 3 2 2 4 5 3 2 2" xfId="41571"/>
    <cellStyle name="Header2 3 2 2 4 5 3 3" xfId="27230"/>
    <cellStyle name="Header2 3 2 2 4 5 3 4" xfId="36420"/>
    <cellStyle name="Header2 3 2 2 4 5 4" xfId="18899"/>
    <cellStyle name="Header2 3 2 2 4 5 4 2" xfId="30716"/>
    <cellStyle name="Header2 3 2 2 4 5 4 2 2" xfId="40715"/>
    <cellStyle name="Header2 3 2 2 4 5 4 3" xfId="26374"/>
    <cellStyle name="Header2 3 2 2 4 5 4 4" xfId="35564"/>
    <cellStyle name="Header2 3 2 2 4 5 5" xfId="20564"/>
    <cellStyle name="Header2 3 2 2 4 5 5 2" xfId="32381"/>
    <cellStyle name="Header2 3 2 2 4 5 5 2 2" xfId="42380"/>
    <cellStyle name="Header2 3 2 2 4 5 5 3" xfId="37229"/>
    <cellStyle name="Header2 3 2 2 4 5 6" xfId="23522"/>
    <cellStyle name="Header2 3 2 2 4 5 6 2" xfId="21038"/>
    <cellStyle name="Header2 3 2 2 4 5 7" xfId="22856"/>
    <cellStyle name="Header2 3 2 2 4 5 7 2" xfId="21378"/>
    <cellStyle name="Header2 3 2 2 4 5 8" xfId="21631"/>
    <cellStyle name="Header2 3 2 2 4 6" xfId="16225"/>
    <cellStyle name="Header2 3 2 2 4 6 2" xfId="19443"/>
    <cellStyle name="Header2 3 2 2 4 6 2 2" xfId="31260"/>
    <cellStyle name="Header2 3 2 2 4 6 2 2 2" xfId="41259"/>
    <cellStyle name="Header2 3 2 2 4 6 2 3" xfId="26918"/>
    <cellStyle name="Header2 3 2 2 4 6 2 4" xfId="36108"/>
    <cellStyle name="Header2 3 2 2 4 6 3" xfId="20049"/>
    <cellStyle name="Header2 3 2 2 4 6 3 2" xfId="31866"/>
    <cellStyle name="Header2 3 2 2 4 6 3 2 2" xfId="41865"/>
    <cellStyle name="Header2 3 2 2 4 6 3 3" xfId="27524"/>
    <cellStyle name="Header2 3 2 2 4 6 3 4" xfId="36714"/>
    <cellStyle name="Header2 3 2 2 4 6 4" xfId="18067"/>
    <cellStyle name="Header2 3 2 2 4 6 4 2" xfId="29884"/>
    <cellStyle name="Header2 3 2 2 4 6 4 2 2" xfId="39883"/>
    <cellStyle name="Header2 3 2 2 4 6 4 3" xfId="25642"/>
    <cellStyle name="Header2 3 2 2 4 6 4 4" xfId="34732"/>
    <cellStyle name="Header2 3 2 2 4 6 5" xfId="20858"/>
    <cellStyle name="Header2 3 2 2 4 6 5 2" xfId="32675"/>
    <cellStyle name="Header2 3 2 2 4 6 5 2 2" xfId="42674"/>
    <cellStyle name="Header2 3 2 2 4 6 5 3" xfId="37523"/>
    <cellStyle name="Header2 3 2 2 4 6 6" xfId="28042"/>
    <cellStyle name="Header2 3 2 2 4 6 6 2" xfId="38041"/>
    <cellStyle name="Header2 3 2 2 4 6 7" xfId="21498"/>
    <cellStyle name="Header2 3 2 2 4 7" xfId="15939"/>
    <cellStyle name="Header2 3 2 2 4 7 2" xfId="27756"/>
    <cellStyle name="Header2 3 2 2 4 7 2 2" xfId="37755"/>
    <cellStyle name="Header2 3 2 2 4 7 3" xfId="23817"/>
    <cellStyle name="Header2 3 2 2 4 7 4" xfId="32907"/>
    <cellStyle name="Header2 3 2 2 4 8" xfId="16625"/>
    <cellStyle name="Header2 3 2 2 4 8 2" xfId="28442"/>
    <cellStyle name="Header2 3 2 2 4 8 2 2" xfId="38441"/>
    <cellStyle name="Header2 3 2 2 4 8 3" xfId="24200"/>
    <cellStyle name="Header2 3 2 2 4 8 4" xfId="33290"/>
    <cellStyle name="Header2 3 2 2 4 9" xfId="16919"/>
    <cellStyle name="Header2 3 2 2 4 9 2" xfId="28736"/>
    <cellStyle name="Header2 3 2 2 4 9 2 2" xfId="38735"/>
    <cellStyle name="Header2 3 2 2 4 9 3" xfId="24494"/>
    <cellStyle name="Header2 3 2 2 4 9 4" xfId="33584"/>
    <cellStyle name="Header2 3 2 2 5" xfId="7841"/>
    <cellStyle name="Header2 3 2 2 5 10" xfId="18764"/>
    <cellStyle name="Header2 3 2 2 5 10 2" xfId="30581"/>
    <cellStyle name="Header2 3 2 2 5 10 2 2" xfId="40580"/>
    <cellStyle name="Header2 3 2 2 5 10 3" xfId="26239"/>
    <cellStyle name="Header2 3 2 2 5 10 4" xfId="35429"/>
    <cellStyle name="Header2 3 2 2 5 11" xfId="20219"/>
    <cellStyle name="Header2 3 2 2 5 11 2" xfId="32036"/>
    <cellStyle name="Header2 3 2 2 5 11 2 2" xfId="42035"/>
    <cellStyle name="Header2 3 2 2 5 11 3" xfId="36884"/>
    <cellStyle name="Header2 3 2 2 5 12" xfId="23261"/>
    <cellStyle name="Header2 3 2 2 5 12 2" xfId="21190"/>
    <cellStyle name="Header2 3 2 2 5 13" xfId="22655"/>
    <cellStyle name="Header2 3 2 2 5 2" xfId="15648"/>
    <cellStyle name="Header2 3 2 2 5 2 2" xfId="19145"/>
    <cellStyle name="Header2 3 2 2 5 2 2 2" xfId="30962"/>
    <cellStyle name="Header2 3 2 2 5 2 2 2 2" xfId="40961"/>
    <cellStyle name="Header2 3 2 2 5 2 2 3" xfId="26620"/>
    <cellStyle name="Header2 3 2 2 5 2 2 4" xfId="35810"/>
    <cellStyle name="Header2 3 2 2 5 2 3" xfId="19751"/>
    <cellStyle name="Header2 3 2 2 5 2 3 2" xfId="31568"/>
    <cellStyle name="Header2 3 2 2 5 2 3 2 2" xfId="41567"/>
    <cellStyle name="Header2 3 2 2 5 2 3 3" xfId="27226"/>
    <cellStyle name="Header2 3 2 2 5 2 3 4" xfId="36416"/>
    <cellStyle name="Header2 3 2 2 5 2 4" xfId="18148"/>
    <cellStyle name="Header2 3 2 2 5 2 4 2" xfId="29965"/>
    <cellStyle name="Header2 3 2 2 5 2 4 2 2" xfId="39964"/>
    <cellStyle name="Header2 3 2 2 5 2 4 3" xfId="25723"/>
    <cellStyle name="Header2 3 2 2 5 2 4 4" xfId="34813"/>
    <cellStyle name="Header2 3 2 2 5 2 5" xfId="20560"/>
    <cellStyle name="Header2 3 2 2 5 2 5 2" xfId="32377"/>
    <cellStyle name="Header2 3 2 2 5 2 5 2 2" xfId="42376"/>
    <cellStyle name="Header2 3 2 2 5 2 5 3" xfId="37225"/>
    <cellStyle name="Header2 3 2 2 5 2 6" xfId="23526"/>
    <cellStyle name="Header2 3 2 2 5 2 6 2" xfId="21036"/>
    <cellStyle name="Header2 3 2 2 5 2 7" xfId="22854"/>
    <cellStyle name="Header2 3 2 2 5 2 7 2" xfId="22187"/>
    <cellStyle name="Header2 3 2 2 5 2 8" xfId="22410"/>
    <cellStyle name="Header2 3 2 2 5 3" xfId="16229"/>
    <cellStyle name="Header2 3 2 2 5 3 2" xfId="19440"/>
    <cellStyle name="Header2 3 2 2 5 3 2 2" xfId="31257"/>
    <cellStyle name="Header2 3 2 2 5 3 2 2 2" xfId="41256"/>
    <cellStyle name="Header2 3 2 2 5 3 2 3" xfId="26915"/>
    <cellStyle name="Header2 3 2 2 5 3 2 4" xfId="36105"/>
    <cellStyle name="Header2 3 2 2 5 3 3" xfId="20046"/>
    <cellStyle name="Header2 3 2 2 5 3 3 2" xfId="31863"/>
    <cellStyle name="Header2 3 2 2 5 3 3 2 2" xfId="41862"/>
    <cellStyle name="Header2 3 2 2 5 3 3 3" xfId="27521"/>
    <cellStyle name="Header2 3 2 2 5 3 3 4" xfId="36711"/>
    <cellStyle name="Header2 3 2 2 5 3 4" xfId="17769"/>
    <cellStyle name="Header2 3 2 2 5 3 4 2" xfId="29586"/>
    <cellStyle name="Header2 3 2 2 5 3 4 2 2" xfId="39585"/>
    <cellStyle name="Header2 3 2 2 5 3 4 3" xfId="25344"/>
    <cellStyle name="Header2 3 2 2 5 3 4 4" xfId="34434"/>
    <cellStyle name="Header2 3 2 2 5 3 5" xfId="20855"/>
    <cellStyle name="Header2 3 2 2 5 3 5 2" xfId="32672"/>
    <cellStyle name="Header2 3 2 2 5 3 5 2 2" xfId="42671"/>
    <cellStyle name="Header2 3 2 2 5 3 5 3" xfId="37520"/>
    <cellStyle name="Header2 3 2 2 5 3 6" xfId="28046"/>
    <cellStyle name="Header2 3 2 2 5 3 6 2" xfId="38045"/>
    <cellStyle name="Header2 3 2 2 5 3 7" xfId="21501"/>
    <cellStyle name="Header2 3 2 2 5 4" xfId="15942"/>
    <cellStyle name="Header2 3 2 2 5 4 2" xfId="27759"/>
    <cellStyle name="Header2 3 2 2 5 4 2 2" xfId="37758"/>
    <cellStyle name="Header2 3 2 2 5 4 3" xfId="23820"/>
    <cellStyle name="Header2 3 2 2 5 4 4" xfId="32910"/>
    <cellStyle name="Header2 3 2 2 5 5" xfId="16621"/>
    <cellStyle name="Header2 3 2 2 5 5 2" xfId="28438"/>
    <cellStyle name="Header2 3 2 2 5 5 2 2" xfId="38437"/>
    <cellStyle name="Header2 3 2 2 5 5 3" xfId="24196"/>
    <cellStyle name="Header2 3 2 2 5 5 4" xfId="33286"/>
    <cellStyle name="Header2 3 2 2 5 6" xfId="16916"/>
    <cellStyle name="Header2 3 2 2 5 6 2" xfId="28733"/>
    <cellStyle name="Header2 3 2 2 5 6 2 2" xfId="38732"/>
    <cellStyle name="Header2 3 2 2 5 6 3" xfId="24491"/>
    <cellStyle name="Header2 3 2 2 5 6 4" xfId="33581"/>
    <cellStyle name="Header2 3 2 2 5 7" xfId="17163"/>
    <cellStyle name="Header2 3 2 2 5 7 2" xfId="28980"/>
    <cellStyle name="Header2 3 2 2 5 7 2 2" xfId="38979"/>
    <cellStyle name="Header2 3 2 2 5 7 3" xfId="24738"/>
    <cellStyle name="Header2 3 2 2 5 7 4" xfId="33828"/>
    <cellStyle name="Header2 3 2 2 5 8" xfId="17466"/>
    <cellStyle name="Header2 3 2 2 5 8 2" xfId="29283"/>
    <cellStyle name="Header2 3 2 2 5 8 2 2" xfId="39282"/>
    <cellStyle name="Header2 3 2 2 5 8 3" xfId="25041"/>
    <cellStyle name="Header2 3 2 2 5 8 4" xfId="34131"/>
    <cellStyle name="Header2 3 2 2 5 9" xfId="18469"/>
    <cellStyle name="Header2 3 2 2 5 9 2" xfId="30286"/>
    <cellStyle name="Header2 3 2 2 5 9 2 2" xfId="40285"/>
    <cellStyle name="Header2 3 2 2 5 9 3" xfId="25944"/>
    <cellStyle name="Header2 3 2 2 5 9 4" xfId="35134"/>
    <cellStyle name="Header2 3 2 2 6" xfId="15629"/>
    <cellStyle name="Header2 3 2 2 6 2" xfId="19164"/>
    <cellStyle name="Header2 3 2 2 6 2 2" xfId="30981"/>
    <cellStyle name="Header2 3 2 2 6 2 2 2" xfId="40980"/>
    <cellStyle name="Header2 3 2 2 6 2 3" xfId="26639"/>
    <cellStyle name="Header2 3 2 2 6 2 4" xfId="35829"/>
    <cellStyle name="Header2 3 2 2 6 3" xfId="19770"/>
    <cellStyle name="Header2 3 2 2 6 3 2" xfId="31587"/>
    <cellStyle name="Header2 3 2 2 6 3 2 2" xfId="41586"/>
    <cellStyle name="Header2 3 2 2 6 3 3" xfId="27245"/>
    <cellStyle name="Header2 3 2 2 6 3 4" xfId="36435"/>
    <cellStyle name="Header2 3 2 2 6 4" xfId="18891"/>
    <cellStyle name="Header2 3 2 2 6 4 2" xfId="30708"/>
    <cellStyle name="Header2 3 2 2 6 4 2 2" xfId="40707"/>
    <cellStyle name="Header2 3 2 2 6 4 3" xfId="26366"/>
    <cellStyle name="Header2 3 2 2 6 4 4" xfId="35556"/>
    <cellStyle name="Header2 3 2 2 6 5" xfId="20579"/>
    <cellStyle name="Header2 3 2 2 6 5 2" xfId="32396"/>
    <cellStyle name="Header2 3 2 2 6 5 2 2" xfId="42395"/>
    <cellStyle name="Header2 3 2 2 6 5 3" xfId="37244"/>
    <cellStyle name="Header2 3 2 2 6 6" xfId="23507"/>
    <cellStyle name="Header2 3 2 2 6 6 2" xfId="21042"/>
    <cellStyle name="Header2 3 2 2 6 7" xfId="22860"/>
    <cellStyle name="Header2 3 2 2 6 7 2" xfId="22185"/>
    <cellStyle name="Header2 3 2 2 6 8" xfId="22397"/>
    <cellStyle name="Header2 3 2 2 7" xfId="16210"/>
    <cellStyle name="Header2 3 2 2 7 2" xfId="19457"/>
    <cellStyle name="Header2 3 2 2 7 2 2" xfId="31274"/>
    <cellStyle name="Header2 3 2 2 7 2 2 2" xfId="41273"/>
    <cellStyle name="Header2 3 2 2 7 2 3" xfId="26932"/>
    <cellStyle name="Header2 3 2 2 7 2 4" xfId="36122"/>
    <cellStyle name="Header2 3 2 2 7 3" xfId="20063"/>
    <cellStyle name="Header2 3 2 2 7 3 2" xfId="31880"/>
    <cellStyle name="Header2 3 2 2 7 3 2 2" xfId="41879"/>
    <cellStyle name="Header2 3 2 2 7 3 3" xfId="27538"/>
    <cellStyle name="Header2 3 2 2 7 3 4" xfId="36728"/>
    <cellStyle name="Header2 3 2 2 7 4" xfId="18063"/>
    <cellStyle name="Header2 3 2 2 7 4 2" xfId="29880"/>
    <cellStyle name="Header2 3 2 2 7 4 2 2" xfId="39879"/>
    <cellStyle name="Header2 3 2 2 7 4 3" xfId="25638"/>
    <cellStyle name="Header2 3 2 2 7 4 4" xfId="34728"/>
    <cellStyle name="Header2 3 2 2 7 5" xfId="20872"/>
    <cellStyle name="Header2 3 2 2 7 5 2" xfId="32689"/>
    <cellStyle name="Header2 3 2 2 7 5 2 2" xfId="42688"/>
    <cellStyle name="Header2 3 2 2 7 5 3" xfId="37537"/>
    <cellStyle name="Header2 3 2 2 7 6" xfId="28027"/>
    <cellStyle name="Header2 3 2 2 7 6 2" xfId="38026"/>
    <cellStyle name="Header2 3 2 2 7 7" xfId="22238"/>
    <cellStyle name="Header2 3 2 2 8" xfId="15926"/>
    <cellStyle name="Header2 3 2 2 8 2" xfId="27743"/>
    <cellStyle name="Header2 3 2 2 8 2 2" xfId="37742"/>
    <cellStyle name="Header2 3 2 2 8 3" xfId="23804"/>
    <cellStyle name="Header2 3 2 2 8 4" xfId="32894"/>
    <cellStyle name="Header2 3 2 2 9" xfId="16640"/>
    <cellStyle name="Header2 3 2 2 9 2" xfId="28457"/>
    <cellStyle name="Header2 3 2 2 9 2 2" xfId="38456"/>
    <cellStyle name="Header2 3 2 2 9 3" xfId="24215"/>
    <cellStyle name="Header2 3 2 2 9 4" xfId="33305"/>
    <cellStyle name="Header2 3 2 20" xfId="18498"/>
    <cellStyle name="Header2 3 2 20 2" xfId="30315"/>
    <cellStyle name="Header2 3 2 20 2 2" xfId="40314"/>
    <cellStyle name="Header2 3 2 20 3" xfId="25973"/>
    <cellStyle name="Header2 3 2 20 4" xfId="35163"/>
    <cellStyle name="Header2 3 2 21" xfId="18791"/>
    <cellStyle name="Header2 3 2 21 2" xfId="30608"/>
    <cellStyle name="Header2 3 2 21 2 2" xfId="40607"/>
    <cellStyle name="Header2 3 2 21 3" xfId="26266"/>
    <cellStyle name="Header2 3 2 21 4" xfId="35456"/>
    <cellStyle name="Header2 3 2 22" xfId="20363"/>
    <cellStyle name="Header2 3 2 22 2" xfId="32180"/>
    <cellStyle name="Header2 3 2 22 2 2" xfId="42179"/>
    <cellStyle name="Header2 3 2 22 3" xfId="37028"/>
    <cellStyle name="Header2 3 2 23" xfId="23290"/>
    <cellStyle name="Header2 3 2 23 2" xfId="21960"/>
    <cellStyle name="Header2 3 2 24" xfId="22684"/>
    <cellStyle name="Header2 3 2 3" xfId="7842"/>
    <cellStyle name="Header2 3 2 3 10" xfId="17164"/>
    <cellStyle name="Header2 3 2 3 10 2" xfId="28981"/>
    <cellStyle name="Header2 3 2 3 10 2 2" xfId="38980"/>
    <cellStyle name="Header2 3 2 3 10 3" xfId="24739"/>
    <cellStyle name="Header2 3 2 3 10 4" xfId="33829"/>
    <cellStyle name="Header2 3 2 3 11" xfId="17467"/>
    <cellStyle name="Header2 3 2 3 11 2" xfId="29284"/>
    <cellStyle name="Header2 3 2 3 11 2 2" xfId="39283"/>
    <cellStyle name="Header2 3 2 3 11 3" xfId="25042"/>
    <cellStyle name="Header2 3 2 3 11 4" xfId="34132"/>
    <cellStyle name="Header2 3 2 3 12" xfId="18468"/>
    <cellStyle name="Header2 3 2 3 12 2" xfId="30285"/>
    <cellStyle name="Header2 3 2 3 12 2 2" xfId="40284"/>
    <cellStyle name="Header2 3 2 3 12 3" xfId="25943"/>
    <cellStyle name="Header2 3 2 3 12 4" xfId="35133"/>
    <cellStyle name="Header2 3 2 3 13" xfId="18763"/>
    <cellStyle name="Header2 3 2 3 13 2" xfId="30580"/>
    <cellStyle name="Header2 3 2 3 13 2 2" xfId="40579"/>
    <cellStyle name="Header2 3 2 3 13 3" xfId="26238"/>
    <cellStyle name="Header2 3 2 3 13 4" xfId="35428"/>
    <cellStyle name="Header2 3 2 3 14" xfId="20318"/>
    <cellStyle name="Header2 3 2 3 14 2" xfId="32135"/>
    <cellStyle name="Header2 3 2 3 14 2 2" xfId="42134"/>
    <cellStyle name="Header2 3 2 3 14 3" xfId="36983"/>
    <cellStyle name="Header2 3 2 3 15" xfId="23260"/>
    <cellStyle name="Header2 3 2 3 15 2" xfId="21191"/>
    <cellStyle name="Header2 3 2 3 16" xfId="22654"/>
    <cellStyle name="Header2 3 2 3 2" xfId="7843"/>
    <cellStyle name="Header2 3 2 3 2 10" xfId="17165"/>
    <cellStyle name="Header2 3 2 3 2 10 2" xfId="28982"/>
    <cellStyle name="Header2 3 2 3 2 10 2 2" xfId="38981"/>
    <cellStyle name="Header2 3 2 3 2 10 3" xfId="24740"/>
    <cellStyle name="Header2 3 2 3 2 10 4" xfId="33830"/>
    <cellStyle name="Header2 3 2 3 2 11" xfId="17468"/>
    <cellStyle name="Header2 3 2 3 2 11 2" xfId="29285"/>
    <cellStyle name="Header2 3 2 3 2 11 2 2" xfId="39284"/>
    <cellStyle name="Header2 3 2 3 2 11 3" xfId="25043"/>
    <cellStyle name="Header2 3 2 3 2 11 4" xfId="34133"/>
    <cellStyle name="Header2 3 2 3 2 12" xfId="18467"/>
    <cellStyle name="Header2 3 2 3 2 12 2" xfId="30284"/>
    <cellStyle name="Header2 3 2 3 2 12 2 2" xfId="40283"/>
    <cellStyle name="Header2 3 2 3 2 12 3" xfId="25942"/>
    <cellStyle name="Header2 3 2 3 2 12 4" xfId="35132"/>
    <cellStyle name="Header2 3 2 3 2 13" xfId="18762"/>
    <cellStyle name="Header2 3 2 3 2 13 2" xfId="30579"/>
    <cellStyle name="Header2 3 2 3 2 13 2 2" xfId="40578"/>
    <cellStyle name="Header2 3 2 3 2 13 3" xfId="26237"/>
    <cellStyle name="Header2 3 2 3 2 13 4" xfId="35427"/>
    <cellStyle name="Header2 3 2 3 2 14" xfId="18244"/>
    <cellStyle name="Header2 3 2 3 2 14 2" xfId="30061"/>
    <cellStyle name="Header2 3 2 3 2 14 2 2" xfId="40060"/>
    <cellStyle name="Header2 3 2 3 2 14 3" xfId="34909"/>
    <cellStyle name="Header2 3 2 3 2 15" xfId="23259"/>
    <cellStyle name="Header2 3 2 3 2 15 2" xfId="21971"/>
    <cellStyle name="Header2 3 2 3 2 16" xfId="22653"/>
    <cellStyle name="Header2 3 2 3 2 2" xfId="7844"/>
    <cellStyle name="Header2 3 2 3 2 2 10" xfId="18761"/>
    <cellStyle name="Header2 3 2 3 2 2 10 2" xfId="30578"/>
    <cellStyle name="Header2 3 2 3 2 2 10 2 2" xfId="40577"/>
    <cellStyle name="Header2 3 2 3 2 2 10 3" xfId="26236"/>
    <cellStyle name="Header2 3 2 3 2 2 10 4" xfId="35426"/>
    <cellStyle name="Header2 3 2 3 2 2 11" xfId="18245"/>
    <cellStyle name="Header2 3 2 3 2 2 11 2" xfId="30062"/>
    <cellStyle name="Header2 3 2 3 2 2 11 2 2" xfId="40061"/>
    <cellStyle name="Header2 3 2 3 2 2 11 3" xfId="34910"/>
    <cellStyle name="Header2 3 2 3 2 2 12" xfId="23258"/>
    <cellStyle name="Header2 3 2 3 2 2 12 2" xfId="21192"/>
    <cellStyle name="Header2 3 2 3 2 2 13" xfId="22652"/>
    <cellStyle name="Header2 3 2 3 2 2 2" xfId="15651"/>
    <cellStyle name="Header2 3 2 3 2 2 2 2" xfId="19142"/>
    <cellStyle name="Header2 3 2 3 2 2 2 2 2" xfId="30959"/>
    <cellStyle name="Header2 3 2 3 2 2 2 2 2 2" xfId="40958"/>
    <cellStyle name="Header2 3 2 3 2 2 2 2 3" xfId="26617"/>
    <cellStyle name="Header2 3 2 3 2 2 2 2 4" xfId="35807"/>
    <cellStyle name="Header2 3 2 3 2 2 2 3" xfId="19748"/>
    <cellStyle name="Header2 3 2 3 2 2 2 3 2" xfId="31565"/>
    <cellStyle name="Header2 3 2 3 2 2 2 3 2 2" xfId="41564"/>
    <cellStyle name="Header2 3 2 3 2 2 2 3 3" xfId="27223"/>
    <cellStyle name="Header2 3 2 3 2 2 2 3 4" xfId="36413"/>
    <cellStyle name="Header2 3 2 3 2 2 2 4" xfId="18150"/>
    <cellStyle name="Header2 3 2 3 2 2 2 4 2" xfId="29967"/>
    <cellStyle name="Header2 3 2 3 2 2 2 4 2 2" xfId="39966"/>
    <cellStyle name="Header2 3 2 3 2 2 2 4 3" xfId="25725"/>
    <cellStyle name="Header2 3 2 3 2 2 2 4 4" xfId="34815"/>
    <cellStyle name="Header2 3 2 3 2 2 2 5" xfId="20557"/>
    <cellStyle name="Header2 3 2 3 2 2 2 5 2" xfId="32374"/>
    <cellStyle name="Header2 3 2 3 2 2 2 5 2 2" xfId="42373"/>
    <cellStyle name="Header2 3 2 3 2 2 2 5 3" xfId="37222"/>
    <cellStyle name="Header2 3 2 3 2 2 2 6" xfId="23529"/>
    <cellStyle name="Header2 3 2 3 2 2 2 6 2" xfId="21859"/>
    <cellStyle name="Header2 3 2 3 2 2 2 7" xfId="23023"/>
    <cellStyle name="Header2 3 2 3 2 2 2 7 2" xfId="21308"/>
    <cellStyle name="Header2 3 2 3 2 2 2 8" xfId="21633"/>
    <cellStyle name="Header2 3 2 3 2 2 3" xfId="16232"/>
    <cellStyle name="Header2 3 2 3 2 2 3 2" xfId="19437"/>
    <cellStyle name="Header2 3 2 3 2 2 3 2 2" xfId="31254"/>
    <cellStyle name="Header2 3 2 3 2 2 3 2 2 2" xfId="41253"/>
    <cellStyle name="Header2 3 2 3 2 2 3 2 3" xfId="26912"/>
    <cellStyle name="Header2 3 2 3 2 2 3 2 4" xfId="36102"/>
    <cellStyle name="Header2 3 2 3 2 2 3 3" xfId="20043"/>
    <cellStyle name="Header2 3 2 3 2 2 3 3 2" xfId="31860"/>
    <cellStyle name="Header2 3 2 3 2 2 3 3 2 2" xfId="41859"/>
    <cellStyle name="Header2 3 2 3 2 2 3 3 3" xfId="27518"/>
    <cellStyle name="Header2 3 2 3 2 2 3 3 4" xfId="36708"/>
    <cellStyle name="Header2 3 2 3 2 2 3 4" xfId="18071"/>
    <cellStyle name="Header2 3 2 3 2 2 3 4 2" xfId="29888"/>
    <cellStyle name="Header2 3 2 3 2 2 3 4 2 2" xfId="39887"/>
    <cellStyle name="Header2 3 2 3 2 2 3 4 3" xfId="25646"/>
    <cellStyle name="Header2 3 2 3 2 2 3 4 4" xfId="34736"/>
    <cellStyle name="Header2 3 2 3 2 2 3 5" xfId="20852"/>
    <cellStyle name="Header2 3 2 3 2 2 3 5 2" xfId="32669"/>
    <cellStyle name="Header2 3 2 3 2 2 3 5 2 2" xfId="42668"/>
    <cellStyle name="Header2 3 2 3 2 2 3 5 3" xfId="37517"/>
    <cellStyle name="Header2 3 2 3 2 2 3 6" xfId="28049"/>
    <cellStyle name="Header2 3 2 3 2 2 3 6 2" xfId="38048"/>
    <cellStyle name="Header2 3 2 3 2 2 3 7" xfId="21503"/>
    <cellStyle name="Header2 3 2 3 2 2 4" xfId="15945"/>
    <cellStyle name="Header2 3 2 3 2 2 4 2" xfId="27762"/>
    <cellStyle name="Header2 3 2 3 2 2 4 2 2" xfId="37761"/>
    <cellStyle name="Header2 3 2 3 2 2 4 3" xfId="23823"/>
    <cellStyle name="Header2 3 2 3 2 2 4 4" xfId="32913"/>
    <cellStyle name="Header2 3 2 3 2 2 5" xfId="16618"/>
    <cellStyle name="Header2 3 2 3 2 2 5 2" xfId="28435"/>
    <cellStyle name="Header2 3 2 3 2 2 5 2 2" xfId="38434"/>
    <cellStyle name="Header2 3 2 3 2 2 5 3" xfId="24193"/>
    <cellStyle name="Header2 3 2 3 2 2 5 4" xfId="33283"/>
    <cellStyle name="Header2 3 2 3 2 2 6" xfId="16913"/>
    <cellStyle name="Header2 3 2 3 2 2 6 2" xfId="28730"/>
    <cellStyle name="Header2 3 2 3 2 2 6 2 2" xfId="38729"/>
    <cellStyle name="Header2 3 2 3 2 2 6 3" xfId="24488"/>
    <cellStyle name="Header2 3 2 3 2 2 6 4" xfId="33578"/>
    <cellStyle name="Header2 3 2 3 2 2 7" xfId="17166"/>
    <cellStyle name="Header2 3 2 3 2 2 7 2" xfId="28983"/>
    <cellStyle name="Header2 3 2 3 2 2 7 2 2" xfId="38982"/>
    <cellStyle name="Header2 3 2 3 2 2 7 3" xfId="24741"/>
    <cellStyle name="Header2 3 2 3 2 2 7 4" xfId="33831"/>
    <cellStyle name="Header2 3 2 3 2 2 8" xfId="17469"/>
    <cellStyle name="Header2 3 2 3 2 2 8 2" xfId="29286"/>
    <cellStyle name="Header2 3 2 3 2 2 8 2 2" xfId="39285"/>
    <cellStyle name="Header2 3 2 3 2 2 8 3" xfId="25044"/>
    <cellStyle name="Header2 3 2 3 2 2 8 4" xfId="34134"/>
    <cellStyle name="Header2 3 2 3 2 2 9" xfId="18466"/>
    <cellStyle name="Header2 3 2 3 2 2 9 2" xfId="30283"/>
    <cellStyle name="Header2 3 2 3 2 2 9 2 2" xfId="40282"/>
    <cellStyle name="Header2 3 2 3 2 2 9 3" xfId="25941"/>
    <cellStyle name="Header2 3 2 3 2 2 9 4" xfId="35131"/>
    <cellStyle name="Header2 3 2 3 2 3" xfId="7845"/>
    <cellStyle name="Header2 3 2 3 2 3 10" xfId="18760"/>
    <cellStyle name="Header2 3 2 3 2 3 10 2" xfId="30577"/>
    <cellStyle name="Header2 3 2 3 2 3 10 2 2" xfId="40576"/>
    <cellStyle name="Header2 3 2 3 2 3 10 3" xfId="26235"/>
    <cellStyle name="Header2 3 2 3 2 3 10 4" xfId="35425"/>
    <cellStyle name="Header2 3 2 3 2 3 11" xfId="20214"/>
    <cellStyle name="Header2 3 2 3 2 3 11 2" xfId="32031"/>
    <cellStyle name="Header2 3 2 3 2 3 11 2 2" xfId="42030"/>
    <cellStyle name="Header2 3 2 3 2 3 11 3" xfId="36879"/>
    <cellStyle name="Header2 3 2 3 2 3 12" xfId="23257"/>
    <cellStyle name="Header2 3 2 3 2 3 12 2" xfId="21193"/>
    <cellStyle name="Header2 3 2 3 2 3 13" xfId="22651"/>
    <cellStyle name="Header2 3 2 3 2 3 2" xfId="15652"/>
    <cellStyle name="Header2 3 2 3 2 3 2 2" xfId="19141"/>
    <cellStyle name="Header2 3 2 3 2 3 2 2 2" xfId="30958"/>
    <cellStyle name="Header2 3 2 3 2 3 2 2 2 2" xfId="40957"/>
    <cellStyle name="Header2 3 2 3 2 3 2 2 3" xfId="26616"/>
    <cellStyle name="Header2 3 2 3 2 3 2 2 4" xfId="35806"/>
    <cellStyle name="Header2 3 2 3 2 3 2 3" xfId="19747"/>
    <cellStyle name="Header2 3 2 3 2 3 2 3 2" xfId="31564"/>
    <cellStyle name="Header2 3 2 3 2 3 2 3 2 2" xfId="41563"/>
    <cellStyle name="Header2 3 2 3 2 3 2 3 3" xfId="27222"/>
    <cellStyle name="Header2 3 2 3 2 3 2 3 4" xfId="36412"/>
    <cellStyle name="Header2 3 2 3 2 3 2 4" xfId="18151"/>
    <cellStyle name="Header2 3 2 3 2 3 2 4 2" xfId="29968"/>
    <cellStyle name="Header2 3 2 3 2 3 2 4 2 2" xfId="39967"/>
    <cellStyle name="Header2 3 2 3 2 3 2 4 3" xfId="25726"/>
    <cellStyle name="Header2 3 2 3 2 3 2 4 4" xfId="34816"/>
    <cellStyle name="Header2 3 2 3 2 3 2 5" xfId="20556"/>
    <cellStyle name="Header2 3 2 3 2 3 2 5 2" xfId="32373"/>
    <cellStyle name="Header2 3 2 3 2 3 2 5 2 2" xfId="42372"/>
    <cellStyle name="Header2 3 2 3 2 3 2 5 3" xfId="37221"/>
    <cellStyle name="Header2 3 2 3 2 3 2 6" xfId="23530"/>
    <cellStyle name="Header2 3 2 3 2 3 2 6 2" xfId="21858"/>
    <cellStyle name="Header2 3 2 3 2 3 2 7" xfId="23022"/>
    <cellStyle name="Header2 3 2 3 2 3 2 7 2" xfId="22090"/>
    <cellStyle name="Header2 3 2 3 2 3 2 8" xfId="21634"/>
    <cellStyle name="Header2 3 2 3 2 3 3" xfId="16233"/>
    <cellStyle name="Header2 3 2 3 2 3 3 2" xfId="19436"/>
    <cellStyle name="Header2 3 2 3 2 3 3 2 2" xfId="31253"/>
    <cellStyle name="Header2 3 2 3 2 3 3 2 2 2" xfId="41252"/>
    <cellStyle name="Header2 3 2 3 2 3 3 2 3" xfId="26911"/>
    <cellStyle name="Header2 3 2 3 2 3 3 2 4" xfId="36101"/>
    <cellStyle name="Header2 3 2 3 2 3 3 3" xfId="20042"/>
    <cellStyle name="Header2 3 2 3 2 3 3 3 2" xfId="31859"/>
    <cellStyle name="Header2 3 2 3 2 3 3 3 2 2" xfId="41858"/>
    <cellStyle name="Header2 3 2 3 2 3 3 3 3" xfId="27517"/>
    <cellStyle name="Header2 3 2 3 2 3 3 3 4" xfId="36707"/>
    <cellStyle name="Header2 3 2 3 2 3 3 4" xfId="18072"/>
    <cellStyle name="Header2 3 2 3 2 3 3 4 2" xfId="29889"/>
    <cellStyle name="Header2 3 2 3 2 3 3 4 2 2" xfId="39888"/>
    <cellStyle name="Header2 3 2 3 2 3 3 4 3" xfId="25647"/>
    <cellStyle name="Header2 3 2 3 2 3 3 4 4" xfId="34737"/>
    <cellStyle name="Header2 3 2 3 2 3 3 5" xfId="20851"/>
    <cellStyle name="Header2 3 2 3 2 3 3 5 2" xfId="32668"/>
    <cellStyle name="Header2 3 2 3 2 3 3 5 2 2" xfId="42667"/>
    <cellStyle name="Header2 3 2 3 2 3 3 5 3" xfId="37516"/>
    <cellStyle name="Header2 3 2 3 2 3 3 6" xfId="28050"/>
    <cellStyle name="Header2 3 2 3 2 3 3 6 2" xfId="38049"/>
    <cellStyle name="Header2 3 2 3 2 3 3 7" xfId="21504"/>
    <cellStyle name="Header2 3 2 3 2 3 4" xfId="15946"/>
    <cellStyle name="Header2 3 2 3 2 3 4 2" xfId="27763"/>
    <cellStyle name="Header2 3 2 3 2 3 4 2 2" xfId="37762"/>
    <cellStyle name="Header2 3 2 3 2 3 4 3" xfId="23824"/>
    <cellStyle name="Header2 3 2 3 2 3 4 4" xfId="32914"/>
    <cellStyle name="Header2 3 2 3 2 3 5" xfId="16617"/>
    <cellStyle name="Header2 3 2 3 2 3 5 2" xfId="28434"/>
    <cellStyle name="Header2 3 2 3 2 3 5 2 2" xfId="38433"/>
    <cellStyle name="Header2 3 2 3 2 3 5 3" xfId="24192"/>
    <cellStyle name="Header2 3 2 3 2 3 5 4" xfId="33282"/>
    <cellStyle name="Header2 3 2 3 2 3 6" xfId="16912"/>
    <cellStyle name="Header2 3 2 3 2 3 6 2" xfId="28729"/>
    <cellStyle name="Header2 3 2 3 2 3 6 2 2" xfId="38728"/>
    <cellStyle name="Header2 3 2 3 2 3 6 3" xfId="24487"/>
    <cellStyle name="Header2 3 2 3 2 3 6 4" xfId="33577"/>
    <cellStyle name="Header2 3 2 3 2 3 7" xfId="17167"/>
    <cellStyle name="Header2 3 2 3 2 3 7 2" xfId="28984"/>
    <cellStyle name="Header2 3 2 3 2 3 7 2 2" xfId="38983"/>
    <cellStyle name="Header2 3 2 3 2 3 7 3" xfId="24742"/>
    <cellStyle name="Header2 3 2 3 2 3 7 4" xfId="33832"/>
    <cellStyle name="Header2 3 2 3 2 3 8" xfId="17470"/>
    <cellStyle name="Header2 3 2 3 2 3 8 2" xfId="29287"/>
    <cellStyle name="Header2 3 2 3 2 3 8 2 2" xfId="39286"/>
    <cellStyle name="Header2 3 2 3 2 3 8 3" xfId="25045"/>
    <cellStyle name="Header2 3 2 3 2 3 8 4" xfId="34135"/>
    <cellStyle name="Header2 3 2 3 2 3 9" xfId="18465"/>
    <cellStyle name="Header2 3 2 3 2 3 9 2" xfId="30282"/>
    <cellStyle name="Header2 3 2 3 2 3 9 2 2" xfId="40281"/>
    <cellStyle name="Header2 3 2 3 2 3 9 3" xfId="25940"/>
    <cellStyle name="Header2 3 2 3 2 3 9 4" xfId="35130"/>
    <cellStyle name="Header2 3 2 3 2 4" xfId="7846"/>
    <cellStyle name="Header2 3 2 3 2 4 10" xfId="18759"/>
    <cellStyle name="Header2 3 2 3 2 4 10 2" xfId="30576"/>
    <cellStyle name="Header2 3 2 3 2 4 10 2 2" xfId="40575"/>
    <cellStyle name="Header2 3 2 3 2 4 10 3" xfId="26234"/>
    <cellStyle name="Header2 3 2 3 2 4 10 4" xfId="35424"/>
    <cellStyle name="Header2 3 2 3 2 4 11" xfId="20313"/>
    <cellStyle name="Header2 3 2 3 2 4 11 2" xfId="32130"/>
    <cellStyle name="Header2 3 2 3 2 4 11 2 2" xfId="42129"/>
    <cellStyle name="Header2 3 2 3 2 4 11 3" xfId="36978"/>
    <cellStyle name="Header2 3 2 3 2 4 12" xfId="23256"/>
    <cellStyle name="Header2 3 2 3 2 4 12 2" xfId="21194"/>
    <cellStyle name="Header2 3 2 3 2 4 13" xfId="22650"/>
    <cellStyle name="Header2 3 2 3 2 4 2" xfId="15653"/>
    <cellStyle name="Header2 3 2 3 2 4 2 2" xfId="19140"/>
    <cellStyle name="Header2 3 2 3 2 4 2 2 2" xfId="30957"/>
    <cellStyle name="Header2 3 2 3 2 4 2 2 2 2" xfId="40956"/>
    <cellStyle name="Header2 3 2 3 2 4 2 2 3" xfId="26615"/>
    <cellStyle name="Header2 3 2 3 2 4 2 2 4" xfId="35805"/>
    <cellStyle name="Header2 3 2 3 2 4 2 3" xfId="19746"/>
    <cellStyle name="Header2 3 2 3 2 4 2 3 2" xfId="31563"/>
    <cellStyle name="Header2 3 2 3 2 4 2 3 2 2" xfId="41562"/>
    <cellStyle name="Header2 3 2 3 2 4 2 3 3" xfId="27221"/>
    <cellStyle name="Header2 3 2 3 2 4 2 3 4" xfId="36411"/>
    <cellStyle name="Header2 3 2 3 2 4 2 4" xfId="18152"/>
    <cellStyle name="Header2 3 2 3 2 4 2 4 2" xfId="29969"/>
    <cellStyle name="Header2 3 2 3 2 4 2 4 2 2" xfId="39968"/>
    <cellStyle name="Header2 3 2 3 2 4 2 4 3" xfId="25727"/>
    <cellStyle name="Header2 3 2 3 2 4 2 4 4" xfId="34817"/>
    <cellStyle name="Header2 3 2 3 2 4 2 5" xfId="20555"/>
    <cellStyle name="Header2 3 2 3 2 4 2 5 2" xfId="32372"/>
    <cellStyle name="Header2 3 2 3 2 4 2 5 2 2" xfId="42371"/>
    <cellStyle name="Header2 3 2 3 2 4 2 5 3" xfId="37220"/>
    <cellStyle name="Header2 3 2 3 2 4 2 6" xfId="23531"/>
    <cellStyle name="Header2 3 2 3 2 4 2 6 2" xfId="21857"/>
    <cellStyle name="Header2 3 2 3 2 4 2 7" xfId="23021"/>
    <cellStyle name="Header2 3 2 3 2 4 2 7 2" xfId="22091"/>
    <cellStyle name="Header2 3 2 3 2 4 2 8" xfId="22412"/>
    <cellStyle name="Header2 3 2 3 2 4 3" xfId="16234"/>
    <cellStyle name="Header2 3 2 3 2 4 3 2" xfId="19435"/>
    <cellStyle name="Header2 3 2 3 2 4 3 2 2" xfId="31252"/>
    <cellStyle name="Header2 3 2 3 2 4 3 2 2 2" xfId="41251"/>
    <cellStyle name="Header2 3 2 3 2 4 3 2 3" xfId="26910"/>
    <cellStyle name="Header2 3 2 3 2 4 3 2 4" xfId="36100"/>
    <cellStyle name="Header2 3 2 3 2 4 3 3" xfId="20041"/>
    <cellStyle name="Header2 3 2 3 2 4 3 3 2" xfId="31858"/>
    <cellStyle name="Header2 3 2 3 2 4 3 3 2 2" xfId="41857"/>
    <cellStyle name="Header2 3 2 3 2 4 3 3 3" xfId="27516"/>
    <cellStyle name="Header2 3 2 3 2 4 3 3 4" xfId="36706"/>
    <cellStyle name="Header2 3 2 3 2 4 3 4" xfId="18073"/>
    <cellStyle name="Header2 3 2 3 2 4 3 4 2" xfId="29890"/>
    <cellStyle name="Header2 3 2 3 2 4 3 4 2 2" xfId="39889"/>
    <cellStyle name="Header2 3 2 3 2 4 3 4 3" xfId="25648"/>
    <cellStyle name="Header2 3 2 3 2 4 3 4 4" xfId="34738"/>
    <cellStyle name="Header2 3 2 3 2 4 3 5" xfId="20850"/>
    <cellStyle name="Header2 3 2 3 2 4 3 5 2" xfId="32667"/>
    <cellStyle name="Header2 3 2 3 2 4 3 5 2 2" xfId="42666"/>
    <cellStyle name="Header2 3 2 3 2 4 3 5 3" xfId="37515"/>
    <cellStyle name="Header2 3 2 3 2 4 3 6" xfId="28051"/>
    <cellStyle name="Header2 3 2 3 2 4 3 6 2" xfId="38050"/>
    <cellStyle name="Header2 3 2 3 2 4 3 7" xfId="21505"/>
    <cellStyle name="Header2 3 2 3 2 4 4" xfId="15947"/>
    <cellStyle name="Header2 3 2 3 2 4 4 2" xfId="27764"/>
    <cellStyle name="Header2 3 2 3 2 4 4 2 2" xfId="37763"/>
    <cellStyle name="Header2 3 2 3 2 4 4 3" xfId="23825"/>
    <cellStyle name="Header2 3 2 3 2 4 4 4" xfId="32915"/>
    <cellStyle name="Header2 3 2 3 2 4 5" xfId="16616"/>
    <cellStyle name="Header2 3 2 3 2 4 5 2" xfId="28433"/>
    <cellStyle name="Header2 3 2 3 2 4 5 2 2" xfId="38432"/>
    <cellStyle name="Header2 3 2 3 2 4 5 3" xfId="24191"/>
    <cellStyle name="Header2 3 2 3 2 4 5 4" xfId="33281"/>
    <cellStyle name="Header2 3 2 3 2 4 6" xfId="16911"/>
    <cellStyle name="Header2 3 2 3 2 4 6 2" xfId="28728"/>
    <cellStyle name="Header2 3 2 3 2 4 6 2 2" xfId="38727"/>
    <cellStyle name="Header2 3 2 3 2 4 6 3" xfId="24486"/>
    <cellStyle name="Header2 3 2 3 2 4 6 4" xfId="33576"/>
    <cellStyle name="Header2 3 2 3 2 4 7" xfId="17168"/>
    <cellStyle name="Header2 3 2 3 2 4 7 2" xfId="28985"/>
    <cellStyle name="Header2 3 2 3 2 4 7 2 2" xfId="38984"/>
    <cellStyle name="Header2 3 2 3 2 4 7 3" xfId="24743"/>
    <cellStyle name="Header2 3 2 3 2 4 7 4" xfId="33833"/>
    <cellStyle name="Header2 3 2 3 2 4 8" xfId="17471"/>
    <cellStyle name="Header2 3 2 3 2 4 8 2" xfId="29288"/>
    <cellStyle name="Header2 3 2 3 2 4 8 2 2" xfId="39287"/>
    <cellStyle name="Header2 3 2 3 2 4 8 3" xfId="25046"/>
    <cellStyle name="Header2 3 2 3 2 4 8 4" xfId="34136"/>
    <cellStyle name="Header2 3 2 3 2 4 9" xfId="18464"/>
    <cellStyle name="Header2 3 2 3 2 4 9 2" xfId="30281"/>
    <cellStyle name="Header2 3 2 3 2 4 9 2 2" xfId="40280"/>
    <cellStyle name="Header2 3 2 3 2 4 9 3" xfId="25939"/>
    <cellStyle name="Header2 3 2 3 2 4 9 4" xfId="35129"/>
    <cellStyle name="Header2 3 2 3 2 5" xfId="15650"/>
    <cellStyle name="Header2 3 2 3 2 5 2" xfId="19143"/>
    <cellStyle name="Header2 3 2 3 2 5 2 2" xfId="30960"/>
    <cellStyle name="Header2 3 2 3 2 5 2 2 2" xfId="40959"/>
    <cellStyle name="Header2 3 2 3 2 5 2 3" xfId="26618"/>
    <cellStyle name="Header2 3 2 3 2 5 2 4" xfId="35808"/>
    <cellStyle name="Header2 3 2 3 2 5 3" xfId="19749"/>
    <cellStyle name="Header2 3 2 3 2 5 3 2" xfId="31566"/>
    <cellStyle name="Header2 3 2 3 2 5 3 2 2" xfId="41565"/>
    <cellStyle name="Header2 3 2 3 2 5 3 3" xfId="27224"/>
    <cellStyle name="Header2 3 2 3 2 5 3 4" xfId="36414"/>
    <cellStyle name="Header2 3 2 3 2 5 4" xfId="18901"/>
    <cellStyle name="Header2 3 2 3 2 5 4 2" xfId="30718"/>
    <cellStyle name="Header2 3 2 3 2 5 4 2 2" xfId="40717"/>
    <cellStyle name="Header2 3 2 3 2 5 4 3" xfId="26376"/>
    <cellStyle name="Header2 3 2 3 2 5 4 4" xfId="35566"/>
    <cellStyle name="Header2 3 2 3 2 5 5" xfId="20558"/>
    <cellStyle name="Header2 3 2 3 2 5 5 2" xfId="32375"/>
    <cellStyle name="Header2 3 2 3 2 5 5 2 2" xfId="42374"/>
    <cellStyle name="Header2 3 2 3 2 5 5 3" xfId="37223"/>
    <cellStyle name="Header2 3 2 3 2 5 6" xfId="23528"/>
    <cellStyle name="Header2 3 2 3 2 5 6 2" xfId="21034"/>
    <cellStyle name="Header2 3 2 3 2 5 7" xfId="22852"/>
    <cellStyle name="Header2 3 2 3 2 5 7 2" xfId="21381"/>
    <cellStyle name="Header2 3 2 3 2 5 8" xfId="21632"/>
    <cellStyle name="Header2 3 2 3 2 6" xfId="16231"/>
    <cellStyle name="Header2 3 2 3 2 6 2" xfId="19438"/>
    <cellStyle name="Header2 3 2 3 2 6 2 2" xfId="31255"/>
    <cellStyle name="Header2 3 2 3 2 6 2 2 2" xfId="41254"/>
    <cellStyle name="Header2 3 2 3 2 6 2 3" xfId="26913"/>
    <cellStyle name="Header2 3 2 3 2 6 2 4" xfId="36103"/>
    <cellStyle name="Header2 3 2 3 2 6 3" xfId="20044"/>
    <cellStyle name="Header2 3 2 3 2 6 3 2" xfId="31861"/>
    <cellStyle name="Header2 3 2 3 2 6 3 2 2" xfId="41860"/>
    <cellStyle name="Header2 3 2 3 2 6 3 3" xfId="27519"/>
    <cellStyle name="Header2 3 2 3 2 6 3 4" xfId="36709"/>
    <cellStyle name="Header2 3 2 3 2 6 4" xfId="17654"/>
    <cellStyle name="Header2 3 2 3 2 6 4 2" xfId="29471"/>
    <cellStyle name="Header2 3 2 3 2 6 4 2 2" xfId="39470"/>
    <cellStyle name="Header2 3 2 3 2 6 4 3" xfId="25229"/>
    <cellStyle name="Header2 3 2 3 2 6 4 4" xfId="34319"/>
    <cellStyle name="Header2 3 2 3 2 6 5" xfId="20853"/>
    <cellStyle name="Header2 3 2 3 2 6 5 2" xfId="32670"/>
    <cellStyle name="Header2 3 2 3 2 6 5 2 2" xfId="42669"/>
    <cellStyle name="Header2 3 2 3 2 6 5 3" xfId="37518"/>
    <cellStyle name="Header2 3 2 3 2 6 6" xfId="28048"/>
    <cellStyle name="Header2 3 2 3 2 6 6 2" xfId="38047"/>
    <cellStyle name="Header2 3 2 3 2 6 7" xfId="22247"/>
    <cellStyle name="Header2 3 2 3 2 7" xfId="15944"/>
    <cellStyle name="Header2 3 2 3 2 7 2" xfId="27761"/>
    <cellStyle name="Header2 3 2 3 2 7 2 2" xfId="37760"/>
    <cellStyle name="Header2 3 2 3 2 7 3" xfId="23822"/>
    <cellStyle name="Header2 3 2 3 2 7 4" xfId="32912"/>
    <cellStyle name="Header2 3 2 3 2 8" xfId="16619"/>
    <cellStyle name="Header2 3 2 3 2 8 2" xfId="28436"/>
    <cellStyle name="Header2 3 2 3 2 8 2 2" xfId="38435"/>
    <cellStyle name="Header2 3 2 3 2 8 3" xfId="24194"/>
    <cellStyle name="Header2 3 2 3 2 8 4" xfId="33284"/>
    <cellStyle name="Header2 3 2 3 2 9" xfId="16914"/>
    <cellStyle name="Header2 3 2 3 2 9 2" xfId="28731"/>
    <cellStyle name="Header2 3 2 3 2 9 2 2" xfId="38730"/>
    <cellStyle name="Header2 3 2 3 2 9 3" xfId="24489"/>
    <cellStyle name="Header2 3 2 3 2 9 4" xfId="33579"/>
    <cellStyle name="Header2 3 2 3 3" xfId="7847"/>
    <cellStyle name="Header2 3 2 3 3 10" xfId="17169"/>
    <cellStyle name="Header2 3 2 3 3 10 2" xfId="28986"/>
    <cellStyle name="Header2 3 2 3 3 10 2 2" xfId="38985"/>
    <cellStyle name="Header2 3 2 3 3 10 3" xfId="24744"/>
    <cellStyle name="Header2 3 2 3 3 10 4" xfId="33834"/>
    <cellStyle name="Header2 3 2 3 3 11" xfId="17472"/>
    <cellStyle name="Header2 3 2 3 3 11 2" xfId="29289"/>
    <cellStyle name="Header2 3 2 3 3 11 2 2" xfId="39288"/>
    <cellStyle name="Header2 3 2 3 3 11 3" xfId="25047"/>
    <cellStyle name="Header2 3 2 3 3 11 4" xfId="34137"/>
    <cellStyle name="Header2 3 2 3 3 12" xfId="18463"/>
    <cellStyle name="Header2 3 2 3 3 12 2" xfId="30280"/>
    <cellStyle name="Header2 3 2 3 3 12 2 2" xfId="40279"/>
    <cellStyle name="Header2 3 2 3 3 12 3" xfId="25938"/>
    <cellStyle name="Header2 3 2 3 3 12 4" xfId="35128"/>
    <cellStyle name="Header2 3 2 3 3 13" xfId="18758"/>
    <cellStyle name="Header2 3 2 3 3 13 2" xfId="30575"/>
    <cellStyle name="Header2 3 2 3 3 13 2 2" xfId="40574"/>
    <cellStyle name="Header2 3 2 3 3 13 3" xfId="26233"/>
    <cellStyle name="Header2 3 2 3 3 13 4" xfId="35423"/>
    <cellStyle name="Header2 3 2 3 3 14" xfId="18246"/>
    <cellStyle name="Header2 3 2 3 3 14 2" xfId="30063"/>
    <cellStyle name="Header2 3 2 3 3 14 2 2" xfId="40062"/>
    <cellStyle name="Header2 3 2 3 3 14 3" xfId="34911"/>
    <cellStyle name="Header2 3 2 3 3 15" xfId="23255"/>
    <cellStyle name="Header2 3 2 3 3 15 2" xfId="21972"/>
    <cellStyle name="Header2 3 2 3 3 16" xfId="22649"/>
    <cellStyle name="Header2 3 2 3 3 2" xfId="7848"/>
    <cellStyle name="Header2 3 2 3 3 2 10" xfId="18757"/>
    <cellStyle name="Header2 3 2 3 3 2 10 2" xfId="30574"/>
    <cellStyle name="Header2 3 2 3 3 2 10 2 2" xfId="40573"/>
    <cellStyle name="Header2 3 2 3 3 2 10 3" xfId="26232"/>
    <cellStyle name="Header2 3 2 3 3 2 10 4" xfId="35422"/>
    <cellStyle name="Header2 3 2 3 3 2 11" xfId="20213"/>
    <cellStyle name="Header2 3 2 3 3 2 11 2" xfId="32030"/>
    <cellStyle name="Header2 3 2 3 3 2 11 2 2" xfId="42029"/>
    <cellStyle name="Header2 3 2 3 3 2 11 3" xfId="36878"/>
    <cellStyle name="Header2 3 2 3 3 2 12" xfId="23254"/>
    <cellStyle name="Header2 3 2 3 3 2 12 2" xfId="21195"/>
    <cellStyle name="Header2 3 2 3 3 2 13" xfId="22648"/>
    <cellStyle name="Header2 3 2 3 3 2 2" xfId="15655"/>
    <cellStyle name="Header2 3 2 3 3 2 2 2" xfId="19138"/>
    <cellStyle name="Header2 3 2 3 3 2 2 2 2" xfId="30955"/>
    <cellStyle name="Header2 3 2 3 3 2 2 2 2 2" xfId="40954"/>
    <cellStyle name="Header2 3 2 3 3 2 2 2 3" xfId="26613"/>
    <cellStyle name="Header2 3 2 3 3 2 2 2 4" xfId="35803"/>
    <cellStyle name="Header2 3 2 3 3 2 2 3" xfId="19744"/>
    <cellStyle name="Header2 3 2 3 3 2 2 3 2" xfId="31561"/>
    <cellStyle name="Header2 3 2 3 3 2 2 3 2 2" xfId="41560"/>
    <cellStyle name="Header2 3 2 3 3 2 2 3 3" xfId="27219"/>
    <cellStyle name="Header2 3 2 3 3 2 2 3 4" xfId="36409"/>
    <cellStyle name="Header2 3 2 3 3 2 2 4" xfId="17820"/>
    <cellStyle name="Header2 3 2 3 3 2 2 4 2" xfId="29637"/>
    <cellStyle name="Header2 3 2 3 3 2 2 4 2 2" xfId="39636"/>
    <cellStyle name="Header2 3 2 3 3 2 2 4 3" xfId="25395"/>
    <cellStyle name="Header2 3 2 3 3 2 2 4 4" xfId="34485"/>
    <cellStyle name="Header2 3 2 3 3 2 2 5" xfId="20553"/>
    <cellStyle name="Header2 3 2 3 3 2 2 5 2" xfId="32370"/>
    <cellStyle name="Header2 3 2 3 3 2 2 5 2 2" xfId="42369"/>
    <cellStyle name="Header2 3 2 3 3 2 2 5 3" xfId="37218"/>
    <cellStyle name="Header2 3 2 3 3 2 2 6" xfId="23533"/>
    <cellStyle name="Header2 3 2 3 3 2 2 6 2" xfId="21855"/>
    <cellStyle name="Header2 3 2 3 3 2 2 7" xfId="23019"/>
    <cellStyle name="Header2 3 2 3 3 2 2 7 2" xfId="22093"/>
    <cellStyle name="Header2 3 2 3 3 2 2 8" xfId="22413"/>
    <cellStyle name="Header2 3 2 3 3 2 3" xfId="16236"/>
    <cellStyle name="Header2 3 2 3 3 2 3 2" xfId="19433"/>
    <cellStyle name="Header2 3 2 3 3 2 3 2 2" xfId="31250"/>
    <cellStyle name="Header2 3 2 3 3 2 3 2 2 2" xfId="41249"/>
    <cellStyle name="Header2 3 2 3 3 2 3 2 3" xfId="26908"/>
    <cellStyle name="Header2 3 2 3 3 2 3 2 4" xfId="36098"/>
    <cellStyle name="Header2 3 2 3 3 2 3 3" xfId="20039"/>
    <cellStyle name="Header2 3 2 3 3 2 3 3 2" xfId="31856"/>
    <cellStyle name="Header2 3 2 3 3 2 3 3 2 2" xfId="41855"/>
    <cellStyle name="Header2 3 2 3 3 2 3 3 3" xfId="27514"/>
    <cellStyle name="Header2 3 2 3 3 2 3 3 4" xfId="36704"/>
    <cellStyle name="Header2 3 2 3 3 2 3 4" xfId="17770"/>
    <cellStyle name="Header2 3 2 3 3 2 3 4 2" xfId="29587"/>
    <cellStyle name="Header2 3 2 3 3 2 3 4 2 2" xfId="39586"/>
    <cellStyle name="Header2 3 2 3 3 2 3 4 3" xfId="25345"/>
    <cellStyle name="Header2 3 2 3 3 2 3 4 4" xfId="34435"/>
    <cellStyle name="Header2 3 2 3 3 2 3 5" xfId="20848"/>
    <cellStyle name="Header2 3 2 3 3 2 3 5 2" xfId="32665"/>
    <cellStyle name="Header2 3 2 3 3 2 3 5 2 2" xfId="42664"/>
    <cellStyle name="Header2 3 2 3 3 2 3 5 3" xfId="37513"/>
    <cellStyle name="Header2 3 2 3 3 2 3 6" xfId="28053"/>
    <cellStyle name="Header2 3 2 3 3 2 3 6 2" xfId="38052"/>
    <cellStyle name="Header2 3 2 3 3 2 3 7" xfId="21507"/>
    <cellStyle name="Header2 3 2 3 3 2 4" xfId="15949"/>
    <cellStyle name="Header2 3 2 3 3 2 4 2" xfId="27766"/>
    <cellStyle name="Header2 3 2 3 3 2 4 2 2" xfId="37765"/>
    <cellStyle name="Header2 3 2 3 3 2 4 3" xfId="23827"/>
    <cellStyle name="Header2 3 2 3 3 2 4 4" xfId="32917"/>
    <cellStyle name="Header2 3 2 3 3 2 5" xfId="16614"/>
    <cellStyle name="Header2 3 2 3 3 2 5 2" xfId="28431"/>
    <cellStyle name="Header2 3 2 3 3 2 5 2 2" xfId="38430"/>
    <cellStyle name="Header2 3 2 3 3 2 5 3" xfId="24189"/>
    <cellStyle name="Header2 3 2 3 3 2 5 4" xfId="33279"/>
    <cellStyle name="Header2 3 2 3 3 2 6" xfId="16909"/>
    <cellStyle name="Header2 3 2 3 3 2 6 2" xfId="28726"/>
    <cellStyle name="Header2 3 2 3 3 2 6 2 2" xfId="38725"/>
    <cellStyle name="Header2 3 2 3 3 2 6 3" xfId="24484"/>
    <cellStyle name="Header2 3 2 3 3 2 6 4" xfId="33574"/>
    <cellStyle name="Header2 3 2 3 3 2 7" xfId="17170"/>
    <cellStyle name="Header2 3 2 3 3 2 7 2" xfId="28987"/>
    <cellStyle name="Header2 3 2 3 3 2 7 2 2" xfId="38986"/>
    <cellStyle name="Header2 3 2 3 3 2 7 3" xfId="24745"/>
    <cellStyle name="Header2 3 2 3 3 2 7 4" xfId="33835"/>
    <cellStyle name="Header2 3 2 3 3 2 8" xfId="17473"/>
    <cellStyle name="Header2 3 2 3 3 2 8 2" xfId="29290"/>
    <cellStyle name="Header2 3 2 3 3 2 8 2 2" xfId="39289"/>
    <cellStyle name="Header2 3 2 3 3 2 8 3" xfId="25048"/>
    <cellStyle name="Header2 3 2 3 3 2 8 4" xfId="34138"/>
    <cellStyle name="Header2 3 2 3 3 2 9" xfId="18462"/>
    <cellStyle name="Header2 3 2 3 3 2 9 2" xfId="30279"/>
    <cellStyle name="Header2 3 2 3 3 2 9 2 2" xfId="40278"/>
    <cellStyle name="Header2 3 2 3 3 2 9 3" xfId="25937"/>
    <cellStyle name="Header2 3 2 3 3 2 9 4" xfId="35127"/>
    <cellStyle name="Header2 3 2 3 3 3" xfId="7849"/>
    <cellStyle name="Header2 3 2 3 3 3 10" xfId="18756"/>
    <cellStyle name="Header2 3 2 3 3 3 10 2" xfId="30573"/>
    <cellStyle name="Header2 3 2 3 3 3 10 2 2" xfId="40572"/>
    <cellStyle name="Header2 3 2 3 3 3 10 3" xfId="26231"/>
    <cellStyle name="Header2 3 2 3 3 3 10 4" xfId="35421"/>
    <cellStyle name="Header2 3 2 3 3 3 11" xfId="20312"/>
    <cellStyle name="Header2 3 2 3 3 3 11 2" xfId="32129"/>
    <cellStyle name="Header2 3 2 3 3 3 11 2 2" xfId="42128"/>
    <cellStyle name="Header2 3 2 3 3 3 11 3" xfId="36977"/>
    <cellStyle name="Header2 3 2 3 3 3 12" xfId="23253"/>
    <cellStyle name="Header2 3 2 3 3 3 12 2" xfId="21196"/>
    <cellStyle name="Header2 3 2 3 3 3 13" xfId="22647"/>
    <cellStyle name="Header2 3 2 3 3 3 2" xfId="15656"/>
    <cellStyle name="Header2 3 2 3 3 3 2 2" xfId="19137"/>
    <cellStyle name="Header2 3 2 3 3 3 2 2 2" xfId="30954"/>
    <cellStyle name="Header2 3 2 3 3 3 2 2 2 2" xfId="40953"/>
    <cellStyle name="Header2 3 2 3 3 3 2 2 3" xfId="26612"/>
    <cellStyle name="Header2 3 2 3 3 3 2 2 4" xfId="35802"/>
    <cellStyle name="Header2 3 2 3 3 3 2 3" xfId="19743"/>
    <cellStyle name="Header2 3 2 3 3 3 2 3 2" xfId="31560"/>
    <cellStyle name="Header2 3 2 3 3 3 2 3 2 2" xfId="41559"/>
    <cellStyle name="Header2 3 2 3 3 3 2 3 3" xfId="27218"/>
    <cellStyle name="Header2 3 2 3 3 3 2 3 4" xfId="36408"/>
    <cellStyle name="Header2 3 2 3 3 3 2 4" xfId="17974"/>
    <cellStyle name="Header2 3 2 3 3 3 2 4 2" xfId="29791"/>
    <cellStyle name="Header2 3 2 3 3 3 2 4 2 2" xfId="39790"/>
    <cellStyle name="Header2 3 2 3 3 3 2 4 3" xfId="25549"/>
    <cellStyle name="Header2 3 2 3 3 3 2 4 4" xfId="34639"/>
    <cellStyle name="Header2 3 2 3 3 3 2 5" xfId="20552"/>
    <cellStyle name="Header2 3 2 3 3 3 2 5 2" xfId="32369"/>
    <cellStyle name="Header2 3 2 3 3 3 2 5 2 2" xfId="42368"/>
    <cellStyle name="Header2 3 2 3 3 3 2 5 3" xfId="37217"/>
    <cellStyle name="Header2 3 2 3 3 3 2 6" xfId="23534"/>
    <cellStyle name="Header2 3 2 3 3 3 2 6 2" xfId="21033"/>
    <cellStyle name="Header2 3 2 3 3 3 2 7" xfId="22851"/>
    <cellStyle name="Header2 3 2 3 3 3 2 7 2" xfId="21382"/>
    <cellStyle name="Header2 3 2 3 3 3 2 8" xfId="21636"/>
    <cellStyle name="Header2 3 2 3 3 3 3" xfId="16237"/>
    <cellStyle name="Header2 3 2 3 3 3 3 2" xfId="19432"/>
    <cellStyle name="Header2 3 2 3 3 3 3 2 2" xfId="31249"/>
    <cellStyle name="Header2 3 2 3 3 3 3 2 2 2" xfId="41248"/>
    <cellStyle name="Header2 3 2 3 3 3 3 2 3" xfId="26907"/>
    <cellStyle name="Header2 3 2 3 3 3 3 2 4" xfId="36097"/>
    <cellStyle name="Header2 3 2 3 3 3 3 3" xfId="20038"/>
    <cellStyle name="Header2 3 2 3 3 3 3 3 2" xfId="31855"/>
    <cellStyle name="Header2 3 2 3 3 3 3 3 2 2" xfId="41854"/>
    <cellStyle name="Header2 3 2 3 3 3 3 3 3" xfId="27513"/>
    <cellStyle name="Header2 3 2 3 3 3 3 3 4" xfId="36703"/>
    <cellStyle name="Header2 3 2 3 3 3 3 4" xfId="17655"/>
    <cellStyle name="Header2 3 2 3 3 3 3 4 2" xfId="29472"/>
    <cellStyle name="Header2 3 2 3 3 3 3 4 2 2" xfId="39471"/>
    <cellStyle name="Header2 3 2 3 3 3 3 4 3" xfId="25230"/>
    <cellStyle name="Header2 3 2 3 3 3 3 4 4" xfId="34320"/>
    <cellStyle name="Header2 3 2 3 3 3 3 5" xfId="20847"/>
    <cellStyle name="Header2 3 2 3 3 3 3 5 2" xfId="32664"/>
    <cellStyle name="Header2 3 2 3 3 3 3 5 2 2" xfId="42663"/>
    <cellStyle name="Header2 3 2 3 3 3 3 5 3" xfId="37512"/>
    <cellStyle name="Header2 3 2 3 3 3 3 6" xfId="28054"/>
    <cellStyle name="Header2 3 2 3 3 3 3 6 2" xfId="38053"/>
    <cellStyle name="Header2 3 2 3 3 3 3 7" xfId="21508"/>
    <cellStyle name="Header2 3 2 3 3 3 4" xfId="15950"/>
    <cellStyle name="Header2 3 2 3 3 3 4 2" xfId="27767"/>
    <cellStyle name="Header2 3 2 3 3 3 4 2 2" xfId="37766"/>
    <cellStyle name="Header2 3 2 3 3 3 4 3" xfId="23828"/>
    <cellStyle name="Header2 3 2 3 3 3 4 4" xfId="32918"/>
    <cellStyle name="Header2 3 2 3 3 3 5" xfId="16613"/>
    <cellStyle name="Header2 3 2 3 3 3 5 2" xfId="28430"/>
    <cellStyle name="Header2 3 2 3 3 3 5 2 2" xfId="38429"/>
    <cellStyle name="Header2 3 2 3 3 3 5 3" xfId="24188"/>
    <cellStyle name="Header2 3 2 3 3 3 5 4" xfId="33278"/>
    <cellStyle name="Header2 3 2 3 3 3 6" xfId="16908"/>
    <cellStyle name="Header2 3 2 3 3 3 6 2" xfId="28725"/>
    <cellStyle name="Header2 3 2 3 3 3 6 2 2" xfId="38724"/>
    <cellStyle name="Header2 3 2 3 3 3 6 3" xfId="24483"/>
    <cellStyle name="Header2 3 2 3 3 3 6 4" xfId="33573"/>
    <cellStyle name="Header2 3 2 3 3 3 7" xfId="17171"/>
    <cellStyle name="Header2 3 2 3 3 3 7 2" xfId="28988"/>
    <cellStyle name="Header2 3 2 3 3 3 7 2 2" xfId="38987"/>
    <cellStyle name="Header2 3 2 3 3 3 7 3" xfId="24746"/>
    <cellStyle name="Header2 3 2 3 3 3 7 4" xfId="33836"/>
    <cellStyle name="Header2 3 2 3 3 3 8" xfId="17474"/>
    <cellStyle name="Header2 3 2 3 3 3 8 2" xfId="29291"/>
    <cellStyle name="Header2 3 2 3 3 3 8 2 2" xfId="39290"/>
    <cellStyle name="Header2 3 2 3 3 3 8 3" xfId="25049"/>
    <cellStyle name="Header2 3 2 3 3 3 8 4" xfId="34139"/>
    <cellStyle name="Header2 3 2 3 3 3 9" xfId="18461"/>
    <cellStyle name="Header2 3 2 3 3 3 9 2" xfId="30278"/>
    <cellStyle name="Header2 3 2 3 3 3 9 2 2" xfId="40277"/>
    <cellStyle name="Header2 3 2 3 3 3 9 3" xfId="25936"/>
    <cellStyle name="Header2 3 2 3 3 3 9 4" xfId="35126"/>
    <cellStyle name="Header2 3 2 3 3 4" xfId="7850"/>
    <cellStyle name="Header2 3 2 3 3 4 10" xfId="18755"/>
    <cellStyle name="Header2 3 2 3 3 4 10 2" xfId="30572"/>
    <cellStyle name="Header2 3 2 3 3 4 10 2 2" xfId="40571"/>
    <cellStyle name="Header2 3 2 3 3 4 10 3" xfId="26230"/>
    <cellStyle name="Header2 3 2 3 3 4 10 4" xfId="35420"/>
    <cellStyle name="Header2 3 2 3 3 4 11" xfId="18247"/>
    <cellStyle name="Header2 3 2 3 3 4 11 2" xfId="30064"/>
    <cellStyle name="Header2 3 2 3 3 4 11 2 2" xfId="40063"/>
    <cellStyle name="Header2 3 2 3 3 4 11 3" xfId="34912"/>
    <cellStyle name="Header2 3 2 3 3 4 12" xfId="23252"/>
    <cellStyle name="Header2 3 2 3 3 4 12 2" xfId="21197"/>
    <cellStyle name="Header2 3 2 3 3 4 13" xfId="22646"/>
    <cellStyle name="Header2 3 2 3 3 4 2" xfId="15657"/>
    <cellStyle name="Header2 3 2 3 3 4 2 2" xfId="19136"/>
    <cellStyle name="Header2 3 2 3 3 4 2 2 2" xfId="30953"/>
    <cellStyle name="Header2 3 2 3 3 4 2 2 2 2" xfId="40952"/>
    <cellStyle name="Header2 3 2 3 3 4 2 2 3" xfId="26611"/>
    <cellStyle name="Header2 3 2 3 3 4 2 2 4" xfId="35801"/>
    <cellStyle name="Header2 3 2 3 3 4 2 3" xfId="19742"/>
    <cellStyle name="Header2 3 2 3 3 4 2 3 2" xfId="31559"/>
    <cellStyle name="Header2 3 2 3 3 4 2 3 2 2" xfId="41558"/>
    <cellStyle name="Header2 3 2 3 3 4 2 3 3" xfId="27217"/>
    <cellStyle name="Header2 3 2 3 3 4 2 3 4" xfId="36407"/>
    <cellStyle name="Header2 3 2 3 3 4 2 4" xfId="18902"/>
    <cellStyle name="Header2 3 2 3 3 4 2 4 2" xfId="30719"/>
    <cellStyle name="Header2 3 2 3 3 4 2 4 2 2" xfId="40718"/>
    <cellStyle name="Header2 3 2 3 3 4 2 4 3" xfId="26377"/>
    <cellStyle name="Header2 3 2 3 3 4 2 4 4" xfId="35567"/>
    <cellStyle name="Header2 3 2 3 3 4 2 5" xfId="20551"/>
    <cellStyle name="Header2 3 2 3 3 4 2 5 2" xfId="32368"/>
    <cellStyle name="Header2 3 2 3 3 4 2 5 2 2" xfId="42367"/>
    <cellStyle name="Header2 3 2 3 3 4 2 5 3" xfId="37216"/>
    <cellStyle name="Header2 3 2 3 3 4 2 6" xfId="23535"/>
    <cellStyle name="Header2 3 2 3 3 4 2 6 2" xfId="21854"/>
    <cellStyle name="Header2 3 2 3 3 4 2 7" xfId="23018"/>
    <cellStyle name="Header2 3 2 3 3 4 2 7 2" xfId="22094"/>
    <cellStyle name="Header2 3 2 3 3 4 2 8" xfId="22414"/>
    <cellStyle name="Header2 3 2 3 3 4 3" xfId="16238"/>
    <cellStyle name="Header2 3 2 3 3 4 3 2" xfId="19431"/>
    <cellStyle name="Header2 3 2 3 3 4 3 2 2" xfId="31248"/>
    <cellStyle name="Header2 3 2 3 3 4 3 2 2 2" xfId="41247"/>
    <cellStyle name="Header2 3 2 3 3 4 3 2 3" xfId="26906"/>
    <cellStyle name="Header2 3 2 3 3 4 3 2 4" xfId="36096"/>
    <cellStyle name="Header2 3 2 3 3 4 3 3" xfId="20037"/>
    <cellStyle name="Header2 3 2 3 3 4 3 3 2" xfId="31854"/>
    <cellStyle name="Header2 3 2 3 3 4 3 3 2 2" xfId="41853"/>
    <cellStyle name="Header2 3 2 3 3 4 3 3 3" xfId="27512"/>
    <cellStyle name="Header2 3 2 3 3 4 3 3 4" xfId="36702"/>
    <cellStyle name="Header2 3 2 3 3 4 3 4" xfId="17656"/>
    <cellStyle name="Header2 3 2 3 3 4 3 4 2" xfId="29473"/>
    <cellStyle name="Header2 3 2 3 3 4 3 4 2 2" xfId="39472"/>
    <cellStyle name="Header2 3 2 3 3 4 3 4 3" xfId="25231"/>
    <cellStyle name="Header2 3 2 3 3 4 3 4 4" xfId="34321"/>
    <cellStyle name="Header2 3 2 3 3 4 3 5" xfId="20846"/>
    <cellStyle name="Header2 3 2 3 3 4 3 5 2" xfId="32663"/>
    <cellStyle name="Header2 3 2 3 3 4 3 5 2 2" xfId="42662"/>
    <cellStyle name="Header2 3 2 3 3 4 3 5 3" xfId="37511"/>
    <cellStyle name="Header2 3 2 3 3 4 3 6" xfId="28055"/>
    <cellStyle name="Header2 3 2 3 3 4 3 6 2" xfId="38054"/>
    <cellStyle name="Header2 3 2 3 3 4 3 7" xfId="21509"/>
    <cellStyle name="Header2 3 2 3 3 4 4" xfId="15854"/>
    <cellStyle name="Header2 3 2 3 3 4 4 2" xfId="27671"/>
    <cellStyle name="Header2 3 2 3 3 4 4 2 2" xfId="37670"/>
    <cellStyle name="Header2 3 2 3 3 4 4 3" xfId="23732"/>
    <cellStyle name="Header2 3 2 3 3 4 4 4" xfId="32822"/>
    <cellStyle name="Header2 3 2 3 3 4 5" xfId="16612"/>
    <cellStyle name="Header2 3 2 3 3 4 5 2" xfId="28429"/>
    <cellStyle name="Header2 3 2 3 3 4 5 2 2" xfId="38428"/>
    <cellStyle name="Header2 3 2 3 3 4 5 3" xfId="24187"/>
    <cellStyle name="Header2 3 2 3 3 4 5 4" xfId="33277"/>
    <cellStyle name="Header2 3 2 3 3 4 6" xfId="16907"/>
    <cellStyle name="Header2 3 2 3 3 4 6 2" xfId="28724"/>
    <cellStyle name="Header2 3 2 3 3 4 6 2 2" xfId="38723"/>
    <cellStyle name="Header2 3 2 3 3 4 6 3" xfId="24482"/>
    <cellStyle name="Header2 3 2 3 3 4 6 4" xfId="33572"/>
    <cellStyle name="Header2 3 2 3 3 4 7" xfId="17172"/>
    <cellStyle name="Header2 3 2 3 3 4 7 2" xfId="28989"/>
    <cellStyle name="Header2 3 2 3 3 4 7 2 2" xfId="38988"/>
    <cellStyle name="Header2 3 2 3 3 4 7 3" xfId="24747"/>
    <cellStyle name="Header2 3 2 3 3 4 7 4" xfId="33837"/>
    <cellStyle name="Header2 3 2 3 3 4 8" xfId="17475"/>
    <cellStyle name="Header2 3 2 3 3 4 8 2" xfId="29292"/>
    <cellStyle name="Header2 3 2 3 3 4 8 2 2" xfId="39291"/>
    <cellStyle name="Header2 3 2 3 3 4 8 3" xfId="25050"/>
    <cellStyle name="Header2 3 2 3 3 4 8 4" xfId="34140"/>
    <cellStyle name="Header2 3 2 3 3 4 9" xfId="18460"/>
    <cellStyle name="Header2 3 2 3 3 4 9 2" xfId="30277"/>
    <cellStyle name="Header2 3 2 3 3 4 9 2 2" xfId="40276"/>
    <cellStyle name="Header2 3 2 3 3 4 9 3" xfId="25935"/>
    <cellStyle name="Header2 3 2 3 3 4 9 4" xfId="35125"/>
    <cellStyle name="Header2 3 2 3 3 5" xfId="15654"/>
    <cellStyle name="Header2 3 2 3 3 5 2" xfId="19139"/>
    <cellStyle name="Header2 3 2 3 3 5 2 2" xfId="30956"/>
    <cellStyle name="Header2 3 2 3 3 5 2 2 2" xfId="40955"/>
    <cellStyle name="Header2 3 2 3 3 5 2 3" xfId="26614"/>
    <cellStyle name="Header2 3 2 3 3 5 2 4" xfId="35804"/>
    <cellStyle name="Header2 3 2 3 3 5 3" xfId="19745"/>
    <cellStyle name="Header2 3 2 3 3 5 3 2" xfId="31562"/>
    <cellStyle name="Header2 3 2 3 3 5 3 2 2" xfId="41561"/>
    <cellStyle name="Header2 3 2 3 3 5 3 3" xfId="27220"/>
    <cellStyle name="Header2 3 2 3 3 5 3 4" xfId="36410"/>
    <cellStyle name="Header2 3 2 3 3 5 4" xfId="18916"/>
    <cellStyle name="Header2 3 2 3 3 5 4 2" xfId="30733"/>
    <cellStyle name="Header2 3 2 3 3 5 4 2 2" xfId="40732"/>
    <cellStyle name="Header2 3 2 3 3 5 4 3" xfId="26391"/>
    <cellStyle name="Header2 3 2 3 3 5 4 4" xfId="35581"/>
    <cellStyle name="Header2 3 2 3 3 5 5" xfId="20554"/>
    <cellStyle name="Header2 3 2 3 3 5 5 2" xfId="32371"/>
    <cellStyle name="Header2 3 2 3 3 5 5 2 2" xfId="42370"/>
    <cellStyle name="Header2 3 2 3 3 5 5 3" xfId="37219"/>
    <cellStyle name="Header2 3 2 3 3 5 6" xfId="23532"/>
    <cellStyle name="Header2 3 2 3 3 5 6 2" xfId="21856"/>
    <cellStyle name="Header2 3 2 3 3 5 7" xfId="23020"/>
    <cellStyle name="Header2 3 2 3 3 5 7 2" xfId="22092"/>
    <cellStyle name="Header2 3 2 3 3 5 8" xfId="21635"/>
    <cellStyle name="Header2 3 2 3 3 6" xfId="16235"/>
    <cellStyle name="Header2 3 2 3 3 6 2" xfId="19434"/>
    <cellStyle name="Header2 3 2 3 3 6 2 2" xfId="31251"/>
    <cellStyle name="Header2 3 2 3 3 6 2 2 2" xfId="41250"/>
    <cellStyle name="Header2 3 2 3 3 6 2 3" xfId="26909"/>
    <cellStyle name="Header2 3 2 3 3 6 2 4" xfId="36099"/>
    <cellStyle name="Header2 3 2 3 3 6 3" xfId="20040"/>
    <cellStyle name="Header2 3 2 3 3 6 3 2" xfId="31857"/>
    <cellStyle name="Header2 3 2 3 3 6 3 2 2" xfId="41856"/>
    <cellStyle name="Header2 3 2 3 3 6 3 3" xfId="27515"/>
    <cellStyle name="Header2 3 2 3 3 6 3 4" xfId="36705"/>
    <cellStyle name="Header2 3 2 3 3 6 4" xfId="18074"/>
    <cellStyle name="Header2 3 2 3 3 6 4 2" xfId="29891"/>
    <cellStyle name="Header2 3 2 3 3 6 4 2 2" xfId="39890"/>
    <cellStyle name="Header2 3 2 3 3 6 4 3" xfId="25649"/>
    <cellStyle name="Header2 3 2 3 3 6 4 4" xfId="34739"/>
    <cellStyle name="Header2 3 2 3 3 6 5" xfId="20849"/>
    <cellStyle name="Header2 3 2 3 3 6 5 2" xfId="32666"/>
    <cellStyle name="Header2 3 2 3 3 6 5 2 2" xfId="42665"/>
    <cellStyle name="Header2 3 2 3 3 6 5 3" xfId="37514"/>
    <cellStyle name="Header2 3 2 3 3 6 6" xfId="28052"/>
    <cellStyle name="Header2 3 2 3 3 6 6 2" xfId="38051"/>
    <cellStyle name="Header2 3 2 3 3 6 7" xfId="21506"/>
    <cellStyle name="Header2 3 2 3 3 7" xfId="15948"/>
    <cellStyle name="Header2 3 2 3 3 7 2" xfId="27765"/>
    <cellStyle name="Header2 3 2 3 3 7 2 2" xfId="37764"/>
    <cellStyle name="Header2 3 2 3 3 7 3" xfId="23826"/>
    <cellStyle name="Header2 3 2 3 3 7 4" xfId="32916"/>
    <cellStyle name="Header2 3 2 3 3 8" xfId="16615"/>
    <cellStyle name="Header2 3 2 3 3 8 2" xfId="28432"/>
    <cellStyle name="Header2 3 2 3 3 8 2 2" xfId="38431"/>
    <cellStyle name="Header2 3 2 3 3 8 3" xfId="24190"/>
    <cellStyle name="Header2 3 2 3 3 8 4" xfId="33280"/>
    <cellStyle name="Header2 3 2 3 3 9" xfId="16910"/>
    <cellStyle name="Header2 3 2 3 3 9 2" xfId="28727"/>
    <cellStyle name="Header2 3 2 3 3 9 2 2" xfId="38726"/>
    <cellStyle name="Header2 3 2 3 3 9 3" xfId="24485"/>
    <cellStyle name="Header2 3 2 3 3 9 4" xfId="33575"/>
    <cellStyle name="Header2 3 2 3 4" xfId="7851"/>
    <cellStyle name="Header2 3 2 3 4 10" xfId="18754"/>
    <cellStyle name="Header2 3 2 3 4 10 2" xfId="30571"/>
    <cellStyle name="Header2 3 2 3 4 10 2 2" xfId="40570"/>
    <cellStyle name="Header2 3 2 3 4 10 3" xfId="26229"/>
    <cellStyle name="Header2 3 2 3 4 10 4" xfId="35419"/>
    <cellStyle name="Header2 3 2 3 4 11" xfId="20212"/>
    <cellStyle name="Header2 3 2 3 4 11 2" xfId="32029"/>
    <cellStyle name="Header2 3 2 3 4 11 2 2" xfId="42028"/>
    <cellStyle name="Header2 3 2 3 4 11 3" xfId="36877"/>
    <cellStyle name="Header2 3 2 3 4 12" xfId="23251"/>
    <cellStyle name="Header2 3 2 3 4 12 2" xfId="21973"/>
    <cellStyle name="Header2 3 2 3 4 13" xfId="22645"/>
    <cellStyle name="Header2 3 2 3 4 2" xfId="15658"/>
    <cellStyle name="Header2 3 2 3 4 2 2" xfId="19135"/>
    <cellStyle name="Header2 3 2 3 4 2 2 2" xfId="30952"/>
    <cellStyle name="Header2 3 2 3 4 2 2 2 2" xfId="40951"/>
    <cellStyle name="Header2 3 2 3 4 2 2 3" xfId="26610"/>
    <cellStyle name="Header2 3 2 3 4 2 2 4" xfId="35800"/>
    <cellStyle name="Header2 3 2 3 4 2 3" xfId="19741"/>
    <cellStyle name="Header2 3 2 3 4 2 3 2" xfId="31558"/>
    <cellStyle name="Header2 3 2 3 4 2 3 2 2" xfId="41557"/>
    <cellStyle name="Header2 3 2 3 4 2 3 3" xfId="27216"/>
    <cellStyle name="Header2 3 2 3 4 2 3 4" xfId="36406"/>
    <cellStyle name="Header2 3 2 3 4 2 4" xfId="18903"/>
    <cellStyle name="Header2 3 2 3 4 2 4 2" xfId="30720"/>
    <cellStyle name="Header2 3 2 3 4 2 4 2 2" xfId="40719"/>
    <cellStyle name="Header2 3 2 3 4 2 4 3" xfId="26378"/>
    <cellStyle name="Header2 3 2 3 4 2 4 4" xfId="35568"/>
    <cellStyle name="Header2 3 2 3 4 2 5" xfId="20550"/>
    <cellStyle name="Header2 3 2 3 4 2 5 2" xfId="32367"/>
    <cellStyle name="Header2 3 2 3 4 2 5 2 2" xfId="42366"/>
    <cellStyle name="Header2 3 2 3 4 2 5 3" xfId="37215"/>
    <cellStyle name="Header2 3 2 3 4 2 6" xfId="23536"/>
    <cellStyle name="Header2 3 2 3 4 2 6 2" xfId="21853"/>
    <cellStyle name="Header2 3 2 3 4 2 7" xfId="23017"/>
    <cellStyle name="Header2 3 2 3 4 2 7 2" xfId="21309"/>
    <cellStyle name="Header2 3 2 3 4 2 8" xfId="22415"/>
    <cellStyle name="Header2 3 2 3 4 3" xfId="16239"/>
    <cellStyle name="Header2 3 2 3 4 3 2" xfId="19430"/>
    <cellStyle name="Header2 3 2 3 4 3 2 2" xfId="31247"/>
    <cellStyle name="Header2 3 2 3 4 3 2 2 2" xfId="41246"/>
    <cellStyle name="Header2 3 2 3 4 3 2 3" xfId="26905"/>
    <cellStyle name="Header2 3 2 3 4 3 2 4" xfId="36095"/>
    <cellStyle name="Header2 3 2 3 4 3 3" xfId="20036"/>
    <cellStyle name="Header2 3 2 3 4 3 3 2" xfId="31853"/>
    <cellStyle name="Header2 3 2 3 4 3 3 2 2" xfId="41852"/>
    <cellStyle name="Header2 3 2 3 4 3 3 3" xfId="27511"/>
    <cellStyle name="Header2 3 2 3 4 3 3 4" xfId="36701"/>
    <cellStyle name="Header2 3 2 3 4 3 4" xfId="17771"/>
    <cellStyle name="Header2 3 2 3 4 3 4 2" xfId="29588"/>
    <cellStyle name="Header2 3 2 3 4 3 4 2 2" xfId="39587"/>
    <cellStyle name="Header2 3 2 3 4 3 4 3" xfId="25346"/>
    <cellStyle name="Header2 3 2 3 4 3 4 4" xfId="34436"/>
    <cellStyle name="Header2 3 2 3 4 3 5" xfId="20845"/>
    <cellStyle name="Header2 3 2 3 4 3 5 2" xfId="32662"/>
    <cellStyle name="Header2 3 2 3 4 3 5 2 2" xfId="42661"/>
    <cellStyle name="Header2 3 2 3 4 3 5 3" xfId="37510"/>
    <cellStyle name="Header2 3 2 3 4 3 6" xfId="28056"/>
    <cellStyle name="Header2 3 2 3 4 3 6 2" xfId="38055"/>
    <cellStyle name="Header2 3 2 3 4 3 7" xfId="21510"/>
    <cellStyle name="Header2 3 2 3 4 4" xfId="15951"/>
    <cellStyle name="Header2 3 2 3 4 4 2" xfId="27768"/>
    <cellStyle name="Header2 3 2 3 4 4 2 2" xfId="37767"/>
    <cellStyle name="Header2 3 2 3 4 4 3" xfId="23829"/>
    <cellStyle name="Header2 3 2 3 4 4 4" xfId="32919"/>
    <cellStyle name="Header2 3 2 3 4 5" xfId="16611"/>
    <cellStyle name="Header2 3 2 3 4 5 2" xfId="28428"/>
    <cellStyle name="Header2 3 2 3 4 5 2 2" xfId="38427"/>
    <cellStyle name="Header2 3 2 3 4 5 3" xfId="24186"/>
    <cellStyle name="Header2 3 2 3 4 5 4" xfId="33276"/>
    <cellStyle name="Header2 3 2 3 4 6" xfId="16906"/>
    <cellStyle name="Header2 3 2 3 4 6 2" xfId="28723"/>
    <cellStyle name="Header2 3 2 3 4 6 2 2" xfId="38722"/>
    <cellStyle name="Header2 3 2 3 4 6 3" xfId="24481"/>
    <cellStyle name="Header2 3 2 3 4 6 4" xfId="33571"/>
    <cellStyle name="Header2 3 2 3 4 7" xfId="17173"/>
    <cellStyle name="Header2 3 2 3 4 7 2" xfId="28990"/>
    <cellStyle name="Header2 3 2 3 4 7 2 2" xfId="38989"/>
    <cellStyle name="Header2 3 2 3 4 7 3" xfId="24748"/>
    <cellStyle name="Header2 3 2 3 4 7 4" xfId="33838"/>
    <cellStyle name="Header2 3 2 3 4 8" xfId="17476"/>
    <cellStyle name="Header2 3 2 3 4 8 2" xfId="29293"/>
    <cellStyle name="Header2 3 2 3 4 8 2 2" xfId="39292"/>
    <cellStyle name="Header2 3 2 3 4 8 3" xfId="25051"/>
    <cellStyle name="Header2 3 2 3 4 8 4" xfId="34141"/>
    <cellStyle name="Header2 3 2 3 4 9" xfId="18459"/>
    <cellStyle name="Header2 3 2 3 4 9 2" xfId="30276"/>
    <cellStyle name="Header2 3 2 3 4 9 2 2" xfId="40275"/>
    <cellStyle name="Header2 3 2 3 4 9 3" xfId="25934"/>
    <cellStyle name="Header2 3 2 3 4 9 4" xfId="35124"/>
    <cellStyle name="Header2 3 2 3 5" xfId="15649"/>
    <cellStyle name="Header2 3 2 3 5 2" xfId="19144"/>
    <cellStyle name="Header2 3 2 3 5 2 2" xfId="30961"/>
    <cellStyle name="Header2 3 2 3 5 2 2 2" xfId="40960"/>
    <cellStyle name="Header2 3 2 3 5 2 3" xfId="26619"/>
    <cellStyle name="Header2 3 2 3 5 2 4" xfId="35809"/>
    <cellStyle name="Header2 3 2 3 5 3" xfId="19750"/>
    <cellStyle name="Header2 3 2 3 5 3 2" xfId="31567"/>
    <cellStyle name="Header2 3 2 3 5 3 2 2" xfId="41566"/>
    <cellStyle name="Header2 3 2 3 5 3 3" xfId="27225"/>
    <cellStyle name="Header2 3 2 3 5 3 4" xfId="36415"/>
    <cellStyle name="Header2 3 2 3 5 4" xfId="18149"/>
    <cellStyle name="Header2 3 2 3 5 4 2" xfId="29966"/>
    <cellStyle name="Header2 3 2 3 5 4 2 2" xfId="39965"/>
    <cellStyle name="Header2 3 2 3 5 4 3" xfId="25724"/>
    <cellStyle name="Header2 3 2 3 5 4 4" xfId="34814"/>
    <cellStyle name="Header2 3 2 3 5 5" xfId="20559"/>
    <cellStyle name="Header2 3 2 3 5 5 2" xfId="32376"/>
    <cellStyle name="Header2 3 2 3 5 5 2 2" xfId="42375"/>
    <cellStyle name="Header2 3 2 3 5 5 3" xfId="37224"/>
    <cellStyle name="Header2 3 2 3 5 6" xfId="23527"/>
    <cellStyle name="Header2 3 2 3 5 6 2" xfId="21035"/>
    <cellStyle name="Header2 3 2 3 5 7" xfId="22853"/>
    <cellStyle name="Header2 3 2 3 5 7 2" xfId="21380"/>
    <cellStyle name="Header2 3 2 3 5 8" xfId="22411"/>
    <cellStyle name="Header2 3 2 3 6" xfId="16230"/>
    <cellStyle name="Header2 3 2 3 6 2" xfId="19439"/>
    <cellStyle name="Header2 3 2 3 6 2 2" xfId="31256"/>
    <cellStyle name="Header2 3 2 3 6 2 2 2" xfId="41255"/>
    <cellStyle name="Header2 3 2 3 6 2 3" xfId="26914"/>
    <cellStyle name="Header2 3 2 3 6 2 4" xfId="36104"/>
    <cellStyle name="Header2 3 2 3 6 3" xfId="20045"/>
    <cellStyle name="Header2 3 2 3 6 3 2" xfId="31862"/>
    <cellStyle name="Header2 3 2 3 6 3 2 2" xfId="41861"/>
    <cellStyle name="Header2 3 2 3 6 3 3" xfId="27520"/>
    <cellStyle name="Header2 3 2 3 6 3 4" xfId="36710"/>
    <cellStyle name="Header2 3 2 3 6 4" xfId="18070"/>
    <cellStyle name="Header2 3 2 3 6 4 2" xfId="29887"/>
    <cellStyle name="Header2 3 2 3 6 4 2 2" xfId="39886"/>
    <cellStyle name="Header2 3 2 3 6 4 3" xfId="25645"/>
    <cellStyle name="Header2 3 2 3 6 4 4" xfId="34735"/>
    <cellStyle name="Header2 3 2 3 6 5" xfId="20854"/>
    <cellStyle name="Header2 3 2 3 6 5 2" xfId="32671"/>
    <cellStyle name="Header2 3 2 3 6 5 2 2" xfId="42670"/>
    <cellStyle name="Header2 3 2 3 6 5 3" xfId="37519"/>
    <cellStyle name="Header2 3 2 3 6 6" xfId="28047"/>
    <cellStyle name="Header2 3 2 3 6 6 2" xfId="38046"/>
    <cellStyle name="Header2 3 2 3 6 7" xfId="21502"/>
    <cellStyle name="Header2 3 2 3 7" xfId="15943"/>
    <cellStyle name="Header2 3 2 3 7 2" xfId="27760"/>
    <cellStyle name="Header2 3 2 3 7 2 2" xfId="37759"/>
    <cellStyle name="Header2 3 2 3 7 3" xfId="23821"/>
    <cellStyle name="Header2 3 2 3 7 4" xfId="32911"/>
    <cellStyle name="Header2 3 2 3 8" xfId="16620"/>
    <cellStyle name="Header2 3 2 3 8 2" xfId="28437"/>
    <cellStyle name="Header2 3 2 3 8 2 2" xfId="38436"/>
    <cellStyle name="Header2 3 2 3 8 3" xfId="24195"/>
    <cellStyle name="Header2 3 2 3 8 4" xfId="33285"/>
    <cellStyle name="Header2 3 2 3 9" xfId="16915"/>
    <cellStyle name="Header2 3 2 3 9 2" xfId="28732"/>
    <cellStyle name="Header2 3 2 3 9 2 2" xfId="38731"/>
    <cellStyle name="Header2 3 2 3 9 3" xfId="24490"/>
    <cellStyle name="Header2 3 2 3 9 4" xfId="33580"/>
    <cellStyle name="Header2 3 2 4" xfId="7852"/>
    <cellStyle name="Header2 3 2 4 10" xfId="16610"/>
    <cellStyle name="Header2 3 2 4 10 2" xfId="28427"/>
    <cellStyle name="Header2 3 2 4 10 2 2" xfId="38426"/>
    <cellStyle name="Header2 3 2 4 10 3" xfId="24185"/>
    <cellStyle name="Header2 3 2 4 10 4" xfId="33275"/>
    <cellStyle name="Header2 3 2 4 11" xfId="16905"/>
    <cellStyle name="Header2 3 2 4 11 2" xfId="28722"/>
    <cellStyle name="Header2 3 2 4 11 2 2" xfId="38721"/>
    <cellStyle name="Header2 3 2 4 11 3" xfId="24480"/>
    <cellStyle name="Header2 3 2 4 11 4" xfId="33570"/>
    <cellStyle name="Header2 3 2 4 12" xfId="17174"/>
    <cellStyle name="Header2 3 2 4 12 2" xfId="28991"/>
    <cellStyle name="Header2 3 2 4 12 2 2" xfId="38990"/>
    <cellStyle name="Header2 3 2 4 12 3" xfId="24749"/>
    <cellStyle name="Header2 3 2 4 12 4" xfId="33839"/>
    <cellStyle name="Header2 3 2 4 13" xfId="17477"/>
    <cellStyle name="Header2 3 2 4 13 2" xfId="29294"/>
    <cellStyle name="Header2 3 2 4 13 2 2" xfId="39293"/>
    <cellStyle name="Header2 3 2 4 13 3" xfId="25052"/>
    <cellStyle name="Header2 3 2 4 13 4" xfId="34142"/>
    <cellStyle name="Header2 3 2 4 14" xfId="18458"/>
    <cellStyle name="Header2 3 2 4 14 2" xfId="30275"/>
    <cellStyle name="Header2 3 2 4 14 2 2" xfId="40274"/>
    <cellStyle name="Header2 3 2 4 14 3" xfId="25933"/>
    <cellStyle name="Header2 3 2 4 14 4" xfId="35123"/>
    <cellStyle name="Header2 3 2 4 15" xfId="18753"/>
    <cellStyle name="Header2 3 2 4 15 2" xfId="30570"/>
    <cellStyle name="Header2 3 2 4 15 2 2" xfId="40569"/>
    <cellStyle name="Header2 3 2 4 15 3" xfId="26228"/>
    <cellStyle name="Header2 3 2 4 15 4" xfId="35418"/>
    <cellStyle name="Header2 3 2 4 16" xfId="20311"/>
    <cellStyle name="Header2 3 2 4 16 2" xfId="32128"/>
    <cellStyle name="Header2 3 2 4 16 2 2" xfId="42127"/>
    <cellStyle name="Header2 3 2 4 16 3" xfId="36976"/>
    <cellStyle name="Header2 3 2 4 17" xfId="23250"/>
    <cellStyle name="Header2 3 2 4 17 2" xfId="21198"/>
    <cellStyle name="Header2 3 2 4 18" xfId="22644"/>
    <cellStyle name="Header2 3 2 4 2" xfId="7853"/>
    <cellStyle name="Header2 3 2 4 2 10" xfId="17175"/>
    <cellStyle name="Header2 3 2 4 2 10 2" xfId="28992"/>
    <cellStyle name="Header2 3 2 4 2 10 2 2" xfId="38991"/>
    <cellStyle name="Header2 3 2 4 2 10 3" xfId="24750"/>
    <cellStyle name="Header2 3 2 4 2 10 4" xfId="33840"/>
    <cellStyle name="Header2 3 2 4 2 11" xfId="17478"/>
    <cellStyle name="Header2 3 2 4 2 11 2" xfId="29295"/>
    <cellStyle name="Header2 3 2 4 2 11 2 2" xfId="39294"/>
    <cellStyle name="Header2 3 2 4 2 11 3" xfId="25053"/>
    <cellStyle name="Header2 3 2 4 2 11 4" xfId="34143"/>
    <cellStyle name="Header2 3 2 4 2 12" xfId="18457"/>
    <cellStyle name="Header2 3 2 4 2 12 2" xfId="30274"/>
    <cellStyle name="Header2 3 2 4 2 12 2 2" xfId="40273"/>
    <cellStyle name="Header2 3 2 4 2 12 3" xfId="25932"/>
    <cellStyle name="Header2 3 2 4 2 12 4" xfId="35122"/>
    <cellStyle name="Header2 3 2 4 2 13" xfId="18752"/>
    <cellStyle name="Header2 3 2 4 2 13 2" xfId="30569"/>
    <cellStyle name="Header2 3 2 4 2 13 2 2" xfId="40568"/>
    <cellStyle name="Header2 3 2 4 2 13 3" xfId="26227"/>
    <cellStyle name="Header2 3 2 4 2 13 4" xfId="35417"/>
    <cellStyle name="Header2 3 2 4 2 14" xfId="20215"/>
    <cellStyle name="Header2 3 2 4 2 14 2" xfId="32032"/>
    <cellStyle name="Header2 3 2 4 2 14 2 2" xfId="42031"/>
    <cellStyle name="Header2 3 2 4 2 14 3" xfId="36880"/>
    <cellStyle name="Header2 3 2 4 2 15" xfId="23249"/>
    <cellStyle name="Header2 3 2 4 2 15 2" xfId="21974"/>
    <cellStyle name="Header2 3 2 4 2 16" xfId="22643"/>
    <cellStyle name="Header2 3 2 4 2 2" xfId="7854"/>
    <cellStyle name="Header2 3 2 4 2 2 10" xfId="18751"/>
    <cellStyle name="Header2 3 2 4 2 2 10 2" xfId="30568"/>
    <cellStyle name="Header2 3 2 4 2 2 10 2 2" xfId="40567"/>
    <cellStyle name="Header2 3 2 4 2 2 10 3" xfId="26226"/>
    <cellStyle name="Header2 3 2 4 2 2 10 4" xfId="35416"/>
    <cellStyle name="Header2 3 2 4 2 2 11" xfId="20314"/>
    <cellStyle name="Header2 3 2 4 2 2 11 2" xfId="32131"/>
    <cellStyle name="Header2 3 2 4 2 2 11 2 2" xfId="42130"/>
    <cellStyle name="Header2 3 2 4 2 2 11 3" xfId="36979"/>
    <cellStyle name="Header2 3 2 4 2 2 12" xfId="23248"/>
    <cellStyle name="Header2 3 2 4 2 2 12 2" xfId="21199"/>
    <cellStyle name="Header2 3 2 4 2 2 13" xfId="22642"/>
    <cellStyle name="Header2 3 2 4 2 2 2" xfId="15661"/>
    <cellStyle name="Header2 3 2 4 2 2 2 2" xfId="19132"/>
    <cellStyle name="Header2 3 2 4 2 2 2 2 2" xfId="30949"/>
    <cellStyle name="Header2 3 2 4 2 2 2 2 2 2" xfId="40948"/>
    <cellStyle name="Header2 3 2 4 2 2 2 2 3" xfId="26607"/>
    <cellStyle name="Header2 3 2 4 2 2 2 2 4" xfId="35797"/>
    <cellStyle name="Header2 3 2 4 2 2 2 3" xfId="19738"/>
    <cellStyle name="Header2 3 2 4 2 2 2 3 2" xfId="31555"/>
    <cellStyle name="Header2 3 2 4 2 2 2 3 2 2" xfId="41554"/>
    <cellStyle name="Header2 3 2 4 2 2 2 3 3" xfId="27213"/>
    <cellStyle name="Header2 3 2 4 2 2 2 3 4" xfId="36403"/>
    <cellStyle name="Header2 3 2 4 2 2 2 4" xfId="18904"/>
    <cellStyle name="Header2 3 2 4 2 2 2 4 2" xfId="30721"/>
    <cellStyle name="Header2 3 2 4 2 2 2 4 2 2" xfId="40720"/>
    <cellStyle name="Header2 3 2 4 2 2 2 4 3" xfId="26379"/>
    <cellStyle name="Header2 3 2 4 2 2 2 4 4" xfId="35569"/>
    <cellStyle name="Header2 3 2 4 2 2 2 5" xfId="20547"/>
    <cellStyle name="Header2 3 2 4 2 2 2 5 2" xfId="32364"/>
    <cellStyle name="Header2 3 2 4 2 2 2 5 2 2" xfId="42363"/>
    <cellStyle name="Header2 3 2 4 2 2 2 5 3" xfId="37212"/>
    <cellStyle name="Header2 3 2 4 2 2 2 6" xfId="23539"/>
    <cellStyle name="Header2 3 2 4 2 2 2 6 2" xfId="21850"/>
    <cellStyle name="Header2 3 2 4 2 2 2 7" xfId="23014"/>
    <cellStyle name="Header2 3 2 4 2 2 2 7 2" xfId="21311"/>
    <cellStyle name="Header2 3 2 4 2 2 2 8" xfId="22418"/>
    <cellStyle name="Header2 3 2 4 2 2 3" xfId="16242"/>
    <cellStyle name="Header2 3 2 4 2 2 3 2" xfId="19427"/>
    <cellStyle name="Header2 3 2 4 2 2 3 2 2" xfId="31244"/>
    <cellStyle name="Header2 3 2 4 2 2 3 2 2 2" xfId="41243"/>
    <cellStyle name="Header2 3 2 4 2 2 3 2 3" xfId="26902"/>
    <cellStyle name="Header2 3 2 4 2 2 3 2 4" xfId="36092"/>
    <cellStyle name="Header2 3 2 4 2 2 3 3" xfId="20033"/>
    <cellStyle name="Header2 3 2 4 2 2 3 3 2" xfId="31850"/>
    <cellStyle name="Header2 3 2 4 2 2 3 3 2 2" xfId="41849"/>
    <cellStyle name="Header2 3 2 4 2 2 3 3 3" xfId="27508"/>
    <cellStyle name="Header2 3 2 4 2 2 3 3 4" xfId="36698"/>
    <cellStyle name="Header2 3 2 4 2 2 3 4" xfId="17657"/>
    <cellStyle name="Header2 3 2 4 2 2 3 4 2" xfId="29474"/>
    <cellStyle name="Header2 3 2 4 2 2 3 4 2 2" xfId="39473"/>
    <cellStyle name="Header2 3 2 4 2 2 3 4 3" xfId="25232"/>
    <cellStyle name="Header2 3 2 4 2 2 3 4 4" xfId="34322"/>
    <cellStyle name="Header2 3 2 4 2 2 3 5" xfId="20842"/>
    <cellStyle name="Header2 3 2 4 2 2 3 5 2" xfId="32659"/>
    <cellStyle name="Header2 3 2 4 2 2 3 5 2 2" xfId="42658"/>
    <cellStyle name="Header2 3 2 4 2 2 3 5 3" xfId="37507"/>
    <cellStyle name="Header2 3 2 4 2 2 3 6" xfId="28059"/>
    <cellStyle name="Header2 3 2 4 2 2 3 6 2" xfId="38058"/>
    <cellStyle name="Header2 3 2 4 2 2 3 7" xfId="21512"/>
    <cellStyle name="Header2 3 2 4 2 2 4" xfId="15954"/>
    <cellStyle name="Header2 3 2 4 2 2 4 2" xfId="27771"/>
    <cellStyle name="Header2 3 2 4 2 2 4 2 2" xfId="37770"/>
    <cellStyle name="Header2 3 2 4 2 2 4 3" xfId="23832"/>
    <cellStyle name="Header2 3 2 4 2 2 4 4" xfId="32922"/>
    <cellStyle name="Header2 3 2 4 2 2 5" xfId="16608"/>
    <cellStyle name="Header2 3 2 4 2 2 5 2" xfId="28425"/>
    <cellStyle name="Header2 3 2 4 2 2 5 2 2" xfId="38424"/>
    <cellStyle name="Header2 3 2 4 2 2 5 3" xfId="24183"/>
    <cellStyle name="Header2 3 2 4 2 2 5 4" xfId="33273"/>
    <cellStyle name="Header2 3 2 4 2 2 6" xfId="16903"/>
    <cellStyle name="Header2 3 2 4 2 2 6 2" xfId="28720"/>
    <cellStyle name="Header2 3 2 4 2 2 6 2 2" xfId="38719"/>
    <cellStyle name="Header2 3 2 4 2 2 6 3" xfId="24478"/>
    <cellStyle name="Header2 3 2 4 2 2 6 4" xfId="33568"/>
    <cellStyle name="Header2 3 2 4 2 2 7" xfId="17176"/>
    <cellStyle name="Header2 3 2 4 2 2 7 2" xfId="28993"/>
    <cellStyle name="Header2 3 2 4 2 2 7 2 2" xfId="38992"/>
    <cellStyle name="Header2 3 2 4 2 2 7 3" xfId="24751"/>
    <cellStyle name="Header2 3 2 4 2 2 7 4" xfId="33841"/>
    <cellStyle name="Header2 3 2 4 2 2 8" xfId="17479"/>
    <cellStyle name="Header2 3 2 4 2 2 8 2" xfId="29296"/>
    <cellStyle name="Header2 3 2 4 2 2 8 2 2" xfId="39295"/>
    <cellStyle name="Header2 3 2 4 2 2 8 3" xfId="25054"/>
    <cellStyle name="Header2 3 2 4 2 2 8 4" xfId="34144"/>
    <cellStyle name="Header2 3 2 4 2 2 9" xfId="18456"/>
    <cellStyle name="Header2 3 2 4 2 2 9 2" xfId="30273"/>
    <cellStyle name="Header2 3 2 4 2 2 9 2 2" xfId="40272"/>
    <cellStyle name="Header2 3 2 4 2 2 9 3" xfId="25931"/>
    <cellStyle name="Header2 3 2 4 2 2 9 4" xfId="35121"/>
    <cellStyle name="Header2 3 2 4 2 3" xfId="7855"/>
    <cellStyle name="Header2 3 2 4 2 3 10" xfId="18750"/>
    <cellStyle name="Header2 3 2 4 2 3 10 2" xfId="30567"/>
    <cellStyle name="Header2 3 2 4 2 3 10 2 2" xfId="40566"/>
    <cellStyle name="Header2 3 2 4 2 3 10 3" xfId="26225"/>
    <cellStyle name="Header2 3 2 4 2 3 10 4" xfId="35415"/>
    <cellStyle name="Header2 3 2 4 2 3 11" xfId="18248"/>
    <cellStyle name="Header2 3 2 4 2 3 11 2" xfId="30065"/>
    <cellStyle name="Header2 3 2 4 2 3 11 2 2" xfId="40064"/>
    <cellStyle name="Header2 3 2 4 2 3 11 3" xfId="34913"/>
    <cellStyle name="Header2 3 2 4 2 3 12" xfId="23247"/>
    <cellStyle name="Header2 3 2 4 2 3 12 2" xfId="21975"/>
    <cellStyle name="Header2 3 2 4 2 3 13" xfId="22641"/>
    <cellStyle name="Header2 3 2 4 2 3 2" xfId="15662"/>
    <cellStyle name="Header2 3 2 4 2 3 2 2" xfId="19131"/>
    <cellStyle name="Header2 3 2 4 2 3 2 2 2" xfId="30948"/>
    <cellStyle name="Header2 3 2 4 2 3 2 2 2 2" xfId="40947"/>
    <cellStyle name="Header2 3 2 4 2 3 2 2 3" xfId="26606"/>
    <cellStyle name="Header2 3 2 4 2 3 2 2 4" xfId="35796"/>
    <cellStyle name="Header2 3 2 4 2 3 2 3" xfId="19737"/>
    <cellStyle name="Header2 3 2 4 2 3 2 3 2" xfId="31554"/>
    <cellStyle name="Header2 3 2 4 2 3 2 3 2 2" xfId="41553"/>
    <cellStyle name="Header2 3 2 4 2 3 2 3 3" xfId="27212"/>
    <cellStyle name="Header2 3 2 4 2 3 2 3 4" xfId="36402"/>
    <cellStyle name="Header2 3 2 4 2 3 2 4" xfId="18905"/>
    <cellStyle name="Header2 3 2 4 2 3 2 4 2" xfId="30722"/>
    <cellStyle name="Header2 3 2 4 2 3 2 4 2 2" xfId="40721"/>
    <cellStyle name="Header2 3 2 4 2 3 2 4 3" xfId="26380"/>
    <cellStyle name="Header2 3 2 4 2 3 2 4 4" xfId="35570"/>
    <cellStyle name="Header2 3 2 4 2 3 2 5" xfId="20546"/>
    <cellStyle name="Header2 3 2 4 2 3 2 5 2" xfId="32363"/>
    <cellStyle name="Header2 3 2 4 2 3 2 5 2 2" xfId="42362"/>
    <cellStyle name="Header2 3 2 4 2 3 2 5 3" xfId="37211"/>
    <cellStyle name="Header2 3 2 4 2 3 2 6" xfId="23540"/>
    <cellStyle name="Header2 3 2 4 2 3 2 6 2" xfId="21032"/>
    <cellStyle name="Header2 3 2 4 2 3 2 7" xfId="22850"/>
    <cellStyle name="Header2 3 2 4 2 3 2 7 2" xfId="21383"/>
    <cellStyle name="Header2 3 2 4 2 3 2 8" xfId="22419"/>
    <cellStyle name="Header2 3 2 4 2 3 3" xfId="16243"/>
    <cellStyle name="Header2 3 2 4 2 3 3 2" xfId="19426"/>
    <cellStyle name="Header2 3 2 4 2 3 3 2 2" xfId="31243"/>
    <cellStyle name="Header2 3 2 4 2 3 3 2 2 2" xfId="41242"/>
    <cellStyle name="Header2 3 2 4 2 3 3 2 3" xfId="26901"/>
    <cellStyle name="Header2 3 2 4 2 3 3 2 4" xfId="36091"/>
    <cellStyle name="Header2 3 2 4 2 3 3 3" xfId="20032"/>
    <cellStyle name="Header2 3 2 4 2 3 3 3 2" xfId="31849"/>
    <cellStyle name="Header2 3 2 4 2 3 3 3 2 2" xfId="41848"/>
    <cellStyle name="Header2 3 2 4 2 3 3 3 3" xfId="27507"/>
    <cellStyle name="Header2 3 2 4 2 3 3 3 4" xfId="36697"/>
    <cellStyle name="Header2 3 2 4 2 3 3 4" xfId="17906"/>
    <cellStyle name="Header2 3 2 4 2 3 3 4 2" xfId="29723"/>
    <cellStyle name="Header2 3 2 4 2 3 3 4 2 2" xfId="39722"/>
    <cellStyle name="Header2 3 2 4 2 3 3 4 3" xfId="25481"/>
    <cellStyle name="Header2 3 2 4 2 3 3 4 4" xfId="34571"/>
    <cellStyle name="Header2 3 2 4 2 3 3 5" xfId="20841"/>
    <cellStyle name="Header2 3 2 4 2 3 3 5 2" xfId="32658"/>
    <cellStyle name="Header2 3 2 4 2 3 3 5 2 2" xfId="42657"/>
    <cellStyle name="Header2 3 2 4 2 3 3 5 3" xfId="37506"/>
    <cellStyle name="Header2 3 2 4 2 3 3 6" xfId="28060"/>
    <cellStyle name="Header2 3 2 4 2 3 3 6 2" xfId="38059"/>
    <cellStyle name="Header2 3 2 4 2 3 3 7" xfId="21513"/>
    <cellStyle name="Header2 3 2 4 2 3 4" xfId="15955"/>
    <cellStyle name="Header2 3 2 4 2 3 4 2" xfId="27772"/>
    <cellStyle name="Header2 3 2 4 2 3 4 2 2" xfId="37771"/>
    <cellStyle name="Header2 3 2 4 2 3 4 3" xfId="23833"/>
    <cellStyle name="Header2 3 2 4 2 3 4 4" xfId="32923"/>
    <cellStyle name="Header2 3 2 4 2 3 5" xfId="16607"/>
    <cellStyle name="Header2 3 2 4 2 3 5 2" xfId="28424"/>
    <cellStyle name="Header2 3 2 4 2 3 5 2 2" xfId="38423"/>
    <cellStyle name="Header2 3 2 4 2 3 5 3" xfId="24182"/>
    <cellStyle name="Header2 3 2 4 2 3 5 4" xfId="33272"/>
    <cellStyle name="Header2 3 2 4 2 3 6" xfId="16902"/>
    <cellStyle name="Header2 3 2 4 2 3 6 2" xfId="28719"/>
    <cellStyle name="Header2 3 2 4 2 3 6 2 2" xfId="38718"/>
    <cellStyle name="Header2 3 2 4 2 3 6 3" xfId="24477"/>
    <cellStyle name="Header2 3 2 4 2 3 6 4" xfId="33567"/>
    <cellStyle name="Header2 3 2 4 2 3 7" xfId="17177"/>
    <cellStyle name="Header2 3 2 4 2 3 7 2" xfId="28994"/>
    <cellStyle name="Header2 3 2 4 2 3 7 2 2" xfId="38993"/>
    <cellStyle name="Header2 3 2 4 2 3 7 3" xfId="24752"/>
    <cellStyle name="Header2 3 2 4 2 3 7 4" xfId="33842"/>
    <cellStyle name="Header2 3 2 4 2 3 8" xfId="17480"/>
    <cellStyle name="Header2 3 2 4 2 3 8 2" xfId="29297"/>
    <cellStyle name="Header2 3 2 4 2 3 8 2 2" xfId="39296"/>
    <cellStyle name="Header2 3 2 4 2 3 8 3" xfId="25055"/>
    <cellStyle name="Header2 3 2 4 2 3 8 4" xfId="34145"/>
    <cellStyle name="Header2 3 2 4 2 3 9" xfId="18455"/>
    <cellStyle name="Header2 3 2 4 2 3 9 2" xfId="30272"/>
    <cellStyle name="Header2 3 2 4 2 3 9 2 2" xfId="40271"/>
    <cellStyle name="Header2 3 2 4 2 3 9 3" xfId="25930"/>
    <cellStyle name="Header2 3 2 4 2 3 9 4" xfId="35120"/>
    <cellStyle name="Header2 3 2 4 2 4" xfId="7856"/>
    <cellStyle name="Header2 3 2 4 2 4 10" xfId="18749"/>
    <cellStyle name="Header2 3 2 4 2 4 10 2" xfId="30566"/>
    <cellStyle name="Header2 3 2 4 2 4 10 2 2" xfId="40565"/>
    <cellStyle name="Header2 3 2 4 2 4 10 3" xfId="26224"/>
    <cellStyle name="Header2 3 2 4 2 4 10 4" xfId="35414"/>
    <cellStyle name="Header2 3 2 4 2 4 11" xfId="20211"/>
    <cellStyle name="Header2 3 2 4 2 4 11 2" xfId="32028"/>
    <cellStyle name="Header2 3 2 4 2 4 11 2 2" xfId="42027"/>
    <cellStyle name="Header2 3 2 4 2 4 11 3" xfId="36876"/>
    <cellStyle name="Header2 3 2 4 2 4 12" xfId="23246"/>
    <cellStyle name="Header2 3 2 4 2 4 12 2" xfId="21976"/>
    <cellStyle name="Header2 3 2 4 2 4 13" xfId="22640"/>
    <cellStyle name="Header2 3 2 4 2 4 2" xfId="15663"/>
    <cellStyle name="Header2 3 2 4 2 4 2 2" xfId="19130"/>
    <cellStyle name="Header2 3 2 4 2 4 2 2 2" xfId="30947"/>
    <cellStyle name="Header2 3 2 4 2 4 2 2 2 2" xfId="40946"/>
    <cellStyle name="Header2 3 2 4 2 4 2 2 3" xfId="26605"/>
    <cellStyle name="Header2 3 2 4 2 4 2 2 4" xfId="35795"/>
    <cellStyle name="Header2 3 2 4 2 4 2 3" xfId="19736"/>
    <cellStyle name="Header2 3 2 4 2 4 2 3 2" xfId="31553"/>
    <cellStyle name="Header2 3 2 4 2 4 2 3 2 2" xfId="41552"/>
    <cellStyle name="Header2 3 2 4 2 4 2 3 3" xfId="27211"/>
    <cellStyle name="Header2 3 2 4 2 4 2 3 4" xfId="36401"/>
    <cellStyle name="Header2 3 2 4 2 4 2 4" xfId="18906"/>
    <cellStyle name="Header2 3 2 4 2 4 2 4 2" xfId="30723"/>
    <cellStyle name="Header2 3 2 4 2 4 2 4 2 2" xfId="40722"/>
    <cellStyle name="Header2 3 2 4 2 4 2 4 3" xfId="26381"/>
    <cellStyle name="Header2 3 2 4 2 4 2 4 4" xfId="35571"/>
    <cellStyle name="Header2 3 2 4 2 4 2 5" xfId="20545"/>
    <cellStyle name="Header2 3 2 4 2 4 2 5 2" xfId="32362"/>
    <cellStyle name="Header2 3 2 4 2 4 2 5 2 2" xfId="42361"/>
    <cellStyle name="Header2 3 2 4 2 4 2 5 3" xfId="37210"/>
    <cellStyle name="Header2 3 2 4 2 4 2 6" xfId="23541"/>
    <cellStyle name="Header2 3 2 4 2 4 2 6 2" xfId="21849"/>
    <cellStyle name="Header2 3 2 4 2 4 2 7" xfId="23013"/>
    <cellStyle name="Header2 3 2 4 2 4 2 7 2" xfId="22096"/>
    <cellStyle name="Header2 3 2 4 2 4 2 8" xfId="21637"/>
    <cellStyle name="Header2 3 2 4 2 4 3" xfId="16244"/>
    <cellStyle name="Header2 3 2 4 2 4 3 2" xfId="19425"/>
    <cellStyle name="Header2 3 2 4 2 4 3 2 2" xfId="31242"/>
    <cellStyle name="Header2 3 2 4 2 4 3 2 2 2" xfId="41241"/>
    <cellStyle name="Header2 3 2 4 2 4 3 2 3" xfId="26900"/>
    <cellStyle name="Header2 3 2 4 2 4 3 2 4" xfId="36090"/>
    <cellStyle name="Header2 3 2 4 2 4 3 3" xfId="20031"/>
    <cellStyle name="Header2 3 2 4 2 4 3 3 2" xfId="31848"/>
    <cellStyle name="Header2 3 2 4 2 4 3 3 2 2" xfId="41847"/>
    <cellStyle name="Header2 3 2 4 2 4 3 3 3" xfId="27506"/>
    <cellStyle name="Header2 3 2 4 2 4 3 3 4" xfId="36696"/>
    <cellStyle name="Header2 3 2 4 2 4 3 4" xfId="17658"/>
    <cellStyle name="Header2 3 2 4 2 4 3 4 2" xfId="29475"/>
    <cellStyle name="Header2 3 2 4 2 4 3 4 2 2" xfId="39474"/>
    <cellStyle name="Header2 3 2 4 2 4 3 4 3" xfId="25233"/>
    <cellStyle name="Header2 3 2 4 2 4 3 4 4" xfId="34323"/>
    <cellStyle name="Header2 3 2 4 2 4 3 5" xfId="20840"/>
    <cellStyle name="Header2 3 2 4 2 4 3 5 2" xfId="32657"/>
    <cellStyle name="Header2 3 2 4 2 4 3 5 2 2" xfId="42656"/>
    <cellStyle name="Header2 3 2 4 2 4 3 5 3" xfId="37505"/>
    <cellStyle name="Header2 3 2 4 2 4 3 6" xfId="28061"/>
    <cellStyle name="Header2 3 2 4 2 4 3 6 2" xfId="38060"/>
    <cellStyle name="Header2 3 2 4 2 4 3 7" xfId="21514"/>
    <cellStyle name="Header2 3 2 4 2 4 4" xfId="15956"/>
    <cellStyle name="Header2 3 2 4 2 4 4 2" xfId="27773"/>
    <cellStyle name="Header2 3 2 4 2 4 4 2 2" xfId="37772"/>
    <cellStyle name="Header2 3 2 4 2 4 4 3" xfId="23834"/>
    <cellStyle name="Header2 3 2 4 2 4 4 4" xfId="32924"/>
    <cellStyle name="Header2 3 2 4 2 4 5" xfId="16606"/>
    <cellStyle name="Header2 3 2 4 2 4 5 2" xfId="28423"/>
    <cellStyle name="Header2 3 2 4 2 4 5 2 2" xfId="38422"/>
    <cellStyle name="Header2 3 2 4 2 4 5 3" xfId="24181"/>
    <cellStyle name="Header2 3 2 4 2 4 5 4" xfId="33271"/>
    <cellStyle name="Header2 3 2 4 2 4 6" xfId="16901"/>
    <cellStyle name="Header2 3 2 4 2 4 6 2" xfId="28718"/>
    <cellStyle name="Header2 3 2 4 2 4 6 2 2" xfId="38717"/>
    <cellStyle name="Header2 3 2 4 2 4 6 3" xfId="24476"/>
    <cellStyle name="Header2 3 2 4 2 4 6 4" xfId="33566"/>
    <cellStyle name="Header2 3 2 4 2 4 7" xfId="17178"/>
    <cellStyle name="Header2 3 2 4 2 4 7 2" xfId="28995"/>
    <cellStyle name="Header2 3 2 4 2 4 7 2 2" xfId="38994"/>
    <cellStyle name="Header2 3 2 4 2 4 7 3" xfId="24753"/>
    <cellStyle name="Header2 3 2 4 2 4 7 4" xfId="33843"/>
    <cellStyle name="Header2 3 2 4 2 4 8" xfId="17481"/>
    <cellStyle name="Header2 3 2 4 2 4 8 2" xfId="29298"/>
    <cellStyle name="Header2 3 2 4 2 4 8 2 2" xfId="39297"/>
    <cellStyle name="Header2 3 2 4 2 4 8 3" xfId="25056"/>
    <cellStyle name="Header2 3 2 4 2 4 8 4" xfId="34146"/>
    <cellStyle name="Header2 3 2 4 2 4 9" xfId="18454"/>
    <cellStyle name="Header2 3 2 4 2 4 9 2" xfId="30271"/>
    <cellStyle name="Header2 3 2 4 2 4 9 2 2" xfId="40270"/>
    <cellStyle name="Header2 3 2 4 2 4 9 3" xfId="25929"/>
    <cellStyle name="Header2 3 2 4 2 4 9 4" xfId="35119"/>
    <cellStyle name="Header2 3 2 4 2 5" xfId="15660"/>
    <cellStyle name="Header2 3 2 4 2 5 2" xfId="19133"/>
    <cellStyle name="Header2 3 2 4 2 5 2 2" xfId="30950"/>
    <cellStyle name="Header2 3 2 4 2 5 2 2 2" xfId="40949"/>
    <cellStyle name="Header2 3 2 4 2 5 2 3" xfId="26608"/>
    <cellStyle name="Header2 3 2 4 2 5 2 4" xfId="35798"/>
    <cellStyle name="Header2 3 2 4 2 5 3" xfId="19739"/>
    <cellStyle name="Header2 3 2 4 2 5 3 2" xfId="31556"/>
    <cellStyle name="Header2 3 2 4 2 5 3 2 2" xfId="41555"/>
    <cellStyle name="Header2 3 2 4 2 5 3 3" xfId="27214"/>
    <cellStyle name="Header2 3 2 4 2 5 3 4" xfId="36404"/>
    <cellStyle name="Header2 3 2 4 2 5 4" xfId="18153"/>
    <cellStyle name="Header2 3 2 4 2 5 4 2" xfId="29970"/>
    <cellStyle name="Header2 3 2 4 2 5 4 2 2" xfId="39969"/>
    <cellStyle name="Header2 3 2 4 2 5 4 3" xfId="25728"/>
    <cellStyle name="Header2 3 2 4 2 5 4 4" xfId="34818"/>
    <cellStyle name="Header2 3 2 4 2 5 5" xfId="20548"/>
    <cellStyle name="Header2 3 2 4 2 5 5 2" xfId="32365"/>
    <cellStyle name="Header2 3 2 4 2 5 5 2 2" xfId="42364"/>
    <cellStyle name="Header2 3 2 4 2 5 5 3" xfId="37213"/>
    <cellStyle name="Header2 3 2 4 2 5 6" xfId="23538"/>
    <cellStyle name="Header2 3 2 4 2 5 6 2" xfId="21851"/>
    <cellStyle name="Header2 3 2 4 2 5 7" xfId="23015"/>
    <cellStyle name="Header2 3 2 4 2 5 7 2" xfId="22095"/>
    <cellStyle name="Header2 3 2 4 2 5 8" xfId="22417"/>
    <cellStyle name="Header2 3 2 4 2 6" xfId="16241"/>
    <cellStyle name="Header2 3 2 4 2 6 2" xfId="19428"/>
    <cellStyle name="Header2 3 2 4 2 6 2 2" xfId="31245"/>
    <cellStyle name="Header2 3 2 4 2 6 2 2 2" xfId="41244"/>
    <cellStyle name="Header2 3 2 4 2 6 2 3" xfId="26903"/>
    <cellStyle name="Header2 3 2 4 2 6 2 4" xfId="36093"/>
    <cellStyle name="Header2 3 2 4 2 6 3" xfId="20034"/>
    <cellStyle name="Header2 3 2 4 2 6 3 2" xfId="31851"/>
    <cellStyle name="Header2 3 2 4 2 6 3 2 2" xfId="41850"/>
    <cellStyle name="Header2 3 2 4 2 6 3 3" xfId="27509"/>
    <cellStyle name="Header2 3 2 4 2 6 3 4" xfId="36699"/>
    <cellStyle name="Header2 3 2 4 2 6 4" xfId="18948"/>
    <cellStyle name="Header2 3 2 4 2 6 4 2" xfId="30765"/>
    <cellStyle name="Header2 3 2 4 2 6 4 2 2" xfId="40764"/>
    <cellStyle name="Header2 3 2 4 2 6 4 3" xfId="26423"/>
    <cellStyle name="Header2 3 2 4 2 6 4 4" xfId="35613"/>
    <cellStyle name="Header2 3 2 4 2 6 5" xfId="20843"/>
    <cellStyle name="Header2 3 2 4 2 6 5 2" xfId="32660"/>
    <cellStyle name="Header2 3 2 4 2 6 5 2 2" xfId="42659"/>
    <cellStyle name="Header2 3 2 4 2 6 5 3" xfId="37508"/>
    <cellStyle name="Header2 3 2 4 2 6 6" xfId="28058"/>
    <cellStyle name="Header2 3 2 4 2 6 6 2" xfId="38057"/>
    <cellStyle name="Header2 3 2 4 2 6 7" xfId="22248"/>
    <cellStyle name="Header2 3 2 4 2 7" xfId="15953"/>
    <cellStyle name="Header2 3 2 4 2 7 2" xfId="27770"/>
    <cellStyle name="Header2 3 2 4 2 7 2 2" xfId="37769"/>
    <cellStyle name="Header2 3 2 4 2 7 3" xfId="23831"/>
    <cellStyle name="Header2 3 2 4 2 7 4" xfId="32921"/>
    <cellStyle name="Header2 3 2 4 2 8" xfId="16609"/>
    <cellStyle name="Header2 3 2 4 2 8 2" xfId="28426"/>
    <cellStyle name="Header2 3 2 4 2 8 2 2" xfId="38425"/>
    <cellStyle name="Header2 3 2 4 2 8 3" xfId="24184"/>
    <cellStyle name="Header2 3 2 4 2 8 4" xfId="33274"/>
    <cellStyle name="Header2 3 2 4 2 9" xfId="16904"/>
    <cellStyle name="Header2 3 2 4 2 9 2" xfId="28721"/>
    <cellStyle name="Header2 3 2 4 2 9 2 2" xfId="38720"/>
    <cellStyle name="Header2 3 2 4 2 9 3" xfId="24479"/>
    <cellStyle name="Header2 3 2 4 2 9 4" xfId="33569"/>
    <cellStyle name="Header2 3 2 4 3" xfId="7857"/>
    <cellStyle name="Header2 3 2 4 3 10" xfId="17179"/>
    <cellStyle name="Header2 3 2 4 3 10 2" xfId="28996"/>
    <cellStyle name="Header2 3 2 4 3 10 2 2" xfId="38995"/>
    <cellStyle name="Header2 3 2 4 3 10 3" xfId="24754"/>
    <cellStyle name="Header2 3 2 4 3 10 4" xfId="33844"/>
    <cellStyle name="Header2 3 2 4 3 11" xfId="17482"/>
    <cellStyle name="Header2 3 2 4 3 11 2" xfId="29299"/>
    <cellStyle name="Header2 3 2 4 3 11 2 2" xfId="39298"/>
    <cellStyle name="Header2 3 2 4 3 11 3" xfId="25057"/>
    <cellStyle name="Header2 3 2 4 3 11 4" xfId="34147"/>
    <cellStyle name="Header2 3 2 4 3 12" xfId="18453"/>
    <cellStyle name="Header2 3 2 4 3 12 2" xfId="30270"/>
    <cellStyle name="Header2 3 2 4 3 12 2 2" xfId="40269"/>
    <cellStyle name="Header2 3 2 4 3 12 3" xfId="25928"/>
    <cellStyle name="Header2 3 2 4 3 12 4" xfId="35118"/>
    <cellStyle name="Header2 3 2 4 3 13" xfId="18748"/>
    <cellStyle name="Header2 3 2 4 3 13 2" xfId="30565"/>
    <cellStyle name="Header2 3 2 4 3 13 2 2" xfId="40564"/>
    <cellStyle name="Header2 3 2 4 3 13 3" xfId="26223"/>
    <cellStyle name="Header2 3 2 4 3 13 4" xfId="35413"/>
    <cellStyle name="Header2 3 2 4 3 14" xfId="20310"/>
    <cellStyle name="Header2 3 2 4 3 14 2" xfId="32127"/>
    <cellStyle name="Header2 3 2 4 3 14 2 2" xfId="42126"/>
    <cellStyle name="Header2 3 2 4 3 14 3" xfId="36975"/>
    <cellStyle name="Header2 3 2 4 3 15" xfId="23245"/>
    <cellStyle name="Header2 3 2 4 3 15 2" xfId="21977"/>
    <cellStyle name="Header2 3 2 4 3 16" xfId="22639"/>
    <cellStyle name="Header2 3 2 4 3 2" xfId="7858"/>
    <cellStyle name="Header2 3 2 4 3 2 10" xfId="18853"/>
    <cellStyle name="Header2 3 2 4 3 2 10 2" xfId="30670"/>
    <cellStyle name="Header2 3 2 4 3 2 10 2 2" xfId="40669"/>
    <cellStyle name="Header2 3 2 4 3 2 10 3" xfId="26328"/>
    <cellStyle name="Header2 3 2 4 3 2 10 4" xfId="35518"/>
    <cellStyle name="Header2 3 2 4 3 2 11" xfId="18249"/>
    <cellStyle name="Header2 3 2 4 3 2 11 2" xfId="30066"/>
    <cellStyle name="Header2 3 2 4 3 2 11 2 2" xfId="40065"/>
    <cellStyle name="Header2 3 2 4 3 2 11 3" xfId="34914"/>
    <cellStyle name="Header2 3 2 4 3 2 12" xfId="23244"/>
    <cellStyle name="Header2 3 2 4 3 2 12 2" xfId="21200"/>
    <cellStyle name="Header2 3 2 4 3 2 13" xfId="22638"/>
    <cellStyle name="Header2 3 2 4 3 2 2" xfId="15665"/>
    <cellStyle name="Header2 3 2 4 3 2 2 2" xfId="19128"/>
    <cellStyle name="Header2 3 2 4 3 2 2 2 2" xfId="30945"/>
    <cellStyle name="Header2 3 2 4 3 2 2 2 2 2" xfId="40944"/>
    <cellStyle name="Header2 3 2 4 3 2 2 2 3" xfId="26603"/>
    <cellStyle name="Header2 3 2 4 3 2 2 2 4" xfId="35793"/>
    <cellStyle name="Header2 3 2 4 3 2 2 3" xfId="19734"/>
    <cellStyle name="Header2 3 2 4 3 2 2 3 2" xfId="31551"/>
    <cellStyle name="Header2 3 2 4 3 2 2 3 2 2" xfId="41550"/>
    <cellStyle name="Header2 3 2 4 3 2 2 3 3" xfId="27209"/>
    <cellStyle name="Header2 3 2 4 3 2 2 3 4" xfId="36399"/>
    <cellStyle name="Header2 3 2 4 3 2 2 4" xfId="18907"/>
    <cellStyle name="Header2 3 2 4 3 2 2 4 2" xfId="30724"/>
    <cellStyle name="Header2 3 2 4 3 2 2 4 2 2" xfId="40723"/>
    <cellStyle name="Header2 3 2 4 3 2 2 4 3" xfId="26382"/>
    <cellStyle name="Header2 3 2 4 3 2 2 4 4" xfId="35572"/>
    <cellStyle name="Header2 3 2 4 3 2 2 5" xfId="20543"/>
    <cellStyle name="Header2 3 2 4 3 2 2 5 2" xfId="32360"/>
    <cellStyle name="Header2 3 2 4 3 2 2 5 2 2" xfId="42359"/>
    <cellStyle name="Header2 3 2 4 3 2 2 5 3" xfId="37208"/>
    <cellStyle name="Header2 3 2 4 3 2 2 6" xfId="23543"/>
    <cellStyle name="Header2 3 2 4 3 2 2 6 2" xfId="21848"/>
    <cellStyle name="Header2 3 2 4 3 2 2 7" xfId="23012"/>
    <cellStyle name="Header2 3 2 4 3 2 2 7 2" xfId="21312"/>
    <cellStyle name="Header2 3 2 4 3 2 2 8" xfId="22421"/>
    <cellStyle name="Header2 3 2 4 3 2 3" xfId="16246"/>
    <cellStyle name="Header2 3 2 4 3 2 3 2" xfId="19528"/>
    <cellStyle name="Header2 3 2 4 3 2 3 2 2" xfId="31345"/>
    <cellStyle name="Header2 3 2 4 3 2 3 2 2 2" xfId="41344"/>
    <cellStyle name="Header2 3 2 4 3 2 3 2 3" xfId="27003"/>
    <cellStyle name="Header2 3 2 4 3 2 3 2 4" xfId="36193"/>
    <cellStyle name="Header2 3 2 4 3 2 3 3" xfId="20134"/>
    <cellStyle name="Header2 3 2 4 3 2 3 3 2" xfId="31951"/>
    <cellStyle name="Header2 3 2 4 3 2 3 3 2 2" xfId="41950"/>
    <cellStyle name="Header2 3 2 4 3 2 3 3 3" xfId="27609"/>
    <cellStyle name="Header2 3 2 4 3 2 3 3 4" xfId="36799"/>
    <cellStyle name="Header2 3 2 4 3 2 3 4" xfId="18038"/>
    <cellStyle name="Header2 3 2 4 3 2 3 4 2" xfId="29855"/>
    <cellStyle name="Header2 3 2 4 3 2 3 4 2 2" xfId="39854"/>
    <cellStyle name="Header2 3 2 4 3 2 3 4 3" xfId="25613"/>
    <cellStyle name="Header2 3 2 4 3 2 3 4 4" xfId="34703"/>
    <cellStyle name="Header2 3 2 4 3 2 3 5" xfId="20943"/>
    <cellStyle name="Header2 3 2 4 3 2 3 5 2" xfId="32760"/>
    <cellStyle name="Header2 3 2 4 3 2 3 5 2 2" xfId="42759"/>
    <cellStyle name="Header2 3 2 4 3 2 3 5 3" xfId="37608"/>
    <cellStyle name="Header2 3 2 4 3 2 3 6" xfId="28063"/>
    <cellStyle name="Header2 3 2 4 3 2 3 6 2" xfId="38062"/>
    <cellStyle name="Header2 3 2 4 3 2 3 7" xfId="21442"/>
    <cellStyle name="Header2 3 2 4 3 2 4" xfId="15868"/>
    <cellStyle name="Header2 3 2 4 3 2 4 2" xfId="27685"/>
    <cellStyle name="Header2 3 2 4 3 2 4 2 2" xfId="37684"/>
    <cellStyle name="Header2 3 2 4 3 2 4 3" xfId="23746"/>
    <cellStyle name="Header2 3 2 4 3 2 4 4" xfId="32836"/>
    <cellStyle name="Header2 3 2 4 3 2 5" xfId="16604"/>
    <cellStyle name="Header2 3 2 4 3 2 5 2" xfId="28421"/>
    <cellStyle name="Header2 3 2 4 3 2 5 2 2" xfId="38420"/>
    <cellStyle name="Header2 3 2 4 3 2 5 3" xfId="24179"/>
    <cellStyle name="Header2 3 2 4 3 2 5 4" xfId="33269"/>
    <cellStyle name="Header2 3 2 4 3 2 6" xfId="17004"/>
    <cellStyle name="Header2 3 2 4 3 2 6 2" xfId="28821"/>
    <cellStyle name="Header2 3 2 4 3 2 6 2 2" xfId="38820"/>
    <cellStyle name="Header2 3 2 4 3 2 6 3" xfId="24579"/>
    <cellStyle name="Header2 3 2 4 3 2 6 4" xfId="33669"/>
    <cellStyle name="Header2 3 2 4 3 2 7" xfId="17180"/>
    <cellStyle name="Header2 3 2 4 3 2 7 2" xfId="28997"/>
    <cellStyle name="Header2 3 2 4 3 2 7 2 2" xfId="38996"/>
    <cellStyle name="Header2 3 2 4 3 2 7 3" xfId="24755"/>
    <cellStyle name="Header2 3 2 4 3 2 7 4" xfId="33845"/>
    <cellStyle name="Header2 3 2 4 3 2 8" xfId="17483"/>
    <cellStyle name="Header2 3 2 4 3 2 8 2" xfId="29300"/>
    <cellStyle name="Header2 3 2 4 3 2 8 2 2" xfId="39299"/>
    <cellStyle name="Header2 3 2 4 3 2 8 3" xfId="25058"/>
    <cellStyle name="Header2 3 2 4 3 2 8 4" xfId="34148"/>
    <cellStyle name="Header2 3 2 4 3 2 9" xfId="18452"/>
    <cellStyle name="Header2 3 2 4 3 2 9 2" xfId="30269"/>
    <cellStyle name="Header2 3 2 4 3 2 9 2 2" xfId="40268"/>
    <cellStyle name="Header2 3 2 4 3 2 9 3" xfId="25927"/>
    <cellStyle name="Header2 3 2 4 3 2 9 4" xfId="35117"/>
    <cellStyle name="Header2 3 2 4 3 3" xfId="7859"/>
    <cellStyle name="Header2 3 2 4 3 3 10" xfId="18747"/>
    <cellStyle name="Header2 3 2 4 3 3 10 2" xfId="30564"/>
    <cellStyle name="Header2 3 2 4 3 3 10 2 2" xfId="40563"/>
    <cellStyle name="Header2 3 2 4 3 3 10 3" xfId="26222"/>
    <cellStyle name="Header2 3 2 4 3 3 10 4" xfId="35412"/>
    <cellStyle name="Header2 3 2 4 3 3 11" xfId="20210"/>
    <cellStyle name="Header2 3 2 4 3 3 11 2" xfId="32027"/>
    <cellStyle name="Header2 3 2 4 3 3 11 2 2" xfId="42026"/>
    <cellStyle name="Header2 3 2 4 3 3 11 3" xfId="36875"/>
    <cellStyle name="Header2 3 2 4 3 3 12" xfId="23243"/>
    <cellStyle name="Header2 3 2 4 3 3 12 2" xfId="21978"/>
    <cellStyle name="Header2 3 2 4 3 3 13" xfId="22637"/>
    <cellStyle name="Header2 3 2 4 3 3 2" xfId="15666"/>
    <cellStyle name="Header2 3 2 4 3 3 2 2" xfId="19127"/>
    <cellStyle name="Header2 3 2 4 3 3 2 2 2" xfId="30944"/>
    <cellStyle name="Header2 3 2 4 3 3 2 2 2 2" xfId="40943"/>
    <cellStyle name="Header2 3 2 4 3 3 2 2 3" xfId="26602"/>
    <cellStyle name="Header2 3 2 4 3 3 2 2 4" xfId="35792"/>
    <cellStyle name="Header2 3 2 4 3 3 2 3" xfId="19733"/>
    <cellStyle name="Header2 3 2 4 3 3 2 3 2" xfId="31550"/>
    <cellStyle name="Header2 3 2 4 3 3 2 3 2 2" xfId="41549"/>
    <cellStyle name="Header2 3 2 4 3 3 2 3 3" xfId="27208"/>
    <cellStyle name="Header2 3 2 4 3 3 2 3 4" xfId="36398"/>
    <cellStyle name="Header2 3 2 4 3 3 2 4" xfId="18917"/>
    <cellStyle name="Header2 3 2 4 3 3 2 4 2" xfId="30734"/>
    <cellStyle name="Header2 3 2 4 3 3 2 4 2 2" xfId="40733"/>
    <cellStyle name="Header2 3 2 4 3 3 2 4 3" xfId="26392"/>
    <cellStyle name="Header2 3 2 4 3 3 2 4 4" xfId="35582"/>
    <cellStyle name="Header2 3 2 4 3 3 2 5" xfId="20542"/>
    <cellStyle name="Header2 3 2 4 3 3 2 5 2" xfId="32359"/>
    <cellStyle name="Header2 3 2 4 3 3 2 5 2 2" xfId="42358"/>
    <cellStyle name="Header2 3 2 4 3 3 2 5 3" xfId="37207"/>
    <cellStyle name="Header2 3 2 4 3 3 2 6" xfId="23544"/>
    <cellStyle name="Header2 3 2 4 3 3 2 6 2" xfId="21030"/>
    <cellStyle name="Header2 3 2 4 3 3 2 7" xfId="22848"/>
    <cellStyle name="Header2 3 2 4 3 3 2 7 2" xfId="22188"/>
    <cellStyle name="Header2 3 2 4 3 3 2 8" xfId="22422"/>
    <cellStyle name="Header2 3 2 4 3 3 3" xfId="16247"/>
    <cellStyle name="Header2 3 2 4 3 3 3 2" xfId="19423"/>
    <cellStyle name="Header2 3 2 4 3 3 3 2 2" xfId="31240"/>
    <cellStyle name="Header2 3 2 4 3 3 3 2 2 2" xfId="41239"/>
    <cellStyle name="Header2 3 2 4 3 3 3 2 3" xfId="26898"/>
    <cellStyle name="Header2 3 2 4 3 3 3 2 4" xfId="36088"/>
    <cellStyle name="Header2 3 2 4 3 3 3 3" xfId="20029"/>
    <cellStyle name="Header2 3 2 4 3 3 3 3 2" xfId="31846"/>
    <cellStyle name="Header2 3 2 4 3 3 3 3 2 2" xfId="41845"/>
    <cellStyle name="Header2 3 2 4 3 3 3 3 3" xfId="27504"/>
    <cellStyle name="Header2 3 2 4 3 3 3 3 4" xfId="36694"/>
    <cellStyle name="Header2 3 2 4 3 3 3 4" xfId="17907"/>
    <cellStyle name="Header2 3 2 4 3 3 3 4 2" xfId="29724"/>
    <cellStyle name="Header2 3 2 4 3 3 3 4 2 2" xfId="39723"/>
    <cellStyle name="Header2 3 2 4 3 3 3 4 3" xfId="25482"/>
    <cellStyle name="Header2 3 2 4 3 3 3 4 4" xfId="34572"/>
    <cellStyle name="Header2 3 2 4 3 3 3 5" xfId="20838"/>
    <cellStyle name="Header2 3 2 4 3 3 3 5 2" xfId="32655"/>
    <cellStyle name="Header2 3 2 4 3 3 3 5 2 2" xfId="42654"/>
    <cellStyle name="Header2 3 2 4 3 3 3 5 3" xfId="37503"/>
    <cellStyle name="Header2 3 2 4 3 3 3 6" xfId="28064"/>
    <cellStyle name="Header2 3 2 4 3 3 3 6 2" xfId="38063"/>
    <cellStyle name="Header2 3 2 4 3 3 3 7" xfId="21515"/>
    <cellStyle name="Header2 3 2 4 3 3 4" xfId="15958"/>
    <cellStyle name="Header2 3 2 4 3 3 4 2" xfId="27775"/>
    <cellStyle name="Header2 3 2 4 3 3 4 2 2" xfId="37774"/>
    <cellStyle name="Header2 3 2 4 3 3 4 3" xfId="23836"/>
    <cellStyle name="Header2 3 2 4 3 3 4 4" xfId="32926"/>
    <cellStyle name="Header2 3 2 4 3 3 5" xfId="16603"/>
    <cellStyle name="Header2 3 2 4 3 3 5 2" xfId="28420"/>
    <cellStyle name="Header2 3 2 4 3 3 5 2 2" xfId="38419"/>
    <cellStyle name="Header2 3 2 4 3 3 5 3" xfId="24178"/>
    <cellStyle name="Header2 3 2 4 3 3 5 4" xfId="33268"/>
    <cellStyle name="Header2 3 2 4 3 3 6" xfId="16899"/>
    <cellStyle name="Header2 3 2 4 3 3 6 2" xfId="28716"/>
    <cellStyle name="Header2 3 2 4 3 3 6 2 2" xfId="38715"/>
    <cellStyle name="Header2 3 2 4 3 3 6 3" xfId="24474"/>
    <cellStyle name="Header2 3 2 4 3 3 6 4" xfId="33564"/>
    <cellStyle name="Header2 3 2 4 3 3 7" xfId="17181"/>
    <cellStyle name="Header2 3 2 4 3 3 7 2" xfId="28998"/>
    <cellStyle name="Header2 3 2 4 3 3 7 2 2" xfId="38997"/>
    <cellStyle name="Header2 3 2 4 3 3 7 3" xfId="24756"/>
    <cellStyle name="Header2 3 2 4 3 3 7 4" xfId="33846"/>
    <cellStyle name="Header2 3 2 4 3 3 8" xfId="17484"/>
    <cellStyle name="Header2 3 2 4 3 3 8 2" xfId="29301"/>
    <cellStyle name="Header2 3 2 4 3 3 8 2 2" xfId="39300"/>
    <cellStyle name="Header2 3 2 4 3 3 8 3" xfId="25059"/>
    <cellStyle name="Header2 3 2 4 3 3 8 4" xfId="34149"/>
    <cellStyle name="Header2 3 2 4 3 3 9" xfId="18451"/>
    <cellStyle name="Header2 3 2 4 3 3 9 2" xfId="30268"/>
    <cellStyle name="Header2 3 2 4 3 3 9 2 2" xfId="40267"/>
    <cellStyle name="Header2 3 2 4 3 3 9 3" xfId="25926"/>
    <cellStyle name="Header2 3 2 4 3 3 9 4" xfId="35116"/>
    <cellStyle name="Header2 3 2 4 3 4" xfId="7860"/>
    <cellStyle name="Header2 3 2 4 3 4 10" xfId="18746"/>
    <cellStyle name="Header2 3 2 4 3 4 10 2" xfId="30563"/>
    <cellStyle name="Header2 3 2 4 3 4 10 2 2" xfId="40562"/>
    <cellStyle name="Header2 3 2 4 3 4 10 3" xfId="26221"/>
    <cellStyle name="Header2 3 2 4 3 4 10 4" xfId="35411"/>
    <cellStyle name="Header2 3 2 4 3 4 11" xfId="20309"/>
    <cellStyle name="Header2 3 2 4 3 4 11 2" xfId="32126"/>
    <cellStyle name="Header2 3 2 4 3 4 11 2 2" xfId="42125"/>
    <cellStyle name="Header2 3 2 4 3 4 11 3" xfId="36974"/>
    <cellStyle name="Header2 3 2 4 3 4 12" xfId="23242"/>
    <cellStyle name="Header2 3 2 4 3 4 12 2" xfId="21979"/>
    <cellStyle name="Header2 3 2 4 3 4 13" xfId="22636"/>
    <cellStyle name="Header2 3 2 4 3 4 2" xfId="15667"/>
    <cellStyle name="Header2 3 2 4 3 4 2 2" xfId="19126"/>
    <cellStyle name="Header2 3 2 4 3 4 2 2 2" xfId="30943"/>
    <cellStyle name="Header2 3 2 4 3 4 2 2 2 2" xfId="40942"/>
    <cellStyle name="Header2 3 2 4 3 4 2 2 3" xfId="26601"/>
    <cellStyle name="Header2 3 2 4 3 4 2 2 4" xfId="35791"/>
    <cellStyle name="Header2 3 2 4 3 4 2 3" xfId="19732"/>
    <cellStyle name="Header2 3 2 4 3 4 2 3 2" xfId="31549"/>
    <cellStyle name="Header2 3 2 4 3 4 2 3 2 2" xfId="41548"/>
    <cellStyle name="Header2 3 2 4 3 4 2 3 3" xfId="27207"/>
    <cellStyle name="Header2 3 2 4 3 4 2 3 4" xfId="36397"/>
    <cellStyle name="Header2 3 2 4 3 4 2 4" xfId="17976"/>
    <cellStyle name="Header2 3 2 4 3 4 2 4 2" xfId="29793"/>
    <cellStyle name="Header2 3 2 4 3 4 2 4 2 2" xfId="39792"/>
    <cellStyle name="Header2 3 2 4 3 4 2 4 3" xfId="25551"/>
    <cellStyle name="Header2 3 2 4 3 4 2 4 4" xfId="34641"/>
    <cellStyle name="Header2 3 2 4 3 4 2 5" xfId="20541"/>
    <cellStyle name="Header2 3 2 4 3 4 2 5 2" xfId="32358"/>
    <cellStyle name="Header2 3 2 4 3 4 2 5 2 2" xfId="42357"/>
    <cellStyle name="Header2 3 2 4 3 4 2 5 3" xfId="37206"/>
    <cellStyle name="Header2 3 2 4 3 4 2 6" xfId="23545"/>
    <cellStyle name="Header2 3 2 4 3 4 2 6 2" xfId="21029"/>
    <cellStyle name="Header2 3 2 4 3 4 2 7" xfId="22847"/>
    <cellStyle name="Header2 3 2 4 3 4 2 7 2" xfId="21385"/>
    <cellStyle name="Header2 3 2 4 3 4 2 8" xfId="22423"/>
    <cellStyle name="Header2 3 2 4 3 4 3" xfId="16248"/>
    <cellStyle name="Header2 3 2 4 3 4 3 2" xfId="19422"/>
    <cellStyle name="Header2 3 2 4 3 4 3 2 2" xfId="31239"/>
    <cellStyle name="Header2 3 2 4 3 4 3 2 2 2" xfId="41238"/>
    <cellStyle name="Header2 3 2 4 3 4 3 2 3" xfId="26897"/>
    <cellStyle name="Header2 3 2 4 3 4 3 2 4" xfId="36087"/>
    <cellStyle name="Header2 3 2 4 3 4 3 3" xfId="20028"/>
    <cellStyle name="Header2 3 2 4 3 4 3 3 2" xfId="31845"/>
    <cellStyle name="Header2 3 2 4 3 4 3 3 2 2" xfId="41844"/>
    <cellStyle name="Header2 3 2 4 3 4 3 3 3" xfId="27503"/>
    <cellStyle name="Header2 3 2 4 3 4 3 3 4" xfId="36693"/>
    <cellStyle name="Header2 3 2 4 3 4 3 4" xfId="17772"/>
    <cellStyle name="Header2 3 2 4 3 4 3 4 2" xfId="29589"/>
    <cellStyle name="Header2 3 2 4 3 4 3 4 2 2" xfId="39588"/>
    <cellStyle name="Header2 3 2 4 3 4 3 4 3" xfId="25347"/>
    <cellStyle name="Header2 3 2 4 3 4 3 4 4" xfId="34437"/>
    <cellStyle name="Header2 3 2 4 3 4 3 5" xfId="20837"/>
    <cellStyle name="Header2 3 2 4 3 4 3 5 2" xfId="32654"/>
    <cellStyle name="Header2 3 2 4 3 4 3 5 2 2" xfId="42653"/>
    <cellStyle name="Header2 3 2 4 3 4 3 5 3" xfId="37502"/>
    <cellStyle name="Header2 3 2 4 3 4 3 6" xfId="28065"/>
    <cellStyle name="Header2 3 2 4 3 4 3 6 2" xfId="38064"/>
    <cellStyle name="Header2 3 2 4 3 4 3 7" xfId="21516"/>
    <cellStyle name="Header2 3 2 4 3 4 4" xfId="15959"/>
    <cellStyle name="Header2 3 2 4 3 4 4 2" xfId="27776"/>
    <cellStyle name="Header2 3 2 4 3 4 4 2 2" xfId="37775"/>
    <cellStyle name="Header2 3 2 4 3 4 4 3" xfId="23837"/>
    <cellStyle name="Header2 3 2 4 3 4 4 4" xfId="32927"/>
    <cellStyle name="Header2 3 2 4 3 4 5" xfId="16602"/>
    <cellStyle name="Header2 3 2 4 3 4 5 2" xfId="28419"/>
    <cellStyle name="Header2 3 2 4 3 4 5 2 2" xfId="38418"/>
    <cellStyle name="Header2 3 2 4 3 4 5 3" xfId="24177"/>
    <cellStyle name="Header2 3 2 4 3 4 5 4" xfId="33267"/>
    <cellStyle name="Header2 3 2 4 3 4 6" xfId="16898"/>
    <cellStyle name="Header2 3 2 4 3 4 6 2" xfId="28715"/>
    <cellStyle name="Header2 3 2 4 3 4 6 2 2" xfId="38714"/>
    <cellStyle name="Header2 3 2 4 3 4 6 3" xfId="24473"/>
    <cellStyle name="Header2 3 2 4 3 4 6 4" xfId="33563"/>
    <cellStyle name="Header2 3 2 4 3 4 7" xfId="17182"/>
    <cellStyle name="Header2 3 2 4 3 4 7 2" xfId="28999"/>
    <cellStyle name="Header2 3 2 4 3 4 7 2 2" xfId="38998"/>
    <cellStyle name="Header2 3 2 4 3 4 7 3" xfId="24757"/>
    <cellStyle name="Header2 3 2 4 3 4 7 4" xfId="33847"/>
    <cellStyle name="Header2 3 2 4 3 4 8" xfId="17485"/>
    <cellStyle name="Header2 3 2 4 3 4 8 2" xfId="29302"/>
    <cellStyle name="Header2 3 2 4 3 4 8 2 2" xfId="39301"/>
    <cellStyle name="Header2 3 2 4 3 4 8 3" xfId="25060"/>
    <cellStyle name="Header2 3 2 4 3 4 8 4" xfId="34150"/>
    <cellStyle name="Header2 3 2 4 3 4 9" xfId="18450"/>
    <cellStyle name="Header2 3 2 4 3 4 9 2" xfId="30267"/>
    <cellStyle name="Header2 3 2 4 3 4 9 2 2" xfId="40266"/>
    <cellStyle name="Header2 3 2 4 3 4 9 3" xfId="25925"/>
    <cellStyle name="Header2 3 2 4 3 4 9 4" xfId="35115"/>
    <cellStyle name="Header2 3 2 4 3 5" xfId="15664"/>
    <cellStyle name="Header2 3 2 4 3 5 2" xfId="19129"/>
    <cellStyle name="Header2 3 2 4 3 5 2 2" xfId="30946"/>
    <cellStyle name="Header2 3 2 4 3 5 2 2 2" xfId="40945"/>
    <cellStyle name="Header2 3 2 4 3 5 2 3" xfId="26604"/>
    <cellStyle name="Header2 3 2 4 3 5 2 4" xfId="35794"/>
    <cellStyle name="Header2 3 2 4 3 5 3" xfId="19735"/>
    <cellStyle name="Header2 3 2 4 3 5 3 2" xfId="31552"/>
    <cellStyle name="Header2 3 2 4 3 5 3 2 2" xfId="41551"/>
    <cellStyle name="Header2 3 2 4 3 5 3 3" xfId="27210"/>
    <cellStyle name="Header2 3 2 4 3 5 3 4" xfId="36400"/>
    <cellStyle name="Header2 3 2 4 3 5 4" xfId="17975"/>
    <cellStyle name="Header2 3 2 4 3 5 4 2" xfId="29792"/>
    <cellStyle name="Header2 3 2 4 3 5 4 2 2" xfId="39791"/>
    <cellStyle name="Header2 3 2 4 3 5 4 3" xfId="25550"/>
    <cellStyle name="Header2 3 2 4 3 5 4 4" xfId="34640"/>
    <cellStyle name="Header2 3 2 4 3 5 5" xfId="20544"/>
    <cellStyle name="Header2 3 2 4 3 5 5 2" xfId="32361"/>
    <cellStyle name="Header2 3 2 4 3 5 5 2 2" xfId="42360"/>
    <cellStyle name="Header2 3 2 4 3 5 5 3" xfId="37209"/>
    <cellStyle name="Header2 3 2 4 3 5 6" xfId="23542"/>
    <cellStyle name="Header2 3 2 4 3 5 6 2" xfId="21031"/>
    <cellStyle name="Header2 3 2 4 3 5 7" xfId="22849"/>
    <cellStyle name="Header2 3 2 4 3 5 7 2" xfId="21384"/>
    <cellStyle name="Header2 3 2 4 3 5 8" xfId="22420"/>
    <cellStyle name="Header2 3 2 4 3 6" xfId="16245"/>
    <cellStyle name="Header2 3 2 4 3 6 2" xfId="19424"/>
    <cellStyle name="Header2 3 2 4 3 6 2 2" xfId="31241"/>
    <cellStyle name="Header2 3 2 4 3 6 2 2 2" xfId="41240"/>
    <cellStyle name="Header2 3 2 4 3 6 2 3" xfId="26899"/>
    <cellStyle name="Header2 3 2 4 3 6 2 4" xfId="36089"/>
    <cellStyle name="Header2 3 2 4 3 6 3" xfId="20030"/>
    <cellStyle name="Header2 3 2 4 3 6 3 2" xfId="31847"/>
    <cellStyle name="Header2 3 2 4 3 6 3 2 2" xfId="41846"/>
    <cellStyle name="Header2 3 2 4 3 6 3 3" xfId="27505"/>
    <cellStyle name="Header2 3 2 4 3 6 3 4" xfId="36695"/>
    <cellStyle name="Header2 3 2 4 3 6 4" xfId="18075"/>
    <cellStyle name="Header2 3 2 4 3 6 4 2" xfId="29892"/>
    <cellStyle name="Header2 3 2 4 3 6 4 2 2" xfId="39891"/>
    <cellStyle name="Header2 3 2 4 3 6 4 3" xfId="25650"/>
    <cellStyle name="Header2 3 2 4 3 6 4 4" xfId="34740"/>
    <cellStyle name="Header2 3 2 4 3 6 5" xfId="20839"/>
    <cellStyle name="Header2 3 2 4 3 6 5 2" xfId="32656"/>
    <cellStyle name="Header2 3 2 4 3 6 5 2 2" xfId="42655"/>
    <cellStyle name="Header2 3 2 4 3 6 5 3" xfId="37504"/>
    <cellStyle name="Header2 3 2 4 3 6 6" xfId="28062"/>
    <cellStyle name="Header2 3 2 4 3 6 6 2" xfId="38061"/>
    <cellStyle name="Header2 3 2 4 3 6 7" xfId="22249"/>
    <cellStyle name="Header2 3 2 4 3 7" xfId="15957"/>
    <cellStyle name="Header2 3 2 4 3 7 2" xfId="27774"/>
    <cellStyle name="Header2 3 2 4 3 7 2 2" xfId="37773"/>
    <cellStyle name="Header2 3 2 4 3 7 3" xfId="23835"/>
    <cellStyle name="Header2 3 2 4 3 7 4" xfId="32925"/>
    <cellStyle name="Header2 3 2 4 3 8" xfId="16605"/>
    <cellStyle name="Header2 3 2 4 3 8 2" xfId="28422"/>
    <cellStyle name="Header2 3 2 4 3 8 2 2" xfId="38421"/>
    <cellStyle name="Header2 3 2 4 3 8 3" xfId="24180"/>
    <cellStyle name="Header2 3 2 4 3 8 4" xfId="33270"/>
    <cellStyle name="Header2 3 2 4 3 9" xfId="16900"/>
    <cellStyle name="Header2 3 2 4 3 9 2" xfId="28717"/>
    <cellStyle name="Header2 3 2 4 3 9 2 2" xfId="38716"/>
    <cellStyle name="Header2 3 2 4 3 9 3" xfId="24475"/>
    <cellStyle name="Header2 3 2 4 3 9 4" xfId="33565"/>
    <cellStyle name="Header2 3 2 4 4" xfId="7861"/>
    <cellStyle name="Header2 3 2 4 4 10" xfId="18745"/>
    <cellStyle name="Header2 3 2 4 4 10 2" xfId="30562"/>
    <cellStyle name="Header2 3 2 4 4 10 2 2" xfId="40561"/>
    <cellStyle name="Header2 3 2 4 4 10 3" xfId="26220"/>
    <cellStyle name="Header2 3 2 4 4 10 4" xfId="35410"/>
    <cellStyle name="Header2 3 2 4 4 11" xfId="18250"/>
    <cellStyle name="Header2 3 2 4 4 11 2" xfId="30067"/>
    <cellStyle name="Header2 3 2 4 4 11 2 2" xfId="40066"/>
    <cellStyle name="Header2 3 2 4 4 11 3" xfId="34915"/>
    <cellStyle name="Header2 3 2 4 4 12" xfId="23241"/>
    <cellStyle name="Header2 3 2 4 4 12 2" xfId="21980"/>
    <cellStyle name="Header2 3 2 4 4 13" xfId="22635"/>
    <cellStyle name="Header2 3 2 4 4 2" xfId="15668"/>
    <cellStyle name="Header2 3 2 4 4 2 2" xfId="19125"/>
    <cellStyle name="Header2 3 2 4 4 2 2 2" xfId="30942"/>
    <cellStyle name="Header2 3 2 4 4 2 2 2 2" xfId="40941"/>
    <cellStyle name="Header2 3 2 4 4 2 2 3" xfId="26600"/>
    <cellStyle name="Header2 3 2 4 4 2 2 4" xfId="35790"/>
    <cellStyle name="Header2 3 2 4 4 2 3" xfId="19731"/>
    <cellStyle name="Header2 3 2 4 4 2 3 2" xfId="31548"/>
    <cellStyle name="Header2 3 2 4 4 2 3 2 2" xfId="41547"/>
    <cellStyle name="Header2 3 2 4 4 2 3 3" xfId="27206"/>
    <cellStyle name="Header2 3 2 4 4 2 3 4" xfId="36396"/>
    <cellStyle name="Header2 3 2 4 4 2 4" xfId="18908"/>
    <cellStyle name="Header2 3 2 4 4 2 4 2" xfId="30725"/>
    <cellStyle name="Header2 3 2 4 4 2 4 2 2" xfId="40724"/>
    <cellStyle name="Header2 3 2 4 4 2 4 3" xfId="26383"/>
    <cellStyle name="Header2 3 2 4 4 2 4 4" xfId="35573"/>
    <cellStyle name="Header2 3 2 4 4 2 5" xfId="20540"/>
    <cellStyle name="Header2 3 2 4 4 2 5 2" xfId="32357"/>
    <cellStyle name="Header2 3 2 4 4 2 5 2 2" xfId="42356"/>
    <cellStyle name="Header2 3 2 4 4 2 5 3" xfId="37205"/>
    <cellStyle name="Header2 3 2 4 4 2 6" xfId="23546"/>
    <cellStyle name="Header2 3 2 4 4 2 6 2" xfId="21028"/>
    <cellStyle name="Header2 3 2 4 4 2 7" xfId="22846"/>
    <cellStyle name="Header2 3 2 4 4 2 7 2" xfId="21386"/>
    <cellStyle name="Header2 3 2 4 4 2 8" xfId="22424"/>
    <cellStyle name="Header2 3 2 4 4 3" xfId="16249"/>
    <cellStyle name="Header2 3 2 4 4 3 2" xfId="19421"/>
    <cellStyle name="Header2 3 2 4 4 3 2 2" xfId="31238"/>
    <cellStyle name="Header2 3 2 4 4 3 2 2 2" xfId="41237"/>
    <cellStyle name="Header2 3 2 4 4 3 2 3" xfId="26896"/>
    <cellStyle name="Header2 3 2 4 4 3 2 4" xfId="36086"/>
    <cellStyle name="Header2 3 2 4 4 3 3" xfId="20027"/>
    <cellStyle name="Header2 3 2 4 4 3 3 2" xfId="31844"/>
    <cellStyle name="Header2 3 2 4 4 3 3 2 2" xfId="41843"/>
    <cellStyle name="Header2 3 2 4 4 3 3 3" xfId="27502"/>
    <cellStyle name="Header2 3 2 4 4 3 3 4" xfId="36692"/>
    <cellStyle name="Header2 3 2 4 4 3 4" xfId="17908"/>
    <cellStyle name="Header2 3 2 4 4 3 4 2" xfId="29725"/>
    <cellStyle name="Header2 3 2 4 4 3 4 2 2" xfId="39724"/>
    <cellStyle name="Header2 3 2 4 4 3 4 3" xfId="25483"/>
    <cellStyle name="Header2 3 2 4 4 3 4 4" xfId="34573"/>
    <cellStyle name="Header2 3 2 4 4 3 5" xfId="20836"/>
    <cellStyle name="Header2 3 2 4 4 3 5 2" xfId="32653"/>
    <cellStyle name="Header2 3 2 4 4 3 5 2 2" xfId="42652"/>
    <cellStyle name="Header2 3 2 4 4 3 5 3" xfId="37501"/>
    <cellStyle name="Header2 3 2 4 4 3 6" xfId="28066"/>
    <cellStyle name="Header2 3 2 4 4 3 6 2" xfId="38065"/>
    <cellStyle name="Header2 3 2 4 4 3 7" xfId="21517"/>
    <cellStyle name="Header2 3 2 4 4 4" xfId="15960"/>
    <cellStyle name="Header2 3 2 4 4 4 2" xfId="27777"/>
    <cellStyle name="Header2 3 2 4 4 4 2 2" xfId="37776"/>
    <cellStyle name="Header2 3 2 4 4 4 3" xfId="23838"/>
    <cellStyle name="Header2 3 2 4 4 4 4" xfId="32928"/>
    <cellStyle name="Header2 3 2 4 4 5" xfId="16601"/>
    <cellStyle name="Header2 3 2 4 4 5 2" xfId="28418"/>
    <cellStyle name="Header2 3 2 4 4 5 2 2" xfId="38417"/>
    <cellStyle name="Header2 3 2 4 4 5 3" xfId="24176"/>
    <cellStyle name="Header2 3 2 4 4 5 4" xfId="33266"/>
    <cellStyle name="Header2 3 2 4 4 6" xfId="16897"/>
    <cellStyle name="Header2 3 2 4 4 6 2" xfId="28714"/>
    <cellStyle name="Header2 3 2 4 4 6 2 2" xfId="38713"/>
    <cellStyle name="Header2 3 2 4 4 6 3" xfId="24472"/>
    <cellStyle name="Header2 3 2 4 4 6 4" xfId="33562"/>
    <cellStyle name="Header2 3 2 4 4 7" xfId="17183"/>
    <cellStyle name="Header2 3 2 4 4 7 2" xfId="29000"/>
    <cellStyle name="Header2 3 2 4 4 7 2 2" xfId="38999"/>
    <cellStyle name="Header2 3 2 4 4 7 3" xfId="24758"/>
    <cellStyle name="Header2 3 2 4 4 7 4" xfId="33848"/>
    <cellStyle name="Header2 3 2 4 4 8" xfId="17486"/>
    <cellStyle name="Header2 3 2 4 4 8 2" xfId="29303"/>
    <cellStyle name="Header2 3 2 4 4 8 2 2" xfId="39302"/>
    <cellStyle name="Header2 3 2 4 4 8 3" xfId="25061"/>
    <cellStyle name="Header2 3 2 4 4 8 4" xfId="34151"/>
    <cellStyle name="Header2 3 2 4 4 9" xfId="18449"/>
    <cellStyle name="Header2 3 2 4 4 9 2" xfId="30266"/>
    <cellStyle name="Header2 3 2 4 4 9 2 2" xfId="40265"/>
    <cellStyle name="Header2 3 2 4 4 9 3" xfId="25924"/>
    <cellStyle name="Header2 3 2 4 4 9 4" xfId="35114"/>
    <cellStyle name="Header2 3 2 4 5" xfId="7862"/>
    <cellStyle name="Header2 3 2 4 5 10" xfId="18744"/>
    <cellStyle name="Header2 3 2 4 5 10 2" xfId="30561"/>
    <cellStyle name="Header2 3 2 4 5 10 2 2" xfId="40560"/>
    <cellStyle name="Header2 3 2 4 5 10 3" xfId="26219"/>
    <cellStyle name="Header2 3 2 4 5 10 4" xfId="35409"/>
    <cellStyle name="Header2 3 2 4 5 11" xfId="20209"/>
    <cellStyle name="Header2 3 2 4 5 11 2" xfId="32026"/>
    <cellStyle name="Header2 3 2 4 5 11 2 2" xfId="42025"/>
    <cellStyle name="Header2 3 2 4 5 11 3" xfId="36874"/>
    <cellStyle name="Header2 3 2 4 5 12" xfId="23240"/>
    <cellStyle name="Header2 3 2 4 5 12 2" xfId="21981"/>
    <cellStyle name="Header2 3 2 4 5 13" xfId="22634"/>
    <cellStyle name="Header2 3 2 4 5 2" xfId="15669"/>
    <cellStyle name="Header2 3 2 4 5 2 2" xfId="19124"/>
    <cellStyle name="Header2 3 2 4 5 2 2 2" xfId="30941"/>
    <cellStyle name="Header2 3 2 4 5 2 2 2 2" xfId="40940"/>
    <cellStyle name="Header2 3 2 4 5 2 2 3" xfId="26599"/>
    <cellStyle name="Header2 3 2 4 5 2 2 4" xfId="35789"/>
    <cellStyle name="Header2 3 2 4 5 2 3" xfId="19730"/>
    <cellStyle name="Header2 3 2 4 5 2 3 2" xfId="31547"/>
    <cellStyle name="Header2 3 2 4 5 2 3 2 2" xfId="41546"/>
    <cellStyle name="Header2 3 2 4 5 2 3 3" xfId="27205"/>
    <cellStyle name="Header2 3 2 4 5 2 3 4" xfId="36395"/>
    <cellStyle name="Header2 3 2 4 5 2 4" xfId="18909"/>
    <cellStyle name="Header2 3 2 4 5 2 4 2" xfId="30726"/>
    <cellStyle name="Header2 3 2 4 5 2 4 2 2" xfId="40725"/>
    <cellStyle name="Header2 3 2 4 5 2 4 3" xfId="26384"/>
    <cellStyle name="Header2 3 2 4 5 2 4 4" xfId="35574"/>
    <cellStyle name="Header2 3 2 4 5 2 5" xfId="20539"/>
    <cellStyle name="Header2 3 2 4 5 2 5 2" xfId="32356"/>
    <cellStyle name="Header2 3 2 4 5 2 5 2 2" xfId="42355"/>
    <cellStyle name="Header2 3 2 4 5 2 5 3" xfId="37204"/>
    <cellStyle name="Header2 3 2 4 5 2 6" xfId="23547"/>
    <cellStyle name="Header2 3 2 4 5 2 6 2" xfId="21847"/>
    <cellStyle name="Header2 3 2 4 5 2 7" xfId="23011"/>
    <cellStyle name="Header2 3 2 4 5 2 7 2" xfId="21313"/>
    <cellStyle name="Header2 3 2 4 5 2 8" xfId="22425"/>
    <cellStyle name="Header2 3 2 4 5 3" xfId="16250"/>
    <cellStyle name="Header2 3 2 4 5 3 2" xfId="19420"/>
    <cellStyle name="Header2 3 2 4 5 3 2 2" xfId="31237"/>
    <cellStyle name="Header2 3 2 4 5 3 2 2 2" xfId="41236"/>
    <cellStyle name="Header2 3 2 4 5 3 2 3" xfId="26895"/>
    <cellStyle name="Header2 3 2 4 5 3 2 4" xfId="36085"/>
    <cellStyle name="Header2 3 2 4 5 3 3" xfId="20026"/>
    <cellStyle name="Header2 3 2 4 5 3 3 2" xfId="31843"/>
    <cellStyle name="Header2 3 2 4 5 3 3 2 2" xfId="41842"/>
    <cellStyle name="Header2 3 2 4 5 3 3 3" xfId="27501"/>
    <cellStyle name="Header2 3 2 4 5 3 3 4" xfId="36691"/>
    <cellStyle name="Header2 3 2 4 5 3 4" xfId="18076"/>
    <cellStyle name="Header2 3 2 4 5 3 4 2" xfId="29893"/>
    <cellStyle name="Header2 3 2 4 5 3 4 2 2" xfId="39892"/>
    <cellStyle name="Header2 3 2 4 5 3 4 3" xfId="25651"/>
    <cellStyle name="Header2 3 2 4 5 3 4 4" xfId="34741"/>
    <cellStyle name="Header2 3 2 4 5 3 5" xfId="20835"/>
    <cellStyle name="Header2 3 2 4 5 3 5 2" xfId="32652"/>
    <cellStyle name="Header2 3 2 4 5 3 5 2 2" xfId="42651"/>
    <cellStyle name="Header2 3 2 4 5 3 5 3" xfId="37500"/>
    <cellStyle name="Header2 3 2 4 5 3 6" xfId="28067"/>
    <cellStyle name="Header2 3 2 4 5 3 6 2" xfId="38066"/>
    <cellStyle name="Header2 3 2 4 5 3 7" xfId="22250"/>
    <cellStyle name="Header2 3 2 4 5 4" xfId="15961"/>
    <cellStyle name="Header2 3 2 4 5 4 2" xfId="27778"/>
    <cellStyle name="Header2 3 2 4 5 4 2 2" xfId="37777"/>
    <cellStyle name="Header2 3 2 4 5 4 3" xfId="23839"/>
    <cellStyle name="Header2 3 2 4 5 4 4" xfId="32929"/>
    <cellStyle name="Header2 3 2 4 5 5" xfId="16600"/>
    <cellStyle name="Header2 3 2 4 5 5 2" xfId="28417"/>
    <cellStyle name="Header2 3 2 4 5 5 2 2" xfId="38416"/>
    <cellStyle name="Header2 3 2 4 5 5 3" xfId="24175"/>
    <cellStyle name="Header2 3 2 4 5 5 4" xfId="33265"/>
    <cellStyle name="Header2 3 2 4 5 6" xfId="16896"/>
    <cellStyle name="Header2 3 2 4 5 6 2" xfId="28713"/>
    <cellStyle name="Header2 3 2 4 5 6 2 2" xfId="38712"/>
    <cellStyle name="Header2 3 2 4 5 6 3" xfId="24471"/>
    <cellStyle name="Header2 3 2 4 5 6 4" xfId="33561"/>
    <cellStyle name="Header2 3 2 4 5 7" xfId="17184"/>
    <cellStyle name="Header2 3 2 4 5 7 2" xfId="29001"/>
    <cellStyle name="Header2 3 2 4 5 7 2 2" xfId="39000"/>
    <cellStyle name="Header2 3 2 4 5 7 3" xfId="24759"/>
    <cellStyle name="Header2 3 2 4 5 7 4" xfId="33849"/>
    <cellStyle name="Header2 3 2 4 5 8" xfId="17487"/>
    <cellStyle name="Header2 3 2 4 5 8 2" xfId="29304"/>
    <cellStyle name="Header2 3 2 4 5 8 2 2" xfId="39303"/>
    <cellStyle name="Header2 3 2 4 5 8 3" xfId="25062"/>
    <cellStyle name="Header2 3 2 4 5 8 4" xfId="34152"/>
    <cellStyle name="Header2 3 2 4 5 9" xfId="18448"/>
    <cellStyle name="Header2 3 2 4 5 9 2" xfId="30265"/>
    <cellStyle name="Header2 3 2 4 5 9 2 2" xfId="40264"/>
    <cellStyle name="Header2 3 2 4 5 9 3" xfId="25923"/>
    <cellStyle name="Header2 3 2 4 5 9 4" xfId="35113"/>
    <cellStyle name="Header2 3 2 4 6" xfId="7863"/>
    <cellStyle name="Header2 3 2 4 6 10" xfId="18743"/>
    <cellStyle name="Header2 3 2 4 6 10 2" xfId="30560"/>
    <cellStyle name="Header2 3 2 4 6 10 2 2" xfId="40559"/>
    <cellStyle name="Header2 3 2 4 6 10 3" xfId="26218"/>
    <cellStyle name="Header2 3 2 4 6 10 4" xfId="35408"/>
    <cellStyle name="Header2 3 2 4 6 11" xfId="20360"/>
    <cellStyle name="Header2 3 2 4 6 11 2" xfId="32177"/>
    <cellStyle name="Header2 3 2 4 6 11 2 2" xfId="42176"/>
    <cellStyle name="Header2 3 2 4 6 11 3" xfId="37025"/>
    <cellStyle name="Header2 3 2 4 6 12" xfId="23239"/>
    <cellStyle name="Header2 3 2 4 6 12 2" xfId="21982"/>
    <cellStyle name="Header2 3 2 4 6 13" xfId="22633"/>
    <cellStyle name="Header2 3 2 4 6 2" xfId="15670"/>
    <cellStyle name="Header2 3 2 4 6 2 2" xfId="19123"/>
    <cellStyle name="Header2 3 2 4 6 2 2 2" xfId="30940"/>
    <cellStyle name="Header2 3 2 4 6 2 2 2 2" xfId="40939"/>
    <cellStyle name="Header2 3 2 4 6 2 2 3" xfId="26598"/>
    <cellStyle name="Header2 3 2 4 6 2 2 4" xfId="35788"/>
    <cellStyle name="Header2 3 2 4 6 2 3" xfId="19729"/>
    <cellStyle name="Header2 3 2 4 6 2 3 2" xfId="31546"/>
    <cellStyle name="Header2 3 2 4 6 2 3 2 2" xfId="41545"/>
    <cellStyle name="Header2 3 2 4 6 2 3 3" xfId="27204"/>
    <cellStyle name="Header2 3 2 4 6 2 3 4" xfId="36394"/>
    <cellStyle name="Header2 3 2 4 6 2 4" xfId="18910"/>
    <cellStyle name="Header2 3 2 4 6 2 4 2" xfId="30727"/>
    <cellStyle name="Header2 3 2 4 6 2 4 2 2" xfId="40726"/>
    <cellStyle name="Header2 3 2 4 6 2 4 3" xfId="26385"/>
    <cellStyle name="Header2 3 2 4 6 2 4 4" xfId="35575"/>
    <cellStyle name="Header2 3 2 4 6 2 5" xfId="20538"/>
    <cellStyle name="Header2 3 2 4 6 2 5 2" xfId="32355"/>
    <cellStyle name="Header2 3 2 4 6 2 5 2 2" xfId="42354"/>
    <cellStyle name="Header2 3 2 4 6 2 5 3" xfId="37203"/>
    <cellStyle name="Header2 3 2 4 6 2 6" xfId="23548"/>
    <cellStyle name="Header2 3 2 4 6 2 6 2" xfId="21027"/>
    <cellStyle name="Header2 3 2 4 6 2 7" xfId="22845"/>
    <cellStyle name="Header2 3 2 4 6 2 7 2" xfId="21387"/>
    <cellStyle name="Header2 3 2 4 6 2 8" xfId="22426"/>
    <cellStyle name="Header2 3 2 4 6 3" xfId="16251"/>
    <cellStyle name="Header2 3 2 4 6 3 2" xfId="19419"/>
    <cellStyle name="Header2 3 2 4 6 3 2 2" xfId="31236"/>
    <cellStyle name="Header2 3 2 4 6 3 2 2 2" xfId="41235"/>
    <cellStyle name="Header2 3 2 4 6 3 2 3" xfId="26894"/>
    <cellStyle name="Header2 3 2 4 6 3 2 4" xfId="36084"/>
    <cellStyle name="Header2 3 2 4 6 3 3" xfId="20025"/>
    <cellStyle name="Header2 3 2 4 6 3 3 2" xfId="31842"/>
    <cellStyle name="Header2 3 2 4 6 3 3 2 2" xfId="41841"/>
    <cellStyle name="Header2 3 2 4 6 3 3 3" xfId="27500"/>
    <cellStyle name="Header2 3 2 4 6 3 3 4" xfId="36690"/>
    <cellStyle name="Header2 3 2 4 6 3 4" xfId="17773"/>
    <cellStyle name="Header2 3 2 4 6 3 4 2" xfId="29590"/>
    <cellStyle name="Header2 3 2 4 6 3 4 2 2" xfId="39589"/>
    <cellStyle name="Header2 3 2 4 6 3 4 3" xfId="25348"/>
    <cellStyle name="Header2 3 2 4 6 3 4 4" xfId="34438"/>
    <cellStyle name="Header2 3 2 4 6 3 5" xfId="20834"/>
    <cellStyle name="Header2 3 2 4 6 3 5 2" xfId="32651"/>
    <cellStyle name="Header2 3 2 4 6 3 5 2 2" xfId="42650"/>
    <cellStyle name="Header2 3 2 4 6 3 5 3" xfId="37499"/>
    <cellStyle name="Header2 3 2 4 6 3 6" xfId="28068"/>
    <cellStyle name="Header2 3 2 4 6 3 6 2" xfId="38067"/>
    <cellStyle name="Header2 3 2 4 6 3 7" xfId="21518"/>
    <cellStyle name="Header2 3 2 4 6 4" xfId="15962"/>
    <cellStyle name="Header2 3 2 4 6 4 2" xfId="27779"/>
    <cellStyle name="Header2 3 2 4 6 4 2 2" xfId="37778"/>
    <cellStyle name="Header2 3 2 4 6 4 3" xfId="23840"/>
    <cellStyle name="Header2 3 2 4 6 4 4" xfId="32930"/>
    <cellStyle name="Header2 3 2 4 6 5" xfId="16599"/>
    <cellStyle name="Header2 3 2 4 6 5 2" xfId="28416"/>
    <cellStyle name="Header2 3 2 4 6 5 2 2" xfId="38415"/>
    <cellStyle name="Header2 3 2 4 6 5 3" xfId="24174"/>
    <cellStyle name="Header2 3 2 4 6 5 4" xfId="33264"/>
    <cellStyle name="Header2 3 2 4 6 6" xfId="16895"/>
    <cellStyle name="Header2 3 2 4 6 6 2" xfId="28712"/>
    <cellStyle name="Header2 3 2 4 6 6 2 2" xfId="38711"/>
    <cellStyle name="Header2 3 2 4 6 6 3" xfId="24470"/>
    <cellStyle name="Header2 3 2 4 6 6 4" xfId="33560"/>
    <cellStyle name="Header2 3 2 4 6 7" xfId="17185"/>
    <cellStyle name="Header2 3 2 4 6 7 2" xfId="29002"/>
    <cellStyle name="Header2 3 2 4 6 7 2 2" xfId="39001"/>
    <cellStyle name="Header2 3 2 4 6 7 3" xfId="24760"/>
    <cellStyle name="Header2 3 2 4 6 7 4" xfId="33850"/>
    <cellStyle name="Header2 3 2 4 6 8" xfId="17488"/>
    <cellStyle name="Header2 3 2 4 6 8 2" xfId="29305"/>
    <cellStyle name="Header2 3 2 4 6 8 2 2" xfId="39304"/>
    <cellStyle name="Header2 3 2 4 6 8 3" xfId="25063"/>
    <cellStyle name="Header2 3 2 4 6 8 4" xfId="34153"/>
    <cellStyle name="Header2 3 2 4 6 9" xfId="18447"/>
    <cellStyle name="Header2 3 2 4 6 9 2" xfId="30264"/>
    <cellStyle name="Header2 3 2 4 6 9 2 2" xfId="40263"/>
    <cellStyle name="Header2 3 2 4 6 9 3" xfId="25922"/>
    <cellStyle name="Header2 3 2 4 6 9 4" xfId="35112"/>
    <cellStyle name="Header2 3 2 4 7" xfId="15659"/>
    <cellStyle name="Header2 3 2 4 7 2" xfId="19134"/>
    <cellStyle name="Header2 3 2 4 7 2 2" xfId="30951"/>
    <cellStyle name="Header2 3 2 4 7 2 2 2" xfId="40950"/>
    <cellStyle name="Header2 3 2 4 7 2 3" xfId="26609"/>
    <cellStyle name="Header2 3 2 4 7 2 4" xfId="35799"/>
    <cellStyle name="Header2 3 2 4 7 3" xfId="19740"/>
    <cellStyle name="Header2 3 2 4 7 3 2" xfId="31557"/>
    <cellStyle name="Header2 3 2 4 7 3 2 2" xfId="41556"/>
    <cellStyle name="Header2 3 2 4 7 3 3" xfId="27215"/>
    <cellStyle name="Header2 3 2 4 7 3 4" xfId="36405"/>
    <cellStyle name="Header2 3 2 4 7 4" xfId="17700"/>
    <cellStyle name="Header2 3 2 4 7 4 2" xfId="29517"/>
    <cellStyle name="Header2 3 2 4 7 4 2 2" xfId="39516"/>
    <cellStyle name="Header2 3 2 4 7 4 3" xfId="25275"/>
    <cellStyle name="Header2 3 2 4 7 4 4" xfId="34365"/>
    <cellStyle name="Header2 3 2 4 7 5" xfId="20549"/>
    <cellStyle name="Header2 3 2 4 7 5 2" xfId="32366"/>
    <cellStyle name="Header2 3 2 4 7 5 2 2" xfId="42365"/>
    <cellStyle name="Header2 3 2 4 7 5 3" xfId="37214"/>
    <cellStyle name="Header2 3 2 4 7 6" xfId="23537"/>
    <cellStyle name="Header2 3 2 4 7 6 2" xfId="21852"/>
    <cellStyle name="Header2 3 2 4 7 7" xfId="23016"/>
    <cellStyle name="Header2 3 2 4 7 7 2" xfId="21310"/>
    <cellStyle name="Header2 3 2 4 7 8" xfId="22416"/>
    <cellStyle name="Header2 3 2 4 8" xfId="16240"/>
    <cellStyle name="Header2 3 2 4 8 2" xfId="19429"/>
    <cellStyle name="Header2 3 2 4 8 2 2" xfId="31246"/>
    <cellStyle name="Header2 3 2 4 8 2 2 2" xfId="41245"/>
    <cellStyle name="Header2 3 2 4 8 2 3" xfId="26904"/>
    <cellStyle name="Header2 3 2 4 8 2 4" xfId="36094"/>
    <cellStyle name="Header2 3 2 4 8 3" xfId="20035"/>
    <cellStyle name="Header2 3 2 4 8 3 2" xfId="31852"/>
    <cellStyle name="Header2 3 2 4 8 3 2 2" xfId="41851"/>
    <cellStyle name="Header2 3 2 4 8 3 3" xfId="27510"/>
    <cellStyle name="Header2 3 2 4 8 3 4" xfId="36700"/>
    <cellStyle name="Header2 3 2 4 8 4" xfId="17905"/>
    <cellStyle name="Header2 3 2 4 8 4 2" xfId="29722"/>
    <cellStyle name="Header2 3 2 4 8 4 2 2" xfId="39721"/>
    <cellStyle name="Header2 3 2 4 8 4 3" xfId="25480"/>
    <cellStyle name="Header2 3 2 4 8 4 4" xfId="34570"/>
    <cellStyle name="Header2 3 2 4 8 5" xfId="20844"/>
    <cellStyle name="Header2 3 2 4 8 5 2" xfId="32661"/>
    <cellStyle name="Header2 3 2 4 8 5 2 2" xfId="42660"/>
    <cellStyle name="Header2 3 2 4 8 5 3" xfId="37509"/>
    <cellStyle name="Header2 3 2 4 8 6" xfId="28057"/>
    <cellStyle name="Header2 3 2 4 8 6 2" xfId="38056"/>
    <cellStyle name="Header2 3 2 4 8 7" xfId="21511"/>
    <cellStyle name="Header2 3 2 4 9" xfId="15952"/>
    <cellStyle name="Header2 3 2 4 9 2" xfId="27769"/>
    <cellStyle name="Header2 3 2 4 9 2 2" xfId="37768"/>
    <cellStyle name="Header2 3 2 4 9 3" xfId="23830"/>
    <cellStyle name="Header2 3 2 4 9 4" xfId="32920"/>
    <cellStyle name="Header2 3 2 5" xfId="7864"/>
    <cellStyle name="Header2 3 2 5 10" xfId="16598"/>
    <cellStyle name="Header2 3 2 5 10 2" xfId="28415"/>
    <cellStyle name="Header2 3 2 5 10 2 2" xfId="38414"/>
    <cellStyle name="Header2 3 2 5 10 3" xfId="24173"/>
    <cellStyle name="Header2 3 2 5 10 4" xfId="33263"/>
    <cellStyle name="Header2 3 2 5 11" xfId="16894"/>
    <cellStyle name="Header2 3 2 5 11 2" xfId="28711"/>
    <cellStyle name="Header2 3 2 5 11 2 2" xfId="38710"/>
    <cellStyle name="Header2 3 2 5 11 3" xfId="24469"/>
    <cellStyle name="Header2 3 2 5 11 4" xfId="33559"/>
    <cellStyle name="Header2 3 2 5 12" xfId="17186"/>
    <cellStyle name="Header2 3 2 5 12 2" xfId="29003"/>
    <cellStyle name="Header2 3 2 5 12 2 2" xfId="39002"/>
    <cellStyle name="Header2 3 2 5 12 3" xfId="24761"/>
    <cellStyle name="Header2 3 2 5 12 4" xfId="33851"/>
    <cellStyle name="Header2 3 2 5 13" xfId="17489"/>
    <cellStyle name="Header2 3 2 5 13 2" xfId="29306"/>
    <cellStyle name="Header2 3 2 5 13 2 2" xfId="39305"/>
    <cellStyle name="Header2 3 2 5 13 3" xfId="25064"/>
    <cellStyle name="Header2 3 2 5 13 4" xfId="34154"/>
    <cellStyle name="Header2 3 2 5 14" xfId="18446"/>
    <cellStyle name="Header2 3 2 5 14 2" xfId="30263"/>
    <cellStyle name="Header2 3 2 5 14 2 2" xfId="40262"/>
    <cellStyle name="Header2 3 2 5 14 3" xfId="25921"/>
    <cellStyle name="Header2 3 2 5 14 4" xfId="35111"/>
    <cellStyle name="Header2 3 2 5 15" xfId="18742"/>
    <cellStyle name="Header2 3 2 5 15 2" xfId="30559"/>
    <cellStyle name="Header2 3 2 5 15 2 2" xfId="40558"/>
    <cellStyle name="Header2 3 2 5 15 3" xfId="26217"/>
    <cellStyle name="Header2 3 2 5 15 4" xfId="35407"/>
    <cellStyle name="Header2 3 2 5 16" xfId="20220"/>
    <cellStyle name="Header2 3 2 5 16 2" xfId="32037"/>
    <cellStyle name="Header2 3 2 5 16 2 2" xfId="42036"/>
    <cellStyle name="Header2 3 2 5 16 3" xfId="36885"/>
    <cellStyle name="Header2 3 2 5 17" xfId="23238"/>
    <cellStyle name="Header2 3 2 5 17 2" xfId="21201"/>
    <cellStyle name="Header2 3 2 5 18" xfId="22632"/>
    <cellStyle name="Header2 3 2 5 2" xfId="7865"/>
    <cellStyle name="Header2 3 2 5 2 10" xfId="17187"/>
    <cellStyle name="Header2 3 2 5 2 10 2" xfId="29004"/>
    <cellStyle name="Header2 3 2 5 2 10 2 2" xfId="39003"/>
    <cellStyle name="Header2 3 2 5 2 10 3" xfId="24762"/>
    <cellStyle name="Header2 3 2 5 2 10 4" xfId="33852"/>
    <cellStyle name="Header2 3 2 5 2 11" xfId="17490"/>
    <cellStyle name="Header2 3 2 5 2 11 2" xfId="29307"/>
    <cellStyle name="Header2 3 2 5 2 11 2 2" xfId="39306"/>
    <cellStyle name="Header2 3 2 5 2 11 3" xfId="25065"/>
    <cellStyle name="Header2 3 2 5 2 11 4" xfId="34155"/>
    <cellStyle name="Header2 3 2 5 2 12" xfId="18445"/>
    <cellStyle name="Header2 3 2 5 2 12 2" xfId="30262"/>
    <cellStyle name="Header2 3 2 5 2 12 2 2" xfId="40261"/>
    <cellStyle name="Header2 3 2 5 2 12 3" xfId="25920"/>
    <cellStyle name="Header2 3 2 5 2 12 4" xfId="35110"/>
    <cellStyle name="Header2 3 2 5 2 13" xfId="18741"/>
    <cellStyle name="Header2 3 2 5 2 13 2" xfId="30558"/>
    <cellStyle name="Header2 3 2 5 2 13 2 2" xfId="40557"/>
    <cellStyle name="Header2 3 2 5 2 13 3" xfId="26216"/>
    <cellStyle name="Header2 3 2 5 2 13 4" xfId="35406"/>
    <cellStyle name="Header2 3 2 5 2 14" xfId="20319"/>
    <cellStyle name="Header2 3 2 5 2 14 2" xfId="32136"/>
    <cellStyle name="Header2 3 2 5 2 14 2 2" xfId="42135"/>
    <cellStyle name="Header2 3 2 5 2 14 3" xfId="36984"/>
    <cellStyle name="Header2 3 2 5 2 15" xfId="23237"/>
    <cellStyle name="Header2 3 2 5 2 15 2" xfId="21202"/>
    <cellStyle name="Header2 3 2 5 2 16" xfId="22631"/>
    <cellStyle name="Header2 3 2 5 2 2" xfId="7866"/>
    <cellStyle name="Header2 3 2 5 2 2 10" xfId="18740"/>
    <cellStyle name="Header2 3 2 5 2 2 10 2" xfId="30557"/>
    <cellStyle name="Header2 3 2 5 2 2 10 2 2" xfId="40556"/>
    <cellStyle name="Header2 3 2 5 2 2 10 3" xfId="26215"/>
    <cellStyle name="Header2 3 2 5 2 2 10 4" xfId="35405"/>
    <cellStyle name="Header2 3 2 5 2 2 11" xfId="18251"/>
    <cellStyle name="Header2 3 2 5 2 2 11 2" xfId="30068"/>
    <cellStyle name="Header2 3 2 5 2 2 11 2 2" xfId="40067"/>
    <cellStyle name="Header2 3 2 5 2 2 11 3" xfId="34916"/>
    <cellStyle name="Header2 3 2 5 2 2 12" xfId="23236"/>
    <cellStyle name="Header2 3 2 5 2 2 12 2" xfId="21203"/>
    <cellStyle name="Header2 3 2 5 2 2 13" xfId="22630"/>
    <cellStyle name="Header2 3 2 5 2 2 2" xfId="15673"/>
    <cellStyle name="Header2 3 2 5 2 2 2 2" xfId="19120"/>
    <cellStyle name="Header2 3 2 5 2 2 2 2 2" xfId="30937"/>
    <cellStyle name="Header2 3 2 5 2 2 2 2 2 2" xfId="40936"/>
    <cellStyle name="Header2 3 2 5 2 2 2 2 3" xfId="26595"/>
    <cellStyle name="Header2 3 2 5 2 2 2 2 4" xfId="35785"/>
    <cellStyle name="Header2 3 2 5 2 2 2 3" xfId="19726"/>
    <cellStyle name="Header2 3 2 5 2 2 2 3 2" xfId="31543"/>
    <cellStyle name="Header2 3 2 5 2 2 2 3 2 2" xfId="41542"/>
    <cellStyle name="Header2 3 2 5 2 2 2 3 3" xfId="27201"/>
    <cellStyle name="Header2 3 2 5 2 2 2 3 4" xfId="36391"/>
    <cellStyle name="Header2 3 2 5 2 2 2 4" xfId="17979"/>
    <cellStyle name="Header2 3 2 5 2 2 2 4 2" xfId="29796"/>
    <cellStyle name="Header2 3 2 5 2 2 2 4 2 2" xfId="39795"/>
    <cellStyle name="Header2 3 2 5 2 2 2 4 3" xfId="25554"/>
    <cellStyle name="Header2 3 2 5 2 2 2 4 4" xfId="34644"/>
    <cellStyle name="Header2 3 2 5 2 2 2 5" xfId="20535"/>
    <cellStyle name="Header2 3 2 5 2 2 2 5 2" xfId="32352"/>
    <cellStyle name="Header2 3 2 5 2 2 2 5 2 2" xfId="42351"/>
    <cellStyle name="Header2 3 2 5 2 2 2 5 3" xfId="37200"/>
    <cellStyle name="Header2 3 2 5 2 2 2 6" xfId="23551"/>
    <cellStyle name="Header2 3 2 5 2 2 2 6 2" xfId="21025"/>
    <cellStyle name="Header2 3 2 5 2 2 2 7" xfId="22843"/>
    <cellStyle name="Header2 3 2 5 2 2 2 7 2" xfId="21389"/>
    <cellStyle name="Header2 3 2 5 2 2 2 8" xfId="22429"/>
    <cellStyle name="Header2 3 2 5 2 2 3" xfId="16254"/>
    <cellStyle name="Header2 3 2 5 2 2 3 2" xfId="19416"/>
    <cellStyle name="Header2 3 2 5 2 2 3 2 2" xfId="31233"/>
    <cellStyle name="Header2 3 2 5 2 2 3 2 2 2" xfId="41232"/>
    <cellStyle name="Header2 3 2 5 2 2 3 2 3" xfId="26891"/>
    <cellStyle name="Header2 3 2 5 2 2 3 2 4" xfId="36081"/>
    <cellStyle name="Header2 3 2 5 2 2 3 3" xfId="20022"/>
    <cellStyle name="Header2 3 2 5 2 2 3 3 2" xfId="31839"/>
    <cellStyle name="Header2 3 2 5 2 2 3 3 2 2" xfId="41838"/>
    <cellStyle name="Header2 3 2 5 2 2 3 3 3" xfId="27497"/>
    <cellStyle name="Header2 3 2 5 2 2 3 3 4" xfId="36687"/>
    <cellStyle name="Header2 3 2 5 2 2 3 4" xfId="18077"/>
    <cellStyle name="Header2 3 2 5 2 2 3 4 2" xfId="29894"/>
    <cellStyle name="Header2 3 2 5 2 2 3 4 2 2" xfId="39893"/>
    <cellStyle name="Header2 3 2 5 2 2 3 4 3" xfId="25652"/>
    <cellStyle name="Header2 3 2 5 2 2 3 4 4" xfId="34742"/>
    <cellStyle name="Header2 3 2 5 2 2 3 5" xfId="20831"/>
    <cellStyle name="Header2 3 2 5 2 2 3 5 2" xfId="32648"/>
    <cellStyle name="Header2 3 2 5 2 2 3 5 2 2" xfId="42647"/>
    <cellStyle name="Header2 3 2 5 2 2 3 5 3" xfId="37496"/>
    <cellStyle name="Header2 3 2 5 2 2 3 6" xfId="28071"/>
    <cellStyle name="Header2 3 2 5 2 2 3 6 2" xfId="38070"/>
    <cellStyle name="Header2 3 2 5 2 2 3 7" xfId="22252"/>
    <cellStyle name="Header2 3 2 5 2 2 4" xfId="15847"/>
    <cellStyle name="Header2 3 2 5 2 2 4 2" xfId="27664"/>
    <cellStyle name="Header2 3 2 5 2 2 4 2 2" xfId="37663"/>
    <cellStyle name="Header2 3 2 5 2 2 4 3" xfId="23725"/>
    <cellStyle name="Header2 3 2 5 2 2 4 4" xfId="32815"/>
    <cellStyle name="Header2 3 2 5 2 2 5" xfId="16596"/>
    <cellStyle name="Header2 3 2 5 2 2 5 2" xfId="28413"/>
    <cellStyle name="Header2 3 2 5 2 2 5 2 2" xfId="38412"/>
    <cellStyle name="Header2 3 2 5 2 2 5 3" xfId="24171"/>
    <cellStyle name="Header2 3 2 5 2 2 5 4" xfId="33261"/>
    <cellStyle name="Header2 3 2 5 2 2 6" xfId="16892"/>
    <cellStyle name="Header2 3 2 5 2 2 6 2" xfId="28709"/>
    <cellStyle name="Header2 3 2 5 2 2 6 2 2" xfId="38708"/>
    <cellStyle name="Header2 3 2 5 2 2 6 3" xfId="24467"/>
    <cellStyle name="Header2 3 2 5 2 2 6 4" xfId="33557"/>
    <cellStyle name="Header2 3 2 5 2 2 7" xfId="17188"/>
    <cellStyle name="Header2 3 2 5 2 2 7 2" xfId="29005"/>
    <cellStyle name="Header2 3 2 5 2 2 7 2 2" xfId="39004"/>
    <cellStyle name="Header2 3 2 5 2 2 7 3" xfId="24763"/>
    <cellStyle name="Header2 3 2 5 2 2 7 4" xfId="33853"/>
    <cellStyle name="Header2 3 2 5 2 2 8" xfId="17491"/>
    <cellStyle name="Header2 3 2 5 2 2 8 2" xfId="29308"/>
    <cellStyle name="Header2 3 2 5 2 2 8 2 2" xfId="39307"/>
    <cellStyle name="Header2 3 2 5 2 2 8 3" xfId="25066"/>
    <cellStyle name="Header2 3 2 5 2 2 8 4" xfId="34156"/>
    <cellStyle name="Header2 3 2 5 2 2 9" xfId="18444"/>
    <cellStyle name="Header2 3 2 5 2 2 9 2" xfId="30261"/>
    <cellStyle name="Header2 3 2 5 2 2 9 2 2" xfId="40260"/>
    <cellStyle name="Header2 3 2 5 2 2 9 3" xfId="25919"/>
    <cellStyle name="Header2 3 2 5 2 2 9 4" xfId="35109"/>
    <cellStyle name="Header2 3 2 5 2 3" xfId="7867"/>
    <cellStyle name="Header2 3 2 5 2 3 10" xfId="18739"/>
    <cellStyle name="Header2 3 2 5 2 3 10 2" xfId="30556"/>
    <cellStyle name="Header2 3 2 5 2 3 10 2 2" xfId="40555"/>
    <cellStyle name="Header2 3 2 5 2 3 10 3" xfId="26214"/>
    <cellStyle name="Header2 3 2 5 2 3 10 4" xfId="35404"/>
    <cellStyle name="Header2 3 2 5 2 3 11" xfId="18252"/>
    <cellStyle name="Header2 3 2 5 2 3 11 2" xfId="30069"/>
    <cellStyle name="Header2 3 2 5 2 3 11 2 2" xfId="40068"/>
    <cellStyle name="Header2 3 2 5 2 3 11 3" xfId="34917"/>
    <cellStyle name="Header2 3 2 5 2 3 12" xfId="23235"/>
    <cellStyle name="Header2 3 2 5 2 3 12 2" xfId="21204"/>
    <cellStyle name="Header2 3 2 5 2 3 13" xfId="22629"/>
    <cellStyle name="Header2 3 2 5 2 3 2" xfId="15674"/>
    <cellStyle name="Header2 3 2 5 2 3 2 2" xfId="19119"/>
    <cellStyle name="Header2 3 2 5 2 3 2 2 2" xfId="30936"/>
    <cellStyle name="Header2 3 2 5 2 3 2 2 2 2" xfId="40935"/>
    <cellStyle name="Header2 3 2 5 2 3 2 2 3" xfId="26594"/>
    <cellStyle name="Header2 3 2 5 2 3 2 2 4" xfId="35784"/>
    <cellStyle name="Header2 3 2 5 2 3 2 3" xfId="19725"/>
    <cellStyle name="Header2 3 2 5 2 3 2 3 2" xfId="31542"/>
    <cellStyle name="Header2 3 2 5 2 3 2 3 2 2" xfId="41541"/>
    <cellStyle name="Header2 3 2 5 2 3 2 3 3" xfId="27200"/>
    <cellStyle name="Header2 3 2 5 2 3 2 3 4" xfId="36390"/>
    <cellStyle name="Header2 3 2 5 2 3 2 4" xfId="17980"/>
    <cellStyle name="Header2 3 2 5 2 3 2 4 2" xfId="29797"/>
    <cellStyle name="Header2 3 2 5 2 3 2 4 2 2" xfId="39796"/>
    <cellStyle name="Header2 3 2 5 2 3 2 4 3" xfId="25555"/>
    <cellStyle name="Header2 3 2 5 2 3 2 4 4" xfId="34645"/>
    <cellStyle name="Header2 3 2 5 2 3 2 5" xfId="20534"/>
    <cellStyle name="Header2 3 2 5 2 3 2 5 2" xfId="32351"/>
    <cellStyle name="Header2 3 2 5 2 3 2 5 2 2" xfId="42350"/>
    <cellStyle name="Header2 3 2 5 2 3 2 5 3" xfId="37199"/>
    <cellStyle name="Header2 3 2 5 2 3 2 6" xfId="23552"/>
    <cellStyle name="Header2 3 2 5 2 3 2 6 2" xfId="21845"/>
    <cellStyle name="Header2 3 2 5 2 3 2 7" xfId="23009"/>
    <cellStyle name="Header2 3 2 5 2 3 2 7 2" xfId="22097"/>
    <cellStyle name="Header2 3 2 5 2 3 2 8" xfId="22430"/>
    <cellStyle name="Header2 3 2 5 2 3 3" xfId="16255"/>
    <cellStyle name="Header2 3 2 5 2 3 3 2" xfId="19415"/>
    <cellStyle name="Header2 3 2 5 2 3 3 2 2" xfId="31232"/>
    <cellStyle name="Header2 3 2 5 2 3 3 2 2 2" xfId="41231"/>
    <cellStyle name="Header2 3 2 5 2 3 3 2 3" xfId="26890"/>
    <cellStyle name="Header2 3 2 5 2 3 3 2 4" xfId="36080"/>
    <cellStyle name="Header2 3 2 5 2 3 3 3" xfId="20021"/>
    <cellStyle name="Header2 3 2 5 2 3 3 3 2" xfId="31838"/>
    <cellStyle name="Header2 3 2 5 2 3 3 3 2 2" xfId="41837"/>
    <cellStyle name="Header2 3 2 5 2 3 3 3 3" xfId="27496"/>
    <cellStyle name="Header2 3 2 5 2 3 3 3 4" xfId="36686"/>
    <cellStyle name="Header2 3 2 5 2 3 3 4" xfId="17909"/>
    <cellStyle name="Header2 3 2 5 2 3 3 4 2" xfId="29726"/>
    <cellStyle name="Header2 3 2 5 2 3 3 4 2 2" xfId="39725"/>
    <cellStyle name="Header2 3 2 5 2 3 3 4 3" xfId="25484"/>
    <cellStyle name="Header2 3 2 5 2 3 3 4 4" xfId="34574"/>
    <cellStyle name="Header2 3 2 5 2 3 3 5" xfId="20830"/>
    <cellStyle name="Header2 3 2 5 2 3 3 5 2" xfId="32647"/>
    <cellStyle name="Header2 3 2 5 2 3 3 5 2 2" xfId="42646"/>
    <cellStyle name="Header2 3 2 5 2 3 3 5 3" xfId="37495"/>
    <cellStyle name="Header2 3 2 5 2 3 3 6" xfId="28072"/>
    <cellStyle name="Header2 3 2 5 2 3 3 6 2" xfId="38071"/>
    <cellStyle name="Header2 3 2 5 2 3 3 7" xfId="22253"/>
    <cellStyle name="Header2 3 2 5 2 3 4" xfId="15965"/>
    <cellStyle name="Header2 3 2 5 2 3 4 2" xfId="27782"/>
    <cellStyle name="Header2 3 2 5 2 3 4 2 2" xfId="37781"/>
    <cellStyle name="Header2 3 2 5 2 3 4 3" xfId="23843"/>
    <cellStyle name="Header2 3 2 5 2 3 4 4" xfId="32933"/>
    <cellStyle name="Header2 3 2 5 2 3 5" xfId="16595"/>
    <cellStyle name="Header2 3 2 5 2 3 5 2" xfId="28412"/>
    <cellStyle name="Header2 3 2 5 2 3 5 2 2" xfId="38411"/>
    <cellStyle name="Header2 3 2 5 2 3 5 3" xfId="24170"/>
    <cellStyle name="Header2 3 2 5 2 3 5 4" xfId="33260"/>
    <cellStyle name="Header2 3 2 5 2 3 6" xfId="16891"/>
    <cellStyle name="Header2 3 2 5 2 3 6 2" xfId="28708"/>
    <cellStyle name="Header2 3 2 5 2 3 6 2 2" xfId="38707"/>
    <cellStyle name="Header2 3 2 5 2 3 6 3" xfId="24466"/>
    <cellStyle name="Header2 3 2 5 2 3 6 4" xfId="33556"/>
    <cellStyle name="Header2 3 2 5 2 3 7" xfId="17189"/>
    <cellStyle name="Header2 3 2 5 2 3 7 2" xfId="29006"/>
    <cellStyle name="Header2 3 2 5 2 3 7 2 2" xfId="39005"/>
    <cellStyle name="Header2 3 2 5 2 3 7 3" xfId="24764"/>
    <cellStyle name="Header2 3 2 5 2 3 7 4" xfId="33854"/>
    <cellStyle name="Header2 3 2 5 2 3 8" xfId="17492"/>
    <cellStyle name="Header2 3 2 5 2 3 8 2" xfId="29309"/>
    <cellStyle name="Header2 3 2 5 2 3 8 2 2" xfId="39308"/>
    <cellStyle name="Header2 3 2 5 2 3 8 3" xfId="25067"/>
    <cellStyle name="Header2 3 2 5 2 3 8 4" xfId="34157"/>
    <cellStyle name="Header2 3 2 5 2 3 9" xfId="18443"/>
    <cellStyle name="Header2 3 2 5 2 3 9 2" xfId="30260"/>
    <cellStyle name="Header2 3 2 5 2 3 9 2 2" xfId="40259"/>
    <cellStyle name="Header2 3 2 5 2 3 9 3" xfId="25918"/>
    <cellStyle name="Header2 3 2 5 2 3 9 4" xfId="35108"/>
    <cellStyle name="Header2 3 2 5 2 4" xfId="7868"/>
    <cellStyle name="Header2 3 2 5 2 4 10" xfId="18738"/>
    <cellStyle name="Header2 3 2 5 2 4 10 2" xfId="30555"/>
    <cellStyle name="Header2 3 2 5 2 4 10 2 2" xfId="40554"/>
    <cellStyle name="Header2 3 2 5 2 4 10 3" xfId="26213"/>
    <cellStyle name="Header2 3 2 5 2 4 10 4" xfId="35403"/>
    <cellStyle name="Header2 3 2 5 2 4 11" xfId="18253"/>
    <cellStyle name="Header2 3 2 5 2 4 11 2" xfId="30070"/>
    <cellStyle name="Header2 3 2 5 2 4 11 2 2" xfId="40069"/>
    <cellStyle name="Header2 3 2 5 2 4 11 3" xfId="34918"/>
    <cellStyle name="Header2 3 2 5 2 4 12" xfId="23234"/>
    <cellStyle name="Header2 3 2 5 2 4 12 2" xfId="21983"/>
    <cellStyle name="Header2 3 2 5 2 4 13" xfId="22628"/>
    <cellStyle name="Header2 3 2 5 2 4 2" xfId="15675"/>
    <cellStyle name="Header2 3 2 5 2 4 2 2" xfId="19118"/>
    <cellStyle name="Header2 3 2 5 2 4 2 2 2" xfId="30935"/>
    <cellStyle name="Header2 3 2 5 2 4 2 2 2 2" xfId="40934"/>
    <cellStyle name="Header2 3 2 5 2 4 2 2 3" xfId="26593"/>
    <cellStyle name="Header2 3 2 5 2 4 2 2 4" xfId="35783"/>
    <cellStyle name="Header2 3 2 5 2 4 2 3" xfId="19724"/>
    <cellStyle name="Header2 3 2 5 2 4 2 3 2" xfId="31541"/>
    <cellStyle name="Header2 3 2 5 2 4 2 3 2 2" xfId="41540"/>
    <cellStyle name="Header2 3 2 5 2 4 2 3 3" xfId="27199"/>
    <cellStyle name="Header2 3 2 5 2 4 2 3 4" xfId="36389"/>
    <cellStyle name="Header2 3 2 5 2 4 2 4" xfId="17701"/>
    <cellStyle name="Header2 3 2 5 2 4 2 4 2" xfId="29518"/>
    <cellStyle name="Header2 3 2 5 2 4 2 4 2 2" xfId="39517"/>
    <cellStyle name="Header2 3 2 5 2 4 2 4 3" xfId="25276"/>
    <cellStyle name="Header2 3 2 5 2 4 2 4 4" xfId="34366"/>
    <cellStyle name="Header2 3 2 5 2 4 2 5" xfId="20533"/>
    <cellStyle name="Header2 3 2 5 2 4 2 5 2" xfId="32350"/>
    <cellStyle name="Header2 3 2 5 2 4 2 5 2 2" xfId="42349"/>
    <cellStyle name="Header2 3 2 5 2 4 2 5 3" xfId="37198"/>
    <cellStyle name="Header2 3 2 5 2 4 2 6" xfId="23553"/>
    <cellStyle name="Header2 3 2 5 2 4 2 6 2" xfId="21844"/>
    <cellStyle name="Header2 3 2 5 2 4 2 7" xfId="23008"/>
    <cellStyle name="Header2 3 2 5 2 4 2 7 2" xfId="21315"/>
    <cellStyle name="Header2 3 2 5 2 4 2 8" xfId="22431"/>
    <cellStyle name="Header2 3 2 5 2 4 3" xfId="16256"/>
    <cellStyle name="Header2 3 2 5 2 4 3 2" xfId="19414"/>
    <cellStyle name="Header2 3 2 5 2 4 3 2 2" xfId="31231"/>
    <cellStyle name="Header2 3 2 5 2 4 3 2 2 2" xfId="41230"/>
    <cellStyle name="Header2 3 2 5 2 4 3 2 3" xfId="26889"/>
    <cellStyle name="Header2 3 2 5 2 4 3 2 4" xfId="36079"/>
    <cellStyle name="Header2 3 2 5 2 4 3 3" xfId="20020"/>
    <cellStyle name="Header2 3 2 5 2 4 3 3 2" xfId="31837"/>
    <cellStyle name="Header2 3 2 5 2 4 3 3 2 2" xfId="41836"/>
    <cellStyle name="Header2 3 2 5 2 4 3 3 3" xfId="27495"/>
    <cellStyle name="Header2 3 2 5 2 4 3 3 4" xfId="36685"/>
    <cellStyle name="Header2 3 2 5 2 4 3 4" xfId="17776"/>
    <cellStyle name="Header2 3 2 5 2 4 3 4 2" xfId="29593"/>
    <cellStyle name="Header2 3 2 5 2 4 3 4 2 2" xfId="39592"/>
    <cellStyle name="Header2 3 2 5 2 4 3 4 3" xfId="25351"/>
    <cellStyle name="Header2 3 2 5 2 4 3 4 4" xfId="34441"/>
    <cellStyle name="Header2 3 2 5 2 4 3 5" xfId="20829"/>
    <cellStyle name="Header2 3 2 5 2 4 3 5 2" xfId="32646"/>
    <cellStyle name="Header2 3 2 5 2 4 3 5 2 2" xfId="42645"/>
    <cellStyle name="Header2 3 2 5 2 4 3 5 3" xfId="37494"/>
    <cellStyle name="Header2 3 2 5 2 4 3 6" xfId="28073"/>
    <cellStyle name="Header2 3 2 5 2 4 3 6 2" xfId="38072"/>
    <cellStyle name="Header2 3 2 5 2 4 3 7" xfId="22254"/>
    <cellStyle name="Header2 3 2 5 2 4 4" xfId="15966"/>
    <cellStyle name="Header2 3 2 5 2 4 4 2" xfId="27783"/>
    <cellStyle name="Header2 3 2 5 2 4 4 2 2" xfId="37782"/>
    <cellStyle name="Header2 3 2 5 2 4 4 3" xfId="23844"/>
    <cellStyle name="Header2 3 2 5 2 4 4 4" xfId="32934"/>
    <cellStyle name="Header2 3 2 5 2 4 5" xfId="16594"/>
    <cellStyle name="Header2 3 2 5 2 4 5 2" xfId="28411"/>
    <cellStyle name="Header2 3 2 5 2 4 5 2 2" xfId="38410"/>
    <cellStyle name="Header2 3 2 5 2 4 5 3" xfId="24169"/>
    <cellStyle name="Header2 3 2 5 2 4 5 4" xfId="33259"/>
    <cellStyle name="Header2 3 2 5 2 4 6" xfId="16890"/>
    <cellStyle name="Header2 3 2 5 2 4 6 2" xfId="28707"/>
    <cellStyle name="Header2 3 2 5 2 4 6 2 2" xfId="38706"/>
    <cellStyle name="Header2 3 2 5 2 4 6 3" xfId="24465"/>
    <cellStyle name="Header2 3 2 5 2 4 6 4" xfId="33555"/>
    <cellStyle name="Header2 3 2 5 2 4 7" xfId="17190"/>
    <cellStyle name="Header2 3 2 5 2 4 7 2" xfId="29007"/>
    <cellStyle name="Header2 3 2 5 2 4 7 2 2" xfId="39006"/>
    <cellStyle name="Header2 3 2 5 2 4 7 3" xfId="24765"/>
    <cellStyle name="Header2 3 2 5 2 4 7 4" xfId="33855"/>
    <cellStyle name="Header2 3 2 5 2 4 8" xfId="17493"/>
    <cellStyle name="Header2 3 2 5 2 4 8 2" xfId="29310"/>
    <cellStyle name="Header2 3 2 5 2 4 8 2 2" xfId="39309"/>
    <cellStyle name="Header2 3 2 5 2 4 8 3" xfId="25068"/>
    <cellStyle name="Header2 3 2 5 2 4 8 4" xfId="34158"/>
    <cellStyle name="Header2 3 2 5 2 4 9" xfId="18442"/>
    <cellStyle name="Header2 3 2 5 2 4 9 2" xfId="30259"/>
    <cellStyle name="Header2 3 2 5 2 4 9 2 2" xfId="40258"/>
    <cellStyle name="Header2 3 2 5 2 4 9 3" xfId="25917"/>
    <cellStyle name="Header2 3 2 5 2 4 9 4" xfId="35107"/>
    <cellStyle name="Header2 3 2 5 2 5" xfId="15672"/>
    <cellStyle name="Header2 3 2 5 2 5 2" xfId="19121"/>
    <cellStyle name="Header2 3 2 5 2 5 2 2" xfId="30938"/>
    <cellStyle name="Header2 3 2 5 2 5 2 2 2" xfId="40937"/>
    <cellStyle name="Header2 3 2 5 2 5 2 3" xfId="26596"/>
    <cellStyle name="Header2 3 2 5 2 5 2 4" xfId="35786"/>
    <cellStyle name="Header2 3 2 5 2 5 3" xfId="19727"/>
    <cellStyle name="Header2 3 2 5 2 5 3 2" xfId="31544"/>
    <cellStyle name="Header2 3 2 5 2 5 3 2 2" xfId="41543"/>
    <cellStyle name="Header2 3 2 5 2 5 3 3" xfId="27202"/>
    <cellStyle name="Header2 3 2 5 2 5 3 4" xfId="36392"/>
    <cellStyle name="Header2 3 2 5 2 5 4" xfId="17978"/>
    <cellStyle name="Header2 3 2 5 2 5 4 2" xfId="29795"/>
    <cellStyle name="Header2 3 2 5 2 5 4 2 2" xfId="39794"/>
    <cellStyle name="Header2 3 2 5 2 5 4 3" xfId="25553"/>
    <cellStyle name="Header2 3 2 5 2 5 4 4" xfId="34643"/>
    <cellStyle name="Header2 3 2 5 2 5 5" xfId="20536"/>
    <cellStyle name="Header2 3 2 5 2 5 5 2" xfId="32353"/>
    <cellStyle name="Header2 3 2 5 2 5 5 2 2" xfId="42352"/>
    <cellStyle name="Header2 3 2 5 2 5 5 3" xfId="37201"/>
    <cellStyle name="Header2 3 2 5 2 5 6" xfId="23550"/>
    <cellStyle name="Header2 3 2 5 2 5 6 2" xfId="21026"/>
    <cellStyle name="Header2 3 2 5 2 5 7" xfId="22844"/>
    <cellStyle name="Header2 3 2 5 2 5 7 2" xfId="21388"/>
    <cellStyle name="Header2 3 2 5 2 5 8" xfId="22428"/>
    <cellStyle name="Header2 3 2 5 2 6" xfId="16253"/>
    <cellStyle name="Header2 3 2 5 2 6 2" xfId="19417"/>
    <cellStyle name="Header2 3 2 5 2 6 2 2" xfId="31234"/>
    <cellStyle name="Header2 3 2 5 2 6 2 2 2" xfId="41233"/>
    <cellStyle name="Header2 3 2 5 2 6 2 3" xfId="26892"/>
    <cellStyle name="Header2 3 2 5 2 6 2 4" xfId="36082"/>
    <cellStyle name="Header2 3 2 5 2 6 3" xfId="20023"/>
    <cellStyle name="Header2 3 2 5 2 6 3 2" xfId="31840"/>
    <cellStyle name="Header2 3 2 5 2 6 3 2 2" xfId="41839"/>
    <cellStyle name="Header2 3 2 5 2 6 3 3" xfId="27498"/>
    <cellStyle name="Header2 3 2 5 2 6 3 4" xfId="36688"/>
    <cellStyle name="Header2 3 2 5 2 6 4" xfId="17775"/>
    <cellStyle name="Header2 3 2 5 2 6 4 2" xfId="29592"/>
    <cellStyle name="Header2 3 2 5 2 6 4 2 2" xfId="39591"/>
    <cellStyle name="Header2 3 2 5 2 6 4 3" xfId="25350"/>
    <cellStyle name="Header2 3 2 5 2 6 4 4" xfId="34440"/>
    <cellStyle name="Header2 3 2 5 2 6 5" xfId="20832"/>
    <cellStyle name="Header2 3 2 5 2 6 5 2" xfId="32649"/>
    <cellStyle name="Header2 3 2 5 2 6 5 2 2" xfId="42648"/>
    <cellStyle name="Header2 3 2 5 2 6 5 3" xfId="37497"/>
    <cellStyle name="Header2 3 2 5 2 6 6" xfId="28070"/>
    <cellStyle name="Header2 3 2 5 2 6 6 2" xfId="38069"/>
    <cellStyle name="Header2 3 2 5 2 6 7" xfId="21519"/>
    <cellStyle name="Header2 3 2 5 2 7" xfId="15964"/>
    <cellStyle name="Header2 3 2 5 2 7 2" xfId="27781"/>
    <cellStyle name="Header2 3 2 5 2 7 2 2" xfId="37780"/>
    <cellStyle name="Header2 3 2 5 2 7 3" xfId="23842"/>
    <cellStyle name="Header2 3 2 5 2 7 4" xfId="32932"/>
    <cellStyle name="Header2 3 2 5 2 8" xfId="16597"/>
    <cellStyle name="Header2 3 2 5 2 8 2" xfId="28414"/>
    <cellStyle name="Header2 3 2 5 2 8 2 2" xfId="38413"/>
    <cellStyle name="Header2 3 2 5 2 8 3" xfId="24172"/>
    <cellStyle name="Header2 3 2 5 2 8 4" xfId="33262"/>
    <cellStyle name="Header2 3 2 5 2 9" xfId="16893"/>
    <cellStyle name="Header2 3 2 5 2 9 2" xfId="28710"/>
    <cellStyle name="Header2 3 2 5 2 9 2 2" xfId="38709"/>
    <cellStyle name="Header2 3 2 5 2 9 3" xfId="24468"/>
    <cellStyle name="Header2 3 2 5 2 9 4" xfId="33558"/>
    <cellStyle name="Header2 3 2 5 3" xfId="7869"/>
    <cellStyle name="Header2 3 2 5 3 10" xfId="17191"/>
    <cellStyle name="Header2 3 2 5 3 10 2" xfId="29008"/>
    <cellStyle name="Header2 3 2 5 3 10 2 2" xfId="39007"/>
    <cellStyle name="Header2 3 2 5 3 10 3" xfId="24766"/>
    <cellStyle name="Header2 3 2 5 3 10 4" xfId="33856"/>
    <cellStyle name="Header2 3 2 5 3 11" xfId="17494"/>
    <cellStyle name="Header2 3 2 5 3 11 2" xfId="29311"/>
    <cellStyle name="Header2 3 2 5 3 11 2 2" xfId="39310"/>
    <cellStyle name="Header2 3 2 5 3 11 3" xfId="25069"/>
    <cellStyle name="Header2 3 2 5 3 11 4" xfId="34159"/>
    <cellStyle name="Header2 3 2 5 3 12" xfId="18441"/>
    <cellStyle name="Header2 3 2 5 3 12 2" xfId="30258"/>
    <cellStyle name="Header2 3 2 5 3 12 2 2" xfId="40257"/>
    <cellStyle name="Header2 3 2 5 3 12 3" xfId="25916"/>
    <cellStyle name="Header2 3 2 5 3 12 4" xfId="35106"/>
    <cellStyle name="Header2 3 2 5 3 13" xfId="18737"/>
    <cellStyle name="Header2 3 2 5 3 13 2" xfId="30554"/>
    <cellStyle name="Header2 3 2 5 3 13 2 2" xfId="40553"/>
    <cellStyle name="Header2 3 2 5 3 13 3" xfId="26212"/>
    <cellStyle name="Header2 3 2 5 3 13 4" xfId="35402"/>
    <cellStyle name="Header2 3 2 5 3 14" xfId="20206"/>
    <cellStyle name="Header2 3 2 5 3 14 2" xfId="32023"/>
    <cellStyle name="Header2 3 2 5 3 14 2 2" xfId="42022"/>
    <cellStyle name="Header2 3 2 5 3 14 3" xfId="36871"/>
    <cellStyle name="Header2 3 2 5 3 15" xfId="23233"/>
    <cellStyle name="Header2 3 2 5 3 15 2" xfId="21205"/>
    <cellStyle name="Header2 3 2 5 3 16" xfId="22627"/>
    <cellStyle name="Header2 3 2 5 3 2" xfId="7870"/>
    <cellStyle name="Header2 3 2 5 3 2 10" xfId="18736"/>
    <cellStyle name="Header2 3 2 5 3 2 10 2" xfId="30553"/>
    <cellStyle name="Header2 3 2 5 3 2 10 2 2" xfId="40552"/>
    <cellStyle name="Header2 3 2 5 3 2 10 3" xfId="26211"/>
    <cellStyle name="Header2 3 2 5 3 2 10 4" xfId="35401"/>
    <cellStyle name="Header2 3 2 5 3 2 11" xfId="20306"/>
    <cellStyle name="Header2 3 2 5 3 2 11 2" xfId="32123"/>
    <cellStyle name="Header2 3 2 5 3 2 11 2 2" xfId="42122"/>
    <cellStyle name="Header2 3 2 5 3 2 11 3" xfId="36971"/>
    <cellStyle name="Header2 3 2 5 3 2 12" xfId="23232"/>
    <cellStyle name="Header2 3 2 5 3 2 12 2" xfId="21206"/>
    <cellStyle name="Header2 3 2 5 3 2 13" xfId="22626"/>
    <cellStyle name="Header2 3 2 5 3 2 2" xfId="15677"/>
    <cellStyle name="Header2 3 2 5 3 2 2 2" xfId="19116"/>
    <cellStyle name="Header2 3 2 5 3 2 2 2 2" xfId="30933"/>
    <cellStyle name="Header2 3 2 5 3 2 2 2 2 2" xfId="40932"/>
    <cellStyle name="Header2 3 2 5 3 2 2 2 3" xfId="26591"/>
    <cellStyle name="Header2 3 2 5 3 2 2 2 4" xfId="35781"/>
    <cellStyle name="Header2 3 2 5 3 2 2 3" xfId="19722"/>
    <cellStyle name="Header2 3 2 5 3 2 2 3 2" xfId="31539"/>
    <cellStyle name="Header2 3 2 5 3 2 2 3 2 2" xfId="41538"/>
    <cellStyle name="Header2 3 2 5 3 2 2 3 3" xfId="27197"/>
    <cellStyle name="Header2 3 2 5 3 2 2 3 4" xfId="36387"/>
    <cellStyle name="Header2 3 2 5 3 2 2 4" xfId="17981"/>
    <cellStyle name="Header2 3 2 5 3 2 2 4 2" xfId="29798"/>
    <cellStyle name="Header2 3 2 5 3 2 2 4 2 2" xfId="39797"/>
    <cellStyle name="Header2 3 2 5 3 2 2 4 3" xfId="25556"/>
    <cellStyle name="Header2 3 2 5 3 2 2 4 4" xfId="34646"/>
    <cellStyle name="Header2 3 2 5 3 2 2 5" xfId="20531"/>
    <cellStyle name="Header2 3 2 5 3 2 2 5 2" xfId="32348"/>
    <cellStyle name="Header2 3 2 5 3 2 2 5 2 2" xfId="42347"/>
    <cellStyle name="Header2 3 2 5 3 2 2 5 3" xfId="37196"/>
    <cellStyle name="Header2 3 2 5 3 2 2 6" xfId="23555"/>
    <cellStyle name="Header2 3 2 5 3 2 2 6 2" xfId="21842"/>
    <cellStyle name="Header2 3 2 5 3 2 2 7" xfId="23006"/>
    <cellStyle name="Header2 3 2 5 3 2 2 7 2" xfId="21316"/>
    <cellStyle name="Header2 3 2 5 3 2 2 8" xfId="22433"/>
    <cellStyle name="Header2 3 2 5 3 2 3" xfId="16258"/>
    <cellStyle name="Header2 3 2 5 3 2 3 2" xfId="19412"/>
    <cellStyle name="Header2 3 2 5 3 2 3 2 2" xfId="31229"/>
    <cellStyle name="Header2 3 2 5 3 2 3 2 2 2" xfId="41228"/>
    <cellStyle name="Header2 3 2 5 3 2 3 2 3" xfId="26887"/>
    <cellStyle name="Header2 3 2 5 3 2 3 2 4" xfId="36077"/>
    <cellStyle name="Header2 3 2 5 3 2 3 3" xfId="20018"/>
    <cellStyle name="Header2 3 2 5 3 2 3 3 2" xfId="31835"/>
    <cellStyle name="Header2 3 2 5 3 2 3 3 2 2" xfId="41834"/>
    <cellStyle name="Header2 3 2 5 3 2 3 3 3" xfId="27493"/>
    <cellStyle name="Header2 3 2 5 3 2 3 3 4" xfId="36683"/>
    <cellStyle name="Header2 3 2 5 3 2 3 4" xfId="17777"/>
    <cellStyle name="Header2 3 2 5 3 2 3 4 2" xfId="29594"/>
    <cellStyle name="Header2 3 2 5 3 2 3 4 2 2" xfId="39593"/>
    <cellStyle name="Header2 3 2 5 3 2 3 4 3" xfId="25352"/>
    <cellStyle name="Header2 3 2 5 3 2 3 4 4" xfId="34442"/>
    <cellStyle name="Header2 3 2 5 3 2 3 5" xfId="20827"/>
    <cellStyle name="Header2 3 2 5 3 2 3 5 2" xfId="32644"/>
    <cellStyle name="Header2 3 2 5 3 2 3 5 2 2" xfId="42643"/>
    <cellStyle name="Header2 3 2 5 3 2 3 5 3" xfId="37492"/>
    <cellStyle name="Header2 3 2 5 3 2 3 6" xfId="28075"/>
    <cellStyle name="Header2 3 2 5 3 2 3 6 2" xfId="38074"/>
    <cellStyle name="Header2 3 2 5 3 2 3 7" xfId="22255"/>
    <cellStyle name="Header2 3 2 5 3 2 4" xfId="15968"/>
    <cellStyle name="Header2 3 2 5 3 2 4 2" xfId="27785"/>
    <cellStyle name="Header2 3 2 5 3 2 4 2 2" xfId="37784"/>
    <cellStyle name="Header2 3 2 5 3 2 4 3" xfId="23846"/>
    <cellStyle name="Header2 3 2 5 3 2 4 4" xfId="32936"/>
    <cellStyle name="Header2 3 2 5 3 2 5" xfId="16592"/>
    <cellStyle name="Header2 3 2 5 3 2 5 2" xfId="28409"/>
    <cellStyle name="Header2 3 2 5 3 2 5 2 2" xfId="38408"/>
    <cellStyle name="Header2 3 2 5 3 2 5 3" xfId="24167"/>
    <cellStyle name="Header2 3 2 5 3 2 5 4" xfId="33257"/>
    <cellStyle name="Header2 3 2 5 3 2 6" xfId="16888"/>
    <cellStyle name="Header2 3 2 5 3 2 6 2" xfId="28705"/>
    <cellStyle name="Header2 3 2 5 3 2 6 2 2" xfId="38704"/>
    <cellStyle name="Header2 3 2 5 3 2 6 3" xfId="24463"/>
    <cellStyle name="Header2 3 2 5 3 2 6 4" xfId="33553"/>
    <cellStyle name="Header2 3 2 5 3 2 7" xfId="17192"/>
    <cellStyle name="Header2 3 2 5 3 2 7 2" xfId="29009"/>
    <cellStyle name="Header2 3 2 5 3 2 7 2 2" xfId="39008"/>
    <cellStyle name="Header2 3 2 5 3 2 7 3" xfId="24767"/>
    <cellStyle name="Header2 3 2 5 3 2 7 4" xfId="33857"/>
    <cellStyle name="Header2 3 2 5 3 2 8" xfId="17495"/>
    <cellStyle name="Header2 3 2 5 3 2 8 2" xfId="29312"/>
    <cellStyle name="Header2 3 2 5 3 2 8 2 2" xfId="39311"/>
    <cellStyle name="Header2 3 2 5 3 2 8 3" xfId="25070"/>
    <cellStyle name="Header2 3 2 5 3 2 8 4" xfId="34160"/>
    <cellStyle name="Header2 3 2 5 3 2 9" xfId="18440"/>
    <cellStyle name="Header2 3 2 5 3 2 9 2" xfId="30257"/>
    <cellStyle name="Header2 3 2 5 3 2 9 2 2" xfId="40256"/>
    <cellStyle name="Header2 3 2 5 3 2 9 3" xfId="25915"/>
    <cellStyle name="Header2 3 2 5 3 2 9 4" xfId="35105"/>
    <cellStyle name="Header2 3 2 5 3 3" xfId="7871"/>
    <cellStyle name="Header2 3 2 5 3 3 10" xfId="18735"/>
    <cellStyle name="Header2 3 2 5 3 3 10 2" xfId="30552"/>
    <cellStyle name="Header2 3 2 5 3 3 10 2 2" xfId="40551"/>
    <cellStyle name="Header2 3 2 5 3 3 10 3" xfId="26210"/>
    <cellStyle name="Header2 3 2 5 3 3 10 4" xfId="35400"/>
    <cellStyle name="Header2 3 2 5 3 3 11" xfId="18254"/>
    <cellStyle name="Header2 3 2 5 3 3 11 2" xfId="30071"/>
    <cellStyle name="Header2 3 2 5 3 3 11 2 2" xfId="40070"/>
    <cellStyle name="Header2 3 2 5 3 3 11 3" xfId="34919"/>
    <cellStyle name="Header2 3 2 5 3 3 12" xfId="23231"/>
    <cellStyle name="Header2 3 2 5 3 3 12 2" xfId="21207"/>
    <cellStyle name="Header2 3 2 5 3 3 13" xfId="22625"/>
    <cellStyle name="Header2 3 2 5 3 3 2" xfId="15678"/>
    <cellStyle name="Header2 3 2 5 3 3 2 2" xfId="19115"/>
    <cellStyle name="Header2 3 2 5 3 3 2 2 2" xfId="30932"/>
    <cellStyle name="Header2 3 2 5 3 3 2 2 2 2" xfId="40931"/>
    <cellStyle name="Header2 3 2 5 3 3 2 2 3" xfId="26590"/>
    <cellStyle name="Header2 3 2 5 3 3 2 2 4" xfId="35780"/>
    <cellStyle name="Header2 3 2 5 3 3 2 3" xfId="19721"/>
    <cellStyle name="Header2 3 2 5 3 3 2 3 2" xfId="31538"/>
    <cellStyle name="Header2 3 2 5 3 3 2 3 2 2" xfId="41537"/>
    <cellStyle name="Header2 3 2 5 3 3 2 3 3" xfId="27196"/>
    <cellStyle name="Header2 3 2 5 3 3 2 3 4" xfId="36386"/>
    <cellStyle name="Header2 3 2 5 3 3 2 4" xfId="17982"/>
    <cellStyle name="Header2 3 2 5 3 3 2 4 2" xfId="29799"/>
    <cellStyle name="Header2 3 2 5 3 3 2 4 2 2" xfId="39798"/>
    <cellStyle name="Header2 3 2 5 3 3 2 4 3" xfId="25557"/>
    <cellStyle name="Header2 3 2 5 3 3 2 4 4" xfId="34647"/>
    <cellStyle name="Header2 3 2 5 3 3 2 5" xfId="20530"/>
    <cellStyle name="Header2 3 2 5 3 3 2 5 2" xfId="32347"/>
    <cellStyle name="Header2 3 2 5 3 3 2 5 2 2" xfId="42346"/>
    <cellStyle name="Header2 3 2 5 3 3 2 5 3" xfId="37195"/>
    <cellStyle name="Header2 3 2 5 3 3 2 6" xfId="23556"/>
    <cellStyle name="Header2 3 2 5 3 3 2 6 2" xfId="21841"/>
    <cellStyle name="Header2 3 2 5 3 3 2 7" xfId="23005"/>
    <cellStyle name="Header2 3 2 5 3 3 2 7 2" xfId="22099"/>
    <cellStyle name="Header2 3 2 5 3 3 2 8" xfId="22434"/>
    <cellStyle name="Header2 3 2 5 3 3 3" xfId="16259"/>
    <cellStyle name="Header2 3 2 5 3 3 3 2" xfId="19411"/>
    <cellStyle name="Header2 3 2 5 3 3 3 2 2" xfId="31228"/>
    <cellStyle name="Header2 3 2 5 3 3 3 2 2 2" xfId="41227"/>
    <cellStyle name="Header2 3 2 5 3 3 3 2 3" xfId="26886"/>
    <cellStyle name="Header2 3 2 5 3 3 3 2 4" xfId="36076"/>
    <cellStyle name="Header2 3 2 5 3 3 3 3" xfId="20017"/>
    <cellStyle name="Header2 3 2 5 3 3 3 3 2" xfId="31834"/>
    <cellStyle name="Header2 3 2 5 3 3 3 3 2 2" xfId="41833"/>
    <cellStyle name="Header2 3 2 5 3 3 3 3 3" xfId="27492"/>
    <cellStyle name="Header2 3 2 5 3 3 3 3 4" xfId="36682"/>
    <cellStyle name="Header2 3 2 5 3 3 3 4" xfId="18079"/>
    <cellStyle name="Header2 3 2 5 3 3 3 4 2" xfId="29896"/>
    <cellStyle name="Header2 3 2 5 3 3 3 4 2 2" xfId="39895"/>
    <cellStyle name="Header2 3 2 5 3 3 3 4 3" xfId="25654"/>
    <cellStyle name="Header2 3 2 5 3 3 3 4 4" xfId="34744"/>
    <cellStyle name="Header2 3 2 5 3 3 3 5" xfId="20826"/>
    <cellStyle name="Header2 3 2 5 3 3 3 5 2" xfId="32643"/>
    <cellStyle name="Header2 3 2 5 3 3 3 5 2 2" xfId="42642"/>
    <cellStyle name="Header2 3 2 5 3 3 3 5 3" xfId="37491"/>
    <cellStyle name="Header2 3 2 5 3 3 3 6" xfId="28076"/>
    <cellStyle name="Header2 3 2 5 3 3 3 6 2" xfId="38075"/>
    <cellStyle name="Header2 3 2 5 3 3 3 7" xfId="22256"/>
    <cellStyle name="Header2 3 2 5 3 3 4" xfId="15969"/>
    <cellStyle name="Header2 3 2 5 3 3 4 2" xfId="27786"/>
    <cellStyle name="Header2 3 2 5 3 3 4 2 2" xfId="37785"/>
    <cellStyle name="Header2 3 2 5 3 3 4 3" xfId="23847"/>
    <cellStyle name="Header2 3 2 5 3 3 4 4" xfId="32937"/>
    <cellStyle name="Header2 3 2 5 3 3 5" xfId="16591"/>
    <cellStyle name="Header2 3 2 5 3 3 5 2" xfId="28408"/>
    <cellStyle name="Header2 3 2 5 3 3 5 2 2" xfId="38407"/>
    <cellStyle name="Header2 3 2 5 3 3 5 3" xfId="24166"/>
    <cellStyle name="Header2 3 2 5 3 3 5 4" xfId="33256"/>
    <cellStyle name="Header2 3 2 5 3 3 6" xfId="16887"/>
    <cellStyle name="Header2 3 2 5 3 3 6 2" xfId="28704"/>
    <cellStyle name="Header2 3 2 5 3 3 6 2 2" xfId="38703"/>
    <cellStyle name="Header2 3 2 5 3 3 6 3" xfId="24462"/>
    <cellStyle name="Header2 3 2 5 3 3 6 4" xfId="33552"/>
    <cellStyle name="Header2 3 2 5 3 3 7" xfId="17193"/>
    <cellStyle name="Header2 3 2 5 3 3 7 2" xfId="29010"/>
    <cellStyle name="Header2 3 2 5 3 3 7 2 2" xfId="39009"/>
    <cellStyle name="Header2 3 2 5 3 3 7 3" xfId="24768"/>
    <cellStyle name="Header2 3 2 5 3 3 7 4" xfId="33858"/>
    <cellStyle name="Header2 3 2 5 3 3 8" xfId="17496"/>
    <cellStyle name="Header2 3 2 5 3 3 8 2" xfId="29313"/>
    <cellStyle name="Header2 3 2 5 3 3 8 2 2" xfId="39312"/>
    <cellStyle name="Header2 3 2 5 3 3 8 3" xfId="25071"/>
    <cellStyle name="Header2 3 2 5 3 3 8 4" xfId="34161"/>
    <cellStyle name="Header2 3 2 5 3 3 9" xfId="18439"/>
    <cellStyle name="Header2 3 2 5 3 3 9 2" xfId="30256"/>
    <cellStyle name="Header2 3 2 5 3 3 9 2 2" xfId="40255"/>
    <cellStyle name="Header2 3 2 5 3 3 9 3" xfId="25914"/>
    <cellStyle name="Header2 3 2 5 3 3 9 4" xfId="35104"/>
    <cellStyle name="Header2 3 2 5 3 4" xfId="7872"/>
    <cellStyle name="Header2 3 2 5 3 4 10" xfId="18734"/>
    <cellStyle name="Header2 3 2 5 3 4 10 2" xfId="30551"/>
    <cellStyle name="Header2 3 2 5 3 4 10 2 2" xfId="40550"/>
    <cellStyle name="Header2 3 2 5 3 4 10 3" xfId="26209"/>
    <cellStyle name="Header2 3 2 5 3 4 10 4" xfId="35399"/>
    <cellStyle name="Header2 3 2 5 3 4 11" xfId="20205"/>
    <cellStyle name="Header2 3 2 5 3 4 11 2" xfId="32022"/>
    <cellStyle name="Header2 3 2 5 3 4 11 2 2" xfId="42021"/>
    <cellStyle name="Header2 3 2 5 3 4 11 3" xfId="36870"/>
    <cellStyle name="Header2 3 2 5 3 4 12" xfId="23230"/>
    <cellStyle name="Header2 3 2 5 3 4 12 2" xfId="21208"/>
    <cellStyle name="Header2 3 2 5 3 4 13" xfId="22624"/>
    <cellStyle name="Header2 3 2 5 3 4 2" xfId="15679"/>
    <cellStyle name="Header2 3 2 5 3 4 2 2" xfId="19114"/>
    <cellStyle name="Header2 3 2 5 3 4 2 2 2" xfId="30931"/>
    <cellStyle name="Header2 3 2 5 3 4 2 2 2 2" xfId="40930"/>
    <cellStyle name="Header2 3 2 5 3 4 2 2 3" xfId="26589"/>
    <cellStyle name="Header2 3 2 5 3 4 2 2 4" xfId="35779"/>
    <cellStyle name="Header2 3 2 5 3 4 2 3" xfId="19720"/>
    <cellStyle name="Header2 3 2 5 3 4 2 3 2" xfId="31537"/>
    <cellStyle name="Header2 3 2 5 3 4 2 3 2 2" xfId="41536"/>
    <cellStyle name="Header2 3 2 5 3 4 2 3 3" xfId="27195"/>
    <cellStyle name="Header2 3 2 5 3 4 2 3 4" xfId="36385"/>
    <cellStyle name="Header2 3 2 5 3 4 2 4" xfId="17983"/>
    <cellStyle name="Header2 3 2 5 3 4 2 4 2" xfId="29800"/>
    <cellStyle name="Header2 3 2 5 3 4 2 4 2 2" xfId="39799"/>
    <cellStyle name="Header2 3 2 5 3 4 2 4 3" xfId="25558"/>
    <cellStyle name="Header2 3 2 5 3 4 2 4 4" xfId="34648"/>
    <cellStyle name="Header2 3 2 5 3 4 2 5" xfId="20529"/>
    <cellStyle name="Header2 3 2 5 3 4 2 5 2" xfId="32346"/>
    <cellStyle name="Header2 3 2 5 3 4 2 5 2 2" xfId="42345"/>
    <cellStyle name="Header2 3 2 5 3 4 2 5 3" xfId="37194"/>
    <cellStyle name="Header2 3 2 5 3 4 2 6" xfId="23557"/>
    <cellStyle name="Header2 3 2 5 3 4 2 6 2" xfId="21024"/>
    <cellStyle name="Header2 3 2 5 3 4 2 7" xfId="22842"/>
    <cellStyle name="Header2 3 2 5 3 4 2 7 2" xfId="21390"/>
    <cellStyle name="Header2 3 2 5 3 4 2 8" xfId="21638"/>
    <cellStyle name="Header2 3 2 5 3 4 3" xfId="16260"/>
    <cellStyle name="Header2 3 2 5 3 4 3 2" xfId="19410"/>
    <cellStyle name="Header2 3 2 5 3 4 3 2 2" xfId="31227"/>
    <cellStyle name="Header2 3 2 5 3 4 3 2 2 2" xfId="41226"/>
    <cellStyle name="Header2 3 2 5 3 4 3 2 3" xfId="26885"/>
    <cellStyle name="Header2 3 2 5 3 4 3 2 4" xfId="36075"/>
    <cellStyle name="Header2 3 2 5 3 4 3 3" xfId="20016"/>
    <cellStyle name="Header2 3 2 5 3 4 3 3 2" xfId="31833"/>
    <cellStyle name="Header2 3 2 5 3 4 3 3 2 2" xfId="41832"/>
    <cellStyle name="Header2 3 2 5 3 4 3 3 3" xfId="27491"/>
    <cellStyle name="Header2 3 2 5 3 4 3 3 4" xfId="36681"/>
    <cellStyle name="Header2 3 2 5 3 4 3 4" xfId="18080"/>
    <cellStyle name="Header2 3 2 5 3 4 3 4 2" xfId="29897"/>
    <cellStyle name="Header2 3 2 5 3 4 3 4 2 2" xfId="39896"/>
    <cellStyle name="Header2 3 2 5 3 4 3 4 3" xfId="25655"/>
    <cellStyle name="Header2 3 2 5 3 4 3 4 4" xfId="34745"/>
    <cellStyle name="Header2 3 2 5 3 4 3 5" xfId="20825"/>
    <cellStyle name="Header2 3 2 5 3 4 3 5 2" xfId="32642"/>
    <cellStyle name="Header2 3 2 5 3 4 3 5 2 2" xfId="42641"/>
    <cellStyle name="Header2 3 2 5 3 4 3 5 3" xfId="37490"/>
    <cellStyle name="Header2 3 2 5 3 4 3 6" xfId="28077"/>
    <cellStyle name="Header2 3 2 5 3 4 3 6 2" xfId="38076"/>
    <cellStyle name="Header2 3 2 5 3 4 3 7" xfId="22257"/>
    <cellStyle name="Header2 3 2 5 3 4 4" xfId="15970"/>
    <cellStyle name="Header2 3 2 5 3 4 4 2" xfId="27787"/>
    <cellStyle name="Header2 3 2 5 3 4 4 2 2" xfId="37786"/>
    <cellStyle name="Header2 3 2 5 3 4 4 3" xfId="23848"/>
    <cellStyle name="Header2 3 2 5 3 4 4 4" xfId="32938"/>
    <cellStyle name="Header2 3 2 5 3 4 5" xfId="16590"/>
    <cellStyle name="Header2 3 2 5 3 4 5 2" xfId="28407"/>
    <cellStyle name="Header2 3 2 5 3 4 5 2 2" xfId="38406"/>
    <cellStyle name="Header2 3 2 5 3 4 5 3" xfId="24165"/>
    <cellStyle name="Header2 3 2 5 3 4 5 4" xfId="33255"/>
    <cellStyle name="Header2 3 2 5 3 4 6" xfId="16886"/>
    <cellStyle name="Header2 3 2 5 3 4 6 2" xfId="28703"/>
    <cellStyle name="Header2 3 2 5 3 4 6 2 2" xfId="38702"/>
    <cellStyle name="Header2 3 2 5 3 4 6 3" xfId="24461"/>
    <cellStyle name="Header2 3 2 5 3 4 6 4" xfId="33551"/>
    <cellStyle name="Header2 3 2 5 3 4 7" xfId="17194"/>
    <cellStyle name="Header2 3 2 5 3 4 7 2" xfId="29011"/>
    <cellStyle name="Header2 3 2 5 3 4 7 2 2" xfId="39010"/>
    <cellStyle name="Header2 3 2 5 3 4 7 3" xfId="24769"/>
    <cellStyle name="Header2 3 2 5 3 4 7 4" xfId="33859"/>
    <cellStyle name="Header2 3 2 5 3 4 8" xfId="17497"/>
    <cellStyle name="Header2 3 2 5 3 4 8 2" xfId="29314"/>
    <cellStyle name="Header2 3 2 5 3 4 8 2 2" xfId="39313"/>
    <cellStyle name="Header2 3 2 5 3 4 8 3" xfId="25072"/>
    <cellStyle name="Header2 3 2 5 3 4 8 4" xfId="34162"/>
    <cellStyle name="Header2 3 2 5 3 4 9" xfId="18438"/>
    <cellStyle name="Header2 3 2 5 3 4 9 2" xfId="30255"/>
    <cellStyle name="Header2 3 2 5 3 4 9 2 2" xfId="40254"/>
    <cellStyle name="Header2 3 2 5 3 4 9 3" xfId="25913"/>
    <cellStyle name="Header2 3 2 5 3 4 9 4" xfId="35103"/>
    <cellStyle name="Header2 3 2 5 3 5" xfId="15676"/>
    <cellStyle name="Header2 3 2 5 3 5 2" xfId="19117"/>
    <cellStyle name="Header2 3 2 5 3 5 2 2" xfId="30934"/>
    <cellStyle name="Header2 3 2 5 3 5 2 2 2" xfId="40933"/>
    <cellStyle name="Header2 3 2 5 3 5 2 3" xfId="26592"/>
    <cellStyle name="Header2 3 2 5 3 5 2 4" xfId="35782"/>
    <cellStyle name="Header2 3 2 5 3 5 3" xfId="19723"/>
    <cellStyle name="Header2 3 2 5 3 5 3 2" xfId="31540"/>
    <cellStyle name="Header2 3 2 5 3 5 3 2 2" xfId="41539"/>
    <cellStyle name="Header2 3 2 5 3 5 3 3" xfId="27198"/>
    <cellStyle name="Header2 3 2 5 3 5 3 4" xfId="36388"/>
    <cellStyle name="Header2 3 2 5 3 5 4" xfId="18154"/>
    <cellStyle name="Header2 3 2 5 3 5 4 2" xfId="29971"/>
    <cellStyle name="Header2 3 2 5 3 5 4 2 2" xfId="39970"/>
    <cellStyle name="Header2 3 2 5 3 5 4 3" xfId="25729"/>
    <cellStyle name="Header2 3 2 5 3 5 4 4" xfId="34819"/>
    <cellStyle name="Header2 3 2 5 3 5 5" xfId="20532"/>
    <cellStyle name="Header2 3 2 5 3 5 5 2" xfId="32349"/>
    <cellStyle name="Header2 3 2 5 3 5 5 2 2" xfId="42348"/>
    <cellStyle name="Header2 3 2 5 3 5 5 3" xfId="37197"/>
    <cellStyle name="Header2 3 2 5 3 5 6" xfId="23554"/>
    <cellStyle name="Header2 3 2 5 3 5 6 2" xfId="21843"/>
    <cellStyle name="Header2 3 2 5 3 5 7" xfId="23007"/>
    <cellStyle name="Header2 3 2 5 3 5 7 2" xfId="22098"/>
    <cellStyle name="Header2 3 2 5 3 5 8" xfId="22432"/>
    <cellStyle name="Header2 3 2 5 3 6" xfId="16257"/>
    <cellStyle name="Header2 3 2 5 3 6 2" xfId="19413"/>
    <cellStyle name="Header2 3 2 5 3 6 2 2" xfId="31230"/>
    <cellStyle name="Header2 3 2 5 3 6 2 2 2" xfId="41229"/>
    <cellStyle name="Header2 3 2 5 3 6 2 3" xfId="26888"/>
    <cellStyle name="Header2 3 2 5 3 6 2 4" xfId="36078"/>
    <cellStyle name="Header2 3 2 5 3 6 3" xfId="20019"/>
    <cellStyle name="Header2 3 2 5 3 6 3 2" xfId="31836"/>
    <cellStyle name="Header2 3 2 5 3 6 3 2 2" xfId="41835"/>
    <cellStyle name="Header2 3 2 5 3 6 3 3" xfId="27494"/>
    <cellStyle name="Header2 3 2 5 3 6 3 4" xfId="36684"/>
    <cellStyle name="Header2 3 2 5 3 6 4" xfId="18078"/>
    <cellStyle name="Header2 3 2 5 3 6 4 2" xfId="29895"/>
    <cellStyle name="Header2 3 2 5 3 6 4 2 2" xfId="39894"/>
    <cellStyle name="Header2 3 2 5 3 6 4 3" xfId="25653"/>
    <cellStyle name="Header2 3 2 5 3 6 4 4" xfId="34743"/>
    <cellStyle name="Header2 3 2 5 3 6 5" xfId="20828"/>
    <cellStyle name="Header2 3 2 5 3 6 5 2" xfId="32645"/>
    <cellStyle name="Header2 3 2 5 3 6 5 2 2" xfId="42644"/>
    <cellStyle name="Header2 3 2 5 3 6 5 3" xfId="37493"/>
    <cellStyle name="Header2 3 2 5 3 6 6" xfId="28074"/>
    <cellStyle name="Header2 3 2 5 3 6 6 2" xfId="38073"/>
    <cellStyle name="Header2 3 2 5 3 6 7" xfId="21520"/>
    <cellStyle name="Header2 3 2 5 3 7" xfId="15967"/>
    <cellStyle name="Header2 3 2 5 3 7 2" xfId="27784"/>
    <cellStyle name="Header2 3 2 5 3 7 2 2" xfId="37783"/>
    <cellStyle name="Header2 3 2 5 3 7 3" xfId="23845"/>
    <cellStyle name="Header2 3 2 5 3 7 4" xfId="32935"/>
    <cellStyle name="Header2 3 2 5 3 8" xfId="16593"/>
    <cellStyle name="Header2 3 2 5 3 8 2" xfId="28410"/>
    <cellStyle name="Header2 3 2 5 3 8 2 2" xfId="38409"/>
    <cellStyle name="Header2 3 2 5 3 8 3" xfId="24168"/>
    <cellStyle name="Header2 3 2 5 3 8 4" xfId="33258"/>
    <cellStyle name="Header2 3 2 5 3 9" xfId="16889"/>
    <cellStyle name="Header2 3 2 5 3 9 2" xfId="28706"/>
    <cellStyle name="Header2 3 2 5 3 9 2 2" xfId="38705"/>
    <cellStyle name="Header2 3 2 5 3 9 3" xfId="24464"/>
    <cellStyle name="Header2 3 2 5 3 9 4" xfId="33554"/>
    <cellStyle name="Header2 3 2 5 4" xfId="7873"/>
    <cellStyle name="Header2 3 2 5 4 10" xfId="17851"/>
    <cellStyle name="Header2 3 2 5 4 10 2" xfId="29668"/>
    <cellStyle name="Header2 3 2 5 4 10 2 2" xfId="39667"/>
    <cellStyle name="Header2 3 2 5 4 10 3" xfId="25426"/>
    <cellStyle name="Header2 3 2 5 4 10 4" xfId="34516"/>
    <cellStyle name="Header2 3 2 5 4 11" xfId="20305"/>
    <cellStyle name="Header2 3 2 5 4 11 2" xfId="32122"/>
    <cellStyle name="Header2 3 2 5 4 11 2 2" xfId="42121"/>
    <cellStyle name="Header2 3 2 5 4 11 3" xfId="36970"/>
    <cellStyle name="Header2 3 2 5 4 12" xfId="23229"/>
    <cellStyle name="Header2 3 2 5 4 12 2" xfId="21209"/>
    <cellStyle name="Header2 3 2 5 4 13" xfId="22623"/>
    <cellStyle name="Header2 3 2 5 4 2" xfId="15680"/>
    <cellStyle name="Header2 3 2 5 4 2 2" xfId="19113"/>
    <cellStyle name="Header2 3 2 5 4 2 2 2" xfId="30930"/>
    <cellStyle name="Header2 3 2 5 4 2 2 2 2" xfId="40929"/>
    <cellStyle name="Header2 3 2 5 4 2 2 3" xfId="26588"/>
    <cellStyle name="Header2 3 2 5 4 2 2 4" xfId="35778"/>
    <cellStyle name="Header2 3 2 5 4 2 3" xfId="19719"/>
    <cellStyle name="Header2 3 2 5 4 2 3 2" xfId="31536"/>
    <cellStyle name="Header2 3 2 5 4 2 3 2 2" xfId="41535"/>
    <cellStyle name="Header2 3 2 5 4 2 3 3" xfId="27194"/>
    <cellStyle name="Header2 3 2 5 4 2 3 4" xfId="36384"/>
    <cellStyle name="Header2 3 2 5 4 2 4" xfId="18155"/>
    <cellStyle name="Header2 3 2 5 4 2 4 2" xfId="29972"/>
    <cellStyle name="Header2 3 2 5 4 2 4 2 2" xfId="39971"/>
    <cellStyle name="Header2 3 2 5 4 2 4 3" xfId="25730"/>
    <cellStyle name="Header2 3 2 5 4 2 4 4" xfId="34820"/>
    <cellStyle name="Header2 3 2 5 4 2 5" xfId="20528"/>
    <cellStyle name="Header2 3 2 5 4 2 5 2" xfId="32345"/>
    <cellStyle name="Header2 3 2 5 4 2 5 2 2" xfId="42344"/>
    <cellStyle name="Header2 3 2 5 4 2 5 3" xfId="37193"/>
    <cellStyle name="Header2 3 2 5 4 2 6" xfId="23558"/>
    <cellStyle name="Header2 3 2 5 4 2 6 2" xfId="21840"/>
    <cellStyle name="Header2 3 2 5 4 2 7" xfId="23004"/>
    <cellStyle name="Header2 3 2 5 4 2 7 2" xfId="22100"/>
    <cellStyle name="Header2 3 2 5 4 2 8" xfId="21639"/>
    <cellStyle name="Header2 3 2 5 4 3" xfId="16261"/>
    <cellStyle name="Header2 3 2 5 4 3 2" xfId="18950"/>
    <cellStyle name="Header2 3 2 5 4 3 2 2" xfId="30767"/>
    <cellStyle name="Header2 3 2 5 4 3 2 2 2" xfId="40766"/>
    <cellStyle name="Header2 3 2 5 4 3 2 3" xfId="26425"/>
    <cellStyle name="Header2 3 2 5 4 3 2 4" xfId="35615"/>
    <cellStyle name="Header2 3 2 5 4 3 3" xfId="19556"/>
    <cellStyle name="Header2 3 2 5 4 3 3 2" xfId="31373"/>
    <cellStyle name="Header2 3 2 5 4 3 3 2 2" xfId="41372"/>
    <cellStyle name="Header2 3 2 5 4 3 3 3" xfId="27031"/>
    <cellStyle name="Header2 3 2 5 4 3 3 4" xfId="36221"/>
    <cellStyle name="Header2 3 2 5 4 3 4" xfId="18030"/>
    <cellStyle name="Header2 3 2 5 4 3 4 2" xfId="29847"/>
    <cellStyle name="Header2 3 2 5 4 3 4 2 2" xfId="39846"/>
    <cellStyle name="Header2 3 2 5 4 3 4 3" xfId="25605"/>
    <cellStyle name="Header2 3 2 5 4 3 4 4" xfId="34695"/>
    <cellStyle name="Header2 3 2 5 4 3 5" xfId="20365"/>
    <cellStyle name="Header2 3 2 5 4 3 5 2" xfId="32182"/>
    <cellStyle name="Header2 3 2 5 4 3 5 2 2" xfId="42181"/>
    <cellStyle name="Header2 3 2 5 4 3 5 3" xfId="37030"/>
    <cellStyle name="Header2 3 2 5 4 3 6" xfId="28078"/>
    <cellStyle name="Header2 3 2 5 4 3 6 2" xfId="38077"/>
    <cellStyle name="Header2 3 2 5 4 3 7" xfId="21753"/>
    <cellStyle name="Header2 3 2 5 4 4" xfId="16423"/>
    <cellStyle name="Header2 3 2 5 4 4 2" xfId="28240"/>
    <cellStyle name="Header2 3 2 5 4 4 2 2" xfId="38239"/>
    <cellStyle name="Header2 3 2 5 4 4 3" xfId="23998"/>
    <cellStyle name="Header2 3 2 5 4 4 4" xfId="33088"/>
    <cellStyle name="Header2 3 2 5 4 5" xfId="16589"/>
    <cellStyle name="Header2 3 2 5 4 5 2" xfId="28406"/>
    <cellStyle name="Header2 3 2 5 4 5 2 2" xfId="38405"/>
    <cellStyle name="Header2 3 2 5 4 5 3" xfId="24164"/>
    <cellStyle name="Header2 3 2 5 4 5 4" xfId="33254"/>
    <cellStyle name="Header2 3 2 5 4 6" xfId="17010"/>
    <cellStyle name="Header2 3 2 5 4 6 2" xfId="28827"/>
    <cellStyle name="Header2 3 2 5 4 6 2 2" xfId="38826"/>
    <cellStyle name="Header2 3 2 5 4 6 3" xfId="24585"/>
    <cellStyle name="Header2 3 2 5 4 6 4" xfId="33675"/>
    <cellStyle name="Header2 3 2 5 4 7" xfId="17195"/>
    <cellStyle name="Header2 3 2 5 4 7 2" xfId="29012"/>
    <cellStyle name="Header2 3 2 5 4 7 2 2" xfId="39011"/>
    <cellStyle name="Header2 3 2 5 4 7 3" xfId="24770"/>
    <cellStyle name="Header2 3 2 5 4 7 4" xfId="33860"/>
    <cellStyle name="Header2 3 2 5 4 8" xfId="17498"/>
    <cellStyle name="Header2 3 2 5 4 8 2" xfId="29315"/>
    <cellStyle name="Header2 3 2 5 4 8 2 2" xfId="39314"/>
    <cellStyle name="Header2 3 2 5 4 8 3" xfId="25073"/>
    <cellStyle name="Header2 3 2 5 4 8 4" xfId="34163"/>
    <cellStyle name="Header2 3 2 5 4 9" xfId="18437"/>
    <cellStyle name="Header2 3 2 5 4 9 2" xfId="30254"/>
    <cellStyle name="Header2 3 2 5 4 9 2 2" xfId="40253"/>
    <cellStyle name="Header2 3 2 5 4 9 3" xfId="25912"/>
    <cellStyle name="Header2 3 2 5 4 9 4" xfId="35102"/>
    <cellStyle name="Header2 3 2 5 5" xfId="7874"/>
    <cellStyle name="Header2 3 2 5 5 10" xfId="18733"/>
    <cellStyle name="Header2 3 2 5 5 10 2" xfId="30550"/>
    <cellStyle name="Header2 3 2 5 5 10 2 2" xfId="40549"/>
    <cellStyle name="Header2 3 2 5 5 10 3" xfId="26208"/>
    <cellStyle name="Header2 3 2 5 5 10 4" xfId="35398"/>
    <cellStyle name="Header2 3 2 5 5 11" xfId="18255"/>
    <cellStyle name="Header2 3 2 5 5 11 2" xfId="30072"/>
    <cellStyle name="Header2 3 2 5 5 11 2 2" xfId="40071"/>
    <cellStyle name="Header2 3 2 5 5 11 3" xfId="34920"/>
    <cellStyle name="Header2 3 2 5 5 12" xfId="23228"/>
    <cellStyle name="Header2 3 2 5 5 12 2" xfId="21984"/>
    <cellStyle name="Header2 3 2 5 5 13" xfId="22622"/>
    <cellStyle name="Header2 3 2 5 5 2" xfId="15681"/>
    <cellStyle name="Header2 3 2 5 5 2 2" xfId="19112"/>
    <cellStyle name="Header2 3 2 5 5 2 2 2" xfId="30929"/>
    <cellStyle name="Header2 3 2 5 5 2 2 2 2" xfId="40928"/>
    <cellStyle name="Header2 3 2 5 5 2 2 3" xfId="26587"/>
    <cellStyle name="Header2 3 2 5 5 2 2 4" xfId="35777"/>
    <cellStyle name="Header2 3 2 5 5 2 3" xfId="19718"/>
    <cellStyle name="Header2 3 2 5 5 2 3 2" xfId="31535"/>
    <cellStyle name="Header2 3 2 5 5 2 3 2 2" xfId="41534"/>
    <cellStyle name="Header2 3 2 5 5 2 3 3" xfId="27193"/>
    <cellStyle name="Header2 3 2 5 5 2 3 4" xfId="36383"/>
    <cellStyle name="Header2 3 2 5 5 2 4" xfId="18911"/>
    <cellStyle name="Header2 3 2 5 5 2 4 2" xfId="30728"/>
    <cellStyle name="Header2 3 2 5 5 2 4 2 2" xfId="40727"/>
    <cellStyle name="Header2 3 2 5 5 2 4 3" xfId="26386"/>
    <cellStyle name="Header2 3 2 5 5 2 4 4" xfId="35576"/>
    <cellStyle name="Header2 3 2 5 5 2 5" xfId="20527"/>
    <cellStyle name="Header2 3 2 5 5 2 5 2" xfId="32344"/>
    <cellStyle name="Header2 3 2 5 5 2 5 2 2" xfId="42343"/>
    <cellStyle name="Header2 3 2 5 5 2 5 3" xfId="37192"/>
    <cellStyle name="Header2 3 2 5 5 2 6" xfId="23559"/>
    <cellStyle name="Header2 3 2 5 5 2 6 2" xfId="21839"/>
    <cellStyle name="Header2 3 2 5 5 2 7" xfId="23003"/>
    <cellStyle name="Header2 3 2 5 5 2 7 2" xfId="22101"/>
    <cellStyle name="Header2 3 2 5 5 2 8" xfId="21640"/>
    <cellStyle name="Header2 3 2 5 5 3" xfId="16262"/>
    <cellStyle name="Header2 3 2 5 5 3 2" xfId="19409"/>
    <cellStyle name="Header2 3 2 5 5 3 2 2" xfId="31226"/>
    <cellStyle name="Header2 3 2 5 5 3 2 2 2" xfId="41225"/>
    <cellStyle name="Header2 3 2 5 5 3 2 3" xfId="26884"/>
    <cellStyle name="Header2 3 2 5 5 3 2 4" xfId="36074"/>
    <cellStyle name="Header2 3 2 5 5 3 3" xfId="20015"/>
    <cellStyle name="Header2 3 2 5 5 3 3 2" xfId="31832"/>
    <cellStyle name="Header2 3 2 5 5 3 3 2 2" xfId="41831"/>
    <cellStyle name="Header2 3 2 5 5 3 3 3" xfId="27490"/>
    <cellStyle name="Header2 3 2 5 5 3 3 4" xfId="36680"/>
    <cellStyle name="Header2 3 2 5 5 3 4" xfId="17910"/>
    <cellStyle name="Header2 3 2 5 5 3 4 2" xfId="29727"/>
    <cellStyle name="Header2 3 2 5 5 3 4 2 2" xfId="39726"/>
    <cellStyle name="Header2 3 2 5 5 3 4 3" xfId="25485"/>
    <cellStyle name="Header2 3 2 5 5 3 4 4" xfId="34575"/>
    <cellStyle name="Header2 3 2 5 5 3 5" xfId="20824"/>
    <cellStyle name="Header2 3 2 5 5 3 5 2" xfId="32641"/>
    <cellStyle name="Header2 3 2 5 5 3 5 2 2" xfId="42640"/>
    <cellStyle name="Header2 3 2 5 5 3 5 3" xfId="37489"/>
    <cellStyle name="Header2 3 2 5 5 3 6" xfId="28079"/>
    <cellStyle name="Header2 3 2 5 5 3 6 2" xfId="38078"/>
    <cellStyle name="Header2 3 2 5 5 3 7" xfId="22258"/>
    <cellStyle name="Header2 3 2 5 5 4" xfId="15971"/>
    <cellStyle name="Header2 3 2 5 5 4 2" xfId="27788"/>
    <cellStyle name="Header2 3 2 5 5 4 2 2" xfId="37787"/>
    <cellStyle name="Header2 3 2 5 5 4 3" xfId="23849"/>
    <cellStyle name="Header2 3 2 5 5 4 4" xfId="32939"/>
    <cellStyle name="Header2 3 2 5 5 5" xfId="16588"/>
    <cellStyle name="Header2 3 2 5 5 5 2" xfId="28405"/>
    <cellStyle name="Header2 3 2 5 5 5 2 2" xfId="38404"/>
    <cellStyle name="Header2 3 2 5 5 5 3" xfId="24163"/>
    <cellStyle name="Header2 3 2 5 5 5 4" xfId="33253"/>
    <cellStyle name="Header2 3 2 5 5 6" xfId="16885"/>
    <cellStyle name="Header2 3 2 5 5 6 2" xfId="28702"/>
    <cellStyle name="Header2 3 2 5 5 6 2 2" xfId="38701"/>
    <cellStyle name="Header2 3 2 5 5 6 3" xfId="24460"/>
    <cellStyle name="Header2 3 2 5 5 6 4" xfId="33550"/>
    <cellStyle name="Header2 3 2 5 5 7" xfId="17196"/>
    <cellStyle name="Header2 3 2 5 5 7 2" xfId="29013"/>
    <cellStyle name="Header2 3 2 5 5 7 2 2" xfId="39012"/>
    <cellStyle name="Header2 3 2 5 5 7 3" xfId="24771"/>
    <cellStyle name="Header2 3 2 5 5 7 4" xfId="33861"/>
    <cellStyle name="Header2 3 2 5 5 8" xfId="17499"/>
    <cellStyle name="Header2 3 2 5 5 8 2" xfId="29316"/>
    <cellStyle name="Header2 3 2 5 5 8 2 2" xfId="39315"/>
    <cellStyle name="Header2 3 2 5 5 8 3" xfId="25074"/>
    <cellStyle name="Header2 3 2 5 5 8 4" xfId="34164"/>
    <cellStyle name="Header2 3 2 5 5 9" xfId="18436"/>
    <cellStyle name="Header2 3 2 5 5 9 2" xfId="30253"/>
    <cellStyle name="Header2 3 2 5 5 9 2 2" xfId="40252"/>
    <cellStyle name="Header2 3 2 5 5 9 3" xfId="25911"/>
    <cellStyle name="Header2 3 2 5 5 9 4" xfId="35101"/>
    <cellStyle name="Header2 3 2 5 6" xfId="7875"/>
    <cellStyle name="Header2 3 2 5 6 10" xfId="18732"/>
    <cellStyle name="Header2 3 2 5 6 10 2" xfId="30549"/>
    <cellStyle name="Header2 3 2 5 6 10 2 2" xfId="40548"/>
    <cellStyle name="Header2 3 2 5 6 10 3" xfId="26207"/>
    <cellStyle name="Header2 3 2 5 6 10 4" xfId="35397"/>
    <cellStyle name="Header2 3 2 5 6 11" xfId="20204"/>
    <cellStyle name="Header2 3 2 5 6 11 2" xfId="32021"/>
    <cellStyle name="Header2 3 2 5 6 11 2 2" xfId="42020"/>
    <cellStyle name="Header2 3 2 5 6 11 3" xfId="36869"/>
    <cellStyle name="Header2 3 2 5 6 12" xfId="23227"/>
    <cellStyle name="Header2 3 2 5 6 12 2" xfId="21210"/>
    <cellStyle name="Header2 3 2 5 6 13" xfId="22621"/>
    <cellStyle name="Header2 3 2 5 6 2" xfId="15682"/>
    <cellStyle name="Header2 3 2 5 6 2 2" xfId="19111"/>
    <cellStyle name="Header2 3 2 5 6 2 2 2" xfId="30928"/>
    <cellStyle name="Header2 3 2 5 6 2 2 2 2" xfId="40927"/>
    <cellStyle name="Header2 3 2 5 6 2 2 3" xfId="26586"/>
    <cellStyle name="Header2 3 2 5 6 2 2 4" xfId="35776"/>
    <cellStyle name="Header2 3 2 5 6 2 3" xfId="19717"/>
    <cellStyle name="Header2 3 2 5 6 2 3 2" xfId="31534"/>
    <cellStyle name="Header2 3 2 5 6 2 3 2 2" xfId="41533"/>
    <cellStyle name="Header2 3 2 5 6 2 3 3" xfId="27192"/>
    <cellStyle name="Header2 3 2 5 6 2 3 4" xfId="36382"/>
    <cellStyle name="Header2 3 2 5 6 2 4" xfId="17984"/>
    <cellStyle name="Header2 3 2 5 6 2 4 2" xfId="29801"/>
    <cellStyle name="Header2 3 2 5 6 2 4 2 2" xfId="39800"/>
    <cellStyle name="Header2 3 2 5 6 2 4 3" xfId="25559"/>
    <cellStyle name="Header2 3 2 5 6 2 4 4" xfId="34649"/>
    <cellStyle name="Header2 3 2 5 6 2 5" xfId="20526"/>
    <cellStyle name="Header2 3 2 5 6 2 5 2" xfId="32343"/>
    <cellStyle name="Header2 3 2 5 6 2 5 2 2" xfId="42342"/>
    <cellStyle name="Header2 3 2 5 6 2 5 3" xfId="37191"/>
    <cellStyle name="Header2 3 2 5 6 2 6" xfId="23560"/>
    <cellStyle name="Header2 3 2 5 6 2 6 2" xfId="21838"/>
    <cellStyle name="Header2 3 2 5 6 2 7" xfId="23002"/>
    <cellStyle name="Header2 3 2 5 6 2 7 2" xfId="22102"/>
    <cellStyle name="Header2 3 2 5 6 2 8" xfId="22435"/>
    <cellStyle name="Header2 3 2 5 6 3" xfId="16263"/>
    <cellStyle name="Header2 3 2 5 6 3 2" xfId="19408"/>
    <cellStyle name="Header2 3 2 5 6 3 2 2" xfId="31225"/>
    <cellStyle name="Header2 3 2 5 6 3 2 2 2" xfId="41224"/>
    <cellStyle name="Header2 3 2 5 6 3 2 3" xfId="26883"/>
    <cellStyle name="Header2 3 2 5 6 3 2 4" xfId="36073"/>
    <cellStyle name="Header2 3 2 5 6 3 3" xfId="20014"/>
    <cellStyle name="Header2 3 2 5 6 3 3 2" xfId="31831"/>
    <cellStyle name="Header2 3 2 5 6 3 3 2 2" xfId="41830"/>
    <cellStyle name="Header2 3 2 5 6 3 3 3" xfId="27489"/>
    <cellStyle name="Header2 3 2 5 6 3 3 4" xfId="36679"/>
    <cellStyle name="Header2 3 2 5 6 3 4" xfId="17911"/>
    <cellStyle name="Header2 3 2 5 6 3 4 2" xfId="29728"/>
    <cellStyle name="Header2 3 2 5 6 3 4 2 2" xfId="39727"/>
    <cellStyle name="Header2 3 2 5 6 3 4 3" xfId="25486"/>
    <cellStyle name="Header2 3 2 5 6 3 4 4" xfId="34576"/>
    <cellStyle name="Header2 3 2 5 6 3 5" xfId="20823"/>
    <cellStyle name="Header2 3 2 5 6 3 5 2" xfId="32640"/>
    <cellStyle name="Header2 3 2 5 6 3 5 2 2" xfId="42639"/>
    <cellStyle name="Header2 3 2 5 6 3 5 3" xfId="37488"/>
    <cellStyle name="Header2 3 2 5 6 3 6" xfId="28080"/>
    <cellStyle name="Header2 3 2 5 6 3 6 2" xfId="38079"/>
    <cellStyle name="Header2 3 2 5 6 3 7" xfId="22259"/>
    <cellStyle name="Header2 3 2 5 6 4" xfId="15972"/>
    <cellStyle name="Header2 3 2 5 6 4 2" xfId="27789"/>
    <cellStyle name="Header2 3 2 5 6 4 2 2" xfId="37788"/>
    <cellStyle name="Header2 3 2 5 6 4 3" xfId="23850"/>
    <cellStyle name="Header2 3 2 5 6 4 4" xfId="32940"/>
    <cellStyle name="Header2 3 2 5 6 5" xfId="16587"/>
    <cellStyle name="Header2 3 2 5 6 5 2" xfId="28404"/>
    <cellStyle name="Header2 3 2 5 6 5 2 2" xfId="38403"/>
    <cellStyle name="Header2 3 2 5 6 5 3" xfId="24162"/>
    <cellStyle name="Header2 3 2 5 6 5 4" xfId="33252"/>
    <cellStyle name="Header2 3 2 5 6 6" xfId="16884"/>
    <cellStyle name="Header2 3 2 5 6 6 2" xfId="28701"/>
    <cellStyle name="Header2 3 2 5 6 6 2 2" xfId="38700"/>
    <cellStyle name="Header2 3 2 5 6 6 3" xfId="24459"/>
    <cellStyle name="Header2 3 2 5 6 6 4" xfId="33549"/>
    <cellStyle name="Header2 3 2 5 6 7" xfId="17197"/>
    <cellStyle name="Header2 3 2 5 6 7 2" xfId="29014"/>
    <cellStyle name="Header2 3 2 5 6 7 2 2" xfId="39013"/>
    <cellStyle name="Header2 3 2 5 6 7 3" xfId="24772"/>
    <cellStyle name="Header2 3 2 5 6 7 4" xfId="33862"/>
    <cellStyle name="Header2 3 2 5 6 8" xfId="17500"/>
    <cellStyle name="Header2 3 2 5 6 8 2" xfId="29317"/>
    <cellStyle name="Header2 3 2 5 6 8 2 2" xfId="39316"/>
    <cellStyle name="Header2 3 2 5 6 8 3" xfId="25075"/>
    <cellStyle name="Header2 3 2 5 6 8 4" xfId="34165"/>
    <cellStyle name="Header2 3 2 5 6 9" xfId="18435"/>
    <cellStyle name="Header2 3 2 5 6 9 2" xfId="30252"/>
    <cellStyle name="Header2 3 2 5 6 9 2 2" xfId="40251"/>
    <cellStyle name="Header2 3 2 5 6 9 3" xfId="25910"/>
    <cellStyle name="Header2 3 2 5 6 9 4" xfId="35100"/>
    <cellStyle name="Header2 3 2 5 7" xfId="15671"/>
    <cellStyle name="Header2 3 2 5 7 2" xfId="19122"/>
    <cellStyle name="Header2 3 2 5 7 2 2" xfId="30939"/>
    <cellStyle name="Header2 3 2 5 7 2 2 2" xfId="40938"/>
    <cellStyle name="Header2 3 2 5 7 2 3" xfId="26597"/>
    <cellStyle name="Header2 3 2 5 7 2 4" xfId="35787"/>
    <cellStyle name="Header2 3 2 5 7 3" xfId="19728"/>
    <cellStyle name="Header2 3 2 5 7 3 2" xfId="31545"/>
    <cellStyle name="Header2 3 2 5 7 3 2 2" xfId="41544"/>
    <cellStyle name="Header2 3 2 5 7 3 3" xfId="27203"/>
    <cellStyle name="Header2 3 2 5 7 3 4" xfId="36393"/>
    <cellStyle name="Header2 3 2 5 7 4" xfId="17977"/>
    <cellStyle name="Header2 3 2 5 7 4 2" xfId="29794"/>
    <cellStyle name="Header2 3 2 5 7 4 2 2" xfId="39793"/>
    <cellStyle name="Header2 3 2 5 7 4 3" xfId="25552"/>
    <cellStyle name="Header2 3 2 5 7 4 4" xfId="34642"/>
    <cellStyle name="Header2 3 2 5 7 5" xfId="20537"/>
    <cellStyle name="Header2 3 2 5 7 5 2" xfId="32354"/>
    <cellStyle name="Header2 3 2 5 7 5 2 2" xfId="42353"/>
    <cellStyle name="Header2 3 2 5 7 5 3" xfId="37202"/>
    <cellStyle name="Header2 3 2 5 7 6" xfId="23549"/>
    <cellStyle name="Header2 3 2 5 7 6 2" xfId="21846"/>
    <cellStyle name="Header2 3 2 5 7 7" xfId="23010"/>
    <cellStyle name="Header2 3 2 5 7 7 2" xfId="21314"/>
    <cellStyle name="Header2 3 2 5 7 8" xfId="22427"/>
    <cellStyle name="Header2 3 2 5 8" xfId="16252"/>
    <cellStyle name="Header2 3 2 5 8 2" xfId="19418"/>
    <cellStyle name="Header2 3 2 5 8 2 2" xfId="31235"/>
    <cellStyle name="Header2 3 2 5 8 2 2 2" xfId="41234"/>
    <cellStyle name="Header2 3 2 5 8 2 3" xfId="26893"/>
    <cellStyle name="Header2 3 2 5 8 2 4" xfId="36083"/>
    <cellStyle name="Header2 3 2 5 8 3" xfId="20024"/>
    <cellStyle name="Header2 3 2 5 8 3 2" xfId="31841"/>
    <cellStyle name="Header2 3 2 5 8 3 2 2" xfId="41840"/>
    <cellStyle name="Header2 3 2 5 8 3 3" xfId="27499"/>
    <cellStyle name="Header2 3 2 5 8 3 4" xfId="36689"/>
    <cellStyle name="Header2 3 2 5 8 4" xfId="17774"/>
    <cellStyle name="Header2 3 2 5 8 4 2" xfId="29591"/>
    <cellStyle name="Header2 3 2 5 8 4 2 2" xfId="39590"/>
    <cellStyle name="Header2 3 2 5 8 4 3" xfId="25349"/>
    <cellStyle name="Header2 3 2 5 8 4 4" xfId="34439"/>
    <cellStyle name="Header2 3 2 5 8 5" xfId="20833"/>
    <cellStyle name="Header2 3 2 5 8 5 2" xfId="32650"/>
    <cellStyle name="Header2 3 2 5 8 5 2 2" xfId="42649"/>
    <cellStyle name="Header2 3 2 5 8 5 3" xfId="37498"/>
    <cellStyle name="Header2 3 2 5 8 6" xfId="28069"/>
    <cellStyle name="Header2 3 2 5 8 6 2" xfId="38068"/>
    <cellStyle name="Header2 3 2 5 8 7" xfId="22251"/>
    <cellStyle name="Header2 3 2 5 9" xfId="15963"/>
    <cellStyle name="Header2 3 2 5 9 2" xfId="27780"/>
    <cellStyle name="Header2 3 2 5 9 2 2" xfId="37779"/>
    <cellStyle name="Header2 3 2 5 9 3" xfId="23841"/>
    <cellStyle name="Header2 3 2 5 9 4" xfId="32931"/>
    <cellStyle name="Header2 3 2 6" xfId="7876"/>
    <cellStyle name="Header2 3 2 6 10" xfId="17198"/>
    <cellStyle name="Header2 3 2 6 10 2" xfId="29015"/>
    <cellStyle name="Header2 3 2 6 10 2 2" xfId="39014"/>
    <cellStyle name="Header2 3 2 6 10 3" xfId="24773"/>
    <cellStyle name="Header2 3 2 6 10 4" xfId="33863"/>
    <cellStyle name="Header2 3 2 6 11" xfId="17501"/>
    <cellStyle name="Header2 3 2 6 11 2" xfId="29318"/>
    <cellStyle name="Header2 3 2 6 11 2 2" xfId="39317"/>
    <cellStyle name="Header2 3 2 6 11 3" xfId="25076"/>
    <cellStyle name="Header2 3 2 6 11 4" xfId="34166"/>
    <cellStyle name="Header2 3 2 6 12" xfId="18434"/>
    <cellStyle name="Header2 3 2 6 12 2" xfId="30251"/>
    <cellStyle name="Header2 3 2 6 12 2 2" xfId="40250"/>
    <cellStyle name="Header2 3 2 6 12 3" xfId="25909"/>
    <cellStyle name="Header2 3 2 6 12 4" xfId="35099"/>
    <cellStyle name="Header2 3 2 6 13" xfId="18731"/>
    <cellStyle name="Header2 3 2 6 13 2" xfId="30548"/>
    <cellStyle name="Header2 3 2 6 13 2 2" xfId="40547"/>
    <cellStyle name="Header2 3 2 6 13 3" xfId="26206"/>
    <cellStyle name="Header2 3 2 6 13 4" xfId="35396"/>
    <cellStyle name="Header2 3 2 6 14" xfId="20304"/>
    <cellStyle name="Header2 3 2 6 14 2" xfId="32121"/>
    <cellStyle name="Header2 3 2 6 14 2 2" xfId="42120"/>
    <cellStyle name="Header2 3 2 6 14 3" xfId="36969"/>
    <cellStyle name="Header2 3 2 6 15" xfId="23226"/>
    <cellStyle name="Header2 3 2 6 15 2" xfId="21211"/>
    <cellStyle name="Header2 3 2 6 16" xfId="22620"/>
    <cellStyle name="Header2 3 2 6 2" xfId="7877"/>
    <cellStyle name="Header2 3 2 6 2 10" xfId="18730"/>
    <cellStyle name="Header2 3 2 6 2 10 2" xfId="30547"/>
    <cellStyle name="Header2 3 2 6 2 10 2 2" xfId="40546"/>
    <cellStyle name="Header2 3 2 6 2 10 3" xfId="26205"/>
    <cellStyle name="Header2 3 2 6 2 10 4" xfId="35395"/>
    <cellStyle name="Header2 3 2 6 2 11" xfId="20207"/>
    <cellStyle name="Header2 3 2 6 2 11 2" xfId="32024"/>
    <cellStyle name="Header2 3 2 6 2 11 2 2" xfId="42023"/>
    <cellStyle name="Header2 3 2 6 2 11 3" xfId="36872"/>
    <cellStyle name="Header2 3 2 6 2 12" xfId="23225"/>
    <cellStyle name="Header2 3 2 6 2 12 2" xfId="21212"/>
    <cellStyle name="Header2 3 2 6 2 13" xfId="22619"/>
    <cellStyle name="Header2 3 2 6 2 2" xfId="15684"/>
    <cellStyle name="Header2 3 2 6 2 2 2" xfId="19109"/>
    <cellStyle name="Header2 3 2 6 2 2 2 2" xfId="30926"/>
    <cellStyle name="Header2 3 2 6 2 2 2 2 2" xfId="40925"/>
    <cellStyle name="Header2 3 2 6 2 2 2 3" xfId="26584"/>
    <cellStyle name="Header2 3 2 6 2 2 2 4" xfId="35774"/>
    <cellStyle name="Header2 3 2 6 2 2 3" xfId="19715"/>
    <cellStyle name="Header2 3 2 6 2 2 3 2" xfId="31532"/>
    <cellStyle name="Header2 3 2 6 2 2 3 2 2" xfId="41531"/>
    <cellStyle name="Header2 3 2 6 2 2 3 3" xfId="27190"/>
    <cellStyle name="Header2 3 2 6 2 2 3 4" xfId="36380"/>
    <cellStyle name="Header2 3 2 6 2 2 4" xfId="18156"/>
    <cellStyle name="Header2 3 2 6 2 2 4 2" xfId="29973"/>
    <cellStyle name="Header2 3 2 6 2 2 4 2 2" xfId="39972"/>
    <cellStyle name="Header2 3 2 6 2 2 4 3" xfId="25731"/>
    <cellStyle name="Header2 3 2 6 2 2 4 4" xfId="34821"/>
    <cellStyle name="Header2 3 2 6 2 2 5" xfId="20524"/>
    <cellStyle name="Header2 3 2 6 2 2 5 2" xfId="32341"/>
    <cellStyle name="Header2 3 2 6 2 2 5 2 2" xfId="42340"/>
    <cellStyle name="Header2 3 2 6 2 2 5 3" xfId="37189"/>
    <cellStyle name="Header2 3 2 6 2 2 6" xfId="23562"/>
    <cellStyle name="Header2 3 2 6 2 2 6 2" xfId="21836"/>
    <cellStyle name="Header2 3 2 6 2 2 7" xfId="23000"/>
    <cellStyle name="Header2 3 2 6 2 2 7 2" xfId="21317"/>
    <cellStyle name="Header2 3 2 6 2 2 8" xfId="21642"/>
    <cellStyle name="Header2 3 2 6 2 3" xfId="16265"/>
    <cellStyle name="Header2 3 2 6 2 3 2" xfId="19406"/>
    <cellStyle name="Header2 3 2 6 2 3 2 2" xfId="31223"/>
    <cellStyle name="Header2 3 2 6 2 3 2 2 2" xfId="41222"/>
    <cellStyle name="Header2 3 2 6 2 3 2 3" xfId="26881"/>
    <cellStyle name="Header2 3 2 6 2 3 2 4" xfId="36071"/>
    <cellStyle name="Header2 3 2 6 2 3 3" xfId="20012"/>
    <cellStyle name="Header2 3 2 6 2 3 3 2" xfId="31829"/>
    <cellStyle name="Header2 3 2 6 2 3 3 2 2" xfId="41828"/>
    <cellStyle name="Header2 3 2 6 2 3 3 3" xfId="27487"/>
    <cellStyle name="Header2 3 2 6 2 3 3 4" xfId="36677"/>
    <cellStyle name="Header2 3 2 6 2 3 4" xfId="18859"/>
    <cellStyle name="Header2 3 2 6 2 3 4 2" xfId="30676"/>
    <cellStyle name="Header2 3 2 6 2 3 4 2 2" xfId="40675"/>
    <cellStyle name="Header2 3 2 6 2 3 4 3" xfId="26334"/>
    <cellStyle name="Header2 3 2 6 2 3 4 4" xfId="35524"/>
    <cellStyle name="Header2 3 2 6 2 3 5" xfId="20821"/>
    <cellStyle name="Header2 3 2 6 2 3 5 2" xfId="32638"/>
    <cellStyle name="Header2 3 2 6 2 3 5 2 2" xfId="42637"/>
    <cellStyle name="Header2 3 2 6 2 3 5 3" xfId="37486"/>
    <cellStyle name="Header2 3 2 6 2 3 6" xfId="28082"/>
    <cellStyle name="Header2 3 2 6 2 3 6 2" xfId="38081"/>
    <cellStyle name="Header2 3 2 6 2 3 7" xfId="21522"/>
    <cellStyle name="Header2 3 2 6 2 4" xfId="15974"/>
    <cellStyle name="Header2 3 2 6 2 4 2" xfId="27791"/>
    <cellStyle name="Header2 3 2 6 2 4 2 2" xfId="37790"/>
    <cellStyle name="Header2 3 2 6 2 4 3" xfId="23852"/>
    <cellStyle name="Header2 3 2 6 2 4 4" xfId="32942"/>
    <cellStyle name="Header2 3 2 6 2 5" xfId="16585"/>
    <cellStyle name="Header2 3 2 6 2 5 2" xfId="28402"/>
    <cellStyle name="Header2 3 2 6 2 5 2 2" xfId="38401"/>
    <cellStyle name="Header2 3 2 6 2 5 3" xfId="24160"/>
    <cellStyle name="Header2 3 2 6 2 5 4" xfId="33250"/>
    <cellStyle name="Header2 3 2 6 2 6" xfId="16882"/>
    <cellStyle name="Header2 3 2 6 2 6 2" xfId="28699"/>
    <cellStyle name="Header2 3 2 6 2 6 2 2" xfId="38698"/>
    <cellStyle name="Header2 3 2 6 2 6 3" xfId="24457"/>
    <cellStyle name="Header2 3 2 6 2 6 4" xfId="33547"/>
    <cellStyle name="Header2 3 2 6 2 7" xfId="17199"/>
    <cellStyle name="Header2 3 2 6 2 7 2" xfId="29016"/>
    <cellStyle name="Header2 3 2 6 2 7 2 2" xfId="39015"/>
    <cellStyle name="Header2 3 2 6 2 7 3" xfId="24774"/>
    <cellStyle name="Header2 3 2 6 2 7 4" xfId="33864"/>
    <cellStyle name="Header2 3 2 6 2 8" xfId="17502"/>
    <cellStyle name="Header2 3 2 6 2 8 2" xfId="29319"/>
    <cellStyle name="Header2 3 2 6 2 8 2 2" xfId="39318"/>
    <cellStyle name="Header2 3 2 6 2 8 3" xfId="25077"/>
    <cellStyle name="Header2 3 2 6 2 8 4" xfId="34167"/>
    <cellStyle name="Header2 3 2 6 2 9" xfId="18433"/>
    <cellStyle name="Header2 3 2 6 2 9 2" xfId="30250"/>
    <cellStyle name="Header2 3 2 6 2 9 2 2" xfId="40249"/>
    <cellStyle name="Header2 3 2 6 2 9 3" xfId="25908"/>
    <cellStyle name="Header2 3 2 6 2 9 4" xfId="35098"/>
    <cellStyle name="Header2 3 2 6 3" xfId="7878"/>
    <cellStyle name="Header2 3 2 6 3 10" xfId="18729"/>
    <cellStyle name="Header2 3 2 6 3 10 2" xfId="30546"/>
    <cellStyle name="Header2 3 2 6 3 10 2 2" xfId="40545"/>
    <cellStyle name="Header2 3 2 6 3 10 3" xfId="26204"/>
    <cellStyle name="Header2 3 2 6 3 10 4" xfId="35394"/>
    <cellStyle name="Header2 3 2 6 3 11" xfId="20307"/>
    <cellStyle name="Header2 3 2 6 3 11 2" xfId="32124"/>
    <cellStyle name="Header2 3 2 6 3 11 2 2" xfId="42123"/>
    <cellStyle name="Header2 3 2 6 3 11 3" xfId="36972"/>
    <cellStyle name="Header2 3 2 6 3 12" xfId="23224"/>
    <cellStyle name="Header2 3 2 6 3 12 2" xfId="21213"/>
    <cellStyle name="Header2 3 2 6 3 13" xfId="22618"/>
    <cellStyle name="Header2 3 2 6 3 2" xfId="15685"/>
    <cellStyle name="Header2 3 2 6 3 2 2" xfId="19108"/>
    <cellStyle name="Header2 3 2 6 3 2 2 2" xfId="30925"/>
    <cellStyle name="Header2 3 2 6 3 2 2 2 2" xfId="40924"/>
    <cellStyle name="Header2 3 2 6 3 2 2 3" xfId="26583"/>
    <cellStyle name="Header2 3 2 6 3 2 2 4" xfId="35773"/>
    <cellStyle name="Header2 3 2 6 3 2 3" xfId="19714"/>
    <cellStyle name="Header2 3 2 6 3 2 3 2" xfId="31531"/>
    <cellStyle name="Header2 3 2 6 3 2 3 2 2" xfId="41530"/>
    <cellStyle name="Header2 3 2 6 3 2 3 3" xfId="27189"/>
    <cellStyle name="Header2 3 2 6 3 2 3 4" xfId="36379"/>
    <cellStyle name="Header2 3 2 6 3 2 4" xfId="17702"/>
    <cellStyle name="Header2 3 2 6 3 2 4 2" xfId="29519"/>
    <cellStyle name="Header2 3 2 6 3 2 4 2 2" xfId="39518"/>
    <cellStyle name="Header2 3 2 6 3 2 4 3" xfId="25277"/>
    <cellStyle name="Header2 3 2 6 3 2 4 4" xfId="34367"/>
    <cellStyle name="Header2 3 2 6 3 2 5" xfId="20523"/>
    <cellStyle name="Header2 3 2 6 3 2 5 2" xfId="32340"/>
    <cellStyle name="Header2 3 2 6 3 2 5 2 2" xfId="42339"/>
    <cellStyle name="Header2 3 2 6 3 2 5 3" xfId="37188"/>
    <cellStyle name="Header2 3 2 6 3 2 6" xfId="23563"/>
    <cellStyle name="Header2 3 2 6 3 2 6 2" xfId="21023"/>
    <cellStyle name="Header2 3 2 6 3 2 7" xfId="22841"/>
    <cellStyle name="Header2 3 2 6 3 2 7 2" xfId="21391"/>
    <cellStyle name="Header2 3 2 6 3 2 8" xfId="21643"/>
    <cellStyle name="Header2 3 2 6 3 3" xfId="16266"/>
    <cellStyle name="Header2 3 2 6 3 3 2" xfId="19405"/>
    <cellStyle name="Header2 3 2 6 3 3 2 2" xfId="31222"/>
    <cellStyle name="Header2 3 2 6 3 3 2 2 2" xfId="41221"/>
    <cellStyle name="Header2 3 2 6 3 3 2 3" xfId="26880"/>
    <cellStyle name="Header2 3 2 6 3 3 2 4" xfId="36070"/>
    <cellStyle name="Header2 3 2 6 3 3 3" xfId="20011"/>
    <cellStyle name="Header2 3 2 6 3 3 3 2" xfId="31828"/>
    <cellStyle name="Header2 3 2 6 3 3 3 2 2" xfId="41827"/>
    <cellStyle name="Header2 3 2 6 3 3 3 3" xfId="27486"/>
    <cellStyle name="Header2 3 2 6 3 3 3 4" xfId="36676"/>
    <cellStyle name="Header2 3 2 6 3 3 4" xfId="18082"/>
    <cellStyle name="Header2 3 2 6 3 3 4 2" xfId="29899"/>
    <cellStyle name="Header2 3 2 6 3 3 4 2 2" xfId="39898"/>
    <cellStyle name="Header2 3 2 6 3 3 4 3" xfId="25657"/>
    <cellStyle name="Header2 3 2 6 3 3 4 4" xfId="34747"/>
    <cellStyle name="Header2 3 2 6 3 3 5" xfId="20820"/>
    <cellStyle name="Header2 3 2 6 3 3 5 2" xfId="32637"/>
    <cellStyle name="Header2 3 2 6 3 3 5 2 2" xfId="42636"/>
    <cellStyle name="Header2 3 2 6 3 3 5 3" xfId="37485"/>
    <cellStyle name="Header2 3 2 6 3 3 6" xfId="28083"/>
    <cellStyle name="Header2 3 2 6 3 3 6 2" xfId="38082"/>
    <cellStyle name="Header2 3 2 6 3 3 7" xfId="21523"/>
    <cellStyle name="Header2 3 2 6 3 4" xfId="15975"/>
    <cellStyle name="Header2 3 2 6 3 4 2" xfId="27792"/>
    <cellStyle name="Header2 3 2 6 3 4 2 2" xfId="37791"/>
    <cellStyle name="Header2 3 2 6 3 4 3" xfId="23853"/>
    <cellStyle name="Header2 3 2 6 3 4 4" xfId="32943"/>
    <cellStyle name="Header2 3 2 6 3 5" xfId="16584"/>
    <cellStyle name="Header2 3 2 6 3 5 2" xfId="28401"/>
    <cellStyle name="Header2 3 2 6 3 5 2 2" xfId="38400"/>
    <cellStyle name="Header2 3 2 6 3 5 3" xfId="24159"/>
    <cellStyle name="Header2 3 2 6 3 5 4" xfId="33249"/>
    <cellStyle name="Header2 3 2 6 3 6" xfId="16881"/>
    <cellStyle name="Header2 3 2 6 3 6 2" xfId="28698"/>
    <cellStyle name="Header2 3 2 6 3 6 2 2" xfId="38697"/>
    <cellStyle name="Header2 3 2 6 3 6 3" xfId="24456"/>
    <cellStyle name="Header2 3 2 6 3 6 4" xfId="33546"/>
    <cellStyle name="Header2 3 2 6 3 7" xfId="17200"/>
    <cellStyle name="Header2 3 2 6 3 7 2" xfId="29017"/>
    <cellStyle name="Header2 3 2 6 3 7 2 2" xfId="39016"/>
    <cellStyle name="Header2 3 2 6 3 7 3" xfId="24775"/>
    <cellStyle name="Header2 3 2 6 3 7 4" xfId="33865"/>
    <cellStyle name="Header2 3 2 6 3 8" xfId="17503"/>
    <cellStyle name="Header2 3 2 6 3 8 2" xfId="29320"/>
    <cellStyle name="Header2 3 2 6 3 8 2 2" xfId="39319"/>
    <cellStyle name="Header2 3 2 6 3 8 3" xfId="25078"/>
    <cellStyle name="Header2 3 2 6 3 8 4" xfId="34168"/>
    <cellStyle name="Header2 3 2 6 3 9" xfId="18432"/>
    <cellStyle name="Header2 3 2 6 3 9 2" xfId="30249"/>
    <cellStyle name="Header2 3 2 6 3 9 2 2" xfId="40248"/>
    <cellStyle name="Header2 3 2 6 3 9 3" xfId="25907"/>
    <cellStyle name="Header2 3 2 6 3 9 4" xfId="35097"/>
    <cellStyle name="Header2 3 2 6 4" xfId="7879"/>
    <cellStyle name="Header2 3 2 6 4 10" xfId="18728"/>
    <cellStyle name="Header2 3 2 6 4 10 2" xfId="30545"/>
    <cellStyle name="Header2 3 2 6 4 10 2 2" xfId="40544"/>
    <cellStyle name="Header2 3 2 6 4 10 3" xfId="26203"/>
    <cellStyle name="Header2 3 2 6 4 10 4" xfId="35393"/>
    <cellStyle name="Header2 3 2 6 4 11" xfId="18256"/>
    <cellStyle name="Header2 3 2 6 4 11 2" xfId="30073"/>
    <cellStyle name="Header2 3 2 6 4 11 2 2" xfId="40072"/>
    <cellStyle name="Header2 3 2 6 4 11 3" xfId="34921"/>
    <cellStyle name="Header2 3 2 6 4 12" xfId="23223"/>
    <cellStyle name="Header2 3 2 6 4 12 2" xfId="21214"/>
    <cellStyle name="Header2 3 2 6 4 13" xfId="22617"/>
    <cellStyle name="Header2 3 2 6 4 2" xfId="15686"/>
    <cellStyle name="Header2 3 2 6 4 2 2" xfId="19107"/>
    <cellStyle name="Header2 3 2 6 4 2 2 2" xfId="30924"/>
    <cellStyle name="Header2 3 2 6 4 2 2 2 2" xfId="40923"/>
    <cellStyle name="Header2 3 2 6 4 2 2 3" xfId="26582"/>
    <cellStyle name="Header2 3 2 6 4 2 2 4" xfId="35772"/>
    <cellStyle name="Header2 3 2 6 4 2 3" xfId="19713"/>
    <cellStyle name="Header2 3 2 6 4 2 3 2" xfId="31530"/>
    <cellStyle name="Header2 3 2 6 4 2 3 2 2" xfId="41529"/>
    <cellStyle name="Header2 3 2 6 4 2 3 3" xfId="27188"/>
    <cellStyle name="Header2 3 2 6 4 2 3 4" xfId="36378"/>
    <cellStyle name="Header2 3 2 6 4 2 4" xfId="18918"/>
    <cellStyle name="Header2 3 2 6 4 2 4 2" xfId="30735"/>
    <cellStyle name="Header2 3 2 6 4 2 4 2 2" xfId="40734"/>
    <cellStyle name="Header2 3 2 6 4 2 4 3" xfId="26393"/>
    <cellStyle name="Header2 3 2 6 4 2 4 4" xfId="35583"/>
    <cellStyle name="Header2 3 2 6 4 2 5" xfId="20522"/>
    <cellStyle name="Header2 3 2 6 4 2 5 2" xfId="32339"/>
    <cellStyle name="Header2 3 2 6 4 2 5 2 2" xfId="42338"/>
    <cellStyle name="Header2 3 2 6 4 2 5 3" xfId="37187"/>
    <cellStyle name="Header2 3 2 6 4 2 6" xfId="23564"/>
    <cellStyle name="Header2 3 2 6 4 2 6 2" xfId="21835"/>
    <cellStyle name="Header2 3 2 6 4 2 7" xfId="22999"/>
    <cellStyle name="Header2 3 2 6 4 2 7 2" xfId="22104"/>
    <cellStyle name="Header2 3 2 6 4 2 8" xfId="22436"/>
    <cellStyle name="Header2 3 2 6 4 3" xfId="16267"/>
    <cellStyle name="Header2 3 2 6 4 3 2" xfId="19404"/>
    <cellStyle name="Header2 3 2 6 4 3 2 2" xfId="31221"/>
    <cellStyle name="Header2 3 2 6 4 3 2 2 2" xfId="41220"/>
    <cellStyle name="Header2 3 2 6 4 3 2 3" xfId="26879"/>
    <cellStyle name="Header2 3 2 6 4 3 2 4" xfId="36069"/>
    <cellStyle name="Header2 3 2 6 4 3 3" xfId="20010"/>
    <cellStyle name="Header2 3 2 6 4 3 3 2" xfId="31827"/>
    <cellStyle name="Header2 3 2 6 4 3 3 2 2" xfId="41826"/>
    <cellStyle name="Header2 3 2 6 4 3 3 3" xfId="27485"/>
    <cellStyle name="Header2 3 2 6 4 3 3 4" xfId="36675"/>
    <cellStyle name="Header2 3 2 6 4 3 4" xfId="17659"/>
    <cellStyle name="Header2 3 2 6 4 3 4 2" xfId="29476"/>
    <cellStyle name="Header2 3 2 6 4 3 4 2 2" xfId="39475"/>
    <cellStyle name="Header2 3 2 6 4 3 4 3" xfId="25234"/>
    <cellStyle name="Header2 3 2 6 4 3 4 4" xfId="34324"/>
    <cellStyle name="Header2 3 2 6 4 3 5" xfId="20819"/>
    <cellStyle name="Header2 3 2 6 4 3 5 2" xfId="32636"/>
    <cellStyle name="Header2 3 2 6 4 3 5 2 2" xfId="42635"/>
    <cellStyle name="Header2 3 2 6 4 3 5 3" xfId="37484"/>
    <cellStyle name="Header2 3 2 6 4 3 6" xfId="28084"/>
    <cellStyle name="Header2 3 2 6 4 3 6 2" xfId="38083"/>
    <cellStyle name="Header2 3 2 6 4 3 7" xfId="21524"/>
    <cellStyle name="Header2 3 2 6 4 4" xfId="15976"/>
    <cellStyle name="Header2 3 2 6 4 4 2" xfId="27793"/>
    <cellStyle name="Header2 3 2 6 4 4 2 2" xfId="37792"/>
    <cellStyle name="Header2 3 2 6 4 4 3" xfId="23854"/>
    <cellStyle name="Header2 3 2 6 4 4 4" xfId="32944"/>
    <cellStyle name="Header2 3 2 6 4 5" xfId="16583"/>
    <cellStyle name="Header2 3 2 6 4 5 2" xfId="28400"/>
    <cellStyle name="Header2 3 2 6 4 5 2 2" xfId="38399"/>
    <cellStyle name="Header2 3 2 6 4 5 3" xfId="24158"/>
    <cellStyle name="Header2 3 2 6 4 5 4" xfId="33248"/>
    <cellStyle name="Header2 3 2 6 4 6" xfId="16880"/>
    <cellStyle name="Header2 3 2 6 4 6 2" xfId="28697"/>
    <cellStyle name="Header2 3 2 6 4 6 2 2" xfId="38696"/>
    <cellStyle name="Header2 3 2 6 4 6 3" xfId="24455"/>
    <cellStyle name="Header2 3 2 6 4 6 4" xfId="33545"/>
    <cellStyle name="Header2 3 2 6 4 7" xfId="17201"/>
    <cellStyle name="Header2 3 2 6 4 7 2" xfId="29018"/>
    <cellStyle name="Header2 3 2 6 4 7 2 2" xfId="39017"/>
    <cellStyle name="Header2 3 2 6 4 7 3" xfId="24776"/>
    <cellStyle name="Header2 3 2 6 4 7 4" xfId="33866"/>
    <cellStyle name="Header2 3 2 6 4 8" xfId="17504"/>
    <cellStyle name="Header2 3 2 6 4 8 2" xfId="29321"/>
    <cellStyle name="Header2 3 2 6 4 8 2 2" xfId="39320"/>
    <cellStyle name="Header2 3 2 6 4 8 3" xfId="25079"/>
    <cellStyle name="Header2 3 2 6 4 8 4" xfId="34169"/>
    <cellStyle name="Header2 3 2 6 4 9" xfId="18431"/>
    <cellStyle name="Header2 3 2 6 4 9 2" xfId="30248"/>
    <cellStyle name="Header2 3 2 6 4 9 2 2" xfId="40247"/>
    <cellStyle name="Header2 3 2 6 4 9 3" xfId="25906"/>
    <cellStyle name="Header2 3 2 6 4 9 4" xfId="35096"/>
    <cellStyle name="Header2 3 2 6 5" xfId="15683"/>
    <cellStyle name="Header2 3 2 6 5 2" xfId="19110"/>
    <cellStyle name="Header2 3 2 6 5 2 2" xfId="30927"/>
    <cellStyle name="Header2 3 2 6 5 2 2 2" xfId="40926"/>
    <cellStyle name="Header2 3 2 6 5 2 3" xfId="26585"/>
    <cellStyle name="Header2 3 2 6 5 2 4" xfId="35775"/>
    <cellStyle name="Header2 3 2 6 5 3" xfId="19716"/>
    <cellStyle name="Header2 3 2 6 5 3 2" xfId="31533"/>
    <cellStyle name="Header2 3 2 6 5 3 2 2" xfId="41532"/>
    <cellStyle name="Header2 3 2 6 5 3 3" xfId="27191"/>
    <cellStyle name="Header2 3 2 6 5 3 4" xfId="36381"/>
    <cellStyle name="Header2 3 2 6 5 4" xfId="17985"/>
    <cellStyle name="Header2 3 2 6 5 4 2" xfId="29802"/>
    <cellStyle name="Header2 3 2 6 5 4 2 2" xfId="39801"/>
    <cellStyle name="Header2 3 2 6 5 4 3" xfId="25560"/>
    <cellStyle name="Header2 3 2 6 5 4 4" xfId="34650"/>
    <cellStyle name="Header2 3 2 6 5 5" xfId="20525"/>
    <cellStyle name="Header2 3 2 6 5 5 2" xfId="32342"/>
    <cellStyle name="Header2 3 2 6 5 5 2 2" xfId="42341"/>
    <cellStyle name="Header2 3 2 6 5 5 3" xfId="37190"/>
    <cellStyle name="Header2 3 2 6 5 6" xfId="23561"/>
    <cellStyle name="Header2 3 2 6 5 6 2" xfId="21837"/>
    <cellStyle name="Header2 3 2 6 5 7" xfId="23001"/>
    <cellStyle name="Header2 3 2 6 5 7 2" xfId="22103"/>
    <cellStyle name="Header2 3 2 6 5 8" xfId="21641"/>
    <cellStyle name="Header2 3 2 6 6" xfId="16264"/>
    <cellStyle name="Header2 3 2 6 6 2" xfId="19407"/>
    <cellStyle name="Header2 3 2 6 6 2 2" xfId="31224"/>
    <cellStyle name="Header2 3 2 6 6 2 2 2" xfId="41223"/>
    <cellStyle name="Header2 3 2 6 6 2 3" xfId="26882"/>
    <cellStyle name="Header2 3 2 6 6 2 4" xfId="36072"/>
    <cellStyle name="Header2 3 2 6 6 3" xfId="20013"/>
    <cellStyle name="Header2 3 2 6 6 3 2" xfId="31830"/>
    <cellStyle name="Header2 3 2 6 6 3 2 2" xfId="41829"/>
    <cellStyle name="Header2 3 2 6 6 3 3" xfId="27488"/>
    <cellStyle name="Header2 3 2 6 6 3 4" xfId="36678"/>
    <cellStyle name="Header2 3 2 6 6 4" xfId="18081"/>
    <cellStyle name="Header2 3 2 6 6 4 2" xfId="29898"/>
    <cellStyle name="Header2 3 2 6 6 4 2 2" xfId="39897"/>
    <cellStyle name="Header2 3 2 6 6 4 3" xfId="25656"/>
    <cellStyle name="Header2 3 2 6 6 4 4" xfId="34746"/>
    <cellStyle name="Header2 3 2 6 6 5" xfId="20822"/>
    <cellStyle name="Header2 3 2 6 6 5 2" xfId="32639"/>
    <cellStyle name="Header2 3 2 6 6 5 2 2" xfId="42638"/>
    <cellStyle name="Header2 3 2 6 6 5 3" xfId="37487"/>
    <cellStyle name="Header2 3 2 6 6 6" xfId="28081"/>
    <cellStyle name="Header2 3 2 6 6 6 2" xfId="38080"/>
    <cellStyle name="Header2 3 2 6 6 7" xfId="21521"/>
    <cellStyle name="Header2 3 2 6 7" xfId="15973"/>
    <cellStyle name="Header2 3 2 6 7 2" xfId="27790"/>
    <cellStyle name="Header2 3 2 6 7 2 2" xfId="37789"/>
    <cellStyle name="Header2 3 2 6 7 3" xfId="23851"/>
    <cellStyle name="Header2 3 2 6 7 4" xfId="32941"/>
    <cellStyle name="Header2 3 2 6 8" xfId="16586"/>
    <cellStyle name="Header2 3 2 6 8 2" xfId="28403"/>
    <cellStyle name="Header2 3 2 6 8 2 2" xfId="38402"/>
    <cellStyle name="Header2 3 2 6 8 3" xfId="24161"/>
    <cellStyle name="Header2 3 2 6 8 4" xfId="33251"/>
    <cellStyle name="Header2 3 2 6 9" xfId="16883"/>
    <cellStyle name="Header2 3 2 6 9 2" xfId="28700"/>
    <cellStyle name="Header2 3 2 6 9 2 2" xfId="38699"/>
    <cellStyle name="Header2 3 2 6 9 3" xfId="24458"/>
    <cellStyle name="Header2 3 2 6 9 4" xfId="33548"/>
    <cellStyle name="Header2 3 2 7" xfId="7880"/>
    <cellStyle name="Header2 3 2 7 10" xfId="17202"/>
    <cellStyle name="Header2 3 2 7 10 2" xfId="29019"/>
    <cellStyle name="Header2 3 2 7 10 2 2" xfId="39018"/>
    <cellStyle name="Header2 3 2 7 10 3" xfId="24777"/>
    <cellStyle name="Header2 3 2 7 10 4" xfId="33867"/>
    <cellStyle name="Header2 3 2 7 11" xfId="17505"/>
    <cellStyle name="Header2 3 2 7 11 2" xfId="29322"/>
    <cellStyle name="Header2 3 2 7 11 2 2" xfId="39321"/>
    <cellStyle name="Header2 3 2 7 11 3" xfId="25080"/>
    <cellStyle name="Header2 3 2 7 11 4" xfId="34170"/>
    <cellStyle name="Header2 3 2 7 12" xfId="18430"/>
    <cellStyle name="Header2 3 2 7 12 2" xfId="30247"/>
    <cellStyle name="Header2 3 2 7 12 2 2" xfId="40246"/>
    <cellStyle name="Header2 3 2 7 12 3" xfId="25905"/>
    <cellStyle name="Header2 3 2 7 12 4" xfId="35095"/>
    <cellStyle name="Header2 3 2 7 13" xfId="18727"/>
    <cellStyle name="Header2 3 2 7 13 2" xfId="30544"/>
    <cellStyle name="Header2 3 2 7 13 2 2" xfId="40543"/>
    <cellStyle name="Header2 3 2 7 13 3" xfId="26202"/>
    <cellStyle name="Header2 3 2 7 13 4" xfId="35392"/>
    <cellStyle name="Header2 3 2 7 14" xfId="18257"/>
    <cellStyle name="Header2 3 2 7 14 2" xfId="30074"/>
    <cellStyle name="Header2 3 2 7 14 2 2" xfId="40073"/>
    <cellStyle name="Header2 3 2 7 14 3" xfId="34922"/>
    <cellStyle name="Header2 3 2 7 15" xfId="23222"/>
    <cellStyle name="Header2 3 2 7 15 2" xfId="21215"/>
    <cellStyle name="Header2 3 2 7 16" xfId="22616"/>
    <cellStyle name="Header2 3 2 7 2" xfId="7881"/>
    <cellStyle name="Header2 3 2 7 2 10" xfId="18726"/>
    <cellStyle name="Header2 3 2 7 2 10 2" xfId="30543"/>
    <cellStyle name="Header2 3 2 7 2 10 2 2" xfId="40542"/>
    <cellStyle name="Header2 3 2 7 2 10 3" xfId="26201"/>
    <cellStyle name="Header2 3 2 7 2 10 4" xfId="35391"/>
    <cellStyle name="Header2 3 2 7 2 11" xfId="20202"/>
    <cellStyle name="Header2 3 2 7 2 11 2" xfId="32019"/>
    <cellStyle name="Header2 3 2 7 2 11 2 2" xfId="42018"/>
    <cellStyle name="Header2 3 2 7 2 11 3" xfId="36867"/>
    <cellStyle name="Header2 3 2 7 2 12" xfId="23221"/>
    <cellStyle name="Header2 3 2 7 2 12 2" xfId="21216"/>
    <cellStyle name="Header2 3 2 7 2 13" xfId="22615"/>
    <cellStyle name="Header2 3 2 7 2 2" xfId="15688"/>
    <cellStyle name="Header2 3 2 7 2 2 2" xfId="19105"/>
    <cellStyle name="Header2 3 2 7 2 2 2 2" xfId="30922"/>
    <cellStyle name="Header2 3 2 7 2 2 2 2 2" xfId="40921"/>
    <cellStyle name="Header2 3 2 7 2 2 2 3" xfId="26580"/>
    <cellStyle name="Header2 3 2 7 2 2 2 4" xfId="35770"/>
    <cellStyle name="Header2 3 2 7 2 2 3" xfId="19711"/>
    <cellStyle name="Header2 3 2 7 2 2 3 2" xfId="31528"/>
    <cellStyle name="Header2 3 2 7 2 2 3 2 2" xfId="41527"/>
    <cellStyle name="Header2 3 2 7 2 2 3 3" xfId="27186"/>
    <cellStyle name="Header2 3 2 7 2 2 3 4" xfId="36376"/>
    <cellStyle name="Header2 3 2 7 2 2 4" xfId="18157"/>
    <cellStyle name="Header2 3 2 7 2 2 4 2" xfId="29974"/>
    <cellStyle name="Header2 3 2 7 2 2 4 2 2" xfId="39973"/>
    <cellStyle name="Header2 3 2 7 2 2 4 3" xfId="25732"/>
    <cellStyle name="Header2 3 2 7 2 2 4 4" xfId="34822"/>
    <cellStyle name="Header2 3 2 7 2 2 5" xfId="20520"/>
    <cellStyle name="Header2 3 2 7 2 2 5 2" xfId="32337"/>
    <cellStyle name="Header2 3 2 7 2 2 5 2 2" xfId="42336"/>
    <cellStyle name="Header2 3 2 7 2 2 5 3" xfId="37185"/>
    <cellStyle name="Header2 3 2 7 2 2 6" xfId="23566"/>
    <cellStyle name="Header2 3 2 7 2 2 6 2" xfId="21834"/>
    <cellStyle name="Header2 3 2 7 2 2 7" xfId="22998"/>
    <cellStyle name="Header2 3 2 7 2 2 7 2" xfId="22105"/>
    <cellStyle name="Header2 3 2 7 2 2 8" xfId="21645"/>
    <cellStyle name="Header2 3 2 7 2 3" xfId="16269"/>
    <cellStyle name="Header2 3 2 7 2 3 2" xfId="19402"/>
    <cellStyle name="Header2 3 2 7 2 3 2 2" xfId="31219"/>
    <cellStyle name="Header2 3 2 7 2 3 2 2 2" xfId="41218"/>
    <cellStyle name="Header2 3 2 7 2 3 2 3" xfId="26877"/>
    <cellStyle name="Header2 3 2 7 2 3 2 4" xfId="36067"/>
    <cellStyle name="Header2 3 2 7 2 3 3" xfId="20008"/>
    <cellStyle name="Header2 3 2 7 2 3 3 2" xfId="31825"/>
    <cellStyle name="Header2 3 2 7 2 3 3 2 2" xfId="41824"/>
    <cellStyle name="Header2 3 2 7 2 3 3 3" xfId="27483"/>
    <cellStyle name="Header2 3 2 7 2 3 3 4" xfId="36673"/>
    <cellStyle name="Header2 3 2 7 2 3 4" xfId="17912"/>
    <cellStyle name="Header2 3 2 7 2 3 4 2" xfId="29729"/>
    <cellStyle name="Header2 3 2 7 2 3 4 2 2" xfId="39728"/>
    <cellStyle name="Header2 3 2 7 2 3 4 3" xfId="25487"/>
    <cellStyle name="Header2 3 2 7 2 3 4 4" xfId="34577"/>
    <cellStyle name="Header2 3 2 7 2 3 5" xfId="20817"/>
    <cellStyle name="Header2 3 2 7 2 3 5 2" xfId="32634"/>
    <cellStyle name="Header2 3 2 7 2 3 5 2 2" xfId="42633"/>
    <cellStyle name="Header2 3 2 7 2 3 5 3" xfId="37482"/>
    <cellStyle name="Header2 3 2 7 2 3 6" xfId="28086"/>
    <cellStyle name="Header2 3 2 7 2 3 6 2" xfId="38085"/>
    <cellStyle name="Header2 3 2 7 2 3 7" xfId="21525"/>
    <cellStyle name="Header2 3 2 7 2 4" xfId="15978"/>
    <cellStyle name="Header2 3 2 7 2 4 2" xfId="27795"/>
    <cellStyle name="Header2 3 2 7 2 4 2 2" xfId="37794"/>
    <cellStyle name="Header2 3 2 7 2 4 3" xfId="23856"/>
    <cellStyle name="Header2 3 2 7 2 4 4" xfId="32946"/>
    <cellStyle name="Header2 3 2 7 2 5" xfId="16581"/>
    <cellStyle name="Header2 3 2 7 2 5 2" xfId="28398"/>
    <cellStyle name="Header2 3 2 7 2 5 2 2" xfId="38397"/>
    <cellStyle name="Header2 3 2 7 2 5 3" xfId="24156"/>
    <cellStyle name="Header2 3 2 7 2 5 4" xfId="33246"/>
    <cellStyle name="Header2 3 2 7 2 6" xfId="16878"/>
    <cellStyle name="Header2 3 2 7 2 6 2" xfId="28695"/>
    <cellStyle name="Header2 3 2 7 2 6 2 2" xfId="38694"/>
    <cellStyle name="Header2 3 2 7 2 6 3" xfId="24453"/>
    <cellStyle name="Header2 3 2 7 2 6 4" xfId="33543"/>
    <cellStyle name="Header2 3 2 7 2 7" xfId="17203"/>
    <cellStyle name="Header2 3 2 7 2 7 2" xfId="29020"/>
    <cellStyle name="Header2 3 2 7 2 7 2 2" xfId="39019"/>
    <cellStyle name="Header2 3 2 7 2 7 3" xfId="24778"/>
    <cellStyle name="Header2 3 2 7 2 7 4" xfId="33868"/>
    <cellStyle name="Header2 3 2 7 2 8" xfId="17506"/>
    <cellStyle name="Header2 3 2 7 2 8 2" xfId="29323"/>
    <cellStyle name="Header2 3 2 7 2 8 2 2" xfId="39322"/>
    <cellStyle name="Header2 3 2 7 2 8 3" xfId="25081"/>
    <cellStyle name="Header2 3 2 7 2 8 4" xfId="34171"/>
    <cellStyle name="Header2 3 2 7 2 9" xfId="18429"/>
    <cellStyle name="Header2 3 2 7 2 9 2" xfId="30246"/>
    <cellStyle name="Header2 3 2 7 2 9 2 2" xfId="40245"/>
    <cellStyle name="Header2 3 2 7 2 9 3" xfId="25904"/>
    <cellStyle name="Header2 3 2 7 2 9 4" xfId="35094"/>
    <cellStyle name="Header2 3 2 7 3" xfId="7882"/>
    <cellStyle name="Header2 3 2 7 3 10" xfId="18725"/>
    <cellStyle name="Header2 3 2 7 3 10 2" xfId="30542"/>
    <cellStyle name="Header2 3 2 7 3 10 2 2" xfId="40541"/>
    <cellStyle name="Header2 3 2 7 3 10 3" xfId="26200"/>
    <cellStyle name="Header2 3 2 7 3 10 4" xfId="35390"/>
    <cellStyle name="Header2 3 2 7 3 11" xfId="20302"/>
    <cellStyle name="Header2 3 2 7 3 11 2" xfId="32119"/>
    <cellStyle name="Header2 3 2 7 3 11 2 2" xfId="42118"/>
    <cellStyle name="Header2 3 2 7 3 11 3" xfId="36967"/>
    <cellStyle name="Header2 3 2 7 3 12" xfId="23220"/>
    <cellStyle name="Header2 3 2 7 3 12 2" xfId="21217"/>
    <cellStyle name="Header2 3 2 7 3 13" xfId="22614"/>
    <cellStyle name="Header2 3 2 7 3 2" xfId="15689"/>
    <cellStyle name="Header2 3 2 7 3 2 2" xfId="19104"/>
    <cellStyle name="Header2 3 2 7 3 2 2 2" xfId="30921"/>
    <cellStyle name="Header2 3 2 7 3 2 2 2 2" xfId="40920"/>
    <cellStyle name="Header2 3 2 7 3 2 2 3" xfId="26579"/>
    <cellStyle name="Header2 3 2 7 3 2 2 4" xfId="35769"/>
    <cellStyle name="Header2 3 2 7 3 2 3" xfId="19710"/>
    <cellStyle name="Header2 3 2 7 3 2 3 2" xfId="31527"/>
    <cellStyle name="Header2 3 2 7 3 2 3 2 2" xfId="41526"/>
    <cellStyle name="Header2 3 2 7 3 2 3 3" xfId="27185"/>
    <cellStyle name="Header2 3 2 7 3 2 3 4" xfId="36375"/>
    <cellStyle name="Header2 3 2 7 3 2 4" xfId="17821"/>
    <cellStyle name="Header2 3 2 7 3 2 4 2" xfId="29638"/>
    <cellStyle name="Header2 3 2 7 3 2 4 2 2" xfId="39637"/>
    <cellStyle name="Header2 3 2 7 3 2 4 3" xfId="25396"/>
    <cellStyle name="Header2 3 2 7 3 2 4 4" xfId="34486"/>
    <cellStyle name="Header2 3 2 7 3 2 5" xfId="20519"/>
    <cellStyle name="Header2 3 2 7 3 2 5 2" xfId="32336"/>
    <cellStyle name="Header2 3 2 7 3 2 5 2 2" xfId="42335"/>
    <cellStyle name="Header2 3 2 7 3 2 5 3" xfId="37184"/>
    <cellStyle name="Header2 3 2 7 3 2 6" xfId="23567"/>
    <cellStyle name="Header2 3 2 7 3 2 6 2" xfId="21021"/>
    <cellStyle name="Header2 3 2 7 3 2 7" xfId="22839"/>
    <cellStyle name="Header2 3 2 7 3 2 7 2" xfId="21393"/>
    <cellStyle name="Header2 3 2 7 3 2 8" xfId="21646"/>
    <cellStyle name="Header2 3 2 7 3 3" xfId="16270"/>
    <cellStyle name="Header2 3 2 7 3 3 2" xfId="19401"/>
    <cellStyle name="Header2 3 2 7 3 3 2 2" xfId="31218"/>
    <cellStyle name="Header2 3 2 7 3 3 2 2 2" xfId="41217"/>
    <cellStyle name="Header2 3 2 7 3 3 2 3" xfId="26876"/>
    <cellStyle name="Header2 3 2 7 3 3 2 4" xfId="36066"/>
    <cellStyle name="Header2 3 2 7 3 3 3" xfId="20007"/>
    <cellStyle name="Header2 3 2 7 3 3 3 2" xfId="31824"/>
    <cellStyle name="Header2 3 2 7 3 3 3 2 2" xfId="41823"/>
    <cellStyle name="Header2 3 2 7 3 3 3 3" xfId="27482"/>
    <cellStyle name="Header2 3 2 7 3 3 3 4" xfId="36672"/>
    <cellStyle name="Header2 3 2 7 3 3 4" xfId="18083"/>
    <cellStyle name="Header2 3 2 7 3 3 4 2" xfId="29900"/>
    <cellStyle name="Header2 3 2 7 3 3 4 2 2" xfId="39899"/>
    <cellStyle name="Header2 3 2 7 3 3 4 3" xfId="25658"/>
    <cellStyle name="Header2 3 2 7 3 3 4 4" xfId="34748"/>
    <cellStyle name="Header2 3 2 7 3 3 5" xfId="20816"/>
    <cellStyle name="Header2 3 2 7 3 3 5 2" xfId="32633"/>
    <cellStyle name="Header2 3 2 7 3 3 5 2 2" xfId="42632"/>
    <cellStyle name="Header2 3 2 7 3 3 5 3" xfId="37481"/>
    <cellStyle name="Header2 3 2 7 3 3 6" xfId="28087"/>
    <cellStyle name="Header2 3 2 7 3 3 6 2" xfId="38086"/>
    <cellStyle name="Header2 3 2 7 3 3 7" xfId="21526"/>
    <cellStyle name="Header2 3 2 7 3 4" xfId="15979"/>
    <cellStyle name="Header2 3 2 7 3 4 2" xfId="27796"/>
    <cellStyle name="Header2 3 2 7 3 4 2 2" xfId="37795"/>
    <cellStyle name="Header2 3 2 7 3 4 3" xfId="23857"/>
    <cellStyle name="Header2 3 2 7 3 4 4" xfId="32947"/>
    <cellStyle name="Header2 3 2 7 3 5" xfId="16580"/>
    <cellStyle name="Header2 3 2 7 3 5 2" xfId="28397"/>
    <cellStyle name="Header2 3 2 7 3 5 2 2" xfId="38396"/>
    <cellStyle name="Header2 3 2 7 3 5 3" xfId="24155"/>
    <cellStyle name="Header2 3 2 7 3 5 4" xfId="33245"/>
    <cellStyle name="Header2 3 2 7 3 6" xfId="16877"/>
    <cellStyle name="Header2 3 2 7 3 6 2" xfId="28694"/>
    <cellStyle name="Header2 3 2 7 3 6 2 2" xfId="38693"/>
    <cellStyle name="Header2 3 2 7 3 6 3" xfId="24452"/>
    <cellStyle name="Header2 3 2 7 3 6 4" xfId="33542"/>
    <cellStyle name="Header2 3 2 7 3 7" xfId="17204"/>
    <cellStyle name="Header2 3 2 7 3 7 2" xfId="29021"/>
    <cellStyle name="Header2 3 2 7 3 7 2 2" xfId="39020"/>
    <cellStyle name="Header2 3 2 7 3 7 3" xfId="24779"/>
    <cellStyle name="Header2 3 2 7 3 7 4" xfId="33869"/>
    <cellStyle name="Header2 3 2 7 3 8" xfId="17507"/>
    <cellStyle name="Header2 3 2 7 3 8 2" xfId="29324"/>
    <cellStyle name="Header2 3 2 7 3 8 2 2" xfId="39323"/>
    <cellStyle name="Header2 3 2 7 3 8 3" xfId="25082"/>
    <cellStyle name="Header2 3 2 7 3 8 4" xfId="34172"/>
    <cellStyle name="Header2 3 2 7 3 9" xfId="18428"/>
    <cellStyle name="Header2 3 2 7 3 9 2" xfId="30245"/>
    <cellStyle name="Header2 3 2 7 3 9 2 2" xfId="40244"/>
    <cellStyle name="Header2 3 2 7 3 9 3" xfId="25903"/>
    <cellStyle name="Header2 3 2 7 3 9 4" xfId="35093"/>
    <cellStyle name="Header2 3 2 7 4" xfId="7883"/>
    <cellStyle name="Header2 3 2 7 4 10" xfId="18724"/>
    <cellStyle name="Header2 3 2 7 4 10 2" xfId="30541"/>
    <cellStyle name="Header2 3 2 7 4 10 2 2" xfId="40540"/>
    <cellStyle name="Header2 3 2 7 4 10 3" xfId="26199"/>
    <cellStyle name="Header2 3 2 7 4 10 4" xfId="35389"/>
    <cellStyle name="Header2 3 2 7 4 11" xfId="18258"/>
    <cellStyle name="Header2 3 2 7 4 11 2" xfId="30075"/>
    <cellStyle name="Header2 3 2 7 4 11 2 2" xfId="40074"/>
    <cellStyle name="Header2 3 2 7 4 11 3" xfId="34923"/>
    <cellStyle name="Header2 3 2 7 4 12" xfId="23219"/>
    <cellStyle name="Header2 3 2 7 4 12 2" xfId="21218"/>
    <cellStyle name="Header2 3 2 7 4 13" xfId="22613"/>
    <cellStyle name="Header2 3 2 7 4 2" xfId="15690"/>
    <cellStyle name="Header2 3 2 7 4 2 2" xfId="19103"/>
    <cellStyle name="Header2 3 2 7 4 2 2 2" xfId="30920"/>
    <cellStyle name="Header2 3 2 7 4 2 2 2 2" xfId="40919"/>
    <cellStyle name="Header2 3 2 7 4 2 2 3" xfId="26578"/>
    <cellStyle name="Header2 3 2 7 4 2 2 4" xfId="35768"/>
    <cellStyle name="Header2 3 2 7 4 2 3" xfId="19709"/>
    <cellStyle name="Header2 3 2 7 4 2 3 2" xfId="31526"/>
    <cellStyle name="Header2 3 2 7 4 2 3 2 2" xfId="41525"/>
    <cellStyle name="Header2 3 2 7 4 2 3 3" xfId="27184"/>
    <cellStyle name="Header2 3 2 7 4 2 3 4" xfId="36374"/>
    <cellStyle name="Header2 3 2 7 4 2 4" xfId="17822"/>
    <cellStyle name="Header2 3 2 7 4 2 4 2" xfId="29639"/>
    <cellStyle name="Header2 3 2 7 4 2 4 2 2" xfId="39638"/>
    <cellStyle name="Header2 3 2 7 4 2 4 3" xfId="25397"/>
    <cellStyle name="Header2 3 2 7 4 2 4 4" xfId="34487"/>
    <cellStyle name="Header2 3 2 7 4 2 5" xfId="20518"/>
    <cellStyle name="Header2 3 2 7 4 2 5 2" xfId="32335"/>
    <cellStyle name="Header2 3 2 7 4 2 5 2 2" xfId="42334"/>
    <cellStyle name="Header2 3 2 7 4 2 5 3" xfId="37183"/>
    <cellStyle name="Header2 3 2 7 4 2 6" xfId="23568"/>
    <cellStyle name="Header2 3 2 7 4 2 6 2" xfId="21020"/>
    <cellStyle name="Header2 3 2 7 4 2 7" xfId="22838"/>
    <cellStyle name="Header2 3 2 7 4 2 7 2" xfId="22189"/>
    <cellStyle name="Header2 3 2 7 4 2 8" xfId="22437"/>
    <cellStyle name="Header2 3 2 7 4 3" xfId="16271"/>
    <cellStyle name="Header2 3 2 7 4 3 2" xfId="19400"/>
    <cellStyle name="Header2 3 2 7 4 3 2 2" xfId="31217"/>
    <cellStyle name="Header2 3 2 7 4 3 2 2 2" xfId="41216"/>
    <cellStyle name="Header2 3 2 7 4 3 2 3" xfId="26875"/>
    <cellStyle name="Header2 3 2 7 4 3 2 4" xfId="36065"/>
    <cellStyle name="Header2 3 2 7 4 3 3" xfId="20006"/>
    <cellStyle name="Header2 3 2 7 4 3 3 2" xfId="31823"/>
    <cellStyle name="Header2 3 2 7 4 3 3 2 2" xfId="41822"/>
    <cellStyle name="Header2 3 2 7 4 3 3 3" xfId="27481"/>
    <cellStyle name="Header2 3 2 7 4 3 3 4" xfId="36671"/>
    <cellStyle name="Header2 3 2 7 4 3 4" xfId="18861"/>
    <cellStyle name="Header2 3 2 7 4 3 4 2" xfId="30678"/>
    <cellStyle name="Header2 3 2 7 4 3 4 2 2" xfId="40677"/>
    <cellStyle name="Header2 3 2 7 4 3 4 3" xfId="26336"/>
    <cellStyle name="Header2 3 2 7 4 3 4 4" xfId="35526"/>
    <cellStyle name="Header2 3 2 7 4 3 5" xfId="20815"/>
    <cellStyle name="Header2 3 2 7 4 3 5 2" xfId="32632"/>
    <cellStyle name="Header2 3 2 7 4 3 5 2 2" xfId="42631"/>
    <cellStyle name="Header2 3 2 7 4 3 5 3" xfId="37480"/>
    <cellStyle name="Header2 3 2 7 4 3 6" xfId="28088"/>
    <cellStyle name="Header2 3 2 7 4 3 6 2" xfId="38087"/>
    <cellStyle name="Header2 3 2 7 4 3 7" xfId="21527"/>
    <cellStyle name="Header2 3 2 7 4 4" xfId="15980"/>
    <cellStyle name="Header2 3 2 7 4 4 2" xfId="27797"/>
    <cellStyle name="Header2 3 2 7 4 4 2 2" xfId="37796"/>
    <cellStyle name="Header2 3 2 7 4 4 3" xfId="23858"/>
    <cellStyle name="Header2 3 2 7 4 4 4" xfId="32948"/>
    <cellStyle name="Header2 3 2 7 4 5" xfId="16579"/>
    <cellStyle name="Header2 3 2 7 4 5 2" xfId="28396"/>
    <cellStyle name="Header2 3 2 7 4 5 2 2" xfId="38395"/>
    <cellStyle name="Header2 3 2 7 4 5 3" xfId="24154"/>
    <cellStyle name="Header2 3 2 7 4 5 4" xfId="33244"/>
    <cellStyle name="Header2 3 2 7 4 6" xfId="16876"/>
    <cellStyle name="Header2 3 2 7 4 6 2" xfId="28693"/>
    <cellStyle name="Header2 3 2 7 4 6 2 2" xfId="38692"/>
    <cellStyle name="Header2 3 2 7 4 6 3" xfId="24451"/>
    <cellStyle name="Header2 3 2 7 4 6 4" xfId="33541"/>
    <cellStyle name="Header2 3 2 7 4 7" xfId="17205"/>
    <cellStyle name="Header2 3 2 7 4 7 2" xfId="29022"/>
    <cellStyle name="Header2 3 2 7 4 7 2 2" xfId="39021"/>
    <cellStyle name="Header2 3 2 7 4 7 3" xfId="24780"/>
    <cellStyle name="Header2 3 2 7 4 7 4" xfId="33870"/>
    <cellStyle name="Header2 3 2 7 4 8" xfId="17508"/>
    <cellStyle name="Header2 3 2 7 4 8 2" xfId="29325"/>
    <cellStyle name="Header2 3 2 7 4 8 2 2" xfId="39324"/>
    <cellStyle name="Header2 3 2 7 4 8 3" xfId="25083"/>
    <cellStyle name="Header2 3 2 7 4 8 4" xfId="34173"/>
    <cellStyle name="Header2 3 2 7 4 9" xfId="18427"/>
    <cellStyle name="Header2 3 2 7 4 9 2" xfId="30244"/>
    <cellStyle name="Header2 3 2 7 4 9 2 2" xfId="40243"/>
    <cellStyle name="Header2 3 2 7 4 9 3" xfId="25902"/>
    <cellStyle name="Header2 3 2 7 4 9 4" xfId="35092"/>
    <cellStyle name="Header2 3 2 7 5" xfId="15687"/>
    <cellStyle name="Header2 3 2 7 5 2" xfId="19106"/>
    <cellStyle name="Header2 3 2 7 5 2 2" xfId="30923"/>
    <cellStyle name="Header2 3 2 7 5 2 2 2" xfId="40922"/>
    <cellStyle name="Header2 3 2 7 5 2 3" xfId="26581"/>
    <cellStyle name="Header2 3 2 7 5 2 4" xfId="35771"/>
    <cellStyle name="Header2 3 2 7 5 3" xfId="19712"/>
    <cellStyle name="Header2 3 2 7 5 3 2" xfId="31529"/>
    <cellStyle name="Header2 3 2 7 5 3 2 2" xfId="41528"/>
    <cellStyle name="Header2 3 2 7 5 3 3" xfId="27187"/>
    <cellStyle name="Header2 3 2 7 5 3 4" xfId="36377"/>
    <cellStyle name="Header2 3 2 7 5 4" xfId="17703"/>
    <cellStyle name="Header2 3 2 7 5 4 2" xfId="29520"/>
    <cellStyle name="Header2 3 2 7 5 4 2 2" xfId="39519"/>
    <cellStyle name="Header2 3 2 7 5 4 3" xfId="25278"/>
    <cellStyle name="Header2 3 2 7 5 4 4" xfId="34368"/>
    <cellStyle name="Header2 3 2 7 5 5" xfId="20521"/>
    <cellStyle name="Header2 3 2 7 5 5 2" xfId="32338"/>
    <cellStyle name="Header2 3 2 7 5 5 2 2" xfId="42337"/>
    <cellStyle name="Header2 3 2 7 5 5 3" xfId="37186"/>
    <cellStyle name="Header2 3 2 7 5 6" xfId="23565"/>
    <cellStyle name="Header2 3 2 7 5 6 2" xfId="21022"/>
    <cellStyle name="Header2 3 2 7 5 7" xfId="22840"/>
    <cellStyle name="Header2 3 2 7 5 7 2" xfId="21392"/>
    <cellStyle name="Header2 3 2 7 5 8" xfId="21644"/>
    <cellStyle name="Header2 3 2 7 6" xfId="16268"/>
    <cellStyle name="Header2 3 2 7 6 2" xfId="19403"/>
    <cellStyle name="Header2 3 2 7 6 2 2" xfId="31220"/>
    <cellStyle name="Header2 3 2 7 6 2 2 2" xfId="41219"/>
    <cellStyle name="Header2 3 2 7 6 2 3" xfId="26878"/>
    <cellStyle name="Header2 3 2 7 6 2 4" xfId="36068"/>
    <cellStyle name="Header2 3 2 7 6 3" xfId="20009"/>
    <cellStyle name="Header2 3 2 7 6 3 2" xfId="31826"/>
    <cellStyle name="Header2 3 2 7 6 3 2 2" xfId="41825"/>
    <cellStyle name="Header2 3 2 7 6 3 3" xfId="27484"/>
    <cellStyle name="Header2 3 2 7 6 3 4" xfId="36674"/>
    <cellStyle name="Header2 3 2 7 6 4" xfId="18860"/>
    <cellStyle name="Header2 3 2 7 6 4 2" xfId="30677"/>
    <cellStyle name="Header2 3 2 7 6 4 2 2" xfId="40676"/>
    <cellStyle name="Header2 3 2 7 6 4 3" xfId="26335"/>
    <cellStyle name="Header2 3 2 7 6 4 4" xfId="35525"/>
    <cellStyle name="Header2 3 2 7 6 5" xfId="20818"/>
    <cellStyle name="Header2 3 2 7 6 5 2" xfId="32635"/>
    <cellStyle name="Header2 3 2 7 6 5 2 2" xfId="42634"/>
    <cellStyle name="Header2 3 2 7 6 5 3" xfId="37483"/>
    <cellStyle name="Header2 3 2 7 6 6" xfId="28085"/>
    <cellStyle name="Header2 3 2 7 6 6 2" xfId="38084"/>
    <cellStyle name="Header2 3 2 7 6 7" xfId="22260"/>
    <cellStyle name="Header2 3 2 7 7" xfId="15977"/>
    <cellStyle name="Header2 3 2 7 7 2" xfId="27794"/>
    <cellStyle name="Header2 3 2 7 7 2 2" xfId="37793"/>
    <cellStyle name="Header2 3 2 7 7 3" xfId="23855"/>
    <cellStyle name="Header2 3 2 7 7 4" xfId="32945"/>
    <cellStyle name="Header2 3 2 7 8" xfId="16582"/>
    <cellStyle name="Header2 3 2 7 8 2" xfId="28399"/>
    <cellStyle name="Header2 3 2 7 8 2 2" xfId="38398"/>
    <cellStyle name="Header2 3 2 7 8 3" xfId="24157"/>
    <cellStyle name="Header2 3 2 7 8 4" xfId="33247"/>
    <cellStyle name="Header2 3 2 7 9" xfId="16879"/>
    <cellStyle name="Header2 3 2 7 9 2" xfId="28696"/>
    <cellStyle name="Header2 3 2 7 9 2 2" xfId="38695"/>
    <cellStyle name="Header2 3 2 7 9 3" xfId="24454"/>
    <cellStyle name="Header2 3 2 7 9 4" xfId="33544"/>
    <cellStyle name="Header2 3 2 8" xfId="7884"/>
    <cellStyle name="Header2 3 2 8 10" xfId="17206"/>
    <cellStyle name="Header2 3 2 8 10 2" xfId="29023"/>
    <cellStyle name="Header2 3 2 8 10 2 2" xfId="39022"/>
    <cellStyle name="Header2 3 2 8 10 3" xfId="24781"/>
    <cellStyle name="Header2 3 2 8 10 4" xfId="33871"/>
    <cellStyle name="Header2 3 2 8 11" xfId="17509"/>
    <cellStyle name="Header2 3 2 8 11 2" xfId="29326"/>
    <cellStyle name="Header2 3 2 8 11 2 2" xfId="39325"/>
    <cellStyle name="Header2 3 2 8 11 3" xfId="25084"/>
    <cellStyle name="Header2 3 2 8 11 4" xfId="34174"/>
    <cellStyle name="Header2 3 2 8 12" xfId="18426"/>
    <cellStyle name="Header2 3 2 8 12 2" xfId="30243"/>
    <cellStyle name="Header2 3 2 8 12 2 2" xfId="40242"/>
    <cellStyle name="Header2 3 2 8 12 3" xfId="25901"/>
    <cellStyle name="Header2 3 2 8 12 4" xfId="35091"/>
    <cellStyle name="Header2 3 2 8 13" xfId="18723"/>
    <cellStyle name="Header2 3 2 8 13 2" xfId="30540"/>
    <cellStyle name="Header2 3 2 8 13 2 2" xfId="40539"/>
    <cellStyle name="Header2 3 2 8 13 3" xfId="26198"/>
    <cellStyle name="Header2 3 2 8 13 4" xfId="35388"/>
    <cellStyle name="Header2 3 2 8 14" xfId="20201"/>
    <cellStyle name="Header2 3 2 8 14 2" xfId="32018"/>
    <cellStyle name="Header2 3 2 8 14 2 2" xfId="42017"/>
    <cellStyle name="Header2 3 2 8 14 3" xfId="36866"/>
    <cellStyle name="Header2 3 2 8 15" xfId="23218"/>
    <cellStyle name="Header2 3 2 8 15 2" xfId="21985"/>
    <cellStyle name="Header2 3 2 8 16" xfId="22612"/>
    <cellStyle name="Header2 3 2 8 2" xfId="7885"/>
    <cellStyle name="Header2 3 2 8 2 10" xfId="18722"/>
    <cellStyle name="Header2 3 2 8 2 10 2" xfId="30539"/>
    <cellStyle name="Header2 3 2 8 2 10 2 2" xfId="40538"/>
    <cellStyle name="Header2 3 2 8 2 10 3" xfId="26197"/>
    <cellStyle name="Header2 3 2 8 2 10 4" xfId="35387"/>
    <cellStyle name="Header2 3 2 8 2 11" xfId="20301"/>
    <cellStyle name="Header2 3 2 8 2 11 2" xfId="32118"/>
    <cellStyle name="Header2 3 2 8 2 11 2 2" xfId="42117"/>
    <cellStyle name="Header2 3 2 8 2 11 3" xfId="36966"/>
    <cellStyle name="Header2 3 2 8 2 12" xfId="23217"/>
    <cellStyle name="Header2 3 2 8 2 12 2" xfId="21219"/>
    <cellStyle name="Header2 3 2 8 2 13" xfId="22611"/>
    <cellStyle name="Header2 3 2 8 2 2" xfId="15692"/>
    <cellStyle name="Header2 3 2 8 2 2 2" xfId="19101"/>
    <cellStyle name="Header2 3 2 8 2 2 2 2" xfId="30918"/>
    <cellStyle name="Header2 3 2 8 2 2 2 2 2" xfId="40917"/>
    <cellStyle name="Header2 3 2 8 2 2 2 3" xfId="26576"/>
    <cellStyle name="Header2 3 2 8 2 2 2 4" xfId="35766"/>
    <cellStyle name="Header2 3 2 8 2 2 3" xfId="19707"/>
    <cellStyle name="Header2 3 2 8 2 2 3 2" xfId="31524"/>
    <cellStyle name="Header2 3 2 8 2 2 3 2 2" xfId="41523"/>
    <cellStyle name="Header2 3 2 8 2 2 3 3" xfId="27182"/>
    <cellStyle name="Header2 3 2 8 2 2 3 4" xfId="36372"/>
    <cellStyle name="Header2 3 2 8 2 2 4" xfId="18919"/>
    <cellStyle name="Header2 3 2 8 2 2 4 2" xfId="30736"/>
    <cellStyle name="Header2 3 2 8 2 2 4 2 2" xfId="40735"/>
    <cellStyle name="Header2 3 2 8 2 2 4 3" xfId="26394"/>
    <cellStyle name="Header2 3 2 8 2 2 4 4" xfId="35584"/>
    <cellStyle name="Header2 3 2 8 2 2 5" xfId="20516"/>
    <cellStyle name="Header2 3 2 8 2 2 5 2" xfId="32333"/>
    <cellStyle name="Header2 3 2 8 2 2 5 2 2" xfId="42332"/>
    <cellStyle name="Header2 3 2 8 2 2 5 3" xfId="37181"/>
    <cellStyle name="Header2 3 2 8 2 2 6" xfId="23570"/>
    <cellStyle name="Header2 3 2 8 2 2 6 2" xfId="21833"/>
    <cellStyle name="Header2 3 2 8 2 2 7" xfId="22997"/>
    <cellStyle name="Header2 3 2 8 2 2 7 2" xfId="22106"/>
    <cellStyle name="Header2 3 2 8 2 2 8" xfId="21648"/>
    <cellStyle name="Header2 3 2 8 2 3" xfId="16273"/>
    <cellStyle name="Header2 3 2 8 2 3 2" xfId="19398"/>
    <cellStyle name="Header2 3 2 8 2 3 2 2" xfId="31215"/>
    <cellStyle name="Header2 3 2 8 2 3 2 2 2" xfId="41214"/>
    <cellStyle name="Header2 3 2 8 2 3 2 3" xfId="26873"/>
    <cellStyle name="Header2 3 2 8 2 3 2 4" xfId="36063"/>
    <cellStyle name="Header2 3 2 8 2 3 3" xfId="20004"/>
    <cellStyle name="Header2 3 2 8 2 3 3 2" xfId="31821"/>
    <cellStyle name="Header2 3 2 8 2 3 3 2 2" xfId="41820"/>
    <cellStyle name="Header2 3 2 8 2 3 3 3" xfId="27479"/>
    <cellStyle name="Header2 3 2 8 2 3 3 4" xfId="36669"/>
    <cellStyle name="Header2 3 2 8 2 3 4" xfId="17913"/>
    <cellStyle name="Header2 3 2 8 2 3 4 2" xfId="29730"/>
    <cellStyle name="Header2 3 2 8 2 3 4 2 2" xfId="39729"/>
    <cellStyle name="Header2 3 2 8 2 3 4 3" xfId="25488"/>
    <cellStyle name="Header2 3 2 8 2 3 4 4" xfId="34578"/>
    <cellStyle name="Header2 3 2 8 2 3 5" xfId="20813"/>
    <cellStyle name="Header2 3 2 8 2 3 5 2" xfId="32630"/>
    <cellStyle name="Header2 3 2 8 2 3 5 2 2" xfId="42629"/>
    <cellStyle name="Header2 3 2 8 2 3 5 3" xfId="37478"/>
    <cellStyle name="Header2 3 2 8 2 3 6" xfId="28090"/>
    <cellStyle name="Header2 3 2 8 2 3 6 2" xfId="38089"/>
    <cellStyle name="Header2 3 2 8 2 3 7" xfId="21529"/>
    <cellStyle name="Header2 3 2 8 2 4" xfId="15982"/>
    <cellStyle name="Header2 3 2 8 2 4 2" xfId="27799"/>
    <cellStyle name="Header2 3 2 8 2 4 2 2" xfId="37798"/>
    <cellStyle name="Header2 3 2 8 2 4 3" xfId="23860"/>
    <cellStyle name="Header2 3 2 8 2 4 4" xfId="32950"/>
    <cellStyle name="Header2 3 2 8 2 5" xfId="16577"/>
    <cellStyle name="Header2 3 2 8 2 5 2" xfId="28394"/>
    <cellStyle name="Header2 3 2 8 2 5 2 2" xfId="38393"/>
    <cellStyle name="Header2 3 2 8 2 5 3" xfId="24152"/>
    <cellStyle name="Header2 3 2 8 2 5 4" xfId="33242"/>
    <cellStyle name="Header2 3 2 8 2 6" xfId="16874"/>
    <cellStyle name="Header2 3 2 8 2 6 2" xfId="28691"/>
    <cellStyle name="Header2 3 2 8 2 6 2 2" xfId="38690"/>
    <cellStyle name="Header2 3 2 8 2 6 3" xfId="24449"/>
    <cellStyle name="Header2 3 2 8 2 6 4" xfId="33539"/>
    <cellStyle name="Header2 3 2 8 2 7" xfId="17207"/>
    <cellStyle name="Header2 3 2 8 2 7 2" xfId="29024"/>
    <cellStyle name="Header2 3 2 8 2 7 2 2" xfId="39023"/>
    <cellStyle name="Header2 3 2 8 2 7 3" xfId="24782"/>
    <cellStyle name="Header2 3 2 8 2 7 4" xfId="33872"/>
    <cellStyle name="Header2 3 2 8 2 8" xfId="17510"/>
    <cellStyle name="Header2 3 2 8 2 8 2" xfId="29327"/>
    <cellStyle name="Header2 3 2 8 2 8 2 2" xfId="39326"/>
    <cellStyle name="Header2 3 2 8 2 8 3" xfId="25085"/>
    <cellStyle name="Header2 3 2 8 2 8 4" xfId="34175"/>
    <cellStyle name="Header2 3 2 8 2 9" xfId="18425"/>
    <cellStyle name="Header2 3 2 8 2 9 2" xfId="30242"/>
    <cellStyle name="Header2 3 2 8 2 9 2 2" xfId="40241"/>
    <cellStyle name="Header2 3 2 8 2 9 3" xfId="25900"/>
    <cellStyle name="Header2 3 2 8 2 9 4" xfId="35090"/>
    <cellStyle name="Header2 3 2 8 3" xfId="7886"/>
    <cellStyle name="Header2 3 2 8 3 10" xfId="18721"/>
    <cellStyle name="Header2 3 2 8 3 10 2" xfId="30538"/>
    <cellStyle name="Header2 3 2 8 3 10 2 2" xfId="40537"/>
    <cellStyle name="Header2 3 2 8 3 10 3" xfId="26196"/>
    <cellStyle name="Header2 3 2 8 3 10 4" xfId="35386"/>
    <cellStyle name="Header2 3 2 8 3 11" xfId="18259"/>
    <cellStyle name="Header2 3 2 8 3 11 2" xfId="30076"/>
    <cellStyle name="Header2 3 2 8 3 11 2 2" xfId="40075"/>
    <cellStyle name="Header2 3 2 8 3 11 3" xfId="34924"/>
    <cellStyle name="Header2 3 2 8 3 12" xfId="23216"/>
    <cellStyle name="Header2 3 2 8 3 12 2" xfId="21220"/>
    <cellStyle name="Header2 3 2 8 3 13" xfId="22610"/>
    <cellStyle name="Header2 3 2 8 3 2" xfId="15693"/>
    <cellStyle name="Header2 3 2 8 3 2 2" xfId="19100"/>
    <cellStyle name="Header2 3 2 8 3 2 2 2" xfId="30917"/>
    <cellStyle name="Header2 3 2 8 3 2 2 2 2" xfId="40916"/>
    <cellStyle name="Header2 3 2 8 3 2 2 3" xfId="26575"/>
    <cellStyle name="Header2 3 2 8 3 2 2 4" xfId="35765"/>
    <cellStyle name="Header2 3 2 8 3 2 3" xfId="19706"/>
    <cellStyle name="Header2 3 2 8 3 2 3 2" xfId="31523"/>
    <cellStyle name="Header2 3 2 8 3 2 3 2 2" xfId="41522"/>
    <cellStyle name="Header2 3 2 8 3 2 3 3" xfId="27181"/>
    <cellStyle name="Header2 3 2 8 3 2 3 4" xfId="36371"/>
    <cellStyle name="Header2 3 2 8 3 2 4" xfId="17823"/>
    <cellStyle name="Header2 3 2 8 3 2 4 2" xfId="29640"/>
    <cellStyle name="Header2 3 2 8 3 2 4 2 2" xfId="39639"/>
    <cellStyle name="Header2 3 2 8 3 2 4 3" xfId="25398"/>
    <cellStyle name="Header2 3 2 8 3 2 4 4" xfId="34488"/>
    <cellStyle name="Header2 3 2 8 3 2 5" xfId="20515"/>
    <cellStyle name="Header2 3 2 8 3 2 5 2" xfId="32332"/>
    <cellStyle name="Header2 3 2 8 3 2 5 2 2" xfId="42331"/>
    <cellStyle name="Header2 3 2 8 3 2 5 3" xfId="37180"/>
    <cellStyle name="Header2 3 2 8 3 2 6" xfId="23571"/>
    <cellStyle name="Header2 3 2 8 3 2 6 2" xfId="21018"/>
    <cellStyle name="Header2 3 2 8 3 2 7" xfId="22836"/>
    <cellStyle name="Header2 3 2 8 3 2 7 2" xfId="21395"/>
    <cellStyle name="Header2 3 2 8 3 2 8" xfId="21649"/>
    <cellStyle name="Header2 3 2 8 3 3" xfId="16274"/>
    <cellStyle name="Header2 3 2 8 3 3 2" xfId="19397"/>
    <cellStyle name="Header2 3 2 8 3 3 2 2" xfId="31214"/>
    <cellStyle name="Header2 3 2 8 3 3 2 2 2" xfId="41213"/>
    <cellStyle name="Header2 3 2 8 3 3 2 3" xfId="26872"/>
    <cellStyle name="Header2 3 2 8 3 3 2 4" xfId="36062"/>
    <cellStyle name="Header2 3 2 8 3 3 3" xfId="20003"/>
    <cellStyle name="Header2 3 2 8 3 3 3 2" xfId="31820"/>
    <cellStyle name="Header2 3 2 8 3 3 3 2 2" xfId="41819"/>
    <cellStyle name="Header2 3 2 8 3 3 3 3" xfId="27478"/>
    <cellStyle name="Header2 3 2 8 3 3 3 4" xfId="36668"/>
    <cellStyle name="Header2 3 2 8 3 3 4" xfId="18084"/>
    <cellStyle name="Header2 3 2 8 3 3 4 2" xfId="29901"/>
    <cellStyle name="Header2 3 2 8 3 3 4 2 2" xfId="39900"/>
    <cellStyle name="Header2 3 2 8 3 3 4 3" xfId="25659"/>
    <cellStyle name="Header2 3 2 8 3 3 4 4" xfId="34749"/>
    <cellStyle name="Header2 3 2 8 3 3 5" xfId="20812"/>
    <cellStyle name="Header2 3 2 8 3 3 5 2" xfId="32629"/>
    <cellStyle name="Header2 3 2 8 3 3 5 2 2" xfId="42628"/>
    <cellStyle name="Header2 3 2 8 3 3 5 3" xfId="37477"/>
    <cellStyle name="Header2 3 2 8 3 3 6" xfId="28091"/>
    <cellStyle name="Header2 3 2 8 3 3 6 2" xfId="38090"/>
    <cellStyle name="Header2 3 2 8 3 3 7" xfId="22261"/>
    <cellStyle name="Header2 3 2 8 3 4" xfId="15983"/>
    <cellStyle name="Header2 3 2 8 3 4 2" xfId="27800"/>
    <cellStyle name="Header2 3 2 8 3 4 2 2" xfId="37799"/>
    <cellStyle name="Header2 3 2 8 3 4 3" xfId="23861"/>
    <cellStyle name="Header2 3 2 8 3 4 4" xfId="32951"/>
    <cellStyle name="Header2 3 2 8 3 5" xfId="16576"/>
    <cellStyle name="Header2 3 2 8 3 5 2" xfId="28393"/>
    <cellStyle name="Header2 3 2 8 3 5 2 2" xfId="38392"/>
    <cellStyle name="Header2 3 2 8 3 5 3" xfId="24151"/>
    <cellStyle name="Header2 3 2 8 3 5 4" xfId="33241"/>
    <cellStyle name="Header2 3 2 8 3 6" xfId="16873"/>
    <cellStyle name="Header2 3 2 8 3 6 2" xfId="28690"/>
    <cellStyle name="Header2 3 2 8 3 6 2 2" xfId="38689"/>
    <cellStyle name="Header2 3 2 8 3 6 3" xfId="24448"/>
    <cellStyle name="Header2 3 2 8 3 6 4" xfId="33538"/>
    <cellStyle name="Header2 3 2 8 3 7" xfId="17208"/>
    <cellStyle name="Header2 3 2 8 3 7 2" xfId="29025"/>
    <cellStyle name="Header2 3 2 8 3 7 2 2" xfId="39024"/>
    <cellStyle name="Header2 3 2 8 3 7 3" xfId="24783"/>
    <cellStyle name="Header2 3 2 8 3 7 4" xfId="33873"/>
    <cellStyle name="Header2 3 2 8 3 8" xfId="17511"/>
    <cellStyle name="Header2 3 2 8 3 8 2" xfId="29328"/>
    <cellStyle name="Header2 3 2 8 3 8 2 2" xfId="39327"/>
    <cellStyle name="Header2 3 2 8 3 8 3" xfId="25086"/>
    <cellStyle name="Header2 3 2 8 3 8 4" xfId="34176"/>
    <cellStyle name="Header2 3 2 8 3 9" xfId="18424"/>
    <cellStyle name="Header2 3 2 8 3 9 2" xfId="30241"/>
    <cellStyle name="Header2 3 2 8 3 9 2 2" xfId="40240"/>
    <cellStyle name="Header2 3 2 8 3 9 3" xfId="25899"/>
    <cellStyle name="Header2 3 2 8 3 9 4" xfId="35089"/>
    <cellStyle name="Header2 3 2 8 4" xfId="7887"/>
    <cellStyle name="Header2 3 2 8 4 10" xfId="18720"/>
    <cellStyle name="Header2 3 2 8 4 10 2" xfId="30537"/>
    <cellStyle name="Header2 3 2 8 4 10 2 2" xfId="40536"/>
    <cellStyle name="Header2 3 2 8 4 10 3" xfId="26195"/>
    <cellStyle name="Header2 3 2 8 4 10 4" xfId="35385"/>
    <cellStyle name="Header2 3 2 8 4 11" xfId="20200"/>
    <cellStyle name="Header2 3 2 8 4 11 2" xfId="32017"/>
    <cellStyle name="Header2 3 2 8 4 11 2 2" xfId="42016"/>
    <cellStyle name="Header2 3 2 8 4 11 3" xfId="36865"/>
    <cellStyle name="Header2 3 2 8 4 12" xfId="23215"/>
    <cellStyle name="Header2 3 2 8 4 12 2" xfId="21221"/>
    <cellStyle name="Header2 3 2 8 4 13" xfId="22609"/>
    <cellStyle name="Header2 3 2 8 4 2" xfId="15694"/>
    <cellStyle name="Header2 3 2 8 4 2 2" xfId="19099"/>
    <cellStyle name="Header2 3 2 8 4 2 2 2" xfId="30916"/>
    <cellStyle name="Header2 3 2 8 4 2 2 2 2" xfId="40915"/>
    <cellStyle name="Header2 3 2 8 4 2 2 3" xfId="26574"/>
    <cellStyle name="Header2 3 2 8 4 2 2 4" xfId="35764"/>
    <cellStyle name="Header2 3 2 8 4 2 3" xfId="19705"/>
    <cellStyle name="Header2 3 2 8 4 2 3 2" xfId="31522"/>
    <cellStyle name="Header2 3 2 8 4 2 3 2 2" xfId="41521"/>
    <cellStyle name="Header2 3 2 8 4 2 3 3" xfId="27180"/>
    <cellStyle name="Header2 3 2 8 4 2 3 4" xfId="36370"/>
    <cellStyle name="Header2 3 2 8 4 2 4" xfId="18158"/>
    <cellStyle name="Header2 3 2 8 4 2 4 2" xfId="29975"/>
    <cellStyle name="Header2 3 2 8 4 2 4 2 2" xfId="39974"/>
    <cellStyle name="Header2 3 2 8 4 2 4 3" xfId="25733"/>
    <cellStyle name="Header2 3 2 8 4 2 4 4" xfId="34823"/>
    <cellStyle name="Header2 3 2 8 4 2 5" xfId="20514"/>
    <cellStyle name="Header2 3 2 8 4 2 5 2" xfId="32331"/>
    <cellStyle name="Header2 3 2 8 4 2 5 2 2" xfId="42330"/>
    <cellStyle name="Header2 3 2 8 4 2 5 3" xfId="37179"/>
    <cellStyle name="Header2 3 2 8 4 2 6" xfId="23572"/>
    <cellStyle name="Header2 3 2 8 4 2 6 2" xfId="21832"/>
    <cellStyle name="Header2 3 2 8 4 2 7" xfId="22996"/>
    <cellStyle name="Header2 3 2 8 4 2 7 2" xfId="22107"/>
    <cellStyle name="Header2 3 2 8 4 2 8" xfId="22438"/>
    <cellStyle name="Header2 3 2 8 4 3" xfId="16275"/>
    <cellStyle name="Header2 3 2 8 4 3 2" xfId="19396"/>
    <cellStyle name="Header2 3 2 8 4 3 2 2" xfId="31213"/>
    <cellStyle name="Header2 3 2 8 4 3 2 2 2" xfId="41212"/>
    <cellStyle name="Header2 3 2 8 4 3 2 3" xfId="26871"/>
    <cellStyle name="Header2 3 2 8 4 3 2 4" xfId="36061"/>
    <cellStyle name="Header2 3 2 8 4 3 3" xfId="20002"/>
    <cellStyle name="Header2 3 2 8 4 3 3 2" xfId="31819"/>
    <cellStyle name="Header2 3 2 8 4 3 3 2 2" xfId="41818"/>
    <cellStyle name="Header2 3 2 8 4 3 3 3" xfId="27477"/>
    <cellStyle name="Header2 3 2 8 4 3 3 4" xfId="36667"/>
    <cellStyle name="Header2 3 2 8 4 3 4" xfId="18085"/>
    <cellStyle name="Header2 3 2 8 4 3 4 2" xfId="29902"/>
    <cellStyle name="Header2 3 2 8 4 3 4 2 2" xfId="39901"/>
    <cellStyle name="Header2 3 2 8 4 3 4 3" xfId="25660"/>
    <cellStyle name="Header2 3 2 8 4 3 4 4" xfId="34750"/>
    <cellStyle name="Header2 3 2 8 4 3 5" xfId="20811"/>
    <cellStyle name="Header2 3 2 8 4 3 5 2" xfId="32628"/>
    <cellStyle name="Header2 3 2 8 4 3 5 2 2" xfId="42627"/>
    <cellStyle name="Header2 3 2 8 4 3 5 3" xfId="37476"/>
    <cellStyle name="Header2 3 2 8 4 3 6" xfId="28092"/>
    <cellStyle name="Header2 3 2 8 4 3 6 2" xfId="38091"/>
    <cellStyle name="Header2 3 2 8 4 3 7" xfId="21530"/>
    <cellStyle name="Header2 3 2 8 4 4" xfId="15855"/>
    <cellStyle name="Header2 3 2 8 4 4 2" xfId="27672"/>
    <cellStyle name="Header2 3 2 8 4 4 2 2" xfId="37671"/>
    <cellStyle name="Header2 3 2 8 4 4 3" xfId="23733"/>
    <cellStyle name="Header2 3 2 8 4 4 4" xfId="32823"/>
    <cellStyle name="Header2 3 2 8 4 5" xfId="16575"/>
    <cellStyle name="Header2 3 2 8 4 5 2" xfId="28392"/>
    <cellStyle name="Header2 3 2 8 4 5 2 2" xfId="38391"/>
    <cellStyle name="Header2 3 2 8 4 5 3" xfId="24150"/>
    <cellStyle name="Header2 3 2 8 4 5 4" xfId="33240"/>
    <cellStyle name="Header2 3 2 8 4 6" xfId="16872"/>
    <cellStyle name="Header2 3 2 8 4 6 2" xfId="28689"/>
    <cellStyle name="Header2 3 2 8 4 6 2 2" xfId="38688"/>
    <cellStyle name="Header2 3 2 8 4 6 3" xfId="24447"/>
    <cellStyle name="Header2 3 2 8 4 6 4" xfId="33537"/>
    <cellStyle name="Header2 3 2 8 4 7" xfId="17209"/>
    <cellStyle name="Header2 3 2 8 4 7 2" xfId="29026"/>
    <cellStyle name="Header2 3 2 8 4 7 2 2" xfId="39025"/>
    <cellStyle name="Header2 3 2 8 4 7 3" xfId="24784"/>
    <cellStyle name="Header2 3 2 8 4 7 4" xfId="33874"/>
    <cellStyle name="Header2 3 2 8 4 8" xfId="17512"/>
    <cellStyle name="Header2 3 2 8 4 8 2" xfId="29329"/>
    <cellStyle name="Header2 3 2 8 4 8 2 2" xfId="39328"/>
    <cellStyle name="Header2 3 2 8 4 8 3" xfId="25087"/>
    <cellStyle name="Header2 3 2 8 4 8 4" xfId="34177"/>
    <cellStyle name="Header2 3 2 8 4 9" xfId="18423"/>
    <cellStyle name="Header2 3 2 8 4 9 2" xfId="30240"/>
    <cellStyle name="Header2 3 2 8 4 9 2 2" xfId="40239"/>
    <cellStyle name="Header2 3 2 8 4 9 3" xfId="25898"/>
    <cellStyle name="Header2 3 2 8 4 9 4" xfId="35088"/>
    <cellStyle name="Header2 3 2 8 5" xfId="15691"/>
    <cellStyle name="Header2 3 2 8 5 2" xfId="19102"/>
    <cellStyle name="Header2 3 2 8 5 2 2" xfId="30919"/>
    <cellStyle name="Header2 3 2 8 5 2 2 2" xfId="40918"/>
    <cellStyle name="Header2 3 2 8 5 2 3" xfId="26577"/>
    <cellStyle name="Header2 3 2 8 5 2 4" xfId="35767"/>
    <cellStyle name="Header2 3 2 8 5 3" xfId="19708"/>
    <cellStyle name="Header2 3 2 8 5 3 2" xfId="31525"/>
    <cellStyle name="Header2 3 2 8 5 3 2 2" xfId="41524"/>
    <cellStyle name="Header2 3 2 8 5 3 3" xfId="27183"/>
    <cellStyle name="Header2 3 2 8 5 3 4" xfId="36373"/>
    <cellStyle name="Header2 3 2 8 5 4" xfId="17704"/>
    <cellStyle name="Header2 3 2 8 5 4 2" xfId="29521"/>
    <cellStyle name="Header2 3 2 8 5 4 2 2" xfId="39520"/>
    <cellStyle name="Header2 3 2 8 5 4 3" xfId="25279"/>
    <cellStyle name="Header2 3 2 8 5 4 4" xfId="34369"/>
    <cellStyle name="Header2 3 2 8 5 5" xfId="20517"/>
    <cellStyle name="Header2 3 2 8 5 5 2" xfId="32334"/>
    <cellStyle name="Header2 3 2 8 5 5 2 2" xfId="42333"/>
    <cellStyle name="Header2 3 2 8 5 5 3" xfId="37182"/>
    <cellStyle name="Header2 3 2 8 5 6" xfId="23569"/>
    <cellStyle name="Header2 3 2 8 5 6 2" xfId="21019"/>
    <cellStyle name="Header2 3 2 8 5 7" xfId="22837"/>
    <cellStyle name="Header2 3 2 8 5 7 2" xfId="21394"/>
    <cellStyle name="Header2 3 2 8 5 8" xfId="21647"/>
    <cellStyle name="Header2 3 2 8 6" xfId="16272"/>
    <cellStyle name="Header2 3 2 8 6 2" xfId="19399"/>
    <cellStyle name="Header2 3 2 8 6 2 2" xfId="31216"/>
    <cellStyle name="Header2 3 2 8 6 2 2 2" xfId="41215"/>
    <cellStyle name="Header2 3 2 8 6 2 3" xfId="26874"/>
    <cellStyle name="Header2 3 2 8 6 2 4" xfId="36064"/>
    <cellStyle name="Header2 3 2 8 6 3" xfId="20005"/>
    <cellStyle name="Header2 3 2 8 6 3 2" xfId="31822"/>
    <cellStyle name="Header2 3 2 8 6 3 2 2" xfId="41821"/>
    <cellStyle name="Header2 3 2 8 6 3 3" xfId="27480"/>
    <cellStyle name="Header2 3 2 8 6 3 4" xfId="36670"/>
    <cellStyle name="Header2 3 2 8 6 4" xfId="17778"/>
    <cellStyle name="Header2 3 2 8 6 4 2" xfId="29595"/>
    <cellStyle name="Header2 3 2 8 6 4 2 2" xfId="39594"/>
    <cellStyle name="Header2 3 2 8 6 4 3" xfId="25353"/>
    <cellStyle name="Header2 3 2 8 6 4 4" xfId="34443"/>
    <cellStyle name="Header2 3 2 8 6 5" xfId="20814"/>
    <cellStyle name="Header2 3 2 8 6 5 2" xfId="32631"/>
    <cellStyle name="Header2 3 2 8 6 5 2 2" xfId="42630"/>
    <cellStyle name="Header2 3 2 8 6 5 3" xfId="37479"/>
    <cellStyle name="Header2 3 2 8 6 6" xfId="28089"/>
    <cellStyle name="Header2 3 2 8 6 6 2" xfId="38088"/>
    <cellStyle name="Header2 3 2 8 6 7" xfId="21528"/>
    <cellStyle name="Header2 3 2 8 7" xfId="15981"/>
    <cellStyle name="Header2 3 2 8 7 2" xfId="27798"/>
    <cellStyle name="Header2 3 2 8 7 2 2" xfId="37797"/>
    <cellStyle name="Header2 3 2 8 7 3" xfId="23859"/>
    <cellStyle name="Header2 3 2 8 7 4" xfId="32949"/>
    <cellStyle name="Header2 3 2 8 8" xfId="16578"/>
    <cellStyle name="Header2 3 2 8 8 2" xfId="28395"/>
    <cellStyle name="Header2 3 2 8 8 2 2" xfId="38394"/>
    <cellStyle name="Header2 3 2 8 8 3" xfId="24153"/>
    <cellStyle name="Header2 3 2 8 8 4" xfId="33243"/>
    <cellStyle name="Header2 3 2 8 9" xfId="16875"/>
    <cellStyle name="Header2 3 2 8 9 2" xfId="28692"/>
    <cellStyle name="Header2 3 2 8 9 2 2" xfId="38691"/>
    <cellStyle name="Header2 3 2 8 9 3" xfId="24450"/>
    <cellStyle name="Header2 3 2 8 9 4" xfId="33540"/>
    <cellStyle name="Header2 3 2 9" xfId="7888"/>
    <cellStyle name="Header2 3 2 9 10" xfId="17210"/>
    <cellStyle name="Header2 3 2 9 10 2" xfId="29027"/>
    <cellStyle name="Header2 3 2 9 10 2 2" xfId="39026"/>
    <cellStyle name="Header2 3 2 9 10 3" xfId="24785"/>
    <cellStyle name="Header2 3 2 9 10 4" xfId="33875"/>
    <cellStyle name="Header2 3 2 9 11" xfId="17513"/>
    <cellStyle name="Header2 3 2 9 11 2" xfId="29330"/>
    <cellStyle name="Header2 3 2 9 11 2 2" xfId="39329"/>
    <cellStyle name="Header2 3 2 9 11 3" xfId="25088"/>
    <cellStyle name="Header2 3 2 9 11 4" xfId="34178"/>
    <cellStyle name="Header2 3 2 9 12" xfId="18422"/>
    <cellStyle name="Header2 3 2 9 12 2" xfId="30239"/>
    <cellStyle name="Header2 3 2 9 12 2 2" xfId="40238"/>
    <cellStyle name="Header2 3 2 9 12 3" xfId="25897"/>
    <cellStyle name="Header2 3 2 9 12 4" xfId="35087"/>
    <cellStyle name="Header2 3 2 9 13" xfId="18719"/>
    <cellStyle name="Header2 3 2 9 13 2" xfId="30536"/>
    <cellStyle name="Header2 3 2 9 13 2 2" xfId="40535"/>
    <cellStyle name="Header2 3 2 9 13 3" xfId="26194"/>
    <cellStyle name="Header2 3 2 9 13 4" xfId="35384"/>
    <cellStyle name="Header2 3 2 9 14" xfId="20300"/>
    <cellStyle name="Header2 3 2 9 14 2" xfId="32117"/>
    <cellStyle name="Header2 3 2 9 14 2 2" xfId="42116"/>
    <cellStyle name="Header2 3 2 9 14 3" xfId="36965"/>
    <cellStyle name="Header2 3 2 9 15" xfId="23214"/>
    <cellStyle name="Header2 3 2 9 15 2" xfId="21986"/>
    <cellStyle name="Header2 3 2 9 16" xfId="22608"/>
    <cellStyle name="Header2 3 2 9 2" xfId="7889"/>
    <cellStyle name="Header2 3 2 9 2 10" xfId="18718"/>
    <cellStyle name="Header2 3 2 9 2 10 2" xfId="30535"/>
    <cellStyle name="Header2 3 2 9 2 10 2 2" xfId="40534"/>
    <cellStyle name="Header2 3 2 9 2 10 3" xfId="26193"/>
    <cellStyle name="Header2 3 2 9 2 10 4" xfId="35383"/>
    <cellStyle name="Header2 3 2 9 2 11" xfId="20203"/>
    <cellStyle name="Header2 3 2 9 2 11 2" xfId="32020"/>
    <cellStyle name="Header2 3 2 9 2 11 2 2" xfId="42019"/>
    <cellStyle name="Header2 3 2 9 2 11 3" xfId="36868"/>
    <cellStyle name="Header2 3 2 9 2 12" xfId="23213"/>
    <cellStyle name="Header2 3 2 9 2 12 2" xfId="21222"/>
    <cellStyle name="Header2 3 2 9 2 13" xfId="22607"/>
    <cellStyle name="Header2 3 2 9 2 2" xfId="15696"/>
    <cellStyle name="Header2 3 2 9 2 2 2" xfId="19097"/>
    <cellStyle name="Header2 3 2 9 2 2 2 2" xfId="30914"/>
    <cellStyle name="Header2 3 2 9 2 2 2 2 2" xfId="40913"/>
    <cellStyle name="Header2 3 2 9 2 2 2 3" xfId="26572"/>
    <cellStyle name="Header2 3 2 9 2 2 2 4" xfId="35762"/>
    <cellStyle name="Header2 3 2 9 2 2 3" xfId="19703"/>
    <cellStyle name="Header2 3 2 9 2 2 3 2" xfId="31520"/>
    <cellStyle name="Header2 3 2 9 2 2 3 2 2" xfId="41519"/>
    <cellStyle name="Header2 3 2 9 2 2 3 3" xfId="27178"/>
    <cellStyle name="Header2 3 2 9 2 2 3 4" xfId="36368"/>
    <cellStyle name="Header2 3 2 9 2 2 4" xfId="18921"/>
    <cellStyle name="Header2 3 2 9 2 2 4 2" xfId="30738"/>
    <cellStyle name="Header2 3 2 9 2 2 4 2 2" xfId="40737"/>
    <cellStyle name="Header2 3 2 9 2 2 4 3" xfId="26396"/>
    <cellStyle name="Header2 3 2 9 2 2 4 4" xfId="35586"/>
    <cellStyle name="Header2 3 2 9 2 2 5" xfId="20512"/>
    <cellStyle name="Header2 3 2 9 2 2 5 2" xfId="32329"/>
    <cellStyle name="Header2 3 2 9 2 2 5 2 2" xfId="42328"/>
    <cellStyle name="Header2 3 2 9 2 2 5 3" xfId="37177"/>
    <cellStyle name="Header2 3 2 9 2 2 6" xfId="23574"/>
    <cellStyle name="Header2 3 2 9 2 2 6 2" xfId="21016"/>
    <cellStyle name="Header2 3 2 9 2 2 7" xfId="22834"/>
    <cellStyle name="Header2 3 2 9 2 2 7 2" xfId="22190"/>
    <cellStyle name="Header2 3 2 9 2 2 8" xfId="21651"/>
    <cellStyle name="Header2 3 2 9 2 3" xfId="16277"/>
    <cellStyle name="Header2 3 2 9 2 3 2" xfId="19394"/>
    <cellStyle name="Header2 3 2 9 2 3 2 2" xfId="31211"/>
    <cellStyle name="Header2 3 2 9 2 3 2 2 2" xfId="41210"/>
    <cellStyle name="Header2 3 2 9 2 3 2 3" xfId="26869"/>
    <cellStyle name="Header2 3 2 9 2 3 2 4" xfId="36059"/>
    <cellStyle name="Header2 3 2 9 2 3 3" xfId="20000"/>
    <cellStyle name="Header2 3 2 9 2 3 3 2" xfId="31817"/>
    <cellStyle name="Header2 3 2 9 2 3 3 2 2" xfId="41816"/>
    <cellStyle name="Header2 3 2 9 2 3 3 3" xfId="27475"/>
    <cellStyle name="Header2 3 2 9 2 3 3 4" xfId="36665"/>
    <cellStyle name="Header2 3 2 9 2 3 4" xfId="18087"/>
    <cellStyle name="Header2 3 2 9 2 3 4 2" xfId="29904"/>
    <cellStyle name="Header2 3 2 9 2 3 4 2 2" xfId="39903"/>
    <cellStyle name="Header2 3 2 9 2 3 4 3" xfId="25662"/>
    <cellStyle name="Header2 3 2 9 2 3 4 4" xfId="34752"/>
    <cellStyle name="Header2 3 2 9 2 3 5" xfId="20809"/>
    <cellStyle name="Header2 3 2 9 2 3 5 2" xfId="32626"/>
    <cellStyle name="Header2 3 2 9 2 3 5 2 2" xfId="42625"/>
    <cellStyle name="Header2 3 2 9 2 3 5 3" xfId="37474"/>
    <cellStyle name="Header2 3 2 9 2 3 6" xfId="28094"/>
    <cellStyle name="Header2 3 2 9 2 3 6 2" xfId="38093"/>
    <cellStyle name="Header2 3 2 9 2 3 7" xfId="21532"/>
    <cellStyle name="Header2 3 2 9 2 4" xfId="15985"/>
    <cellStyle name="Header2 3 2 9 2 4 2" xfId="27802"/>
    <cellStyle name="Header2 3 2 9 2 4 2 2" xfId="37801"/>
    <cellStyle name="Header2 3 2 9 2 4 3" xfId="23863"/>
    <cellStyle name="Header2 3 2 9 2 4 4" xfId="32953"/>
    <cellStyle name="Header2 3 2 9 2 5" xfId="16573"/>
    <cellStyle name="Header2 3 2 9 2 5 2" xfId="28390"/>
    <cellStyle name="Header2 3 2 9 2 5 2 2" xfId="38389"/>
    <cellStyle name="Header2 3 2 9 2 5 3" xfId="24148"/>
    <cellStyle name="Header2 3 2 9 2 5 4" xfId="33238"/>
    <cellStyle name="Header2 3 2 9 2 6" xfId="16870"/>
    <cellStyle name="Header2 3 2 9 2 6 2" xfId="28687"/>
    <cellStyle name="Header2 3 2 9 2 6 2 2" xfId="38686"/>
    <cellStyle name="Header2 3 2 9 2 6 3" xfId="24445"/>
    <cellStyle name="Header2 3 2 9 2 6 4" xfId="33535"/>
    <cellStyle name="Header2 3 2 9 2 7" xfId="17211"/>
    <cellStyle name="Header2 3 2 9 2 7 2" xfId="29028"/>
    <cellStyle name="Header2 3 2 9 2 7 2 2" xfId="39027"/>
    <cellStyle name="Header2 3 2 9 2 7 3" xfId="24786"/>
    <cellStyle name="Header2 3 2 9 2 7 4" xfId="33876"/>
    <cellStyle name="Header2 3 2 9 2 8" xfId="17514"/>
    <cellStyle name="Header2 3 2 9 2 8 2" xfId="29331"/>
    <cellStyle name="Header2 3 2 9 2 8 2 2" xfId="39330"/>
    <cellStyle name="Header2 3 2 9 2 8 3" xfId="25089"/>
    <cellStyle name="Header2 3 2 9 2 8 4" xfId="34179"/>
    <cellStyle name="Header2 3 2 9 2 9" xfId="18421"/>
    <cellStyle name="Header2 3 2 9 2 9 2" xfId="30238"/>
    <cellStyle name="Header2 3 2 9 2 9 2 2" xfId="40237"/>
    <cellStyle name="Header2 3 2 9 2 9 3" xfId="25896"/>
    <cellStyle name="Header2 3 2 9 2 9 4" xfId="35086"/>
    <cellStyle name="Header2 3 2 9 3" xfId="7890"/>
    <cellStyle name="Header2 3 2 9 3 10" xfId="18717"/>
    <cellStyle name="Header2 3 2 9 3 10 2" xfId="30534"/>
    <cellStyle name="Header2 3 2 9 3 10 2 2" xfId="40533"/>
    <cellStyle name="Header2 3 2 9 3 10 3" xfId="26192"/>
    <cellStyle name="Header2 3 2 9 3 10 4" xfId="35382"/>
    <cellStyle name="Header2 3 2 9 3 11" xfId="20303"/>
    <cellStyle name="Header2 3 2 9 3 11 2" xfId="32120"/>
    <cellStyle name="Header2 3 2 9 3 11 2 2" xfId="42119"/>
    <cellStyle name="Header2 3 2 9 3 11 3" xfId="36968"/>
    <cellStyle name="Header2 3 2 9 3 12" xfId="23212"/>
    <cellStyle name="Header2 3 2 9 3 12 2" xfId="21223"/>
    <cellStyle name="Header2 3 2 9 3 13" xfId="22606"/>
    <cellStyle name="Header2 3 2 9 3 2" xfId="15697"/>
    <cellStyle name="Header2 3 2 9 3 2 2" xfId="19096"/>
    <cellStyle name="Header2 3 2 9 3 2 2 2" xfId="30913"/>
    <cellStyle name="Header2 3 2 9 3 2 2 2 2" xfId="40912"/>
    <cellStyle name="Header2 3 2 9 3 2 2 3" xfId="26571"/>
    <cellStyle name="Header2 3 2 9 3 2 2 4" xfId="35761"/>
    <cellStyle name="Header2 3 2 9 3 2 3" xfId="19702"/>
    <cellStyle name="Header2 3 2 9 3 2 3 2" xfId="31519"/>
    <cellStyle name="Header2 3 2 9 3 2 3 2 2" xfId="41518"/>
    <cellStyle name="Header2 3 2 9 3 2 3 3" xfId="27177"/>
    <cellStyle name="Header2 3 2 9 3 2 3 4" xfId="36367"/>
    <cellStyle name="Header2 3 2 9 3 2 4" xfId="17986"/>
    <cellStyle name="Header2 3 2 9 3 2 4 2" xfId="29803"/>
    <cellStyle name="Header2 3 2 9 3 2 4 2 2" xfId="39802"/>
    <cellStyle name="Header2 3 2 9 3 2 4 3" xfId="25561"/>
    <cellStyle name="Header2 3 2 9 3 2 4 4" xfId="34651"/>
    <cellStyle name="Header2 3 2 9 3 2 5" xfId="20511"/>
    <cellStyle name="Header2 3 2 9 3 2 5 2" xfId="32328"/>
    <cellStyle name="Header2 3 2 9 3 2 5 2 2" xfId="42327"/>
    <cellStyle name="Header2 3 2 9 3 2 5 3" xfId="37176"/>
    <cellStyle name="Header2 3 2 9 3 2 6" xfId="23575"/>
    <cellStyle name="Header2 3 2 9 3 2 6 2" xfId="21831"/>
    <cellStyle name="Header2 3 2 9 3 2 7" xfId="22995"/>
    <cellStyle name="Header2 3 2 9 3 2 7 2" xfId="22108"/>
    <cellStyle name="Header2 3 2 9 3 2 8" xfId="21652"/>
    <cellStyle name="Header2 3 2 9 3 3" xfId="16278"/>
    <cellStyle name="Header2 3 2 9 3 3 2" xfId="19393"/>
    <cellStyle name="Header2 3 2 9 3 3 2 2" xfId="31210"/>
    <cellStyle name="Header2 3 2 9 3 3 2 2 2" xfId="41209"/>
    <cellStyle name="Header2 3 2 9 3 3 2 3" xfId="26868"/>
    <cellStyle name="Header2 3 2 9 3 3 2 4" xfId="36058"/>
    <cellStyle name="Header2 3 2 9 3 3 3" xfId="19999"/>
    <cellStyle name="Header2 3 2 9 3 3 3 2" xfId="31816"/>
    <cellStyle name="Header2 3 2 9 3 3 3 2 2" xfId="41815"/>
    <cellStyle name="Header2 3 2 9 3 3 3 3" xfId="27474"/>
    <cellStyle name="Header2 3 2 9 3 3 3 4" xfId="36664"/>
    <cellStyle name="Header2 3 2 9 3 3 4" xfId="17849"/>
    <cellStyle name="Header2 3 2 9 3 3 4 2" xfId="29666"/>
    <cellStyle name="Header2 3 2 9 3 3 4 2 2" xfId="39665"/>
    <cellStyle name="Header2 3 2 9 3 3 4 3" xfId="25424"/>
    <cellStyle name="Header2 3 2 9 3 3 4 4" xfId="34514"/>
    <cellStyle name="Header2 3 2 9 3 3 5" xfId="20808"/>
    <cellStyle name="Header2 3 2 9 3 3 5 2" xfId="32625"/>
    <cellStyle name="Header2 3 2 9 3 3 5 2 2" xfId="42624"/>
    <cellStyle name="Header2 3 2 9 3 3 5 3" xfId="37473"/>
    <cellStyle name="Header2 3 2 9 3 3 6" xfId="28095"/>
    <cellStyle name="Header2 3 2 9 3 3 6 2" xfId="38094"/>
    <cellStyle name="Header2 3 2 9 3 3 7" xfId="21533"/>
    <cellStyle name="Header2 3 2 9 3 4" xfId="15986"/>
    <cellStyle name="Header2 3 2 9 3 4 2" xfId="27803"/>
    <cellStyle name="Header2 3 2 9 3 4 2 2" xfId="37802"/>
    <cellStyle name="Header2 3 2 9 3 4 3" xfId="23864"/>
    <cellStyle name="Header2 3 2 9 3 4 4" xfId="32954"/>
    <cellStyle name="Header2 3 2 9 3 5" xfId="16572"/>
    <cellStyle name="Header2 3 2 9 3 5 2" xfId="28389"/>
    <cellStyle name="Header2 3 2 9 3 5 2 2" xfId="38388"/>
    <cellStyle name="Header2 3 2 9 3 5 3" xfId="24147"/>
    <cellStyle name="Header2 3 2 9 3 5 4" xfId="33237"/>
    <cellStyle name="Header2 3 2 9 3 6" xfId="16869"/>
    <cellStyle name="Header2 3 2 9 3 6 2" xfId="28686"/>
    <cellStyle name="Header2 3 2 9 3 6 2 2" xfId="38685"/>
    <cellStyle name="Header2 3 2 9 3 6 3" xfId="24444"/>
    <cellStyle name="Header2 3 2 9 3 6 4" xfId="33534"/>
    <cellStyle name="Header2 3 2 9 3 7" xfId="17212"/>
    <cellStyle name="Header2 3 2 9 3 7 2" xfId="29029"/>
    <cellStyle name="Header2 3 2 9 3 7 2 2" xfId="39028"/>
    <cellStyle name="Header2 3 2 9 3 7 3" xfId="24787"/>
    <cellStyle name="Header2 3 2 9 3 7 4" xfId="33877"/>
    <cellStyle name="Header2 3 2 9 3 8" xfId="17515"/>
    <cellStyle name="Header2 3 2 9 3 8 2" xfId="29332"/>
    <cellStyle name="Header2 3 2 9 3 8 2 2" xfId="39331"/>
    <cellStyle name="Header2 3 2 9 3 8 3" xfId="25090"/>
    <cellStyle name="Header2 3 2 9 3 8 4" xfId="34180"/>
    <cellStyle name="Header2 3 2 9 3 9" xfId="18420"/>
    <cellStyle name="Header2 3 2 9 3 9 2" xfId="30237"/>
    <cellStyle name="Header2 3 2 9 3 9 2 2" xfId="40236"/>
    <cellStyle name="Header2 3 2 9 3 9 3" xfId="25895"/>
    <cellStyle name="Header2 3 2 9 3 9 4" xfId="35085"/>
    <cellStyle name="Header2 3 2 9 4" xfId="7891"/>
    <cellStyle name="Header2 3 2 9 4 10" xfId="18716"/>
    <cellStyle name="Header2 3 2 9 4 10 2" xfId="30533"/>
    <cellStyle name="Header2 3 2 9 4 10 2 2" xfId="40532"/>
    <cellStyle name="Header2 3 2 9 4 10 3" xfId="26191"/>
    <cellStyle name="Header2 3 2 9 4 10 4" xfId="35381"/>
    <cellStyle name="Header2 3 2 9 4 11" xfId="18260"/>
    <cellStyle name="Header2 3 2 9 4 11 2" xfId="30077"/>
    <cellStyle name="Header2 3 2 9 4 11 2 2" xfId="40076"/>
    <cellStyle name="Header2 3 2 9 4 11 3" xfId="34925"/>
    <cellStyle name="Header2 3 2 9 4 12" xfId="23211"/>
    <cellStyle name="Header2 3 2 9 4 12 2" xfId="21224"/>
    <cellStyle name="Header2 3 2 9 4 13" xfId="22605"/>
    <cellStyle name="Header2 3 2 9 4 2" xfId="15698"/>
    <cellStyle name="Header2 3 2 9 4 2 2" xfId="19095"/>
    <cellStyle name="Header2 3 2 9 4 2 2 2" xfId="30912"/>
    <cellStyle name="Header2 3 2 9 4 2 2 2 2" xfId="40911"/>
    <cellStyle name="Header2 3 2 9 4 2 2 3" xfId="26570"/>
    <cellStyle name="Header2 3 2 9 4 2 2 4" xfId="35760"/>
    <cellStyle name="Header2 3 2 9 4 2 3" xfId="19701"/>
    <cellStyle name="Header2 3 2 9 4 2 3 2" xfId="31518"/>
    <cellStyle name="Header2 3 2 9 4 2 3 2 2" xfId="41517"/>
    <cellStyle name="Header2 3 2 9 4 2 3 3" xfId="27176"/>
    <cellStyle name="Header2 3 2 9 4 2 3 4" xfId="36366"/>
    <cellStyle name="Header2 3 2 9 4 2 4" xfId="17705"/>
    <cellStyle name="Header2 3 2 9 4 2 4 2" xfId="29522"/>
    <cellStyle name="Header2 3 2 9 4 2 4 2 2" xfId="39521"/>
    <cellStyle name="Header2 3 2 9 4 2 4 3" xfId="25280"/>
    <cellStyle name="Header2 3 2 9 4 2 4 4" xfId="34370"/>
    <cellStyle name="Header2 3 2 9 4 2 5" xfId="20510"/>
    <cellStyle name="Header2 3 2 9 4 2 5 2" xfId="32327"/>
    <cellStyle name="Header2 3 2 9 4 2 5 2 2" xfId="42326"/>
    <cellStyle name="Header2 3 2 9 4 2 5 3" xfId="37175"/>
    <cellStyle name="Header2 3 2 9 4 2 6" xfId="23576"/>
    <cellStyle name="Header2 3 2 9 4 2 6 2" xfId="21830"/>
    <cellStyle name="Header2 3 2 9 4 2 7" xfId="22994"/>
    <cellStyle name="Header2 3 2 9 4 2 7 2" xfId="21318"/>
    <cellStyle name="Header2 3 2 9 4 2 8" xfId="22439"/>
    <cellStyle name="Header2 3 2 9 4 3" xfId="16279"/>
    <cellStyle name="Header2 3 2 9 4 3 2" xfId="19392"/>
    <cellStyle name="Header2 3 2 9 4 3 2 2" xfId="31209"/>
    <cellStyle name="Header2 3 2 9 4 3 2 2 2" xfId="41208"/>
    <cellStyle name="Header2 3 2 9 4 3 2 3" xfId="26867"/>
    <cellStyle name="Header2 3 2 9 4 3 2 4" xfId="36057"/>
    <cellStyle name="Header2 3 2 9 4 3 3" xfId="19998"/>
    <cellStyle name="Header2 3 2 9 4 3 3 2" xfId="31815"/>
    <cellStyle name="Header2 3 2 9 4 3 3 2 2" xfId="41814"/>
    <cellStyle name="Header2 3 2 9 4 3 3 3" xfId="27473"/>
    <cellStyle name="Header2 3 2 9 4 3 3 4" xfId="36663"/>
    <cellStyle name="Header2 3 2 9 4 3 4" xfId="18862"/>
    <cellStyle name="Header2 3 2 9 4 3 4 2" xfId="30679"/>
    <cellStyle name="Header2 3 2 9 4 3 4 2 2" xfId="40678"/>
    <cellStyle name="Header2 3 2 9 4 3 4 3" xfId="26337"/>
    <cellStyle name="Header2 3 2 9 4 3 4 4" xfId="35527"/>
    <cellStyle name="Header2 3 2 9 4 3 5" xfId="20807"/>
    <cellStyle name="Header2 3 2 9 4 3 5 2" xfId="32624"/>
    <cellStyle name="Header2 3 2 9 4 3 5 2 2" xfId="42623"/>
    <cellStyle name="Header2 3 2 9 4 3 5 3" xfId="37472"/>
    <cellStyle name="Header2 3 2 9 4 3 6" xfId="28096"/>
    <cellStyle name="Header2 3 2 9 4 3 6 2" xfId="38095"/>
    <cellStyle name="Header2 3 2 9 4 3 7" xfId="21534"/>
    <cellStyle name="Header2 3 2 9 4 4" xfId="15987"/>
    <cellStyle name="Header2 3 2 9 4 4 2" xfId="27804"/>
    <cellStyle name="Header2 3 2 9 4 4 2 2" xfId="37803"/>
    <cellStyle name="Header2 3 2 9 4 4 3" xfId="23865"/>
    <cellStyle name="Header2 3 2 9 4 4 4" xfId="32955"/>
    <cellStyle name="Header2 3 2 9 4 5" xfId="16571"/>
    <cellStyle name="Header2 3 2 9 4 5 2" xfId="28388"/>
    <cellStyle name="Header2 3 2 9 4 5 2 2" xfId="38387"/>
    <cellStyle name="Header2 3 2 9 4 5 3" xfId="24146"/>
    <cellStyle name="Header2 3 2 9 4 5 4" xfId="33236"/>
    <cellStyle name="Header2 3 2 9 4 6" xfId="16868"/>
    <cellStyle name="Header2 3 2 9 4 6 2" xfId="28685"/>
    <cellStyle name="Header2 3 2 9 4 6 2 2" xfId="38684"/>
    <cellStyle name="Header2 3 2 9 4 6 3" xfId="24443"/>
    <cellStyle name="Header2 3 2 9 4 6 4" xfId="33533"/>
    <cellStyle name="Header2 3 2 9 4 7" xfId="17213"/>
    <cellStyle name="Header2 3 2 9 4 7 2" xfId="29030"/>
    <cellStyle name="Header2 3 2 9 4 7 2 2" xfId="39029"/>
    <cellStyle name="Header2 3 2 9 4 7 3" xfId="24788"/>
    <cellStyle name="Header2 3 2 9 4 7 4" xfId="33878"/>
    <cellStyle name="Header2 3 2 9 4 8" xfId="17516"/>
    <cellStyle name="Header2 3 2 9 4 8 2" xfId="29333"/>
    <cellStyle name="Header2 3 2 9 4 8 2 2" xfId="39332"/>
    <cellStyle name="Header2 3 2 9 4 8 3" xfId="25091"/>
    <cellStyle name="Header2 3 2 9 4 8 4" xfId="34181"/>
    <cellStyle name="Header2 3 2 9 4 9" xfId="18419"/>
    <cellStyle name="Header2 3 2 9 4 9 2" xfId="30236"/>
    <cellStyle name="Header2 3 2 9 4 9 2 2" xfId="40235"/>
    <cellStyle name="Header2 3 2 9 4 9 3" xfId="25894"/>
    <cellStyle name="Header2 3 2 9 4 9 4" xfId="35084"/>
    <cellStyle name="Header2 3 2 9 5" xfId="15695"/>
    <cellStyle name="Header2 3 2 9 5 2" xfId="19098"/>
    <cellStyle name="Header2 3 2 9 5 2 2" xfId="30915"/>
    <cellStyle name="Header2 3 2 9 5 2 2 2" xfId="40914"/>
    <cellStyle name="Header2 3 2 9 5 2 3" xfId="26573"/>
    <cellStyle name="Header2 3 2 9 5 2 4" xfId="35763"/>
    <cellStyle name="Header2 3 2 9 5 3" xfId="19704"/>
    <cellStyle name="Header2 3 2 9 5 3 2" xfId="31521"/>
    <cellStyle name="Header2 3 2 9 5 3 2 2" xfId="41520"/>
    <cellStyle name="Header2 3 2 9 5 3 3" xfId="27179"/>
    <cellStyle name="Header2 3 2 9 5 3 4" xfId="36369"/>
    <cellStyle name="Header2 3 2 9 5 4" xfId="18920"/>
    <cellStyle name="Header2 3 2 9 5 4 2" xfId="30737"/>
    <cellStyle name="Header2 3 2 9 5 4 2 2" xfId="40736"/>
    <cellStyle name="Header2 3 2 9 5 4 3" xfId="26395"/>
    <cellStyle name="Header2 3 2 9 5 4 4" xfId="35585"/>
    <cellStyle name="Header2 3 2 9 5 5" xfId="20513"/>
    <cellStyle name="Header2 3 2 9 5 5 2" xfId="32330"/>
    <cellStyle name="Header2 3 2 9 5 5 2 2" xfId="42329"/>
    <cellStyle name="Header2 3 2 9 5 5 3" xfId="37178"/>
    <cellStyle name="Header2 3 2 9 5 6" xfId="23573"/>
    <cellStyle name="Header2 3 2 9 5 6 2" xfId="21017"/>
    <cellStyle name="Header2 3 2 9 5 7" xfId="22835"/>
    <cellStyle name="Header2 3 2 9 5 7 2" xfId="21396"/>
    <cellStyle name="Header2 3 2 9 5 8" xfId="21650"/>
    <cellStyle name="Header2 3 2 9 6" xfId="16276"/>
    <cellStyle name="Header2 3 2 9 6 2" xfId="19395"/>
    <cellStyle name="Header2 3 2 9 6 2 2" xfId="31212"/>
    <cellStyle name="Header2 3 2 9 6 2 2 2" xfId="41211"/>
    <cellStyle name="Header2 3 2 9 6 2 3" xfId="26870"/>
    <cellStyle name="Header2 3 2 9 6 2 4" xfId="36060"/>
    <cellStyle name="Header2 3 2 9 6 3" xfId="20001"/>
    <cellStyle name="Header2 3 2 9 6 3 2" xfId="31818"/>
    <cellStyle name="Header2 3 2 9 6 3 2 2" xfId="41817"/>
    <cellStyle name="Header2 3 2 9 6 3 3" xfId="27476"/>
    <cellStyle name="Header2 3 2 9 6 3 4" xfId="36666"/>
    <cellStyle name="Header2 3 2 9 6 4" xfId="18086"/>
    <cellStyle name="Header2 3 2 9 6 4 2" xfId="29903"/>
    <cellStyle name="Header2 3 2 9 6 4 2 2" xfId="39902"/>
    <cellStyle name="Header2 3 2 9 6 4 3" xfId="25661"/>
    <cellStyle name="Header2 3 2 9 6 4 4" xfId="34751"/>
    <cellStyle name="Header2 3 2 9 6 5" xfId="20810"/>
    <cellStyle name="Header2 3 2 9 6 5 2" xfId="32627"/>
    <cellStyle name="Header2 3 2 9 6 5 2 2" xfId="42626"/>
    <cellStyle name="Header2 3 2 9 6 5 3" xfId="37475"/>
    <cellStyle name="Header2 3 2 9 6 6" xfId="28093"/>
    <cellStyle name="Header2 3 2 9 6 6 2" xfId="38092"/>
    <cellStyle name="Header2 3 2 9 6 7" xfId="21531"/>
    <cellStyle name="Header2 3 2 9 7" xfId="15984"/>
    <cellStyle name="Header2 3 2 9 7 2" xfId="27801"/>
    <cellStyle name="Header2 3 2 9 7 2 2" xfId="37800"/>
    <cellStyle name="Header2 3 2 9 7 3" xfId="23862"/>
    <cellStyle name="Header2 3 2 9 7 4" xfId="32952"/>
    <cellStyle name="Header2 3 2 9 8" xfId="16574"/>
    <cellStyle name="Header2 3 2 9 8 2" xfId="28391"/>
    <cellStyle name="Header2 3 2 9 8 2 2" xfId="38390"/>
    <cellStyle name="Header2 3 2 9 8 3" xfId="24149"/>
    <cellStyle name="Header2 3 2 9 8 4" xfId="33239"/>
    <cellStyle name="Header2 3 2 9 9" xfId="16871"/>
    <cellStyle name="Header2 3 2 9 9 2" xfId="28688"/>
    <cellStyle name="Header2 3 2 9 9 2 2" xfId="38687"/>
    <cellStyle name="Header2 3 2 9 9 3" xfId="24446"/>
    <cellStyle name="Header2 3 2 9 9 4" xfId="33536"/>
    <cellStyle name="Header2 3 3" xfId="7892"/>
    <cellStyle name="Header2 3 3 10" xfId="16867"/>
    <cellStyle name="Header2 3 3 10 2" xfId="28684"/>
    <cellStyle name="Header2 3 3 10 2 2" xfId="38683"/>
    <cellStyle name="Header2 3 3 10 3" xfId="24442"/>
    <cellStyle name="Header2 3 3 10 4" xfId="33532"/>
    <cellStyle name="Header2 3 3 11" xfId="17214"/>
    <cellStyle name="Header2 3 3 11 2" xfId="29031"/>
    <cellStyle name="Header2 3 3 11 2 2" xfId="39030"/>
    <cellStyle name="Header2 3 3 11 3" xfId="24789"/>
    <cellStyle name="Header2 3 3 11 4" xfId="33879"/>
    <cellStyle name="Header2 3 3 12" xfId="17517"/>
    <cellStyle name="Header2 3 3 12 2" xfId="29334"/>
    <cellStyle name="Header2 3 3 12 2 2" xfId="39333"/>
    <cellStyle name="Header2 3 3 12 3" xfId="25092"/>
    <cellStyle name="Header2 3 3 12 4" xfId="34182"/>
    <cellStyle name="Header2 3 3 13" xfId="18418"/>
    <cellStyle name="Header2 3 3 13 2" xfId="30235"/>
    <cellStyle name="Header2 3 3 13 2 2" xfId="40234"/>
    <cellStyle name="Header2 3 3 13 3" xfId="25893"/>
    <cellStyle name="Header2 3 3 13 4" xfId="35083"/>
    <cellStyle name="Header2 3 3 14" xfId="18715"/>
    <cellStyle name="Header2 3 3 14 2" xfId="30532"/>
    <cellStyle name="Header2 3 3 14 2 2" xfId="40531"/>
    <cellStyle name="Header2 3 3 14 3" xfId="26190"/>
    <cellStyle name="Header2 3 3 14 4" xfId="35380"/>
    <cellStyle name="Header2 3 3 15" xfId="20199"/>
    <cellStyle name="Header2 3 3 15 2" xfId="32016"/>
    <cellStyle name="Header2 3 3 15 2 2" xfId="42015"/>
    <cellStyle name="Header2 3 3 15 3" xfId="36864"/>
    <cellStyle name="Header2 3 3 16" xfId="23210"/>
    <cellStyle name="Header2 3 3 16 2" xfId="21987"/>
    <cellStyle name="Header2 3 3 17" xfId="22604"/>
    <cellStyle name="Header2 3 3 2" xfId="7893"/>
    <cellStyle name="Header2 3 3 2 10" xfId="17215"/>
    <cellStyle name="Header2 3 3 2 10 2" xfId="29032"/>
    <cellStyle name="Header2 3 3 2 10 2 2" xfId="39031"/>
    <cellStyle name="Header2 3 3 2 10 3" xfId="24790"/>
    <cellStyle name="Header2 3 3 2 10 4" xfId="33880"/>
    <cellStyle name="Header2 3 3 2 11" xfId="17518"/>
    <cellStyle name="Header2 3 3 2 11 2" xfId="29335"/>
    <cellStyle name="Header2 3 3 2 11 2 2" xfId="39334"/>
    <cellStyle name="Header2 3 3 2 11 3" xfId="25093"/>
    <cellStyle name="Header2 3 3 2 11 4" xfId="34183"/>
    <cellStyle name="Header2 3 3 2 12" xfId="18417"/>
    <cellStyle name="Header2 3 3 2 12 2" xfId="30234"/>
    <cellStyle name="Header2 3 3 2 12 2 2" xfId="40233"/>
    <cellStyle name="Header2 3 3 2 12 3" xfId="25892"/>
    <cellStyle name="Header2 3 3 2 12 4" xfId="35082"/>
    <cellStyle name="Header2 3 3 2 13" xfId="18852"/>
    <cellStyle name="Header2 3 3 2 13 2" xfId="30669"/>
    <cellStyle name="Header2 3 3 2 13 2 2" xfId="40668"/>
    <cellStyle name="Header2 3 3 2 13 3" xfId="26327"/>
    <cellStyle name="Header2 3 3 2 13 4" xfId="35517"/>
    <cellStyle name="Header2 3 3 2 14" xfId="20299"/>
    <cellStyle name="Header2 3 3 2 14 2" xfId="32116"/>
    <cellStyle name="Header2 3 3 2 14 2 2" xfId="42115"/>
    <cellStyle name="Header2 3 3 2 14 3" xfId="36964"/>
    <cellStyle name="Header2 3 3 2 15" xfId="23209"/>
    <cellStyle name="Header2 3 3 2 15 2" xfId="21225"/>
    <cellStyle name="Header2 3 3 2 16" xfId="22603"/>
    <cellStyle name="Header2 3 3 2 2" xfId="7894"/>
    <cellStyle name="Header2 3 3 2 2 10" xfId="17216"/>
    <cellStyle name="Header2 3 3 2 2 10 2" xfId="29033"/>
    <cellStyle name="Header2 3 3 2 2 10 2 2" xfId="39032"/>
    <cellStyle name="Header2 3 3 2 2 10 3" xfId="24791"/>
    <cellStyle name="Header2 3 3 2 2 10 4" xfId="33881"/>
    <cellStyle name="Header2 3 3 2 2 11" xfId="17519"/>
    <cellStyle name="Header2 3 3 2 2 11 2" xfId="29336"/>
    <cellStyle name="Header2 3 3 2 2 11 2 2" xfId="39335"/>
    <cellStyle name="Header2 3 3 2 2 11 3" xfId="25094"/>
    <cellStyle name="Header2 3 3 2 2 11 4" xfId="34184"/>
    <cellStyle name="Header2 3 3 2 2 12" xfId="18416"/>
    <cellStyle name="Header2 3 3 2 2 12 2" xfId="30233"/>
    <cellStyle name="Header2 3 3 2 2 12 2 2" xfId="40232"/>
    <cellStyle name="Header2 3 3 2 2 12 3" xfId="25891"/>
    <cellStyle name="Header2 3 3 2 2 12 4" xfId="35081"/>
    <cellStyle name="Header2 3 3 2 2 13" xfId="18714"/>
    <cellStyle name="Header2 3 3 2 2 13 2" xfId="30531"/>
    <cellStyle name="Header2 3 3 2 2 13 2 2" xfId="40530"/>
    <cellStyle name="Header2 3 3 2 2 13 3" xfId="26189"/>
    <cellStyle name="Header2 3 3 2 2 13 4" xfId="35379"/>
    <cellStyle name="Header2 3 3 2 2 14" xfId="18261"/>
    <cellStyle name="Header2 3 3 2 2 14 2" xfId="30078"/>
    <cellStyle name="Header2 3 3 2 2 14 2 2" xfId="40077"/>
    <cellStyle name="Header2 3 3 2 2 14 3" xfId="34926"/>
    <cellStyle name="Header2 3 3 2 2 15" xfId="23208"/>
    <cellStyle name="Header2 3 3 2 2 15 2" xfId="21988"/>
    <cellStyle name="Header2 3 3 2 2 16" xfId="22602"/>
    <cellStyle name="Header2 3 3 2 2 2" xfId="7895"/>
    <cellStyle name="Header2 3 3 2 2 2 10" xfId="18713"/>
    <cellStyle name="Header2 3 3 2 2 2 10 2" xfId="30530"/>
    <cellStyle name="Header2 3 3 2 2 2 10 2 2" xfId="40529"/>
    <cellStyle name="Header2 3 3 2 2 2 10 3" xfId="26188"/>
    <cellStyle name="Header2 3 3 2 2 2 10 4" xfId="35378"/>
    <cellStyle name="Header2 3 3 2 2 2 11" xfId="20198"/>
    <cellStyle name="Header2 3 3 2 2 2 11 2" xfId="32015"/>
    <cellStyle name="Header2 3 3 2 2 2 11 2 2" xfId="42014"/>
    <cellStyle name="Header2 3 3 2 2 2 11 3" xfId="36863"/>
    <cellStyle name="Header2 3 3 2 2 2 12" xfId="23207"/>
    <cellStyle name="Header2 3 3 2 2 2 12 2" xfId="21226"/>
    <cellStyle name="Header2 3 3 2 2 2 13" xfId="22601"/>
    <cellStyle name="Header2 3 3 2 2 2 2" xfId="15702"/>
    <cellStyle name="Header2 3 3 2 2 2 2 2" xfId="19091"/>
    <cellStyle name="Header2 3 3 2 2 2 2 2 2" xfId="30908"/>
    <cellStyle name="Header2 3 3 2 2 2 2 2 2 2" xfId="40907"/>
    <cellStyle name="Header2 3 3 2 2 2 2 2 3" xfId="26566"/>
    <cellStyle name="Header2 3 3 2 2 2 2 2 4" xfId="35756"/>
    <cellStyle name="Header2 3 3 2 2 2 2 3" xfId="19697"/>
    <cellStyle name="Header2 3 3 2 2 2 2 3 2" xfId="31514"/>
    <cellStyle name="Header2 3 3 2 2 2 2 3 2 2" xfId="41513"/>
    <cellStyle name="Header2 3 3 2 2 2 2 3 3" xfId="27172"/>
    <cellStyle name="Header2 3 3 2 2 2 2 3 4" xfId="36362"/>
    <cellStyle name="Header2 3 3 2 2 2 2 4" xfId="17988"/>
    <cellStyle name="Header2 3 3 2 2 2 2 4 2" xfId="29805"/>
    <cellStyle name="Header2 3 3 2 2 2 2 4 2 2" xfId="39804"/>
    <cellStyle name="Header2 3 3 2 2 2 2 4 3" xfId="25563"/>
    <cellStyle name="Header2 3 3 2 2 2 2 4 4" xfId="34653"/>
    <cellStyle name="Header2 3 3 2 2 2 2 5" xfId="20506"/>
    <cellStyle name="Header2 3 3 2 2 2 2 5 2" xfId="32323"/>
    <cellStyle name="Header2 3 3 2 2 2 2 5 2 2" xfId="42322"/>
    <cellStyle name="Header2 3 3 2 2 2 2 5 3" xfId="37171"/>
    <cellStyle name="Header2 3 3 2 2 2 2 6" xfId="23580"/>
    <cellStyle name="Header2 3 3 2 2 2 2 6 2" xfId="21015"/>
    <cellStyle name="Header2 3 3 2 2 2 2 7" xfId="22833"/>
    <cellStyle name="Header2 3 3 2 2 2 2 7 2" xfId="21397"/>
    <cellStyle name="Header2 3 3 2 2 2 2 8" xfId="22440"/>
    <cellStyle name="Header2 3 3 2 2 2 3" xfId="16283"/>
    <cellStyle name="Header2 3 3 2 2 2 3 2" xfId="19389"/>
    <cellStyle name="Header2 3 3 2 2 2 3 2 2" xfId="31206"/>
    <cellStyle name="Header2 3 3 2 2 2 3 2 2 2" xfId="41205"/>
    <cellStyle name="Header2 3 3 2 2 2 3 2 3" xfId="26864"/>
    <cellStyle name="Header2 3 3 2 2 2 3 2 4" xfId="36054"/>
    <cellStyle name="Header2 3 3 2 2 2 3 3" xfId="19995"/>
    <cellStyle name="Header2 3 3 2 2 2 3 3 2" xfId="31812"/>
    <cellStyle name="Header2 3 3 2 2 2 3 3 2 2" xfId="41811"/>
    <cellStyle name="Header2 3 3 2 2 2 3 3 3" xfId="27470"/>
    <cellStyle name="Header2 3 3 2 2 2 3 3 4" xfId="36660"/>
    <cellStyle name="Header2 3 3 2 2 2 3 4" xfId="17780"/>
    <cellStyle name="Header2 3 3 2 2 2 3 4 2" xfId="29597"/>
    <cellStyle name="Header2 3 3 2 2 2 3 4 2 2" xfId="39596"/>
    <cellStyle name="Header2 3 3 2 2 2 3 4 3" xfId="25355"/>
    <cellStyle name="Header2 3 3 2 2 2 3 4 4" xfId="34445"/>
    <cellStyle name="Header2 3 3 2 2 2 3 5" xfId="20804"/>
    <cellStyle name="Header2 3 3 2 2 2 3 5 2" xfId="32621"/>
    <cellStyle name="Header2 3 3 2 2 2 3 5 2 2" xfId="42620"/>
    <cellStyle name="Header2 3 3 2 2 2 3 5 3" xfId="37469"/>
    <cellStyle name="Header2 3 3 2 2 2 3 6" xfId="28100"/>
    <cellStyle name="Header2 3 3 2 2 2 3 6 2" xfId="38099"/>
    <cellStyle name="Header2 3 3 2 2 2 3 7" xfId="21537"/>
    <cellStyle name="Header2 3 3 2 2 2 4" xfId="15990"/>
    <cellStyle name="Header2 3 3 2 2 2 4 2" xfId="27807"/>
    <cellStyle name="Header2 3 3 2 2 2 4 2 2" xfId="37806"/>
    <cellStyle name="Header2 3 3 2 2 2 4 3" xfId="23868"/>
    <cellStyle name="Header2 3 3 2 2 2 4 4" xfId="32958"/>
    <cellStyle name="Header2 3 3 2 2 2 5" xfId="16567"/>
    <cellStyle name="Header2 3 3 2 2 2 5 2" xfId="28384"/>
    <cellStyle name="Header2 3 3 2 2 2 5 2 2" xfId="38383"/>
    <cellStyle name="Header2 3 3 2 2 2 5 3" xfId="24142"/>
    <cellStyle name="Header2 3 3 2 2 2 5 4" xfId="33232"/>
    <cellStyle name="Header2 3 3 2 2 2 6" xfId="16865"/>
    <cellStyle name="Header2 3 3 2 2 2 6 2" xfId="28682"/>
    <cellStyle name="Header2 3 3 2 2 2 6 2 2" xfId="38681"/>
    <cellStyle name="Header2 3 3 2 2 2 6 3" xfId="24440"/>
    <cellStyle name="Header2 3 3 2 2 2 6 4" xfId="33530"/>
    <cellStyle name="Header2 3 3 2 2 2 7" xfId="17217"/>
    <cellStyle name="Header2 3 3 2 2 2 7 2" xfId="29034"/>
    <cellStyle name="Header2 3 3 2 2 2 7 2 2" xfId="39033"/>
    <cellStyle name="Header2 3 3 2 2 2 7 3" xfId="24792"/>
    <cellStyle name="Header2 3 3 2 2 2 7 4" xfId="33882"/>
    <cellStyle name="Header2 3 3 2 2 2 8" xfId="17520"/>
    <cellStyle name="Header2 3 3 2 2 2 8 2" xfId="29337"/>
    <cellStyle name="Header2 3 3 2 2 2 8 2 2" xfId="39336"/>
    <cellStyle name="Header2 3 3 2 2 2 8 3" xfId="25095"/>
    <cellStyle name="Header2 3 3 2 2 2 8 4" xfId="34185"/>
    <cellStyle name="Header2 3 3 2 2 2 9" xfId="18415"/>
    <cellStyle name="Header2 3 3 2 2 2 9 2" xfId="30232"/>
    <cellStyle name="Header2 3 3 2 2 2 9 2 2" xfId="40231"/>
    <cellStyle name="Header2 3 3 2 2 2 9 3" xfId="25890"/>
    <cellStyle name="Header2 3 3 2 2 2 9 4" xfId="35080"/>
    <cellStyle name="Header2 3 3 2 2 3" xfId="7896"/>
    <cellStyle name="Header2 3 3 2 2 3 10" xfId="18712"/>
    <cellStyle name="Header2 3 3 2 2 3 10 2" xfId="30529"/>
    <cellStyle name="Header2 3 3 2 2 3 10 2 2" xfId="40528"/>
    <cellStyle name="Header2 3 3 2 2 3 10 3" xfId="26187"/>
    <cellStyle name="Header2 3 3 2 2 3 10 4" xfId="35377"/>
    <cellStyle name="Header2 3 3 2 2 3 11" xfId="20298"/>
    <cellStyle name="Header2 3 3 2 2 3 11 2" xfId="32115"/>
    <cellStyle name="Header2 3 3 2 2 3 11 2 2" xfId="42114"/>
    <cellStyle name="Header2 3 3 2 2 3 11 3" xfId="36963"/>
    <cellStyle name="Header2 3 3 2 2 3 12" xfId="23206"/>
    <cellStyle name="Header2 3 3 2 2 3 12 2" xfId="21989"/>
    <cellStyle name="Header2 3 3 2 2 3 13" xfId="22600"/>
    <cellStyle name="Header2 3 3 2 2 3 2" xfId="15703"/>
    <cellStyle name="Header2 3 3 2 2 3 2 2" xfId="19090"/>
    <cellStyle name="Header2 3 3 2 2 3 2 2 2" xfId="30907"/>
    <cellStyle name="Header2 3 3 2 2 3 2 2 2 2" xfId="40906"/>
    <cellStyle name="Header2 3 3 2 2 3 2 2 3" xfId="26565"/>
    <cellStyle name="Header2 3 3 2 2 3 2 2 4" xfId="35755"/>
    <cellStyle name="Header2 3 3 2 2 3 2 3" xfId="19696"/>
    <cellStyle name="Header2 3 3 2 2 3 2 3 2" xfId="31513"/>
    <cellStyle name="Header2 3 3 2 2 3 2 3 2 2" xfId="41512"/>
    <cellStyle name="Header2 3 3 2 2 3 2 3 3" xfId="27171"/>
    <cellStyle name="Header2 3 3 2 2 3 2 3 4" xfId="36361"/>
    <cellStyle name="Header2 3 3 2 2 3 2 4" xfId="17989"/>
    <cellStyle name="Header2 3 3 2 2 3 2 4 2" xfId="29806"/>
    <cellStyle name="Header2 3 3 2 2 3 2 4 2 2" xfId="39805"/>
    <cellStyle name="Header2 3 3 2 2 3 2 4 3" xfId="25564"/>
    <cellStyle name="Header2 3 3 2 2 3 2 4 4" xfId="34654"/>
    <cellStyle name="Header2 3 3 2 2 3 2 5" xfId="20505"/>
    <cellStyle name="Header2 3 3 2 2 3 2 5 2" xfId="32322"/>
    <cellStyle name="Header2 3 3 2 2 3 2 5 2 2" xfId="42321"/>
    <cellStyle name="Header2 3 3 2 2 3 2 5 3" xfId="37170"/>
    <cellStyle name="Header2 3 3 2 2 3 2 6" xfId="23581"/>
    <cellStyle name="Header2 3 3 2 2 3 2 6 2" xfId="21826"/>
    <cellStyle name="Header2 3 3 2 2 3 2 7" xfId="22990"/>
    <cellStyle name="Header2 3 3 2 2 3 2 7 2" xfId="22110"/>
    <cellStyle name="Header2 3 3 2 2 3 2 8" xfId="21656"/>
    <cellStyle name="Header2 3 3 2 2 3 3" xfId="16284"/>
    <cellStyle name="Header2 3 3 2 2 3 3 2" xfId="19388"/>
    <cellStyle name="Header2 3 3 2 2 3 3 2 2" xfId="31205"/>
    <cellStyle name="Header2 3 3 2 2 3 3 2 2 2" xfId="41204"/>
    <cellStyle name="Header2 3 3 2 2 3 3 2 3" xfId="26863"/>
    <cellStyle name="Header2 3 3 2 2 3 3 2 4" xfId="36053"/>
    <cellStyle name="Header2 3 3 2 2 3 3 3" xfId="19994"/>
    <cellStyle name="Header2 3 3 2 2 3 3 3 2" xfId="31811"/>
    <cellStyle name="Header2 3 3 2 2 3 3 3 2 2" xfId="41810"/>
    <cellStyle name="Header2 3 3 2 2 3 3 3 3" xfId="27469"/>
    <cellStyle name="Header2 3 3 2 2 3 3 3 4" xfId="36659"/>
    <cellStyle name="Header2 3 3 2 2 3 3 4" xfId="18089"/>
    <cellStyle name="Header2 3 3 2 2 3 3 4 2" xfId="29906"/>
    <cellStyle name="Header2 3 3 2 2 3 3 4 2 2" xfId="39905"/>
    <cellStyle name="Header2 3 3 2 2 3 3 4 3" xfId="25664"/>
    <cellStyle name="Header2 3 3 2 2 3 3 4 4" xfId="34754"/>
    <cellStyle name="Header2 3 3 2 2 3 3 5" xfId="20803"/>
    <cellStyle name="Header2 3 3 2 2 3 3 5 2" xfId="32620"/>
    <cellStyle name="Header2 3 3 2 2 3 3 5 2 2" xfId="42619"/>
    <cellStyle name="Header2 3 3 2 2 3 3 5 3" xfId="37468"/>
    <cellStyle name="Header2 3 3 2 2 3 3 6" xfId="28101"/>
    <cellStyle name="Header2 3 3 2 2 3 3 6 2" xfId="38100"/>
    <cellStyle name="Header2 3 3 2 2 3 3 7" xfId="21538"/>
    <cellStyle name="Header2 3 3 2 2 3 4" xfId="15991"/>
    <cellStyle name="Header2 3 3 2 2 3 4 2" xfId="27808"/>
    <cellStyle name="Header2 3 3 2 2 3 4 2 2" xfId="37807"/>
    <cellStyle name="Header2 3 3 2 2 3 4 3" xfId="23869"/>
    <cellStyle name="Header2 3 3 2 2 3 4 4" xfId="32959"/>
    <cellStyle name="Header2 3 3 2 2 3 5" xfId="16566"/>
    <cellStyle name="Header2 3 3 2 2 3 5 2" xfId="28383"/>
    <cellStyle name="Header2 3 3 2 2 3 5 2 2" xfId="38382"/>
    <cellStyle name="Header2 3 3 2 2 3 5 3" xfId="24141"/>
    <cellStyle name="Header2 3 3 2 2 3 5 4" xfId="33231"/>
    <cellStyle name="Header2 3 3 2 2 3 6" xfId="16864"/>
    <cellStyle name="Header2 3 3 2 2 3 6 2" xfId="28681"/>
    <cellStyle name="Header2 3 3 2 2 3 6 2 2" xfId="38680"/>
    <cellStyle name="Header2 3 3 2 2 3 6 3" xfId="24439"/>
    <cellStyle name="Header2 3 3 2 2 3 6 4" xfId="33529"/>
    <cellStyle name="Header2 3 3 2 2 3 7" xfId="17218"/>
    <cellStyle name="Header2 3 3 2 2 3 7 2" xfId="29035"/>
    <cellStyle name="Header2 3 3 2 2 3 7 2 2" xfId="39034"/>
    <cellStyle name="Header2 3 3 2 2 3 7 3" xfId="24793"/>
    <cellStyle name="Header2 3 3 2 2 3 7 4" xfId="33883"/>
    <cellStyle name="Header2 3 3 2 2 3 8" xfId="17521"/>
    <cellStyle name="Header2 3 3 2 2 3 8 2" xfId="29338"/>
    <cellStyle name="Header2 3 3 2 2 3 8 2 2" xfId="39337"/>
    <cellStyle name="Header2 3 3 2 2 3 8 3" xfId="25096"/>
    <cellStyle name="Header2 3 3 2 2 3 8 4" xfId="34186"/>
    <cellStyle name="Header2 3 3 2 2 3 9" xfId="18414"/>
    <cellStyle name="Header2 3 3 2 2 3 9 2" xfId="30231"/>
    <cellStyle name="Header2 3 3 2 2 3 9 2 2" xfId="40230"/>
    <cellStyle name="Header2 3 3 2 2 3 9 3" xfId="25889"/>
    <cellStyle name="Header2 3 3 2 2 3 9 4" xfId="35079"/>
    <cellStyle name="Header2 3 3 2 2 4" xfId="7897"/>
    <cellStyle name="Header2 3 3 2 2 4 10" xfId="18711"/>
    <cellStyle name="Header2 3 3 2 2 4 10 2" xfId="30528"/>
    <cellStyle name="Header2 3 3 2 2 4 10 2 2" xfId="40527"/>
    <cellStyle name="Header2 3 3 2 2 4 10 3" xfId="26186"/>
    <cellStyle name="Header2 3 3 2 2 4 10 4" xfId="35376"/>
    <cellStyle name="Header2 3 3 2 2 4 11" xfId="18262"/>
    <cellStyle name="Header2 3 3 2 2 4 11 2" xfId="30079"/>
    <cellStyle name="Header2 3 3 2 2 4 11 2 2" xfId="40078"/>
    <cellStyle name="Header2 3 3 2 2 4 11 3" xfId="34927"/>
    <cellStyle name="Header2 3 3 2 2 4 12" xfId="23205"/>
    <cellStyle name="Header2 3 3 2 2 4 12 2" xfId="21990"/>
    <cellStyle name="Header2 3 3 2 2 4 13" xfId="22599"/>
    <cellStyle name="Header2 3 3 2 2 4 2" xfId="15704"/>
    <cellStyle name="Header2 3 3 2 2 4 2 2" xfId="19089"/>
    <cellStyle name="Header2 3 3 2 2 4 2 2 2" xfId="30906"/>
    <cellStyle name="Header2 3 3 2 2 4 2 2 2 2" xfId="40905"/>
    <cellStyle name="Header2 3 3 2 2 4 2 2 3" xfId="26564"/>
    <cellStyle name="Header2 3 3 2 2 4 2 2 4" xfId="35754"/>
    <cellStyle name="Header2 3 3 2 2 4 2 3" xfId="19695"/>
    <cellStyle name="Header2 3 3 2 2 4 2 3 2" xfId="31512"/>
    <cellStyle name="Header2 3 3 2 2 4 2 3 2 2" xfId="41511"/>
    <cellStyle name="Header2 3 3 2 2 4 2 3 3" xfId="27170"/>
    <cellStyle name="Header2 3 3 2 2 4 2 3 4" xfId="36360"/>
    <cellStyle name="Header2 3 3 2 2 4 2 4" xfId="17990"/>
    <cellStyle name="Header2 3 3 2 2 4 2 4 2" xfId="29807"/>
    <cellStyle name="Header2 3 3 2 2 4 2 4 2 2" xfId="39806"/>
    <cellStyle name="Header2 3 3 2 2 4 2 4 3" xfId="25565"/>
    <cellStyle name="Header2 3 3 2 2 4 2 4 4" xfId="34655"/>
    <cellStyle name="Header2 3 3 2 2 4 2 5" xfId="20504"/>
    <cellStyle name="Header2 3 3 2 2 4 2 5 2" xfId="32321"/>
    <cellStyle name="Header2 3 3 2 2 4 2 5 2 2" xfId="42320"/>
    <cellStyle name="Header2 3 3 2 2 4 2 5 3" xfId="37169"/>
    <cellStyle name="Header2 3 3 2 2 4 2 6" xfId="23582"/>
    <cellStyle name="Header2 3 3 2 2 4 2 6 2" xfId="21825"/>
    <cellStyle name="Header2 3 3 2 2 4 2 7" xfId="22989"/>
    <cellStyle name="Header2 3 3 2 2 4 2 7 2" xfId="21321"/>
    <cellStyle name="Header2 3 3 2 2 4 2 8" xfId="21657"/>
    <cellStyle name="Header2 3 3 2 2 4 3" xfId="16285"/>
    <cellStyle name="Header2 3 3 2 2 4 3 2" xfId="19387"/>
    <cellStyle name="Header2 3 3 2 2 4 3 2 2" xfId="31204"/>
    <cellStyle name="Header2 3 3 2 2 4 3 2 2 2" xfId="41203"/>
    <cellStyle name="Header2 3 3 2 2 4 3 2 3" xfId="26862"/>
    <cellStyle name="Header2 3 3 2 2 4 3 2 4" xfId="36052"/>
    <cellStyle name="Header2 3 3 2 2 4 3 3" xfId="19993"/>
    <cellStyle name="Header2 3 3 2 2 4 3 3 2" xfId="31810"/>
    <cellStyle name="Header2 3 3 2 2 4 3 3 2 2" xfId="41809"/>
    <cellStyle name="Header2 3 3 2 2 4 3 3 3" xfId="27468"/>
    <cellStyle name="Header2 3 3 2 2 4 3 3 4" xfId="36658"/>
    <cellStyle name="Header2 3 3 2 2 4 3 4" xfId="17781"/>
    <cellStyle name="Header2 3 3 2 2 4 3 4 2" xfId="29598"/>
    <cellStyle name="Header2 3 3 2 2 4 3 4 2 2" xfId="39597"/>
    <cellStyle name="Header2 3 3 2 2 4 3 4 3" xfId="25356"/>
    <cellStyle name="Header2 3 3 2 2 4 3 4 4" xfId="34446"/>
    <cellStyle name="Header2 3 3 2 2 4 3 5" xfId="20802"/>
    <cellStyle name="Header2 3 3 2 2 4 3 5 2" xfId="32619"/>
    <cellStyle name="Header2 3 3 2 2 4 3 5 2 2" xfId="42618"/>
    <cellStyle name="Header2 3 3 2 2 4 3 5 3" xfId="37467"/>
    <cellStyle name="Header2 3 3 2 2 4 3 6" xfId="28102"/>
    <cellStyle name="Header2 3 3 2 2 4 3 6 2" xfId="38101"/>
    <cellStyle name="Header2 3 3 2 2 4 3 7" xfId="22262"/>
    <cellStyle name="Header2 3 3 2 2 4 4" xfId="15992"/>
    <cellStyle name="Header2 3 3 2 2 4 4 2" xfId="27809"/>
    <cellStyle name="Header2 3 3 2 2 4 4 2 2" xfId="37808"/>
    <cellStyle name="Header2 3 3 2 2 4 4 3" xfId="23870"/>
    <cellStyle name="Header2 3 3 2 2 4 4 4" xfId="32960"/>
    <cellStyle name="Header2 3 3 2 2 4 5" xfId="16565"/>
    <cellStyle name="Header2 3 3 2 2 4 5 2" xfId="28382"/>
    <cellStyle name="Header2 3 3 2 2 4 5 2 2" xfId="38381"/>
    <cellStyle name="Header2 3 3 2 2 4 5 3" xfId="24140"/>
    <cellStyle name="Header2 3 3 2 2 4 5 4" xfId="33230"/>
    <cellStyle name="Header2 3 3 2 2 4 6" xfId="16863"/>
    <cellStyle name="Header2 3 3 2 2 4 6 2" xfId="28680"/>
    <cellStyle name="Header2 3 3 2 2 4 6 2 2" xfId="38679"/>
    <cellStyle name="Header2 3 3 2 2 4 6 3" xfId="24438"/>
    <cellStyle name="Header2 3 3 2 2 4 6 4" xfId="33528"/>
    <cellStyle name="Header2 3 3 2 2 4 7" xfId="17219"/>
    <cellStyle name="Header2 3 3 2 2 4 7 2" xfId="29036"/>
    <cellStyle name="Header2 3 3 2 2 4 7 2 2" xfId="39035"/>
    <cellStyle name="Header2 3 3 2 2 4 7 3" xfId="24794"/>
    <cellStyle name="Header2 3 3 2 2 4 7 4" xfId="33884"/>
    <cellStyle name="Header2 3 3 2 2 4 8" xfId="17522"/>
    <cellStyle name="Header2 3 3 2 2 4 8 2" xfId="29339"/>
    <cellStyle name="Header2 3 3 2 2 4 8 2 2" xfId="39338"/>
    <cellStyle name="Header2 3 3 2 2 4 8 3" xfId="25097"/>
    <cellStyle name="Header2 3 3 2 2 4 8 4" xfId="34187"/>
    <cellStyle name="Header2 3 3 2 2 4 9" xfId="18413"/>
    <cellStyle name="Header2 3 3 2 2 4 9 2" xfId="30230"/>
    <cellStyle name="Header2 3 3 2 2 4 9 2 2" xfId="40229"/>
    <cellStyle name="Header2 3 3 2 2 4 9 3" xfId="25888"/>
    <cellStyle name="Header2 3 3 2 2 4 9 4" xfId="35078"/>
    <cellStyle name="Header2 3 3 2 2 5" xfId="15701"/>
    <cellStyle name="Header2 3 3 2 2 5 2" xfId="19092"/>
    <cellStyle name="Header2 3 3 2 2 5 2 2" xfId="30909"/>
    <cellStyle name="Header2 3 3 2 2 5 2 2 2" xfId="40908"/>
    <cellStyle name="Header2 3 3 2 2 5 2 3" xfId="26567"/>
    <cellStyle name="Header2 3 3 2 2 5 2 4" xfId="35757"/>
    <cellStyle name="Header2 3 3 2 2 5 3" xfId="19698"/>
    <cellStyle name="Header2 3 3 2 2 5 3 2" xfId="31515"/>
    <cellStyle name="Header2 3 3 2 2 5 3 2 2" xfId="41514"/>
    <cellStyle name="Header2 3 3 2 2 5 3 3" xfId="27173"/>
    <cellStyle name="Header2 3 3 2 2 5 3 4" xfId="36363"/>
    <cellStyle name="Header2 3 3 2 2 5 4" xfId="18922"/>
    <cellStyle name="Header2 3 3 2 2 5 4 2" xfId="30739"/>
    <cellStyle name="Header2 3 3 2 2 5 4 2 2" xfId="40738"/>
    <cellStyle name="Header2 3 3 2 2 5 4 3" xfId="26397"/>
    <cellStyle name="Header2 3 3 2 2 5 4 4" xfId="35587"/>
    <cellStyle name="Header2 3 3 2 2 5 5" xfId="20507"/>
    <cellStyle name="Header2 3 3 2 2 5 5 2" xfId="32324"/>
    <cellStyle name="Header2 3 3 2 2 5 5 2 2" xfId="42323"/>
    <cellStyle name="Header2 3 3 2 2 5 5 3" xfId="37172"/>
    <cellStyle name="Header2 3 3 2 2 5 6" xfId="23579"/>
    <cellStyle name="Header2 3 3 2 2 5 6 2" xfId="21827"/>
    <cellStyle name="Header2 3 3 2 2 5 7" xfId="22991"/>
    <cellStyle name="Header2 3 3 2 2 5 7 2" xfId="21320"/>
    <cellStyle name="Header2 3 3 2 2 5 8" xfId="21655"/>
    <cellStyle name="Header2 3 3 2 2 6" xfId="16282"/>
    <cellStyle name="Header2 3 3 2 2 6 2" xfId="19390"/>
    <cellStyle name="Header2 3 3 2 2 6 2 2" xfId="31207"/>
    <cellStyle name="Header2 3 3 2 2 6 2 2 2" xfId="41206"/>
    <cellStyle name="Header2 3 3 2 2 6 2 3" xfId="26865"/>
    <cellStyle name="Header2 3 3 2 2 6 2 4" xfId="36055"/>
    <cellStyle name="Header2 3 3 2 2 6 3" xfId="19996"/>
    <cellStyle name="Header2 3 3 2 2 6 3 2" xfId="31813"/>
    <cellStyle name="Header2 3 3 2 2 6 3 2 2" xfId="41812"/>
    <cellStyle name="Header2 3 3 2 2 6 3 3" xfId="27471"/>
    <cellStyle name="Header2 3 3 2 2 6 3 4" xfId="36661"/>
    <cellStyle name="Header2 3 3 2 2 6 4" xfId="17779"/>
    <cellStyle name="Header2 3 3 2 2 6 4 2" xfId="29596"/>
    <cellStyle name="Header2 3 3 2 2 6 4 2 2" xfId="39595"/>
    <cellStyle name="Header2 3 3 2 2 6 4 3" xfId="25354"/>
    <cellStyle name="Header2 3 3 2 2 6 4 4" xfId="34444"/>
    <cellStyle name="Header2 3 3 2 2 6 5" xfId="20805"/>
    <cellStyle name="Header2 3 3 2 2 6 5 2" xfId="32622"/>
    <cellStyle name="Header2 3 3 2 2 6 5 2 2" xfId="42621"/>
    <cellStyle name="Header2 3 3 2 2 6 5 3" xfId="37470"/>
    <cellStyle name="Header2 3 3 2 2 6 6" xfId="28099"/>
    <cellStyle name="Header2 3 3 2 2 6 6 2" xfId="38098"/>
    <cellStyle name="Header2 3 3 2 2 6 7" xfId="21536"/>
    <cellStyle name="Header2 3 3 2 2 7" xfId="15989"/>
    <cellStyle name="Header2 3 3 2 2 7 2" xfId="27806"/>
    <cellStyle name="Header2 3 3 2 2 7 2 2" xfId="37805"/>
    <cellStyle name="Header2 3 3 2 2 7 3" xfId="23867"/>
    <cellStyle name="Header2 3 3 2 2 7 4" xfId="32957"/>
    <cellStyle name="Header2 3 3 2 2 8" xfId="16568"/>
    <cellStyle name="Header2 3 3 2 2 8 2" xfId="28385"/>
    <cellStyle name="Header2 3 3 2 2 8 2 2" xfId="38384"/>
    <cellStyle name="Header2 3 3 2 2 8 3" xfId="24143"/>
    <cellStyle name="Header2 3 3 2 2 8 4" xfId="33233"/>
    <cellStyle name="Header2 3 3 2 2 9" xfId="16866"/>
    <cellStyle name="Header2 3 3 2 2 9 2" xfId="28683"/>
    <cellStyle name="Header2 3 3 2 2 9 2 2" xfId="38682"/>
    <cellStyle name="Header2 3 3 2 2 9 3" xfId="24441"/>
    <cellStyle name="Header2 3 3 2 2 9 4" xfId="33531"/>
    <cellStyle name="Header2 3 3 2 3" xfId="7898"/>
    <cellStyle name="Header2 3 3 2 3 10" xfId="17220"/>
    <cellStyle name="Header2 3 3 2 3 10 2" xfId="29037"/>
    <cellStyle name="Header2 3 3 2 3 10 2 2" xfId="39036"/>
    <cellStyle name="Header2 3 3 2 3 10 3" xfId="24795"/>
    <cellStyle name="Header2 3 3 2 3 10 4" xfId="33885"/>
    <cellStyle name="Header2 3 3 2 3 11" xfId="17523"/>
    <cellStyle name="Header2 3 3 2 3 11 2" xfId="29340"/>
    <cellStyle name="Header2 3 3 2 3 11 2 2" xfId="39339"/>
    <cellStyle name="Header2 3 3 2 3 11 3" xfId="25098"/>
    <cellStyle name="Header2 3 3 2 3 11 4" xfId="34188"/>
    <cellStyle name="Header2 3 3 2 3 12" xfId="18412"/>
    <cellStyle name="Header2 3 3 2 3 12 2" xfId="30229"/>
    <cellStyle name="Header2 3 3 2 3 12 2 2" xfId="40228"/>
    <cellStyle name="Header2 3 3 2 3 12 3" xfId="25887"/>
    <cellStyle name="Header2 3 3 2 3 12 4" xfId="35077"/>
    <cellStyle name="Header2 3 3 2 3 13" xfId="18710"/>
    <cellStyle name="Header2 3 3 2 3 13 2" xfId="30527"/>
    <cellStyle name="Header2 3 3 2 3 13 2 2" xfId="40526"/>
    <cellStyle name="Header2 3 3 2 3 13 3" xfId="26185"/>
    <cellStyle name="Header2 3 3 2 3 13 4" xfId="35375"/>
    <cellStyle name="Header2 3 3 2 3 14" xfId="20197"/>
    <cellStyle name="Header2 3 3 2 3 14 2" xfId="32014"/>
    <cellStyle name="Header2 3 3 2 3 14 2 2" xfId="42013"/>
    <cellStyle name="Header2 3 3 2 3 14 3" xfId="36862"/>
    <cellStyle name="Header2 3 3 2 3 15" xfId="23204"/>
    <cellStyle name="Header2 3 3 2 3 15 2" xfId="21991"/>
    <cellStyle name="Header2 3 3 2 3 16" xfId="22598"/>
    <cellStyle name="Header2 3 3 2 3 2" xfId="7899"/>
    <cellStyle name="Header2 3 3 2 3 2 10" xfId="18709"/>
    <cellStyle name="Header2 3 3 2 3 2 10 2" xfId="30526"/>
    <cellStyle name="Header2 3 3 2 3 2 10 2 2" xfId="40525"/>
    <cellStyle name="Header2 3 3 2 3 2 10 3" xfId="26184"/>
    <cellStyle name="Header2 3 3 2 3 2 10 4" xfId="35374"/>
    <cellStyle name="Header2 3 3 2 3 2 11" xfId="20297"/>
    <cellStyle name="Header2 3 3 2 3 2 11 2" xfId="32114"/>
    <cellStyle name="Header2 3 3 2 3 2 11 2 2" xfId="42113"/>
    <cellStyle name="Header2 3 3 2 3 2 11 3" xfId="36962"/>
    <cellStyle name="Header2 3 3 2 3 2 12" xfId="23203"/>
    <cellStyle name="Header2 3 3 2 3 2 12 2" xfId="21227"/>
    <cellStyle name="Header2 3 3 2 3 2 13" xfId="22597"/>
    <cellStyle name="Header2 3 3 2 3 2 2" xfId="15706"/>
    <cellStyle name="Header2 3 3 2 3 2 2 2" xfId="19087"/>
    <cellStyle name="Header2 3 3 2 3 2 2 2 2" xfId="30904"/>
    <cellStyle name="Header2 3 3 2 3 2 2 2 2 2" xfId="40903"/>
    <cellStyle name="Header2 3 3 2 3 2 2 2 3" xfId="26562"/>
    <cellStyle name="Header2 3 3 2 3 2 2 2 4" xfId="35752"/>
    <cellStyle name="Header2 3 3 2 3 2 2 3" xfId="19693"/>
    <cellStyle name="Header2 3 3 2 3 2 2 3 2" xfId="31510"/>
    <cellStyle name="Header2 3 3 2 3 2 2 3 2 2" xfId="41509"/>
    <cellStyle name="Header2 3 3 2 3 2 2 3 3" xfId="27168"/>
    <cellStyle name="Header2 3 3 2 3 2 2 3 4" xfId="36358"/>
    <cellStyle name="Header2 3 3 2 3 2 2 4" xfId="17992"/>
    <cellStyle name="Header2 3 3 2 3 2 2 4 2" xfId="29809"/>
    <cellStyle name="Header2 3 3 2 3 2 2 4 2 2" xfId="39808"/>
    <cellStyle name="Header2 3 3 2 3 2 2 4 3" xfId="25567"/>
    <cellStyle name="Header2 3 3 2 3 2 2 4 4" xfId="34657"/>
    <cellStyle name="Header2 3 3 2 3 2 2 5" xfId="20502"/>
    <cellStyle name="Header2 3 3 2 3 2 2 5 2" xfId="32319"/>
    <cellStyle name="Header2 3 3 2 3 2 2 5 2 2" xfId="42318"/>
    <cellStyle name="Header2 3 3 2 3 2 2 5 3" xfId="37167"/>
    <cellStyle name="Header2 3 3 2 3 2 2 6" xfId="23584"/>
    <cellStyle name="Header2 3 3 2 3 2 2 6 2" xfId="21823"/>
    <cellStyle name="Header2 3 3 2 3 2 2 7" xfId="22987"/>
    <cellStyle name="Header2 3 3 2 3 2 2 7 2" xfId="21323"/>
    <cellStyle name="Header2 3 3 2 3 2 2 8" xfId="22441"/>
    <cellStyle name="Header2 3 3 2 3 2 3" xfId="16287"/>
    <cellStyle name="Header2 3 3 2 3 2 3 2" xfId="19385"/>
    <cellStyle name="Header2 3 3 2 3 2 3 2 2" xfId="31202"/>
    <cellStyle name="Header2 3 3 2 3 2 3 2 2 2" xfId="41201"/>
    <cellStyle name="Header2 3 3 2 3 2 3 2 3" xfId="26860"/>
    <cellStyle name="Header2 3 3 2 3 2 3 2 4" xfId="36050"/>
    <cellStyle name="Header2 3 3 2 3 2 3 3" xfId="19991"/>
    <cellStyle name="Header2 3 3 2 3 2 3 3 2" xfId="31808"/>
    <cellStyle name="Header2 3 3 2 3 2 3 3 2 2" xfId="41807"/>
    <cellStyle name="Header2 3 3 2 3 2 3 3 3" xfId="27466"/>
    <cellStyle name="Header2 3 3 2 3 2 3 3 4" xfId="36656"/>
    <cellStyle name="Header2 3 3 2 3 2 3 4" xfId="17914"/>
    <cellStyle name="Header2 3 3 2 3 2 3 4 2" xfId="29731"/>
    <cellStyle name="Header2 3 3 2 3 2 3 4 2 2" xfId="39730"/>
    <cellStyle name="Header2 3 3 2 3 2 3 4 3" xfId="25489"/>
    <cellStyle name="Header2 3 3 2 3 2 3 4 4" xfId="34579"/>
    <cellStyle name="Header2 3 3 2 3 2 3 5" xfId="20800"/>
    <cellStyle name="Header2 3 3 2 3 2 3 5 2" xfId="32617"/>
    <cellStyle name="Header2 3 3 2 3 2 3 5 2 2" xfId="42616"/>
    <cellStyle name="Header2 3 3 2 3 2 3 5 3" xfId="37465"/>
    <cellStyle name="Header2 3 3 2 3 2 3 6" xfId="28104"/>
    <cellStyle name="Header2 3 3 2 3 2 3 6 2" xfId="38103"/>
    <cellStyle name="Header2 3 3 2 3 2 3 7" xfId="21540"/>
    <cellStyle name="Header2 3 3 2 3 2 4" xfId="15994"/>
    <cellStyle name="Header2 3 3 2 3 2 4 2" xfId="27811"/>
    <cellStyle name="Header2 3 3 2 3 2 4 2 2" xfId="37810"/>
    <cellStyle name="Header2 3 3 2 3 2 4 3" xfId="23872"/>
    <cellStyle name="Header2 3 3 2 3 2 4 4" xfId="32962"/>
    <cellStyle name="Header2 3 3 2 3 2 5" xfId="16563"/>
    <cellStyle name="Header2 3 3 2 3 2 5 2" xfId="28380"/>
    <cellStyle name="Header2 3 3 2 3 2 5 2 2" xfId="38379"/>
    <cellStyle name="Header2 3 3 2 3 2 5 3" xfId="24138"/>
    <cellStyle name="Header2 3 3 2 3 2 5 4" xfId="33228"/>
    <cellStyle name="Header2 3 3 2 3 2 6" xfId="16861"/>
    <cellStyle name="Header2 3 3 2 3 2 6 2" xfId="28678"/>
    <cellStyle name="Header2 3 3 2 3 2 6 2 2" xfId="38677"/>
    <cellStyle name="Header2 3 3 2 3 2 6 3" xfId="24436"/>
    <cellStyle name="Header2 3 3 2 3 2 6 4" xfId="33526"/>
    <cellStyle name="Header2 3 3 2 3 2 7" xfId="17221"/>
    <cellStyle name="Header2 3 3 2 3 2 7 2" xfId="29038"/>
    <cellStyle name="Header2 3 3 2 3 2 7 2 2" xfId="39037"/>
    <cellStyle name="Header2 3 3 2 3 2 7 3" xfId="24796"/>
    <cellStyle name="Header2 3 3 2 3 2 7 4" xfId="33886"/>
    <cellStyle name="Header2 3 3 2 3 2 8" xfId="17524"/>
    <cellStyle name="Header2 3 3 2 3 2 8 2" xfId="29341"/>
    <cellStyle name="Header2 3 3 2 3 2 8 2 2" xfId="39340"/>
    <cellStyle name="Header2 3 3 2 3 2 8 3" xfId="25099"/>
    <cellStyle name="Header2 3 3 2 3 2 8 4" xfId="34189"/>
    <cellStyle name="Header2 3 3 2 3 2 9" xfId="18411"/>
    <cellStyle name="Header2 3 3 2 3 2 9 2" xfId="30228"/>
    <cellStyle name="Header2 3 3 2 3 2 9 2 2" xfId="40227"/>
    <cellStyle name="Header2 3 3 2 3 2 9 3" xfId="25886"/>
    <cellStyle name="Header2 3 3 2 3 2 9 4" xfId="35076"/>
    <cellStyle name="Header2 3 3 2 3 3" xfId="7900"/>
    <cellStyle name="Header2 3 3 2 3 3 10" xfId="18708"/>
    <cellStyle name="Header2 3 3 2 3 3 10 2" xfId="30525"/>
    <cellStyle name="Header2 3 3 2 3 3 10 2 2" xfId="40524"/>
    <cellStyle name="Header2 3 3 2 3 3 10 3" xfId="26183"/>
    <cellStyle name="Header2 3 3 2 3 3 10 4" xfId="35373"/>
    <cellStyle name="Header2 3 3 2 3 3 11" xfId="20208"/>
    <cellStyle name="Header2 3 3 2 3 3 11 2" xfId="32025"/>
    <cellStyle name="Header2 3 3 2 3 3 11 2 2" xfId="42024"/>
    <cellStyle name="Header2 3 3 2 3 3 11 3" xfId="36873"/>
    <cellStyle name="Header2 3 3 2 3 3 12" xfId="23202"/>
    <cellStyle name="Header2 3 3 2 3 3 12 2" xfId="21992"/>
    <cellStyle name="Header2 3 3 2 3 3 13" xfId="22596"/>
    <cellStyle name="Header2 3 3 2 3 3 2" xfId="15707"/>
    <cellStyle name="Header2 3 3 2 3 3 2 2" xfId="19086"/>
    <cellStyle name="Header2 3 3 2 3 3 2 2 2" xfId="30903"/>
    <cellStyle name="Header2 3 3 2 3 3 2 2 2 2" xfId="40902"/>
    <cellStyle name="Header2 3 3 2 3 3 2 2 3" xfId="26561"/>
    <cellStyle name="Header2 3 3 2 3 3 2 2 4" xfId="35751"/>
    <cellStyle name="Header2 3 3 2 3 3 2 3" xfId="19692"/>
    <cellStyle name="Header2 3 3 2 3 3 2 3 2" xfId="31509"/>
    <cellStyle name="Header2 3 3 2 3 3 2 3 2 2" xfId="41508"/>
    <cellStyle name="Header2 3 3 2 3 3 2 3 3" xfId="27167"/>
    <cellStyle name="Header2 3 3 2 3 3 2 3 4" xfId="36357"/>
    <cellStyle name="Header2 3 3 2 3 3 2 4" xfId="17824"/>
    <cellStyle name="Header2 3 3 2 3 3 2 4 2" xfId="29641"/>
    <cellStyle name="Header2 3 3 2 3 3 2 4 2 2" xfId="39640"/>
    <cellStyle name="Header2 3 3 2 3 3 2 4 3" xfId="25399"/>
    <cellStyle name="Header2 3 3 2 3 3 2 4 4" xfId="34489"/>
    <cellStyle name="Header2 3 3 2 3 3 2 5" xfId="20501"/>
    <cellStyle name="Header2 3 3 2 3 3 2 5 2" xfId="32318"/>
    <cellStyle name="Header2 3 3 2 3 3 2 5 2 2" xfId="42317"/>
    <cellStyle name="Header2 3 3 2 3 3 2 5 3" xfId="37166"/>
    <cellStyle name="Header2 3 3 2 3 3 2 6" xfId="23585"/>
    <cellStyle name="Header2 3 3 2 3 3 2 6 2" xfId="21822"/>
    <cellStyle name="Header2 3 3 2 3 3 2 7" xfId="22986"/>
    <cellStyle name="Header2 3 3 2 3 3 2 7 2" xfId="22111"/>
    <cellStyle name="Header2 3 3 2 3 3 2 8" xfId="21659"/>
    <cellStyle name="Header2 3 3 2 3 3 3" xfId="16288"/>
    <cellStyle name="Header2 3 3 2 3 3 3 2" xfId="19384"/>
    <cellStyle name="Header2 3 3 2 3 3 3 2 2" xfId="31201"/>
    <cellStyle name="Header2 3 3 2 3 3 3 2 2 2" xfId="41200"/>
    <cellStyle name="Header2 3 3 2 3 3 3 2 3" xfId="26859"/>
    <cellStyle name="Header2 3 3 2 3 3 3 2 4" xfId="36049"/>
    <cellStyle name="Header2 3 3 2 3 3 3 3" xfId="19990"/>
    <cellStyle name="Header2 3 3 2 3 3 3 3 2" xfId="31807"/>
    <cellStyle name="Header2 3 3 2 3 3 3 3 2 2" xfId="41806"/>
    <cellStyle name="Header2 3 3 2 3 3 3 3 3" xfId="27465"/>
    <cellStyle name="Header2 3 3 2 3 3 3 3 4" xfId="36655"/>
    <cellStyle name="Header2 3 3 2 3 3 3 4" xfId="18864"/>
    <cellStyle name="Header2 3 3 2 3 3 3 4 2" xfId="30681"/>
    <cellStyle name="Header2 3 3 2 3 3 3 4 2 2" xfId="40680"/>
    <cellStyle name="Header2 3 3 2 3 3 3 4 3" xfId="26339"/>
    <cellStyle name="Header2 3 3 2 3 3 3 4 4" xfId="35529"/>
    <cellStyle name="Header2 3 3 2 3 3 3 5" xfId="20799"/>
    <cellStyle name="Header2 3 3 2 3 3 3 5 2" xfId="32616"/>
    <cellStyle name="Header2 3 3 2 3 3 3 5 2 2" xfId="42615"/>
    <cellStyle name="Header2 3 3 2 3 3 3 5 3" xfId="37464"/>
    <cellStyle name="Header2 3 3 2 3 3 3 6" xfId="28105"/>
    <cellStyle name="Header2 3 3 2 3 3 3 6 2" xfId="38104"/>
    <cellStyle name="Header2 3 3 2 3 3 3 7" xfId="21541"/>
    <cellStyle name="Header2 3 3 2 3 3 4" xfId="15995"/>
    <cellStyle name="Header2 3 3 2 3 3 4 2" xfId="27812"/>
    <cellStyle name="Header2 3 3 2 3 3 4 2 2" xfId="37811"/>
    <cellStyle name="Header2 3 3 2 3 3 4 3" xfId="23873"/>
    <cellStyle name="Header2 3 3 2 3 3 4 4" xfId="32963"/>
    <cellStyle name="Header2 3 3 2 3 3 5" xfId="16562"/>
    <cellStyle name="Header2 3 3 2 3 3 5 2" xfId="28379"/>
    <cellStyle name="Header2 3 3 2 3 3 5 2 2" xfId="38378"/>
    <cellStyle name="Header2 3 3 2 3 3 5 3" xfId="24137"/>
    <cellStyle name="Header2 3 3 2 3 3 5 4" xfId="33227"/>
    <cellStyle name="Header2 3 3 2 3 3 6" xfId="16860"/>
    <cellStyle name="Header2 3 3 2 3 3 6 2" xfId="28677"/>
    <cellStyle name="Header2 3 3 2 3 3 6 2 2" xfId="38676"/>
    <cellStyle name="Header2 3 3 2 3 3 6 3" xfId="24435"/>
    <cellStyle name="Header2 3 3 2 3 3 6 4" xfId="33525"/>
    <cellStyle name="Header2 3 3 2 3 3 7" xfId="17222"/>
    <cellStyle name="Header2 3 3 2 3 3 7 2" xfId="29039"/>
    <cellStyle name="Header2 3 3 2 3 3 7 2 2" xfId="39038"/>
    <cellStyle name="Header2 3 3 2 3 3 7 3" xfId="24797"/>
    <cellStyle name="Header2 3 3 2 3 3 7 4" xfId="33887"/>
    <cellStyle name="Header2 3 3 2 3 3 8" xfId="17525"/>
    <cellStyle name="Header2 3 3 2 3 3 8 2" xfId="29342"/>
    <cellStyle name="Header2 3 3 2 3 3 8 2 2" xfId="39341"/>
    <cellStyle name="Header2 3 3 2 3 3 8 3" xfId="25100"/>
    <cellStyle name="Header2 3 3 2 3 3 8 4" xfId="34190"/>
    <cellStyle name="Header2 3 3 2 3 3 9" xfId="18410"/>
    <cellStyle name="Header2 3 3 2 3 3 9 2" xfId="30227"/>
    <cellStyle name="Header2 3 3 2 3 3 9 2 2" xfId="40226"/>
    <cellStyle name="Header2 3 3 2 3 3 9 3" xfId="25885"/>
    <cellStyle name="Header2 3 3 2 3 3 9 4" xfId="35075"/>
    <cellStyle name="Header2 3 3 2 3 4" xfId="7901"/>
    <cellStyle name="Header2 3 3 2 3 4 10" xfId="18707"/>
    <cellStyle name="Header2 3 3 2 3 4 10 2" xfId="30524"/>
    <cellStyle name="Header2 3 3 2 3 4 10 2 2" xfId="40523"/>
    <cellStyle name="Header2 3 3 2 3 4 10 3" xfId="26182"/>
    <cellStyle name="Header2 3 3 2 3 4 10 4" xfId="35372"/>
    <cellStyle name="Header2 3 3 2 3 4 11" xfId="20308"/>
    <cellStyle name="Header2 3 3 2 3 4 11 2" xfId="32125"/>
    <cellStyle name="Header2 3 3 2 3 4 11 2 2" xfId="42124"/>
    <cellStyle name="Header2 3 3 2 3 4 11 3" xfId="36973"/>
    <cellStyle name="Header2 3 3 2 3 4 12" xfId="23201"/>
    <cellStyle name="Header2 3 3 2 3 4 12 2" xfId="21993"/>
    <cellStyle name="Header2 3 3 2 3 4 13" xfId="22595"/>
    <cellStyle name="Header2 3 3 2 3 4 2" xfId="15708"/>
    <cellStyle name="Header2 3 3 2 3 4 2 2" xfId="19085"/>
    <cellStyle name="Header2 3 3 2 3 4 2 2 2" xfId="30902"/>
    <cellStyle name="Header2 3 3 2 3 4 2 2 2 2" xfId="40901"/>
    <cellStyle name="Header2 3 3 2 3 4 2 2 3" xfId="26560"/>
    <cellStyle name="Header2 3 3 2 3 4 2 2 4" xfId="35750"/>
    <cellStyle name="Header2 3 3 2 3 4 2 3" xfId="19691"/>
    <cellStyle name="Header2 3 3 2 3 4 2 3 2" xfId="31508"/>
    <cellStyle name="Header2 3 3 2 3 4 2 3 2 2" xfId="41507"/>
    <cellStyle name="Header2 3 3 2 3 4 2 3 3" xfId="27166"/>
    <cellStyle name="Header2 3 3 2 3 4 2 3 4" xfId="36356"/>
    <cellStyle name="Header2 3 3 2 3 4 2 4" xfId="17993"/>
    <cellStyle name="Header2 3 3 2 3 4 2 4 2" xfId="29810"/>
    <cellStyle name="Header2 3 3 2 3 4 2 4 2 2" xfId="39809"/>
    <cellStyle name="Header2 3 3 2 3 4 2 4 3" xfId="25568"/>
    <cellStyle name="Header2 3 3 2 3 4 2 4 4" xfId="34658"/>
    <cellStyle name="Header2 3 3 2 3 4 2 5" xfId="20500"/>
    <cellStyle name="Header2 3 3 2 3 4 2 5 2" xfId="32317"/>
    <cellStyle name="Header2 3 3 2 3 4 2 5 2 2" xfId="42316"/>
    <cellStyle name="Header2 3 3 2 3 4 2 5 3" xfId="37165"/>
    <cellStyle name="Header2 3 3 2 3 4 2 6" xfId="23586"/>
    <cellStyle name="Header2 3 3 2 3 4 2 6 2" xfId="21014"/>
    <cellStyle name="Header2 3 3 2 3 4 2 7" xfId="22832"/>
    <cellStyle name="Header2 3 3 2 3 4 2 7 2" xfId="21398"/>
    <cellStyle name="Header2 3 3 2 3 4 2 8" xfId="21660"/>
    <cellStyle name="Header2 3 3 2 3 4 3" xfId="16289"/>
    <cellStyle name="Header2 3 3 2 3 4 3 2" xfId="19383"/>
    <cellStyle name="Header2 3 3 2 3 4 3 2 2" xfId="31200"/>
    <cellStyle name="Header2 3 3 2 3 4 3 2 2 2" xfId="41199"/>
    <cellStyle name="Header2 3 3 2 3 4 3 2 3" xfId="26858"/>
    <cellStyle name="Header2 3 3 2 3 4 3 2 4" xfId="36048"/>
    <cellStyle name="Header2 3 3 2 3 4 3 3" xfId="19989"/>
    <cellStyle name="Header2 3 3 2 3 4 3 3 2" xfId="31806"/>
    <cellStyle name="Header2 3 3 2 3 4 3 3 2 2" xfId="41805"/>
    <cellStyle name="Header2 3 3 2 3 4 3 3 3" xfId="27464"/>
    <cellStyle name="Header2 3 3 2 3 4 3 3 4" xfId="36654"/>
    <cellStyle name="Header2 3 3 2 3 4 3 4" xfId="18090"/>
    <cellStyle name="Header2 3 3 2 3 4 3 4 2" xfId="29907"/>
    <cellStyle name="Header2 3 3 2 3 4 3 4 2 2" xfId="39906"/>
    <cellStyle name="Header2 3 3 2 3 4 3 4 3" xfId="25665"/>
    <cellStyle name="Header2 3 3 2 3 4 3 4 4" xfId="34755"/>
    <cellStyle name="Header2 3 3 2 3 4 3 5" xfId="20798"/>
    <cellStyle name="Header2 3 3 2 3 4 3 5 2" xfId="32615"/>
    <cellStyle name="Header2 3 3 2 3 4 3 5 2 2" xfId="42614"/>
    <cellStyle name="Header2 3 3 2 3 4 3 5 3" xfId="37463"/>
    <cellStyle name="Header2 3 3 2 3 4 3 6" xfId="28106"/>
    <cellStyle name="Header2 3 3 2 3 4 3 6 2" xfId="38105"/>
    <cellStyle name="Header2 3 3 2 3 4 3 7" xfId="22263"/>
    <cellStyle name="Header2 3 3 2 3 4 4" xfId="15996"/>
    <cellStyle name="Header2 3 3 2 3 4 4 2" xfId="27813"/>
    <cellStyle name="Header2 3 3 2 3 4 4 2 2" xfId="37812"/>
    <cellStyle name="Header2 3 3 2 3 4 4 3" xfId="23874"/>
    <cellStyle name="Header2 3 3 2 3 4 4 4" xfId="32964"/>
    <cellStyle name="Header2 3 3 2 3 4 5" xfId="16561"/>
    <cellStyle name="Header2 3 3 2 3 4 5 2" xfId="28378"/>
    <cellStyle name="Header2 3 3 2 3 4 5 2 2" xfId="38377"/>
    <cellStyle name="Header2 3 3 2 3 4 5 3" xfId="24136"/>
    <cellStyle name="Header2 3 3 2 3 4 5 4" xfId="33226"/>
    <cellStyle name="Header2 3 3 2 3 4 6" xfId="16859"/>
    <cellStyle name="Header2 3 3 2 3 4 6 2" xfId="28676"/>
    <cellStyle name="Header2 3 3 2 3 4 6 2 2" xfId="38675"/>
    <cellStyle name="Header2 3 3 2 3 4 6 3" xfId="24434"/>
    <cellStyle name="Header2 3 3 2 3 4 6 4" xfId="33524"/>
    <cellStyle name="Header2 3 3 2 3 4 7" xfId="17223"/>
    <cellStyle name="Header2 3 3 2 3 4 7 2" xfId="29040"/>
    <cellStyle name="Header2 3 3 2 3 4 7 2 2" xfId="39039"/>
    <cellStyle name="Header2 3 3 2 3 4 7 3" xfId="24798"/>
    <cellStyle name="Header2 3 3 2 3 4 7 4" xfId="33888"/>
    <cellStyle name="Header2 3 3 2 3 4 8" xfId="17526"/>
    <cellStyle name="Header2 3 3 2 3 4 8 2" xfId="29343"/>
    <cellStyle name="Header2 3 3 2 3 4 8 2 2" xfId="39342"/>
    <cellStyle name="Header2 3 3 2 3 4 8 3" xfId="25101"/>
    <cellStyle name="Header2 3 3 2 3 4 8 4" xfId="34191"/>
    <cellStyle name="Header2 3 3 2 3 4 9" xfId="18409"/>
    <cellStyle name="Header2 3 3 2 3 4 9 2" xfId="30226"/>
    <cellStyle name="Header2 3 3 2 3 4 9 2 2" xfId="40225"/>
    <cellStyle name="Header2 3 3 2 3 4 9 3" xfId="25884"/>
    <cellStyle name="Header2 3 3 2 3 4 9 4" xfId="35074"/>
    <cellStyle name="Header2 3 3 2 3 5" xfId="15705"/>
    <cellStyle name="Header2 3 3 2 3 5 2" xfId="19088"/>
    <cellStyle name="Header2 3 3 2 3 5 2 2" xfId="30905"/>
    <cellStyle name="Header2 3 3 2 3 5 2 2 2" xfId="40904"/>
    <cellStyle name="Header2 3 3 2 3 5 2 3" xfId="26563"/>
    <cellStyle name="Header2 3 3 2 3 5 2 4" xfId="35753"/>
    <cellStyle name="Header2 3 3 2 3 5 3" xfId="19694"/>
    <cellStyle name="Header2 3 3 2 3 5 3 2" xfId="31511"/>
    <cellStyle name="Header2 3 3 2 3 5 3 2 2" xfId="41510"/>
    <cellStyle name="Header2 3 3 2 3 5 3 3" xfId="27169"/>
    <cellStyle name="Header2 3 3 2 3 5 3 4" xfId="36359"/>
    <cellStyle name="Header2 3 3 2 3 5 4" xfId="17991"/>
    <cellStyle name="Header2 3 3 2 3 5 4 2" xfId="29808"/>
    <cellStyle name="Header2 3 3 2 3 5 4 2 2" xfId="39807"/>
    <cellStyle name="Header2 3 3 2 3 5 4 3" xfId="25566"/>
    <cellStyle name="Header2 3 3 2 3 5 4 4" xfId="34656"/>
    <cellStyle name="Header2 3 3 2 3 5 5" xfId="20503"/>
    <cellStyle name="Header2 3 3 2 3 5 5 2" xfId="32320"/>
    <cellStyle name="Header2 3 3 2 3 5 5 2 2" xfId="42319"/>
    <cellStyle name="Header2 3 3 2 3 5 5 3" xfId="37168"/>
    <cellStyle name="Header2 3 3 2 3 5 6" xfId="23583"/>
    <cellStyle name="Header2 3 3 2 3 5 6 2" xfId="21824"/>
    <cellStyle name="Header2 3 3 2 3 5 7" xfId="22988"/>
    <cellStyle name="Header2 3 3 2 3 5 7 2" xfId="21322"/>
    <cellStyle name="Header2 3 3 2 3 5 8" xfId="21658"/>
    <cellStyle name="Header2 3 3 2 3 6" xfId="16286"/>
    <cellStyle name="Header2 3 3 2 3 6 2" xfId="19386"/>
    <cellStyle name="Header2 3 3 2 3 6 2 2" xfId="31203"/>
    <cellStyle name="Header2 3 3 2 3 6 2 2 2" xfId="41202"/>
    <cellStyle name="Header2 3 3 2 3 6 2 3" xfId="26861"/>
    <cellStyle name="Header2 3 3 2 3 6 2 4" xfId="36051"/>
    <cellStyle name="Header2 3 3 2 3 6 3" xfId="19992"/>
    <cellStyle name="Header2 3 3 2 3 6 3 2" xfId="31809"/>
    <cellStyle name="Header2 3 3 2 3 6 3 2 2" xfId="41808"/>
    <cellStyle name="Header2 3 3 2 3 6 3 3" xfId="27467"/>
    <cellStyle name="Header2 3 3 2 3 6 3 4" xfId="36657"/>
    <cellStyle name="Header2 3 3 2 3 6 4" xfId="18863"/>
    <cellStyle name="Header2 3 3 2 3 6 4 2" xfId="30680"/>
    <cellStyle name="Header2 3 3 2 3 6 4 2 2" xfId="40679"/>
    <cellStyle name="Header2 3 3 2 3 6 4 3" xfId="26338"/>
    <cellStyle name="Header2 3 3 2 3 6 4 4" xfId="35528"/>
    <cellStyle name="Header2 3 3 2 3 6 5" xfId="20801"/>
    <cellStyle name="Header2 3 3 2 3 6 5 2" xfId="32618"/>
    <cellStyle name="Header2 3 3 2 3 6 5 2 2" xfId="42617"/>
    <cellStyle name="Header2 3 3 2 3 6 5 3" xfId="37466"/>
    <cellStyle name="Header2 3 3 2 3 6 6" xfId="28103"/>
    <cellStyle name="Header2 3 3 2 3 6 6 2" xfId="38102"/>
    <cellStyle name="Header2 3 3 2 3 6 7" xfId="21539"/>
    <cellStyle name="Header2 3 3 2 3 7" xfId="15993"/>
    <cellStyle name="Header2 3 3 2 3 7 2" xfId="27810"/>
    <cellStyle name="Header2 3 3 2 3 7 2 2" xfId="37809"/>
    <cellStyle name="Header2 3 3 2 3 7 3" xfId="23871"/>
    <cellStyle name="Header2 3 3 2 3 7 4" xfId="32961"/>
    <cellStyle name="Header2 3 3 2 3 8" xfId="16564"/>
    <cellStyle name="Header2 3 3 2 3 8 2" xfId="28381"/>
    <cellStyle name="Header2 3 3 2 3 8 2 2" xfId="38380"/>
    <cellStyle name="Header2 3 3 2 3 8 3" xfId="24139"/>
    <cellStyle name="Header2 3 3 2 3 8 4" xfId="33229"/>
    <cellStyle name="Header2 3 3 2 3 9" xfId="16862"/>
    <cellStyle name="Header2 3 3 2 3 9 2" xfId="28679"/>
    <cellStyle name="Header2 3 3 2 3 9 2 2" xfId="38678"/>
    <cellStyle name="Header2 3 3 2 3 9 3" xfId="24437"/>
    <cellStyle name="Header2 3 3 2 3 9 4" xfId="33527"/>
    <cellStyle name="Header2 3 3 2 4" xfId="7902"/>
    <cellStyle name="Header2 3 3 2 4 10" xfId="18706"/>
    <cellStyle name="Header2 3 3 2 4 10 2" xfId="30523"/>
    <cellStyle name="Header2 3 3 2 4 10 2 2" xfId="40522"/>
    <cellStyle name="Header2 3 3 2 4 10 3" xfId="26181"/>
    <cellStyle name="Header2 3 3 2 4 10 4" xfId="35371"/>
    <cellStyle name="Header2 3 3 2 4 11" xfId="18263"/>
    <cellStyle name="Header2 3 3 2 4 11 2" xfId="30080"/>
    <cellStyle name="Header2 3 3 2 4 11 2 2" xfId="40079"/>
    <cellStyle name="Header2 3 3 2 4 11 3" xfId="34928"/>
    <cellStyle name="Header2 3 3 2 4 12" xfId="23200"/>
    <cellStyle name="Header2 3 3 2 4 12 2" xfId="21994"/>
    <cellStyle name="Header2 3 3 2 4 13" xfId="22594"/>
    <cellStyle name="Header2 3 3 2 4 2" xfId="15709"/>
    <cellStyle name="Header2 3 3 2 4 2 2" xfId="19084"/>
    <cellStyle name="Header2 3 3 2 4 2 2 2" xfId="30901"/>
    <cellStyle name="Header2 3 3 2 4 2 2 2 2" xfId="40900"/>
    <cellStyle name="Header2 3 3 2 4 2 2 3" xfId="26559"/>
    <cellStyle name="Header2 3 3 2 4 2 2 4" xfId="35749"/>
    <cellStyle name="Header2 3 3 2 4 2 3" xfId="19690"/>
    <cellStyle name="Header2 3 3 2 4 2 3 2" xfId="31507"/>
    <cellStyle name="Header2 3 3 2 4 2 3 2 2" xfId="41506"/>
    <cellStyle name="Header2 3 3 2 4 2 3 3" xfId="27165"/>
    <cellStyle name="Header2 3 3 2 4 2 3 4" xfId="36355"/>
    <cellStyle name="Header2 3 3 2 4 2 4" xfId="17707"/>
    <cellStyle name="Header2 3 3 2 4 2 4 2" xfId="29524"/>
    <cellStyle name="Header2 3 3 2 4 2 4 2 2" xfId="39523"/>
    <cellStyle name="Header2 3 3 2 4 2 4 3" xfId="25282"/>
    <cellStyle name="Header2 3 3 2 4 2 4 4" xfId="34372"/>
    <cellStyle name="Header2 3 3 2 4 2 5" xfId="20499"/>
    <cellStyle name="Header2 3 3 2 4 2 5 2" xfId="32316"/>
    <cellStyle name="Header2 3 3 2 4 2 5 2 2" xfId="42315"/>
    <cellStyle name="Header2 3 3 2 4 2 5 3" xfId="37164"/>
    <cellStyle name="Header2 3 3 2 4 2 6" xfId="23587"/>
    <cellStyle name="Header2 3 3 2 4 2 6 2" xfId="21821"/>
    <cellStyle name="Header2 3 3 2 4 2 7" xfId="22985"/>
    <cellStyle name="Header2 3 3 2 4 2 7 2" xfId="21324"/>
    <cellStyle name="Header2 3 3 2 4 2 8" xfId="21661"/>
    <cellStyle name="Header2 3 3 2 4 3" xfId="16290"/>
    <cellStyle name="Header2 3 3 2 4 3 2" xfId="19382"/>
    <cellStyle name="Header2 3 3 2 4 3 2 2" xfId="31199"/>
    <cellStyle name="Header2 3 3 2 4 3 2 2 2" xfId="41198"/>
    <cellStyle name="Header2 3 3 2 4 3 2 3" xfId="26857"/>
    <cellStyle name="Header2 3 3 2 4 3 2 4" xfId="36047"/>
    <cellStyle name="Header2 3 3 2 4 3 3" xfId="19988"/>
    <cellStyle name="Header2 3 3 2 4 3 3 2" xfId="31805"/>
    <cellStyle name="Header2 3 3 2 4 3 3 2 2" xfId="41804"/>
    <cellStyle name="Header2 3 3 2 4 3 3 3" xfId="27463"/>
    <cellStyle name="Header2 3 3 2 4 3 3 4" xfId="36653"/>
    <cellStyle name="Header2 3 3 2 4 3 4" xfId="17915"/>
    <cellStyle name="Header2 3 3 2 4 3 4 2" xfId="29732"/>
    <cellStyle name="Header2 3 3 2 4 3 4 2 2" xfId="39731"/>
    <cellStyle name="Header2 3 3 2 4 3 4 3" xfId="25490"/>
    <cellStyle name="Header2 3 3 2 4 3 4 4" xfId="34580"/>
    <cellStyle name="Header2 3 3 2 4 3 5" xfId="20797"/>
    <cellStyle name="Header2 3 3 2 4 3 5 2" xfId="32614"/>
    <cellStyle name="Header2 3 3 2 4 3 5 2 2" xfId="42613"/>
    <cellStyle name="Header2 3 3 2 4 3 5 3" xfId="37462"/>
    <cellStyle name="Header2 3 3 2 4 3 6" xfId="28107"/>
    <cellStyle name="Header2 3 3 2 4 3 6 2" xfId="38106"/>
    <cellStyle name="Header2 3 3 2 4 3 7" xfId="21542"/>
    <cellStyle name="Header2 3 3 2 4 4" xfId="15997"/>
    <cellStyle name="Header2 3 3 2 4 4 2" xfId="27814"/>
    <cellStyle name="Header2 3 3 2 4 4 2 2" xfId="37813"/>
    <cellStyle name="Header2 3 3 2 4 4 3" xfId="23875"/>
    <cellStyle name="Header2 3 3 2 4 4 4" xfId="32965"/>
    <cellStyle name="Header2 3 3 2 4 5" xfId="16560"/>
    <cellStyle name="Header2 3 3 2 4 5 2" xfId="28377"/>
    <cellStyle name="Header2 3 3 2 4 5 2 2" xfId="38376"/>
    <cellStyle name="Header2 3 3 2 4 5 3" xfId="24135"/>
    <cellStyle name="Header2 3 3 2 4 5 4" xfId="33225"/>
    <cellStyle name="Header2 3 3 2 4 6" xfId="16858"/>
    <cellStyle name="Header2 3 3 2 4 6 2" xfId="28675"/>
    <cellStyle name="Header2 3 3 2 4 6 2 2" xfId="38674"/>
    <cellStyle name="Header2 3 3 2 4 6 3" xfId="24433"/>
    <cellStyle name="Header2 3 3 2 4 6 4" xfId="33523"/>
    <cellStyle name="Header2 3 3 2 4 7" xfId="17224"/>
    <cellStyle name="Header2 3 3 2 4 7 2" xfId="29041"/>
    <cellStyle name="Header2 3 3 2 4 7 2 2" xfId="39040"/>
    <cellStyle name="Header2 3 3 2 4 7 3" xfId="24799"/>
    <cellStyle name="Header2 3 3 2 4 7 4" xfId="33889"/>
    <cellStyle name="Header2 3 3 2 4 8" xfId="17527"/>
    <cellStyle name="Header2 3 3 2 4 8 2" xfId="29344"/>
    <cellStyle name="Header2 3 3 2 4 8 2 2" xfId="39343"/>
    <cellStyle name="Header2 3 3 2 4 8 3" xfId="25102"/>
    <cellStyle name="Header2 3 3 2 4 8 4" xfId="34192"/>
    <cellStyle name="Header2 3 3 2 4 9" xfId="18408"/>
    <cellStyle name="Header2 3 3 2 4 9 2" xfId="30225"/>
    <cellStyle name="Header2 3 3 2 4 9 2 2" xfId="40224"/>
    <cellStyle name="Header2 3 3 2 4 9 3" xfId="25883"/>
    <cellStyle name="Header2 3 3 2 4 9 4" xfId="35073"/>
    <cellStyle name="Header2 3 3 2 5" xfId="15700"/>
    <cellStyle name="Header2 3 3 2 5 2" xfId="19093"/>
    <cellStyle name="Header2 3 3 2 5 2 2" xfId="30910"/>
    <cellStyle name="Header2 3 3 2 5 2 2 2" xfId="40909"/>
    <cellStyle name="Header2 3 3 2 5 2 3" xfId="26568"/>
    <cellStyle name="Header2 3 3 2 5 2 4" xfId="35758"/>
    <cellStyle name="Header2 3 3 2 5 3" xfId="19699"/>
    <cellStyle name="Header2 3 3 2 5 3 2" xfId="31516"/>
    <cellStyle name="Header2 3 3 2 5 3 2 2" xfId="41515"/>
    <cellStyle name="Header2 3 3 2 5 3 3" xfId="27174"/>
    <cellStyle name="Header2 3 3 2 5 3 4" xfId="36364"/>
    <cellStyle name="Header2 3 3 2 5 4" xfId="17706"/>
    <cellStyle name="Header2 3 3 2 5 4 2" xfId="29523"/>
    <cellStyle name="Header2 3 3 2 5 4 2 2" xfId="39522"/>
    <cellStyle name="Header2 3 3 2 5 4 3" xfId="25281"/>
    <cellStyle name="Header2 3 3 2 5 4 4" xfId="34371"/>
    <cellStyle name="Header2 3 3 2 5 5" xfId="20508"/>
    <cellStyle name="Header2 3 3 2 5 5 2" xfId="32325"/>
    <cellStyle name="Header2 3 3 2 5 5 2 2" xfId="42324"/>
    <cellStyle name="Header2 3 3 2 5 5 3" xfId="37173"/>
    <cellStyle name="Header2 3 3 2 5 6" xfId="23578"/>
    <cellStyle name="Header2 3 3 2 5 6 2" xfId="21828"/>
    <cellStyle name="Header2 3 3 2 5 7" xfId="22992"/>
    <cellStyle name="Header2 3 3 2 5 7 2" xfId="22109"/>
    <cellStyle name="Header2 3 3 2 5 8" xfId="21654"/>
    <cellStyle name="Header2 3 3 2 6" xfId="16281"/>
    <cellStyle name="Header2 3 3 2 6 2" xfId="19527"/>
    <cellStyle name="Header2 3 3 2 6 2 2" xfId="31344"/>
    <cellStyle name="Header2 3 3 2 6 2 2 2" xfId="41343"/>
    <cellStyle name="Header2 3 3 2 6 2 3" xfId="27002"/>
    <cellStyle name="Header2 3 3 2 6 2 4" xfId="36192"/>
    <cellStyle name="Header2 3 3 2 6 3" xfId="20133"/>
    <cellStyle name="Header2 3 3 2 6 3 2" xfId="31950"/>
    <cellStyle name="Header2 3 3 2 6 3 2 2" xfId="41949"/>
    <cellStyle name="Header2 3 3 2 6 3 3" xfId="27608"/>
    <cellStyle name="Header2 3 3 2 6 3 4" xfId="36798"/>
    <cellStyle name="Header2 3 3 2 6 4" xfId="18039"/>
    <cellStyle name="Header2 3 3 2 6 4 2" xfId="29856"/>
    <cellStyle name="Header2 3 3 2 6 4 2 2" xfId="39855"/>
    <cellStyle name="Header2 3 3 2 6 4 3" xfId="25614"/>
    <cellStyle name="Header2 3 3 2 6 4 4" xfId="34704"/>
    <cellStyle name="Header2 3 3 2 6 5" xfId="20942"/>
    <cellStyle name="Header2 3 3 2 6 5 2" xfId="32759"/>
    <cellStyle name="Header2 3 3 2 6 5 2 2" xfId="42758"/>
    <cellStyle name="Header2 3 3 2 6 5 3" xfId="37607"/>
    <cellStyle name="Header2 3 3 2 6 6" xfId="28098"/>
    <cellStyle name="Header2 3 3 2 6 6 2" xfId="38097"/>
    <cellStyle name="Header2 3 3 2 6 7" xfId="21443"/>
    <cellStyle name="Header2 3 3 2 7" xfId="15869"/>
    <cellStyle name="Header2 3 3 2 7 2" xfId="27686"/>
    <cellStyle name="Header2 3 3 2 7 2 2" xfId="37685"/>
    <cellStyle name="Header2 3 3 2 7 3" xfId="23747"/>
    <cellStyle name="Header2 3 3 2 7 4" xfId="32837"/>
    <cellStyle name="Header2 3 3 2 8" xfId="16569"/>
    <cellStyle name="Header2 3 3 2 8 2" xfId="28386"/>
    <cellStyle name="Header2 3 3 2 8 2 2" xfId="38385"/>
    <cellStyle name="Header2 3 3 2 8 3" xfId="24144"/>
    <cellStyle name="Header2 3 3 2 8 4" xfId="33234"/>
    <cellStyle name="Header2 3 3 2 9" xfId="17003"/>
    <cellStyle name="Header2 3 3 2 9 2" xfId="28820"/>
    <cellStyle name="Header2 3 3 2 9 2 2" xfId="38819"/>
    <cellStyle name="Header2 3 3 2 9 3" xfId="24578"/>
    <cellStyle name="Header2 3 3 2 9 4" xfId="33668"/>
    <cellStyle name="Header2 3 3 3" xfId="7903"/>
    <cellStyle name="Header2 3 3 3 10" xfId="17225"/>
    <cellStyle name="Header2 3 3 3 10 2" xfId="29042"/>
    <cellStyle name="Header2 3 3 3 10 2 2" xfId="39041"/>
    <cellStyle name="Header2 3 3 3 10 3" xfId="24800"/>
    <cellStyle name="Header2 3 3 3 10 4" xfId="33890"/>
    <cellStyle name="Header2 3 3 3 11" xfId="17528"/>
    <cellStyle name="Header2 3 3 3 11 2" xfId="29345"/>
    <cellStyle name="Header2 3 3 3 11 2 2" xfId="39344"/>
    <cellStyle name="Header2 3 3 3 11 3" xfId="25103"/>
    <cellStyle name="Header2 3 3 3 11 4" xfId="34193"/>
    <cellStyle name="Header2 3 3 3 12" xfId="18407"/>
    <cellStyle name="Header2 3 3 3 12 2" xfId="30224"/>
    <cellStyle name="Header2 3 3 3 12 2 2" xfId="40223"/>
    <cellStyle name="Header2 3 3 3 12 3" xfId="25882"/>
    <cellStyle name="Header2 3 3 3 12 4" xfId="35072"/>
    <cellStyle name="Header2 3 3 3 13" xfId="18705"/>
    <cellStyle name="Header2 3 3 3 13 2" xfId="30522"/>
    <cellStyle name="Header2 3 3 3 13 2 2" xfId="40521"/>
    <cellStyle name="Header2 3 3 3 13 3" xfId="26180"/>
    <cellStyle name="Header2 3 3 3 13 4" xfId="35370"/>
    <cellStyle name="Header2 3 3 3 14" xfId="18264"/>
    <cellStyle name="Header2 3 3 3 14 2" xfId="30081"/>
    <cellStyle name="Header2 3 3 3 14 2 2" xfId="40080"/>
    <cellStyle name="Header2 3 3 3 14 3" xfId="34929"/>
    <cellStyle name="Header2 3 3 3 15" xfId="23199"/>
    <cellStyle name="Header2 3 3 3 15 2" xfId="21995"/>
    <cellStyle name="Header2 3 3 3 16" xfId="22593"/>
    <cellStyle name="Header2 3 3 3 2" xfId="7904"/>
    <cellStyle name="Header2 3 3 3 2 10" xfId="18704"/>
    <cellStyle name="Header2 3 3 3 2 10 2" xfId="30521"/>
    <cellStyle name="Header2 3 3 3 2 10 2 2" xfId="40520"/>
    <cellStyle name="Header2 3 3 3 2 10 3" xfId="26179"/>
    <cellStyle name="Header2 3 3 3 2 10 4" xfId="35369"/>
    <cellStyle name="Header2 3 3 3 2 11" xfId="20195"/>
    <cellStyle name="Header2 3 3 3 2 11 2" xfId="32012"/>
    <cellStyle name="Header2 3 3 3 2 11 2 2" xfId="42011"/>
    <cellStyle name="Header2 3 3 3 2 11 3" xfId="36860"/>
    <cellStyle name="Header2 3 3 3 2 12" xfId="23198"/>
    <cellStyle name="Header2 3 3 3 2 12 2" xfId="21996"/>
    <cellStyle name="Header2 3 3 3 2 13" xfId="22592"/>
    <cellStyle name="Header2 3 3 3 2 2" xfId="15711"/>
    <cellStyle name="Header2 3 3 3 2 2 2" xfId="19082"/>
    <cellStyle name="Header2 3 3 3 2 2 2 2" xfId="30899"/>
    <cellStyle name="Header2 3 3 3 2 2 2 2 2" xfId="40898"/>
    <cellStyle name="Header2 3 3 3 2 2 2 3" xfId="26557"/>
    <cellStyle name="Header2 3 3 3 2 2 2 4" xfId="35747"/>
    <cellStyle name="Header2 3 3 3 2 2 3" xfId="19688"/>
    <cellStyle name="Header2 3 3 3 2 2 3 2" xfId="31505"/>
    <cellStyle name="Header2 3 3 3 2 2 3 2 2" xfId="41504"/>
    <cellStyle name="Header2 3 3 3 2 2 3 3" xfId="27163"/>
    <cellStyle name="Header2 3 3 3 2 2 3 4" xfId="36353"/>
    <cellStyle name="Header2 3 3 3 2 2 4" xfId="17995"/>
    <cellStyle name="Header2 3 3 3 2 2 4 2" xfId="29812"/>
    <cellStyle name="Header2 3 3 3 2 2 4 2 2" xfId="39811"/>
    <cellStyle name="Header2 3 3 3 2 2 4 3" xfId="25570"/>
    <cellStyle name="Header2 3 3 3 2 2 4 4" xfId="34660"/>
    <cellStyle name="Header2 3 3 3 2 2 5" xfId="20497"/>
    <cellStyle name="Header2 3 3 3 2 2 5 2" xfId="32314"/>
    <cellStyle name="Header2 3 3 3 2 2 5 2 2" xfId="42313"/>
    <cellStyle name="Header2 3 3 3 2 2 5 3" xfId="37162"/>
    <cellStyle name="Header2 3 3 3 2 2 6" xfId="23589"/>
    <cellStyle name="Header2 3 3 3 2 2 6 2" xfId="21820"/>
    <cellStyle name="Header2 3 3 3 2 2 7" xfId="22984"/>
    <cellStyle name="Header2 3 3 3 2 2 7 2" xfId="22112"/>
    <cellStyle name="Header2 3 3 3 2 2 8" xfId="21662"/>
    <cellStyle name="Header2 3 3 3 2 3" xfId="16292"/>
    <cellStyle name="Header2 3 3 3 2 3 2" xfId="19380"/>
    <cellStyle name="Header2 3 3 3 2 3 2 2" xfId="31197"/>
    <cellStyle name="Header2 3 3 3 2 3 2 2 2" xfId="41196"/>
    <cellStyle name="Header2 3 3 3 2 3 2 3" xfId="26855"/>
    <cellStyle name="Header2 3 3 3 2 3 2 4" xfId="36045"/>
    <cellStyle name="Header2 3 3 3 2 3 3" xfId="19986"/>
    <cellStyle name="Header2 3 3 3 2 3 3 2" xfId="31803"/>
    <cellStyle name="Header2 3 3 3 2 3 3 2 2" xfId="41802"/>
    <cellStyle name="Header2 3 3 3 2 3 3 3" xfId="27461"/>
    <cellStyle name="Header2 3 3 3 2 3 3 4" xfId="36651"/>
    <cellStyle name="Header2 3 3 3 2 3 4" xfId="18865"/>
    <cellStyle name="Header2 3 3 3 2 3 4 2" xfId="30682"/>
    <cellStyle name="Header2 3 3 3 2 3 4 2 2" xfId="40681"/>
    <cellStyle name="Header2 3 3 3 2 3 4 3" xfId="26340"/>
    <cellStyle name="Header2 3 3 3 2 3 4 4" xfId="35530"/>
    <cellStyle name="Header2 3 3 3 2 3 5" xfId="20795"/>
    <cellStyle name="Header2 3 3 3 2 3 5 2" xfId="32612"/>
    <cellStyle name="Header2 3 3 3 2 3 5 2 2" xfId="42611"/>
    <cellStyle name="Header2 3 3 3 2 3 5 3" xfId="37460"/>
    <cellStyle name="Header2 3 3 3 2 3 6" xfId="28109"/>
    <cellStyle name="Header2 3 3 3 2 3 6 2" xfId="38108"/>
    <cellStyle name="Header2 3 3 3 2 3 7" xfId="21544"/>
    <cellStyle name="Header2 3 3 3 2 4" xfId="15998"/>
    <cellStyle name="Header2 3 3 3 2 4 2" xfId="27815"/>
    <cellStyle name="Header2 3 3 3 2 4 2 2" xfId="37814"/>
    <cellStyle name="Header2 3 3 3 2 4 3" xfId="23876"/>
    <cellStyle name="Header2 3 3 3 2 4 4" xfId="32966"/>
    <cellStyle name="Header2 3 3 3 2 5" xfId="16558"/>
    <cellStyle name="Header2 3 3 3 2 5 2" xfId="28375"/>
    <cellStyle name="Header2 3 3 3 2 5 2 2" xfId="38374"/>
    <cellStyle name="Header2 3 3 3 2 5 3" xfId="24133"/>
    <cellStyle name="Header2 3 3 3 2 5 4" xfId="33223"/>
    <cellStyle name="Header2 3 3 3 2 6" xfId="16856"/>
    <cellStyle name="Header2 3 3 3 2 6 2" xfId="28673"/>
    <cellStyle name="Header2 3 3 3 2 6 2 2" xfId="38672"/>
    <cellStyle name="Header2 3 3 3 2 6 3" xfId="24431"/>
    <cellStyle name="Header2 3 3 3 2 6 4" xfId="33521"/>
    <cellStyle name="Header2 3 3 3 2 7" xfId="17226"/>
    <cellStyle name="Header2 3 3 3 2 7 2" xfId="29043"/>
    <cellStyle name="Header2 3 3 3 2 7 2 2" xfId="39042"/>
    <cellStyle name="Header2 3 3 3 2 7 3" xfId="24801"/>
    <cellStyle name="Header2 3 3 3 2 7 4" xfId="33891"/>
    <cellStyle name="Header2 3 3 3 2 8" xfId="17529"/>
    <cellStyle name="Header2 3 3 3 2 8 2" xfId="29346"/>
    <cellStyle name="Header2 3 3 3 2 8 2 2" xfId="39345"/>
    <cellStyle name="Header2 3 3 3 2 8 3" xfId="25104"/>
    <cellStyle name="Header2 3 3 3 2 8 4" xfId="34194"/>
    <cellStyle name="Header2 3 3 3 2 9" xfId="18406"/>
    <cellStyle name="Header2 3 3 3 2 9 2" xfId="30223"/>
    <cellStyle name="Header2 3 3 3 2 9 2 2" xfId="40222"/>
    <cellStyle name="Header2 3 3 3 2 9 3" xfId="25881"/>
    <cellStyle name="Header2 3 3 3 2 9 4" xfId="35071"/>
    <cellStyle name="Header2 3 3 3 3" xfId="7905"/>
    <cellStyle name="Header2 3 3 3 3 10" xfId="18703"/>
    <cellStyle name="Header2 3 3 3 3 10 2" xfId="30520"/>
    <cellStyle name="Header2 3 3 3 3 10 2 2" xfId="40519"/>
    <cellStyle name="Header2 3 3 3 3 10 3" xfId="26178"/>
    <cellStyle name="Header2 3 3 3 3 10 4" xfId="35368"/>
    <cellStyle name="Header2 3 3 3 3 11" xfId="20295"/>
    <cellStyle name="Header2 3 3 3 3 11 2" xfId="32112"/>
    <cellStyle name="Header2 3 3 3 3 11 2 2" xfId="42111"/>
    <cellStyle name="Header2 3 3 3 3 11 3" xfId="36960"/>
    <cellStyle name="Header2 3 3 3 3 12" xfId="23197"/>
    <cellStyle name="Header2 3 3 3 3 12 2" xfId="21228"/>
    <cellStyle name="Header2 3 3 3 3 13" xfId="22591"/>
    <cellStyle name="Header2 3 3 3 3 2" xfId="15712"/>
    <cellStyle name="Header2 3 3 3 3 2 2" xfId="19081"/>
    <cellStyle name="Header2 3 3 3 3 2 2 2" xfId="30898"/>
    <cellStyle name="Header2 3 3 3 3 2 2 2 2" xfId="40897"/>
    <cellStyle name="Header2 3 3 3 3 2 2 3" xfId="26556"/>
    <cellStyle name="Header2 3 3 3 3 2 2 4" xfId="35746"/>
    <cellStyle name="Header2 3 3 3 3 2 3" xfId="19687"/>
    <cellStyle name="Header2 3 3 3 3 2 3 2" xfId="31504"/>
    <cellStyle name="Header2 3 3 3 3 2 3 2 2" xfId="41503"/>
    <cellStyle name="Header2 3 3 3 3 2 3 3" xfId="27162"/>
    <cellStyle name="Header2 3 3 3 3 2 3 4" xfId="36352"/>
    <cellStyle name="Header2 3 3 3 3 2 4" xfId="17996"/>
    <cellStyle name="Header2 3 3 3 3 2 4 2" xfId="29813"/>
    <cellStyle name="Header2 3 3 3 3 2 4 2 2" xfId="39812"/>
    <cellStyle name="Header2 3 3 3 3 2 4 3" xfId="25571"/>
    <cellStyle name="Header2 3 3 3 3 2 4 4" xfId="34661"/>
    <cellStyle name="Header2 3 3 3 3 2 5" xfId="20496"/>
    <cellStyle name="Header2 3 3 3 3 2 5 2" xfId="32313"/>
    <cellStyle name="Header2 3 3 3 3 2 5 2 2" xfId="42312"/>
    <cellStyle name="Header2 3 3 3 3 2 5 3" xfId="37161"/>
    <cellStyle name="Header2 3 3 3 3 2 6" xfId="23590"/>
    <cellStyle name="Header2 3 3 3 3 2 6 2" xfId="21012"/>
    <cellStyle name="Header2 3 3 3 3 2 7" xfId="22830"/>
    <cellStyle name="Header2 3 3 3 3 2 7 2" xfId="22191"/>
    <cellStyle name="Header2 3 3 3 3 2 8" xfId="21663"/>
    <cellStyle name="Header2 3 3 3 3 3" xfId="16293"/>
    <cellStyle name="Header2 3 3 3 3 3 2" xfId="19379"/>
    <cellStyle name="Header2 3 3 3 3 3 2 2" xfId="31196"/>
    <cellStyle name="Header2 3 3 3 3 3 2 2 2" xfId="41195"/>
    <cellStyle name="Header2 3 3 3 3 3 2 3" xfId="26854"/>
    <cellStyle name="Header2 3 3 3 3 3 2 4" xfId="36044"/>
    <cellStyle name="Header2 3 3 3 3 3 3" xfId="19985"/>
    <cellStyle name="Header2 3 3 3 3 3 3 2" xfId="31802"/>
    <cellStyle name="Header2 3 3 3 3 3 3 2 2" xfId="41801"/>
    <cellStyle name="Header2 3 3 3 3 3 3 3" xfId="27460"/>
    <cellStyle name="Header2 3 3 3 3 3 3 4" xfId="36650"/>
    <cellStyle name="Header2 3 3 3 3 3 4" xfId="17783"/>
    <cellStyle name="Header2 3 3 3 3 3 4 2" xfId="29600"/>
    <cellStyle name="Header2 3 3 3 3 3 4 2 2" xfId="39599"/>
    <cellStyle name="Header2 3 3 3 3 3 4 3" xfId="25358"/>
    <cellStyle name="Header2 3 3 3 3 3 4 4" xfId="34448"/>
    <cellStyle name="Header2 3 3 3 3 3 5" xfId="20794"/>
    <cellStyle name="Header2 3 3 3 3 3 5 2" xfId="32611"/>
    <cellStyle name="Header2 3 3 3 3 3 5 2 2" xfId="42610"/>
    <cellStyle name="Header2 3 3 3 3 3 5 3" xfId="37459"/>
    <cellStyle name="Header2 3 3 3 3 3 6" xfId="28110"/>
    <cellStyle name="Header2 3 3 3 3 3 6 2" xfId="38109"/>
    <cellStyle name="Header2 3 3 3 3 3 7" xfId="22264"/>
    <cellStyle name="Header2 3 3 3 3 4" xfId="15999"/>
    <cellStyle name="Header2 3 3 3 3 4 2" xfId="27816"/>
    <cellStyle name="Header2 3 3 3 3 4 2 2" xfId="37815"/>
    <cellStyle name="Header2 3 3 3 3 4 3" xfId="23877"/>
    <cellStyle name="Header2 3 3 3 3 4 4" xfId="32967"/>
    <cellStyle name="Header2 3 3 3 3 5" xfId="16557"/>
    <cellStyle name="Header2 3 3 3 3 5 2" xfId="28374"/>
    <cellStyle name="Header2 3 3 3 3 5 2 2" xfId="38373"/>
    <cellStyle name="Header2 3 3 3 3 5 3" xfId="24132"/>
    <cellStyle name="Header2 3 3 3 3 5 4" xfId="33222"/>
    <cellStyle name="Header2 3 3 3 3 6" xfId="16855"/>
    <cellStyle name="Header2 3 3 3 3 6 2" xfId="28672"/>
    <cellStyle name="Header2 3 3 3 3 6 2 2" xfId="38671"/>
    <cellStyle name="Header2 3 3 3 3 6 3" xfId="24430"/>
    <cellStyle name="Header2 3 3 3 3 6 4" xfId="33520"/>
    <cellStyle name="Header2 3 3 3 3 7" xfId="17227"/>
    <cellStyle name="Header2 3 3 3 3 7 2" xfId="29044"/>
    <cellStyle name="Header2 3 3 3 3 7 2 2" xfId="39043"/>
    <cellStyle name="Header2 3 3 3 3 7 3" xfId="24802"/>
    <cellStyle name="Header2 3 3 3 3 7 4" xfId="33892"/>
    <cellStyle name="Header2 3 3 3 3 8" xfId="17530"/>
    <cellStyle name="Header2 3 3 3 3 8 2" xfId="29347"/>
    <cellStyle name="Header2 3 3 3 3 8 2 2" xfId="39346"/>
    <cellStyle name="Header2 3 3 3 3 8 3" xfId="25105"/>
    <cellStyle name="Header2 3 3 3 3 8 4" xfId="34195"/>
    <cellStyle name="Header2 3 3 3 3 9" xfId="18405"/>
    <cellStyle name="Header2 3 3 3 3 9 2" xfId="30222"/>
    <cellStyle name="Header2 3 3 3 3 9 2 2" xfId="40221"/>
    <cellStyle name="Header2 3 3 3 3 9 3" xfId="25880"/>
    <cellStyle name="Header2 3 3 3 3 9 4" xfId="35070"/>
    <cellStyle name="Header2 3 3 3 4" xfId="7906"/>
    <cellStyle name="Header2 3 3 3 4 10" xfId="18702"/>
    <cellStyle name="Header2 3 3 3 4 10 2" xfId="30519"/>
    <cellStyle name="Header2 3 3 3 4 10 2 2" xfId="40518"/>
    <cellStyle name="Header2 3 3 3 4 10 3" xfId="26177"/>
    <cellStyle name="Header2 3 3 3 4 10 4" xfId="35367"/>
    <cellStyle name="Header2 3 3 3 4 11" xfId="18265"/>
    <cellStyle name="Header2 3 3 3 4 11 2" xfId="30082"/>
    <cellStyle name="Header2 3 3 3 4 11 2 2" xfId="40081"/>
    <cellStyle name="Header2 3 3 3 4 11 3" xfId="34930"/>
    <cellStyle name="Header2 3 3 3 4 12" xfId="23196"/>
    <cellStyle name="Header2 3 3 3 4 12 2" xfId="21229"/>
    <cellStyle name="Header2 3 3 3 4 13" xfId="22590"/>
    <cellStyle name="Header2 3 3 3 4 2" xfId="15713"/>
    <cellStyle name="Header2 3 3 3 4 2 2" xfId="19080"/>
    <cellStyle name="Header2 3 3 3 4 2 2 2" xfId="30897"/>
    <cellStyle name="Header2 3 3 3 4 2 2 2 2" xfId="40896"/>
    <cellStyle name="Header2 3 3 3 4 2 2 3" xfId="26555"/>
    <cellStyle name="Header2 3 3 3 4 2 2 4" xfId="35745"/>
    <cellStyle name="Header2 3 3 3 4 2 3" xfId="19686"/>
    <cellStyle name="Header2 3 3 3 4 2 3 2" xfId="31503"/>
    <cellStyle name="Header2 3 3 3 4 2 3 2 2" xfId="41502"/>
    <cellStyle name="Header2 3 3 3 4 2 3 3" xfId="27161"/>
    <cellStyle name="Header2 3 3 3 4 2 3 4" xfId="36351"/>
    <cellStyle name="Header2 3 3 3 4 2 4" xfId="17997"/>
    <cellStyle name="Header2 3 3 3 4 2 4 2" xfId="29814"/>
    <cellStyle name="Header2 3 3 3 4 2 4 2 2" xfId="39813"/>
    <cellStyle name="Header2 3 3 3 4 2 4 3" xfId="25572"/>
    <cellStyle name="Header2 3 3 3 4 2 4 4" xfId="34662"/>
    <cellStyle name="Header2 3 3 3 4 2 5" xfId="20495"/>
    <cellStyle name="Header2 3 3 3 4 2 5 2" xfId="32312"/>
    <cellStyle name="Header2 3 3 3 4 2 5 2 2" xfId="42311"/>
    <cellStyle name="Header2 3 3 3 4 2 5 3" xfId="37160"/>
    <cellStyle name="Header2 3 3 3 4 2 6" xfId="23591"/>
    <cellStyle name="Header2 3 3 3 4 2 6 2" xfId="21011"/>
    <cellStyle name="Header2 3 3 3 4 2 7" xfId="22829"/>
    <cellStyle name="Header2 3 3 3 4 2 7 2" xfId="21400"/>
    <cellStyle name="Header2 3 3 3 4 2 8" xfId="21664"/>
    <cellStyle name="Header2 3 3 3 4 3" xfId="16294"/>
    <cellStyle name="Header2 3 3 3 4 3 2" xfId="19378"/>
    <cellStyle name="Header2 3 3 3 4 3 2 2" xfId="31195"/>
    <cellStyle name="Header2 3 3 3 4 3 2 2 2" xfId="41194"/>
    <cellStyle name="Header2 3 3 3 4 3 2 3" xfId="26853"/>
    <cellStyle name="Header2 3 3 3 4 3 2 4" xfId="36043"/>
    <cellStyle name="Header2 3 3 3 4 3 3" xfId="19984"/>
    <cellStyle name="Header2 3 3 3 4 3 3 2" xfId="31801"/>
    <cellStyle name="Header2 3 3 3 4 3 3 2 2" xfId="41800"/>
    <cellStyle name="Header2 3 3 3 4 3 3 3" xfId="27459"/>
    <cellStyle name="Header2 3 3 3 4 3 3 4" xfId="36649"/>
    <cellStyle name="Header2 3 3 3 4 3 4" xfId="17784"/>
    <cellStyle name="Header2 3 3 3 4 3 4 2" xfId="29601"/>
    <cellStyle name="Header2 3 3 3 4 3 4 2 2" xfId="39600"/>
    <cellStyle name="Header2 3 3 3 4 3 4 3" xfId="25359"/>
    <cellStyle name="Header2 3 3 3 4 3 4 4" xfId="34449"/>
    <cellStyle name="Header2 3 3 3 4 3 5" xfId="20793"/>
    <cellStyle name="Header2 3 3 3 4 3 5 2" xfId="32610"/>
    <cellStyle name="Header2 3 3 3 4 3 5 2 2" xfId="42609"/>
    <cellStyle name="Header2 3 3 3 4 3 5 3" xfId="37458"/>
    <cellStyle name="Header2 3 3 3 4 3 6" xfId="28111"/>
    <cellStyle name="Header2 3 3 3 4 3 6 2" xfId="38110"/>
    <cellStyle name="Header2 3 3 3 4 3 7" xfId="21545"/>
    <cellStyle name="Header2 3 3 3 4 4" xfId="16000"/>
    <cellStyle name="Header2 3 3 3 4 4 2" xfId="27817"/>
    <cellStyle name="Header2 3 3 3 4 4 2 2" xfId="37816"/>
    <cellStyle name="Header2 3 3 3 4 4 3" xfId="23878"/>
    <cellStyle name="Header2 3 3 3 4 4 4" xfId="32968"/>
    <cellStyle name="Header2 3 3 3 4 5" xfId="16556"/>
    <cellStyle name="Header2 3 3 3 4 5 2" xfId="28373"/>
    <cellStyle name="Header2 3 3 3 4 5 2 2" xfId="38372"/>
    <cellStyle name="Header2 3 3 3 4 5 3" xfId="24131"/>
    <cellStyle name="Header2 3 3 3 4 5 4" xfId="33221"/>
    <cellStyle name="Header2 3 3 3 4 6" xfId="16854"/>
    <cellStyle name="Header2 3 3 3 4 6 2" xfId="28671"/>
    <cellStyle name="Header2 3 3 3 4 6 2 2" xfId="38670"/>
    <cellStyle name="Header2 3 3 3 4 6 3" xfId="24429"/>
    <cellStyle name="Header2 3 3 3 4 6 4" xfId="33519"/>
    <cellStyle name="Header2 3 3 3 4 7" xfId="17228"/>
    <cellStyle name="Header2 3 3 3 4 7 2" xfId="29045"/>
    <cellStyle name="Header2 3 3 3 4 7 2 2" xfId="39044"/>
    <cellStyle name="Header2 3 3 3 4 7 3" xfId="24803"/>
    <cellStyle name="Header2 3 3 3 4 7 4" xfId="33893"/>
    <cellStyle name="Header2 3 3 3 4 8" xfId="17531"/>
    <cellStyle name="Header2 3 3 3 4 8 2" xfId="29348"/>
    <cellStyle name="Header2 3 3 3 4 8 2 2" xfId="39347"/>
    <cellStyle name="Header2 3 3 3 4 8 3" xfId="25106"/>
    <cellStyle name="Header2 3 3 3 4 8 4" xfId="34196"/>
    <cellStyle name="Header2 3 3 3 4 9" xfId="18404"/>
    <cellStyle name="Header2 3 3 3 4 9 2" xfId="30221"/>
    <cellStyle name="Header2 3 3 3 4 9 2 2" xfId="40220"/>
    <cellStyle name="Header2 3 3 3 4 9 3" xfId="25879"/>
    <cellStyle name="Header2 3 3 3 4 9 4" xfId="35069"/>
    <cellStyle name="Header2 3 3 3 5" xfId="15710"/>
    <cellStyle name="Header2 3 3 3 5 2" xfId="19083"/>
    <cellStyle name="Header2 3 3 3 5 2 2" xfId="30900"/>
    <cellStyle name="Header2 3 3 3 5 2 2 2" xfId="40899"/>
    <cellStyle name="Header2 3 3 3 5 2 3" xfId="26558"/>
    <cellStyle name="Header2 3 3 3 5 2 4" xfId="35748"/>
    <cellStyle name="Header2 3 3 3 5 3" xfId="19689"/>
    <cellStyle name="Header2 3 3 3 5 3 2" xfId="31506"/>
    <cellStyle name="Header2 3 3 3 5 3 2 2" xfId="41505"/>
    <cellStyle name="Header2 3 3 3 5 3 3" xfId="27164"/>
    <cellStyle name="Header2 3 3 3 5 3 4" xfId="36354"/>
    <cellStyle name="Header2 3 3 3 5 4" xfId="17994"/>
    <cellStyle name="Header2 3 3 3 5 4 2" xfId="29811"/>
    <cellStyle name="Header2 3 3 3 5 4 2 2" xfId="39810"/>
    <cellStyle name="Header2 3 3 3 5 4 3" xfId="25569"/>
    <cellStyle name="Header2 3 3 3 5 4 4" xfId="34659"/>
    <cellStyle name="Header2 3 3 3 5 5" xfId="20498"/>
    <cellStyle name="Header2 3 3 3 5 5 2" xfId="32315"/>
    <cellStyle name="Header2 3 3 3 5 5 2 2" xfId="42314"/>
    <cellStyle name="Header2 3 3 3 5 5 3" xfId="37163"/>
    <cellStyle name="Header2 3 3 3 5 6" xfId="23588"/>
    <cellStyle name="Header2 3 3 3 5 6 2" xfId="21013"/>
    <cellStyle name="Header2 3 3 3 5 7" xfId="22831"/>
    <cellStyle name="Header2 3 3 3 5 7 2" xfId="21399"/>
    <cellStyle name="Header2 3 3 3 5 8" xfId="22442"/>
    <cellStyle name="Header2 3 3 3 6" xfId="16291"/>
    <cellStyle name="Header2 3 3 3 6 2" xfId="19381"/>
    <cellStyle name="Header2 3 3 3 6 2 2" xfId="31198"/>
    <cellStyle name="Header2 3 3 3 6 2 2 2" xfId="41197"/>
    <cellStyle name="Header2 3 3 3 6 2 3" xfId="26856"/>
    <cellStyle name="Header2 3 3 3 6 2 4" xfId="36046"/>
    <cellStyle name="Header2 3 3 3 6 3" xfId="19987"/>
    <cellStyle name="Header2 3 3 3 6 3 2" xfId="31804"/>
    <cellStyle name="Header2 3 3 3 6 3 2 2" xfId="41803"/>
    <cellStyle name="Header2 3 3 3 6 3 3" xfId="27462"/>
    <cellStyle name="Header2 3 3 3 6 3 4" xfId="36652"/>
    <cellStyle name="Header2 3 3 3 6 4" xfId="17782"/>
    <cellStyle name="Header2 3 3 3 6 4 2" xfId="29599"/>
    <cellStyle name="Header2 3 3 3 6 4 2 2" xfId="39598"/>
    <cellStyle name="Header2 3 3 3 6 4 3" xfId="25357"/>
    <cellStyle name="Header2 3 3 3 6 4 4" xfId="34447"/>
    <cellStyle name="Header2 3 3 3 6 5" xfId="20796"/>
    <cellStyle name="Header2 3 3 3 6 5 2" xfId="32613"/>
    <cellStyle name="Header2 3 3 3 6 5 2 2" xfId="42612"/>
    <cellStyle name="Header2 3 3 3 6 5 3" xfId="37461"/>
    <cellStyle name="Header2 3 3 3 6 6" xfId="28108"/>
    <cellStyle name="Header2 3 3 3 6 6 2" xfId="38107"/>
    <cellStyle name="Header2 3 3 3 6 7" xfId="21543"/>
    <cellStyle name="Header2 3 3 3 7" xfId="15848"/>
    <cellStyle name="Header2 3 3 3 7 2" xfId="27665"/>
    <cellStyle name="Header2 3 3 3 7 2 2" xfId="37664"/>
    <cellStyle name="Header2 3 3 3 7 3" xfId="23726"/>
    <cellStyle name="Header2 3 3 3 7 4" xfId="32816"/>
    <cellStyle name="Header2 3 3 3 8" xfId="16559"/>
    <cellStyle name="Header2 3 3 3 8 2" xfId="28376"/>
    <cellStyle name="Header2 3 3 3 8 2 2" xfId="38375"/>
    <cellStyle name="Header2 3 3 3 8 3" xfId="24134"/>
    <cellStyle name="Header2 3 3 3 8 4" xfId="33224"/>
    <cellStyle name="Header2 3 3 3 9" xfId="16857"/>
    <cellStyle name="Header2 3 3 3 9 2" xfId="28674"/>
    <cellStyle name="Header2 3 3 3 9 2 2" xfId="38673"/>
    <cellStyle name="Header2 3 3 3 9 3" xfId="24432"/>
    <cellStyle name="Header2 3 3 3 9 4" xfId="33522"/>
    <cellStyle name="Header2 3 3 4" xfId="7907"/>
    <cellStyle name="Header2 3 3 4 10" xfId="17229"/>
    <cellStyle name="Header2 3 3 4 10 2" xfId="29046"/>
    <cellStyle name="Header2 3 3 4 10 2 2" xfId="39045"/>
    <cellStyle name="Header2 3 3 4 10 3" xfId="24804"/>
    <cellStyle name="Header2 3 3 4 10 4" xfId="33894"/>
    <cellStyle name="Header2 3 3 4 11" xfId="17532"/>
    <cellStyle name="Header2 3 3 4 11 2" xfId="29349"/>
    <cellStyle name="Header2 3 3 4 11 2 2" xfId="39348"/>
    <cellStyle name="Header2 3 3 4 11 3" xfId="25107"/>
    <cellStyle name="Header2 3 3 4 11 4" xfId="34197"/>
    <cellStyle name="Header2 3 3 4 12" xfId="18403"/>
    <cellStyle name="Header2 3 3 4 12 2" xfId="30220"/>
    <cellStyle name="Header2 3 3 4 12 2 2" xfId="40219"/>
    <cellStyle name="Header2 3 3 4 12 3" xfId="25878"/>
    <cellStyle name="Header2 3 3 4 12 4" xfId="35068"/>
    <cellStyle name="Header2 3 3 4 13" xfId="18701"/>
    <cellStyle name="Header2 3 3 4 13 2" xfId="30518"/>
    <cellStyle name="Header2 3 3 4 13 2 2" xfId="40517"/>
    <cellStyle name="Header2 3 3 4 13 3" xfId="26176"/>
    <cellStyle name="Header2 3 3 4 13 4" xfId="35366"/>
    <cellStyle name="Header2 3 3 4 14" xfId="20194"/>
    <cellStyle name="Header2 3 3 4 14 2" xfId="32011"/>
    <cellStyle name="Header2 3 3 4 14 2 2" xfId="42010"/>
    <cellStyle name="Header2 3 3 4 14 3" xfId="36859"/>
    <cellStyle name="Header2 3 3 4 15" xfId="23195"/>
    <cellStyle name="Header2 3 3 4 15 2" xfId="21230"/>
    <cellStyle name="Header2 3 3 4 16" xfId="22589"/>
    <cellStyle name="Header2 3 3 4 2" xfId="7908"/>
    <cellStyle name="Header2 3 3 4 2 10" xfId="17850"/>
    <cellStyle name="Header2 3 3 4 2 10 2" xfId="29667"/>
    <cellStyle name="Header2 3 3 4 2 10 2 2" xfId="39666"/>
    <cellStyle name="Header2 3 3 4 2 10 3" xfId="25425"/>
    <cellStyle name="Header2 3 3 4 2 10 4" xfId="34515"/>
    <cellStyle name="Header2 3 3 4 2 11" xfId="20362"/>
    <cellStyle name="Header2 3 3 4 2 11 2" xfId="32179"/>
    <cellStyle name="Header2 3 3 4 2 11 2 2" xfId="42178"/>
    <cellStyle name="Header2 3 3 4 2 11 3" xfId="37027"/>
    <cellStyle name="Header2 3 3 4 2 12" xfId="23194"/>
    <cellStyle name="Header2 3 3 4 2 12 2" xfId="21231"/>
    <cellStyle name="Header2 3 3 4 2 13" xfId="22588"/>
    <cellStyle name="Header2 3 3 4 2 2" xfId="15715"/>
    <cellStyle name="Header2 3 3 4 2 2 2" xfId="19078"/>
    <cellStyle name="Header2 3 3 4 2 2 2 2" xfId="30895"/>
    <cellStyle name="Header2 3 3 4 2 2 2 2 2" xfId="40894"/>
    <cellStyle name="Header2 3 3 4 2 2 2 3" xfId="26553"/>
    <cellStyle name="Header2 3 3 4 2 2 2 4" xfId="35743"/>
    <cellStyle name="Header2 3 3 4 2 2 3" xfId="19684"/>
    <cellStyle name="Header2 3 3 4 2 2 3 2" xfId="31501"/>
    <cellStyle name="Header2 3 3 4 2 2 3 2 2" xfId="41500"/>
    <cellStyle name="Header2 3 3 4 2 2 3 3" xfId="27159"/>
    <cellStyle name="Header2 3 3 4 2 2 3 4" xfId="36349"/>
    <cellStyle name="Header2 3 3 4 2 2 4" xfId="17708"/>
    <cellStyle name="Header2 3 3 4 2 2 4 2" xfId="29525"/>
    <cellStyle name="Header2 3 3 4 2 2 4 2 2" xfId="39524"/>
    <cellStyle name="Header2 3 3 4 2 2 4 3" xfId="25283"/>
    <cellStyle name="Header2 3 3 4 2 2 4 4" xfId="34373"/>
    <cellStyle name="Header2 3 3 4 2 2 5" xfId="20493"/>
    <cellStyle name="Header2 3 3 4 2 2 5 2" xfId="32310"/>
    <cellStyle name="Header2 3 3 4 2 2 5 2 2" xfId="42309"/>
    <cellStyle name="Header2 3 3 4 2 2 5 3" xfId="37158"/>
    <cellStyle name="Header2 3 3 4 2 2 6" xfId="23593"/>
    <cellStyle name="Header2 3 3 4 2 2 6 2" xfId="21819"/>
    <cellStyle name="Header2 3 3 4 2 2 7" xfId="22983"/>
    <cellStyle name="Header2 3 3 4 2 2 7 2" xfId="21325"/>
    <cellStyle name="Header2 3 3 4 2 2 8" xfId="21665"/>
    <cellStyle name="Header2 3 3 4 2 3" xfId="16296"/>
    <cellStyle name="Header2 3 3 4 2 3 2" xfId="18949"/>
    <cellStyle name="Header2 3 3 4 2 3 2 2" xfId="30766"/>
    <cellStyle name="Header2 3 3 4 2 3 2 2 2" xfId="40765"/>
    <cellStyle name="Header2 3 3 4 2 3 2 3" xfId="26424"/>
    <cellStyle name="Header2 3 3 4 2 3 2 4" xfId="35614"/>
    <cellStyle name="Header2 3 3 4 2 3 3" xfId="19555"/>
    <cellStyle name="Header2 3 3 4 2 3 3 2" xfId="31372"/>
    <cellStyle name="Header2 3 3 4 2 3 3 2 2" xfId="41371"/>
    <cellStyle name="Header2 3 3 4 2 3 3 3" xfId="27030"/>
    <cellStyle name="Header2 3 3 4 2 3 3 4" xfId="36220"/>
    <cellStyle name="Header2 3 3 4 2 3 4" xfId="18198"/>
    <cellStyle name="Header2 3 3 4 2 3 4 2" xfId="30015"/>
    <cellStyle name="Header2 3 3 4 2 3 4 2 2" xfId="40014"/>
    <cellStyle name="Header2 3 3 4 2 3 4 3" xfId="25773"/>
    <cellStyle name="Header2 3 3 4 2 3 4 4" xfId="34863"/>
    <cellStyle name="Header2 3 3 4 2 3 5" xfId="20364"/>
    <cellStyle name="Header2 3 3 4 2 3 5 2" xfId="32181"/>
    <cellStyle name="Header2 3 3 4 2 3 5 2 2" xfId="42180"/>
    <cellStyle name="Header2 3 3 4 2 3 5 3" xfId="37029"/>
    <cellStyle name="Header2 3 3 4 2 3 6" xfId="28113"/>
    <cellStyle name="Header2 3 3 4 2 3 6 2" xfId="38112"/>
    <cellStyle name="Header2 3 3 4 2 3 7" xfId="22484"/>
    <cellStyle name="Header2 3 3 4 2 4" xfId="16424"/>
    <cellStyle name="Header2 3 3 4 2 4 2" xfId="28241"/>
    <cellStyle name="Header2 3 3 4 2 4 2 2" xfId="38240"/>
    <cellStyle name="Header2 3 3 4 2 4 3" xfId="23999"/>
    <cellStyle name="Header2 3 3 4 2 4 4" xfId="33089"/>
    <cellStyle name="Header2 3 3 4 2 5" xfId="16554"/>
    <cellStyle name="Header2 3 3 4 2 5 2" xfId="28371"/>
    <cellStyle name="Header2 3 3 4 2 5 2 2" xfId="38370"/>
    <cellStyle name="Header2 3 3 4 2 5 3" xfId="24129"/>
    <cellStyle name="Header2 3 3 4 2 5 4" xfId="33219"/>
    <cellStyle name="Header2 3 3 4 2 6" xfId="17009"/>
    <cellStyle name="Header2 3 3 4 2 6 2" xfId="28826"/>
    <cellStyle name="Header2 3 3 4 2 6 2 2" xfId="38825"/>
    <cellStyle name="Header2 3 3 4 2 6 3" xfId="24584"/>
    <cellStyle name="Header2 3 3 4 2 6 4" xfId="33674"/>
    <cellStyle name="Header2 3 3 4 2 7" xfId="17230"/>
    <cellStyle name="Header2 3 3 4 2 7 2" xfId="29047"/>
    <cellStyle name="Header2 3 3 4 2 7 2 2" xfId="39046"/>
    <cellStyle name="Header2 3 3 4 2 7 3" xfId="24805"/>
    <cellStyle name="Header2 3 3 4 2 7 4" xfId="33895"/>
    <cellStyle name="Header2 3 3 4 2 8" xfId="17533"/>
    <cellStyle name="Header2 3 3 4 2 8 2" xfId="29350"/>
    <cellStyle name="Header2 3 3 4 2 8 2 2" xfId="39349"/>
    <cellStyle name="Header2 3 3 4 2 8 3" xfId="25108"/>
    <cellStyle name="Header2 3 3 4 2 8 4" xfId="34198"/>
    <cellStyle name="Header2 3 3 4 2 9" xfId="18402"/>
    <cellStyle name="Header2 3 3 4 2 9 2" xfId="30219"/>
    <cellStyle name="Header2 3 3 4 2 9 2 2" xfId="40218"/>
    <cellStyle name="Header2 3 3 4 2 9 3" xfId="25877"/>
    <cellStyle name="Header2 3 3 4 2 9 4" xfId="35067"/>
    <cellStyle name="Header2 3 3 4 3" xfId="7909"/>
    <cellStyle name="Header2 3 3 4 3 10" xfId="18700"/>
    <cellStyle name="Header2 3 3 4 3 10 2" xfId="30517"/>
    <cellStyle name="Header2 3 3 4 3 10 2 2" xfId="40516"/>
    <cellStyle name="Header2 3 3 4 3 10 3" xfId="26175"/>
    <cellStyle name="Header2 3 3 4 3 10 4" xfId="35365"/>
    <cellStyle name="Header2 3 3 4 3 11" xfId="18266"/>
    <cellStyle name="Header2 3 3 4 3 11 2" xfId="30083"/>
    <cellStyle name="Header2 3 3 4 3 11 2 2" xfId="40082"/>
    <cellStyle name="Header2 3 3 4 3 11 3" xfId="34931"/>
    <cellStyle name="Header2 3 3 4 3 12" xfId="23193"/>
    <cellStyle name="Header2 3 3 4 3 12 2" xfId="21997"/>
    <cellStyle name="Header2 3 3 4 3 13" xfId="22587"/>
    <cellStyle name="Header2 3 3 4 3 2" xfId="15716"/>
    <cellStyle name="Header2 3 3 4 3 2 2" xfId="19077"/>
    <cellStyle name="Header2 3 3 4 3 2 2 2" xfId="30894"/>
    <cellStyle name="Header2 3 3 4 3 2 2 2 2" xfId="40893"/>
    <cellStyle name="Header2 3 3 4 3 2 2 3" xfId="26552"/>
    <cellStyle name="Header2 3 3 4 3 2 2 4" xfId="35742"/>
    <cellStyle name="Header2 3 3 4 3 2 3" xfId="19683"/>
    <cellStyle name="Header2 3 3 4 3 2 3 2" xfId="31500"/>
    <cellStyle name="Header2 3 3 4 3 2 3 2 2" xfId="41499"/>
    <cellStyle name="Header2 3 3 4 3 2 3 3" xfId="27158"/>
    <cellStyle name="Header2 3 3 4 3 2 3 4" xfId="36348"/>
    <cellStyle name="Header2 3 3 4 3 2 4" xfId="17709"/>
    <cellStyle name="Header2 3 3 4 3 2 4 2" xfId="29526"/>
    <cellStyle name="Header2 3 3 4 3 2 4 2 2" xfId="39525"/>
    <cellStyle name="Header2 3 3 4 3 2 4 3" xfId="25284"/>
    <cellStyle name="Header2 3 3 4 3 2 4 4" xfId="34374"/>
    <cellStyle name="Header2 3 3 4 3 2 5" xfId="20492"/>
    <cellStyle name="Header2 3 3 4 3 2 5 2" xfId="32309"/>
    <cellStyle name="Header2 3 3 4 3 2 5 2 2" xfId="42308"/>
    <cellStyle name="Header2 3 3 4 3 2 5 3" xfId="37157"/>
    <cellStyle name="Header2 3 3 4 3 2 6" xfId="23594"/>
    <cellStyle name="Header2 3 3 4 3 2 6 2" xfId="21009"/>
    <cellStyle name="Header2 3 3 4 3 2 7" xfId="22827"/>
    <cellStyle name="Header2 3 3 4 3 2 7 2" xfId="21401"/>
    <cellStyle name="Header2 3 3 4 3 2 8" xfId="21666"/>
    <cellStyle name="Header2 3 3 4 3 3" xfId="16297"/>
    <cellStyle name="Header2 3 3 4 3 3 2" xfId="19376"/>
    <cellStyle name="Header2 3 3 4 3 3 2 2" xfId="31193"/>
    <cellStyle name="Header2 3 3 4 3 3 2 2 2" xfId="41192"/>
    <cellStyle name="Header2 3 3 4 3 3 2 3" xfId="26851"/>
    <cellStyle name="Header2 3 3 4 3 3 2 4" xfId="36041"/>
    <cellStyle name="Header2 3 3 4 3 3 3" xfId="19982"/>
    <cellStyle name="Header2 3 3 4 3 3 3 2" xfId="31799"/>
    <cellStyle name="Header2 3 3 4 3 3 3 2 2" xfId="41798"/>
    <cellStyle name="Header2 3 3 4 3 3 3 3" xfId="27457"/>
    <cellStyle name="Header2 3 3 4 3 3 3 4" xfId="36647"/>
    <cellStyle name="Header2 3 3 4 3 3 4" xfId="17785"/>
    <cellStyle name="Header2 3 3 4 3 3 4 2" xfId="29602"/>
    <cellStyle name="Header2 3 3 4 3 3 4 2 2" xfId="39601"/>
    <cellStyle name="Header2 3 3 4 3 3 4 3" xfId="25360"/>
    <cellStyle name="Header2 3 3 4 3 3 4 4" xfId="34450"/>
    <cellStyle name="Header2 3 3 4 3 3 5" xfId="20791"/>
    <cellStyle name="Header2 3 3 4 3 3 5 2" xfId="32608"/>
    <cellStyle name="Header2 3 3 4 3 3 5 2 2" xfId="42607"/>
    <cellStyle name="Header2 3 3 4 3 3 5 3" xfId="37456"/>
    <cellStyle name="Header2 3 3 4 3 3 6" xfId="28114"/>
    <cellStyle name="Header2 3 3 4 3 3 6 2" xfId="38113"/>
    <cellStyle name="Header2 3 3 4 3 3 7" xfId="21546"/>
    <cellStyle name="Header2 3 3 4 3 4" xfId="16002"/>
    <cellStyle name="Header2 3 3 4 3 4 2" xfId="27819"/>
    <cellStyle name="Header2 3 3 4 3 4 2 2" xfId="37818"/>
    <cellStyle name="Header2 3 3 4 3 4 3" xfId="23880"/>
    <cellStyle name="Header2 3 3 4 3 4 4" xfId="32970"/>
    <cellStyle name="Header2 3 3 4 3 5" xfId="16553"/>
    <cellStyle name="Header2 3 3 4 3 5 2" xfId="28370"/>
    <cellStyle name="Header2 3 3 4 3 5 2 2" xfId="38369"/>
    <cellStyle name="Header2 3 3 4 3 5 3" xfId="24128"/>
    <cellStyle name="Header2 3 3 4 3 5 4" xfId="33218"/>
    <cellStyle name="Header2 3 3 4 3 6" xfId="16852"/>
    <cellStyle name="Header2 3 3 4 3 6 2" xfId="28669"/>
    <cellStyle name="Header2 3 3 4 3 6 2 2" xfId="38668"/>
    <cellStyle name="Header2 3 3 4 3 6 3" xfId="24427"/>
    <cellStyle name="Header2 3 3 4 3 6 4" xfId="33517"/>
    <cellStyle name="Header2 3 3 4 3 7" xfId="17231"/>
    <cellStyle name="Header2 3 3 4 3 7 2" xfId="29048"/>
    <cellStyle name="Header2 3 3 4 3 7 2 2" xfId="39047"/>
    <cellStyle name="Header2 3 3 4 3 7 3" xfId="24806"/>
    <cellStyle name="Header2 3 3 4 3 7 4" xfId="33896"/>
    <cellStyle name="Header2 3 3 4 3 8" xfId="17534"/>
    <cellStyle name="Header2 3 3 4 3 8 2" xfId="29351"/>
    <cellStyle name="Header2 3 3 4 3 8 2 2" xfId="39350"/>
    <cellStyle name="Header2 3 3 4 3 8 3" xfId="25109"/>
    <cellStyle name="Header2 3 3 4 3 8 4" xfId="34199"/>
    <cellStyle name="Header2 3 3 4 3 9" xfId="18401"/>
    <cellStyle name="Header2 3 3 4 3 9 2" xfId="30218"/>
    <cellStyle name="Header2 3 3 4 3 9 2 2" xfId="40217"/>
    <cellStyle name="Header2 3 3 4 3 9 3" xfId="25876"/>
    <cellStyle name="Header2 3 3 4 3 9 4" xfId="35066"/>
    <cellStyle name="Header2 3 3 4 4" xfId="7910"/>
    <cellStyle name="Header2 3 3 4 4 10" xfId="18699"/>
    <cellStyle name="Header2 3 3 4 4 10 2" xfId="30516"/>
    <cellStyle name="Header2 3 3 4 4 10 2 2" xfId="40515"/>
    <cellStyle name="Header2 3 3 4 4 10 3" xfId="26174"/>
    <cellStyle name="Header2 3 3 4 4 10 4" xfId="35364"/>
    <cellStyle name="Header2 3 3 4 4 11" xfId="20193"/>
    <cellStyle name="Header2 3 3 4 4 11 2" xfId="32010"/>
    <cellStyle name="Header2 3 3 4 4 11 2 2" xfId="42009"/>
    <cellStyle name="Header2 3 3 4 4 11 3" xfId="36858"/>
    <cellStyle name="Header2 3 3 4 4 12" xfId="23192"/>
    <cellStyle name="Header2 3 3 4 4 12 2" xfId="21232"/>
    <cellStyle name="Header2 3 3 4 4 13" xfId="22586"/>
    <cellStyle name="Header2 3 3 4 4 2" xfId="15717"/>
    <cellStyle name="Header2 3 3 4 4 2 2" xfId="19076"/>
    <cellStyle name="Header2 3 3 4 4 2 2 2" xfId="30893"/>
    <cellStyle name="Header2 3 3 4 4 2 2 2 2" xfId="40892"/>
    <cellStyle name="Header2 3 3 4 4 2 2 3" xfId="26551"/>
    <cellStyle name="Header2 3 3 4 4 2 2 4" xfId="35741"/>
    <cellStyle name="Header2 3 3 4 4 2 3" xfId="19682"/>
    <cellStyle name="Header2 3 3 4 4 2 3 2" xfId="31499"/>
    <cellStyle name="Header2 3 3 4 4 2 3 2 2" xfId="41498"/>
    <cellStyle name="Header2 3 3 4 4 2 3 3" xfId="27157"/>
    <cellStyle name="Header2 3 3 4 4 2 3 4" xfId="36347"/>
    <cellStyle name="Header2 3 3 4 4 2 4" xfId="18159"/>
    <cellStyle name="Header2 3 3 4 4 2 4 2" xfId="29976"/>
    <cellStyle name="Header2 3 3 4 4 2 4 2 2" xfId="39975"/>
    <cellStyle name="Header2 3 3 4 4 2 4 3" xfId="25734"/>
    <cellStyle name="Header2 3 3 4 4 2 4 4" xfId="34824"/>
    <cellStyle name="Header2 3 3 4 4 2 5" xfId="20491"/>
    <cellStyle name="Header2 3 3 4 4 2 5 2" xfId="32308"/>
    <cellStyle name="Header2 3 3 4 4 2 5 2 2" xfId="42307"/>
    <cellStyle name="Header2 3 3 4 4 2 5 3" xfId="37156"/>
    <cellStyle name="Header2 3 3 4 4 2 6" xfId="23595"/>
    <cellStyle name="Header2 3 3 4 4 2 6 2" xfId="21818"/>
    <cellStyle name="Header2 3 3 4 4 2 7" xfId="22982"/>
    <cellStyle name="Header2 3 3 4 4 2 7 2" xfId="22113"/>
    <cellStyle name="Header2 3 3 4 4 2 8" xfId="21667"/>
    <cellStyle name="Header2 3 3 4 4 3" xfId="16298"/>
    <cellStyle name="Header2 3 3 4 4 3 2" xfId="19375"/>
    <cellStyle name="Header2 3 3 4 4 3 2 2" xfId="31192"/>
    <cellStyle name="Header2 3 3 4 4 3 2 2 2" xfId="41191"/>
    <cellStyle name="Header2 3 3 4 4 3 2 3" xfId="26850"/>
    <cellStyle name="Header2 3 3 4 4 3 2 4" xfId="36040"/>
    <cellStyle name="Header2 3 3 4 4 3 3" xfId="19981"/>
    <cellStyle name="Header2 3 3 4 4 3 3 2" xfId="31798"/>
    <cellStyle name="Header2 3 3 4 4 3 3 2 2" xfId="41797"/>
    <cellStyle name="Header2 3 3 4 4 3 3 3" xfId="27456"/>
    <cellStyle name="Header2 3 3 4 4 3 3 4" xfId="36646"/>
    <cellStyle name="Header2 3 3 4 4 3 4" xfId="18092"/>
    <cellStyle name="Header2 3 3 4 4 3 4 2" xfId="29909"/>
    <cellStyle name="Header2 3 3 4 4 3 4 2 2" xfId="39908"/>
    <cellStyle name="Header2 3 3 4 4 3 4 3" xfId="25667"/>
    <cellStyle name="Header2 3 3 4 4 3 4 4" xfId="34757"/>
    <cellStyle name="Header2 3 3 4 4 3 5" xfId="20790"/>
    <cellStyle name="Header2 3 3 4 4 3 5 2" xfId="32607"/>
    <cellStyle name="Header2 3 3 4 4 3 5 2 2" xfId="42606"/>
    <cellStyle name="Header2 3 3 4 4 3 5 3" xfId="37455"/>
    <cellStyle name="Header2 3 3 4 4 3 6" xfId="28115"/>
    <cellStyle name="Header2 3 3 4 4 3 6 2" xfId="38114"/>
    <cellStyle name="Header2 3 3 4 4 3 7" xfId="22266"/>
    <cellStyle name="Header2 3 3 4 4 4" xfId="16003"/>
    <cellStyle name="Header2 3 3 4 4 4 2" xfId="27820"/>
    <cellStyle name="Header2 3 3 4 4 4 2 2" xfId="37819"/>
    <cellStyle name="Header2 3 3 4 4 4 3" xfId="23881"/>
    <cellStyle name="Header2 3 3 4 4 4 4" xfId="32971"/>
    <cellStyle name="Header2 3 3 4 4 5" xfId="16552"/>
    <cellStyle name="Header2 3 3 4 4 5 2" xfId="28369"/>
    <cellStyle name="Header2 3 3 4 4 5 2 2" xfId="38368"/>
    <cellStyle name="Header2 3 3 4 4 5 3" xfId="24127"/>
    <cellStyle name="Header2 3 3 4 4 5 4" xfId="33217"/>
    <cellStyle name="Header2 3 3 4 4 6" xfId="16851"/>
    <cellStyle name="Header2 3 3 4 4 6 2" xfId="28668"/>
    <cellStyle name="Header2 3 3 4 4 6 2 2" xfId="38667"/>
    <cellStyle name="Header2 3 3 4 4 6 3" xfId="24426"/>
    <cellStyle name="Header2 3 3 4 4 6 4" xfId="33516"/>
    <cellStyle name="Header2 3 3 4 4 7" xfId="17232"/>
    <cellStyle name="Header2 3 3 4 4 7 2" xfId="29049"/>
    <cellStyle name="Header2 3 3 4 4 7 2 2" xfId="39048"/>
    <cellStyle name="Header2 3 3 4 4 7 3" xfId="24807"/>
    <cellStyle name="Header2 3 3 4 4 7 4" xfId="33897"/>
    <cellStyle name="Header2 3 3 4 4 8" xfId="17535"/>
    <cellStyle name="Header2 3 3 4 4 8 2" xfId="29352"/>
    <cellStyle name="Header2 3 3 4 4 8 2 2" xfId="39351"/>
    <cellStyle name="Header2 3 3 4 4 8 3" xfId="25110"/>
    <cellStyle name="Header2 3 3 4 4 8 4" xfId="34200"/>
    <cellStyle name="Header2 3 3 4 4 9" xfId="18400"/>
    <cellStyle name="Header2 3 3 4 4 9 2" xfId="30217"/>
    <cellStyle name="Header2 3 3 4 4 9 2 2" xfId="40216"/>
    <cellStyle name="Header2 3 3 4 4 9 3" xfId="25875"/>
    <cellStyle name="Header2 3 3 4 4 9 4" xfId="35065"/>
    <cellStyle name="Header2 3 3 4 5" xfId="15714"/>
    <cellStyle name="Header2 3 3 4 5 2" xfId="19079"/>
    <cellStyle name="Header2 3 3 4 5 2 2" xfId="30896"/>
    <cellStyle name="Header2 3 3 4 5 2 2 2" xfId="40895"/>
    <cellStyle name="Header2 3 3 4 5 2 3" xfId="26554"/>
    <cellStyle name="Header2 3 3 4 5 2 4" xfId="35744"/>
    <cellStyle name="Header2 3 3 4 5 3" xfId="19685"/>
    <cellStyle name="Header2 3 3 4 5 3 2" xfId="31502"/>
    <cellStyle name="Header2 3 3 4 5 3 2 2" xfId="41501"/>
    <cellStyle name="Header2 3 3 4 5 3 3" xfId="27160"/>
    <cellStyle name="Header2 3 3 4 5 3 4" xfId="36350"/>
    <cellStyle name="Header2 3 3 4 5 4" xfId="17998"/>
    <cellStyle name="Header2 3 3 4 5 4 2" xfId="29815"/>
    <cellStyle name="Header2 3 3 4 5 4 2 2" xfId="39814"/>
    <cellStyle name="Header2 3 3 4 5 4 3" xfId="25573"/>
    <cellStyle name="Header2 3 3 4 5 4 4" xfId="34663"/>
    <cellStyle name="Header2 3 3 4 5 5" xfId="20494"/>
    <cellStyle name="Header2 3 3 4 5 5 2" xfId="32311"/>
    <cellStyle name="Header2 3 3 4 5 5 2 2" xfId="42310"/>
    <cellStyle name="Header2 3 3 4 5 5 3" xfId="37159"/>
    <cellStyle name="Header2 3 3 4 5 6" xfId="23592"/>
    <cellStyle name="Header2 3 3 4 5 6 2" xfId="21010"/>
    <cellStyle name="Header2 3 3 4 5 7" xfId="22828"/>
    <cellStyle name="Header2 3 3 4 5 7 2" xfId="22192"/>
    <cellStyle name="Header2 3 3 4 5 8" xfId="22443"/>
    <cellStyle name="Header2 3 3 4 6" xfId="16295"/>
    <cellStyle name="Header2 3 3 4 6 2" xfId="19377"/>
    <cellStyle name="Header2 3 3 4 6 2 2" xfId="31194"/>
    <cellStyle name="Header2 3 3 4 6 2 2 2" xfId="41193"/>
    <cellStyle name="Header2 3 3 4 6 2 3" xfId="26852"/>
    <cellStyle name="Header2 3 3 4 6 2 4" xfId="36042"/>
    <cellStyle name="Header2 3 3 4 6 3" xfId="19983"/>
    <cellStyle name="Header2 3 3 4 6 3 2" xfId="31800"/>
    <cellStyle name="Header2 3 3 4 6 3 2 2" xfId="41799"/>
    <cellStyle name="Header2 3 3 4 6 3 3" xfId="27458"/>
    <cellStyle name="Header2 3 3 4 6 3 4" xfId="36648"/>
    <cellStyle name="Header2 3 3 4 6 4" xfId="18091"/>
    <cellStyle name="Header2 3 3 4 6 4 2" xfId="29908"/>
    <cellStyle name="Header2 3 3 4 6 4 2 2" xfId="39907"/>
    <cellStyle name="Header2 3 3 4 6 4 3" xfId="25666"/>
    <cellStyle name="Header2 3 3 4 6 4 4" xfId="34756"/>
    <cellStyle name="Header2 3 3 4 6 5" xfId="20792"/>
    <cellStyle name="Header2 3 3 4 6 5 2" xfId="32609"/>
    <cellStyle name="Header2 3 3 4 6 5 2 2" xfId="42608"/>
    <cellStyle name="Header2 3 3 4 6 5 3" xfId="37457"/>
    <cellStyle name="Header2 3 3 4 6 6" xfId="28112"/>
    <cellStyle name="Header2 3 3 4 6 6 2" xfId="38111"/>
    <cellStyle name="Header2 3 3 4 6 7" xfId="22265"/>
    <cellStyle name="Header2 3 3 4 7" xfId="16001"/>
    <cellStyle name="Header2 3 3 4 7 2" xfId="27818"/>
    <cellStyle name="Header2 3 3 4 7 2 2" xfId="37817"/>
    <cellStyle name="Header2 3 3 4 7 3" xfId="23879"/>
    <cellStyle name="Header2 3 3 4 7 4" xfId="32969"/>
    <cellStyle name="Header2 3 3 4 8" xfId="16555"/>
    <cellStyle name="Header2 3 3 4 8 2" xfId="28372"/>
    <cellStyle name="Header2 3 3 4 8 2 2" xfId="38371"/>
    <cellStyle name="Header2 3 3 4 8 3" xfId="24130"/>
    <cellStyle name="Header2 3 3 4 8 4" xfId="33220"/>
    <cellStyle name="Header2 3 3 4 9" xfId="16853"/>
    <cellStyle name="Header2 3 3 4 9 2" xfId="28670"/>
    <cellStyle name="Header2 3 3 4 9 2 2" xfId="38669"/>
    <cellStyle name="Header2 3 3 4 9 3" xfId="24428"/>
    <cellStyle name="Header2 3 3 4 9 4" xfId="33518"/>
    <cellStyle name="Header2 3 3 5" xfId="7911"/>
    <cellStyle name="Header2 3 3 5 10" xfId="18698"/>
    <cellStyle name="Header2 3 3 5 10 2" xfId="30515"/>
    <cellStyle name="Header2 3 3 5 10 2 2" xfId="40514"/>
    <cellStyle name="Header2 3 3 5 10 3" xfId="26173"/>
    <cellStyle name="Header2 3 3 5 10 4" xfId="35363"/>
    <cellStyle name="Header2 3 3 5 11" xfId="20294"/>
    <cellStyle name="Header2 3 3 5 11 2" xfId="32111"/>
    <cellStyle name="Header2 3 3 5 11 2 2" xfId="42110"/>
    <cellStyle name="Header2 3 3 5 11 3" xfId="36959"/>
    <cellStyle name="Header2 3 3 5 12" xfId="23191"/>
    <cellStyle name="Header2 3 3 5 12 2" xfId="21233"/>
    <cellStyle name="Header2 3 3 5 13" xfId="22585"/>
    <cellStyle name="Header2 3 3 5 2" xfId="15718"/>
    <cellStyle name="Header2 3 3 5 2 2" xfId="19075"/>
    <cellStyle name="Header2 3 3 5 2 2 2" xfId="30892"/>
    <cellStyle name="Header2 3 3 5 2 2 2 2" xfId="40891"/>
    <cellStyle name="Header2 3 3 5 2 2 3" xfId="26550"/>
    <cellStyle name="Header2 3 3 5 2 2 4" xfId="35740"/>
    <cellStyle name="Header2 3 3 5 2 3" xfId="19681"/>
    <cellStyle name="Header2 3 3 5 2 3 2" xfId="31498"/>
    <cellStyle name="Header2 3 3 5 2 3 2 2" xfId="41497"/>
    <cellStyle name="Header2 3 3 5 2 3 3" xfId="27156"/>
    <cellStyle name="Header2 3 3 5 2 3 4" xfId="36346"/>
    <cellStyle name="Header2 3 3 5 2 4" xfId="17710"/>
    <cellStyle name="Header2 3 3 5 2 4 2" xfId="29527"/>
    <cellStyle name="Header2 3 3 5 2 4 2 2" xfId="39526"/>
    <cellStyle name="Header2 3 3 5 2 4 3" xfId="25285"/>
    <cellStyle name="Header2 3 3 5 2 4 4" xfId="34375"/>
    <cellStyle name="Header2 3 3 5 2 5" xfId="20490"/>
    <cellStyle name="Header2 3 3 5 2 5 2" xfId="32307"/>
    <cellStyle name="Header2 3 3 5 2 5 2 2" xfId="42306"/>
    <cellStyle name="Header2 3 3 5 2 5 3" xfId="37155"/>
    <cellStyle name="Header2 3 3 5 2 6" xfId="23596"/>
    <cellStyle name="Header2 3 3 5 2 6 2" xfId="21008"/>
    <cellStyle name="Header2 3 3 5 2 7" xfId="22826"/>
    <cellStyle name="Header2 3 3 5 2 7 2" xfId="22193"/>
    <cellStyle name="Header2 3 3 5 2 8" xfId="22444"/>
    <cellStyle name="Header2 3 3 5 3" xfId="16299"/>
    <cellStyle name="Header2 3 3 5 3 2" xfId="19374"/>
    <cellStyle name="Header2 3 3 5 3 2 2" xfId="31191"/>
    <cellStyle name="Header2 3 3 5 3 2 2 2" xfId="41190"/>
    <cellStyle name="Header2 3 3 5 3 2 3" xfId="26849"/>
    <cellStyle name="Header2 3 3 5 3 2 4" xfId="36039"/>
    <cellStyle name="Header2 3 3 5 3 3" xfId="19980"/>
    <cellStyle name="Header2 3 3 5 3 3 2" xfId="31797"/>
    <cellStyle name="Header2 3 3 5 3 3 2 2" xfId="41796"/>
    <cellStyle name="Header2 3 3 5 3 3 3" xfId="27455"/>
    <cellStyle name="Header2 3 3 5 3 3 4" xfId="36645"/>
    <cellStyle name="Header2 3 3 5 3 4" xfId="17786"/>
    <cellStyle name="Header2 3 3 5 3 4 2" xfId="29603"/>
    <cellStyle name="Header2 3 3 5 3 4 2 2" xfId="39602"/>
    <cellStyle name="Header2 3 3 5 3 4 3" xfId="25361"/>
    <cellStyle name="Header2 3 3 5 3 4 4" xfId="34451"/>
    <cellStyle name="Header2 3 3 5 3 5" xfId="20789"/>
    <cellStyle name="Header2 3 3 5 3 5 2" xfId="32606"/>
    <cellStyle name="Header2 3 3 5 3 5 2 2" xfId="42605"/>
    <cellStyle name="Header2 3 3 5 3 5 3" xfId="37454"/>
    <cellStyle name="Header2 3 3 5 3 6" xfId="28116"/>
    <cellStyle name="Header2 3 3 5 3 6 2" xfId="38115"/>
    <cellStyle name="Header2 3 3 5 3 7" xfId="22267"/>
    <cellStyle name="Header2 3 3 5 4" xfId="16004"/>
    <cellStyle name="Header2 3 3 5 4 2" xfId="27821"/>
    <cellStyle name="Header2 3 3 5 4 2 2" xfId="37820"/>
    <cellStyle name="Header2 3 3 5 4 3" xfId="23882"/>
    <cellStyle name="Header2 3 3 5 4 4" xfId="32972"/>
    <cellStyle name="Header2 3 3 5 5" xfId="16551"/>
    <cellStyle name="Header2 3 3 5 5 2" xfId="28368"/>
    <cellStyle name="Header2 3 3 5 5 2 2" xfId="38367"/>
    <cellStyle name="Header2 3 3 5 5 3" xfId="24126"/>
    <cellStyle name="Header2 3 3 5 5 4" xfId="33216"/>
    <cellStyle name="Header2 3 3 5 6" xfId="16850"/>
    <cellStyle name="Header2 3 3 5 6 2" xfId="28667"/>
    <cellStyle name="Header2 3 3 5 6 2 2" xfId="38666"/>
    <cellStyle name="Header2 3 3 5 6 3" xfId="24425"/>
    <cellStyle name="Header2 3 3 5 6 4" xfId="33515"/>
    <cellStyle name="Header2 3 3 5 7" xfId="17233"/>
    <cellStyle name="Header2 3 3 5 7 2" xfId="29050"/>
    <cellStyle name="Header2 3 3 5 7 2 2" xfId="39049"/>
    <cellStyle name="Header2 3 3 5 7 3" xfId="24808"/>
    <cellStyle name="Header2 3 3 5 7 4" xfId="33898"/>
    <cellStyle name="Header2 3 3 5 8" xfId="17536"/>
    <cellStyle name="Header2 3 3 5 8 2" xfId="29353"/>
    <cellStyle name="Header2 3 3 5 8 2 2" xfId="39352"/>
    <cellStyle name="Header2 3 3 5 8 3" xfId="25111"/>
    <cellStyle name="Header2 3 3 5 8 4" xfId="34201"/>
    <cellStyle name="Header2 3 3 5 9" xfId="18399"/>
    <cellStyle name="Header2 3 3 5 9 2" xfId="30216"/>
    <cellStyle name="Header2 3 3 5 9 2 2" xfId="40215"/>
    <cellStyle name="Header2 3 3 5 9 3" xfId="25874"/>
    <cellStyle name="Header2 3 3 5 9 4" xfId="35064"/>
    <cellStyle name="Header2 3 3 6" xfId="15699"/>
    <cellStyle name="Header2 3 3 6 2" xfId="19094"/>
    <cellStyle name="Header2 3 3 6 2 2" xfId="30911"/>
    <cellStyle name="Header2 3 3 6 2 2 2" xfId="40910"/>
    <cellStyle name="Header2 3 3 6 2 3" xfId="26569"/>
    <cellStyle name="Header2 3 3 6 2 4" xfId="35759"/>
    <cellStyle name="Header2 3 3 6 3" xfId="19700"/>
    <cellStyle name="Header2 3 3 6 3 2" xfId="31517"/>
    <cellStyle name="Header2 3 3 6 3 2 2" xfId="41516"/>
    <cellStyle name="Header2 3 3 6 3 3" xfId="27175"/>
    <cellStyle name="Header2 3 3 6 3 4" xfId="36365"/>
    <cellStyle name="Header2 3 3 6 4" xfId="17987"/>
    <cellStyle name="Header2 3 3 6 4 2" xfId="29804"/>
    <cellStyle name="Header2 3 3 6 4 2 2" xfId="39803"/>
    <cellStyle name="Header2 3 3 6 4 3" xfId="25562"/>
    <cellStyle name="Header2 3 3 6 4 4" xfId="34652"/>
    <cellStyle name="Header2 3 3 6 5" xfId="20509"/>
    <cellStyle name="Header2 3 3 6 5 2" xfId="32326"/>
    <cellStyle name="Header2 3 3 6 5 2 2" xfId="42325"/>
    <cellStyle name="Header2 3 3 6 5 3" xfId="37174"/>
    <cellStyle name="Header2 3 3 6 6" xfId="23577"/>
    <cellStyle name="Header2 3 3 6 6 2" xfId="21829"/>
    <cellStyle name="Header2 3 3 6 7" xfId="22993"/>
    <cellStyle name="Header2 3 3 6 7 2" xfId="21319"/>
    <cellStyle name="Header2 3 3 6 8" xfId="21653"/>
    <cellStyle name="Header2 3 3 7" xfId="16280"/>
    <cellStyle name="Header2 3 3 7 2" xfId="19391"/>
    <cellStyle name="Header2 3 3 7 2 2" xfId="31208"/>
    <cellStyle name="Header2 3 3 7 2 2 2" xfId="41207"/>
    <cellStyle name="Header2 3 3 7 2 3" xfId="26866"/>
    <cellStyle name="Header2 3 3 7 2 4" xfId="36056"/>
    <cellStyle name="Header2 3 3 7 3" xfId="19997"/>
    <cellStyle name="Header2 3 3 7 3 2" xfId="31814"/>
    <cellStyle name="Header2 3 3 7 3 2 2" xfId="41813"/>
    <cellStyle name="Header2 3 3 7 3 3" xfId="27472"/>
    <cellStyle name="Header2 3 3 7 3 4" xfId="36662"/>
    <cellStyle name="Header2 3 3 7 4" xfId="18088"/>
    <cellStyle name="Header2 3 3 7 4 2" xfId="29905"/>
    <cellStyle name="Header2 3 3 7 4 2 2" xfId="39904"/>
    <cellStyle name="Header2 3 3 7 4 3" xfId="25663"/>
    <cellStyle name="Header2 3 3 7 4 4" xfId="34753"/>
    <cellStyle name="Header2 3 3 7 5" xfId="20806"/>
    <cellStyle name="Header2 3 3 7 5 2" xfId="32623"/>
    <cellStyle name="Header2 3 3 7 5 2 2" xfId="42622"/>
    <cellStyle name="Header2 3 3 7 5 3" xfId="37471"/>
    <cellStyle name="Header2 3 3 7 6" xfId="28097"/>
    <cellStyle name="Header2 3 3 7 6 2" xfId="38096"/>
    <cellStyle name="Header2 3 3 7 7" xfId="21535"/>
    <cellStyle name="Header2 3 3 8" xfId="15988"/>
    <cellStyle name="Header2 3 3 8 2" xfId="27805"/>
    <cellStyle name="Header2 3 3 8 2 2" xfId="37804"/>
    <cellStyle name="Header2 3 3 8 3" xfId="23866"/>
    <cellStyle name="Header2 3 3 8 4" xfId="32956"/>
    <cellStyle name="Header2 3 3 9" xfId="16570"/>
    <cellStyle name="Header2 3 3 9 2" xfId="28387"/>
    <cellStyle name="Header2 3 3 9 2 2" xfId="38386"/>
    <cellStyle name="Header2 3 3 9 3" xfId="24145"/>
    <cellStyle name="Header2 3 3 9 4" xfId="33235"/>
    <cellStyle name="Header2 3 4" xfId="15618"/>
    <cellStyle name="Header2 3 4 2" xfId="19175"/>
    <cellStyle name="Header2 3 4 2 2" xfId="30992"/>
    <cellStyle name="Header2 3 4 2 2 2" xfId="40991"/>
    <cellStyle name="Header2 3 4 2 3" xfId="26650"/>
    <cellStyle name="Header2 3 4 2 4" xfId="35840"/>
    <cellStyle name="Header2 3 4 3" xfId="19781"/>
    <cellStyle name="Header2 3 4 3 2" xfId="31598"/>
    <cellStyle name="Header2 3 4 3 2 2" xfId="41597"/>
    <cellStyle name="Header2 3 4 3 3" xfId="27256"/>
    <cellStyle name="Header2 3 4 3 4" xfId="36446"/>
    <cellStyle name="Header2 3 4 4" xfId="17969"/>
    <cellStyle name="Header2 3 4 4 2" xfId="29786"/>
    <cellStyle name="Header2 3 4 4 2 2" xfId="39785"/>
    <cellStyle name="Header2 3 4 4 3" xfId="25544"/>
    <cellStyle name="Header2 3 4 4 4" xfId="34634"/>
    <cellStyle name="Header2 3 4 5" xfId="20590"/>
    <cellStyle name="Header2 3 4 5 2" xfId="32407"/>
    <cellStyle name="Header2 3 4 5 2 2" xfId="42406"/>
    <cellStyle name="Header2 3 4 5 3" xfId="37255"/>
    <cellStyle name="Header2 3 4 6" xfId="23496"/>
    <cellStyle name="Header2 3 4 6 2" xfId="21045"/>
    <cellStyle name="Header2 3 4 7" xfId="22863"/>
    <cellStyle name="Header2 3 4 7 2" xfId="22182"/>
    <cellStyle name="Header2 3 4 8" xfId="21624"/>
    <cellStyle name="Header2 3 5" xfId="16199"/>
    <cellStyle name="Header2 3 5 2" xfId="19468"/>
    <cellStyle name="Header2 3 5 2 2" xfId="31285"/>
    <cellStyle name="Header2 3 5 2 2 2" xfId="41284"/>
    <cellStyle name="Header2 3 5 2 3" xfId="26943"/>
    <cellStyle name="Header2 3 5 2 4" xfId="36133"/>
    <cellStyle name="Header2 3 5 3" xfId="20074"/>
    <cellStyle name="Header2 3 5 3 2" xfId="31891"/>
    <cellStyle name="Header2 3 5 3 2 2" xfId="41890"/>
    <cellStyle name="Header2 3 5 3 3" xfId="27549"/>
    <cellStyle name="Header2 3 5 3 4" xfId="36739"/>
    <cellStyle name="Header2 3 5 4" xfId="18060"/>
    <cellStyle name="Header2 3 5 4 2" xfId="29877"/>
    <cellStyle name="Header2 3 5 4 2 2" xfId="39876"/>
    <cellStyle name="Header2 3 5 4 3" xfId="25635"/>
    <cellStyle name="Header2 3 5 4 4" xfId="34725"/>
    <cellStyle name="Header2 3 5 5" xfId="20883"/>
    <cellStyle name="Header2 3 5 5 2" xfId="32700"/>
    <cellStyle name="Header2 3 5 5 2 2" xfId="42699"/>
    <cellStyle name="Header2 3 5 5 3" xfId="37548"/>
    <cellStyle name="Header2 3 5 6" xfId="28016"/>
    <cellStyle name="Header2 3 5 6 2" xfId="38015"/>
    <cellStyle name="Header2 3 5 7" xfId="21485"/>
    <cellStyle name="Header2 3 6" xfId="15916"/>
    <cellStyle name="Header2 3 6 2" xfId="27733"/>
    <cellStyle name="Header2 3 6 2 2" xfId="37732"/>
    <cellStyle name="Header2 3 6 3" xfId="23794"/>
    <cellStyle name="Header2 3 6 4" xfId="32884"/>
    <cellStyle name="Header2 3 7" xfId="16651"/>
    <cellStyle name="Header2 3 7 2" xfId="28468"/>
    <cellStyle name="Header2 3 7 2 2" xfId="38467"/>
    <cellStyle name="Header2 3 7 3" xfId="24226"/>
    <cellStyle name="Header2 3 7 4" xfId="33316"/>
    <cellStyle name="Header2 3 8" xfId="16944"/>
    <cellStyle name="Header2 3 8 2" xfId="28761"/>
    <cellStyle name="Header2 3 8 2 2" xfId="38760"/>
    <cellStyle name="Header2 3 8 3" xfId="24519"/>
    <cellStyle name="Header2 3 8 4" xfId="33609"/>
    <cellStyle name="Header2 3 9" xfId="17133"/>
    <cellStyle name="Header2 3 9 2" xfId="28950"/>
    <cellStyle name="Header2 3 9 2 2" xfId="38949"/>
    <cellStyle name="Header2 3 9 3" xfId="24708"/>
    <cellStyle name="Header2 3 9 4" xfId="33798"/>
    <cellStyle name="Header2 4" xfId="7912"/>
    <cellStyle name="Header2 4 10" xfId="7913"/>
    <cellStyle name="Header2 4 10 10" xfId="17235"/>
    <cellStyle name="Header2 4 10 10 2" xfId="29052"/>
    <cellStyle name="Header2 4 10 10 2 2" xfId="39051"/>
    <cellStyle name="Header2 4 10 10 3" xfId="24810"/>
    <cellStyle name="Header2 4 10 10 4" xfId="33900"/>
    <cellStyle name="Header2 4 10 11" xfId="17538"/>
    <cellStyle name="Header2 4 10 11 2" xfId="29355"/>
    <cellStyle name="Header2 4 10 11 2 2" xfId="39354"/>
    <cellStyle name="Header2 4 10 11 3" xfId="25113"/>
    <cellStyle name="Header2 4 10 11 4" xfId="34203"/>
    <cellStyle name="Header2 4 10 12" xfId="18397"/>
    <cellStyle name="Header2 4 10 12 2" xfId="30214"/>
    <cellStyle name="Header2 4 10 12 2 2" xfId="40213"/>
    <cellStyle name="Header2 4 10 12 3" xfId="25872"/>
    <cellStyle name="Header2 4 10 12 4" xfId="35062"/>
    <cellStyle name="Header2 4 10 13" xfId="18696"/>
    <cellStyle name="Header2 4 10 13 2" xfId="30513"/>
    <cellStyle name="Header2 4 10 13 2 2" xfId="40512"/>
    <cellStyle name="Header2 4 10 13 3" xfId="26171"/>
    <cellStyle name="Header2 4 10 13 4" xfId="35361"/>
    <cellStyle name="Header2 4 10 14" xfId="20296"/>
    <cellStyle name="Header2 4 10 14 2" xfId="32113"/>
    <cellStyle name="Header2 4 10 14 2 2" xfId="42112"/>
    <cellStyle name="Header2 4 10 14 3" xfId="36961"/>
    <cellStyle name="Header2 4 10 15" xfId="23189"/>
    <cellStyle name="Header2 4 10 15 2" xfId="21235"/>
    <cellStyle name="Header2 4 10 16" xfId="22583"/>
    <cellStyle name="Header2 4 10 2" xfId="7914"/>
    <cellStyle name="Header2 4 10 2 10" xfId="18695"/>
    <cellStyle name="Header2 4 10 2 10 2" xfId="30512"/>
    <cellStyle name="Header2 4 10 2 10 2 2" xfId="40511"/>
    <cellStyle name="Header2 4 10 2 10 3" xfId="26170"/>
    <cellStyle name="Header2 4 10 2 10 4" xfId="35360"/>
    <cellStyle name="Header2 4 10 2 11" xfId="18267"/>
    <cellStyle name="Header2 4 10 2 11 2" xfId="30084"/>
    <cellStyle name="Header2 4 10 2 11 2 2" xfId="40083"/>
    <cellStyle name="Header2 4 10 2 11 3" xfId="34932"/>
    <cellStyle name="Header2 4 10 2 12" xfId="23188"/>
    <cellStyle name="Header2 4 10 2 12 2" xfId="21236"/>
    <cellStyle name="Header2 4 10 2 13" xfId="22582"/>
    <cellStyle name="Header2 4 10 2 2" xfId="15721"/>
    <cellStyle name="Header2 4 10 2 2 2" xfId="19072"/>
    <cellStyle name="Header2 4 10 2 2 2 2" xfId="30889"/>
    <cellStyle name="Header2 4 10 2 2 2 2 2" xfId="40888"/>
    <cellStyle name="Header2 4 10 2 2 2 3" xfId="26547"/>
    <cellStyle name="Header2 4 10 2 2 2 4" xfId="35737"/>
    <cellStyle name="Header2 4 10 2 2 3" xfId="19678"/>
    <cellStyle name="Header2 4 10 2 2 3 2" xfId="31495"/>
    <cellStyle name="Header2 4 10 2 2 3 2 2" xfId="41494"/>
    <cellStyle name="Header2 4 10 2 2 3 3" xfId="27153"/>
    <cellStyle name="Header2 4 10 2 2 3 4" xfId="36343"/>
    <cellStyle name="Header2 4 10 2 2 4" xfId="17825"/>
    <cellStyle name="Header2 4 10 2 2 4 2" xfId="29642"/>
    <cellStyle name="Header2 4 10 2 2 4 2 2" xfId="39641"/>
    <cellStyle name="Header2 4 10 2 2 4 3" xfId="25400"/>
    <cellStyle name="Header2 4 10 2 2 4 4" xfId="34490"/>
    <cellStyle name="Header2 4 10 2 2 5" xfId="20487"/>
    <cellStyle name="Header2 4 10 2 2 5 2" xfId="32304"/>
    <cellStyle name="Header2 4 10 2 2 5 2 2" xfId="42303"/>
    <cellStyle name="Header2 4 10 2 2 5 3" xfId="37152"/>
    <cellStyle name="Header2 4 10 2 2 6" xfId="23599"/>
    <cellStyle name="Header2 4 10 2 2 6 2" xfId="21816"/>
    <cellStyle name="Header2 4 10 2 2 7" xfId="22980"/>
    <cellStyle name="Header2 4 10 2 2 7 2" xfId="22115"/>
    <cellStyle name="Header2 4 10 2 2 8" xfId="22446"/>
    <cellStyle name="Header2 4 10 2 3" xfId="16302"/>
    <cellStyle name="Header2 4 10 2 3 2" xfId="19371"/>
    <cellStyle name="Header2 4 10 2 3 2 2" xfId="31188"/>
    <cellStyle name="Header2 4 10 2 3 2 2 2" xfId="41187"/>
    <cellStyle name="Header2 4 10 2 3 2 3" xfId="26846"/>
    <cellStyle name="Header2 4 10 2 3 2 4" xfId="36036"/>
    <cellStyle name="Header2 4 10 2 3 3" xfId="19977"/>
    <cellStyle name="Header2 4 10 2 3 3 2" xfId="31794"/>
    <cellStyle name="Header2 4 10 2 3 3 2 2" xfId="41793"/>
    <cellStyle name="Header2 4 10 2 3 3 3" xfId="27452"/>
    <cellStyle name="Header2 4 10 2 3 3 4" xfId="36642"/>
    <cellStyle name="Header2 4 10 2 3 4" xfId="18857"/>
    <cellStyle name="Header2 4 10 2 3 4 2" xfId="30674"/>
    <cellStyle name="Header2 4 10 2 3 4 2 2" xfId="40673"/>
    <cellStyle name="Header2 4 10 2 3 4 3" xfId="26332"/>
    <cellStyle name="Header2 4 10 2 3 4 4" xfId="35522"/>
    <cellStyle name="Header2 4 10 2 3 5" xfId="20786"/>
    <cellStyle name="Header2 4 10 2 3 5 2" xfId="32603"/>
    <cellStyle name="Header2 4 10 2 3 5 2 2" xfId="42602"/>
    <cellStyle name="Header2 4 10 2 3 5 3" xfId="37451"/>
    <cellStyle name="Header2 4 10 2 3 6" xfId="28119"/>
    <cellStyle name="Header2 4 10 2 3 6 2" xfId="38118"/>
    <cellStyle name="Header2 4 10 2 3 7" xfId="22269"/>
    <cellStyle name="Header2 4 10 2 4" xfId="16007"/>
    <cellStyle name="Header2 4 10 2 4 2" xfId="27824"/>
    <cellStyle name="Header2 4 10 2 4 2 2" xfId="37823"/>
    <cellStyle name="Header2 4 10 2 4 3" xfId="23885"/>
    <cellStyle name="Header2 4 10 2 4 4" xfId="32975"/>
    <cellStyle name="Header2 4 10 2 5" xfId="16548"/>
    <cellStyle name="Header2 4 10 2 5 2" xfId="28365"/>
    <cellStyle name="Header2 4 10 2 5 2 2" xfId="38364"/>
    <cellStyle name="Header2 4 10 2 5 3" xfId="24123"/>
    <cellStyle name="Header2 4 10 2 5 4" xfId="33213"/>
    <cellStyle name="Header2 4 10 2 6" xfId="16847"/>
    <cellStyle name="Header2 4 10 2 6 2" xfId="28664"/>
    <cellStyle name="Header2 4 10 2 6 2 2" xfId="38663"/>
    <cellStyle name="Header2 4 10 2 6 3" xfId="24422"/>
    <cellStyle name="Header2 4 10 2 6 4" xfId="33512"/>
    <cellStyle name="Header2 4 10 2 7" xfId="17236"/>
    <cellStyle name="Header2 4 10 2 7 2" xfId="29053"/>
    <cellStyle name="Header2 4 10 2 7 2 2" xfId="39052"/>
    <cellStyle name="Header2 4 10 2 7 3" xfId="24811"/>
    <cellStyle name="Header2 4 10 2 7 4" xfId="33901"/>
    <cellStyle name="Header2 4 10 2 8" xfId="17539"/>
    <cellStyle name="Header2 4 10 2 8 2" xfId="29356"/>
    <cellStyle name="Header2 4 10 2 8 2 2" xfId="39355"/>
    <cellStyle name="Header2 4 10 2 8 3" xfId="25114"/>
    <cellStyle name="Header2 4 10 2 8 4" xfId="34204"/>
    <cellStyle name="Header2 4 10 2 9" xfId="18396"/>
    <cellStyle name="Header2 4 10 2 9 2" xfId="30213"/>
    <cellStyle name="Header2 4 10 2 9 2 2" xfId="40212"/>
    <cellStyle name="Header2 4 10 2 9 3" xfId="25871"/>
    <cellStyle name="Header2 4 10 2 9 4" xfId="35061"/>
    <cellStyle name="Header2 4 10 3" xfId="7915"/>
    <cellStyle name="Header2 4 10 3 10" xfId="18694"/>
    <cellStyle name="Header2 4 10 3 10 2" xfId="30511"/>
    <cellStyle name="Header2 4 10 3 10 2 2" xfId="40510"/>
    <cellStyle name="Header2 4 10 3 10 3" xfId="26169"/>
    <cellStyle name="Header2 4 10 3 10 4" xfId="35359"/>
    <cellStyle name="Header2 4 10 3 11" xfId="18268"/>
    <cellStyle name="Header2 4 10 3 11 2" xfId="30085"/>
    <cellStyle name="Header2 4 10 3 11 2 2" xfId="40084"/>
    <cellStyle name="Header2 4 10 3 11 3" xfId="34933"/>
    <cellStyle name="Header2 4 10 3 12" xfId="23187"/>
    <cellStyle name="Header2 4 10 3 12 2" xfId="21998"/>
    <cellStyle name="Header2 4 10 3 13" xfId="22581"/>
    <cellStyle name="Header2 4 10 3 2" xfId="15722"/>
    <cellStyle name="Header2 4 10 3 2 2" xfId="19071"/>
    <cellStyle name="Header2 4 10 3 2 2 2" xfId="30888"/>
    <cellStyle name="Header2 4 10 3 2 2 2 2" xfId="40887"/>
    <cellStyle name="Header2 4 10 3 2 2 3" xfId="26546"/>
    <cellStyle name="Header2 4 10 3 2 2 4" xfId="35736"/>
    <cellStyle name="Header2 4 10 3 2 3" xfId="19677"/>
    <cellStyle name="Header2 4 10 3 2 3 2" xfId="31494"/>
    <cellStyle name="Header2 4 10 3 2 3 2 2" xfId="41493"/>
    <cellStyle name="Header2 4 10 3 2 3 3" xfId="27152"/>
    <cellStyle name="Header2 4 10 3 2 3 4" xfId="36342"/>
    <cellStyle name="Header2 4 10 3 2 4" xfId="18000"/>
    <cellStyle name="Header2 4 10 3 2 4 2" xfId="29817"/>
    <cellStyle name="Header2 4 10 3 2 4 2 2" xfId="39816"/>
    <cellStyle name="Header2 4 10 3 2 4 3" xfId="25575"/>
    <cellStyle name="Header2 4 10 3 2 4 4" xfId="34665"/>
    <cellStyle name="Header2 4 10 3 2 5" xfId="20486"/>
    <cellStyle name="Header2 4 10 3 2 5 2" xfId="32303"/>
    <cellStyle name="Header2 4 10 3 2 5 2 2" xfId="42302"/>
    <cellStyle name="Header2 4 10 3 2 5 3" xfId="37151"/>
    <cellStyle name="Header2 4 10 3 2 6" xfId="23600"/>
    <cellStyle name="Header2 4 10 3 2 6 2" xfId="21815"/>
    <cellStyle name="Header2 4 10 3 2 7" xfId="22979"/>
    <cellStyle name="Header2 4 10 3 2 7 2" xfId="22116"/>
    <cellStyle name="Header2 4 10 3 2 8" xfId="22447"/>
    <cellStyle name="Header2 4 10 3 3" xfId="16303"/>
    <cellStyle name="Header2 4 10 3 3 2" xfId="19370"/>
    <cellStyle name="Header2 4 10 3 3 2 2" xfId="31187"/>
    <cellStyle name="Header2 4 10 3 3 2 2 2" xfId="41186"/>
    <cellStyle name="Header2 4 10 3 3 2 3" xfId="26845"/>
    <cellStyle name="Header2 4 10 3 3 2 4" xfId="36035"/>
    <cellStyle name="Header2 4 10 3 3 3" xfId="19976"/>
    <cellStyle name="Header2 4 10 3 3 3 2" xfId="31793"/>
    <cellStyle name="Header2 4 10 3 3 3 2 2" xfId="41792"/>
    <cellStyle name="Header2 4 10 3 3 3 3" xfId="27451"/>
    <cellStyle name="Header2 4 10 3 3 3 4" xfId="36641"/>
    <cellStyle name="Header2 4 10 3 3 4" xfId="18094"/>
    <cellStyle name="Header2 4 10 3 3 4 2" xfId="29911"/>
    <cellStyle name="Header2 4 10 3 3 4 2 2" xfId="39910"/>
    <cellStyle name="Header2 4 10 3 3 4 3" xfId="25669"/>
    <cellStyle name="Header2 4 10 3 3 4 4" xfId="34759"/>
    <cellStyle name="Header2 4 10 3 3 5" xfId="20785"/>
    <cellStyle name="Header2 4 10 3 3 5 2" xfId="32602"/>
    <cellStyle name="Header2 4 10 3 3 5 2 2" xfId="42601"/>
    <cellStyle name="Header2 4 10 3 3 5 3" xfId="37450"/>
    <cellStyle name="Header2 4 10 3 3 6" xfId="28120"/>
    <cellStyle name="Header2 4 10 3 3 6 2" xfId="38119"/>
    <cellStyle name="Header2 4 10 3 3 7" xfId="22270"/>
    <cellStyle name="Header2 4 10 3 4" xfId="16008"/>
    <cellStyle name="Header2 4 10 3 4 2" xfId="27825"/>
    <cellStyle name="Header2 4 10 3 4 2 2" xfId="37824"/>
    <cellStyle name="Header2 4 10 3 4 3" xfId="23886"/>
    <cellStyle name="Header2 4 10 3 4 4" xfId="32976"/>
    <cellStyle name="Header2 4 10 3 5" xfId="16547"/>
    <cellStyle name="Header2 4 10 3 5 2" xfId="28364"/>
    <cellStyle name="Header2 4 10 3 5 2 2" xfId="38363"/>
    <cellStyle name="Header2 4 10 3 5 3" xfId="24122"/>
    <cellStyle name="Header2 4 10 3 5 4" xfId="33212"/>
    <cellStyle name="Header2 4 10 3 6" xfId="16846"/>
    <cellStyle name="Header2 4 10 3 6 2" xfId="28663"/>
    <cellStyle name="Header2 4 10 3 6 2 2" xfId="38662"/>
    <cellStyle name="Header2 4 10 3 6 3" xfId="24421"/>
    <cellStyle name="Header2 4 10 3 6 4" xfId="33511"/>
    <cellStyle name="Header2 4 10 3 7" xfId="17237"/>
    <cellStyle name="Header2 4 10 3 7 2" xfId="29054"/>
    <cellStyle name="Header2 4 10 3 7 2 2" xfId="39053"/>
    <cellStyle name="Header2 4 10 3 7 3" xfId="24812"/>
    <cellStyle name="Header2 4 10 3 7 4" xfId="33902"/>
    <cellStyle name="Header2 4 10 3 8" xfId="17540"/>
    <cellStyle name="Header2 4 10 3 8 2" xfId="29357"/>
    <cellStyle name="Header2 4 10 3 8 2 2" xfId="39356"/>
    <cellStyle name="Header2 4 10 3 8 3" xfId="25115"/>
    <cellStyle name="Header2 4 10 3 8 4" xfId="34205"/>
    <cellStyle name="Header2 4 10 3 9" xfId="18395"/>
    <cellStyle name="Header2 4 10 3 9 2" xfId="30212"/>
    <cellStyle name="Header2 4 10 3 9 2 2" xfId="40211"/>
    <cellStyle name="Header2 4 10 3 9 3" xfId="25870"/>
    <cellStyle name="Header2 4 10 3 9 4" xfId="35060"/>
    <cellStyle name="Header2 4 10 4" xfId="7916"/>
    <cellStyle name="Header2 4 10 4 10" xfId="18693"/>
    <cellStyle name="Header2 4 10 4 10 2" xfId="30510"/>
    <cellStyle name="Header2 4 10 4 10 2 2" xfId="40509"/>
    <cellStyle name="Header2 4 10 4 10 3" xfId="26168"/>
    <cellStyle name="Header2 4 10 4 10 4" xfId="35358"/>
    <cellStyle name="Header2 4 10 4 11" xfId="20191"/>
    <cellStyle name="Header2 4 10 4 11 2" xfId="32008"/>
    <cellStyle name="Header2 4 10 4 11 2 2" xfId="42007"/>
    <cellStyle name="Header2 4 10 4 11 3" xfId="36856"/>
    <cellStyle name="Header2 4 10 4 12" xfId="23186"/>
    <cellStyle name="Header2 4 10 4 12 2" xfId="21237"/>
    <cellStyle name="Header2 4 10 4 13" xfId="22580"/>
    <cellStyle name="Header2 4 10 4 2" xfId="15723"/>
    <cellStyle name="Header2 4 10 4 2 2" xfId="19070"/>
    <cellStyle name="Header2 4 10 4 2 2 2" xfId="30887"/>
    <cellStyle name="Header2 4 10 4 2 2 2 2" xfId="40886"/>
    <cellStyle name="Header2 4 10 4 2 2 3" xfId="26545"/>
    <cellStyle name="Header2 4 10 4 2 2 4" xfId="35735"/>
    <cellStyle name="Header2 4 10 4 2 3" xfId="19676"/>
    <cellStyle name="Header2 4 10 4 2 3 2" xfId="31493"/>
    <cellStyle name="Header2 4 10 4 2 3 2 2" xfId="41492"/>
    <cellStyle name="Header2 4 10 4 2 3 3" xfId="27151"/>
    <cellStyle name="Header2 4 10 4 2 3 4" xfId="36341"/>
    <cellStyle name="Header2 4 10 4 2 4" xfId="17712"/>
    <cellStyle name="Header2 4 10 4 2 4 2" xfId="29529"/>
    <cellStyle name="Header2 4 10 4 2 4 2 2" xfId="39528"/>
    <cellStyle name="Header2 4 10 4 2 4 3" xfId="25287"/>
    <cellStyle name="Header2 4 10 4 2 4 4" xfId="34377"/>
    <cellStyle name="Header2 4 10 4 2 5" xfId="20485"/>
    <cellStyle name="Header2 4 10 4 2 5 2" xfId="32302"/>
    <cellStyle name="Header2 4 10 4 2 5 2 2" xfId="42301"/>
    <cellStyle name="Header2 4 10 4 2 5 3" xfId="37150"/>
    <cellStyle name="Header2 4 10 4 2 6" xfId="23601"/>
    <cellStyle name="Header2 4 10 4 2 6 2" xfId="21814"/>
    <cellStyle name="Header2 4 10 4 2 7" xfId="22978"/>
    <cellStyle name="Header2 4 10 4 2 7 2" xfId="22117"/>
    <cellStyle name="Header2 4 10 4 2 8" xfId="22448"/>
    <cellStyle name="Header2 4 10 4 3" xfId="16304"/>
    <cellStyle name="Header2 4 10 4 3 2" xfId="19369"/>
    <cellStyle name="Header2 4 10 4 3 2 2" xfId="31186"/>
    <cellStyle name="Header2 4 10 4 3 2 2 2" xfId="41185"/>
    <cellStyle name="Header2 4 10 4 3 2 3" xfId="26844"/>
    <cellStyle name="Header2 4 10 4 3 2 4" xfId="36034"/>
    <cellStyle name="Header2 4 10 4 3 3" xfId="19975"/>
    <cellStyle name="Header2 4 10 4 3 3 2" xfId="31792"/>
    <cellStyle name="Header2 4 10 4 3 3 2 2" xfId="41791"/>
    <cellStyle name="Header2 4 10 4 3 3 3" xfId="27450"/>
    <cellStyle name="Header2 4 10 4 3 3 4" xfId="36640"/>
    <cellStyle name="Header2 4 10 4 3 4" xfId="18095"/>
    <cellStyle name="Header2 4 10 4 3 4 2" xfId="29912"/>
    <cellStyle name="Header2 4 10 4 3 4 2 2" xfId="39911"/>
    <cellStyle name="Header2 4 10 4 3 4 3" xfId="25670"/>
    <cellStyle name="Header2 4 10 4 3 4 4" xfId="34760"/>
    <cellStyle name="Header2 4 10 4 3 5" xfId="20784"/>
    <cellStyle name="Header2 4 10 4 3 5 2" xfId="32601"/>
    <cellStyle name="Header2 4 10 4 3 5 2 2" xfId="42600"/>
    <cellStyle name="Header2 4 10 4 3 5 3" xfId="37449"/>
    <cellStyle name="Header2 4 10 4 3 6" xfId="28121"/>
    <cellStyle name="Header2 4 10 4 3 6 2" xfId="38120"/>
    <cellStyle name="Header2 4 10 4 3 7" xfId="22271"/>
    <cellStyle name="Header2 4 10 4 4" xfId="16009"/>
    <cellStyle name="Header2 4 10 4 4 2" xfId="27826"/>
    <cellStyle name="Header2 4 10 4 4 2 2" xfId="37825"/>
    <cellStyle name="Header2 4 10 4 4 3" xfId="23887"/>
    <cellStyle name="Header2 4 10 4 4 4" xfId="32977"/>
    <cellStyle name="Header2 4 10 4 5" xfId="16546"/>
    <cellStyle name="Header2 4 10 4 5 2" xfId="28363"/>
    <cellStyle name="Header2 4 10 4 5 2 2" xfId="38362"/>
    <cellStyle name="Header2 4 10 4 5 3" xfId="24121"/>
    <cellStyle name="Header2 4 10 4 5 4" xfId="33211"/>
    <cellStyle name="Header2 4 10 4 6" xfId="16845"/>
    <cellStyle name="Header2 4 10 4 6 2" xfId="28662"/>
    <cellStyle name="Header2 4 10 4 6 2 2" xfId="38661"/>
    <cellStyle name="Header2 4 10 4 6 3" xfId="24420"/>
    <cellStyle name="Header2 4 10 4 6 4" xfId="33510"/>
    <cellStyle name="Header2 4 10 4 7" xfId="17238"/>
    <cellStyle name="Header2 4 10 4 7 2" xfId="29055"/>
    <cellStyle name="Header2 4 10 4 7 2 2" xfId="39054"/>
    <cellStyle name="Header2 4 10 4 7 3" xfId="24813"/>
    <cellStyle name="Header2 4 10 4 7 4" xfId="33903"/>
    <cellStyle name="Header2 4 10 4 8" xfId="17541"/>
    <cellStyle name="Header2 4 10 4 8 2" xfId="29358"/>
    <cellStyle name="Header2 4 10 4 8 2 2" xfId="39357"/>
    <cellStyle name="Header2 4 10 4 8 3" xfId="25116"/>
    <cellStyle name="Header2 4 10 4 8 4" xfId="34206"/>
    <cellStyle name="Header2 4 10 4 9" xfId="18394"/>
    <cellStyle name="Header2 4 10 4 9 2" xfId="30211"/>
    <cellStyle name="Header2 4 10 4 9 2 2" xfId="40210"/>
    <cellStyle name="Header2 4 10 4 9 3" xfId="25869"/>
    <cellStyle name="Header2 4 10 4 9 4" xfId="35059"/>
    <cellStyle name="Header2 4 10 5" xfId="15720"/>
    <cellStyle name="Header2 4 10 5 2" xfId="19073"/>
    <cellStyle name="Header2 4 10 5 2 2" xfId="30890"/>
    <cellStyle name="Header2 4 10 5 2 2 2" xfId="40889"/>
    <cellStyle name="Header2 4 10 5 2 3" xfId="26548"/>
    <cellStyle name="Header2 4 10 5 2 4" xfId="35738"/>
    <cellStyle name="Header2 4 10 5 3" xfId="19679"/>
    <cellStyle name="Header2 4 10 5 3 2" xfId="31496"/>
    <cellStyle name="Header2 4 10 5 3 2 2" xfId="41495"/>
    <cellStyle name="Header2 4 10 5 3 3" xfId="27154"/>
    <cellStyle name="Header2 4 10 5 3 4" xfId="36344"/>
    <cellStyle name="Header2 4 10 5 4" xfId="17711"/>
    <cellStyle name="Header2 4 10 5 4 2" xfId="29528"/>
    <cellStyle name="Header2 4 10 5 4 2 2" xfId="39527"/>
    <cellStyle name="Header2 4 10 5 4 3" xfId="25286"/>
    <cellStyle name="Header2 4 10 5 4 4" xfId="34376"/>
    <cellStyle name="Header2 4 10 5 5" xfId="20488"/>
    <cellStyle name="Header2 4 10 5 5 2" xfId="32305"/>
    <cellStyle name="Header2 4 10 5 5 2 2" xfId="42304"/>
    <cellStyle name="Header2 4 10 5 5 3" xfId="37153"/>
    <cellStyle name="Header2 4 10 5 6" xfId="23598"/>
    <cellStyle name="Header2 4 10 5 6 2" xfId="21817"/>
    <cellStyle name="Header2 4 10 5 7" xfId="22981"/>
    <cellStyle name="Header2 4 10 5 7 2" xfId="22114"/>
    <cellStyle name="Header2 4 10 5 8" xfId="22445"/>
    <cellStyle name="Header2 4 10 6" xfId="16301"/>
    <cellStyle name="Header2 4 10 6 2" xfId="19372"/>
    <cellStyle name="Header2 4 10 6 2 2" xfId="31189"/>
    <cellStyle name="Header2 4 10 6 2 2 2" xfId="41188"/>
    <cellStyle name="Header2 4 10 6 2 3" xfId="26847"/>
    <cellStyle name="Header2 4 10 6 2 4" xfId="36037"/>
    <cellStyle name="Header2 4 10 6 3" xfId="19978"/>
    <cellStyle name="Header2 4 10 6 3 2" xfId="31795"/>
    <cellStyle name="Header2 4 10 6 3 2 2" xfId="41794"/>
    <cellStyle name="Header2 4 10 6 3 3" xfId="27453"/>
    <cellStyle name="Header2 4 10 6 3 4" xfId="36643"/>
    <cellStyle name="Header2 4 10 6 4" xfId="18093"/>
    <cellStyle name="Header2 4 10 6 4 2" xfId="29910"/>
    <cellStyle name="Header2 4 10 6 4 2 2" xfId="39909"/>
    <cellStyle name="Header2 4 10 6 4 3" xfId="25668"/>
    <cellStyle name="Header2 4 10 6 4 4" xfId="34758"/>
    <cellStyle name="Header2 4 10 6 5" xfId="20787"/>
    <cellStyle name="Header2 4 10 6 5 2" xfId="32604"/>
    <cellStyle name="Header2 4 10 6 5 2 2" xfId="42603"/>
    <cellStyle name="Header2 4 10 6 5 3" xfId="37452"/>
    <cellStyle name="Header2 4 10 6 6" xfId="28118"/>
    <cellStyle name="Header2 4 10 6 6 2" xfId="38117"/>
    <cellStyle name="Header2 4 10 6 7" xfId="21547"/>
    <cellStyle name="Header2 4 10 7" xfId="16006"/>
    <cellStyle name="Header2 4 10 7 2" xfId="27823"/>
    <cellStyle name="Header2 4 10 7 2 2" xfId="37822"/>
    <cellStyle name="Header2 4 10 7 3" xfId="23884"/>
    <cellStyle name="Header2 4 10 7 4" xfId="32974"/>
    <cellStyle name="Header2 4 10 8" xfId="16549"/>
    <cellStyle name="Header2 4 10 8 2" xfId="28366"/>
    <cellStyle name="Header2 4 10 8 2 2" xfId="38365"/>
    <cellStyle name="Header2 4 10 8 3" xfId="24124"/>
    <cellStyle name="Header2 4 10 8 4" xfId="33214"/>
    <cellStyle name="Header2 4 10 9" xfId="16848"/>
    <cellStyle name="Header2 4 10 9 2" xfId="28665"/>
    <cellStyle name="Header2 4 10 9 2 2" xfId="38664"/>
    <cellStyle name="Header2 4 10 9 3" xfId="24423"/>
    <cellStyle name="Header2 4 10 9 4" xfId="33513"/>
    <cellStyle name="Header2 4 11" xfId="7917"/>
    <cellStyle name="Header2 4 11 10" xfId="17239"/>
    <cellStyle name="Header2 4 11 10 2" xfId="29056"/>
    <cellStyle name="Header2 4 11 10 2 2" xfId="39055"/>
    <cellStyle name="Header2 4 11 10 3" xfId="24814"/>
    <cellStyle name="Header2 4 11 10 4" xfId="33904"/>
    <cellStyle name="Header2 4 11 11" xfId="17542"/>
    <cellStyle name="Header2 4 11 11 2" xfId="29359"/>
    <cellStyle name="Header2 4 11 11 2 2" xfId="39358"/>
    <cellStyle name="Header2 4 11 11 3" xfId="25117"/>
    <cellStyle name="Header2 4 11 11 4" xfId="34207"/>
    <cellStyle name="Header2 4 11 12" xfId="18393"/>
    <cellStyle name="Header2 4 11 12 2" xfId="30210"/>
    <cellStyle name="Header2 4 11 12 2 2" xfId="40209"/>
    <cellStyle name="Header2 4 11 12 3" xfId="25868"/>
    <cellStyle name="Header2 4 11 12 4" xfId="35058"/>
    <cellStyle name="Header2 4 11 13" xfId="18692"/>
    <cellStyle name="Header2 4 11 13 2" xfId="30509"/>
    <cellStyle name="Header2 4 11 13 2 2" xfId="40508"/>
    <cellStyle name="Header2 4 11 13 3" xfId="26167"/>
    <cellStyle name="Header2 4 11 13 4" xfId="35357"/>
    <cellStyle name="Header2 4 11 14" xfId="20292"/>
    <cellStyle name="Header2 4 11 14 2" xfId="32109"/>
    <cellStyle name="Header2 4 11 14 2 2" xfId="42108"/>
    <cellStyle name="Header2 4 11 14 3" xfId="36957"/>
    <cellStyle name="Header2 4 11 15" xfId="23185"/>
    <cellStyle name="Header2 4 11 15 2" xfId="21238"/>
    <cellStyle name="Header2 4 11 16" xfId="22579"/>
    <cellStyle name="Header2 4 11 2" xfId="7918"/>
    <cellStyle name="Header2 4 11 2 10" xfId="18691"/>
    <cellStyle name="Header2 4 11 2 10 2" xfId="30508"/>
    <cellStyle name="Header2 4 11 2 10 2 2" xfId="40507"/>
    <cellStyle name="Header2 4 11 2 10 3" xfId="26166"/>
    <cellStyle name="Header2 4 11 2 10 4" xfId="35356"/>
    <cellStyle name="Header2 4 11 2 11" xfId="18269"/>
    <cellStyle name="Header2 4 11 2 11 2" xfId="30086"/>
    <cellStyle name="Header2 4 11 2 11 2 2" xfId="40085"/>
    <cellStyle name="Header2 4 11 2 11 3" xfId="34934"/>
    <cellStyle name="Header2 4 11 2 12" xfId="23184"/>
    <cellStyle name="Header2 4 11 2 12 2" xfId="21239"/>
    <cellStyle name="Header2 4 11 2 13" xfId="22578"/>
    <cellStyle name="Header2 4 11 2 2" xfId="15725"/>
    <cellStyle name="Header2 4 11 2 2 2" xfId="19068"/>
    <cellStyle name="Header2 4 11 2 2 2 2" xfId="30885"/>
    <cellStyle name="Header2 4 11 2 2 2 2 2" xfId="40884"/>
    <cellStyle name="Header2 4 11 2 2 2 3" xfId="26543"/>
    <cellStyle name="Header2 4 11 2 2 2 4" xfId="35733"/>
    <cellStyle name="Header2 4 11 2 2 3" xfId="19674"/>
    <cellStyle name="Header2 4 11 2 2 3 2" xfId="31491"/>
    <cellStyle name="Header2 4 11 2 2 3 2 2" xfId="41490"/>
    <cellStyle name="Header2 4 11 2 2 3 3" xfId="27149"/>
    <cellStyle name="Header2 4 11 2 2 3 4" xfId="36339"/>
    <cellStyle name="Header2 4 11 2 2 4" xfId="18160"/>
    <cellStyle name="Header2 4 11 2 2 4 2" xfId="29977"/>
    <cellStyle name="Header2 4 11 2 2 4 2 2" xfId="39976"/>
    <cellStyle name="Header2 4 11 2 2 4 3" xfId="25735"/>
    <cellStyle name="Header2 4 11 2 2 4 4" xfId="34825"/>
    <cellStyle name="Header2 4 11 2 2 5" xfId="20483"/>
    <cellStyle name="Header2 4 11 2 2 5 2" xfId="32300"/>
    <cellStyle name="Header2 4 11 2 2 5 2 2" xfId="42299"/>
    <cellStyle name="Header2 4 11 2 2 5 3" xfId="37148"/>
    <cellStyle name="Header2 4 11 2 2 6" xfId="23603"/>
    <cellStyle name="Header2 4 11 2 2 6 2" xfId="21006"/>
    <cellStyle name="Header2 4 11 2 2 7" xfId="22824"/>
    <cellStyle name="Header2 4 11 2 2 7 2" xfId="22195"/>
    <cellStyle name="Header2 4 11 2 2 8" xfId="21669"/>
    <cellStyle name="Header2 4 11 2 3" xfId="16306"/>
    <cellStyle name="Header2 4 11 2 3 2" xfId="19367"/>
    <cellStyle name="Header2 4 11 2 3 2 2" xfId="31184"/>
    <cellStyle name="Header2 4 11 2 3 2 2 2" xfId="41183"/>
    <cellStyle name="Header2 4 11 2 3 2 3" xfId="26842"/>
    <cellStyle name="Header2 4 11 2 3 2 4" xfId="36032"/>
    <cellStyle name="Header2 4 11 2 3 3" xfId="19973"/>
    <cellStyle name="Header2 4 11 2 3 3 2" xfId="31790"/>
    <cellStyle name="Header2 4 11 2 3 3 2 2" xfId="41789"/>
    <cellStyle name="Header2 4 11 2 3 3 3" xfId="27448"/>
    <cellStyle name="Header2 4 11 2 3 3 4" xfId="36638"/>
    <cellStyle name="Header2 4 11 2 3 4" xfId="17916"/>
    <cellStyle name="Header2 4 11 2 3 4 2" xfId="29733"/>
    <cellStyle name="Header2 4 11 2 3 4 2 2" xfId="39732"/>
    <cellStyle name="Header2 4 11 2 3 4 3" xfId="25491"/>
    <cellStyle name="Header2 4 11 2 3 4 4" xfId="34581"/>
    <cellStyle name="Header2 4 11 2 3 5" xfId="20782"/>
    <cellStyle name="Header2 4 11 2 3 5 2" xfId="32599"/>
    <cellStyle name="Header2 4 11 2 3 5 2 2" xfId="42598"/>
    <cellStyle name="Header2 4 11 2 3 5 3" xfId="37447"/>
    <cellStyle name="Header2 4 11 2 3 6" xfId="28123"/>
    <cellStyle name="Header2 4 11 2 3 6 2" xfId="38122"/>
    <cellStyle name="Header2 4 11 2 3 7" xfId="22273"/>
    <cellStyle name="Header2 4 11 2 4" xfId="16011"/>
    <cellStyle name="Header2 4 11 2 4 2" xfId="27828"/>
    <cellStyle name="Header2 4 11 2 4 2 2" xfId="37827"/>
    <cellStyle name="Header2 4 11 2 4 3" xfId="23889"/>
    <cellStyle name="Header2 4 11 2 4 4" xfId="32979"/>
    <cellStyle name="Header2 4 11 2 5" xfId="16544"/>
    <cellStyle name="Header2 4 11 2 5 2" xfId="28361"/>
    <cellStyle name="Header2 4 11 2 5 2 2" xfId="38360"/>
    <cellStyle name="Header2 4 11 2 5 3" xfId="24119"/>
    <cellStyle name="Header2 4 11 2 5 4" xfId="33209"/>
    <cellStyle name="Header2 4 11 2 6" xfId="16843"/>
    <cellStyle name="Header2 4 11 2 6 2" xfId="28660"/>
    <cellStyle name="Header2 4 11 2 6 2 2" xfId="38659"/>
    <cellStyle name="Header2 4 11 2 6 3" xfId="24418"/>
    <cellStyle name="Header2 4 11 2 6 4" xfId="33508"/>
    <cellStyle name="Header2 4 11 2 7" xfId="17240"/>
    <cellStyle name="Header2 4 11 2 7 2" xfId="29057"/>
    <cellStyle name="Header2 4 11 2 7 2 2" xfId="39056"/>
    <cellStyle name="Header2 4 11 2 7 3" xfId="24815"/>
    <cellStyle name="Header2 4 11 2 7 4" xfId="33905"/>
    <cellStyle name="Header2 4 11 2 8" xfId="17543"/>
    <cellStyle name="Header2 4 11 2 8 2" xfId="29360"/>
    <cellStyle name="Header2 4 11 2 8 2 2" xfId="39359"/>
    <cellStyle name="Header2 4 11 2 8 3" xfId="25118"/>
    <cellStyle name="Header2 4 11 2 8 4" xfId="34208"/>
    <cellStyle name="Header2 4 11 2 9" xfId="18392"/>
    <cellStyle name="Header2 4 11 2 9 2" xfId="30209"/>
    <cellStyle name="Header2 4 11 2 9 2 2" xfId="40208"/>
    <cellStyle name="Header2 4 11 2 9 3" xfId="25867"/>
    <cellStyle name="Header2 4 11 2 9 4" xfId="35057"/>
    <cellStyle name="Header2 4 11 3" xfId="7919"/>
    <cellStyle name="Header2 4 11 3 10" xfId="18690"/>
    <cellStyle name="Header2 4 11 3 10 2" xfId="30507"/>
    <cellStyle name="Header2 4 11 3 10 2 2" xfId="40506"/>
    <cellStyle name="Header2 4 11 3 10 3" xfId="26165"/>
    <cellStyle name="Header2 4 11 3 10 4" xfId="35355"/>
    <cellStyle name="Header2 4 11 3 11" xfId="20190"/>
    <cellStyle name="Header2 4 11 3 11 2" xfId="32007"/>
    <cellStyle name="Header2 4 11 3 11 2 2" xfId="42006"/>
    <cellStyle name="Header2 4 11 3 11 3" xfId="36855"/>
    <cellStyle name="Header2 4 11 3 12" xfId="23183"/>
    <cellStyle name="Header2 4 11 3 12 2" xfId="21240"/>
    <cellStyle name="Header2 4 11 3 13" xfId="22577"/>
    <cellStyle name="Header2 4 11 3 2" xfId="15726"/>
    <cellStyle name="Header2 4 11 3 2 2" xfId="19067"/>
    <cellStyle name="Header2 4 11 3 2 2 2" xfId="30884"/>
    <cellStyle name="Header2 4 11 3 2 2 2 2" xfId="40883"/>
    <cellStyle name="Header2 4 11 3 2 2 3" xfId="26542"/>
    <cellStyle name="Header2 4 11 3 2 2 4" xfId="35732"/>
    <cellStyle name="Header2 4 11 3 2 3" xfId="19673"/>
    <cellStyle name="Header2 4 11 3 2 3 2" xfId="31490"/>
    <cellStyle name="Header2 4 11 3 2 3 2 2" xfId="41489"/>
    <cellStyle name="Header2 4 11 3 2 3 3" xfId="27148"/>
    <cellStyle name="Header2 4 11 3 2 3 4" xfId="36338"/>
    <cellStyle name="Header2 4 11 3 2 4" xfId="18002"/>
    <cellStyle name="Header2 4 11 3 2 4 2" xfId="29819"/>
    <cellStyle name="Header2 4 11 3 2 4 2 2" xfId="39818"/>
    <cellStyle name="Header2 4 11 3 2 4 3" xfId="25577"/>
    <cellStyle name="Header2 4 11 3 2 4 4" xfId="34667"/>
    <cellStyle name="Header2 4 11 3 2 5" xfId="20482"/>
    <cellStyle name="Header2 4 11 3 2 5 2" xfId="32299"/>
    <cellStyle name="Header2 4 11 3 2 5 2 2" xfId="42298"/>
    <cellStyle name="Header2 4 11 3 2 5 3" xfId="37147"/>
    <cellStyle name="Header2 4 11 3 2 6" xfId="23604"/>
    <cellStyle name="Header2 4 11 3 2 6 2" xfId="21812"/>
    <cellStyle name="Header2 4 11 3 2 7" xfId="22976"/>
    <cellStyle name="Header2 4 11 3 2 7 2" xfId="22118"/>
    <cellStyle name="Header2 4 11 3 2 8" xfId="21670"/>
    <cellStyle name="Header2 4 11 3 3" xfId="16307"/>
    <cellStyle name="Header2 4 11 3 3 2" xfId="19366"/>
    <cellStyle name="Header2 4 11 3 3 2 2" xfId="31183"/>
    <cellStyle name="Header2 4 11 3 3 2 2 2" xfId="41182"/>
    <cellStyle name="Header2 4 11 3 3 2 3" xfId="26841"/>
    <cellStyle name="Header2 4 11 3 3 2 4" xfId="36031"/>
    <cellStyle name="Header2 4 11 3 3 3" xfId="19972"/>
    <cellStyle name="Header2 4 11 3 3 3 2" xfId="31789"/>
    <cellStyle name="Header2 4 11 3 3 3 2 2" xfId="41788"/>
    <cellStyle name="Header2 4 11 3 3 3 3" xfId="27447"/>
    <cellStyle name="Header2 4 11 3 3 3 4" xfId="36637"/>
    <cellStyle name="Header2 4 11 3 3 4" xfId="18867"/>
    <cellStyle name="Header2 4 11 3 3 4 2" xfId="30684"/>
    <cellStyle name="Header2 4 11 3 3 4 2 2" xfId="40683"/>
    <cellStyle name="Header2 4 11 3 3 4 3" xfId="26342"/>
    <cellStyle name="Header2 4 11 3 3 4 4" xfId="35532"/>
    <cellStyle name="Header2 4 11 3 3 5" xfId="20781"/>
    <cellStyle name="Header2 4 11 3 3 5 2" xfId="32598"/>
    <cellStyle name="Header2 4 11 3 3 5 2 2" xfId="42597"/>
    <cellStyle name="Header2 4 11 3 3 5 3" xfId="37446"/>
    <cellStyle name="Header2 4 11 3 3 6" xfId="28124"/>
    <cellStyle name="Header2 4 11 3 3 6 2" xfId="38123"/>
    <cellStyle name="Header2 4 11 3 3 7" xfId="21548"/>
    <cellStyle name="Header2 4 11 3 4" xfId="16012"/>
    <cellStyle name="Header2 4 11 3 4 2" xfId="27829"/>
    <cellStyle name="Header2 4 11 3 4 2 2" xfId="37828"/>
    <cellStyle name="Header2 4 11 3 4 3" xfId="23890"/>
    <cellStyle name="Header2 4 11 3 4 4" xfId="32980"/>
    <cellStyle name="Header2 4 11 3 5" xfId="16543"/>
    <cellStyle name="Header2 4 11 3 5 2" xfId="28360"/>
    <cellStyle name="Header2 4 11 3 5 2 2" xfId="38359"/>
    <cellStyle name="Header2 4 11 3 5 3" xfId="24118"/>
    <cellStyle name="Header2 4 11 3 5 4" xfId="33208"/>
    <cellStyle name="Header2 4 11 3 6" xfId="16842"/>
    <cellStyle name="Header2 4 11 3 6 2" xfId="28659"/>
    <cellStyle name="Header2 4 11 3 6 2 2" xfId="38658"/>
    <cellStyle name="Header2 4 11 3 6 3" xfId="24417"/>
    <cellStyle name="Header2 4 11 3 6 4" xfId="33507"/>
    <cellStyle name="Header2 4 11 3 7" xfId="17241"/>
    <cellStyle name="Header2 4 11 3 7 2" xfId="29058"/>
    <cellStyle name="Header2 4 11 3 7 2 2" xfId="39057"/>
    <cellStyle name="Header2 4 11 3 7 3" xfId="24816"/>
    <cellStyle name="Header2 4 11 3 7 4" xfId="33906"/>
    <cellStyle name="Header2 4 11 3 8" xfId="17544"/>
    <cellStyle name="Header2 4 11 3 8 2" xfId="29361"/>
    <cellStyle name="Header2 4 11 3 8 2 2" xfId="39360"/>
    <cellStyle name="Header2 4 11 3 8 3" xfId="25119"/>
    <cellStyle name="Header2 4 11 3 8 4" xfId="34209"/>
    <cellStyle name="Header2 4 11 3 9" xfId="18391"/>
    <cellStyle name="Header2 4 11 3 9 2" xfId="30208"/>
    <cellStyle name="Header2 4 11 3 9 2 2" xfId="40207"/>
    <cellStyle name="Header2 4 11 3 9 3" xfId="25866"/>
    <cellStyle name="Header2 4 11 3 9 4" xfId="35056"/>
    <cellStyle name="Header2 4 11 4" xfId="7920"/>
    <cellStyle name="Header2 4 11 4 10" xfId="18689"/>
    <cellStyle name="Header2 4 11 4 10 2" xfId="30506"/>
    <cellStyle name="Header2 4 11 4 10 2 2" xfId="40505"/>
    <cellStyle name="Header2 4 11 4 10 3" xfId="26164"/>
    <cellStyle name="Header2 4 11 4 10 4" xfId="35354"/>
    <cellStyle name="Header2 4 11 4 11" xfId="20291"/>
    <cellStyle name="Header2 4 11 4 11 2" xfId="32108"/>
    <cellStyle name="Header2 4 11 4 11 2 2" xfId="42107"/>
    <cellStyle name="Header2 4 11 4 11 3" xfId="36956"/>
    <cellStyle name="Header2 4 11 4 12" xfId="23182"/>
    <cellStyle name="Header2 4 11 4 12 2" xfId="21241"/>
    <cellStyle name="Header2 4 11 4 13" xfId="22576"/>
    <cellStyle name="Header2 4 11 4 2" xfId="15727"/>
    <cellStyle name="Header2 4 11 4 2 2" xfId="19066"/>
    <cellStyle name="Header2 4 11 4 2 2 2" xfId="30883"/>
    <cellStyle name="Header2 4 11 4 2 2 2 2" xfId="40882"/>
    <cellStyle name="Header2 4 11 4 2 2 3" xfId="26541"/>
    <cellStyle name="Header2 4 11 4 2 2 4" xfId="35731"/>
    <cellStyle name="Header2 4 11 4 2 3" xfId="19672"/>
    <cellStyle name="Header2 4 11 4 2 3 2" xfId="31489"/>
    <cellStyle name="Header2 4 11 4 2 3 2 2" xfId="41488"/>
    <cellStyle name="Header2 4 11 4 2 3 3" xfId="27147"/>
    <cellStyle name="Header2 4 11 4 2 3 4" xfId="36337"/>
    <cellStyle name="Header2 4 11 4 2 4" xfId="18161"/>
    <cellStyle name="Header2 4 11 4 2 4 2" xfId="29978"/>
    <cellStyle name="Header2 4 11 4 2 4 2 2" xfId="39977"/>
    <cellStyle name="Header2 4 11 4 2 4 3" xfId="25736"/>
    <cellStyle name="Header2 4 11 4 2 4 4" xfId="34826"/>
    <cellStyle name="Header2 4 11 4 2 5" xfId="20481"/>
    <cellStyle name="Header2 4 11 4 2 5 2" xfId="32298"/>
    <cellStyle name="Header2 4 11 4 2 5 2 2" xfId="42297"/>
    <cellStyle name="Header2 4 11 4 2 5 3" xfId="37146"/>
    <cellStyle name="Header2 4 11 4 2 6" xfId="23605"/>
    <cellStyle name="Header2 4 11 4 2 6 2" xfId="21811"/>
    <cellStyle name="Header2 4 11 4 2 7" xfId="22975"/>
    <cellStyle name="Header2 4 11 4 2 7 2" xfId="22119"/>
    <cellStyle name="Header2 4 11 4 2 8" xfId="21671"/>
    <cellStyle name="Header2 4 11 4 3" xfId="16308"/>
    <cellStyle name="Header2 4 11 4 3 2" xfId="19365"/>
    <cellStyle name="Header2 4 11 4 3 2 2" xfId="31182"/>
    <cellStyle name="Header2 4 11 4 3 2 2 2" xfId="41181"/>
    <cellStyle name="Header2 4 11 4 3 2 3" xfId="26840"/>
    <cellStyle name="Header2 4 11 4 3 2 4" xfId="36030"/>
    <cellStyle name="Header2 4 11 4 3 3" xfId="19971"/>
    <cellStyle name="Header2 4 11 4 3 3 2" xfId="31788"/>
    <cellStyle name="Header2 4 11 4 3 3 2 2" xfId="41787"/>
    <cellStyle name="Header2 4 11 4 3 3 3" xfId="27446"/>
    <cellStyle name="Header2 4 11 4 3 3 4" xfId="36636"/>
    <cellStyle name="Header2 4 11 4 3 4" xfId="17660"/>
    <cellStyle name="Header2 4 11 4 3 4 2" xfId="29477"/>
    <cellStyle name="Header2 4 11 4 3 4 2 2" xfId="39476"/>
    <cellStyle name="Header2 4 11 4 3 4 3" xfId="25235"/>
    <cellStyle name="Header2 4 11 4 3 4 4" xfId="34325"/>
    <cellStyle name="Header2 4 11 4 3 5" xfId="20780"/>
    <cellStyle name="Header2 4 11 4 3 5 2" xfId="32597"/>
    <cellStyle name="Header2 4 11 4 3 5 2 2" xfId="42596"/>
    <cellStyle name="Header2 4 11 4 3 5 3" xfId="37445"/>
    <cellStyle name="Header2 4 11 4 3 6" xfId="28125"/>
    <cellStyle name="Header2 4 11 4 3 6 2" xfId="38124"/>
    <cellStyle name="Header2 4 11 4 3 7" xfId="21549"/>
    <cellStyle name="Header2 4 11 4 4" xfId="16013"/>
    <cellStyle name="Header2 4 11 4 4 2" xfId="27830"/>
    <cellStyle name="Header2 4 11 4 4 2 2" xfId="37829"/>
    <cellStyle name="Header2 4 11 4 4 3" xfId="23891"/>
    <cellStyle name="Header2 4 11 4 4 4" xfId="32981"/>
    <cellStyle name="Header2 4 11 4 5" xfId="16542"/>
    <cellStyle name="Header2 4 11 4 5 2" xfId="28359"/>
    <cellStyle name="Header2 4 11 4 5 2 2" xfId="38358"/>
    <cellStyle name="Header2 4 11 4 5 3" xfId="24117"/>
    <cellStyle name="Header2 4 11 4 5 4" xfId="33207"/>
    <cellStyle name="Header2 4 11 4 6" xfId="16841"/>
    <cellStyle name="Header2 4 11 4 6 2" xfId="28658"/>
    <cellStyle name="Header2 4 11 4 6 2 2" xfId="38657"/>
    <cellStyle name="Header2 4 11 4 6 3" xfId="24416"/>
    <cellStyle name="Header2 4 11 4 6 4" xfId="33506"/>
    <cellStyle name="Header2 4 11 4 7" xfId="17242"/>
    <cellStyle name="Header2 4 11 4 7 2" xfId="29059"/>
    <cellStyle name="Header2 4 11 4 7 2 2" xfId="39058"/>
    <cellStyle name="Header2 4 11 4 7 3" xfId="24817"/>
    <cellStyle name="Header2 4 11 4 7 4" xfId="33907"/>
    <cellStyle name="Header2 4 11 4 8" xfId="17545"/>
    <cellStyle name="Header2 4 11 4 8 2" xfId="29362"/>
    <cellStyle name="Header2 4 11 4 8 2 2" xfId="39361"/>
    <cellStyle name="Header2 4 11 4 8 3" xfId="25120"/>
    <cellStyle name="Header2 4 11 4 8 4" xfId="34210"/>
    <cellStyle name="Header2 4 11 4 9" xfId="18390"/>
    <cellStyle name="Header2 4 11 4 9 2" xfId="30207"/>
    <cellStyle name="Header2 4 11 4 9 2 2" xfId="40206"/>
    <cellStyle name="Header2 4 11 4 9 3" xfId="25865"/>
    <cellStyle name="Header2 4 11 4 9 4" xfId="35055"/>
    <cellStyle name="Header2 4 11 5" xfId="15724"/>
    <cellStyle name="Header2 4 11 5 2" xfId="19069"/>
    <cellStyle name="Header2 4 11 5 2 2" xfId="30886"/>
    <cellStyle name="Header2 4 11 5 2 2 2" xfId="40885"/>
    <cellStyle name="Header2 4 11 5 2 3" xfId="26544"/>
    <cellStyle name="Header2 4 11 5 2 4" xfId="35734"/>
    <cellStyle name="Header2 4 11 5 3" xfId="19675"/>
    <cellStyle name="Header2 4 11 5 3 2" xfId="31492"/>
    <cellStyle name="Header2 4 11 5 3 2 2" xfId="41491"/>
    <cellStyle name="Header2 4 11 5 3 3" xfId="27150"/>
    <cellStyle name="Header2 4 11 5 3 4" xfId="36340"/>
    <cellStyle name="Header2 4 11 5 4" xfId="18001"/>
    <cellStyle name="Header2 4 11 5 4 2" xfId="29818"/>
    <cellStyle name="Header2 4 11 5 4 2 2" xfId="39817"/>
    <cellStyle name="Header2 4 11 5 4 3" xfId="25576"/>
    <cellStyle name="Header2 4 11 5 4 4" xfId="34666"/>
    <cellStyle name="Header2 4 11 5 5" xfId="20484"/>
    <cellStyle name="Header2 4 11 5 5 2" xfId="32301"/>
    <cellStyle name="Header2 4 11 5 5 2 2" xfId="42300"/>
    <cellStyle name="Header2 4 11 5 5 3" xfId="37149"/>
    <cellStyle name="Header2 4 11 5 6" xfId="23602"/>
    <cellStyle name="Header2 4 11 5 6 2" xfId="21813"/>
    <cellStyle name="Header2 4 11 5 7" xfId="22977"/>
    <cellStyle name="Header2 4 11 5 7 2" xfId="21326"/>
    <cellStyle name="Header2 4 11 5 8" xfId="22449"/>
    <cellStyle name="Header2 4 11 6" xfId="16305"/>
    <cellStyle name="Header2 4 11 6 2" xfId="19368"/>
    <cellStyle name="Header2 4 11 6 2 2" xfId="31185"/>
    <cellStyle name="Header2 4 11 6 2 2 2" xfId="41184"/>
    <cellStyle name="Header2 4 11 6 2 3" xfId="26843"/>
    <cellStyle name="Header2 4 11 6 2 4" xfId="36033"/>
    <cellStyle name="Header2 4 11 6 3" xfId="19974"/>
    <cellStyle name="Header2 4 11 6 3 2" xfId="31791"/>
    <cellStyle name="Header2 4 11 6 3 2 2" xfId="41790"/>
    <cellStyle name="Header2 4 11 6 3 3" xfId="27449"/>
    <cellStyle name="Header2 4 11 6 3 4" xfId="36639"/>
    <cellStyle name="Header2 4 11 6 4" xfId="18096"/>
    <cellStyle name="Header2 4 11 6 4 2" xfId="29913"/>
    <cellStyle name="Header2 4 11 6 4 2 2" xfId="39912"/>
    <cellStyle name="Header2 4 11 6 4 3" xfId="25671"/>
    <cellStyle name="Header2 4 11 6 4 4" xfId="34761"/>
    <cellStyle name="Header2 4 11 6 5" xfId="20783"/>
    <cellStyle name="Header2 4 11 6 5 2" xfId="32600"/>
    <cellStyle name="Header2 4 11 6 5 2 2" xfId="42599"/>
    <cellStyle name="Header2 4 11 6 5 3" xfId="37448"/>
    <cellStyle name="Header2 4 11 6 6" xfId="28122"/>
    <cellStyle name="Header2 4 11 6 6 2" xfId="38121"/>
    <cellStyle name="Header2 4 11 6 7" xfId="22272"/>
    <cellStyle name="Header2 4 11 7" xfId="16010"/>
    <cellStyle name="Header2 4 11 7 2" xfId="27827"/>
    <cellStyle name="Header2 4 11 7 2 2" xfId="37826"/>
    <cellStyle name="Header2 4 11 7 3" xfId="23888"/>
    <cellStyle name="Header2 4 11 7 4" xfId="32978"/>
    <cellStyle name="Header2 4 11 8" xfId="16545"/>
    <cellStyle name="Header2 4 11 8 2" xfId="28362"/>
    <cellStyle name="Header2 4 11 8 2 2" xfId="38361"/>
    <cellStyle name="Header2 4 11 8 3" xfId="24120"/>
    <cellStyle name="Header2 4 11 8 4" xfId="33210"/>
    <cellStyle name="Header2 4 11 9" xfId="16844"/>
    <cellStyle name="Header2 4 11 9 2" xfId="28661"/>
    <cellStyle name="Header2 4 11 9 2 2" xfId="38660"/>
    <cellStyle name="Header2 4 11 9 3" xfId="24419"/>
    <cellStyle name="Header2 4 11 9 4" xfId="33509"/>
    <cellStyle name="Header2 4 12" xfId="7921"/>
    <cellStyle name="Header2 4 12 10" xfId="18688"/>
    <cellStyle name="Header2 4 12 10 2" xfId="30505"/>
    <cellStyle name="Header2 4 12 10 2 2" xfId="40504"/>
    <cellStyle name="Header2 4 12 10 3" xfId="26163"/>
    <cellStyle name="Header2 4 12 10 4" xfId="35353"/>
    <cellStyle name="Header2 4 12 11" xfId="18270"/>
    <cellStyle name="Header2 4 12 11 2" xfId="30087"/>
    <cellStyle name="Header2 4 12 11 2 2" xfId="40086"/>
    <cellStyle name="Header2 4 12 11 3" xfId="34935"/>
    <cellStyle name="Header2 4 12 12" xfId="23181"/>
    <cellStyle name="Header2 4 12 12 2" xfId="21242"/>
    <cellStyle name="Header2 4 12 13" xfId="22575"/>
    <cellStyle name="Header2 4 12 2" xfId="15728"/>
    <cellStyle name="Header2 4 12 2 2" xfId="19065"/>
    <cellStyle name="Header2 4 12 2 2 2" xfId="30882"/>
    <cellStyle name="Header2 4 12 2 2 2 2" xfId="40881"/>
    <cellStyle name="Header2 4 12 2 2 3" xfId="26540"/>
    <cellStyle name="Header2 4 12 2 2 4" xfId="35730"/>
    <cellStyle name="Header2 4 12 2 3" xfId="19671"/>
    <cellStyle name="Header2 4 12 2 3 2" xfId="31488"/>
    <cellStyle name="Header2 4 12 2 3 2 2" xfId="41487"/>
    <cellStyle name="Header2 4 12 2 3 3" xfId="27146"/>
    <cellStyle name="Header2 4 12 2 3 4" xfId="36336"/>
    <cellStyle name="Header2 4 12 2 4" xfId="18003"/>
    <cellStyle name="Header2 4 12 2 4 2" xfId="29820"/>
    <cellStyle name="Header2 4 12 2 4 2 2" xfId="39819"/>
    <cellStyle name="Header2 4 12 2 4 3" xfId="25578"/>
    <cellStyle name="Header2 4 12 2 4 4" xfId="34668"/>
    <cellStyle name="Header2 4 12 2 5" xfId="20480"/>
    <cellStyle name="Header2 4 12 2 5 2" xfId="32297"/>
    <cellStyle name="Header2 4 12 2 5 2 2" xfId="42296"/>
    <cellStyle name="Header2 4 12 2 5 3" xfId="37145"/>
    <cellStyle name="Header2 4 12 2 6" xfId="23606"/>
    <cellStyle name="Header2 4 12 2 6 2" xfId="21810"/>
    <cellStyle name="Header2 4 12 2 7" xfId="22974"/>
    <cellStyle name="Header2 4 12 2 7 2" xfId="22120"/>
    <cellStyle name="Header2 4 12 2 8" xfId="21672"/>
    <cellStyle name="Header2 4 12 3" xfId="16309"/>
    <cellStyle name="Header2 4 12 3 2" xfId="19364"/>
    <cellStyle name="Header2 4 12 3 2 2" xfId="31181"/>
    <cellStyle name="Header2 4 12 3 2 2 2" xfId="41180"/>
    <cellStyle name="Header2 4 12 3 2 3" xfId="26839"/>
    <cellStyle name="Header2 4 12 3 2 4" xfId="36029"/>
    <cellStyle name="Header2 4 12 3 3" xfId="19970"/>
    <cellStyle name="Header2 4 12 3 3 2" xfId="31787"/>
    <cellStyle name="Header2 4 12 3 3 2 2" xfId="41786"/>
    <cellStyle name="Header2 4 12 3 3 3" xfId="27445"/>
    <cellStyle name="Header2 4 12 3 3 4" xfId="36635"/>
    <cellStyle name="Header2 4 12 3 4" xfId="18097"/>
    <cellStyle name="Header2 4 12 3 4 2" xfId="29914"/>
    <cellStyle name="Header2 4 12 3 4 2 2" xfId="39913"/>
    <cellStyle name="Header2 4 12 3 4 3" xfId="25672"/>
    <cellStyle name="Header2 4 12 3 4 4" xfId="34762"/>
    <cellStyle name="Header2 4 12 3 5" xfId="20779"/>
    <cellStyle name="Header2 4 12 3 5 2" xfId="32596"/>
    <cellStyle name="Header2 4 12 3 5 2 2" xfId="42595"/>
    <cellStyle name="Header2 4 12 3 5 3" xfId="37444"/>
    <cellStyle name="Header2 4 12 3 6" xfId="28126"/>
    <cellStyle name="Header2 4 12 3 6 2" xfId="38125"/>
    <cellStyle name="Header2 4 12 3 7" xfId="22274"/>
    <cellStyle name="Header2 4 12 4" xfId="16014"/>
    <cellStyle name="Header2 4 12 4 2" xfId="27831"/>
    <cellStyle name="Header2 4 12 4 2 2" xfId="37830"/>
    <cellStyle name="Header2 4 12 4 3" xfId="23892"/>
    <cellStyle name="Header2 4 12 4 4" xfId="32982"/>
    <cellStyle name="Header2 4 12 5" xfId="16541"/>
    <cellStyle name="Header2 4 12 5 2" xfId="28358"/>
    <cellStyle name="Header2 4 12 5 2 2" xfId="38357"/>
    <cellStyle name="Header2 4 12 5 3" xfId="24116"/>
    <cellStyle name="Header2 4 12 5 4" xfId="33206"/>
    <cellStyle name="Header2 4 12 6" xfId="16840"/>
    <cellStyle name="Header2 4 12 6 2" xfId="28657"/>
    <cellStyle name="Header2 4 12 6 2 2" xfId="38656"/>
    <cellStyle name="Header2 4 12 6 3" xfId="24415"/>
    <cellStyle name="Header2 4 12 6 4" xfId="33505"/>
    <cellStyle name="Header2 4 12 7" xfId="17243"/>
    <cellStyle name="Header2 4 12 7 2" xfId="29060"/>
    <cellStyle name="Header2 4 12 7 2 2" xfId="39059"/>
    <cellStyle name="Header2 4 12 7 3" xfId="24818"/>
    <cellStyle name="Header2 4 12 7 4" xfId="33908"/>
    <cellStyle name="Header2 4 12 8" xfId="17546"/>
    <cellStyle name="Header2 4 12 8 2" xfId="29363"/>
    <cellStyle name="Header2 4 12 8 2 2" xfId="39362"/>
    <cellStyle name="Header2 4 12 8 3" xfId="25121"/>
    <cellStyle name="Header2 4 12 8 4" xfId="34211"/>
    <cellStyle name="Header2 4 12 9" xfId="18389"/>
    <cellStyle name="Header2 4 12 9 2" xfId="30206"/>
    <cellStyle name="Header2 4 12 9 2 2" xfId="40205"/>
    <cellStyle name="Header2 4 12 9 3" xfId="25864"/>
    <cellStyle name="Header2 4 12 9 4" xfId="35054"/>
    <cellStyle name="Header2 4 13" xfId="15719"/>
    <cellStyle name="Header2 4 13 2" xfId="19074"/>
    <cellStyle name="Header2 4 13 2 2" xfId="30891"/>
    <cellStyle name="Header2 4 13 2 2 2" xfId="40890"/>
    <cellStyle name="Header2 4 13 2 3" xfId="26549"/>
    <cellStyle name="Header2 4 13 2 4" xfId="35739"/>
    <cellStyle name="Header2 4 13 3" xfId="19680"/>
    <cellStyle name="Header2 4 13 3 2" xfId="31497"/>
    <cellStyle name="Header2 4 13 3 2 2" xfId="41496"/>
    <cellStyle name="Header2 4 13 3 3" xfId="27155"/>
    <cellStyle name="Header2 4 13 3 4" xfId="36345"/>
    <cellStyle name="Header2 4 13 4" xfId="17999"/>
    <cellStyle name="Header2 4 13 4 2" xfId="29816"/>
    <cellStyle name="Header2 4 13 4 2 2" xfId="39815"/>
    <cellStyle name="Header2 4 13 4 3" xfId="25574"/>
    <cellStyle name="Header2 4 13 4 4" xfId="34664"/>
    <cellStyle name="Header2 4 13 5" xfId="20489"/>
    <cellStyle name="Header2 4 13 5 2" xfId="32306"/>
    <cellStyle name="Header2 4 13 5 2 2" xfId="42305"/>
    <cellStyle name="Header2 4 13 5 3" xfId="37154"/>
    <cellStyle name="Header2 4 13 6" xfId="23597"/>
    <cellStyle name="Header2 4 13 6 2" xfId="21007"/>
    <cellStyle name="Header2 4 13 7" xfId="22825"/>
    <cellStyle name="Header2 4 13 7 2" xfId="22194"/>
    <cellStyle name="Header2 4 13 8" xfId="21668"/>
    <cellStyle name="Header2 4 14" xfId="16300"/>
    <cellStyle name="Header2 4 14 2" xfId="19373"/>
    <cellStyle name="Header2 4 14 2 2" xfId="31190"/>
    <cellStyle name="Header2 4 14 2 2 2" xfId="41189"/>
    <cellStyle name="Header2 4 14 2 3" xfId="26848"/>
    <cellStyle name="Header2 4 14 2 4" xfId="36038"/>
    <cellStyle name="Header2 4 14 3" xfId="19979"/>
    <cellStyle name="Header2 4 14 3 2" xfId="31796"/>
    <cellStyle name="Header2 4 14 3 2 2" xfId="41795"/>
    <cellStyle name="Header2 4 14 3 3" xfId="27454"/>
    <cellStyle name="Header2 4 14 3 4" xfId="36644"/>
    <cellStyle name="Header2 4 14 4" xfId="18866"/>
    <cellStyle name="Header2 4 14 4 2" xfId="30683"/>
    <cellStyle name="Header2 4 14 4 2 2" xfId="40682"/>
    <cellStyle name="Header2 4 14 4 3" xfId="26341"/>
    <cellStyle name="Header2 4 14 4 4" xfId="35531"/>
    <cellStyle name="Header2 4 14 5" xfId="20788"/>
    <cellStyle name="Header2 4 14 5 2" xfId="32605"/>
    <cellStyle name="Header2 4 14 5 2 2" xfId="42604"/>
    <cellStyle name="Header2 4 14 5 3" xfId="37453"/>
    <cellStyle name="Header2 4 14 6" xfId="28117"/>
    <cellStyle name="Header2 4 14 6 2" xfId="38116"/>
    <cellStyle name="Header2 4 14 7" xfId="22268"/>
    <cellStyle name="Header2 4 15" xfId="16005"/>
    <cellStyle name="Header2 4 15 2" xfId="27822"/>
    <cellStyle name="Header2 4 15 2 2" xfId="37821"/>
    <cellStyle name="Header2 4 15 3" xfId="23883"/>
    <cellStyle name="Header2 4 15 4" xfId="32973"/>
    <cellStyle name="Header2 4 16" xfId="16550"/>
    <cellStyle name="Header2 4 16 2" xfId="28367"/>
    <cellStyle name="Header2 4 16 2 2" xfId="38366"/>
    <cellStyle name="Header2 4 16 3" xfId="24125"/>
    <cellStyle name="Header2 4 16 4" xfId="33215"/>
    <cellStyle name="Header2 4 17" xfId="16849"/>
    <cellStyle name="Header2 4 17 2" xfId="28666"/>
    <cellStyle name="Header2 4 17 2 2" xfId="38665"/>
    <cellStyle name="Header2 4 17 3" xfId="24424"/>
    <cellStyle name="Header2 4 17 4" xfId="33514"/>
    <cellStyle name="Header2 4 18" xfId="17234"/>
    <cellStyle name="Header2 4 18 2" xfId="29051"/>
    <cellStyle name="Header2 4 18 2 2" xfId="39050"/>
    <cellStyle name="Header2 4 18 3" xfId="24809"/>
    <cellStyle name="Header2 4 18 4" xfId="33899"/>
    <cellStyle name="Header2 4 19" xfId="17537"/>
    <cellStyle name="Header2 4 19 2" xfId="29354"/>
    <cellStyle name="Header2 4 19 2 2" xfId="39353"/>
    <cellStyle name="Header2 4 19 3" xfId="25112"/>
    <cellStyle name="Header2 4 19 4" xfId="34202"/>
    <cellStyle name="Header2 4 2" xfId="7922"/>
    <cellStyle name="Header2 4 2 10" xfId="16839"/>
    <cellStyle name="Header2 4 2 10 2" xfId="28656"/>
    <cellStyle name="Header2 4 2 10 2 2" xfId="38655"/>
    <cellStyle name="Header2 4 2 10 3" xfId="24414"/>
    <cellStyle name="Header2 4 2 10 4" xfId="33504"/>
    <cellStyle name="Header2 4 2 11" xfId="17244"/>
    <cellStyle name="Header2 4 2 11 2" xfId="29061"/>
    <cellStyle name="Header2 4 2 11 2 2" xfId="39060"/>
    <cellStyle name="Header2 4 2 11 3" xfId="24819"/>
    <cellStyle name="Header2 4 2 11 4" xfId="33909"/>
    <cellStyle name="Header2 4 2 12" xfId="17547"/>
    <cellStyle name="Header2 4 2 12 2" xfId="29364"/>
    <cellStyle name="Header2 4 2 12 2 2" xfId="39363"/>
    <cellStyle name="Header2 4 2 12 3" xfId="25122"/>
    <cellStyle name="Header2 4 2 12 4" xfId="34212"/>
    <cellStyle name="Header2 4 2 13" xfId="18388"/>
    <cellStyle name="Header2 4 2 13 2" xfId="30205"/>
    <cellStyle name="Header2 4 2 13 2 2" xfId="40204"/>
    <cellStyle name="Header2 4 2 13 3" xfId="25863"/>
    <cellStyle name="Header2 4 2 13 4" xfId="35053"/>
    <cellStyle name="Header2 4 2 14" xfId="18687"/>
    <cellStyle name="Header2 4 2 14 2" xfId="30504"/>
    <cellStyle name="Header2 4 2 14 2 2" xfId="40503"/>
    <cellStyle name="Header2 4 2 14 3" xfId="26162"/>
    <cellStyle name="Header2 4 2 14 4" xfId="35352"/>
    <cellStyle name="Header2 4 2 15" xfId="20189"/>
    <cellStyle name="Header2 4 2 15 2" xfId="32006"/>
    <cellStyle name="Header2 4 2 15 2 2" xfId="42005"/>
    <cellStyle name="Header2 4 2 15 3" xfId="36854"/>
    <cellStyle name="Header2 4 2 16" xfId="23180"/>
    <cellStyle name="Header2 4 2 16 2" xfId="21243"/>
    <cellStyle name="Header2 4 2 17" xfId="22574"/>
    <cellStyle name="Header2 4 2 2" xfId="7923"/>
    <cellStyle name="Header2 4 2 2 10" xfId="17245"/>
    <cellStyle name="Header2 4 2 2 10 2" xfId="29062"/>
    <cellStyle name="Header2 4 2 2 10 2 2" xfId="39061"/>
    <cellStyle name="Header2 4 2 2 10 3" xfId="24820"/>
    <cellStyle name="Header2 4 2 2 10 4" xfId="33910"/>
    <cellStyle name="Header2 4 2 2 11" xfId="17548"/>
    <cellStyle name="Header2 4 2 2 11 2" xfId="29365"/>
    <cellStyle name="Header2 4 2 2 11 2 2" xfId="39364"/>
    <cellStyle name="Header2 4 2 2 11 3" xfId="25123"/>
    <cellStyle name="Header2 4 2 2 11 4" xfId="34213"/>
    <cellStyle name="Header2 4 2 2 12" xfId="18387"/>
    <cellStyle name="Header2 4 2 2 12 2" xfId="30204"/>
    <cellStyle name="Header2 4 2 2 12 2 2" xfId="40203"/>
    <cellStyle name="Header2 4 2 2 12 3" xfId="25862"/>
    <cellStyle name="Header2 4 2 2 12 4" xfId="35052"/>
    <cellStyle name="Header2 4 2 2 13" xfId="18686"/>
    <cellStyle name="Header2 4 2 2 13 2" xfId="30503"/>
    <cellStyle name="Header2 4 2 2 13 2 2" xfId="40502"/>
    <cellStyle name="Header2 4 2 2 13 3" xfId="26161"/>
    <cellStyle name="Header2 4 2 2 13 4" xfId="35351"/>
    <cellStyle name="Header2 4 2 2 14" xfId="20290"/>
    <cellStyle name="Header2 4 2 2 14 2" xfId="32107"/>
    <cellStyle name="Header2 4 2 2 14 2 2" xfId="42106"/>
    <cellStyle name="Header2 4 2 2 14 3" xfId="36955"/>
    <cellStyle name="Header2 4 2 2 15" xfId="23179"/>
    <cellStyle name="Header2 4 2 2 15 2" xfId="21244"/>
    <cellStyle name="Header2 4 2 2 16" xfId="22573"/>
    <cellStyle name="Header2 4 2 2 2" xfId="7924"/>
    <cellStyle name="Header2 4 2 2 2 10" xfId="17246"/>
    <cellStyle name="Header2 4 2 2 2 10 2" xfId="29063"/>
    <cellStyle name="Header2 4 2 2 2 10 2 2" xfId="39062"/>
    <cellStyle name="Header2 4 2 2 2 10 3" xfId="24821"/>
    <cellStyle name="Header2 4 2 2 2 10 4" xfId="33911"/>
    <cellStyle name="Header2 4 2 2 2 11" xfId="17549"/>
    <cellStyle name="Header2 4 2 2 2 11 2" xfId="29366"/>
    <cellStyle name="Header2 4 2 2 2 11 2 2" xfId="39365"/>
    <cellStyle name="Header2 4 2 2 2 11 3" xfId="25124"/>
    <cellStyle name="Header2 4 2 2 2 11 4" xfId="34214"/>
    <cellStyle name="Header2 4 2 2 2 12" xfId="18386"/>
    <cellStyle name="Header2 4 2 2 2 12 2" xfId="30203"/>
    <cellStyle name="Header2 4 2 2 2 12 2 2" xfId="40202"/>
    <cellStyle name="Header2 4 2 2 2 12 3" xfId="25861"/>
    <cellStyle name="Header2 4 2 2 2 12 4" xfId="35051"/>
    <cellStyle name="Header2 4 2 2 2 13" xfId="18685"/>
    <cellStyle name="Header2 4 2 2 2 13 2" xfId="30502"/>
    <cellStyle name="Header2 4 2 2 2 13 2 2" xfId="40501"/>
    <cellStyle name="Header2 4 2 2 2 13 3" xfId="26160"/>
    <cellStyle name="Header2 4 2 2 2 13 4" xfId="35350"/>
    <cellStyle name="Header2 4 2 2 2 14" xfId="20192"/>
    <cellStyle name="Header2 4 2 2 2 14 2" xfId="32009"/>
    <cellStyle name="Header2 4 2 2 2 14 2 2" xfId="42008"/>
    <cellStyle name="Header2 4 2 2 2 14 3" xfId="36857"/>
    <cellStyle name="Header2 4 2 2 2 15" xfId="23178"/>
    <cellStyle name="Header2 4 2 2 2 15 2" xfId="21245"/>
    <cellStyle name="Header2 4 2 2 2 16" xfId="22572"/>
    <cellStyle name="Header2 4 2 2 2 2" xfId="7925"/>
    <cellStyle name="Header2 4 2 2 2 2 10" xfId="18684"/>
    <cellStyle name="Header2 4 2 2 2 2 10 2" xfId="30501"/>
    <cellStyle name="Header2 4 2 2 2 2 10 2 2" xfId="40500"/>
    <cellStyle name="Header2 4 2 2 2 2 10 3" xfId="26159"/>
    <cellStyle name="Header2 4 2 2 2 2 10 4" xfId="35349"/>
    <cellStyle name="Header2 4 2 2 2 2 11" xfId="20293"/>
    <cellStyle name="Header2 4 2 2 2 2 11 2" xfId="32110"/>
    <cellStyle name="Header2 4 2 2 2 2 11 2 2" xfId="42109"/>
    <cellStyle name="Header2 4 2 2 2 2 11 3" xfId="36958"/>
    <cellStyle name="Header2 4 2 2 2 2 12" xfId="23177"/>
    <cellStyle name="Header2 4 2 2 2 2 12 2" xfId="21999"/>
    <cellStyle name="Header2 4 2 2 2 2 13" xfId="22571"/>
    <cellStyle name="Header2 4 2 2 2 2 2" xfId="15732"/>
    <cellStyle name="Header2 4 2 2 2 2 2 2" xfId="19061"/>
    <cellStyle name="Header2 4 2 2 2 2 2 2 2" xfId="30878"/>
    <cellStyle name="Header2 4 2 2 2 2 2 2 2 2" xfId="40877"/>
    <cellStyle name="Header2 4 2 2 2 2 2 2 3" xfId="26536"/>
    <cellStyle name="Header2 4 2 2 2 2 2 2 4" xfId="35726"/>
    <cellStyle name="Header2 4 2 2 2 2 2 3" xfId="19667"/>
    <cellStyle name="Header2 4 2 2 2 2 2 3 2" xfId="31484"/>
    <cellStyle name="Header2 4 2 2 2 2 2 3 2 2" xfId="41483"/>
    <cellStyle name="Header2 4 2 2 2 2 2 3 3" xfId="27142"/>
    <cellStyle name="Header2 4 2 2 2 2 2 3 4" xfId="36332"/>
    <cellStyle name="Header2 4 2 2 2 2 2 4" xfId="18004"/>
    <cellStyle name="Header2 4 2 2 2 2 2 4 2" xfId="29821"/>
    <cellStyle name="Header2 4 2 2 2 2 2 4 2 2" xfId="39820"/>
    <cellStyle name="Header2 4 2 2 2 2 2 4 3" xfId="25579"/>
    <cellStyle name="Header2 4 2 2 2 2 2 4 4" xfId="34669"/>
    <cellStyle name="Header2 4 2 2 2 2 2 5" xfId="20476"/>
    <cellStyle name="Header2 4 2 2 2 2 2 5 2" xfId="32293"/>
    <cellStyle name="Header2 4 2 2 2 2 2 5 2 2" xfId="42292"/>
    <cellStyle name="Header2 4 2 2 2 2 2 5 3" xfId="37141"/>
    <cellStyle name="Header2 4 2 2 2 2 2 6" xfId="23610"/>
    <cellStyle name="Header2 4 2 2 2 2 2 6 2" xfId="21807"/>
    <cellStyle name="Header2 4 2 2 2 2 2 7" xfId="22971"/>
    <cellStyle name="Header2 4 2 2 2 2 2 7 2" xfId="21327"/>
    <cellStyle name="Header2 4 2 2 2 2 2 8" xfId="21675"/>
    <cellStyle name="Header2 4 2 2 2 2 3" xfId="16313"/>
    <cellStyle name="Header2 4 2 2 2 2 3 2" xfId="19360"/>
    <cellStyle name="Header2 4 2 2 2 2 3 2 2" xfId="31177"/>
    <cellStyle name="Header2 4 2 2 2 2 3 2 2 2" xfId="41176"/>
    <cellStyle name="Header2 4 2 2 2 2 3 2 3" xfId="26835"/>
    <cellStyle name="Header2 4 2 2 2 2 3 2 4" xfId="36025"/>
    <cellStyle name="Header2 4 2 2 2 2 3 3" xfId="19966"/>
    <cellStyle name="Header2 4 2 2 2 2 3 3 2" xfId="31783"/>
    <cellStyle name="Header2 4 2 2 2 2 3 3 2 2" xfId="41782"/>
    <cellStyle name="Header2 4 2 2 2 2 3 3 3" xfId="27441"/>
    <cellStyle name="Header2 4 2 2 2 2 3 3 4" xfId="36631"/>
    <cellStyle name="Header2 4 2 2 2 2 3 4" xfId="18098"/>
    <cellStyle name="Header2 4 2 2 2 2 3 4 2" xfId="29915"/>
    <cellStyle name="Header2 4 2 2 2 2 3 4 2 2" xfId="39914"/>
    <cellStyle name="Header2 4 2 2 2 2 3 4 3" xfId="25673"/>
    <cellStyle name="Header2 4 2 2 2 2 3 4 4" xfId="34763"/>
    <cellStyle name="Header2 4 2 2 2 2 3 5" xfId="20775"/>
    <cellStyle name="Header2 4 2 2 2 2 3 5 2" xfId="32592"/>
    <cellStyle name="Header2 4 2 2 2 2 3 5 2 2" xfId="42591"/>
    <cellStyle name="Header2 4 2 2 2 2 3 5 3" xfId="37440"/>
    <cellStyle name="Header2 4 2 2 2 2 3 6" xfId="28130"/>
    <cellStyle name="Header2 4 2 2 2 2 3 6 2" xfId="38129"/>
    <cellStyle name="Header2 4 2 2 2 2 3 7" xfId="21552"/>
    <cellStyle name="Header2 4 2 2 2 2 4" xfId="16017"/>
    <cellStyle name="Header2 4 2 2 2 2 4 2" xfId="27834"/>
    <cellStyle name="Header2 4 2 2 2 2 4 2 2" xfId="37833"/>
    <cellStyle name="Header2 4 2 2 2 2 4 3" xfId="23895"/>
    <cellStyle name="Header2 4 2 2 2 2 4 4" xfId="32985"/>
    <cellStyle name="Header2 4 2 2 2 2 5" xfId="16537"/>
    <cellStyle name="Header2 4 2 2 2 2 5 2" xfId="28354"/>
    <cellStyle name="Header2 4 2 2 2 2 5 2 2" xfId="38353"/>
    <cellStyle name="Header2 4 2 2 2 2 5 3" xfId="24112"/>
    <cellStyle name="Header2 4 2 2 2 2 5 4" xfId="33202"/>
    <cellStyle name="Header2 4 2 2 2 2 6" xfId="16836"/>
    <cellStyle name="Header2 4 2 2 2 2 6 2" xfId="28653"/>
    <cellStyle name="Header2 4 2 2 2 2 6 2 2" xfId="38652"/>
    <cellStyle name="Header2 4 2 2 2 2 6 3" xfId="24411"/>
    <cellStyle name="Header2 4 2 2 2 2 6 4" xfId="33501"/>
    <cellStyle name="Header2 4 2 2 2 2 7" xfId="17247"/>
    <cellStyle name="Header2 4 2 2 2 2 7 2" xfId="29064"/>
    <cellStyle name="Header2 4 2 2 2 2 7 2 2" xfId="39063"/>
    <cellStyle name="Header2 4 2 2 2 2 7 3" xfId="24822"/>
    <cellStyle name="Header2 4 2 2 2 2 7 4" xfId="33912"/>
    <cellStyle name="Header2 4 2 2 2 2 8" xfId="17550"/>
    <cellStyle name="Header2 4 2 2 2 2 8 2" xfId="29367"/>
    <cellStyle name="Header2 4 2 2 2 2 8 2 2" xfId="39366"/>
    <cellStyle name="Header2 4 2 2 2 2 8 3" xfId="25125"/>
    <cellStyle name="Header2 4 2 2 2 2 8 4" xfId="34215"/>
    <cellStyle name="Header2 4 2 2 2 2 9" xfId="18385"/>
    <cellStyle name="Header2 4 2 2 2 2 9 2" xfId="30202"/>
    <cellStyle name="Header2 4 2 2 2 2 9 2 2" xfId="40201"/>
    <cellStyle name="Header2 4 2 2 2 2 9 3" xfId="25860"/>
    <cellStyle name="Header2 4 2 2 2 2 9 4" xfId="35050"/>
    <cellStyle name="Header2 4 2 2 2 3" xfId="7926"/>
    <cellStyle name="Header2 4 2 2 2 3 10" xfId="18683"/>
    <cellStyle name="Header2 4 2 2 2 3 10 2" xfId="30500"/>
    <cellStyle name="Header2 4 2 2 2 3 10 2 2" xfId="40499"/>
    <cellStyle name="Header2 4 2 2 2 3 10 3" xfId="26158"/>
    <cellStyle name="Header2 4 2 2 2 3 10 4" xfId="35348"/>
    <cellStyle name="Header2 4 2 2 2 3 11" xfId="18271"/>
    <cellStyle name="Header2 4 2 2 2 3 11 2" xfId="30088"/>
    <cellStyle name="Header2 4 2 2 2 3 11 2 2" xfId="40087"/>
    <cellStyle name="Header2 4 2 2 2 3 11 3" xfId="34936"/>
    <cellStyle name="Header2 4 2 2 2 3 12" xfId="23176"/>
    <cellStyle name="Header2 4 2 2 2 3 12 2" xfId="21246"/>
    <cellStyle name="Header2 4 2 2 2 3 13" xfId="22570"/>
    <cellStyle name="Header2 4 2 2 2 3 2" xfId="15733"/>
    <cellStyle name="Header2 4 2 2 2 3 2 2" xfId="19060"/>
    <cellStyle name="Header2 4 2 2 2 3 2 2 2" xfId="30877"/>
    <cellStyle name="Header2 4 2 2 2 3 2 2 2 2" xfId="40876"/>
    <cellStyle name="Header2 4 2 2 2 3 2 2 3" xfId="26535"/>
    <cellStyle name="Header2 4 2 2 2 3 2 2 4" xfId="35725"/>
    <cellStyle name="Header2 4 2 2 2 3 2 3" xfId="19666"/>
    <cellStyle name="Header2 4 2 2 2 3 2 3 2" xfId="31483"/>
    <cellStyle name="Header2 4 2 2 2 3 2 3 2 2" xfId="41482"/>
    <cellStyle name="Header2 4 2 2 2 3 2 3 3" xfId="27141"/>
    <cellStyle name="Header2 4 2 2 2 3 2 3 4" xfId="36331"/>
    <cellStyle name="Header2 4 2 2 2 3 2 4" xfId="18165"/>
    <cellStyle name="Header2 4 2 2 2 3 2 4 2" xfId="29982"/>
    <cellStyle name="Header2 4 2 2 2 3 2 4 2 2" xfId="39981"/>
    <cellStyle name="Header2 4 2 2 2 3 2 4 3" xfId="25740"/>
    <cellStyle name="Header2 4 2 2 2 3 2 4 4" xfId="34830"/>
    <cellStyle name="Header2 4 2 2 2 3 2 5" xfId="20475"/>
    <cellStyle name="Header2 4 2 2 2 3 2 5 2" xfId="32292"/>
    <cellStyle name="Header2 4 2 2 2 3 2 5 2 2" xfId="42291"/>
    <cellStyle name="Header2 4 2 2 2 3 2 5 3" xfId="37140"/>
    <cellStyle name="Header2 4 2 2 2 3 2 6" xfId="23611"/>
    <cellStyle name="Header2 4 2 2 2 3 2 6 2" xfId="21004"/>
    <cellStyle name="Header2 4 2 2 2 3 2 7" xfId="22822"/>
    <cellStyle name="Header2 4 2 2 2 3 2 7 2" xfId="21403"/>
    <cellStyle name="Header2 4 2 2 2 3 2 8" xfId="21676"/>
    <cellStyle name="Header2 4 2 2 2 3 3" xfId="16314"/>
    <cellStyle name="Header2 4 2 2 2 3 3 2" xfId="19359"/>
    <cellStyle name="Header2 4 2 2 2 3 3 2 2" xfId="31176"/>
    <cellStyle name="Header2 4 2 2 2 3 3 2 2 2" xfId="41175"/>
    <cellStyle name="Header2 4 2 2 2 3 3 2 3" xfId="26834"/>
    <cellStyle name="Header2 4 2 2 2 3 3 2 4" xfId="36024"/>
    <cellStyle name="Header2 4 2 2 2 3 3 3" xfId="19965"/>
    <cellStyle name="Header2 4 2 2 2 3 3 3 2" xfId="31782"/>
    <cellStyle name="Header2 4 2 2 2 3 3 3 2 2" xfId="41781"/>
    <cellStyle name="Header2 4 2 2 2 3 3 3 3" xfId="27440"/>
    <cellStyle name="Header2 4 2 2 2 3 3 3 4" xfId="36630"/>
    <cellStyle name="Header2 4 2 2 2 3 3 4" xfId="18099"/>
    <cellStyle name="Header2 4 2 2 2 3 3 4 2" xfId="29916"/>
    <cellStyle name="Header2 4 2 2 2 3 3 4 2 2" xfId="39915"/>
    <cellStyle name="Header2 4 2 2 2 3 3 4 3" xfId="25674"/>
    <cellStyle name="Header2 4 2 2 2 3 3 4 4" xfId="34764"/>
    <cellStyle name="Header2 4 2 2 2 3 3 5" xfId="20774"/>
    <cellStyle name="Header2 4 2 2 2 3 3 5 2" xfId="32591"/>
    <cellStyle name="Header2 4 2 2 2 3 3 5 2 2" xfId="42590"/>
    <cellStyle name="Header2 4 2 2 2 3 3 5 3" xfId="37439"/>
    <cellStyle name="Header2 4 2 2 2 3 3 6" xfId="28131"/>
    <cellStyle name="Header2 4 2 2 2 3 3 6 2" xfId="38130"/>
    <cellStyle name="Header2 4 2 2 2 3 3 7" xfId="21553"/>
    <cellStyle name="Header2 4 2 2 2 3 4" xfId="16018"/>
    <cellStyle name="Header2 4 2 2 2 3 4 2" xfId="27835"/>
    <cellStyle name="Header2 4 2 2 2 3 4 2 2" xfId="37834"/>
    <cellStyle name="Header2 4 2 2 2 3 4 3" xfId="23896"/>
    <cellStyle name="Header2 4 2 2 2 3 4 4" xfId="32986"/>
    <cellStyle name="Header2 4 2 2 2 3 5" xfId="16536"/>
    <cellStyle name="Header2 4 2 2 2 3 5 2" xfId="28353"/>
    <cellStyle name="Header2 4 2 2 2 3 5 2 2" xfId="38352"/>
    <cellStyle name="Header2 4 2 2 2 3 5 3" xfId="24111"/>
    <cellStyle name="Header2 4 2 2 2 3 5 4" xfId="33201"/>
    <cellStyle name="Header2 4 2 2 2 3 6" xfId="16835"/>
    <cellStyle name="Header2 4 2 2 2 3 6 2" xfId="28652"/>
    <cellStyle name="Header2 4 2 2 2 3 6 2 2" xfId="38651"/>
    <cellStyle name="Header2 4 2 2 2 3 6 3" xfId="24410"/>
    <cellStyle name="Header2 4 2 2 2 3 6 4" xfId="33500"/>
    <cellStyle name="Header2 4 2 2 2 3 7" xfId="17248"/>
    <cellStyle name="Header2 4 2 2 2 3 7 2" xfId="29065"/>
    <cellStyle name="Header2 4 2 2 2 3 7 2 2" xfId="39064"/>
    <cellStyle name="Header2 4 2 2 2 3 7 3" xfId="24823"/>
    <cellStyle name="Header2 4 2 2 2 3 7 4" xfId="33913"/>
    <cellStyle name="Header2 4 2 2 2 3 8" xfId="17551"/>
    <cellStyle name="Header2 4 2 2 2 3 8 2" xfId="29368"/>
    <cellStyle name="Header2 4 2 2 2 3 8 2 2" xfId="39367"/>
    <cellStyle name="Header2 4 2 2 2 3 8 3" xfId="25126"/>
    <cellStyle name="Header2 4 2 2 2 3 8 4" xfId="34216"/>
    <cellStyle name="Header2 4 2 2 2 3 9" xfId="18384"/>
    <cellStyle name="Header2 4 2 2 2 3 9 2" xfId="30201"/>
    <cellStyle name="Header2 4 2 2 2 3 9 2 2" xfId="40200"/>
    <cellStyle name="Header2 4 2 2 2 3 9 3" xfId="25859"/>
    <cellStyle name="Header2 4 2 2 2 3 9 4" xfId="35049"/>
    <cellStyle name="Header2 4 2 2 2 4" xfId="7927"/>
    <cellStyle name="Header2 4 2 2 2 4 10" xfId="18682"/>
    <cellStyle name="Header2 4 2 2 2 4 10 2" xfId="30499"/>
    <cellStyle name="Header2 4 2 2 2 4 10 2 2" xfId="40498"/>
    <cellStyle name="Header2 4 2 2 2 4 10 3" xfId="26157"/>
    <cellStyle name="Header2 4 2 2 2 4 10 4" xfId="35347"/>
    <cellStyle name="Header2 4 2 2 2 4 11" xfId="18272"/>
    <cellStyle name="Header2 4 2 2 2 4 11 2" xfId="30089"/>
    <cellStyle name="Header2 4 2 2 2 4 11 2 2" xfId="40088"/>
    <cellStyle name="Header2 4 2 2 2 4 11 3" xfId="34937"/>
    <cellStyle name="Header2 4 2 2 2 4 12" xfId="23175"/>
    <cellStyle name="Header2 4 2 2 2 4 12 2" xfId="21247"/>
    <cellStyle name="Header2 4 2 2 2 4 13" xfId="22569"/>
    <cellStyle name="Header2 4 2 2 2 4 2" xfId="15734"/>
    <cellStyle name="Header2 4 2 2 2 4 2 2" xfId="19059"/>
    <cellStyle name="Header2 4 2 2 2 4 2 2 2" xfId="30876"/>
    <cellStyle name="Header2 4 2 2 2 4 2 2 2 2" xfId="40875"/>
    <cellStyle name="Header2 4 2 2 2 4 2 2 3" xfId="26534"/>
    <cellStyle name="Header2 4 2 2 2 4 2 2 4" xfId="35724"/>
    <cellStyle name="Header2 4 2 2 2 4 2 3" xfId="19665"/>
    <cellStyle name="Header2 4 2 2 2 4 2 3 2" xfId="31482"/>
    <cellStyle name="Header2 4 2 2 2 4 2 3 2 2" xfId="41481"/>
    <cellStyle name="Header2 4 2 2 2 4 2 3 3" xfId="27140"/>
    <cellStyle name="Header2 4 2 2 2 4 2 3 4" xfId="36330"/>
    <cellStyle name="Header2 4 2 2 2 4 2 4" xfId="17826"/>
    <cellStyle name="Header2 4 2 2 2 4 2 4 2" xfId="29643"/>
    <cellStyle name="Header2 4 2 2 2 4 2 4 2 2" xfId="39642"/>
    <cellStyle name="Header2 4 2 2 2 4 2 4 3" xfId="25401"/>
    <cellStyle name="Header2 4 2 2 2 4 2 4 4" xfId="34491"/>
    <cellStyle name="Header2 4 2 2 2 4 2 5" xfId="20474"/>
    <cellStyle name="Header2 4 2 2 2 4 2 5 2" xfId="32291"/>
    <cellStyle name="Header2 4 2 2 2 4 2 5 2 2" xfId="42290"/>
    <cellStyle name="Header2 4 2 2 2 4 2 5 3" xfId="37139"/>
    <cellStyle name="Header2 4 2 2 2 4 2 6" xfId="23612"/>
    <cellStyle name="Header2 4 2 2 2 4 2 6 2" xfId="21806"/>
    <cellStyle name="Header2 4 2 2 2 4 2 7" xfId="22970"/>
    <cellStyle name="Header2 4 2 2 2 4 2 7 2" xfId="21328"/>
    <cellStyle name="Header2 4 2 2 2 4 2 8" xfId="21677"/>
    <cellStyle name="Header2 4 2 2 2 4 3" xfId="16315"/>
    <cellStyle name="Header2 4 2 2 2 4 3 2" xfId="19358"/>
    <cellStyle name="Header2 4 2 2 2 4 3 2 2" xfId="31175"/>
    <cellStyle name="Header2 4 2 2 2 4 3 2 2 2" xfId="41174"/>
    <cellStyle name="Header2 4 2 2 2 4 3 2 3" xfId="26833"/>
    <cellStyle name="Header2 4 2 2 2 4 3 2 4" xfId="36023"/>
    <cellStyle name="Header2 4 2 2 2 4 3 3" xfId="19964"/>
    <cellStyle name="Header2 4 2 2 2 4 3 3 2" xfId="31781"/>
    <cellStyle name="Header2 4 2 2 2 4 3 3 2 2" xfId="41780"/>
    <cellStyle name="Header2 4 2 2 2 4 3 3 3" xfId="27439"/>
    <cellStyle name="Header2 4 2 2 2 4 3 3 4" xfId="36629"/>
    <cellStyle name="Header2 4 2 2 2 4 3 4" xfId="18100"/>
    <cellStyle name="Header2 4 2 2 2 4 3 4 2" xfId="29917"/>
    <cellStyle name="Header2 4 2 2 2 4 3 4 2 2" xfId="39916"/>
    <cellStyle name="Header2 4 2 2 2 4 3 4 3" xfId="25675"/>
    <cellStyle name="Header2 4 2 2 2 4 3 4 4" xfId="34765"/>
    <cellStyle name="Header2 4 2 2 2 4 3 5" xfId="20773"/>
    <cellStyle name="Header2 4 2 2 2 4 3 5 2" xfId="32590"/>
    <cellStyle name="Header2 4 2 2 2 4 3 5 2 2" xfId="42589"/>
    <cellStyle name="Header2 4 2 2 2 4 3 5 3" xfId="37438"/>
    <cellStyle name="Header2 4 2 2 2 4 3 6" xfId="28132"/>
    <cellStyle name="Header2 4 2 2 2 4 3 6 2" xfId="38131"/>
    <cellStyle name="Header2 4 2 2 2 4 3 7" xfId="22276"/>
    <cellStyle name="Header2 4 2 2 2 4 4" xfId="16019"/>
    <cellStyle name="Header2 4 2 2 2 4 4 2" xfId="27836"/>
    <cellStyle name="Header2 4 2 2 2 4 4 2 2" xfId="37835"/>
    <cellStyle name="Header2 4 2 2 2 4 4 3" xfId="23897"/>
    <cellStyle name="Header2 4 2 2 2 4 4 4" xfId="32987"/>
    <cellStyle name="Header2 4 2 2 2 4 5" xfId="16535"/>
    <cellStyle name="Header2 4 2 2 2 4 5 2" xfId="28352"/>
    <cellStyle name="Header2 4 2 2 2 4 5 2 2" xfId="38351"/>
    <cellStyle name="Header2 4 2 2 2 4 5 3" xfId="24110"/>
    <cellStyle name="Header2 4 2 2 2 4 5 4" xfId="33200"/>
    <cellStyle name="Header2 4 2 2 2 4 6" xfId="16834"/>
    <cellStyle name="Header2 4 2 2 2 4 6 2" xfId="28651"/>
    <cellStyle name="Header2 4 2 2 2 4 6 2 2" xfId="38650"/>
    <cellStyle name="Header2 4 2 2 2 4 6 3" xfId="24409"/>
    <cellStyle name="Header2 4 2 2 2 4 6 4" xfId="33499"/>
    <cellStyle name="Header2 4 2 2 2 4 7" xfId="17249"/>
    <cellStyle name="Header2 4 2 2 2 4 7 2" xfId="29066"/>
    <cellStyle name="Header2 4 2 2 2 4 7 2 2" xfId="39065"/>
    <cellStyle name="Header2 4 2 2 2 4 7 3" xfId="24824"/>
    <cellStyle name="Header2 4 2 2 2 4 7 4" xfId="33914"/>
    <cellStyle name="Header2 4 2 2 2 4 8" xfId="17552"/>
    <cellStyle name="Header2 4 2 2 2 4 8 2" xfId="29369"/>
    <cellStyle name="Header2 4 2 2 2 4 8 2 2" xfId="39368"/>
    <cellStyle name="Header2 4 2 2 2 4 8 3" xfId="25127"/>
    <cellStyle name="Header2 4 2 2 2 4 8 4" xfId="34217"/>
    <cellStyle name="Header2 4 2 2 2 4 9" xfId="18383"/>
    <cellStyle name="Header2 4 2 2 2 4 9 2" xfId="30200"/>
    <cellStyle name="Header2 4 2 2 2 4 9 2 2" xfId="40199"/>
    <cellStyle name="Header2 4 2 2 2 4 9 3" xfId="25858"/>
    <cellStyle name="Header2 4 2 2 2 4 9 4" xfId="35048"/>
    <cellStyle name="Header2 4 2 2 2 5" xfId="15731"/>
    <cellStyle name="Header2 4 2 2 2 5 2" xfId="19062"/>
    <cellStyle name="Header2 4 2 2 2 5 2 2" xfId="30879"/>
    <cellStyle name="Header2 4 2 2 2 5 2 2 2" xfId="40878"/>
    <cellStyle name="Header2 4 2 2 2 5 2 3" xfId="26537"/>
    <cellStyle name="Header2 4 2 2 2 5 2 4" xfId="35727"/>
    <cellStyle name="Header2 4 2 2 2 5 3" xfId="19668"/>
    <cellStyle name="Header2 4 2 2 2 5 3 2" xfId="31485"/>
    <cellStyle name="Header2 4 2 2 2 5 3 2 2" xfId="41484"/>
    <cellStyle name="Header2 4 2 2 2 5 3 3" xfId="27143"/>
    <cellStyle name="Header2 4 2 2 2 5 3 4" xfId="36333"/>
    <cellStyle name="Header2 4 2 2 2 5 4" xfId="18164"/>
    <cellStyle name="Header2 4 2 2 2 5 4 2" xfId="29981"/>
    <cellStyle name="Header2 4 2 2 2 5 4 2 2" xfId="39980"/>
    <cellStyle name="Header2 4 2 2 2 5 4 3" xfId="25739"/>
    <cellStyle name="Header2 4 2 2 2 5 4 4" xfId="34829"/>
    <cellStyle name="Header2 4 2 2 2 5 5" xfId="20477"/>
    <cellStyle name="Header2 4 2 2 2 5 5 2" xfId="32294"/>
    <cellStyle name="Header2 4 2 2 2 5 5 2 2" xfId="42293"/>
    <cellStyle name="Header2 4 2 2 2 5 5 3" xfId="37142"/>
    <cellStyle name="Header2 4 2 2 2 5 6" xfId="23609"/>
    <cellStyle name="Header2 4 2 2 2 5 6 2" xfId="21005"/>
    <cellStyle name="Header2 4 2 2 2 5 7" xfId="22823"/>
    <cellStyle name="Header2 4 2 2 2 5 7 2" xfId="21402"/>
    <cellStyle name="Header2 4 2 2 2 5 8" xfId="21674"/>
    <cellStyle name="Header2 4 2 2 2 6" xfId="16312"/>
    <cellStyle name="Header2 4 2 2 2 6 2" xfId="19361"/>
    <cellStyle name="Header2 4 2 2 2 6 2 2" xfId="31178"/>
    <cellStyle name="Header2 4 2 2 2 6 2 2 2" xfId="41177"/>
    <cellStyle name="Header2 4 2 2 2 6 2 3" xfId="26836"/>
    <cellStyle name="Header2 4 2 2 2 6 2 4" xfId="36026"/>
    <cellStyle name="Header2 4 2 2 2 6 3" xfId="19967"/>
    <cellStyle name="Header2 4 2 2 2 6 3 2" xfId="31784"/>
    <cellStyle name="Header2 4 2 2 2 6 3 2 2" xfId="41783"/>
    <cellStyle name="Header2 4 2 2 2 6 3 3" xfId="27442"/>
    <cellStyle name="Header2 4 2 2 2 6 3 4" xfId="36632"/>
    <cellStyle name="Header2 4 2 2 2 6 4" xfId="17661"/>
    <cellStyle name="Header2 4 2 2 2 6 4 2" xfId="29478"/>
    <cellStyle name="Header2 4 2 2 2 6 4 2 2" xfId="39477"/>
    <cellStyle name="Header2 4 2 2 2 6 4 3" xfId="25236"/>
    <cellStyle name="Header2 4 2 2 2 6 4 4" xfId="34326"/>
    <cellStyle name="Header2 4 2 2 2 6 5" xfId="20776"/>
    <cellStyle name="Header2 4 2 2 2 6 5 2" xfId="32593"/>
    <cellStyle name="Header2 4 2 2 2 6 5 2 2" xfId="42592"/>
    <cellStyle name="Header2 4 2 2 2 6 5 3" xfId="37441"/>
    <cellStyle name="Header2 4 2 2 2 6 6" xfId="28129"/>
    <cellStyle name="Header2 4 2 2 2 6 6 2" xfId="38128"/>
    <cellStyle name="Header2 4 2 2 2 6 7" xfId="21551"/>
    <cellStyle name="Header2 4 2 2 2 7" xfId="15856"/>
    <cellStyle name="Header2 4 2 2 2 7 2" xfId="27673"/>
    <cellStyle name="Header2 4 2 2 2 7 2 2" xfId="37672"/>
    <cellStyle name="Header2 4 2 2 2 7 3" xfId="23734"/>
    <cellStyle name="Header2 4 2 2 2 7 4" xfId="32824"/>
    <cellStyle name="Header2 4 2 2 2 8" xfId="16538"/>
    <cellStyle name="Header2 4 2 2 2 8 2" xfId="28355"/>
    <cellStyle name="Header2 4 2 2 2 8 2 2" xfId="38354"/>
    <cellStyle name="Header2 4 2 2 2 8 3" xfId="24113"/>
    <cellStyle name="Header2 4 2 2 2 8 4" xfId="33203"/>
    <cellStyle name="Header2 4 2 2 2 9" xfId="16837"/>
    <cellStyle name="Header2 4 2 2 2 9 2" xfId="28654"/>
    <cellStyle name="Header2 4 2 2 2 9 2 2" xfId="38653"/>
    <cellStyle name="Header2 4 2 2 2 9 3" xfId="24412"/>
    <cellStyle name="Header2 4 2 2 2 9 4" xfId="33502"/>
    <cellStyle name="Header2 4 2 2 3" xfId="7928"/>
    <cellStyle name="Header2 4 2 2 3 10" xfId="17250"/>
    <cellStyle name="Header2 4 2 2 3 10 2" xfId="29067"/>
    <cellStyle name="Header2 4 2 2 3 10 2 2" xfId="39066"/>
    <cellStyle name="Header2 4 2 2 3 10 3" xfId="24825"/>
    <cellStyle name="Header2 4 2 2 3 10 4" xfId="33915"/>
    <cellStyle name="Header2 4 2 2 3 11" xfId="17553"/>
    <cellStyle name="Header2 4 2 2 3 11 2" xfId="29370"/>
    <cellStyle name="Header2 4 2 2 3 11 2 2" xfId="39369"/>
    <cellStyle name="Header2 4 2 2 3 11 3" xfId="25128"/>
    <cellStyle name="Header2 4 2 2 3 11 4" xfId="34218"/>
    <cellStyle name="Header2 4 2 2 3 12" xfId="18382"/>
    <cellStyle name="Header2 4 2 2 3 12 2" xfId="30199"/>
    <cellStyle name="Header2 4 2 2 3 12 2 2" xfId="40198"/>
    <cellStyle name="Header2 4 2 2 3 12 3" xfId="25857"/>
    <cellStyle name="Header2 4 2 2 3 12 4" xfId="35047"/>
    <cellStyle name="Header2 4 2 2 3 13" xfId="18851"/>
    <cellStyle name="Header2 4 2 2 3 13 2" xfId="30668"/>
    <cellStyle name="Header2 4 2 2 3 13 2 2" xfId="40667"/>
    <cellStyle name="Header2 4 2 2 3 13 3" xfId="26326"/>
    <cellStyle name="Header2 4 2 2 3 13 4" xfId="35516"/>
    <cellStyle name="Header2 4 2 2 3 14" xfId="20187"/>
    <cellStyle name="Header2 4 2 2 3 14 2" xfId="32004"/>
    <cellStyle name="Header2 4 2 2 3 14 2 2" xfId="42003"/>
    <cellStyle name="Header2 4 2 2 3 14 3" xfId="36852"/>
    <cellStyle name="Header2 4 2 2 3 15" xfId="23174"/>
    <cellStyle name="Header2 4 2 2 3 15 2" xfId="21248"/>
    <cellStyle name="Header2 4 2 2 3 16" xfId="22568"/>
    <cellStyle name="Header2 4 2 2 3 2" xfId="7929"/>
    <cellStyle name="Header2 4 2 2 3 2 10" xfId="18681"/>
    <cellStyle name="Header2 4 2 2 3 2 10 2" xfId="30498"/>
    <cellStyle name="Header2 4 2 2 3 2 10 2 2" xfId="40497"/>
    <cellStyle name="Header2 4 2 2 3 2 10 3" xfId="26156"/>
    <cellStyle name="Header2 4 2 2 3 2 10 4" xfId="35346"/>
    <cellStyle name="Header2 4 2 2 3 2 11" xfId="20288"/>
    <cellStyle name="Header2 4 2 2 3 2 11 2" xfId="32105"/>
    <cellStyle name="Header2 4 2 2 3 2 11 2 2" xfId="42104"/>
    <cellStyle name="Header2 4 2 2 3 2 11 3" xfId="36953"/>
    <cellStyle name="Header2 4 2 2 3 2 12" xfId="23173"/>
    <cellStyle name="Header2 4 2 2 3 2 12 2" xfId="22000"/>
    <cellStyle name="Header2 4 2 2 3 2 13" xfId="22567"/>
    <cellStyle name="Header2 4 2 2 3 2 2" xfId="15736"/>
    <cellStyle name="Header2 4 2 2 3 2 2 2" xfId="19057"/>
    <cellStyle name="Header2 4 2 2 3 2 2 2 2" xfId="30874"/>
    <cellStyle name="Header2 4 2 2 3 2 2 2 2 2" xfId="40873"/>
    <cellStyle name="Header2 4 2 2 3 2 2 2 3" xfId="26532"/>
    <cellStyle name="Header2 4 2 2 3 2 2 2 4" xfId="35722"/>
    <cellStyle name="Header2 4 2 2 3 2 2 3" xfId="19663"/>
    <cellStyle name="Header2 4 2 2 3 2 2 3 2" xfId="31480"/>
    <cellStyle name="Header2 4 2 2 3 2 2 3 2 2" xfId="41479"/>
    <cellStyle name="Header2 4 2 2 3 2 2 3 3" xfId="27138"/>
    <cellStyle name="Header2 4 2 2 3 2 2 3 4" xfId="36328"/>
    <cellStyle name="Header2 4 2 2 3 2 2 4" xfId="18167"/>
    <cellStyle name="Header2 4 2 2 3 2 2 4 2" xfId="29984"/>
    <cellStyle name="Header2 4 2 2 3 2 2 4 2 2" xfId="39983"/>
    <cellStyle name="Header2 4 2 2 3 2 2 4 3" xfId="25742"/>
    <cellStyle name="Header2 4 2 2 3 2 2 4 4" xfId="34832"/>
    <cellStyle name="Header2 4 2 2 3 2 2 5" xfId="20472"/>
    <cellStyle name="Header2 4 2 2 3 2 2 5 2" xfId="32289"/>
    <cellStyle name="Header2 4 2 2 3 2 2 5 2 2" xfId="42288"/>
    <cellStyle name="Header2 4 2 2 3 2 2 5 3" xfId="37137"/>
    <cellStyle name="Header2 4 2 2 3 2 2 6" xfId="23614"/>
    <cellStyle name="Header2 4 2 2 3 2 2 6 2" xfId="21002"/>
    <cellStyle name="Header2 4 2 2 3 2 2 7" xfId="22820"/>
    <cellStyle name="Header2 4 2 2 3 2 2 7 2" xfId="21404"/>
    <cellStyle name="Header2 4 2 2 3 2 2 8" xfId="21678"/>
    <cellStyle name="Header2 4 2 2 3 2 3" xfId="16317"/>
    <cellStyle name="Header2 4 2 2 3 2 3 2" xfId="19357"/>
    <cellStyle name="Header2 4 2 2 3 2 3 2 2" xfId="31174"/>
    <cellStyle name="Header2 4 2 2 3 2 3 2 2 2" xfId="41173"/>
    <cellStyle name="Header2 4 2 2 3 2 3 2 3" xfId="26832"/>
    <cellStyle name="Header2 4 2 2 3 2 3 2 4" xfId="36022"/>
    <cellStyle name="Header2 4 2 2 3 2 3 3" xfId="19963"/>
    <cellStyle name="Header2 4 2 2 3 2 3 3 2" xfId="31780"/>
    <cellStyle name="Header2 4 2 2 3 2 3 3 2 2" xfId="41779"/>
    <cellStyle name="Header2 4 2 2 3 2 3 3 3" xfId="27438"/>
    <cellStyle name="Header2 4 2 2 3 2 3 3 4" xfId="36628"/>
    <cellStyle name="Header2 4 2 2 3 2 3 4" xfId="18101"/>
    <cellStyle name="Header2 4 2 2 3 2 3 4 2" xfId="29918"/>
    <cellStyle name="Header2 4 2 2 3 2 3 4 2 2" xfId="39917"/>
    <cellStyle name="Header2 4 2 2 3 2 3 4 3" xfId="25676"/>
    <cellStyle name="Header2 4 2 2 3 2 3 4 4" xfId="34766"/>
    <cellStyle name="Header2 4 2 2 3 2 3 5" xfId="20772"/>
    <cellStyle name="Header2 4 2 2 3 2 3 5 2" xfId="32589"/>
    <cellStyle name="Header2 4 2 2 3 2 3 5 2 2" xfId="42588"/>
    <cellStyle name="Header2 4 2 2 3 2 3 5 3" xfId="37437"/>
    <cellStyle name="Header2 4 2 2 3 2 3 6" xfId="28134"/>
    <cellStyle name="Header2 4 2 2 3 2 3 6 2" xfId="38133"/>
    <cellStyle name="Header2 4 2 2 3 2 3 7" xfId="21554"/>
    <cellStyle name="Header2 4 2 2 3 2 4" xfId="16020"/>
    <cellStyle name="Header2 4 2 2 3 2 4 2" xfId="27837"/>
    <cellStyle name="Header2 4 2 2 3 2 4 2 2" xfId="37836"/>
    <cellStyle name="Header2 4 2 2 3 2 4 3" xfId="23898"/>
    <cellStyle name="Header2 4 2 2 3 2 4 4" xfId="32988"/>
    <cellStyle name="Header2 4 2 2 3 2 5" xfId="16533"/>
    <cellStyle name="Header2 4 2 2 3 2 5 2" xfId="28350"/>
    <cellStyle name="Header2 4 2 2 3 2 5 2 2" xfId="38349"/>
    <cellStyle name="Header2 4 2 2 3 2 5 3" xfId="24108"/>
    <cellStyle name="Header2 4 2 2 3 2 5 4" xfId="33198"/>
    <cellStyle name="Header2 4 2 2 3 2 6" xfId="16833"/>
    <cellStyle name="Header2 4 2 2 3 2 6 2" xfId="28650"/>
    <cellStyle name="Header2 4 2 2 3 2 6 2 2" xfId="38649"/>
    <cellStyle name="Header2 4 2 2 3 2 6 3" xfId="24408"/>
    <cellStyle name="Header2 4 2 2 3 2 6 4" xfId="33498"/>
    <cellStyle name="Header2 4 2 2 3 2 7" xfId="17251"/>
    <cellStyle name="Header2 4 2 2 3 2 7 2" xfId="29068"/>
    <cellStyle name="Header2 4 2 2 3 2 7 2 2" xfId="39067"/>
    <cellStyle name="Header2 4 2 2 3 2 7 3" xfId="24826"/>
    <cellStyle name="Header2 4 2 2 3 2 7 4" xfId="33916"/>
    <cellStyle name="Header2 4 2 2 3 2 8" xfId="17554"/>
    <cellStyle name="Header2 4 2 2 3 2 8 2" xfId="29371"/>
    <cellStyle name="Header2 4 2 2 3 2 8 2 2" xfId="39370"/>
    <cellStyle name="Header2 4 2 2 3 2 8 3" xfId="25129"/>
    <cellStyle name="Header2 4 2 2 3 2 8 4" xfId="34219"/>
    <cellStyle name="Header2 4 2 2 3 2 9" xfId="18381"/>
    <cellStyle name="Header2 4 2 2 3 2 9 2" xfId="30198"/>
    <cellStyle name="Header2 4 2 2 3 2 9 2 2" xfId="40197"/>
    <cellStyle name="Header2 4 2 2 3 2 9 3" xfId="25856"/>
    <cellStyle name="Header2 4 2 2 3 2 9 4" xfId="35046"/>
    <cellStyle name="Header2 4 2 2 3 3" xfId="7930"/>
    <cellStyle name="Header2 4 2 2 3 3 10" xfId="18680"/>
    <cellStyle name="Header2 4 2 2 3 3 10 2" xfId="30497"/>
    <cellStyle name="Header2 4 2 2 3 3 10 2 2" xfId="40496"/>
    <cellStyle name="Header2 4 2 2 3 3 10 3" xfId="26155"/>
    <cellStyle name="Header2 4 2 2 3 3 10 4" xfId="35345"/>
    <cellStyle name="Header2 4 2 2 3 3 11" xfId="18273"/>
    <cellStyle name="Header2 4 2 2 3 3 11 2" xfId="30090"/>
    <cellStyle name="Header2 4 2 2 3 3 11 2 2" xfId="40089"/>
    <cellStyle name="Header2 4 2 2 3 3 11 3" xfId="34938"/>
    <cellStyle name="Header2 4 2 2 3 3 12" xfId="23172"/>
    <cellStyle name="Header2 4 2 2 3 3 12 2" xfId="21249"/>
    <cellStyle name="Header2 4 2 2 3 3 13" xfId="22566"/>
    <cellStyle name="Header2 4 2 2 3 3 2" xfId="15737"/>
    <cellStyle name="Header2 4 2 2 3 3 2 2" xfId="19056"/>
    <cellStyle name="Header2 4 2 2 3 3 2 2 2" xfId="30873"/>
    <cellStyle name="Header2 4 2 2 3 3 2 2 2 2" xfId="40872"/>
    <cellStyle name="Header2 4 2 2 3 3 2 2 3" xfId="26531"/>
    <cellStyle name="Header2 4 2 2 3 3 2 2 4" xfId="35721"/>
    <cellStyle name="Header2 4 2 2 3 3 2 3" xfId="19662"/>
    <cellStyle name="Header2 4 2 2 3 3 2 3 2" xfId="31479"/>
    <cellStyle name="Header2 4 2 2 3 3 2 3 2 2" xfId="41478"/>
    <cellStyle name="Header2 4 2 2 3 3 2 3 3" xfId="27137"/>
    <cellStyle name="Header2 4 2 2 3 3 2 3 4" xfId="36327"/>
    <cellStyle name="Header2 4 2 2 3 3 2 4" xfId="18168"/>
    <cellStyle name="Header2 4 2 2 3 3 2 4 2" xfId="29985"/>
    <cellStyle name="Header2 4 2 2 3 3 2 4 2 2" xfId="39984"/>
    <cellStyle name="Header2 4 2 2 3 3 2 4 3" xfId="25743"/>
    <cellStyle name="Header2 4 2 2 3 3 2 4 4" xfId="34833"/>
    <cellStyle name="Header2 4 2 2 3 3 2 5" xfId="20471"/>
    <cellStyle name="Header2 4 2 2 3 3 2 5 2" xfId="32288"/>
    <cellStyle name="Header2 4 2 2 3 3 2 5 2 2" xfId="42287"/>
    <cellStyle name="Header2 4 2 2 3 3 2 5 3" xfId="37136"/>
    <cellStyle name="Header2 4 2 2 3 3 2 6" xfId="23615"/>
    <cellStyle name="Header2 4 2 2 3 3 2 6 2" xfId="21001"/>
    <cellStyle name="Header2 4 2 2 3 3 2 7" xfId="22819"/>
    <cellStyle name="Header2 4 2 2 3 3 2 7 2" xfId="22197"/>
    <cellStyle name="Header2 4 2 2 3 3 2 8" xfId="21679"/>
    <cellStyle name="Header2 4 2 2 3 3 3" xfId="16318"/>
    <cellStyle name="Header2 4 2 2 3 3 3 2" xfId="19356"/>
    <cellStyle name="Header2 4 2 2 3 3 3 2 2" xfId="31173"/>
    <cellStyle name="Header2 4 2 2 3 3 3 2 2 2" xfId="41172"/>
    <cellStyle name="Header2 4 2 2 3 3 3 2 3" xfId="26831"/>
    <cellStyle name="Header2 4 2 2 3 3 3 2 4" xfId="36021"/>
    <cellStyle name="Header2 4 2 2 3 3 3 3" xfId="19962"/>
    <cellStyle name="Header2 4 2 2 3 3 3 3 2" xfId="31779"/>
    <cellStyle name="Header2 4 2 2 3 3 3 3 2 2" xfId="41778"/>
    <cellStyle name="Header2 4 2 2 3 3 3 3 3" xfId="27437"/>
    <cellStyle name="Header2 4 2 2 3 3 3 3 4" xfId="36627"/>
    <cellStyle name="Header2 4 2 2 3 3 3 4" xfId="18102"/>
    <cellStyle name="Header2 4 2 2 3 3 3 4 2" xfId="29919"/>
    <cellStyle name="Header2 4 2 2 3 3 3 4 2 2" xfId="39918"/>
    <cellStyle name="Header2 4 2 2 3 3 3 4 3" xfId="25677"/>
    <cellStyle name="Header2 4 2 2 3 3 3 4 4" xfId="34767"/>
    <cellStyle name="Header2 4 2 2 3 3 3 5" xfId="20771"/>
    <cellStyle name="Header2 4 2 2 3 3 3 5 2" xfId="32588"/>
    <cellStyle name="Header2 4 2 2 3 3 3 5 2 2" xfId="42587"/>
    <cellStyle name="Header2 4 2 2 3 3 3 5 3" xfId="37436"/>
    <cellStyle name="Header2 4 2 2 3 3 3 6" xfId="28135"/>
    <cellStyle name="Header2 4 2 2 3 3 3 6 2" xfId="38134"/>
    <cellStyle name="Header2 4 2 2 3 3 3 7" xfId="22277"/>
    <cellStyle name="Header2 4 2 2 3 3 4" xfId="16021"/>
    <cellStyle name="Header2 4 2 2 3 3 4 2" xfId="27838"/>
    <cellStyle name="Header2 4 2 2 3 3 4 2 2" xfId="37837"/>
    <cellStyle name="Header2 4 2 2 3 3 4 3" xfId="23899"/>
    <cellStyle name="Header2 4 2 2 3 3 4 4" xfId="32989"/>
    <cellStyle name="Header2 4 2 2 3 3 5" xfId="16532"/>
    <cellStyle name="Header2 4 2 2 3 3 5 2" xfId="28349"/>
    <cellStyle name="Header2 4 2 2 3 3 5 2 2" xfId="38348"/>
    <cellStyle name="Header2 4 2 2 3 3 5 3" xfId="24107"/>
    <cellStyle name="Header2 4 2 2 3 3 5 4" xfId="33197"/>
    <cellStyle name="Header2 4 2 2 3 3 6" xfId="16832"/>
    <cellStyle name="Header2 4 2 2 3 3 6 2" xfId="28649"/>
    <cellStyle name="Header2 4 2 2 3 3 6 2 2" xfId="38648"/>
    <cellStyle name="Header2 4 2 2 3 3 6 3" xfId="24407"/>
    <cellStyle name="Header2 4 2 2 3 3 6 4" xfId="33497"/>
    <cellStyle name="Header2 4 2 2 3 3 7" xfId="17252"/>
    <cellStyle name="Header2 4 2 2 3 3 7 2" xfId="29069"/>
    <cellStyle name="Header2 4 2 2 3 3 7 2 2" xfId="39068"/>
    <cellStyle name="Header2 4 2 2 3 3 7 3" xfId="24827"/>
    <cellStyle name="Header2 4 2 2 3 3 7 4" xfId="33917"/>
    <cellStyle name="Header2 4 2 2 3 3 8" xfId="17555"/>
    <cellStyle name="Header2 4 2 2 3 3 8 2" xfId="29372"/>
    <cellStyle name="Header2 4 2 2 3 3 8 2 2" xfId="39371"/>
    <cellStyle name="Header2 4 2 2 3 3 8 3" xfId="25130"/>
    <cellStyle name="Header2 4 2 2 3 3 8 4" xfId="34220"/>
    <cellStyle name="Header2 4 2 2 3 3 9" xfId="18380"/>
    <cellStyle name="Header2 4 2 2 3 3 9 2" xfId="30197"/>
    <cellStyle name="Header2 4 2 2 3 3 9 2 2" xfId="40196"/>
    <cellStyle name="Header2 4 2 2 3 3 9 3" xfId="25855"/>
    <cellStyle name="Header2 4 2 2 3 3 9 4" xfId="35045"/>
    <cellStyle name="Header2 4 2 2 3 4" xfId="7931"/>
    <cellStyle name="Header2 4 2 2 3 4 10" xfId="18679"/>
    <cellStyle name="Header2 4 2 2 3 4 10 2" xfId="30496"/>
    <cellStyle name="Header2 4 2 2 3 4 10 2 2" xfId="40495"/>
    <cellStyle name="Header2 4 2 2 3 4 10 3" xfId="26154"/>
    <cellStyle name="Header2 4 2 2 3 4 10 4" xfId="35344"/>
    <cellStyle name="Header2 4 2 2 3 4 11" xfId="20186"/>
    <cellStyle name="Header2 4 2 2 3 4 11 2" xfId="32003"/>
    <cellStyle name="Header2 4 2 2 3 4 11 2 2" xfId="42002"/>
    <cellStyle name="Header2 4 2 2 3 4 11 3" xfId="36851"/>
    <cellStyle name="Header2 4 2 2 3 4 12" xfId="23171"/>
    <cellStyle name="Header2 4 2 2 3 4 12 2" xfId="21250"/>
    <cellStyle name="Header2 4 2 2 3 4 13" xfId="22565"/>
    <cellStyle name="Header2 4 2 2 3 4 2" xfId="15738"/>
    <cellStyle name="Header2 4 2 2 3 4 2 2" xfId="19055"/>
    <cellStyle name="Header2 4 2 2 3 4 2 2 2" xfId="30872"/>
    <cellStyle name="Header2 4 2 2 3 4 2 2 2 2" xfId="40871"/>
    <cellStyle name="Header2 4 2 2 3 4 2 2 3" xfId="26530"/>
    <cellStyle name="Header2 4 2 2 3 4 2 2 4" xfId="35720"/>
    <cellStyle name="Header2 4 2 2 3 4 2 3" xfId="19661"/>
    <cellStyle name="Header2 4 2 2 3 4 2 3 2" xfId="31478"/>
    <cellStyle name="Header2 4 2 2 3 4 2 3 2 2" xfId="41477"/>
    <cellStyle name="Header2 4 2 2 3 4 2 3 3" xfId="27136"/>
    <cellStyle name="Header2 4 2 2 3 4 2 3 4" xfId="36326"/>
    <cellStyle name="Header2 4 2 2 3 4 2 4" xfId="18005"/>
    <cellStyle name="Header2 4 2 2 3 4 2 4 2" xfId="29822"/>
    <cellStyle name="Header2 4 2 2 3 4 2 4 2 2" xfId="39821"/>
    <cellStyle name="Header2 4 2 2 3 4 2 4 3" xfId="25580"/>
    <cellStyle name="Header2 4 2 2 3 4 2 4 4" xfId="34670"/>
    <cellStyle name="Header2 4 2 2 3 4 2 5" xfId="20470"/>
    <cellStyle name="Header2 4 2 2 3 4 2 5 2" xfId="32287"/>
    <cellStyle name="Header2 4 2 2 3 4 2 5 2 2" xfId="42286"/>
    <cellStyle name="Header2 4 2 2 3 4 2 5 3" xfId="37135"/>
    <cellStyle name="Header2 4 2 2 3 4 2 6" xfId="23616"/>
    <cellStyle name="Header2 4 2 2 3 4 2 6 2" xfId="21805"/>
    <cellStyle name="Header2 4 2 2 3 4 2 7" xfId="22969"/>
    <cellStyle name="Header2 4 2 2 3 4 2 7 2" xfId="21329"/>
    <cellStyle name="Header2 4 2 2 3 4 2 8" xfId="21680"/>
    <cellStyle name="Header2 4 2 2 3 4 3" xfId="16319"/>
    <cellStyle name="Header2 4 2 2 3 4 3 2" xfId="19355"/>
    <cellStyle name="Header2 4 2 2 3 4 3 2 2" xfId="31172"/>
    <cellStyle name="Header2 4 2 2 3 4 3 2 2 2" xfId="41171"/>
    <cellStyle name="Header2 4 2 2 3 4 3 2 3" xfId="26830"/>
    <cellStyle name="Header2 4 2 2 3 4 3 2 4" xfId="36020"/>
    <cellStyle name="Header2 4 2 2 3 4 3 3" xfId="19961"/>
    <cellStyle name="Header2 4 2 2 3 4 3 3 2" xfId="31778"/>
    <cellStyle name="Header2 4 2 2 3 4 3 3 2 2" xfId="41777"/>
    <cellStyle name="Header2 4 2 2 3 4 3 3 3" xfId="27436"/>
    <cellStyle name="Header2 4 2 2 3 4 3 3 4" xfId="36626"/>
    <cellStyle name="Header2 4 2 2 3 4 3 4" xfId="17788"/>
    <cellStyle name="Header2 4 2 2 3 4 3 4 2" xfId="29605"/>
    <cellStyle name="Header2 4 2 2 3 4 3 4 2 2" xfId="39604"/>
    <cellStyle name="Header2 4 2 2 3 4 3 4 3" xfId="25363"/>
    <cellStyle name="Header2 4 2 2 3 4 3 4 4" xfId="34453"/>
    <cellStyle name="Header2 4 2 2 3 4 3 5" xfId="20770"/>
    <cellStyle name="Header2 4 2 2 3 4 3 5 2" xfId="32587"/>
    <cellStyle name="Header2 4 2 2 3 4 3 5 2 2" xfId="42586"/>
    <cellStyle name="Header2 4 2 2 3 4 3 5 3" xfId="37435"/>
    <cellStyle name="Header2 4 2 2 3 4 3 6" xfId="28136"/>
    <cellStyle name="Header2 4 2 2 3 4 3 6 2" xfId="38135"/>
    <cellStyle name="Header2 4 2 2 3 4 3 7" xfId="21555"/>
    <cellStyle name="Header2 4 2 2 3 4 4" xfId="16022"/>
    <cellStyle name="Header2 4 2 2 3 4 4 2" xfId="27839"/>
    <cellStyle name="Header2 4 2 2 3 4 4 2 2" xfId="37838"/>
    <cellStyle name="Header2 4 2 2 3 4 4 3" xfId="23900"/>
    <cellStyle name="Header2 4 2 2 3 4 4 4" xfId="32990"/>
    <cellStyle name="Header2 4 2 2 3 4 5" xfId="16531"/>
    <cellStyle name="Header2 4 2 2 3 4 5 2" xfId="28348"/>
    <cellStyle name="Header2 4 2 2 3 4 5 2 2" xfId="38347"/>
    <cellStyle name="Header2 4 2 2 3 4 5 3" xfId="24106"/>
    <cellStyle name="Header2 4 2 2 3 4 5 4" xfId="33196"/>
    <cellStyle name="Header2 4 2 2 3 4 6" xfId="16831"/>
    <cellStyle name="Header2 4 2 2 3 4 6 2" xfId="28648"/>
    <cellStyle name="Header2 4 2 2 3 4 6 2 2" xfId="38647"/>
    <cellStyle name="Header2 4 2 2 3 4 6 3" xfId="24406"/>
    <cellStyle name="Header2 4 2 2 3 4 6 4" xfId="33496"/>
    <cellStyle name="Header2 4 2 2 3 4 7" xfId="17253"/>
    <cellStyle name="Header2 4 2 2 3 4 7 2" xfId="29070"/>
    <cellStyle name="Header2 4 2 2 3 4 7 2 2" xfId="39069"/>
    <cellStyle name="Header2 4 2 2 3 4 7 3" xfId="24828"/>
    <cellStyle name="Header2 4 2 2 3 4 7 4" xfId="33918"/>
    <cellStyle name="Header2 4 2 2 3 4 8" xfId="17556"/>
    <cellStyle name="Header2 4 2 2 3 4 8 2" xfId="29373"/>
    <cellStyle name="Header2 4 2 2 3 4 8 2 2" xfId="39372"/>
    <cellStyle name="Header2 4 2 2 3 4 8 3" xfId="25131"/>
    <cellStyle name="Header2 4 2 2 3 4 8 4" xfId="34221"/>
    <cellStyle name="Header2 4 2 2 3 4 9" xfId="18379"/>
    <cellStyle name="Header2 4 2 2 3 4 9 2" xfId="30196"/>
    <cellStyle name="Header2 4 2 2 3 4 9 2 2" xfId="40195"/>
    <cellStyle name="Header2 4 2 2 3 4 9 3" xfId="25854"/>
    <cellStyle name="Header2 4 2 2 3 4 9 4" xfId="35044"/>
    <cellStyle name="Header2 4 2 2 3 5" xfId="15735"/>
    <cellStyle name="Header2 4 2 2 3 5 2" xfId="19058"/>
    <cellStyle name="Header2 4 2 2 3 5 2 2" xfId="30875"/>
    <cellStyle name="Header2 4 2 2 3 5 2 2 2" xfId="40874"/>
    <cellStyle name="Header2 4 2 2 3 5 2 3" xfId="26533"/>
    <cellStyle name="Header2 4 2 2 3 5 2 4" xfId="35723"/>
    <cellStyle name="Header2 4 2 2 3 5 3" xfId="19664"/>
    <cellStyle name="Header2 4 2 2 3 5 3 2" xfId="31481"/>
    <cellStyle name="Header2 4 2 2 3 5 3 2 2" xfId="41480"/>
    <cellStyle name="Header2 4 2 2 3 5 3 3" xfId="27139"/>
    <cellStyle name="Header2 4 2 2 3 5 3 4" xfId="36329"/>
    <cellStyle name="Header2 4 2 2 3 5 4" xfId="18166"/>
    <cellStyle name="Header2 4 2 2 3 5 4 2" xfId="29983"/>
    <cellStyle name="Header2 4 2 2 3 5 4 2 2" xfId="39982"/>
    <cellStyle name="Header2 4 2 2 3 5 4 3" xfId="25741"/>
    <cellStyle name="Header2 4 2 2 3 5 4 4" xfId="34831"/>
    <cellStyle name="Header2 4 2 2 3 5 5" xfId="20473"/>
    <cellStyle name="Header2 4 2 2 3 5 5 2" xfId="32290"/>
    <cellStyle name="Header2 4 2 2 3 5 5 2 2" xfId="42289"/>
    <cellStyle name="Header2 4 2 2 3 5 5 3" xfId="37138"/>
    <cellStyle name="Header2 4 2 2 3 5 6" xfId="23613"/>
    <cellStyle name="Header2 4 2 2 3 5 6 2" xfId="21003"/>
    <cellStyle name="Header2 4 2 2 3 5 7" xfId="22821"/>
    <cellStyle name="Header2 4 2 2 3 5 7 2" xfId="22196"/>
    <cellStyle name="Header2 4 2 2 3 5 8" xfId="22451"/>
    <cellStyle name="Header2 4 2 2 3 6" xfId="16316"/>
    <cellStyle name="Header2 4 2 2 3 6 2" xfId="19526"/>
    <cellStyle name="Header2 4 2 2 3 6 2 2" xfId="31343"/>
    <cellStyle name="Header2 4 2 2 3 6 2 2 2" xfId="41342"/>
    <cellStyle name="Header2 4 2 2 3 6 2 3" xfId="27001"/>
    <cellStyle name="Header2 4 2 2 3 6 2 4" xfId="36191"/>
    <cellStyle name="Header2 4 2 2 3 6 3" xfId="20132"/>
    <cellStyle name="Header2 4 2 2 3 6 3 2" xfId="31949"/>
    <cellStyle name="Header2 4 2 2 3 6 3 2 2" xfId="41948"/>
    <cellStyle name="Header2 4 2 2 3 6 3 3" xfId="27607"/>
    <cellStyle name="Header2 4 2 2 3 6 3 4" xfId="36797"/>
    <cellStyle name="Header2 4 2 2 3 6 4" xfId="18040"/>
    <cellStyle name="Header2 4 2 2 3 6 4 2" xfId="29857"/>
    <cellStyle name="Header2 4 2 2 3 6 4 2 2" xfId="39856"/>
    <cellStyle name="Header2 4 2 2 3 6 4 3" xfId="25615"/>
    <cellStyle name="Header2 4 2 2 3 6 4 4" xfId="34705"/>
    <cellStyle name="Header2 4 2 2 3 6 5" xfId="20941"/>
    <cellStyle name="Header2 4 2 2 3 6 5 2" xfId="32758"/>
    <cellStyle name="Header2 4 2 2 3 6 5 2 2" xfId="42757"/>
    <cellStyle name="Header2 4 2 2 3 6 5 3" xfId="37606"/>
    <cellStyle name="Header2 4 2 2 3 6 6" xfId="28133"/>
    <cellStyle name="Header2 4 2 2 3 6 6 2" xfId="38132"/>
    <cellStyle name="Header2 4 2 2 3 6 7" xfId="22218"/>
    <cellStyle name="Header2 4 2 2 3 7" xfId="15870"/>
    <cellStyle name="Header2 4 2 2 3 7 2" xfId="27687"/>
    <cellStyle name="Header2 4 2 2 3 7 2 2" xfId="37686"/>
    <cellStyle name="Header2 4 2 2 3 7 3" xfId="23748"/>
    <cellStyle name="Header2 4 2 2 3 7 4" xfId="32838"/>
    <cellStyle name="Header2 4 2 2 3 8" xfId="16534"/>
    <cellStyle name="Header2 4 2 2 3 8 2" xfId="28351"/>
    <cellStyle name="Header2 4 2 2 3 8 2 2" xfId="38350"/>
    <cellStyle name="Header2 4 2 2 3 8 3" xfId="24109"/>
    <cellStyle name="Header2 4 2 2 3 8 4" xfId="33199"/>
    <cellStyle name="Header2 4 2 2 3 9" xfId="17002"/>
    <cellStyle name="Header2 4 2 2 3 9 2" xfId="28819"/>
    <cellStyle name="Header2 4 2 2 3 9 2 2" xfId="38818"/>
    <cellStyle name="Header2 4 2 2 3 9 3" xfId="24577"/>
    <cellStyle name="Header2 4 2 2 3 9 4" xfId="33667"/>
    <cellStyle name="Header2 4 2 2 4" xfId="7932"/>
    <cellStyle name="Header2 4 2 2 4 10" xfId="18678"/>
    <cellStyle name="Header2 4 2 2 4 10 2" xfId="30495"/>
    <cellStyle name="Header2 4 2 2 4 10 2 2" xfId="40494"/>
    <cellStyle name="Header2 4 2 2 4 10 3" xfId="26153"/>
    <cellStyle name="Header2 4 2 2 4 10 4" xfId="35343"/>
    <cellStyle name="Header2 4 2 2 4 11" xfId="20287"/>
    <cellStyle name="Header2 4 2 2 4 11 2" xfId="32104"/>
    <cellStyle name="Header2 4 2 2 4 11 2 2" xfId="42103"/>
    <cellStyle name="Header2 4 2 2 4 11 3" xfId="36952"/>
    <cellStyle name="Header2 4 2 2 4 12" xfId="23170"/>
    <cellStyle name="Header2 4 2 2 4 12 2" xfId="21251"/>
    <cellStyle name="Header2 4 2 2 4 13" xfId="22564"/>
    <cellStyle name="Header2 4 2 2 4 2" xfId="15739"/>
    <cellStyle name="Header2 4 2 2 4 2 2" xfId="19054"/>
    <cellStyle name="Header2 4 2 2 4 2 2 2" xfId="30871"/>
    <cellStyle name="Header2 4 2 2 4 2 2 2 2" xfId="40870"/>
    <cellStyle name="Header2 4 2 2 4 2 2 3" xfId="26529"/>
    <cellStyle name="Header2 4 2 2 4 2 2 4" xfId="35719"/>
    <cellStyle name="Header2 4 2 2 4 2 3" xfId="19660"/>
    <cellStyle name="Header2 4 2 2 4 2 3 2" xfId="31477"/>
    <cellStyle name="Header2 4 2 2 4 2 3 2 2" xfId="41476"/>
    <cellStyle name="Header2 4 2 2 4 2 3 3" xfId="27135"/>
    <cellStyle name="Header2 4 2 2 4 2 3 4" xfId="36325"/>
    <cellStyle name="Header2 4 2 2 4 2 4" xfId="18006"/>
    <cellStyle name="Header2 4 2 2 4 2 4 2" xfId="29823"/>
    <cellStyle name="Header2 4 2 2 4 2 4 2 2" xfId="39822"/>
    <cellStyle name="Header2 4 2 2 4 2 4 3" xfId="25581"/>
    <cellStyle name="Header2 4 2 2 4 2 4 4" xfId="34671"/>
    <cellStyle name="Header2 4 2 2 4 2 5" xfId="20469"/>
    <cellStyle name="Header2 4 2 2 4 2 5 2" xfId="32286"/>
    <cellStyle name="Header2 4 2 2 4 2 5 2 2" xfId="42285"/>
    <cellStyle name="Header2 4 2 2 4 2 5 3" xfId="37134"/>
    <cellStyle name="Header2 4 2 2 4 2 6" xfId="23617"/>
    <cellStyle name="Header2 4 2 2 4 2 6 2" xfId="21000"/>
    <cellStyle name="Header2 4 2 2 4 2 7" xfId="22818"/>
    <cellStyle name="Header2 4 2 2 4 2 7 2" xfId="21405"/>
    <cellStyle name="Header2 4 2 2 4 2 8" xfId="21681"/>
    <cellStyle name="Header2 4 2 2 4 3" xfId="16320"/>
    <cellStyle name="Header2 4 2 2 4 3 2" xfId="19354"/>
    <cellStyle name="Header2 4 2 2 4 3 2 2" xfId="31171"/>
    <cellStyle name="Header2 4 2 2 4 3 2 2 2" xfId="41170"/>
    <cellStyle name="Header2 4 2 2 4 3 2 3" xfId="26829"/>
    <cellStyle name="Header2 4 2 2 4 3 2 4" xfId="36019"/>
    <cellStyle name="Header2 4 2 2 4 3 3" xfId="19960"/>
    <cellStyle name="Header2 4 2 2 4 3 3 2" xfId="31777"/>
    <cellStyle name="Header2 4 2 2 4 3 3 2 2" xfId="41776"/>
    <cellStyle name="Header2 4 2 2 4 3 3 3" xfId="27435"/>
    <cellStyle name="Header2 4 2 2 4 3 3 4" xfId="36625"/>
    <cellStyle name="Header2 4 2 2 4 3 4" xfId="18869"/>
    <cellStyle name="Header2 4 2 2 4 3 4 2" xfId="30686"/>
    <cellStyle name="Header2 4 2 2 4 3 4 2 2" xfId="40685"/>
    <cellStyle name="Header2 4 2 2 4 3 4 3" xfId="26344"/>
    <cellStyle name="Header2 4 2 2 4 3 4 4" xfId="35534"/>
    <cellStyle name="Header2 4 2 2 4 3 5" xfId="20769"/>
    <cellStyle name="Header2 4 2 2 4 3 5 2" xfId="32586"/>
    <cellStyle name="Header2 4 2 2 4 3 5 2 2" xfId="42585"/>
    <cellStyle name="Header2 4 2 2 4 3 5 3" xfId="37434"/>
    <cellStyle name="Header2 4 2 2 4 3 6" xfId="28137"/>
    <cellStyle name="Header2 4 2 2 4 3 6 2" xfId="38136"/>
    <cellStyle name="Header2 4 2 2 4 3 7" xfId="22278"/>
    <cellStyle name="Header2 4 2 2 4 4" xfId="16023"/>
    <cellStyle name="Header2 4 2 2 4 4 2" xfId="27840"/>
    <cellStyle name="Header2 4 2 2 4 4 2 2" xfId="37839"/>
    <cellStyle name="Header2 4 2 2 4 4 3" xfId="23901"/>
    <cellStyle name="Header2 4 2 2 4 4 4" xfId="32991"/>
    <cellStyle name="Header2 4 2 2 4 5" xfId="16530"/>
    <cellStyle name="Header2 4 2 2 4 5 2" xfId="28347"/>
    <cellStyle name="Header2 4 2 2 4 5 2 2" xfId="38346"/>
    <cellStyle name="Header2 4 2 2 4 5 3" xfId="24105"/>
    <cellStyle name="Header2 4 2 2 4 5 4" xfId="33195"/>
    <cellStyle name="Header2 4 2 2 4 6" xfId="16830"/>
    <cellStyle name="Header2 4 2 2 4 6 2" xfId="28647"/>
    <cellStyle name="Header2 4 2 2 4 6 2 2" xfId="38646"/>
    <cellStyle name="Header2 4 2 2 4 6 3" xfId="24405"/>
    <cellStyle name="Header2 4 2 2 4 6 4" xfId="33495"/>
    <cellStyle name="Header2 4 2 2 4 7" xfId="17254"/>
    <cellStyle name="Header2 4 2 2 4 7 2" xfId="29071"/>
    <cellStyle name="Header2 4 2 2 4 7 2 2" xfId="39070"/>
    <cellStyle name="Header2 4 2 2 4 7 3" xfId="24829"/>
    <cellStyle name="Header2 4 2 2 4 7 4" xfId="33919"/>
    <cellStyle name="Header2 4 2 2 4 8" xfId="17557"/>
    <cellStyle name="Header2 4 2 2 4 8 2" xfId="29374"/>
    <cellStyle name="Header2 4 2 2 4 8 2 2" xfId="39373"/>
    <cellStyle name="Header2 4 2 2 4 8 3" xfId="25132"/>
    <cellStyle name="Header2 4 2 2 4 8 4" xfId="34222"/>
    <cellStyle name="Header2 4 2 2 4 9" xfId="18378"/>
    <cellStyle name="Header2 4 2 2 4 9 2" xfId="30195"/>
    <cellStyle name="Header2 4 2 2 4 9 2 2" xfId="40194"/>
    <cellStyle name="Header2 4 2 2 4 9 3" xfId="25853"/>
    <cellStyle name="Header2 4 2 2 4 9 4" xfId="35043"/>
    <cellStyle name="Header2 4 2 2 5" xfId="15730"/>
    <cellStyle name="Header2 4 2 2 5 2" xfId="19063"/>
    <cellStyle name="Header2 4 2 2 5 2 2" xfId="30880"/>
    <cellStyle name="Header2 4 2 2 5 2 2 2" xfId="40879"/>
    <cellStyle name="Header2 4 2 2 5 2 3" xfId="26538"/>
    <cellStyle name="Header2 4 2 2 5 2 4" xfId="35728"/>
    <cellStyle name="Header2 4 2 2 5 3" xfId="19669"/>
    <cellStyle name="Header2 4 2 2 5 3 2" xfId="31486"/>
    <cellStyle name="Header2 4 2 2 5 3 2 2" xfId="41485"/>
    <cellStyle name="Header2 4 2 2 5 3 3" xfId="27144"/>
    <cellStyle name="Header2 4 2 2 5 3 4" xfId="36334"/>
    <cellStyle name="Header2 4 2 2 5 4" xfId="18163"/>
    <cellStyle name="Header2 4 2 2 5 4 2" xfId="29980"/>
    <cellStyle name="Header2 4 2 2 5 4 2 2" xfId="39979"/>
    <cellStyle name="Header2 4 2 2 5 4 3" xfId="25738"/>
    <cellStyle name="Header2 4 2 2 5 4 4" xfId="34828"/>
    <cellStyle name="Header2 4 2 2 5 5" xfId="20478"/>
    <cellStyle name="Header2 4 2 2 5 5 2" xfId="32295"/>
    <cellStyle name="Header2 4 2 2 5 5 2 2" xfId="42294"/>
    <cellStyle name="Header2 4 2 2 5 5 3" xfId="37143"/>
    <cellStyle name="Header2 4 2 2 5 6" xfId="23608"/>
    <cellStyle name="Header2 4 2 2 5 6 2" xfId="21808"/>
    <cellStyle name="Header2 4 2 2 5 7" xfId="22972"/>
    <cellStyle name="Header2 4 2 2 5 7 2" xfId="22122"/>
    <cellStyle name="Header2 4 2 2 5 8" xfId="21673"/>
    <cellStyle name="Header2 4 2 2 6" xfId="16311"/>
    <cellStyle name="Header2 4 2 2 6 2" xfId="19362"/>
    <cellStyle name="Header2 4 2 2 6 2 2" xfId="31179"/>
    <cellStyle name="Header2 4 2 2 6 2 2 2" xfId="41178"/>
    <cellStyle name="Header2 4 2 2 6 2 3" xfId="26837"/>
    <cellStyle name="Header2 4 2 2 6 2 4" xfId="36027"/>
    <cellStyle name="Header2 4 2 2 6 3" xfId="19968"/>
    <cellStyle name="Header2 4 2 2 6 3 2" xfId="31785"/>
    <cellStyle name="Header2 4 2 2 6 3 2 2" xfId="41784"/>
    <cellStyle name="Header2 4 2 2 6 3 3" xfId="27443"/>
    <cellStyle name="Header2 4 2 2 6 3 4" xfId="36633"/>
    <cellStyle name="Header2 4 2 2 6 4" xfId="17787"/>
    <cellStyle name="Header2 4 2 2 6 4 2" xfId="29604"/>
    <cellStyle name="Header2 4 2 2 6 4 2 2" xfId="39603"/>
    <cellStyle name="Header2 4 2 2 6 4 3" xfId="25362"/>
    <cellStyle name="Header2 4 2 2 6 4 4" xfId="34452"/>
    <cellStyle name="Header2 4 2 2 6 5" xfId="20777"/>
    <cellStyle name="Header2 4 2 2 6 5 2" xfId="32594"/>
    <cellStyle name="Header2 4 2 2 6 5 2 2" xfId="42593"/>
    <cellStyle name="Header2 4 2 2 6 5 3" xfId="37442"/>
    <cellStyle name="Header2 4 2 2 6 6" xfId="28128"/>
    <cellStyle name="Header2 4 2 2 6 6 2" xfId="38127"/>
    <cellStyle name="Header2 4 2 2 6 7" xfId="22275"/>
    <cellStyle name="Header2 4 2 2 7" xfId="16016"/>
    <cellStyle name="Header2 4 2 2 7 2" xfId="27833"/>
    <cellStyle name="Header2 4 2 2 7 2 2" xfId="37832"/>
    <cellStyle name="Header2 4 2 2 7 3" xfId="23894"/>
    <cellStyle name="Header2 4 2 2 7 4" xfId="32984"/>
    <cellStyle name="Header2 4 2 2 8" xfId="16539"/>
    <cellStyle name="Header2 4 2 2 8 2" xfId="28356"/>
    <cellStyle name="Header2 4 2 2 8 2 2" xfId="38355"/>
    <cellStyle name="Header2 4 2 2 8 3" xfId="24114"/>
    <cellStyle name="Header2 4 2 2 8 4" xfId="33204"/>
    <cellStyle name="Header2 4 2 2 9" xfId="16838"/>
    <cellStyle name="Header2 4 2 2 9 2" xfId="28655"/>
    <cellStyle name="Header2 4 2 2 9 2 2" xfId="38654"/>
    <cellStyle name="Header2 4 2 2 9 3" xfId="24413"/>
    <cellStyle name="Header2 4 2 2 9 4" xfId="33503"/>
    <cellStyle name="Header2 4 2 3" xfId="7933"/>
    <cellStyle name="Header2 4 2 3 10" xfId="17255"/>
    <cellStyle name="Header2 4 2 3 10 2" xfId="29072"/>
    <cellStyle name="Header2 4 2 3 10 2 2" xfId="39071"/>
    <cellStyle name="Header2 4 2 3 10 3" xfId="24830"/>
    <cellStyle name="Header2 4 2 3 10 4" xfId="33920"/>
    <cellStyle name="Header2 4 2 3 11" xfId="17558"/>
    <cellStyle name="Header2 4 2 3 11 2" xfId="29375"/>
    <cellStyle name="Header2 4 2 3 11 2 2" xfId="39374"/>
    <cellStyle name="Header2 4 2 3 11 3" xfId="25133"/>
    <cellStyle name="Header2 4 2 3 11 4" xfId="34223"/>
    <cellStyle name="Header2 4 2 3 12" xfId="18377"/>
    <cellStyle name="Header2 4 2 3 12 2" xfId="30194"/>
    <cellStyle name="Header2 4 2 3 12 2 2" xfId="40193"/>
    <cellStyle name="Header2 4 2 3 12 3" xfId="25852"/>
    <cellStyle name="Header2 4 2 3 12 4" xfId="35042"/>
    <cellStyle name="Header2 4 2 3 13" xfId="18677"/>
    <cellStyle name="Header2 4 2 3 13 2" xfId="30494"/>
    <cellStyle name="Header2 4 2 3 13 2 2" xfId="40493"/>
    <cellStyle name="Header2 4 2 3 13 3" xfId="26152"/>
    <cellStyle name="Header2 4 2 3 13 4" xfId="35342"/>
    <cellStyle name="Header2 4 2 3 14" xfId="18274"/>
    <cellStyle name="Header2 4 2 3 14 2" xfId="30091"/>
    <cellStyle name="Header2 4 2 3 14 2 2" xfId="40090"/>
    <cellStyle name="Header2 4 2 3 14 3" xfId="34939"/>
    <cellStyle name="Header2 4 2 3 15" xfId="23169"/>
    <cellStyle name="Header2 4 2 3 15 2" xfId="22001"/>
    <cellStyle name="Header2 4 2 3 16" xfId="22563"/>
    <cellStyle name="Header2 4 2 3 2" xfId="7934"/>
    <cellStyle name="Header2 4 2 3 2 10" xfId="18676"/>
    <cellStyle name="Header2 4 2 3 2 10 2" xfId="30493"/>
    <cellStyle name="Header2 4 2 3 2 10 2 2" xfId="40492"/>
    <cellStyle name="Header2 4 2 3 2 10 3" xfId="26151"/>
    <cellStyle name="Header2 4 2 3 2 10 4" xfId="35341"/>
    <cellStyle name="Header2 4 2 3 2 11" xfId="20185"/>
    <cellStyle name="Header2 4 2 3 2 11 2" xfId="32002"/>
    <cellStyle name="Header2 4 2 3 2 11 2 2" xfId="42001"/>
    <cellStyle name="Header2 4 2 3 2 11 3" xfId="36850"/>
    <cellStyle name="Header2 4 2 3 2 12" xfId="23168"/>
    <cellStyle name="Header2 4 2 3 2 12 2" xfId="21252"/>
    <cellStyle name="Header2 4 2 3 2 13" xfId="22562"/>
    <cellStyle name="Header2 4 2 3 2 2" xfId="15741"/>
    <cellStyle name="Header2 4 2 3 2 2 2" xfId="19052"/>
    <cellStyle name="Header2 4 2 3 2 2 2 2" xfId="30869"/>
    <cellStyle name="Header2 4 2 3 2 2 2 2 2" xfId="40868"/>
    <cellStyle name="Header2 4 2 3 2 2 2 3" xfId="26527"/>
    <cellStyle name="Header2 4 2 3 2 2 2 4" xfId="35717"/>
    <cellStyle name="Header2 4 2 3 2 2 3" xfId="19658"/>
    <cellStyle name="Header2 4 2 3 2 2 3 2" xfId="31475"/>
    <cellStyle name="Header2 4 2 3 2 2 3 2 2" xfId="41474"/>
    <cellStyle name="Header2 4 2 3 2 2 3 3" xfId="27133"/>
    <cellStyle name="Header2 4 2 3 2 2 3 4" xfId="36323"/>
    <cellStyle name="Header2 4 2 3 2 2 4" xfId="18007"/>
    <cellStyle name="Header2 4 2 3 2 2 4 2" xfId="29824"/>
    <cellStyle name="Header2 4 2 3 2 2 4 2 2" xfId="39823"/>
    <cellStyle name="Header2 4 2 3 2 2 4 3" xfId="25582"/>
    <cellStyle name="Header2 4 2 3 2 2 4 4" xfId="34672"/>
    <cellStyle name="Header2 4 2 3 2 2 5" xfId="20467"/>
    <cellStyle name="Header2 4 2 3 2 2 5 2" xfId="32284"/>
    <cellStyle name="Header2 4 2 3 2 2 5 2 2" xfId="42283"/>
    <cellStyle name="Header2 4 2 3 2 2 5 3" xfId="37132"/>
    <cellStyle name="Header2 4 2 3 2 2 6" xfId="23619"/>
    <cellStyle name="Header2 4 2 3 2 2 6 2" xfId="20999"/>
    <cellStyle name="Header2 4 2 3 2 2 7" xfId="22817"/>
    <cellStyle name="Header2 4 2 3 2 2 7 2" xfId="22198"/>
    <cellStyle name="Header2 4 2 3 2 2 8" xfId="21683"/>
    <cellStyle name="Header2 4 2 3 2 3" xfId="16322"/>
    <cellStyle name="Header2 4 2 3 2 3 2" xfId="19352"/>
    <cellStyle name="Header2 4 2 3 2 3 2 2" xfId="31169"/>
    <cellStyle name="Header2 4 2 3 2 3 2 2 2" xfId="41168"/>
    <cellStyle name="Header2 4 2 3 2 3 2 3" xfId="26827"/>
    <cellStyle name="Header2 4 2 3 2 3 2 4" xfId="36017"/>
    <cellStyle name="Header2 4 2 3 2 3 3" xfId="19958"/>
    <cellStyle name="Header2 4 2 3 2 3 3 2" xfId="31775"/>
    <cellStyle name="Header2 4 2 3 2 3 3 2 2" xfId="41774"/>
    <cellStyle name="Header2 4 2 3 2 3 3 3" xfId="27433"/>
    <cellStyle name="Header2 4 2 3 2 3 3 4" xfId="36623"/>
    <cellStyle name="Header2 4 2 3 2 3 4" xfId="18103"/>
    <cellStyle name="Header2 4 2 3 2 3 4 2" xfId="29920"/>
    <cellStyle name="Header2 4 2 3 2 3 4 2 2" xfId="39919"/>
    <cellStyle name="Header2 4 2 3 2 3 4 3" xfId="25678"/>
    <cellStyle name="Header2 4 2 3 2 3 4 4" xfId="34768"/>
    <cellStyle name="Header2 4 2 3 2 3 5" xfId="20767"/>
    <cellStyle name="Header2 4 2 3 2 3 5 2" xfId="32584"/>
    <cellStyle name="Header2 4 2 3 2 3 5 2 2" xfId="42583"/>
    <cellStyle name="Header2 4 2 3 2 3 5 3" xfId="37432"/>
    <cellStyle name="Header2 4 2 3 2 3 6" xfId="28139"/>
    <cellStyle name="Header2 4 2 3 2 3 6 2" xfId="38138"/>
    <cellStyle name="Header2 4 2 3 2 3 7" xfId="22280"/>
    <cellStyle name="Header2 4 2 3 2 4" xfId="16025"/>
    <cellStyle name="Header2 4 2 3 2 4 2" xfId="27842"/>
    <cellStyle name="Header2 4 2 3 2 4 2 2" xfId="37841"/>
    <cellStyle name="Header2 4 2 3 2 4 3" xfId="23903"/>
    <cellStyle name="Header2 4 2 3 2 4 4" xfId="32993"/>
    <cellStyle name="Header2 4 2 3 2 5" xfId="16528"/>
    <cellStyle name="Header2 4 2 3 2 5 2" xfId="28345"/>
    <cellStyle name="Header2 4 2 3 2 5 2 2" xfId="38344"/>
    <cellStyle name="Header2 4 2 3 2 5 3" xfId="24103"/>
    <cellStyle name="Header2 4 2 3 2 5 4" xfId="33193"/>
    <cellStyle name="Header2 4 2 3 2 6" xfId="16828"/>
    <cellStyle name="Header2 4 2 3 2 6 2" xfId="28645"/>
    <cellStyle name="Header2 4 2 3 2 6 2 2" xfId="38644"/>
    <cellStyle name="Header2 4 2 3 2 6 3" xfId="24403"/>
    <cellStyle name="Header2 4 2 3 2 6 4" xfId="33493"/>
    <cellStyle name="Header2 4 2 3 2 7" xfId="17256"/>
    <cellStyle name="Header2 4 2 3 2 7 2" xfId="29073"/>
    <cellStyle name="Header2 4 2 3 2 7 2 2" xfId="39072"/>
    <cellStyle name="Header2 4 2 3 2 7 3" xfId="24831"/>
    <cellStyle name="Header2 4 2 3 2 7 4" xfId="33921"/>
    <cellStyle name="Header2 4 2 3 2 8" xfId="17559"/>
    <cellStyle name="Header2 4 2 3 2 8 2" xfId="29376"/>
    <cellStyle name="Header2 4 2 3 2 8 2 2" xfId="39375"/>
    <cellStyle name="Header2 4 2 3 2 8 3" xfId="25134"/>
    <cellStyle name="Header2 4 2 3 2 8 4" xfId="34224"/>
    <cellStyle name="Header2 4 2 3 2 9" xfId="18376"/>
    <cellStyle name="Header2 4 2 3 2 9 2" xfId="30193"/>
    <cellStyle name="Header2 4 2 3 2 9 2 2" xfId="40192"/>
    <cellStyle name="Header2 4 2 3 2 9 3" xfId="25851"/>
    <cellStyle name="Header2 4 2 3 2 9 4" xfId="35041"/>
    <cellStyle name="Header2 4 2 3 3" xfId="7935"/>
    <cellStyle name="Header2 4 2 3 3 10" xfId="18675"/>
    <cellStyle name="Header2 4 2 3 3 10 2" xfId="30492"/>
    <cellStyle name="Header2 4 2 3 3 10 2 2" xfId="40491"/>
    <cellStyle name="Header2 4 2 3 3 10 3" xfId="26150"/>
    <cellStyle name="Header2 4 2 3 3 10 4" xfId="35340"/>
    <cellStyle name="Header2 4 2 3 3 11" xfId="20286"/>
    <cellStyle name="Header2 4 2 3 3 11 2" xfId="32103"/>
    <cellStyle name="Header2 4 2 3 3 11 2 2" xfId="42102"/>
    <cellStyle name="Header2 4 2 3 3 11 3" xfId="36951"/>
    <cellStyle name="Header2 4 2 3 3 12" xfId="23167"/>
    <cellStyle name="Header2 4 2 3 3 12 2" xfId="22002"/>
    <cellStyle name="Header2 4 2 3 3 13" xfId="22561"/>
    <cellStyle name="Header2 4 2 3 3 2" xfId="15742"/>
    <cellStyle name="Header2 4 2 3 3 2 2" xfId="19051"/>
    <cellStyle name="Header2 4 2 3 3 2 2 2" xfId="30868"/>
    <cellStyle name="Header2 4 2 3 3 2 2 2 2" xfId="40867"/>
    <cellStyle name="Header2 4 2 3 3 2 2 3" xfId="26526"/>
    <cellStyle name="Header2 4 2 3 3 2 2 4" xfId="35716"/>
    <cellStyle name="Header2 4 2 3 3 2 3" xfId="19657"/>
    <cellStyle name="Header2 4 2 3 3 2 3 2" xfId="31474"/>
    <cellStyle name="Header2 4 2 3 3 2 3 2 2" xfId="41473"/>
    <cellStyle name="Header2 4 2 3 3 2 3 3" xfId="27132"/>
    <cellStyle name="Header2 4 2 3 3 2 3 4" xfId="36322"/>
    <cellStyle name="Header2 4 2 3 3 2 4" xfId="18169"/>
    <cellStyle name="Header2 4 2 3 3 2 4 2" xfId="29986"/>
    <cellStyle name="Header2 4 2 3 3 2 4 2 2" xfId="39985"/>
    <cellStyle name="Header2 4 2 3 3 2 4 3" xfId="25744"/>
    <cellStyle name="Header2 4 2 3 3 2 4 4" xfId="34834"/>
    <cellStyle name="Header2 4 2 3 3 2 5" xfId="20466"/>
    <cellStyle name="Header2 4 2 3 3 2 5 2" xfId="32283"/>
    <cellStyle name="Header2 4 2 3 3 2 5 2 2" xfId="42282"/>
    <cellStyle name="Header2 4 2 3 3 2 5 3" xfId="37131"/>
    <cellStyle name="Header2 4 2 3 3 2 6" xfId="23620"/>
    <cellStyle name="Header2 4 2 3 3 2 6 2" xfId="20991"/>
    <cellStyle name="Header2 4 2 3 3 2 7" xfId="22816"/>
    <cellStyle name="Header2 4 2 3 3 2 7 2" xfId="21406"/>
    <cellStyle name="Header2 4 2 3 3 2 8" xfId="21684"/>
    <cellStyle name="Header2 4 2 3 3 3" xfId="16323"/>
    <cellStyle name="Header2 4 2 3 3 3 2" xfId="19351"/>
    <cellStyle name="Header2 4 2 3 3 3 2 2" xfId="31168"/>
    <cellStyle name="Header2 4 2 3 3 3 2 2 2" xfId="41167"/>
    <cellStyle name="Header2 4 2 3 3 3 2 3" xfId="26826"/>
    <cellStyle name="Header2 4 2 3 3 3 2 4" xfId="36016"/>
    <cellStyle name="Header2 4 2 3 3 3 3" xfId="19957"/>
    <cellStyle name="Header2 4 2 3 3 3 3 2" xfId="31774"/>
    <cellStyle name="Header2 4 2 3 3 3 3 2 2" xfId="41773"/>
    <cellStyle name="Header2 4 2 3 3 3 3 3" xfId="27432"/>
    <cellStyle name="Header2 4 2 3 3 3 3 4" xfId="36622"/>
    <cellStyle name="Header2 4 2 3 3 3 4" xfId="17790"/>
    <cellStyle name="Header2 4 2 3 3 3 4 2" xfId="29607"/>
    <cellStyle name="Header2 4 2 3 3 3 4 2 2" xfId="39606"/>
    <cellStyle name="Header2 4 2 3 3 3 4 3" xfId="25365"/>
    <cellStyle name="Header2 4 2 3 3 3 4 4" xfId="34455"/>
    <cellStyle name="Header2 4 2 3 3 3 5" xfId="20766"/>
    <cellStyle name="Header2 4 2 3 3 3 5 2" xfId="32583"/>
    <cellStyle name="Header2 4 2 3 3 3 5 2 2" xfId="42582"/>
    <cellStyle name="Header2 4 2 3 3 3 5 3" xfId="37431"/>
    <cellStyle name="Header2 4 2 3 3 3 6" xfId="28140"/>
    <cellStyle name="Header2 4 2 3 3 3 6 2" xfId="38139"/>
    <cellStyle name="Header2 4 2 3 3 3 7" xfId="22281"/>
    <cellStyle name="Header2 4 2 3 3 4" xfId="16026"/>
    <cellStyle name="Header2 4 2 3 3 4 2" xfId="27843"/>
    <cellStyle name="Header2 4 2 3 3 4 2 2" xfId="37842"/>
    <cellStyle name="Header2 4 2 3 3 4 3" xfId="23904"/>
    <cellStyle name="Header2 4 2 3 3 4 4" xfId="32994"/>
    <cellStyle name="Header2 4 2 3 3 5" xfId="16527"/>
    <cellStyle name="Header2 4 2 3 3 5 2" xfId="28344"/>
    <cellStyle name="Header2 4 2 3 3 5 2 2" xfId="38343"/>
    <cellStyle name="Header2 4 2 3 3 5 3" xfId="24102"/>
    <cellStyle name="Header2 4 2 3 3 5 4" xfId="33192"/>
    <cellStyle name="Header2 4 2 3 3 6" xfId="16827"/>
    <cellStyle name="Header2 4 2 3 3 6 2" xfId="28644"/>
    <cellStyle name="Header2 4 2 3 3 6 2 2" xfId="38643"/>
    <cellStyle name="Header2 4 2 3 3 6 3" xfId="24402"/>
    <cellStyle name="Header2 4 2 3 3 6 4" xfId="33492"/>
    <cellStyle name="Header2 4 2 3 3 7" xfId="17257"/>
    <cellStyle name="Header2 4 2 3 3 7 2" xfId="29074"/>
    <cellStyle name="Header2 4 2 3 3 7 2 2" xfId="39073"/>
    <cellStyle name="Header2 4 2 3 3 7 3" xfId="24832"/>
    <cellStyle name="Header2 4 2 3 3 7 4" xfId="33922"/>
    <cellStyle name="Header2 4 2 3 3 8" xfId="17560"/>
    <cellStyle name="Header2 4 2 3 3 8 2" xfId="29377"/>
    <cellStyle name="Header2 4 2 3 3 8 2 2" xfId="39376"/>
    <cellStyle name="Header2 4 2 3 3 8 3" xfId="25135"/>
    <cellStyle name="Header2 4 2 3 3 8 4" xfId="34225"/>
    <cellStyle name="Header2 4 2 3 3 9" xfId="18375"/>
    <cellStyle name="Header2 4 2 3 3 9 2" xfId="30192"/>
    <cellStyle name="Header2 4 2 3 3 9 2 2" xfId="40191"/>
    <cellStyle name="Header2 4 2 3 3 9 3" xfId="25850"/>
    <cellStyle name="Header2 4 2 3 3 9 4" xfId="35040"/>
    <cellStyle name="Header2 4 2 3 4" xfId="7936"/>
    <cellStyle name="Header2 4 2 3 4 10" xfId="18674"/>
    <cellStyle name="Header2 4 2 3 4 10 2" xfId="30491"/>
    <cellStyle name="Header2 4 2 3 4 10 2 2" xfId="40490"/>
    <cellStyle name="Header2 4 2 3 4 10 3" xfId="26149"/>
    <cellStyle name="Header2 4 2 3 4 10 4" xfId="35339"/>
    <cellStyle name="Header2 4 2 3 4 11" xfId="20188"/>
    <cellStyle name="Header2 4 2 3 4 11 2" xfId="32005"/>
    <cellStyle name="Header2 4 2 3 4 11 2 2" xfId="42004"/>
    <cellStyle name="Header2 4 2 3 4 11 3" xfId="36853"/>
    <cellStyle name="Header2 4 2 3 4 12" xfId="23166"/>
    <cellStyle name="Header2 4 2 3 4 12 2" xfId="21253"/>
    <cellStyle name="Header2 4 2 3 4 13" xfId="22560"/>
    <cellStyle name="Header2 4 2 3 4 2" xfId="15743"/>
    <cellStyle name="Header2 4 2 3 4 2 2" xfId="19050"/>
    <cellStyle name="Header2 4 2 3 4 2 2 2" xfId="30867"/>
    <cellStyle name="Header2 4 2 3 4 2 2 2 2" xfId="40866"/>
    <cellStyle name="Header2 4 2 3 4 2 2 3" xfId="26525"/>
    <cellStyle name="Header2 4 2 3 4 2 2 4" xfId="35715"/>
    <cellStyle name="Header2 4 2 3 4 2 3" xfId="19656"/>
    <cellStyle name="Header2 4 2 3 4 2 3 2" xfId="31473"/>
    <cellStyle name="Header2 4 2 3 4 2 3 2 2" xfId="41472"/>
    <cellStyle name="Header2 4 2 3 4 2 3 3" xfId="27131"/>
    <cellStyle name="Header2 4 2 3 4 2 3 4" xfId="36321"/>
    <cellStyle name="Header2 4 2 3 4 2 4" xfId="18008"/>
    <cellStyle name="Header2 4 2 3 4 2 4 2" xfId="29825"/>
    <cellStyle name="Header2 4 2 3 4 2 4 2 2" xfId="39824"/>
    <cellStyle name="Header2 4 2 3 4 2 4 3" xfId="25583"/>
    <cellStyle name="Header2 4 2 3 4 2 4 4" xfId="34673"/>
    <cellStyle name="Header2 4 2 3 4 2 5" xfId="20465"/>
    <cellStyle name="Header2 4 2 3 4 2 5 2" xfId="32282"/>
    <cellStyle name="Header2 4 2 3 4 2 5 2 2" xfId="42281"/>
    <cellStyle name="Header2 4 2 3 4 2 5 3" xfId="37130"/>
    <cellStyle name="Header2 4 2 3 4 2 6" xfId="23621"/>
    <cellStyle name="Header2 4 2 3 4 2 6 2" xfId="21803"/>
    <cellStyle name="Header2 4 2 3 4 2 7" xfId="22967"/>
    <cellStyle name="Header2 4 2 3 4 2 7 2" xfId="21330"/>
    <cellStyle name="Header2 4 2 3 4 2 8" xfId="21685"/>
    <cellStyle name="Header2 4 2 3 4 3" xfId="16324"/>
    <cellStyle name="Header2 4 2 3 4 3 2" xfId="19350"/>
    <cellStyle name="Header2 4 2 3 4 3 2 2" xfId="31167"/>
    <cellStyle name="Header2 4 2 3 4 3 2 2 2" xfId="41166"/>
    <cellStyle name="Header2 4 2 3 4 3 2 3" xfId="26825"/>
    <cellStyle name="Header2 4 2 3 4 3 2 4" xfId="36015"/>
    <cellStyle name="Header2 4 2 3 4 3 3" xfId="19956"/>
    <cellStyle name="Header2 4 2 3 4 3 3 2" xfId="31773"/>
    <cellStyle name="Header2 4 2 3 4 3 3 2 2" xfId="41772"/>
    <cellStyle name="Header2 4 2 3 4 3 3 3" xfId="27431"/>
    <cellStyle name="Header2 4 2 3 4 3 3 4" xfId="36621"/>
    <cellStyle name="Header2 4 2 3 4 3 4" xfId="18104"/>
    <cellStyle name="Header2 4 2 3 4 3 4 2" xfId="29921"/>
    <cellStyle name="Header2 4 2 3 4 3 4 2 2" xfId="39920"/>
    <cellStyle name="Header2 4 2 3 4 3 4 3" xfId="25679"/>
    <cellStyle name="Header2 4 2 3 4 3 4 4" xfId="34769"/>
    <cellStyle name="Header2 4 2 3 4 3 5" xfId="20765"/>
    <cellStyle name="Header2 4 2 3 4 3 5 2" xfId="32582"/>
    <cellStyle name="Header2 4 2 3 4 3 5 2 2" xfId="42581"/>
    <cellStyle name="Header2 4 2 3 4 3 5 3" xfId="37430"/>
    <cellStyle name="Header2 4 2 3 4 3 6" xfId="28141"/>
    <cellStyle name="Header2 4 2 3 4 3 6 2" xfId="38140"/>
    <cellStyle name="Header2 4 2 3 4 3 7" xfId="22282"/>
    <cellStyle name="Header2 4 2 3 4 4" xfId="16027"/>
    <cellStyle name="Header2 4 2 3 4 4 2" xfId="27844"/>
    <cellStyle name="Header2 4 2 3 4 4 2 2" xfId="37843"/>
    <cellStyle name="Header2 4 2 3 4 4 3" xfId="23905"/>
    <cellStyle name="Header2 4 2 3 4 4 4" xfId="32995"/>
    <cellStyle name="Header2 4 2 3 4 5" xfId="16526"/>
    <cellStyle name="Header2 4 2 3 4 5 2" xfId="28343"/>
    <cellStyle name="Header2 4 2 3 4 5 2 2" xfId="38342"/>
    <cellStyle name="Header2 4 2 3 4 5 3" xfId="24101"/>
    <cellStyle name="Header2 4 2 3 4 5 4" xfId="33191"/>
    <cellStyle name="Header2 4 2 3 4 6" xfId="16826"/>
    <cellStyle name="Header2 4 2 3 4 6 2" xfId="28643"/>
    <cellStyle name="Header2 4 2 3 4 6 2 2" xfId="38642"/>
    <cellStyle name="Header2 4 2 3 4 6 3" xfId="24401"/>
    <cellStyle name="Header2 4 2 3 4 6 4" xfId="33491"/>
    <cellStyle name="Header2 4 2 3 4 7" xfId="17258"/>
    <cellStyle name="Header2 4 2 3 4 7 2" xfId="29075"/>
    <cellStyle name="Header2 4 2 3 4 7 2 2" xfId="39074"/>
    <cellStyle name="Header2 4 2 3 4 7 3" xfId="24833"/>
    <cellStyle name="Header2 4 2 3 4 7 4" xfId="33923"/>
    <cellStyle name="Header2 4 2 3 4 8" xfId="17561"/>
    <cellStyle name="Header2 4 2 3 4 8 2" xfId="29378"/>
    <cellStyle name="Header2 4 2 3 4 8 2 2" xfId="39377"/>
    <cellStyle name="Header2 4 2 3 4 8 3" xfId="25136"/>
    <cellStyle name="Header2 4 2 3 4 8 4" xfId="34226"/>
    <cellStyle name="Header2 4 2 3 4 9" xfId="18374"/>
    <cellStyle name="Header2 4 2 3 4 9 2" xfId="30191"/>
    <cellStyle name="Header2 4 2 3 4 9 2 2" xfId="40190"/>
    <cellStyle name="Header2 4 2 3 4 9 3" xfId="25849"/>
    <cellStyle name="Header2 4 2 3 4 9 4" xfId="35039"/>
    <cellStyle name="Header2 4 2 3 5" xfId="15740"/>
    <cellStyle name="Header2 4 2 3 5 2" xfId="19053"/>
    <cellStyle name="Header2 4 2 3 5 2 2" xfId="30870"/>
    <cellStyle name="Header2 4 2 3 5 2 2 2" xfId="40869"/>
    <cellStyle name="Header2 4 2 3 5 2 3" xfId="26528"/>
    <cellStyle name="Header2 4 2 3 5 2 4" xfId="35718"/>
    <cellStyle name="Header2 4 2 3 5 3" xfId="19659"/>
    <cellStyle name="Header2 4 2 3 5 3 2" xfId="31476"/>
    <cellStyle name="Header2 4 2 3 5 3 2 2" xfId="41475"/>
    <cellStyle name="Header2 4 2 3 5 3 3" xfId="27134"/>
    <cellStyle name="Header2 4 2 3 5 3 4" xfId="36324"/>
    <cellStyle name="Header2 4 2 3 5 4" xfId="17713"/>
    <cellStyle name="Header2 4 2 3 5 4 2" xfId="29530"/>
    <cellStyle name="Header2 4 2 3 5 4 2 2" xfId="39529"/>
    <cellStyle name="Header2 4 2 3 5 4 3" xfId="25288"/>
    <cellStyle name="Header2 4 2 3 5 4 4" xfId="34378"/>
    <cellStyle name="Header2 4 2 3 5 5" xfId="20468"/>
    <cellStyle name="Header2 4 2 3 5 5 2" xfId="32285"/>
    <cellStyle name="Header2 4 2 3 5 5 2 2" xfId="42284"/>
    <cellStyle name="Header2 4 2 3 5 5 3" xfId="37133"/>
    <cellStyle name="Header2 4 2 3 5 6" xfId="23618"/>
    <cellStyle name="Header2 4 2 3 5 6 2" xfId="21804"/>
    <cellStyle name="Header2 4 2 3 5 7" xfId="22968"/>
    <cellStyle name="Header2 4 2 3 5 7 2" xfId="22123"/>
    <cellStyle name="Header2 4 2 3 5 8" xfId="21682"/>
    <cellStyle name="Header2 4 2 3 6" xfId="16321"/>
    <cellStyle name="Header2 4 2 3 6 2" xfId="19353"/>
    <cellStyle name="Header2 4 2 3 6 2 2" xfId="31170"/>
    <cellStyle name="Header2 4 2 3 6 2 2 2" xfId="41169"/>
    <cellStyle name="Header2 4 2 3 6 2 3" xfId="26828"/>
    <cellStyle name="Header2 4 2 3 6 2 4" xfId="36018"/>
    <cellStyle name="Header2 4 2 3 6 3" xfId="19959"/>
    <cellStyle name="Header2 4 2 3 6 3 2" xfId="31776"/>
    <cellStyle name="Header2 4 2 3 6 3 2 2" xfId="41775"/>
    <cellStyle name="Header2 4 2 3 6 3 3" xfId="27434"/>
    <cellStyle name="Header2 4 2 3 6 3 4" xfId="36624"/>
    <cellStyle name="Header2 4 2 3 6 4" xfId="17789"/>
    <cellStyle name="Header2 4 2 3 6 4 2" xfId="29606"/>
    <cellStyle name="Header2 4 2 3 6 4 2 2" xfId="39605"/>
    <cellStyle name="Header2 4 2 3 6 4 3" xfId="25364"/>
    <cellStyle name="Header2 4 2 3 6 4 4" xfId="34454"/>
    <cellStyle name="Header2 4 2 3 6 5" xfId="20768"/>
    <cellStyle name="Header2 4 2 3 6 5 2" xfId="32585"/>
    <cellStyle name="Header2 4 2 3 6 5 2 2" xfId="42584"/>
    <cellStyle name="Header2 4 2 3 6 5 3" xfId="37433"/>
    <cellStyle name="Header2 4 2 3 6 6" xfId="28138"/>
    <cellStyle name="Header2 4 2 3 6 6 2" xfId="38137"/>
    <cellStyle name="Header2 4 2 3 6 7" xfId="22279"/>
    <cellStyle name="Header2 4 2 3 7" xfId="16024"/>
    <cellStyle name="Header2 4 2 3 7 2" xfId="27841"/>
    <cellStyle name="Header2 4 2 3 7 2 2" xfId="37840"/>
    <cellStyle name="Header2 4 2 3 7 3" xfId="23902"/>
    <cellStyle name="Header2 4 2 3 7 4" xfId="32992"/>
    <cellStyle name="Header2 4 2 3 8" xfId="16529"/>
    <cellStyle name="Header2 4 2 3 8 2" xfId="28346"/>
    <cellStyle name="Header2 4 2 3 8 2 2" xfId="38345"/>
    <cellStyle name="Header2 4 2 3 8 3" xfId="24104"/>
    <cellStyle name="Header2 4 2 3 8 4" xfId="33194"/>
    <cellStyle name="Header2 4 2 3 9" xfId="16829"/>
    <cellStyle name="Header2 4 2 3 9 2" xfId="28646"/>
    <cellStyle name="Header2 4 2 3 9 2 2" xfId="38645"/>
    <cellStyle name="Header2 4 2 3 9 3" xfId="24404"/>
    <cellStyle name="Header2 4 2 3 9 4" xfId="33494"/>
    <cellStyle name="Header2 4 2 4" xfId="7937"/>
    <cellStyle name="Header2 4 2 4 10" xfId="17259"/>
    <cellStyle name="Header2 4 2 4 10 2" xfId="29076"/>
    <cellStyle name="Header2 4 2 4 10 2 2" xfId="39075"/>
    <cellStyle name="Header2 4 2 4 10 3" xfId="24834"/>
    <cellStyle name="Header2 4 2 4 10 4" xfId="33924"/>
    <cellStyle name="Header2 4 2 4 11" xfId="17562"/>
    <cellStyle name="Header2 4 2 4 11 2" xfId="29379"/>
    <cellStyle name="Header2 4 2 4 11 2 2" xfId="39378"/>
    <cellStyle name="Header2 4 2 4 11 3" xfId="25137"/>
    <cellStyle name="Header2 4 2 4 11 4" xfId="34227"/>
    <cellStyle name="Header2 4 2 4 12" xfId="18373"/>
    <cellStyle name="Header2 4 2 4 12 2" xfId="30190"/>
    <cellStyle name="Header2 4 2 4 12 2 2" xfId="40189"/>
    <cellStyle name="Header2 4 2 4 12 3" xfId="25848"/>
    <cellStyle name="Header2 4 2 4 12 4" xfId="35038"/>
    <cellStyle name="Header2 4 2 4 13" xfId="18673"/>
    <cellStyle name="Header2 4 2 4 13 2" xfId="30490"/>
    <cellStyle name="Header2 4 2 4 13 2 2" xfId="40489"/>
    <cellStyle name="Header2 4 2 4 13 3" xfId="26148"/>
    <cellStyle name="Header2 4 2 4 13 4" xfId="35338"/>
    <cellStyle name="Header2 4 2 4 14" xfId="20289"/>
    <cellStyle name="Header2 4 2 4 14 2" xfId="32106"/>
    <cellStyle name="Header2 4 2 4 14 2 2" xfId="42105"/>
    <cellStyle name="Header2 4 2 4 14 3" xfId="36954"/>
    <cellStyle name="Header2 4 2 4 15" xfId="23165"/>
    <cellStyle name="Header2 4 2 4 15 2" xfId="22003"/>
    <cellStyle name="Header2 4 2 4 16" xfId="22559"/>
    <cellStyle name="Header2 4 2 4 2" xfId="7938"/>
    <cellStyle name="Header2 4 2 4 2 10" xfId="18672"/>
    <cellStyle name="Header2 4 2 4 2 10 2" xfId="30489"/>
    <cellStyle name="Header2 4 2 4 2 10 2 2" xfId="40488"/>
    <cellStyle name="Header2 4 2 4 2 10 3" xfId="26147"/>
    <cellStyle name="Header2 4 2 4 2 10 4" xfId="35337"/>
    <cellStyle name="Header2 4 2 4 2 11" xfId="18275"/>
    <cellStyle name="Header2 4 2 4 2 11 2" xfId="30092"/>
    <cellStyle name="Header2 4 2 4 2 11 2 2" xfId="40091"/>
    <cellStyle name="Header2 4 2 4 2 11 3" xfId="34940"/>
    <cellStyle name="Header2 4 2 4 2 12" xfId="23164"/>
    <cellStyle name="Header2 4 2 4 2 12 2" xfId="22004"/>
    <cellStyle name="Header2 4 2 4 2 13" xfId="22558"/>
    <cellStyle name="Header2 4 2 4 2 2" xfId="15745"/>
    <cellStyle name="Header2 4 2 4 2 2 2" xfId="19048"/>
    <cellStyle name="Header2 4 2 4 2 2 2 2" xfId="30865"/>
    <cellStyle name="Header2 4 2 4 2 2 2 2 2" xfId="40864"/>
    <cellStyle name="Header2 4 2 4 2 2 2 3" xfId="26523"/>
    <cellStyle name="Header2 4 2 4 2 2 2 4" xfId="35713"/>
    <cellStyle name="Header2 4 2 4 2 2 3" xfId="19654"/>
    <cellStyle name="Header2 4 2 4 2 2 3 2" xfId="31471"/>
    <cellStyle name="Header2 4 2 4 2 2 3 2 2" xfId="41470"/>
    <cellStyle name="Header2 4 2 4 2 2 3 3" xfId="27129"/>
    <cellStyle name="Header2 4 2 4 2 2 3 4" xfId="36319"/>
    <cellStyle name="Header2 4 2 4 2 2 4" xfId="18010"/>
    <cellStyle name="Header2 4 2 4 2 2 4 2" xfId="29827"/>
    <cellStyle name="Header2 4 2 4 2 2 4 2 2" xfId="39826"/>
    <cellStyle name="Header2 4 2 4 2 2 4 3" xfId="25585"/>
    <cellStyle name="Header2 4 2 4 2 2 4 4" xfId="34675"/>
    <cellStyle name="Header2 4 2 4 2 2 5" xfId="20463"/>
    <cellStyle name="Header2 4 2 4 2 2 5 2" xfId="32280"/>
    <cellStyle name="Header2 4 2 4 2 2 5 2 2" xfId="42279"/>
    <cellStyle name="Header2 4 2 4 2 2 5 3" xfId="37128"/>
    <cellStyle name="Header2 4 2 4 2 2 6" xfId="23623"/>
    <cellStyle name="Header2 4 2 4 2 2 6 2" xfId="21801"/>
    <cellStyle name="Header2 4 2 4 2 2 7" xfId="22965"/>
    <cellStyle name="Header2 4 2 4 2 2 7 2" xfId="21331"/>
    <cellStyle name="Header2 4 2 4 2 2 8" xfId="22452"/>
    <cellStyle name="Header2 4 2 4 2 3" xfId="16326"/>
    <cellStyle name="Header2 4 2 4 2 3 2" xfId="19348"/>
    <cellStyle name="Header2 4 2 4 2 3 2 2" xfId="31165"/>
    <cellStyle name="Header2 4 2 4 2 3 2 2 2" xfId="41164"/>
    <cellStyle name="Header2 4 2 4 2 3 2 3" xfId="26823"/>
    <cellStyle name="Header2 4 2 4 2 3 2 4" xfId="36013"/>
    <cellStyle name="Header2 4 2 4 2 3 3" xfId="19954"/>
    <cellStyle name="Header2 4 2 4 2 3 3 2" xfId="31771"/>
    <cellStyle name="Header2 4 2 4 2 3 3 2 2" xfId="41770"/>
    <cellStyle name="Header2 4 2 4 2 3 3 3" xfId="27429"/>
    <cellStyle name="Header2 4 2 4 2 3 3 4" xfId="36619"/>
    <cellStyle name="Header2 4 2 4 2 3 4" xfId="18870"/>
    <cellStyle name="Header2 4 2 4 2 3 4 2" xfId="30687"/>
    <cellStyle name="Header2 4 2 4 2 3 4 2 2" xfId="40686"/>
    <cellStyle name="Header2 4 2 4 2 3 4 3" xfId="26345"/>
    <cellStyle name="Header2 4 2 4 2 3 4 4" xfId="35535"/>
    <cellStyle name="Header2 4 2 4 2 3 5" xfId="20763"/>
    <cellStyle name="Header2 4 2 4 2 3 5 2" xfId="32580"/>
    <cellStyle name="Header2 4 2 4 2 3 5 2 2" xfId="42579"/>
    <cellStyle name="Header2 4 2 4 2 3 5 3" xfId="37428"/>
    <cellStyle name="Header2 4 2 4 2 3 6" xfId="28143"/>
    <cellStyle name="Header2 4 2 4 2 3 6 2" xfId="38142"/>
    <cellStyle name="Header2 4 2 4 2 3 7" xfId="21556"/>
    <cellStyle name="Header2 4 2 4 2 4" xfId="16029"/>
    <cellStyle name="Header2 4 2 4 2 4 2" xfId="27846"/>
    <cellStyle name="Header2 4 2 4 2 4 2 2" xfId="37845"/>
    <cellStyle name="Header2 4 2 4 2 4 3" xfId="23907"/>
    <cellStyle name="Header2 4 2 4 2 4 4" xfId="32997"/>
    <cellStyle name="Header2 4 2 4 2 5" xfId="16524"/>
    <cellStyle name="Header2 4 2 4 2 5 2" xfId="28341"/>
    <cellStyle name="Header2 4 2 4 2 5 2 2" xfId="38340"/>
    <cellStyle name="Header2 4 2 4 2 5 3" xfId="24099"/>
    <cellStyle name="Header2 4 2 4 2 5 4" xfId="33189"/>
    <cellStyle name="Header2 4 2 4 2 6" xfId="16824"/>
    <cellStyle name="Header2 4 2 4 2 6 2" xfId="28641"/>
    <cellStyle name="Header2 4 2 4 2 6 2 2" xfId="38640"/>
    <cellStyle name="Header2 4 2 4 2 6 3" xfId="24399"/>
    <cellStyle name="Header2 4 2 4 2 6 4" xfId="33489"/>
    <cellStyle name="Header2 4 2 4 2 7" xfId="17260"/>
    <cellStyle name="Header2 4 2 4 2 7 2" xfId="29077"/>
    <cellStyle name="Header2 4 2 4 2 7 2 2" xfId="39076"/>
    <cellStyle name="Header2 4 2 4 2 7 3" xfId="24835"/>
    <cellStyle name="Header2 4 2 4 2 7 4" xfId="33925"/>
    <cellStyle name="Header2 4 2 4 2 8" xfId="17563"/>
    <cellStyle name="Header2 4 2 4 2 8 2" xfId="29380"/>
    <cellStyle name="Header2 4 2 4 2 8 2 2" xfId="39379"/>
    <cellStyle name="Header2 4 2 4 2 8 3" xfId="25138"/>
    <cellStyle name="Header2 4 2 4 2 8 4" xfId="34228"/>
    <cellStyle name="Header2 4 2 4 2 9" xfId="18372"/>
    <cellStyle name="Header2 4 2 4 2 9 2" xfId="30189"/>
    <cellStyle name="Header2 4 2 4 2 9 2 2" xfId="40188"/>
    <cellStyle name="Header2 4 2 4 2 9 3" xfId="25847"/>
    <cellStyle name="Header2 4 2 4 2 9 4" xfId="35037"/>
    <cellStyle name="Header2 4 2 4 3" xfId="7939"/>
    <cellStyle name="Header2 4 2 4 3 10" xfId="18671"/>
    <cellStyle name="Header2 4 2 4 3 10 2" xfId="30488"/>
    <cellStyle name="Header2 4 2 4 3 10 2 2" xfId="40487"/>
    <cellStyle name="Header2 4 2 4 3 10 3" xfId="26146"/>
    <cellStyle name="Header2 4 2 4 3 10 4" xfId="35336"/>
    <cellStyle name="Header2 4 2 4 3 11" xfId="18276"/>
    <cellStyle name="Header2 4 2 4 3 11 2" xfId="30093"/>
    <cellStyle name="Header2 4 2 4 3 11 2 2" xfId="40092"/>
    <cellStyle name="Header2 4 2 4 3 11 3" xfId="34941"/>
    <cellStyle name="Header2 4 2 4 3 12" xfId="23163"/>
    <cellStyle name="Header2 4 2 4 3 12 2" xfId="22005"/>
    <cellStyle name="Header2 4 2 4 3 13" xfId="22557"/>
    <cellStyle name="Header2 4 2 4 3 2" xfId="15746"/>
    <cellStyle name="Header2 4 2 4 3 2 2" xfId="19047"/>
    <cellStyle name="Header2 4 2 4 3 2 2 2" xfId="30864"/>
    <cellStyle name="Header2 4 2 4 3 2 2 2 2" xfId="40863"/>
    <cellStyle name="Header2 4 2 4 3 2 2 3" xfId="26522"/>
    <cellStyle name="Header2 4 2 4 3 2 2 4" xfId="35712"/>
    <cellStyle name="Header2 4 2 4 3 2 3" xfId="19653"/>
    <cellStyle name="Header2 4 2 4 3 2 3 2" xfId="31470"/>
    <cellStyle name="Header2 4 2 4 3 2 3 2 2" xfId="41469"/>
    <cellStyle name="Header2 4 2 4 3 2 3 3" xfId="27128"/>
    <cellStyle name="Header2 4 2 4 3 2 3 4" xfId="36318"/>
    <cellStyle name="Header2 4 2 4 3 2 4" xfId="18011"/>
    <cellStyle name="Header2 4 2 4 3 2 4 2" xfId="29828"/>
    <cellStyle name="Header2 4 2 4 3 2 4 2 2" xfId="39827"/>
    <cellStyle name="Header2 4 2 4 3 2 4 3" xfId="25586"/>
    <cellStyle name="Header2 4 2 4 3 2 4 4" xfId="34676"/>
    <cellStyle name="Header2 4 2 4 3 2 5" xfId="20462"/>
    <cellStyle name="Header2 4 2 4 3 2 5 2" xfId="32279"/>
    <cellStyle name="Header2 4 2 4 3 2 5 2 2" xfId="42278"/>
    <cellStyle name="Header2 4 2 4 3 2 5 3" xfId="37127"/>
    <cellStyle name="Header2 4 2 4 3 2 6" xfId="23624"/>
    <cellStyle name="Header2 4 2 4 3 2 6 2" xfId="21800"/>
    <cellStyle name="Header2 4 2 4 3 2 7" xfId="22964"/>
    <cellStyle name="Header2 4 2 4 3 2 7 2" xfId="22125"/>
    <cellStyle name="Header2 4 2 4 3 2 8" xfId="21687"/>
    <cellStyle name="Header2 4 2 4 3 3" xfId="16327"/>
    <cellStyle name="Header2 4 2 4 3 3 2" xfId="19347"/>
    <cellStyle name="Header2 4 2 4 3 3 2 2" xfId="31164"/>
    <cellStyle name="Header2 4 2 4 3 3 2 2 2" xfId="41163"/>
    <cellStyle name="Header2 4 2 4 3 3 2 3" xfId="26822"/>
    <cellStyle name="Header2 4 2 4 3 3 2 4" xfId="36012"/>
    <cellStyle name="Header2 4 2 4 3 3 3" xfId="19953"/>
    <cellStyle name="Header2 4 2 4 3 3 3 2" xfId="31770"/>
    <cellStyle name="Header2 4 2 4 3 3 3 2 2" xfId="41769"/>
    <cellStyle name="Header2 4 2 4 3 3 3 3" xfId="27428"/>
    <cellStyle name="Header2 4 2 4 3 3 3 4" xfId="36618"/>
    <cellStyle name="Header2 4 2 4 3 3 4" xfId="18871"/>
    <cellStyle name="Header2 4 2 4 3 3 4 2" xfId="30688"/>
    <cellStyle name="Header2 4 2 4 3 3 4 2 2" xfId="40687"/>
    <cellStyle name="Header2 4 2 4 3 3 4 3" xfId="26346"/>
    <cellStyle name="Header2 4 2 4 3 3 4 4" xfId="35536"/>
    <cellStyle name="Header2 4 2 4 3 3 5" xfId="20762"/>
    <cellStyle name="Header2 4 2 4 3 3 5 2" xfId="32579"/>
    <cellStyle name="Header2 4 2 4 3 3 5 2 2" xfId="42578"/>
    <cellStyle name="Header2 4 2 4 3 3 5 3" xfId="37427"/>
    <cellStyle name="Header2 4 2 4 3 3 6" xfId="28144"/>
    <cellStyle name="Header2 4 2 4 3 3 6 2" xfId="38143"/>
    <cellStyle name="Header2 4 2 4 3 3 7" xfId="22283"/>
    <cellStyle name="Header2 4 2 4 3 4" xfId="16030"/>
    <cellStyle name="Header2 4 2 4 3 4 2" xfId="27847"/>
    <cellStyle name="Header2 4 2 4 3 4 2 2" xfId="37846"/>
    <cellStyle name="Header2 4 2 4 3 4 3" xfId="23908"/>
    <cellStyle name="Header2 4 2 4 3 4 4" xfId="32998"/>
    <cellStyle name="Header2 4 2 4 3 5" xfId="16523"/>
    <cellStyle name="Header2 4 2 4 3 5 2" xfId="28340"/>
    <cellStyle name="Header2 4 2 4 3 5 2 2" xfId="38339"/>
    <cellStyle name="Header2 4 2 4 3 5 3" xfId="24098"/>
    <cellStyle name="Header2 4 2 4 3 5 4" xfId="33188"/>
    <cellStyle name="Header2 4 2 4 3 6" xfId="16823"/>
    <cellStyle name="Header2 4 2 4 3 6 2" xfId="28640"/>
    <cellStyle name="Header2 4 2 4 3 6 2 2" xfId="38639"/>
    <cellStyle name="Header2 4 2 4 3 6 3" xfId="24398"/>
    <cellStyle name="Header2 4 2 4 3 6 4" xfId="33488"/>
    <cellStyle name="Header2 4 2 4 3 7" xfId="17261"/>
    <cellStyle name="Header2 4 2 4 3 7 2" xfId="29078"/>
    <cellStyle name="Header2 4 2 4 3 7 2 2" xfId="39077"/>
    <cellStyle name="Header2 4 2 4 3 7 3" xfId="24836"/>
    <cellStyle name="Header2 4 2 4 3 7 4" xfId="33926"/>
    <cellStyle name="Header2 4 2 4 3 8" xfId="17564"/>
    <cellStyle name="Header2 4 2 4 3 8 2" xfId="29381"/>
    <cellStyle name="Header2 4 2 4 3 8 2 2" xfId="39380"/>
    <cellStyle name="Header2 4 2 4 3 8 3" xfId="25139"/>
    <cellStyle name="Header2 4 2 4 3 8 4" xfId="34229"/>
    <cellStyle name="Header2 4 2 4 3 9" xfId="18371"/>
    <cellStyle name="Header2 4 2 4 3 9 2" xfId="30188"/>
    <cellStyle name="Header2 4 2 4 3 9 2 2" xfId="40187"/>
    <cellStyle name="Header2 4 2 4 3 9 3" xfId="25846"/>
    <cellStyle name="Header2 4 2 4 3 9 4" xfId="35036"/>
    <cellStyle name="Header2 4 2 4 4" xfId="7940"/>
    <cellStyle name="Header2 4 2 4 4 10" xfId="18670"/>
    <cellStyle name="Header2 4 2 4 4 10 2" xfId="30487"/>
    <cellStyle name="Header2 4 2 4 4 10 2 2" xfId="40486"/>
    <cellStyle name="Header2 4 2 4 4 10 3" xfId="26145"/>
    <cellStyle name="Header2 4 2 4 4 10 4" xfId="35335"/>
    <cellStyle name="Header2 4 2 4 4 11" xfId="20183"/>
    <cellStyle name="Header2 4 2 4 4 11 2" xfId="32000"/>
    <cellStyle name="Header2 4 2 4 4 11 2 2" xfId="41999"/>
    <cellStyle name="Header2 4 2 4 4 11 3" xfId="36848"/>
    <cellStyle name="Header2 4 2 4 4 12" xfId="23162"/>
    <cellStyle name="Header2 4 2 4 4 12 2" xfId="21254"/>
    <cellStyle name="Header2 4 2 4 4 13" xfId="22556"/>
    <cellStyle name="Header2 4 2 4 4 2" xfId="15747"/>
    <cellStyle name="Header2 4 2 4 4 2 2" xfId="19046"/>
    <cellStyle name="Header2 4 2 4 4 2 2 2" xfId="30863"/>
    <cellStyle name="Header2 4 2 4 4 2 2 2 2" xfId="40862"/>
    <cellStyle name="Header2 4 2 4 4 2 2 3" xfId="26521"/>
    <cellStyle name="Header2 4 2 4 4 2 2 4" xfId="35711"/>
    <cellStyle name="Header2 4 2 4 4 2 3" xfId="19652"/>
    <cellStyle name="Header2 4 2 4 4 2 3 2" xfId="31469"/>
    <cellStyle name="Header2 4 2 4 4 2 3 2 2" xfId="41468"/>
    <cellStyle name="Header2 4 2 4 4 2 3 3" xfId="27127"/>
    <cellStyle name="Header2 4 2 4 4 2 3 4" xfId="36317"/>
    <cellStyle name="Header2 4 2 4 4 2 4" xfId="18012"/>
    <cellStyle name="Header2 4 2 4 4 2 4 2" xfId="29829"/>
    <cellStyle name="Header2 4 2 4 4 2 4 2 2" xfId="39828"/>
    <cellStyle name="Header2 4 2 4 4 2 4 3" xfId="25587"/>
    <cellStyle name="Header2 4 2 4 4 2 4 4" xfId="34677"/>
    <cellStyle name="Header2 4 2 4 4 2 5" xfId="20461"/>
    <cellStyle name="Header2 4 2 4 4 2 5 2" xfId="32278"/>
    <cellStyle name="Header2 4 2 4 4 2 5 2 2" xfId="42277"/>
    <cellStyle name="Header2 4 2 4 4 2 5 3" xfId="37126"/>
    <cellStyle name="Header2 4 2 4 4 2 6" xfId="23625"/>
    <cellStyle name="Header2 4 2 4 4 2 6 2" xfId="21799"/>
    <cellStyle name="Header2 4 2 4 4 2 7" xfId="22963"/>
    <cellStyle name="Header2 4 2 4 4 2 7 2" xfId="22126"/>
    <cellStyle name="Header2 4 2 4 4 2 8" xfId="21688"/>
    <cellStyle name="Header2 4 2 4 4 3" xfId="16328"/>
    <cellStyle name="Header2 4 2 4 4 3 2" xfId="19346"/>
    <cellStyle name="Header2 4 2 4 4 3 2 2" xfId="31163"/>
    <cellStyle name="Header2 4 2 4 4 3 2 2 2" xfId="41162"/>
    <cellStyle name="Header2 4 2 4 4 3 2 3" xfId="26821"/>
    <cellStyle name="Header2 4 2 4 4 3 2 4" xfId="36011"/>
    <cellStyle name="Header2 4 2 4 4 3 3" xfId="19952"/>
    <cellStyle name="Header2 4 2 4 4 3 3 2" xfId="31769"/>
    <cellStyle name="Header2 4 2 4 4 3 3 2 2" xfId="41768"/>
    <cellStyle name="Header2 4 2 4 4 3 3 3" xfId="27427"/>
    <cellStyle name="Header2 4 2 4 4 3 3 4" xfId="36617"/>
    <cellStyle name="Header2 4 2 4 4 3 4" xfId="17917"/>
    <cellStyle name="Header2 4 2 4 4 3 4 2" xfId="29734"/>
    <cellStyle name="Header2 4 2 4 4 3 4 2 2" xfId="39733"/>
    <cellStyle name="Header2 4 2 4 4 3 4 3" xfId="25492"/>
    <cellStyle name="Header2 4 2 4 4 3 4 4" xfId="34582"/>
    <cellStyle name="Header2 4 2 4 4 3 5" xfId="20761"/>
    <cellStyle name="Header2 4 2 4 4 3 5 2" xfId="32578"/>
    <cellStyle name="Header2 4 2 4 4 3 5 2 2" xfId="42577"/>
    <cellStyle name="Header2 4 2 4 4 3 5 3" xfId="37426"/>
    <cellStyle name="Header2 4 2 4 4 3 6" xfId="28145"/>
    <cellStyle name="Header2 4 2 4 4 3 6 2" xfId="38144"/>
    <cellStyle name="Header2 4 2 4 4 3 7" xfId="22284"/>
    <cellStyle name="Header2 4 2 4 4 4" xfId="15849"/>
    <cellStyle name="Header2 4 2 4 4 4 2" xfId="27666"/>
    <cellStyle name="Header2 4 2 4 4 4 2 2" xfId="37665"/>
    <cellStyle name="Header2 4 2 4 4 4 3" xfId="23727"/>
    <cellStyle name="Header2 4 2 4 4 4 4" xfId="32817"/>
    <cellStyle name="Header2 4 2 4 4 5" xfId="16522"/>
    <cellStyle name="Header2 4 2 4 4 5 2" xfId="28339"/>
    <cellStyle name="Header2 4 2 4 4 5 2 2" xfId="38338"/>
    <cellStyle name="Header2 4 2 4 4 5 3" xfId="24097"/>
    <cellStyle name="Header2 4 2 4 4 5 4" xfId="33187"/>
    <cellStyle name="Header2 4 2 4 4 6" xfId="16822"/>
    <cellStyle name="Header2 4 2 4 4 6 2" xfId="28639"/>
    <cellStyle name="Header2 4 2 4 4 6 2 2" xfId="38638"/>
    <cellStyle name="Header2 4 2 4 4 6 3" xfId="24397"/>
    <cellStyle name="Header2 4 2 4 4 6 4" xfId="33487"/>
    <cellStyle name="Header2 4 2 4 4 7" xfId="17262"/>
    <cellStyle name="Header2 4 2 4 4 7 2" xfId="29079"/>
    <cellStyle name="Header2 4 2 4 4 7 2 2" xfId="39078"/>
    <cellStyle name="Header2 4 2 4 4 7 3" xfId="24837"/>
    <cellStyle name="Header2 4 2 4 4 7 4" xfId="33927"/>
    <cellStyle name="Header2 4 2 4 4 8" xfId="17565"/>
    <cellStyle name="Header2 4 2 4 4 8 2" xfId="29382"/>
    <cellStyle name="Header2 4 2 4 4 8 2 2" xfId="39381"/>
    <cellStyle name="Header2 4 2 4 4 8 3" xfId="25140"/>
    <cellStyle name="Header2 4 2 4 4 8 4" xfId="34230"/>
    <cellStyle name="Header2 4 2 4 4 9" xfId="18370"/>
    <cellStyle name="Header2 4 2 4 4 9 2" xfId="30187"/>
    <cellStyle name="Header2 4 2 4 4 9 2 2" xfId="40186"/>
    <cellStyle name="Header2 4 2 4 4 9 3" xfId="25845"/>
    <cellStyle name="Header2 4 2 4 4 9 4" xfId="35035"/>
    <cellStyle name="Header2 4 2 4 5" xfId="15744"/>
    <cellStyle name="Header2 4 2 4 5 2" xfId="19049"/>
    <cellStyle name="Header2 4 2 4 5 2 2" xfId="30866"/>
    <cellStyle name="Header2 4 2 4 5 2 2 2" xfId="40865"/>
    <cellStyle name="Header2 4 2 4 5 2 3" xfId="26524"/>
    <cellStyle name="Header2 4 2 4 5 2 4" xfId="35714"/>
    <cellStyle name="Header2 4 2 4 5 3" xfId="19655"/>
    <cellStyle name="Header2 4 2 4 5 3 2" xfId="31472"/>
    <cellStyle name="Header2 4 2 4 5 3 2 2" xfId="41471"/>
    <cellStyle name="Header2 4 2 4 5 3 3" xfId="27130"/>
    <cellStyle name="Header2 4 2 4 5 3 4" xfId="36320"/>
    <cellStyle name="Header2 4 2 4 5 4" xfId="18009"/>
    <cellStyle name="Header2 4 2 4 5 4 2" xfId="29826"/>
    <cellStyle name="Header2 4 2 4 5 4 2 2" xfId="39825"/>
    <cellStyle name="Header2 4 2 4 5 4 3" xfId="25584"/>
    <cellStyle name="Header2 4 2 4 5 4 4" xfId="34674"/>
    <cellStyle name="Header2 4 2 4 5 5" xfId="20464"/>
    <cellStyle name="Header2 4 2 4 5 5 2" xfId="32281"/>
    <cellStyle name="Header2 4 2 4 5 5 2 2" xfId="42280"/>
    <cellStyle name="Header2 4 2 4 5 5 3" xfId="37129"/>
    <cellStyle name="Header2 4 2 4 5 6" xfId="23622"/>
    <cellStyle name="Header2 4 2 4 5 6 2" xfId="21802"/>
    <cellStyle name="Header2 4 2 4 5 7" xfId="22966"/>
    <cellStyle name="Header2 4 2 4 5 7 2" xfId="22124"/>
    <cellStyle name="Header2 4 2 4 5 8" xfId="21686"/>
    <cellStyle name="Header2 4 2 4 6" xfId="16325"/>
    <cellStyle name="Header2 4 2 4 6 2" xfId="19349"/>
    <cellStyle name="Header2 4 2 4 6 2 2" xfId="31166"/>
    <cellStyle name="Header2 4 2 4 6 2 2 2" xfId="41165"/>
    <cellStyle name="Header2 4 2 4 6 2 3" xfId="26824"/>
    <cellStyle name="Header2 4 2 4 6 2 4" xfId="36014"/>
    <cellStyle name="Header2 4 2 4 6 3" xfId="19955"/>
    <cellStyle name="Header2 4 2 4 6 3 2" xfId="31772"/>
    <cellStyle name="Header2 4 2 4 6 3 2 2" xfId="41771"/>
    <cellStyle name="Header2 4 2 4 6 3 3" xfId="27430"/>
    <cellStyle name="Header2 4 2 4 6 3 4" xfId="36620"/>
    <cellStyle name="Header2 4 2 4 6 4" xfId="17791"/>
    <cellStyle name="Header2 4 2 4 6 4 2" xfId="29608"/>
    <cellStyle name="Header2 4 2 4 6 4 2 2" xfId="39607"/>
    <cellStyle name="Header2 4 2 4 6 4 3" xfId="25366"/>
    <cellStyle name="Header2 4 2 4 6 4 4" xfId="34456"/>
    <cellStyle name="Header2 4 2 4 6 5" xfId="20764"/>
    <cellStyle name="Header2 4 2 4 6 5 2" xfId="32581"/>
    <cellStyle name="Header2 4 2 4 6 5 2 2" xfId="42580"/>
    <cellStyle name="Header2 4 2 4 6 5 3" xfId="37429"/>
    <cellStyle name="Header2 4 2 4 6 6" xfId="28142"/>
    <cellStyle name="Header2 4 2 4 6 6 2" xfId="38141"/>
    <cellStyle name="Header2 4 2 4 6 7" xfId="21756"/>
    <cellStyle name="Header2 4 2 4 7" xfId="16028"/>
    <cellStyle name="Header2 4 2 4 7 2" xfId="27845"/>
    <cellStyle name="Header2 4 2 4 7 2 2" xfId="37844"/>
    <cellStyle name="Header2 4 2 4 7 3" xfId="23906"/>
    <cellStyle name="Header2 4 2 4 7 4" xfId="32996"/>
    <cellStyle name="Header2 4 2 4 8" xfId="16525"/>
    <cellStyle name="Header2 4 2 4 8 2" xfId="28342"/>
    <cellStyle name="Header2 4 2 4 8 2 2" xfId="38341"/>
    <cellStyle name="Header2 4 2 4 8 3" xfId="24100"/>
    <cellStyle name="Header2 4 2 4 8 4" xfId="33190"/>
    <cellStyle name="Header2 4 2 4 9" xfId="16825"/>
    <cellStyle name="Header2 4 2 4 9 2" xfId="28642"/>
    <cellStyle name="Header2 4 2 4 9 2 2" xfId="38641"/>
    <cellStyle name="Header2 4 2 4 9 3" xfId="24400"/>
    <cellStyle name="Header2 4 2 4 9 4" xfId="33490"/>
    <cellStyle name="Header2 4 2 5" xfId="7941"/>
    <cellStyle name="Header2 4 2 5 10" xfId="18669"/>
    <cellStyle name="Header2 4 2 5 10 2" xfId="30486"/>
    <cellStyle name="Header2 4 2 5 10 2 2" xfId="40485"/>
    <cellStyle name="Header2 4 2 5 10 3" xfId="26144"/>
    <cellStyle name="Header2 4 2 5 10 4" xfId="35334"/>
    <cellStyle name="Header2 4 2 5 11" xfId="20284"/>
    <cellStyle name="Header2 4 2 5 11 2" xfId="32101"/>
    <cellStyle name="Header2 4 2 5 11 2 2" xfId="42100"/>
    <cellStyle name="Header2 4 2 5 11 3" xfId="36949"/>
    <cellStyle name="Header2 4 2 5 12" xfId="23161"/>
    <cellStyle name="Header2 4 2 5 12 2" xfId="22006"/>
    <cellStyle name="Header2 4 2 5 13" xfId="22555"/>
    <cellStyle name="Header2 4 2 5 2" xfId="15748"/>
    <cellStyle name="Header2 4 2 5 2 2" xfId="19045"/>
    <cellStyle name="Header2 4 2 5 2 2 2" xfId="30862"/>
    <cellStyle name="Header2 4 2 5 2 2 2 2" xfId="40861"/>
    <cellStyle name="Header2 4 2 5 2 2 3" xfId="26520"/>
    <cellStyle name="Header2 4 2 5 2 2 4" xfId="35710"/>
    <cellStyle name="Header2 4 2 5 2 3" xfId="19651"/>
    <cellStyle name="Header2 4 2 5 2 3 2" xfId="31468"/>
    <cellStyle name="Header2 4 2 5 2 3 2 2" xfId="41467"/>
    <cellStyle name="Header2 4 2 5 2 3 3" xfId="27126"/>
    <cellStyle name="Header2 4 2 5 2 3 4" xfId="36316"/>
    <cellStyle name="Header2 4 2 5 2 4" xfId="18170"/>
    <cellStyle name="Header2 4 2 5 2 4 2" xfId="29987"/>
    <cellStyle name="Header2 4 2 5 2 4 2 2" xfId="39986"/>
    <cellStyle name="Header2 4 2 5 2 4 3" xfId="25745"/>
    <cellStyle name="Header2 4 2 5 2 4 4" xfId="34835"/>
    <cellStyle name="Header2 4 2 5 2 5" xfId="20460"/>
    <cellStyle name="Header2 4 2 5 2 5 2" xfId="32277"/>
    <cellStyle name="Header2 4 2 5 2 5 2 2" xfId="42276"/>
    <cellStyle name="Header2 4 2 5 2 5 3" xfId="37125"/>
    <cellStyle name="Header2 4 2 5 2 6" xfId="23626"/>
    <cellStyle name="Header2 4 2 5 2 6 2" xfId="20996"/>
    <cellStyle name="Header2 4 2 5 2 7" xfId="22815"/>
    <cellStyle name="Header2 4 2 5 2 7 2" xfId="21407"/>
    <cellStyle name="Header2 4 2 5 2 8" xfId="21689"/>
    <cellStyle name="Header2 4 2 5 3" xfId="16329"/>
    <cellStyle name="Header2 4 2 5 3 2" xfId="19345"/>
    <cellStyle name="Header2 4 2 5 3 2 2" xfId="31162"/>
    <cellStyle name="Header2 4 2 5 3 2 2 2" xfId="41161"/>
    <cellStyle name="Header2 4 2 5 3 2 3" xfId="26820"/>
    <cellStyle name="Header2 4 2 5 3 2 4" xfId="36010"/>
    <cellStyle name="Header2 4 2 5 3 3" xfId="19951"/>
    <cellStyle name="Header2 4 2 5 3 3 2" xfId="31768"/>
    <cellStyle name="Header2 4 2 5 3 3 2 2" xfId="41767"/>
    <cellStyle name="Header2 4 2 5 3 3 3" xfId="27426"/>
    <cellStyle name="Header2 4 2 5 3 3 4" xfId="36616"/>
    <cellStyle name="Header2 4 2 5 3 4" xfId="17792"/>
    <cellStyle name="Header2 4 2 5 3 4 2" xfId="29609"/>
    <cellStyle name="Header2 4 2 5 3 4 2 2" xfId="39608"/>
    <cellStyle name="Header2 4 2 5 3 4 3" xfId="25367"/>
    <cellStyle name="Header2 4 2 5 3 4 4" xfId="34457"/>
    <cellStyle name="Header2 4 2 5 3 5" xfId="20760"/>
    <cellStyle name="Header2 4 2 5 3 5 2" xfId="32577"/>
    <cellStyle name="Header2 4 2 5 3 5 2 2" xfId="42576"/>
    <cellStyle name="Header2 4 2 5 3 5 3" xfId="37425"/>
    <cellStyle name="Header2 4 2 5 3 6" xfId="28146"/>
    <cellStyle name="Header2 4 2 5 3 6 2" xfId="38145"/>
    <cellStyle name="Header2 4 2 5 3 7" xfId="22285"/>
    <cellStyle name="Header2 4 2 5 4" xfId="16031"/>
    <cellStyle name="Header2 4 2 5 4 2" xfId="27848"/>
    <cellStyle name="Header2 4 2 5 4 2 2" xfId="37847"/>
    <cellStyle name="Header2 4 2 5 4 3" xfId="23909"/>
    <cellStyle name="Header2 4 2 5 4 4" xfId="32999"/>
    <cellStyle name="Header2 4 2 5 5" xfId="16521"/>
    <cellStyle name="Header2 4 2 5 5 2" xfId="28338"/>
    <cellStyle name="Header2 4 2 5 5 2 2" xfId="38337"/>
    <cellStyle name="Header2 4 2 5 5 3" xfId="24096"/>
    <cellStyle name="Header2 4 2 5 5 4" xfId="33186"/>
    <cellStyle name="Header2 4 2 5 6" xfId="16821"/>
    <cellStyle name="Header2 4 2 5 6 2" xfId="28638"/>
    <cellStyle name="Header2 4 2 5 6 2 2" xfId="38637"/>
    <cellStyle name="Header2 4 2 5 6 3" xfId="24396"/>
    <cellStyle name="Header2 4 2 5 6 4" xfId="33486"/>
    <cellStyle name="Header2 4 2 5 7" xfId="17263"/>
    <cellStyle name="Header2 4 2 5 7 2" xfId="29080"/>
    <cellStyle name="Header2 4 2 5 7 2 2" xfId="39079"/>
    <cellStyle name="Header2 4 2 5 7 3" xfId="24838"/>
    <cellStyle name="Header2 4 2 5 7 4" xfId="33928"/>
    <cellStyle name="Header2 4 2 5 8" xfId="17566"/>
    <cellStyle name="Header2 4 2 5 8 2" xfId="29383"/>
    <cellStyle name="Header2 4 2 5 8 2 2" xfId="39382"/>
    <cellStyle name="Header2 4 2 5 8 3" xfId="25141"/>
    <cellStyle name="Header2 4 2 5 8 4" xfId="34231"/>
    <cellStyle name="Header2 4 2 5 9" xfId="18369"/>
    <cellStyle name="Header2 4 2 5 9 2" xfId="30186"/>
    <cellStyle name="Header2 4 2 5 9 2 2" xfId="40185"/>
    <cellStyle name="Header2 4 2 5 9 3" xfId="25844"/>
    <cellStyle name="Header2 4 2 5 9 4" xfId="35034"/>
    <cellStyle name="Header2 4 2 6" xfId="15729"/>
    <cellStyle name="Header2 4 2 6 2" xfId="19064"/>
    <cellStyle name="Header2 4 2 6 2 2" xfId="30881"/>
    <cellStyle name="Header2 4 2 6 2 2 2" xfId="40880"/>
    <cellStyle name="Header2 4 2 6 2 3" xfId="26539"/>
    <cellStyle name="Header2 4 2 6 2 4" xfId="35729"/>
    <cellStyle name="Header2 4 2 6 3" xfId="19670"/>
    <cellStyle name="Header2 4 2 6 3 2" xfId="31487"/>
    <cellStyle name="Header2 4 2 6 3 2 2" xfId="41486"/>
    <cellStyle name="Header2 4 2 6 3 3" xfId="27145"/>
    <cellStyle name="Header2 4 2 6 3 4" xfId="36335"/>
    <cellStyle name="Header2 4 2 6 4" xfId="18162"/>
    <cellStyle name="Header2 4 2 6 4 2" xfId="29979"/>
    <cellStyle name="Header2 4 2 6 4 2 2" xfId="39978"/>
    <cellStyle name="Header2 4 2 6 4 3" xfId="25737"/>
    <cellStyle name="Header2 4 2 6 4 4" xfId="34827"/>
    <cellStyle name="Header2 4 2 6 5" xfId="20479"/>
    <cellStyle name="Header2 4 2 6 5 2" xfId="32296"/>
    <cellStyle name="Header2 4 2 6 5 2 2" xfId="42295"/>
    <cellStyle name="Header2 4 2 6 5 3" xfId="37144"/>
    <cellStyle name="Header2 4 2 6 6" xfId="23607"/>
    <cellStyle name="Header2 4 2 6 6 2" xfId="21809"/>
    <cellStyle name="Header2 4 2 6 7" xfId="22973"/>
    <cellStyle name="Header2 4 2 6 7 2" xfId="22121"/>
    <cellStyle name="Header2 4 2 6 8" xfId="22450"/>
    <cellStyle name="Header2 4 2 7" xfId="16310"/>
    <cellStyle name="Header2 4 2 7 2" xfId="19363"/>
    <cellStyle name="Header2 4 2 7 2 2" xfId="31180"/>
    <cellStyle name="Header2 4 2 7 2 2 2" xfId="41179"/>
    <cellStyle name="Header2 4 2 7 2 3" xfId="26838"/>
    <cellStyle name="Header2 4 2 7 2 4" xfId="36028"/>
    <cellStyle name="Header2 4 2 7 3" xfId="19969"/>
    <cellStyle name="Header2 4 2 7 3 2" xfId="31786"/>
    <cellStyle name="Header2 4 2 7 3 2 2" xfId="41785"/>
    <cellStyle name="Header2 4 2 7 3 3" xfId="27444"/>
    <cellStyle name="Header2 4 2 7 3 4" xfId="36634"/>
    <cellStyle name="Header2 4 2 7 4" xfId="18868"/>
    <cellStyle name="Header2 4 2 7 4 2" xfId="30685"/>
    <cellStyle name="Header2 4 2 7 4 2 2" xfId="40684"/>
    <cellStyle name="Header2 4 2 7 4 3" xfId="26343"/>
    <cellStyle name="Header2 4 2 7 4 4" xfId="35533"/>
    <cellStyle name="Header2 4 2 7 5" xfId="20778"/>
    <cellStyle name="Header2 4 2 7 5 2" xfId="32595"/>
    <cellStyle name="Header2 4 2 7 5 2 2" xfId="42594"/>
    <cellStyle name="Header2 4 2 7 5 3" xfId="37443"/>
    <cellStyle name="Header2 4 2 7 6" xfId="28127"/>
    <cellStyle name="Header2 4 2 7 6 2" xfId="38126"/>
    <cellStyle name="Header2 4 2 7 7" xfId="21550"/>
    <cellStyle name="Header2 4 2 8" xfId="16015"/>
    <cellStyle name="Header2 4 2 8 2" xfId="27832"/>
    <cellStyle name="Header2 4 2 8 2 2" xfId="37831"/>
    <cellStyle name="Header2 4 2 8 3" xfId="23893"/>
    <cellStyle name="Header2 4 2 8 4" xfId="32983"/>
    <cellStyle name="Header2 4 2 9" xfId="16540"/>
    <cellStyle name="Header2 4 2 9 2" xfId="28357"/>
    <cellStyle name="Header2 4 2 9 2 2" xfId="38356"/>
    <cellStyle name="Header2 4 2 9 3" xfId="24115"/>
    <cellStyle name="Header2 4 2 9 4" xfId="33205"/>
    <cellStyle name="Header2 4 20" xfId="18398"/>
    <cellStyle name="Header2 4 20 2" xfId="30215"/>
    <cellStyle name="Header2 4 20 2 2" xfId="40214"/>
    <cellStyle name="Header2 4 20 3" xfId="25873"/>
    <cellStyle name="Header2 4 20 4" xfId="35063"/>
    <cellStyle name="Header2 4 21" xfId="18697"/>
    <cellStyle name="Header2 4 21 2" xfId="30514"/>
    <cellStyle name="Header2 4 21 2 2" xfId="40513"/>
    <cellStyle name="Header2 4 21 3" xfId="26172"/>
    <cellStyle name="Header2 4 21 4" xfId="35362"/>
    <cellStyle name="Header2 4 22" xfId="20196"/>
    <cellStyle name="Header2 4 22 2" xfId="32013"/>
    <cellStyle name="Header2 4 22 2 2" xfId="42012"/>
    <cellStyle name="Header2 4 22 3" xfId="36861"/>
    <cellStyle name="Header2 4 23" xfId="23190"/>
    <cellStyle name="Header2 4 23 2" xfId="21234"/>
    <cellStyle name="Header2 4 24" xfId="22584"/>
    <cellStyle name="Header2 4 3" xfId="7942"/>
    <cellStyle name="Header2 4 3 10" xfId="17264"/>
    <cellStyle name="Header2 4 3 10 2" xfId="29081"/>
    <cellStyle name="Header2 4 3 10 2 2" xfId="39080"/>
    <cellStyle name="Header2 4 3 10 3" xfId="24839"/>
    <cellStyle name="Header2 4 3 10 4" xfId="33929"/>
    <cellStyle name="Header2 4 3 11" xfId="17567"/>
    <cellStyle name="Header2 4 3 11 2" xfId="29384"/>
    <cellStyle name="Header2 4 3 11 2 2" xfId="39383"/>
    <cellStyle name="Header2 4 3 11 3" xfId="25142"/>
    <cellStyle name="Header2 4 3 11 4" xfId="34232"/>
    <cellStyle name="Header2 4 3 12" xfId="18368"/>
    <cellStyle name="Header2 4 3 12 2" xfId="30185"/>
    <cellStyle name="Header2 4 3 12 2 2" xfId="40184"/>
    <cellStyle name="Header2 4 3 12 3" xfId="25843"/>
    <cellStyle name="Header2 4 3 12 4" xfId="35033"/>
    <cellStyle name="Header2 4 3 13" xfId="18668"/>
    <cellStyle name="Header2 4 3 13 2" xfId="30485"/>
    <cellStyle name="Header2 4 3 13 2 2" xfId="40484"/>
    <cellStyle name="Header2 4 3 13 3" xfId="26143"/>
    <cellStyle name="Header2 4 3 13 4" xfId="35333"/>
    <cellStyle name="Header2 4 3 14" xfId="18277"/>
    <cellStyle name="Header2 4 3 14 2" xfId="30094"/>
    <cellStyle name="Header2 4 3 14 2 2" xfId="40093"/>
    <cellStyle name="Header2 4 3 14 3" xfId="34942"/>
    <cellStyle name="Header2 4 3 15" xfId="23160"/>
    <cellStyle name="Header2 4 3 15 2" xfId="22007"/>
    <cellStyle name="Header2 4 3 16" xfId="22554"/>
    <cellStyle name="Header2 4 3 2" xfId="7943"/>
    <cellStyle name="Header2 4 3 2 10" xfId="17265"/>
    <cellStyle name="Header2 4 3 2 10 2" xfId="29082"/>
    <cellStyle name="Header2 4 3 2 10 2 2" xfId="39081"/>
    <cellStyle name="Header2 4 3 2 10 3" xfId="24840"/>
    <cellStyle name="Header2 4 3 2 10 4" xfId="33930"/>
    <cellStyle name="Header2 4 3 2 11" xfId="17568"/>
    <cellStyle name="Header2 4 3 2 11 2" xfId="29385"/>
    <cellStyle name="Header2 4 3 2 11 2 2" xfId="39384"/>
    <cellStyle name="Header2 4 3 2 11 3" xfId="25143"/>
    <cellStyle name="Header2 4 3 2 11 4" xfId="34233"/>
    <cellStyle name="Header2 4 3 2 12" xfId="18367"/>
    <cellStyle name="Header2 4 3 2 12 2" xfId="30184"/>
    <cellStyle name="Header2 4 3 2 12 2 2" xfId="40183"/>
    <cellStyle name="Header2 4 3 2 12 3" xfId="25842"/>
    <cellStyle name="Header2 4 3 2 12 4" xfId="35032"/>
    <cellStyle name="Header2 4 3 2 13" xfId="18925"/>
    <cellStyle name="Header2 4 3 2 13 2" xfId="30742"/>
    <cellStyle name="Header2 4 3 2 13 2 2" xfId="40741"/>
    <cellStyle name="Header2 4 3 2 13 3" xfId="26400"/>
    <cellStyle name="Header2 4 3 2 13 4" xfId="35590"/>
    <cellStyle name="Header2 4 3 2 14" xfId="20182"/>
    <cellStyle name="Header2 4 3 2 14 2" xfId="31999"/>
    <cellStyle name="Header2 4 3 2 14 2 2" xfId="41998"/>
    <cellStyle name="Header2 4 3 2 14 3" xfId="36847"/>
    <cellStyle name="Header2 4 3 2 15" xfId="23159"/>
    <cellStyle name="Header2 4 3 2 15 2" xfId="22008"/>
    <cellStyle name="Header2 4 3 2 16" xfId="22553"/>
    <cellStyle name="Header2 4 3 2 2" xfId="7944"/>
    <cellStyle name="Header2 4 3 2 2 10" xfId="18667"/>
    <cellStyle name="Header2 4 3 2 2 10 2" xfId="30484"/>
    <cellStyle name="Header2 4 3 2 2 10 2 2" xfId="40483"/>
    <cellStyle name="Header2 4 3 2 2 10 3" xfId="26142"/>
    <cellStyle name="Header2 4 3 2 2 10 4" xfId="35332"/>
    <cellStyle name="Header2 4 3 2 2 11" xfId="20283"/>
    <cellStyle name="Header2 4 3 2 2 11 2" xfId="32100"/>
    <cellStyle name="Header2 4 3 2 2 11 2 2" xfId="42099"/>
    <cellStyle name="Header2 4 3 2 2 11 3" xfId="36948"/>
    <cellStyle name="Header2 4 3 2 2 12" xfId="23158"/>
    <cellStyle name="Header2 4 3 2 2 12 2" xfId="22009"/>
    <cellStyle name="Header2 4 3 2 2 13" xfId="22552"/>
    <cellStyle name="Header2 4 3 2 2 2" xfId="15751"/>
    <cellStyle name="Header2 4 3 2 2 2 2" xfId="19042"/>
    <cellStyle name="Header2 4 3 2 2 2 2 2" xfId="30859"/>
    <cellStyle name="Header2 4 3 2 2 2 2 2 2" xfId="40858"/>
    <cellStyle name="Header2 4 3 2 2 2 2 3" xfId="26517"/>
    <cellStyle name="Header2 4 3 2 2 2 2 4" xfId="35707"/>
    <cellStyle name="Header2 4 3 2 2 2 3" xfId="19648"/>
    <cellStyle name="Header2 4 3 2 2 2 3 2" xfId="31465"/>
    <cellStyle name="Header2 4 3 2 2 2 3 2 2" xfId="41464"/>
    <cellStyle name="Header2 4 3 2 2 2 3 3" xfId="27123"/>
    <cellStyle name="Header2 4 3 2 2 2 3 4" xfId="36313"/>
    <cellStyle name="Header2 4 3 2 2 2 4" xfId="18015"/>
    <cellStyle name="Header2 4 3 2 2 2 4 2" xfId="29832"/>
    <cellStyle name="Header2 4 3 2 2 2 4 2 2" xfId="39831"/>
    <cellStyle name="Header2 4 3 2 2 2 4 3" xfId="25590"/>
    <cellStyle name="Header2 4 3 2 2 2 4 4" xfId="34680"/>
    <cellStyle name="Header2 4 3 2 2 2 5" xfId="20457"/>
    <cellStyle name="Header2 4 3 2 2 2 5 2" xfId="32274"/>
    <cellStyle name="Header2 4 3 2 2 2 5 2 2" xfId="42273"/>
    <cellStyle name="Header2 4 3 2 2 2 5 3" xfId="37122"/>
    <cellStyle name="Header2 4 3 2 2 2 6" xfId="23629"/>
    <cellStyle name="Header2 4 3 2 2 2 6 2" xfId="21796"/>
    <cellStyle name="Header2 4 3 2 2 2 7" xfId="22960"/>
    <cellStyle name="Header2 4 3 2 2 2 7 2" xfId="22129"/>
    <cellStyle name="Header2 4 3 2 2 2 8" xfId="21691"/>
    <cellStyle name="Header2 4 3 2 2 3" xfId="16332"/>
    <cellStyle name="Header2 4 3 2 2 3 2" xfId="19343"/>
    <cellStyle name="Header2 4 3 2 2 3 2 2" xfId="31160"/>
    <cellStyle name="Header2 4 3 2 2 3 2 2 2" xfId="41159"/>
    <cellStyle name="Header2 4 3 2 2 3 2 3" xfId="26818"/>
    <cellStyle name="Header2 4 3 2 2 3 2 4" xfId="36008"/>
    <cellStyle name="Header2 4 3 2 2 3 3" xfId="19949"/>
    <cellStyle name="Header2 4 3 2 2 3 3 2" xfId="31766"/>
    <cellStyle name="Header2 4 3 2 2 3 3 2 2" xfId="41765"/>
    <cellStyle name="Header2 4 3 2 2 3 3 3" xfId="27424"/>
    <cellStyle name="Header2 4 3 2 2 3 3 4" xfId="36614"/>
    <cellStyle name="Header2 4 3 2 2 3 4" xfId="17793"/>
    <cellStyle name="Header2 4 3 2 2 3 4 2" xfId="29610"/>
    <cellStyle name="Header2 4 3 2 2 3 4 2 2" xfId="39609"/>
    <cellStyle name="Header2 4 3 2 2 3 4 3" xfId="25368"/>
    <cellStyle name="Header2 4 3 2 2 3 4 4" xfId="34458"/>
    <cellStyle name="Header2 4 3 2 2 3 5" xfId="20758"/>
    <cellStyle name="Header2 4 3 2 2 3 5 2" xfId="32575"/>
    <cellStyle name="Header2 4 3 2 2 3 5 2 2" xfId="42574"/>
    <cellStyle name="Header2 4 3 2 2 3 5 3" xfId="37423"/>
    <cellStyle name="Header2 4 3 2 2 3 6" xfId="28149"/>
    <cellStyle name="Header2 4 3 2 2 3 6 2" xfId="38148"/>
    <cellStyle name="Header2 4 3 2 2 3 7" xfId="22287"/>
    <cellStyle name="Header2 4 3 2 2 4" xfId="16033"/>
    <cellStyle name="Header2 4 3 2 2 4 2" xfId="27850"/>
    <cellStyle name="Header2 4 3 2 2 4 2 2" xfId="37849"/>
    <cellStyle name="Header2 4 3 2 2 4 3" xfId="23911"/>
    <cellStyle name="Header2 4 3 2 2 4 4" xfId="33001"/>
    <cellStyle name="Header2 4 3 2 2 5" xfId="16518"/>
    <cellStyle name="Header2 4 3 2 2 5 2" xfId="28335"/>
    <cellStyle name="Header2 4 3 2 2 5 2 2" xfId="38334"/>
    <cellStyle name="Header2 4 3 2 2 5 3" xfId="24093"/>
    <cellStyle name="Header2 4 3 2 2 5 4" xfId="33183"/>
    <cellStyle name="Header2 4 3 2 2 6" xfId="16819"/>
    <cellStyle name="Header2 4 3 2 2 6 2" xfId="28636"/>
    <cellStyle name="Header2 4 3 2 2 6 2 2" xfId="38635"/>
    <cellStyle name="Header2 4 3 2 2 6 3" xfId="24394"/>
    <cellStyle name="Header2 4 3 2 2 6 4" xfId="33484"/>
    <cellStyle name="Header2 4 3 2 2 7" xfId="17266"/>
    <cellStyle name="Header2 4 3 2 2 7 2" xfId="29083"/>
    <cellStyle name="Header2 4 3 2 2 7 2 2" xfId="39082"/>
    <cellStyle name="Header2 4 3 2 2 7 3" xfId="24841"/>
    <cellStyle name="Header2 4 3 2 2 7 4" xfId="33931"/>
    <cellStyle name="Header2 4 3 2 2 8" xfId="17569"/>
    <cellStyle name="Header2 4 3 2 2 8 2" xfId="29386"/>
    <cellStyle name="Header2 4 3 2 2 8 2 2" xfId="39385"/>
    <cellStyle name="Header2 4 3 2 2 8 3" xfId="25144"/>
    <cellStyle name="Header2 4 3 2 2 8 4" xfId="34234"/>
    <cellStyle name="Header2 4 3 2 2 9" xfId="18366"/>
    <cellStyle name="Header2 4 3 2 2 9 2" xfId="30183"/>
    <cellStyle name="Header2 4 3 2 2 9 2 2" xfId="40182"/>
    <cellStyle name="Header2 4 3 2 2 9 3" xfId="25841"/>
    <cellStyle name="Header2 4 3 2 2 9 4" xfId="35031"/>
    <cellStyle name="Header2 4 3 2 3" xfId="7945"/>
    <cellStyle name="Header2 4 3 2 3 10" xfId="18666"/>
    <cellStyle name="Header2 4 3 2 3 10 2" xfId="30483"/>
    <cellStyle name="Header2 4 3 2 3 10 2 2" xfId="40482"/>
    <cellStyle name="Header2 4 3 2 3 10 3" xfId="26141"/>
    <cellStyle name="Header2 4 3 2 3 10 4" xfId="35331"/>
    <cellStyle name="Header2 4 3 2 3 11" xfId="18278"/>
    <cellStyle name="Header2 4 3 2 3 11 2" xfId="30095"/>
    <cellStyle name="Header2 4 3 2 3 11 2 2" xfId="40094"/>
    <cellStyle name="Header2 4 3 2 3 11 3" xfId="34943"/>
    <cellStyle name="Header2 4 3 2 3 12" xfId="23157"/>
    <cellStyle name="Header2 4 3 2 3 12 2" xfId="22010"/>
    <cellStyle name="Header2 4 3 2 3 13" xfId="22551"/>
    <cellStyle name="Header2 4 3 2 3 2" xfId="15752"/>
    <cellStyle name="Header2 4 3 2 3 2 2" xfId="19041"/>
    <cellStyle name="Header2 4 3 2 3 2 2 2" xfId="30858"/>
    <cellStyle name="Header2 4 3 2 3 2 2 2 2" xfId="40857"/>
    <cellStyle name="Header2 4 3 2 3 2 2 3" xfId="26516"/>
    <cellStyle name="Header2 4 3 2 3 2 2 4" xfId="35706"/>
    <cellStyle name="Header2 4 3 2 3 2 3" xfId="19647"/>
    <cellStyle name="Header2 4 3 2 3 2 3 2" xfId="31464"/>
    <cellStyle name="Header2 4 3 2 3 2 3 2 2" xfId="41463"/>
    <cellStyle name="Header2 4 3 2 3 2 3 3" xfId="27122"/>
    <cellStyle name="Header2 4 3 2 3 2 3 4" xfId="36312"/>
    <cellStyle name="Header2 4 3 2 3 2 4" xfId="18016"/>
    <cellStyle name="Header2 4 3 2 3 2 4 2" xfId="29833"/>
    <cellStyle name="Header2 4 3 2 3 2 4 2 2" xfId="39832"/>
    <cellStyle name="Header2 4 3 2 3 2 4 3" xfId="25591"/>
    <cellStyle name="Header2 4 3 2 3 2 4 4" xfId="34681"/>
    <cellStyle name="Header2 4 3 2 3 2 5" xfId="20456"/>
    <cellStyle name="Header2 4 3 2 3 2 5 2" xfId="32273"/>
    <cellStyle name="Header2 4 3 2 3 2 5 2 2" xfId="42272"/>
    <cellStyle name="Header2 4 3 2 3 2 5 3" xfId="37121"/>
    <cellStyle name="Header2 4 3 2 3 2 6" xfId="23630"/>
    <cellStyle name="Header2 4 3 2 3 2 6 2" xfId="21795"/>
    <cellStyle name="Header2 4 3 2 3 2 7" xfId="22959"/>
    <cellStyle name="Header2 4 3 2 3 2 7 2" xfId="22130"/>
    <cellStyle name="Header2 4 3 2 3 2 8" xfId="21692"/>
    <cellStyle name="Header2 4 3 2 3 3" xfId="16333"/>
    <cellStyle name="Header2 4 3 2 3 3 2" xfId="19342"/>
    <cellStyle name="Header2 4 3 2 3 3 2 2" xfId="31159"/>
    <cellStyle name="Header2 4 3 2 3 3 2 2 2" xfId="41158"/>
    <cellStyle name="Header2 4 3 2 3 3 2 3" xfId="26817"/>
    <cellStyle name="Header2 4 3 2 3 3 2 4" xfId="36007"/>
    <cellStyle name="Header2 4 3 2 3 3 3" xfId="19948"/>
    <cellStyle name="Header2 4 3 2 3 3 3 2" xfId="31765"/>
    <cellStyle name="Header2 4 3 2 3 3 3 2 2" xfId="41764"/>
    <cellStyle name="Header2 4 3 2 3 3 3 3" xfId="27423"/>
    <cellStyle name="Header2 4 3 2 3 3 3 4" xfId="36613"/>
    <cellStyle name="Header2 4 3 2 3 3 4" xfId="17848"/>
    <cellStyle name="Header2 4 3 2 3 3 4 2" xfId="29665"/>
    <cellStyle name="Header2 4 3 2 3 3 4 2 2" xfId="39664"/>
    <cellStyle name="Header2 4 3 2 3 3 4 3" xfId="25423"/>
    <cellStyle name="Header2 4 3 2 3 3 4 4" xfId="34513"/>
    <cellStyle name="Header2 4 3 2 3 3 5" xfId="20757"/>
    <cellStyle name="Header2 4 3 2 3 3 5 2" xfId="32574"/>
    <cellStyle name="Header2 4 3 2 3 3 5 2 2" xfId="42573"/>
    <cellStyle name="Header2 4 3 2 3 3 5 3" xfId="37422"/>
    <cellStyle name="Header2 4 3 2 3 3 6" xfId="28150"/>
    <cellStyle name="Header2 4 3 2 3 3 6 2" xfId="38149"/>
    <cellStyle name="Header2 4 3 2 3 3 7" xfId="21557"/>
    <cellStyle name="Header2 4 3 2 3 4" xfId="16034"/>
    <cellStyle name="Header2 4 3 2 3 4 2" xfId="27851"/>
    <cellStyle name="Header2 4 3 2 3 4 2 2" xfId="37850"/>
    <cellStyle name="Header2 4 3 2 3 4 3" xfId="23912"/>
    <cellStyle name="Header2 4 3 2 3 4 4" xfId="33002"/>
    <cellStyle name="Header2 4 3 2 3 5" xfId="16517"/>
    <cellStyle name="Header2 4 3 2 3 5 2" xfId="28334"/>
    <cellStyle name="Header2 4 3 2 3 5 2 2" xfId="38333"/>
    <cellStyle name="Header2 4 3 2 3 5 3" xfId="24092"/>
    <cellStyle name="Header2 4 3 2 3 5 4" xfId="33182"/>
    <cellStyle name="Header2 4 3 2 3 6" xfId="16818"/>
    <cellStyle name="Header2 4 3 2 3 6 2" xfId="28635"/>
    <cellStyle name="Header2 4 3 2 3 6 2 2" xfId="38634"/>
    <cellStyle name="Header2 4 3 2 3 6 3" xfId="24393"/>
    <cellStyle name="Header2 4 3 2 3 6 4" xfId="33483"/>
    <cellStyle name="Header2 4 3 2 3 7" xfId="17267"/>
    <cellStyle name="Header2 4 3 2 3 7 2" xfId="29084"/>
    <cellStyle name="Header2 4 3 2 3 7 2 2" xfId="39083"/>
    <cellStyle name="Header2 4 3 2 3 7 3" xfId="24842"/>
    <cellStyle name="Header2 4 3 2 3 7 4" xfId="33932"/>
    <cellStyle name="Header2 4 3 2 3 8" xfId="17570"/>
    <cellStyle name="Header2 4 3 2 3 8 2" xfId="29387"/>
    <cellStyle name="Header2 4 3 2 3 8 2 2" xfId="39386"/>
    <cellStyle name="Header2 4 3 2 3 8 3" xfId="25145"/>
    <cellStyle name="Header2 4 3 2 3 8 4" xfId="34235"/>
    <cellStyle name="Header2 4 3 2 3 9" xfId="18365"/>
    <cellStyle name="Header2 4 3 2 3 9 2" xfId="30182"/>
    <cellStyle name="Header2 4 3 2 3 9 2 2" xfId="40181"/>
    <cellStyle name="Header2 4 3 2 3 9 3" xfId="25840"/>
    <cellStyle name="Header2 4 3 2 3 9 4" xfId="35030"/>
    <cellStyle name="Header2 4 3 2 4" xfId="7946"/>
    <cellStyle name="Header2 4 3 2 4 10" xfId="18665"/>
    <cellStyle name="Header2 4 3 2 4 10 2" xfId="30482"/>
    <cellStyle name="Header2 4 3 2 4 10 2 2" xfId="40481"/>
    <cellStyle name="Header2 4 3 2 4 10 3" xfId="26140"/>
    <cellStyle name="Header2 4 3 2 4 10 4" xfId="35330"/>
    <cellStyle name="Header2 4 3 2 4 11" xfId="20181"/>
    <cellStyle name="Header2 4 3 2 4 11 2" xfId="31998"/>
    <cellStyle name="Header2 4 3 2 4 11 2 2" xfId="41997"/>
    <cellStyle name="Header2 4 3 2 4 11 3" xfId="36846"/>
    <cellStyle name="Header2 4 3 2 4 12" xfId="23156"/>
    <cellStyle name="Header2 4 3 2 4 12 2" xfId="21255"/>
    <cellStyle name="Header2 4 3 2 4 13" xfId="22550"/>
    <cellStyle name="Header2 4 3 2 4 2" xfId="15753"/>
    <cellStyle name="Header2 4 3 2 4 2 2" xfId="19040"/>
    <cellStyle name="Header2 4 3 2 4 2 2 2" xfId="30857"/>
    <cellStyle name="Header2 4 3 2 4 2 2 2 2" xfId="40856"/>
    <cellStyle name="Header2 4 3 2 4 2 2 3" xfId="26515"/>
    <cellStyle name="Header2 4 3 2 4 2 2 4" xfId="35705"/>
    <cellStyle name="Header2 4 3 2 4 2 3" xfId="19646"/>
    <cellStyle name="Header2 4 3 2 4 2 3 2" xfId="31463"/>
    <cellStyle name="Header2 4 3 2 4 2 3 2 2" xfId="41462"/>
    <cellStyle name="Header2 4 3 2 4 2 3 3" xfId="27121"/>
    <cellStyle name="Header2 4 3 2 4 2 3 4" xfId="36311"/>
    <cellStyle name="Header2 4 3 2 4 2 4" xfId="18017"/>
    <cellStyle name="Header2 4 3 2 4 2 4 2" xfId="29834"/>
    <cellStyle name="Header2 4 3 2 4 2 4 2 2" xfId="39833"/>
    <cellStyle name="Header2 4 3 2 4 2 4 3" xfId="25592"/>
    <cellStyle name="Header2 4 3 2 4 2 4 4" xfId="34682"/>
    <cellStyle name="Header2 4 3 2 4 2 5" xfId="20455"/>
    <cellStyle name="Header2 4 3 2 4 2 5 2" xfId="32272"/>
    <cellStyle name="Header2 4 3 2 4 2 5 2 2" xfId="42271"/>
    <cellStyle name="Header2 4 3 2 4 2 5 3" xfId="37120"/>
    <cellStyle name="Header2 4 3 2 4 2 6" xfId="23631"/>
    <cellStyle name="Header2 4 3 2 4 2 6 2" xfId="21794"/>
    <cellStyle name="Header2 4 3 2 4 2 7" xfId="22958"/>
    <cellStyle name="Header2 4 3 2 4 2 7 2" xfId="21332"/>
    <cellStyle name="Header2 4 3 2 4 2 8" xfId="22454"/>
    <cellStyle name="Header2 4 3 2 4 3" xfId="16334"/>
    <cellStyle name="Header2 4 3 2 4 3 2" xfId="19341"/>
    <cellStyle name="Header2 4 3 2 4 3 2 2" xfId="31158"/>
    <cellStyle name="Header2 4 3 2 4 3 2 2 2" xfId="41157"/>
    <cellStyle name="Header2 4 3 2 4 3 2 3" xfId="26816"/>
    <cellStyle name="Header2 4 3 2 4 3 2 4" xfId="36006"/>
    <cellStyle name="Header2 4 3 2 4 3 3" xfId="19947"/>
    <cellStyle name="Header2 4 3 2 4 3 3 2" xfId="31764"/>
    <cellStyle name="Header2 4 3 2 4 3 3 2 2" xfId="41763"/>
    <cellStyle name="Header2 4 3 2 4 3 3 3" xfId="27422"/>
    <cellStyle name="Header2 4 3 2 4 3 3 4" xfId="36612"/>
    <cellStyle name="Header2 4 3 2 4 3 4" xfId="18105"/>
    <cellStyle name="Header2 4 3 2 4 3 4 2" xfId="29922"/>
    <cellStyle name="Header2 4 3 2 4 3 4 2 2" xfId="39921"/>
    <cellStyle name="Header2 4 3 2 4 3 4 3" xfId="25680"/>
    <cellStyle name="Header2 4 3 2 4 3 4 4" xfId="34770"/>
    <cellStyle name="Header2 4 3 2 4 3 5" xfId="20756"/>
    <cellStyle name="Header2 4 3 2 4 3 5 2" xfId="32573"/>
    <cellStyle name="Header2 4 3 2 4 3 5 2 2" xfId="42572"/>
    <cellStyle name="Header2 4 3 2 4 3 5 3" xfId="37421"/>
    <cellStyle name="Header2 4 3 2 4 3 6" xfId="28151"/>
    <cellStyle name="Header2 4 3 2 4 3 6 2" xfId="38150"/>
    <cellStyle name="Header2 4 3 2 4 3 7" xfId="21558"/>
    <cellStyle name="Header2 4 3 2 4 4" xfId="16035"/>
    <cellStyle name="Header2 4 3 2 4 4 2" xfId="27852"/>
    <cellStyle name="Header2 4 3 2 4 4 2 2" xfId="37851"/>
    <cellStyle name="Header2 4 3 2 4 4 3" xfId="23913"/>
    <cellStyle name="Header2 4 3 2 4 4 4" xfId="33003"/>
    <cellStyle name="Header2 4 3 2 4 5" xfId="16516"/>
    <cellStyle name="Header2 4 3 2 4 5 2" xfId="28333"/>
    <cellStyle name="Header2 4 3 2 4 5 2 2" xfId="38332"/>
    <cellStyle name="Header2 4 3 2 4 5 3" xfId="24091"/>
    <cellStyle name="Header2 4 3 2 4 5 4" xfId="33181"/>
    <cellStyle name="Header2 4 3 2 4 6" xfId="16817"/>
    <cellStyle name="Header2 4 3 2 4 6 2" xfId="28634"/>
    <cellStyle name="Header2 4 3 2 4 6 2 2" xfId="38633"/>
    <cellStyle name="Header2 4 3 2 4 6 3" xfId="24392"/>
    <cellStyle name="Header2 4 3 2 4 6 4" xfId="33482"/>
    <cellStyle name="Header2 4 3 2 4 7" xfId="17268"/>
    <cellStyle name="Header2 4 3 2 4 7 2" xfId="29085"/>
    <cellStyle name="Header2 4 3 2 4 7 2 2" xfId="39084"/>
    <cellStyle name="Header2 4 3 2 4 7 3" xfId="24843"/>
    <cellStyle name="Header2 4 3 2 4 7 4" xfId="33933"/>
    <cellStyle name="Header2 4 3 2 4 8" xfId="17571"/>
    <cellStyle name="Header2 4 3 2 4 8 2" xfId="29388"/>
    <cellStyle name="Header2 4 3 2 4 8 2 2" xfId="39387"/>
    <cellStyle name="Header2 4 3 2 4 8 3" xfId="25146"/>
    <cellStyle name="Header2 4 3 2 4 8 4" xfId="34236"/>
    <cellStyle name="Header2 4 3 2 4 9" xfId="18364"/>
    <cellStyle name="Header2 4 3 2 4 9 2" xfId="30181"/>
    <cellStyle name="Header2 4 3 2 4 9 2 2" xfId="40180"/>
    <cellStyle name="Header2 4 3 2 4 9 3" xfId="25839"/>
    <cellStyle name="Header2 4 3 2 4 9 4" xfId="35029"/>
    <cellStyle name="Header2 4 3 2 5" xfId="15750"/>
    <cellStyle name="Header2 4 3 2 5 2" xfId="19043"/>
    <cellStyle name="Header2 4 3 2 5 2 2" xfId="30860"/>
    <cellStyle name="Header2 4 3 2 5 2 2 2" xfId="40859"/>
    <cellStyle name="Header2 4 3 2 5 2 3" xfId="26518"/>
    <cellStyle name="Header2 4 3 2 5 2 4" xfId="35708"/>
    <cellStyle name="Header2 4 3 2 5 3" xfId="19649"/>
    <cellStyle name="Header2 4 3 2 5 3 2" xfId="31466"/>
    <cellStyle name="Header2 4 3 2 5 3 2 2" xfId="41465"/>
    <cellStyle name="Header2 4 3 2 5 3 3" xfId="27124"/>
    <cellStyle name="Header2 4 3 2 5 3 4" xfId="36314"/>
    <cellStyle name="Header2 4 3 2 5 4" xfId="18014"/>
    <cellStyle name="Header2 4 3 2 5 4 2" xfId="29831"/>
    <cellStyle name="Header2 4 3 2 5 4 2 2" xfId="39830"/>
    <cellStyle name="Header2 4 3 2 5 4 3" xfId="25589"/>
    <cellStyle name="Header2 4 3 2 5 4 4" xfId="34679"/>
    <cellStyle name="Header2 4 3 2 5 5" xfId="20458"/>
    <cellStyle name="Header2 4 3 2 5 5 2" xfId="32275"/>
    <cellStyle name="Header2 4 3 2 5 5 2 2" xfId="42274"/>
    <cellStyle name="Header2 4 3 2 5 5 3" xfId="37123"/>
    <cellStyle name="Header2 4 3 2 5 6" xfId="23628"/>
    <cellStyle name="Header2 4 3 2 5 6 2" xfId="21797"/>
    <cellStyle name="Header2 4 3 2 5 7" xfId="22961"/>
    <cellStyle name="Header2 4 3 2 5 7 2" xfId="22128"/>
    <cellStyle name="Header2 4 3 2 5 8" xfId="21690"/>
    <cellStyle name="Header2 4 3 2 6" xfId="16331"/>
    <cellStyle name="Header2 4 3 2 6 2" xfId="19532"/>
    <cellStyle name="Header2 4 3 2 6 2 2" xfId="31349"/>
    <cellStyle name="Header2 4 3 2 6 2 2 2" xfId="41348"/>
    <cellStyle name="Header2 4 3 2 6 2 3" xfId="27007"/>
    <cellStyle name="Header2 4 3 2 6 2 4" xfId="36197"/>
    <cellStyle name="Header2 4 3 2 6 3" xfId="20138"/>
    <cellStyle name="Header2 4 3 2 6 3 2" xfId="31955"/>
    <cellStyle name="Header2 4 3 2 6 3 2 2" xfId="41954"/>
    <cellStyle name="Header2 4 3 2 6 3 3" xfId="27613"/>
    <cellStyle name="Header2 4 3 2 6 3 4" xfId="36803"/>
    <cellStyle name="Header2 4 3 2 6 4" xfId="18036"/>
    <cellStyle name="Header2 4 3 2 6 4 2" xfId="29853"/>
    <cellStyle name="Header2 4 3 2 6 4 2 2" xfId="39852"/>
    <cellStyle name="Header2 4 3 2 6 4 3" xfId="25611"/>
    <cellStyle name="Header2 4 3 2 6 4 4" xfId="34701"/>
    <cellStyle name="Header2 4 3 2 6 5" xfId="20947"/>
    <cellStyle name="Header2 4 3 2 6 5 2" xfId="32764"/>
    <cellStyle name="Header2 4 3 2 6 5 2 2" xfId="42763"/>
    <cellStyle name="Header2 4 3 2 6 5 3" xfId="37612"/>
    <cellStyle name="Header2 4 3 2 6 6" xfId="28148"/>
    <cellStyle name="Header2 4 3 2 6 6 2" xfId="38147"/>
    <cellStyle name="Header2 4 3 2 6 7" xfId="22216"/>
    <cellStyle name="Header2 4 3 2 7" xfId="15867"/>
    <cellStyle name="Header2 4 3 2 7 2" xfId="27684"/>
    <cellStyle name="Header2 4 3 2 7 2 2" xfId="37683"/>
    <cellStyle name="Header2 4 3 2 7 3" xfId="23745"/>
    <cellStyle name="Header2 4 3 2 7 4" xfId="32835"/>
    <cellStyle name="Header2 4 3 2 8" xfId="16519"/>
    <cellStyle name="Header2 4 3 2 8 2" xfId="28336"/>
    <cellStyle name="Header2 4 3 2 8 2 2" xfId="38335"/>
    <cellStyle name="Header2 4 3 2 8 3" xfId="24094"/>
    <cellStyle name="Header2 4 3 2 8 4" xfId="33184"/>
    <cellStyle name="Header2 4 3 2 9" xfId="17008"/>
    <cellStyle name="Header2 4 3 2 9 2" xfId="28825"/>
    <cellStyle name="Header2 4 3 2 9 2 2" xfId="38824"/>
    <cellStyle name="Header2 4 3 2 9 3" xfId="24583"/>
    <cellStyle name="Header2 4 3 2 9 4" xfId="33673"/>
    <cellStyle name="Header2 4 3 3" xfId="7947"/>
    <cellStyle name="Header2 4 3 3 10" xfId="17269"/>
    <cellStyle name="Header2 4 3 3 10 2" xfId="29086"/>
    <cellStyle name="Header2 4 3 3 10 2 2" xfId="39085"/>
    <cellStyle name="Header2 4 3 3 10 3" xfId="24844"/>
    <cellStyle name="Header2 4 3 3 10 4" xfId="33934"/>
    <cellStyle name="Header2 4 3 3 11" xfId="17572"/>
    <cellStyle name="Header2 4 3 3 11 2" xfId="29389"/>
    <cellStyle name="Header2 4 3 3 11 2 2" xfId="39388"/>
    <cellStyle name="Header2 4 3 3 11 3" xfId="25147"/>
    <cellStyle name="Header2 4 3 3 11 4" xfId="34237"/>
    <cellStyle name="Header2 4 3 3 12" xfId="18363"/>
    <cellStyle name="Header2 4 3 3 12 2" xfId="30180"/>
    <cellStyle name="Header2 4 3 3 12 2 2" xfId="40179"/>
    <cellStyle name="Header2 4 3 3 12 3" xfId="25838"/>
    <cellStyle name="Header2 4 3 3 12 4" xfId="35028"/>
    <cellStyle name="Header2 4 3 3 13" xfId="18664"/>
    <cellStyle name="Header2 4 3 3 13 2" xfId="30481"/>
    <cellStyle name="Header2 4 3 3 13 2 2" xfId="40480"/>
    <cellStyle name="Header2 4 3 3 13 3" xfId="26139"/>
    <cellStyle name="Header2 4 3 3 13 4" xfId="35329"/>
    <cellStyle name="Header2 4 3 3 14" xfId="20282"/>
    <cellStyle name="Header2 4 3 3 14 2" xfId="32099"/>
    <cellStyle name="Header2 4 3 3 14 2 2" xfId="42098"/>
    <cellStyle name="Header2 4 3 3 14 3" xfId="36947"/>
    <cellStyle name="Header2 4 3 3 15" xfId="23155"/>
    <cellStyle name="Header2 4 3 3 15 2" xfId="21256"/>
    <cellStyle name="Header2 4 3 3 16" xfId="22549"/>
    <cellStyle name="Header2 4 3 3 2" xfId="7948"/>
    <cellStyle name="Header2 4 3 3 2 10" xfId="18663"/>
    <cellStyle name="Header2 4 3 3 2 10 2" xfId="30480"/>
    <cellStyle name="Header2 4 3 3 2 10 2 2" xfId="40479"/>
    <cellStyle name="Header2 4 3 3 2 10 3" xfId="26138"/>
    <cellStyle name="Header2 4 3 3 2 10 4" xfId="35328"/>
    <cellStyle name="Header2 4 3 3 2 11" xfId="20184"/>
    <cellStyle name="Header2 4 3 3 2 11 2" xfId="32001"/>
    <cellStyle name="Header2 4 3 3 2 11 2 2" xfId="42000"/>
    <cellStyle name="Header2 4 3 3 2 11 3" xfId="36849"/>
    <cellStyle name="Header2 4 3 3 2 12" xfId="23154"/>
    <cellStyle name="Header2 4 3 3 2 12 2" xfId="22011"/>
    <cellStyle name="Header2 4 3 3 2 13" xfId="22548"/>
    <cellStyle name="Header2 4 3 3 2 2" xfId="15755"/>
    <cellStyle name="Header2 4 3 3 2 2 2" xfId="19038"/>
    <cellStyle name="Header2 4 3 3 2 2 2 2" xfId="30855"/>
    <cellStyle name="Header2 4 3 3 2 2 2 2 2" xfId="40854"/>
    <cellStyle name="Header2 4 3 3 2 2 2 3" xfId="26513"/>
    <cellStyle name="Header2 4 3 3 2 2 2 4" xfId="35703"/>
    <cellStyle name="Header2 4 3 3 2 2 3" xfId="19644"/>
    <cellStyle name="Header2 4 3 3 2 2 3 2" xfId="31461"/>
    <cellStyle name="Header2 4 3 3 2 2 3 2 2" xfId="41460"/>
    <cellStyle name="Header2 4 3 3 2 2 3 3" xfId="27119"/>
    <cellStyle name="Header2 4 3 3 2 2 3 4" xfId="36309"/>
    <cellStyle name="Header2 4 3 3 2 2 4" xfId="18019"/>
    <cellStyle name="Header2 4 3 3 2 2 4 2" xfId="29836"/>
    <cellStyle name="Header2 4 3 3 2 2 4 2 2" xfId="39835"/>
    <cellStyle name="Header2 4 3 3 2 2 4 3" xfId="25594"/>
    <cellStyle name="Header2 4 3 3 2 2 4 4" xfId="34684"/>
    <cellStyle name="Header2 4 3 3 2 2 5" xfId="20453"/>
    <cellStyle name="Header2 4 3 3 2 2 5 2" xfId="32270"/>
    <cellStyle name="Header2 4 3 3 2 2 5 2 2" xfId="42269"/>
    <cellStyle name="Header2 4 3 3 2 2 5 3" xfId="37118"/>
    <cellStyle name="Header2 4 3 3 2 2 6" xfId="23633"/>
    <cellStyle name="Header2 4 3 3 2 2 6 2" xfId="21793"/>
    <cellStyle name="Header2 4 3 3 2 2 7" xfId="22957"/>
    <cellStyle name="Header2 4 3 3 2 2 7 2" xfId="22131"/>
    <cellStyle name="Header2 4 3 3 2 2 8" xfId="22455"/>
    <cellStyle name="Header2 4 3 3 2 3" xfId="16336"/>
    <cellStyle name="Header2 4 3 3 2 3 2" xfId="19339"/>
    <cellStyle name="Header2 4 3 3 2 3 2 2" xfId="31156"/>
    <cellStyle name="Header2 4 3 3 2 3 2 2 2" xfId="41155"/>
    <cellStyle name="Header2 4 3 3 2 3 2 3" xfId="26814"/>
    <cellStyle name="Header2 4 3 3 2 3 2 4" xfId="36004"/>
    <cellStyle name="Header2 4 3 3 2 3 3" xfId="19945"/>
    <cellStyle name="Header2 4 3 3 2 3 3 2" xfId="31762"/>
    <cellStyle name="Header2 4 3 3 2 3 3 2 2" xfId="41761"/>
    <cellStyle name="Header2 4 3 3 2 3 3 3" xfId="27420"/>
    <cellStyle name="Header2 4 3 3 2 3 3 4" xfId="36610"/>
    <cellStyle name="Header2 4 3 3 2 3 4" xfId="18914"/>
    <cellStyle name="Header2 4 3 3 2 3 4 2" xfId="30731"/>
    <cellStyle name="Header2 4 3 3 2 3 4 2 2" xfId="40730"/>
    <cellStyle name="Header2 4 3 3 2 3 4 3" xfId="26389"/>
    <cellStyle name="Header2 4 3 3 2 3 4 4" xfId="35579"/>
    <cellStyle name="Header2 4 3 3 2 3 5" xfId="20754"/>
    <cellStyle name="Header2 4 3 3 2 3 5 2" xfId="32571"/>
    <cellStyle name="Header2 4 3 3 2 3 5 2 2" xfId="42570"/>
    <cellStyle name="Header2 4 3 3 2 3 5 3" xfId="37419"/>
    <cellStyle name="Header2 4 3 3 2 3 6" xfId="28153"/>
    <cellStyle name="Header2 4 3 3 2 3 6 2" xfId="38152"/>
    <cellStyle name="Header2 4 3 3 2 3 7" xfId="21559"/>
    <cellStyle name="Header2 4 3 3 2 4" xfId="16037"/>
    <cellStyle name="Header2 4 3 3 2 4 2" xfId="27854"/>
    <cellStyle name="Header2 4 3 3 2 4 2 2" xfId="37853"/>
    <cellStyle name="Header2 4 3 3 2 4 3" xfId="23915"/>
    <cellStyle name="Header2 4 3 3 2 4 4" xfId="33005"/>
    <cellStyle name="Header2 4 3 3 2 5" xfId="16514"/>
    <cellStyle name="Header2 4 3 3 2 5 2" xfId="28331"/>
    <cellStyle name="Header2 4 3 3 2 5 2 2" xfId="38330"/>
    <cellStyle name="Header2 4 3 3 2 5 3" xfId="24089"/>
    <cellStyle name="Header2 4 3 3 2 5 4" xfId="33179"/>
    <cellStyle name="Header2 4 3 3 2 6" xfId="16815"/>
    <cellStyle name="Header2 4 3 3 2 6 2" xfId="28632"/>
    <cellStyle name="Header2 4 3 3 2 6 2 2" xfId="38631"/>
    <cellStyle name="Header2 4 3 3 2 6 3" xfId="24390"/>
    <cellStyle name="Header2 4 3 3 2 6 4" xfId="33480"/>
    <cellStyle name="Header2 4 3 3 2 7" xfId="17270"/>
    <cellStyle name="Header2 4 3 3 2 7 2" xfId="29087"/>
    <cellStyle name="Header2 4 3 3 2 7 2 2" xfId="39086"/>
    <cellStyle name="Header2 4 3 3 2 7 3" xfId="24845"/>
    <cellStyle name="Header2 4 3 3 2 7 4" xfId="33935"/>
    <cellStyle name="Header2 4 3 3 2 8" xfId="17573"/>
    <cellStyle name="Header2 4 3 3 2 8 2" xfId="29390"/>
    <cellStyle name="Header2 4 3 3 2 8 2 2" xfId="39389"/>
    <cellStyle name="Header2 4 3 3 2 8 3" xfId="25148"/>
    <cellStyle name="Header2 4 3 3 2 8 4" xfId="34238"/>
    <cellStyle name="Header2 4 3 3 2 9" xfId="18362"/>
    <cellStyle name="Header2 4 3 3 2 9 2" xfId="30179"/>
    <cellStyle name="Header2 4 3 3 2 9 2 2" xfId="40178"/>
    <cellStyle name="Header2 4 3 3 2 9 3" xfId="25837"/>
    <cellStyle name="Header2 4 3 3 2 9 4" xfId="35027"/>
    <cellStyle name="Header2 4 3 3 3" xfId="7949"/>
    <cellStyle name="Header2 4 3 3 3 10" xfId="18662"/>
    <cellStyle name="Header2 4 3 3 3 10 2" xfId="30479"/>
    <cellStyle name="Header2 4 3 3 3 10 2 2" xfId="40478"/>
    <cellStyle name="Header2 4 3 3 3 10 3" xfId="26137"/>
    <cellStyle name="Header2 4 3 3 3 10 4" xfId="35327"/>
    <cellStyle name="Header2 4 3 3 3 11" xfId="20285"/>
    <cellStyle name="Header2 4 3 3 3 11 2" xfId="32102"/>
    <cellStyle name="Header2 4 3 3 3 11 2 2" xfId="42101"/>
    <cellStyle name="Header2 4 3 3 3 11 3" xfId="36950"/>
    <cellStyle name="Header2 4 3 3 3 12" xfId="23153"/>
    <cellStyle name="Header2 4 3 3 3 12 2" xfId="21257"/>
    <cellStyle name="Header2 4 3 3 3 13" xfId="22547"/>
    <cellStyle name="Header2 4 3 3 3 2" xfId="15756"/>
    <cellStyle name="Header2 4 3 3 3 2 2" xfId="19037"/>
    <cellStyle name="Header2 4 3 3 3 2 2 2" xfId="30854"/>
    <cellStyle name="Header2 4 3 3 3 2 2 2 2" xfId="40853"/>
    <cellStyle name="Header2 4 3 3 3 2 2 3" xfId="26512"/>
    <cellStyle name="Header2 4 3 3 3 2 2 4" xfId="35702"/>
    <cellStyle name="Header2 4 3 3 3 2 3" xfId="19643"/>
    <cellStyle name="Header2 4 3 3 3 2 3 2" xfId="31460"/>
    <cellStyle name="Header2 4 3 3 3 2 3 2 2" xfId="41459"/>
    <cellStyle name="Header2 4 3 3 3 2 3 3" xfId="27118"/>
    <cellStyle name="Header2 4 3 3 3 2 3 4" xfId="36308"/>
    <cellStyle name="Header2 4 3 3 3 2 4" xfId="18020"/>
    <cellStyle name="Header2 4 3 3 3 2 4 2" xfId="29837"/>
    <cellStyle name="Header2 4 3 3 3 2 4 2 2" xfId="39836"/>
    <cellStyle name="Header2 4 3 3 3 2 4 3" xfId="25595"/>
    <cellStyle name="Header2 4 3 3 3 2 4 4" xfId="34685"/>
    <cellStyle name="Header2 4 3 3 3 2 5" xfId="20452"/>
    <cellStyle name="Header2 4 3 3 3 2 5 2" xfId="32269"/>
    <cellStyle name="Header2 4 3 3 3 2 5 2 2" xfId="42268"/>
    <cellStyle name="Header2 4 3 3 3 2 5 3" xfId="37117"/>
    <cellStyle name="Header2 4 3 3 3 2 6" xfId="23634"/>
    <cellStyle name="Header2 4 3 3 3 2 6 2" xfId="20978"/>
    <cellStyle name="Header2 4 3 3 3 2 7" xfId="22813"/>
    <cellStyle name="Header2 4 3 3 3 2 7 2" xfId="21409"/>
    <cellStyle name="Header2 4 3 3 3 2 8" xfId="21694"/>
    <cellStyle name="Header2 4 3 3 3 3" xfId="16337"/>
    <cellStyle name="Header2 4 3 3 3 3 2" xfId="19338"/>
    <cellStyle name="Header2 4 3 3 3 3 2 2" xfId="31155"/>
    <cellStyle name="Header2 4 3 3 3 3 2 2 2" xfId="41154"/>
    <cellStyle name="Header2 4 3 3 3 3 2 3" xfId="26813"/>
    <cellStyle name="Header2 4 3 3 3 3 2 4" xfId="36003"/>
    <cellStyle name="Header2 4 3 3 3 3 3" xfId="19944"/>
    <cellStyle name="Header2 4 3 3 3 3 3 2" xfId="31761"/>
    <cellStyle name="Header2 4 3 3 3 3 3 2 2" xfId="41760"/>
    <cellStyle name="Header2 4 3 3 3 3 3 3" xfId="27419"/>
    <cellStyle name="Header2 4 3 3 3 3 3 4" xfId="36609"/>
    <cellStyle name="Header2 4 3 3 3 3 4" xfId="18106"/>
    <cellStyle name="Header2 4 3 3 3 3 4 2" xfId="29923"/>
    <cellStyle name="Header2 4 3 3 3 3 4 2 2" xfId="39922"/>
    <cellStyle name="Header2 4 3 3 3 3 4 3" xfId="25681"/>
    <cellStyle name="Header2 4 3 3 3 3 4 4" xfId="34771"/>
    <cellStyle name="Header2 4 3 3 3 3 5" xfId="20753"/>
    <cellStyle name="Header2 4 3 3 3 3 5 2" xfId="32570"/>
    <cellStyle name="Header2 4 3 3 3 3 5 2 2" xfId="42569"/>
    <cellStyle name="Header2 4 3 3 3 3 5 3" xfId="37418"/>
    <cellStyle name="Header2 4 3 3 3 3 6" xfId="28154"/>
    <cellStyle name="Header2 4 3 3 3 3 6 2" xfId="38153"/>
    <cellStyle name="Header2 4 3 3 3 3 7" xfId="22289"/>
    <cellStyle name="Header2 4 3 3 3 4" xfId="16038"/>
    <cellStyle name="Header2 4 3 3 3 4 2" xfId="27855"/>
    <cellStyle name="Header2 4 3 3 3 4 2 2" xfId="37854"/>
    <cellStyle name="Header2 4 3 3 3 4 3" xfId="23916"/>
    <cellStyle name="Header2 4 3 3 3 4 4" xfId="33006"/>
    <cellStyle name="Header2 4 3 3 3 5" xfId="16513"/>
    <cellStyle name="Header2 4 3 3 3 5 2" xfId="28330"/>
    <cellStyle name="Header2 4 3 3 3 5 2 2" xfId="38329"/>
    <cellStyle name="Header2 4 3 3 3 5 3" xfId="24088"/>
    <cellStyle name="Header2 4 3 3 3 5 4" xfId="33178"/>
    <cellStyle name="Header2 4 3 3 3 6" xfId="16814"/>
    <cellStyle name="Header2 4 3 3 3 6 2" xfId="28631"/>
    <cellStyle name="Header2 4 3 3 3 6 2 2" xfId="38630"/>
    <cellStyle name="Header2 4 3 3 3 6 3" xfId="24389"/>
    <cellStyle name="Header2 4 3 3 3 6 4" xfId="33479"/>
    <cellStyle name="Header2 4 3 3 3 7" xfId="17271"/>
    <cellStyle name="Header2 4 3 3 3 7 2" xfId="29088"/>
    <cellStyle name="Header2 4 3 3 3 7 2 2" xfId="39087"/>
    <cellStyle name="Header2 4 3 3 3 7 3" xfId="24846"/>
    <cellStyle name="Header2 4 3 3 3 7 4" xfId="33936"/>
    <cellStyle name="Header2 4 3 3 3 8" xfId="17574"/>
    <cellStyle name="Header2 4 3 3 3 8 2" xfId="29391"/>
    <cellStyle name="Header2 4 3 3 3 8 2 2" xfId="39390"/>
    <cellStyle name="Header2 4 3 3 3 8 3" xfId="25149"/>
    <cellStyle name="Header2 4 3 3 3 8 4" xfId="34239"/>
    <cellStyle name="Header2 4 3 3 3 9" xfId="18361"/>
    <cellStyle name="Header2 4 3 3 3 9 2" xfId="30178"/>
    <cellStyle name="Header2 4 3 3 3 9 2 2" xfId="40177"/>
    <cellStyle name="Header2 4 3 3 3 9 3" xfId="25836"/>
    <cellStyle name="Header2 4 3 3 3 9 4" xfId="35026"/>
    <cellStyle name="Header2 4 3 3 4" xfId="7950"/>
    <cellStyle name="Header2 4 3 3 4 10" xfId="18661"/>
    <cellStyle name="Header2 4 3 3 4 10 2" xfId="30478"/>
    <cellStyle name="Header2 4 3 3 4 10 2 2" xfId="40477"/>
    <cellStyle name="Header2 4 3 3 4 10 3" xfId="26136"/>
    <cellStyle name="Header2 4 3 3 4 10 4" xfId="35326"/>
    <cellStyle name="Header2 4 3 3 4 11" xfId="18279"/>
    <cellStyle name="Header2 4 3 3 4 11 2" xfId="30096"/>
    <cellStyle name="Header2 4 3 3 4 11 2 2" xfId="40095"/>
    <cellStyle name="Header2 4 3 3 4 11 3" xfId="34944"/>
    <cellStyle name="Header2 4 3 3 4 12" xfId="23152"/>
    <cellStyle name="Header2 4 3 3 4 12 2" xfId="22012"/>
    <cellStyle name="Header2 4 3 3 4 13" xfId="22546"/>
    <cellStyle name="Header2 4 3 3 4 2" xfId="15757"/>
    <cellStyle name="Header2 4 3 3 4 2 2" xfId="19036"/>
    <cellStyle name="Header2 4 3 3 4 2 2 2" xfId="30853"/>
    <cellStyle name="Header2 4 3 3 4 2 2 2 2" xfId="40852"/>
    <cellStyle name="Header2 4 3 3 4 2 2 3" xfId="26511"/>
    <cellStyle name="Header2 4 3 3 4 2 2 4" xfId="35701"/>
    <cellStyle name="Header2 4 3 3 4 2 3" xfId="19642"/>
    <cellStyle name="Header2 4 3 3 4 2 3 2" xfId="31459"/>
    <cellStyle name="Header2 4 3 3 4 2 3 2 2" xfId="41458"/>
    <cellStyle name="Header2 4 3 3 4 2 3 3" xfId="27117"/>
    <cellStyle name="Header2 4 3 3 4 2 3 4" xfId="36307"/>
    <cellStyle name="Header2 4 3 3 4 2 4" xfId="18021"/>
    <cellStyle name="Header2 4 3 3 4 2 4 2" xfId="29838"/>
    <cellStyle name="Header2 4 3 3 4 2 4 2 2" xfId="39837"/>
    <cellStyle name="Header2 4 3 3 4 2 4 3" xfId="25596"/>
    <cellStyle name="Header2 4 3 3 4 2 4 4" xfId="34686"/>
    <cellStyle name="Header2 4 3 3 4 2 5" xfId="20451"/>
    <cellStyle name="Header2 4 3 3 4 2 5 2" xfId="32268"/>
    <cellStyle name="Header2 4 3 3 4 2 5 2 2" xfId="42267"/>
    <cellStyle name="Header2 4 3 3 4 2 5 3" xfId="37116"/>
    <cellStyle name="Header2 4 3 3 4 2 6" xfId="23635"/>
    <cellStyle name="Header2 4 3 3 4 2 6 2" xfId="21792"/>
    <cellStyle name="Header2 4 3 3 4 2 7" xfId="22956"/>
    <cellStyle name="Header2 4 3 3 4 2 7 2" xfId="22132"/>
    <cellStyle name="Header2 4 3 3 4 2 8" xfId="22456"/>
    <cellStyle name="Header2 4 3 3 4 3" xfId="16338"/>
    <cellStyle name="Header2 4 3 3 4 3 2" xfId="19337"/>
    <cellStyle name="Header2 4 3 3 4 3 2 2" xfId="31154"/>
    <cellStyle name="Header2 4 3 3 4 3 2 2 2" xfId="41153"/>
    <cellStyle name="Header2 4 3 3 4 3 2 3" xfId="26812"/>
    <cellStyle name="Header2 4 3 3 4 3 2 4" xfId="36002"/>
    <cellStyle name="Header2 4 3 3 4 3 3" xfId="19943"/>
    <cellStyle name="Header2 4 3 3 4 3 3 2" xfId="31760"/>
    <cellStyle name="Header2 4 3 3 4 3 3 2 2" xfId="41759"/>
    <cellStyle name="Header2 4 3 3 4 3 3 3" xfId="27418"/>
    <cellStyle name="Header2 4 3 3 4 3 3 4" xfId="36608"/>
    <cellStyle name="Header2 4 3 3 4 3 4" xfId="17795"/>
    <cellStyle name="Header2 4 3 3 4 3 4 2" xfId="29612"/>
    <cellStyle name="Header2 4 3 3 4 3 4 2 2" xfId="39611"/>
    <cellStyle name="Header2 4 3 3 4 3 4 3" xfId="25370"/>
    <cellStyle name="Header2 4 3 3 4 3 4 4" xfId="34460"/>
    <cellStyle name="Header2 4 3 3 4 3 5" xfId="20752"/>
    <cellStyle name="Header2 4 3 3 4 3 5 2" xfId="32569"/>
    <cellStyle name="Header2 4 3 3 4 3 5 2 2" xfId="42568"/>
    <cellStyle name="Header2 4 3 3 4 3 5 3" xfId="37417"/>
    <cellStyle name="Header2 4 3 3 4 3 6" xfId="28155"/>
    <cellStyle name="Header2 4 3 3 4 3 6 2" xfId="38154"/>
    <cellStyle name="Header2 4 3 3 4 3 7" xfId="21560"/>
    <cellStyle name="Header2 4 3 3 4 4" xfId="16039"/>
    <cellStyle name="Header2 4 3 3 4 4 2" xfId="27856"/>
    <cellStyle name="Header2 4 3 3 4 4 2 2" xfId="37855"/>
    <cellStyle name="Header2 4 3 3 4 4 3" xfId="23917"/>
    <cellStyle name="Header2 4 3 3 4 4 4" xfId="33007"/>
    <cellStyle name="Header2 4 3 3 4 5" xfId="16512"/>
    <cellStyle name="Header2 4 3 3 4 5 2" xfId="28329"/>
    <cellStyle name="Header2 4 3 3 4 5 2 2" xfId="38328"/>
    <cellStyle name="Header2 4 3 3 4 5 3" xfId="24087"/>
    <cellStyle name="Header2 4 3 3 4 5 4" xfId="33177"/>
    <cellStyle name="Header2 4 3 3 4 6" xfId="16813"/>
    <cellStyle name="Header2 4 3 3 4 6 2" xfId="28630"/>
    <cellStyle name="Header2 4 3 3 4 6 2 2" xfId="38629"/>
    <cellStyle name="Header2 4 3 3 4 6 3" xfId="24388"/>
    <cellStyle name="Header2 4 3 3 4 6 4" xfId="33478"/>
    <cellStyle name="Header2 4 3 3 4 7" xfId="17272"/>
    <cellStyle name="Header2 4 3 3 4 7 2" xfId="29089"/>
    <cellStyle name="Header2 4 3 3 4 7 2 2" xfId="39088"/>
    <cellStyle name="Header2 4 3 3 4 7 3" xfId="24847"/>
    <cellStyle name="Header2 4 3 3 4 7 4" xfId="33937"/>
    <cellStyle name="Header2 4 3 3 4 8" xfId="17575"/>
    <cellStyle name="Header2 4 3 3 4 8 2" xfId="29392"/>
    <cellStyle name="Header2 4 3 3 4 8 2 2" xfId="39391"/>
    <cellStyle name="Header2 4 3 3 4 8 3" xfId="25150"/>
    <cellStyle name="Header2 4 3 3 4 8 4" xfId="34240"/>
    <cellStyle name="Header2 4 3 3 4 9" xfId="18360"/>
    <cellStyle name="Header2 4 3 3 4 9 2" xfId="30177"/>
    <cellStyle name="Header2 4 3 3 4 9 2 2" xfId="40176"/>
    <cellStyle name="Header2 4 3 3 4 9 3" xfId="25835"/>
    <cellStyle name="Header2 4 3 3 4 9 4" xfId="35025"/>
    <cellStyle name="Header2 4 3 3 5" xfId="15754"/>
    <cellStyle name="Header2 4 3 3 5 2" xfId="19039"/>
    <cellStyle name="Header2 4 3 3 5 2 2" xfId="30856"/>
    <cellStyle name="Header2 4 3 3 5 2 2 2" xfId="40855"/>
    <cellStyle name="Header2 4 3 3 5 2 3" xfId="26514"/>
    <cellStyle name="Header2 4 3 3 5 2 4" xfId="35704"/>
    <cellStyle name="Header2 4 3 3 5 3" xfId="19645"/>
    <cellStyle name="Header2 4 3 3 5 3 2" xfId="31462"/>
    <cellStyle name="Header2 4 3 3 5 3 2 2" xfId="41461"/>
    <cellStyle name="Header2 4 3 3 5 3 3" xfId="27120"/>
    <cellStyle name="Header2 4 3 3 5 3 4" xfId="36310"/>
    <cellStyle name="Header2 4 3 3 5 4" xfId="18018"/>
    <cellStyle name="Header2 4 3 3 5 4 2" xfId="29835"/>
    <cellStyle name="Header2 4 3 3 5 4 2 2" xfId="39834"/>
    <cellStyle name="Header2 4 3 3 5 4 3" xfId="25593"/>
    <cellStyle name="Header2 4 3 3 5 4 4" xfId="34683"/>
    <cellStyle name="Header2 4 3 3 5 5" xfId="20454"/>
    <cellStyle name="Header2 4 3 3 5 5 2" xfId="32271"/>
    <cellStyle name="Header2 4 3 3 5 5 2 2" xfId="42270"/>
    <cellStyle name="Header2 4 3 3 5 5 3" xfId="37119"/>
    <cellStyle name="Header2 4 3 3 5 6" xfId="23632"/>
    <cellStyle name="Header2 4 3 3 5 6 2" xfId="20985"/>
    <cellStyle name="Header2 4 3 3 5 7" xfId="22814"/>
    <cellStyle name="Header2 4 3 3 5 7 2" xfId="21408"/>
    <cellStyle name="Header2 4 3 3 5 8" xfId="21693"/>
    <cellStyle name="Header2 4 3 3 6" xfId="16335"/>
    <cellStyle name="Header2 4 3 3 6 2" xfId="19340"/>
    <cellStyle name="Header2 4 3 3 6 2 2" xfId="31157"/>
    <cellStyle name="Header2 4 3 3 6 2 2 2" xfId="41156"/>
    <cellStyle name="Header2 4 3 3 6 2 3" xfId="26815"/>
    <cellStyle name="Header2 4 3 3 6 2 4" xfId="36005"/>
    <cellStyle name="Header2 4 3 3 6 3" xfId="19946"/>
    <cellStyle name="Header2 4 3 3 6 3 2" xfId="31763"/>
    <cellStyle name="Header2 4 3 3 6 3 2 2" xfId="41762"/>
    <cellStyle name="Header2 4 3 3 6 3 3" xfId="27421"/>
    <cellStyle name="Header2 4 3 3 6 3 4" xfId="36611"/>
    <cellStyle name="Header2 4 3 3 6 4" xfId="17794"/>
    <cellStyle name="Header2 4 3 3 6 4 2" xfId="29611"/>
    <cellStyle name="Header2 4 3 3 6 4 2 2" xfId="39610"/>
    <cellStyle name="Header2 4 3 3 6 4 3" xfId="25369"/>
    <cellStyle name="Header2 4 3 3 6 4 4" xfId="34459"/>
    <cellStyle name="Header2 4 3 3 6 5" xfId="20755"/>
    <cellStyle name="Header2 4 3 3 6 5 2" xfId="32572"/>
    <cellStyle name="Header2 4 3 3 6 5 2 2" xfId="42571"/>
    <cellStyle name="Header2 4 3 3 6 5 3" xfId="37420"/>
    <cellStyle name="Header2 4 3 3 6 6" xfId="28152"/>
    <cellStyle name="Header2 4 3 3 6 6 2" xfId="38151"/>
    <cellStyle name="Header2 4 3 3 6 7" xfId="22288"/>
    <cellStyle name="Header2 4 3 3 7" xfId="16036"/>
    <cellStyle name="Header2 4 3 3 7 2" xfId="27853"/>
    <cellStyle name="Header2 4 3 3 7 2 2" xfId="37852"/>
    <cellStyle name="Header2 4 3 3 7 3" xfId="23914"/>
    <cellStyle name="Header2 4 3 3 7 4" xfId="33004"/>
    <cellStyle name="Header2 4 3 3 8" xfId="16515"/>
    <cellStyle name="Header2 4 3 3 8 2" xfId="28332"/>
    <cellStyle name="Header2 4 3 3 8 2 2" xfId="38331"/>
    <cellStyle name="Header2 4 3 3 8 3" xfId="24090"/>
    <cellStyle name="Header2 4 3 3 8 4" xfId="33180"/>
    <cellStyle name="Header2 4 3 3 9" xfId="16816"/>
    <cellStyle name="Header2 4 3 3 9 2" xfId="28633"/>
    <cellStyle name="Header2 4 3 3 9 2 2" xfId="38632"/>
    <cellStyle name="Header2 4 3 3 9 3" xfId="24391"/>
    <cellStyle name="Header2 4 3 3 9 4" xfId="33481"/>
    <cellStyle name="Header2 4 3 4" xfId="7951"/>
    <cellStyle name="Header2 4 3 4 10" xfId="18660"/>
    <cellStyle name="Header2 4 3 4 10 2" xfId="30477"/>
    <cellStyle name="Header2 4 3 4 10 2 2" xfId="40476"/>
    <cellStyle name="Header2 4 3 4 10 3" xfId="26135"/>
    <cellStyle name="Header2 4 3 4 10 4" xfId="35325"/>
    <cellStyle name="Header2 4 3 4 11" xfId="18280"/>
    <cellStyle name="Header2 4 3 4 11 2" xfId="30097"/>
    <cellStyle name="Header2 4 3 4 11 2 2" xfId="40096"/>
    <cellStyle name="Header2 4 3 4 11 3" xfId="34945"/>
    <cellStyle name="Header2 4 3 4 12" xfId="23151"/>
    <cellStyle name="Header2 4 3 4 12 2" xfId="21258"/>
    <cellStyle name="Header2 4 3 4 13" xfId="22545"/>
    <cellStyle name="Header2 4 3 4 2" xfId="15758"/>
    <cellStyle name="Header2 4 3 4 2 2" xfId="19035"/>
    <cellStyle name="Header2 4 3 4 2 2 2" xfId="30852"/>
    <cellStyle name="Header2 4 3 4 2 2 2 2" xfId="40851"/>
    <cellStyle name="Header2 4 3 4 2 2 3" xfId="26510"/>
    <cellStyle name="Header2 4 3 4 2 2 4" xfId="35700"/>
    <cellStyle name="Header2 4 3 4 2 3" xfId="19641"/>
    <cellStyle name="Header2 4 3 4 2 3 2" xfId="31458"/>
    <cellStyle name="Header2 4 3 4 2 3 2 2" xfId="41457"/>
    <cellStyle name="Header2 4 3 4 2 3 3" xfId="27116"/>
    <cellStyle name="Header2 4 3 4 2 3 4" xfId="36306"/>
    <cellStyle name="Header2 4 3 4 2 4" xfId="17827"/>
    <cellStyle name="Header2 4 3 4 2 4 2" xfId="29644"/>
    <cellStyle name="Header2 4 3 4 2 4 2 2" xfId="39643"/>
    <cellStyle name="Header2 4 3 4 2 4 3" xfId="25402"/>
    <cellStyle name="Header2 4 3 4 2 4 4" xfId="34492"/>
    <cellStyle name="Header2 4 3 4 2 5" xfId="20450"/>
    <cellStyle name="Header2 4 3 4 2 5 2" xfId="32267"/>
    <cellStyle name="Header2 4 3 4 2 5 2 2" xfId="42266"/>
    <cellStyle name="Header2 4 3 4 2 5 3" xfId="37115"/>
    <cellStyle name="Header2 4 3 4 2 6" xfId="23636"/>
    <cellStyle name="Header2 4 3 4 2 6 2" xfId="20975"/>
    <cellStyle name="Header2 4 3 4 2 7" xfId="22812"/>
    <cellStyle name="Header2 4 3 4 2 7 2" xfId="21410"/>
    <cellStyle name="Header2 4 3 4 2 8" xfId="22457"/>
    <cellStyle name="Header2 4 3 4 3" xfId="16339"/>
    <cellStyle name="Header2 4 3 4 3 2" xfId="19336"/>
    <cellStyle name="Header2 4 3 4 3 2 2" xfId="31153"/>
    <cellStyle name="Header2 4 3 4 3 2 2 2" xfId="41152"/>
    <cellStyle name="Header2 4 3 4 3 2 3" xfId="26811"/>
    <cellStyle name="Header2 4 3 4 3 2 4" xfId="36001"/>
    <cellStyle name="Header2 4 3 4 3 3" xfId="19942"/>
    <cellStyle name="Header2 4 3 4 3 3 2" xfId="31759"/>
    <cellStyle name="Header2 4 3 4 3 3 2 2" xfId="41758"/>
    <cellStyle name="Header2 4 3 4 3 3 3" xfId="27417"/>
    <cellStyle name="Header2 4 3 4 3 3 4" xfId="36607"/>
    <cellStyle name="Header2 4 3 4 3 4" xfId="18107"/>
    <cellStyle name="Header2 4 3 4 3 4 2" xfId="29924"/>
    <cellStyle name="Header2 4 3 4 3 4 2 2" xfId="39923"/>
    <cellStyle name="Header2 4 3 4 3 4 3" xfId="25682"/>
    <cellStyle name="Header2 4 3 4 3 4 4" xfId="34772"/>
    <cellStyle name="Header2 4 3 4 3 5" xfId="20751"/>
    <cellStyle name="Header2 4 3 4 3 5 2" xfId="32568"/>
    <cellStyle name="Header2 4 3 4 3 5 2 2" xfId="42567"/>
    <cellStyle name="Header2 4 3 4 3 5 3" xfId="37416"/>
    <cellStyle name="Header2 4 3 4 3 6" xfId="28156"/>
    <cellStyle name="Header2 4 3 4 3 6 2" xfId="38155"/>
    <cellStyle name="Header2 4 3 4 3 7" xfId="21561"/>
    <cellStyle name="Header2 4 3 4 4" xfId="16040"/>
    <cellStyle name="Header2 4 3 4 4 2" xfId="27857"/>
    <cellStyle name="Header2 4 3 4 4 2 2" xfId="37856"/>
    <cellStyle name="Header2 4 3 4 4 3" xfId="23918"/>
    <cellStyle name="Header2 4 3 4 4 4" xfId="33008"/>
    <cellStyle name="Header2 4 3 4 5" xfId="16511"/>
    <cellStyle name="Header2 4 3 4 5 2" xfId="28328"/>
    <cellStyle name="Header2 4 3 4 5 2 2" xfId="38327"/>
    <cellStyle name="Header2 4 3 4 5 3" xfId="24086"/>
    <cellStyle name="Header2 4 3 4 5 4" xfId="33176"/>
    <cellStyle name="Header2 4 3 4 6" xfId="16812"/>
    <cellStyle name="Header2 4 3 4 6 2" xfId="28629"/>
    <cellStyle name="Header2 4 3 4 6 2 2" xfId="38628"/>
    <cellStyle name="Header2 4 3 4 6 3" xfId="24387"/>
    <cellStyle name="Header2 4 3 4 6 4" xfId="33477"/>
    <cellStyle name="Header2 4 3 4 7" xfId="17273"/>
    <cellStyle name="Header2 4 3 4 7 2" xfId="29090"/>
    <cellStyle name="Header2 4 3 4 7 2 2" xfId="39089"/>
    <cellStyle name="Header2 4 3 4 7 3" xfId="24848"/>
    <cellStyle name="Header2 4 3 4 7 4" xfId="33938"/>
    <cellStyle name="Header2 4 3 4 8" xfId="17576"/>
    <cellStyle name="Header2 4 3 4 8 2" xfId="29393"/>
    <cellStyle name="Header2 4 3 4 8 2 2" xfId="39392"/>
    <cellStyle name="Header2 4 3 4 8 3" xfId="25151"/>
    <cellStyle name="Header2 4 3 4 8 4" xfId="34241"/>
    <cellStyle name="Header2 4 3 4 9" xfId="18359"/>
    <cellStyle name="Header2 4 3 4 9 2" xfId="30176"/>
    <cellStyle name="Header2 4 3 4 9 2 2" xfId="40175"/>
    <cellStyle name="Header2 4 3 4 9 3" xfId="25834"/>
    <cellStyle name="Header2 4 3 4 9 4" xfId="35024"/>
    <cellStyle name="Header2 4 3 5" xfId="15749"/>
    <cellStyle name="Header2 4 3 5 2" xfId="19044"/>
    <cellStyle name="Header2 4 3 5 2 2" xfId="30861"/>
    <cellStyle name="Header2 4 3 5 2 2 2" xfId="40860"/>
    <cellStyle name="Header2 4 3 5 2 3" xfId="26519"/>
    <cellStyle name="Header2 4 3 5 2 4" xfId="35709"/>
    <cellStyle name="Header2 4 3 5 3" xfId="19650"/>
    <cellStyle name="Header2 4 3 5 3 2" xfId="31467"/>
    <cellStyle name="Header2 4 3 5 3 2 2" xfId="41466"/>
    <cellStyle name="Header2 4 3 5 3 3" xfId="27125"/>
    <cellStyle name="Header2 4 3 5 3 4" xfId="36315"/>
    <cellStyle name="Header2 4 3 5 4" xfId="18013"/>
    <cellStyle name="Header2 4 3 5 4 2" xfId="29830"/>
    <cellStyle name="Header2 4 3 5 4 2 2" xfId="39829"/>
    <cellStyle name="Header2 4 3 5 4 3" xfId="25588"/>
    <cellStyle name="Header2 4 3 5 4 4" xfId="34678"/>
    <cellStyle name="Header2 4 3 5 5" xfId="20459"/>
    <cellStyle name="Header2 4 3 5 5 2" xfId="32276"/>
    <cellStyle name="Header2 4 3 5 5 2 2" xfId="42275"/>
    <cellStyle name="Header2 4 3 5 5 3" xfId="37124"/>
    <cellStyle name="Header2 4 3 5 6" xfId="23627"/>
    <cellStyle name="Header2 4 3 5 6 2" xfId="21798"/>
    <cellStyle name="Header2 4 3 5 7" xfId="22962"/>
    <cellStyle name="Header2 4 3 5 7 2" xfId="22127"/>
    <cellStyle name="Header2 4 3 5 8" xfId="22453"/>
    <cellStyle name="Header2 4 3 6" xfId="16330"/>
    <cellStyle name="Header2 4 3 6 2" xfId="19344"/>
    <cellStyle name="Header2 4 3 6 2 2" xfId="31161"/>
    <cellStyle name="Header2 4 3 6 2 2 2" xfId="41160"/>
    <cellStyle name="Header2 4 3 6 2 3" xfId="26819"/>
    <cellStyle name="Header2 4 3 6 2 4" xfId="36009"/>
    <cellStyle name="Header2 4 3 6 3" xfId="19950"/>
    <cellStyle name="Header2 4 3 6 3 2" xfId="31767"/>
    <cellStyle name="Header2 4 3 6 3 2 2" xfId="41766"/>
    <cellStyle name="Header2 4 3 6 3 3" xfId="27425"/>
    <cellStyle name="Header2 4 3 6 3 4" xfId="36615"/>
    <cellStyle name="Header2 4 3 6 4" xfId="18872"/>
    <cellStyle name="Header2 4 3 6 4 2" xfId="30689"/>
    <cellStyle name="Header2 4 3 6 4 2 2" xfId="40688"/>
    <cellStyle name="Header2 4 3 6 4 3" xfId="26347"/>
    <cellStyle name="Header2 4 3 6 4 4" xfId="35537"/>
    <cellStyle name="Header2 4 3 6 5" xfId="20759"/>
    <cellStyle name="Header2 4 3 6 5 2" xfId="32576"/>
    <cellStyle name="Header2 4 3 6 5 2 2" xfId="42575"/>
    <cellStyle name="Header2 4 3 6 5 3" xfId="37424"/>
    <cellStyle name="Header2 4 3 6 6" xfId="28147"/>
    <cellStyle name="Header2 4 3 6 6 2" xfId="38146"/>
    <cellStyle name="Header2 4 3 6 7" xfId="22286"/>
    <cellStyle name="Header2 4 3 7" xfId="16032"/>
    <cellStyle name="Header2 4 3 7 2" xfId="27849"/>
    <cellStyle name="Header2 4 3 7 2 2" xfId="37848"/>
    <cellStyle name="Header2 4 3 7 3" xfId="23910"/>
    <cellStyle name="Header2 4 3 7 4" xfId="33000"/>
    <cellStyle name="Header2 4 3 8" xfId="16520"/>
    <cellStyle name="Header2 4 3 8 2" xfId="28337"/>
    <cellStyle name="Header2 4 3 8 2 2" xfId="38336"/>
    <cellStyle name="Header2 4 3 8 3" xfId="24095"/>
    <cellStyle name="Header2 4 3 8 4" xfId="33185"/>
    <cellStyle name="Header2 4 3 9" xfId="16820"/>
    <cellStyle name="Header2 4 3 9 2" xfId="28637"/>
    <cellStyle name="Header2 4 3 9 2 2" xfId="38636"/>
    <cellStyle name="Header2 4 3 9 3" xfId="24395"/>
    <cellStyle name="Header2 4 3 9 4" xfId="33485"/>
    <cellStyle name="Header2 4 4" xfId="7952"/>
    <cellStyle name="Header2 4 4 10" xfId="16510"/>
    <cellStyle name="Header2 4 4 10 2" xfId="28327"/>
    <cellStyle name="Header2 4 4 10 2 2" xfId="38326"/>
    <cellStyle name="Header2 4 4 10 3" xfId="24085"/>
    <cellStyle name="Header2 4 4 10 4" xfId="33175"/>
    <cellStyle name="Header2 4 4 11" xfId="16811"/>
    <cellStyle name="Header2 4 4 11 2" xfId="28628"/>
    <cellStyle name="Header2 4 4 11 2 2" xfId="38627"/>
    <cellStyle name="Header2 4 4 11 3" xfId="24386"/>
    <cellStyle name="Header2 4 4 11 4" xfId="33476"/>
    <cellStyle name="Header2 4 4 12" xfId="17274"/>
    <cellStyle name="Header2 4 4 12 2" xfId="29091"/>
    <cellStyle name="Header2 4 4 12 2 2" xfId="39090"/>
    <cellStyle name="Header2 4 4 12 3" xfId="24849"/>
    <cellStyle name="Header2 4 4 12 4" xfId="33939"/>
    <cellStyle name="Header2 4 4 13" xfId="17577"/>
    <cellStyle name="Header2 4 4 13 2" xfId="29394"/>
    <cellStyle name="Header2 4 4 13 2 2" xfId="39393"/>
    <cellStyle name="Header2 4 4 13 3" xfId="25152"/>
    <cellStyle name="Header2 4 4 13 4" xfId="34242"/>
    <cellStyle name="Header2 4 4 14" xfId="18358"/>
    <cellStyle name="Header2 4 4 14 2" xfId="30175"/>
    <cellStyle name="Header2 4 4 14 2 2" xfId="40174"/>
    <cellStyle name="Header2 4 4 14 3" xfId="25833"/>
    <cellStyle name="Header2 4 4 14 4" xfId="35023"/>
    <cellStyle name="Header2 4 4 15" xfId="18659"/>
    <cellStyle name="Header2 4 4 15 2" xfId="30476"/>
    <cellStyle name="Header2 4 4 15 2 2" xfId="40475"/>
    <cellStyle name="Header2 4 4 15 3" xfId="26134"/>
    <cellStyle name="Header2 4 4 15 4" xfId="35324"/>
    <cellStyle name="Header2 4 4 16" xfId="18281"/>
    <cellStyle name="Header2 4 4 16 2" xfId="30098"/>
    <cellStyle name="Header2 4 4 16 2 2" xfId="40097"/>
    <cellStyle name="Header2 4 4 16 3" xfId="34946"/>
    <cellStyle name="Header2 4 4 17" xfId="23150"/>
    <cellStyle name="Header2 4 4 17 2" xfId="21259"/>
    <cellStyle name="Header2 4 4 18" xfId="22544"/>
    <cellStyle name="Header2 4 4 2" xfId="7953"/>
    <cellStyle name="Header2 4 4 2 10" xfId="17275"/>
    <cellStyle name="Header2 4 4 2 10 2" xfId="29092"/>
    <cellStyle name="Header2 4 4 2 10 2 2" xfId="39091"/>
    <cellStyle name="Header2 4 4 2 10 3" xfId="24850"/>
    <cellStyle name="Header2 4 4 2 10 4" xfId="33940"/>
    <cellStyle name="Header2 4 4 2 11" xfId="17578"/>
    <cellStyle name="Header2 4 4 2 11 2" xfId="29395"/>
    <cellStyle name="Header2 4 4 2 11 2 2" xfId="39394"/>
    <cellStyle name="Header2 4 4 2 11 3" xfId="25153"/>
    <cellStyle name="Header2 4 4 2 11 4" xfId="34243"/>
    <cellStyle name="Header2 4 4 2 12" xfId="18357"/>
    <cellStyle name="Header2 4 4 2 12 2" xfId="30174"/>
    <cellStyle name="Header2 4 4 2 12 2 2" xfId="40173"/>
    <cellStyle name="Header2 4 4 2 12 3" xfId="25832"/>
    <cellStyle name="Header2 4 4 2 12 4" xfId="35022"/>
    <cellStyle name="Header2 4 4 2 13" xfId="18658"/>
    <cellStyle name="Header2 4 4 2 13 2" xfId="30475"/>
    <cellStyle name="Header2 4 4 2 13 2 2" xfId="40474"/>
    <cellStyle name="Header2 4 4 2 13 3" xfId="26133"/>
    <cellStyle name="Header2 4 4 2 13 4" xfId="35323"/>
    <cellStyle name="Header2 4 4 2 14" xfId="18282"/>
    <cellStyle name="Header2 4 4 2 14 2" xfId="30099"/>
    <cellStyle name="Header2 4 4 2 14 2 2" xfId="40098"/>
    <cellStyle name="Header2 4 4 2 14 3" xfId="34947"/>
    <cellStyle name="Header2 4 4 2 15" xfId="23149"/>
    <cellStyle name="Header2 4 4 2 15 2" xfId="21260"/>
    <cellStyle name="Header2 4 4 2 16" xfId="22543"/>
    <cellStyle name="Header2 4 4 2 2" xfId="7954"/>
    <cellStyle name="Header2 4 4 2 2 10" xfId="18657"/>
    <cellStyle name="Header2 4 4 2 2 10 2" xfId="30474"/>
    <cellStyle name="Header2 4 4 2 2 10 2 2" xfId="40473"/>
    <cellStyle name="Header2 4 4 2 2 10 3" xfId="26132"/>
    <cellStyle name="Header2 4 4 2 2 10 4" xfId="35322"/>
    <cellStyle name="Header2 4 4 2 2 11" xfId="20177"/>
    <cellStyle name="Header2 4 4 2 2 11 2" xfId="31994"/>
    <cellStyle name="Header2 4 4 2 2 11 2 2" xfId="41993"/>
    <cellStyle name="Header2 4 4 2 2 11 3" xfId="36842"/>
    <cellStyle name="Header2 4 4 2 2 12" xfId="23148"/>
    <cellStyle name="Header2 4 4 2 2 12 2" xfId="22013"/>
    <cellStyle name="Header2 4 4 2 2 13" xfId="22542"/>
    <cellStyle name="Header2 4 4 2 2 2" xfId="15761"/>
    <cellStyle name="Header2 4 4 2 2 2 2" xfId="19032"/>
    <cellStyle name="Header2 4 4 2 2 2 2 2" xfId="30849"/>
    <cellStyle name="Header2 4 4 2 2 2 2 2 2" xfId="40848"/>
    <cellStyle name="Header2 4 4 2 2 2 2 3" xfId="26507"/>
    <cellStyle name="Header2 4 4 2 2 2 2 4" xfId="35697"/>
    <cellStyle name="Header2 4 4 2 2 2 3" xfId="19638"/>
    <cellStyle name="Header2 4 4 2 2 2 3 2" xfId="31455"/>
    <cellStyle name="Header2 4 4 2 2 2 3 2 2" xfId="41454"/>
    <cellStyle name="Header2 4 4 2 2 2 3 3" xfId="27113"/>
    <cellStyle name="Header2 4 4 2 2 2 3 4" xfId="36303"/>
    <cellStyle name="Header2 4 4 2 2 2 4" xfId="17716"/>
    <cellStyle name="Header2 4 4 2 2 2 4 2" xfId="29533"/>
    <cellStyle name="Header2 4 4 2 2 2 4 2 2" xfId="39532"/>
    <cellStyle name="Header2 4 4 2 2 2 4 3" xfId="25291"/>
    <cellStyle name="Header2 4 4 2 2 2 4 4" xfId="34381"/>
    <cellStyle name="Header2 4 4 2 2 2 5" xfId="20447"/>
    <cellStyle name="Header2 4 4 2 2 2 5 2" xfId="32264"/>
    <cellStyle name="Header2 4 4 2 2 2 5 2 2" xfId="42263"/>
    <cellStyle name="Header2 4 4 2 2 2 5 3" xfId="37112"/>
    <cellStyle name="Header2 4 4 2 2 2 6" xfId="23639"/>
    <cellStyle name="Header2 4 4 2 2 2 6 2" xfId="21791"/>
    <cellStyle name="Header2 4 4 2 2 2 7" xfId="22955"/>
    <cellStyle name="Header2 4 4 2 2 2 7 2" xfId="22133"/>
    <cellStyle name="Header2 4 4 2 2 2 8" xfId="21696"/>
    <cellStyle name="Header2 4 4 2 2 3" xfId="16342"/>
    <cellStyle name="Header2 4 4 2 2 3 2" xfId="19333"/>
    <cellStyle name="Header2 4 4 2 2 3 2 2" xfId="31150"/>
    <cellStyle name="Header2 4 4 2 2 3 2 2 2" xfId="41149"/>
    <cellStyle name="Header2 4 4 2 2 3 2 3" xfId="26808"/>
    <cellStyle name="Header2 4 4 2 2 3 2 4" xfId="35998"/>
    <cellStyle name="Header2 4 4 2 2 3 3" xfId="19939"/>
    <cellStyle name="Header2 4 4 2 2 3 3 2" xfId="31756"/>
    <cellStyle name="Header2 4 4 2 2 3 3 2 2" xfId="41755"/>
    <cellStyle name="Header2 4 4 2 2 3 3 3" xfId="27414"/>
    <cellStyle name="Header2 4 4 2 2 3 3 4" xfId="36604"/>
    <cellStyle name="Header2 4 4 2 2 3 4" xfId="18109"/>
    <cellStyle name="Header2 4 4 2 2 3 4 2" xfId="29926"/>
    <cellStyle name="Header2 4 4 2 2 3 4 2 2" xfId="39925"/>
    <cellStyle name="Header2 4 4 2 2 3 4 3" xfId="25684"/>
    <cellStyle name="Header2 4 4 2 2 3 4 4" xfId="34774"/>
    <cellStyle name="Header2 4 4 2 2 3 5" xfId="20748"/>
    <cellStyle name="Header2 4 4 2 2 3 5 2" xfId="32565"/>
    <cellStyle name="Header2 4 4 2 2 3 5 2 2" xfId="42564"/>
    <cellStyle name="Header2 4 4 2 2 3 5 3" xfId="37413"/>
    <cellStyle name="Header2 4 4 2 2 3 6" xfId="28159"/>
    <cellStyle name="Header2 4 4 2 2 3 6 2" xfId="38158"/>
    <cellStyle name="Header2 4 4 2 2 3 7" xfId="21563"/>
    <cellStyle name="Header2 4 4 2 2 4" xfId="16043"/>
    <cellStyle name="Header2 4 4 2 2 4 2" xfId="27860"/>
    <cellStyle name="Header2 4 4 2 2 4 2 2" xfId="37859"/>
    <cellStyle name="Header2 4 4 2 2 4 3" xfId="23921"/>
    <cellStyle name="Header2 4 4 2 2 4 4" xfId="33011"/>
    <cellStyle name="Header2 4 4 2 2 5" xfId="16508"/>
    <cellStyle name="Header2 4 4 2 2 5 2" xfId="28325"/>
    <cellStyle name="Header2 4 4 2 2 5 2 2" xfId="38324"/>
    <cellStyle name="Header2 4 4 2 2 5 3" xfId="24083"/>
    <cellStyle name="Header2 4 4 2 2 5 4" xfId="33173"/>
    <cellStyle name="Header2 4 4 2 2 6" xfId="16809"/>
    <cellStyle name="Header2 4 4 2 2 6 2" xfId="28626"/>
    <cellStyle name="Header2 4 4 2 2 6 2 2" xfId="38625"/>
    <cellStyle name="Header2 4 4 2 2 6 3" xfId="24384"/>
    <cellStyle name="Header2 4 4 2 2 6 4" xfId="33474"/>
    <cellStyle name="Header2 4 4 2 2 7" xfId="17276"/>
    <cellStyle name="Header2 4 4 2 2 7 2" xfId="29093"/>
    <cellStyle name="Header2 4 4 2 2 7 2 2" xfId="39092"/>
    <cellStyle name="Header2 4 4 2 2 7 3" xfId="24851"/>
    <cellStyle name="Header2 4 4 2 2 7 4" xfId="33941"/>
    <cellStyle name="Header2 4 4 2 2 8" xfId="17579"/>
    <cellStyle name="Header2 4 4 2 2 8 2" xfId="29396"/>
    <cellStyle name="Header2 4 4 2 2 8 2 2" xfId="39395"/>
    <cellStyle name="Header2 4 4 2 2 8 3" xfId="25154"/>
    <cellStyle name="Header2 4 4 2 2 8 4" xfId="34244"/>
    <cellStyle name="Header2 4 4 2 2 9" xfId="18356"/>
    <cellStyle name="Header2 4 4 2 2 9 2" xfId="30173"/>
    <cellStyle name="Header2 4 4 2 2 9 2 2" xfId="40172"/>
    <cellStyle name="Header2 4 4 2 2 9 3" xfId="25831"/>
    <cellStyle name="Header2 4 4 2 2 9 4" xfId="35021"/>
    <cellStyle name="Header2 4 4 2 3" xfId="7955"/>
    <cellStyle name="Header2 4 4 2 3 10" xfId="18656"/>
    <cellStyle name="Header2 4 4 2 3 10 2" xfId="30473"/>
    <cellStyle name="Header2 4 4 2 3 10 2 2" xfId="40472"/>
    <cellStyle name="Header2 4 4 2 3 10 3" xfId="26131"/>
    <cellStyle name="Header2 4 4 2 3 10 4" xfId="35321"/>
    <cellStyle name="Header2 4 4 2 3 11" xfId="20278"/>
    <cellStyle name="Header2 4 4 2 3 11 2" xfId="32095"/>
    <cellStyle name="Header2 4 4 2 3 11 2 2" xfId="42094"/>
    <cellStyle name="Header2 4 4 2 3 11 3" xfId="36943"/>
    <cellStyle name="Header2 4 4 2 3 12" xfId="23147"/>
    <cellStyle name="Header2 4 4 2 3 12 2" xfId="21261"/>
    <cellStyle name="Header2 4 4 2 3 13" xfId="22541"/>
    <cellStyle name="Header2 4 4 2 3 2" xfId="15762"/>
    <cellStyle name="Header2 4 4 2 3 2 2" xfId="19031"/>
    <cellStyle name="Header2 4 4 2 3 2 2 2" xfId="30848"/>
    <cellStyle name="Header2 4 4 2 3 2 2 2 2" xfId="40847"/>
    <cellStyle name="Header2 4 4 2 3 2 2 3" xfId="26506"/>
    <cellStyle name="Header2 4 4 2 3 2 2 4" xfId="35696"/>
    <cellStyle name="Header2 4 4 2 3 2 3" xfId="19637"/>
    <cellStyle name="Header2 4 4 2 3 2 3 2" xfId="31454"/>
    <cellStyle name="Header2 4 4 2 3 2 3 2 2" xfId="41453"/>
    <cellStyle name="Header2 4 4 2 3 2 3 3" xfId="27112"/>
    <cellStyle name="Header2 4 4 2 3 2 3 4" xfId="36302"/>
    <cellStyle name="Header2 4 4 2 3 2 4" xfId="17828"/>
    <cellStyle name="Header2 4 4 2 3 2 4 2" xfId="29645"/>
    <cellStyle name="Header2 4 4 2 3 2 4 2 2" xfId="39644"/>
    <cellStyle name="Header2 4 4 2 3 2 4 3" xfId="25403"/>
    <cellStyle name="Header2 4 4 2 3 2 4 4" xfId="34493"/>
    <cellStyle name="Header2 4 4 2 3 2 5" xfId="20446"/>
    <cellStyle name="Header2 4 4 2 3 2 5 2" xfId="32263"/>
    <cellStyle name="Header2 4 4 2 3 2 5 2 2" xfId="42262"/>
    <cellStyle name="Header2 4 4 2 3 2 5 3" xfId="37111"/>
    <cellStyle name="Header2 4 4 2 3 2 6" xfId="23640"/>
    <cellStyle name="Header2 4 4 2 3 2 6 2" xfId="20998"/>
    <cellStyle name="Header2 4 4 2 3 2 7" xfId="22809"/>
    <cellStyle name="Header2 4 4 2 3 2 7 2" xfId="22199"/>
    <cellStyle name="Header2 4 4 2 3 2 8" xfId="22459"/>
    <cellStyle name="Header2 4 4 2 3 3" xfId="16343"/>
    <cellStyle name="Header2 4 4 2 3 3 2" xfId="19332"/>
    <cellStyle name="Header2 4 4 2 3 3 2 2" xfId="31149"/>
    <cellStyle name="Header2 4 4 2 3 3 2 2 2" xfId="41148"/>
    <cellStyle name="Header2 4 4 2 3 3 2 3" xfId="26807"/>
    <cellStyle name="Header2 4 4 2 3 3 2 4" xfId="35997"/>
    <cellStyle name="Header2 4 4 2 3 3 3" xfId="19938"/>
    <cellStyle name="Header2 4 4 2 3 3 3 2" xfId="31755"/>
    <cellStyle name="Header2 4 4 2 3 3 3 2 2" xfId="41754"/>
    <cellStyle name="Header2 4 4 2 3 3 3 3" xfId="27413"/>
    <cellStyle name="Header2 4 4 2 3 3 3 4" xfId="36603"/>
    <cellStyle name="Header2 4 4 2 3 3 4" xfId="18110"/>
    <cellStyle name="Header2 4 4 2 3 3 4 2" xfId="29927"/>
    <cellStyle name="Header2 4 4 2 3 3 4 2 2" xfId="39926"/>
    <cellStyle name="Header2 4 4 2 3 3 4 3" xfId="25685"/>
    <cellStyle name="Header2 4 4 2 3 3 4 4" xfId="34775"/>
    <cellStyle name="Header2 4 4 2 3 3 5" xfId="20747"/>
    <cellStyle name="Header2 4 4 2 3 3 5 2" xfId="32564"/>
    <cellStyle name="Header2 4 4 2 3 3 5 2 2" xfId="42563"/>
    <cellStyle name="Header2 4 4 2 3 3 5 3" xfId="37412"/>
    <cellStyle name="Header2 4 4 2 3 3 6" xfId="28160"/>
    <cellStyle name="Header2 4 4 2 3 3 6 2" xfId="38159"/>
    <cellStyle name="Header2 4 4 2 3 3 7" xfId="22291"/>
    <cellStyle name="Header2 4 4 2 3 4" xfId="16044"/>
    <cellStyle name="Header2 4 4 2 3 4 2" xfId="27861"/>
    <cellStyle name="Header2 4 4 2 3 4 2 2" xfId="37860"/>
    <cellStyle name="Header2 4 4 2 3 4 3" xfId="23922"/>
    <cellStyle name="Header2 4 4 2 3 4 4" xfId="33012"/>
    <cellStyle name="Header2 4 4 2 3 5" xfId="16507"/>
    <cellStyle name="Header2 4 4 2 3 5 2" xfId="28324"/>
    <cellStyle name="Header2 4 4 2 3 5 2 2" xfId="38323"/>
    <cellStyle name="Header2 4 4 2 3 5 3" xfId="24082"/>
    <cellStyle name="Header2 4 4 2 3 5 4" xfId="33172"/>
    <cellStyle name="Header2 4 4 2 3 6" xfId="16808"/>
    <cellStyle name="Header2 4 4 2 3 6 2" xfId="28625"/>
    <cellStyle name="Header2 4 4 2 3 6 2 2" xfId="38624"/>
    <cellStyle name="Header2 4 4 2 3 6 3" xfId="24383"/>
    <cellStyle name="Header2 4 4 2 3 6 4" xfId="33473"/>
    <cellStyle name="Header2 4 4 2 3 7" xfId="17277"/>
    <cellStyle name="Header2 4 4 2 3 7 2" xfId="29094"/>
    <cellStyle name="Header2 4 4 2 3 7 2 2" xfId="39093"/>
    <cellStyle name="Header2 4 4 2 3 7 3" xfId="24852"/>
    <cellStyle name="Header2 4 4 2 3 7 4" xfId="33942"/>
    <cellStyle name="Header2 4 4 2 3 8" xfId="17580"/>
    <cellStyle name="Header2 4 4 2 3 8 2" xfId="29397"/>
    <cellStyle name="Header2 4 4 2 3 8 2 2" xfId="39396"/>
    <cellStyle name="Header2 4 4 2 3 8 3" xfId="25155"/>
    <cellStyle name="Header2 4 4 2 3 8 4" xfId="34245"/>
    <cellStyle name="Header2 4 4 2 3 9" xfId="18355"/>
    <cellStyle name="Header2 4 4 2 3 9 2" xfId="30172"/>
    <cellStyle name="Header2 4 4 2 3 9 2 2" xfId="40171"/>
    <cellStyle name="Header2 4 4 2 3 9 3" xfId="25830"/>
    <cellStyle name="Header2 4 4 2 3 9 4" xfId="35020"/>
    <cellStyle name="Header2 4 4 2 4" xfId="7956"/>
    <cellStyle name="Header2 4 4 2 4 10" xfId="18655"/>
    <cellStyle name="Header2 4 4 2 4 10 2" xfId="30472"/>
    <cellStyle name="Header2 4 4 2 4 10 2 2" xfId="40471"/>
    <cellStyle name="Header2 4 4 2 4 10 3" xfId="26130"/>
    <cellStyle name="Header2 4 4 2 4 10 4" xfId="35320"/>
    <cellStyle name="Header2 4 4 2 4 11" xfId="18283"/>
    <cellStyle name="Header2 4 4 2 4 11 2" xfId="30100"/>
    <cellStyle name="Header2 4 4 2 4 11 2 2" xfId="40099"/>
    <cellStyle name="Header2 4 4 2 4 11 3" xfId="34948"/>
    <cellStyle name="Header2 4 4 2 4 12" xfId="23146"/>
    <cellStyle name="Header2 4 4 2 4 12 2" xfId="22014"/>
    <cellStyle name="Header2 4 4 2 4 13" xfId="22540"/>
    <cellStyle name="Header2 4 4 2 4 2" xfId="15763"/>
    <cellStyle name="Header2 4 4 2 4 2 2" xfId="19030"/>
    <cellStyle name="Header2 4 4 2 4 2 2 2" xfId="30847"/>
    <cellStyle name="Header2 4 4 2 4 2 2 2 2" xfId="40846"/>
    <cellStyle name="Header2 4 4 2 4 2 2 3" xfId="26505"/>
    <cellStyle name="Header2 4 4 2 4 2 2 4" xfId="35695"/>
    <cellStyle name="Header2 4 4 2 4 2 3" xfId="19636"/>
    <cellStyle name="Header2 4 4 2 4 2 3 2" xfId="31453"/>
    <cellStyle name="Header2 4 4 2 4 2 3 2 2" xfId="41452"/>
    <cellStyle name="Header2 4 4 2 4 2 3 3" xfId="27111"/>
    <cellStyle name="Header2 4 4 2 4 2 3 4" xfId="36301"/>
    <cellStyle name="Header2 4 4 2 4 2 4" xfId="18022"/>
    <cellStyle name="Header2 4 4 2 4 2 4 2" xfId="29839"/>
    <cellStyle name="Header2 4 4 2 4 2 4 2 2" xfId="39838"/>
    <cellStyle name="Header2 4 4 2 4 2 4 3" xfId="25597"/>
    <cellStyle name="Header2 4 4 2 4 2 4 4" xfId="34687"/>
    <cellStyle name="Header2 4 4 2 4 2 5" xfId="20445"/>
    <cellStyle name="Header2 4 4 2 4 2 5 2" xfId="32262"/>
    <cellStyle name="Header2 4 4 2 4 2 5 2 2" xfId="42261"/>
    <cellStyle name="Header2 4 4 2 4 2 5 3" xfId="37110"/>
    <cellStyle name="Header2 4 4 2 4 2 6" xfId="23641"/>
    <cellStyle name="Header2 4 4 2 4 2 6 2" xfId="21790"/>
    <cellStyle name="Header2 4 4 2 4 2 7" xfId="22954"/>
    <cellStyle name="Header2 4 4 2 4 2 7 2" xfId="22134"/>
    <cellStyle name="Header2 4 4 2 4 2 8" xfId="21697"/>
    <cellStyle name="Header2 4 4 2 4 3" xfId="16344"/>
    <cellStyle name="Header2 4 4 2 4 3 2" xfId="19331"/>
    <cellStyle name="Header2 4 4 2 4 3 2 2" xfId="31148"/>
    <cellStyle name="Header2 4 4 2 4 3 2 2 2" xfId="41147"/>
    <cellStyle name="Header2 4 4 2 4 3 2 3" xfId="26806"/>
    <cellStyle name="Header2 4 4 2 4 3 2 4" xfId="35996"/>
    <cellStyle name="Header2 4 4 2 4 3 3" xfId="19937"/>
    <cellStyle name="Header2 4 4 2 4 3 3 2" xfId="31754"/>
    <cellStyle name="Header2 4 4 2 4 3 3 2 2" xfId="41753"/>
    <cellStyle name="Header2 4 4 2 4 3 3 3" xfId="27412"/>
    <cellStyle name="Header2 4 4 2 4 3 3 4" xfId="36602"/>
    <cellStyle name="Header2 4 4 2 4 3 4" xfId="18111"/>
    <cellStyle name="Header2 4 4 2 4 3 4 2" xfId="29928"/>
    <cellStyle name="Header2 4 4 2 4 3 4 2 2" xfId="39927"/>
    <cellStyle name="Header2 4 4 2 4 3 4 3" xfId="25686"/>
    <cellStyle name="Header2 4 4 2 4 3 4 4" xfId="34776"/>
    <cellStyle name="Header2 4 4 2 4 3 5" xfId="20746"/>
    <cellStyle name="Header2 4 4 2 4 3 5 2" xfId="32563"/>
    <cellStyle name="Header2 4 4 2 4 3 5 2 2" xfId="42562"/>
    <cellStyle name="Header2 4 4 2 4 3 5 3" xfId="37411"/>
    <cellStyle name="Header2 4 4 2 4 3 6" xfId="28161"/>
    <cellStyle name="Header2 4 4 2 4 3 6 2" xfId="38160"/>
    <cellStyle name="Header2 4 4 2 4 3 7" xfId="21564"/>
    <cellStyle name="Header2 4 4 2 4 4" xfId="16045"/>
    <cellStyle name="Header2 4 4 2 4 4 2" xfId="27862"/>
    <cellStyle name="Header2 4 4 2 4 4 2 2" xfId="37861"/>
    <cellStyle name="Header2 4 4 2 4 4 3" xfId="23923"/>
    <cellStyle name="Header2 4 4 2 4 4 4" xfId="33013"/>
    <cellStyle name="Header2 4 4 2 4 5" xfId="16506"/>
    <cellStyle name="Header2 4 4 2 4 5 2" xfId="28323"/>
    <cellStyle name="Header2 4 4 2 4 5 2 2" xfId="38322"/>
    <cellStyle name="Header2 4 4 2 4 5 3" xfId="24081"/>
    <cellStyle name="Header2 4 4 2 4 5 4" xfId="33171"/>
    <cellStyle name="Header2 4 4 2 4 6" xfId="16807"/>
    <cellStyle name="Header2 4 4 2 4 6 2" xfId="28624"/>
    <cellStyle name="Header2 4 4 2 4 6 2 2" xfId="38623"/>
    <cellStyle name="Header2 4 4 2 4 6 3" xfId="24382"/>
    <cellStyle name="Header2 4 4 2 4 6 4" xfId="33472"/>
    <cellStyle name="Header2 4 4 2 4 7" xfId="17278"/>
    <cellStyle name="Header2 4 4 2 4 7 2" xfId="29095"/>
    <cellStyle name="Header2 4 4 2 4 7 2 2" xfId="39094"/>
    <cellStyle name="Header2 4 4 2 4 7 3" xfId="24853"/>
    <cellStyle name="Header2 4 4 2 4 7 4" xfId="33943"/>
    <cellStyle name="Header2 4 4 2 4 8" xfId="17581"/>
    <cellStyle name="Header2 4 4 2 4 8 2" xfId="29398"/>
    <cellStyle name="Header2 4 4 2 4 8 2 2" xfId="39397"/>
    <cellStyle name="Header2 4 4 2 4 8 3" xfId="25156"/>
    <cellStyle name="Header2 4 4 2 4 8 4" xfId="34246"/>
    <cellStyle name="Header2 4 4 2 4 9" xfId="18354"/>
    <cellStyle name="Header2 4 4 2 4 9 2" xfId="30171"/>
    <cellStyle name="Header2 4 4 2 4 9 2 2" xfId="40170"/>
    <cellStyle name="Header2 4 4 2 4 9 3" xfId="25829"/>
    <cellStyle name="Header2 4 4 2 4 9 4" xfId="35019"/>
    <cellStyle name="Header2 4 4 2 5" xfId="15760"/>
    <cellStyle name="Header2 4 4 2 5 2" xfId="19033"/>
    <cellStyle name="Header2 4 4 2 5 2 2" xfId="30850"/>
    <cellStyle name="Header2 4 4 2 5 2 2 2" xfId="40849"/>
    <cellStyle name="Header2 4 4 2 5 2 3" xfId="26508"/>
    <cellStyle name="Header2 4 4 2 5 2 4" xfId="35698"/>
    <cellStyle name="Header2 4 4 2 5 3" xfId="19639"/>
    <cellStyle name="Header2 4 4 2 5 3 2" xfId="31456"/>
    <cellStyle name="Header2 4 4 2 5 3 2 2" xfId="41455"/>
    <cellStyle name="Header2 4 4 2 5 3 3" xfId="27114"/>
    <cellStyle name="Header2 4 4 2 5 3 4" xfId="36304"/>
    <cellStyle name="Header2 4 4 2 5 4" xfId="17715"/>
    <cellStyle name="Header2 4 4 2 5 4 2" xfId="29532"/>
    <cellStyle name="Header2 4 4 2 5 4 2 2" xfId="39531"/>
    <cellStyle name="Header2 4 4 2 5 4 3" xfId="25290"/>
    <cellStyle name="Header2 4 4 2 5 4 4" xfId="34380"/>
    <cellStyle name="Header2 4 4 2 5 5" xfId="20448"/>
    <cellStyle name="Header2 4 4 2 5 5 2" xfId="32265"/>
    <cellStyle name="Header2 4 4 2 5 5 2 2" xfId="42264"/>
    <cellStyle name="Header2 4 4 2 5 5 3" xfId="37113"/>
    <cellStyle name="Header2 4 4 2 5 6" xfId="23638"/>
    <cellStyle name="Header2 4 4 2 5 6 2" xfId="20995"/>
    <cellStyle name="Header2 4 4 2 5 7" xfId="22810"/>
    <cellStyle name="Header2 4 4 2 5 7 2" xfId="21412"/>
    <cellStyle name="Header2 4 4 2 5 8" xfId="21695"/>
    <cellStyle name="Header2 4 4 2 6" xfId="16341"/>
    <cellStyle name="Header2 4 4 2 6 2" xfId="19334"/>
    <cellStyle name="Header2 4 4 2 6 2 2" xfId="31151"/>
    <cellStyle name="Header2 4 4 2 6 2 2 2" xfId="41150"/>
    <cellStyle name="Header2 4 4 2 6 2 3" xfId="26809"/>
    <cellStyle name="Header2 4 4 2 6 2 4" xfId="35999"/>
    <cellStyle name="Header2 4 4 2 6 3" xfId="19940"/>
    <cellStyle name="Header2 4 4 2 6 3 2" xfId="31757"/>
    <cellStyle name="Header2 4 4 2 6 3 2 2" xfId="41756"/>
    <cellStyle name="Header2 4 4 2 6 3 3" xfId="27415"/>
    <cellStyle name="Header2 4 4 2 6 3 4" xfId="36605"/>
    <cellStyle name="Header2 4 4 2 6 4" xfId="18108"/>
    <cellStyle name="Header2 4 4 2 6 4 2" xfId="29925"/>
    <cellStyle name="Header2 4 4 2 6 4 2 2" xfId="39924"/>
    <cellStyle name="Header2 4 4 2 6 4 3" xfId="25683"/>
    <cellStyle name="Header2 4 4 2 6 4 4" xfId="34773"/>
    <cellStyle name="Header2 4 4 2 6 5" xfId="20749"/>
    <cellStyle name="Header2 4 4 2 6 5 2" xfId="32566"/>
    <cellStyle name="Header2 4 4 2 6 5 2 2" xfId="42565"/>
    <cellStyle name="Header2 4 4 2 6 5 3" xfId="37414"/>
    <cellStyle name="Header2 4 4 2 6 6" xfId="28158"/>
    <cellStyle name="Header2 4 4 2 6 6 2" xfId="38157"/>
    <cellStyle name="Header2 4 4 2 6 7" xfId="22290"/>
    <cellStyle name="Header2 4 4 2 7" xfId="16042"/>
    <cellStyle name="Header2 4 4 2 7 2" xfId="27859"/>
    <cellStyle name="Header2 4 4 2 7 2 2" xfId="37858"/>
    <cellStyle name="Header2 4 4 2 7 3" xfId="23920"/>
    <cellStyle name="Header2 4 4 2 7 4" xfId="33010"/>
    <cellStyle name="Header2 4 4 2 8" xfId="16509"/>
    <cellStyle name="Header2 4 4 2 8 2" xfId="28326"/>
    <cellStyle name="Header2 4 4 2 8 2 2" xfId="38325"/>
    <cellStyle name="Header2 4 4 2 8 3" xfId="24084"/>
    <cellStyle name="Header2 4 4 2 8 4" xfId="33174"/>
    <cellStyle name="Header2 4 4 2 9" xfId="16810"/>
    <cellStyle name="Header2 4 4 2 9 2" xfId="28627"/>
    <cellStyle name="Header2 4 4 2 9 2 2" xfId="38626"/>
    <cellStyle name="Header2 4 4 2 9 3" xfId="24385"/>
    <cellStyle name="Header2 4 4 2 9 4" xfId="33475"/>
    <cellStyle name="Header2 4 4 3" xfId="7957"/>
    <cellStyle name="Header2 4 4 3 10" xfId="17279"/>
    <cellStyle name="Header2 4 4 3 10 2" xfId="29096"/>
    <cellStyle name="Header2 4 4 3 10 2 2" xfId="39095"/>
    <cellStyle name="Header2 4 4 3 10 3" xfId="24854"/>
    <cellStyle name="Header2 4 4 3 10 4" xfId="33944"/>
    <cellStyle name="Header2 4 4 3 11" xfId="17582"/>
    <cellStyle name="Header2 4 4 3 11 2" xfId="29399"/>
    <cellStyle name="Header2 4 4 3 11 2 2" xfId="39398"/>
    <cellStyle name="Header2 4 4 3 11 3" xfId="25157"/>
    <cellStyle name="Header2 4 4 3 11 4" xfId="34247"/>
    <cellStyle name="Header2 4 4 3 12" xfId="18353"/>
    <cellStyle name="Header2 4 4 3 12 2" xfId="30170"/>
    <cellStyle name="Header2 4 4 3 12 2 2" xfId="40169"/>
    <cellStyle name="Header2 4 4 3 12 3" xfId="25828"/>
    <cellStyle name="Header2 4 4 3 12 4" xfId="35018"/>
    <cellStyle name="Header2 4 4 3 13" xfId="18654"/>
    <cellStyle name="Header2 4 4 3 13 2" xfId="30471"/>
    <cellStyle name="Header2 4 4 3 13 2 2" xfId="40470"/>
    <cellStyle name="Header2 4 4 3 13 3" xfId="26129"/>
    <cellStyle name="Header2 4 4 3 13 4" xfId="35319"/>
    <cellStyle name="Header2 4 4 3 14" xfId="20176"/>
    <cellStyle name="Header2 4 4 3 14 2" xfId="31993"/>
    <cellStyle name="Header2 4 4 3 14 2 2" xfId="41992"/>
    <cellStyle name="Header2 4 4 3 14 3" xfId="36841"/>
    <cellStyle name="Header2 4 4 3 15" xfId="23145"/>
    <cellStyle name="Header2 4 4 3 15 2" xfId="21262"/>
    <cellStyle name="Header2 4 4 3 16" xfId="22539"/>
    <cellStyle name="Header2 4 4 3 2" xfId="7958"/>
    <cellStyle name="Header2 4 4 3 2 10" xfId="18653"/>
    <cellStyle name="Header2 4 4 3 2 10 2" xfId="30470"/>
    <cellStyle name="Header2 4 4 3 2 10 2 2" xfId="40469"/>
    <cellStyle name="Header2 4 4 3 2 10 3" xfId="26128"/>
    <cellStyle name="Header2 4 4 3 2 10 4" xfId="35318"/>
    <cellStyle name="Header2 4 4 3 2 11" xfId="20277"/>
    <cellStyle name="Header2 4 4 3 2 11 2" xfId="32094"/>
    <cellStyle name="Header2 4 4 3 2 11 2 2" xfId="42093"/>
    <cellStyle name="Header2 4 4 3 2 11 3" xfId="36942"/>
    <cellStyle name="Header2 4 4 3 2 12" xfId="23144"/>
    <cellStyle name="Header2 4 4 3 2 12 2" xfId="22015"/>
    <cellStyle name="Header2 4 4 3 2 13" xfId="22538"/>
    <cellStyle name="Header2 4 4 3 2 2" xfId="15765"/>
    <cellStyle name="Header2 4 4 3 2 2 2" xfId="19028"/>
    <cellStyle name="Header2 4 4 3 2 2 2 2" xfId="30845"/>
    <cellStyle name="Header2 4 4 3 2 2 2 2 2" xfId="40844"/>
    <cellStyle name="Header2 4 4 3 2 2 2 3" xfId="26503"/>
    <cellStyle name="Header2 4 4 3 2 2 2 4" xfId="35693"/>
    <cellStyle name="Header2 4 4 3 2 2 3" xfId="19634"/>
    <cellStyle name="Header2 4 4 3 2 2 3 2" xfId="31451"/>
    <cellStyle name="Header2 4 4 3 2 2 3 2 2" xfId="41450"/>
    <cellStyle name="Header2 4 4 3 2 2 3 3" xfId="27109"/>
    <cellStyle name="Header2 4 4 3 2 2 3 4" xfId="36299"/>
    <cellStyle name="Header2 4 4 3 2 2 4" xfId="17718"/>
    <cellStyle name="Header2 4 4 3 2 2 4 2" xfId="29535"/>
    <cellStyle name="Header2 4 4 3 2 2 4 2 2" xfId="39534"/>
    <cellStyle name="Header2 4 4 3 2 2 4 3" xfId="25293"/>
    <cellStyle name="Header2 4 4 3 2 2 4 4" xfId="34383"/>
    <cellStyle name="Header2 4 4 3 2 2 5" xfId="20443"/>
    <cellStyle name="Header2 4 4 3 2 2 5 2" xfId="32260"/>
    <cellStyle name="Header2 4 4 3 2 2 5 2 2" xfId="42259"/>
    <cellStyle name="Header2 4 4 3 2 2 5 3" xfId="37108"/>
    <cellStyle name="Header2 4 4 3 2 2 6" xfId="23643"/>
    <cellStyle name="Header2 4 4 3 2 2 6 2" xfId="20989"/>
    <cellStyle name="Header2 4 4 3 2 2 7" xfId="22807"/>
    <cellStyle name="Header2 4 4 3 2 2 7 2" xfId="22201"/>
    <cellStyle name="Header2 4 4 3 2 2 8" xfId="21698"/>
    <cellStyle name="Header2 4 4 3 2 3" xfId="16346"/>
    <cellStyle name="Header2 4 4 3 2 3 2" xfId="19329"/>
    <cellStyle name="Header2 4 4 3 2 3 2 2" xfId="31146"/>
    <cellStyle name="Header2 4 4 3 2 3 2 2 2" xfId="41145"/>
    <cellStyle name="Header2 4 4 3 2 3 2 3" xfId="26804"/>
    <cellStyle name="Header2 4 4 3 2 3 2 4" xfId="35994"/>
    <cellStyle name="Header2 4 4 3 2 3 3" xfId="19935"/>
    <cellStyle name="Header2 4 4 3 2 3 3 2" xfId="31752"/>
    <cellStyle name="Header2 4 4 3 2 3 3 2 2" xfId="41751"/>
    <cellStyle name="Header2 4 4 3 2 3 3 3" xfId="27410"/>
    <cellStyle name="Header2 4 4 3 2 3 3 4" xfId="36600"/>
    <cellStyle name="Header2 4 4 3 2 3 4" xfId="18112"/>
    <cellStyle name="Header2 4 4 3 2 3 4 2" xfId="29929"/>
    <cellStyle name="Header2 4 4 3 2 3 4 2 2" xfId="39928"/>
    <cellStyle name="Header2 4 4 3 2 3 4 3" xfId="25687"/>
    <cellStyle name="Header2 4 4 3 2 3 4 4" xfId="34777"/>
    <cellStyle name="Header2 4 4 3 2 3 5" xfId="20744"/>
    <cellStyle name="Header2 4 4 3 2 3 5 2" xfId="32561"/>
    <cellStyle name="Header2 4 4 3 2 3 5 2 2" xfId="42560"/>
    <cellStyle name="Header2 4 4 3 2 3 5 3" xfId="37409"/>
    <cellStyle name="Header2 4 4 3 2 3 6" xfId="28163"/>
    <cellStyle name="Header2 4 4 3 2 3 6 2" xfId="38162"/>
    <cellStyle name="Header2 4 4 3 2 3 7" xfId="22293"/>
    <cellStyle name="Header2 4 4 3 2 4" xfId="16047"/>
    <cellStyle name="Header2 4 4 3 2 4 2" xfId="27864"/>
    <cellStyle name="Header2 4 4 3 2 4 2 2" xfId="37863"/>
    <cellStyle name="Header2 4 4 3 2 4 3" xfId="23925"/>
    <cellStyle name="Header2 4 4 3 2 4 4" xfId="33015"/>
    <cellStyle name="Header2 4 4 3 2 5" xfId="16504"/>
    <cellStyle name="Header2 4 4 3 2 5 2" xfId="28321"/>
    <cellStyle name="Header2 4 4 3 2 5 2 2" xfId="38320"/>
    <cellStyle name="Header2 4 4 3 2 5 3" xfId="24079"/>
    <cellStyle name="Header2 4 4 3 2 5 4" xfId="33169"/>
    <cellStyle name="Header2 4 4 3 2 6" xfId="16805"/>
    <cellStyle name="Header2 4 4 3 2 6 2" xfId="28622"/>
    <cellStyle name="Header2 4 4 3 2 6 2 2" xfId="38621"/>
    <cellStyle name="Header2 4 4 3 2 6 3" xfId="24380"/>
    <cellStyle name="Header2 4 4 3 2 6 4" xfId="33470"/>
    <cellStyle name="Header2 4 4 3 2 7" xfId="17280"/>
    <cellStyle name="Header2 4 4 3 2 7 2" xfId="29097"/>
    <cellStyle name="Header2 4 4 3 2 7 2 2" xfId="39096"/>
    <cellStyle name="Header2 4 4 3 2 7 3" xfId="24855"/>
    <cellStyle name="Header2 4 4 3 2 7 4" xfId="33945"/>
    <cellStyle name="Header2 4 4 3 2 8" xfId="17583"/>
    <cellStyle name="Header2 4 4 3 2 8 2" xfId="29400"/>
    <cellStyle name="Header2 4 4 3 2 8 2 2" xfId="39399"/>
    <cellStyle name="Header2 4 4 3 2 8 3" xfId="25158"/>
    <cellStyle name="Header2 4 4 3 2 8 4" xfId="34248"/>
    <cellStyle name="Header2 4 4 3 2 9" xfId="18352"/>
    <cellStyle name="Header2 4 4 3 2 9 2" xfId="30169"/>
    <cellStyle name="Header2 4 4 3 2 9 2 2" xfId="40168"/>
    <cellStyle name="Header2 4 4 3 2 9 3" xfId="25827"/>
    <cellStyle name="Header2 4 4 3 2 9 4" xfId="35017"/>
    <cellStyle name="Header2 4 4 3 3" xfId="7959"/>
    <cellStyle name="Header2 4 4 3 3 10" xfId="18652"/>
    <cellStyle name="Header2 4 4 3 3 10 2" xfId="30469"/>
    <cellStyle name="Header2 4 4 3 3 10 2 2" xfId="40468"/>
    <cellStyle name="Header2 4 4 3 3 10 3" xfId="26127"/>
    <cellStyle name="Header2 4 4 3 3 10 4" xfId="35317"/>
    <cellStyle name="Header2 4 4 3 3 11" xfId="18284"/>
    <cellStyle name="Header2 4 4 3 3 11 2" xfId="30101"/>
    <cellStyle name="Header2 4 4 3 3 11 2 2" xfId="40100"/>
    <cellStyle name="Header2 4 4 3 3 11 3" xfId="34949"/>
    <cellStyle name="Header2 4 4 3 3 12" xfId="23143"/>
    <cellStyle name="Header2 4 4 3 3 12 2" xfId="22016"/>
    <cellStyle name="Header2 4 4 3 3 13" xfId="22537"/>
    <cellStyle name="Header2 4 4 3 3 2" xfId="15766"/>
    <cellStyle name="Header2 4 4 3 3 2 2" xfId="19027"/>
    <cellStyle name="Header2 4 4 3 3 2 2 2" xfId="30844"/>
    <cellStyle name="Header2 4 4 3 3 2 2 2 2" xfId="40843"/>
    <cellStyle name="Header2 4 4 3 3 2 2 3" xfId="26502"/>
    <cellStyle name="Header2 4 4 3 3 2 2 4" xfId="35692"/>
    <cellStyle name="Header2 4 4 3 3 2 3" xfId="19633"/>
    <cellStyle name="Header2 4 4 3 3 2 3 2" xfId="31450"/>
    <cellStyle name="Header2 4 4 3 3 2 3 2 2" xfId="41449"/>
    <cellStyle name="Header2 4 4 3 3 2 3 3" xfId="27108"/>
    <cellStyle name="Header2 4 4 3 3 2 3 4" xfId="36298"/>
    <cellStyle name="Header2 4 4 3 3 2 4" xfId="17829"/>
    <cellStyle name="Header2 4 4 3 3 2 4 2" xfId="29646"/>
    <cellStyle name="Header2 4 4 3 3 2 4 2 2" xfId="39645"/>
    <cellStyle name="Header2 4 4 3 3 2 4 3" xfId="25404"/>
    <cellStyle name="Header2 4 4 3 3 2 4 4" xfId="34494"/>
    <cellStyle name="Header2 4 4 3 3 2 5" xfId="20442"/>
    <cellStyle name="Header2 4 4 3 3 2 5 2" xfId="32259"/>
    <cellStyle name="Header2 4 4 3 3 2 5 2 2" xfId="42258"/>
    <cellStyle name="Header2 4 4 3 3 2 5 3" xfId="37107"/>
    <cellStyle name="Header2 4 4 3 3 2 6" xfId="23644"/>
    <cellStyle name="Header2 4 4 3 3 2 6 2" xfId="21789"/>
    <cellStyle name="Header2 4 4 3 3 2 7" xfId="22953"/>
    <cellStyle name="Header2 4 4 3 3 2 7 2" xfId="22135"/>
    <cellStyle name="Header2 4 4 3 3 2 8" xfId="22461"/>
    <cellStyle name="Header2 4 4 3 3 3" xfId="16347"/>
    <cellStyle name="Header2 4 4 3 3 3 2" xfId="19328"/>
    <cellStyle name="Header2 4 4 3 3 3 2 2" xfId="31145"/>
    <cellStyle name="Header2 4 4 3 3 3 2 2 2" xfId="41144"/>
    <cellStyle name="Header2 4 4 3 3 3 2 3" xfId="26803"/>
    <cellStyle name="Header2 4 4 3 3 3 2 4" xfId="35993"/>
    <cellStyle name="Header2 4 4 3 3 3 3" xfId="19934"/>
    <cellStyle name="Header2 4 4 3 3 3 3 2" xfId="31751"/>
    <cellStyle name="Header2 4 4 3 3 3 3 2 2" xfId="41750"/>
    <cellStyle name="Header2 4 4 3 3 3 3 3" xfId="27409"/>
    <cellStyle name="Header2 4 4 3 3 3 3 4" xfId="36599"/>
    <cellStyle name="Header2 4 4 3 3 3 4" xfId="18113"/>
    <cellStyle name="Header2 4 4 3 3 3 4 2" xfId="29930"/>
    <cellStyle name="Header2 4 4 3 3 3 4 2 2" xfId="39929"/>
    <cellStyle name="Header2 4 4 3 3 3 4 3" xfId="25688"/>
    <cellStyle name="Header2 4 4 3 3 3 4 4" xfId="34778"/>
    <cellStyle name="Header2 4 4 3 3 3 5" xfId="20743"/>
    <cellStyle name="Header2 4 4 3 3 3 5 2" xfId="32560"/>
    <cellStyle name="Header2 4 4 3 3 3 5 2 2" xfId="42559"/>
    <cellStyle name="Header2 4 4 3 3 3 5 3" xfId="37408"/>
    <cellStyle name="Header2 4 4 3 3 3 6" xfId="28164"/>
    <cellStyle name="Header2 4 4 3 3 3 6 2" xfId="38163"/>
    <cellStyle name="Header2 4 4 3 3 3 7" xfId="22294"/>
    <cellStyle name="Header2 4 4 3 3 4" xfId="16048"/>
    <cellStyle name="Header2 4 4 3 3 4 2" xfId="27865"/>
    <cellStyle name="Header2 4 4 3 3 4 2 2" xfId="37864"/>
    <cellStyle name="Header2 4 4 3 3 4 3" xfId="23926"/>
    <cellStyle name="Header2 4 4 3 3 4 4" xfId="33016"/>
    <cellStyle name="Header2 4 4 3 3 5" xfId="16503"/>
    <cellStyle name="Header2 4 4 3 3 5 2" xfId="28320"/>
    <cellStyle name="Header2 4 4 3 3 5 2 2" xfId="38319"/>
    <cellStyle name="Header2 4 4 3 3 5 3" xfId="24078"/>
    <cellStyle name="Header2 4 4 3 3 5 4" xfId="33168"/>
    <cellStyle name="Header2 4 4 3 3 6" xfId="16804"/>
    <cellStyle name="Header2 4 4 3 3 6 2" xfId="28621"/>
    <cellStyle name="Header2 4 4 3 3 6 2 2" xfId="38620"/>
    <cellStyle name="Header2 4 4 3 3 6 3" xfId="24379"/>
    <cellStyle name="Header2 4 4 3 3 6 4" xfId="33469"/>
    <cellStyle name="Header2 4 4 3 3 7" xfId="17281"/>
    <cellStyle name="Header2 4 4 3 3 7 2" xfId="29098"/>
    <cellStyle name="Header2 4 4 3 3 7 2 2" xfId="39097"/>
    <cellStyle name="Header2 4 4 3 3 7 3" xfId="24856"/>
    <cellStyle name="Header2 4 4 3 3 7 4" xfId="33946"/>
    <cellStyle name="Header2 4 4 3 3 8" xfId="17584"/>
    <cellStyle name="Header2 4 4 3 3 8 2" xfId="29401"/>
    <cellStyle name="Header2 4 4 3 3 8 2 2" xfId="39400"/>
    <cellStyle name="Header2 4 4 3 3 8 3" xfId="25159"/>
    <cellStyle name="Header2 4 4 3 3 8 4" xfId="34249"/>
    <cellStyle name="Header2 4 4 3 3 9" xfId="18351"/>
    <cellStyle name="Header2 4 4 3 3 9 2" xfId="30168"/>
    <cellStyle name="Header2 4 4 3 3 9 2 2" xfId="40167"/>
    <cellStyle name="Header2 4 4 3 3 9 3" xfId="25826"/>
    <cellStyle name="Header2 4 4 3 3 9 4" xfId="35016"/>
    <cellStyle name="Header2 4 4 3 4" xfId="7960"/>
    <cellStyle name="Header2 4 4 3 4 10" xfId="18651"/>
    <cellStyle name="Header2 4 4 3 4 10 2" xfId="30468"/>
    <cellStyle name="Header2 4 4 3 4 10 2 2" xfId="40467"/>
    <cellStyle name="Header2 4 4 3 4 10 3" xfId="26126"/>
    <cellStyle name="Header2 4 4 3 4 10 4" xfId="35316"/>
    <cellStyle name="Header2 4 4 3 4 11" xfId="20175"/>
    <cellStyle name="Header2 4 4 3 4 11 2" xfId="31992"/>
    <cellStyle name="Header2 4 4 3 4 11 2 2" xfId="41991"/>
    <cellStyle name="Header2 4 4 3 4 11 3" xfId="36840"/>
    <cellStyle name="Header2 4 4 3 4 12" xfId="23142"/>
    <cellStyle name="Header2 4 4 3 4 12 2" xfId="22017"/>
    <cellStyle name="Header2 4 4 3 4 13" xfId="22536"/>
    <cellStyle name="Header2 4 4 3 4 2" xfId="15767"/>
    <cellStyle name="Header2 4 4 3 4 2 2" xfId="19026"/>
    <cellStyle name="Header2 4 4 3 4 2 2 2" xfId="30843"/>
    <cellStyle name="Header2 4 4 3 4 2 2 2 2" xfId="40842"/>
    <cellStyle name="Header2 4 4 3 4 2 2 3" xfId="26501"/>
    <cellStyle name="Header2 4 4 3 4 2 2 4" xfId="35691"/>
    <cellStyle name="Header2 4 4 3 4 2 3" xfId="19632"/>
    <cellStyle name="Header2 4 4 3 4 2 3 2" xfId="31449"/>
    <cellStyle name="Header2 4 4 3 4 2 3 2 2" xfId="41448"/>
    <cellStyle name="Header2 4 4 3 4 2 3 3" xfId="27107"/>
    <cellStyle name="Header2 4 4 3 4 2 3 4" xfId="36297"/>
    <cellStyle name="Header2 4 4 3 4 2 4" xfId="17719"/>
    <cellStyle name="Header2 4 4 3 4 2 4 2" xfId="29536"/>
    <cellStyle name="Header2 4 4 3 4 2 4 2 2" xfId="39535"/>
    <cellStyle name="Header2 4 4 3 4 2 4 3" xfId="25294"/>
    <cellStyle name="Header2 4 4 3 4 2 4 4" xfId="34384"/>
    <cellStyle name="Header2 4 4 3 4 2 5" xfId="20441"/>
    <cellStyle name="Header2 4 4 3 4 2 5 2" xfId="32258"/>
    <cellStyle name="Header2 4 4 3 4 2 5 2 2" xfId="42257"/>
    <cellStyle name="Header2 4 4 3 4 2 5 3" xfId="37106"/>
    <cellStyle name="Header2 4 4 3 4 2 6" xfId="23645"/>
    <cellStyle name="Header2 4 4 3 4 2 6 2" xfId="21788"/>
    <cellStyle name="Header2 4 4 3 4 2 7" xfId="22952"/>
    <cellStyle name="Header2 4 4 3 4 2 7 2" xfId="21333"/>
    <cellStyle name="Header2 4 4 3 4 2 8" xfId="21699"/>
    <cellStyle name="Header2 4 4 3 4 3" xfId="16348"/>
    <cellStyle name="Header2 4 4 3 4 3 2" xfId="19327"/>
    <cellStyle name="Header2 4 4 3 4 3 2 2" xfId="31144"/>
    <cellStyle name="Header2 4 4 3 4 3 2 2 2" xfId="41143"/>
    <cellStyle name="Header2 4 4 3 4 3 2 3" xfId="26802"/>
    <cellStyle name="Header2 4 4 3 4 3 2 4" xfId="35992"/>
    <cellStyle name="Header2 4 4 3 4 3 3" xfId="19933"/>
    <cellStyle name="Header2 4 4 3 4 3 3 2" xfId="31750"/>
    <cellStyle name="Header2 4 4 3 4 3 3 2 2" xfId="41749"/>
    <cellStyle name="Header2 4 4 3 4 3 3 3" xfId="27408"/>
    <cellStyle name="Header2 4 4 3 4 3 3 4" xfId="36598"/>
    <cellStyle name="Header2 4 4 3 4 3 4" xfId="18114"/>
    <cellStyle name="Header2 4 4 3 4 3 4 2" xfId="29931"/>
    <cellStyle name="Header2 4 4 3 4 3 4 2 2" xfId="39930"/>
    <cellStyle name="Header2 4 4 3 4 3 4 3" xfId="25689"/>
    <cellStyle name="Header2 4 4 3 4 3 4 4" xfId="34779"/>
    <cellStyle name="Header2 4 4 3 4 3 5" xfId="20742"/>
    <cellStyle name="Header2 4 4 3 4 3 5 2" xfId="32559"/>
    <cellStyle name="Header2 4 4 3 4 3 5 2 2" xfId="42558"/>
    <cellStyle name="Header2 4 4 3 4 3 5 3" xfId="37407"/>
    <cellStyle name="Header2 4 4 3 4 3 6" xfId="28165"/>
    <cellStyle name="Header2 4 4 3 4 3 6 2" xfId="38164"/>
    <cellStyle name="Header2 4 4 3 4 3 7" xfId="22295"/>
    <cellStyle name="Header2 4 4 3 4 4" xfId="16049"/>
    <cellStyle name="Header2 4 4 3 4 4 2" xfId="27866"/>
    <cellStyle name="Header2 4 4 3 4 4 2 2" xfId="37865"/>
    <cellStyle name="Header2 4 4 3 4 4 3" xfId="23927"/>
    <cellStyle name="Header2 4 4 3 4 4 4" xfId="33017"/>
    <cellStyle name="Header2 4 4 3 4 5" xfId="16502"/>
    <cellStyle name="Header2 4 4 3 4 5 2" xfId="28319"/>
    <cellStyle name="Header2 4 4 3 4 5 2 2" xfId="38318"/>
    <cellStyle name="Header2 4 4 3 4 5 3" xfId="24077"/>
    <cellStyle name="Header2 4 4 3 4 5 4" xfId="33167"/>
    <cellStyle name="Header2 4 4 3 4 6" xfId="16803"/>
    <cellStyle name="Header2 4 4 3 4 6 2" xfId="28620"/>
    <cellStyle name="Header2 4 4 3 4 6 2 2" xfId="38619"/>
    <cellStyle name="Header2 4 4 3 4 6 3" xfId="24378"/>
    <cellStyle name="Header2 4 4 3 4 6 4" xfId="33468"/>
    <cellStyle name="Header2 4 4 3 4 7" xfId="17282"/>
    <cellStyle name="Header2 4 4 3 4 7 2" xfId="29099"/>
    <cellStyle name="Header2 4 4 3 4 7 2 2" xfId="39098"/>
    <cellStyle name="Header2 4 4 3 4 7 3" xfId="24857"/>
    <cellStyle name="Header2 4 4 3 4 7 4" xfId="33947"/>
    <cellStyle name="Header2 4 4 3 4 8" xfId="17585"/>
    <cellStyle name="Header2 4 4 3 4 8 2" xfId="29402"/>
    <cellStyle name="Header2 4 4 3 4 8 2 2" xfId="39401"/>
    <cellStyle name="Header2 4 4 3 4 8 3" xfId="25160"/>
    <cellStyle name="Header2 4 4 3 4 8 4" xfId="34250"/>
    <cellStyle name="Header2 4 4 3 4 9" xfId="18350"/>
    <cellStyle name="Header2 4 4 3 4 9 2" xfId="30167"/>
    <cellStyle name="Header2 4 4 3 4 9 2 2" xfId="40166"/>
    <cellStyle name="Header2 4 4 3 4 9 3" xfId="25825"/>
    <cellStyle name="Header2 4 4 3 4 9 4" xfId="35015"/>
    <cellStyle name="Header2 4 4 3 5" xfId="15764"/>
    <cellStyle name="Header2 4 4 3 5 2" xfId="19029"/>
    <cellStyle name="Header2 4 4 3 5 2 2" xfId="30846"/>
    <cellStyle name="Header2 4 4 3 5 2 2 2" xfId="40845"/>
    <cellStyle name="Header2 4 4 3 5 2 3" xfId="26504"/>
    <cellStyle name="Header2 4 4 3 5 2 4" xfId="35694"/>
    <cellStyle name="Header2 4 4 3 5 3" xfId="19635"/>
    <cellStyle name="Header2 4 4 3 5 3 2" xfId="31452"/>
    <cellStyle name="Header2 4 4 3 5 3 2 2" xfId="41451"/>
    <cellStyle name="Header2 4 4 3 5 3 3" xfId="27110"/>
    <cellStyle name="Header2 4 4 3 5 3 4" xfId="36300"/>
    <cellStyle name="Header2 4 4 3 5 4" xfId="17717"/>
    <cellStyle name="Header2 4 4 3 5 4 2" xfId="29534"/>
    <cellStyle name="Header2 4 4 3 5 4 2 2" xfId="39533"/>
    <cellStyle name="Header2 4 4 3 5 4 3" xfId="25292"/>
    <cellStyle name="Header2 4 4 3 5 4 4" xfId="34382"/>
    <cellStyle name="Header2 4 4 3 5 5" xfId="20444"/>
    <cellStyle name="Header2 4 4 3 5 5 2" xfId="32261"/>
    <cellStyle name="Header2 4 4 3 5 5 2 2" xfId="42260"/>
    <cellStyle name="Header2 4 4 3 5 5 3" xfId="37109"/>
    <cellStyle name="Header2 4 4 3 5 6" xfId="23642"/>
    <cellStyle name="Header2 4 4 3 5 6 2" xfId="20987"/>
    <cellStyle name="Header2 4 4 3 5 7" xfId="22808"/>
    <cellStyle name="Header2 4 4 3 5 7 2" xfId="22200"/>
    <cellStyle name="Header2 4 4 3 5 8" xfId="22460"/>
    <cellStyle name="Header2 4 4 3 6" xfId="16345"/>
    <cellStyle name="Header2 4 4 3 6 2" xfId="19330"/>
    <cellStyle name="Header2 4 4 3 6 2 2" xfId="31147"/>
    <cellStyle name="Header2 4 4 3 6 2 2 2" xfId="41146"/>
    <cellStyle name="Header2 4 4 3 6 2 3" xfId="26805"/>
    <cellStyle name="Header2 4 4 3 6 2 4" xfId="35995"/>
    <cellStyle name="Header2 4 4 3 6 3" xfId="19936"/>
    <cellStyle name="Header2 4 4 3 6 3 2" xfId="31753"/>
    <cellStyle name="Header2 4 4 3 6 3 2 2" xfId="41752"/>
    <cellStyle name="Header2 4 4 3 6 3 3" xfId="27411"/>
    <cellStyle name="Header2 4 4 3 6 3 4" xfId="36601"/>
    <cellStyle name="Header2 4 4 3 6 4" xfId="17796"/>
    <cellStyle name="Header2 4 4 3 6 4 2" xfId="29613"/>
    <cellStyle name="Header2 4 4 3 6 4 2 2" xfId="39612"/>
    <cellStyle name="Header2 4 4 3 6 4 3" xfId="25371"/>
    <cellStyle name="Header2 4 4 3 6 4 4" xfId="34461"/>
    <cellStyle name="Header2 4 4 3 6 5" xfId="20745"/>
    <cellStyle name="Header2 4 4 3 6 5 2" xfId="32562"/>
    <cellStyle name="Header2 4 4 3 6 5 2 2" xfId="42561"/>
    <cellStyle name="Header2 4 4 3 6 5 3" xfId="37410"/>
    <cellStyle name="Header2 4 4 3 6 6" xfId="28162"/>
    <cellStyle name="Header2 4 4 3 6 6 2" xfId="38161"/>
    <cellStyle name="Header2 4 4 3 6 7" xfId="22292"/>
    <cellStyle name="Header2 4 4 3 7" xfId="16046"/>
    <cellStyle name="Header2 4 4 3 7 2" xfId="27863"/>
    <cellStyle name="Header2 4 4 3 7 2 2" xfId="37862"/>
    <cellStyle name="Header2 4 4 3 7 3" xfId="23924"/>
    <cellStyle name="Header2 4 4 3 7 4" xfId="33014"/>
    <cellStyle name="Header2 4 4 3 8" xfId="16505"/>
    <cellStyle name="Header2 4 4 3 8 2" xfId="28322"/>
    <cellStyle name="Header2 4 4 3 8 2 2" xfId="38321"/>
    <cellStyle name="Header2 4 4 3 8 3" xfId="24080"/>
    <cellStyle name="Header2 4 4 3 8 4" xfId="33170"/>
    <cellStyle name="Header2 4 4 3 9" xfId="16806"/>
    <cellStyle name="Header2 4 4 3 9 2" xfId="28623"/>
    <cellStyle name="Header2 4 4 3 9 2 2" xfId="38622"/>
    <cellStyle name="Header2 4 4 3 9 3" xfId="24381"/>
    <cellStyle name="Header2 4 4 3 9 4" xfId="33471"/>
    <cellStyle name="Header2 4 4 4" xfId="7961"/>
    <cellStyle name="Header2 4 4 4 10" xfId="18650"/>
    <cellStyle name="Header2 4 4 4 10 2" xfId="30467"/>
    <cellStyle name="Header2 4 4 4 10 2 2" xfId="40466"/>
    <cellStyle name="Header2 4 4 4 10 3" xfId="26125"/>
    <cellStyle name="Header2 4 4 4 10 4" xfId="35315"/>
    <cellStyle name="Header2 4 4 4 11" xfId="20276"/>
    <cellStyle name="Header2 4 4 4 11 2" xfId="32093"/>
    <cellStyle name="Header2 4 4 4 11 2 2" xfId="42092"/>
    <cellStyle name="Header2 4 4 4 11 3" xfId="36941"/>
    <cellStyle name="Header2 4 4 4 12" xfId="23141"/>
    <cellStyle name="Header2 4 4 4 12 2" xfId="22018"/>
    <cellStyle name="Header2 4 4 4 13" xfId="22535"/>
    <cellStyle name="Header2 4 4 4 2" xfId="15768"/>
    <cellStyle name="Header2 4 4 4 2 2" xfId="19025"/>
    <cellStyle name="Header2 4 4 4 2 2 2" xfId="30842"/>
    <cellStyle name="Header2 4 4 4 2 2 2 2" xfId="40841"/>
    <cellStyle name="Header2 4 4 4 2 2 3" xfId="26500"/>
    <cellStyle name="Header2 4 4 4 2 2 4" xfId="35690"/>
    <cellStyle name="Header2 4 4 4 2 3" xfId="19631"/>
    <cellStyle name="Header2 4 4 4 2 3 2" xfId="31448"/>
    <cellStyle name="Header2 4 4 4 2 3 2 2" xfId="41447"/>
    <cellStyle name="Header2 4 4 4 2 3 3" xfId="27106"/>
    <cellStyle name="Header2 4 4 4 2 3 4" xfId="36296"/>
    <cellStyle name="Header2 4 4 4 2 4" xfId="18171"/>
    <cellStyle name="Header2 4 4 4 2 4 2" xfId="29988"/>
    <cellStyle name="Header2 4 4 4 2 4 2 2" xfId="39987"/>
    <cellStyle name="Header2 4 4 4 2 4 3" xfId="25746"/>
    <cellStyle name="Header2 4 4 4 2 4 4" xfId="34836"/>
    <cellStyle name="Header2 4 4 4 2 5" xfId="20440"/>
    <cellStyle name="Header2 4 4 4 2 5 2" xfId="32257"/>
    <cellStyle name="Header2 4 4 4 2 5 2 2" xfId="42256"/>
    <cellStyle name="Header2 4 4 4 2 5 3" xfId="37105"/>
    <cellStyle name="Header2 4 4 4 2 6" xfId="23646"/>
    <cellStyle name="Header2 4 4 4 2 6 2" xfId="21787"/>
    <cellStyle name="Header2 4 4 4 2 7" xfId="22951"/>
    <cellStyle name="Header2 4 4 4 2 7 2" xfId="21334"/>
    <cellStyle name="Header2 4 4 4 2 8" xfId="21700"/>
    <cellStyle name="Header2 4 4 4 3" xfId="16349"/>
    <cellStyle name="Header2 4 4 4 3 2" xfId="19326"/>
    <cellStyle name="Header2 4 4 4 3 2 2" xfId="31143"/>
    <cellStyle name="Header2 4 4 4 3 2 2 2" xfId="41142"/>
    <cellStyle name="Header2 4 4 4 3 2 3" xfId="26801"/>
    <cellStyle name="Header2 4 4 4 3 2 4" xfId="35991"/>
    <cellStyle name="Header2 4 4 4 3 3" xfId="19932"/>
    <cellStyle name="Header2 4 4 4 3 3 2" xfId="31749"/>
    <cellStyle name="Header2 4 4 4 3 3 2 2" xfId="41748"/>
    <cellStyle name="Header2 4 4 4 3 3 3" xfId="27407"/>
    <cellStyle name="Header2 4 4 4 3 3 4" xfId="36597"/>
    <cellStyle name="Header2 4 4 4 3 4" xfId="18115"/>
    <cellStyle name="Header2 4 4 4 3 4 2" xfId="29932"/>
    <cellStyle name="Header2 4 4 4 3 4 2 2" xfId="39931"/>
    <cellStyle name="Header2 4 4 4 3 4 3" xfId="25690"/>
    <cellStyle name="Header2 4 4 4 3 4 4" xfId="34780"/>
    <cellStyle name="Header2 4 4 4 3 5" xfId="20741"/>
    <cellStyle name="Header2 4 4 4 3 5 2" xfId="32558"/>
    <cellStyle name="Header2 4 4 4 3 5 2 2" xfId="42557"/>
    <cellStyle name="Header2 4 4 4 3 5 3" xfId="37406"/>
    <cellStyle name="Header2 4 4 4 3 6" xfId="28166"/>
    <cellStyle name="Header2 4 4 4 3 6 2" xfId="38165"/>
    <cellStyle name="Header2 4 4 4 3 7" xfId="22296"/>
    <cellStyle name="Header2 4 4 4 4" xfId="15857"/>
    <cellStyle name="Header2 4 4 4 4 2" xfId="27674"/>
    <cellStyle name="Header2 4 4 4 4 2 2" xfId="37673"/>
    <cellStyle name="Header2 4 4 4 4 3" xfId="23735"/>
    <cellStyle name="Header2 4 4 4 4 4" xfId="32825"/>
    <cellStyle name="Header2 4 4 4 5" xfId="16501"/>
    <cellStyle name="Header2 4 4 4 5 2" xfId="28318"/>
    <cellStyle name="Header2 4 4 4 5 2 2" xfId="38317"/>
    <cellStyle name="Header2 4 4 4 5 3" xfId="24076"/>
    <cellStyle name="Header2 4 4 4 5 4" xfId="33166"/>
    <cellStyle name="Header2 4 4 4 6" xfId="16802"/>
    <cellStyle name="Header2 4 4 4 6 2" xfId="28619"/>
    <cellStyle name="Header2 4 4 4 6 2 2" xfId="38618"/>
    <cellStyle name="Header2 4 4 4 6 3" xfId="24377"/>
    <cellStyle name="Header2 4 4 4 6 4" xfId="33467"/>
    <cellStyle name="Header2 4 4 4 7" xfId="17283"/>
    <cellStyle name="Header2 4 4 4 7 2" xfId="29100"/>
    <cellStyle name="Header2 4 4 4 7 2 2" xfId="39099"/>
    <cellStyle name="Header2 4 4 4 7 3" xfId="24858"/>
    <cellStyle name="Header2 4 4 4 7 4" xfId="33948"/>
    <cellStyle name="Header2 4 4 4 8" xfId="17586"/>
    <cellStyle name="Header2 4 4 4 8 2" xfId="29403"/>
    <cellStyle name="Header2 4 4 4 8 2 2" xfId="39402"/>
    <cellStyle name="Header2 4 4 4 8 3" xfId="25161"/>
    <cellStyle name="Header2 4 4 4 8 4" xfId="34251"/>
    <cellStyle name="Header2 4 4 4 9" xfId="18349"/>
    <cellStyle name="Header2 4 4 4 9 2" xfId="30166"/>
    <cellStyle name="Header2 4 4 4 9 2 2" xfId="40165"/>
    <cellStyle name="Header2 4 4 4 9 3" xfId="25824"/>
    <cellStyle name="Header2 4 4 4 9 4" xfId="35014"/>
    <cellStyle name="Header2 4 4 5" xfId="7962"/>
    <cellStyle name="Header2 4 4 5 10" xfId="18649"/>
    <cellStyle name="Header2 4 4 5 10 2" xfId="30466"/>
    <cellStyle name="Header2 4 4 5 10 2 2" xfId="40465"/>
    <cellStyle name="Header2 4 4 5 10 3" xfId="26124"/>
    <cellStyle name="Header2 4 4 5 10 4" xfId="35314"/>
    <cellStyle name="Header2 4 4 5 11" xfId="20178"/>
    <cellStyle name="Header2 4 4 5 11 2" xfId="31995"/>
    <cellStyle name="Header2 4 4 5 11 2 2" xfId="41994"/>
    <cellStyle name="Header2 4 4 5 11 3" xfId="36843"/>
    <cellStyle name="Header2 4 4 5 12" xfId="23140"/>
    <cellStyle name="Header2 4 4 5 12 2" xfId="22019"/>
    <cellStyle name="Header2 4 4 5 13" xfId="22534"/>
    <cellStyle name="Header2 4 4 5 2" xfId="15769"/>
    <cellStyle name="Header2 4 4 5 2 2" xfId="19024"/>
    <cellStyle name="Header2 4 4 5 2 2 2" xfId="30841"/>
    <cellStyle name="Header2 4 4 5 2 2 2 2" xfId="40840"/>
    <cellStyle name="Header2 4 4 5 2 2 3" xfId="26499"/>
    <cellStyle name="Header2 4 4 5 2 2 4" xfId="35689"/>
    <cellStyle name="Header2 4 4 5 2 3" xfId="19630"/>
    <cellStyle name="Header2 4 4 5 2 3 2" xfId="31447"/>
    <cellStyle name="Header2 4 4 5 2 3 2 2" xfId="41446"/>
    <cellStyle name="Header2 4 4 5 2 3 3" xfId="27105"/>
    <cellStyle name="Header2 4 4 5 2 3 4" xfId="36295"/>
    <cellStyle name="Header2 4 4 5 2 4" xfId="18023"/>
    <cellStyle name="Header2 4 4 5 2 4 2" xfId="29840"/>
    <cellStyle name="Header2 4 4 5 2 4 2 2" xfId="39839"/>
    <cellStyle name="Header2 4 4 5 2 4 3" xfId="25598"/>
    <cellStyle name="Header2 4 4 5 2 4 4" xfId="34688"/>
    <cellStyle name="Header2 4 4 5 2 5" xfId="20439"/>
    <cellStyle name="Header2 4 4 5 2 5 2" xfId="32256"/>
    <cellStyle name="Header2 4 4 5 2 5 2 2" xfId="42255"/>
    <cellStyle name="Header2 4 4 5 2 5 3" xfId="37104"/>
    <cellStyle name="Header2 4 4 5 2 6" xfId="23647"/>
    <cellStyle name="Header2 4 4 5 2 6 2" xfId="21786"/>
    <cellStyle name="Header2 4 4 5 2 7" xfId="22950"/>
    <cellStyle name="Header2 4 4 5 2 7 2" xfId="21335"/>
    <cellStyle name="Header2 4 4 5 2 8" xfId="21701"/>
    <cellStyle name="Header2 4 4 5 3" xfId="16350"/>
    <cellStyle name="Header2 4 4 5 3 2" xfId="19325"/>
    <cellStyle name="Header2 4 4 5 3 2 2" xfId="31142"/>
    <cellStyle name="Header2 4 4 5 3 2 2 2" xfId="41141"/>
    <cellStyle name="Header2 4 4 5 3 2 3" xfId="26800"/>
    <cellStyle name="Header2 4 4 5 3 2 4" xfId="35990"/>
    <cellStyle name="Header2 4 4 5 3 3" xfId="19931"/>
    <cellStyle name="Header2 4 4 5 3 3 2" xfId="31748"/>
    <cellStyle name="Header2 4 4 5 3 3 2 2" xfId="41747"/>
    <cellStyle name="Header2 4 4 5 3 3 3" xfId="27406"/>
    <cellStyle name="Header2 4 4 5 3 3 4" xfId="36596"/>
    <cellStyle name="Header2 4 4 5 3 4" xfId="18116"/>
    <cellStyle name="Header2 4 4 5 3 4 2" xfId="29933"/>
    <cellStyle name="Header2 4 4 5 3 4 2 2" xfId="39932"/>
    <cellStyle name="Header2 4 4 5 3 4 3" xfId="25691"/>
    <cellStyle name="Header2 4 4 5 3 4 4" xfId="34781"/>
    <cellStyle name="Header2 4 4 5 3 5" xfId="20740"/>
    <cellStyle name="Header2 4 4 5 3 5 2" xfId="32557"/>
    <cellStyle name="Header2 4 4 5 3 5 2 2" xfId="42556"/>
    <cellStyle name="Header2 4 4 5 3 5 3" xfId="37405"/>
    <cellStyle name="Header2 4 4 5 3 6" xfId="28167"/>
    <cellStyle name="Header2 4 4 5 3 6 2" xfId="38166"/>
    <cellStyle name="Header2 4 4 5 3 7" xfId="21565"/>
    <cellStyle name="Header2 4 4 5 4" xfId="16050"/>
    <cellStyle name="Header2 4 4 5 4 2" xfId="27867"/>
    <cellStyle name="Header2 4 4 5 4 2 2" xfId="37866"/>
    <cellStyle name="Header2 4 4 5 4 3" xfId="23928"/>
    <cellStyle name="Header2 4 4 5 4 4" xfId="33018"/>
    <cellStyle name="Header2 4 4 5 5" xfId="16500"/>
    <cellStyle name="Header2 4 4 5 5 2" xfId="28317"/>
    <cellStyle name="Header2 4 4 5 5 2 2" xfId="38316"/>
    <cellStyle name="Header2 4 4 5 5 3" xfId="24075"/>
    <cellStyle name="Header2 4 4 5 5 4" xfId="33165"/>
    <cellStyle name="Header2 4 4 5 6" xfId="16801"/>
    <cellStyle name="Header2 4 4 5 6 2" xfId="28618"/>
    <cellStyle name="Header2 4 4 5 6 2 2" xfId="38617"/>
    <cellStyle name="Header2 4 4 5 6 3" xfId="24376"/>
    <cellStyle name="Header2 4 4 5 6 4" xfId="33466"/>
    <cellStyle name="Header2 4 4 5 7" xfId="17284"/>
    <cellStyle name="Header2 4 4 5 7 2" xfId="29101"/>
    <cellStyle name="Header2 4 4 5 7 2 2" xfId="39100"/>
    <cellStyle name="Header2 4 4 5 7 3" xfId="24859"/>
    <cellStyle name="Header2 4 4 5 7 4" xfId="33949"/>
    <cellStyle name="Header2 4 4 5 8" xfId="17587"/>
    <cellStyle name="Header2 4 4 5 8 2" xfId="29404"/>
    <cellStyle name="Header2 4 4 5 8 2 2" xfId="39403"/>
    <cellStyle name="Header2 4 4 5 8 3" xfId="25162"/>
    <cellStyle name="Header2 4 4 5 8 4" xfId="34252"/>
    <cellStyle name="Header2 4 4 5 9" xfId="18348"/>
    <cellStyle name="Header2 4 4 5 9 2" xfId="30165"/>
    <cellStyle name="Header2 4 4 5 9 2 2" xfId="40164"/>
    <cellStyle name="Header2 4 4 5 9 3" xfId="25823"/>
    <cellStyle name="Header2 4 4 5 9 4" xfId="35013"/>
    <cellStyle name="Header2 4 4 6" xfId="7963"/>
    <cellStyle name="Header2 4 4 6 10" xfId="18850"/>
    <cellStyle name="Header2 4 4 6 10 2" xfId="30667"/>
    <cellStyle name="Header2 4 4 6 10 2 2" xfId="40666"/>
    <cellStyle name="Header2 4 4 6 10 3" xfId="26325"/>
    <cellStyle name="Header2 4 4 6 10 4" xfId="35515"/>
    <cellStyle name="Header2 4 4 6 11" xfId="20279"/>
    <cellStyle name="Header2 4 4 6 11 2" xfId="32096"/>
    <cellStyle name="Header2 4 4 6 11 2 2" xfId="42095"/>
    <cellStyle name="Header2 4 4 6 11 3" xfId="36944"/>
    <cellStyle name="Header2 4 4 6 12" xfId="23139"/>
    <cellStyle name="Header2 4 4 6 12 2" xfId="21755"/>
    <cellStyle name="Header2 4 4 6 13" xfId="22533"/>
    <cellStyle name="Header2 4 4 6 2" xfId="15770"/>
    <cellStyle name="Header2 4 4 6 2 2" xfId="19023"/>
    <cellStyle name="Header2 4 4 6 2 2 2" xfId="30840"/>
    <cellStyle name="Header2 4 4 6 2 2 2 2" xfId="40839"/>
    <cellStyle name="Header2 4 4 6 2 2 3" xfId="26498"/>
    <cellStyle name="Header2 4 4 6 2 2 4" xfId="35688"/>
    <cellStyle name="Header2 4 4 6 2 3" xfId="19629"/>
    <cellStyle name="Header2 4 4 6 2 3 2" xfId="31446"/>
    <cellStyle name="Header2 4 4 6 2 3 2 2" xfId="41445"/>
    <cellStyle name="Header2 4 4 6 2 3 3" xfId="27104"/>
    <cellStyle name="Header2 4 4 6 2 3 4" xfId="36294"/>
    <cellStyle name="Header2 4 4 6 2 4" xfId="17830"/>
    <cellStyle name="Header2 4 4 6 2 4 2" xfId="29647"/>
    <cellStyle name="Header2 4 4 6 2 4 2 2" xfId="39646"/>
    <cellStyle name="Header2 4 4 6 2 4 3" xfId="25405"/>
    <cellStyle name="Header2 4 4 6 2 4 4" xfId="34495"/>
    <cellStyle name="Header2 4 4 6 2 5" xfId="20438"/>
    <cellStyle name="Header2 4 4 6 2 5 2" xfId="32255"/>
    <cellStyle name="Header2 4 4 6 2 5 2 2" xfId="42254"/>
    <cellStyle name="Header2 4 4 6 2 5 3" xfId="37103"/>
    <cellStyle name="Header2 4 4 6 2 6" xfId="23648"/>
    <cellStyle name="Header2 4 4 6 2 6 2" xfId="21785"/>
    <cellStyle name="Header2 4 4 6 2 7" xfId="22949"/>
    <cellStyle name="Header2 4 4 6 2 7 2" xfId="22136"/>
    <cellStyle name="Header2 4 4 6 2 8" xfId="21702"/>
    <cellStyle name="Header2 4 4 6 3" xfId="16351"/>
    <cellStyle name="Header2 4 4 6 3 2" xfId="19525"/>
    <cellStyle name="Header2 4 4 6 3 2 2" xfId="31342"/>
    <cellStyle name="Header2 4 4 6 3 2 2 2" xfId="41341"/>
    <cellStyle name="Header2 4 4 6 3 2 3" xfId="27000"/>
    <cellStyle name="Header2 4 4 6 3 2 4" xfId="36190"/>
    <cellStyle name="Header2 4 4 6 3 3" xfId="20131"/>
    <cellStyle name="Header2 4 4 6 3 3 2" xfId="31948"/>
    <cellStyle name="Header2 4 4 6 3 3 2 2" xfId="41947"/>
    <cellStyle name="Header2 4 4 6 3 3 3" xfId="27606"/>
    <cellStyle name="Header2 4 4 6 3 3 4" xfId="36796"/>
    <cellStyle name="Header2 4 4 6 3 4" xfId="18041"/>
    <cellStyle name="Header2 4 4 6 3 4 2" xfId="29858"/>
    <cellStyle name="Header2 4 4 6 3 4 2 2" xfId="39857"/>
    <cellStyle name="Header2 4 4 6 3 4 3" xfId="25616"/>
    <cellStyle name="Header2 4 4 6 3 4 4" xfId="34706"/>
    <cellStyle name="Header2 4 4 6 3 5" xfId="20940"/>
    <cellStyle name="Header2 4 4 6 3 5 2" xfId="32757"/>
    <cellStyle name="Header2 4 4 6 3 5 2 2" xfId="42756"/>
    <cellStyle name="Header2 4 4 6 3 5 3" xfId="37605"/>
    <cellStyle name="Header2 4 4 6 3 6" xfId="28168"/>
    <cellStyle name="Header2 4 4 6 3 6 2" xfId="38167"/>
    <cellStyle name="Header2 4 4 6 3 7" xfId="21444"/>
    <cellStyle name="Header2 4 4 6 4" xfId="15835"/>
    <cellStyle name="Header2 4 4 6 4 2" xfId="27652"/>
    <cellStyle name="Header2 4 4 6 4 2 2" xfId="37651"/>
    <cellStyle name="Header2 4 4 6 4 3" xfId="23713"/>
    <cellStyle name="Header2 4 4 6 4 4" xfId="32803"/>
    <cellStyle name="Header2 4 4 6 5" xfId="16499"/>
    <cellStyle name="Header2 4 4 6 5 2" xfId="28316"/>
    <cellStyle name="Header2 4 4 6 5 2 2" xfId="38315"/>
    <cellStyle name="Header2 4 4 6 5 3" xfId="24074"/>
    <cellStyle name="Header2 4 4 6 5 4" xfId="33164"/>
    <cellStyle name="Header2 4 4 6 6" xfId="17001"/>
    <cellStyle name="Header2 4 4 6 6 2" xfId="28818"/>
    <cellStyle name="Header2 4 4 6 6 2 2" xfId="38817"/>
    <cellStyle name="Header2 4 4 6 6 3" xfId="24576"/>
    <cellStyle name="Header2 4 4 6 6 4" xfId="33666"/>
    <cellStyle name="Header2 4 4 6 7" xfId="17285"/>
    <cellStyle name="Header2 4 4 6 7 2" xfId="29102"/>
    <cellStyle name="Header2 4 4 6 7 2 2" xfId="39101"/>
    <cellStyle name="Header2 4 4 6 7 3" xfId="24860"/>
    <cellStyle name="Header2 4 4 6 7 4" xfId="33950"/>
    <cellStyle name="Header2 4 4 6 8" xfId="17588"/>
    <cellStyle name="Header2 4 4 6 8 2" xfId="29405"/>
    <cellStyle name="Header2 4 4 6 8 2 2" xfId="39404"/>
    <cellStyle name="Header2 4 4 6 8 3" xfId="25163"/>
    <cellStyle name="Header2 4 4 6 8 4" xfId="34253"/>
    <cellStyle name="Header2 4 4 6 9" xfId="18347"/>
    <cellStyle name="Header2 4 4 6 9 2" xfId="30164"/>
    <cellStyle name="Header2 4 4 6 9 2 2" xfId="40163"/>
    <cellStyle name="Header2 4 4 6 9 3" xfId="25822"/>
    <cellStyle name="Header2 4 4 6 9 4" xfId="35012"/>
    <cellStyle name="Header2 4 4 7" xfId="15759"/>
    <cellStyle name="Header2 4 4 7 2" xfId="19034"/>
    <cellStyle name="Header2 4 4 7 2 2" xfId="30851"/>
    <cellStyle name="Header2 4 4 7 2 2 2" xfId="40850"/>
    <cellStyle name="Header2 4 4 7 2 3" xfId="26509"/>
    <cellStyle name="Header2 4 4 7 2 4" xfId="35699"/>
    <cellStyle name="Header2 4 4 7 3" xfId="19640"/>
    <cellStyle name="Header2 4 4 7 3 2" xfId="31457"/>
    <cellStyle name="Header2 4 4 7 3 2 2" xfId="41456"/>
    <cellStyle name="Header2 4 4 7 3 3" xfId="27115"/>
    <cellStyle name="Header2 4 4 7 3 4" xfId="36305"/>
    <cellStyle name="Header2 4 4 7 4" xfId="17714"/>
    <cellStyle name="Header2 4 4 7 4 2" xfId="29531"/>
    <cellStyle name="Header2 4 4 7 4 2 2" xfId="39530"/>
    <cellStyle name="Header2 4 4 7 4 3" xfId="25289"/>
    <cellStyle name="Header2 4 4 7 4 4" xfId="34379"/>
    <cellStyle name="Header2 4 4 7 5" xfId="20449"/>
    <cellStyle name="Header2 4 4 7 5 2" xfId="32266"/>
    <cellStyle name="Header2 4 4 7 5 2 2" xfId="42265"/>
    <cellStyle name="Header2 4 4 7 5 3" xfId="37114"/>
    <cellStyle name="Header2 4 4 7 6" xfId="23637"/>
    <cellStyle name="Header2 4 4 7 6 2" xfId="20990"/>
    <cellStyle name="Header2 4 4 7 7" xfId="22811"/>
    <cellStyle name="Header2 4 4 7 7 2" xfId="21411"/>
    <cellStyle name="Header2 4 4 7 8" xfId="22458"/>
    <cellStyle name="Header2 4 4 8" xfId="16340"/>
    <cellStyle name="Header2 4 4 8 2" xfId="19335"/>
    <cellStyle name="Header2 4 4 8 2 2" xfId="31152"/>
    <cellStyle name="Header2 4 4 8 2 2 2" xfId="41151"/>
    <cellStyle name="Header2 4 4 8 2 3" xfId="26810"/>
    <cellStyle name="Header2 4 4 8 2 4" xfId="36000"/>
    <cellStyle name="Header2 4 4 8 3" xfId="19941"/>
    <cellStyle name="Header2 4 4 8 3 2" xfId="31758"/>
    <cellStyle name="Header2 4 4 8 3 2 2" xfId="41757"/>
    <cellStyle name="Header2 4 4 8 3 3" xfId="27416"/>
    <cellStyle name="Header2 4 4 8 3 4" xfId="36606"/>
    <cellStyle name="Header2 4 4 8 4" xfId="18873"/>
    <cellStyle name="Header2 4 4 8 4 2" xfId="30690"/>
    <cellStyle name="Header2 4 4 8 4 2 2" xfId="40689"/>
    <cellStyle name="Header2 4 4 8 4 3" xfId="26348"/>
    <cellStyle name="Header2 4 4 8 4 4" xfId="35538"/>
    <cellStyle name="Header2 4 4 8 5" xfId="20750"/>
    <cellStyle name="Header2 4 4 8 5 2" xfId="32567"/>
    <cellStyle name="Header2 4 4 8 5 2 2" xfId="42566"/>
    <cellStyle name="Header2 4 4 8 5 3" xfId="37415"/>
    <cellStyle name="Header2 4 4 8 6" xfId="28157"/>
    <cellStyle name="Header2 4 4 8 6 2" xfId="38156"/>
    <cellStyle name="Header2 4 4 8 7" xfId="21562"/>
    <cellStyle name="Header2 4 4 9" xfId="16041"/>
    <cellStyle name="Header2 4 4 9 2" xfId="27858"/>
    <cellStyle name="Header2 4 4 9 2 2" xfId="37857"/>
    <cellStyle name="Header2 4 4 9 3" xfId="23919"/>
    <cellStyle name="Header2 4 4 9 4" xfId="33009"/>
    <cellStyle name="Header2 4 5" xfId="7964"/>
    <cellStyle name="Header2 4 5 10" xfId="16498"/>
    <cellStyle name="Header2 4 5 10 2" xfId="28315"/>
    <cellStyle name="Header2 4 5 10 2 2" xfId="38314"/>
    <cellStyle name="Header2 4 5 10 3" xfId="24073"/>
    <cellStyle name="Header2 4 5 10 4" xfId="33163"/>
    <cellStyle name="Header2 4 5 11" xfId="16800"/>
    <cellStyle name="Header2 4 5 11 2" xfId="28617"/>
    <cellStyle name="Header2 4 5 11 2 2" xfId="38616"/>
    <cellStyle name="Header2 4 5 11 3" xfId="24375"/>
    <cellStyle name="Header2 4 5 11 4" xfId="33465"/>
    <cellStyle name="Header2 4 5 12" xfId="17286"/>
    <cellStyle name="Header2 4 5 12 2" xfId="29103"/>
    <cellStyle name="Header2 4 5 12 2 2" xfId="39102"/>
    <cellStyle name="Header2 4 5 12 3" xfId="24861"/>
    <cellStyle name="Header2 4 5 12 4" xfId="33951"/>
    <cellStyle name="Header2 4 5 13" xfId="17589"/>
    <cellStyle name="Header2 4 5 13 2" xfId="29406"/>
    <cellStyle name="Header2 4 5 13 2 2" xfId="39405"/>
    <cellStyle name="Header2 4 5 13 3" xfId="25164"/>
    <cellStyle name="Header2 4 5 13 4" xfId="34254"/>
    <cellStyle name="Header2 4 5 14" xfId="18346"/>
    <cellStyle name="Header2 4 5 14 2" xfId="30163"/>
    <cellStyle name="Header2 4 5 14 2 2" xfId="40162"/>
    <cellStyle name="Header2 4 5 14 3" xfId="25821"/>
    <cellStyle name="Header2 4 5 14 4" xfId="35011"/>
    <cellStyle name="Header2 4 5 15" xfId="18648"/>
    <cellStyle name="Header2 4 5 15 2" xfId="30465"/>
    <cellStyle name="Header2 4 5 15 2 2" xfId="40464"/>
    <cellStyle name="Header2 4 5 15 3" xfId="26123"/>
    <cellStyle name="Header2 4 5 15 4" xfId="35313"/>
    <cellStyle name="Header2 4 5 16" xfId="18285"/>
    <cellStyle name="Header2 4 5 16 2" xfId="30102"/>
    <cellStyle name="Header2 4 5 16 2 2" xfId="40101"/>
    <cellStyle name="Header2 4 5 16 3" xfId="34950"/>
    <cellStyle name="Header2 4 5 17" xfId="23138"/>
    <cellStyle name="Header2 4 5 17 2" xfId="21263"/>
    <cellStyle name="Header2 4 5 18" xfId="22532"/>
    <cellStyle name="Header2 4 5 2" xfId="7965"/>
    <cellStyle name="Header2 4 5 2 10" xfId="17287"/>
    <cellStyle name="Header2 4 5 2 10 2" xfId="29104"/>
    <cellStyle name="Header2 4 5 2 10 2 2" xfId="39103"/>
    <cellStyle name="Header2 4 5 2 10 3" xfId="24862"/>
    <cellStyle name="Header2 4 5 2 10 4" xfId="33952"/>
    <cellStyle name="Header2 4 5 2 11" xfId="17590"/>
    <cellStyle name="Header2 4 5 2 11 2" xfId="29407"/>
    <cellStyle name="Header2 4 5 2 11 2 2" xfId="39406"/>
    <cellStyle name="Header2 4 5 2 11 3" xfId="25165"/>
    <cellStyle name="Header2 4 5 2 11 4" xfId="34255"/>
    <cellStyle name="Header2 4 5 2 12" xfId="18345"/>
    <cellStyle name="Header2 4 5 2 12 2" xfId="30162"/>
    <cellStyle name="Header2 4 5 2 12 2 2" xfId="40161"/>
    <cellStyle name="Header2 4 5 2 12 3" xfId="25820"/>
    <cellStyle name="Header2 4 5 2 12 4" xfId="35010"/>
    <cellStyle name="Header2 4 5 2 13" xfId="18647"/>
    <cellStyle name="Header2 4 5 2 13 2" xfId="30464"/>
    <cellStyle name="Header2 4 5 2 13 2 2" xfId="40463"/>
    <cellStyle name="Header2 4 5 2 13 3" xfId="26122"/>
    <cellStyle name="Header2 4 5 2 13 4" xfId="35312"/>
    <cellStyle name="Header2 4 5 2 14" xfId="18286"/>
    <cellStyle name="Header2 4 5 2 14 2" xfId="30103"/>
    <cellStyle name="Header2 4 5 2 14 2 2" xfId="40102"/>
    <cellStyle name="Header2 4 5 2 14 3" xfId="34951"/>
    <cellStyle name="Header2 4 5 2 15" xfId="23137"/>
    <cellStyle name="Header2 4 5 2 15 2" xfId="22020"/>
    <cellStyle name="Header2 4 5 2 16" xfId="22531"/>
    <cellStyle name="Header2 4 5 2 2" xfId="7966"/>
    <cellStyle name="Header2 4 5 2 2 10" xfId="18646"/>
    <cellStyle name="Header2 4 5 2 2 10 2" xfId="30463"/>
    <cellStyle name="Header2 4 5 2 2 10 2 2" xfId="40462"/>
    <cellStyle name="Header2 4 5 2 2 10 3" xfId="26121"/>
    <cellStyle name="Header2 4 5 2 2 10 4" xfId="35311"/>
    <cellStyle name="Header2 4 5 2 2 11" xfId="20173"/>
    <cellStyle name="Header2 4 5 2 2 11 2" xfId="31990"/>
    <cellStyle name="Header2 4 5 2 2 11 2 2" xfId="41989"/>
    <cellStyle name="Header2 4 5 2 2 11 3" xfId="36838"/>
    <cellStyle name="Header2 4 5 2 2 12" xfId="23136"/>
    <cellStyle name="Header2 4 5 2 2 12 2" xfId="22021"/>
    <cellStyle name="Header2 4 5 2 2 13" xfId="22530"/>
    <cellStyle name="Header2 4 5 2 2 2" xfId="15773"/>
    <cellStyle name="Header2 4 5 2 2 2 2" xfId="19020"/>
    <cellStyle name="Header2 4 5 2 2 2 2 2" xfId="30837"/>
    <cellStyle name="Header2 4 5 2 2 2 2 2 2" xfId="40836"/>
    <cellStyle name="Header2 4 5 2 2 2 2 3" xfId="26495"/>
    <cellStyle name="Header2 4 5 2 2 2 2 4" xfId="35685"/>
    <cellStyle name="Header2 4 5 2 2 2 3" xfId="19626"/>
    <cellStyle name="Header2 4 5 2 2 2 3 2" xfId="31443"/>
    <cellStyle name="Header2 4 5 2 2 2 3 2 2" xfId="41442"/>
    <cellStyle name="Header2 4 5 2 2 2 3 3" xfId="27101"/>
    <cellStyle name="Header2 4 5 2 2 2 3 4" xfId="36291"/>
    <cellStyle name="Header2 4 5 2 2 2 4" xfId="17720"/>
    <cellStyle name="Header2 4 5 2 2 2 4 2" xfId="29537"/>
    <cellStyle name="Header2 4 5 2 2 2 4 2 2" xfId="39536"/>
    <cellStyle name="Header2 4 5 2 2 2 4 3" xfId="25295"/>
    <cellStyle name="Header2 4 5 2 2 2 4 4" xfId="34385"/>
    <cellStyle name="Header2 4 5 2 2 2 5" xfId="20435"/>
    <cellStyle name="Header2 4 5 2 2 2 5 2" xfId="32252"/>
    <cellStyle name="Header2 4 5 2 2 2 5 2 2" xfId="42251"/>
    <cellStyle name="Header2 4 5 2 2 2 5 3" xfId="37100"/>
    <cellStyle name="Header2 4 5 2 2 2 6" xfId="23651"/>
    <cellStyle name="Header2 4 5 2 2 2 6 2" xfId="21783"/>
    <cellStyle name="Header2 4 5 2 2 2 7" xfId="22947"/>
    <cellStyle name="Header2 4 5 2 2 2 7 2" xfId="22137"/>
    <cellStyle name="Header2 4 5 2 2 2 8" xfId="21705"/>
    <cellStyle name="Header2 4 5 2 2 3" xfId="16354"/>
    <cellStyle name="Header2 4 5 2 2 3 2" xfId="19322"/>
    <cellStyle name="Header2 4 5 2 2 3 2 2" xfId="31139"/>
    <cellStyle name="Header2 4 5 2 2 3 2 2 2" xfId="41138"/>
    <cellStyle name="Header2 4 5 2 2 3 2 3" xfId="26797"/>
    <cellStyle name="Header2 4 5 2 2 3 2 4" xfId="35987"/>
    <cellStyle name="Header2 4 5 2 2 3 3" xfId="19928"/>
    <cellStyle name="Header2 4 5 2 2 3 3 2" xfId="31745"/>
    <cellStyle name="Header2 4 5 2 2 3 3 2 2" xfId="41744"/>
    <cellStyle name="Header2 4 5 2 2 3 3 3" xfId="27403"/>
    <cellStyle name="Header2 4 5 2 2 3 3 4" xfId="36593"/>
    <cellStyle name="Header2 4 5 2 2 3 4" xfId="17798"/>
    <cellStyle name="Header2 4 5 2 2 3 4 2" xfId="29615"/>
    <cellStyle name="Header2 4 5 2 2 3 4 2 2" xfId="39614"/>
    <cellStyle name="Header2 4 5 2 2 3 4 3" xfId="25373"/>
    <cellStyle name="Header2 4 5 2 2 3 4 4" xfId="34463"/>
    <cellStyle name="Header2 4 5 2 2 3 5" xfId="20737"/>
    <cellStyle name="Header2 4 5 2 2 3 5 2" xfId="32554"/>
    <cellStyle name="Header2 4 5 2 2 3 5 2 2" xfId="42553"/>
    <cellStyle name="Header2 4 5 2 2 3 5 3" xfId="37402"/>
    <cellStyle name="Header2 4 5 2 2 3 6" xfId="28171"/>
    <cellStyle name="Header2 4 5 2 2 3 6 2" xfId="38170"/>
    <cellStyle name="Header2 4 5 2 2 3 7" xfId="22299"/>
    <cellStyle name="Header2 4 5 2 2 4" xfId="16053"/>
    <cellStyle name="Header2 4 5 2 2 4 2" xfId="27870"/>
    <cellStyle name="Header2 4 5 2 2 4 2 2" xfId="37869"/>
    <cellStyle name="Header2 4 5 2 2 4 3" xfId="23931"/>
    <cellStyle name="Header2 4 5 2 2 4 4" xfId="33021"/>
    <cellStyle name="Header2 4 5 2 2 5" xfId="16496"/>
    <cellStyle name="Header2 4 5 2 2 5 2" xfId="28313"/>
    <cellStyle name="Header2 4 5 2 2 5 2 2" xfId="38312"/>
    <cellStyle name="Header2 4 5 2 2 5 3" xfId="24071"/>
    <cellStyle name="Header2 4 5 2 2 5 4" xfId="33161"/>
    <cellStyle name="Header2 4 5 2 2 6" xfId="16798"/>
    <cellStyle name="Header2 4 5 2 2 6 2" xfId="28615"/>
    <cellStyle name="Header2 4 5 2 2 6 2 2" xfId="38614"/>
    <cellStyle name="Header2 4 5 2 2 6 3" xfId="24373"/>
    <cellStyle name="Header2 4 5 2 2 6 4" xfId="33463"/>
    <cellStyle name="Header2 4 5 2 2 7" xfId="17288"/>
    <cellStyle name="Header2 4 5 2 2 7 2" xfId="29105"/>
    <cellStyle name="Header2 4 5 2 2 7 2 2" xfId="39104"/>
    <cellStyle name="Header2 4 5 2 2 7 3" xfId="24863"/>
    <cellStyle name="Header2 4 5 2 2 7 4" xfId="33953"/>
    <cellStyle name="Header2 4 5 2 2 8" xfId="17591"/>
    <cellStyle name="Header2 4 5 2 2 8 2" xfId="29408"/>
    <cellStyle name="Header2 4 5 2 2 8 2 2" xfId="39407"/>
    <cellStyle name="Header2 4 5 2 2 8 3" xfId="25166"/>
    <cellStyle name="Header2 4 5 2 2 8 4" xfId="34256"/>
    <cellStyle name="Header2 4 5 2 2 9" xfId="18344"/>
    <cellStyle name="Header2 4 5 2 2 9 2" xfId="30161"/>
    <cellStyle name="Header2 4 5 2 2 9 2 2" xfId="40160"/>
    <cellStyle name="Header2 4 5 2 2 9 3" xfId="25819"/>
    <cellStyle name="Header2 4 5 2 2 9 4" xfId="35009"/>
    <cellStyle name="Header2 4 5 2 3" xfId="7967"/>
    <cellStyle name="Header2 4 5 2 3 10" xfId="18645"/>
    <cellStyle name="Header2 4 5 2 3 10 2" xfId="30462"/>
    <cellStyle name="Header2 4 5 2 3 10 2 2" xfId="40461"/>
    <cellStyle name="Header2 4 5 2 3 10 3" xfId="26120"/>
    <cellStyle name="Header2 4 5 2 3 10 4" xfId="35310"/>
    <cellStyle name="Header2 4 5 2 3 11" xfId="20274"/>
    <cellStyle name="Header2 4 5 2 3 11 2" xfId="32091"/>
    <cellStyle name="Header2 4 5 2 3 11 2 2" xfId="42090"/>
    <cellStyle name="Header2 4 5 2 3 11 3" xfId="36939"/>
    <cellStyle name="Header2 4 5 2 3 12" xfId="23135"/>
    <cellStyle name="Header2 4 5 2 3 12 2" xfId="22022"/>
    <cellStyle name="Header2 4 5 2 3 13" xfId="22529"/>
    <cellStyle name="Header2 4 5 2 3 2" xfId="15774"/>
    <cellStyle name="Header2 4 5 2 3 2 2" xfId="19019"/>
    <cellStyle name="Header2 4 5 2 3 2 2 2" xfId="30836"/>
    <cellStyle name="Header2 4 5 2 3 2 2 2 2" xfId="40835"/>
    <cellStyle name="Header2 4 5 2 3 2 2 3" xfId="26494"/>
    <cellStyle name="Header2 4 5 2 3 2 2 4" xfId="35684"/>
    <cellStyle name="Header2 4 5 2 3 2 3" xfId="19625"/>
    <cellStyle name="Header2 4 5 2 3 2 3 2" xfId="31442"/>
    <cellStyle name="Header2 4 5 2 3 2 3 2 2" xfId="41441"/>
    <cellStyle name="Header2 4 5 2 3 2 3 3" xfId="27100"/>
    <cellStyle name="Header2 4 5 2 3 2 3 4" xfId="36290"/>
    <cellStyle name="Header2 4 5 2 3 2 4" xfId="18173"/>
    <cellStyle name="Header2 4 5 2 3 2 4 2" xfId="29990"/>
    <cellStyle name="Header2 4 5 2 3 2 4 2 2" xfId="39989"/>
    <cellStyle name="Header2 4 5 2 3 2 4 3" xfId="25748"/>
    <cellStyle name="Header2 4 5 2 3 2 4 4" xfId="34838"/>
    <cellStyle name="Header2 4 5 2 3 2 5" xfId="20434"/>
    <cellStyle name="Header2 4 5 2 3 2 5 2" xfId="32251"/>
    <cellStyle name="Header2 4 5 2 3 2 5 2 2" xfId="42250"/>
    <cellStyle name="Header2 4 5 2 3 2 5 3" xfId="37099"/>
    <cellStyle name="Header2 4 5 2 3 2 6" xfId="23652"/>
    <cellStyle name="Header2 4 5 2 3 2 6 2" xfId="21782"/>
    <cellStyle name="Header2 4 5 2 3 2 7" xfId="22946"/>
    <cellStyle name="Header2 4 5 2 3 2 7 2" xfId="21337"/>
    <cellStyle name="Header2 4 5 2 3 2 8" xfId="22462"/>
    <cellStyle name="Header2 4 5 2 3 3" xfId="16355"/>
    <cellStyle name="Header2 4 5 2 3 3 2" xfId="19321"/>
    <cellStyle name="Header2 4 5 2 3 3 2 2" xfId="31138"/>
    <cellStyle name="Header2 4 5 2 3 3 2 2 2" xfId="41137"/>
    <cellStyle name="Header2 4 5 2 3 3 2 3" xfId="26796"/>
    <cellStyle name="Header2 4 5 2 3 3 2 4" xfId="35986"/>
    <cellStyle name="Header2 4 5 2 3 3 3" xfId="19927"/>
    <cellStyle name="Header2 4 5 2 3 3 3 2" xfId="31744"/>
    <cellStyle name="Header2 4 5 2 3 3 3 2 2" xfId="41743"/>
    <cellStyle name="Header2 4 5 2 3 3 3 3" xfId="27402"/>
    <cellStyle name="Header2 4 5 2 3 3 3 4" xfId="36592"/>
    <cellStyle name="Header2 4 5 2 3 3 4" xfId="18117"/>
    <cellStyle name="Header2 4 5 2 3 3 4 2" xfId="29934"/>
    <cellStyle name="Header2 4 5 2 3 3 4 2 2" xfId="39933"/>
    <cellStyle name="Header2 4 5 2 3 3 4 3" xfId="25692"/>
    <cellStyle name="Header2 4 5 2 3 3 4 4" xfId="34782"/>
    <cellStyle name="Header2 4 5 2 3 3 5" xfId="20736"/>
    <cellStyle name="Header2 4 5 2 3 3 5 2" xfId="32553"/>
    <cellStyle name="Header2 4 5 2 3 3 5 2 2" xfId="42552"/>
    <cellStyle name="Header2 4 5 2 3 3 5 3" xfId="37401"/>
    <cellStyle name="Header2 4 5 2 3 3 6" xfId="28172"/>
    <cellStyle name="Header2 4 5 2 3 3 6 2" xfId="38171"/>
    <cellStyle name="Header2 4 5 2 3 3 7" xfId="22300"/>
    <cellStyle name="Header2 4 5 2 3 4" xfId="16054"/>
    <cellStyle name="Header2 4 5 2 3 4 2" xfId="27871"/>
    <cellStyle name="Header2 4 5 2 3 4 2 2" xfId="37870"/>
    <cellStyle name="Header2 4 5 2 3 4 3" xfId="23932"/>
    <cellStyle name="Header2 4 5 2 3 4 4" xfId="33022"/>
    <cellStyle name="Header2 4 5 2 3 5" xfId="16495"/>
    <cellStyle name="Header2 4 5 2 3 5 2" xfId="28312"/>
    <cellStyle name="Header2 4 5 2 3 5 2 2" xfId="38311"/>
    <cellStyle name="Header2 4 5 2 3 5 3" xfId="24070"/>
    <cellStyle name="Header2 4 5 2 3 5 4" xfId="33160"/>
    <cellStyle name="Header2 4 5 2 3 6" xfId="16797"/>
    <cellStyle name="Header2 4 5 2 3 6 2" xfId="28614"/>
    <cellStyle name="Header2 4 5 2 3 6 2 2" xfId="38613"/>
    <cellStyle name="Header2 4 5 2 3 6 3" xfId="24372"/>
    <cellStyle name="Header2 4 5 2 3 6 4" xfId="33462"/>
    <cellStyle name="Header2 4 5 2 3 7" xfId="17289"/>
    <cellStyle name="Header2 4 5 2 3 7 2" xfId="29106"/>
    <cellStyle name="Header2 4 5 2 3 7 2 2" xfId="39105"/>
    <cellStyle name="Header2 4 5 2 3 7 3" xfId="24864"/>
    <cellStyle name="Header2 4 5 2 3 7 4" xfId="33954"/>
    <cellStyle name="Header2 4 5 2 3 8" xfId="17592"/>
    <cellStyle name="Header2 4 5 2 3 8 2" xfId="29409"/>
    <cellStyle name="Header2 4 5 2 3 8 2 2" xfId="39408"/>
    <cellStyle name="Header2 4 5 2 3 8 3" xfId="25167"/>
    <cellStyle name="Header2 4 5 2 3 8 4" xfId="34257"/>
    <cellStyle name="Header2 4 5 2 3 9" xfId="18343"/>
    <cellStyle name="Header2 4 5 2 3 9 2" xfId="30160"/>
    <cellStyle name="Header2 4 5 2 3 9 2 2" xfId="40159"/>
    <cellStyle name="Header2 4 5 2 3 9 3" xfId="25818"/>
    <cellStyle name="Header2 4 5 2 3 9 4" xfId="35008"/>
    <cellStyle name="Header2 4 5 2 4" xfId="7968"/>
    <cellStyle name="Header2 4 5 2 4 10" xfId="18644"/>
    <cellStyle name="Header2 4 5 2 4 10 2" xfId="30461"/>
    <cellStyle name="Header2 4 5 2 4 10 2 2" xfId="40460"/>
    <cellStyle name="Header2 4 5 2 4 10 3" xfId="26119"/>
    <cellStyle name="Header2 4 5 2 4 10 4" xfId="35309"/>
    <cellStyle name="Header2 4 5 2 4 11" xfId="18287"/>
    <cellStyle name="Header2 4 5 2 4 11 2" xfId="30104"/>
    <cellStyle name="Header2 4 5 2 4 11 2 2" xfId="40103"/>
    <cellStyle name="Header2 4 5 2 4 11 3" xfId="34952"/>
    <cellStyle name="Header2 4 5 2 4 12" xfId="23134"/>
    <cellStyle name="Header2 4 5 2 4 12 2" xfId="22023"/>
    <cellStyle name="Header2 4 5 2 4 13" xfId="22528"/>
    <cellStyle name="Header2 4 5 2 4 2" xfId="15775"/>
    <cellStyle name="Header2 4 5 2 4 2 2" xfId="19018"/>
    <cellStyle name="Header2 4 5 2 4 2 2 2" xfId="30835"/>
    <cellStyle name="Header2 4 5 2 4 2 2 2 2" xfId="40834"/>
    <cellStyle name="Header2 4 5 2 4 2 2 3" xfId="26493"/>
    <cellStyle name="Header2 4 5 2 4 2 2 4" xfId="35683"/>
    <cellStyle name="Header2 4 5 2 4 2 3" xfId="19624"/>
    <cellStyle name="Header2 4 5 2 4 2 3 2" xfId="31441"/>
    <cellStyle name="Header2 4 5 2 4 2 3 2 2" xfId="41440"/>
    <cellStyle name="Header2 4 5 2 4 2 3 3" xfId="27099"/>
    <cellStyle name="Header2 4 5 2 4 2 3 4" xfId="36289"/>
    <cellStyle name="Header2 4 5 2 4 2 4" xfId="18174"/>
    <cellStyle name="Header2 4 5 2 4 2 4 2" xfId="29991"/>
    <cellStyle name="Header2 4 5 2 4 2 4 2 2" xfId="39990"/>
    <cellStyle name="Header2 4 5 2 4 2 4 3" xfId="25749"/>
    <cellStyle name="Header2 4 5 2 4 2 4 4" xfId="34839"/>
    <cellStyle name="Header2 4 5 2 4 2 5" xfId="20433"/>
    <cellStyle name="Header2 4 5 2 4 2 5 2" xfId="32250"/>
    <cellStyle name="Header2 4 5 2 4 2 5 2 2" xfId="42249"/>
    <cellStyle name="Header2 4 5 2 4 2 5 3" xfId="37098"/>
    <cellStyle name="Header2 4 5 2 4 2 6" xfId="23653"/>
    <cellStyle name="Header2 4 5 2 4 2 6 2" xfId="21781"/>
    <cellStyle name="Header2 4 5 2 4 2 7" xfId="22945"/>
    <cellStyle name="Header2 4 5 2 4 2 7 2" xfId="22138"/>
    <cellStyle name="Header2 4 5 2 4 2 8" xfId="22463"/>
    <cellStyle name="Header2 4 5 2 4 3" xfId="16356"/>
    <cellStyle name="Header2 4 5 2 4 3 2" xfId="19320"/>
    <cellStyle name="Header2 4 5 2 4 3 2 2" xfId="31137"/>
    <cellStyle name="Header2 4 5 2 4 3 2 2 2" xfId="41136"/>
    <cellStyle name="Header2 4 5 2 4 3 2 3" xfId="26795"/>
    <cellStyle name="Header2 4 5 2 4 3 2 4" xfId="35985"/>
    <cellStyle name="Header2 4 5 2 4 3 3" xfId="19926"/>
    <cellStyle name="Header2 4 5 2 4 3 3 2" xfId="31743"/>
    <cellStyle name="Header2 4 5 2 4 3 3 2 2" xfId="41742"/>
    <cellStyle name="Header2 4 5 2 4 3 3 3" xfId="27401"/>
    <cellStyle name="Header2 4 5 2 4 3 3 4" xfId="36591"/>
    <cellStyle name="Header2 4 5 2 4 3 4" xfId="17799"/>
    <cellStyle name="Header2 4 5 2 4 3 4 2" xfId="29616"/>
    <cellStyle name="Header2 4 5 2 4 3 4 2 2" xfId="39615"/>
    <cellStyle name="Header2 4 5 2 4 3 4 3" xfId="25374"/>
    <cellStyle name="Header2 4 5 2 4 3 4 4" xfId="34464"/>
    <cellStyle name="Header2 4 5 2 4 3 5" xfId="20735"/>
    <cellStyle name="Header2 4 5 2 4 3 5 2" xfId="32552"/>
    <cellStyle name="Header2 4 5 2 4 3 5 2 2" xfId="42551"/>
    <cellStyle name="Header2 4 5 2 4 3 5 3" xfId="37400"/>
    <cellStyle name="Header2 4 5 2 4 3 6" xfId="28173"/>
    <cellStyle name="Header2 4 5 2 4 3 6 2" xfId="38172"/>
    <cellStyle name="Header2 4 5 2 4 3 7" xfId="22301"/>
    <cellStyle name="Header2 4 5 2 4 4" xfId="16055"/>
    <cellStyle name="Header2 4 5 2 4 4 2" xfId="27872"/>
    <cellStyle name="Header2 4 5 2 4 4 2 2" xfId="37871"/>
    <cellStyle name="Header2 4 5 2 4 4 3" xfId="23933"/>
    <cellStyle name="Header2 4 5 2 4 4 4" xfId="33023"/>
    <cellStyle name="Header2 4 5 2 4 5" xfId="16494"/>
    <cellStyle name="Header2 4 5 2 4 5 2" xfId="28311"/>
    <cellStyle name="Header2 4 5 2 4 5 2 2" xfId="38310"/>
    <cellStyle name="Header2 4 5 2 4 5 3" xfId="24069"/>
    <cellStyle name="Header2 4 5 2 4 5 4" xfId="33159"/>
    <cellStyle name="Header2 4 5 2 4 6" xfId="16796"/>
    <cellStyle name="Header2 4 5 2 4 6 2" xfId="28613"/>
    <cellStyle name="Header2 4 5 2 4 6 2 2" xfId="38612"/>
    <cellStyle name="Header2 4 5 2 4 6 3" xfId="24371"/>
    <cellStyle name="Header2 4 5 2 4 6 4" xfId="33461"/>
    <cellStyle name="Header2 4 5 2 4 7" xfId="17290"/>
    <cellStyle name="Header2 4 5 2 4 7 2" xfId="29107"/>
    <cellStyle name="Header2 4 5 2 4 7 2 2" xfId="39106"/>
    <cellStyle name="Header2 4 5 2 4 7 3" xfId="24865"/>
    <cellStyle name="Header2 4 5 2 4 7 4" xfId="33955"/>
    <cellStyle name="Header2 4 5 2 4 8" xfId="17593"/>
    <cellStyle name="Header2 4 5 2 4 8 2" xfId="29410"/>
    <cellStyle name="Header2 4 5 2 4 8 2 2" xfId="39409"/>
    <cellStyle name="Header2 4 5 2 4 8 3" xfId="25168"/>
    <cellStyle name="Header2 4 5 2 4 8 4" xfId="34258"/>
    <cellStyle name="Header2 4 5 2 4 9" xfId="18342"/>
    <cellStyle name="Header2 4 5 2 4 9 2" xfId="30159"/>
    <cellStyle name="Header2 4 5 2 4 9 2 2" xfId="40158"/>
    <cellStyle name="Header2 4 5 2 4 9 3" xfId="25817"/>
    <cellStyle name="Header2 4 5 2 4 9 4" xfId="35007"/>
    <cellStyle name="Header2 4 5 2 5" xfId="15772"/>
    <cellStyle name="Header2 4 5 2 5 2" xfId="19021"/>
    <cellStyle name="Header2 4 5 2 5 2 2" xfId="30838"/>
    <cellStyle name="Header2 4 5 2 5 2 2 2" xfId="40837"/>
    <cellStyle name="Header2 4 5 2 5 2 3" xfId="26496"/>
    <cellStyle name="Header2 4 5 2 5 2 4" xfId="35686"/>
    <cellStyle name="Header2 4 5 2 5 3" xfId="19627"/>
    <cellStyle name="Header2 4 5 2 5 3 2" xfId="31444"/>
    <cellStyle name="Header2 4 5 2 5 3 2 2" xfId="41443"/>
    <cellStyle name="Header2 4 5 2 5 3 3" xfId="27102"/>
    <cellStyle name="Header2 4 5 2 5 3 4" xfId="36292"/>
    <cellStyle name="Header2 4 5 2 5 4" xfId="17831"/>
    <cellStyle name="Header2 4 5 2 5 4 2" xfId="29648"/>
    <cellStyle name="Header2 4 5 2 5 4 2 2" xfId="39647"/>
    <cellStyle name="Header2 4 5 2 5 4 3" xfId="25406"/>
    <cellStyle name="Header2 4 5 2 5 4 4" xfId="34496"/>
    <cellStyle name="Header2 4 5 2 5 5" xfId="20436"/>
    <cellStyle name="Header2 4 5 2 5 5 2" xfId="32253"/>
    <cellStyle name="Header2 4 5 2 5 5 2 2" xfId="42252"/>
    <cellStyle name="Header2 4 5 2 5 5 3" xfId="37101"/>
    <cellStyle name="Header2 4 5 2 5 6" xfId="23650"/>
    <cellStyle name="Header2 4 5 2 5 6 2" xfId="21784"/>
    <cellStyle name="Header2 4 5 2 5 7" xfId="22948"/>
    <cellStyle name="Header2 4 5 2 5 7 2" xfId="21336"/>
    <cellStyle name="Header2 4 5 2 5 8" xfId="21704"/>
    <cellStyle name="Header2 4 5 2 6" xfId="16353"/>
    <cellStyle name="Header2 4 5 2 6 2" xfId="19323"/>
    <cellStyle name="Header2 4 5 2 6 2 2" xfId="31140"/>
    <cellStyle name="Header2 4 5 2 6 2 2 2" xfId="41139"/>
    <cellStyle name="Header2 4 5 2 6 2 3" xfId="26798"/>
    <cellStyle name="Header2 4 5 2 6 2 4" xfId="35988"/>
    <cellStyle name="Header2 4 5 2 6 3" xfId="19929"/>
    <cellStyle name="Header2 4 5 2 6 3 2" xfId="31746"/>
    <cellStyle name="Header2 4 5 2 6 3 2 2" xfId="41745"/>
    <cellStyle name="Header2 4 5 2 6 3 3" xfId="27404"/>
    <cellStyle name="Header2 4 5 2 6 3 4" xfId="36594"/>
    <cellStyle name="Header2 4 5 2 6 4" xfId="18856"/>
    <cellStyle name="Header2 4 5 2 6 4 2" xfId="30673"/>
    <cellStyle name="Header2 4 5 2 6 4 2 2" xfId="40672"/>
    <cellStyle name="Header2 4 5 2 6 4 3" xfId="26331"/>
    <cellStyle name="Header2 4 5 2 6 4 4" xfId="35521"/>
    <cellStyle name="Header2 4 5 2 6 5" xfId="20738"/>
    <cellStyle name="Header2 4 5 2 6 5 2" xfId="32555"/>
    <cellStyle name="Header2 4 5 2 6 5 2 2" xfId="42554"/>
    <cellStyle name="Header2 4 5 2 6 5 3" xfId="37403"/>
    <cellStyle name="Header2 4 5 2 6 6" xfId="28170"/>
    <cellStyle name="Header2 4 5 2 6 6 2" xfId="38169"/>
    <cellStyle name="Header2 4 5 2 6 7" xfId="22298"/>
    <cellStyle name="Header2 4 5 2 7" xfId="16052"/>
    <cellStyle name="Header2 4 5 2 7 2" xfId="27869"/>
    <cellStyle name="Header2 4 5 2 7 2 2" xfId="37868"/>
    <cellStyle name="Header2 4 5 2 7 3" xfId="23930"/>
    <cellStyle name="Header2 4 5 2 7 4" xfId="33020"/>
    <cellStyle name="Header2 4 5 2 8" xfId="16497"/>
    <cellStyle name="Header2 4 5 2 8 2" xfId="28314"/>
    <cellStyle name="Header2 4 5 2 8 2 2" xfId="38313"/>
    <cellStyle name="Header2 4 5 2 8 3" xfId="24072"/>
    <cellStyle name="Header2 4 5 2 8 4" xfId="33162"/>
    <cellStyle name="Header2 4 5 2 9" xfId="16799"/>
    <cellStyle name="Header2 4 5 2 9 2" xfId="28616"/>
    <cellStyle name="Header2 4 5 2 9 2 2" xfId="38615"/>
    <cellStyle name="Header2 4 5 2 9 3" xfId="24374"/>
    <cellStyle name="Header2 4 5 2 9 4" xfId="33464"/>
    <cellStyle name="Header2 4 5 3" xfId="7969"/>
    <cellStyle name="Header2 4 5 3 10" xfId="17291"/>
    <cellStyle name="Header2 4 5 3 10 2" xfId="29108"/>
    <cellStyle name="Header2 4 5 3 10 2 2" xfId="39107"/>
    <cellStyle name="Header2 4 5 3 10 3" xfId="24866"/>
    <cellStyle name="Header2 4 5 3 10 4" xfId="33956"/>
    <cellStyle name="Header2 4 5 3 11" xfId="17594"/>
    <cellStyle name="Header2 4 5 3 11 2" xfId="29411"/>
    <cellStyle name="Header2 4 5 3 11 2 2" xfId="39410"/>
    <cellStyle name="Header2 4 5 3 11 3" xfId="25169"/>
    <cellStyle name="Header2 4 5 3 11 4" xfId="34259"/>
    <cellStyle name="Header2 4 5 3 12" xfId="18341"/>
    <cellStyle name="Header2 4 5 3 12 2" xfId="30158"/>
    <cellStyle name="Header2 4 5 3 12 2 2" xfId="40157"/>
    <cellStyle name="Header2 4 5 3 12 3" xfId="25816"/>
    <cellStyle name="Header2 4 5 3 12 4" xfId="35006"/>
    <cellStyle name="Header2 4 5 3 13" xfId="18643"/>
    <cellStyle name="Header2 4 5 3 13 2" xfId="30460"/>
    <cellStyle name="Header2 4 5 3 13 2 2" xfId="40459"/>
    <cellStyle name="Header2 4 5 3 13 3" xfId="26118"/>
    <cellStyle name="Header2 4 5 3 13 4" xfId="35308"/>
    <cellStyle name="Header2 4 5 3 14" xfId="20172"/>
    <cellStyle name="Header2 4 5 3 14 2" xfId="31989"/>
    <cellStyle name="Header2 4 5 3 14 2 2" xfId="41988"/>
    <cellStyle name="Header2 4 5 3 14 3" xfId="36837"/>
    <cellStyle name="Header2 4 5 3 15" xfId="23133"/>
    <cellStyle name="Header2 4 5 3 15 2" xfId="22024"/>
    <cellStyle name="Header2 4 5 3 16" xfId="22527"/>
    <cellStyle name="Header2 4 5 3 2" xfId="7970"/>
    <cellStyle name="Header2 4 5 3 2 10" xfId="18642"/>
    <cellStyle name="Header2 4 5 3 2 10 2" xfId="30459"/>
    <cellStyle name="Header2 4 5 3 2 10 2 2" xfId="40458"/>
    <cellStyle name="Header2 4 5 3 2 10 3" xfId="26117"/>
    <cellStyle name="Header2 4 5 3 2 10 4" xfId="35307"/>
    <cellStyle name="Header2 4 5 3 2 11" xfId="20273"/>
    <cellStyle name="Header2 4 5 3 2 11 2" xfId="32090"/>
    <cellStyle name="Header2 4 5 3 2 11 2 2" xfId="42089"/>
    <cellStyle name="Header2 4 5 3 2 11 3" xfId="36938"/>
    <cellStyle name="Header2 4 5 3 2 12" xfId="23132"/>
    <cellStyle name="Header2 4 5 3 2 12 2" xfId="21264"/>
    <cellStyle name="Header2 4 5 3 2 13" xfId="22526"/>
    <cellStyle name="Header2 4 5 3 2 2" xfId="15777"/>
    <cellStyle name="Header2 4 5 3 2 2 2" xfId="19016"/>
    <cellStyle name="Header2 4 5 3 2 2 2 2" xfId="30833"/>
    <cellStyle name="Header2 4 5 3 2 2 2 2 2" xfId="40832"/>
    <cellStyle name="Header2 4 5 3 2 2 2 3" xfId="26491"/>
    <cellStyle name="Header2 4 5 3 2 2 2 4" xfId="35681"/>
    <cellStyle name="Header2 4 5 3 2 2 3" xfId="19622"/>
    <cellStyle name="Header2 4 5 3 2 2 3 2" xfId="31439"/>
    <cellStyle name="Header2 4 5 3 2 2 3 2 2" xfId="41438"/>
    <cellStyle name="Header2 4 5 3 2 2 3 3" xfId="27097"/>
    <cellStyle name="Header2 4 5 3 2 2 3 4" xfId="36287"/>
    <cellStyle name="Header2 4 5 3 2 2 4" xfId="18176"/>
    <cellStyle name="Header2 4 5 3 2 2 4 2" xfId="29993"/>
    <cellStyle name="Header2 4 5 3 2 2 4 2 2" xfId="39992"/>
    <cellStyle name="Header2 4 5 3 2 2 4 3" xfId="25751"/>
    <cellStyle name="Header2 4 5 3 2 2 4 4" xfId="34841"/>
    <cellStyle name="Header2 4 5 3 2 2 5" xfId="20431"/>
    <cellStyle name="Header2 4 5 3 2 2 5 2" xfId="32248"/>
    <cellStyle name="Header2 4 5 3 2 2 5 2 2" xfId="42247"/>
    <cellStyle name="Header2 4 5 3 2 2 5 3" xfId="37096"/>
    <cellStyle name="Header2 4 5 3 2 2 6" xfId="23655"/>
    <cellStyle name="Header2 4 5 3 2 2 6 2" xfId="20993"/>
    <cellStyle name="Header2 4 5 3 2 2 7" xfId="22805"/>
    <cellStyle name="Header2 4 5 3 2 2 7 2" xfId="22203"/>
    <cellStyle name="Header2 4 5 3 2 2 8" xfId="22465"/>
    <cellStyle name="Header2 4 5 3 2 3" xfId="16358"/>
    <cellStyle name="Header2 4 5 3 2 3 2" xfId="19318"/>
    <cellStyle name="Header2 4 5 3 2 3 2 2" xfId="31135"/>
    <cellStyle name="Header2 4 5 3 2 3 2 2 2" xfId="41134"/>
    <cellStyle name="Header2 4 5 3 2 3 2 3" xfId="26793"/>
    <cellStyle name="Header2 4 5 3 2 3 2 4" xfId="35983"/>
    <cellStyle name="Header2 4 5 3 2 3 3" xfId="19924"/>
    <cellStyle name="Header2 4 5 3 2 3 3 2" xfId="31741"/>
    <cellStyle name="Header2 4 5 3 2 3 3 2 2" xfId="41740"/>
    <cellStyle name="Header2 4 5 3 2 3 3 3" xfId="27399"/>
    <cellStyle name="Header2 4 5 3 2 3 3 4" xfId="36589"/>
    <cellStyle name="Header2 4 5 3 2 3 4" xfId="17662"/>
    <cellStyle name="Header2 4 5 3 2 3 4 2" xfId="29479"/>
    <cellStyle name="Header2 4 5 3 2 3 4 2 2" xfId="39478"/>
    <cellStyle name="Header2 4 5 3 2 3 4 3" xfId="25237"/>
    <cellStyle name="Header2 4 5 3 2 3 4 4" xfId="34327"/>
    <cellStyle name="Header2 4 5 3 2 3 5" xfId="20733"/>
    <cellStyle name="Header2 4 5 3 2 3 5 2" xfId="32550"/>
    <cellStyle name="Header2 4 5 3 2 3 5 2 2" xfId="42549"/>
    <cellStyle name="Header2 4 5 3 2 3 5 3" xfId="37398"/>
    <cellStyle name="Header2 4 5 3 2 3 6" xfId="28175"/>
    <cellStyle name="Header2 4 5 3 2 3 6 2" xfId="38174"/>
    <cellStyle name="Header2 4 5 3 2 3 7" xfId="21567"/>
    <cellStyle name="Header2 4 5 3 2 4" xfId="16057"/>
    <cellStyle name="Header2 4 5 3 2 4 2" xfId="27874"/>
    <cellStyle name="Header2 4 5 3 2 4 2 2" xfId="37873"/>
    <cellStyle name="Header2 4 5 3 2 4 3" xfId="23935"/>
    <cellStyle name="Header2 4 5 3 2 4 4" xfId="33025"/>
    <cellStyle name="Header2 4 5 3 2 5" xfId="16492"/>
    <cellStyle name="Header2 4 5 3 2 5 2" xfId="28309"/>
    <cellStyle name="Header2 4 5 3 2 5 2 2" xfId="38308"/>
    <cellStyle name="Header2 4 5 3 2 5 3" xfId="24067"/>
    <cellStyle name="Header2 4 5 3 2 5 4" xfId="33157"/>
    <cellStyle name="Header2 4 5 3 2 6" xfId="16794"/>
    <cellStyle name="Header2 4 5 3 2 6 2" xfId="28611"/>
    <cellStyle name="Header2 4 5 3 2 6 2 2" xfId="38610"/>
    <cellStyle name="Header2 4 5 3 2 6 3" xfId="24369"/>
    <cellStyle name="Header2 4 5 3 2 6 4" xfId="33459"/>
    <cellStyle name="Header2 4 5 3 2 7" xfId="17292"/>
    <cellStyle name="Header2 4 5 3 2 7 2" xfId="29109"/>
    <cellStyle name="Header2 4 5 3 2 7 2 2" xfId="39108"/>
    <cellStyle name="Header2 4 5 3 2 7 3" xfId="24867"/>
    <cellStyle name="Header2 4 5 3 2 7 4" xfId="33957"/>
    <cellStyle name="Header2 4 5 3 2 8" xfId="17595"/>
    <cellStyle name="Header2 4 5 3 2 8 2" xfId="29412"/>
    <cellStyle name="Header2 4 5 3 2 8 2 2" xfId="39411"/>
    <cellStyle name="Header2 4 5 3 2 8 3" xfId="25170"/>
    <cellStyle name="Header2 4 5 3 2 8 4" xfId="34260"/>
    <cellStyle name="Header2 4 5 3 2 9" xfId="18340"/>
    <cellStyle name="Header2 4 5 3 2 9 2" xfId="30157"/>
    <cellStyle name="Header2 4 5 3 2 9 2 2" xfId="40156"/>
    <cellStyle name="Header2 4 5 3 2 9 3" xfId="25815"/>
    <cellStyle name="Header2 4 5 3 2 9 4" xfId="35005"/>
    <cellStyle name="Header2 4 5 3 3" xfId="7971"/>
    <cellStyle name="Header2 4 5 3 3 10" xfId="18641"/>
    <cellStyle name="Header2 4 5 3 3 10 2" xfId="30458"/>
    <cellStyle name="Header2 4 5 3 3 10 2 2" xfId="40457"/>
    <cellStyle name="Header2 4 5 3 3 10 3" xfId="26116"/>
    <cellStyle name="Header2 4 5 3 3 10 4" xfId="35306"/>
    <cellStyle name="Header2 4 5 3 3 11" xfId="18288"/>
    <cellStyle name="Header2 4 5 3 3 11 2" xfId="30105"/>
    <cellStyle name="Header2 4 5 3 3 11 2 2" xfId="40104"/>
    <cellStyle name="Header2 4 5 3 3 11 3" xfId="34953"/>
    <cellStyle name="Header2 4 5 3 3 12" xfId="23131"/>
    <cellStyle name="Header2 4 5 3 3 12 2" xfId="21265"/>
    <cellStyle name="Header2 4 5 3 3 13" xfId="22525"/>
    <cellStyle name="Header2 4 5 3 3 2" xfId="15778"/>
    <cellStyle name="Header2 4 5 3 3 2 2" xfId="19015"/>
    <cellStyle name="Header2 4 5 3 3 2 2 2" xfId="30832"/>
    <cellStyle name="Header2 4 5 3 3 2 2 2 2" xfId="40831"/>
    <cellStyle name="Header2 4 5 3 3 2 2 3" xfId="26490"/>
    <cellStyle name="Header2 4 5 3 3 2 2 4" xfId="35680"/>
    <cellStyle name="Header2 4 5 3 3 2 3" xfId="19621"/>
    <cellStyle name="Header2 4 5 3 3 2 3 2" xfId="31438"/>
    <cellStyle name="Header2 4 5 3 3 2 3 2 2" xfId="41437"/>
    <cellStyle name="Header2 4 5 3 3 2 3 3" xfId="27096"/>
    <cellStyle name="Header2 4 5 3 3 2 3 4" xfId="36286"/>
    <cellStyle name="Header2 4 5 3 3 2 4" xfId="18177"/>
    <cellStyle name="Header2 4 5 3 3 2 4 2" xfId="29994"/>
    <cellStyle name="Header2 4 5 3 3 2 4 2 2" xfId="39993"/>
    <cellStyle name="Header2 4 5 3 3 2 4 3" xfId="25752"/>
    <cellStyle name="Header2 4 5 3 3 2 4 4" xfId="34842"/>
    <cellStyle name="Header2 4 5 3 3 2 5" xfId="20430"/>
    <cellStyle name="Header2 4 5 3 3 2 5 2" xfId="32247"/>
    <cellStyle name="Header2 4 5 3 3 2 5 2 2" xfId="42246"/>
    <cellStyle name="Header2 4 5 3 3 2 5 3" xfId="37095"/>
    <cellStyle name="Header2 4 5 3 3 2 6" xfId="23656"/>
    <cellStyle name="Header2 4 5 3 3 2 6 2" xfId="21779"/>
    <cellStyle name="Header2 4 5 3 3 2 7" xfId="22943"/>
    <cellStyle name="Header2 4 5 3 3 2 7 2" xfId="22140"/>
    <cellStyle name="Header2 4 5 3 3 2 8" xfId="22466"/>
    <cellStyle name="Header2 4 5 3 3 3" xfId="16359"/>
    <cellStyle name="Header2 4 5 3 3 3 2" xfId="19317"/>
    <cellStyle name="Header2 4 5 3 3 3 2 2" xfId="31134"/>
    <cellStyle name="Header2 4 5 3 3 3 2 2 2" xfId="41133"/>
    <cellStyle name="Header2 4 5 3 3 3 2 3" xfId="26792"/>
    <cellStyle name="Header2 4 5 3 3 3 2 4" xfId="35982"/>
    <cellStyle name="Header2 4 5 3 3 3 3" xfId="19923"/>
    <cellStyle name="Header2 4 5 3 3 3 3 2" xfId="31740"/>
    <cellStyle name="Header2 4 5 3 3 3 3 2 2" xfId="41739"/>
    <cellStyle name="Header2 4 5 3 3 3 3 3" xfId="27398"/>
    <cellStyle name="Header2 4 5 3 3 3 3 4" xfId="36588"/>
    <cellStyle name="Header2 4 5 3 3 3 4" xfId="18875"/>
    <cellStyle name="Header2 4 5 3 3 3 4 2" xfId="30692"/>
    <cellStyle name="Header2 4 5 3 3 3 4 2 2" xfId="40691"/>
    <cellStyle name="Header2 4 5 3 3 3 4 3" xfId="26350"/>
    <cellStyle name="Header2 4 5 3 3 3 4 4" xfId="35540"/>
    <cellStyle name="Header2 4 5 3 3 3 5" xfId="20732"/>
    <cellStyle name="Header2 4 5 3 3 3 5 2" xfId="32549"/>
    <cellStyle name="Header2 4 5 3 3 3 5 2 2" xfId="42548"/>
    <cellStyle name="Header2 4 5 3 3 3 5 3" xfId="37397"/>
    <cellStyle name="Header2 4 5 3 3 3 6" xfId="28176"/>
    <cellStyle name="Header2 4 5 3 3 3 6 2" xfId="38175"/>
    <cellStyle name="Header2 4 5 3 3 3 7" xfId="22302"/>
    <cellStyle name="Header2 4 5 3 3 4" xfId="16058"/>
    <cellStyle name="Header2 4 5 3 3 4 2" xfId="27875"/>
    <cellStyle name="Header2 4 5 3 3 4 2 2" xfId="37874"/>
    <cellStyle name="Header2 4 5 3 3 4 3" xfId="23936"/>
    <cellStyle name="Header2 4 5 3 3 4 4" xfId="33026"/>
    <cellStyle name="Header2 4 5 3 3 5" xfId="16491"/>
    <cellStyle name="Header2 4 5 3 3 5 2" xfId="28308"/>
    <cellStyle name="Header2 4 5 3 3 5 2 2" xfId="38307"/>
    <cellStyle name="Header2 4 5 3 3 5 3" xfId="24066"/>
    <cellStyle name="Header2 4 5 3 3 5 4" xfId="33156"/>
    <cellStyle name="Header2 4 5 3 3 6" xfId="16793"/>
    <cellStyle name="Header2 4 5 3 3 6 2" xfId="28610"/>
    <cellStyle name="Header2 4 5 3 3 6 2 2" xfId="38609"/>
    <cellStyle name="Header2 4 5 3 3 6 3" xfId="24368"/>
    <cellStyle name="Header2 4 5 3 3 6 4" xfId="33458"/>
    <cellStyle name="Header2 4 5 3 3 7" xfId="17293"/>
    <cellStyle name="Header2 4 5 3 3 7 2" xfId="29110"/>
    <cellStyle name="Header2 4 5 3 3 7 2 2" xfId="39109"/>
    <cellStyle name="Header2 4 5 3 3 7 3" xfId="24868"/>
    <cellStyle name="Header2 4 5 3 3 7 4" xfId="33958"/>
    <cellStyle name="Header2 4 5 3 3 8" xfId="17596"/>
    <cellStyle name="Header2 4 5 3 3 8 2" xfId="29413"/>
    <cellStyle name="Header2 4 5 3 3 8 2 2" xfId="39412"/>
    <cellStyle name="Header2 4 5 3 3 8 3" xfId="25171"/>
    <cellStyle name="Header2 4 5 3 3 8 4" xfId="34261"/>
    <cellStyle name="Header2 4 5 3 3 9" xfId="18339"/>
    <cellStyle name="Header2 4 5 3 3 9 2" xfId="30156"/>
    <cellStyle name="Header2 4 5 3 3 9 2 2" xfId="40155"/>
    <cellStyle name="Header2 4 5 3 3 9 3" xfId="25814"/>
    <cellStyle name="Header2 4 5 3 3 9 4" xfId="35004"/>
    <cellStyle name="Header2 4 5 3 4" xfId="7972"/>
    <cellStyle name="Header2 4 5 3 4 10" xfId="18640"/>
    <cellStyle name="Header2 4 5 3 4 10 2" xfId="30457"/>
    <cellStyle name="Header2 4 5 3 4 10 2 2" xfId="40456"/>
    <cellStyle name="Header2 4 5 3 4 10 3" xfId="26115"/>
    <cellStyle name="Header2 4 5 3 4 10 4" xfId="35305"/>
    <cellStyle name="Header2 4 5 3 4 11" xfId="20171"/>
    <cellStyle name="Header2 4 5 3 4 11 2" xfId="31988"/>
    <cellStyle name="Header2 4 5 3 4 11 2 2" xfId="41987"/>
    <cellStyle name="Header2 4 5 3 4 11 3" xfId="36836"/>
    <cellStyle name="Header2 4 5 3 4 12" xfId="23130"/>
    <cellStyle name="Header2 4 5 3 4 12 2" xfId="22025"/>
    <cellStyle name="Header2 4 5 3 4 13" xfId="22524"/>
    <cellStyle name="Header2 4 5 3 4 2" xfId="15779"/>
    <cellStyle name="Header2 4 5 3 4 2 2" xfId="19014"/>
    <cellStyle name="Header2 4 5 3 4 2 2 2" xfId="30831"/>
    <cellStyle name="Header2 4 5 3 4 2 2 2 2" xfId="40830"/>
    <cellStyle name="Header2 4 5 3 4 2 2 3" xfId="26489"/>
    <cellStyle name="Header2 4 5 3 4 2 2 4" xfId="35679"/>
    <cellStyle name="Header2 4 5 3 4 2 3" xfId="19620"/>
    <cellStyle name="Header2 4 5 3 4 2 3 2" xfId="31437"/>
    <cellStyle name="Header2 4 5 3 4 2 3 2 2" xfId="41436"/>
    <cellStyle name="Header2 4 5 3 4 2 3 3" xfId="27095"/>
    <cellStyle name="Header2 4 5 3 4 2 3 4" xfId="36285"/>
    <cellStyle name="Header2 4 5 3 4 2 4" xfId="17721"/>
    <cellStyle name="Header2 4 5 3 4 2 4 2" xfId="29538"/>
    <cellStyle name="Header2 4 5 3 4 2 4 2 2" xfId="39537"/>
    <cellStyle name="Header2 4 5 3 4 2 4 3" xfId="25296"/>
    <cellStyle name="Header2 4 5 3 4 2 4 4" xfId="34386"/>
    <cellStyle name="Header2 4 5 3 4 2 5" xfId="20429"/>
    <cellStyle name="Header2 4 5 3 4 2 5 2" xfId="32246"/>
    <cellStyle name="Header2 4 5 3 4 2 5 2 2" xfId="42245"/>
    <cellStyle name="Header2 4 5 3 4 2 5 3" xfId="37094"/>
    <cellStyle name="Header2 4 5 3 4 2 6" xfId="23657"/>
    <cellStyle name="Header2 4 5 3 4 2 6 2" xfId="20994"/>
    <cellStyle name="Header2 4 5 3 4 2 7" xfId="22804"/>
    <cellStyle name="Header2 4 5 3 4 2 7 2" xfId="21413"/>
    <cellStyle name="Header2 4 5 3 4 2 8" xfId="21706"/>
    <cellStyle name="Header2 4 5 3 4 3" xfId="16360"/>
    <cellStyle name="Header2 4 5 3 4 3 2" xfId="19316"/>
    <cellStyle name="Header2 4 5 3 4 3 2 2" xfId="31133"/>
    <cellStyle name="Header2 4 5 3 4 3 2 2 2" xfId="41132"/>
    <cellStyle name="Header2 4 5 3 4 3 2 3" xfId="26791"/>
    <cellStyle name="Header2 4 5 3 4 3 2 4" xfId="35981"/>
    <cellStyle name="Header2 4 5 3 4 3 3" xfId="19922"/>
    <cellStyle name="Header2 4 5 3 4 3 3 2" xfId="31739"/>
    <cellStyle name="Header2 4 5 3 4 3 3 2 2" xfId="41738"/>
    <cellStyle name="Header2 4 5 3 4 3 3 3" xfId="27397"/>
    <cellStyle name="Header2 4 5 3 4 3 3 4" xfId="36587"/>
    <cellStyle name="Header2 4 5 3 4 3 4" xfId="18118"/>
    <cellStyle name="Header2 4 5 3 4 3 4 2" xfId="29935"/>
    <cellStyle name="Header2 4 5 3 4 3 4 2 2" xfId="39934"/>
    <cellStyle name="Header2 4 5 3 4 3 4 3" xfId="25693"/>
    <cellStyle name="Header2 4 5 3 4 3 4 4" xfId="34783"/>
    <cellStyle name="Header2 4 5 3 4 3 5" xfId="20731"/>
    <cellStyle name="Header2 4 5 3 4 3 5 2" xfId="32548"/>
    <cellStyle name="Header2 4 5 3 4 3 5 2 2" xfId="42547"/>
    <cellStyle name="Header2 4 5 3 4 3 5 3" xfId="37396"/>
    <cellStyle name="Header2 4 5 3 4 3 6" xfId="28177"/>
    <cellStyle name="Header2 4 5 3 4 3 6 2" xfId="38176"/>
    <cellStyle name="Header2 4 5 3 4 3 7" xfId="21568"/>
    <cellStyle name="Header2 4 5 3 4 4" xfId="16059"/>
    <cellStyle name="Header2 4 5 3 4 4 2" xfId="27876"/>
    <cellStyle name="Header2 4 5 3 4 4 2 2" xfId="37875"/>
    <cellStyle name="Header2 4 5 3 4 4 3" xfId="23937"/>
    <cellStyle name="Header2 4 5 3 4 4 4" xfId="33027"/>
    <cellStyle name="Header2 4 5 3 4 5" xfId="16490"/>
    <cellStyle name="Header2 4 5 3 4 5 2" xfId="28307"/>
    <cellStyle name="Header2 4 5 3 4 5 2 2" xfId="38306"/>
    <cellStyle name="Header2 4 5 3 4 5 3" xfId="24065"/>
    <cellStyle name="Header2 4 5 3 4 5 4" xfId="33155"/>
    <cellStyle name="Header2 4 5 3 4 6" xfId="16792"/>
    <cellStyle name="Header2 4 5 3 4 6 2" xfId="28609"/>
    <cellStyle name="Header2 4 5 3 4 6 2 2" xfId="38608"/>
    <cellStyle name="Header2 4 5 3 4 6 3" xfId="24367"/>
    <cellStyle name="Header2 4 5 3 4 6 4" xfId="33457"/>
    <cellStyle name="Header2 4 5 3 4 7" xfId="17294"/>
    <cellStyle name="Header2 4 5 3 4 7 2" xfId="29111"/>
    <cellStyle name="Header2 4 5 3 4 7 2 2" xfId="39110"/>
    <cellStyle name="Header2 4 5 3 4 7 3" xfId="24869"/>
    <cellStyle name="Header2 4 5 3 4 7 4" xfId="33959"/>
    <cellStyle name="Header2 4 5 3 4 8" xfId="17597"/>
    <cellStyle name="Header2 4 5 3 4 8 2" xfId="29414"/>
    <cellStyle name="Header2 4 5 3 4 8 2 2" xfId="39413"/>
    <cellStyle name="Header2 4 5 3 4 8 3" xfId="25172"/>
    <cellStyle name="Header2 4 5 3 4 8 4" xfId="34262"/>
    <cellStyle name="Header2 4 5 3 4 9" xfId="18338"/>
    <cellStyle name="Header2 4 5 3 4 9 2" xfId="30155"/>
    <cellStyle name="Header2 4 5 3 4 9 2 2" xfId="40154"/>
    <cellStyle name="Header2 4 5 3 4 9 3" xfId="25813"/>
    <cellStyle name="Header2 4 5 3 4 9 4" xfId="35003"/>
    <cellStyle name="Header2 4 5 3 5" xfId="15776"/>
    <cellStyle name="Header2 4 5 3 5 2" xfId="19017"/>
    <cellStyle name="Header2 4 5 3 5 2 2" xfId="30834"/>
    <cellStyle name="Header2 4 5 3 5 2 2 2" xfId="40833"/>
    <cellStyle name="Header2 4 5 3 5 2 3" xfId="26492"/>
    <cellStyle name="Header2 4 5 3 5 2 4" xfId="35682"/>
    <cellStyle name="Header2 4 5 3 5 3" xfId="19623"/>
    <cellStyle name="Header2 4 5 3 5 3 2" xfId="31440"/>
    <cellStyle name="Header2 4 5 3 5 3 2 2" xfId="41439"/>
    <cellStyle name="Header2 4 5 3 5 3 3" xfId="27098"/>
    <cellStyle name="Header2 4 5 3 5 3 4" xfId="36288"/>
    <cellStyle name="Header2 4 5 3 5 4" xfId="18175"/>
    <cellStyle name="Header2 4 5 3 5 4 2" xfId="29992"/>
    <cellStyle name="Header2 4 5 3 5 4 2 2" xfId="39991"/>
    <cellStyle name="Header2 4 5 3 5 4 3" xfId="25750"/>
    <cellStyle name="Header2 4 5 3 5 4 4" xfId="34840"/>
    <cellStyle name="Header2 4 5 3 5 5" xfId="20432"/>
    <cellStyle name="Header2 4 5 3 5 5 2" xfId="32249"/>
    <cellStyle name="Header2 4 5 3 5 5 2 2" xfId="42248"/>
    <cellStyle name="Header2 4 5 3 5 5 3" xfId="37097"/>
    <cellStyle name="Header2 4 5 3 5 6" xfId="23654"/>
    <cellStyle name="Header2 4 5 3 5 6 2" xfId="21780"/>
    <cellStyle name="Header2 4 5 3 5 7" xfId="22944"/>
    <cellStyle name="Header2 4 5 3 5 7 2" xfId="22139"/>
    <cellStyle name="Header2 4 5 3 5 8" xfId="22464"/>
    <cellStyle name="Header2 4 5 3 6" xfId="16357"/>
    <cellStyle name="Header2 4 5 3 6 2" xfId="19319"/>
    <cellStyle name="Header2 4 5 3 6 2 2" xfId="31136"/>
    <cellStyle name="Header2 4 5 3 6 2 2 2" xfId="41135"/>
    <cellStyle name="Header2 4 5 3 6 2 3" xfId="26794"/>
    <cellStyle name="Header2 4 5 3 6 2 4" xfId="35984"/>
    <cellStyle name="Header2 4 5 3 6 3" xfId="19925"/>
    <cellStyle name="Header2 4 5 3 6 3 2" xfId="31742"/>
    <cellStyle name="Header2 4 5 3 6 3 2 2" xfId="41741"/>
    <cellStyle name="Header2 4 5 3 6 3 3" xfId="27400"/>
    <cellStyle name="Header2 4 5 3 6 3 4" xfId="36590"/>
    <cellStyle name="Header2 4 5 3 6 4" xfId="18874"/>
    <cellStyle name="Header2 4 5 3 6 4 2" xfId="30691"/>
    <cellStyle name="Header2 4 5 3 6 4 2 2" xfId="40690"/>
    <cellStyle name="Header2 4 5 3 6 4 3" xfId="26349"/>
    <cellStyle name="Header2 4 5 3 6 4 4" xfId="35539"/>
    <cellStyle name="Header2 4 5 3 6 5" xfId="20734"/>
    <cellStyle name="Header2 4 5 3 6 5 2" xfId="32551"/>
    <cellStyle name="Header2 4 5 3 6 5 2 2" xfId="42550"/>
    <cellStyle name="Header2 4 5 3 6 5 3" xfId="37399"/>
    <cellStyle name="Header2 4 5 3 6 6" xfId="28174"/>
    <cellStyle name="Header2 4 5 3 6 6 2" xfId="38173"/>
    <cellStyle name="Header2 4 5 3 6 7" xfId="21566"/>
    <cellStyle name="Header2 4 5 3 7" xfId="16056"/>
    <cellStyle name="Header2 4 5 3 7 2" xfId="27873"/>
    <cellStyle name="Header2 4 5 3 7 2 2" xfId="37872"/>
    <cellStyle name="Header2 4 5 3 7 3" xfId="23934"/>
    <cellStyle name="Header2 4 5 3 7 4" xfId="33024"/>
    <cellStyle name="Header2 4 5 3 8" xfId="16493"/>
    <cellStyle name="Header2 4 5 3 8 2" xfId="28310"/>
    <cellStyle name="Header2 4 5 3 8 2 2" xfId="38309"/>
    <cellStyle name="Header2 4 5 3 8 3" xfId="24068"/>
    <cellStyle name="Header2 4 5 3 8 4" xfId="33158"/>
    <cellStyle name="Header2 4 5 3 9" xfId="16795"/>
    <cellStyle name="Header2 4 5 3 9 2" xfId="28612"/>
    <cellStyle name="Header2 4 5 3 9 2 2" xfId="38611"/>
    <cellStyle name="Header2 4 5 3 9 3" xfId="24370"/>
    <cellStyle name="Header2 4 5 3 9 4" xfId="33460"/>
    <cellStyle name="Header2 4 5 4" xfId="7973"/>
    <cellStyle name="Header2 4 5 4 10" xfId="18639"/>
    <cellStyle name="Header2 4 5 4 10 2" xfId="30456"/>
    <cellStyle name="Header2 4 5 4 10 2 2" xfId="40455"/>
    <cellStyle name="Header2 4 5 4 10 3" xfId="26114"/>
    <cellStyle name="Header2 4 5 4 10 4" xfId="35304"/>
    <cellStyle name="Header2 4 5 4 11" xfId="20272"/>
    <cellStyle name="Header2 4 5 4 11 2" xfId="32089"/>
    <cellStyle name="Header2 4 5 4 11 2 2" xfId="42088"/>
    <cellStyle name="Header2 4 5 4 11 3" xfId="36937"/>
    <cellStyle name="Header2 4 5 4 12" xfId="23129"/>
    <cellStyle name="Header2 4 5 4 12 2" xfId="21266"/>
    <cellStyle name="Header2 4 5 4 13" xfId="22523"/>
    <cellStyle name="Header2 4 5 4 2" xfId="15780"/>
    <cellStyle name="Header2 4 5 4 2 2" xfId="19013"/>
    <cellStyle name="Header2 4 5 4 2 2 2" xfId="30830"/>
    <cellStyle name="Header2 4 5 4 2 2 2 2" xfId="40829"/>
    <cellStyle name="Header2 4 5 4 2 2 3" xfId="26488"/>
    <cellStyle name="Header2 4 5 4 2 2 4" xfId="35678"/>
    <cellStyle name="Header2 4 5 4 2 3" xfId="19619"/>
    <cellStyle name="Header2 4 5 4 2 3 2" xfId="31436"/>
    <cellStyle name="Header2 4 5 4 2 3 2 2" xfId="41435"/>
    <cellStyle name="Header2 4 5 4 2 3 3" xfId="27094"/>
    <cellStyle name="Header2 4 5 4 2 3 4" xfId="36284"/>
    <cellStyle name="Header2 4 5 4 2 4" xfId="17722"/>
    <cellStyle name="Header2 4 5 4 2 4 2" xfId="29539"/>
    <cellStyle name="Header2 4 5 4 2 4 2 2" xfId="39538"/>
    <cellStyle name="Header2 4 5 4 2 4 3" xfId="25297"/>
    <cellStyle name="Header2 4 5 4 2 4 4" xfId="34387"/>
    <cellStyle name="Header2 4 5 4 2 5" xfId="20428"/>
    <cellStyle name="Header2 4 5 4 2 5 2" xfId="32245"/>
    <cellStyle name="Header2 4 5 4 2 5 2 2" xfId="42244"/>
    <cellStyle name="Header2 4 5 4 2 5 3" xfId="37093"/>
    <cellStyle name="Header2 4 5 4 2 6" xfId="23658"/>
    <cellStyle name="Header2 4 5 4 2 6 2" xfId="21778"/>
    <cellStyle name="Header2 4 5 4 2 7" xfId="22942"/>
    <cellStyle name="Header2 4 5 4 2 7 2" xfId="22141"/>
    <cellStyle name="Header2 4 5 4 2 8" xfId="21707"/>
    <cellStyle name="Header2 4 5 4 3" xfId="16361"/>
    <cellStyle name="Header2 4 5 4 3 2" xfId="19315"/>
    <cellStyle name="Header2 4 5 4 3 2 2" xfId="31132"/>
    <cellStyle name="Header2 4 5 4 3 2 2 2" xfId="41131"/>
    <cellStyle name="Header2 4 5 4 3 2 3" xfId="26790"/>
    <cellStyle name="Header2 4 5 4 3 2 4" xfId="35980"/>
    <cellStyle name="Header2 4 5 4 3 3" xfId="19921"/>
    <cellStyle name="Header2 4 5 4 3 3 2" xfId="31738"/>
    <cellStyle name="Header2 4 5 4 3 3 2 2" xfId="41737"/>
    <cellStyle name="Header2 4 5 4 3 3 3" xfId="27396"/>
    <cellStyle name="Header2 4 5 4 3 3 4" xfId="36586"/>
    <cellStyle name="Header2 4 5 4 3 4" xfId="18876"/>
    <cellStyle name="Header2 4 5 4 3 4 2" xfId="30693"/>
    <cellStyle name="Header2 4 5 4 3 4 2 2" xfId="40692"/>
    <cellStyle name="Header2 4 5 4 3 4 3" xfId="26351"/>
    <cellStyle name="Header2 4 5 4 3 4 4" xfId="35541"/>
    <cellStyle name="Header2 4 5 4 3 5" xfId="20730"/>
    <cellStyle name="Header2 4 5 4 3 5 2" xfId="32547"/>
    <cellStyle name="Header2 4 5 4 3 5 2 2" xfId="42546"/>
    <cellStyle name="Header2 4 5 4 3 5 3" xfId="37395"/>
    <cellStyle name="Header2 4 5 4 3 6" xfId="28178"/>
    <cellStyle name="Header2 4 5 4 3 6 2" xfId="38177"/>
    <cellStyle name="Header2 4 5 4 3 7" xfId="22303"/>
    <cellStyle name="Header2 4 5 4 4" xfId="16060"/>
    <cellStyle name="Header2 4 5 4 4 2" xfId="27877"/>
    <cellStyle name="Header2 4 5 4 4 2 2" xfId="37876"/>
    <cellStyle name="Header2 4 5 4 4 3" xfId="23938"/>
    <cellStyle name="Header2 4 5 4 4 4" xfId="33028"/>
    <cellStyle name="Header2 4 5 4 5" xfId="16489"/>
    <cellStyle name="Header2 4 5 4 5 2" xfId="28306"/>
    <cellStyle name="Header2 4 5 4 5 2 2" xfId="38305"/>
    <cellStyle name="Header2 4 5 4 5 3" xfId="24064"/>
    <cellStyle name="Header2 4 5 4 5 4" xfId="33154"/>
    <cellStyle name="Header2 4 5 4 6" xfId="16791"/>
    <cellStyle name="Header2 4 5 4 6 2" xfId="28608"/>
    <cellStyle name="Header2 4 5 4 6 2 2" xfId="38607"/>
    <cellStyle name="Header2 4 5 4 6 3" xfId="24366"/>
    <cellStyle name="Header2 4 5 4 6 4" xfId="33456"/>
    <cellStyle name="Header2 4 5 4 7" xfId="17295"/>
    <cellStyle name="Header2 4 5 4 7 2" xfId="29112"/>
    <cellStyle name="Header2 4 5 4 7 2 2" xfId="39111"/>
    <cellStyle name="Header2 4 5 4 7 3" xfId="24870"/>
    <cellStyle name="Header2 4 5 4 7 4" xfId="33960"/>
    <cellStyle name="Header2 4 5 4 8" xfId="17598"/>
    <cellStyle name="Header2 4 5 4 8 2" xfId="29415"/>
    <cellStyle name="Header2 4 5 4 8 2 2" xfId="39414"/>
    <cellStyle name="Header2 4 5 4 8 3" xfId="25173"/>
    <cellStyle name="Header2 4 5 4 8 4" xfId="34263"/>
    <cellStyle name="Header2 4 5 4 9" xfId="18337"/>
    <cellStyle name="Header2 4 5 4 9 2" xfId="30154"/>
    <cellStyle name="Header2 4 5 4 9 2 2" xfId="40153"/>
    <cellStyle name="Header2 4 5 4 9 3" xfId="25812"/>
    <cellStyle name="Header2 4 5 4 9 4" xfId="35002"/>
    <cellStyle name="Header2 4 5 5" xfId="7974"/>
    <cellStyle name="Header2 4 5 5 10" xfId="18638"/>
    <cellStyle name="Header2 4 5 5 10 2" xfId="30455"/>
    <cellStyle name="Header2 4 5 5 10 2 2" xfId="40454"/>
    <cellStyle name="Header2 4 5 5 10 3" xfId="26113"/>
    <cellStyle name="Header2 4 5 5 10 4" xfId="35303"/>
    <cellStyle name="Header2 4 5 5 11" xfId="20174"/>
    <cellStyle name="Header2 4 5 5 11 2" xfId="31991"/>
    <cellStyle name="Header2 4 5 5 11 2 2" xfId="41990"/>
    <cellStyle name="Header2 4 5 5 11 3" xfId="36839"/>
    <cellStyle name="Header2 4 5 5 12" xfId="23128"/>
    <cellStyle name="Header2 4 5 5 12 2" xfId="22026"/>
    <cellStyle name="Header2 4 5 5 13" xfId="22522"/>
    <cellStyle name="Header2 4 5 5 2" xfId="15781"/>
    <cellStyle name="Header2 4 5 5 2 2" xfId="19012"/>
    <cellStyle name="Header2 4 5 5 2 2 2" xfId="30829"/>
    <cellStyle name="Header2 4 5 5 2 2 2 2" xfId="40828"/>
    <cellStyle name="Header2 4 5 5 2 2 3" xfId="26487"/>
    <cellStyle name="Header2 4 5 5 2 2 4" xfId="35677"/>
    <cellStyle name="Header2 4 5 5 2 3" xfId="19618"/>
    <cellStyle name="Header2 4 5 5 2 3 2" xfId="31435"/>
    <cellStyle name="Header2 4 5 5 2 3 2 2" xfId="41434"/>
    <cellStyle name="Header2 4 5 5 2 3 3" xfId="27093"/>
    <cellStyle name="Header2 4 5 5 2 3 4" xfId="36283"/>
    <cellStyle name="Header2 4 5 5 2 4" xfId="18178"/>
    <cellStyle name="Header2 4 5 5 2 4 2" xfId="29995"/>
    <cellStyle name="Header2 4 5 5 2 4 2 2" xfId="39994"/>
    <cellStyle name="Header2 4 5 5 2 4 3" xfId="25753"/>
    <cellStyle name="Header2 4 5 5 2 4 4" xfId="34843"/>
    <cellStyle name="Header2 4 5 5 2 5" xfId="20427"/>
    <cellStyle name="Header2 4 5 5 2 5 2" xfId="32244"/>
    <cellStyle name="Header2 4 5 5 2 5 2 2" xfId="42243"/>
    <cellStyle name="Header2 4 5 5 2 5 3" xfId="37092"/>
    <cellStyle name="Header2 4 5 5 2 6" xfId="23659"/>
    <cellStyle name="Header2 4 5 5 2 6 2" xfId="20997"/>
    <cellStyle name="Header2 4 5 5 2 7" xfId="22803"/>
    <cellStyle name="Header2 4 5 5 2 7 2" xfId="21414"/>
    <cellStyle name="Header2 4 5 5 2 8" xfId="21708"/>
    <cellStyle name="Header2 4 5 5 3" xfId="16362"/>
    <cellStyle name="Header2 4 5 5 3 2" xfId="19314"/>
    <cellStyle name="Header2 4 5 5 3 2 2" xfId="31131"/>
    <cellStyle name="Header2 4 5 5 3 2 2 2" xfId="41130"/>
    <cellStyle name="Header2 4 5 5 3 2 3" xfId="26789"/>
    <cellStyle name="Header2 4 5 5 3 2 4" xfId="35979"/>
    <cellStyle name="Header2 4 5 5 3 3" xfId="19920"/>
    <cellStyle name="Header2 4 5 5 3 3 2" xfId="31737"/>
    <cellStyle name="Header2 4 5 5 3 3 2 2" xfId="41736"/>
    <cellStyle name="Header2 4 5 5 3 3 3" xfId="27395"/>
    <cellStyle name="Header2 4 5 5 3 3 4" xfId="36585"/>
    <cellStyle name="Header2 4 5 5 3 4" xfId="17918"/>
    <cellStyle name="Header2 4 5 5 3 4 2" xfId="29735"/>
    <cellStyle name="Header2 4 5 5 3 4 2 2" xfId="39734"/>
    <cellStyle name="Header2 4 5 5 3 4 3" xfId="25493"/>
    <cellStyle name="Header2 4 5 5 3 4 4" xfId="34583"/>
    <cellStyle name="Header2 4 5 5 3 5" xfId="20729"/>
    <cellStyle name="Header2 4 5 5 3 5 2" xfId="32546"/>
    <cellStyle name="Header2 4 5 5 3 5 2 2" xfId="42545"/>
    <cellStyle name="Header2 4 5 5 3 5 3" xfId="37394"/>
    <cellStyle name="Header2 4 5 5 3 6" xfId="28179"/>
    <cellStyle name="Header2 4 5 5 3 6 2" xfId="38178"/>
    <cellStyle name="Header2 4 5 5 3 7" xfId="21569"/>
    <cellStyle name="Header2 4 5 5 4" xfId="16061"/>
    <cellStyle name="Header2 4 5 5 4 2" xfId="27878"/>
    <cellStyle name="Header2 4 5 5 4 2 2" xfId="37877"/>
    <cellStyle name="Header2 4 5 5 4 3" xfId="23939"/>
    <cellStyle name="Header2 4 5 5 4 4" xfId="33029"/>
    <cellStyle name="Header2 4 5 5 5" xfId="16488"/>
    <cellStyle name="Header2 4 5 5 5 2" xfId="28305"/>
    <cellStyle name="Header2 4 5 5 5 2 2" xfId="38304"/>
    <cellStyle name="Header2 4 5 5 5 3" xfId="24063"/>
    <cellStyle name="Header2 4 5 5 5 4" xfId="33153"/>
    <cellStyle name="Header2 4 5 5 6" xfId="16790"/>
    <cellStyle name="Header2 4 5 5 6 2" xfId="28607"/>
    <cellStyle name="Header2 4 5 5 6 2 2" xfId="38606"/>
    <cellStyle name="Header2 4 5 5 6 3" xfId="24365"/>
    <cellStyle name="Header2 4 5 5 6 4" xfId="33455"/>
    <cellStyle name="Header2 4 5 5 7" xfId="17296"/>
    <cellStyle name="Header2 4 5 5 7 2" xfId="29113"/>
    <cellStyle name="Header2 4 5 5 7 2 2" xfId="39112"/>
    <cellStyle name="Header2 4 5 5 7 3" xfId="24871"/>
    <cellStyle name="Header2 4 5 5 7 4" xfId="33961"/>
    <cellStyle name="Header2 4 5 5 8" xfId="17599"/>
    <cellStyle name="Header2 4 5 5 8 2" xfId="29416"/>
    <cellStyle name="Header2 4 5 5 8 2 2" xfId="39415"/>
    <cellStyle name="Header2 4 5 5 8 3" xfId="25174"/>
    <cellStyle name="Header2 4 5 5 8 4" xfId="34264"/>
    <cellStyle name="Header2 4 5 5 9" xfId="18336"/>
    <cellStyle name="Header2 4 5 5 9 2" xfId="30153"/>
    <cellStyle name="Header2 4 5 5 9 2 2" xfId="40152"/>
    <cellStyle name="Header2 4 5 5 9 3" xfId="25811"/>
    <cellStyle name="Header2 4 5 5 9 4" xfId="35001"/>
    <cellStyle name="Header2 4 5 6" xfId="7975"/>
    <cellStyle name="Header2 4 5 6 10" xfId="18637"/>
    <cellStyle name="Header2 4 5 6 10 2" xfId="30454"/>
    <cellStyle name="Header2 4 5 6 10 2 2" xfId="40453"/>
    <cellStyle name="Header2 4 5 6 10 3" xfId="26112"/>
    <cellStyle name="Header2 4 5 6 10 4" xfId="35302"/>
    <cellStyle name="Header2 4 5 6 11" xfId="20275"/>
    <cellStyle name="Header2 4 5 6 11 2" xfId="32092"/>
    <cellStyle name="Header2 4 5 6 11 2 2" xfId="42091"/>
    <cellStyle name="Header2 4 5 6 11 3" xfId="36940"/>
    <cellStyle name="Header2 4 5 6 12" xfId="23127"/>
    <cellStyle name="Header2 4 5 6 12 2" xfId="21267"/>
    <cellStyle name="Header2 4 5 6 13" xfId="22521"/>
    <cellStyle name="Header2 4 5 6 2" xfId="15782"/>
    <cellStyle name="Header2 4 5 6 2 2" xfId="19011"/>
    <cellStyle name="Header2 4 5 6 2 2 2" xfId="30828"/>
    <cellStyle name="Header2 4 5 6 2 2 2 2" xfId="40827"/>
    <cellStyle name="Header2 4 5 6 2 2 3" xfId="26486"/>
    <cellStyle name="Header2 4 5 6 2 2 4" xfId="35676"/>
    <cellStyle name="Header2 4 5 6 2 3" xfId="19617"/>
    <cellStyle name="Header2 4 5 6 2 3 2" xfId="31434"/>
    <cellStyle name="Header2 4 5 6 2 3 2 2" xfId="41433"/>
    <cellStyle name="Header2 4 5 6 2 3 3" xfId="27092"/>
    <cellStyle name="Header2 4 5 6 2 3 4" xfId="36282"/>
    <cellStyle name="Header2 4 5 6 2 4" xfId="18024"/>
    <cellStyle name="Header2 4 5 6 2 4 2" xfId="29841"/>
    <cellStyle name="Header2 4 5 6 2 4 2 2" xfId="39840"/>
    <cellStyle name="Header2 4 5 6 2 4 3" xfId="25599"/>
    <cellStyle name="Header2 4 5 6 2 4 4" xfId="34689"/>
    <cellStyle name="Header2 4 5 6 2 5" xfId="20426"/>
    <cellStyle name="Header2 4 5 6 2 5 2" xfId="32243"/>
    <cellStyle name="Header2 4 5 6 2 5 2 2" xfId="42242"/>
    <cellStyle name="Header2 4 5 6 2 5 3" xfId="37091"/>
    <cellStyle name="Header2 4 5 6 2 6" xfId="23660"/>
    <cellStyle name="Header2 4 5 6 2 6 2" xfId="20982"/>
    <cellStyle name="Header2 4 5 6 2 7" xfId="22802"/>
    <cellStyle name="Header2 4 5 6 2 7 2" xfId="21415"/>
    <cellStyle name="Header2 4 5 6 2 8" xfId="21709"/>
    <cellStyle name="Header2 4 5 6 3" xfId="16363"/>
    <cellStyle name="Header2 4 5 6 3 2" xfId="19313"/>
    <cellStyle name="Header2 4 5 6 3 2 2" xfId="31130"/>
    <cellStyle name="Header2 4 5 6 3 2 2 2" xfId="41129"/>
    <cellStyle name="Header2 4 5 6 3 2 3" xfId="26788"/>
    <cellStyle name="Header2 4 5 6 3 2 4" xfId="35978"/>
    <cellStyle name="Header2 4 5 6 3 3" xfId="19919"/>
    <cellStyle name="Header2 4 5 6 3 3 2" xfId="31736"/>
    <cellStyle name="Header2 4 5 6 3 3 2 2" xfId="41735"/>
    <cellStyle name="Header2 4 5 6 3 3 3" xfId="27394"/>
    <cellStyle name="Header2 4 5 6 3 3 4" xfId="36584"/>
    <cellStyle name="Header2 4 5 6 3 4" xfId="18877"/>
    <cellStyle name="Header2 4 5 6 3 4 2" xfId="30694"/>
    <cellStyle name="Header2 4 5 6 3 4 2 2" xfId="40693"/>
    <cellStyle name="Header2 4 5 6 3 4 3" xfId="26352"/>
    <cellStyle name="Header2 4 5 6 3 4 4" xfId="35542"/>
    <cellStyle name="Header2 4 5 6 3 5" xfId="20728"/>
    <cellStyle name="Header2 4 5 6 3 5 2" xfId="32545"/>
    <cellStyle name="Header2 4 5 6 3 5 2 2" xfId="42544"/>
    <cellStyle name="Header2 4 5 6 3 5 3" xfId="37393"/>
    <cellStyle name="Header2 4 5 6 3 6" xfId="28180"/>
    <cellStyle name="Header2 4 5 6 3 6 2" xfId="38179"/>
    <cellStyle name="Header2 4 5 6 3 7" xfId="21570"/>
    <cellStyle name="Header2 4 5 6 4" xfId="16062"/>
    <cellStyle name="Header2 4 5 6 4 2" xfId="27879"/>
    <cellStyle name="Header2 4 5 6 4 2 2" xfId="37878"/>
    <cellStyle name="Header2 4 5 6 4 3" xfId="23940"/>
    <cellStyle name="Header2 4 5 6 4 4" xfId="33030"/>
    <cellStyle name="Header2 4 5 6 5" xfId="16487"/>
    <cellStyle name="Header2 4 5 6 5 2" xfId="28304"/>
    <cellStyle name="Header2 4 5 6 5 2 2" xfId="38303"/>
    <cellStyle name="Header2 4 5 6 5 3" xfId="24062"/>
    <cellStyle name="Header2 4 5 6 5 4" xfId="33152"/>
    <cellStyle name="Header2 4 5 6 6" xfId="16789"/>
    <cellStyle name="Header2 4 5 6 6 2" xfId="28606"/>
    <cellStyle name="Header2 4 5 6 6 2 2" xfId="38605"/>
    <cellStyle name="Header2 4 5 6 6 3" xfId="24364"/>
    <cellStyle name="Header2 4 5 6 6 4" xfId="33454"/>
    <cellStyle name="Header2 4 5 6 7" xfId="17297"/>
    <cellStyle name="Header2 4 5 6 7 2" xfId="29114"/>
    <cellStyle name="Header2 4 5 6 7 2 2" xfId="39113"/>
    <cellStyle name="Header2 4 5 6 7 3" xfId="24872"/>
    <cellStyle name="Header2 4 5 6 7 4" xfId="33962"/>
    <cellStyle name="Header2 4 5 6 8" xfId="17600"/>
    <cellStyle name="Header2 4 5 6 8 2" xfId="29417"/>
    <cellStyle name="Header2 4 5 6 8 2 2" xfId="39416"/>
    <cellStyle name="Header2 4 5 6 8 3" xfId="25175"/>
    <cellStyle name="Header2 4 5 6 8 4" xfId="34265"/>
    <cellStyle name="Header2 4 5 6 9" xfId="18335"/>
    <cellStyle name="Header2 4 5 6 9 2" xfId="30152"/>
    <cellStyle name="Header2 4 5 6 9 2 2" xfId="40151"/>
    <cellStyle name="Header2 4 5 6 9 3" xfId="25810"/>
    <cellStyle name="Header2 4 5 6 9 4" xfId="35000"/>
    <cellStyle name="Header2 4 5 7" xfId="15771"/>
    <cellStyle name="Header2 4 5 7 2" xfId="19022"/>
    <cellStyle name="Header2 4 5 7 2 2" xfId="30839"/>
    <cellStyle name="Header2 4 5 7 2 2 2" xfId="40838"/>
    <cellStyle name="Header2 4 5 7 2 3" xfId="26497"/>
    <cellStyle name="Header2 4 5 7 2 4" xfId="35687"/>
    <cellStyle name="Header2 4 5 7 3" xfId="19628"/>
    <cellStyle name="Header2 4 5 7 3 2" xfId="31445"/>
    <cellStyle name="Header2 4 5 7 3 2 2" xfId="41444"/>
    <cellStyle name="Header2 4 5 7 3 3" xfId="27103"/>
    <cellStyle name="Header2 4 5 7 3 4" xfId="36293"/>
    <cellStyle name="Header2 4 5 7 4" xfId="18172"/>
    <cellStyle name="Header2 4 5 7 4 2" xfId="29989"/>
    <cellStyle name="Header2 4 5 7 4 2 2" xfId="39988"/>
    <cellStyle name="Header2 4 5 7 4 3" xfId="25747"/>
    <cellStyle name="Header2 4 5 7 4 4" xfId="34837"/>
    <cellStyle name="Header2 4 5 7 5" xfId="20437"/>
    <cellStyle name="Header2 4 5 7 5 2" xfId="32254"/>
    <cellStyle name="Header2 4 5 7 5 2 2" xfId="42253"/>
    <cellStyle name="Header2 4 5 7 5 3" xfId="37102"/>
    <cellStyle name="Header2 4 5 7 6" xfId="23649"/>
    <cellStyle name="Header2 4 5 7 6 2" xfId="20983"/>
    <cellStyle name="Header2 4 5 7 7" xfId="22806"/>
    <cellStyle name="Header2 4 5 7 7 2" xfId="22202"/>
    <cellStyle name="Header2 4 5 7 8" xfId="21703"/>
    <cellStyle name="Header2 4 5 8" xfId="16352"/>
    <cellStyle name="Header2 4 5 8 2" xfId="19324"/>
    <cellStyle name="Header2 4 5 8 2 2" xfId="31141"/>
    <cellStyle name="Header2 4 5 8 2 2 2" xfId="41140"/>
    <cellStyle name="Header2 4 5 8 2 3" xfId="26799"/>
    <cellStyle name="Header2 4 5 8 2 4" xfId="35989"/>
    <cellStyle name="Header2 4 5 8 3" xfId="19930"/>
    <cellStyle name="Header2 4 5 8 3 2" xfId="31747"/>
    <cellStyle name="Header2 4 5 8 3 2 2" xfId="41746"/>
    <cellStyle name="Header2 4 5 8 3 3" xfId="27405"/>
    <cellStyle name="Header2 4 5 8 3 4" xfId="36595"/>
    <cellStyle name="Header2 4 5 8 4" xfId="17797"/>
    <cellStyle name="Header2 4 5 8 4 2" xfId="29614"/>
    <cellStyle name="Header2 4 5 8 4 2 2" xfId="39613"/>
    <cellStyle name="Header2 4 5 8 4 3" xfId="25372"/>
    <cellStyle name="Header2 4 5 8 4 4" xfId="34462"/>
    <cellStyle name="Header2 4 5 8 5" xfId="20739"/>
    <cellStyle name="Header2 4 5 8 5 2" xfId="32556"/>
    <cellStyle name="Header2 4 5 8 5 2 2" xfId="42555"/>
    <cellStyle name="Header2 4 5 8 5 3" xfId="37404"/>
    <cellStyle name="Header2 4 5 8 6" xfId="28169"/>
    <cellStyle name="Header2 4 5 8 6 2" xfId="38168"/>
    <cellStyle name="Header2 4 5 8 7" xfId="22297"/>
    <cellStyle name="Header2 4 5 9" xfId="16051"/>
    <cellStyle name="Header2 4 5 9 2" xfId="27868"/>
    <cellStyle name="Header2 4 5 9 2 2" xfId="37867"/>
    <cellStyle name="Header2 4 5 9 3" xfId="23929"/>
    <cellStyle name="Header2 4 5 9 4" xfId="33019"/>
    <cellStyle name="Header2 4 6" xfId="7976"/>
    <cellStyle name="Header2 4 6 10" xfId="17298"/>
    <cellStyle name="Header2 4 6 10 2" xfId="29115"/>
    <cellStyle name="Header2 4 6 10 2 2" xfId="39114"/>
    <cellStyle name="Header2 4 6 10 3" xfId="24873"/>
    <cellStyle name="Header2 4 6 10 4" xfId="33963"/>
    <cellStyle name="Header2 4 6 11" xfId="17601"/>
    <cellStyle name="Header2 4 6 11 2" xfId="29418"/>
    <cellStyle name="Header2 4 6 11 2 2" xfId="39417"/>
    <cellStyle name="Header2 4 6 11 3" xfId="25176"/>
    <cellStyle name="Header2 4 6 11 4" xfId="34266"/>
    <cellStyle name="Header2 4 6 12" xfId="18334"/>
    <cellStyle name="Header2 4 6 12 2" xfId="30151"/>
    <cellStyle name="Header2 4 6 12 2 2" xfId="40150"/>
    <cellStyle name="Header2 4 6 12 3" xfId="25809"/>
    <cellStyle name="Header2 4 6 12 4" xfId="34999"/>
    <cellStyle name="Header2 4 6 13" xfId="18636"/>
    <cellStyle name="Header2 4 6 13 2" xfId="30453"/>
    <cellStyle name="Header2 4 6 13 2 2" xfId="40452"/>
    <cellStyle name="Header2 4 6 13 3" xfId="26111"/>
    <cellStyle name="Header2 4 6 13 4" xfId="35301"/>
    <cellStyle name="Header2 4 6 14" xfId="18289"/>
    <cellStyle name="Header2 4 6 14 2" xfId="30106"/>
    <cellStyle name="Header2 4 6 14 2 2" xfId="40105"/>
    <cellStyle name="Header2 4 6 14 3" xfId="34954"/>
    <cellStyle name="Header2 4 6 15" xfId="23126"/>
    <cellStyle name="Header2 4 6 15 2" xfId="21268"/>
    <cellStyle name="Header2 4 6 16" xfId="22520"/>
    <cellStyle name="Header2 4 6 2" xfId="7977"/>
    <cellStyle name="Header2 4 6 2 10" xfId="18635"/>
    <cellStyle name="Header2 4 6 2 10 2" xfId="30452"/>
    <cellStyle name="Header2 4 6 2 10 2 2" xfId="40451"/>
    <cellStyle name="Header2 4 6 2 10 3" xfId="26110"/>
    <cellStyle name="Header2 4 6 2 10 4" xfId="35300"/>
    <cellStyle name="Header2 4 6 2 11" xfId="20170"/>
    <cellStyle name="Header2 4 6 2 11 2" xfId="31987"/>
    <cellStyle name="Header2 4 6 2 11 2 2" xfId="41986"/>
    <cellStyle name="Header2 4 6 2 11 3" xfId="36835"/>
    <cellStyle name="Header2 4 6 2 12" xfId="23125"/>
    <cellStyle name="Header2 4 6 2 12 2" xfId="21269"/>
    <cellStyle name="Header2 4 6 2 13" xfId="22519"/>
    <cellStyle name="Header2 4 6 2 2" xfId="15784"/>
    <cellStyle name="Header2 4 6 2 2 2" xfId="19009"/>
    <cellStyle name="Header2 4 6 2 2 2 2" xfId="30826"/>
    <cellStyle name="Header2 4 6 2 2 2 2 2" xfId="40825"/>
    <cellStyle name="Header2 4 6 2 2 2 3" xfId="26484"/>
    <cellStyle name="Header2 4 6 2 2 2 4" xfId="35674"/>
    <cellStyle name="Header2 4 6 2 2 3" xfId="19615"/>
    <cellStyle name="Header2 4 6 2 2 3 2" xfId="31432"/>
    <cellStyle name="Header2 4 6 2 2 3 2 2" xfId="41431"/>
    <cellStyle name="Header2 4 6 2 2 3 3" xfId="27090"/>
    <cellStyle name="Header2 4 6 2 2 3 4" xfId="36280"/>
    <cellStyle name="Header2 4 6 2 2 4" xfId="17723"/>
    <cellStyle name="Header2 4 6 2 2 4 2" xfId="29540"/>
    <cellStyle name="Header2 4 6 2 2 4 2 2" xfId="39539"/>
    <cellStyle name="Header2 4 6 2 2 4 3" xfId="25298"/>
    <cellStyle name="Header2 4 6 2 2 4 4" xfId="34388"/>
    <cellStyle name="Header2 4 6 2 2 5" xfId="20424"/>
    <cellStyle name="Header2 4 6 2 2 5 2" xfId="32241"/>
    <cellStyle name="Header2 4 6 2 2 5 2 2" xfId="42240"/>
    <cellStyle name="Header2 4 6 2 2 5 3" xfId="37089"/>
    <cellStyle name="Header2 4 6 2 2 6" xfId="23662"/>
    <cellStyle name="Header2 4 6 2 2 6 2" xfId="21777"/>
    <cellStyle name="Header2 4 6 2 2 7" xfId="22941"/>
    <cellStyle name="Header2 4 6 2 2 7 2" xfId="22142"/>
    <cellStyle name="Header2 4 6 2 2 8" xfId="21710"/>
    <cellStyle name="Header2 4 6 2 3" xfId="16365"/>
    <cellStyle name="Header2 4 6 2 3 2" xfId="19311"/>
    <cellStyle name="Header2 4 6 2 3 2 2" xfId="31128"/>
    <cellStyle name="Header2 4 6 2 3 2 2 2" xfId="41127"/>
    <cellStyle name="Header2 4 6 2 3 2 3" xfId="26786"/>
    <cellStyle name="Header2 4 6 2 3 2 4" xfId="35976"/>
    <cellStyle name="Header2 4 6 2 3 3" xfId="19917"/>
    <cellStyle name="Header2 4 6 2 3 3 2" xfId="31734"/>
    <cellStyle name="Header2 4 6 2 3 3 2 2" xfId="41733"/>
    <cellStyle name="Header2 4 6 2 3 3 3" xfId="27392"/>
    <cellStyle name="Header2 4 6 2 3 3 4" xfId="36582"/>
    <cellStyle name="Header2 4 6 2 3 4" xfId="18878"/>
    <cellStyle name="Header2 4 6 2 3 4 2" xfId="30695"/>
    <cellStyle name="Header2 4 6 2 3 4 2 2" xfId="40694"/>
    <cellStyle name="Header2 4 6 2 3 4 3" xfId="26353"/>
    <cellStyle name="Header2 4 6 2 3 4 4" xfId="35543"/>
    <cellStyle name="Header2 4 6 2 3 5" xfId="20726"/>
    <cellStyle name="Header2 4 6 2 3 5 2" xfId="32543"/>
    <cellStyle name="Header2 4 6 2 3 5 2 2" xfId="42542"/>
    <cellStyle name="Header2 4 6 2 3 5 3" xfId="37391"/>
    <cellStyle name="Header2 4 6 2 3 6" xfId="28182"/>
    <cellStyle name="Header2 4 6 2 3 6 2" xfId="38181"/>
    <cellStyle name="Header2 4 6 2 3 7" xfId="22304"/>
    <cellStyle name="Header2 4 6 2 4" xfId="15850"/>
    <cellStyle name="Header2 4 6 2 4 2" xfId="27667"/>
    <cellStyle name="Header2 4 6 2 4 2 2" xfId="37666"/>
    <cellStyle name="Header2 4 6 2 4 3" xfId="23728"/>
    <cellStyle name="Header2 4 6 2 4 4" xfId="32818"/>
    <cellStyle name="Header2 4 6 2 5" xfId="16485"/>
    <cellStyle name="Header2 4 6 2 5 2" xfId="28302"/>
    <cellStyle name="Header2 4 6 2 5 2 2" xfId="38301"/>
    <cellStyle name="Header2 4 6 2 5 3" xfId="24060"/>
    <cellStyle name="Header2 4 6 2 5 4" xfId="33150"/>
    <cellStyle name="Header2 4 6 2 6" xfId="16787"/>
    <cellStyle name="Header2 4 6 2 6 2" xfId="28604"/>
    <cellStyle name="Header2 4 6 2 6 2 2" xfId="38603"/>
    <cellStyle name="Header2 4 6 2 6 3" xfId="24362"/>
    <cellStyle name="Header2 4 6 2 6 4" xfId="33452"/>
    <cellStyle name="Header2 4 6 2 7" xfId="17299"/>
    <cellStyle name="Header2 4 6 2 7 2" xfId="29116"/>
    <cellStyle name="Header2 4 6 2 7 2 2" xfId="39115"/>
    <cellStyle name="Header2 4 6 2 7 3" xfId="24874"/>
    <cellStyle name="Header2 4 6 2 7 4" xfId="33964"/>
    <cellStyle name="Header2 4 6 2 8" xfId="17602"/>
    <cellStyle name="Header2 4 6 2 8 2" xfId="29419"/>
    <cellStyle name="Header2 4 6 2 8 2 2" xfId="39418"/>
    <cellStyle name="Header2 4 6 2 8 3" xfId="25177"/>
    <cellStyle name="Header2 4 6 2 8 4" xfId="34267"/>
    <cellStyle name="Header2 4 6 2 9" xfId="18333"/>
    <cellStyle name="Header2 4 6 2 9 2" xfId="30150"/>
    <cellStyle name="Header2 4 6 2 9 2 2" xfId="40149"/>
    <cellStyle name="Header2 4 6 2 9 3" xfId="25808"/>
    <cellStyle name="Header2 4 6 2 9 4" xfId="34998"/>
    <cellStyle name="Header2 4 6 3" xfId="7978"/>
    <cellStyle name="Header2 4 6 3 10" xfId="18924"/>
    <cellStyle name="Header2 4 6 3 10 2" xfId="30741"/>
    <cellStyle name="Header2 4 6 3 10 2 2" xfId="40740"/>
    <cellStyle name="Header2 4 6 3 10 3" xfId="26399"/>
    <cellStyle name="Header2 4 6 3 10 4" xfId="35589"/>
    <cellStyle name="Header2 4 6 3 11" xfId="20271"/>
    <cellStyle name="Header2 4 6 3 11 2" xfId="32088"/>
    <cellStyle name="Header2 4 6 3 11 2 2" xfId="42087"/>
    <cellStyle name="Header2 4 6 3 11 3" xfId="36936"/>
    <cellStyle name="Header2 4 6 3 12" xfId="23124"/>
    <cellStyle name="Header2 4 6 3 12 2" xfId="22027"/>
    <cellStyle name="Header2 4 6 3 13" xfId="22518"/>
    <cellStyle name="Header2 4 6 3 2" xfId="15785"/>
    <cellStyle name="Header2 4 6 3 2 2" xfId="19008"/>
    <cellStyle name="Header2 4 6 3 2 2 2" xfId="30825"/>
    <cellStyle name="Header2 4 6 3 2 2 2 2" xfId="40824"/>
    <cellStyle name="Header2 4 6 3 2 2 3" xfId="26483"/>
    <cellStyle name="Header2 4 6 3 2 2 4" xfId="35673"/>
    <cellStyle name="Header2 4 6 3 2 3" xfId="19614"/>
    <cellStyle name="Header2 4 6 3 2 3 2" xfId="31431"/>
    <cellStyle name="Header2 4 6 3 2 3 2 2" xfId="41430"/>
    <cellStyle name="Header2 4 6 3 2 3 3" xfId="27089"/>
    <cellStyle name="Header2 4 6 3 2 3 4" xfId="36279"/>
    <cellStyle name="Header2 4 6 3 2 4" xfId="17724"/>
    <cellStyle name="Header2 4 6 3 2 4 2" xfId="29541"/>
    <cellStyle name="Header2 4 6 3 2 4 2 2" xfId="39540"/>
    <cellStyle name="Header2 4 6 3 2 4 3" xfId="25299"/>
    <cellStyle name="Header2 4 6 3 2 4 4" xfId="34389"/>
    <cellStyle name="Header2 4 6 3 2 5" xfId="20423"/>
    <cellStyle name="Header2 4 6 3 2 5 2" xfId="32240"/>
    <cellStyle name="Header2 4 6 3 2 5 2 2" xfId="42239"/>
    <cellStyle name="Header2 4 6 3 2 5 3" xfId="37088"/>
    <cellStyle name="Header2 4 6 3 2 6" xfId="23663"/>
    <cellStyle name="Header2 4 6 3 2 6 2" xfId="20980"/>
    <cellStyle name="Header2 4 6 3 2 7" xfId="22800"/>
    <cellStyle name="Header2 4 6 3 2 7 2" xfId="22204"/>
    <cellStyle name="Header2 4 6 3 2 8" xfId="21711"/>
    <cellStyle name="Header2 4 6 3 3" xfId="16366"/>
    <cellStyle name="Header2 4 6 3 3 2" xfId="19531"/>
    <cellStyle name="Header2 4 6 3 3 2 2" xfId="31348"/>
    <cellStyle name="Header2 4 6 3 3 2 2 2" xfId="41347"/>
    <cellStyle name="Header2 4 6 3 3 2 3" xfId="27006"/>
    <cellStyle name="Header2 4 6 3 3 2 4" xfId="36196"/>
    <cellStyle name="Header2 4 6 3 3 3" xfId="20137"/>
    <cellStyle name="Header2 4 6 3 3 3 2" xfId="31954"/>
    <cellStyle name="Header2 4 6 3 3 3 2 2" xfId="41953"/>
    <cellStyle name="Header2 4 6 3 3 3 3" xfId="27612"/>
    <cellStyle name="Header2 4 6 3 3 3 4" xfId="36802"/>
    <cellStyle name="Header2 4 6 3 3 4" xfId="17750"/>
    <cellStyle name="Header2 4 6 3 3 4 2" xfId="29567"/>
    <cellStyle name="Header2 4 6 3 3 4 2 2" xfId="39566"/>
    <cellStyle name="Header2 4 6 3 3 4 3" xfId="25325"/>
    <cellStyle name="Header2 4 6 3 3 4 4" xfId="34415"/>
    <cellStyle name="Header2 4 6 3 3 5" xfId="20946"/>
    <cellStyle name="Header2 4 6 3 3 5 2" xfId="32763"/>
    <cellStyle name="Header2 4 6 3 3 5 2 2" xfId="42762"/>
    <cellStyle name="Header2 4 6 3 3 5 3" xfId="37611"/>
    <cellStyle name="Header2 4 6 3 3 6" xfId="28183"/>
    <cellStyle name="Header2 4 6 3 3 6 2" xfId="38182"/>
    <cellStyle name="Header2 4 6 3 3 7" xfId="22217"/>
    <cellStyle name="Header2 4 6 3 4" xfId="15832"/>
    <cellStyle name="Header2 4 6 3 4 2" xfId="27649"/>
    <cellStyle name="Header2 4 6 3 4 2 2" xfId="37648"/>
    <cellStyle name="Header2 4 6 3 4 3" xfId="23710"/>
    <cellStyle name="Header2 4 6 3 4 4" xfId="32800"/>
    <cellStyle name="Header2 4 6 3 5" xfId="16484"/>
    <cellStyle name="Header2 4 6 3 5 2" xfId="28301"/>
    <cellStyle name="Header2 4 6 3 5 2 2" xfId="38300"/>
    <cellStyle name="Header2 4 6 3 5 3" xfId="24059"/>
    <cellStyle name="Header2 4 6 3 5 4" xfId="33149"/>
    <cellStyle name="Header2 4 6 3 6" xfId="17007"/>
    <cellStyle name="Header2 4 6 3 6 2" xfId="28824"/>
    <cellStyle name="Header2 4 6 3 6 2 2" xfId="38823"/>
    <cellStyle name="Header2 4 6 3 6 3" xfId="24582"/>
    <cellStyle name="Header2 4 6 3 6 4" xfId="33672"/>
    <cellStyle name="Header2 4 6 3 7" xfId="17300"/>
    <cellStyle name="Header2 4 6 3 7 2" xfId="29117"/>
    <cellStyle name="Header2 4 6 3 7 2 2" xfId="39116"/>
    <cellStyle name="Header2 4 6 3 7 3" xfId="24875"/>
    <cellStyle name="Header2 4 6 3 7 4" xfId="33965"/>
    <cellStyle name="Header2 4 6 3 8" xfId="17603"/>
    <cellStyle name="Header2 4 6 3 8 2" xfId="29420"/>
    <cellStyle name="Header2 4 6 3 8 2 2" xfId="39419"/>
    <cellStyle name="Header2 4 6 3 8 3" xfId="25178"/>
    <cellStyle name="Header2 4 6 3 8 4" xfId="34268"/>
    <cellStyle name="Header2 4 6 3 9" xfId="18332"/>
    <cellStyle name="Header2 4 6 3 9 2" xfId="30149"/>
    <cellStyle name="Header2 4 6 3 9 2 2" xfId="40148"/>
    <cellStyle name="Header2 4 6 3 9 3" xfId="25807"/>
    <cellStyle name="Header2 4 6 3 9 4" xfId="34997"/>
    <cellStyle name="Header2 4 6 4" xfId="7979"/>
    <cellStyle name="Header2 4 6 4 10" xfId="18634"/>
    <cellStyle name="Header2 4 6 4 10 2" xfId="30451"/>
    <cellStyle name="Header2 4 6 4 10 2 2" xfId="40450"/>
    <cellStyle name="Header2 4 6 4 10 3" xfId="26109"/>
    <cellStyle name="Header2 4 6 4 10 4" xfId="35299"/>
    <cellStyle name="Header2 4 6 4 11" xfId="20179"/>
    <cellStyle name="Header2 4 6 4 11 2" xfId="31996"/>
    <cellStyle name="Header2 4 6 4 11 2 2" xfId="41995"/>
    <cellStyle name="Header2 4 6 4 11 3" xfId="36844"/>
    <cellStyle name="Header2 4 6 4 12" xfId="23123"/>
    <cellStyle name="Header2 4 6 4 12 2" xfId="21270"/>
    <cellStyle name="Header2 4 6 4 13" xfId="22517"/>
    <cellStyle name="Header2 4 6 4 2" xfId="15786"/>
    <cellStyle name="Header2 4 6 4 2 2" xfId="19007"/>
    <cellStyle name="Header2 4 6 4 2 2 2" xfId="30824"/>
    <cellStyle name="Header2 4 6 4 2 2 2 2" xfId="40823"/>
    <cellStyle name="Header2 4 6 4 2 2 3" xfId="26482"/>
    <cellStyle name="Header2 4 6 4 2 2 4" xfId="35672"/>
    <cellStyle name="Header2 4 6 4 2 3" xfId="19613"/>
    <cellStyle name="Header2 4 6 4 2 3 2" xfId="31430"/>
    <cellStyle name="Header2 4 6 4 2 3 2 2" xfId="41429"/>
    <cellStyle name="Header2 4 6 4 2 3 3" xfId="27088"/>
    <cellStyle name="Header2 4 6 4 2 3 4" xfId="36278"/>
    <cellStyle name="Header2 4 6 4 2 4" xfId="17725"/>
    <cellStyle name="Header2 4 6 4 2 4 2" xfId="29542"/>
    <cellStyle name="Header2 4 6 4 2 4 2 2" xfId="39541"/>
    <cellStyle name="Header2 4 6 4 2 4 3" xfId="25300"/>
    <cellStyle name="Header2 4 6 4 2 4 4" xfId="34390"/>
    <cellStyle name="Header2 4 6 4 2 5" xfId="20422"/>
    <cellStyle name="Header2 4 6 4 2 5 2" xfId="32239"/>
    <cellStyle name="Header2 4 6 4 2 5 2 2" xfId="42238"/>
    <cellStyle name="Header2 4 6 4 2 5 3" xfId="37087"/>
    <cellStyle name="Header2 4 6 4 2 6" xfId="23664"/>
    <cellStyle name="Header2 4 6 4 2 6 2" xfId="21776"/>
    <cellStyle name="Header2 4 6 4 2 7" xfId="22940"/>
    <cellStyle name="Header2 4 6 4 2 7 2" xfId="22143"/>
    <cellStyle name="Header2 4 6 4 2 8" xfId="21712"/>
    <cellStyle name="Header2 4 6 4 3" xfId="16367"/>
    <cellStyle name="Header2 4 6 4 3 2" xfId="19310"/>
    <cellStyle name="Header2 4 6 4 3 2 2" xfId="31127"/>
    <cellStyle name="Header2 4 6 4 3 2 2 2" xfId="41126"/>
    <cellStyle name="Header2 4 6 4 3 2 3" xfId="26785"/>
    <cellStyle name="Header2 4 6 4 3 2 4" xfId="35975"/>
    <cellStyle name="Header2 4 6 4 3 3" xfId="19916"/>
    <cellStyle name="Header2 4 6 4 3 3 2" xfId="31733"/>
    <cellStyle name="Header2 4 6 4 3 3 2 2" xfId="41732"/>
    <cellStyle name="Header2 4 6 4 3 3 3" xfId="27391"/>
    <cellStyle name="Header2 4 6 4 3 3 4" xfId="36581"/>
    <cellStyle name="Header2 4 6 4 3 4" xfId="18879"/>
    <cellStyle name="Header2 4 6 4 3 4 2" xfId="30696"/>
    <cellStyle name="Header2 4 6 4 3 4 2 2" xfId="40695"/>
    <cellStyle name="Header2 4 6 4 3 4 3" xfId="26354"/>
    <cellStyle name="Header2 4 6 4 3 4 4" xfId="35544"/>
    <cellStyle name="Header2 4 6 4 3 5" xfId="20725"/>
    <cellStyle name="Header2 4 6 4 3 5 2" xfId="32542"/>
    <cellStyle name="Header2 4 6 4 3 5 2 2" xfId="42541"/>
    <cellStyle name="Header2 4 6 4 3 5 3" xfId="37390"/>
    <cellStyle name="Header2 4 6 4 3 6" xfId="28184"/>
    <cellStyle name="Header2 4 6 4 3 6 2" xfId="38183"/>
    <cellStyle name="Header2 4 6 4 3 7" xfId="21572"/>
    <cellStyle name="Header2 4 6 4 4" xfId="16064"/>
    <cellStyle name="Header2 4 6 4 4 2" xfId="27881"/>
    <cellStyle name="Header2 4 6 4 4 2 2" xfId="37880"/>
    <cellStyle name="Header2 4 6 4 4 3" xfId="23942"/>
    <cellStyle name="Header2 4 6 4 4 4" xfId="33032"/>
    <cellStyle name="Header2 4 6 4 5" xfId="16483"/>
    <cellStyle name="Header2 4 6 4 5 2" xfId="28300"/>
    <cellStyle name="Header2 4 6 4 5 2 2" xfId="38299"/>
    <cellStyle name="Header2 4 6 4 5 3" xfId="24058"/>
    <cellStyle name="Header2 4 6 4 5 4" xfId="33148"/>
    <cellStyle name="Header2 4 6 4 6" xfId="16786"/>
    <cellStyle name="Header2 4 6 4 6 2" xfId="28603"/>
    <cellStyle name="Header2 4 6 4 6 2 2" xfId="38602"/>
    <cellStyle name="Header2 4 6 4 6 3" xfId="24361"/>
    <cellStyle name="Header2 4 6 4 6 4" xfId="33451"/>
    <cellStyle name="Header2 4 6 4 7" xfId="17301"/>
    <cellStyle name="Header2 4 6 4 7 2" xfId="29118"/>
    <cellStyle name="Header2 4 6 4 7 2 2" xfId="39117"/>
    <cellStyle name="Header2 4 6 4 7 3" xfId="24876"/>
    <cellStyle name="Header2 4 6 4 7 4" xfId="33966"/>
    <cellStyle name="Header2 4 6 4 8" xfId="17604"/>
    <cellStyle name="Header2 4 6 4 8 2" xfId="29421"/>
    <cellStyle name="Header2 4 6 4 8 2 2" xfId="39420"/>
    <cellStyle name="Header2 4 6 4 8 3" xfId="25179"/>
    <cellStyle name="Header2 4 6 4 8 4" xfId="34269"/>
    <cellStyle name="Header2 4 6 4 9" xfId="18331"/>
    <cellStyle name="Header2 4 6 4 9 2" xfId="30148"/>
    <cellStyle name="Header2 4 6 4 9 2 2" xfId="40147"/>
    <cellStyle name="Header2 4 6 4 9 3" xfId="25806"/>
    <cellStyle name="Header2 4 6 4 9 4" xfId="34996"/>
    <cellStyle name="Header2 4 6 5" xfId="15783"/>
    <cellStyle name="Header2 4 6 5 2" xfId="19010"/>
    <cellStyle name="Header2 4 6 5 2 2" xfId="30827"/>
    <cellStyle name="Header2 4 6 5 2 2 2" xfId="40826"/>
    <cellStyle name="Header2 4 6 5 2 3" xfId="26485"/>
    <cellStyle name="Header2 4 6 5 2 4" xfId="35675"/>
    <cellStyle name="Header2 4 6 5 3" xfId="19616"/>
    <cellStyle name="Header2 4 6 5 3 2" xfId="31433"/>
    <cellStyle name="Header2 4 6 5 3 2 2" xfId="41432"/>
    <cellStyle name="Header2 4 6 5 3 3" xfId="27091"/>
    <cellStyle name="Header2 4 6 5 3 4" xfId="36281"/>
    <cellStyle name="Header2 4 6 5 4" xfId="17832"/>
    <cellStyle name="Header2 4 6 5 4 2" xfId="29649"/>
    <cellStyle name="Header2 4 6 5 4 2 2" xfId="39648"/>
    <cellStyle name="Header2 4 6 5 4 3" xfId="25407"/>
    <cellStyle name="Header2 4 6 5 4 4" xfId="34497"/>
    <cellStyle name="Header2 4 6 5 5" xfId="20425"/>
    <cellStyle name="Header2 4 6 5 5 2" xfId="32242"/>
    <cellStyle name="Header2 4 6 5 5 2 2" xfId="42241"/>
    <cellStyle name="Header2 4 6 5 5 3" xfId="37090"/>
    <cellStyle name="Header2 4 6 5 6" xfId="23661"/>
    <cellStyle name="Header2 4 6 5 6 2" xfId="20977"/>
    <cellStyle name="Header2 4 6 5 7" xfId="22801"/>
    <cellStyle name="Header2 4 6 5 7 2" xfId="21416"/>
    <cellStyle name="Header2 4 6 5 8" xfId="22467"/>
    <cellStyle name="Header2 4 6 6" xfId="16364"/>
    <cellStyle name="Header2 4 6 6 2" xfId="19312"/>
    <cellStyle name="Header2 4 6 6 2 2" xfId="31129"/>
    <cellStyle name="Header2 4 6 6 2 2 2" xfId="41128"/>
    <cellStyle name="Header2 4 6 6 2 3" xfId="26787"/>
    <cellStyle name="Header2 4 6 6 2 4" xfId="35977"/>
    <cellStyle name="Header2 4 6 6 3" xfId="19918"/>
    <cellStyle name="Header2 4 6 6 3 2" xfId="31735"/>
    <cellStyle name="Header2 4 6 6 3 2 2" xfId="41734"/>
    <cellStyle name="Header2 4 6 6 3 3" xfId="27393"/>
    <cellStyle name="Header2 4 6 6 3 4" xfId="36583"/>
    <cellStyle name="Header2 4 6 6 4" xfId="17800"/>
    <cellStyle name="Header2 4 6 6 4 2" xfId="29617"/>
    <cellStyle name="Header2 4 6 6 4 2 2" xfId="39616"/>
    <cellStyle name="Header2 4 6 6 4 3" xfId="25375"/>
    <cellStyle name="Header2 4 6 6 4 4" xfId="34465"/>
    <cellStyle name="Header2 4 6 6 5" xfId="20727"/>
    <cellStyle name="Header2 4 6 6 5 2" xfId="32544"/>
    <cellStyle name="Header2 4 6 6 5 2 2" xfId="42543"/>
    <cellStyle name="Header2 4 6 6 5 3" xfId="37392"/>
    <cellStyle name="Header2 4 6 6 6" xfId="28181"/>
    <cellStyle name="Header2 4 6 6 6 2" xfId="38180"/>
    <cellStyle name="Header2 4 6 6 7" xfId="21571"/>
    <cellStyle name="Header2 4 6 7" xfId="16063"/>
    <cellStyle name="Header2 4 6 7 2" xfId="27880"/>
    <cellStyle name="Header2 4 6 7 2 2" xfId="37879"/>
    <cellStyle name="Header2 4 6 7 3" xfId="23941"/>
    <cellStyle name="Header2 4 6 7 4" xfId="33031"/>
    <cellStyle name="Header2 4 6 8" xfId="16486"/>
    <cellStyle name="Header2 4 6 8 2" xfId="28303"/>
    <cellStyle name="Header2 4 6 8 2 2" xfId="38302"/>
    <cellStyle name="Header2 4 6 8 3" xfId="24061"/>
    <cellStyle name="Header2 4 6 8 4" xfId="33151"/>
    <cellStyle name="Header2 4 6 9" xfId="16788"/>
    <cellStyle name="Header2 4 6 9 2" xfId="28605"/>
    <cellStyle name="Header2 4 6 9 2 2" xfId="38604"/>
    <cellStyle name="Header2 4 6 9 3" xfId="24363"/>
    <cellStyle name="Header2 4 6 9 4" xfId="33453"/>
    <cellStyle name="Header2 4 7" xfId="7980"/>
    <cellStyle name="Header2 4 7 10" xfId="17302"/>
    <cellStyle name="Header2 4 7 10 2" xfId="29119"/>
    <cellStyle name="Header2 4 7 10 2 2" xfId="39118"/>
    <cellStyle name="Header2 4 7 10 3" xfId="24877"/>
    <cellStyle name="Header2 4 7 10 4" xfId="33967"/>
    <cellStyle name="Header2 4 7 11" xfId="17605"/>
    <cellStyle name="Header2 4 7 11 2" xfId="29422"/>
    <cellStyle name="Header2 4 7 11 2 2" xfId="39421"/>
    <cellStyle name="Header2 4 7 11 3" xfId="25180"/>
    <cellStyle name="Header2 4 7 11 4" xfId="34270"/>
    <cellStyle name="Header2 4 7 12" xfId="18330"/>
    <cellStyle name="Header2 4 7 12 2" xfId="30147"/>
    <cellStyle name="Header2 4 7 12 2 2" xfId="40146"/>
    <cellStyle name="Header2 4 7 12 3" xfId="25805"/>
    <cellStyle name="Header2 4 7 12 4" xfId="34995"/>
    <cellStyle name="Header2 4 7 13" xfId="18633"/>
    <cellStyle name="Header2 4 7 13 2" xfId="30450"/>
    <cellStyle name="Header2 4 7 13 2 2" xfId="40449"/>
    <cellStyle name="Header2 4 7 13 3" xfId="26108"/>
    <cellStyle name="Header2 4 7 13 4" xfId="35298"/>
    <cellStyle name="Header2 4 7 14" xfId="20280"/>
    <cellStyle name="Header2 4 7 14 2" xfId="32097"/>
    <cellStyle name="Header2 4 7 14 2 2" xfId="42096"/>
    <cellStyle name="Header2 4 7 14 3" xfId="36945"/>
    <cellStyle name="Header2 4 7 15" xfId="23122"/>
    <cellStyle name="Header2 4 7 15 2" xfId="22028"/>
    <cellStyle name="Header2 4 7 16" xfId="22516"/>
    <cellStyle name="Header2 4 7 2" xfId="7981"/>
    <cellStyle name="Header2 4 7 2 10" xfId="18632"/>
    <cellStyle name="Header2 4 7 2 10 2" xfId="30449"/>
    <cellStyle name="Header2 4 7 2 10 2 2" xfId="40448"/>
    <cellStyle name="Header2 4 7 2 10 3" xfId="26107"/>
    <cellStyle name="Header2 4 7 2 10 4" xfId="35297"/>
    <cellStyle name="Header2 4 7 2 11" xfId="18290"/>
    <cellStyle name="Header2 4 7 2 11 2" xfId="30107"/>
    <cellStyle name="Header2 4 7 2 11 2 2" xfId="40106"/>
    <cellStyle name="Header2 4 7 2 11 3" xfId="34955"/>
    <cellStyle name="Header2 4 7 2 12" xfId="23121"/>
    <cellStyle name="Header2 4 7 2 12 2" xfId="21271"/>
    <cellStyle name="Header2 4 7 2 13" xfId="22515"/>
    <cellStyle name="Header2 4 7 2 2" xfId="15788"/>
    <cellStyle name="Header2 4 7 2 2 2" xfId="19005"/>
    <cellStyle name="Header2 4 7 2 2 2 2" xfId="30822"/>
    <cellStyle name="Header2 4 7 2 2 2 2 2" xfId="40821"/>
    <cellStyle name="Header2 4 7 2 2 2 3" xfId="26480"/>
    <cellStyle name="Header2 4 7 2 2 2 4" xfId="35670"/>
    <cellStyle name="Header2 4 7 2 2 3" xfId="19611"/>
    <cellStyle name="Header2 4 7 2 2 3 2" xfId="31428"/>
    <cellStyle name="Header2 4 7 2 2 3 2 2" xfId="41427"/>
    <cellStyle name="Header2 4 7 2 2 3 3" xfId="27086"/>
    <cellStyle name="Header2 4 7 2 2 3 4" xfId="36276"/>
    <cellStyle name="Header2 4 7 2 2 4" xfId="18025"/>
    <cellStyle name="Header2 4 7 2 2 4 2" xfId="29842"/>
    <cellStyle name="Header2 4 7 2 2 4 2 2" xfId="39841"/>
    <cellStyle name="Header2 4 7 2 2 4 3" xfId="25600"/>
    <cellStyle name="Header2 4 7 2 2 4 4" xfId="34690"/>
    <cellStyle name="Header2 4 7 2 2 5" xfId="20420"/>
    <cellStyle name="Header2 4 7 2 2 5 2" xfId="32237"/>
    <cellStyle name="Header2 4 7 2 2 5 2 2" xfId="42236"/>
    <cellStyle name="Header2 4 7 2 2 5 3" xfId="37085"/>
    <cellStyle name="Header2 4 7 2 2 6" xfId="23666"/>
    <cellStyle name="Header2 4 7 2 2 6 2" xfId="20984"/>
    <cellStyle name="Header2 4 7 2 2 7" xfId="22798"/>
    <cellStyle name="Header2 4 7 2 2 7 2" xfId="21418"/>
    <cellStyle name="Header2 4 7 2 2 8" xfId="21714"/>
    <cellStyle name="Header2 4 7 2 3" xfId="16369"/>
    <cellStyle name="Header2 4 7 2 3 2" xfId="19308"/>
    <cellStyle name="Header2 4 7 2 3 2 2" xfId="31125"/>
    <cellStyle name="Header2 4 7 2 3 2 2 2" xfId="41124"/>
    <cellStyle name="Header2 4 7 2 3 2 3" xfId="26783"/>
    <cellStyle name="Header2 4 7 2 3 2 4" xfId="35973"/>
    <cellStyle name="Header2 4 7 2 3 3" xfId="19914"/>
    <cellStyle name="Header2 4 7 2 3 3 2" xfId="31731"/>
    <cellStyle name="Header2 4 7 2 3 3 2 2" xfId="41730"/>
    <cellStyle name="Header2 4 7 2 3 3 3" xfId="27389"/>
    <cellStyle name="Header2 4 7 2 3 3 4" xfId="36579"/>
    <cellStyle name="Header2 4 7 2 3 4" xfId="17801"/>
    <cellStyle name="Header2 4 7 2 3 4 2" xfId="29618"/>
    <cellStyle name="Header2 4 7 2 3 4 2 2" xfId="39617"/>
    <cellStyle name="Header2 4 7 2 3 4 3" xfId="25376"/>
    <cellStyle name="Header2 4 7 2 3 4 4" xfId="34466"/>
    <cellStyle name="Header2 4 7 2 3 5" xfId="20723"/>
    <cellStyle name="Header2 4 7 2 3 5 2" xfId="32540"/>
    <cellStyle name="Header2 4 7 2 3 5 2 2" xfId="42539"/>
    <cellStyle name="Header2 4 7 2 3 5 3" xfId="37388"/>
    <cellStyle name="Header2 4 7 2 3 6" xfId="28186"/>
    <cellStyle name="Header2 4 7 2 3 6 2" xfId="38185"/>
    <cellStyle name="Header2 4 7 2 3 7" xfId="21573"/>
    <cellStyle name="Header2 4 7 2 4" xfId="16066"/>
    <cellStyle name="Header2 4 7 2 4 2" xfId="27883"/>
    <cellStyle name="Header2 4 7 2 4 2 2" xfId="37882"/>
    <cellStyle name="Header2 4 7 2 4 3" xfId="23944"/>
    <cellStyle name="Header2 4 7 2 4 4" xfId="33034"/>
    <cellStyle name="Header2 4 7 2 5" xfId="16481"/>
    <cellStyle name="Header2 4 7 2 5 2" xfId="28298"/>
    <cellStyle name="Header2 4 7 2 5 2 2" xfId="38297"/>
    <cellStyle name="Header2 4 7 2 5 3" xfId="24056"/>
    <cellStyle name="Header2 4 7 2 5 4" xfId="33146"/>
    <cellStyle name="Header2 4 7 2 6" xfId="16784"/>
    <cellStyle name="Header2 4 7 2 6 2" xfId="28601"/>
    <cellStyle name="Header2 4 7 2 6 2 2" xfId="38600"/>
    <cellStyle name="Header2 4 7 2 6 3" xfId="24359"/>
    <cellStyle name="Header2 4 7 2 6 4" xfId="33449"/>
    <cellStyle name="Header2 4 7 2 7" xfId="17303"/>
    <cellStyle name="Header2 4 7 2 7 2" xfId="29120"/>
    <cellStyle name="Header2 4 7 2 7 2 2" xfId="39119"/>
    <cellStyle name="Header2 4 7 2 7 3" xfId="24878"/>
    <cellStyle name="Header2 4 7 2 7 4" xfId="33968"/>
    <cellStyle name="Header2 4 7 2 8" xfId="17606"/>
    <cellStyle name="Header2 4 7 2 8 2" xfId="29423"/>
    <cellStyle name="Header2 4 7 2 8 2 2" xfId="39422"/>
    <cellStyle name="Header2 4 7 2 8 3" xfId="25181"/>
    <cellStyle name="Header2 4 7 2 8 4" xfId="34271"/>
    <cellStyle name="Header2 4 7 2 9" xfId="18329"/>
    <cellStyle name="Header2 4 7 2 9 2" xfId="30146"/>
    <cellStyle name="Header2 4 7 2 9 2 2" xfId="40145"/>
    <cellStyle name="Header2 4 7 2 9 3" xfId="25804"/>
    <cellStyle name="Header2 4 7 2 9 4" xfId="34994"/>
    <cellStyle name="Header2 4 7 3" xfId="7982"/>
    <cellStyle name="Header2 4 7 3 10" xfId="18631"/>
    <cellStyle name="Header2 4 7 3 10 2" xfId="30448"/>
    <cellStyle name="Header2 4 7 3 10 2 2" xfId="40447"/>
    <cellStyle name="Header2 4 7 3 10 3" xfId="26106"/>
    <cellStyle name="Header2 4 7 3 10 4" xfId="35296"/>
    <cellStyle name="Header2 4 7 3 11" xfId="18291"/>
    <cellStyle name="Header2 4 7 3 11 2" xfId="30108"/>
    <cellStyle name="Header2 4 7 3 11 2 2" xfId="40107"/>
    <cellStyle name="Header2 4 7 3 11 3" xfId="34956"/>
    <cellStyle name="Header2 4 7 3 12" xfId="23120"/>
    <cellStyle name="Header2 4 7 3 12 2" xfId="22029"/>
    <cellStyle name="Header2 4 7 3 13" xfId="22514"/>
    <cellStyle name="Header2 4 7 3 2" xfId="15789"/>
    <cellStyle name="Header2 4 7 3 2 2" xfId="19004"/>
    <cellStyle name="Header2 4 7 3 2 2 2" xfId="30821"/>
    <cellStyle name="Header2 4 7 3 2 2 2 2" xfId="40820"/>
    <cellStyle name="Header2 4 7 3 2 2 3" xfId="26479"/>
    <cellStyle name="Header2 4 7 3 2 2 4" xfId="35669"/>
    <cellStyle name="Header2 4 7 3 2 3" xfId="19610"/>
    <cellStyle name="Header2 4 7 3 2 3 2" xfId="31427"/>
    <cellStyle name="Header2 4 7 3 2 3 2 2" xfId="41426"/>
    <cellStyle name="Header2 4 7 3 2 3 3" xfId="27085"/>
    <cellStyle name="Header2 4 7 3 2 3 4" xfId="36275"/>
    <cellStyle name="Header2 4 7 3 2 4" xfId="18180"/>
    <cellStyle name="Header2 4 7 3 2 4 2" xfId="29997"/>
    <cellStyle name="Header2 4 7 3 2 4 2 2" xfId="39996"/>
    <cellStyle name="Header2 4 7 3 2 4 3" xfId="25755"/>
    <cellStyle name="Header2 4 7 3 2 4 4" xfId="34845"/>
    <cellStyle name="Header2 4 7 3 2 5" xfId="20419"/>
    <cellStyle name="Header2 4 7 3 2 5 2" xfId="32236"/>
    <cellStyle name="Header2 4 7 3 2 5 2 2" xfId="42235"/>
    <cellStyle name="Header2 4 7 3 2 5 3" xfId="37084"/>
    <cellStyle name="Header2 4 7 3 2 6" xfId="23667"/>
    <cellStyle name="Header2 4 7 3 2 6 2" xfId="21775"/>
    <cellStyle name="Header2 4 7 3 2 7" xfId="22939"/>
    <cellStyle name="Header2 4 7 3 2 7 2" xfId="21338"/>
    <cellStyle name="Header2 4 7 3 2 8" xfId="22468"/>
    <cellStyle name="Header2 4 7 3 3" xfId="16370"/>
    <cellStyle name="Header2 4 7 3 3 2" xfId="19307"/>
    <cellStyle name="Header2 4 7 3 3 2 2" xfId="31124"/>
    <cellStyle name="Header2 4 7 3 3 2 2 2" xfId="41123"/>
    <cellStyle name="Header2 4 7 3 3 2 3" xfId="26782"/>
    <cellStyle name="Header2 4 7 3 3 2 4" xfId="35972"/>
    <cellStyle name="Header2 4 7 3 3 3" xfId="19913"/>
    <cellStyle name="Header2 4 7 3 3 3 2" xfId="31730"/>
    <cellStyle name="Header2 4 7 3 3 3 2 2" xfId="41729"/>
    <cellStyle name="Header2 4 7 3 3 3 3" xfId="27388"/>
    <cellStyle name="Header2 4 7 3 3 3 4" xfId="36578"/>
    <cellStyle name="Header2 4 7 3 3 4" xfId="18880"/>
    <cellStyle name="Header2 4 7 3 3 4 2" xfId="30697"/>
    <cellStyle name="Header2 4 7 3 3 4 2 2" xfId="40696"/>
    <cellStyle name="Header2 4 7 3 3 4 3" xfId="26355"/>
    <cellStyle name="Header2 4 7 3 3 4 4" xfId="35545"/>
    <cellStyle name="Header2 4 7 3 3 5" xfId="20722"/>
    <cellStyle name="Header2 4 7 3 3 5 2" xfId="32539"/>
    <cellStyle name="Header2 4 7 3 3 5 2 2" xfId="42538"/>
    <cellStyle name="Header2 4 7 3 3 5 3" xfId="37387"/>
    <cellStyle name="Header2 4 7 3 3 6" xfId="28187"/>
    <cellStyle name="Header2 4 7 3 3 6 2" xfId="38186"/>
    <cellStyle name="Header2 4 7 3 3 7" xfId="22306"/>
    <cellStyle name="Header2 4 7 3 4" xfId="16067"/>
    <cellStyle name="Header2 4 7 3 4 2" xfId="27884"/>
    <cellStyle name="Header2 4 7 3 4 2 2" xfId="37883"/>
    <cellStyle name="Header2 4 7 3 4 3" xfId="23945"/>
    <cellStyle name="Header2 4 7 3 4 4" xfId="33035"/>
    <cellStyle name="Header2 4 7 3 5" xfId="16480"/>
    <cellStyle name="Header2 4 7 3 5 2" xfId="28297"/>
    <cellStyle name="Header2 4 7 3 5 2 2" xfId="38296"/>
    <cellStyle name="Header2 4 7 3 5 3" xfId="24055"/>
    <cellStyle name="Header2 4 7 3 5 4" xfId="33145"/>
    <cellStyle name="Header2 4 7 3 6" xfId="16783"/>
    <cellStyle name="Header2 4 7 3 6 2" xfId="28600"/>
    <cellStyle name="Header2 4 7 3 6 2 2" xfId="38599"/>
    <cellStyle name="Header2 4 7 3 6 3" xfId="24358"/>
    <cellStyle name="Header2 4 7 3 6 4" xfId="33448"/>
    <cellStyle name="Header2 4 7 3 7" xfId="17304"/>
    <cellStyle name="Header2 4 7 3 7 2" xfId="29121"/>
    <cellStyle name="Header2 4 7 3 7 2 2" xfId="39120"/>
    <cellStyle name="Header2 4 7 3 7 3" xfId="24879"/>
    <cellStyle name="Header2 4 7 3 7 4" xfId="33969"/>
    <cellStyle name="Header2 4 7 3 8" xfId="17607"/>
    <cellStyle name="Header2 4 7 3 8 2" xfId="29424"/>
    <cellStyle name="Header2 4 7 3 8 2 2" xfId="39423"/>
    <cellStyle name="Header2 4 7 3 8 3" xfId="25182"/>
    <cellStyle name="Header2 4 7 3 8 4" xfId="34272"/>
    <cellStyle name="Header2 4 7 3 9" xfId="18328"/>
    <cellStyle name="Header2 4 7 3 9 2" xfId="30145"/>
    <cellStyle name="Header2 4 7 3 9 2 2" xfId="40144"/>
    <cellStyle name="Header2 4 7 3 9 3" xfId="25803"/>
    <cellStyle name="Header2 4 7 3 9 4" xfId="34993"/>
    <cellStyle name="Header2 4 7 4" xfId="7983"/>
    <cellStyle name="Header2 4 7 4 10" xfId="18630"/>
    <cellStyle name="Header2 4 7 4 10 2" xfId="30447"/>
    <cellStyle name="Header2 4 7 4 10 2 2" xfId="40446"/>
    <cellStyle name="Header2 4 7 4 10 3" xfId="26105"/>
    <cellStyle name="Header2 4 7 4 10 4" xfId="35295"/>
    <cellStyle name="Header2 4 7 4 11" xfId="20168"/>
    <cellStyle name="Header2 4 7 4 11 2" xfId="31985"/>
    <cellStyle name="Header2 4 7 4 11 2 2" xfId="41984"/>
    <cellStyle name="Header2 4 7 4 11 3" xfId="36833"/>
    <cellStyle name="Header2 4 7 4 12" xfId="23119"/>
    <cellStyle name="Header2 4 7 4 12 2" xfId="22030"/>
    <cellStyle name="Header2 4 7 4 13" xfId="22513"/>
    <cellStyle name="Header2 4 7 4 2" xfId="15790"/>
    <cellStyle name="Header2 4 7 4 2 2" xfId="19003"/>
    <cellStyle name="Header2 4 7 4 2 2 2" xfId="30820"/>
    <cellStyle name="Header2 4 7 4 2 2 2 2" xfId="40819"/>
    <cellStyle name="Header2 4 7 4 2 2 3" xfId="26478"/>
    <cellStyle name="Header2 4 7 4 2 2 4" xfId="35668"/>
    <cellStyle name="Header2 4 7 4 2 3" xfId="19609"/>
    <cellStyle name="Header2 4 7 4 2 3 2" xfId="31426"/>
    <cellStyle name="Header2 4 7 4 2 3 2 2" xfId="41425"/>
    <cellStyle name="Header2 4 7 4 2 3 3" xfId="27084"/>
    <cellStyle name="Header2 4 7 4 2 3 4" xfId="36274"/>
    <cellStyle name="Header2 4 7 4 2 4" xfId="17726"/>
    <cellStyle name="Header2 4 7 4 2 4 2" xfId="29543"/>
    <cellStyle name="Header2 4 7 4 2 4 2 2" xfId="39542"/>
    <cellStyle name="Header2 4 7 4 2 4 3" xfId="25301"/>
    <cellStyle name="Header2 4 7 4 2 4 4" xfId="34391"/>
    <cellStyle name="Header2 4 7 4 2 5" xfId="20418"/>
    <cellStyle name="Header2 4 7 4 2 5 2" xfId="32235"/>
    <cellStyle name="Header2 4 7 4 2 5 2 2" xfId="42234"/>
    <cellStyle name="Header2 4 7 4 2 5 3" xfId="37083"/>
    <cellStyle name="Header2 4 7 4 2 6" xfId="23668"/>
    <cellStyle name="Header2 4 7 4 2 6 2" xfId="21774"/>
    <cellStyle name="Header2 4 7 4 2 7" xfId="22938"/>
    <cellStyle name="Header2 4 7 4 2 7 2" xfId="22144"/>
    <cellStyle name="Header2 4 7 4 2 8" xfId="21715"/>
    <cellStyle name="Header2 4 7 4 3" xfId="16371"/>
    <cellStyle name="Header2 4 7 4 3 2" xfId="19306"/>
    <cellStyle name="Header2 4 7 4 3 2 2" xfId="31123"/>
    <cellStyle name="Header2 4 7 4 3 2 2 2" xfId="41122"/>
    <cellStyle name="Header2 4 7 4 3 2 3" xfId="26781"/>
    <cellStyle name="Header2 4 7 4 3 2 4" xfId="35971"/>
    <cellStyle name="Header2 4 7 4 3 3" xfId="19912"/>
    <cellStyle name="Header2 4 7 4 3 3 2" xfId="31729"/>
    <cellStyle name="Header2 4 7 4 3 3 2 2" xfId="41728"/>
    <cellStyle name="Header2 4 7 4 3 3 3" xfId="27387"/>
    <cellStyle name="Header2 4 7 4 3 3 4" xfId="36577"/>
    <cellStyle name="Header2 4 7 4 3 4" xfId="17664"/>
    <cellStyle name="Header2 4 7 4 3 4 2" xfId="29481"/>
    <cellStyle name="Header2 4 7 4 3 4 2 2" xfId="39480"/>
    <cellStyle name="Header2 4 7 4 3 4 3" xfId="25239"/>
    <cellStyle name="Header2 4 7 4 3 4 4" xfId="34329"/>
    <cellStyle name="Header2 4 7 4 3 5" xfId="20721"/>
    <cellStyle name="Header2 4 7 4 3 5 2" xfId="32538"/>
    <cellStyle name="Header2 4 7 4 3 5 2 2" xfId="42537"/>
    <cellStyle name="Header2 4 7 4 3 5 3" xfId="37386"/>
    <cellStyle name="Header2 4 7 4 3 6" xfId="28188"/>
    <cellStyle name="Header2 4 7 4 3 6 2" xfId="38187"/>
    <cellStyle name="Header2 4 7 4 3 7" xfId="22307"/>
    <cellStyle name="Header2 4 7 4 4" xfId="16068"/>
    <cellStyle name="Header2 4 7 4 4 2" xfId="27885"/>
    <cellStyle name="Header2 4 7 4 4 2 2" xfId="37884"/>
    <cellStyle name="Header2 4 7 4 4 3" xfId="23946"/>
    <cellStyle name="Header2 4 7 4 4 4" xfId="33036"/>
    <cellStyle name="Header2 4 7 4 5" xfId="16479"/>
    <cellStyle name="Header2 4 7 4 5 2" xfId="28296"/>
    <cellStyle name="Header2 4 7 4 5 2 2" xfId="38295"/>
    <cellStyle name="Header2 4 7 4 5 3" xfId="24054"/>
    <cellStyle name="Header2 4 7 4 5 4" xfId="33144"/>
    <cellStyle name="Header2 4 7 4 6" xfId="16782"/>
    <cellStyle name="Header2 4 7 4 6 2" xfId="28599"/>
    <cellStyle name="Header2 4 7 4 6 2 2" xfId="38598"/>
    <cellStyle name="Header2 4 7 4 6 3" xfId="24357"/>
    <cellStyle name="Header2 4 7 4 6 4" xfId="33447"/>
    <cellStyle name="Header2 4 7 4 7" xfId="17305"/>
    <cellStyle name="Header2 4 7 4 7 2" xfId="29122"/>
    <cellStyle name="Header2 4 7 4 7 2 2" xfId="39121"/>
    <cellStyle name="Header2 4 7 4 7 3" xfId="24880"/>
    <cellStyle name="Header2 4 7 4 7 4" xfId="33970"/>
    <cellStyle name="Header2 4 7 4 8" xfId="17608"/>
    <cellStyle name="Header2 4 7 4 8 2" xfId="29425"/>
    <cellStyle name="Header2 4 7 4 8 2 2" xfId="39424"/>
    <cellStyle name="Header2 4 7 4 8 3" xfId="25183"/>
    <cellStyle name="Header2 4 7 4 8 4" xfId="34273"/>
    <cellStyle name="Header2 4 7 4 9" xfId="18327"/>
    <cellStyle name="Header2 4 7 4 9 2" xfId="30144"/>
    <cellStyle name="Header2 4 7 4 9 2 2" xfId="40143"/>
    <cellStyle name="Header2 4 7 4 9 3" xfId="25802"/>
    <cellStyle name="Header2 4 7 4 9 4" xfId="34992"/>
    <cellStyle name="Header2 4 7 5" xfId="15787"/>
    <cellStyle name="Header2 4 7 5 2" xfId="19006"/>
    <cellStyle name="Header2 4 7 5 2 2" xfId="30823"/>
    <cellStyle name="Header2 4 7 5 2 2 2" xfId="40822"/>
    <cellStyle name="Header2 4 7 5 2 3" xfId="26481"/>
    <cellStyle name="Header2 4 7 5 2 4" xfId="35671"/>
    <cellStyle name="Header2 4 7 5 3" xfId="19612"/>
    <cellStyle name="Header2 4 7 5 3 2" xfId="31429"/>
    <cellStyle name="Header2 4 7 5 3 2 2" xfId="41428"/>
    <cellStyle name="Header2 4 7 5 3 3" xfId="27087"/>
    <cellStyle name="Header2 4 7 5 3 4" xfId="36277"/>
    <cellStyle name="Header2 4 7 5 4" xfId="18179"/>
    <cellStyle name="Header2 4 7 5 4 2" xfId="29996"/>
    <cellStyle name="Header2 4 7 5 4 2 2" xfId="39995"/>
    <cellStyle name="Header2 4 7 5 4 3" xfId="25754"/>
    <cellStyle name="Header2 4 7 5 4 4" xfId="34844"/>
    <cellStyle name="Header2 4 7 5 5" xfId="20421"/>
    <cellStyle name="Header2 4 7 5 5 2" xfId="32238"/>
    <cellStyle name="Header2 4 7 5 5 2 2" xfId="42237"/>
    <cellStyle name="Header2 4 7 5 5 3" xfId="37086"/>
    <cellStyle name="Header2 4 7 5 6" xfId="23665"/>
    <cellStyle name="Header2 4 7 5 6 2" xfId="20976"/>
    <cellStyle name="Header2 4 7 5 7" xfId="22799"/>
    <cellStyle name="Header2 4 7 5 7 2" xfId="21417"/>
    <cellStyle name="Header2 4 7 5 8" xfId="21713"/>
    <cellStyle name="Header2 4 7 6" xfId="16368"/>
    <cellStyle name="Header2 4 7 6 2" xfId="19309"/>
    <cellStyle name="Header2 4 7 6 2 2" xfId="31126"/>
    <cellStyle name="Header2 4 7 6 2 2 2" xfId="41125"/>
    <cellStyle name="Header2 4 7 6 2 3" xfId="26784"/>
    <cellStyle name="Header2 4 7 6 2 4" xfId="35974"/>
    <cellStyle name="Header2 4 7 6 3" xfId="19915"/>
    <cellStyle name="Header2 4 7 6 3 2" xfId="31732"/>
    <cellStyle name="Header2 4 7 6 3 2 2" xfId="41731"/>
    <cellStyle name="Header2 4 7 6 3 3" xfId="27390"/>
    <cellStyle name="Header2 4 7 6 3 4" xfId="36580"/>
    <cellStyle name="Header2 4 7 6 4" xfId="17663"/>
    <cellStyle name="Header2 4 7 6 4 2" xfId="29480"/>
    <cellStyle name="Header2 4 7 6 4 2 2" xfId="39479"/>
    <cellStyle name="Header2 4 7 6 4 3" xfId="25238"/>
    <cellStyle name="Header2 4 7 6 4 4" xfId="34328"/>
    <cellStyle name="Header2 4 7 6 5" xfId="20724"/>
    <cellStyle name="Header2 4 7 6 5 2" xfId="32541"/>
    <cellStyle name="Header2 4 7 6 5 2 2" xfId="42540"/>
    <cellStyle name="Header2 4 7 6 5 3" xfId="37389"/>
    <cellStyle name="Header2 4 7 6 6" xfId="28185"/>
    <cellStyle name="Header2 4 7 6 6 2" xfId="38184"/>
    <cellStyle name="Header2 4 7 6 7" xfId="22305"/>
    <cellStyle name="Header2 4 7 7" xfId="16065"/>
    <cellStyle name="Header2 4 7 7 2" xfId="27882"/>
    <cellStyle name="Header2 4 7 7 2 2" xfId="37881"/>
    <cellStyle name="Header2 4 7 7 3" xfId="23943"/>
    <cellStyle name="Header2 4 7 7 4" xfId="33033"/>
    <cellStyle name="Header2 4 7 8" xfId="16482"/>
    <cellStyle name="Header2 4 7 8 2" xfId="28299"/>
    <cellStyle name="Header2 4 7 8 2 2" xfId="38298"/>
    <cellStyle name="Header2 4 7 8 3" xfId="24057"/>
    <cellStyle name="Header2 4 7 8 4" xfId="33147"/>
    <cellStyle name="Header2 4 7 9" xfId="16785"/>
    <cellStyle name="Header2 4 7 9 2" xfId="28602"/>
    <cellStyle name="Header2 4 7 9 2 2" xfId="38601"/>
    <cellStyle name="Header2 4 7 9 3" xfId="24360"/>
    <cellStyle name="Header2 4 7 9 4" xfId="33450"/>
    <cellStyle name="Header2 4 8" xfId="7984"/>
    <cellStyle name="Header2 4 8 10" xfId="17306"/>
    <cellStyle name="Header2 4 8 10 2" xfId="29123"/>
    <cellStyle name="Header2 4 8 10 2 2" xfId="39122"/>
    <cellStyle name="Header2 4 8 10 3" xfId="24881"/>
    <cellStyle name="Header2 4 8 10 4" xfId="33971"/>
    <cellStyle name="Header2 4 8 11" xfId="17609"/>
    <cellStyle name="Header2 4 8 11 2" xfId="29426"/>
    <cellStyle name="Header2 4 8 11 2 2" xfId="39425"/>
    <cellStyle name="Header2 4 8 11 3" xfId="25184"/>
    <cellStyle name="Header2 4 8 11 4" xfId="34274"/>
    <cellStyle name="Header2 4 8 12" xfId="18326"/>
    <cellStyle name="Header2 4 8 12 2" xfId="30143"/>
    <cellStyle name="Header2 4 8 12 2 2" xfId="40142"/>
    <cellStyle name="Header2 4 8 12 3" xfId="25801"/>
    <cellStyle name="Header2 4 8 12 4" xfId="34991"/>
    <cellStyle name="Header2 4 8 13" xfId="18629"/>
    <cellStyle name="Header2 4 8 13 2" xfId="30446"/>
    <cellStyle name="Header2 4 8 13 2 2" xfId="40445"/>
    <cellStyle name="Header2 4 8 13 3" xfId="26104"/>
    <cellStyle name="Header2 4 8 13 4" xfId="35294"/>
    <cellStyle name="Header2 4 8 14" xfId="20269"/>
    <cellStyle name="Header2 4 8 14 2" xfId="32086"/>
    <cellStyle name="Header2 4 8 14 2 2" xfId="42085"/>
    <cellStyle name="Header2 4 8 14 3" xfId="36934"/>
    <cellStyle name="Header2 4 8 15" xfId="23118"/>
    <cellStyle name="Header2 4 8 15 2" xfId="22031"/>
    <cellStyle name="Header2 4 8 16" xfId="22512"/>
    <cellStyle name="Header2 4 8 2" xfId="7985"/>
    <cellStyle name="Header2 4 8 2 10" xfId="18628"/>
    <cellStyle name="Header2 4 8 2 10 2" xfId="30445"/>
    <cellStyle name="Header2 4 8 2 10 2 2" xfId="40444"/>
    <cellStyle name="Header2 4 8 2 10 3" xfId="26103"/>
    <cellStyle name="Header2 4 8 2 10 4" xfId="35293"/>
    <cellStyle name="Header2 4 8 2 11" xfId="18292"/>
    <cellStyle name="Header2 4 8 2 11 2" xfId="30109"/>
    <cellStyle name="Header2 4 8 2 11 2 2" xfId="40108"/>
    <cellStyle name="Header2 4 8 2 11 3" xfId="34957"/>
    <cellStyle name="Header2 4 8 2 12" xfId="23117"/>
    <cellStyle name="Header2 4 8 2 12 2" xfId="22032"/>
    <cellStyle name="Header2 4 8 2 13" xfId="22511"/>
    <cellStyle name="Header2 4 8 2 2" xfId="15792"/>
    <cellStyle name="Header2 4 8 2 2 2" xfId="19001"/>
    <cellStyle name="Header2 4 8 2 2 2 2" xfId="30818"/>
    <cellStyle name="Header2 4 8 2 2 2 2 2" xfId="40817"/>
    <cellStyle name="Header2 4 8 2 2 2 3" xfId="26476"/>
    <cellStyle name="Header2 4 8 2 2 2 4" xfId="35666"/>
    <cellStyle name="Header2 4 8 2 2 3" xfId="19607"/>
    <cellStyle name="Header2 4 8 2 2 3 2" xfId="31424"/>
    <cellStyle name="Header2 4 8 2 2 3 2 2" xfId="41423"/>
    <cellStyle name="Header2 4 8 2 2 3 3" xfId="27082"/>
    <cellStyle name="Header2 4 8 2 2 3 4" xfId="36272"/>
    <cellStyle name="Header2 4 8 2 2 4" xfId="18182"/>
    <cellStyle name="Header2 4 8 2 2 4 2" xfId="29999"/>
    <cellStyle name="Header2 4 8 2 2 4 2 2" xfId="39998"/>
    <cellStyle name="Header2 4 8 2 2 4 3" xfId="25757"/>
    <cellStyle name="Header2 4 8 2 2 4 4" xfId="34847"/>
    <cellStyle name="Header2 4 8 2 2 5" xfId="20416"/>
    <cellStyle name="Header2 4 8 2 2 5 2" xfId="32233"/>
    <cellStyle name="Header2 4 8 2 2 5 2 2" xfId="42232"/>
    <cellStyle name="Header2 4 8 2 2 5 3" xfId="37081"/>
    <cellStyle name="Header2 4 8 2 2 6" xfId="23670"/>
    <cellStyle name="Header2 4 8 2 2 6 2" xfId="21772"/>
    <cellStyle name="Header2 4 8 2 2 7" xfId="22936"/>
    <cellStyle name="Header2 4 8 2 2 7 2" xfId="22146"/>
    <cellStyle name="Header2 4 8 2 2 8" xfId="21717"/>
    <cellStyle name="Header2 4 8 2 3" xfId="16373"/>
    <cellStyle name="Header2 4 8 2 3 2" xfId="19304"/>
    <cellStyle name="Header2 4 8 2 3 2 2" xfId="31121"/>
    <cellStyle name="Header2 4 8 2 3 2 2 2" xfId="41120"/>
    <cellStyle name="Header2 4 8 2 3 2 3" xfId="26779"/>
    <cellStyle name="Header2 4 8 2 3 2 4" xfId="35969"/>
    <cellStyle name="Header2 4 8 2 3 3" xfId="19910"/>
    <cellStyle name="Header2 4 8 2 3 3 2" xfId="31727"/>
    <cellStyle name="Header2 4 8 2 3 3 2 2" xfId="41726"/>
    <cellStyle name="Header2 4 8 2 3 3 3" xfId="27385"/>
    <cellStyle name="Header2 4 8 2 3 3 4" xfId="36575"/>
    <cellStyle name="Header2 4 8 2 3 4" xfId="17802"/>
    <cellStyle name="Header2 4 8 2 3 4 2" xfId="29619"/>
    <cellStyle name="Header2 4 8 2 3 4 2 2" xfId="39618"/>
    <cellStyle name="Header2 4 8 2 3 4 3" xfId="25377"/>
    <cellStyle name="Header2 4 8 2 3 4 4" xfId="34467"/>
    <cellStyle name="Header2 4 8 2 3 5" xfId="20719"/>
    <cellStyle name="Header2 4 8 2 3 5 2" xfId="32536"/>
    <cellStyle name="Header2 4 8 2 3 5 2 2" xfId="42535"/>
    <cellStyle name="Header2 4 8 2 3 5 3" xfId="37384"/>
    <cellStyle name="Header2 4 8 2 3 6" xfId="28190"/>
    <cellStyle name="Header2 4 8 2 3 6 2" xfId="38189"/>
    <cellStyle name="Header2 4 8 2 3 7" xfId="22309"/>
    <cellStyle name="Header2 4 8 2 4" xfId="16070"/>
    <cellStyle name="Header2 4 8 2 4 2" xfId="27887"/>
    <cellStyle name="Header2 4 8 2 4 2 2" xfId="37886"/>
    <cellStyle name="Header2 4 8 2 4 3" xfId="23948"/>
    <cellStyle name="Header2 4 8 2 4 4" xfId="33038"/>
    <cellStyle name="Header2 4 8 2 5" xfId="16477"/>
    <cellStyle name="Header2 4 8 2 5 2" xfId="28294"/>
    <cellStyle name="Header2 4 8 2 5 2 2" xfId="38293"/>
    <cellStyle name="Header2 4 8 2 5 3" xfId="24052"/>
    <cellStyle name="Header2 4 8 2 5 4" xfId="33142"/>
    <cellStyle name="Header2 4 8 2 6" xfId="16780"/>
    <cellStyle name="Header2 4 8 2 6 2" xfId="28597"/>
    <cellStyle name="Header2 4 8 2 6 2 2" xfId="38596"/>
    <cellStyle name="Header2 4 8 2 6 3" xfId="24355"/>
    <cellStyle name="Header2 4 8 2 6 4" xfId="33445"/>
    <cellStyle name="Header2 4 8 2 7" xfId="17307"/>
    <cellStyle name="Header2 4 8 2 7 2" xfId="29124"/>
    <cellStyle name="Header2 4 8 2 7 2 2" xfId="39123"/>
    <cellStyle name="Header2 4 8 2 7 3" xfId="24882"/>
    <cellStyle name="Header2 4 8 2 7 4" xfId="33972"/>
    <cellStyle name="Header2 4 8 2 8" xfId="17610"/>
    <cellStyle name="Header2 4 8 2 8 2" xfId="29427"/>
    <cellStyle name="Header2 4 8 2 8 2 2" xfId="39426"/>
    <cellStyle name="Header2 4 8 2 8 3" xfId="25185"/>
    <cellStyle name="Header2 4 8 2 8 4" xfId="34275"/>
    <cellStyle name="Header2 4 8 2 9" xfId="18325"/>
    <cellStyle name="Header2 4 8 2 9 2" xfId="30142"/>
    <cellStyle name="Header2 4 8 2 9 2 2" xfId="40141"/>
    <cellStyle name="Header2 4 8 2 9 3" xfId="25800"/>
    <cellStyle name="Header2 4 8 2 9 4" xfId="34990"/>
    <cellStyle name="Header2 4 8 3" xfId="7986"/>
    <cellStyle name="Header2 4 8 3 10" xfId="18627"/>
    <cellStyle name="Header2 4 8 3 10 2" xfId="30444"/>
    <cellStyle name="Header2 4 8 3 10 2 2" xfId="40443"/>
    <cellStyle name="Header2 4 8 3 10 3" xfId="26102"/>
    <cellStyle name="Header2 4 8 3 10 4" xfId="35292"/>
    <cellStyle name="Header2 4 8 3 11" xfId="20167"/>
    <cellStyle name="Header2 4 8 3 11 2" xfId="31984"/>
    <cellStyle name="Header2 4 8 3 11 2 2" xfId="41983"/>
    <cellStyle name="Header2 4 8 3 11 3" xfId="36832"/>
    <cellStyle name="Header2 4 8 3 12" xfId="23116"/>
    <cellStyle name="Header2 4 8 3 12 2" xfId="22033"/>
    <cellStyle name="Header2 4 8 3 13" xfId="22510"/>
    <cellStyle name="Header2 4 8 3 2" xfId="15793"/>
    <cellStyle name="Header2 4 8 3 2 2" xfId="19000"/>
    <cellStyle name="Header2 4 8 3 2 2 2" xfId="30817"/>
    <cellStyle name="Header2 4 8 3 2 2 2 2" xfId="40816"/>
    <cellStyle name="Header2 4 8 3 2 2 3" xfId="26475"/>
    <cellStyle name="Header2 4 8 3 2 2 4" xfId="35665"/>
    <cellStyle name="Header2 4 8 3 2 3" xfId="19606"/>
    <cellStyle name="Header2 4 8 3 2 3 2" xfId="31423"/>
    <cellStyle name="Header2 4 8 3 2 3 2 2" xfId="41422"/>
    <cellStyle name="Header2 4 8 3 2 3 3" xfId="27081"/>
    <cellStyle name="Header2 4 8 3 2 3 4" xfId="36271"/>
    <cellStyle name="Header2 4 8 3 2 4" xfId="18183"/>
    <cellStyle name="Header2 4 8 3 2 4 2" xfId="30000"/>
    <cellStyle name="Header2 4 8 3 2 4 2 2" xfId="39999"/>
    <cellStyle name="Header2 4 8 3 2 4 3" xfId="25758"/>
    <cellStyle name="Header2 4 8 3 2 4 4" xfId="34848"/>
    <cellStyle name="Header2 4 8 3 2 5" xfId="20415"/>
    <cellStyle name="Header2 4 8 3 2 5 2" xfId="32232"/>
    <cellStyle name="Header2 4 8 3 2 5 2 2" xfId="42231"/>
    <cellStyle name="Header2 4 8 3 2 5 3" xfId="37080"/>
    <cellStyle name="Header2 4 8 3 2 6" xfId="23671"/>
    <cellStyle name="Header2 4 8 3 2 6 2" xfId="21771"/>
    <cellStyle name="Header2 4 8 3 2 7" xfId="22935"/>
    <cellStyle name="Header2 4 8 3 2 7 2" xfId="22147"/>
    <cellStyle name="Header2 4 8 3 2 8" xfId="21718"/>
    <cellStyle name="Header2 4 8 3 3" xfId="16374"/>
    <cellStyle name="Header2 4 8 3 3 2" xfId="19303"/>
    <cellStyle name="Header2 4 8 3 3 2 2" xfId="31120"/>
    <cellStyle name="Header2 4 8 3 3 2 2 2" xfId="41119"/>
    <cellStyle name="Header2 4 8 3 3 2 3" xfId="26778"/>
    <cellStyle name="Header2 4 8 3 3 2 4" xfId="35968"/>
    <cellStyle name="Header2 4 8 3 3 3" xfId="19909"/>
    <cellStyle name="Header2 4 8 3 3 3 2" xfId="31726"/>
    <cellStyle name="Header2 4 8 3 3 3 2 2" xfId="41725"/>
    <cellStyle name="Header2 4 8 3 3 3 3" xfId="27384"/>
    <cellStyle name="Header2 4 8 3 3 3 4" xfId="36574"/>
    <cellStyle name="Header2 4 8 3 3 4" xfId="18882"/>
    <cellStyle name="Header2 4 8 3 3 4 2" xfId="30699"/>
    <cellStyle name="Header2 4 8 3 3 4 2 2" xfId="40698"/>
    <cellStyle name="Header2 4 8 3 3 4 3" xfId="26357"/>
    <cellStyle name="Header2 4 8 3 3 4 4" xfId="35547"/>
    <cellStyle name="Header2 4 8 3 3 5" xfId="20718"/>
    <cellStyle name="Header2 4 8 3 3 5 2" xfId="32535"/>
    <cellStyle name="Header2 4 8 3 3 5 2 2" xfId="42534"/>
    <cellStyle name="Header2 4 8 3 3 5 3" xfId="37383"/>
    <cellStyle name="Header2 4 8 3 3 6" xfId="28191"/>
    <cellStyle name="Header2 4 8 3 3 6 2" xfId="38190"/>
    <cellStyle name="Header2 4 8 3 3 7" xfId="22310"/>
    <cellStyle name="Header2 4 8 3 4" xfId="16071"/>
    <cellStyle name="Header2 4 8 3 4 2" xfId="27888"/>
    <cellStyle name="Header2 4 8 3 4 2 2" xfId="37887"/>
    <cellStyle name="Header2 4 8 3 4 3" xfId="23949"/>
    <cellStyle name="Header2 4 8 3 4 4" xfId="33039"/>
    <cellStyle name="Header2 4 8 3 5" xfId="16476"/>
    <cellStyle name="Header2 4 8 3 5 2" xfId="28293"/>
    <cellStyle name="Header2 4 8 3 5 2 2" xfId="38292"/>
    <cellStyle name="Header2 4 8 3 5 3" xfId="24051"/>
    <cellStyle name="Header2 4 8 3 5 4" xfId="33141"/>
    <cellStyle name="Header2 4 8 3 6" xfId="16779"/>
    <cellStyle name="Header2 4 8 3 6 2" xfId="28596"/>
    <cellStyle name="Header2 4 8 3 6 2 2" xfId="38595"/>
    <cellStyle name="Header2 4 8 3 6 3" xfId="24354"/>
    <cellStyle name="Header2 4 8 3 6 4" xfId="33444"/>
    <cellStyle name="Header2 4 8 3 7" xfId="17308"/>
    <cellStyle name="Header2 4 8 3 7 2" xfId="29125"/>
    <cellStyle name="Header2 4 8 3 7 2 2" xfId="39124"/>
    <cellStyle name="Header2 4 8 3 7 3" xfId="24883"/>
    <cellStyle name="Header2 4 8 3 7 4" xfId="33973"/>
    <cellStyle name="Header2 4 8 3 8" xfId="17611"/>
    <cellStyle name="Header2 4 8 3 8 2" xfId="29428"/>
    <cellStyle name="Header2 4 8 3 8 2 2" xfId="39427"/>
    <cellStyle name="Header2 4 8 3 8 3" xfId="25186"/>
    <cellStyle name="Header2 4 8 3 8 4" xfId="34276"/>
    <cellStyle name="Header2 4 8 3 9" xfId="18324"/>
    <cellStyle name="Header2 4 8 3 9 2" xfId="30141"/>
    <cellStyle name="Header2 4 8 3 9 2 2" xfId="40140"/>
    <cellStyle name="Header2 4 8 3 9 3" xfId="25799"/>
    <cellStyle name="Header2 4 8 3 9 4" xfId="34989"/>
    <cellStyle name="Header2 4 8 4" xfId="7987"/>
    <cellStyle name="Header2 4 8 4 10" xfId="18626"/>
    <cellStyle name="Header2 4 8 4 10 2" xfId="30443"/>
    <cellStyle name="Header2 4 8 4 10 2 2" xfId="40442"/>
    <cellStyle name="Header2 4 8 4 10 3" xfId="26101"/>
    <cellStyle name="Header2 4 8 4 10 4" xfId="35291"/>
    <cellStyle name="Header2 4 8 4 11" xfId="20268"/>
    <cellStyle name="Header2 4 8 4 11 2" xfId="32085"/>
    <cellStyle name="Header2 4 8 4 11 2 2" xfId="42084"/>
    <cellStyle name="Header2 4 8 4 11 3" xfId="36933"/>
    <cellStyle name="Header2 4 8 4 12" xfId="23115"/>
    <cellStyle name="Header2 4 8 4 12 2" xfId="21272"/>
    <cellStyle name="Header2 4 8 4 13" xfId="22509"/>
    <cellStyle name="Header2 4 8 4 2" xfId="15794"/>
    <cellStyle name="Header2 4 8 4 2 2" xfId="18999"/>
    <cellStyle name="Header2 4 8 4 2 2 2" xfId="30816"/>
    <cellStyle name="Header2 4 8 4 2 2 2 2" xfId="40815"/>
    <cellStyle name="Header2 4 8 4 2 2 3" xfId="26474"/>
    <cellStyle name="Header2 4 8 4 2 2 4" xfId="35664"/>
    <cellStyle name="Header2 4 8 4 2 3" xfId="19605"/>
    <cellStyle name="Header2 4 8 4 2 3 2" xfId="31422"/>
    <cellStyle name="Header2 4 8 4 2 3 2 2" xfId="41421"/>
    <cellStyle name="Header2 4 8 4 2 3 3" xfId="27080"/>
    <cellStyle name="Header2 4 8 4 2 3 4" xfId="36270"/>
    <cellStyle name="Header2 4 8 4 2 4" xfId="18184"/>
    <cellStyle name="Header2 4 8 4 2 4 2" xfId="30001"/>
    <cellStyle name="Header2 4 8 4 2 4 2 2" xfId="40000"/>
    <cellStyle name="Header2 4 8 4 2 4 3" xfId="25759"/>
    <cellStyle name="Header2 4 8 4 2 4 4" xfId="34849"/>
    <cellStyle name="Header2 4 8 4 2 5" xfId="20414"/>
    <cellStyle name="Header2 4 8 4 2 5 2" xfId="32231"/>
    <cellStyle name="Header2 4 8 4 2 5 2 2" xfId="42230"/>
    <cellStyle name="Header2 4 8 4 2 5 3" xfId="37079"/>
    <cellStyle name="Header2 4 8 4 2 6" xfId="23672"/>
    <cellStyle name="Header2 4 8 4 2 6 2" xfId="20979"/>
    <cellStyle name="Header2 4 8 4 2 7" xfId="22797"/>
    <cellStyle name="Header2 4 8 4 2 7 2" xfId="21419"/>
    <cellStyle name="Header2 4 8 4 2 8" xfId="21719"/>
    <cellStyle name="Header2 4 8 4 3" xfId="16375"/>
    <cellStyle name="Header2 4 8 4 3 2" xfId="19302"/>
    <cellStyle name="Header2 4 8 4 3 2 2" xfId="31119"/>
    <cellStyle name="Header2 4 8 4 3 2 2 2" xfId="41118"/>
    <cellStyle name="Header2 4 8 4 3 2 3" xfId="26777"/>
    <cellStyle name="Header2 4 8 4 3 2 4" xfId="35967"/>
    <cellStyle name="Header2 4 8 4 3 3" xfId="19908"/>
    <cellStyle name="Header2 4 8 4 3 3 2" xfId="31725"/>
    <cellStyle name="Header2 4 8 4 3 3 2 2" xfId="41724"/>
    <cellStyle name="Header2 4 8 4 3 3 3" xfId="27383"/>
    <cellStyle name="Header2 4 8 4 3 3 4" xfId="36573"/>
    <cellStyle name="Header2 4 8 4 3 4" xfId="18883"/>
    <cellStyle name="Header2 4 8 4 3 4 2" xfId="30700"/>
    <cellStyle name="Header2 4 8 4 3 4 2 2" xfId="40699"/>
    <cellStyle name="Header2 4 8 4 3 4 3" xfId="26358"/>
    <cellStyle name="Header2 4 8 4 3 4 4" xfId="35548"/>
    <cellStyle name="Header2 4 8 4 3 5" xfId="20717"/>
    <cellStyle name="Header2 4 8 4 3 5 2" xfId="32534"/>
    <cellStyle name="Header2 4 8 4 3 5 2 2" xfId="42533"/>
    <cellStyle name="Header2 4 8 4 3 5 3" xfId="37382"/>
    <cellStyle name="Header2 4 8 4 3 6" xfId="28192"/>
    <cellStyle name="Header2 4 8 4 3 6 2" xfId="38191"/>
    <cellStyle name="Header2 4 8 4 3 7" xfId="21574"/>
    <cellStyle name="Header2 4 8 4 4" xfId="16072"/>
    <cellStyle name="Header2 4 8 4 4 2" xfId="27889"/>
    <cellStyle name="Header2 4 8 4 4 2 2" xfId="37888"/>
    <cellStyle name="Header2 4 8 4 4 3" xfId="23950"/>
    <cellStyle name="Header2 4 8 4 4 4" xfId="33040"/>
    <cellStyle name="Header2 4 8 4 5" xfId="16475"/>
    <cellStyle name="Header2 4 8 4 5 2" xfId="28292"/>
    <cellStyle name="Header2 4 8 4 5 2 2" xfId="38291"/>
    <cellStyle name="Header2 4 8 4 5 3" xfId="24050"/>
    <cellStyle name="Header2 4 8 4 5 4" xfId="33140"/>
    <cellStyle name="Header2 4 8 4 6" xfId="16778"/>
    <cellStyle name="Header2 4 8 4 6 2" xfId="28595"/>
    <cellStyle name="Header2 4 8 4 6 2 2" xfId="38594"/>
    <cellStyle name="Header2 4 8 4 6 3" xfId="24353"/>
    <cellStyle name="Header2 4 8 4 6 4" xfId="33443"/>
    <cellStyle name="Header2 4 8 4 7" xfId="17309"/>
    <cellStyle name="Header2 4 8 4 7 2" xfId="29126"/>
    <cellStyle name="Header2 4 8 4 7 2 2" xfId="39125"/>
    <cellStyle name="Header2 4 8 4 7 3" xfId="24884"/>
    <cellStyle name="Header2 4 8 4 7 4" xfId="33974"/>
    <cellStyle name="Header2 4 8 4 8" xfId="17612"/>
    <cellStyle name="Header2 4 8 4 8 2" xfId="29429"/>
    <cellStyle name="Header2 4 8 4 8 2 2" xfId="39428"/>
    <cellStyle name="Header2 4 8 4 8 3" xfId="25187"/>
    <cellStyle name="Header2 4 8 4 8 4" xfId="34277"/>
    <cellStyle name="Header2 4 8 4 9" xfId="18323"/>
    <cellStyle name="Header2 4 8 4 9 2" xfId="30140"/>
    <cellStyle name="Header2 4 8 4 9 2 2" xfId="40139"/>
    <cellStyle name="Header2 4 8 4 9 3" xfId="25798"/>
    <cellStyle name="Header2 4 8 4 9 4" xfId="34988"/>
    <cellStyle name="Header2 4 8 5" xfId="15791"/>
    <cellStyle name="Header2 4 8 5 2" xfId="19002"/>
    <cellStyle name="Header2 4 8 5 2 2" xfId="30819"/>
    <cellStyle name="Header2 4 8 5 2 2 2" xfId="40818"/>
    <cellStyle name="Header2 4 8 5 2 3" xfId="26477"/>
    <cellStyle name="Header2 4 8 5 2 4" xfId="35667"/>
    <cellStyle name="Header2 4 8 5 3" xfId="19608"/>
    <cellStyle name="Header2 4 8 5 3 2" xfId="31425"/>
    <cellStyle name="Header2 4 8 5 3 2 2" xfId="41424"/>
    <cellStyle name="Header2 4 8 5 3 3" xfId="27083"/>
    <cellStyle name="Header2 4 8 5 3 4" xfId="36273"/>
    <cellStyle name="Header2 4 8 5 4" xfId="18181"/>
    <cellStyle name="Header2 4 8 5 4 2" xfId="29998"/>
    <cellStyle name="Header2 4 8 5 4 2 2" xfId="39997"/>
    <cellStyle name="Header2 4 8 5 4 3" xfId="25756"/>
    <cellStyle name="Header2 4 8 5 4 4" xfId="34846"/>
    <cellStyle name="Header2 4 8 5 5" xfId="20417"/>
    <cellStyle name="Header2 4 8 5 5 2" xfId="32234"/>
    <cellStyle name="Header2 4 8 5 5 2 2" xfId="42233"/>
    <cellStyle name="Header2 4 8 5 5 3" xfId="37082"/>
    <cellStyle name="Header2 4 8 5 6" xfId="23669"/>
    <cellStyle name="Header2 4 8 5 6 2" xfId="21773"/>
    <cellStyle name="Header2 4 8 5 7" xfId="22937"/>
    <cellStyle name="Header2 4 8 5 7 2" xfId="22145"/>
    <cellStyle name="Header2 4 8 5 8" xfId="21716"/>
    <cellStyle name="Header2 4 8 6" xfId="16372"/>
    <cellStyle name="Header2 4 8 6 2" xfId="19305"/>
    <cellStyle name="Header2 4 8 6 2 2" xfId="31122"/>
    <cellStyle name="Header2 4 8 6 2 2 2" xfId="41121"/>
    <cellStyle name="Header2 4 8 6 2 3" xfId="26780"/>
    <cellStyle name="Header2 4 8 6 2 4" xfId="35970"/>
    <cellStyle name="Header2 4 8 6 3" xfId="19911"/>
    <cellStyle name="Header2 4 8 6 3 2" xfId="31728"/>
    <cellStyle name="Header2 4 8 6 3 2 2" xfId="41727"/>
    <cellStyle name="Header2 4 8 6 3 3" xfId="27386"/>
    <cellStyle name="Header2 4 8 6 3 4" xfId="36576"/>
    <cellStyle name="Header2 4 8 6 4" xfId="18881"/>
    <cellStyle name="Header2 4 8 6 4 2" xfId="30698"/>
    <cellStyle name="Header2 4 8 6 4 2 2" xfId="40697"/>
    <cellStyle name="Header2 4 8 6 4 3" xfId="26356"/>
    <cellStyle name="Header2 4 8 6 4 4" xfId="35546"/>
    <cellStyle name="Header2 4 8 6 5" xfId="20720"/>
    <cellStyle name="Header2 4 8 6 5 2" xfId="32537"/>
    <cellStyle name="Header2 4 8 6 5 2 2" xfId="42536"/>
    <cellStyle name="Header2 4 8 6 5 3" xfId="37385"/>
    <cellStyle name="Header2 4 8 6 6" xfId="28189"/>
    <cellStyle name="Header2 4 8 6 6 2" xfId="38188"/>
    <cellStyle name="Header2 4 8 6 7" xfId="22308"/>
    <cellStyle name="Header2 4 8 7" xfId="16069"/>
    <cellStyle name="Header2 4 8 7 2" xfId="27886"/>
    <cellStyle name="Header2 4 8 7 2 2" xfId="37885"/>
    <cellStyle name="Header2 4 8 7 3" xfId="23947"/>
    <cellStyle name="Header2 4 8 7 4" xfId="33037"/>
    <cellStyle name="Header2 4 8 8" xfId="16478"/>
    <cellStyle name="Header2 4 8 8 2" xfId="28295"/>
    <cellStyle name="Header2 4 8 8 2 2" xfId="38294"/>
    <cellStyle name="Header2 4 8 8 3" xfId="24053"/>
    <cellStyle name="Header2 4 8 8 4" xfId="33143"/>
    <cellStyle name="Header2 4 8 9" xfId="16781"/>
    <cellStyle name="Header2 4 8 9 2" xfId="28598"/>
    <cellStyle name="Header2 4 8 9 2 2" xfId="38597"/>
    <cellStyle name="Header2 4 8 9 3" xfId="24356"/>
    <cellStyle name="Header2 4 8 9 4" xfId="33446"/>
    <cellStyle name="Header2 4 9" xfId="7988"/>
    <cellStyle name="Header2 4 9 10" xfId="17310"/>
    <cellStyle name="Header2 4 9 10 2" xfId="29127"/>
    <cellStyle name="Header2 4 9 10 2 2" xfId="39126"/>
    <cellStyle name="Header2 4 9 10 3" xfId="24885"/>
    <cellStyle name="Header2 4 9 10 4" xfId="33975"/>
    <cellStyle name="Header2 4 9 11" xfId="17613"/>
    <cellStyle name="Header2 4 9 11 2" xfId="29430"/>
    <cellStyle name="Header2 4 9 11 2 2" xfId="39429"/>
    <cellStyle name="Header2 4 9 11 3" xfId="25188"/>
    <cellStyle name="Header2 4 9 11 4" xfId="34278"/>
    <cellStyle name="Header2 4 9 12" xfId="18322"/>
    <cellStyle name="Header2 4 9 12 2" xfId="30139"/>
    <cellStyle name="Header2 4 9 12 2 2" xfId="40138"/>
    <cellStyle name="Header2 4 9 12 3" xfId="25797"/>
    <cellStyle name="Header2 4 9 12 4" xfId="34987"/>
    <cellStyle name="Header2 4 9 13" xfId="18625"/>
    <cellStyle name="Header2 4 9 13 2" xfId="30442"/>
    <cellStyle name="Header2 4 9 13 2 2" xfId="40441"/>
    <cellStyle name="Header2 4 9 13 3" xfId="26100"/>
    <cellStyle name="Header2 4 9 13 4" xfId="35290"/>
    <cellStyle name="Header2 4 9 14" xfId="18293"/>
    <cellStyle name="Header2 4 9 14 2" xfId="30110"/>
    <cellStyle name="Header2 4 9 14 2 2" xfId="40109"/>
    <cellStyle name="Header2 4 9 14 3" xfId="34958"/>
    <cellStyle name="Header2 4 9 15" xfId="23114"/>
    <cellStyle name="Header2 4 9 15 2" xfId="22034"/>
    <cellStyle name="Header2 4 9 16" xfId="22508"/>
    <cellStyle name="Header2 4 9 2" xfId="7989"/>
    <cellStyle name="Header2 4 9 2 10" xfId="18624"/>
    <cellStyle name="Header2 4 9 2 10 2" xfId="30441"/>
    <cellStyle name="Header2 4 9 2 10 2 2" xfId="40440"/>
    <cellStyle name="Header2 4 9 2 10 3" xfId="26099"/>
    <cellStyle name="Header2 4 9 2 10 4" xfId="35289"/>
    <cellStyle name="Header2 4 9 2 11" xfId="20166"/>
    <cellStyle name="Header2 4 9 2 11 2" xfId="31983"/>
    <cellStyle name="Header2 4 9 2 11 2 2" xfId="41982"/>
    <cellStyle name="Header2 4 9 2 11 3" xfId="36831"/>
    <cellStyle name="Header2 4 9 2 12" xfId="23113"/>
    <cellStyle name="Header2 4 9 2 12 2" xfId="22035"/>
    <cellStyle name="Header2 4 9 2 13" xfId="22507"/>
    <cellStyle name="Header2 4 9 2 2" xfId="15796"/>
    <cellStyle name="Header2 4 9 2 2 2" xfId="18997"/>
    <cellStyle name="Header2 4 9 2 2 2 2" xfId="30814"/>
    <cellStyle name="Header2 4 9 2 2 2 2 2" xfId="40813"/>
    <cellStyle name="Header2 4 9 2 2 2 3" xfId="26472"/>
    <cellStyle name="Header2 4 9 2 2 2 4" xfId="35662"/>
    <cellStyle name="Header2 4 9 2 2 3" xfId="19603"/>
    <cellStyle name="Header2 4 9 2 2 3 2" xfId="31420"/>
    <cellStyle name="Header2 4 9 2 2 3 2 2" xfId="41419"/>
    <cellStyle name="Header2 4 9 2 2 3 3" xfId="27078"/>
    <cellStyle name="Header2 4 9 2 2 3 4" xfId="36268"/>
    <cellStyle name="Header2 4 9 2 2 4" xfId="17742"/>
    <cellStyle name="Header2 4 9 2 2 4 2" xfId="29559"/>
    <cellStyle name="Header2 4 9 2 2 4 2 2" xfId="39558"/>
    <cellStyle name="Header2 4 9 2 2 4 3" xfId="25317"/>
    <cellStyle name="Header2 4 9 2 2 4 4" xfId="34407"/>
    <cellStyle name="Header2 4 9 2 2 5" xfId="20412"/>
    <cellStyle name="Header2 4 9 2 2 5 2" xfId="32229"/>
    <cellStyle name="Header2 4 9 2 2 5 2 2" xfId="42228"/>
    <cellStyle name="Header2 4 9 2 2 5 3" xfId="37077"/>
    <cellStyle name="Header2 4 9 2 2 6" xfId="23674"/>
    <cellStyle name="Header2 4 9 2 2 6 2" xfId="21769"/>
    <cellStyle name="Header2 4 9 2 2 7" xfId="22933"/>
    <cellStyle name="Header2 4 9 2 2 7 2" xfId="21339"/>
    <cellStyle name="Header2 4 9 2 2 8" xfId="21721"/>
    <cellStyle name="Header2 4 9 2 3" xfId="16377"/>
    <cellStyle name="Header2 4 9 2 3 2" xfId="19300"/>
    <cellStyle name="Header2 4 9 2 3 2 2" xfId="31117"/>
    <cellStyle name="Header2 4 9 2 3 2 2 2" xfId="41116"/>
    <cellStyle name="Header2 4 9 2 3 2 3" xfId="26775"/>
    <cellStyle name="Header2 4 9 2 3 2 4" xfId="35965"/>
    <cellStyle name="Header2 4 9 2 3 3" xfId="19906"/>
    <cellStyle name="Header2 4 9 2 3 3 2" xfId="31723"/>
    <cellStyle name="Header2 4 9 2 3 3 2 2" xfId="41722"/>
    <cellStyle name="Header2 4 9 2 3 3 3" xfId="27381"/>
    <cellStyle name="Header2 4 9 2 3 3 4" xfId="36571"/>
    <cellStyle name="Header2 4 9 2 3 4" xfId="18119"/>
    <cellStyle name="Header2 4 9 2 3 4 2" xfId="29936"/>
    <cellStyle name="Header2 4 9 2 3 4 2 2" xfId="39935"/>
    <cellStyle name="Header2 4 9 2 3 4 3" xfId="25694"/>
    <cellStyle name="Header2 4 9 2 3 4 4" xfId="34784"/>
    <cellStyle name="Header2 4 9 2 3 5" xfId="20715"/>
    <cellStyle name="Header2 4 9 2 3 5 2" xfId="32532"/>
    <cellStyle name="Header2 4 9 2 3 5 2 2" xfId="42531"/>
    <cellStyle name="Header2 4 9 2 3 5 3" xfId="37380"/>
    <cellStyle name="Header2 4 9 2 3 6" xfId="28194"/>
    <cellStyle name="Header2 4 9 2 3 6 2" xfId="38193"/>
    <cellStyle name="Header2 4 9 2 3 7" xfId="22312"/>
    <cellStyle name="Header2 4 9 2 4" xfId="16074"/>
    <cellStyle name="Header2 4 9 2 4 2" xfId="27891"/>
    <cellStyle name="Header2 4 9 2 4 2 2" xfId="37890"/>
    <cellStyle name="Header2 4 9 2 4 3" xfId="23952"/>
    <cellStyle name="Header2 4 9 2 4 4" xfId="33042"/>
    <cellStyle name="Header2 4 9 2 5" xfId="16473"/>
    <cellStyle name="Header2 4 9 2 5 2" xfId="28290"/>
    <cellStyle name="Header2 4 9 2 5 2 2" xfId="38289"/>
    <cellStyle name="Header2 4 9 2 5 3" xfId="24048"/>
    <cellStyle name="Header2 4 9 2 5 4" xfId="33138"/>
    <cellStyle name="Header2 4 9 2 6" xfId="16776"/>
    <cellStyle name="Header2 4 9 2 6 2" xfId="28593"/>
    <cellStyle name="Header2 4 9 2 6 2 2" xfId="38592"/>
    <cellStyle name="Header2 4 9 2 6 3" xfId="24351"/>
    <cellStyle name="Header2 4 9 2 6 4" xfId="33441"/>
    <cellStyle name="Header2 4 9 2 7" xfId="17311"/>
    <cellStyle name="Header2 4 9 2 7 2" xfId="29128"/>
    <cellStyle name="Header2 4 9 2 7 2 2" xfId="39127"/>
    <cellStyle name="Header2 4 9 2 7 3" xfId="24886"/>
    <cellStyle name="Header2 4 9 2 7 4" xfId="33976"/>
    <cellStyle name="Header2 4 9 2 8" xfId="17614"/>
    <cellStyle name="Header2 4 9 2 8 2" xfId="29431"/>
    <cellStyle name="Header2 4 9 2 8 2 2" xfId="39430"/>
    <cellStyle name="Header2 4 9 2 8 3" xfId="25189"/>
    <cellStyle name="Header2 4 9 2 8 4" xfId="34279"/>
    <cellStyle name="Header2 4 9 2 9" xfId="18321"/>
    <cellStyle name="Header2 4 9 2 9 2" xfId="30138"/>
    <cellStyle name="Header2 4 9 2 9 2 2" xfId="40137"/>
    <cellStyle name="Header2 4 9 2 9 3" xfId="25796"/>
    <cellStyle name="Header2 4 9 2 9 4" xfId="34986"/>
    <cellStyle name="Header2 4 9 3" xfId="7990"/>
    <cellStyle name="Header2 4 9 3 10" xfId="18623"/>
    <cellStyle name="Header2 4 9 3 10 2" xfId="30440"/>
    <cellStyle name="Header2 4 9 3 10 2 2" xfId="40439"/>
    <cellStyle name="Header2 4 9 3 10 3" xfId="26098"/>
    <cellStyle name="Header2 4 9 3 10 4" xfId="35288"/>
    <cellStyle name="Header2 4 9 3 11" xfId="20267"/>
    <cellStyle name="Header2 4 9 3 11 2" xfId="32084"/>
    <cellStyle name="Header2 4 9 3 11 2 2" xfId="42083"/>
    <cellStyle name="Header2 4 9 3 11 3" xfId="36932"/>
    <cellStyle name="Header2 4 9 3 12" xfId="23112"/>
    <cellStyle name="Header2 4 9 3 12 2" xfId="22036"/>
    <cellStyle name="Header2 4 9 3 13" xfId="22506"/>
    <cellStyle name="Header2 4 9 3 2" xfId="15797"/>
    <cellStyle name="Header2 4 9 3 2 2" xfId="18996"/>
    <cellStyle name="Header2 4 9 3 2 2 2" xfId="30813"/>
    <cellStyle name="Header2 4 9 3 2 2 2 2" xfId="40812"/>
    <cellStyle name="Header2 4 9 3 2 2 3" xfId="26471"/>
    <cellStyle name="Header2 4 9 3 2 2 4" xfId="35661"/>
    <cellStyle name="Header2 4 9 3 2 3" xfId="19602"/>
    <cellStyle name="Header2 4 9 3 2 3 2" xfId="31419"/>
    <cellStyle name="Header2 4 9 3 2 3 2 2" xfId="41418"/>
    <cellStyle name="Header2 4 9 3 2 3 3" xfId="27077"/>
    <cellStyle name="Header2 4 9 3 2 3 4" xfId="36267"/>
    <cellStyle name="Header2 4 9 3 2 4" xfId="17727"/>
    <cellStyle name="Header2 4 9 3 2 4 2" xfId="29544"/>
    <cellStyle name="Header2 4 9 3 2 4 2 2" xfId="39543"/>
    <cellStyle name="Header2 4 9 3 2 4 3" xfId="25302"/>
    <cellStyle name="Header2 4 9 3 2 4 4" xfId="34392"/>
    <cellStyle name="Header2 4 9 3 2 5" xfId="20411"/>
    <cellStyle name="Header2 4 9 3 2 5 2" xfId="32228"/>
    <cellStyle name="Header2 4 9 3 2 5 2 2" xfId="42227"/>
    <cellStyle name="Header2 4 9 3 2 5 3" xfId="37076"/>
    <cellStyle name="Header2 4 9 3 2 6" xfId="23675"/>
    <cellStyle name="Header2 4 9 3 2 6 2" xfId="21768"/>
    <cellStyle name="Header2 4 9 3 2 7" xfId="22932"/>
    <cellStyle name="Header2 4 9 3 2 7 2" xfId="21340"/>
    <cellStyle name="Header2 4 9 3 2 8" xfId="21722"/>
    <cellStyle name="Header2 4 9 3 3" xfId="16378"/>
    <cellStyle name="Header2 4 9 3 3 2" xfId="19299"/>
    <cellStyle name="Header2 4 9 3 3 2 2" xfId="31116"/>
    <cellStyle name="Header2 4 9 3 3 2 2 2" xfId="41115"/>
    <cellStyle name="Header2 4 9 3 3 2 3" xfId="26774"/>
    <cellStyle name="Header2 4 9 3 3 2 4" xfId="35964"/>
    <cellStyle name="Header2 4 9 3 3 3" xfId="19905"/>
    <cellStyle name="Header2 4 9 3 3 3 2" xfId="31722"/>
    <cellStyle name="Header2 4 9 3 3 3 2 2" xfId="41721"/>
    <cellStyle name="Header2 4 9 3 3 3 3" xfId="27380"/>
    <cellStyle name="Header2 4 9 3 3 3 4" xfId="36570"/>
    <cellStyle name="Header2 4 9 3 3 4" xfId="17919"/>
    <cellStyle name="Header2 4 9 3 3 4 2" xfId="29736"/>
    <cellStyle name="Header2 4 9 3 3 4 2 2" xfId="39735"/>
    <cellStyle name="Header2 4 9 3 3 4 3" xfId="25494"/>
    <cellStyle name="Header2 4 9 3 3 4 4" xfId="34584"/>
    <cellStyle name="Header2 4 9 3 3 5" xfId="20714"/>
    <cellStyle name="Header2 4 9 3 3 5 2" xfId="32531"/>
    <cellStyle name="Header2 4 9 3 3 5 2 2" xfId="42530"/>
    <cellStyle name="Header2 4 9 3 3 5 3" xfId="37379"/>
    <cellStyle name="Header2 4 9 3 3 6" xfId="28195"/>
    <cellStyle name="Header2 4 9 3 3 6 2" xfId="38194"/>
    <cellStyle name="Header2 4 9 3 3 7" xfId="22313"/>
    <cellStyle name="Header2 4 9 3 4" xfId="16075"/>
    <cellStyle name="Header2 4 9 3 4 2" xfId="27892"/>
    <cellStyle name="Header2 4 9 3 4 2 2" xfId="37891"/>
    <cellStyle name="Header2 4 9 3 4 3" xfId="23953"/>
    <cellStyle name="Header2 4 9 3 4 4" xfId="33043"/>
    <cellStyle name="Header2 4 9 3 5" xfId="16472"/>
    <cellStyle name="Header2 4 9 3 5 2" xfId="28289"/>
    <cellStyle name="Header2 4 9 3 5 2 2" xfId="38288"/>
    <cellStyle name="Header2 4 9 3 5 3" xfId="24047"/>
    <cellStyle name="Header2 4 9 3 5 4" xfId="33137"/>
    <cellStyle name="Header2 4 9 3 6" xfId="16775"/>
    <cellStyle name="Header2 4 9 3 6 2" xfId="28592"/>
    <cellStyle name="Header2 4 9 3 6 2 2" xfId="38591"/>
    <cellStyle name="Header2 4 9 3 6 3" xfId="24350"/>
    <cellStyle name="Header2 4 9 3 6 4" xfId="33440"/>
    <cellStyle name="Header2 4 9 3 7" xfId="17312"/>
    <cellStyle name="Header2 4 9 3 7 2" xfId="29129"/>
    <cellStyle name="Header2 4 9 3 7 2 2" xfId="39128"/>
    <cellStyle name="Header2 4 9 3 7 3" xfId="24887"/>
    <cellStyle name="Header2 4 9 3 7 4" xfId="33977"/>
    <cellStyle name="Header2 4 9 3 8" xfId="17615"/>
    <cellStyle name="Header2 4 9 3 8 2" xfId="29432"/>
    <cellStyle name="Header2 4 9 3 8 2 2" xfId="39431"/>
    <cellStyle name="Header2 4 9 3 8 3" xfId="25190"/>
    <cellStyle name="Header2 4 9 3 8 4" xfId="34280"/>
    <cellStyle name="Header2 4 9 3 9" xfId="18320"/>
    <cellStyle name="Header2 4 9 3 9 2" xfId="30137"/>
    <cellStyle name="Header2 4 9 3 9 2 2" xfId="40136"/>
    <cellStyle name="Header2 4 9 3 9 3" xfId="25795"/>
    <cellStyle name="Header2 4 9 3 9 4" xfId="34985"/>
    <cellStyle name="Header2 4 9 4" xfId="7991"/>
    <cellStyle name="Header2 4 9 4 10" xfId="18622"/>
    <cellStyle name="Header2 4 9 4 10 2" xfId="30439"/>
    <cellStyle name="Header2 4 9 4 10 2 2" xfId="40438"/>
    <cellStyle name="Header2 4 9 4 10 3" xfId="26097"/>
    <cellStyle name="Header2 4 9 4 10 4" xfId="35287"/>
    <cellStyle name="Header2 4 9 4 11" xfId="20169"/>
    <cellStyle name="Header2 4 9 4 11 2" xfId="31986"/>
    <cellStyle name="Header2 4 9 4 11 2 2" xfId="41985"/>
    <cellStyle name="Header2 4 9 4 11 3" xfId="36834"/>
    <cellStyle name="Header2 4 9 4 12" xfId="23111"/>
    <cellStyle name="Header2 4 9 4 12 2" xfId="22037"/>
    <cellStyle name="Header2 4 9 4 13" xfId="22505"/>
    <cellStyle name="Header2 4 9 4 2" xfId="15798"/>
    <cellStyle name="Header2 4 9 4 2 2" xfId="18995"/>
    <cellStyle name="Header2 4 9 4 2 2 2" xfId="30812"/>
    <cellStyle name="Header2 4 9 4 2 2 2 2" xfId="40811"/>
    <cellStyle name="Header2 4 9 4 2 2 3" xfId="26470"/>
    <cellStyle name="Header2 4 9 4 2 2 4" xfId="35660"/>
    <cellStyle name="Header2 4 9 4 2 3" xfId="19601"/>
    <cellStyle name="Header2 4 9 4 2 3 2" xfId="31418"/>
    <cellStyle name="Header2 4 9 4 2 3 2 2" xfId="41417"/>
    <cellStyle name="Header2 4 9 4 2 3 3" xfId="27076"/>
    <cellStyle name="Header2 4 9 4 2 3 4" xfId="36266"/>
    <cellStyle name="Header2 4 9 4 2 4" xfId="18186"/>
    <cellStyle name="Header2 4 9 4 2 4 2" xfId="30003"/>
    <cellStyle name="Header2 4 9 4 2 4 2 2" xfId="40002"/>
    <cellStyle name="Header2 4 9 4 2 4 3" xfId="25761"/>
    <cellStyle name="Header2 4 9 4 2 4 4" xfId="34851"/>
    <cellStyle name="Header2 4 9 4 2 5" xfId="20410"/>
    <cellStyle name="Header2 4 9 4 2 5 2" xfId="32227"/>
    <cellStyle name="Header2 4 9 4 2 5 2 2" xfId="42226"/>
    <cellStyle name="Header2 4 9 4 2 5 3" xfId="37075"/>
    <cellStyle name="Header2 4 9 4 2 6" xfId="23676"/>
    <cellStyle name="Header2 4 9 4 2 6 2" xfId="21767"/>
    <cellStyle name="Header2 4 9 4 2 7" xfId="22931"/>
    <cellStyle name="Header2 4 9 4 2 7 2" xfId="21341"/>
    <cellStyle name="Header2 4 9 4 2 8" xfId="21723"/>
    <cellStyle name="Header2 4 9 4 3" xfId="16379"/>
    <cellStyle name="Header2 4 9 4 3 2" xfId="19298"/>
    <cellStyle name="Header2 4 9 4 3 2 2" xfId="31115"/>
    <cellStyle name="Header2 4 9 4 3 2 2 2" xfId="41114"/>
    <cellStyle name="Header2 4 9 4 3 2 3" xfId="26773"/>
    <cellStyle name="Header2 4 9 4 3 2 4" xfId="35963"/>
    <cellStyle name="Header2 4 9 4 3 3" xfId="19904"/>
    <cellStyle name="Header2 4 9 4 3 3 2" xfId="31721"/>
    <cellStyle name="Header2 4 9 4 3 3 2 2" xfId="41720"/>
    <cellStyle name="Header2 4 9 4 3 3 3" xfId="27379"/>
    <cellStyle name="Header2 4 9 4 3 3 4" xfId="36569"/>
    <cellStyle name="Header2 4 9 4 3 4" xfId="17666"/>
    <cellStyle name="Header2 4 9 4 3 4 2" xfId="29483"/>
    <cellStyle name="Header2 4 9 4 3 4 2 2" xfId="39482"/>
    <cellStyle name="Header2 4 9 4 3 4 3" xfId="25241"/>
    <cellStyle name="Header2 4 9 4 3 4 4" xfId="34331"/>
    <cellStyle name="Header2 4 9 4 3 5" xfId="20713"/>
    <cellStyle name="Header2 4 9 4 3 5 2" xfId="32530"/>
    <cellStyle name="Header2 4 9 4 3 5 2 2" xfId="42529"/>
    <cellStyle name="Header2 4 9 4 3 5 3" xfId="37378"/>
    <cellStyle name="Header2 4 9 4 3 6" xfId="28196"/>
    <cellStyle name="Header2 4 9 4 3 6 2" xfId="38195"/>
    <cellStyle name="Header2 4 9 4 3 7" xfId="22314"/>
    <cellStyle name="Header2 4 9 4 4" xfId="16076"/>
    <cellStyle name="Header2 4 9 4 4 2" xfId="27893"/>
    <cellStyle name="Header2 4 9 4 4 2 2" xfId="37892"/>
    <cellStyle name="Header2 4 9 4 4 3" xfId="23954"/>
    <cellStyle name="Header2 4 9 4 4 4" xfId="33044"/>
    <cellStyle name="Header2 4 9 4 5" xfId="16471"/>
    <cellStyle name="Header2 4 9 4 5 2" xfId="28288"/>
    <cellStyle name="Header2 4 9 4 5 2 2" xfId="38287"/>
    <cellStyle name="Header2 4 9 4 5 3" xfId="24046"/>
    <cellStyle name="Header2 4 9 4 5 4" xfId="33136"/>
    <cellStyle name="Header2 4 9 4 6" xfId="16774"/>
    <cellStyle name="Header2 4 9 4 6 2" xfId="28591"/>
    <cellStyle name="Header2 4 9 4 6 2 2" xfId="38590"/>
    <cellStyle name="Header2 4 9 4 6 3" xfId="24349"/>
    <cellStyle name="Header2 4 9 4 6 4" xfId="33439"/>
    <cellStyle name="Header2 4 9 4 7" xfId="17313"/>
    <cellStyle name="Header2 4 9 4 7 2" xfId="29130"/>
    <cellStyle name="Header2 4 9 4 7 2 2" xfId="39129"/>
    <cellStyle name="Header2 4 9 4 7 3" xfId="24888"/>
    <cellStyle name="Header2 4 9 4 7 4" xfId="33978"/>
    <cellStyle name="Header2 4 9 4 8" xfId="17616"/>
    <cellStyle name="Header2 4 9 4 8 2" xfId="29433"/>
    <cellStyle name="Header2 4 9 4 8 2 2" xfId="39432"/>
    <cellStyle name="Header2 4 9 4 8 3" xfId="25191"/>
    <cellStyle name="Header2 4 9 4 8 4" xfId="34281"/>
    <cellStyle name="Header2 4 9 4 9" xfId="18319"/>
    <cellStyle name="Header2 4 9 4 9 2" xfId="30136"/>
    <cellStyle name="Header2 4 9 4 9 2 2" xfId="40135"/>
    <cellStyle name="Header2 4 9 4 9 3" xfId="25794"/>
    <cellStyle name="Header2 4 9 4 9 4" xfId="34984"/>
    <cellStyle name="Header2 4 9 5" xfId="15795"/>
    <cellStyle name="Header2 4 9 5 2" xfId="18998"/>
    <cellStyle name="Header2 4 9 5 2 2" xfId="30815"/>
    <cellStyle name="Header2 4 9 5 2 2 2" xfId="40814"/>
    <cellStyle name="Header2 4 9 5 2 3" xfId="26473"/>
    <cellStyle name="Header2 4 9 5 2 4" xfId="35663"/>
    <cellStyle name="Header2 4 9 5 3" xfId="19604"/>
    <cellStyle name="Header2 4 9 5 3 2" xfId="31421"/>
    <cellStyle name="Header2 4 9 5 3 2 2" xfId="41420"/>
    <cellStyle name="Header2 4 9 5 3 3" xfId="27079"/>
    <cellStyle name="Header2 4 9 5 3 4" xfId="36269"/>
    <cellStyle name="Header2 4 9 5 4" xfId="18185"/>
    <cellStyle name="Header2 4 9 5 4 2" xfId="30002"/>
    <cellStyle name="Header2 4 9 5 4 2 2" xfId="40001"/>
    <cellStyle name="Header2 4 9 5 4 3" xfId="25760"/>
    <cellStyle name="Header2 4 9 5 4 4" xfId="34850"/>
    <cellStyle name="Header2 4 9 5 5" xfId="20413"/>
    <cellStyle name="Header2 4 9 5 5 2" xfId="32230"/>
    <cellStyle name="Header2 4 9 5 5 2 2" xfId="42229"/>
    <cellStyle name="Header2 4 9 5 5 3" xfId="37078"/>
    <cellStyle name="Header2 4 9 5 6" xfId="23673"/>
    <cellStyle name="Header2 4 9 5 6 2" xfId="21770"/>
    <cellStyle name="Header2 4 9 5 7" xfId="22934"/>
    <cellStyle name="Header2 4 9 5 7 2" xfId="22148"/>
    <cellStyle name="Header2 4 9 5 8" xfId="21720"/>
    <cellStyle name="Header2 4 9 6" xfId="16376"/>
    <cellStyle name="Header2 4 9 6 2" xfId="19301"/>
    <cellStyle name="Header2 4 9 6 2 2" xfId="31118"/>
    <cellStyle name="Header2 4 9 6 2 2 2" xfId="41117"/>
    <cellStyle name="Header2 4 9 6 2 3" xfId="26776"/>
    <cellStyle name="Header2 4 9 6 2 4" xfId="35966"/>
    <cellStyle name="Header2 4 9 6 3" xfId="19907"/>
    <cellStyle name="Header2 4 9 6 3 2" xfId="31724"/>
    <cellStyle name="Header2 4 9 6 3 2 2" xfId="41723"/>
    <cellStyle name="Header2 4 9 6 3 3" xfId="27382"/>
    <cellStyle name="Header2 4 9 6 3 4" xfId="36572"/>
    <cellStyle name="Header2 4 9 6 4" xfId="17665"/>
    <cellStyle name="Header2 4 9 6 4 2" xfId="29482"/>
    <cellStyle name="Header2 4 9 6 4 2 2" xfId="39481"/>
    <cellStyle name="Header2 4 9 6 4 3" xfId="25240"/>
    <cellStyle name="Header2 4 9 6 4 4" xfId="34330"/>
    <cellStyle name="Header2 4 9 6 5" xfId="20716"/>
    <cellStyle name="Header2 4 9 6 5 2" xfId="32533"/>
    <cellStyle name="Header2 4 9 6 5 2 2" xfId="42532"/>
    <cellStyle name="Header2 4 9 6 5 3" xfId="37381"/>
    <cellStyle name="Header2 4 9 6 6" xfId="28193"/>
    <cellStyle name="Header2 4 9 6 6 2" xfId="38192"/>
    <cellStyle name="Header2 4 9 6 7" xfId="22311"/>
    <cellStyle name="Header2 4 9 7" xfId="16073"/>
    <cellStyle name="Header2 4 9 7 2" xfId="27890"/>
    <cellStyle name="Header2 4 9 7 2 2" xfId="37889"/>
    <cellStyle name="Header2 4 9 7 3" xfId="23951"/>
    <cellStyle name="Header2 4 9 7 4" xfId="33041"/>
    <cellStyle name="Header2 4 9 8" xfId="16474"/>
    <cellStyle name="Header2 4 9 8 2" xfId="28291"/>
    <cellStyle name="Header2 4 9 8 2 2" xfId="38290"/>
    <cellStyle name="Header2 4 9 8 3" xfId="24049"/>
    <cellStyle name="Header2 4 9 8 4" xfId="33139"/>
    <cellStyle name="Header2 4 9 9" xfId="16777"/>
    <cellStyle name="Header2 4 9 9 2" xfId="28594"/>
    <cellStyle name="Header2 4 9 9 2 2" xfId="38593"/>
    <cellStyle name="Header2 4 9 9 3" xfId="24352"/>
    <cellStyle name="Header2 4 9 9 4" xfId="33442"/>
    <cellStyle name="Header2 5" xfId="7992"/>
    <cellStyle name="Header2 5 10" xfId="16773"/>
    <cellStyle name="Header2 5 10 2" xfId="28590"/>
    <cellStyle name="Header2 5 10 2 2" xfId="38589"/>
    <cellStyle name="Header2 5 10 3" xfId="24348"/>
    <cellStyle name="Header2 5 10 4" xfId="33438"/>
    <cellStyle name="Header2 5 11" xfId="17314"/>
    <cellStyle name="Header2 5 11 2" xfId="29131"/>
    <cellStyle name="Header2 5 11 2 2" xfId="39130"/>
    <cellStyle name="Header2 5 11 3" xfId="24889"/>
    <cellStyle name="Header2 5 11 4" xfId="33979"/>
    <cellStyle name="Header2 5 12" xfId="17617"/>
    <cellStyle name="Header2 5 12 2" xfId="29434"/>
    <cellStyle name="Header2 5 12 2 2" xfId="39433"/>
    <cellStyle name="Header2 5 12 3" xfId="25192"/>
    <cellStyle name="Header2 5 12 4" xfId="34282"/>
    <cellStyle name="Header2 5 13" xfId="18318"/>
    <cellStyle name="Header2 5 13 2" xfId="30135"/>
    <cellStyle name="Header2 5 13 2 2" xfId="40134"/>
    <cellStyle name="Header2 5 13 3" xfId="25793"/>
    <cellStyle name="Header2 5 13 4" xfId="34983"/>
    <cellStyle name="Header2 5 14" xfId="18621"/>
    <cellStyle name="Header2 5 14 2" xfId="30438"/>
    <cellStyle name="Header2 5 14 2 2" xfId="40437"/>
    <cellStyle name="Header2 5 14 3" xfId="26096"/>
    <cellStyle name="Header2 5 14 4" xfId="35286"/>
    <cellStyle name="Header2 5 15" xfId="20270"/>
    <cellStyle name="Header2 5 15 2" xfId="32087"/>
    <cellStyle name="Header2 5 15 2 2" xfId="42086"/>
    <cellStyle name="Header2 5 15 3" xfId="36935"/>
    <cellStyle name="Header2 5 16" xfId="23110"/>
    <cellStyle name="Header2 5 16 2" xfId="22038"/>
    <cellStyle name="Header2 5 17" xfId="22504"/>
    <cellStyle name="Header2 5 2" xfId="7993"/>
    <cellStyle name="Header2 5 2 10" xfId="17315"/>
    <cellStyle name="Header2 5 2 10 2" xfId="29132"/>
    <cellStyle name="Header2 5 2 10 2 2" xfId="39131"/>
    <cellStyle name="Header2 5 2 10 3" xfId="24890"/>
    <cellStyle name="Header2 5 2 10 4" xfId="33980"/>
    <cellStyle name="Header2 5 2 11" xfId="17618"/>
    <cellStyle name="Header2 5 2 11 2" xfId="29435"/>
    <cellStyle name="Header2 5 2 11 2 2" xfId="39434"/>
    <cellStyle name="Header2 5 2 11 3" xfId="25193"/>
    <cellStyle name="Header2 5 2 11 4" xfId="34283"/>
    <cellStyle name="Header2 5 2 12" xfId="18317"/>
    <cellStyle name="Header2 5 2 12 2" xfId="30134"/>
    <cellStyle name="Header2 5 2 12 2 2" xfId="40133"/>
    <cellStyle name="Header2 5 2 12 3" xfId="25792"/>
    <cellStyle name="Header2 5 2 12 4" xfId="34982"/>
    <cellStyle name="Header2 5 2 13" xfId="18620"/>
    <cellStyle name="Header2 5 2 13 2" xfId="30437"/>
    <cellStyle name="Header2 5 2 13 2 2" xfId="40436"/>
    <cellStyle name="Header2 5 2 13 3" xfId="26095"/>
    <cellStyle name="Header2 5 2 13 4" xfId="35285"/>
    <cellStyle name="Header2 5 2 14" xfId="18294"/>
    <cellStyle name="Header2 5 2 14 2" xfId="30111"/>
    <cellStyle name="Header2 5 2 14 2 2" xfId="40110"/>
    <cellStyle name="Header2 5 2 14 3" xfId="34959"/>
    <cellStyle name="Header2 5 2 15" xfId="23109"/>
    <cellStyle name="Header2 5 2 15 2" xfId="21273"/>
    <cellStyle name="Header2 5 2 16" xfId="22503"/>
    <cellStyle name="Header2 5 2 2" xfId="7994"/>
    <cellStyle name="Header2 5 2 2 10" xfId="17316"/>
    <cellStyle name="Header2 5 2 2 10 2" xfId="29133"/>
    <cellStyle name="Header2 5 2 2 10 2 2" xfId="39132"/>
    <cellStyle name="Header2 5 2 2 10 3" xfId="24891"/>
    <cellStyle name="Header2 5 2 2 10 4" xfId="33981"/>
    <cellStyle name="Header2 5 2 2 11" xfId="17619"/>
    <cellStyle name="Header2 5 2 2 11 2" xfId="29436"/>
    <cellStyle name="Header2 5 2 2 11 2 2" xfId="39435"/>
    <cellStyle name="Header2 5 2 2 11 3" xfId="25194"/>
    <cellStyle name="Header2 5 2 2 11 4" xfId="34284"/>
    <cellStyle name="Header2 5 2 2 12" xfId="18316"/>
    <cellStyle name="Header2 5 2 2 12 2" xfId="30133"/>
    <cellStyle name="Header2 5 2 2 12 2 2" xfId="40132"/>
    <cellStyle name="Header2 5 2 2 12 3" xfId="25791"/>
    <cellStyle name="Header2 5 2 2 12 4" xfId="34981"/>
    <cellStyle name="Header2 5 2 2 13" xfId="18619"/>
    <cellStyle name="Header2 5 2 2 13 2" xfId="30436"/>
    <cellStyle name="Header2 5 2 2 13 2 2" xfId="40435"/>
    <cellStyle name="Header2 5 2 2 13 3" xfId="26094"/>
    <cellStyle name="Header2 5 2 2 13 4" xfId="35284"/>
    <cellStyle name="Header2 5 2 2 14" xfId="18295"/>
    <cellStyle name="Header2 5 2 2 14 2" xfId="30112"/>
    <cellStyle name="Header2 5 2 2 14 2 2" xfId="40111"/>
    <cellStyle name="Header2 5 2 2 14 3" xfId="34960"/>
    <cellStyle name="Header2 5 2 2 15" xfId="23108"/>
    <cellStyle name="Header2 5 2 2 15 2" xfId="21274"/>
    <cellStyle name="Header2 5 2 2 16" xfId="22502"/>
    <cellStyle name="Header2 5 2 2 2" xfId="7995"/>
    <cellStyle name="Header2 5 2 2 2 10" xfId="18618"/>
    <cellStyle name="Header2 5 2 2 2 10 2" xfId="30435"/>
    <cellStyle name="Header2 5 2 2 2 10 2 2" xfId="40434"/>
    <cellStyle name="Header2 5 2 2 2 10 3" xfId="26093"/>
    <cellStyle name="Header2 5 2 2 2 10 4" xfId="35283"/>
    <cellStyle name="Header2 5 2 2 2 11" xfId="20164"/>
    <cellStyle name="Header2 5 2 2 2 11 2" xfId="31981"/>
    <cellStyle name="Header2 5 2 2 2 11 2 2" xfId="41980"/>
    <cellStyle name="Header2 5 2 2 2 11 3" xfId="36829"/>
    <cellStyle name="Header2 5 2 2 2 12" xfId="23107"/>
    <cellStyle name="Header2 5 2 2 2 12 2" xfId="22039"/>
    <cellStyle name="Header2 5 2 2 2 13" xfId="22501"/>
    <cellStyle name="Header2 5 2 2 2 2" xfId="15802"/>
    <cellStyle name="Header2 5 2 2 2 2 2" xfId="18991"/>
    <cellStyle name="Header2 5 2 2 2 2 2 2" xfId="30808"/>
    <cellStyle name="Header2 5 2 2 2 2 2 2 2" xfId="40807"/>
    <cellStyle name="Header2 5 2 2 2 2 2 3" xfId="26466"/>
    <cellStyle name="Header2 5 2 2 2 2 2 4" xfId="35656"/>
    <cellStyle name="Header2 5 2 2 2 2 3" xfId="19597"/>
    <cellStyle name="Header2 5 2 2 2 2 3 2" xfId="31414"/>
    <cellStyle name="Header2 5 2 2 2 2 3 2 2" xfId="41413"/>
    <cellStyle name="Header2 5 2 2 2 2 3 3" xfId="27072"/>
    <cellStyle name="Header2 5 2 2 2 2 3 4" xfId="36262"/>
    <cellStyle name="Header2 5 2 2 2 2 4" xfId="18190"/>
    <cellStyle name="Header2 5 2 2 2 2 4 2" xfId="30007"/>
    <cellStyle name="Header2 5 2 2 2 2 4 2 2" xfId="40006"/>
    <cellStyle name="Header2 5 2 2 2 2 4 3" xfId="25765"/>
    <cellStyle name="Header2 5 2 2 2 2 4 4" xfId="34855"/>
    <cellStyle name="Header2 5 2 2 2 2 5" xfId="20406"/>
    <cellStyle name="Header2 5 2 2 2 2 5 2" xfId="32223"/>
    <cellStyle name="Header2 5 2 2 2 2 5 2 2" xfId="42222"/>
    <cellStyle name="Header2 5 2 2 2 2 5 3" xfId="37071"/>
    <cellStyle name="Header2 5 2 2 2 2 6" xfId="23680"/>
    <cellStyle name="Header2 5 2 2 2 2 6 2" xfId="20988"/>
    <cellStyle name="Header2 5 2 2 2 2 7" xfId="22795"/>
    <cellStyle name="Header2 5 2 2 2 2 7 2" xfId="21421"/>
    <cellStyle name="Header2 5 2 2 2 2 8" xfId="21726"/>
    <cellStyle name="Header2 5 2 2 2 3" xfId="16383"/>
    <cellStyle name="Header2 5 2 2 2 3 2" xfId="19294"/>
    <cellStyle name="Header2 5 2 2 2 3 2 2" xfId="31111"/>
    <cellStyle name="Header2 5 2 2 2 3 2 2 2" xfId="41110"/>
    <cellStyle name="Header2 5 2 2 2 3 2 3" xfId="26769"/>
    <cellStyle name="Header2 5 2 2 2 3 2 4" xfId="35959"/>
    <cellStyle name="Header2 5 2 2 2 3 3" xfId="19900"/>
    <cellStyle name="Header2 5 2 2 2 3 3 2" xfId="31717"/>
    <cellStyle name="Header2 5 2 2 2 3 3 2 2" xfId="41716"/>
    <cellStyle name="Header2 5 2 2 2 3 3 3" xfId="27375"/>
    <cellStyle name="Header2 5 2 2 2 3 3 4" xfId="36565"/>
    <cellStyle name="Header2 5 2 2 2 3 4" xfId="17921"/>
    <cellStyle name="Header2 5 2 2 2 3 4 2" xfId="29738"/>
    <cellStyle name="Header2 5 2 2 2 3 4 2 2" xfId="39737"/>
    <cellStyle name="Header2 5 2 2 2 3 4 3" xfId="25496"/>
    <cellStyle name="Header2 5 2 2 2 3 4 4" xfId="34586"/>
    <cellStyle name="Header2 5 2 2 2 3 5" xfId="20709"/>
    <cellStyle name="Header2 5 2 2 2 3 5 2" xfId="32526"/>
    <cellStyle name="Header2 5 2 2 2 3 5 2 2" xfId="42525"/>
    <cellStyle name="Header2 5 2 2 2 3 5 3" xfId="37374"/>
    <cellStyle name="Header2 5 2 2 2 3 6" xfId="28200"/>
    <cellStyle name="Header2 5 2 2 2 3 6 2" xfId="38199"/>
    <cellStyle name="Header2 5 2 2 2 3 7" xfId="22316"/>
    <cellStyle name="Header2 5 2 2 2 4" xfId="16080"/>
    <cellStyle name="Header2 5 2 2 2 4 2" xfId="27897"/>
    <cellStyle name="Header2 5 2 2 2 4 2 2" xfId="37896"/>
    <cellStyle name="Header2 5 2 2 2 4 3" xfId="23958"/>
    <cellStyle name="Header2 5 2 2 2 4 4" xfId="33048"/>
    <cellStyle name="Header2 5 2 2 2 5" xfId="16467"/>
    <cellStyle name="Header2 5 2 2 2 5 2" xfId="28284"/>
    <cellStyle name="Header2 5 2 2 2 5 2 2" xfId="38283"/>
    <cellStyle name="Header2 5 2 2 2 5 3" xfId="24042"/>
    <cellStyle name="Header2 5 2 2 2 5 4" xfId="33132"/>
    <cellStyle name="Header2 5 2 2 2 6" xfId="16770"/>
    <cellStyle name="Header2 5 2 2 2 6 2" xfId="28587"/>
    <cellStyle name="Header2 5 2 2 2 6 2 2" xfId="38586"/>
    <cellStyle name="Header2 5 2 2 2 6 3" xfId="24345"/>
    <cellStyle name="Header2 5 2 2 2 6 4" xfId="33435"/>
    <cellStyle name="Header2 5 2 2 2 7" xfId="17317"/>
    <cellStyle name="Header2 5 2 2 2 7 2" xfId="29134"/>
    <cellStyle name="Header2 5 2 2 2 7 2 2" xfId="39133"/>
    <cellStyle name="Header2 5 2 2 2 7 3" xfId="24892"/>
    <cellStyle name="Header2 5 2 2 2 7 4" xfId="33982"/>
    <cellStyle name="Header2 5 2 2 2 8" xfId="17620"/>
    <cellStyle name="Header2 5 2 2 2 8 2" xfId="29437"/>
    <cellStyle name="Header2 5 2 2 2 8 2 2" xfId="39436"/>
    <cellStyle name="Header2 5 2 2 2 8 3" xfId="25195"/>
    <cellStyle name="Header2 5 2 2 2 8 4" xfId="34285"/>
    <cellStyle name="Header2 5 2 2 2 9" xfId="18315"/>
    <cellStyle name="Header2 5 2 2 2 9 2" xfId="30132"/>
    <cellStyle name="Header2 5 2 2 2 9 2 2" xfId="40131"/>
    <cellStyle name="Header2 5 2 2 2 9 3" xfId="25790"/>
    <cellStyle name="Header2 5 2 2 2 9 4" xfId="34980"/>
    <cellStyle name="Header2 5 2 2 3" xfId="7996"/>
    <cellStyle name="Header2 5 2 2 3 10" xfId="18617"/>
    <cellStyle name="Header2 5 2 2 3 10 2" xfId="30434"/>
    <cellStyle name="Header2 5 2 2 3 10 2 2" xfId="40433"/>
    <cellStyle name="Header2 5 2 2 3 10 3" xfId="26092"/>
    <cellStyle name="Header2 5 2 2 3 10 4" xfId="35282"/>
    <cellStyle name="Header2 5 2 2 3 11" xfId="20265"/>
    <cellStyle name="Header2 5 2 2 3 11 2" xfId="32082"/>
    <cellStyle name="Header2 5 2 2 3 11 2 2" xfId="42081"/>
    <cellStyle name="Header2 5 2 2 3 11 3" xfId="36930"/>
    <cellStyle name="Header2 5 2 2 3 12" xfId="23106"/>
    <cellStyle name="Header2 5 2 2 3 12 2" xfId="21275"/>
    <cellStyle name="Header2 5 2 2 3 13" xfId="22500"/>
    <cellStyle name="Header2 5 2 2 3 2" xfId="15803"/>
    <cellStyle name="Header2 5 2 2 3 2 2" xfId="18990"/>
    <cellStyle name="Header2 5 2 2 3 2 2 2" xfId="30807"/>
    <cellStyle name="Header2 5 2 2 3 2 2 2 2" xfId="40806"/>
    <cellStyle name="Header2 5 2 2 3 2 2 3" xfId="26465"/>
    <cellStyle name="Header2 5 2 2 3 2 2 4" xfId="35655"/>
    <cellStyle name="Header2 5 2 2 3 2 3" xfId="19596"/>
    <cellStyle name="Header2 5 2 2 3 2 3 2" xfId="31413"/>
    <cellStyle name="Header2 5 2 2 3 2 3 2 2" xfId="41412"/>
    <cellStyle name="Header2 5 2 2 3 2 3 3" xfId="27071"/>
    <cellStyle name="Header2 5 2 2 3 2 3 4" xfId="36261"/>
    <cellStyle name="Header2 5 2 2 3 2 4" xfId="17728"/>
    <cellStyle name="Header2 5 2 2 3 2 4 2" xfId="29545"/>
    <cellStyle name="Header2 5 2 2 3 2 4 2 2" xfId="39544"/>
    <cellStyle name="Header2 5 2 2 3 2 4 3" xfId="25303"/>
    <cellStyle name="Header2 5 2 2 3 2 4 4" xfId="34393"/>
    <cellStyle name="Header2 5 2 2 3 2 5" xfId="20405"/>
    <cellStyle name="Header2 5 2 2 3 2 5 2" xfId="32222"/>
    <cellStyle name="Header2 5 2 2 3 2 5 2 2" xfId="42221"/>
    <cellStyle name="Header2 5 2 2 3 2 5 3" xfId="37070"/>
    <cellStyle name="Header2 5 2 2 3 2 6" xfId="23681"/>
    <cellStyle name="Header2 5 2 2 3 2 6 2" xfId="21764"/>
    <cellStyle name="Header2 5 2 2 3 2 7" xfId="22928"/>
    <cellStyle name="Header2 5 2 2 3 2 7 2" xfId="22150"/>
    <cellStyle name="Header2 5 2 2 3 2 8" xfId="22470"/>
    <cellStyle name="Header2 5 2 2 3 3" xfId="16384"/>
    <cellStyle name="Header2 5 2 2 3 3 2" xfId="19293"/>
    <cellStyle name="Header2 5 2 2 3 3 2 2" xfId="31110"/>
    <cellStyle name="Header2 5 2 2 3 3 2 2 2" xfId="41109"/>
    <cellStyle name="Header2 5 2 2 3 3 2 3" xfId="26768"/>
    <cellStyle name="Header2 5 2 2 3 3 2 4" xfId="35958"/>
    <cellStyle name="Header2 5 2 2 3 3 3" xfId="19899"/>
    <cellStyle name="Header2 5 2 2 3 3 3 2" xfId="31716"/>
    <cellStyle name="Header2 5 2 2 3 3 3 2 2" xfId="41715"/>
    <cellStyle name="Header2 5 2 2 3 3 3 3" xfId="27374"/>
    <cellStyle name="Header2 5 2 2 3 3 3 4" xfId="36564"/>
    <cellStyle name="Header2 5 2 2 3 3 4" xfId="17922"/>
    <cellStyle name="Header2 5 2 2 3 3 4 2" xfId="29739"/>
    <cellStyle name="Header2 5 2 2 3 3 4 2 2" xfId="39738"/>
    <cellStyle name="Header2 5 2 2 3 3 4 3" xfId="25497"/>
    <cellStyle name="Header2 5 2 2 3 3 4 4" xfId="34587"/>
    <cellStyle name="Header2 5 2 2 3 3 5" xfId="20708"/>
    <cellStyle name="Header2 5 2 2 3 3 5 2" xfId="32525"/>
    <cellStyle name="Header2 5 2 2 3 3 5 2 2" xfId="42524"/>
    <cellStyle name="Header2 5 2 2 3 3 5 3" xfId="37373"/>
    <cellStyle name="Header2 5 2 2 3 3 6" xfId="28201"/>
    <cellStyle name="Header2 5 2 2 3 3 6 2" xfId="38200"/>
    <cellStyle name="Header2 5 2 2 3 3 7" xfId="21577"/>
    <cellStyle name="Header2 5 2 2 3 4" xfId="16081"/>
    <cellStyle name="Header2 5 2 2 3 4 2" xfId="27898"/>
    <cellStyle name="Header2 5 2 2 3 4 2 2" xfId="37897"/>
    <cellStyle name="Header2 5 2 2 3 4 3" xfId="23959"/>
    <cellStyle name="Header2 5 2 2 3 4 4" xfId="33049"/>
    <cellStyle name="Header2 5 2 2 3 5" xfId="16466"/>
    <cellStyle name="Header2 5 2 2 3 5 2" xfId="28283"/>
    <cellStyle name="Header2 5 2 2 3 5 2 2" xfId="38282"/>
    <cellStyle name="Header2 5 2 2 3 5 3" xfId="24041"/>
    <cellStyle name="Header2 5 2 2 3 5 4" xfId="33131"/>
    <cellStyle name="Header2 5 2 2 3 6" xfId="16769"/>
    <cellStyle name="Header2 5 2 2 3 6 2" xfId="28586"/>
    <cellStyle name="Header2 5 2 2 3 6 2 2" xfId="38585"/>
    <cellStyle name="Header2 5 2 2 3 6 3" xfId="24344"/>
    <cellStyle name="Header2 5 2 2 3 6 4" xfId="33434"/>
    <cellStyle name="Header2 5 2 2 3 7" xfId="17318"/>
    <cellStyle name="Header2 5 2 2 3 7 2" xfId="29135"/>
    <cellStyle name="Header2 5 2 2 3 7 2 2" xfId="39134"/>
    <cellStyle name="Header2 5 2 2 3 7 3" xfId="24893"/>
    <cellStyle name="Header2 5 2 2 3 7 4" xfId="33983"/>
    <cellStyle name="Header2 5 2 2 3 8" xfId="17621"/>
    <cellStyle name="Header2 5 2 2 3 8 2" xfId="29438"/>
    <cellStyle name="Header2 5 2 2 3 8 2 2" xfId="39437"/>
    <cellStyle name="Header2 5 2 2 3 8 3" xfId="25196"/>
    <cellStyle name="Header2 5 2 2 3 8 4" xfId="34286"/>
    <cellStyle name="Header2 5 2 2 3 9" xfId="18314"/>
    <cellStyle name="Header2 5 2 2 3 9 2" xfId="30131"/>
    <cellStyle name="Header2 5 2 2 3 9 2 2" xfId="40130"/>
    <cellStyle name="Header2 5 2 2 3 9 3" xfId="25789"/>
    <cellStyle name="Header2 5 2 2 3 9 4" xfId="34979"/>
    <cellStyle name="Header2 5 2 2 4" xfId="7997"/>
    <cellStyle name="Header2 5 2 2 4 10" xfId="18616"/>
    <cellStyle name="Header2 5 2 2 4 10 2" xfId="30433"/>
    <cellStyle name="Header2 5 2 2 4 10 2 2" xfId="40432"/>
    <cellStyle name="Header2 5 2 2 4 10 3" xfId="26091"/>
    <cellStyle name="Header2 5 2 2 4 10 4" xfId="35281"/>
    <cellStyle name="Header2 5 2 2 4 11" xfId="18296"/>
    <cellStyle name="Header2 5 2 2 4 11 2" xfId="30113"/>
    <cellStyle name="Header2 5 2 2 4 11 2 2" xfId="40112"/>
    <cellStyle name="Header2 5 2 2 4 11 3" xfId="34961"/>
    <cellStyle name="Header2 5 2 2 4 12" xfId="23105"/>
    <cellStyle name="Header2 5 2 2 4 12 2" xfId="22040"/>
    <cellStyle name="Header2 5 2 2 4 13" xfId="22499"/>
    <cellStyle name="Header2 5 2 2 4 2" xfId="15804"/>
    <cellStyle name="Header2 5 2 2 4 2 2" xfId="18989"/>
    <cellStyle name="Header2 5 2 2 4 2 2 2" xfId="30806"/>
    <cellStyle name="Header2 5 2 2 4 2 2 2 2" xfId="40805"/>
    <cellStyle name="Header2 5 2 2 4 2 2 3" xfId="26464"/>
    <cellStyle name="Header2 5 2 2 4 2 2 4" xfId="35654"/>
    <cellStyle name="Header2 5 2 2 4 2 3" xfId="19595"/>
    <cellStyle name="Header2 5 2 2 4 2 3 2" xfId="31412"/>
    <cellStyle name="Header2 5 2 2 4 2 3 2 2" xfId="41411"/>
    <cellStyle name="Header2 5 2 2 4 2 3 3" xfId="27070"/>
    <cellStyle name="Header2 5 2 2 4 2 3 4" xfId="36260"/>
    <cellStyle name="Header2 5 2 2 4 2 4" xfId="18026"/>
    <cellStyle name="Header2 5 2 2 4 2 4 2" xfId="29843"/>
    <cellStyle name="Header2 5 2 2 4 2 4 2 2" xfId="39842"/>
    <cellStyle name="Header2 5 2 2 4 2 4 3" xfId="25601"/>
    <cellStyle name="Header2 5 2 2 4 2 4 4" xfId="34691"/>
    <cellStyle name="Header2 5 2 2 4 2 5" xfId="20404"/>
    <cellStyle name="Header2 5 2 2 4 2 5 2" xfId="32221"/>
    <cellStyle name="Header2 5 2 2 4 2 5 2 2" xfId="42220"/>
    <cellStyle name="Header2 5 2 2 4 2 5 3" xfId="37069"/>
    <cellStyle name="Header2 5 2 2 4 2 6" xfId="23682"/>
    <cellStyle name="Header2 5 2 2 4 2 6 2" xfId="20981"/>
    <cellStyle name="Header2 5 2 2 4 2 7" xfId="22794"/>
    <cellStyle name="Header2 5 2 2 4 2 7 2" xfId="22205"/>
    <cellStyle name="Header2 5 2 2 4 2 8" xfId="21727"/>
    <cellStyle name="Header2 5 2 2 4 3" xfId="16385"/>
    <cellStyle name="Header2 5 2 2 4 3 2" xfId="19292"/>
    <cellStyle name="Header2 5 2 2 4 3 2 2" xfId="31109"/>
    <cellStyle name="Header2 5 2 2 4 3 2 2 2" xfId="41108"/>
    <cellStyle name="Header2 5 2 2 4 3 2 3" xfId="26767"/>
    <cellStyle name="Header2 5 2 2 4 3 2 4" xfId="35957"/>
    <cellStyle name="Header2 5 2 2 4 3 3" xfId="19898"/>
    <cellStyle name="Header2 5 2 2 4 3 3 2" xfId="31715"/>
    <cellStyle name="Header2 5 2 2 4 3 3 2 2" xfId="41714"/>
    <cellStyle name="Header2 5 2 2 4 3 3 3" xfId="27373"/>
    <cellStyle name="Header2 5 2 2 4 3 3 4" xfId="36563"/>
    <cellStyle name="Header2 5 2 2 4 3 4" xfId="18120"/>
    <cellStyle name="Header2 5 2 2 4 3 4 2" xfId="29937"/>
    <cellStyle name="Header2 5 2 2 4 3 4 2 2" xfId="39936"/>
    <cellStyle name="Header2 5 2 2 4 3 4 3" xfId="25695"/>
    <cellStyle name="Header2 5 2 2 4 3 4 4" xfId="34785"/>
    <cellStyle name="Header2 5 2 2 4 3 5" xfId="20707"/>
    <cellStyle name="Header2 5 2 2 4 3 5 2" xfId="32524"/>
    <cellStyle name="Header2 5 2 2 4 3 5 2 2" xfId="42523"/>
    <cellStyle name="Header2 5 2 2 4 3 5 3" xfId="37372"/>
    <cellStyle name="Header2 5 2 2 4 3 6" xfId="28202"/>
    <cellStyle name="Header2 5 2 2 4 3 6 2" xfId="38201"/>
    <cellStyle name="Header2 5 2 2 4 3 7" xfId="22317"/>
    <cellStyle name="Header2 5 2 2 4 4" xfId="16082"/>
    <cellStyle name="Header2 5 2 2 4 4 2" xfId="27899"/>
    <cellStyle name="Header2 5 2 2 4 4 2 2" xfId="37898"/>
    <cellStyle name="Header2 5 2 2 4 4 3" xfId="23960"/>
    <cellStyle name="Header2 5 2 2 4 4 4" xfId="33050"/>
    <cellStyle name="Header2 5 2 2 4 5" xfId="16465"/>
    <cellStyle name="Header2 5 2 2 4 5 2" xfId="28282"/>
    <cellStyle name="Header2 5 2 2 4 5 2 2" xfId="38281"/>
    <cellStyle name="Header2 5 2 2 4 5 3" xfId="24040"/>
    <cellStyle name="Header2 5 2 2 4 5 4" xfId="33130"/>
    <cellStyle name="Header2 5 2 2 4 6" xfId="16768"/>
    <cellStyle name="Header2 5 2 2 4 6 2" xfId="28585"/>
    <cellStyle name="Header2 5 2 2 4 6 2 2" xfId="38584"/>
    <cellStyle name="Header2 5 2 2 4 6 3" xfId="24343"/>
    <cellStyle name="Header2 5 2 2 4 6 4" xfId="33433"/>
    <cellStyle name="Header2 5 2 2 4 7" xfId="17319"/>
    <cellStyle name="Header2 5 2 2 4 7 2" xfId="29136"/>
    <cellStyle name="Header2 5 2 2 4 7 2 2" xfId="39135"/>
    <cellStyle name="Header2 5 2 2 4 7 3" xfId="24894"/>
    <cellStyle name="Header2 5 2 2 4 7 4" xfId="33984"/>
    <cellStyle name="Header2 5 2 2 4 8" xfId="17622"/>
    <cellStyle name="Header2 5 2 2 4 8 2" xfId="29439"/>
    <cellStyle name="Header2 5 2 2 4 8 2 2" xfId="39438"/>
    <cellStyle name="Header2 5 2 2 4 8 3" xfId="25197"/>
    <cellStyle name="Header2 5 2 2 4 8 4" xfId="34287"/>
    <cellStyle name="Header2 5 2 2 4 9" xfId="18313"/>
    <cellStyle name="Header2 5 2 2 4 9 2" xfId="30130"/>
    <cellStyle name="Header2 5 2 2 4 9 2 2" xfId="40129"/>
    <cellStyle name="Header2 5 2 2 4 9 3" xfId="25788"/>
    <cellStyle name="Header2 5 2 2 4 9 4" xfId="34978"/>
    <cellStyle name="Header2 5 2 2 5" xfId="15801"/>
    <cellStyle name="Header2 5 2 2 5 2" xfId="18992"/>
    <cellStyle name="Header2 5 2 2 5 2 2" xfId="30809"/>
    <cellStyle name="Header2 5 2 2 5 2 2 2" xfId="40808"/>
    <cellStyle name="Header2 5 2 2 5 2 3" xfId="26467"/>
    <cellStyle name="Header2 5 2 2 5 2 4" xfId="35657"/>
    <cellStyle name="Header2 5 2 2 5 3" xfId="19598"/>
    <cellStyle name="Header2 5 2 2 5 3 2" xfId="31415"/>
    <cellStyle name="Header2 5 2 2 5 3 2 2" xfId="41414"/>
    <cellStyle name="Header2 5 2 2 5 3 3" xfId="27073"/>
    <cellStyle name="Header2 5 2 2 5 3 4" xfId="36263"/>
    <cellStyle name="Header2 5 2 2 5 4" xfId="18189"/>
    <cellStyle name="Header2 5 2 2 5 4 2" xfId="30006"/>
    <cellStyle name="Header2 5 2 2 5 4 2 2" xfId="40005"/>
    <cellStyle name="Header2 5 2 2 5 4 3" xfId="25764"/>
    <cellStyle name="Header2 5 2 2 5 4 4" xfId="34854"/>
    <cellStyle name="Header2 5 2 2 5 5" xfId="20407"/>
    <cellStyle name="Header2 5 2 2 5 5 2" xfId="32224"/>
    <cellStyle name="Header2 5 2 2 5 5 2 2" xfId="42223"/>
    <cellStyle name="Header2 5 2 2 5 5 3" xfId="37072"/>
    <cellStyle name="Header2 5 2 2 5 6" xfId="23679"/>
    <cellStyle name="Header2 5 2 2 5 6 2" xfId="21765"/>
    <cellStyle name="Header2 5 2 2 5 7" xfId="22929"/>
    <cellStyle name="Header2 5 2 2 5 7 2" xfId="21342"/>
    <cellStyle name="Header2 5 2 2 5 8" xfId="21725"/>
    <cellStyle name="Header2 5 2 2 6" xfId="16382"/>
    <cellStyle name="Header2 5 2 2 6 2" xfId="19295"/>
    <cellStyle name="Header2 5 2 2 6 2 2" xfId="31112"/>
    <cellStyle name="Header2 5 2 2 6 2 2 2" xfId="41111"/>
    <cellStyle name="Header2 5 2 2 6 2 3" xfId="26770"/>
    <cellStyle name="Header2 5 2 2 6 2 4" xfId="35960"/>
    <cellStyle name="Header2 5 2 2 6 3" xfId="19901"/>
    <cellStyle name="Header2 5 2 2 6 3 2" xfId="31718"/>
    <cellStyle name="Header2 5 2 2 6 3 2 2" xfId="41717"/>
    <cellStyle name="Header2 5 2 2 6 3 3" xfId="27376"/>
    <cellStyle name="Header2 5 2 2 6 3 4" xfId="36566"/>
    <cellStyle name="Header2 5 2 2 6 4" xfId="17667"/>
    <cellStyle name="Header2 5 2 2 6 4 2" xfId="29484"/>
    <cellStyle name="Header2 5 2 2 6 4 2 2" xfId="39483"/>
    <cellStyle name="Header2 5 2 2 6 4 3" xfId="25242"/>
    <cellStyle name="Header2 5 2 2 6 4 4" xfId="34332"/>
    <cellStyle name="Header2 5 2 2 6 5" xfId="20710"/>
    <cellStyle name="Header2 5 2 2 6 5 2" xfId="32527"/>
    <cellStyle name="Header2 5 2 2 6 5 2 2" xfId="42526"/>
    <cellStyle name="Header2 5 2 2 6 5 3" xfId="37375"/>
    <cellStyle name="Header2 5 2 2 6 6" xfId="28199"/>
    <cellStyle name="Header2 5 2 2 6 6 2" xfId="38198"/>
    <cellStyle name="Header2 5 2 2 6 7" xfId="21576"/>
    <cellStyle name="Header2 5 2 2 7" xfId="16079"/>
    <cellStyle name="Header2 5 2 2 7 2" xfId="27896"/>
    <cellStyle name="Header2 5 2 2 7 2 2" xfId="37895"/>
    <cellStyle name="Header2 5 2 2 7 3" xfId="23957"/>
    <cellStyle name="Header2 5 2 2 7 4" xfId="33047"/>
    <cellStyle name="Header2 5 2 2 8" xfId="16468"/>
    <cellStyle name="Header2 5 2 2 8 2" xfId="28285"/>
    <cellStyle name="Header2 5 2 2 8 2 2" xfId="38284"/>
    <cellStyle name="Header2 5 2 2 8 3" xfId="24043"/>
    <cellStyle name="Header2 5 2 2 8 4" xfId="33133"/>
    <cellStyle name="Header2 5 2 2 9" xfId="16771"/>
    <cellStyle name="Header2 5 2 2 9 2" xfId="28588"/>
    <cellStyle name="Header2 5 2 2 9 2 2" xfId="38587"/>
    <cellStyle name="Header2 5 2 2 9 3" xfId="24346"/>
    <cellStyle name="Header2 5 2 2 9 4" xfId="33436"/>
    <cellStyle name="Header2 5 2 3" xfId="7998"/>
    <cellStyle name="Header2 5 2 3 10" xfId="17320"/>
    <cellStyle name="Header2 5 2 3 10 2" xfId="29137"/>
    <cellStyle name="Header2 5 2 3 10 2 2" xfId="39136"/>
    <cellStyle name="Header2 5 2 3 10 3" xfId="24895"/>
    <cellStyle name="Header2 5 2 3 10 4" xfId="33985"/>
    <cellStyle name="Header2 5 2 3 11" xfId="17623"/>
    <cellStyle name="Header2 5 2 3 11 2" xfId="29440"/>
    <cellStyle name="Header2 5 2 3 11 2 2" xfId="39439"/>
    <cellStyle name="Header2 5 2 3 11 3" xfId="25198"/>
    <cellStyle name="Header2 5 2 3 11 4" xfId="34288"/>
    <cellStyle name="Header2 5 2 3 12" xfId="18312"/>
    <cellStyle name="Header2 5 2 3 12 2" xfId="30129"/>
    <cellStyle name="Header2 5 2 3 12 2 2" xfId="40128"/>
    <cellStyle name="Header2 5 2 3 12 3" xfId="25787"/>
    <cellStyle name="Header2 5 2 3 12 4" xfId="34977"/>
    <cellStyle name="Header2 5 2 3 13" xfId="18615"/>
    <cellStyle name="Header2 5 2 3 13 2" xfId="30432"/>
    <cellStyle name="Header2 5 2 3 13 2 2" xfId="40431"/>
    <cellStyle name="Header2 5 2 3 13 3" xfId="26090"/>
    <cellStyle name="Header2 5 2 3 13 4" xfId="35280"/>
    <cellStyle name="Header2 5 2 3 14" xfId="20163"/>
    <cellStyle name="Header2 5 2 3 14 2" xfId="31980"/>
    <cellStyle name="Header2 5 2 3 14 2 2" xfId="41979"/>
    <cellStyle name="Header2 5 2 3 14 3" xfId="36828"/>
    <cellStyle name="Header2 5 2 3 15" xfId="23104"/>
    <cellStyle name="Header2 5 2 3 15 2" xfId="21276"/>
    <cellStyle name="Header2 5 2 3 16" xfId="22498"/>
    <cellStyle name="Header2 5 2 3 2" xfId="7999"/>
    <cellStyle name="Header2 5 2 3 2 10" xfId="18614"/>
    <cellStyle name="Header2 5 2 3 2 10 2" xfId="30431"/>
    <cellStyle name="Header2 5 2 3 2 10 2 2" xfId="40430"/>
    <cellStyle name="Header2 5 2 3 2 10 3" xfId="26089"/>
    <cellStyle name="Header2 5 2 3 2 10 4" xfId="35279"/>
    <cellStyle name="Header2 5 2 3 2 11" xfId="20264"/>
    <cellStyle name="Header2 5 2 3 2 11 2" xfId="32081"/>
    <cellStyle name="Header2 5 2 3 2 11 2 2" xfId="42080"/>
    <cellStyle name="Header2 5 2 3 2 11 3" xfId="36929"/>
    <cellStyle name="Header2 5 2 3 2 12" xfId="23103"/>
    <cellStyle name="Header2 5 2 3 2 12 2" xfId="21277"/>
    <cellStyle name="Header2 5 2 3 2 13" xfId="22497"/>
    <cellStyle name="Header2 5 2 3 2 2" xfId="15806"/>
    <cellStyle name="Header2 5 2 3 2 2 2" xfId="18987"/>
    <cellStyle name="Header2 5 2 3 2 2 2 2" xfId="30804"/>
    <cellStyle name="Header2 5 2 3 2 2 2 2 2" xfId="40803"/>
    <cellStyle name="Header2 5 2 3 2 2 2 3" xfId="26462"/>
    <cellStyle name="Header2 5 2 3 2 2 2 4" xfId="35652"/>
    <cellStyle name="Header2 5 2 3 2 2 3" xfId="19593"/>
    <cellStyle name="Header2 5 2 3 2 2 3 2" xfId="31410"/>
    <cellStyle name="Header2 5 2 3 2 2 3 2 2" xfId="41409"/>
    <cellStyle name="Header2 5 2 3 2 2 3 3" xfId="27068"/>
    <cellStyle name="Header2 5 2 3 2 2 3 4" xfId="36258"/>
    <cellStyle name="Header2 5 2 3 2 2 4" xfId="17729"/>
    <cellStyle name="Header2 5 2 3 2 2 4 2" xfId="29546"/>
    <cellStyle name="Header2 5 2 3 2 2 4 2 2" xfId="39545"/>
    <cellStyle name="Header2 5 2 3 2 2 4 3" xfId="25304"/>
    <cellStyle name="Header2 5 2 3 2 2 4 4" xfId="34394"/>
    <cellStyle name="Header2 5 2 3 2 2 5" xfId="20402"/>
    <cellStyle name="Header2 5 2 3 2 2 5 2" xfId="32219"/>
    <cellStyle name="Header2 5 2 3 2 2 5 2 2" xfId="42218"/>
    <cellStyle name="Header2 5 2 3 2 2 5 3" xfId="37067"/>
    <cellStyle name="Header2 5 2 3 2 2 6" xfId="23684"/>
    <cellStyle name="Header2 5 2 3 2 2 6 2" xfId="20972"/>
    <cellStyle name="Header2 5 2 3 2 2 7" xfId="22792"/>
    <cellStyle name="Header2 5 2 3 2 2 7 2" xfId="21423"/>
    <cellStyle name="Header2 5 2 3 2 2 8" xfId="21729"/>
    <cellStyle name="Header2 5 2 3 2 3" xfId="16387"/>
    <cellStyle name="Header2 5 2 3 2 3 2" xfId="19290"/>
    <cellStyle name="Header2 5 2 3 2 3 2 2" xfId="31107"/>
    <cellStyle name="Header2 5 2 3 2 3 2 2 2" xfId="41106"/>
    <cellStyle name="Header2 5 2 3 2 3 2 3" xfId="26765"/>
    <cellStyle name="Header2 5 2 3 2 3 2 4" xfId="35955"/>
    <cellStyle name="Header2 5 2 3 2 3 3" xfId="19896"/>
    <cellStyle name="Header2 5 2 3 2 3 3 2" xfId="31713"/>
    <cellStyle name="Header2 5 2 3 2 3 3 2 2" xfId="41712"/>
    <cellStyle name="Header2 5 2 3 2 3 3 3" xfId="27371"/>
    <cellStyle name="Header2 5 2 3 2 3 3 4" xfId="36561"/>
    <cellStyle name="Header2 5 2 3 2 3 4" xfId="18884"/>
    <cellStyle name="Header2 5 2 3 2 3 4 2" xfId="30701"/>
    <cellStyle name="Header2 5 2 3 2 3 4 2 2" xfId="40700"/>
    <cellStyle name="Header2 5 2 3 2 3 4 3" xfId="26359"/>
    <cellStyle name="Header2 5 2 3 2 3 4 4" xfId="35549"/>
    <cellStyle name="Header2 5 2 3 2 3 5" xfId="20705"/>
    <cellStyle name="Header2 5 2 3 2 3 5 2" xfId="32522"/>
    <cellStyle name="Header2 5 2 3 2 3 5 2 2" xfId="42521"/>
    <cellStyle name="Header2 5 2 3 2 3 5 3" xfId="37370"/>
    <cellStyle name="Header2 5 2 3 2 3 6" xfId="28204"/>
    <cellStyle name="Header2 5 2 3 2 3 6 2" xfId="38203"/>
    <cellStyle name="Header2 5 2 3 2 3 7" xfId="21579"/>
    <cellStyle name="Header2 5 2 3 2 4" xfId="16084"/>
    <cellStyle name="Header2 5 2 3 2 4 2" xfId="27901"/>
    <cellStyle name="Header2 5 2 3 2 4 2 2" xfId="37900"/>
    <cellStyle name="Header2 5 2 3 2 4 3" xfId="23962"/>
    <cellStyle name="Header2 5 2 3 2 4 4" xfId="33052"/>
    <cellStyle name="Header2 5 2 3 2 5" xfId="16463"/>
    <cellStyle name="Header2 5 2 3 2 5 2" xfId="28280"/>
    <cellStyle name="Header2 5 2 3 2 5 2 2" xfId="38279"/>
    <cellStyle name="Header2 5 2 3 2 5 3" xfId="24038"/>
    <cellStyle name="Header2 5 2 3 2 5 4" xfId="33128"/>
    <cellStyle name="Header2 5 2 3 2 6" xfId="16766"/>
    <cellStyle name="Header2 5 2 3 2 6 2" xfId="28583"/>
    <cellStyle name="Header2 5 2 3 2 6 2 2" xfId="38582"/>
    <cellStyle name="Header2 5 2 3 2 6 3" xfId="24341"/>
    <cellStyle name="Header2 5 2 3 2 6 4" xfId="33431"/>
    <cellStyle name="Header2 5 2 3 2 7" xfId="17321"/>
    <cellStyle name="Header2 5 2 3 2 7 2" xfId="29138"/>
    <cellStyle name="Header2 5 2 3 2 7 2 2" xfId="39137"/>
    <cellStyle name="Header2 5 2 3 2 7 3" xfId="24896"/>
    <cellStyle name="Header2 5 2 3 2 7 4" xfId="33986"/>
    <cellStyle name="Header2 5 2 3 2 8" xfId="17624"/>
    <cellStyle name="Header2 5 2 3 2 8 2" xfId="29441"/>
    <cellStyle name="Header2 5 2 3 2 8 2 2" xfId="39440"/>
    <cellStyle name="Header2 5 2 3 2 8 3" xfId="25199"/>
    <cellStyle name="Header2 5 2 3 2 8 4" xfId="34289"/>
    <cellStyle name="Header2 5 2 3 2 9" xfId="18311"/>
    <cellStyle name="Header2 5 2 3 2 9 2" xfId="30128"/>
    <cellStyle name="Header2 5 2 3 2 9 2 2" xfId="40127"/>
    <cellStyle name="Header2 5 2 3 2 9 3" xfId="25786"/>
    <cellStyle name="Header2 5 2 3 2 9 4" xfId="34976"/>
    <cellStyle name="Header2 5 2 3 3" xfId="8000"/>
    <cellStyle name="Header2 5 2 3 3 10" xfId="18613"/>
    <cellStyle name="Header2 5 2 3 3 10 2" xfId="30430"/>
    <cellStyle name="Header2 5 2 3 3 10 2 2" xfId="40429"/>
    <cellStyle name="Header2 5 2 3 3 10 3" xfId="26088"/>
    <cellStyle name="Header2 5 2 3 3 10 4" xfId="35278"/>
    <cellStyle name="Header2 5 2 3 3 11" xfId="18297"/>
    <cellStyle name="Header2 5 2 3 3 11 2" xfId="30114"/>
    <cellStyle name="Header2 5 2 3 3 11 2 2" xfId="40113"/>
    <cellStyle name="Header2 5 2 3 3 11 3" xfId="34962"/>
    <cellStyle name="Header2 5 2 3 3 12" xfId="23102"/>
    <cellStyle name="Header2 5 2 3 3 12 2" xfId="21278"/>
    <cellStyle name="Header2 5 2 3 3 13" xfId="22496"/>
    <cellStyle name="Header2 5 2 3 3 2" xfId="15807"/>
    <cellStyle name="Header2 5 2 3 3 2 2" xfId="18986"/>
    <cellStyle name="Header2 5 2 3 3 2 2 2" xfId="30803"/>
    <cellStyle name="Header2 5 2 3 3 2 2 2 2" xfId="40802"/>
    <cellStyle name="Header2 5 2 3 3 2 2 3" xfId="26461"/>
    <cellStyle name="Header2 5 2 3 3 2 2 4" xfId="35651"/>
    <cellStyle name="Header2 5 2 3 3 2 3" xfId="19592"/>
    <cellStyle name="Header2 5 2 3 3 2 3 2" xfId="31409"/>
    <cellStyle name="Header2 5 2 3 3 2 3 2 2" xfId="41408"/>
    <cellStyle name="Header2 5 2 3 3 2 3 3" xfId="27067"/>
    <cellStyle name="Header2 5 2 3 3 2 3 4" xfId="36257"/>
    <cellStyle name="Header2 5 2 3 3 2 4" xfId="18192"/>
    <cellStyle name="Header2 5 2 3 3 2 4 2" xfId="30009"/>
    <cellStyle name="Header2 5 2 3 3 2 4 2 2" xfId="40008"/>
    <cellStyle name="Header2 5 2 3 3 2 4 3" xfId="25767"/>
    <cellStyle name="Header2 5 2 3 3 2 4 4" xfId="34857"/>
    <cellStyle name="Header2 5 2 3 3 2 5" xfId="20401"/>
    <cellStyle name="Header2 5 2 3 3 2 5 2" xfId="32218"/>
    <cellStyle name="Header2 5 2 3 3 2 5 2 2" xfId="42217"/>
    <cellStyle name="Header2 5 2 3 3 2 5 3" xfId="37066"/>
    <cellStyle name="Header2 5 2 3 3 2 6" xfId="23685"/>
    <cellStyle name="Header2 5 2 3 3 2 6 2" xfId="21763"/>
    <cellStyle name="Header2 5 2 3 3 2 7" xfId="22927"/>
    <cellStyle name="Header2 5 2 3 3 2 7 2" xfId="21343"/>
    <cellStyle name="Header2 5 2 3 3 2 8" xfId="22471"/>
    <cellStyle name="Header2 5 2 3 3 3" xfId="16388"/>
    <cellStyle name="Header2 5 2 3 3 3 2" xfId="19289"/>
    <cellStyle name="Header2 5 2 3 3 3 2 2" xfId="31106"/>
    <cellStyle name="Header2 5 2 3 3 3 2 2 2" xfId="41105"/>
    <cellStyle name="Header2 5 2 3 3 3 2 3" xfId="26764"/>
    <cellStyle name="Header2 5 2 3 3 3 2 4" xfId="35954"/>
    <cellStyle name="Header2 5 2 3 3 3 3" xfId="19895"/>
    <cellStyle name="Header2 5 2 3 3 3 3 2" xfId="31712"/>
    <cellStyle name="Header2 5 2 3 3 3 3 2 2" xfId="41711"/>
    <cellStyle name="Header2 5 2 3 3 3 3 3" xfId="27370"/>
    <cellStyle name="Header2 5 2 3 3 3 3 4" xfId="36560"/>
    <cellStyle name="Header2 5 2 3 3 3 4" xfId="17924"/>
    <cellStyle name="Header2 5 2 3 3 3 4 2" xfId="29741"/>
    <cellStyle name="Header2 5 2 3 3 3 4 2 2" xfId="39740"/>
    <cellStyle name="Header2 5 2 3 3 3 4 3" xfId="25499"/>
    <cellStyle name="Header2 5 2 3 3 3 4 4" xfId="34589"/>
    <cellStyle name="Header2 5 2 3 3 3 5" xfId="20704"/>
    <cellStyle name="Header2 5 2 3 3 3 5 2" xfId="32521"/>
    <cellStyle name="Header2 5 2 3 3 3 5 2 2" xfId="42520"/>
    <cellStyle name="Header2 5 2 3 3 3 5 3" xfId="37369"/>
    <cellStyle name="Header2 5 2 3 3 3 6" xfId="28205"/>
    <cellStyle name="Header2 5 2 3 3 3 6 2" xfId="38204"/>
    <cellStyle name="Header2 5 2 3 3 3 7" xfId="21580"/>
    <cellStyle name="Header2 5 2 3 3 4" xfId="16085"/>
    <cellStyle name="Header2 5 2 3 3 4 2" xfId="27902"/>
    <cellStyle name="Header2 5 2 3 3 4 2 2" xfId="37901"/>
    <cellStyle name="Header2 5 2 3 3 4 3" xfId="23963"/>
    <cellStyle name="Header2 5 2 3 3 4 4" xfId="33053"/>
    <cellStyle name="Header2 5 2 3 3 5" xfId="16462"/>
    <cellStyle name="Header2 5 2 3 3 5 2" xfId="28279"/>
    <cellStyle name="Header2 5 2 3 3 5 2 2" xfId="38278"/>
    <cellStyle name="Header2 5 2 3 3 5 3" xfId="24037"/>
    <cellStyle name="Header2 5 2 3 3 5 4" xfId="33127"/>
    <cellStyle name="Header2 5 2 3 3 6" xfId="16765"/>
    <cellStyle name="Header2 5 2 3 3 6 2" xfId="28582"/>
    <cellStyle name="Header2 5 2 3 3 6 2 2" xfId="38581"/>
    <cellStyle name="Header2 5 2 3 3 6 3" xfId="24340"/>
    <cellStyle name="Header2 5 2 3 3 6 4" xfId="33430"/>
    <cellStyle name="Header2 5 2 3 3 7" xfId="17322"/>
    <cellStyle name="Header2 5 2 3 3 7 2" xfId="29139"/>
    <cellStyle name="Header2 5 2 3 3 7 2 2" xfId="39138"/>
    <cellStyle name="Header2 5 2 3 3 7 3" xfId="24897"/>
    <cellStyle name="Header2 5 2 3 3 7 4" xfId="33987"/>
    <cellStyle name="Header2 5 2 3 3 8" xfId="17625"/>
    <cellStyle name="Header2 5 2 3 3 8 2" xfId="29442"/>
    <cellStyle name="Header2 5 2 3 3 8 2 2" xfId="39441"/>
    <cellStyle name="Header2 5 2 3 3 8 3" xfId="25200"/>
    <cellStyle name="Header2 5 2 3 3 8 4" xfId="34290"/>
    <cellStyle name="Header2 5 2 3 3 9" xfId="18310"/>
    <cellStyle name="Header2 5 2 3 3 9 2" xfId="30127"/>
    <cellStyle name="Header2 5 2 3 3 9 2 2" xfId="40126"/>
    <cellStyle name="Header2 5 2 3 3 9 3" xfId="25785"/>
    <cellStyle name="Header2 5 2 3 3 9 4" xfId="34975"/>
    <cellStyle name="Header2 5 2 3 4" xfId="8001"/>
    <cellStyle name="Header2 5 2 3 4 10" xfId="18612"/>
    <cellStyle name="Header2 5 2 3 4 10 2" xfId="30429"/>
    <cellStyle name="Header2 5 2 3 4 10 2 2" xfId="40428"/>
    <cellStyle name="Header2 5 2 3 4 10 3" xfId="26087"/>
    <cellStyle name="Header2 5 2 3 4 10 4" xfId="35277"/>
    <cellStyle name="Header2 5 2 3 4 11" xfId="20162"/>
    <cellStyle name="Header2 5 2 3 4 11 2" xfId="31979"/>
    <cellStyle name="Header2 5 2 3 4 11 2 2" xfId="41978"/>
    <cellStyle name="Header2 5 2 3 4 11 3" xfId="36827"/>
    <cellStyle name="Header2 5 2 3 4 12" xfId="23101"/>
    <cellStyle name="Header2 5 2 3 4 12 2" xfId="22041"/>
    <cellStyle name="Header2 5 2 3 4 13" xfId="22495"/>
    <cellStyle name="Header2 5 2 3 4 2" xfId="15808"/>
    <cellStyle name="Header2 5 2 3 4 2 2" xfId="18985"/>
    <cellStyle name="Header2 5 2 3 4 2 2 2" xfId="30802"/>
    <cellStyle name="Header2 5 2 3 4 2 2 2 2" xfId="40801"/>
    <cellStyle name="Header2 5 2 3 4 2 2 3" xfId="26460"/>
    <cellStyle name="Header2 5 2 3 4 2 2 4" xfId="35650"/>
    <cellStyle name="Header2 5 2 3 4 2 3" xfId="19591"/>
    <cellStyle name="Header2 5 2 3 4 2 3 2" xfId="31408"/>
    <cellStyle name="Header2 5 2 3 4 2 3 2 2" xfId="41407"/>
    <cellStyle name="Header2 5 2 3 4 2 3 3" xfId="27066"/>
    <cellStyle name="Header2 5 2 3 4 2 3 4" xfId="36256"/>
    <cellStyle name="Header2 5 2 3 4 2 4" xfId="17730"/>
    <cellStyle name="Header2 5 2 3 4 2 4 2" xfId="29547"/>
    <cellStyle name="Header2 5 2 3 4 2 4 2 2" xfId="39546"/>
    <cellStyle name="Header2 5 2 3 4 2 4 3" xfId="25305"/>
    <cellStyle name="Header2 5 2 3 4 2 4 4" xfId="34395"/>
    <cellStyle name="Header2 5 2 3 4 2 5" xfId="20400"/>
    <cellStyle name="Header2 5 2 3 4 2 5 2" xfId="32217"/>
    <cellStyle name="Header2 5 2 3 4 2 5 2 2" xfId="42216"/>
    <cellStyle name="Header2 5 2 3 4 2 5 3" xfId="37065"/>
    <cellStyle name="Header2 5 2 3 4 2 6" xfId="23686"/>
    <cellStyle name="Header2 5 2 3 4 2 6 2" xfId="20973"/>
    <cellStyle name="Header2 5 2 3 4 2 7" xfId="22791"/>
    <cellStyle name="Header2 5 2 3 4 2 7 2" xfId="21424"/>
    <cellStyle name="Header2 5 2 3 4 2 8" xfId="21730"/>
    <cellStyle name="Header2 5 2 3 4 3" xfId="16389"/>
    <cellStyle name="Header2 5 2 3 4 3 2" xfId="19288"/>
    <cellStyle name="Header2 5 2 3 4 3 2 2" xfId="31105"/>
    <cellStyle name="Header2 5 2 3 4 3 2 2 2" xfId="41104"/>
    <cellStyle name="Header2 5 2 3 4 3 2 3" xfId="26763"/>
    <cellStyle name="Header2 5 2 3 4 3 2 4" xfId="35953"/>
    <cellStyle name="Header2 5 2 3 4 3 3" xfId="19894"/>
    <cellStyle name="Header2 5 2 3 4 3 3 2" xfId="31711"/>
    <cellStyle name="Header2 5 2 3 4 3 3 2 2" xfId="41710"/>
    <cellStyle name="Header2 5 2 3 4 3 3 3" xfId="27369"/>
    <cellStyle name="Header2 5 2 3 4 3 3 4" xfId="36559"/>
    <cellStyle name="Header2 5 2 3 4 3 4" xfId="17804"/>
    <cellStyle name="Header2 5 2 3 4 3 4 2" xfId="29621"/>
    <cellStyle name="Header2 5 2 3 4 3 4 2 2" xfId="39620"/>
    <cellStyle name="Header2 5 2 3 4 3 4 3" xfId="25379"/>
    <cellStyle name="Header2 5 2 3 4 3 4 4" xfId="34469"/>
    <cellStyle name="Header2 5 2 3 4 3 5" xfId="20703"/>
    <cellStyle name="Header2 5 2 3 4 3 5 2" xfId="32520"/>
    <cellStyle name="Header2 5 2 3 4 3 5 2 2" xfId="42519"/>
    <cellStyle name="Header2 5 2 3 4 3 5 3" xfId="37368"/>
    <cellStyle name="Header2 5 2 3 4 3 6" xfId="28206"/>
    <cellStyle name="Header2 5 2 3 4 3 6 2" xfId="38205"/>
    <cellStyle name="Header2 5 2 3 4 3 7" xfId="22318"/>
    <cellStyle name="Header2 5 2 3 4 4" xfId="16086"/>
    <cellStyle name="Header2 5 2 3 4 4 2" xfId="27903"/>
    <cellStyle name="Header2 5 2 3 4 4 2 2" xfId="37902"/>
    <cellStyle name="Header2 5 2 3 4 4 3" xfId="23964"/>
    <cellStyle name="Header2 5 2 3 4 4 4" xfId="33054"/>
    <cellStyle name="Header2 5 2 3 4 5" xfId="16461"/>
    <cellStyle name="Header2 5 2 3 4 5 2" xfId="28278"/>
    <cellStyle name="Header2 5 2 3 4 5 2 2" xfId="38277"/>
    <cellStyle name="Header2 5 2 3 4 5 3" xfId="24036"/>
    <cellStyle name="Header2 5 2 3 4 5 4" xfId="33126"/>
    <cellStyle name="Header2 5 2 3 4 6" xfId="16764"/>
    <cellStyle name="Header2 5 2 3 4 6 2" xfId="28581"/>
    <cellStyle name="Header2 5 2 3 4 6 2 2" xfId="38580"/>
    <cellStyle name="Header2 5 2 3 4 6 3" xfId="24339"/>
    <cellStyle name="Header2 5 2 3 4 6 4" xfId="33429"/>
    <cellStyle name="Header2 5 2 3 4 7" xfId="17323"/>
    <cellStyle name="Header2 5 2 3 4 7 2" xfId="29140"/>
    <cellStyle name="Header2 5 2 3 4 7 2 2" xfId="39139"/>
    <cellStyle name="Header2 5 2 3 4 7 3" xfId="24898"/>
    <cellStyle name="Header2 5 2 3 4 7 4" xfId="33988"/>
    <cellStyle name="Header2 5 2 3 4 8" xfId="17626"/>
    <cellStyle name="Header2 5 2 3 4 8 2" xfId="29443"/>
    <cellStyle name="Header2 5 2 3 4 8 2 2" xfId="39442"/>
    <cellStyle name="Header2 5 2 3 4 8 3" xfId="25201"/>
    <cellStyle name="Header2 5 2 3 4 8 4" xfId="34291"/>
    <cellStyle name="Header2 5 2 3 4 9" xfId="18309"/>
    <cellStyle name="Header2 5 2 3 4 9 2" xfId="30126"/>
    <cellStyle name="Header2 5 2 3 4 9 2 2" xfId="40125"/>
    <cellStyle name="Header2 5 2 3 4 9 3" xfId="25784"/>
    <cellStyle name="Header2 5 2 3 4 9 4" xfId="34974"/>
    <cellStyle name="Header2 5 2 3 5" xfId="15805"/>
    <cellStyle name="Header2 5 2 3 5 2" xfId="18988"/>
    <cellStyle name="Header2 5 2 3 5 2 2" xfId="30805"/>
    <cellStyle name="Header2 5 2 3 5 2 2 2" xfId="40804"/>
    <cellStyle name="Header2 5 2 3 5 2 3" xfId="26463"/>
    <cellStyle name="Header2 5 2 3 5 2 4" xfId="35653"/>
    <cellStyle name="Header2 5 2 3 5 3" xfId="19594"/>
    <cellStyle name="Header2 5 2 3 5 3 2" xfId="31411"/>
    <cellStyle name="Header2 5 2 3 5 3 2 2" xfId="41410"/>
    <cellStyle name="Header2 5 2 3 5 3 3" xfId="27069"/>
    <cellStyle name="Header2 5 2 3 5 3 4" xfId="36259"/>
    <cellStyle name="Header2 5 2 3 5 4" xfId="18191"/>
    <cellStyle name="Header2 5 2 3 5 4 2" xfId="30008"/>
    <cellStyle name="Header2 5 2 3 5 4 2 2" xfId="40007"/>
    <cellStyle name="Header2 5 2 3 5 4 3" xfId="25766"/>
    <cellStyle name="Header2 5 2 3 5 4 4" xfId="34856"/>
    <cellStyle name="Header2 5 2 3 5 5" xfId="20403"/>
    <cellStyle name="Header2 5 2 3 5 5 2" xfId="32220"/>
    <cellStyle name="Header2 5 2 3 5 5 2 2" xfId="42219"/>
    <cellStyle name="Header2 5 2 3 5 5 3" xfId="37068"/>
    <cellStyle name="Header2 5 2 3 5 6" xfId="23683"/>
    <cellStyle name="Header2 5 2 3 5 6 2" xfId="20986"/>
    <cellStyle name="Header2 5 2 3 5 7" xfId="22793"/>
    <cellStyle name="Header2 5 2 3 5 7 2" xfId="21422"/>
    <cellStyle name="Header2 5 2 3 5 8" xfId="21728"/>
    <cellStyle name="Header2 5 2 3 6" xfId="16386"/>
    <cellStyle name="Header2 5 2 3 6 2" xfId="19291"/>
    <cellStyle name="Header2 5 2 3 6 2 2" xfId="31108"/>
    <cellStyle name="Header2 5 2 3 6 2 2 2" xfId="41107"/>
    <cellStyle name="Header2 5 2 3 6 2 3" xfId="26766"/>
    <cellStyle name="Header2 5 2 3 6 2 4" xfId="35956"/>
    <cellStyle name="Header2 5 2 3 6 3" xfId="19897"/>
    <cellStyle name="Header2 5 2 3 6 3 2" xfId="31714"/>
    <cellStyle name="Header2 5 2 3 6 3 2 2" xfId="41713"/>
    <cellStyle name="Header2 5 2 3 6 3 3" xfId="27372"/>
    <cellStyle name="Header2 5 2 3 6 3 4" xfId="36562"/>
    <cellStyle name="Header2 5 2 3 6 4" xfId="17923"/>
    <cellStyle name="Header2 5 2 3 6 4 2" xfId="29740"/>
    <cellStyle name="Header2 5 2 3 6 4 2 2" xfId="39739"/>
    <cellStyle name="Header2 5 2 3 6 4 3" xfId="25498"/>
    <cellStyle name="Header2 5 2 3 6 4 4" xfId="34588"/>
    <cellStyle name="Header2 5 2 3 6 5" xfId="20706"/>
    <cellStyle name="Header2 5 2 3 6 5 2" xfId="32523"/>
    <cellStyle name="Header2 5 2 3 6 5 2 2" xfId="42522"/>
    <cellStyle name="Header2 5 2 3 6 5 3" xfId="37371"/>
    <cellStyle name="Header2 5 2 3 6 6" xfId="28203"/>
    <cellStyle name="Header2 5 2 3 6 6 2" xfId="38202"/>
    <cellStyle name="Header2 5 2 3 6 7" xfId="21578"/>
    <cellStyle name="Header2 5 2 3 7" xfId="16083"/>
    <cellStyle name="Header2 5 2 3 7 2" xfId="27900"/>
    <cellStyle name="Header2 5 2 3 7 2 2" xfId="37899"/>
    <cellStyle name="Header2 5 2 3 7 3" xfId="23961"/>
    <cellStyle name="Header2 5 2 3 7 4" xfId="33051"/>
    <cellStyle name="Header2 5 2 3 8" xfId="16464"/>
    <cellStyle name="Header2 5 2 3 8 2" xfId="28281"/>
    <cellStyle name="Header2 5 2 3 8 2 2" xfId="38280"/>
    <cellStyle name="Header2 5 2 3 8 3" xfId="24039"/>
    <cellStyle name="Header2 5 2 3 8 4" xfId="33129"/>
    <cellStyle name="Header2 5 2 3 9" xfId="16767"/>
    <cellStyle name="Header2 5 2 3 9 2" xfId="28584"/>
    <cellStyle name="Header2 5 2 3 9 2 2" xfId="38583"/>
    <cellStyle name="Header2 5 2 3 9 3" xfId="24342"/>
    <cellStyle name="Header2 5 2 3 9 4" xfId="33432"/>
    <cellStyle name="Header2 5 2 4" xfId="8002"/>
    <cellStyle name="Header2 5 2 4 10" xfId="18611"/>
    <cellStyle name="Header2 5 2 4 10 2" xfId="30428"/>
    <cellStyle name="Header2 5 2 4 10 2 2" xfId="40427"/>
    <cellStyle name="Header2 5 2 4 10 3" xfId="26086"/>
    <cellStyle name="Header2 5 2 4 10 4" xfId="35276"/>
    <cellStyle name="Header2 5 2 4 11" xfId="20263"/>
    <cellStyle name="Header2 5 2 4 11 2" xfId="32080"/>
    <cellStyle name="Header2 5 2 4 11 2 2" xfId="42079"/>
    <cellStyle name="Header2 5 2 4 11 3" xfId="36928"/>
    <cellStyle name="Header2 5 2 4 12" xfId="23100"/>
    <cellStyle name="Header2 5 2 4 12 2" xfId="21279"/>
    <cellStyle name="Header2 5 2 4 13" xfId="22494"/>
    <cellStyle name="Header2 5 2 4 2" xfId="15809"/>
    <cellStyle name="Header2 5 2 4 2 2" xfId="18984"/>
    <cellStyle name="Header2 5 2 4 2 2 2" xfId="30801"/>
    <cellStyle name="Header2 5 2 4 2 2 2 2" xfId="40800"/>
    <cellStyle name="Header2 5 2 4 2 2 3" xfId="26459"/>
    <cellStyle name="Header2 5 2 4 2 2 4" xfId="35649"/>
    <cellStyle name="Header2 5 2 4 2 3" xfId="19590"/>
    <cellStyle name="Header2 5 2 4 2 3 2" xfId="31407"/>
    <cellStyle name="Header2 5 2 4 2 3 2 2" xfId="41406"/>
    <cellStyle name="Header2 5 2 4 2 3 3" xfId="27065"/>
    <cellStyle name="Header2 5 2 4 2 3 4" xfId="36255"/>
    <cellStyle name="Header2 5 2 4 2 4" xfId="17731"/>
    <cellStyle name="Header2 5 2 4 2 4 2" xfId="29548"/>
    <cellStyle name="Header2 5 2 4 2 4 2 2" xfId="39547"/>
    <cellStyle name="Header2 5 2 4 2 4 3" xfId="25306"/>
    <cellStyle name="Header2 5 2 4 2 4 4" xfId="34396"/>
    <cellStyle name="Header2 5 2 4 2 5" xfId="20399"/>
    <cellStyle name="Header2 5 2 4 2 5 2" xfId="32216"/>
    <cellStyle name="Header2 5 2 4 2 5 2 2" xfId="42215"/>
    <cellStyle name="Header2 5 2 4 2 5 3" xfId="37064"/>
    <cellStyle name="Header2 5 2 4 2 6" xfId="23687"/>
    <cellStyle name="Header2 5 2 4 2 6 2" xfId="21762"/>
    <cellStyle name="Header2 5 2 4 2 7" xfId="22926"/>
    <cellStyle name="Header2 5 2 4 2 7 2" xfId="22151"/>
    <cellStyle name="Header2 5 2 4 2 8" xfId="22472"/>
    <cellStyle name="Header2 5 2 4 3" xfId="16390"/>
    <cellStyle name="Header2 5 2 4 3 2" xfId="19287"/>
    <cellStyle name="Header2 5 2 4 3 2 2" xfId="31104"/>
    <cellStyle name="Header2 5 2 4 3 2 2 2" xfId="41103"/>
    <cellStyle name="Header2 5 2 4 3 2 3" xfId="26762"/>
    <cellStyle name="Header2 5 2 4 3 2 4" xfId="35952"/>
    <cellStyle name="Header2 5 2 4 3 3" xfId="19893"/>
    <cellStyle name="Header2 5 2 4 3 3 2" xfId="31710"/>
    <cellStyle name="Header2 5 2 4 3 3 2 2" xfId="41709"/>
    <cellStyle name="Header2 5 2 4 3 3 3" xfId="27368"/>
    <cellStyle name="Header2 5 2 4 3 3 4" xfId="36558"/>
    <cellStyle name="Header2 5 2 4 3 4" xfId="17925"/>
    <cellStyle name="Header2 5 2 4 3 4 2" xfId="29742"/>
    <cellStyle name="Header2 5 2 4 3 4 2 2" xfId="39741"/>
    <cellStyle name="Header2 5 2 4 3 4 3" xfId="25500"/>
    <cellStyle name="Header2 5 2 4 3 4 4" xfId="34590"/>
    <cellStyle name="Header2 5 2 4 3 5" xfId="20702"/>
    <cellStyle name="Header2 5 2 4 3 5 2" xfId="32519"/>
    <cellStyle name="Header2 5 2 4 3 5 2 2" xfId="42518"/>
    <cellStyle name="Header2 5 2 4 3 5 3" xfId="37367"/>
    <cellStyle name="Header2 5 2 4 3 6" xfId="28207"/>
    <cellStyle name="Header2 5 2 4 3 6 2" xfId="38206"/>
    <cellStyle name="Header2 5 2 4 3 7" xfId="21581"/>
    <cellStyle name="Header2 5 2 4 4" xfId="16087"/>
    <cellStyle name="Header2 5 2 4 4 2" xfId="27904"/>
    <cellStyle name="Header2 5 2 4 4 2 2" xfId="37903"/>
    <cellStyle name="Header2 5 2 4 4 3" xfId="23965"/>
    <cellStyle name="Header2 5 2 4 4 4" xfId="33055"/>
    <cellStyle name="Header2 5 2 4 5" xfId="16460"/>
    <cellStyle name="Header2 5 2 4 5 2" xfId="28277"/>
    <cellStyle name="Header2 5 2 4 5 2 2" xfId="38276"/>
    <cellStyle name="Header2 5 2 4 5 3" xfId="24035"/>
    <cellStyle name="Header2 5 2 4 5 4" xfId="33125"/>
    <cellStyle name="Header2 5 2 4 6" xfId="16763"/>
    <cellStyle name="Header2 5 2 4 6 2" xfId="28580"/>
    <cellStyle name="Header2 5 2 4 6 2 2" xfId="38579"/>
    <cellStyle name="Header2 5 2 4 6 3" xfId="24338"/>
    <cellStyle name="Header2 5 2 4 6 4" xfId="33428"/>
    <cellStyle name="Header2 5 2 4 7" xfId="17324"/>
    <cellStyle name="Header2 5 2 4 7 2" xfId="29141"/>
    <cellStyle name="Header2 5 2 4 7 2 2" xfId="39140"/>
    <cellStyle name="Header2 5 2 4 7 3" xfId="24899"/>
    <cellStyle name="Header2 5 2 4 7 4" xfId="33989"/>
    <cellStyle name="Header2 5 2 4 8" xfId="17627"/>
    <cellStyle name="Header2 5 2 4 8 2" xfId="29444"/>
    <cellStyle name="Header2 5 2 4 8 2 2" xfId="39443"/>
    <cellStyle name="Header2 5 2 4 8 3" xfId="25202"/>
    <cellStyle name="Header2 5 2 4 8 4" xfId="34292"/>
    <cellStyle name="Header2 5 2 4 9" xfId="18308"/>
    <cellStyle name="Header2 5 2 4 9 2" xfId="30125"/>
    <cellStyle name="Header2 5 2 4 9 2 2" xfId="40124"/>
    <cellStyle name="Header2 5 2 4 9 3" xfId="25783"/>
    <cellStyle name="Header2 5 2 4 9 4" xfId="34973"/>
    <cellStyle name="Header2 5 2 5" xfId="15800"/>
    <cellStyle name="Header2 5 2 5 2" xfId="18993"/>
    <cellStyle name="Header2 5 2 5 2 2" xfId="30810"/>
    <cellStyle name="Header2 5 2 5 2 2 2" xfId="40809"/>
    <cellStyle name="Header2 5 2 5 2 3" xfId="26468"/>
    <cellStyle name="Header2 5 2 5 2 4" xfId="35658"/>
    <cellStyle name="Header2 5 2 5 3" xfId="19599"/>
    <cellStyle name="Header2 5 2 5 3 2" xfId="31416"/>
    <cellStyle name="Header2 5 2 5 3 2 2" xfId="41415"/>
    <cellStyle name="Header2 5 2 5 3 3" xfId="27074"/>
    <cellStyle name="Header2 5 2 5 3 4" xfId="36264"/>
    <cellStyle name="Header2 5 2 5 4" xfId="18188"/>
    <cellStyle name="Header2 5 2 5 4 2" xfId="30005"/>
    <cellStyle name="Header2 5 2 5 4 2 2" xfId="40004"/>
    <cellStyle name="Header2 5 2 5 4 3" xfId="25763"/>
    <cellStyle name="Header2 5 2 5 4 4" xfId="34853"/>
    <cellStyle name="Header2 5 2 5 5" xfId="20408"/>
    <cellStyle name="Header2 5 2 5 5 2" xfId="32225"/>
    <cellStyle name="Header2 5 2 5 5 2 2" xfId="42224"/>
    <cellStyle name="Header2 5 2 5 5 3" xfId="37073"/>
    <cellStyle name="Header2 5 2 5 6" xfId="23678"/>
    <cellStyle name="Header2 5 2 5 6 2" xfId="20992"/>
    <cellStyle name="Header2 5 2 5 7" xfId="22796"/>
    <cellStyle name="Header2 5 2 5 7 2" xfId="21420"/>
    <cellStyle name="Header2 5 2 5 8" xfId="21724"/>
    <cellStyle name="Header2 5 2 6" xfId="16381"/>
    <cellStyle name="Header2 5 2 6 2" xfId="19296"/>
    <cellStyle name="Header2 5 2 6 2 2" xfId="31113"/>
    <cellStyle name="Header2 5 2 6 2 2 2" xfId="41112"/>
    <cellStyle name="Header2 5 2 6 2 3" xfId="26771"/>
    <cellStyle name="Header2 5 2 6 2 4" xfId="35961"/>
    <cellStyle name="Header2 5 2 6 3" xfId="19902"/>
    <cellStyle name="Header2 5 2 6 3 2" xfId="31719"/>
    <cellStyle name="Header2 5 2 6 3 2 2" xfId="41718"/>
    <cellStyle name="Header2 5 2 6 3 3" xfId="27377"/>
    <cellStyle name="Header2 5 2 6 3 4" xfId="36567"/>
    <cellStyle name="Header2 5 2 6 4" xfId="17803"/>
    <cellStyle name="Header2 5 2 6 4 2" xfId="29620"/>
    <cellStyle name="Header2 5 2 6 4 2 2" xfId="39619"/>
    <cellStyle name="Header2 5 2 6 4 3" xfId="25378"/>
    <cellStyle name="Header2 5 2 6 4 4" xfId="34468"/>
    <cellStyle name="Header2 5 2 6 5" xfId="20711"/>
    <cellStyle name="Header2 5 2 6 5 2" xfId="32528"/>
    <cellStyle name="Header2 5 2 6 5 2 2" xfId="42527"/>
    <cellStyle name="Header2 5 2 6 5 3" xfId="37376"/>
    <cellStyle name="Header2 5 2 6 6" xfId="28198"/>
    <cellStyle name="Header2 5 2 6 6 2" xfId="38197"/>
    <cellStyle name="Header2 5 2 6 7" xfId="21575"/>
    <cellStyle name="Header2 5 2 7" xfId="16078"/>
    <cellStyle name="Header2 5 2 7 2" xfId="27895"/>
    <cellStyle name="Header2 5 2 7 2 2" xfId="37894"/>
    <cellStyle name="Header2 5 2 7 3" xfId="23956"/>
    <cellStyle name="Header2 5 2 7 4" xfId="33046"/>
    <cellStyle name="Header2 5 2 8" xfId="16469"/>
    <cellStyle name="Header2 5 2 8 2" xfId="28286"/>
    <cellStyle name="Header2 5 2 8 2 2" xfId="38285"/>
    <cellStyle name="Header2 5 2 8 3" xfId="24044"/>
    <cellStyle name="Header2 5 2 8 4" xfId="33134"/>
    <cellStyle name="Header2 5 2 9" xfId="16772"/>
    <cellStyle name="Header2 5 2 9 2" xfId="28589"/>
    <cellStyle name="Header2 5 2 9 2 2" xfId="38588"/>
    <cellStyle name="Header2 5 2 9 3" xfId="24347"/>
    <cellStyle name="Header2 5 2 9 4" xfId="33437"/>
    <cellStyle name="Header2 5 3" xfId="8003"/>
    <cellStyle name="Header2 5 3 10" xfId="17325"/>
    <cellStyle name="Header2 5 3 10 2" xfId="29142"/>
    <cellStyle name="Header2 5 3 10 2 2" xfId="39141"/>
    <cellStyle name="Header2 5 3 10 3" xfId="24900"/>
    <cellStyle name="Header2 5 3 10 4" xfId="33990"/>
    <cellStyle name="Header2 5 3 11" xfId="17628"/>
    <cellStyle name="Header2 5 3 11 2" xfId="29445"/>
    <cellStyle name="Header2 5 3 11 2 2" xfId="39444"/>
    <cellStyle name="Header2 5 3 11 3" xfId="25203"/>
    <cellStyle name="Header2 5 3 11 4" xfId="34293"/>
    <cellStyle name="Header2 5 3 12" xfId="18307"/>
    <cellStyle name="Header2 5 3 12 2" xfId="30124"/>
    <cellStyle name="Header2 5 3 12 2 2" xfId="40123"/>
    <cellStyle name="Header2 5 3 12 3" xfId="25782"/>
    <cellStyle name="Header2 5 3 12 4" xfId="34972"/>
    <cellStyle name="Header2 5 3 13" xfId="18610"/>
    <cellStyle name="Header2 5 3 13 2" xfId="30427"/>
    <cellStyle name="Header2 5 3 13 2 2" xfId="40426"/>
    <cellStyle name="Header2 5 3 13 3" xfId="26085"/>
    <cellStyle name="Header2 5 3 13 4" xfId="35275"/>
    <cellStyle name="Header2 5 3 14" xfId="20165"/>
    <cellStyle name="Header2 5 3 14 2" xfId="31982"/>
    <cellStyle name="Header2 5 3 14 2 2" xfId="41981"/>
    <cellStyle name="Header2 5 3 14 3" xfId="36830"/>
    <cellStyle name="Header2 5 3 15" xfId="23099"/>
    <cellStyle name="Header2 5 3 15 2" xfId="22042"/>
    <cellStyle name="Header2 5 3 16" xfId="22493"/>
    <cellStyle name="Header2 5 3 2" xfId="8004"/>
    <cellStyle name="Header2 5 3 2 10" xfId="18609"/>
    <cellStyle name="Header2 5 3 2 10 2" xfId="30426"/>
    <cellStyle name="Header2 5 3 2 10 2 2" xfId="40425"/>
    <cellStyle name="Header2 5 3 2 10 3" xfId="26084"/>
    <cellStyle name="Header2 5 3 2 10 4" xfId="35274"/>
    <cellStyle name="Header2 5 3 2 11" xfId="20266"/>
    <cellStyle name="Header2 5 3 2 11 2" xfId="32083"/>
    <cellStyle name="Header2 5 3 2 11 2 2" xfId="42082"/>
    <cellStyle name="Header2 5 3 2 11 3" xfId="36931"/>
    <cellStyle name="Header2 5 3 2 12" xfId="23098"/>
    <cellStyle name="Header2 5 3 2 12 2" xfId="21280"/>
    <cellStyle name="Header2 5 3 2 13" xfId="22492"/>
    <cellStyle name="Header2 5 3 2 2" xfId="15811"/>
    <cellStyle name="Header2 5 3 2 2 2" xfId="18982"/>
    <cellStyle name="Header2 5 3 2 2 2 2" xfId="30799"/>
    <cellStyle name="Header2 5 3 2 2 2 2 2" xfId="40798"/>
    <cellStyle name="Header2 5 3 2 2 2 3" xfId="26457"/>
    <cellStyle name="Header2 5 3 2 2 2 4" xfId="35647"/>
    <cellStyle name="Header2 5 3 2 2 3" xfId="19588"/>
    <cellStyle name="Header2 5 3 2 2 3 2" xfId="31405"/>
    <cellStyle name="Header2 5 3 2 2 3 2 2" xfId="41404"/>
    <cellStyle name="Header2 5 3 2 2 3 3" xfId="27063"/>
    <cellStyle name="Header2 5 3 2 2 3 4" xfId="36253"/>
    <cellStyle name="Header2 5 3 2 2 4" xfId="18193"/>
    <cellStyle name="Header2 5 3 2 2 4 2" xfId="30010"/>
    <cellStyle name="Header2 5 3 2 2 4 2 2" xfId="40009"/>
    <cellStyle name="Header2 5 3 2 2 4 3" xfId="25768"/>
    <cellStyle name="Header2 5 3 2 2 4 4" xfId="34858"/>
    <cellStyle name="Header2 5 3 2 2 5" xfId="20397"/>
    <cellStyle name="Header2 5 3 2 2 5 2" xfId="32214"/>
    <cellStyle name="Header2 5 3 2 2 5 2 2" xfId="42213"/>
    <cellStyle name="Header2 5 3 2 2 5 3" xfId="37062"/>
    <cellStyle name="Header2 5 3 2 2 6" xfId="23689"/>
    <cellStyle name="Header2 5 3 2 2 6 2" xfId="20974"/>
    <cellStyle name="Header2 5 3 2 2 7" xfId="22789"/>
    <cellStyle name="Header2 5 3 2 2 7 2" xfId="21426"/>
    <cellStyle name="Header2 5 3 2 2 8" xfId="22473"/>
    <cellStyle name="Header2 5 3 2 3" xfId="16392"/>
    <cellStyle name="Header2 5 3 2 3 2" xfId="19285"/>
    <cellStyle name="Header2 5 3 2 3 2 2" xfId="31102"/>
    <cellStyle name="Header2 5 3 2 3 2 2 2" xfId="41101"/>
    <cellStyle name="Header2 5 3 2 3 2 3" xfId="26760"/>
    <cellStyle name="Header2 5 3 2 3 2 4" xfId="35950"/>
    <cellStyle name="Header2 5 3 2 3 3" xfId="19891"/>
    <cellStyle name="Header2 5 3 2 3 3 2" xfId="31708"/>
    <cellStyle name="Header2 5 3 2 3 3 2 2" xfId="41707"/>
    <cellStyle name="Header2 5 3 2 3 3 3" xfId="27366"/>
    <cellStyle name="Header2 5 3 2 3 3 4" xfId="36556"/>
    <cellStyle name="Header2 5 3 2 3 4" xfId="17926"/>
    <cellStyle name="Header2 5 3 2 3 4 2" xfId="29743"/>
    <cellStyle name="Header2 5 3 2 3 4 2 2" xfId="39742"/>
    <cellStyle name="Header2 5 3 2 3 4 3" xfId="25501"/>
    <cellStyle name="Header2 5 3 2 3 4 4" xfId="34591"/>
    <cellStyle name="Header2 5 3 2 3 5" xfId="20700"/>
    <cellStyle name="Header2 5 3 2 3 5 2" xfId="32517"/>
    <cellStyle name="Header2 5 3 2 3 5 2 2" xfId="42516"/>
    <cellStyle name="Header2 5 3 2 3 5 3" xfId="37365"/>
    <cellStyle name="Header2 5 3 2 3 6" xfId="28209"/>
    <cellStyle name="Header2 5 3 2 3 6 2" xfId="38208"/>
    <cellStyle name="Header2 5 3 2 3 7" xfId="21582"/>
    <cellStyle name="Header2 5 3 2 4" xfId="16089"/>
    <cellStyle name="Header2 5 3 2 4 2" xfId="27906"/>
    <cellStyle name="Header2 5 3 2 4 2 2" xfId="37905"/>
    <cellStyle name="Header2 5 3 2 4 3" xfId="23967"/>
    <cellStyle name="Header2 5 3 2 4 4" xfId="33057"/>
    <cellStyle name="Header2 5 3 2 5" xfId="16458"/>
    <cellStyle name="Header2 5 3 2 5 2" xfId="28275"/>
    <cellStyle name="Header2 5 3 2 5 2 2" xfId="38274"/>
    <cellStyle name="Header2 5 3 2 5 3" xfId="24033"/>
    <cellStyle name="Header2 5 3 2 5 4" xfId="33123"/>
    <cellStyle name="Header2 5 3 2 6" xfId="16761"/>
    <cellStyle name="Header2 5 3 2 6 2" xfId="28578"/>
    <cellStyle name="Header2 5 3 2 6 2 2" xfId="38577"/>
    <cellStyle name="Header2 5 3 2 6 3" xfId="24336"/>
    <cellStyle name="Header2 5 3 2 6 4" xfId="33426"/>
    <cellStyle name="Header2 5 3 2 7" xfId="17326"/>
    <cellStyle name="Header2 5 3 2 7 2" xfId="29143"/>
    <cellStyle name="Header2 5 3 2 7 2 2" xfId="39142"/>
    <cellStyle name="Header2 5 3 2 7 3" xfId="24901"/>
    <cellStyle name="Header2 5 3 2 7 4" xfId="33991"/>
    <cellStyle name="Header2 5 3 2 8" xfId="17629"/>
    <cellStyle name="Header2 5 3 2 8 2" xfId="29446"/>
    <cellStyle name="Header2 5 3 2 8 2 2" xfId="39445"/>
    <cellStyle name="Header2 5 3 2 8 3" xfId="25204"/>
    <cellStyle name="Header2 5 3 2 8 4" xfId="34294"/>
    <cellStyle name="Header2 5 3 2 9" xfId="18306"/>
    <cellStyle name="Header2 5 3 2 9 2" xfId="30123"/>
    <cellStyle name="Header2 5 3 2 9 2 2" xfId="40122"/>
    <cellStyle name="Header2 5 3 2 9 3" xfId="25781"/>
    <cellStyle name="Header2 5 3 2 9 4" xfId="34971"/>
    <cellStyle name="Header2 5 3 3" xfId="8005"/>
    <cellStyle name="Header2 5 3 3 10" xfId="18608"/>
    <cellStyle name="Header2 5 3 3 10 2" xfId="30425"/>
    <cellStyle name="Header2 5 3 3 10 2 2" xfId="40424"/>
    <cellStyle name="Header2 5 3 3 10 3" xfId="26083"/>
    <cellStyle name="Header2 5 3 3 10 4" xfId="35273"/>
    <cellStyle name="Header2 5 3 3 11" xfId="18298"/>
    <cellStyle name="Header2 5 3 3 11 2" xfId="30115"/>
    <cellStyle name="Header2 5 3 3 11 2 2" xfId="40114"/>
    <cellStyle name="Header2 5 3 3 11 3" xfId="34963"/>
    <cellStyle name="Header2 5 3 3 12" xfId="23097"/>
    <cellStyle name="Header2 5 3 3 12 2" xfId="22043"/>
    <cellStyle name="Header2 5 3 3 13" xfId="22491"/>
    <cellStyle name="Header2 5 3 3 2" xfId="15812"/>
    <cellStyle name="Header2 5 3 3 2 2" xfId="18981"/>
    <cellStyle name="Header2 5 3 3 2 2 2" xfId="30798"/>
    <cellStyle name="Header2 5 3 3 2 2 2 2" xfId="40797"/>
    <cellStyle name="Header2 5 3 3 2 2 3" xfId="26456"/>
    <cellStyle name="Header2 5 3 3 2 2 4" xfId="35646"/>
    <cellStyle name="Header2 5 3 3 2 3" xfId="19587"/>
    <cellStyle name="Header2 5 3 3 2 3 2" xfId="31404"/>
    <cellStyle name="Header2 5 3 3 2 3 2 2" xfId="41403"/>
    <cellStyle name="Header2 5 3 3 2 3 3" xfId="27062"/>
    <cellStyle name="Header2 5 3 3 2 3 4" xfId="36252"/>
    <cellStyle name="Header2 5 3 3 2 4" xfId="17732"/>
    <cellStyle name="Header2 5 3 3 2 4 2" xfId="29549"/>
    <cellStyle name="Header2 5 3 3 2 4 2 2" xfId="39548"/>
    <cellStyle name="Header2 5 3 3 2 4 3" xfId="25307"/>
    <cellStyle name="Header2 5 3 3 2 4 4" xfId="34397"/>
    <cellStyle name="Header2 5 3 3 2 5" xfId="20396"/>
    <cellStyle name="Header2 5 3 3 2 5 2" xfId="32213"/>
    <cellStyle name="Header2 5 3 3 2 5 2 2" xfId="42212"/>
    <cellStyle name="Header2 5 3 3 2 5 3" xfId="37061"/>
    <cellStyle name="Header2 5 3 3 2 6" xfId="23690"/>
    <cellStyle name="Header2 5 3 3 2 6 2" xfId="21761"/>
    <cellStyle name="Header2 5 3 3 2 7" xfId="22925"/>
    <cellStyle name="Header2 5 3 3 2 7 2" xfId="22152"/>
    <cellStyle name="Header2 5 3 3 2 8" xfId="22474"/>
    <cellStyle name="Header2 5 3 3 3" xfId="16393"/>
    <cellStyle name="Header2 5 3 3 3 2" xfId="19284"/>
    <cellStyle name="Header2 5 3 3 3 2 2" xfId="31101"/>
    <cellStyle name="Header2 5 3 3 3 2 2 2" xfId="41100"/>
    <cellStyle name="Header2 5 3 3 3 2 3" xfId="26759"/>
    <cellStyle name="Header2 5 3 3 3 2 4" xfId="35949"/>
    <cellStyle name="Header2 5 3 3 3 3" xfId="19890"/>
    <cellStyle name="Header2 5 3 3 3 3 2" xfId="31707"/>
    <cellStyle name="Header2 5 3 3 3 3 2 2" xfId="41706"/>
    <cellStyle name="Header2 5 3 3 3 3 3" xfId="27365"/>
    <cellStyle name="Header2 5 3 3 3 3 4" xfId="36555"/>
    <cellStyle name="Header2 5 3 3 3 4" xfId="18121"/>
    <cellStyle name="Header2 5 3 3 3 4 2" xfId="29938"/>
    <cellStyle name="Header2 5 3 3 3 4 2 2" xfId="39937"/>
    <cellStyle name="Header2 5 3 3 3 4 3" xfId="25696"/>
    <cellStyle name="Header2 5 3 3 3 4 4" xfId="34786"/>
    <cellStyle name="Header2 5 3 3 3 5" xfId="20699"/>
    <cellStyle name="Header2 5 3 3 3 5 2" xfId="32516"/>
    <cellStyle name="Header2 5 3 3 3 5 2 2" xfId="42515"/>
    <cellStyle name="Header2 5 3 3 3 5 3" xfId="37364"/>
    <cellStyle name="Header2 5 3 3 3 6" xfId="28210"/>
    <cellStyle name="Header2 5 3 3 3 6 2" xfId="38209"/>
    <cellStyle name="Header2 5 3 3 3 7" xfId="22320"/>
    <cellStyle name="Header2 5 3 3 4" xfId="16090"/>
    <cellStyle name="Header2 5 3 3 4 2" xfId="27907"/>
    <cellStyle name="Header2 5 3 3 4 2 2" xfId="37906"/>
    <cellStyle name="Header2 5 3 3 4 3" xfId="23968"/>
    <cellStyle name="Header2 5 3 3 4 4" xfId="33058"/>
    <cellStyle name="Header2 5 3 3 5" xfId="16457"/>
    <cellStyle name="Header2 5 3 3 5 2" xfId="28274"/>
    <cellStyle name="Header2 5 3 3 5 2 2" xfId="38273"/>
    <cellStyle name="Header2 5 3 3 5 3" xfId="24032"/>
    <cellStyle name="Header2 5 3 3 5 4" xfId="33122"/>
    <cellStyle name="Header2 5 3 3 6" xfId="16760"/>
    <cellStyle name="Header2 5 3 3 6 2" xfId="28577"/>
    <cellStyle name="Header2 5 3 3 6 2 2" xfId="38576"/>
    <cellStyle name="Header2 5 3 3 6 3" xfId="24335"/>
    <cellStyle name="Header2 5 3 3 6 4" xfId="33425"/>
    <cellStyle name="Header2 5 3 3 7" xfId="17327"/>
    <cellStyle name="Header2 5 3 3 7 2" xfId="29144"/>
    <cellStyle name="Header2 5 3 3 7 2 2" xfId="39143"/>
    <cellStyle name="Header2 5 3 3 7 3" xfId="24902"/>
    <cellStyle name="Header2 5 3 3 7 4" xfId="33992"/>
    <cellStyle name="Header2 5 3 3 8" xfId="17630"/>
    <cellStyle name="Header2 5 3 3 8 2" xfId="29447"/>
    <cellStyle name="Header2 5 3 3 8 2 2" xfId="39446"/>
    <cellStyle name="Header2 5 3 3 8 3" xfId="25205"/>
    <cellStyle name="Header2 5 3 3 8 4" xfId="34295"/>
    <cellStyle name="Header2 5 3 3 9" xfId="18305"/>
    <cellStyle name="Header2 5 3 3 9 2" xfId="30122"/>
    <cellStyle name="Header2 5 3 3 9 2 2" xfId="40121"/>
    <cellStyle name="Header2 5 3 3 9 3" xfId="25780"/>
    <cellStyle name="Header2 5 3 3 9 4" xfId="34970"/>
    <cellStyle name="Header2 5 3 4" xfId="8006"/>
    <cellStyle name="Header2 5 3 4 10" xfId="18607"/>
    <cellStyle name="Header2 5 3 4 10 2" xfId="30424"/>
    <cellStyle name="Header2 5 3 4 10 2 2" xfId="40423"/>
    <cellStyle name="Header2 5 3 4 10 3" xfId="26082"/>
    <cellStyle name="Header2 5 3 4 10 4" xfId="35272"/>
    <cellStyle name="Header2 5 3 4 11" xfId="20161"/>
    <cellStyle name="Header2 5 3 4 11 2" xfId="31978"/>
    <cellStyle name="Header2 5 3 4 11 2 2" xfId="41977"/>
    <cellStyle name="Header2 5 3 4 11 3" xfId="36826"/>
    <cellStyle name="Header2 5 3 4 12" xfId="23096"/>
    <cellStyle name="Header2 5 3 4 12 2" xfId="22044"/>
    <cellStyle name="Header2 5 3 4 13" xfId="22490"/>
    <cellStyle name="Header2 5 3 4 2" xfId="15813"/>
    <cellStyle name="Header2 5 3 4 2 2" xfId="18980"/>
    <cellStyle name="Header2 5 3 4 2 2 2" xfId="30797"/>
    <cellStyle name="Header2 5 3 4 2 2 2 2" xfId="40796"/>
    <cellStyle name="Header2 5 3 4 2 2 3" xfId="26455"/>
    <cellStyle name="Header2 5 3 4 2 2 4" xfId="35645"/>
    <cellStyle name="Header2 5 3 4 2 3" xfId="19586"/>
    <cellStyle name="Header2 5 3 4 2 3 2" xfId="31403"/>
    <cellStyle name="Header2 5 3 4 2 3 2 2" xfId="41402"/>
    <cellStyle name="Header2 5 3 4 2 3 3" xfId="27061"/>
    <cellStyle name="Header2 5 3 4 2 3 4" xfId="36251"/>
    <cellStyle name="Header2 5 3 4 2 4" xfId="17833"/>
    <cellStyle name="Header2 5 3 4 2 4 2" xfId="29650"/>
    <cellStyle name="Header2 5 3 4 2 4 2 2" xfId="39649"/>
    <cellStyle name="Header2 5 3 4 2 4 3" xfId="25408"/>
    <cellStyle name="Header2 5 3 4 2 4 4" xfId="34498"/>
    <cellStyle name="Header2 5 3 4 2 5" xfId="20395"/>
    <cellStyle name="Header2 5 3 4 2 5 2" xfId="32212"/>
    <cellStyle name="Header2 5 3 4 2 5 2 2" xfId="42211"/>
    <cellStyle name="Header2 5 3 4 2 5 3" xfId="37060"/>
    <cellStyle name="Header2 5 3 4 2 6" xfId="23691"/>
    <cellStyle name="Header2 5 3 4 2 6 2" xfId="21760"/>
    <cellStyle name="Header2 5 3 4 2 7" xfId="22924"/>
    <cellStyle name="Header2 5 3 4 2 7 2" xfId="22153"/>
    <cellStyle name="Header2 5 3 4 2 8" xfId="22475"/>
    <cellStyle name="Header2 5 3 4 3" xfId="16394"/>
    <cellStyle name="Header2 5 3 4 3 2" xfId="19283"/>
    <cellStyle name="Header2 5 3 4 3 2 2" xfId="31100"/>
    <cellStyle name="Header2 5 3 4 3 2 2 2" xfId="41099"/>
    <cellStyle name="Header2 5 3 4 3 2 3" xfId="26758"/>
    <cellStyle name="Header2 5 3 4 3 2 4" xfId="35948"/>
    <cellStyle name="Header2 5 3 4 3 3" xfId="19889"/>
    <cellStyle name="Header2 5 3 4 3 3 2" xfId="31706"/>
    <cellStyle name="Header2 5 3 4 3 3 2 2" xfId="41705"/>
    <cellStyle name="Header2 5 3 4 3 3 3" xfId="27364"/>
    <cellStyle name="Header2 5 3 4 3 3 4" xfId="36554"/>
    <cellStyle name="Header2 5 3 4 3 4" xfId="17927"/>
    <cellStyle name="Header2 5 3 4 3 4 2" xfId="29744"/>
    <cellStyle name="Header2 5 3 4 3 4 2 2" xfId="39743"/>
    <cellStyle name="Header2 5 3 4 3 4 3" xfId="25502"/>
    <cellStyle name="Header2 5 3 4 3 4 4" xfId="34592"/>
    <cellStyle name="Header2 5 3 4 3 5" xfId="20698"/>
    <cellStyle name="Header2 5 3 4 3 5 2" xfId="32515"/>
    <cellStyle name="Header2 5 3 4 3 5 2 2" xfId="42514"/>
    <cellStyle name="Header2 5 3 4 3 5 3" xfId="37363"/>
    <cellStyle name="Header2 5 3 4 3 6" xfId="28211"/>
    <cellStyle name="Header2 5 3 4 3 6 2" xfId="38210"/>
    <cellStyle name="Header2 5 3 4 3 7" xfId="22321"/>
    <cellStyle name="Header2 5 3 4 4" xfId="16091"/>
    <cellStyle name="Header2 5 3 4 4 2" xfId="27908"/>
    <cellStyle name="Header2 5 3 4 4 2 2" xfId="37907"/>
    <cellStyle name="Header2 5 3 4 4 3" xfId="23969"/>
    <cellStyle name="Header2 5 3 4 4 4" xfId="33059"/>
    <cellStyle name="Header2 5 3 4 5" xfId="16456"/>
    <cellStyle name="Header2 5 3 4 5 2" xfId="28273"/>
    <cellStyle name="Header2 5 3 4 5 2 2" xfId="38272"/>
    <cellStyle name="Header2 5 3 4 5 3" xfId="24031"/>
    <cellStyle name="Header2 5 3 4 5 4" xfId="33121"/>
    <cellStyle name="Header2 5 3 4 6" xfId="16759"/>
    <cellStyle name="Header2 5 3 4 6 2" xfId="28576"/>
    <cellStyle name="Header2 5 3 4 6 2 2" xfId="38575"/>
    <cellStyle name="Header2 5 3 4 6 3" xfId="24334"/>
    <cellStyle name="Header2 5 3 4 6 4" xfId="33424"/>
    <cellStyle name="Header2 5 3 4 7" xfId="17328"/>
    <cellStyle name="Header2 5 3 4 7 2" xfId="29145"/>
    <cellStyle name="Header2 5 3 4 7 2 2" xfId="39144"/>
    <cellStyle name="Header2 5 3 4 7 3" xfId="24903"/>
    <cellStyle name="Header2 5 3 4 7 4" xfId="33993"/>
    <cellStyle name="Header2 5 3 4 8" xfId="17631"/>
    <cellStyle name="Header2 5 3 4 8 2" xfId="29448"/>
    <cellStyle name="Header2 5 3 4 8 2 2" xfId="39447"/>
    <cellStyle name="Header2 5 3 4 8 3" xfId="25206"/>
    <cellStyle name="Header2 5 3 4 8 4" xfId="34296"/>
    <cellStyle name="Header2 5 3 4 9" xfId="18304"/>
    <cellStyle name="Header2 5 3 4 9 2" xfId="30121"/>
    <cellStyle name="Header2 5 3 4 9 2 2" xfId="40120"/>
    <cellStyle name="Header2 5 3 4 9 3" xfId="25779"/>
    <cellStyle name="Header2 5 3 4 9 4" xfId="34969"/>
    <cellStyle name="Header2 5 3 5" xfId="15810"/>
    <cellStyle name="Header2 5 3 5 2" xfId="18983"/>
    <cellStyle name="Header2 5 3 5 2 2" xfId="30800"/>
    <cellStyle name="Header2 5 3 5 2 2 2" xfId="40799"/>
    <cellStyle name="Header2 5 3 5 2 3" xfId="26458"/>
    <cellStyle name="Header2 5 3 5 2 4" xfId="35648"/>
    <cellStyle name="Header2 5 3 5 3" xfId="19589"/>
    <cellStyle name="Header2 5 3 5 3 2" xfId="31406"/>
    <cellStyle name="Header2 5 3 5 3 2 2" xfId="41405"/>
    <cellStyle name="Header2 5 3 5 3 3" xfId="27064"/>
    <cellStyle name="Header2 5 3 5 3 4" xfId="36254"/>
    <cellStyle name="Header2 5 3 5 4" xfId="18027"/>
    <cellStyle name="Header2 5 3 5 4 2" xfId="29844"/>
    <cellStyle name="Header2 5 3 5 4 2 2" xfId="39843"/>
    <cellStyle name="Header2 5 3 5 4 3" xfId="25602"/>
    <cellStyle name="Header2 5 3 5 4 4" xfId="34692"/>
    <cellStyle name="Header2 5 3 5 5" xfId="20398"/>
    <cellStyle name="Header2 5 3 5 5 2" xfId="32215"/>
    <cellStyle name="Header2 5 3 5 5 2 2" xfId="42214"/>
    <cellStyle name="Header2 5 3 5 5 3" xfId="37063"/>
    <cellStyle name="Header2 5 3 5 6" xfId="23688"/>
    <cellStyle name="Header2 5 3 5 6 2" xfId="20971"/>
    <cellStyle name="Header2 5 3 5 7" xfId="22790"/>
    <cellStyle name="Header2 5 3 5 7 2" xfId="21425"/>
    <cellStyle name="Header2 5 3 5 8" xfId="21731"/>
    <cellStyle name="Header2 5 3 6" xfId="16391"/>
    <cellStyle name="Header2 5 3 6 2" xfId="19286"/>
    <cellStyle name="Header2 5 3 6 2 2" xfId="31103"/>
    <cellStyle name="Header2 5 3 6 2 2 2" xfId="41102"/>
    <cellStyle name="Header2 5 3 6 2 3" xfId="26761"/>
    <cellStyle name="Header2 5 3 6 2 4" xfId="35951"/>
    <cellStyle name="Header2 5 3 6 3" xfId="19892"/>
    <cellStyle name="Header2 5 3 6 3 2" xfId="31709"/>
    <cellStyle name="Header2 5 3 6 3 2 2" xfId="41708"/>
    <cellStyle name="Header2 5 3 6 3 3" xfId="27367"/>
    <cellStyle name="Header2 5 3 6 3 4" xfId="36557"/>
    <cellStyle name="Header2 5 3 6 4" xfId="17668"/>
    <cellStyle name="Header2 5 3 6 4 2" xfId="29485"/>
    <cellStyle name="Header2 5 3 6 4 2 2" xfId="39484"/>
    <cellStyle name="Header2 5 3 6 4 3" xfId="25243"/>
    <cellStyle name="Header2 5 3 6 4 4" xfId="34333"/>
    <cellStyle name="Header2 5 3 6 5" xfId="20701"/>
    <cellStyle name="Header2 5 3 6 5 2" xfId="32518"/>
    <cellStyle name="Header2 5 3 6 5 2 2" xfId="42517"/>
    <cellStyle name="Header2 5 3 6 5 3" xfId="37366"/>
    <cellStyle name="Header2 5 3 6 6" xfId="28208"/>
    <cellStyle name="Header2 5 3 6 6 2" xfId="38207"/>
    <cellStyle name="Header2 5 3 6 7" xfId="22319"/>
    <cellStyle name="Header2 5 3 7" xfId="16088"/>
    <cellStyle name="Header2 5 3 7 2" xfId="27905"/>
    <cellStyle name="Header2 5 3 7 2 2" xfId="37904"/>
    <cellStyle name="Header2 5 3 7 3" xfId="23966"/>
    <cellStyle name="Header2 5 3 7 4" xfId="33056"/>
    <cellStyle name="Header2 5 3 8" xfId="16459"/>
    <cellStyle name="Header2 5 3 8 2" xfId="28276"/>
    <cellStyle name="Header2 5 3 8 2 2" xfId="38275"/>
    <cellStyle name="Header2 5 3 8 3" xfId="24034"/>
    <cellStyle name="Header2 5 3 8 4" xfId="33124"/>
    <cellStyle name="Header2 5 3 9" xfId="16762"/>
    <cellStyle name="Header2 5 3 9 2" xfId="28579"/>
    <cellStyle name="Header2 5 3 9 2 2" xfId="38578"/>
    <cellStyle name="Header2 5 3 9 3" xfId="24337"/>
    <cellStyle name="Header2 5 3 9 4" xfId="33427"/>
    <cellStyle name="Header2 5 4" xfId="8007"/>
    <cellStyle name="Header2 5 4 10" xfId="17329"/>
    <cellStyle name="Header2 5 4 10 2" xfId="29146"/>
    <cellStyle name="Header2 5 4 10 2 2" xfId="39145"/>
    <cellStyle name="Header2 5 4 10 3" xfId="24904"/>
    <cellStyle name="Header2 5 4 10 4" xfId="33994"/>
    <cellStyle name="Header2 5 4 11" xfId="17632"/>
    <cellStyle name="Header2 5 4 11 2" xfId="29449"/>
    <cellStyle name="Header2 5 4 11 2 2" xfId="39448"/>
    <cellStyle name="Header2 5 4 11 3" xfId="25207"/>
    <cellStyle name="Header2 5 4 11 4" xfId="34297"/>
    <cellStyle name="Header2 5 4 12" xfId="18303"/>
    <cellStyle name="Header2 5 4 12 2" xfId="30120"/>
    <cellStyle name="Header2 5 4 12 2 2" xfId="40119"/>
    <cellStyle name="Header2 5 4 12 3" xfId="25778"/>
    <cellStyle name="Header2 5 4 12 4" xfId="34968"/>
    <cellStyle name="Header2 5 4 13" xfId="18606"/>
    <cellStyle name="Header2 5 4 13 2" xfId="30423"/>
    <cellStyle name="Header2 5 4 13 2 2" xfId="40422"/>
    <cellStyle name="Header2 5 4 13 3" xfId="26081"/>
    <cellStyle name="Header2 5 4 13 4" xfId="35271"/>
    <cellStyle name="Header2 5 4 14" xfId="20262"/>
    <cellStyle name="Header2 5 4 14 2" xfId="32079"/>
    <cellStyle name="Header2 5 4 14 2 2" xfId="42078"/>
    <cellStyle name="Header2 5 4 14 3" xfId="36927"/>
    <cellStyle name="Header2 5 4 15" xfId="23095"/>
    <cellStyle name="Header2 5 4 15 2" xfId="22045"/>
    <cellStyle name="Header2 5 4 16" xfId="22489"/>
    <cellStyle name="Header2 5 4 2" xfId="8008"/>
    <cellStyle name="Header2 5 4 2 10" xfId="18605"/>
    <cellStyle name="Header2 5 4 2 10 2" xfId="30422"/>
    <cellStyle name="Header2 5 4 2 10 2 2" xfId="40421"/>
    <cellStyle name="Header2 5 4 2 10 3" xfId="26080"/>
    <cellStyle name="Header2 5 4 2 10 4" xfId="35270"/>
    <cellStyle name="Header2 5 4 2 11" xfId="20180"/>
    <cellStyle name="Header2 5 4 2 11 2" xfId="31997"/>
    <cellStyle name="Header2 5 4 2 11 2 2" xfId="41996"/>
    <cellStyle name="Header2 5 4 2 11 3" xfId="36845"/>
    <cellStyle name="Header2 5 4 2 12" xfId="23094"/>
    <cellStyle name="Header2 5 4 2 12 2" xfId="22046"/>
    <cellStyle name="Header2 5 4 2 13" xfId="22488"/>
    <cellStyle name="Header2 5 4 2 2" xfId="15815"/>
    <cellStyle name="Header2 5 4 2 2 2" xfId="18978"/>
    <cellStyle name="Header2 5 4 2 2 2 2" xfId="30795"/>
    <cellStyle name="Header2 5 4 2 2 2 2 2" xfId="40794"/>
    <cellStyle name="Header2 5 4 2 2 2 3" xfId="26453"/>
    <cellStyle name="Header2 5 4 2 2 2 4" xfId="35643"/>
    <cellStyle name="Header2 5 4 2 2 3" xfId="19584"/>
    <cellStyle name="Header2 5 4 2 2 3 2" xfId="31401"/>
    <cellStyle name="Header2 5 4 2 2 3 2 2" xfId="41400"/>
    <cellStyle name="Header2 5 4 2 2 3 3" xfId="27059"/>
    <cellStyle name="Header2 5 4 2 2 3 4" xfId="36249"/>
    <cellStyle name="Header2 5 4 2 2 4" xfId="17834"/>
    <cellStyle name="Header2 5 4 2 2 4 2" xfId="29651"/>
    <cellStyle name="Header2 5 4 2 2 4 2 2" xfId="39650"/>
    <cellStyle name="Header2 5 4 2 2 4 3" xfId="25409"/>
    <cellStyle name="Header2 5 4 2 2 4 4" xfId="34499"/>
    <cellStyle name="Header2 5 4 2 2 5" xfId="20393"/>
    <cellStyle name="Header2 5 4 2 2 5 2" xfId="32210"/>
    <cellStyle name="Header2 5 4 2 2 5 2 2" xfId="42209"/>
    <cellStyle name="Header2 5 4 2 2 5 3" xfId="37058"/>
    <cellStyle name="Header2 5 4 2 2 6" xfId="23693"/>
    <cellStyle name="Header2 5 4 2 2 6 2" xfId="21758"/>
    <cellStyle name="Header2 5 4 2 2 7" xfId="22922"/>
    <cellStyle name="Header2 5 4 2 2 7 2" xfId="22155"/>
    <cellStyle name="Header2 5 4 2 2 8" xfId="22476"/>
    <cellStyle name="Header2 5 4 2 3" xfId="16396"/>
    <cellStyle name="Header2 5 4 2 3 2" xfId="19281"/>
    <cellStyle name="Header2 5 4 2 3 2 2" xfId="31098"/>
    <cellStyle name="Header2 5 4 2 3 2 2 2" xfId="41097"/>
    <cellStyle name="Header2 5 4 2 3 2 3" xfId="26756"/>
    <cellStyle name="Header2 5 4 2 3 2 4" xfId="35946"/>
    <cellStyle name="Header2 5 4 2 3 3" xfId="19887"/>
    <cellStyle name="Header2 5 4 2 3 3 2" xfId="31704"/>
    <cellStyle name="Header2 5 4 2 3 3 2 2" xfId="41703"/>
    <cellStyle name="Header2 5 4 2 3 3 3" xfId="27362"/>
    <cellStyle name="Header2 5 4 2 3 3 4" xfId="36552"/>
    <cellStyle name="Header2 5 4 2 3 4" xfId="17929"/>
    <cellStyle name="Header2 5 4 2 3 4 2" xfId="29746"/>
    <cellStyle name="Header2 5 4 2 3 4 2 2" xfId="39745"/>
    <cellStyle name="Header2 5 4 2 3 4 3" xfId="25504"/>
    <cellStyle name="Header2 5 4 2 3 4 4" xfId="34594"/>
    <cellStyle name="Header2 5 4 2 3 5" xfId="20696"/>
    <cellStyle name="Header2 5 4 2 3 5 2" xfId="32513"/>
    <cellStyle name="Header2 5 4 2 3 5 2 2" xfId="42512"/>
    <cellStyle name="Header2 5 4 2 3 5 3" xfId="37361"/>
    <cellStyle name="Header2 5 4 2 3 6" xfId="28213"/>
    <cellStyle name="Header2 5 4 2 3 6 2" xfId="38212"/>
    <cellStyle name="Header2 5 4 2 3 7" xfId="22323"/>
    <cellStyle name="Header2 5 4 2 4" xfId="16093"/>
    <cellStyle name="Header2 5 4 2 4 2" xfId="27910"/>
    <cellStyle name="Header2 5 4 2 4 2 2" xfId="37909"/>
    <cellStyle name="Header2 5 4 2 4 3" xfId="23971"/>
    <cellStyle name="Header2 5 4 2 4 4" xfId="33061"/>
    <cellStyle name="Header2 5 4 2 5" xfId="16454"/>
    <cellStyle name="Header2 5 4 2 5 2" xfId="28271"/>
    <cellStyle name="Header2 5 4 2 5 2 2" xfId="38270"/>
    <cellStyle name="Header2 5 4 2 5 3" xfId="24029"/>
    <cellStyle name="Header2 5 4 2 5 4" xfId="33119"/>
    <cellStyle name="Header2 5 4 2 6" xfId="16757"/>
    <cellStyle name="Header2 5 4 2 6 2" xfId="28574"/>
    <cellStyle name="Header2 5 4 2 6 2 2" xfId="38573"/>
    <cellStyle name="Header2 5 4 2 6 3" xfId="24332"/>
    <cellStyle name="Header2 5 4 2 6 4" xfId="33422"/>
    <cellStyle name="Header2 5 4 2 7" xfId="17330"/>
    <cellStyle name="Header2 5 4 2 7 2" xfId="29147"/>
    <cellStyle name="Header2 5 4 2 7 2 2" xfId="39146"/>
    <cellStyle name="Header2 5 4 2 7 3" xfId="24905"/>
    <cellStyle name="Header2 5 4 2 7 4" xfId="33995"/>
    <cellStyle name="Header2 5 4 2 8" xfId="17633"/>
    <cellStyle name="Header2 5 4 2 8 2" xfId="29450"/>
    <cellStyle name="Header2 5 4 2 8 2 2" xfId="39449"/>
    <cellStyle name="Header2 5 4 2 8 3" xfId="25208"/>
    <cellStyle name="Header2 5 4 2 8 4" xfId="34298"/>
    <cellStyle name="Header2 5 4 2 9" xfId="18302"/>
    <cellStyle name="Header2 5 4 2 9 2" xfId="30119"/>
    <cellStyle name="Header2 5 4 2 9 2 2" xfId="40118"/>
    <cellStyle name="Header2 5 4 2 9 3" xfId="25777"/>
    <cellStyle name="Header2 5 4 2 9 4" xfId="34967"/>
    <cellStyle name="Header2 5 4 3" xfId="8009"/>
    <cellStyle name="Header2 5 4 3 10" xfId="18604"/>
    <cellStyle name="Header2 5 4 3 10 2" xfId="30421"/>
    <cellStyle name="Header2 5 4 3 10 2 2" xfId="40420"/>
    <cellStyle name="Header2 5 4 3 10 3" xfId="26079"/>
    <cellStyle name="Header2 5 4 3 10 4" xfId="35269"/>
    <cellStyle name="Header2 5 4 3 11" xfId="20281"/>
    <cellStyle name="Header2 5 4 3 11 2" xfId="32098"/>
    <cellStyle name="Header2 5 4 3 11 2 2" xfId="42097"/>
    <cellStyle name="Header2 5 4 3 11 3" xfId="36946"/>
    <cellStyle name="Header2 5 4 3 12" xfId="23093"/>
    <cellStyle name="Header2 5 4 3 12 2" xfId="22047"/>
    <cellStyle name="Header2 5 4 3 13" xfId="22487"/>
    <cellStyle name="Header2 5 4 3 2" xfId="15816"/>
    <cellStyle name="Header2 5 4 3 2 2" xfId="18977"/>
    <cellStyle name="Header2 5 4 3 2 2 2" xfId="30794"/>
    <cellStyle name="Header2 5 4 3 2 2 2 2" xfId="40793"/>
    <cellStyle name="Header2 5 4 3 2 2 3" xfId="26452"/>
    <cellStyle name="Header2 5 4 3 2 2 4" xfId="35642"/>
    <cellStyle name="Header2 5 4 3 2 3" xfId="19583"/>
    <cellStyle name="Header2 5 4 3 2 3 2" xfId="31400"/>
    <cellStyle name="Header2 5 4 3 2 3 2 2" xfId="41399"/>
    <cellStyle name="Header2 5 4 3 2 3 3" xfId="27058"/>
    <cellStyle name="Header2 5 4 3 2 3 4" xfId="36248"/>
    <cellStyle name="Header2 5 4 3 2 4" xfId="17835"/>
    <cellStyle name="Header2 5 4 3 2 4 2" xfId="29652"/>
    <cellStyle name="Header2 5 4 3 2 4 2 2" xfId="39651"/>
    <cellStyle name="Header2 5 4 3 2 4 3" xfId="25410"/>
    <cellStyle name="Header2 5 4 3 2 4 4" xfId="34500"/>
    <cellStyle name="Header2 5 4 3 2 5" xfId="20392"/>
    <cellStyle name="Header2 5 4 3 2 5 2" xfId="32209"/>
    <cellStyle name="Header2 5 4 3 2 5 2 2" xfId="42208"/>
    <cellStyle name="Header2 5 4 3 2 5 3" xfId="37057"/>
    <cellStyle name="Header2 5 4 3 2 6" xfId="23694"/>
    <cellStyle name="Header2 5 4 3 2 6 2" xfId="21757"/>
    <cellStyle name="Header2 5 4 3 2 7" xfId="22921"/>
    <cellStyle name="Header2 5 4 3 2 7 2" xfId="22156"/>
    <cellStyle name="Header2 5 4 3 2 8" xfId="22477"/>
    <cellStyle name="Header2 5 4 3 3" xfId="16397"/>
    <cellStyle name="Header2 5 4 3 3 2" xfId="19280"/>
    <cellStyle name="Header2 5 4 3 3 2 2" xfId="31097"/>
    <cellStyle name="Header2 5 4 3 3 2 2 2" xfId="41096"/>
    <cellStyle name="Header2 5 4 3 3 2 3" xfId="26755"/>
    <cellStyle name="Header2 5 4 3 3 2 4" xfId="35945"/>
    <cellStyle name="Header2 5 4 3 3 3" xfId="19886"/>
    <cellStyle name="Header2 5 4 3 3 3 2" xfId="31703"/>
    <cellStyle name="Header2 5 4 3 3 3 2 2" xfId="41702"/>
    <cellStyle name="Header2 5 4 3 3 3 3" xfId="27361"/>
    <cellStyle name="Header2 5 4 3 3 3 4" xfId="36551"/>
    <cellStyle name="Header2 5 4 3 3 4" xfId="18122"/>
    <cellStyle name="Header2 5 4 3 3 4 2" xfId="29939"/>
    <cellStyle name="Header2 5 4 3 3 4 2 2" xfId="39938"/>
    <cellStyle name="Header2 5 4 3 3 4 3" xfId="25697"/>
    <cellStyle name="Header2 5 4 3 3 4 4" xfId="34787"/>
    <cellStyle name="Header2 5 4 3 3 5" xfId="20695"/>
    <cellStyle name="Header2 5 4 3 3 5 2" xfId="32512"/>
    <cellStyle name="Header2 5 4 3 3 5 2 2" xfId="42511"/>
    <cellStyle name="Header2 5 4 3 3 5 3" xfId="37360"/>
    <cellStyle name="Header2 5 4 3 3 6" xfId="28214"/>
    <cellStyle name="Header2 5 4 3 3 6 2" xfId="38213"/>
    <cellStyle name="Header2 5 4 3 3 7" xfId="22324"/>
    <cellStyle name="Header2 5 4 3 4" xfId="16094"/>
    <cellStyle name="Header2 5 4 3 4 2" xfId="27911"/>
    <cellStyle name="Header2 5 4 3 4 2 2" xfId="37910"/>
    <cellStyle name="Header2 5 4 3 4 3" xfId="23972"/>
    <cellStyle name="Header2 5 4 3 4 4" xfId="33062"/>
    <cellStyle name="Header2 5 4 3 5" xfId="16453"/>
    <cellStyle name="Header2 5 4 3 5 2" xfId="28270"/>
    <cellStyle name="Header2 5 4 3 5 2 2" xfId="38269"/>
    <cellStyle name="Header2 5 4 3 5 3" xfId="24028"/>
    <cellStyle name="Header2 5 4 3 5 4" xfId="33118"/>
    <cellStyle name="Header2 5 4 3 6" xfId="16756"/>
    <cellStyle name="Header2 5 4 3 6 2" xfId="28573"/>
    <cellStyle name="Header2 5 4 3 6 2 2" xfId="38572"/>
    <cellStyle name="Header2 5 4 3 6 3" xfId="24331"/>
    <cellStyle name="Header2 5 4 3 6 4" xfId="33421"/>
    <cellStyle name="Header2 5 4 3 7" xfId="17331"/>
    <cellStyle name="Header2 5 4 3 7 2" xfId="29148"/>
    <cellStyle name="Header2 5 4 3 7 2 2" xfId="39147"/>
    <cellStyle name="Header2 5 4 3 7 3" xfId="24906"/>
    <cellStyle name="Header2 5 4 3 7 4" xfId="33996"/>
    <cellStyle name="Header2 5 4 3 8" xfId="17634"/>
    <cellStyle name="Header2 5 4 3 8 2" xfId="29451"/>
    <cellStyle name="Header2 5 4 3 8 2 2" xfId="39450"/>
    <cellStyle name="Header2 5 4 3 8 3" xfId="25209"/>
    <cellStyle name="Header2 5 4 3 8 4" xfId="34299"/>
    <cellStyle name="Header2 5 4 3 9" xfId="18301"/>
    <cellStyle name="Header2 5 4 3 9 2" xfId="30118"/>
    <cellStyle name="Header2 5 4 3 9 2 2" xfId="40117"/>
    <cellStyle name="Header2 5 4 3 9 3" xfId="25776"/>
    <cellStyle name="Header2 5 4 3 9 4" xfId="34966"/>
    <cellStyle name="Header2 5 4 4" xfId="8010"/>
    <cellStyle name="Header2 5 4 4 10" xfId="18603"/>
    <cellStyle name="Header2 5 4 4 10 2" xfId="30420"/>
    <cellStyle name="Header2 5 4 4 10 2 2" xfId="40419"/>
    <cellStyle name="Header2 5 4 4 10 3" xfId="26078"/>
    <cellStyle name="Header2 5 4 4 10 4" xfId="35268"/>
    <cellStyle name="Header2 5 4 4 11" xfId="20261"/>
    <cellStyle name="Header2 5 4 4 11 2" xfId="32078"/>
    <cellStyle name="Header2 5 4 4 11 2 2" xfId="42077"/>
    <cellStyle name="Header2 5 4 4 11 3" xfId="36926"/>
    <cellStyle name="Header2 5 4 4 12" xfId="23092"/>
    <cellStyle name="Header2 5 4 4 12 2" xfId="21281"/>
    <cellStyle name="Header2 5 4 4 13" xfId="22486"/>
    <cellStyle name="Header2 5 4 4 2" xfId="15817"/>
    <cellStyle name="Header2 5 4 4 2 2" xfId="18976"/>
    <cellStyle name="Header2 5 4 4 2 2 2" xfId="30793"/>
    <cellStyle name="Header2 5 4 4 2 2 2 2" xfId="40792"/>
    <cellStyle name="Header2 5 4 4 2 2 3" xfId="26451"/>
    <cellStyle name="Header2 5 4 4 2 2 4" xfId="35641"/>
    <cellStyle name="Header2 5 4 4 2 3" xfId="19582"/>
    <cellStyle name="Header2 5 4 4 2 3 2" xfId="31399"/>
    <cellStyle name="Header2 5 4 4 2 3 2 2" xfId="41398"/>
    <cellStyle name="Header2 5 4 4 2 3 3" xfId="27057"/>
    <cellStyle name="Header2 5 4 4 2 3 4" xfId="36247"/>
    <cellStyle name="Header2 5 4 4 2 4" xfId="18194"/>
    <cellStyle name="Header2 5 4 4 2 4 2" xfId="30011"/>
    <cellStyle name="Header2 5 4 4 2 4 2 2" xfId="40010"/>
    <cellStyle name="Header2 5 4 4 2 4 3" xfId="25769"/>
    <cellStyle name="Header2 5 4 4 2 4 4" xfId="34859"/>
    <cellStyle name="Header2 5 4 4 2 5" xfId="20391"/>
    <cellStyle name="Header2 5 4 4 2 5 2" xfId="32208"/>
    <cellStyle name="Header2 5 4 4 2 5 2 2" xfId="42207"/>
    <cellStyle name="Header2 5 4 4 2 5 3" xfId="37056"/>
    <cellStyle name="Header2 5 4 4 2 6" xfId="23695"/>
    <cellStyle name="Header2 5 4 4 2 6 2" xfId="20970"/>
    <cellStyle name="Header2 5 4 4 2 7" xfId="22788"/>
    <cellStyle name="Header2 5 4 4 2 7 2" xfId="21427"/>
    <cellStyle name="Header2 5 4 4 2 8" xfId="22478"/>
    <cellStyle name="Header2 5 4 4 3" xfId="16398"/>
    <cellStyle name="Header2 5 4 4 3 2" xfId="19279"/>
    <cellStyle name="Header2 5 4 4 3 2 2" xfId="31096"/>
    <cellStyle name="Header2 5 4 4 3 2 2 2" xfId="41095"/>
    <cellStyle name="Header2 5 4 4 3 2 3" xfId="26754"/>
    <cellStyle name="Header2 5 4 4 3 2 4" xfId="35944"/>
    <cellStyle name="Header2 5 4 4 3 3" xfId="19885"/>
    <cellStyle name="Header2 5 4 4 3 3 2" xfId="31702"/>
    <cellStyle name="Header2 5 4 4 3 3 2 2" xfId="41701"/>
    <cellStyle name="Header2 5 4 4 3 3 3" xfId="27360"/>
    <cellStyle name="Header2 5 4 4 3 3 4" xfId="36550"/>
    <cellStyle name="Header2 5 4 4 3 4" xfId="17930"/>
    <cellStyle name="Header2 5 4 4 3 4 2" xfId="29747"/>
    <cellStyle name="Header2 5 4 4 3 4 2 2" xfId="39746"/>
    <cellStyle name="Header2 5 4 4 3 4 3" xfId="25505"/>
    <cellStyle name="Header2 5 4 4 3 4 4" xfId="34595"/>
    <cellStyle name="Header2 5 4 4 3 5" xfId="20694"/>
    <cellStyle name="Header2 5 4 4 3 5 2" xfId="32511"/>
    <cellStyle name="Header2 5 4 4 3 5 2 2" xfId="42510"/>
    <cellStyle name="Header2 5 4 4 3 5 3" xfId="37359"/>
    <cellStyle name="Header2 5 4 4 3 6" xfId="28215"/>
    <cellStyle name="Header2 5 4 4 3 6 2" xfId="38214"/>
    <cellStyle name="Header2 5 4 4 3 7" xfId="21583"/>
    <cellStyle name="Header2 5 4 4 4" xfId="16095"/>
    <cellStyle name="Header2 5 4 4 4 2" xfId="27912"/>
    <cellStyle name="Header2 5 4 4 4 2 2" xfId="37911"/>
    <cellStyle name="Header2 5 4 4 4 3" xfId="23973"/>
    <cellStyle name="Header2 5 4 4 4 4" xfId="33063"/>
    <cellStyle name="Header2 5 4 4 5" xfId="16452"/>
    <cellStyle name="Header2 5 4 4 5 2" xfId="28269"/>
    <cellStyle name="Header2 5 4 4 5 2 2" xfId="38268"/>
    <cellStyle name="Header2 5 4 4 5 3" xfId="24027"/>
    <cellStyle name="Header2 5 4 4 5 4" xfId="33117"/>
    <cellStyle name="Header2 5 4 4 6" xfId="16755"/>
    <cellStyle name="Header2 5 4 4 6 2" xfId="28572"/>
    <cellStyle name="Header2 5 4 4 6 2 2" xfId="38571"/>
    <cellStyle name="Header2 5 4 4 6 3" xfId="24330"/>
    <cellStyle name="Header2 5 4 4 6 4" xfId="33420"/>
    <cellStyle name="Header2 5 4 4 7" xfId="17332"/>
    <cellStyle name="Header2 5 4 4 7 2" xfId="29149"/>
    <cellStyle name="Header2 5 4 4 7 2 2" xfId="39148"/>
    <cellStyle name="Header2 5 4 4 7 3" xfId="24907"/>
    <cellStyle name="Header2 5 4 4 7 4" xfId="33997"/>
    <cellStyle name="Header2 5 4 4 8" xfId="17635"/>
    <cellStyle name="Header2 5 4 4 8 2" xfId="29452"/>
    <cellStyle name="Header2 5 4 4 8 2 2" xfId="39451"/>
    <cellStyle name="Header2 5 4 4 8 3" xfId="25210"/>
    <cellStyle name="Header2 5 4 4 8 4" xfId="34300"/>
    <cellStyle name="Header2 5 4 4 9" xfId="18300"/>
    <cellStyle name="Header2 5 4 4 9 2" xfId="30117"/>
    <cellStyle name="Header2 5 4 4 9 2 2" xfId="40116"/>
    <cellStyle name="Header2 5 4 4 9 3" xfId="25775"/>
    <cellStyle name="Header2 5 4 4 9 4" xfId="34965"/>
    <cellStyle name="Header2 5 4 5" xfId="15814"/>
    <cellStyle name="Header2 5 4 5 2" xfId="18979"/>
    <cellStyle name="Header2 5 4 5 2 2" xfId="30796"/>
    <cellStyle name="Header2 5 4 5 2 2 2" xfId="40795"/>
    <cellStyle name="Header2 5 4 5 2 3" xfId="26454"/>
    <cellStyle name="Header2 5 4 5 2 4" xfId="35644"/>
    <cellStyle name="Header2 5 4 5 3" xfId="19585"/>
    <cellStyle name="Header2 5 4 5 3 2" xfId="31402"/>
    <cellStyle name="Header2 5 4 5 3 2 2" xfId="41401"/>
    <cellStyle name="Header2 5 4 5 3 3" xfId="27060"/>
    <cellStyle name="Header2 5 4 5 3 4" xfId="36250"/>
    <cellStyle name="Header2 5 4 5 4" xfId="17733"/>
    <cellStyle name="Header2 5 4 5 4 2" xfId="29550"/>
    <cellStyle name="Header2 5 4 5 4 2 2" xfId="39549"/>
    <cellStyle name="Header2 5 4 5 4 3" xfId="25308"/>
    <cellStyle name="Header2 5 4 5 4 4" xfId="34398"/>
    <cellStyle name="Header2 5 4 5 5" xfId="20394"/>
    <cellStyle name="Header2 5 4 5 5 2" xfId="32211"/>
    <cellStyle name="Header2 5 4 5 5 2 2" xfId="42210"/>
    <cellStyle name="Header2 5 4 5 5 3" xfId="37059"/>
    <cellStyle name="Header2 5 4 5 6" xfId="23692"/>
    <cellStyle name="Header2 5 4 5 6 2" xfId="21759"/>
    <cellStyle name="Header2 5 4 5 7" xfId="22923"/>
    <cellStyle name="Header2 5 4 5 7 2" xfId="22154"/>
    <cellStyle name="Header2 5 4 5 8" xfId="21732"/>
    <cellStyle name="Header2 5 4 6" xfId="16395"/>
    <cellStyle name="Header2 5 4 6 2" xfId="19282"/>
    <cellStyle name="Header2 5 4 6 2 2" xfId="31099"/>
    <cellStyle name="Header2 5 4 6 2 2 2" xfId="41098"/>
    <cellStyle name="Header2 5 4 6 2 3" xfId="26757"/>
    <cellStyle name="Header2 5 4 6 2 4" xfId="35947"/>
    <cellStyle name="Header2 5 4 6 3" xfId="19888"/>
    <cellStyle name="Header2 5 4 6 3 2" xfId="31705"/>
    <cellStyle name="Header2 5 4 6 3 2 2" xfId="41704"/>
    <cellStyle name="Header2 5 4 6 3 3" xfId="27363"/>
    <cellStyle name="Header2 5 4 6 3 4" xfId="36553"/>
    <cellStyle name="Header2 5 4 6 4" xfId="17928"/>
    <cellStyle name="Header2 5 4 6 4 2" xfId="29745"/>
    <cellStyle name="Header2 5 4 6 4 2 2" xfId="39744"/>
    <cellStyle name="Header2 5 4 6 4 3" xfId="25503"/>
    <cellStyle name="Header2 5 4 6 4 4" xfId="34593"/>
    <cellStyle name="Header2 5 4 6 5" xfId="20697"/>
    <cellStyle name="Header2 5 4 6 5 2" xfId="32514"/>
    <cellStyle name="Header2 5 4 6 5 2 2" xfId="42513"/>
    <cellStyle name="Header2 5 4 6 5 3" xfId="37362"/>
    <cellStyle name="Header2 5 4 6 6" xfId="28212"/>
    <cellStyle name="Header2 5 4 6 6 2" xfId="38211"/>
    <cellStyle name="Header2 5 4 6 7" xfId="22322"/>
    <cellStyle name="Header2 5 4 7" xfId="16092"/>
    <cellStyle name="Header2 5 4 7 2" xfId="27909"/>
    <cellStyle name="Header2 5 4 7 2 2" xfId="37908"/>
    <cellStyle name="Header2 5 4 7 3" xfId="23970"/>
    <cellStyle name="Header2 5 4 7 4" xfId="33060"/>
    <cellStyle name="Header2 5 4 8" xfId="16455"/>
    <cellStyle name="Header2 5 4 8 2" xfId="28272"/>
    <cellStyle name="Header2 5 4 8 2 2" xfId="38271"/>
    <cellStyle name="Header2 5 4 8 3" xfId="24030"/>
    <cellStyle name="Header2 5 4 8 4" xfId="33120"/>
    <cellStyle name="Header2 5 4 9" xfId="16758"/>
    <cellStyle name="Header2 5 4 9 2" xfId="28575"/>
    <cellStyle name="Header2 5 4 9 2 2" xfId="38574"/>
    <cellStyle name="Header2 5 4 9 3" xfId="24333"/>
    <cellStyle name="Header2 5 4 9 4" xfId="33423"/>
    <cellStyle name="Header2 5 5" xfId="8011"/>
    <cellStyle name="Header2 5 5 10" xfId="18602"/>
    <cellStyle name="Header2 5 5 10 2" xfId="30419"/>
    <cellStyle name="Header2 5 5 10 2 2" xfId="40418"/>
    <cellStyle name="Header2 5 5 10 3" xfId="26077"/>
    <cellStyle name="Header2 5 5 10 4" xfId="35267"/>
    <cellStyle name="Header2 5 5 11" xfId="20359"/>
    <cellStyle name="Header2 5 5 11 2" xfId="32176"/>
    <cellStyle name="Header2 5 5 11 2 2" xfId="42175"/>
    <cellStyle name="Header2 5 5 11 3" xfId="37024"/>
    <cellStyle name="Header2 5 5 12" xfId="23091"/>
    <cellStyle name="Header2 5 5 12 2" xfId="22048"/>
    <cellStyle name="Header2 5 5 13" xfId="22485"/>
    <cellStyle name="Header2 5 5 2" xfId="15818"/>
    <cellStyle name="Header2 5 5 2 2" xfId="18975"/>
    <cellStyle name="Header2 5 5 2 2 2" xfId="30792"/>
    <cellStyle name="Header2 5 5 2 2 2 2" xfId="40791"/>
    <cellStyle name="Header2 5 5 2 2 3" xfId="26450"/>
    <cellStyle name="Header2 5 5 2 2 4" xfId="35640"/>
    <cellStyle name="Header2 5 5 2 3" xfId="19581"/>
    <cellStyle name="Header2 5 5 2 3 2" xfId="31398"/>
    <cellStyle name="Header2 5 5 2 3 2 2" xfId="41397"/>
    <cellStyle name="Header2 5 5 2 3 3" xfId="27056"/>
    <cellStyle name="Header2 5 5 2 3 4" xfId="36246"/>
    <cellStyle name="Header2 5 5 2 4" xfId="17836"/>
    <cellStyle name="Header2 5 5 2 4 2" xfId="29653"/>
    <cellStyle name="Header2 5 5 2 4 2 2" xfId="39652"/>
    <cellStyle name="Header2 5 5 2 4 3" xfId="25411"/>
    <cellStyle name="Header2 5 5 2 4 4" xfId="34501"/>
    <cellStyle name="Header2 5 5 2 5" xfId="20390"/>
    <cellStyle name="Header2 5 5 2 5 2" xfId="32207"/>
    <cellStyle name="Header2 5 5 2 5 2 2" xfId="42206"/>
    <cellStyle name="Header2 5 5 2 5 3" xfId="37055"/>
    <cellStyle name="Header2 5 5 2 6" xfId="23696"/>
    <cellStyle name="Header2 5 5 2 6 2" xfId="21754"/>
    <cellStyle name="Header2 5 5 2 7" xfId="22920"/>
    <cellStyle name="Header2 5 5 2 7 2" xfId="21344"/>
    <cellStyle name="Header2 5 5 2 8" xfId="22479"/>
    <cellStyle name="Header2 5 5 3" xfId="16399"/>
    <cellStyle name="Header2 5 5 3 2" xfId="19278"/>
    <cellStyle name="Header2 5 5 3 2 2" xfId="31095"/>
    <cellStyle name="Header2 5 5 3 2 2 2" xfId="41094"/>
    <cellStyle name="Header2 5 5 3 2 3" xfId="26753"/>
    <cellStyle name="Header2 5 5 3 2 4" xfId="35943"/>
    <cellStyle name="Header2 5 5 3 3" xfId="19884"/>
    <cellStyle name="Header2 5 5 3 3 2" xfId="31701"/>
    <cellStyle name="Header2 5 5 3 3 2 2" xfId="41700"/>
    <cellStyle name="Header2 5 5 3 3 3" xfId="27359"/>
    <cellStyle name="Header2 5 5 3 3 4" xfId="36549"/>
    <cellStyle name="Header2 5 5 3 4" xfId="18123"/>
    <cellStyle name="Header2 5 5 3 4 2" xfId="29940"/>
    <cellStyle name="Header2 5 5 3 4 2 2" xfId="39939"/>
    <cellStyle name="Header2 5 5 3 4 3" xfId="25698"/>
    <cellStyle name="Header2 5 5 3 4 4" xfId="34788"/>
    <cellStyle name="Header2 5 5 3 5" xfId="20693"/>
    <cellStyle name="Header2 5 5 3 5 2" xfId="32510"/>
    <cellStyle name="Header2 5 5 3 5 2 2" xfId="42509"/>
    <cellStyle name="Header2 5 5 3 5 3" xfId="37358"/>
    <cellStyle name="Header2 5 5 3 6" xfId="28216"/>
    <cellStyle name="Header2 5 5 3 6 2" xfId="38215"/>
    <cellStyle name="Header2 5 5 3 7" xfId="22325"/>
    <cellStyle name="Header2 5 5 4" xfId="16096"/>
    <cellStyle name="Header2 5 5 4 2" xfId="27913"/>
    <cellStyle name="Header2 5 5 4 2 2" xfId="37912"/>
    <cellStyle name="Header2 5 5 4 3" xfId="23974"/>
    <cellStyle name="Header2 5 5 4 4" xfId="33064"/>
    <cellStyle name="Header2 5 5 5" xfId="16451"/>
    <cellStyle name="Header2 5 5 5 2" xfId="28268"/>
    <cellStyle name="Header2 5 5 5 2 2" xfId="38267"/>
    <cellStyle name="Header2 5 5 5 3" xfId="24026"/>
    <cellStyle name="Header2 5 5 5 4" xfId="33116"/>
    <cellStyle name="Header2 5 5 6" xfId="16754"/>
    <cellStyle name="Header2 5 5 6 2" xfId="28571"/>
    <cellStyle name="Header2 5 5 6 2 2" xfId="38570"/>
    <cellStyle name="Header2 5 5 6 3" xfId="24329"/>
    <cellStyle name="Header2 5 5 6 4" xfId="33419"/>
    <cellStyle name="Header2 5 5 7" xfId="17333"/>
    <cellStyle name="Header2 5 5 7 2" xfId="29150"/>
    <cellStyle name="Header2 5 5 7 2 2" xfId="39149"/>
    <cellStyle name="Header2 5 5 7 3" xfId="24908"/>
    <cellStyle name="Header2 5 5 7 4" xfId="33998"/>
    <cellStyle name="Header2 5 5 8" xfId="17636"/>
    <cellStyle name="Header2 5 5 8 2" xfId="29453"/>
    <cellStyle name="Header2 5 5 8 2 2" xfId="39452"/>
    <cellStyle name="Header2 5 5 8 3" xfId="25211"/>
    <cellStyle name="Header2 5 5 8 4" xfId="34301"/>
    <cellStyle name="Header2 5 5 9" xfId="18299"/>
    <cellStyle name="Header2 5 5 9 2" xfId="30116"/>
    <cellStyle name="Header2 5 5 9 2 2" xfId="40115"/>
    <cellStyle name="Header2 5 5 9 3" xfId="25774"/>
    <cellStyle name="Header2 5 5 9 4" xfId="34964"/>
    <cellStyle name="Header2 5 6" xfId="15799"/>
    <cellStyle name="Header2 5 6 2" xfId="18994"/>
    <cellStyle name="Header2 5 6 2 2" xfId="30811"/>
    <cellStyle name="Header2 5 6 2 2 2" xfId="40810"/>
    <cellStyle name="Header2 5 6 2 3" xfId="26469"/>
    <cellStyle name="Header2 5 6 2 4" xfId="35659"/>
    <cellStyle name="Header2 5 6 3" xfId="19600"/>
    <cellStyle name="Header2 5 6 3 2" xfId="31417"/>
    <cellStyle name="Header2 5 6 3 2 2" xfId="41416"/>
    <cellStyle name="Header2 5 6 3 3" xfId="27075"/>
    <cellStyle name="Header2 5 6 3 4" xfId="36265"/>
    <cellStyle name="Header2 5 6 4" xfId="18187"/>
    <cellStyle name="Header2 5 6 4 2" xfId="30004"/>
    <cellStyle name="Header2 5 6 4 2 2" xfId="40003"/>
    <cellStyle name="Header2 5 6 4 3" xfId="25762"/>
    <cellStyle name="Header2 5 6 4 4" xfId="34852"/>
    <cellStyle name="Header2 5 6 5" xfId="20409"/>
    <cellStyle name="Header2 5 6 5 2" xfId="32226"/>
    <cellStyle name="Header2 5 6 5 2 2" xfId="42225"/>
    <cellStyle name="Header2 5 6 5 3" xfId="37074"/>
    <cellStyle name="Header2 5 6 6" xfId="23677"/>
    <cellStyle name="Header2 5 6 6 2" xfId="21766"/>
    <cellStyle name="Header2 5 6 7" xfId="22930"/>
    <cellStyle name="Header2 5 6 7 2" xfId="22149"/>
    <cellStyle name="Header2 5 6 8" xfId="22469"/>
    <cellStyle name="Header2 5 7" xfId="16380"/>
    <cellStyle name="Header2 5 7 2" xfId="19297"/>
    <cellStyle name="Header2 5 7 2 2" xfId="31114"/>
    <cellStyle name="Header2 5 7 2 2 2" xfId="41113"/>
    <cellStyle name="Header2 5 7 2 3" xfId="26772"/>
    <cellStyle name="Header2 5 7 2 4" xfId="35962"/>
    <cellStyle name="Header2 5 7 3" xfId="19903"/>
    <cellStyle name="Header2 5 7 3 2" xfId="31720"/>
    <cellStyle name="Header2 5 7 3 2 2" xfId="41719"/>
    <cellStyle name="Header2 5 7 3 3" xfId="27378"/>
    <cellStyle name="Header2 5 7 3 4" xfId="36568"/>
    <cellStyle name="Header2 5 7 4" xfId="17920"/>
    <cellStyle name="Header2 5 7 4 2" xfId="29737"/>
    <cellStyle name="Header2 5 7 4 2 2" xfId="39736"/>
    <cellStyle name="Header2 5 7 4 3" xfId="25495"/>
    <cellStyle name="Header2 5 7 4 4" xfId="34585"/>
    <cellStyle name="Header2 5 7 5" xfId="20712"/>
    <cellStyle name="Header2 5 7 5 2" xfId="32529"/>
    <cellStyle name="Header2 5 7 5 2 2" xfId="42528"/>
    <cellStyle name="Header2 5 7 5 3" xfId="37377"/>
    <cellStyle name="Header2 5 7 6" xfId="28197"/>
    <cellStyle name="Header2 5 7 6 2" xfId="38196"/>
    <cellStyle name="Header2 5 7 7" xfId="22315"/>
    <cellStyle name="Header2 5 8" xfId="16077"/>
    <cellStyle name="Header2 5 8 2" xfId="27894"/>
    <cellStyle name="Header2 5 8 2 2" xfId="37893"/>
    <cellStyle name="Header2 5 8 3" xfId="23955"/>
    <cellStyle name="Header2 5 8 4" xfId="33045"/>
    <cellStyle name="Header2 5 9" xfId="16470"/>
    <cellStyle name="Header2 5 9 2" xfId="28287"/>
    <cellStyle name="Header2 5 9 2 2" xfId="38286"/>
    <cellStyle name="Header2 5 9 3" xfId="24045"/>
    <cellStyle name="Header2 5 9 4" xfId="33135"/>
    <cellStyle name="Header2 6" xfId="15516"/>
    <cellStyle name="Header2 6 2" xfId="19277"/>
    <cellStyle name="Header2 6 2 2" xfId="31094"/>
    <cellStyle name="Header2 6 2 2 2" xfId="41093"/>
    <cellStyle name="Header2 6 2 3" xfId="26752"/>
    <cellStyle name="Header2 6 2 4" xfId="35942"/>
    <cellStyle name="Header2 6 3" xfId="19883"/>
    <cellStyle name="Header2 6 3 2" xfId="31700"/>
    <cellStyle name="Header2 6 3 2 2" xfId="41699"/>
    <cellStyle name="Header2 6 3 3" xfId="27358"/>
    <cellStyle name="Header2 6 3 4" xfId="36548"/>
    <cellStyle name="Header2 6 4" xfId="18124"/>
    <cellStyle name="Header2 6 4 2" xfId="29941"/>
    <cellStyle name="Header2 6 4 2 2" xfId="39940"/>
    <cellStyle name="Header2 6 4 3" xfId="25699"/>
    <cellStyle name="Header2 6 4 4" xfId="34789"/>
    <cellStyle name="Header2 6 5" xfId="20692"/>
    <cellStyle name="Header2 6 5 2" xfId="32509"/>
    <cellStyle name="Header2 6 5 2 2" xfId="42508"/>
    <cellStyle name="Header2 6 5 3" xfId="37357"/>
    <cellStyle name="Header2 6 6" xfId="23394"/>
    <cellStyle name="Header2 6 6 2" xfId="21101"/>
    <cellStyle name="Header2 6 7" xfId="22919"/>
    <cellStyle name="Header2 6 7 2" xfId="22157"/>
    <cellStyle name="Header2 6 8" xfId="22326"/>
    <cellStyle name="Header2 7" xfId="16097"/>
    <cellStyle name="Header2 7 2" xfId="19524"/>
    <cellStyle name="Header2 7 2 2" xfId="31341"/>
    <cellStyle name="Header2 7 2 2 2" xfId="41340"/>
    <cellStyle name="Header2 7 2 3" xfId="26999"/>
    <cellStyle name="Header2 7 2 4" xfId="36189"/>
    <cellStyle name="Header2 7 3" xfId="20130"/>
    <cellStyle name="Header2 7 3 2" xfId="31947"/>
    <cellStyle name="Header2 7 3 2 2" xfId="41946"/>
    <cellStyle name="Header2 7 3 3" xfId="27605"/>
    <cellStyle name="Header2 7 3 4" xfId="36795"/>
    <cellStyle name="Header2 7 4" xfId="17883"/>
    <cellStyle name="Header2 7 4 2" xfId="29700"/>
    <cellStyle name="Header2 7 4 2 2" xfId="39699"/>
    <cellStyle name="Header2 7 4 3" xfId="25458"/>
    <cellStyle name="Header2 7 4 4" xfId="34548"/>
    <cellStyle name="Header2 7 5" xfId="20939"/>
    <cellStyle name="Header2 7 5 2" xfId="32756"/>
    <cellStyle name="Header2 7 5 2 2" xfId="42755"/>
    <cellStyle name="Header2 7 5 3" xfId="37604"/>
    <cellStyle name="Header2 7 6" xfId="27914"/>
    <cellStyle name="Header2 7 6 2" xfId="37913"/>
    <cellStyle name="Header2 7 7" xfId="21445"/>
    <cellStyle name="Header2 8" xfId="15836"/>
    <cellStyle name="Header2 8 2" xfId="27653"/>
    <cellStyle name="Header2 8 2 2" xfId="37652"/>
    <cellStyle name="Header2 8 3" xfId="23714"/>
    <cellStyle name="Header2 8 4" xfId="32804"/>
    <cellStyle name="Header2 9" xfId="16753"/>
    <cellStyle name="Header2 9 2" xfId="28570"/>
    <cellStyle name="Header2 9 2 2" xfId="38569"/>
    <cellStyle name="Header2 9 3" xfId="24328"/>
    <cellStyle name="Header2 9 4" xfId="33418"/>
    <cellStyle name="headerStyle" xfId="8012"/>
    <cellStyle name="Input [yellow]" xfId="8013"/>
    <cellStyle name="Input [yellow] 2" xfId="8014"/>
    <cellStyle name="Input [yellow] 2 2" xfId="8015"/>
    <cellStyle name="Input [yellow] 2 2 2" xfId="8016"/>
    <cellStyle name="Input [yellow] 2 2 2 10" xfId="8017"/>
    <cellStyle name="Input [yellow] 2 2 2 10 2" xfId="8018"/>
    <cellStyle name="Input [yellow] 2 2 2 10 3" xfId="8019"/>
    <cellStyle name="Input [yellow] 2 2 2 10 4" xfId="8020"/>
    <cellStyle name="Input [yellow] 2 2 2 11" xfId="8021"/>
    <cellStyle name="Input [yellow] 2 2 2 11 2" xfId="8022"/>
    <cellStyle name="Input [yellow] 2 2 2 11 3" xfId="8023"/>
    <cellStyle name="Input [yellow] 2 2 2 11 4" xfId="8024"/>
    <cellStyle name="Input [yellow] 2 2 2 12" xfId="8025"/>
    <cellStyle name="Input [yellow] 2 2 2 2" xfId="8026"/>
    <cellStyle name="Input [yellow] 2 2 2 2 2" xfId="8027"/>
    <cellStyle name="Input [yellow] 2 2 2 2 2 2" xfId="8028"/>
    <cellStyle name="Input [yellow] 2 2 2 2 2 2 2" xfId="8029"/>
    <cellStyle name="Input [yellow] 2 2 2 2 2 2 2 2" xfId="8030"/>
    <cellStyle name="Input [yellow] 2 2 2 2 2 2 2 3" xfId="8031"/>
    <cellStyle name="Input [yellow] 2 2 2 2 2 2 2 4" xfId="8032"/>
    <cellStyle name="Input [yellow] 2 2 2 2 2 2 3" xfId="8033"/>
    <cellStyle name="Input [yellow] 2 2 2 2 2 2 3 2" xfId="8034"/>
    <cellStyle name="Input [yellow] 2 2 2 2 2 2 3 3" xfId="8035"/>
    <cellStyle name="Input [yellow] 2 2 2 2 2 2 3 4" xfId="8036"/>
    <cellStyle name="Input [yellow] 2 2 2 2 2 2 4" xfId="8037"/>
    <cellStyle name="Input [yellow] 2 2 2 2 2 2 4 2" xfId="8038"/>
    <cellStyle name="Input [yellow] 2 2 2 2 2 2 4 3" xfId="8039"/>
    <cellStyle name="Input [yellow] 2 2 2 2 2 2 4 4" xfId="8040"/>
    <cellStyle name="Input [yellow] 2 2 2 2 2 2 5" xfId="8041"/>
    <cellStyle name="Input [yellow] 2 2 2 2 2 2 5 2" xfId="8042"/>
    <cellStyle name="Input [yellow] 2 2 2 2 2 2 5 3" xfId="8043"/>
    <cellStyle name="Input [yellow] 2 2 2 2 2 2 5 4" xfId="8044"/>
    <cellStyle name="Input [yellow] 2 2 2 2 2 2 6" xfId="8045"/>
    <cellStyle name="Input [yellow] 2 2 2 2 2 2 6 2" xfId="8046"/>
    <cellStyle name="Input [yellow] 2 2 2 2 2 2 6 3" xfId="8047"/>
    <cellStyle name="Input [yellow] 2 2 2 2 2 2 6 4" xfId="8048"/>
    <cellStyle name="Input [yellow] 2 2 2 2 2 2 7" xfId="8049"/>
    <cellStyle name="Input [yellow] 2 2 2 2 3" xfId="8050"/>
    <cellStyle name="Input [yellow] 2 2 2 2 3 2" xfId="8051"/>
    <cellStyle name="Input [yellow] 2 2 2 2 3 2 2" xfId="8052"/>
    <cellStyle name="Input [yellow] 2 2 2 2 3 2 3" xfId="8053"/>
    <cellStyle name="Input [yellow] 2 2 2 2 3 2 4" xfId="8054"/>
    <cellStyle name="Input [yellow] 2 2 2 2 3 3" xfId="8055"/>
    <cellStyle name="Input [yellow] 2 2 2 2 3 3 2" xfId="8056"/>
    <cellStyle name="Input [yellow] 2 2 2 2 3 3 3" xfId="8057"/>
    <cellStyle name="Input [yellow] 2 2 2 2 3 3 4" xfId="8058"/>
    <cellStyle name="Input [yellow] 2 2 2 2 3 4" xfId="8059"/>
    <cellStyle name="Input [yellow] 2 2 2 2 3 4 2" xfId="8060"/>
    <cellStyle name="Input [yellow] 2 2 2 2 3 4 3" xfId="8061"/>
    <cellStyle name="Input [yellow] 2 2 2 2 3 4 4" xfId="8062"/>
    <cellStyle name="Input [yellow] 2 2 2 2 3 5" xfId="8063"/>
    <cellStyle name="Input [yellow] 2 2 2 2 3 5 2" xfId="8064"/>
    <cellStyle name="Input [yellow] 2 2 2 2 3 5 3" xfId="8065"/>
    <cellStyle name="Input [yellow] 2 2 2 2 3 5 4" xfId="8066"/>
    <cellStyle name="Input [yellow] 2 2 2 2 3 6" xfId="8067"/>
    <cellStyle name="Input [yellow] 2 2 2 2 3 6 2" xfId="8068"/>
    <cellStyle name="Input [yellow] 2 2 2 2 3 6 3" xfId="8069"/>
    <cellStyle name="Input [yellow] 2 2 2 2 3 6 4" xfId="8070"/>
    <cellStyle name="Input [yellow] 2 2 2 2 3 7" xfId="8071"/>
    <cellStyle name="Input [yellow] 2 2 2 3" xfId="8072"/>
    <cellStyle name="Input [yellow] 2 2 2 3 2" xfId="8073"/>
    <cellStyle name="Input [yellow] 2 2 2 3 2 2" xfId="8074"/>
    <cellStyle name="Input [yellow] 2 2 2 3 2 2 2" xfId="8075"/>
    <cellStyle name="Input [yellow] 2 2 2 3 2 2 3" xfId="8076"/>
    <cellStyle name="Input [yellow] 2 2 2 3 2 2 4" xfId="8077"/>
    <cellStyle name="Input [yellow] 2 2 2 3 2 3" xfId="8078"/>
    <cellStyle name="Input [yellow] 2 2 2 3 2 3 2" xfId="8079"/>
    <cellStyle name="Input [yellow] 2 2 2 3 2 3 3" xfId="8080"/>
    <cellStyle name="Input [yellow] 2 2 2 3 2 3 4" xfId="8081"/>
    <cellStyle name="Input [yellow] 2 2 2 3 2 4" xfId="8082"/>
    <cellStyle name="Input [yellow] 2 2 2 3 2 4 2" xfId="8083"/>
    <cellStyle name="Input [yellow] 2 2 2 3 2 4 3" xfId="8084"/>
    <cellStyle name="Input [yellow] 2 2 2 3 2 4 4" xfId="8085"/>
    <cellStyle name="Input [yellow] 2 2 2 3 2 5" xfId="8086"/>
    <cellStyle name="Input [yellow] 2 2 2 3 2 5 2" xfId="8087"/>
    <cellStyle name="Input [yellow] 2 2 2 3 2 5 3" xfId="8088"/>
    <cellStyle name="Input [yellow] 2 2 2 3 2 5 4" xfId="8089"/>
    <cellStyle name="Input [yellow] 2 2 2 3 2 6" xfId="8090"/>
    <cellStyle name="Input [yellow] 2 2 2 3 2 6 2" xfId="8091"/>
    <cellStyle name="Input [yellow] 2 2 2 3 2 6 3" xfId="8092"/>
    <cellStyle name="Input [yellow] 2 2 2 3 2 6 4" xfId="8093"/>
    <cellStyle name="Input [yellow] 2 2 2 3 2 7" xfId="8094"/>
    <cellStyle name="Input [yellow] 2 2 2 4" xfId="8095"/>
    <cellStyle name="Input [yellow] 2 2 2 4 2" xfId="8096"/>
    <cellStyle name="Input [yellow] 2 2 2 4 2 2" xfId="8097"/>
    <cellStyle name="Input [yellow] 2 2 2 4 2 2 2" xfId="8098"/>
    <cellStyle name="Input [yellow] 2 2 2 4 2 2 3" xfId="8099"/>
    <cellStyle name="Input [yellow] 2 2 2 4 2 2 4" xfId="8100"/>
    <cellStyle name="Input [yellow] 2 2 2 4 2 3" xfId="8101"/>
    <cellStyle name="Input [yellow] 2 2 2 4 2 3 2" xfId="8102"/>
    <cellStyle name="Input [yellow] 2 2 2 4 2 3 3" xfId="8103"/>
    <cellStyle name="Input [yellow] 2 2 2 4 2 3 4" xfId="8104"/>
    <cellStyle name="Input [yellow] 2 2 2 4 2 4" xfId="8105"/>
    <cellStyle name="Input [yellow] 2 2 2 4 2 4 2" xfId="8106"/>
    <cellStyle name="Input [yellow] 2 2 2 4 2 4 3" xfId="8107"/>
    <cellStyle name="Input [yellow] 2 2 2 4 2 4 4" xfId="8108"/>
    <cellStyle name="Input [yellow] 2 2 2 4 2 5" xfId="8109"/>
    <cellStyle name="Input [yellow] 2 2 2 4 2 5 2" xfId="8110"/>
    <cellStyle name="Input [yellow] 2 2 2 4 2 5 3" xfId="8111"/>
    <cellStyle name="Input [yellow] 2 2 2 4 2 5 4" xfId="8112"/>
    <cellStyle name="Input [yellow] 2 2 2 4 2 6" xfId="8113"/>
    <cellStyle name="Input [yellow] 2 2 2 4 2 6 2" xfId="8114"/>
    <cellStyle name="Input [yellow] 2 2 2 4 2 6 3" xfId="8115"/>
    <cellStyle name="Input [yellow] 2 2 2 4 2 6 4" xfId="8116"/>
    <cellStyle name="Input [yellow] 2 2 2 4 2 7" xfId="8117"/>
    <cellStyle name="Input [yellow] 2 2 2 5" xfId="8118"/>
    <cellStyle name="Input [yellow] 2 2 2 5 2" xfId="8119"/>
    <cellStyle name="Input [yellow] 2 2 2 5 2 2" xfId="8120"/>
    <cellStyle name="Input [yellow] 2 2 2 5 2 3" xfId="8121"/>
    <cellStyle name="Input [yellow] 2 2 2 5 2 4" xfId="8122"/>
    <cellStyle name="Input [yellow] 2 2 2 5 3" xfId="8123"/>
    <cellStyle name="Input [yellow] 2 2 2 5 3 2" xfId="8124"/>
    <cellStyle name="Input [yellow] 2 2 2 5 3 3" xfId="8125"/>
    <cellStyle name="Input [yellow] 2 2 2 5 3 4" xfId="8126"/>
    <cellStyle name="Input [yellow] 2 2 2 5 4" xfId="8127"/>
    <cellStyle name="Input [yellow] 2 2 2 5 4 2" xfId="8128"/>
    <cellStyle name="Input [yellow] 2 2 2 5 4 3" xfId="8129"/>
    <cellStyle name="Input [yellow] 2 2 2 5 4 4" xfId="8130"/>
    <cellStyle name="Input [yellow] 2 2 2 5 5" xfId="8131"/>
    <cellStyle name="Input [yellow] 2 2 2 5 5 2" xfId="8132"/>
    <cellStyle name="Input [yellow] 2 2 2 5 5 3" xfId="8133"/>
    <cellStyle name="Input [yellow] 2 2 2 5 5 4" xfId="8134"/>
    <cellStyle name="Input [yellow] 2 2 2 5 6" xfId="8135"/>
    <cellStyle name="Input [yellow] 2 2 2 5 6 2" xfId="8136"/>
    <cellStyle name="Input [yellow] 2 2 2 5 6 3" xfId="8137"/>
    <cellStyle name="Input [yellow] 2 2 2 5 6 4" xfId="8138"/>
    <cellStyle name="Input [yellow] 2 2 2 5 7" xfId="8139"/>
    <cellStyle name="Input [yellow] 2 2 2 6" xfId="8140"/>
    <cellStyle name="Input [yellow] 2 2 2 6 2" xfId="8141"/>
    <cellStyle name="Input [yellow] 2 2 2 6 3" xfId="8142"/>
    <cellStyle name="Input [yellow] 2 2 2 6 4" xfId="8143"/>
    <cellStyle name="Input [yellow] 2 2 2 7" xfId="8144"/>
    <cellStyle name="Input [yellow] 2 2 2 7 2" xfId="8145"/>
    <cellStyle name="Input [yellow] 2 2 2 7 3" xfId="8146"/>
    <cellStyle name="Input [yellow] 2 2 2 7 4" xfId="8147"/>
    <cellStyle name="Input [yellow] 2 2 2 8" xfId="8148"/>
    <cellStyle name="Input [yellow] 2 2 2 8 2" xfId="8149"/>
    <cellStyle name="Input [yellow] 2 2 2 8 3" xfId="8150"/>
    <cellStyle name="Input [yellow] 2 2 2 8 4" xfId="8151"/>
    <cellStyle name="Input [yellow] 2 2 2 9" xfId="8152"/>
    <cellStyle name="Input [yellow] 2 2 2 9 2" xfId="8153"/>
    <cellStyle name="Input [yellow] 2 2 2 9 3" xfId="8154"/>
    <cellStyle name="Input [yellow] 2 2 2 9 4" xfId="8155"/>
    <cellStyle name="Input [yellow] 2 2 3" xfId="8156"/>
    <cellStyle name="Input [yellow] 2 2 3 2" xfId="8157"/>
    <cellStyle name="Input [yellow] 2 2 3 2 2" xfId="8158"/>
    <cellStyle name="Input [yellow] 2 2 3 2 2 2" xfId="8159"/>
    <cellStyle name="Input [yellow] 2 2 3 2 2 2 2" xfId="8160"/>
    <cellStyle name="Input [yellow] 2 2 3 2 2 2 3" xfId="8161"/>
    <cellStyle name="Input [yellow] 2 2 3 2 2 2 4" xfId="8162"/>
    <cellStyle name="Input [yellow] 2 2 3 2 2 3" xfId="8163"/>
    <cellStyle name="Input [yellow] 2 2 3 2 2 3 2" xfId="8164"/>
    <cellStyle name="Input [yellow] 2 2 3 2 2 3 3" xfId="8165"/>
    <cellStyle name="Input [yellow] 2 2 3 2 2 3 4" xfId="8166"/>
    <cellStyle name="Input [yellow] 2 2 3 2 2 4" xfId="8167"/>
    <cellStyle name="Input [yellow] 2 2 3 2 2 4 2" xfId="8168"/>
    <cellStyle name="Input [yellow] 2 2 3 2 2 4 3" xfId="8169"/>
    <cellStyle name="Input [yellow] 2 2 3 2 2 4 4" xfId="8170"/>
    <cellStyle name="Input [yellow] 2 2 3 2 2 5" xfId="8171"/>
    <cellStyle name="Input [yellow] 2 2 3 2 2 5 2" xfId="8172"/>
    <cellStyle name="Input [yellow] 2 2 3 2 2 5 3" xfId="8173"/>
    <cellStyle name="Input [yellow] 2 2 3 2 2 5 4" xfId="8174"/>
    <cellStyle name="Input [yellow] 2 2 3 2 2 6" xfId="8175"/>
    <cellStyle name="Input [yellow] 2 2 3 2 2 6 2" xfId="8176"/>
    <cellStyle name="Input [yellow] 2 2 3 2 2 6 3" xfId="8177"/>
    <cellStyle name="Input [yellow] 2 2 3 2 2 6 4" xfId="8178"/>
    <cellStyle name="Input [yellow] 2 2 3 2 2 7" xfId="8179"/>
    <cellStyle name="Input [yellow] 2 2 3 3" xfId="8180"/>
    <cellStyle name="Input [yellow] 2 2 3 3 2" xfId="8181"/>
    <cellStyle name="Input [yellow] 2 2 3 3 2 2" xfId="8182"/>
    <cellStyle name="Input [yellow] 2 2 3 3 2 3" xfId="8183"/>
    <cellStyle name="Input [yellow] 2 2 3 3 2 4" xfId="8184"/>
    <cellStyle name="Input [yellow] 2 2 3 3 3" xfId="8185"/>
    <cellStyle name="Input [yellow] 2 2 3 3 3 2" xfId="8186"/>
    <cellStyle name="Input [yellow] 2 2 3 3 3 3" xfId="8187"/>
    <cellStyle name="Input [yellow] 2 2 3 3 3 4" xfId="8188"/>
    <cellStyle name="Input [yellow] 2 2 3 3 4" xfId="8189"/>
    <cellStyle name="Input [yellow] 2 2 3 3 4 2" xfId="8190"/>
    <cellStyle name="Input [yellow] 2 2 3 3 4 3" xfId="8191"/>
    <cellStyle name="Input [yellow] 2 2 3 3 4 4" xfId="8192"/>
    <cellStyle name="Input [yellow] 2 2 3 3 5" xfId="8193"/>
    <cellStyle name="Input [yellow] 2 2 3 3 5 2" xfId="8194"/>
    <cellStyle name="Input [yellow] 2 2 3 3 5 3" xfId="8195"/>
    <cellStyle name="Input [yellow] 2 2 3 3 5 4" xfId="8196"/>
    <cellStyle name="Input [yellow] 2 2 3 3 6" xfId="8197"/>
    <cellStyle name="Input [yellow] 2 2 3 3 6 2" xfId="8198"/>
    <cellStyle name="Input [yellow] 2 2 3 3 6 3" xfId="8199"/>
    <cellStyle name="Input [yellow] 2 2 3 3 6 4" xfId="8200"/>
    <cellStyle name="Input [yellow] 2 2 3 3 7" xfId="8201"/>
    <cellStyle name="Input [yellow] 2 3" xfId="8202"/>
    <cellStyle name="Input [yellow] 2 3 10" xfId="8203"/>
    <cellStyle name="Input [yellow] 2 3 10 2" xfId="8204"/>
    <cellStyle name="Input [yellow] 2 3 10 3" xfId="8205"/>
    <cellStyle name="Input [yellow] 2 3 10 4" xfId="8206"/>
    <cellStyle name="Input [yellow] 2 3 11" xfId="8207"/>
    <cellStyle name="Input [yellow] 2 3 11 2" xfId="8208"/>
    <cellStyle name="Input [yellow] 2 3 11 3" xfId="8209"/>
    <cellStyle name="Input [yellow] 2 3 11 4" xfId="8210"/>
    <cellStyle name="Input [yellow] 2 3 12" xfId="8211"/>
    <cellStyle name="Input [yellow] 2 3 2" xfId="8212"/>
    <cellStyle name="Input [yellow] 2 3 2 2" xfId="8213"/>
    <cellStyle name="Input [yellow] 2 3 2 2 2" xfId="8214"/>
    <cellStyle name="Input [yellow] 2 3 2 2 2 2" xfId="8215"/>
    <cellStyle name="Input [yellow] 2 3 2 2 2 2 2" xfId="8216"/>
    <cellStyle name="Input [yellow] 2 3 2 2 2 2 3" xfId="8217"/>
    <cellStyle name="Input [yellow] 2 3 2 2 2 2 4" xfId="8218"/>
    <cellStyle name="Input [yellow] 2 3 2 2 2 3" xfId="8219"/>
    <cellStyle name="Input [yellow] 2 3 2 2 2 3 2" xfId="8220"/>
    <cellStyle name="Input [yellow] 2 3 2 2 2 3 3" xfId="8221"/>
    <cellStyle name="Input [yellow] 2 3 2 2 2 3 4" xfId="8222"/>
    <cellStyle name="Input [yellow] 2 3 2 2 2 4" xfId="8223"/>
    <cellStyle name="Input [yellow] 2 3 2 2 2 4 2" xfId="8224"/>
    <cellStyle name="Input [yellow] 2 3 2 2 2 4 3" xfId="8225"/>
    <cellStyle name="Input [yellow] 2 3 2 2 2 4 4" xfId="8226"/>
    <cellStyle name="Input [yellow] 2 3 2 2 2 5" xfId="8227"/>
    <cellStyle name="Input [yellow] 2 3 2 2 2 5 2" xfId="8228"/>
    <cellStyle name="Input [yellow] 2 3 2 2 2 5 3" xfId="8229"/>
    <cellStyle name="Input [yellow] 2 3 2 2 2 5 4" xfId="8230"/>
    <cellStyle name="Input [yellow] 2 3 2 2 2 6" xfId="8231"/>
    <cellStyle name="Input [yellow] 2 3 2 2 2 6 2" xfId="8232"/>
    <cellStyle name="Input [yellow] 2 3 2 2 2 6 3" xfId="8233"/>
    <cellStyle name="Input [yellow] 2 3 2 2 2 6 4" xfId="8234"/>
    <cellStyle name="Input [yellow] 2 3 2 2 2 7" xfId="8235"/>
    <cellStyle name="Input [yellow] 2 3 2 3" xfId="8236"/>
    <cellStyle name="Input [yellow] 2 3 2 3 2" xfId="8237"/>
    <cellStyle name="Input [yellow] 2 3 2 3 2 2" xfId="8238"/>
    <cellStyle name="Input [yellow] 2 3 2 3 2 3" xfId="8239"/>
    <cellStyle name="Input [yellow] 2 3 2 3 2 4" xfId="8240"/>
    <cellStyle name="Input [yellow] 2 3 2 3 3" xfId="8241"/>
    <cellStyle name="Input [yellow] 2 3 2 3 3 2" xfId="8242"/>
    <cellStyle name="Input [yellow] 2 3 2 3 3 3" xfId="8243"/>
    <cellStyle name="Input [yellow] 2 3 2 3 3 4" xfId="8244"/>
    <cellStyle name="Input [yellow] 2 3 2 3 4" xfId="8245"/>
    <cellStyle name="Input [yellow] 2 3 2 3 4 2" xfId="8246"/>
    <cellStyle name="Input [yellow] 2 3 2 3 4 3" xfId="8247"/>
    <cellStyle name="Input [yellow] 2 3 2 3 4 4" xfId="8248"/>
    <cellStyle name="Input [yellow] 2 3 2 3 5" xfId="8249"/>
    <cellStyle name="Input [yellow] 2 3 2 3 5 2" xfId="8250"/>
    <cellStyle name="Input [yellow] 2 3 2 3 5 3" xfId="8251"/>
    <cellStyle name="Input [yellow] 2 3 2 3 5 4" xfId="8252"/>
    <cellStyle name="Input [yellow] 2 3 2 3 6" xfId="8253"/>
    <cellStyle name="Input [yellow] 2 3 2 3 6 2" xfId="8254"/>
    <cellStyle name="Input [yellow] 2 3 2 3 6 3" xfId="8255"/>
    <cellStyle name="Input [yellow] 2 3 2 3 6 4" xfId="8256"/>
    <cellStyle name="Input [yellow] 2 3 2 3 7" xfId="8257"/>
    <cellStyle name="Input [yellow] 2 3 3" xfId="8258"/>
    <cellStyle name="Input [yellow] 2 3 3 2" xfId="8259"/>
    <cellStyle name="Input [yellow] 2 3 3 2 2" xfId="8260"/>
    <cellStyle name="Input [yellow] 2 3 3 2 2 2" xfId="8261"/>
    <cellStyle name="Input [yellow] 2 3 3 2 2 3" xfId="8262"/>
    <cellStyle name="Input [yellow] 2 3 3 2 2 4" xfId="8263"/>
    <cellStyle name="Input [yellow] 2 3 3 2 3" xfId="8264"/>
    <cellStyle name="Input [yellow] 2 3 3 2 3 2" xfId="8265"/>
    <cellStyle name="Input [yellow] 2 3 3 2 3 3" xfId="8266"/>
    <cellStyle name="Input [yellow] 2 3 3 2 3 4" xfId="8267"/>
    <cellStyle name="Input [yellow] 2 3 3 2 4" xfId="8268"/>
    <cellStyle name="Input [yellow] 2 3 3 2 4 2" xfId="8269"/>
    <cellStyle name="Input [yellow] 2 3 3 2 4 3" xfId="8270"/>
    <cellStyle name="Input [yellow] 2 3 3 2 4 4" xfId="8271"/>
    <cellStyle name="Input [yellow] 2 3 3 2 5" xfId="8272"/>
    <cellStyle name="Input [yellow] 2 3 3 2 5 2" xfId="8273"/>
    <cellStyle name="Input [yellow] 2 3 3 2 5 3" xfId="8274"/>
    <cellStyle name="Input [yellow] 2 3 3 2 5 4" xfId="8275"/>
    <cellStyle name="Input [yellow] 2 3 3 2 6" xfId="8276"/>
    <cellStyle name="Input [yellow] 2 3 3 2 6 2" xfId="8277"/>
    <cellStyle name="Input [yellow] 2 3 3 2 6 3" xfId="8278"/>
    <cellStyle name="Input [yellow] 2 3 3 2 6 4" xfId="8279"/>
    <cellStyle name="Input [yellow] 2 3 3 2 7" xfId="8280"/>
    <cellStyle name="Input [yellow] 2 3 4" xfId="8281"/>
    <cellStyle name="Input [yellow] 2 3 4 2" xfId="8282"/>
    <cellStyle name="Input [yellow] 2 3 4 2 2" xfId="8283"/>
    <cellStyle name="Input [yellow] 2 3 4 2 2 2" xfId="8284"/>
    <cellStyle name="Input [yellow] 2 3 4 2 2 3" xfId="8285"/>
    <cellStyle name="Input [yellow] 2 3 4 2 2 4" xfId="8286"/>
    <cellStyle name="Input [yellow] 2 3 4 2 3" xfId="8287"/>
    <cellStyle name="Input [yellow] 2 3 4 2 3 2" xfId="8288"/>
    <cellStyle name="Input [yellow] 2 3 4 2 3 3" xfId="8289"/>
    <cellStyle name="Input [yellow] 2 3 4 2 3 4" xfId="8290"/>
    <cellStyle name="Input [yellow] 2 3 4 2 4" xfId="8291"/>
    <cellStyle name="Input [yellow] 2 3 4 2 4 2" xfId="8292"/>
    <cellStyle name="Input [yellow] 2 3 4 2 4 3" xfId="8293"/>
    <cellStyle name="Input [yellow] 2 3 4 2 4 4" xfId="8294"/>
    <cellStyle name="Input [yellow] 2 3 4 2 5" xfId="8295"/>
    <cellStyle name="Input [yellow] 2 3 4 2 5 2" xfId="8296"/>
    <cellStyle name="Input [yellow] 2 3 4 2 5 3" xfId="8297"/>
    <cellStyle name="Input [yellow] 2 3 4 2 5 4" xfId="8298"/>
    <cellStyle name="Input [yellow] 2 3 4 2 6" xfId="8299"/>
    <cellStyle name="Input [yellow] 2 3 4 2 6 2" xfId="8300"/>
    <cellStyle name="Input [yellow] 2 3 4 2 6 3" xfId="8301"/>
    <cellStyle name="Input [yellow] 2 3 4 2 6 4" xfId="8302"/>
    <cellStyle name="Input [yellow] 2 3 4 2 7" xfId="8303"/>
    <cellStyle name="Input [yellow] 2 3 5" xfId="8304"/>
    <cellStyle name="Input [yellow] 2 3 5 2" xfId="8305"/>
    <cellStyle name="Input [yellow] 2 3 5 2 2" xfId="8306"/>
    <cellStyle name="Input [yellow] 2 3 5 2 3" xfId="8307"/>
    <cellStyle name="Input [yellow] 2 3 5 2 4" xfId="8308"/>
    <cellStyle name="Input [yellow] 2 3 5 3" xfId="8309"/>
    <cellStyle name="Input [yellow] 2 3 5 3 2" xfId="8310"/>
    <cellStyle name="Input [yellow] 2 3 5 3 3" xfId="8311"/>
    <cellStyle name="Input [yellow] 2 3 5 3 4" xfId="8312"/>
    <cellStyle name="Input [yellow] 2 3 5 4" xfId="8313"/>
    <cellStyle name="Input [yellow] 2 3 5 4 2" xfId="8314"/>
    <cellStyle name="Input [yellow] 2 3 5 4 3" xfId="8315"/>
    <cellStyle name="Input [yellow] 2 3 5 4 4" xfId="8316"/>
    <cellStyle name="Input [yellow] 2 3 5 5" xfId="8317"/>
    <cellStyle name="Input [yellow] 2 3 5 5 2" xfId="8318"/>
    <cellStyle name="Input [yellow] 2 3 5 5 3" xfId="8319"/>
    <cellStyle name="Input [yellow] 2 3 5 5 4" xfId="8320"/>
    <cellStyle name="Input [yellow] 2 3 5 6" xfId="8321"/>
    <cellStyle name="Input [yellow] 2 3 5 6 2" xfId="8322"/>
    <cellStyle name="Input [yellow] 2 3 5 6 3" xfId="8323"/>
    <cellStyle name="Input [yellow] 2 3 5 6 4" xfId="8324"/>
    <cellStyle name="Input [yellow] 2 3 5 7" xfId="8325"/>
    <cellStyle name="Input [yellow] 2 3 6" xfId="8326"/>
    <cellStyle name="Input [yellow] 2 3 6 2" xfId="8327"/>
    <cellStyle name="Input [yellow] 2 3 6 3" xfId="8328"/>
    <cellStyle name="Input [yellow] 2 3 6 4" xfId="8329"/>
    <cellStyle name="Input [yellow] 2 3 7" xfId="8330"/>
    <cellStyle name="Input [yellow] 2 3 7 2" xfId="8331"/>
    <cellStyle name="Input [yellow] 2 3 7 3" xfId="8332"/>
    <cellStyle name="Input [yellow] 2 3 7 4" xfId="8333"/>
    <cellStyle name="Input [yellow] 2 3 8" xfId="8334"/>
    <cellStyle name="Input [yellow] 2 3 8 2" xfId="8335"/>
    <cellStyle name="Input [yellow] 2 3 8 3" xfId="8336"/>
    <cellStyle name="Input [yellow] 2 3 8 4" xfId="8337"/>
    <cellStyle name="Input [yellow] 2 3 9" xfId="8338"/>
    <cellStyle name="Input [yellow] 2 3 9 2" xfId="8339"/>
    <cellStyle name="Input [yellow] 2 3 9 3" xfId="8340"/>
    <cellStyle name="Input [yellow] 2 3 9 4" xfId="8341"/>
    <cellStyle name="Input [yellow] 2 4" xfId="8342"/>
    <cellStyle name="Input [yellow] 2 4 2" xfId="8343"/>
    <cellStyle name="Input [yellow] 2 4 2 2" xfId="8344"/>
    <cellStyle name="Input [yellow] 2 4 2 2 2" xfId="8345"/>
    <cellStyle name="Input [yellow] 2 4 2 2 2 2" xfId="8346"/>
    <cellStyle name="Input [yellow] 2 4 2 2 2 3" xfId="8347"/>
    <cellStyle name="Input [yellow] 2 4 2 2 2 4" xfId="8348"/>
    <cellStyle name="Input [yellow] 2 4 2 2 3" xfId="8349"/>
    <cellStyle name="Input [yellow] 2 4 2 2 3 2" xfId="8350"/>
    <cellStyle name="Input [yellow] 2 4 2 2 3 3" xfId="8351"/>
    <cellStyle name="Input [yellow] 2 4 2 2 3 4" xfId="8352"/>
    <cellStyle name="Input [yellow] 2 4 2 2 4" xfId="8353"/>
    <cellStyle name="Input [yellow] 2 4 2 2 4 2" xfId="8354"/>
    <cellStyle name="Input [yellow] 2 4 2 2 4 3" xfId="8355"/>
    <cellStyle name="Input [yellow] 2 4 2 2 4 4" xfId="8356"/>
    <cellStyle name="Input [yellow] 2 4 2 2 5" xfId="8357"/>
    <cellStyle name="Input [yellow] 2 4 2 2 5 2" xfId="8358"/>
    <cellStyle name="Input [yellow] 2 4 2 2 5 3" xfId="8359"/>
    <cellStyle name="Input [yellow] 2 4 2 2 5 4" xfId="8360"/>
    <cellStyle name="Input [yellow] 2 4 2 2 6" xfId="8361"/>
    <cellStyle name="Input [yellow] 2 4 2 2 6 2" xfId="8362"/>
    <cellStyle name="Input [yellow] 2 4 2 2 6 3" xfId="8363"/>
    <cellStyle name="Input [yellow] 2 4 2 2 6 4" xfId="8364"/>
    <cellStyle name="Input [yellow] 2 4 2 2 7" xfId="8365"/>
    <cellStyle name="Input [yellow] 2 4 3" xfId="8366"/>
    <cellStyle name="Input [yellow] 2 4 3 2" xfId="8367"/>
    <cellStyle name="Input [yellow] 2 4 3 2 2" xfId="8368"/>
    <cellStyle name="Input [yellow] 2 4 3 2 3" xfId="8369"/>
    <cellStyle name="Input [yellow] 2 4 3 2 4" xfId="8370"/>
    <cellStyle name="Input [yellow] 2 4 3 3" xfId="8371"/>
    <cellStyle name="Input [yellow] 2 4 3 3 2" xfId="8372"/>
    <cellStyle name="Input [yellow] 2 4 3 3 3" xfId="8373"/>
    <cellStyle name="Input [yellow] 2 4 3 3 4" xfId="8374"/>
    <cellStyle name="Input [yellow] 2 4 3 4" xfId="8375"/>
    <cellStyle name="Input [yellow] 2 4 3 4 2" xfId="8376"/>
    <cellStyle name="Input [yellow] 2 4 3 4 3" xfId="8377"/>
    <cellStyle name="Input [yellow] 2 4 3 4 4" xfId="8378"/>
    <cellStyle name="Input [yellow] 2 4 3 5" xfId="8379"/>
    <cellStyle name="Input [yellow] 2 4 3 5 2" xfId="8380"/>
    <cellStyle name="Input [yellow] 2 4 3 5 3" xfId="8381"/>
    <cellStyle name="Input [yellow] 2 4 3 5 4" xfId="8382"/>
    <cellStyle name="Input [yellow] 2 4 3 6" xfId="8383"/>
    <cellStyle name="Input [yellow] 2 4 3 6 2" xfId="8384"/>
    <cellStyle name="Input [yellow] 2 4 3 6 3" xfId="8385"/>
    <cellStyle name="Input [yellow] 2 4 3 6 4" xfId="8386"/>
    <cellStyle name="Input [yellow] 2 4 3 7" xfId="8387"/>
    <cellStyle name="Input [yellow] 3" xfId="8388"/>
    <cellStyle name="Input [yellow] 3 2" xfId="8389"/>
    <cellStyle name="Input [yellow] 3 2 2" xfId="8390"/>
    <cellStyle name="Input [yellow] 3 2 2 10" xfId="8391"/>
    <cellStyle name="Input [yellow] 3 2 2 10 2" xfId="8392"/>
    <cellStyle name="Input [yellow] 3 2 2 10 3" xfId="8393"/>
    <cellStyle name="Input [yellow] 3 2 2 10 4" xfId="8394"/>
    <cellStyle name="Input [yellow] 3 2 2 11" xfId="8395"/>
    <cellStyle name="Input [yellow] 3 2 2 11 2" xfId="8396"/>
    <cellStyle name="Input [yellow] 3 2 2 11 3" xfId="8397"/>
    <cellStyle name="Input [yellow] 3 2 2 11 4" xfId="8398"/>
    <cellStyle name="Input [yellow] 3 2 2 12" xfId="8399"/>
    <cellStyle name="Input [yellow] 3 2 2 2" xfId="8400"/>
    <cellStyle name="Input [yellow] 3 2 2 2 2" xfId="8401"/>
    <cellStyle name="Input [yellow] 3 2 2 2 2 2" xfId="8402"/>
    <cellStyle name="Input [yellow] 3 2 2 2 2 2 2" xfId="8403"/>
    <cellStyle name="Input [yellow] 3 2 2 2 2 2 2 2" xfId="8404"/>
    <cellStyle name="Input [yellow] 3 2 2 2 2 2 2 3" xfId="8405"/>
    <cellStyle name="Input [yellow] 3 2 2 2 2 2 2 4" xfId="8406"/>
    <cellStyle name="Input [yellow] 3 2 2 2 2 2 3" xfId="8407"/>
    <cellStyle name="Input [yellow] 3 2 2 2 2 2 3 2" xfId="8408"/>
    <cellStyle name="Input [yellow] 3 2 2 2 2 2 3 3" xfId="8409"/>
    <cellStyle name="Input [yellow] 3 2 2 2 2 2 3 4" xfId="8410"/>
    <cellStyle name="Input [yellow] 3 2 2 2 2 2 4" xfId="8411"/>
    <cellStyle name="Input [yellow] 3 2 2 2 2 2 4 2" xfId="8412"/>
    <cellStyle name="Input [yellow] 3 2 2 2 2 2 4 3" xfId="8413"/>
    <cellStyle name="Input [yellow] 3 2 2 2 2 2 4 4" xfId="8414"/>
    <cellStyle name="Input [yellow] 3 2 2 2 2 2 5" xfId="8415"/>
    <cellStyle name="Input [yellow] 3 2 2 2 2 2 5 2" xfId="8416"/>
    <cellStyle name="Input [yellow] 3 2 2 2 2 2 5 3" xfId="8417"/>
    <cellStyle name="Input [yellow] 3 2 2 2 2 2 5 4" xfId="8418"/>
    <cellStyle name="Input [yellow] 3 2 2 2 2 2 6" xfId="8419"/>
    <cellStyle name="Input [yellow] 3 2 2 2 2 2 6 2" xfId="8420"/>
    <cellStyle name="Input [yellow] 3 2 2 2 2 2 6 3" xfId="8421"/>
    <cellStyle name="Input [yellow] 3 2 2 2 2 2 6 4" xfId="8422"/>
    <cellStyle name="Input [yellow] 3 2 2 2 2 2 7" xfId="8423"/>
    <cellStyle name="Input [yellow] 3 2 2 2 3" xfId="8424"/>
    <cellStyle name="Input [yellow] 3 2 2 2 3 2" xfId="8425"/>
    <cellStyle name="Input [yellow] 3 2 2 2 3 2 2" xfId="8426"/>
    <cellStyle name="Input [yellow] 3 2 2 2 3 2 3" xfId="8427"/>
    <cellStyle name="Input [yellow] 3 2 2 2 3 2 4" xfId="8428"/>
    <cellStyle name="Input [yellow] 3 2 2 2 3 3" xfId="8429"/>
    <cellStyle name="Input [yellow] 3 2 2 2 3 3 2" xfId="8430"/>
    <cellStyle name="Input [yellow] 3 2 2 2 3 3 3" xfId="8431"/>
    <cellStyle name="Input [yellow] 3 2 2 2 3 3 4" xfId="8432"/>
    <cellStyle name="Input [yellow] 3 2 2 2 3 4" xfId="8433"/>
    <cellStyle name="Input [yellow] 3 2 2 2 3 4 2" xfId="8434"/>
    <cellStyle name="Input [yellow] 3 2 2 2 3 4 3" xfId="8435"/>
    <cellStyle name="Input [yellow] 3 2 2 2 3 4 4" xfId="8436"/>
    <cellStyle name="Input [yellow] 3 2 2 2 3 5" xfId="8437"/>
    <cellStyle name="Input [yellow] 3 2 2 2 3 5 2" xfId="8438"/>
    <cellStyle name="Input [yellow] 3 2 2 2 3 5 3" xfId="8439"/>
    <cellStyle name="Input [yellow] 3 2 2 2 3 5 4" xfId="8440"/>
    <cellStyle name="Input [yellow] 3 2 2 2 3 6" xfId="8441"/>
    <cellStyle name="Input [yellow] 3 2 2 2 3 6 2" xfId="8442"/>
    <cellStyle name="Input [yellow] 3 2 2 2 3 6 3" xfId="8443"/>
    <cellStyle name="Input [yellow] 3 2 2 2 3 6 4" xfId="8444"/>
    <cellStyle name="Input [yellow] 3 2 2 2 3 7" xfId="8445"/>
    <cellStyle name="Input [yellow] 3 2 2 3" xfId="8446"/>
    <cellStyle name="Input [yellow] 3 2 2 3 2" xfId="8447"/>
    <cellStyle name="Input [yellow] 3 2 2 3 2 2" xfId="8448"/>
    <cellStyle name="Input [yellow] 3 2 2 3 2 2 2" xfId="8449"/>
    <cellStyle name="Input [yellow] 3 2 2 3 2 2 3" xfId="8450"/>
    <cellStyle name="Input [yellow] 3 2 2 3 2 2 4" xfId="8451"/>
    <cellStyle name="Input [yellow] 3 2 2 3 2 3" xfId="8452"/>
    <cellStyle name="Input [yellow] 3 2 2 3 2 3 2" xfId="8453"/>
    <cellStyle name="Input [yellow] 3 2 2 3 2 3 3" xfId="8454"/>
    <cellStyle name="Input [yellow] 3 2 2 3 2 3 4" xfId="8455"/>
    <cellStyle name="Input [yellow] 3 2 2 3 2 4" xfId="8456"/>
    <cellStyle name="Input [yellow] 3 2 2 3 2 4 2" xfId="8457"/>
    <cellStyle name="Input [yellow] 3 2 2 3 2 4 3" xfId="8458"/>
    <cellStyle name="Input [yellow] 3 2 2 3 2 4 4" xfId="8459"/>
    <cellStyle name="Input [yellow] 3 2 2 3 2 5" xfId="8460"/>
    <cellStyle name="Input [yellow] 3 2 2 3 2 5 2" xfId="8461"/>
    <cellStyle name="Input [yellow] 3 2 2 3 2 5 3" xfId="8462"/>
    <cellStyle name="Input [yellow] 3 2 2 3 2 5 4" xfId="8463"/>
    <cellStyle name="Input [yellow] 3 2 2 3 2 6" xfId="8464"/>
    <cellStyle name="Input [yellow] 3 2 2 3 2 6 2" xfId="8465"/>
    <cellStyle name="Input [yellow] 3 2 2 3 2 6 3" xfId="8466"/>
    <cellStyle name="Input [yellow] 3 2 2 3 2 6 4" xfId="8467"/>
    <cellStyle name="Input [yellow] 3 2 2 3 2 7" xfId="8468"/>
    <cellStyle name="Input [yellow] 3 2 2 4" xfId="8469"/>
    <cellStyle name="Input [yellow] 3 2 2 4 2" xfId="8470"/>
    <cellStyle name="Input [yellow] 3 2 2 4 2 2" xfId="8471"/>
    <cellStyle name="Input [yellow] 3 2 2 4 2 2 2" xfId="8472"/>
    <cellStyle name="Input [yellow] 3 2 2 4 2 2 3" xfId="8473"/>
    <cellStyle name="Input [yellow] 3 2 2 4 2 2 4" xfId="8474"/>
    <cellStyle name="Input [yellow] 3 2 2 4 2 3" xfId="8475"/>
    <cellStyle name="Input [yellow] 3 2 2 4 2 3 2" xfId="8476"/>
    <cellStyle name="Input [yellow] 3 2 2 4 2 3 3" xfId="8477"/>
    <cellStyle name="Input [yellow] 3 2 2 4 2 3 4" xfId="8478"/>
    <cellStyle name="Input [yellow] 3 2 2 4 2 4" xfId="8479"/>
    <cellStyle name="Input [yellow] 3 2 2 4 2 4 2" xfId="8480"/>
    <cellStyle name="Input [yellow] 3 2 2 4 2 4 3" xfId="8481"/>
    <cellStyle name="Input [yellow] 3 2 2 4 2 4 4" xfId="8482"/>
    <cellStyle name="Input [yellow] 3 2 2 4 2 5" xfId="8483"/>
    <cellStyle name="Input [yellow] 3 2 2 4 2 5 2" xfId="8484"/>
    <cellStyle name="Input [yellow] 3 2 2 4 2 5 3" xfId="8485"/>
    <cellStyle name="Input [yellow] 3 2 2 4 2 5 4" xfId="8486"/>
    <cellStyle name="Input [yellow] 3 2 2 4 2 6" xfId="8487"/>
    <cellStyle name="Input [yellow] 3 2 2 4 2 6 2" xfId="8488"/>
    <cellStyle name="Input [yellow] 3 2 2 4 2 6 3" xfId="8489"/>
    <cellStyle name="Input [yellow] 3 2 2 4 2 6 4" xfId="8490"/>
    <cellStyle name="Input [yellow] 3 2 2 4 2 7" xfId="8491"/>
    <cellStyle name="Input [yellow] 3 2 2 5" xfId="8492"/>
    <cellStyle name="Input [yellow] 3 2 2 5 2" xfId="8493"/>
    <cellStyle name="Input [yellow] 3 2 2 5 2 2" xfId="8494"/>
    <cellStyle name="Input [yellow] 3 2 2 5 2 3" xfId="8495"/>
    <cellStyle name="Input [yellow] 3 2 2 5 2 4" xfId="8496"/>
    <cellStyle name="Input [yellow] 3 2 2 5 3" xfId="8497"/>
    <cellStyle name="Input [yellow] 3 2 2 5 3 2" xfId="8498"/>
    <cellStyle name="Input [yellow] 3 2 2 5 3 3" xfId="8499"/>
    <cellStyle name="Input [yellow] 3 2 2 5 3 4" xfId="8500"/>
    <cellStyle name="Input [yellow] 3 2 2 5 4" xfId="8501"/>
    <cellStyle name="Input [yellow] 3 2 2 5 4 2" xfId="8502"/>
    <cellStyle name="Input [yellow] 3 2 2 5 4 3" xfId="8503"/>
    <cellStyle name="Input [yellow] 3 2 2 5 4 4" xfId="8504"/>
    <cellStyle name="Input [yellow] 3 2 2 5 5" xfId="8505"/>
    <cellStyle name="Input [yellow] 3 2 2 5 5 2" xfId="8506"/>
    <cellStyle name="Input [yellow] 3 2 2 5 5 3" xfId="8507"/>
    <cellStyle name="Input [yellow] 3 2 2 5 5 4" xfId="8508"/>
    <cellStyle name="Input [yellow] 3 2 2 5 6" xfId="8509"/>
    <cellStyle name="Input [yellow] 3 2 2 5 6 2" xfId="8510"/>
    <cellStyle name="Input [yellow] 3 2 2 5 6 3" xfId="8511"/>
    <cellStyle name="Input [yellow] 3 2 2 5 6 4" xfId="8512"/>
    <cellStyle name="Input [yellow] 3 2 2 5 7" xfId="8513"/>
    <cellStyle name="Input [yellow] 3 2 2 6" xfId="8514"/>
    <cellStyle name="Input [yellow] 3 2 2 6 2" xfId="8515"/>
    <cellStyle name="Input [yellow] 3 2 2 6 3" xfId="8516"/>
    <cellStyle name="Input [yellow] 3 2 2 6 4" xfId="8517"/>
    <cellStyle name="Input [yellow] 3 2 2 7" xfId="8518"/>
    <cellStyle name="Input [yellow] 3 2 2 7 2" xfId="8519"/>
    <cellStyle name="Input [yellow] 3 2 2 7 3" xfId="8520"/>
    <cellStyle name="Input [yellow] 3 2 2 7 4" xfId="8521"/>
    <cellStyle name="Input [yellow] 3 2 2 8" xfId="8522"/>
    <cellStyle name="Input [yellow] 3 2 2 8 2" xfId="8523"/>
    <cellStyle name="Input [yellow] 3 2 2 8 3" xfId="8524"/>
    <cellStyle name="Input [yellow] 3 2 2 8 4" xfId="8525"/>
    <cellStyle name="Input [yellow] 3 2 2 9" xfId="8526"/>
    <cellStyle name="Input [yellow] 3 2 2 9 2" xfId="8527"/>
    <cellStyle name="Input [yellow] 3 2 2 9 3" xfId="8528"/>
    <cellStyle name="Input [yellow] 3 2 2 9 4" xfId="8529"/>
    <cellStyle name="Input [yellow] 3 2 3" xfId="8530"/>
    <cellStyle name="Input [yellow] 3 2 3 2" xfId="8531"/>
    <cellStyle name="Input [yellow] 3 2 3 2 2" xfId="8532"/>
    <cellStyle name="Input [yellow] 3 2 3 2 2 2" xfId="8533"/>
    <cellStyle name="Input [yellow] 3 2 3 2 2 2 2" xfId="8534"/>
    <cellStyle name="Input [yellow] 3 2 3 2 2 2 3" xfId="8535"/>
    <cellStyle name="Input [yellow] 3 2 3 2 2 2 4" xfId="8536"/>
    <cellStyle name="Input [yellow] 3 2 3 2 2 3" xfId="8537"/>
    <cellStyle name="Input [yellow] 3 2 3 2 2 3 2" xfId="8538"/>
    <cellStyle name="Input [yellow] 3 2 3 2 2 3 3" xfId="8539"/>
    <cellStyle name="Input [yellow] 3 2 3 2 2 3 4" xfId="8540"/>
    <cellStyle name="Input [yellow] 3 2 3 2 2 4" xfId="8541"/>
    <cellStyle name="Input [yellow] 3 2 3 2 2 4 2" xfId="8542"/>
    <cellStyle name="Input [yellow] 3 2 3 2 2 4 3" xfId="8543"/>
    <cellStyle name="Input [yellow] 3 2 3 2 2 4 4" xfId="8544"/>
    <cellStyle name="Input [yellow] 3 2 3 2 2 5" xfId="8545"/>
    <cellStyle name="Input [yellow] 3 2 3 2 2 5 2" xfId="8546"/>
    <cellStyle name="Input [yellow] 3 2 3 2 2 5 3" xfId="8547"/>
    <cellStyle name="Input [yellow] 3 2 3 2 2 5 4" xfId="8548"/>
    <cellStyle name="Input [yellow] 3 2 3 2 2 6" xfId="8549"/>
    <cellStyle name="Input [yellow] 3 2 3 2 2 6 2" xfId="8550"/>
    <cellStyle name="Input [yellow] 3 2 3 2 2 6 3" xfId="8551"/>
    <cellStyle name="Input [yellow] 3 2 3 2 2 6 4" xfId="8552"/>
    <cellStyle name="Input [yellow] 3 2 3 2 2 7" xfId="8553"/>
    <cellStyle name="Input [yellow] 3 2 3 3" xfId="8554"/>
    <cellStyle name="Input [yellow] 3 2 3 3 2" xfId="8555"/>
    <cellStyle name="Input [yellow] 3 2 3 3 2 2" xfId="8556"/>
    <cellStyle name="Input [yellow] 3 2 3 3 2 3" xfId="8557"/>
    <cellStyle name="Input [yellow] 3 2 3 3 2 4" xfId="8558"/>
    <cellStyle name="Input [yellow] 3 2 3 3 3" xfId="8559"/>
    <cellStyle name="Input [yellow] 3 2 3 3 3 2" xfId="8560"/>
    <cellStyle name="Input [yellow] 3 2 3 3 3 3" xfId="8561"/>
    <cellStyle name="Input [yellow] 3 2 3 3 3 4" xfId="8562"/>
    <cellStyle name="Input [yellow] 3 2 3 3 4" xfId="8563"/>
    <cellStyle name="Input [yellow] 3 2 3 3 4 2" xfId="8564"/>
    <cellStyle name="Input [yellow] 3 2 3 3 4 3" xfId="8565"/>
    <cellStyle name="Input [yellow] 3 2 3 3 4 4" xfId="8566"/>
    <cellStyle name="Input [yellow] 3 2 3 3 5" xfId="8567"/>
    <cellStyle name="Input [yellow] 3 2 3 3 5 2" xfId="8568"/>
    <cellStyle name="Input [yellow] 3 2 3 3 5 3" xfId="8569"/>
    <cellStyle name="Input [yellow] 3 2 3 3 5 4" xfId="8570"/>
    <cellStyle name="Input [yellow] 3 2 3 3 6" xfId="8571"/>
    <cellStyle name="Input [yellow] 3 2 3 3 6 2" xfId="8572"/>
    <cellStyle name="Input [yellow] 3 2 3 3 6 3" xfId="8573"/>
    <cellStyle name="Input [yellow] 3 2 3 3 6 4" xfId="8574"/>
    <cellStyle name="Input [yellow] 3 2 3 3 7" xfId="8575"/>
    <cellStyle name="Input [yellow] 3 3" xfId="8576"/>
    <cellStyle name="Input [yellow] 3 3 10" xfId="8577"/>
    <cellStyle name="Input [yellow] 3 3 10 2" xfId="8578"/>
    <cellStyle name="Input [yellow] 3 3 10 3" xfId="8579"/>
    <cellStyle name="Input [yellow] 3 3 10 4" xfId="8580"/>
    <cellStyle name="Input [yellow] 3 3 11" xfId="8581"/>
    <cellStyle name="Input [yellow] 3 3 11 2" xfId="8582"/>
    <cellStyle name="Input [yellow] 3 3 11 3" xfId="8583"/>
    <cellStyle name="Input [yellow] 3 3 11 4" xfId="8584"/>
    <cellStyle name="Input [yellow] 3 3 12" xfId="8585"/>
    <cellStyle name="Input [yellow] 3 3 2" xfId="8586"/>
    <cellStyle name="Input [yellow] 3 3 2 2" xfId="8587"/>
    <cellStyle name="Input [yellow] 3 3 2 2 2" xfId="8588"/>
    <cellStyle name="Input [yellow] 3 3 2 2 2 2" xfId="8589"/>
    <cellStyle name="Input [yellow] 3 3 2 2 2 2 2" xfId="8590"/>
    <cellStyle name="Input [yellow] 3 3 2 2 2 2 3" xfId="8591"/>
    <cellStyle name="Input [yellow] 3 3 2 2 2 2 4" xfId="8592"/>
    <cellStyle name="Input [yellow] 3 3 2 2 2 3" xfId="8593"/>
    <cellStyle name="Input [yellow] 3 3 2 2 2 3 2" xfId="8594"/>
    <cellStyle name="Input [yellow] 3 3 2 2 2 3 3" xfId="8595"/>
    <cellStyle name="Input [yellow] 3 3 2 2 2 3 4" xfId="8596"/>
    <cellStyle name="Input [yellow] 3 3 2 2 2 4" xfId="8597"/>
    <cellStyle name="Input [yellow] 3 3 2 2 2 4 2" xfId="8598"/>
    <cellStyle name="Input [yellow] 3 3 2 2 2 4 3" xfId="8599"/>
    <cellStyle name="Input [yellow] 3 3 2 2 2 4 4" xfId="8600"/>
    <cellStyle name="Input [yellow] 3 3 2 2 2 5" xfId="8601"/>
    <cellStyle name="Input [yellow] 3 3 2 2 2 5 2" xfId="8602"/>
    <cellStyle name="Input [yellow] 3 3 2 2 2 5 3" xfId="8603"/>
    <cellStyle name="Input [yellow] 3 3 2 2 2 5 4" xfId="8604"/>
    <cellStyle name="Input [yellow] 3 3 2 2 2 6" xfId="8605"/>
    <cellStyle name="Input [yellow] 3 3 2 2 2 6 2" xfId="8606"/>
    <cellStyle name="Input [yellow] 3 3 2 2 2 6 3" xfId="8607"/>
    <cellStyle name="Input [yellow] 3 3 2 2 2 6 4" xfId="8608"/>
    <cellStyle name="Input [yellow] 3 3 2 2 2 7" xfId="8609"/>
    <cellStyle name="Input [yellow] 3 3 2 3" xfId="8610"/>
    <cellStyle name="Input [yellow] 3 3 2 3 2" xfId="8611"/>
    <cellStyle name="Input [yellow] 3 3 2 3 2 2" xfId="8612"/>
    <cellStyle name="Input [yellow] 3 3 2 3 2 3" xfId="8613"/>
    <cellStyle name="Input [yellow] 3 3 2 3 2 4" xfId="8614"/>
    <cellStyle name="Input [yellow] 3 3 2 3 3" xfId="8615"/>
    <cellStyle name="Input [yellow] 3 3 2 3 3 2" xfId="8616"/>
    <cellStyle name="Input [yellow] 3 3 2 3 3 3" xfId="8617"/>
    <cellStyle name="Input [yellow] 3 3 2 3 3 4" xfId="8618"/>
    <cellStyle name="Input [yellow] 3 3 2 3 4" xfId="8619"/>
    <cellStyle name="Input [yellow] 3 3 2 3 4 2" xfId="8620"/>
    <cellStyle name="Input [yellow] 3 3 2 3 4 3" xfId="8621"/>
    <cellStyle name="Input [yellow] 3 3 2 3 4 4" xfId="8622"/>
    <cellStyle name="Input [yellow] 3 3 2 3 5" xfId="8623"/>
    <cellStyle name="Input [yellow] 3 3 2 3 5 2" xfId="8624"/>
    <cellStyle name="Input [yellow] 3 3 2 3 5 3" xfId="8625"/>
    <cellStyle name="Input [yellow] 3 3 2 3 5 4" xfId="8626"/>
    <cellStyle name="Input [yellow] 3 3 2 3 6" xfId="8627"/>
    <cellStyle name="Input [yellow] 3 3 2 3 6 2" xfId="8628"/>
    <cellStyle name="Input [yellow] 3 3 2 3 6 3" xfId="8629"/>
    <cellStyle name="Input [yellow] 3 3 2 3 6 4" xfId="8630"/>
    <cellStyle name="Input [yellow] 3 3 2 3 7" xfId="8631"/>
    <cellStyle name="Input [yellow] 3 3 3" xfId="8632"/>
    <cellStyle name="Input [yellow] 3 3 3 2" xfId="8633"/>
    <cellStyle name="Input [yellow] 3 3 3 2 2" xfId="8634"/>
    <cellStyle name="Input [yellow] 3 3 3 2 2 2" xfId="8635"/>
    <cellStyle name="Input [yellow] 3 3 3 2 2 3" xfId="8636"/>
    <cellStyle name="Input [yellow] 3 3 3 2 2 4" xfId="8637"/>
    <cellStyle name="Input [yellow] 3 3 3 2 3" xfId="8638"/>
    <cellStyle name="Input [yellow] 3 3 3 2 3 2" xfId="8639"/>
    <cellStyle name="Input [yellow] 3 3 3 2 3 3" xfId="8640"/>
    <cellStyle name="Input [yellow] 3 3 3 2 3 4" xfId="8641"/>
    <cellStyle name="Input [yellow] 3 3 3 2 4" xfId="8642"/>
    <cellStyle name="Input [yellow] 3 3 3 2 4 2" xfId="8643"/>
    <cellStyle name="Input [yellow] 3 3 3 2 4 3" xfId="8644"/>
    <cellStyle name="Input [yellow] 3 3 3 2 4 4" xfId="8645"/>
    <cellStyle name="Input [yellow] 3 3 3 2 5" xfId="8646"/>
    <cellStyle name="Input [yellow] 3 3 3 2 5 2" xfId="8647"/>
    <cellStyle name="Input [yellow] 3 3 3 2 5 3" xfId="8648"/>
    <cellStyle name="Input [yellow] 3 3 3 2 5 4" xfId="8649"/>
    <cellStyle name="Input [yellow] 3 3 3 2 6" xfId="8650"/>
    <cellStyle name="Input [yellow] 3 3 3 2 6 2" xfId="8651"/>
    <cellStyle name="Input [yellow] 3 3 3 2 6 3" xfId="8652"/>
    <cellStyle name="Input [yellow] 3 3 3 2 6 4" xfId="8653"/>
    <cellStyle name="Input [yellow] 3 3 3 2 7" xfId="8654"/>
    <cellStyle name="Input [yellow] 3 3 4" xfId="8655"/>
    <cellStyle name="Input [yellow] 3 3 4 2" xfId="8656"/>
    <cellStyle name="Input [yellow] 3 3 4 2 2" xfId="8657"/>
    <cellStyle name="Input [yellow] 3 3 4 2 2 2" xfId="8658"/>
    <cellStyle name="Input [yellow] 3 3 4 2 2 3" xfId="8659"/>
    <cellStyle name="Input [yellow] 3 3 4 2 2 4" xfId="8660"/>
    <cellStyle name="Input [yellow] 3 3 4 2 3" xfId="8661"/>
    <cellStyle name="Input [yellow] 3 3 4 2 3 2" xfId="8662"/>
    <cellStyle name="Input [yellow] 3 3 4 2 3 3" xfId="8663"/>
    <cellStyle name="Input [yellow] 3 3 4 2 3 4" xfId="8664"/>
    <cellStyle name="Input [yellow] 3 3 4 2 4" xfId="8665"/>
    <cellStyle name="Input [yellow] 3 3 4 2 4 2" xfId="8666"/>
    <cellStyle name="Input [yellow] 3 3 4 2 4 3" xfId="8667"/>
    <cellStyle name="Input [yellow] 3 3 4 2 4 4" xfId="8668"/>
    <cellStyle name="Input [yellow] 3 3 4 2 5" xfId="8669"/>
    <cellStyle name="Input [yellow] 3 3 4 2 5 2" xfId="8670"/>
    <cellStyle name="Input [yellow] 3 3 4 2 5 3" xfId="8671"/>
    <cellStyle name="Input [yellow] 3 3 4 2 5 4" xfId="8672"/>
    <cellStyle name="Input [yellow] 3 3 4 2 6" xfId="8673"/>
    <cellStyle name="Input [yellow] 3 3 4 2 6 2" xfId="8674"/>
    <cellStyle name="Input [yellow] 3 3 4 2 6 3" xfId="8675"/>
    <cellStyle name="Input [yellow] 3 3 4 2 6 4" xfId="8676"/>
    <cellStyle name="Input [yellow] 3 3 4 2 7" xfId="8677"/>
    <cellStyle name="Input [yellow] 3 3 5" xfId="8678"/>
    <cellStyle name="Input [yellow] 3 3 5 2" xfId="8679"/>
    <cellStyle name="Input [yellow] 3 3 5 2 2" xfId="8680"/>
    <cellStyle name="Input [yellow] 3 3 5 2 3" xfId="8681"/>
    <cellStyle name="Input [yellow] 3 3 5 2 4" xfId="8682"/>
    <cellStyle name="Input [yellow] 3 3 5 3" xfId="8683"/>
    <cellStyle name="Input [yellow] 3 3 5 3 2" xfId="8684"/>
    <cellStyle name="Input [yellow] 3 3 5 3 3" xfId="8685"/>
    <cellStyle name="Input [yellow] 3 3 5 3 4" xfId="8686"/>
    <cellStyle name="Input [yellow] 3 3 5 4" xfId="8687"/>
    <cellStyle name="Input [yellow] 3 3 5 4 2" xfId="8688"/>
    <cellStyle name="Input [yellow] 3 3 5 4 3" xfId="8689"/>
    <cellStyle name="Input [yellow] 3 3 5 4 4" xfId="8690"/>
    <cellStyle name="Input [yellow] 3 3 5 5" xfId="8691"/>
    <cellStyle name="Input [yellow] 3 3 5 5 2" xfId="8692"/>
    <cellStyle name="Input [yellow] 3 3 5 5 3" xfId="8693"/>
    <cellStyle name="Input [yellow] 3 3 5 5 4" xfId="8694"/>
    <cellStyle name="Input [yellow] 3 3 5 6" xfId="8695"/>
    <cellStyle name="Input [yellow] 3 3 5 6 2" xfId="8696"/>
    <cellStyle name="Input [yellow] 3 3 5 6 3" xfId="8697"/>
    <cellStyle name="Input [yellow] 3 3 5 6 4" xfId="8698"/>
    <cellStyle name="Input [yellow] 3 3 5 7" xfId="8699"/>
    <cellStyle name="Input [yellow] 3 3 6" xfId="8700"/>
    <cellStyle name="Input [yellow] 3 3 6 2" xfId="8701"/>
    <cellStyle name="Input [yellow] 3 3 6 3" xfId="8702"/>
    <cellStyle name="Input [yellow] 3 3 6 4" xfId="8703"/>
    <cellStyle name="Input [yellow] 3 3 7" xfId="8704"/>
    <cellStyle name="Input [yellow] 3 3 7 2" xfId="8705"/>
    <cellStyle name="Input [yellow] 3 3 7 3" xfId="8706"/>
    <cellStyle name="Input [yellow] 3 3 7 4" xfId="8707"/>
    <cellStyle name="Input [yellow] 3 3 8" xfId="8708"/>
    <cellStyle name="Input [yellow] 3 3 8 2" xfId="8709"/>
    <cellStyle name="Input [yellow] 3 3 8 3" xfId="8710"/>
    <cellStyle name="Input [yellow] 3 3 8 4" xfId="8711"/>
    <cellStyle name="Input [yellow] 3 3 9" xfId="8712"/>
    <cellStyle name="Input [yellow] 3 3 9 2" xfId="8713"/>
    <cellStyle name="Input [yellow] 3 3 9 3" xfId="8714"/>
    <cellStyle name="Input [yellow] 3 3 9 4" xfId="8715"/>
    <cellStyle name="Input [yellow] 3 4" xfId="8716"/>
    <cellStyle name="Input [yellow] 3 4 2" xfId="8717"/>
    <cellStyle name="Input [yellow] 3 4 2 2" xfId="8718"/>
    <cellStyle name="Input [yellow] 3 4 2 2 2" xfId="8719"/>
    <cellStyle name="Input [yellow] 3 4 2 2 2 2" xfId="8720"/>
    <cellStyle name="Input [yellow] 3 4 2 2 2 3" xfId="8721"/>
    <cellStyle name="Input [yellow] 3 4 2 2 2 4" xfId="8722"/>
    <cellStyle name="Input [yellow] 3 4 2 2 3" xfId="8723"/>
    <cellStyle name="Input [yellow] 3 4 2 2 3 2" xfId="8724"/>
    <cellStyle name="Input [yellow] 3 4 2 2 3 3" xfId="8725"/>
    <cellStyle name="Input [yellow] 3 4 2 2 3 4" xfId="8726"/>
    <cellStyle name="Input [yellow] 3 4 2 2 4" xfId="8727"/>
    <cellStyle name="Input [yellow] 3 4 2 2 4 2" xfId="8728"/>
    <cellStyle name="Input [yellow] 3 4 2 2 4 3" xfId="8729"/>
    <cellStyle name="Input [yellow] 3 4 2 2 4 4" xfId="8730"/>
    <cellStyle name="Input [yellow] 3 4 2 2 5" xfId="8731"/>
    <cellStyle name="Input [yellow] 3 4 2 2 5 2" xfId="8732"/>
    <cellStyle name="Input [yellow] 3 4 2 2 5 3" xfId="8733"/>
    <cellStyle name="Input [yellow] 3 4 2 2 5 4" xfId="8734"/>
    <cellStyle name="Input [yellow] 3 4 2 2 6" xfId="8735"/>
    <cellStyle name="Input [yellow] 3 4 2 2 6 2" xfId="8736"/>
    <cellStyle name="Input [yellow] 3 4 2 2 6 3" xfId="8737"/>
    <cellStyle name="Input [yellow] 3 4 2 2 6 4" xfId="8738"/>
    <cellStyle name="Input [yellow] 3 4 2 2 7" xfId="8739"/>
    <cellStyle name="Input [yellow] 3 4 3" xfId="8740"/>
    <cellStyle name="Input [yellow] 3 4 3 2" xfId="8741"/>
    <cellStyle name="Input [yellow] 3 4 3 2 2" xfId="8742"/>
    <cellStyle name="Input [yellow] 3 4 3 2 3" xfId="8743"/>
    <cellStyle name="Input [yellow] 3 4 3 2 4" xfId="8744"/>
    <cellStyle name="Input [yellow] 3 4 3 3" xfId="8745"/>
    <cellStyle name="Input [yellow] 3 4 3 3 2" xfId="8746"/>
    <cellStyle name="Input [yellow] 3 4 3 3 3" xfId="8747"/>
    <cellStyle name="Input [yellow] 3 4 3 3 4" xfId="8748"/>
    <cellStyle name="Input [yellow] 3 4 3 4" xfId="8749"/>
    <cellStyle name="Input [yellow] 3 4 3 4 2" xfId="8750"/>
    <cellStyle name="Input [yellow] 3 4 3 4 3" xfId="8751"/>
    <cellStyle name="Input [yellow] 3 4 3 4 4" xfId="8752"/>
    <cellStyle name="Input [yellow] 3 4 3 5" xfId="8753"/>
    <cellStyle name="Input [yellow] 3 4 3 5 2" xfId="8754"/>
    <cellStyle name="Input [yellow] 3 4 3 5 3" xfId="8755"/>
    <cellStyle name="Input [yellow] 3 4 3 5 4" xfId="8756"/>
    <cellStyle name="Input [yellow] 3 4 3 6" xfId="8757"/>
    <cellStyle name="Input [yellow] 3 4 3 6 2" xfId="8758"/>
    <cellStyle name="Input [yellow] 3 4 3 6 3" xfId="8759"/>
    <cellStyle name="Input [yellow] 3 4 3 6 4" xfId="8760"/>
    <cellStyle name="Input [yellow] 3 4 3 7" xfId="8761"/>
    <cellStyle name="Input [yellow] 4" xfId="8762"/>
    <cellStyle name="Input [yellow] 4 2" xfId="8763"/>
    <cellStyle name="Input [yellow] 4 2 10" xfId="8764"/>
    <cellStyle name="Input [yellow] 4 2 10 2" xfId="8765"/>
    <cellStyle name="Input [yellow] 4 2 10 3" xfId="8766"/>
    <cellStyle name="Input [yellow] 4 2 10 4" xfId="8767"/>
    <cellStyle name="Input [yellow] 4 2 11" xfId="8768"/>
    <cellStyle name="Input [yellow] 4 2 11 2" xfId="8769"/>
    <cellStyle name="Input [yellow] 4 2 11 3" xfId="8770"/>
    <cellStyle name="Input [yellow] 4 2 11 4" xfId="8771"/>
    <cellStyle name="Input [yellow] 4 2 12" xfId="8772"/>
    <cellStyle name="Input [yellow] 4 2 2" xfId="8773"/>
    <cellStyle name="Input [yellow] 4 2 2 2" xfId="8774"/>
    <cellStyle name="Input [yellow] 4 2 2 2 2" xfId="8775"/>
    <cellStyle name="Input [yellow] 4 2 2 2 2 2" xfId="8776"/>
    <cellStyle name="Input [yellow] 4 2 2 2 2 2 2" xfId="8777"/>
    <cellStyle name="Input [yellow] 4 2 2 2 2 2 3" xfId="8778"/>
    <cellStyle name="Input [yellow] 4 2 2 2 2 2 4" xfId="8779"/>
    <cellStyle name="Input [yellow] 4 2 2 2 2 3" xfId="8780"/>
    <cellStyle name="Input [yellow] 4 2 2 2 2 3 2" xfId="8781"/>
    <cellStyle name="Input [yellow] 4 2 2 2 2 3 3" xfId="8782"/>
    <cellStyle name="Input [yellow] 4 2 2 2 2 3 4" xfId="8783"/>
    <cellStyle name="Input [yellow] 4 2 2 2 2 4" xfId="8784"/>
    <cellStyle name="Input [yellow] 4 2 2 2 2 4 2" xfId="8785"/>
    <cellStyle name="Input [yellow] 4 2 2 2 2 4 3" xfId="8786"/>
    <cellStyle name="Input [yellow] 4 2 2 2 2 4 4" xfId="8787"/>
    <cellStyle name="Input [yellow] 4 2 2 2 2 5" xfId="8788"/>
    <cellStyle name="Input [yellow] 4 2 2 2 2 5 2" xfId="8789"/>
    <cellStyle name="Input [yellow] 4 2 2 2 2 5 3" xfId="8790"/>
    <cellStyle name="Input [yellow] 4 2 2 2 2 5 4" xfId="8791"/>
    <cellStyle name="Input [yellow] 4 2 2 2 2 6" xfId="8792"/>
    <cellStyle name="Input [yellow] 4 2 2 2 2 6 2" xfId="8793"/>
    <cellStyle name="Input [yellow] 4 2 2 2 2 6 3" xfId="8794"/>
    <cellStyle name="Input [yellow] 4 2 2 2 2 6 4" xfId="8795"/>
    <cellStyle name="Input [yellow] 4 2 2 2 2 7" xfId="8796"/>
    <cellStyle name="Input [yellow] 4 2 2 3" xfId="8797"/>
    <cellStyle name="Input [yellow] 4 2 2 3 2" xfId="8798"/>
    <cellStyle name="Input [yellow] 4 2 2 3 2 2" xfId="8799"/>
    <cellStyle name="Input [yellow] 4 2 2 3 2 3" xfId="8800"/>
    <cellStyle name="Input [yellow] 4 2 2 3 2 4" xfId="8801"/>
    <cellStyle name="Input [yellow] 4 2 2 3 3" xfId="8802"/>
    <cellStyle name="Input [yellow] 4 2 2 3 3 2" xfId="8803"/>
    <cellStyle name="Input [yellow] 4 2 2 3 3 3" xfId="8804"/>
    <cellStyle name="Input [yellow] 4 2 2 3 3 4" xfId="8805"/>
    <cellStyle name="Input [yellow] 4 2 2 3 4" xfId="8806"/>
    <cellStyle name="Input [yellow] 4 2 2 3 4 2" xfId="8807"/>
    <cellStyle name="Input [yellow] 4 2 2 3 4 3" xfId="8808"/>
    <cellStyle name="Input [yellow] 4 2 2 3 4 4" xfId="8809"/>
    <cellStyle name="Input [yellow] 4 2 2 3 5" xfId="8810"/>
    <cellStyle name="Input [yellow] 4 2 2 3 5 2" xfId="8811"/>
    <cellStyle name="Input [yellow] 4 2 2 3 5 3" xfId="8812"/>
    <cellStyle name="Input [yellow] 4 2 2 3 5 4" xfId="8813"/>
    <cellStyle name="Input [yellow] 4 2 2 3 6" xfId="8814"/>
    <cellStyle name="Input [yellow] 4 2 2 3 6 2" xfId="8815"/>
    <cellStyle name="Input [yellow] 4 2 2 3 6 3" xfId="8816"/>
    <cellStyle name="Input [yellow] 4 2 2 3 6 4" xfId="8817"/>
    <cellStyle name="Input [yellow] 4 2 2 3 7" xfId="8818"/>
    <cellStyle name="Input [yellow] 4 2 3" xfId="8819"/>
    <cellStyle name="Input [yellow] 4 2 3 2" xfId="8820"/>
    <cellStyle name="Input [yellow] 4 2 3 2 2" xfId="8821"/>
    <cellStyle name="Input [yellow] 4 2 3 2 2 2" xfId="8822"/>
    <cellStyle name="Input [yellow] 4 2 3 2 2 3" xfId="8823"/>
    <cellStyle name="Input [yellow] 4 2 3 2 2 4" xfId="8824"/>
    <cellStyle name="Input [yellow] 4 2 3 2 3" xfId="8825"/>
    <cellStyle name="Input [yellow] 4 2 3 2 3 2" xfId="8826"/>
    <cellStyle name="Input [yellow] 4 2 3 2 3 3" xfId="8827"/>
    <cellStyle name="Input [yellow] 4 2 3 2 3 4" xfId="8828"/>
    <cellStyle name="Input [yellow] 4 2 3 2 4" xfId="8829"/>
    <cellStyle name="Input [yellow] 4 2 3 2 4 2" xfId="8830"/>
    <cellStyle name="Input [yellow] 4 2 3 2 4 3" xfId="8831"/>
    <cellStyle name="Input [yellow] 4 2 3 2 4 4" xfId="8832"/>
    <cellStyle name="Input [yellow] 4 2 3 2 5" xfId="8833"/>
    <cellStyle name="Input [yellow] 4 2 3 2 5 2" xfId="8834"/>
    <cellStyle name="Input [yellow] 4 2 3 2 5 3" xfId="8835"/>
    <cellStyle name="Input [yellow] 4 2 3 2 5 4" xfId="8836"/>
    <cellStyle name="Input [yellow] 4 2 3 2 6" xfId="8837"/>
    <cellStyle name="Input [yellow] 4 2 3 2 6 2" xfId="8838"/>
    <cellStyle name="Input [yellow] 4 2 3 2 6 3" xfId="8839"/>
    <cellStyle name="Input [yellow] 4 2 3 2 6 4" xfId="8840"/>
    <cellStyle name="Input [yellow] 4 2 3 2 7" xfId="8841"/>
    <cellStyle name="Input [yellow] 4 2 4" xfId="8842"/>
    <cellStyle name="Input [yellow] 4 2 4 2" xfId="8843"/>
    <cellStyle name="Input [yellow] 4 2 4 2 2" xfId="8844"/>
    <cellStyle name="Input [yellow] 4 2 4 2 2 2" xfId="8845"/>
    <cellStyle name="Input [yellow] 4 2 4 2 2 3" xfId="8846"/>
    <cellStyle name="Input [yellow] 4 2 4 2 2 4" xfId="8847"/>
    <cellStyle name="Input [yellow] 4 2 4 2 3" xfId="8848"/>
    <cellStyle name="Input [yellow] 4 2 4 2 3 2" xfId="8849"/>
    <cellStyle name="Input [yellow] 4 2 4 2 3 3" xfId="8850"/>
    <cellStyle name="Input [yellow] 4 2 4 2 3 4" xfId="8851"/>
    <cellStyle name="Input [yellow] 4 2 4 2 4" xfId="8852"/>
    <cellStyle name="Input [yellow] 4 2 4 2 4 2" xfId="8853"/>
    <cellStyle name="Input [yellow] 4 2 4 2 4 3" xfId="8854"/>
    <cellStyle name="Input [yellow] 4 2 4 2 4 4" xfId="8855"/>
    <cellStyle name="Input [yellow] 4 2 4 2 5" xfId="8856"/>
    <cellStyle name="Input [yellow] 4 2 4 2 5 2" xfId="8857"/>
    <cellStyle name="Input [yellow] 4 2 4 2 5 3" xfId="8858"/>
    <cellStyle name="Input [yellow] 4 2 4 2 5 4" xfId="8859"/>
    <cellStyle name="Input [yellow] 4 2 4 2 6" xfId="8860"/>
    <cellStyle name="Input [yellow] 4 2 4 2 6 2" xfId="8861"/>
    <cellStyle name="Input [yellow] 4 2 4 2 6 3" xfId="8862"/>
    <cellStyle name="Input [yellow] 4 2 4 2 6 4" xfId="8863"/>
    <cellStyle name="Input [yellow] 4 2 4 2 7" xfId="8864"/>
    <cellStyle name="Input [yellow] 4 2 5" xfId="8865"/>
    <cellStyle name="Input [yellow] 4 2 5 2" xfId="8866"/>
    <cellStyle name="Input [yellow] 4 2 5 2 2" xfId="8867"/>
    <cellStyle name="Input [yellow] 4 2 5 2 3" xfId="8868"/>
    <cellStyle name="Input [yellow] 4 2 5 2 4" xfId="8869"/>
    <cellStyle name="Input [yellow] 4 2 5 3" xfId="8870"/>
    <cellStyle name="Input [yellow] 4 2 5 3 2" xfId="8871"/>
    <cellStyle name="Input [yellow] 4 2 5 3 3" xfId="8872"/>
    <cellStyle name="Input [yellow] 4 2 5 3 4" xfId="8873"/>
    <cellStyle name="Input [yellow] 4 2 5 4" xfId="8874"/>
    <cellStyle name="Input [yellow] 4 2 5 4 2" xfId="8875"/>
    <cellStyle name="Input [yellow] 4 2 5 4 3" xfId="8876"/>
    <cellStyle name="Input [yellow] 4 2 5 4 4" xfId="8877"/>
    <cellStyle name="Input [yellow] 4 2 5 5" xfId="8878"/>
    <cellStyle name="Input [yellow] 4 2 5 5 2" xfId="8879"/>
    <cellStyle name="Input [yellow] 4 2 5 5 3" xfId="8880"/>
    <cellStyle name="Input [yellow] 4 2 5 5 4" xfId="8881"/>
    <cellStyle name="Input [yellow] 4 2 5 6" xfId="8882"/>
    <cellStyle name="Input [yellow] 4 2 5 6 2" xfId="8883"/>
    <cellStyle name="Input [yellow] 4 2 5 6 3" xfId="8884"/>
    <cellStyle name="Input [yellow] 4 2 5 6 4" xfId="8885"/>
    <cellStyle name="Input [yellow] 4 2 5 7" xfId="8886"/>
    <cellStyle name="Input [yellow] 4 2 6" xfId="8887"/>
    <cellStyle name="Input [yellow] 4 2 6 2" xfId="8888"/>
    <cellStyle name="Input [yellow] 4 2 6 3" xfId="8889"/>
    <cellStyle name="Input [yellow] 4 2 6 4" xfId="8890"/>
    <cellStyle name="Input [yellow] 4 2 7" xfId="8891"/>
    <cellStyle name="Input [yellow] 4 2 7 2" xfId="8892"/>
    <cellStyle name="Input [yellow] 4 2 7 3" xfId="8893"/>
    <cellStyle name="Input [yellow] 4 2 7 4" xfId="8894"/>
    <cellStyle name="Input [yellow] 4 2 8" xfId="8895"/>
    <cellStyle name="Input [yellow] 4 2 8 2" xfId="8896"/>
    <cellStyle name="Input [yellow] 4 2 8 3" xfId="8897"/>
    <cellStyle name="Input [yellow] 4 2 8 4" xfId="8898"/>
    <cellStyle name="Input [yellow] 4 2 9" xfId="8899"/>
    <cellStyle name="Input [yellow] 4 2 9 2" xfId="8900"/>
    <cellStyle name="Input [yellow] 4 2 9 3" xfId="8901"/>
    <cellStyle name="Input [yellow] 4 2 9 4" xfId="8902"/>
    <cellStyle name="Input [yellow] 4 3" xfId="8903"/>
    <cellStyle name="Input [yellow] 4 3 2" xfId="8904"/>
    <cellStyle name="Input [yellow] 4 3 2 2" xfId="8905"/>
    <cellStyle name="Input [yellow] 4 3 2 2 2" xfId="8906"/>
    <cellStyle name="Input [yellow] 4 3 2 2 2 2" xfId="8907"/>
    <cellStyle name="Input [yellow] 4 3 2 2 2 3" xfId="8908"/>
    <cellStyle name="Input [yellow] 4 3 2 2 2 4" xfId="8909"/>
    <cellStyle name="Input [yellow] 4 3 2 2 3" xfId="8910"/>
    <cellStyle name="Input [yellow] 4 3 2 2 3 2" xfId="8911"/>
    <cellStyle name="Input [yellow] 4 3 2 2 3 3" xfId="8912"/>
    <cellStyle name="Input [yellow] 4 3 2 2 3 4" xfId="8913"/>
    <cellStyle name="Input [yellow] 4 3 2 2 4" xfId="8914"/>
    <cellStyle name="Input [yellow] 4 3 2 2 4 2" xfId="8915"/>
    <cellStyle name="Input [yellow] 4 3 2 2 4 3" xfId="8916"/>
    <cellStyle name="Input [yellow] 4 3 2 2 4 4" xfId="8917"/>
    <cellStyle name="Input [yellow] 4 3 2 2 5" xfId="8918"/>
    <cellStyle name="Input [yellow] 4 3 2 2 5 2" xfId="8919"/>
    <cellStyle name="Input [yellow] 4 3 2 2 5 3" xfId="8920"/>
    <cellStyle name="Input [yellow] 4 3 2 2 5 4" xfId="8921"/>
    <cellStyle name="Input [yellow] 4 3 2 2 6" xfId="8922"/>
    <cellStyle name="Input [yellow] 4 3 2 2 6 2" xfId="8923"/>
    <cellStyle name="Input [yellow] 4 3 2 2 6 3" xfId="8924"/>
    <cellStyle name="Input [yellow] 4 3 2 2 6 4" xfId="8925"/>
    <cellStyle name="Input [yellow] 4 3 2 2 7" xfId="8926"/>
    <cellStyle name="Input [yellow] 4 3 3" xfId="8927"/>
    <cellStyle name="Input [yellow] 4 3 3 2" xfId="8928"/>
    <cellStyle name="Input [yellow] 4 3 3 2 2" xfId="8929"/>
    <cellStyle name="Input [yellow] 4 3 3 2 3" xfId="8930"/>
    <cellStyle name="Input [yellow] 4 3 3 2 4" xfId="8931"/>
    <cellStyle name="Input [yellow] 4 3 3 3" xfId="8932"/>
    <cellStyle name="Input [yellow] 4 3 3 3 2" xfId="8933"/>
    <cellStyle name="Input [yellow] 4 3 3 3 3" xfId="8934"/>
    <cellStyle name="Input [yellow] 4 3 3 3 4" xfId="8935"/>
    <cellStyle name="Input [yellow] 4 3 3 4" xfId="8936"/>
    <cellStyle name="Input [yellow] 4 3 3 4 2" xfId="8937"/>
    <cellStyle name="Input [yellow] 4 3 3 4 3" xfId="8938"/>
    <cellStyle name="Input [yellow] 4 3 3 4 4" xfId="8939"/>
    <cellStyle name="Input [yellow] 4 3 3 5" xfId="8940"/>
    <cellStyle name="Input [yellow] 4 3 3 5 2" xfId="8941"/>
    <cellStyle name="Input [yellow] 4 3 3 5 3" xfId="8942"/>
    <cellStyle name="Input [yellow] 4 3 3 5 4" xfId="8943"/>
    <cellStyle name="Input [yellow] 4 3 3 6" xfId="8944"/>
    <cellStyle name="Input [yellow] 4 3 3 6 2" xfId="8945"/>
    <cellStyle name="Input [yellow] 4 3 3 6 3" xfId="8946"/>
    <cellStyle name="Input [yellow] 4 3 3 6 4" xfId="8947"/>
    <cellStyle name="Input [yellow] 4 3 3 7" xfId="8948"/>
    <cellStyle name="Input [yellow] 5" xfId="8949"/>
    <cellStyle name="Input [yellow] 5 10" xfId="8950"/>
    <cellStyle name="Input [yellow] 5 10 2" xfId="8951"/>
    <cellStyle name="Input [yellow] 5 10 3" xfId="8952"/>
    <cellStyle name="Input [yellow] 5 10 4" xfId="8953"/>
    <cellStyle name="Input [yellow] 5 11" xfId="8954"/>
    <cellStyle name="Input [yellow] 5 11 2" xfId="8955"/>
    <cellStyle name="Input [yellow] 5 11 3" xfId="8956"/>
    <cellStyle name="Input [yellow] 5 11 4" xfId="8957"/>
    <cellStyle name="Input [yellow] 5 12" xfId="8958"/>
    <cellStyle name="Input [yellow] 5 2" xfId="8959"/>
    <cellStyle name="Input [yellow] 5 2 2" xfId="8960"/>
    <cellStyle name="Input [yellow] 5 2 2 2" xfId="8961"/>
    <cellStyle name="Input [yellow] 5 2 2 2 2" xfId="8962"/>
    <cellStyle name="Input [yellow] 5 2 2 2 2 2" xfId="8963"/>
    <cellStyle name="Input [yellow] 5 2 2 2 2 3" xfId="8964"/>
    <cellStyle name="Input [yellow] 5 2 2 2 2 4" xfId="8965"/>
    <cellStyle name="Input [yellow] 5 2 2 2 3" xfId="8966"/>
    <cellStyle name="Input [yellow] 5 2 2 2 3 2" xfId="8967"/>
    <cellStyle name="Input [yellow] 5 2 2 2 3 3" xfId="8968"/>
    <cellStyle name="Input [yellow] 5 2 2 2 3 4" xfId="8969"/>
    <cellStyle name="Input [yellow] 5 2 2 2 4" xfId="8970"/>
    <cellStyle name="Input [yellow] 5 2 2 2 4 2" xfId="8971"/>
    <cellStyle name="Input [yellow] 5 2 2 2 4 3" xfId="8972"/>
    <cellStyle name="Input [yellow] 5 2 2 2 4 4" xfId="8973"/>
    <cellStyle name="Input [yellow] 5 2 2 2 5" xfId="8974"/>
    <cellStyle name="Input [yellow] 5 2 2 2 5 2" xfId="8975"/>
    <cellStyle name="Input [yellow] 5 2 2 2 5 3" xfId="8976"/>
    <cellStyle name="Input [yellow] 5 2 2 2 5 4" xfId="8977"/>
    <cellStyle name="Input [yellow] 5 2 2 2 6" xfId="8978"/>
    <cellStyle name="Input [yellow] 5 2 2 2 6 2" xfId="8979"/>
    <cellStyle name="Input [yellow] 5 2 2 2 6 3" xfId="8980"/>
    <cellStyle name="Input [yellow] 5 2 2 2 6 4" xfId="8981"/>
    <cellStyle name="Input [yellow] 5 2 2 2 7" xfId="8982"/>
    <cellStyle name="Input [yellow] 5 2 3" xfId="8983"/>
    <cellStyle name="Input [yellow] 5 2 3 2" xfId="8984"/>
    <cellStyle name="Input [yellow] 5 2 3 2 2" xfId="8985"/>
    <cellStyle name="Input [yellow] 5 2 3 2 3" xfId="8986"/>
    <cellStyle name="Input [yellow] 5 2 3 2 4" xfId="8987"/>
    <cellStyle name="Input [yellow] 5 2 3 3" xfId="8988"/>
    <cellStyle name="Input [yellow] 5 2 3 3 2" xfId="8989"/>
    <cellStyle name="Input [yellow] 5 2 3 3 3" xfId="8990"/>
    <cellStyle name="Input [yellow] 5 2 3 3 4" xfId="8991"/>
    <cellStyle name="Input [yellow] 5 2 3 4" xfId="8992"/>
    <cellStyle name="Input [yellow] 5 2 3 4 2" xfId="8993"/>
    <cellStyle name="Input [yellow] 5 2 3 4 3" xfId="8994"/>
    <cellStyle name="Input [yellow] 5 2 3 4 4" xfId="8995"/>
    <cellStyle name="Input [yellow] 5 2 3 5" xfId="8996"/>
    <cellStyle name="Input [yellow] 5 2 3 5 2" xfId="8997"/>
    <cellStyle name="Input [yellow] 5 2 3 5 3" xfId="8998"/>
    <cellStyle name="Input [yellow] 5 2 3 5 4" xfId="8999"/>
    <cellStyle name="Input [yellow] 5 2 3 6" xfId="9000"/>
    <cellStyle name="Input [yellow] 5 2 3 6 2" xfId="9001"/>
    <cellStyle name="Input [yellow] 5 2 3 6 3" xfId="9002"/>
    <cellStyle name="Input [yellow] 5 2 3 6 4" xfId="9003"/>
    <cellStyle name="Input [yellow] 5 2 3 7" xfId="9004"/>
    <cellStyle name="Input [yellow] 5 3" xfId="9005"/>
    <cellStyle name="Input [yellow] 5 3 2" xfId="9006"/>
    <cellStyle name="Input [yellow] 5 3 2 2" xfId="9007"/>
    <cellStyle name="Input [yellow] 5 3 2 2 2" xfId="9008"/>
    <cellStyle name="Input [yellow] 5 3 2 2 3" xfId="9009"/>
    <cellStyle name="Input [yellow] 5 3 2 2 4" xfId="9010"/>
    <cellStyle name="Input [yellow] 5 3 2 3" xfId="9011"/>
    <cellStyle name="Input [yellow] 5 3 2 3 2" xfId="9012"/>
    <cellStyle name="Input [yellow] 5 3 2 3 3" xfId="9013"/>
    <cellStyle name="Input [yellow] 5 3 2 3 4" xfId="9014"/>
    <cellStyle name="Input [yellow] 5 3 2 4" xfId="9015"/>
    <cellStyle name="Input [yellow] 5 3 2 4 2" xfId="9016"/>
    <cellStyle name="Input [yellow] 5 3 2 4 3" xfId="9017"/>
    <cellStyle name="Input [yellow] 5 3 2 4 4" xfId="9018"/>
    <cellStyle name="Input [yellow] 5 3 2 5" xfId="9019"/>
    <cellStyle name="Input [yellow] 5 3 2 5 2" xfId="9020"/>
    <cellStyle name="Input [yellow] 5 3 2 5 3" xfId="9021"/>
    <cellStyle name="Input [yellow] 5 3 2 5 4" xfId="9022"/>
    <cellStyle name="Input [yellow] 5 3 2 6" xfId="9023"/>
    <cellStyle name="Input [yellow] 5 3 2 6 2" xfId="9024"/>
    <cellStyle name="Input [yellow] 5 3 2 6 3" xfId="9025"/>
    <cellStyle name="Input [yellow] 5 3 2 6 4" xfId="9026"/>
    <cellStyle name="Input [yellow] 5 3 2 7" xfId="9027"/>
    <cellStyle name="Input [yellow] 5 4" xfId="9028"/>
    <cellStyle name="Input [yellow] 5 4 2" xfId="9029"/>
    <cellStyle name="Input [yellow] 5 4 2 2" xfId="9030"/>
    <cellStyle name="Input [yellow] 5 4 2 2 2" xfId="9031"/>
    <cellStyle name="Input [yellow] 5 4 2 2 3" xfId="9032"/>
    <cellStyle name="Input [yellow] 5 4 2 2 4" xfId="9033"/>
    <cellStyle name="Input [yellow] 5 4 2 3" xfId="9034"/>
    <cellStyle name="Input [yellow] 5 4 2 3 2" xfId="9035"/>
    <cellStyle name="Input [yellow] 5 4 2 3 3" xfId="9036"/>
    <cellStyle name="Input [yellow] 5 4 2 3 4" xfId="9037"/>
    <cellStyle name="Input [yellow] 5 4 2 4" xfId="9038"/>
    <cellStyle name="Input [yellow] 5 4 2 4 2" xfId="9039"/>
    <cellStyle name="Input [yellow] 5 4 2 4 3" xfId="9040"/>
    <cellStyle name="Input [yellow] 5 4 2 4 4" xfId="9041"/>
    <cellStyle name="Input [yellow] 5 4 2 5" xfId="9042"/>
    <cellStyle name="Input [yellow] 5 4 2 5 2" xfId="9043"/>
    <cellStyle name="Input [yellow] 5 4 2 5 3" xfId="9044"/>
    <cellStyle name="Input [yellow] 5 4 2 5 4" xfId="9045"/>
    <cellStyle name="Input [yellow] 5 4 2 6" xfId="9046"/>
    <cellStyle name="Input [yellow] 5 4 2 6 2" xfId="9047"/>
    <cellStyle name="Input [yellow] 5 4 2 6 3" xfId="9048"/>
    <cellStyle name="Input [yellow] 5 4 2 6 4" xfId="9049"/>
    <cellStyle name="Input [yellow] 5 4 2 7" xfId="9050"/>
    <cellStyle name="Input [yellow] 5 5" xfId="9051"/>
    <cellStyle name="Input [yellow] 5 5 2" xfId="9052"/>
    <cellStyle name="Input [yellow] 5 5 2 2" xfId="9053"/>
    <cellStyle name="Input [yellow] 5 5 2 3" xfId="9054"/>
    <cellStyle name="Input [yellow] 5 5 2 4" xfId="9055"/>
    <cellStyle name="Input [yellow] 5 5 3" xfId="9056"/>
    <cellStyle name="Input [yellow] 5 5 3 2" xfId="9057"/>
    <cellStyle name="Input [yellow] 5 5 3 3" xfId="9058"/>
    <cellStyle name="Input [yellow] 5 5 3 4" xfId="9059"/>
    <cellStyle name="Input [yellow] 5 5 4" xfId="9060"/>
    <cellStyle name="Input [yellow] 5 5 4 2" xfId="9061"/>
    <cellStyle name="Input [yellow] 5 5 4 3" xfId="9062"/>
    <cellStyle name="Input [yellow] 5 5 4 4" xfId="9063"/>
    <cellStyle name="Input [yellow] 5 5 5" xfId="9064"/>
    <cellStyle name="Input [yellow] 5 5 5 2" xfId="9065"/>
    <cellStyle name="Input [yellow] 5 5 5 3" xfId="9066"/>
    <cellStyle name="Input [yellow] 5 5 5 4" xfId="9067"/>
    <cellStyle name="Input [yellow] 5 5 6" xfId="9068"/>
    <cellStyle name="Input [yellow] 5 5 6 2" xfId="9069"/>
    <cellStyle name="Input [yellow] 5 5 6 3" xfId="9070"/>
    <cellStyle name="Input [yellow] 5 5 6 4" xfId="9071"/>
    <cellStyle name="Input [yellow] 5 5 7" xfId="9072"/>
    <cellStyle name="Input [yellow] 5 6" xfId="9073"/>
    <cellStyle name="Input [yellow] 5 6 2" xfId="9074"/>
    <cellStyle name="Input [yellow] 5 6 3" xfId="9075"/>
    <cellStyle name="Input [yellow] 5 6 4" xfId="9076"/>
    <cellStyle name="Input [yellow] 5 7" xfId="9077"/>
    <cellStyle name="Input [yellow] 5 7 2" xfId="9078"/>
    <cellStyle name="Input [yellow] 5 7 3" xfId="9079"/>
    <cellStyle name="Input [yellow] 5 7 4" xfId="9080"/>
    <cellStyle name="Input [yellow] 5 8" xfId="9081"/>
    <cellStyle name="Input [yellow] 5 8 2" xfId="9082"/>
    <cellStyle name="Input [yellow] 5 8 3" xfId="9083"/>
    <cellStyle name="Input [yellow] 5 8 4" xfId="9084"/>
    <cellStyle name="Input [yellow] 5 9" xfId="9085"/>
    <cellStyle name="Input [yellow] 5 9 2" xfId="9086"/>
    <cellStyle name="Input [yellow] 5 9 3" xfId="9087"/>
    <cellStyle name="Input [yellow] 5 9 4" xfId="9088"/>
    <cellStyle name="Input [yellow] 6" xfId="9089"/>
    <cellStyle name="Input [yellow] 6 2" xfId="9090"/>
    <cellStyle name="Input [yellow] 6 2 2" xfId="9091"/>
    <cellStyle name="Input [yellow] 6 2 2 2" xfId="9092"/>
    <cellStyle name="Input [yellow] 6 2 2 2 2" xfId="9093"/>
    <cellStyle name="Input [yellow] 6 2 2 2 3" xfId="9094"/>
    <cellStyle name="Input [yellow] 6 2 2 2 4" xfId="9095"/>
    <cellStyle name="Input [yellow] 6 2 2 3" xfId="9096"/>
    <cellStyle name="Input [yellow] 6 2 2 3 2" xfId="9097"/>
    <cellStyle name="Input [yellow] 6 2 2 3 3" xfId="9098"/>
    <cellStyle name="Input [yellow] 6 2 2 3 4" xfId="9099"/>
    <cellStyle name="Input [yellow] 6 2 2 4" xfId="9100"/>
    <cellStyle name="Input [yellow] 6 2 2 4 2" xfId="9101"/>
    <cellStyle name="Input [yellow] 6 2 2 4 3" xfId="9102"/>
    <cellStyle name="Input [yellow] 6 2 2 4 4" xfId="9103"/>
    <cellStyle name="Input [yellow] 6 2 2 5" xfId="9104"/>
    <cellStyle name="Input [yellow] 6 2 2 5 2" xfId="9105"/>
    <cellStyle name="Input [yellow] 6 2 2 5 3" xfId="9106"/>
    <cellStyle name="Input [yellow] 6 2 2 5 4" xfId="9107"/>
    <cellStyle name="Input [yellow] 6 2 2 6" xfId="9108"/>
    <cellStyle name="Input [yellow] 6 2 2 6 2" xfId="9109"/>
    <cellStyle name="Input [yellow] 6 2 2 6 3" xfId="9110"/>
    <cellStyle name="Input [yellow] 6 2 2 6 4" xfId="9111"/>
    <cellStyle name="Input [yellow] 6 2 2 7" xfId="9112"/>
    <cellStyle name="Input [yellow] 6 3" xfId="9113"/>
    <cellStyle name="Input [yellow] 6 3 2" xfId="9114"/>
    <cellStyle name="Input [yellow] 6 3 2 2" xfId="9115"/>
    <cellStyle name="Input [yellow] 6 3 2 3" xfId="9116"/>
    <cellStyle name="Input [yellow] 6 3 2 4" xfId="9117"/>
    <cellStyle name="Input [yellow] 6 3 3" xfId="9118"/>
    <cellStyle name="Input [yellow] 6 3 3 2" xfId="9119"/>
    <cellStyle name="Input [yellow] 6 3 3 3" xfId="9120"/>
    <cellStyle name="Input [yellow] 6 3 3 4" xfId="9121"/>
    <cellStyle name="Input [yellow] 6 3 4" xfId="9122"/>
    <cellStyle name="Input [yellow] 6 3 4 2" xfId="9123"/>
    <cellStyle name="Input [yellow] 6 3 4 3" xfId="9124"/>
    <cellStyle name="Input [yellow] 6 3 4 4" xfId="9125"/>
    <cellStyle name="Input [yellow] 6 3 5" xfId="9126"/>
    <cellStyle name="Input [yellow] 6 3 5 2" xfId="9127"/>
    <cellStyle name="Input [yellow] 6 3 5 3" xfId="9128"/>
    <cellStyle name="Input [yellow] 6 3 5 4" xfId="9129"/>
    <cellStyle name="Input [yellow] 6 3 6" xfId="9130"/>
    <cellStyle name="Input [yellow] 6 3 6 2" xfId="9131"/>
    <cellStyle name="Input [yellow] 6 3 6 3" xfId="9132"/>
    <cellStyle name="Input [yellow] 6 3 6 4" xfId="9133"/>
    <cellStyle name="Input [yellow] 6 3 7" xfId="9134"/>
    <cellStyle name="Model" xfId="9135"/>
    <cellStyle name="Normal - Style1" xfId="9136"/>
    <cellStyle name="Normal 10" xfId="9137"/>
    <cellStyle name="Normal_ SG&amp;A Bridge " xfId="9138"/>
    <cellStyle name="Percent [2]" xfId="9139"/>
    <cellStyle name="subhead" xfId="9140"/>
    <cellStyle name="강조색1" xfId="4313" builtinId="29" customBuiltin="1"/>
    <cellStyle name="강조색1 10" xfId="9141"/>
    <cellStyle name="강조색1 10 2" xfId="9142"/>
    <cellStyle name="강조색1 11" xfId="9143"/>
    <cellStyle name="강조색1 11 2" xfId="9144"/>
    <cellStyle name="강조색1 12" xfId="9145"/>
    <cellStyle name="강조색1 12 2" xfId="9146"/>
    <cellStyle name="강조색1 13" xfId="9147"/>
    <cellStyle name="강조색1 13 2" xfId="9148"/>
    <cellStyle name="강조색1 14" xfId="9149"/>
    <cellStyle name="강조색1 14 2" xfId="9150"/>
    <cellStyle name="강조색1 15" xfId="9151"/>
    <cellStyle name="강조색1 15 2" xfId="9152"/>
    <cellStyle name="강조색1 16" xfId="9153"/>
    <cellStyle name="강조색1 16 2" xfId="9154"/>
    <cellStyle name="강조색1 2" xfId="3535"/>
    <cellStyle name="강조색1 2 2" xfId="9155"/>
    <cellStyle name="강조색1 2 2 2" xfId="9156"/>
    <cellStyle name="강조색1 2 3" xfId="9157"/>
    <cellStyle name="강조색1 2 3 2" xfId="9158"/>
    <cellStyle name="강조색1 2 4" xfId="9159"/>
    <cellStyle name="강조색1 3" xfId="9160"/>
    <cellStyle name="강조색1 3 2" xfId="9161"/>
    <cellStyle name="강조색1 4" xfId="9162"/>
    <cellStyle name="강조색1 4 2" xfId="9163"/>
    <cellStyle name="강조색1 5" xfId="9164"/>
    <cellStyle name="강조색1 5 2" xfId="9165"/>
    <cellStyle name="강조색1 6" xfId="9166"/>
    <cellStyle name="강조색1 6 2" xfId="9167"/>
    <cellStyle name="강조색1 7" xfId="9168"/>
    <cellStyle name="강조색1 7 2" xfId="9169"/>
    <cellStyle name="강조색1 8" xfId="9170"/>
    <cellStyle name="강조색1 8 2" xfId="9171"/>
    <cellStyle name="강조색1 9" xfId="9172"/>
    <cellStyle name="강조색1 9 2" xfId="9173"/>
    <cellStyle name="강조색2" xfId="4317" builtinId="33" customBuiltin="1"/>
    <cellStyle name="강조색2 10" xfId="9174"/>
    <cellStyle name="강조색2 10 2" xfId="9175"/>
    <cellStyle name="강조색2 11" xfId="9176"/>
    <cellStyle name="강조색2 11 2" xfId="9177"/>
    <cellStyle name="강조색2 12" xfId="9178"/>
    <cellStyle name="강조색2 12 2" xfId="9179"/>
    <cellStyle name="강조색2 13" xfId="9180"/>
    <cellStyle name="강조색2 13 2" xfId="9181"/>
    <cellStyle name="강조색2 14" xfId="9182"/>
    <cellStyle name="강조색2 14 2" xfId="9183"/>
    <cellStyle name="강조색2 15" xfId="9184"/>
    <cellStyle name="강조색2 15 2" xfId="9185"/>
    <cellStyle name="강조색2 16" xfId="9186"/>
    <cellStyle name="강조색2 16 2" xfId="9187"/>
    <cellStyle name="강조색2 2" xfId="3536"/>
    <cellStyle name="강조색2 2 2" xfId="9188"/>
    <cellStyle name="강조색2 2 2 2" xfId="9189"/>
    <cellStyle name="강조색2 2 3" xfId="9190"/>
    <cellStyle name="강조색2 2 3 2" xfId="9191"/>
    <cellStyle name="강조색2 2 4" xfId="9192"/>
    <cellStyle name="강조색2 3" xfId="9193"/>
    <cellStyle name="강조색2 3 2" xfId="9194"/>
    <cellStyle name="강조색2 4" xfId="9195"/>
    <cellStyle name="강조색2 4 2" xfId="9196"/>
    <cellStyle name="강조색2 5" xfId="9197"/>
    <cellStyle name="강조색2 5 2" xfId="9198"/>
    <cellStyle name="강조색2 6" xfId="9199"/>
    <cellStyle name="강조색2 6 2" xfId="9200"/>
    <cellStyle name="강조색2 7" xfId="9201"/>
    <cellStyle name="강조색2 7 2" xfId="9202"/>
    <cellStyle name="강조색2 8" xfId="9203"/>
    <cellStyle name="강조색2 8 2" xfId="9204"/>
    <cellStyle name="강조색2 9" xfId="9205"/>
    <cellStyle name="강조색2 9 2" xfId="9206"/>
    <cellStyle name="강조색3" xfId="4321" builtinId="37" customBuiltin="1"/>
    <cellStyle name="강조색3 10" xfId="9207"/>
    <cellStyle name="강조색3 10 2" xfId="9208"/>
    <cellStyle name="강조색3 11" xfId="9209"/>
    <cellStyle name="강조색3 11 2" xfId="9210"/>
    <cellStyle name="강조색3 12" xfId="9211"/>
    <cellStyle name="강조색3 12 2" xfId="9212"/>
    <cellStyle name="강조색3 13" xfId="9213"/>
    <cellStyle name="강조색3 13 2" xfId="9214"/>
    <cellStyle name="강조색3 14" xfId="9215"/>
    <cellStyle name="강조색3 14 2" xfId="9216"/>
    <cellStyle name="강조색3 15" xfId="9217"/>
    <cellStyle name="강조색3 15 2" xfId="9218"/>
    <cellStyle name="강조색3 16" xfId="9219"/>
    <cellStyle name="강조색3 16 2" xfId="9220"/>
    <cellStyle name="강조색3 2" xfId="3537"/>
    <cellStyle name="강조색3 2 2" xfId="9221"/>
    <cellStyle name="강조색3 2 2 2" xfId="9222"/>
    <cellStyle name="강조색3 2 3" xfId="9223"/>
    <cellStyle name="강조색3 2 3 2" xfId="9224"/>
    <cellStyle name="강조색3 2 4" xfId="9225"/>
    <cellStyle name="강조색3 3" xfId="9226"/>
    <cellStyle name="강조색3 3 2" xfId="9227"/>
    <cellStyle name="강조색3 4" xfId="9228"/>
    <cellStyle name="강조색3 4 2" xfId="9229"/>
    <cellStyle name="강조색3 5" xfId="9230"/>
    <cellStyle name="강조색3 5 2" xfId="9231"/>
    <cellStyle name="강조색3 6" xfId="9232"/>
    <cellStyle name="강조색3 6 2" xfId="9233"/>
    <cellStyle name="강조색3 7" xfId="9234"/>
    <cellStyle name="강조색3 7 2" xfId="9235"/>
    <cellStyle name="강조색3 8" xfId="9236"/>
    <cellStyle name="강조색3 8 2" xfId="9237"/>
    <cellStyle name="강조색3 9" xfId="9238"/>
    <cellStyle name="강조색3 9 2" xfId="9239"/>
    <cellStyle name="강조색4" xfId="4325" builtinId="41" customBuiltin="1"/>
    <cellStyle name="강조색4 10" xfId="9240"/>
    <cellStyle name="강조색4 10 2" xfId="9241"/>
    <cellStyle name="강조색4 11" xfId="9242"/>
    <cellStyle name="강조색4 11 2" xfId="9243"/>
    <cellStyle name="강조색4 12" xfId="9244"/>
    <cellStyle name="강조색4 12 2" xfId="9245"/>
    <cellStyle name="강조색4 13" xfId="9246"/>
    <cellStyle name="강조색4 13 2" xfId="9247"/>
    <cellStyle name="강조색4 14" xfId="9248"/>
    <cellStyle name="강조색4 14 2" xfId="9249"/>
    <cellStyle name="강조색4 15" xfId="9250"/>
    <cellStyle name="강조색4 15 2" xfId="9251"/>
    <cellStyle name="강조색4 16" xfId="9252"/>
    <cellStyle name="강조색4 16 2" xfId="9253"/>
    <cellStyle name="강조색4 2" xfId="3538"/>
    <cellStyle name="강조색4 2 2" xfId="9254"/>
    <cellStyle name="강조색4 2 2 2" xfId="9255"/>
    <cellStyle name="강조색4 2 3" xfId="9256"/>
    <cellStyle name="강조색4 2 3 2" xfId="9257"/>
    <cellStyle name="강조색4 2 4" xfId="9258"/>
    <cellStyle name="강조색4 3" xfId="9259"/>
    <cellStyle name="강조색4 3 2" xfId="9260"/>
    <cellStyle name="강조색4 4" xfId="9261"/>
    <cellStyle name="강조색4 4 2" xfId="9262"/>
    <cellStyle name="강조색4 5" xfId="9263"/>
    <cellStyle name="강조색4 5 2" xfId="9264"/>
    <cellStyle name="강조색4 6" xfId="9265"/>
    <cellStyle name="강조색4 6 2" xfId="9266"/>
    <cellStyle name="강조색4 7" xfId="9267"/>
    <cellStyle name="강조색4 7 2" xfId="9268"/>
    <cellStyle name="강조색4 8" xfId="9269"/>
    <cellStyle name="강조색4 8 2" xfId="9270"/>
    <cellStyle name="강조색4 9" xfId="9271"/>
    <cellStyle name="강조색4 9 2" xfId="9272"/>
    <cellStyle name="강조색5" xfId="4329" builtinId="45" customBuiltin="1"/>
    <cellStyle name="강조색5 10" xfId="9273"/>
    <cellStyle name="강조색5 10 2" xfId="9274"/>
    <cellStyle name="강조색5 11" xfId="9275"/>
    <cellStyle name="강조색5 11 2" xfId="9276"/>
    <cellStyle name="강조색5 12" xfId="9277"/>
    <cellStyle name="강조색5 12 2" xfId="9278"/>
    <cellStyle name="강조색5 13" xfId="9279"/>
    <cellStyle name="강조색5 13 2" xfId="9280"/>
    <cellStyle name="강조색5 14" xfId="9281"/>
    <cellStyle name="강조색5 14 2" xfId="9282"/>
    <cellStyle name="강조색5 15" xfId="9283"/>
    <cellStyle name="강조색5 15 2" xfId="9284"/>
    <cellStyle name="강조색5 16" xfId="9285"/>
    <cellStyle name="강조색5 16 2" xfId="9286"/>
    <cellStyle name="강조색5 2" xfId="3539"/>
    <cellStyle name="강조색5 2 2" xfId="9287"/>
    <cellStyle name="강조색5 2 2 2" xfId="9288"/>
    <cellStyle name="강조색5 2 3" xfId="9289"/>
    <cellStyle name="강조색5 2 3 2" xfId="9290"/>
    <cellStyle name="강조색5 2 4" xfId="9291"/>
    <cellStyle name="강조색5 3" xfId="9292"/>
    <cellStyle name="강조색5 3 2" xfId="9293"/>
    <cellStyle name="강조색5 4" xfId="9294"/>
    <cellStyle name="강조색5 4 2" xfId="9295"/>
    <cellStyle name="강조색5 5" xfId="9296"/>
    <cellStyle name="강조색5 5 2" xfId="9297"/>
    <cellStyle name="강조색5 6" xfId="9298"/>
    <cellStyle name="강조색5 6 2" xfId="9299"/>
    <cellStyle name="강조색5 7" xfId="9300"/>
    <cellStyle name="강조색5 7 2" xfId="9301"/>
    <cellStyle name="강조색5 8" xfId="9302"/>
    <cellStyle name="강조색5 8 2" xfId="9303"/>
    <cellStyle name="강조색5 9" xfId="9304"/>
    <cellStyle name="강조색5 9 2" xfId="9305"/>
    <cellStyle name="강조색6" xfId="4333" builtinId="49" customBuiltin="1"/>
    <cellStyle name="강조색6 10" xfId="9306"/>
    <cellStyle name="강조색6 10 2" xfId="9307"/>
    <cellStyle name="강조색6 11" xfId="9308"/>
    <cellStyle name="강조색6 11 2" xfId="9309"/>
    <cellStyle name="강조색6 12" xfId="9310"/>
    <cellStyle name="강조색6 12 2" xfId="9311"/>
    <cellStyle name="강조색6 13" xfId="9312"/>
    <cellStyle name="강조색6 13 2" xfId="9313"/>
    <cellStyle name="강조색6 14" xfId="9314"/>
    <cellStyle name="강조색6 14 2" xfId="9315"/>
    <cellStyle name="강조색6 15" xfId="9316"/>
    <cellStyle name="강조색6 15 2" xfId="9317"/>
    <cellStyle name="강조색6 16" xfId="9318"/>
    <cellStyle name="강조색6 16 2" xfId="9319"/>
    <cellStyle name="강조색6 2" xfId="3540"/>
    <cellStyle name="강조색6 2 2" xfId="9320"/>
    <cellStyle name="강조색6 2 2 2" xfId="9321"/>
    <cellStyle name="강조색6 2 3" xfId="9322"/>
    <cellStyle name="강조색6 2 3 2" xfId="9323"/>
    <cellStyle name="강조색6 2 4" xfId="9324"/>
    <cellStyle name="강조색6 3" xfId="9325"/>
    <cellStyle name="강조색6 3 2" xfId="9326"/>
    <cellStyle name="강조색6 4" xfId="9327"/>
    <cellStyle name="강조색6 4 2" xfId="9328"/>
    <cellStyle name="강조색6 5" xfId="9329"/>
    <cellStyle name="강조색6 5 2" xfId="9330"/>
    <cellStyle name="강조색6 6" xfId="9331"/>
    <cellStyle name="강조색6 6 2" xfId="9332"/>
    <cellStyle name="강조색6 7" xfId="9333"/>
    <cellStyle name="강조색6 7 2" xfId="9334"/>
    <cellStyle name="강조색6 8" xfId="9335"/>
    <cellStyle name="강조색6 8 2" xfId="9336"/>
    <cellStyle name="강조색6 9" xfId="9337"/>
    <cellStyle name="강조색6 9 2" xfId="9338"/>
    <cellStyle name="경고문" xfId="4310" builtinId="11" customBuiltin="1"/>
    <cellStyle name="경고문 10" xfId="9339"/>
    <cellStyle name="경고문 10 2" xfId="9340"/>
    <cellStyle name="경고문 11" xfId="9341"/>
    <cellStyle name="경고문 11 2" xfId="9342"/>
    <cellStyle name="경고문 12" xfId="9343"/>
    <cellStyle name="경고문 12 2" xfId="9344"/>
    <cellStyle name="경고문 13" xfId="9345"/>
    <cellStyle name="경고문 13 2" xfId="9346"/>
    <cellStyle name="경고문 14" xfId="9347"/>
    <cellStyle name="경고문 14 2" xfId="9348"/>
    <cellStyle name="경고문 15" xfId="9349"/>
    <cellStyle name="경고문 15 2" xfId="9350"/>
    <cellStyle name="경고문 16" xfId="9351"/>
    <cellStyle name="경고문 16 2" xfId="9352"/>
    <cellStyle name="경고문 2" xfId="3541"/>
    <cellStyle name="경고문 2 2" xfId="9353"/>
    <cellStyle name="경고문 2 2 2" xfId="9354"/>
    <cellStyle name="경고문 2 3" xfId="9355"/>
    <cellStyle name="경고문 2 3 2" xfId="9356"/>
    <cellStyle name="경고문 2 4" xfId="9357"/>
    <cellStyle name="경고문 3" xfId="9358"/>
    <cellStyle name="경고문 3 2" xfId="9359"/>
    <cellStyle name="경고문 4" xfId="9360"/>
    <cellStyle name="경고문 4 2" xfId="9361"/>
    <cellStyle name="경고문 5" xfId="9362"/>
    <cellStyle name="경고문 5 2" xfId="9363"/>
    <cellStyle name="경고문 6" xfId="9364"/>
    <cellStyle name="경고문 6 2" xfId="9365"/>
    <cellStyle name="경고문 7" xfId="9366"/>
    <cellStyle name="경고문 7 2" xfId="9367"/>
    <cellStyle name="경고문 8" xfId="9368"/>
    <cellStyle name="경고문 8 2" xfId="9369"/>
    <cellStyle name="경고문 9" xfId="9370"/>
    <cellStyle name="경고문 9 2" xfId="9371"/>
    <cellStyle name="계산" xfId="4307" builtinId="22" customBuiltin="1"/>
    <cellStyle name="계산 10" xfId="9372"/>
    <cellStyle name="계산 10 2" xfId="9373"/>
    <cellStyle name="계산 11" xfId="9374"/>
    <cellStyle name="계산 11 2" xfId="9375"/>
    <cellStyle name="계산 12" xfId="9376"/>
    <cellStyle name="계산 12 2" xfId="9377"/>
    <cellStyle name="계산 13" xfId="9378"/>
    <cellStyle name="계산 13 2" xfId="9379"/>
    <cellStyle name="계산 14" xfId="9380"/>
    <cellStyle name="계산 14 2" xfId="9381"/>
    <cellStyle name="계산 15" xfId="9382"/>
    <cellStyle name="계산 15 2" xfId="9383"/>
    <cellStyle name="계산 16" xfId="9384"/>
    <cellStyle name="계산 16 2" xfId="9385"/>
    <cellStyle name="계산 2" xfId="3542"/>
    <cellStyle name="계산 2 2" xfId="9386"/>
    <cellStyle name="계산 2 2 2" xfId="9387"/>
    <cellStyle name="계산 2 3" xfId="9388"/>
    <cellStyle name="계산 2 3 2" xfId="9389"/>
    <cellStyle name="계산 2 4" xfId="9390"/>
    <cellStyle name="계산 3" xfId="9391"/>
    <cellStyle name="계산 3 2" xfId="9392"/>
    <cellStyle name="계산 4" xfId="9393"/>
    <cellStyle name="계산 4 2" xfId="9394"/>
    <cellStyle name="계산 5" xfId="9395"/>
    <cellStyle name="계산 5 2" xfId="9396"/>
    <cellStyle name="계산 6" xfId="9397"/>
    <cellStyle name="계산 6 2" xfId="9398"/>
    <cellStyle name="계산 7" xfId="9399"/>
    <cellStyle name="계산 7 2" xfId="9400"/>
    <cellStyle name="계산 8" xfId="9401"/>
    <cellStyle name="계산 8 2" xfId="9402"/>
    <cellStyle name="계산 9" xfId="9403"/>
    <cellStyle name="계산 9 2" xfId="9404"/>
    <cellStyle name="나쁨" xfId="4303" builtinId="27" customBuiltin="1"/>
    <cellStyle name="나쁨 10" xfId="9405"/>
    <cellStyle name="나쁨 10 2" xfId="9406"/>
    <cellStyle name="나쁨 11" xfId="9407"/>
    <cellStyle name="나쁨 11 2" xfId="9408"/>
    <cellStyle name="나쁨 12" xfId="9409"/>
    <cellStyle name="나쁨 12 2" xfId="9410"/>
    <cellStyle name="나쁨 13" xfId="9411"/>
    <cellStyle name="나쁨 13 2" xfId="9412"/>
    <cellStyle name="나쁨 14" xfId="9413"/>
    <cellStyle name="나쁨 14 2" xfId="9414"/>
    <cellStyle name="나쁨 15" xfId="9415"/>
    <cellStyle name="나쁨 15 2" xfId="9416"/>
    <cellStyle name="나쁨 16" xfId="9417"/>
    <cellStyle name="나쁨 16 2" xfId="9418"/>
    <cellStyle name="나쁨 2" xfId="3543"/>
    <cellStyle name="나쁨 2 2" xfId="9419"/>
    <cellStyle name="나쁨 2 2 2" xfId="9420"/>
    <cellStyle name="나쁨 2 3" xfId="9421"/>
    <cellStyle name="나쁨 2 3 2" xfId="9422"/>
    <cellStyle name="나쁨 2 4" xfId="9423"/>
    <cellStyle name="나쁨 3" xfId="9424"/>
    <cellStyle name="나쁨 3 2" xfId="9425"/>
    <cellStyle name="나쁨 4" xfId="9426"/>
    <cellStyle name="나쁨 4 2" xfId="9427"/>
    <cellStyle name="나쁨 5" xfId="9428"/>
    <cellStyle name="나쁨 5 2" xfId="9429"/>
    <cellStyle name="나쁨 6" xfId="9430"/>
    <cellStyle name="나쁨 6 2" xfId="9431"/>
    <cellStyle name="나쁨 7" xfId="9432"/>
    <cellStyle name="나쁨 7 2" xfId="9433"/>
    <cellStyle name="나쁨 8" xfId="9434"/>
    <cellStyle name="나쁨 8 2" xfId="9435"/>
    <cellStyle name="나쁨 9" xfId="9436"/>
    <cellStyle name="나쁨 9 2" xfId="9437"/>
    <cellStyle name="메모" xfId="4339" builtinId="10" customBuiltin="1"/>
    <cellStyle name="메모 10" xfId="3544"/>
    <cellStyle name="메모 10 10" xfId="9438"/>
    <cellStyle name="메모 10 11" xfId="9439"/>
    <cellStyle name="메모 10 12" xfId="9440"/>
    <cellStyle name="메모 10 13" xfId="9441"/>
    <cellStyle name="메모 10 14" xfId="9442"/>
    <cellStyle name="메모 10 15" xfId="9443"/>
    <cellStyle name="메모 10 2" xfId="3545"/>
    <cellStyle name="메모 10 2 2" xfId="3546"/>
    <cellStyle name="메모 10 2 2 2" xfId="9444"/>
    <cellStyle name="메모 10 2 3" xfId="3547"/>
    <cellStyle name="메모 10 2 3 2" xfId="9445"/>
    <cellStyle name="메모 10 2 4" xfId="9446"/>
    <cellStyle name="메모 10 3" xfId="3548"/>
    <cellStyle name="메모 10 3 2" xfId="3549"/>
    <cellStyle name="메모 10 3 2 2" xfId="9447"/>
    <cellStyle name="메모 10 3 3" xfId="3550"/>
    <cellStyle name="메모 10 3 3 2" xfId="9448"/>
    <cellStyle name="메모 10 3 4" xfId="9449"/>
    <cellStyle name="메모 10 4" xfId="3551"/>
    <cellStyle name="메모 10 4 2" xfId="9450"/>
    <cellStyle name="메모 10 4 3" xfId="9451"/>
    <cellStyle name="메모 10 5" xfId="3552"/>
    <cellStyle name="메모 10 5 2" xfId="9452"/>
    <cellStyle name="메모 10 6" xfId="9453"/>
    <cellStyle name="메모 10 7" xfId="9454"/>
    <cellStyle name="메모 10 8" xfId="9455"/>
    <cellStyle name="메모 10 9" xfId="9456"/>
    <cellStyle name="메모 100" xfId="9457"/>
    <cellStyle name="메모 100 2" xfId="9458"/>
    <cellStyle name="메모 100 2 2" xfId="9459"/>
    <cellStyle name="메모 100 3" xfId="9460"/>
    <cellStyle name="메모 100 3 2" xfId="9461"/>
    <cellStyle name="메모 100 4" xfId="9462"/>
    <cellStyle name="메모 101" xfId="9463"/>
    <cellStyle name="메모 101 2" xfId="9464"/>
    <cellStyle name="메모 101 2 2" xfId="9465"/>
    <cellStyle name="메모 101 3" xfId="9466"/>
    <cellStyle name="메모 101 3 2" xfId="9467"/>
    <cellStyle name="메모 101 4" xfId="9468"/>
    <cellStyle name="메모 102" xfId="9469"/>
    <cellStyle name="메모 102 2" xfId="9470"/>
    <cellStyle name="메모 102 2 2" xfId="9471"/>
    <cellStyle name="메모 102 3" xfId="9472"/>
    <cellStyle name="메모 102 3 2" xfId="9473"/>
    <cellStyle name="메모 102 4" xfId="9474"/>
    <cellStyle name="메모 103" xfId="9475"/>
    <cellStyle name="메모 103 2" xfId="9476"/>
    <cellStyle name="메모 103 2 2" xfId="9477"/>
    <cellStyle name="메모 103 3" xfId="9478"/>
    <cellStyle name="메모 103 3 2" xfId="9479"/>
    <cellStyle name="메모 103 4" xfId="9480"/>
    <cellStyle name="메모 104" xfId="9481"/>
    <cellStyle name="메모 104 2" xfId="9482"/>
    <cellStyle name="메모 104 2 2" xfId="9483"/>
    <cellStyle name="메모 104 3" xfId="9484"/>
    <cellStyle name="메모 104 3 2" xfId="9485"/>
    <cellStyle name="메모 104 4" xfId="9486"/>
    <cellStyle name="메모 105" xfId="9487"/>
    <cellStyle name="메모 105 2" xfId="9488"/>
    <cellStyle name="메모 105 2 2" xfId="9489"/>
    <cellStyle name="메모 105 3" xfId="9490"/>
    <cellStyle name="메모 105 3 2" xfId="9491"/>
    <cellStyle name="메모 105 4" xfId="9492"/>
    <cellStyle name="메모 106" xfId="9493"/>
    <cellStyle name="메모 106 2" xfId="9494"/>
    <cellStyle name="메모 106 2 2" xfId="9495"/>
    <cellStyle name="메모 106 3" xfId="9496"/>
    <cellStyle name="메모 106 3 2" xfId="9497"/>
    <cellStyle name="메모 106 4" xfId="9498"/>
    <cellStyle name="메모 107" xfId="9499"/>
    <cellStyle name="메모 107 2" xfId="9500"/>
    <cellStyle name="메모 107 2 2" xfId="9501"/>
    <cellStyle name="메모 107 3" xfId="9502"/>
    <cellStyle name="메모 107 3 2" xfId="9503"/>
    <cellStyle name="메모 107 4" xfId="9504"/>
    <cellStyle name="메모 108" xfId="9505"/>
    <cellStyle name="메모 108 2" xfId="9506"/>
    <cellStyle name="메모 108 2 2" xfId="9507"/>
    <cellStyle name="메모 108 3" xfId="9508"/>
    <cellStyle name="메모 108 3 2" xfId="9509"/>
    <cellStyle name="메모 108 4" xfId="9510"/>
    <cellStyle name="메모 109" xfId="9511"/>
    <cellStyle name="메모 109 2" xfId="9512"/>
    <cellStyle name="메모 109 2 2" xfId="9513"/>
    <cellStyle name="메모 109 3" xfId="9514"/>
    <cellStyle name="메모 109 3 2" xfId="9515"/>
    <cellStyle name="메모 109 4" xfId="9516"/>
    <cellStyle name="메모 11" xfId="3553"/>
    <cellStyle name="메모 11 10" xfId="9517"/>
    <cellStyle name="메모 11 11" xfId="9518"/>
    <cellStyle name="메모 11 12" xfId="9519"/>
    <cellStyle name="메모 11 13" xfId="9520"/>
    <cellStyle name="메모 11 14" xfId="9521"/>
    <cellStyle name="메모 11 15" xfId="9522"/>
    <cellStyle name="메모 11 2" xfId="3554"/>
    <cellStyle name="메모 11 2 2" xfId="3555"/>
    <cellStyle name="메모 11 2 2 2" xfId="9523"/>
    <cellStyle name="메모 11 2 3" xfId="3556"/>
    <cellStyle name="메모 11 2 3 2" xfId="9524"/>
    <cellStyle name="메모 11 2 4" xfId="9525"/>
    <cellStyle name="메모 11 3" xfId="3557"/>
    <cellStyle name="메모 11 3 2" xfId="3558"/>
    <cellStyle name="메모 11 3 2 2" xfId="9526"/>
    <cellStyle name="메모 11 3 3" xfId="3559"/>
    <cellStyle name="메모 11 3 3 2" xfId="9527"/>
    <cellStyle name="메모 11 3 4" xfId="9528"/>
    <cellStyle name="메모 11 4" xfId="3560"/>
    <cellStyle name="메모 11 4 2" xfId="9529"/>
    <cellStyle name="메모 11 4 3" xfId="9530"/>
    <cellStyle name="메모 11 5" xfId="3561"/>
    <cellStyle name="메모 11 5 2" xfId="9531"/>
    <cellStyle name="메모 11 6" xfId="9532"/>
    <cellStyle name="메모 11 7" xfId="9533"/>
    <cellStyle name="메모 11 8" xfId="9534"/>
    <cellStyle name="메모 11 9" xfId="9535"/>
    <cellStyle name="메모 110" xfId="9536"/>
    <cellStyle name="메모 110 2" xfId="9537"/>
    <cellStyle name="메모 111" xfId="9538"/>
    <cellStyle name="메모 111 2" xfId="9539"/>
    <cellStyle name="메모 112" xfId="9540"/>
    <cellStyle name="메모 112 2" xfId="9541"/>
    <cellStyle name="메모 113" xfId="9542"/>
    <cellStyle name="메모 113 2" xfId="9543"/>
    <cellStyle name="메모 114" xfId="9544"/>
    <cellStyle name="메모 114 2" xfId="9545"/>
    <cellStyle name="메모 115" xfId="9546"/>
    <cellStyle name="메모 115 2" xfId="9547"/>
    <cellStyle name="메모 116" xfId="9548"/>
    <cellStyle name="메모 116 2" xfId="9549"/>
    <cellStyle name="메모 117" xfId="9550"/>
    <cellStyle name="메모 117 2" xfId="9551"/>
    <cellStyle name="메모 118" xfId="9552"/>
    <cellStyle name="메모 118 2" xfId="9553"/>
    <cellStyle name="메모 119" xfId="9554"/>
    <cellStyle name="메모 119 2" xfId="9555"/>
    <cellStyle name="메모 12" xfId="3562"/>
    <cellStyle name="메모 12 10" xfId="9556"/>
    <cellStyle name="메모 12 11" xfId="9557"/>
    <cellStyle name="메모 12 12" xfId="9558"/>
    <cellStyle name="메모 12 13" xfId="9559"/>
    <cellStyle name="메모 12 14" xfId="9560"/>
    <cellStyle name="메모 12 15" xfId="9561"/>
    <cellStyle name="메모 12 2" xfId="3563"/>
    <cellStyle name="메모 12 2 2" xfId="3564"/>
    <cellStyle name="메모 12 2 2 2" xfId="9562"/>
    <cellStyle name="메모 12 2 3" xfId="3565"/>
    <cellStyle name="메모 12 2 3 2" xfId="9563"/>
    <cellStyle name="메모 12 2 4" xfId="9564"/>
    <cellStyle name="메모 12 3" xfId="3566"/>
    <cellStyle name="메모 12 3 2" xfId="3567"/>
    <cellStyle name="메모 12 3 2 2" xfId="9565"/>
    <cellStyle name="메모 12 3 3" xfId="3568"/>
    <cellStyle name="메모 12 3 3 2" xfId="9566"/>
    <cellStyle name="메모 12 3 4" xfId="9567"/>
    <cellStyle name="메모 12 4" xfId="3569"/>
    <cellStyle name="메모 12 4 2" xfId="9568"/>
    <cellStyle name="메모 12 4 3" xfId="9569"/>
    <cellStyle name="메모 12 5" xfId="3570"/>
    <cellStyle name="메모 12 5 2" xfId="9570"/>
    <cellStyle name="메모 12 6" xfId="9571"/>
    <cellStyle name="메모 12 7" xfId="9572"/>
    <cellStyle name="메모 12 8" xfId="9573"/>
    <cellStyle name="메모 12 9" xfId="9574"/>
    <cellStyle name="메모 120" xfId="9575"/>
    <cellStyle name="메모 120 2" xfId="9576"/>
    <cellStyle name="메모 121" xfId="9577"/>
    <cellStyle name="메모 121 2" xfId="9578"/>
    <cellStyle name="메모 122" xfId="9579"/>
    <cellStyle name="메모 122 2" xfId="9580"/>
    <cellStyle name="메모 123" xfId="9581"/>
    <cellStyle name="메모 123 2" xfId="9582"/>
    <cellStyle name="메모 124" xfId="9583"/>
    <cellStyle name="메모 124 2" xfId="9584"/>
    <cellStyle name="메모 125" xfId="9585"/>
    <cellStyle name="메모 125 2" xfId="9586"/>
    <cellStyle name="메모 13" xfId="3571"/>
    <cellStyle name="메모 13 10" xfId="9587"/>
    <cellStyle name="메모 13 11" xfId="9588"/>
    <cellStyle name="메모 13 12" xfId="9589"/>
    <cellStyle name="메모 13 13" xfId="9590"/>
    <cellStyle name="메모 13 14" xfId="9591"/>
    <cellStyle name="메모 13 15" xfId="9592"/>
    <cellStyle name="메모 13 2" xfId="3572"/>
    <cellStyle name="메모 13 2 2" xfId="3573"/>
    <cellStyle name="메모 13 2 2 2" xfId="9593"/>
    <cellStyle name="메모 13 2 3" xfId="3574"/>
    <cellStyle name="메모 13 2 3 2" xfId="9594"/>
    <cellStyle name="메모 13 2 4" xfId="9595"/>
    <cellStyle name="메모 13 3" xfId="3575"/>
    <cellStyle name="메모 13 3 2" xfId="3576"/>
    <cellStyle name="메모 13 3 2 2" xfId="9596"/>
    <cellStyle name="메모 13 3 3" xfId="3577"/>
    <cellStyle name="메모 13 3 3 2" xfId="9597"/>
    <cellStyle name="메모 13 3 4" xfId="9598"/>
    <cellStyle name="메모 13 4" xfId="3578"/>
    <cellStyle name="메모 13 4 2" xfId="9599"/>
    <cellStyle name="메모 13 4 3" xfId="9600"/>
    <cellStyle name="메모 13 5" xfId="3579"/>
    <cellStyle name="메모 13 5 2" xfId="9601"/>
    <cellStyle name="메모 13 6" xfId="9602"/>
    <cellStyle name="메모 13 7" xfId="9603"/>
    <cellStyle name="메모 13 8" xfId="9604"/>
    <cellStyle name="메모 13 9" xfId="9605"/>
    <cellStyle name="메모 14" xfId="3580"/>
    <cellStyle name="메모 14 10" xfId="9606"/>
    <cellStyle name="메모 14 11" xfId="9607"/>
    <cellStyle name="메모 14 12" xfId="9608"/>
    <cellStyle name="메모 14 13" xfId="9609"/>
    <cellStyle name="메모 14 14" xfId="9610"/>
    <cellStyle name="메모 14 15" xfId="9611"/>
    <cellStyle name="메모 14 2" xfId="3581"/>
    <cellStyle name="메모 14 2 2" xfId="3582"/>
    <cellStyle name="메모 14 2 2 2" xfId="9612"/>
    <cellStyle name="메모 14 2 3" xfId="3583"/>
    <cellStyle name="메모 14 2 3 2" xfId="9613"/>
    <cellStyle name="메모 14 2 4" xfId="9614"/>
    <cellStyle name="메모 14 3" xfId="3584"/>
    <cellStyle name="메모 14 3 2" xfId="3585"/>
    <cellStyle name="메모 14 3 2 2" xfId="9615"/>
    <cellStyle name="메모 14 3 3" xfId="3586"/>
    <cellStyle name="메모 14 3 3 2" xfId="9616"/>
    <cellStyle name="메모 14 3 4" xfId="9617"/>
    <cellStyle name="메모 14 4" xfId="3587"/>
    <cellStyle name="메모 14 4 2" xfId="9618"/>
    <cellStyle name="메모 14 4 3" xfId="9619"/>
    <cellStyle name="메모 14 5" xfId="3588"/>
    <cellStyle name="메모 14 5 2" xfId="9620"/>
    <cellStyle name="메모 14 6" xfId="9621"/>
    <cellStyle name="메모 14 7" xfId="9622"/>
    <cellStyle name="메모 14 8" xfId="9623"/>
    <cellStyle name="메모 14 9" xfId="9624"/>
    <cellStyle name="메모 15" xfId="3589"/>
    <cellStyle name="메모 15 10" xfId="9625"/>
    <cellStyle name="메모 15 11" xfId="9626"/>
    <cellStyle name="메모 15 12" xfId="9627"/>
    <cellStyle name="메모 15 13" xfId="9628"/>
    <cellStyle name="메모 15 14" xfId="9629"/>
    <cellStyle name="메모 15 15" xfId="9630"/>
    <cellStyle name="메모 15 2" xfId="3590"/>
    <cellStyle name="메모 15 2 2" xfId="3591"/>
    <cellStyle name="메모 15 2 2 2" xfId="9631"/>
    <cellStyle name="메모 15 2 3" xfId="3592"/>
    <cellStyle name="메모 15 2 3 2" xfId="9632"/>
    <cellStyle name="메모 15 2 4" xfId="9633"/>
    <cellStyle name="메모 15 3" xfId="3593"/>
    <cellStyle name="메모 15 3 2" xfId="3594"/>
    <cellStyle name="메모 15 3 2 2" xfId="9634"/>
    <cellStyle name="메모 15 3 3" xfId="3595"/>
    <cellStyle name="메모 15 3 3 2" xfId="9635"/>
    <cellStyle name="메모 15 3 4" xfId="9636"/>
    <cellStyle name="메모 15 4" xfId="3596"/>
    <cellStyle name="메모 15 4 2" xfId="9637"/>
    <cellStyle name="메모 15 4 3" xfId="9638"/>
    <cellStyle name="메모 15 5" xfId="3597"/>
    <cellStyle name="메모 15 5 2" xfId="9639"/>
    <cellStyle name="메모 15 6" xfId="9640"/>
    <cellStyle name="메모 15 7" xfId="9641"/>
    <cellStyle name="메모 15 8" xfId="9642"/>
    <cellStyle name="메모 15 9" xfId="9643"/>
    <cellStyle name="메모 16" xfId="3598"/>
    <cellStyle name="메모 16 10" xfId="9644"/>
    <cellStyle name="메모 16 11" xfId="9645"/>
    <cellStyle name="메모 16 12" xfId="9646"/>
    <cellStyle name="메모 16 13" xfId="9647"/>
    <cellStyle name="메모 16 14" xfId="9648"/>
    <cellStyle name="메모 16 15" xfId="9649"/>
    <cellStyle name="메모 16 2" xfId="3599"/>
    <cellStyle name="메모 16 2 2" xfId="3600"/>
    <cellStyle name="메모 16 2 2 2" xfId="9650"/>
    <cellStyle name="메모 16 2 3" xfId="3601"/>
    <cellStyle name="메모 16 2 3 2" xfId="9651"/>
    <cellStyle name="메모 16 2 4" xfId="9652"/>
    <cellStyle name="메모 16 3" xfId="3602"/>
    <cellStyle name="메모 16 3 2" xfId="9653"/>
    <cellStyle name="메모 16 3 3" xfId="9654"/>
    <cellStyle name="메모 16 3 4" xfId="9655"/>
    <cellStyle name="메모 16 4" xfId="3603"/>
    <cellStyle name="메모 16 4 2" xfId="9656"/>
    <cellStyle name="메모 16 4 3" xfId="9657"/>
    <cellStyle name="메모 16 5" xfId="9658"/>
    <cellStyle name="메모 16 6" xfId="9659"/>
    <cellStyle name="메모 16 7" xfId="9660"/>
    <cellStyle name="메모 16 8" xfId="9661"/>
    <cellStyle name="메모 16 9" xfId="9662"/>
    <cellStyle name="메모 17" xfId="3604"/>
    <cellStyle name="메모 17 10" xfId="9663"/>
    <cellStyle name="메모 17 11" xfId="9664"/>
    <cellStyle name="메모 17 12" xfId="9665"/>
    <cellStyle name="메모 17 13" xfId="9666"/>
    <cellStyle name="메모 17 14" xfId="9667"/>
    <cellStyle name="메모 17 15" xfId="9668"/>
    <cellStyle name="메모 17 2" xfId="3605"/>
    <cellStyle name="메모 17 2 2" xfId="3606"/>
    <cellStyle name="메모 17 2 2 2" xfId="9669"/>
    <cellStyle name="메모 17 2 3" xfId="3607"/>
    <cellStyle name="메모 17 2 3 2" xfId="9670"/>
    <cellStyle name="메모 17 2 4" xfId="9671"/>
    <cellStyle name="메모 17 3" xfId="3608"/>
    <cellStyle name="메모 17 3 2" xfId="9672"/>
    <cellStyle name="메모 17 3 3" xfId="9673"/>
    <cellStyle name="메모 17 3 4" xfId="9674"/>
    <cellStyle name="메모 17 4" xfId="3609"/>
    <cellStyle name="메모 17 4 2" xfId="9675"/>
    <cellStyle name="메모 17 4 3" xfId="9676"/>
    <cellStyle name="메모 17 5" xfId="9677"/>
    <cellStyle name="메모 17 6" xfId="9678"/>
    <cellStyle name="메모 17 7" xfId="9679"/>
    <cellStyle name="메모 17 8" xfId="9680"/>
    <cellStyle name="메모 17 9" xfId="9681"/>
    <cellStyle name="메모 18" xfId="3610"/>
    <cellStyle name="메모 18 10" xfId="9682"/>
    <cellStyle name="메모 18 11" xfId="9683"/>
    <cellStyle name="메모 18 12" xfId="9684"/>
    <cellStyle name="메모 18 13" xfId="9685"/>
    <cellStyle name="메모 18 14" xfId="9686"/>
    <cellStyle name="메모 18 15" xfId="9687"/>
    <cellStyle name="메모 18 2" xfId="3611"/>
    <cellStyle name="메모 18 2 2" xfId="3612"/>
    <cellStyle name="메모 18 2 2 2" xfId="9688"/>
    <cellStyle name="메모 18 2 3" xfId="3613"/>
    <cellStyle name="메모 18 2 3 2" xfId="9689"/>
    <cellStyle name="메모 18 2 4" xfId="9690"/>
    <cellStyle name="메모 18 3" xfId="3614"/>
    <cellStyle name="메모 18 3 2" xfId="9691"/>
    <cellStyle name="메모 18 3 3" xfId="9692"/>
    <cellStyle name="메모 18 3 4" xfId="9693"/>
    <cellStyle name="메모 18 4" xfId="3615"/>
    <cellStyle name="메모 18 4 2" xfId="9694"/>
    <cellStyle name="메모 18 4 3" xfId="9695"/>
    <cellStyle name="메모 18 5" xfId="9696"/>
    <cellStyle name="메모 18 6" xfId="9697"/>
    <cellStyle name="메모 18 7" xfId="9698"/>
    <cellStyle name="메모 18 8" xfId="9699"/>
    <cellStyle name="메모 18 9" xfId="9700"/>
    <cellStyle name="메모 19" xfId="3616"/>
    <cellStyle name="메모 19 10" xfId="9701"/>
    <cellStyle name="메모 19 11" xfId="9702"/>
    <cellStyle name="메모 19 12" xfId="9703"/>
    <cellStyle name="메모 19 13" xfId="9704"/>
    <cellStyle name="메모 19 14" xfId="9705"/>
    <cellStyle name="메모 19 15" xfId="9706"/>
    <cellStyle name="메모 19 2" xfId="3617"/>
    <cellStyle name="메모 19 2 2" xfId="9707"/>
    <cellStyle name="메모 19 2 3" xfId="9708"/>
    <cellStyle name="메모 19 2 4" xfId="9709"/>
    <cellStyle name="메모 19 3" xfId="3618"/>
    <cellStyle name="메모 19 3 2" xfId="9710"/>
    <cellStyle name="메모 19 3 3" xfId="9711"/>
    <cellStyle name="메모 19 3 4" xfId="9712"/>
    <cellStyle name="메모 19 4" xfId="9713"/>
    <cellStyle name="메모 19 4 2" xfId="9714"/>
    <cellStyle name="메모 19 5" xfId="9715"/>
    <cellStyle name="메모 19 6" xfId="9716"/>
    <cellStyle name="메모 19 7" xfId="9717"/>
    <cellStyle name="메모 19 8" xfId="9718"/>
    <cellStyle name="메모 19 9" xfId="9719"/>
    <cellStyle name="메모 2" xfId="3619"/>
    <cellStyle name="메모 2 10" xfId="9720"/>
    <cellStyle name="메모 2 11" xfId="9721"/>
    <cellStyle name="메모 2 12" xfId="9722"/>
    <cellStyle name="메모 2 13" xfId="9723"/>
    <cellStyle name="메모 2 14" xfId="9724"/>
    <cellStyle name="메모 2 2" xfId="9725"/>
    <cellStyle name="메모 2 2 2" xfId="9726"/>
    <cellStyle name="메모 2 2 3" xfId="9727"/>
    <cellStyle name="메모 2 3" xfId="9728"/>
    <cellStyle name="메모 2 3 2" xfId="9729"/>
    <cellStyle name="메모 2 3 3" xfId="9730"/>
    <cellStyle name="메모 2 3 4" xfId="9731"/>
    <cellStyle name="메모 2 4" xfId="9732"/>
    <cellStyle name="메모 2 4 2" xfId="9733"/>
    <cellStyle name="메모 2 5" xfId="9734"/>
    <cellStyle name="메모 2 5 2" xfId="9735"/>
    <cellStyle name="메모 2 6" xfId="9736"/>
    <cellStyle name="메모 2 7" xfId="9737"/>
    <cellStyle name="메모 2 8" xfId="9738"/>
    <cellStyle name="메모 2 9" xfId="9739"/>
    <cellStyle name="메모 20" xfId="3620"/>
    <cellStyle name="메모 20 10" xfId="9740"/>
    <cellStyle name="메모 20 11" xfId="9741"/>
    <cellStyle name="메모 20 12" xfId="9742"/>
    <cellStyle name="메모 20 13" xfId="9743"/>
    <cellStyle name="메모 20 14" xfId="9744"/>
    <cellStyle name="메모 20 15" xfId="9745"/>
    <cellStyle name="메모 20 2" xfId="3621"/>
    <cellStyle name="메모 20 2 2" xfId="9746"/>
    <cellStyle name="메모 20 2 3" xfId="9747"/>
    <cellStyle name="메모 20 2 4" xfId="9748"/>
    <cellStyle name="메모 20 3" xfId="3622"/>
    <cellStyle name="메모 20 3 2" xfId="9749"/>
    <cellStyle name="메모 20 3 3" xfId="9750"/>
    <cellStyle name="메모 20 3 4" xfId="9751"/>
    <cellStyle name="메모 20 4" xfId="9752"/>
    <cellStyle name="메모 20 4 2" xfId="9753"/>
    <cellStyle name="메모 20 5" xfId="9754"/>
    <cellStyle name="메모 20 6" xfId="9755"/>
    <cellStyle name="메모 20 7" xfId="9756"/>
    <cellStyle name="메모 20 8" xfId="9757"/>
    <cellStyle name="메모 20 9" xfId="9758"/>
    <cellStyle name="메모 21" xfId="3623"/>
    <cellStyle name="메모 21 10" xfId="9759"/>
    <cellStyle name="메모 21 11" xfId="9760"/>
    <cellStyle name="메모 21 12" xfId="9761"/>
    <cellStyle name="메모 21 13" xfId="9762"/>
    <cellStyle name="메모 21 14" xfId="9763"/>
    <cellStyle name="메모 21 15" xfId="9764"/>
    <cellStyle name="메모 21 2" xfId="3624"/>
    <cellStyle name="메모 21 2 2" xfId="9765"/>
    <cellStyle name="메모 21 2 3" xfId="9766"/>
    <cellStyle name="메모 21 2 4" xfId="9767"/>
    <cellStyle name="메모 21 3" xfId="3625"/>
    <cellStyle name="메모 21 3 2" xfId="9768"/>
    <cellStyle name="메모 21 3 3" xfId="9769"/>
    <cellStyle name="메모 21 3 4" xfId="9770"/>
    <cellStyle name="메모 21 4" xfId="9771"/>
    <cellStyle name="메모 21 4 2" xfId="9772"/>
    <cellStyle name="메모 21 5" xfId="9773"/>
    <cellStyle name="메모 21 6" xfId="9774"/>
    <cellStyle name="메모 21 7" xfId="9775"/>
    <cellStyle name="메모 21 8" xfId="9776"/>
    <cellStyle name="메모 21 9" xfId="9777"/>
    <cellStyle name="메모 22" xfId="3626"/>
    <cellStyle name="메모 22 10" xfId="9778"/>
    <cellStyle name="메모 22 11" xfId="9779"/>
    <cellStyle name="메모 22 12" xfId="9780"/>
    <cellStyle name="메모 22 13" xfId="9781"/>
    <cellStyle name="메모 22 14" xfId="9782"/>
    <cellStyle name="메모 22 15" xfId="9783"/>
    <cellStyle name="메모 22 2" xfId="3627"/>
    <cellStyle name="메모 22 2 2" xfId="9784"/>
    <cellStyle name="메모 22 2 3" xfId="9785"/>
    <cellStyle name="메모 22 2 4" xfId="9786"/>
    <cellStyle name="메모 22 3" xfId="3628"/>
    <cellStyle name="메모 22 3 2" xfId="9787"/>
    <cellStyle name="메모 22 3 3" xfId="9788"/>
    <cellStyle name="메모 22 3 4" xfId="9789"/>
    <cellStyle name="메모 22 4" xfId="9790"/>
    <cellStyle name="메모 22 4 2" xfId="9791"/>
    <cellStyle name="메모 22 5" xfId="9792"/>
    <cellStyle name="메모 22 6" xfId="9793"/>
    <cellStyle name="메모 22 7" xfId="9794"/>
    <cellStyle name="메모 22 8" xfId="9795"/>
    <cellStyle name="메모 22 9" xfId="9796"/>
    <cellStyle name="메모 23" xfId="3629"/>
    <cellStyle name="메모 23 10" xfId="9797"/>
    <cellStyle name="메모 23 11" xfId="9798"/>
    <cellStyle name="메모 23 12" xfId="9799"/>
    <cellStyle name="메모 23 13" xfId="9800"/>
    <cellStyle name="메모 23 14" xfId="9801"/>
    <cellStyle name="메모 23 15" xfId="9802"/>
    <cellStyle name="메모 23 2" xfId="3630"/>
    <cellStyle name="메모 23 2 2" xfId="9803"/>
    <cellStyle name="메모 23 2 3" xfId="9804"/>
    <cellStyle name="메모 23 2 4" xfId="9805"/>
    <cellStyle name="메모 23 3" xfId="3631"/>
    <cellStyle name="메모 23 3 2" xfId="9806"/>
    <cellStyle name="메모 23 3 3" xfId="9807"/>
    <cellStyle name="메모 23 3 4" xfId="9808"/>
    <cellStyle name="메모 23 4" xfId="9809"/>
    <cellStyle name="메모 23 4 2" xfId="9810"/>
    <cellStyle name="메모 23 5" xfId="9811"/>
    <cellStyle name="메모 23 6" xfId="9812"/>
    <cellStyle name="메모 23 7" xfId="9813"/>
    <cellStyle name="메모 23 8" xfId="9814"/>
    <cellStyle name="메모 23 9" xfId="9815"/>
    <cellStyle name="메모 24" xfId="3632"/>
    <cellStyle name="메모 24 10" xfId="9816"/>
    <cellStyle name="메모 24 11" xfId="9817"/>
    <cellStyle name="메모 24 12" xfId="9818"/>
    <cellStyle name="메모 24 13" xfId="9819"/>
    <cellStyle name="메모 24 14" xfId="9820"/>
    <cellStyle name="메모 24 15" xfId="9821"/>
    <cellStyle name="메모 24 2" xfId="3633"/>
    <cellStyle name="메모 24 2 2" xfId="9822"/>
    <cellStyle name="메모 24 2 3" xfId="9823"/>
    <cellStyle name="메모 24 2 4" xfId="9824"/>
    <cellStyle name="메모 24 3" xfId="3634"/>
    <cellStyle name="메모 24 3 2" xfId="9825"/>
    <cellStyle name="메모 24 3 3" xfId="9826"/>
    <cellStyle name="메모 24 3 4" xfId="9827"/>
    <cellStyle name="메모 24 4" xfId="9828"/>
    <cellStyle name="메모 24 4 2" xfId="9829"/>
    <cellStyle name="메모 24 5" xfId="9830"/>
    <cellStyle name="메모 24 6" xfId="9831"/>
    <cellStyle name="메모 24 7" xfId="9832"/>
    <cellStyle name="메모 24 8" xfId="9833"/>
    <cellStyle name="메모 24 9" xfId="9834"/>
    <cellStyle name="메모 25" xfId="3635"/>
    <cellStyle name="메모 25 10" xfId="9835"/>
    <cellStyle name="메모 25 11" xfId="9836"/>
    <cellStyle name="메모 25 12" xfId="9837"/>
    <cellStyle name="메모 25 13" xfId="9838"/>
    <cellStyle name="메모 25 14" xfId="9839"/>
    <cellStyle name="메모 25 15" xfId="9840"/>
    <cellStyle name="메모 25 2" xfId="3636"/>
    <cellStyle name="메모 25 2 2" xfId="9841"/>
    <cellStyle name="메모 25 2 3" xfId="9842"/>
    <cellStyle name="메모 25 2 4" xfId="9843"/>
    <cellStyle name="메모 25 3" xfId="3637"/>
    <cellStyle name="메모 25 3 2" xfId="9844"/>
    <cellStyle name="메모 25 3 3" xfId="9845"/>
    <cellStyle name="메모 25 3 4" xfId="9846"/>
    <cellStyle name="메모 25 4" xfId="9847"/>
    <cellStyle name="메모 25 4 2" xfId="9848"/>
    <cellStyle name="메모 25 5" xfId="9849"/>
    <cellStyle name="메모 25 6" xfId="9850"/>
    <cellStyle name="메모 25 7" xfId="9851"/>
    <cellStyle name="메모 25 8" xfId="9852"/>
    <cellStyle name="메모 25 9" xfId="9853"/>
    <cellStyle name="메모 26" xfId="3638"/>
    <cellStyle name="메모 26 10" xfId="9854"/>
    <cellStyle name="메모 26 11" xfId="9855"/>
    <cellStyle name="메모 26 12" xfId="9856"/>
    <cellStyle name="메모 26 13" xfId="9857"/>
    <cellStyle name="메모 26 14" xfId="9858"/>
    <cellStyle name="메모 26 15" xfId="9859"/>
    <cellStyle name="메모 26 2" xfId="3639"/>
    <cellStyle name="메모 26 2 2" xfId="9860"/>
    <cellStyle name="메모 26 2 3" xfId="9861"/>
    <cellStyle name="메모 26 2 4" xfId="9862"/>
    <cellStyle name="메모 26 3" xfId="3640"/>
    <cellStyle name="메모 26 3 2" xfId="9863"/>
    <cellStyle name="메모 26 3 3" xfId="9864"/>
    <cellStyle name="메모 26 3 4" xfId="9865"/>
    <cellStyle name="메모 26 4" xfId="9866"/>
    <cellStyle name="메모 26 4 2" xfId="9867"/>
    <cellStyle name="메모 26 5" xfId="9868"/>
    <cellStyle name="메모 26 6" xfId="9869"/>
    <cellStyle name="메모 26 7" xfId="9870"/>
    <cellStyle name="메모 26 8" xfId="9871"/>
    <cellStyle name="메모 26 9" xfId="9872"/>
    <cellStyle name="메모 27" xfId="3641"/>
    <cellStyle name="메모 27 10" xfId="9873"/>
    <cellStyle name="메모 27 11" xfId="9874"/>
    <cellStyle name="메모 27 12" xfId="9875"/>
    <cellStyle name="메모 27 13" xfId="9876"/>
    <cellStyle name="메모 27 14" xfId="9877"/>
    <cellStyle name="메모 27 15" xfId="9878"/>
    <cellStyle name="메모 27 2" xfId="3642"/>
    <cellStyle name="메모 27 2 2" xfId="9879"/>
    <cellStyle name="메모 27 2 3" xfId="9880"/>
    <cellStyle name="메모 27 2 4" xfId="9881"/>
    <cellStyle name="메모 27 3" xfId="9882"/>
    <cellStyle name="메모 27 3 2" xfId="9883"/>
    <cellStyle name="메모 27 3 3" xfId="9884"/>
    <cellStyle name="메모 27 4" xfId="9885"/>
    <cellStyle name="메모 27 4 2" xfId="9886"/>
    <cellStyle name="메모 27 5" xfId="9887"/>
    <cellStyle name="메모 27 6" xfId="9888"/>
    <cellStyle name="메모 27 7" xfId="9889"/>
    <cellStyle name="메모 27 8" xfId="9890"/>
    <cellStyle name="메모 27 9" xfId="9891"/>
    <cellStyle name="메모 28" xfId="3643"/>
    <cellStyle name="메모 28 10" xfId="9892"/>
    <cellStyle name="메모 28 11" xfId="9893"/>
    <cellStyle name="메모 28 12" xfId="9894"/>
    <cellStyle name="메모 28 13" xfId="9895"/>
    <cellStyle name="메모 28 14" xfId="9896"/>
    <cellStyle name="메모 28 15" xfId="9897"/>
    <cellStyle name="메모 28 2" xfId="9898"/>
    <cellStyle name="메모 28 2 2" xfId="9899"/>
    <cellStyle name="메모 28 2 3" xfId="9900"/>
    <cellStyle name="메모 28 3" xfId="9901"/>
    <cellStyle name="메모 28 3 2" xfId="9902"/>
    <cellStyle name="메모 28 3 3" xfId="9903"/>
    <cellStyle name="메모 28 4" xfId="9904"/>
    <cellStyle name="메모 28 4 2" xfId="9905"/>
    <cellStyle name="메모 28 5" xfId="9906"/>
    <cellStyle name="메모 28 6" xfId="9907"/>
    <cellStyle name="메모 28 7" xfId="9908"/>
    <cellStyle name="메모 28 8" xfId="9909"/>
    <cellStyle name="메모 28 9" xfId="9910"/>
    <cellStyle name="메모 29" xfId="3644"/>
    <cellStyle name="메모 29 10" xfId="9911"/>
    <cellStyle name="메모 29 11" xfId="9912"/>
    <cellStyle name="메모 29 12" xfId="9913"/>
    <cellStyle name="메모 29 13" xfId="9914"/>
    <cellStyle name="메모 29 14" xfId="9915"/>
    <cellStyle name="메모 29 15" xfId="9916"/>
    <cellStyle name="메모 29 2" xfId="9917"/>
    <cellStyle name="메모 29 2 2" xfId="9918"/>
    <cellStyle name="메모 29 2 3" xfId="9919"/>
    <cellStyle name="메모 29 3" xfId="9920"/>
    <cellStyle name="메모 29 3 2" xfId="9921"/>
    <cellStyle name="메모 29 3 3" xfId="9922"/>
    <cellStyle name="메모 29 4" xfId="9923"/>
    <cellStyle name="메모 29 4 2" xfId="9924"/>
    <cellStyle name="메모 29 5" xfId="9925"/>
    <cellStyle name="메모 29 6" xfId="9926"/>
    <cellStyle name="메모 29 7" xfId="9927"/>
    <cellStyle name="메모 29 8" xfId="9928"/>
    <cellStyle name="메모 29 9" xfId="9929"/>
    <cellStyle name="메모 3" xfId="3645"/>
    <cellStyle name="메모 3 10" xfId="9930"/>
    <cellStyle name="메모 3 11" xfId="9931"/>
    <cellStyle name="메모 3 12" xfId="9932"/>
    <cellStyle name="메모 3 13" xfId="9933"/>
    <cellStyle name="메모 3 14" xfId="9934"/>
    <cellStyle name="메모 3 2" xfId="3646"/>
    <cellStyle name="메모 3 2 2" xfId="3647"/>
    <cellStyle name="메모 3 2 2 2" xfId="3648"/>
    <cellStyle name="메모 3 2 2 3" xfId="3649"/>
    <cellStyle name="메모 3 2 2 4" xfId="9935"/>
    <cellStyle name="메모 3 2 3" xfId="3650"/>
    <cellStyle name="메모 3 2 3 2" xfId="3651"/>
    <cellStyle name="메모 3 2 3 3" xfId="3652"/>
    <cellStyle name="메모 3 2 3 4" xfId="9936"/>
    <cellStyle name="메모 3 2 4" xfId="3653"/>
    <cellStyle name="메모 3 2 5" xfId="3654"/>
    <cellStyle name="메모 3 2 6" xfId="9937"/>
    <cellStyle name="메모 3 3" xfId="3655"/>
    <cellStyle name="메모 3 3 2" xfId="3656"/>
    <cellStyle name="메모 3 3 2 2" xfId="3657"/>
    <cellStyle name="메모 3 3 2 3" xfId="3658"/>
    <cellStyle name="메모 3 3 2 4" xfId="9938"/>
    <cellStyle name="메모 3 3 3" xfId="3659"/>
    <cellStyle name="메모 3 3 3 2" xfId="3660"/>
    <cellStyle name="메모 3 3 3 3" xfId="3661"/>
    <cellStyle name="메모 3 3 3 4" xfId="9939"/>
    <cellStyle name="메모 3 3 4" xfId="3662"/>
    <cellStyle name="메모 3 3 5" xfId="3663"/>
    <cellStyle name="메모 3 3 6" xfId="9940"/>
    <cellStyle name="메모 3 4" xfId="3664"/>
    <cellStyle name="메모 3 4 2" xfId="3665"/>
    <cellStyle name="메모 3 4 2 2" xfId="9941"/>
    <cellStyle name="메모 3 4 3" xfId="3666"/>
    <cellStyle name="메모 3 4 4" xfId="9942"/>
    <cellStyle name="메모 3 5" xfId="3667"/>
    <cellStyle name="메모 3 5 2" xfId="3668"/>
    <cellStyle name="메모 3 5 2 2" xfId="9943"/>
    <cellStyle name="메모 3 5 3" xfId="3669"/>
    <cellStyle name="메모 3 5 4" xfId="9944"/>
    <cellStyle name="메모 3 6" xfId="3670"/>
    <cellStyle name="메모 3 6 2" xfId="9945"/>
    <cellStyle name="메모 3 7" xfId="3671"/>
    <cellStyle name="메모 3 7 2" xfId="9946"/>
    <cellStyle name="메모 3 7 3" xfId="9947"/>
    <cellStyle name="메모 3 8" xfId="9948"/>
    <cellStyle name="메모 3 9" xfId="9949"/>
    <cellStyle name="메모 30" xfId="3672"/>
    <cellStyle name="메모 30 10" xfId="9950"/>
    <cellStyle name="메모 30 11" xfId="9951"/>
    <cellStyle name="메모 30 12" xfId="9952"/>
    <cellStyle name="메모 30 13" xfId="9953"/>
    <cellStyle name="메모 30 14" xfId="9954"/>
    <cellStyle name="메모 30 15" xfId="9955"/>
    <cellStyle name="메모 30 2" xfId="9956"/>
    <cellStyle name="메모 30 2 2" xfId="9957"/>
    <cellStyle name="메모 30 2 3" xfId="9958"/>
    <cellStyle name="메모 30 3" xfId="9959"/>
    <cellStyle name="메모 30 3 2" xfId="9960"/>
    <cellStyle name="메모 30 3 3" xfId="9961"/>
    <cellStyle name="메모 30 4" xfId="9962"/>
    <cellStyle name="메모 30 4 2" xfId="9963"/>
    <cellStyle name="메모 30 5" xfId="9964"/>
    <cellStyle name="메모 30 6" xfId="9965"/>
    <cellStyle name="메모 30 7" xfId="9966"/>
    <cellStyle name="메모 30 8" xfId="9967"/>
    <cellStyle name="메모 30 9" xfId="9968"/>
    <cellStyle name="메모 31" xfId="3673"/>
    <cellStyle name="메모 31 10" xfId="9969"/>
    <cellStyle name="메모 31 11" xfId="9970"/>
    <cellStyle name="메모 31 12" xfId="9971"/>
    <cellStyle name="메모 31 13" xfId="9972"/>
    <cellStyle name="메모 31 14" xfId="9973"/>
    <cellStyle name="메모 31 15" xfId="9974"/>
    <cellStyle name="메모 31 2" xfId="9975"/>
    <cellStyle name="메모 31 2 2" xfId="9976"/>
    <cellStyle name="메모 31 2 3" xfId="9977"/>
    <cellStyle name="메모 31 3" xfId="9978"/>
    <cellStyle name="메모 31 3 2" xfId="9979"/>
    <cellStyle name="메모 31 3 3" xfId="9980"/>
    <cellStyle name="메모 31 4" xfId="9981"/>
    <cellStyle name="메모 31 4 2" xfId="9982"/>
    <cellStyle name="메모 31 5" xfId="9983"/>
    <cellStyle name="메모 31 6" xfId="9984"/>
    <cellStyle name="메모 31 7" xfId="9985"/>
    <cellStyle name="메모 31 8" xfId="9986"/>
    <cellStyle name="메모 31 9" xfId="9987"/>
    <cellStyle name="메모 32" xfId="3674"/>
    <cellStyle name="메모 32 10" xfId="9988"/>
    <cellStyle name="메모 32 11" xfId="9989"/>
    <cellStyle name="메모 32 12" xfId="9990"/>
    <cellStyle name="메모 32 13" xfId="9991"/>
    <cellStyle name="메모 32 14" xfId="9992"/>
    <cellStyle name="메모 32 15" xfId="9993"/>
    <cellStyle name="메모 32 2" xfId="9994"/>
    <cellStyle name="메모 32 2 2" xfId="9995"/>
    <cellStyle name="메모 32 2 3" xfId="9996"/>
    <cellStyle name="메모 32 3" xfId="9997"/>
    <cellStyle name="메모 32 3 2" xfId="9998"/>
    <cellStyle name="메모 32 3 3" xfId="9999"/>
    <cellStyle name="메모 32 4" xfId="10000"/>
    <cellStyle name="메모 32 4 2" xfId="10001"/>
    <cellStyle name="메모 32 5" xfId="10002"/>
    <cellStyle name="메모 32 6" xfId="10003"/>
    <cellStyle name="메모 32 7" xfId="10004"/>
    <cellStyle name="메모 32 8" xfId="10005"/>
    <cellStyle name="메모 32 9" xfId="10006"/>
    <cellStyle name="메모 33" xfId="3675"/>
    <cellStyle name="메모 33 10" xfId="10007"/>
    <cellStyle name="메모 33 11" xfId="10008"/>
    <cellStyle name="메모 33 12" xfId="10009"/>
    <cellStyle name="메모 33 13" xfId="10010"/>
    <cellStyle name="메모 33 14" xfId="10011"/>
    <cellStyle name="메모 33 15" xfId="10012"/>
    <cellStyle name="메모 33 2" xfId="10013"/>
    <cellStyle name="메모 33 2 2" xfId="10014"/>
    <cellStyle name="메모 33 2 3" xfId="10015"/>
    <cellStyle name="메모 33 3" xfId="10016"/>
    <cellStyle name="메모 33 3 2" xfId="10017"/>
    <cellStyle name="메모 33 3 3" xfId="10018"/>
    <cellStyle name="메모 33 4" xfId="10019"/>
    <cellStyle name="메모 33 4 2" xfId="10020"/>
    <cellStyle name="메모 33 5" xfId="10021"/>
    <cellStyle name="메모 33 6" xfId="10022"/>
    <cellStyle name="메모 33 7" xfId="10023"/>
    <cellStyle name="메모 33 8" xfId="10024"/>
    <cellStyle name="메모 33 9" xfId="10025"/>
    <cellStyle name="메모 34" xfId="3676"/>
    <cellStyle name="메모 34 10" xfId="10026"/>
    <cellStyle name="메모 34 11" xfId="10027"/>
    <cellStyle name="메모 34 12" xfId="10028"/>
    <cellStyle name="메모 34 13" xfId="10029"/>
    <cellStyle name="메모 34 14" xfId="10030"/>
    <cellStyle name="메모 34 15" xfId="10031"/>
    <cellStyle name="메모 34 2" xfId="10032"/>
    <cellStyle name="메모 34 2 2" xfId="10033"/>
    <cellStyle name="메모 34 2 3" xfId="10034"/>
    <cellStyle name="메모 34 3" xfId="10035"/>
    <cellStyle name="메모 34 3 2" xfId="10036"/>
    <cellStyle name="메모 34 3 3" xfId="10037"/>
    <cellStyle name="메모 34 4" xfId="10038"/>
    <cellStyle name="메모 34 4 2" xfId="10039"/>
    <cellStyle name="메모 34 5" xfId="10040"/>
    <cellStyle name="메모 34 6" xfId="10041"/>
    <cellStyle name="메모 34 7" xfId="10042"/>
    <cellStyle name="메모 34 8" xfId="10043"/>
    <cellStyle name="메모 34 9" xfId="10044"/>
    <cellStyle name="메모 35" xfId="10045"/>
    <cellStyle name="메모 35 10" xfId="10046"/>
    <cellStyle name="메모 35 11" xfId="10047"/>
    <cellStyle name="메모 35 12" xfId="10048"/>
    <cellStyle name="메모 35 13" xfId="10049"/>
    <cellStyle name="메모 35 14" xfId="10050"/>
    <cellStyle name="메모 35 2" xfId="10051"/>
    <cellStyle name="메모 35 2 2" xfId="10052"/>
    <cellStyle name="메모 35 2 3" xfId="10053"/>
    <cellStyle name="메모 35 3" xfId="10054"/>
    <cellStyle name="메모 35 3 2" xfId="10055"/>
    <cellStyle name="메모 35 3 3" xfId="10056"/>
    <cellStyle name="메모 35 4" xfId="10057"/>
    <cellStyle name="메모 35 4 2" xfId="10058"/>
    <cellStyle name="메모 35 5" xfId="10059"/>
    <cellStyle name="메모 35 6" xfId="10060"/>
    <cellStyle name="메모 35 7" xfId="10061"/>
    <cellStyle name="메모 35 8" xfId="10062"/>
    <cellStyle name="메모 35 9" xfId="10063"/>
    <cellStyle name="메모 36" xfId="10064"/>
    <cellStyle name="메모 36 10" xfId="10065"/>
    <cellStyle name="메모 36 11" xfId="10066"/>
    <cellStyle name="메모 36 12" xfId="10067"/>
    <cellStyle name="메모 36 13" xfId="10068"/>
    <cellStyle name="메모 36 14" xfId="10069"/>
    <cellStyle name="메모 36 2" xfId="10070"/>
    <cellStyle name="메모 36 2 2" xfId="10071"/>
    <cellStyle name="메모 36 2 3" xfId="10072"/>
    <cellStyle name="메모 36 3" xfId="10073"/>
    <cellStyle name="메모 36 3 2" xfId="10074"/>
    <cellStyle name="메모 36 3 3" xfId="10075"/>
    <cellStyle name="메모 36 4" xfId="10076"/>
    <cellStyle name="메모 36 4 2" xfId="10077"/>
    <cellStyle name="메모 36 5" xfId="10078"/>
    <cellStyle name="메모 36 6" xfId="10079"/>
    <cellStyle name="메모 36 7" xfId="10080"/>
    <cellStyle name="메모 36 8" xfId="10081"/>
    <cellStyle name="메모 36 9" xfId="10082"/>
    <cellStyle name="메모 37" xfId="10083"/>
    <cellStyle name="메모 37 10" xfId="10084"/>
    <cellStyle name="메모 37 11" xfId="10085"/>
    <cellStyle name="메모 37 12" xfId="10086"/>
    <cellStyle name="메모 37 13" xfId="10087"/>
    <cellStyle name="메모 37 14" xfId="10088"/>
    <cellStyle name="메모 37 2" xfId="10089"/>
    <cellStyle name="메모 37 2 2" xfId="10090"/>
    <cellStyle name="메모 37 2 3" xfId="10091"/>
    <cellStyle name="메모 37 3" xfId="10092"/>
    <cellStyle name="메모 37 3 2" xfId="10093"/>
    <cellStyle name="메모 37 3 3" xfId="10094"/>
    <cellStyle name="메모 37 4" xfId="10095"/>
    <cellStyle name="메모 37 4 2" xfId="10096"/>
    <cellStyle name="메모 37 5" xfId="10097"/>
    <cellStyle name="메모 37 6" xfId="10098"/>
    <cellStyle name="메모 37 7" xfId="10099"/>
    <cellStyle name="메모 37 8" xfId="10100"/>
    <cellStyle name="메모 37 9" xfId="10101"/>
    <cellStyle name="메모 38" xfId="10102"/>
    <cellStyle name="메모 38 10" xfId="10103"/>
    <cellStyle name="메모 38 11" xfId="10104"/>
    <cellStyle name="메모 38 12" xfId="10105"/>
    <cellStyle name="메모 38 13" xfId="10106"/>
    <cellStyle name="메모 38 14" xfId="10107"/>
    <cellStyle name="메모 38 2" xfId="10108"/>
    <cellStyle name="메모 38 2 2" xfId="10109"/>
    <cellStyle name="메모 38 2 3" xfId="10110"/>
    <cellStyle name="메모 38 3" xfId="10111"/>
    <cellStyle name="메모 38 3 2" xfId="10112"/>
    <cellStyle name="메모 38 3 3" xfId="10113"/>
    <cellStyle name="메모 38 4" xfId="10114"/>
    <cellStyle name="메모 38 4 2" xfId="10115"/>
    <cellStyle name="메모 38 5" xfId="10116"/>
    <cellStyle name="메모 38 6" xfId="10117"/>
    <cellStyle name="메모 38 7" xfId="10118"/>
    <cellStyle name="메모 38 8" xfId="10119"/>
    <cellStyle name="메모 38 9" xfId="10120"/>
    <cellStyle name="메모 39" xfId="10121"/>
    <cellStyle name="메모 39 10" xfId="10122"/>
    <cellStyle name="메모 39 11" xfId="10123"/>
    <cellStyle name="메모 39 12" xfId="10124"/>
    <cellStyle name="메모 39 13" xfId="10125"/>
    <cellStyle name="메모 39 14" xfId="10126"/>
    <cellStyle name="메모 39 2" xfId="10127"/>
    <cellStyle name="메모 39 2 2" xfId="10128"/>
    <cellStyle name="메모 39 2 3" xfId="10129"/>
    <cellStyle name="메모 39 3" xfId="10130"/>
    <cellStyle name="메모 39 3 2" xfId="10131"/>
    <cellStyle name="메모 39 3 3" xfId="10132"/>
    <cellStyle name="메모 39 4" xfId="10133"/>
    <cellStyle name="메모 39 4 2" xfId="10134"/>
    <cellStyle name="메모 39 5" xfId="10135"/>
    <cellStyle name="메모 39 6" xfId="10136"/>
    <cellStyle name="메모 39 7" xfId="10137"/>
    <cellStyle name="메모 39 8" xfId="10138"/>
    <cellStyle name="메모 39 9" xfId="10139"/>
    <cellStyle name="메모 4" xfId="3677"/>
    <cellStyle name="메모 4 10" xfId="10140"/>
    <cellStyle name="메모 4 11" xfId="10141"/>
    <cellStyle name="메모 4 12" xfId="10142"/>
    <cellStyle name="메모 4 13" xfId="10143"/>
    <cellStyle name="메모 4 14" xfId="10144"/>
    <cellStyle name="메모 4 15" xfId="10145"/>
    <cellStyle name="메모 4 2" xfId="3678"/>
    <cellStyle name="메모 4 2 2" xfId="3679"/>
    <cellStyle name="메모 4 2 2 2" xfId="3680"/>
    <cellStyle name="메모 4 2 2 3" xfId="3681"/>
    <cellStyle name="메모 4 2 2 4" xfId="10146"/>
    <cellStyle name="메모 4 2 3" xfId="3682"/>
    <cellStyle name="메모 4 2 3 2" xfId="3683"/>
    <cellStyle name="메모 4 2 3 3" xfId="3684"/>
    <cellStyle name="메모 4 2 3 4" xfId="10147"/>
    <cellStyle name="메모 4 2 4" xfId="3685"/>
    <cellStyle name="메모 4 2 5" xfId="3686"/>
    <cellStyle name="메모 4 2 6" xfId="10148"/>
    <cellStyle name="메모 4 3" xfId="3687"/>
    <cellStyle name="메모 4 3 2" xfId="3688"/>
    <cellStyle name="메모 4 3 2 2" xfId="3689"/>
    <cellStyle name="메모 4 3 2 3" xfId="3690"/>
    <cellStyle name="메모 4 3 2 4" xfId="10149"/>
    <cellStyle name="메모 4 3 3" xfId="3691"/>
    <cellStyle name="메모 4 3 3 2" xfId="3692"/>
    <cellStyle name="메모 4 3 3 3" xfId="3693"/>
    <cellStyle name="메모 4 3 3 4" xfId="10150"/>
    <cellStyle name="메모 4 3 4" xfId="3694"/>
    <cellStyle name="메모 4 3 5" xfId="3695"/>
    <cellStyle name="메모 4 3 6" xfId="10151"/>
    <cellStyle name="메모 4 4" xfId="3696"/>
    <cellStyle name="메모 4 4 2" xfId="3697"/>
    <cellStyle name="메모 4 4 2 2" xfId="10152"/>
    <cellStyle name="메모 4 4 3" xfId="3698"/>
    <cellStyle name="메모 4 4 4" xfId="10153"/>
    <cellStyle name="메모 4 5" xfId="3699"/>
    <cellStyle name="메모 4 5 2" xfId="3700"/>
    <cellStyle name="메모 4 5 3" xfId="3701"/>
    <cellStyle name="메모 4 5 4" xfId="10154"/>
    <cellStyle name="메모 4 6" xfId="3702"/>
    <cellStyle name="메모 4 6 2" xfId="10155"/>
    <cellStyle name="메모 4 7" xfId="3703"/>
    <cellStyle name="메모 4 7 2" xfId="10156"/>
    <cellStyle name="메모 4 8" xfId="10157"/>
    <cellStyle name="메모 4 9" xfId="10158"/>
    <cellStyle name="메모 40" xfId="10159"/>
    <cellStyle name="메모 40 10" xfId="10160"/>
    <cellStyle name="메모 40 11" xfId="10161"/>
    <cellStyle name="메모 40 12" xfId="10162"/>
    <cellStyle name="메모 40 13" xfId="10163"/>
    <cellStyle name="메모 40 14" xfId="10164"/>
    <cellStyle name="메모 40 2" xfId="10165"/>
    <cellStyle name="메모 40 2 2" xfId="10166"/>
    <cellStyle name="메모 40 2 3" xfId="10167"/>
    <cellStyle name="메모 40 3" xfId="10168"/>
    <cellStyle name="메모 40 3 2" xfId="10169"/>
    <cellStyle name="메모 40 3 3" xfId="10170"/>
    <cellStyle name="메모 40 4" xfId="10171"/>
    <cellStyle name="메모 40 4 2" xfId="10172"/>
    <cellStyle name="메모 40 5" xfId="10173"/>
    <cellStyle name="메모 40 6" xfId="10174"/>
    <cellStyle name="메모 40 7" xfId="10175"/>
    <cellStyle name="메모 40 8" xfId="10176"/>
    <cellStyle name="메모 40 9" xfId="10177"/>
    <cellStyle name="메모 41" xfId="10178"/>
    <cellStyle name="메모 41 10" xfId="10179"/>
    <cellStyle name="메모 41 11" xfId="10180"/>
    <cellStyle name="메모 41 12" xfId="10181"/>
    <cellStyle name="메모 41 13" xfId="10182"/>
    <cellStyle name="메모 41 14" xfId="10183"/>
    <cellStyle name="메모 41 2" xfId="10184"/>
    <cellStyle name="메모 41 2 2" xfId="10185"/>
    <cellStyle name="메모 41 2 3" xfId="10186"/>
    <cellStyle name="메모 41 3" xfId="10187"/>
    <cellStyle name="메모 41 3 2" xfId="10188"/>
    <cellStyle name="메모 41 3 3" xfId="10189"/>
    <cellStyle name="메모 41 4" xfId="10190"/>
    <cellStyle name="메모 41 4 2" xfId="10191"/>
    <cellStyle name="메모 41 5" xfId="10192"/>
    <cellStyle name="메모 41 6" xfId="10193"/>
    <cellStyle name="메모 41 7" xfId="10194"/>
    <cellStyle name="메모 41 8" xfId="10195"/>
    <cellStyle name="메모 41 9" xfId="10196"/>
    <cellStyle name="메모 42" xfId="10197"/>
    <cellStyle name="메모 42 10" xfId="10198"/>
    <cellStyle name="메모 42 11" xfId="10199"/>
    <cellStyle name="메모 42 12" xfId="10200"/>
    <cellStyle name="메모 42 13" xfId="10201"/>
    <cellStyle name="메모 42 14" xfId="10202"/>
    <cellStyle name="메모 42 2" xfId="10203"/>
    <cellStyle name="메모 42 2 2" xfId="10204"/>
    <cellStyle name="메모 42 2 3" xfId="10205"/>
    <cellStyle name="메모 42 3" xfId="10206"/>
    <cellStyle name="메모 42 3 2" xfId="10207"/>
    <cellStyle name="메모 42 3 3" xfId="10208"/>
    <cellStyle name="메모 42 4" xfId="10209"/>
    <cellStyle name="메모 42 4 2" xfId="10210"/>
    <cellStyle name="메모 42 5" xfId="10211"/>
    <cellStyle name="메모 42 6" xfId="10212"/>
    <cellStyle name="메모 42 7" xfId="10213"/>
    <cellStyle name="메모 42 8" xfId="10214"/>
    <cellStyle name="메모 42 9" xfId="10215"/>
    <cellStyle name="메모 43" xfId="10216"/>
    <cellStyle name="메모 43 10" xfId="10217"/>
    <cellStyle name="메모 43 11" xfId="10218"/>
    <cellStyle name="메모 43 12" xfId="10219"/>
    <cellStyle name="메모 43 13" xfId="10220"/>
    <cellStyle name="메모 43 14" xfId="10221"/>
    <cellStyle name="메모 43 2" xfId="10222"/>
    <cellStyle name="메모 43 2 2" xfId="10223"/>
    <cellStyle name="메모 43 2 3" xfId="10224"/>
    <cellStyle name="메모 43 3" xfId="10225"/>
    <cellStyle name="메모 43 3 2" xfId="10226"/>
    <cellStyle name="메모 43 3 3" xfId="10227"/>
    <cellStyle name="메모 43 4" xfId="10228"/>
    <cellStyle name="메모 43 4 2" xfId="10229"/>
    <cellStyle name="메모 43 5" xfId="10230"/>
    <cellStyle name="메모 43 6" xfId="10231"/>
    <cellStyle name="메모 43 7" xfId="10232"/>
    <cellStyle name="메모 43 8" xfId="10233"/>
    <cellStyle name="메모 43 9" xfId="10234"/>
    <cellStyle name="메모 44" xfId="10235"/>
    <cellStyle name="메모 44 10" xfId="10236"/>
    <cellStyle name="메모 44 11" xfId="10237"/>
    <cellStyle name="메모 44 12" xfId="10238"/>
    <cellStyle name="메모 44 13" xfId="10239"/>
    <cellStyle name="메모 44 14" xfId="10240"/>
    <cellStyle name="메모 44 2" xfId="10241"/>
    <cellStyle name="메모 44 2 2" xfId="10242"/>
    <cellStyle name="메모 44 2 3" xfId="10243"/>
    <cellStyle name="메모 44 3" xfId="10244"/>
    <cellStyle name="메모 44 3 2" xfId="10245"/>
    <cellStyle name="메모 44 3 3" xfId="10246"/>
    <cellStyle name="메모 44 4" xfId="10247"/>
    <cellStyle name="메모 44 4 2" xfId="10248"/>
    <cellStyle name="메모 44 5" xfId="10249"/>
    <cellStyle name="메모 44 6" xfId="10250"/>
    <cellStyle name="메모 44 7" xfId="10251"/>
    <cellStyle name="메모 44 8" xfId="10252"/>
    <cellStyle name="메모 44 9" xfId="10253"/>
    <cellStyle name="메모 45" xfId="10254"/>
    <cellStyle name="메모 45 10" xfId="10255"/>
    <cellStyle name="메모 45 11" xfId="10256"/>
    <cellStyle name="메모 45 12" xfId="10257"/>
    <cellStyle name="메모 45 13" xfId="10258"/>
    <cellStyle name="메모 45 14" xfId="10259"/>
    <cellStyle name="메모 45 2" xfId="10260"/>
    <cellStyle name="메모 45 2 2" xfId="10261"/>
    <cellStyle name="메모 45 2 3" xfId="10262"/>
    <cellStyle name="메모 45 3" xfId="10263"/>
    <cellStyle name="메모 45 3 2" xfId="10264"/>
    <cellStyle name="메모 45 3 3" xfId="10265"/>
    <cellStyle name="메모 45 4" xfId="10266"/>
    <cellStyle name="메모 45 4 2" xfId="10267"/>
    <cellStyle name="메모 45 5" xfId="10268"/>
    <cellStyle name="메모 45 6" xfId="10269"/>
    <cellStyle name="메모 45 7" xfId="10270"/>
    <cellStyle name="메모 45 8" xfId="10271"/>
    <cellStyle name="메모 45 9" xfId="10272"/>
    <cellStyle name="메모 46" xfId="10273"/>
    <cellStyle name="메모 46 10" xfId="10274"/>
    <cellStyle name="메모 46 11" xfId="10275"/>
    <cellStyle name="메모 46 12" xfId="10276"/>
    <cellStyle name="메모 46 13" xfId="10277"/>
    <cellStyle name="메모 46 14" xfId="10278"/>
    <cellStyle name="메모 46 2" xfId="10279"/>
    <cellStyle name="메모 46 2 2" xfId="10280"/>
    <cellStyle name="메모 46 2 3" xfId="10281"/>
    <cellStyle name="메모 46 3" xfId="10282"/>
    <cellStyle name="메모 46 3 2" xfId="10283"/>
    <cellStyle name="메모 46 3 3" xfId="10284"/>
    <cellStyle name="메모 46 4" xfId="10285"/>
    <cellStyle name="메모 46 4 2" xfId="10286"/>
    <cellStyle name="메모 46 5" xfId="10287"/>
    <cellStyle name="메모 46 6" xfId="10288"/>
    <cellStyle name="메모 46 7" xfId="10289"/>
    <cellStyle name="메모 46 8" xfId="10290"/>
    <cellStyle name="메모 46 9" xfId="10291"/>
    <cellStyle name="메모 47" xfId="10292"/>
    <cellStyle name="메모 47 10" xfId="10293"/>
    <cellStyle name="메모 47 11" xfId="10294"/>
    <cellStyle name="메모 47 12" xfId="10295"/>
    <cellStyle name="메모 47 13" xfId="10296"/>
    <cellStyle name="메모 47 14" xfId="10297"/>
    <cellStyle name="메모 47 2" xfId="10298"/>
    <cellStyle name="메모 47 2 2" xfId="10299"/>
    <cellStyle name="메모 47 2 3" xfId="10300"/>
    <cellStyle name="메모 47 3" xfId="10301"/>
    <cellStyle name="메모 47 3 2" xfId="10302"/>
    <cellStyle name="메모 47 3 3" xfId="10303"/>
    <cellStyle name="메모 47 4" xfId="10304"/>
    <cellStyle name="메모 47 4 2" xfId="10305"/>
    <cellStyle name="메모 47 5" xfId="10306"/>
    <cellStyle name="메모 47 6" xfId="10307"/>
    <cellStyle name="메모 47 7" xfId="10308"/>
    <cellStyle name="메모 47 8" xfId="10309"/>
    <cellStyle name="메모 47 9" xfId="10310"/>
    <cellStyle name="메모 48" xfId="10311"/>
    <cellStyle name="메모 48 10" xfId="10312"/>
    <cellStyle name="메모 48 11" xfId="10313"/>
    <cellStyle name="메모 48 12" xfId="10314"/>
    <cellStyle name="메모 48 13" xfId="10315"/>
    <cellStyle name="메모 48 14" xfId="10316"/>
    <cellStyle name="메모 48 2" xfId="10317"/>
    <cellStyle name="메모 48 2 2" xfId="10318"/>
    <cellStyle name="메모 48 2 3" xfId="10319"/>
    <cellStyle name="메모 48 3" xfId="10320"/>
    <cellStyle name="메모 48 3 2" xfId="10321"/>
    <cellStyle name="메모 48 3 3" xfId="10322"/>
    <cellStyle name="메모 48 4" xfId="10323"/>
    <cellStyle name="메모 48 4 2" xfId="10324"/>
    <cellStyle name="메모 48 5" xfId="10325"/>
    <cellStyle name="메모 48 6" xfId="10326"/>
    <cellStyle name="메모 48 7" xfId="10327"/>
    <cellStyle name="메모 48 8" xfId="10328"/>
    <cellStyle name="메모 48 9" xfId="10329"/>
    <cellStyle name="메모 49" xfId="10330"/>
    <cellStyle name="메모 49 10" xfId="10331"/>
    <cellStyle name="메모 49 11" xfId="10332"/>
    <cellStyle name="메모 49 12" xfId="10333"/>
    <cellStyle name="메모 49 13" xfId="10334"/>
    <cellStyle name="메모 49 14" xfId="10335"/>
    <cellStyle name="메모 49 2" xfId="10336"/>
    <cellStyle name="메모 49 2 2" xfId="10337"/>
    <cellStyle name="메모 49 2 3" xfId="10338"/>
    <cellStyle name="메모 49 3" xfId="10339"/>
    <cellStyle name="메모 49 3 2" xfId="10340"/>
    <cellStyle name="메모 49 3 3" xfId="10341"/>
    <cellStyle name="메모 49 4" xfId="10342"/>
    <cellStyle name="메모 49 4 2" xfId="10343"/>
    <cellStyle name="메모 49 5" xfId="10344"/>
    <cellStyle name="메모 49 6" xfId="10345"/>
    <cellStyle name="메모 49 7" xfId="10346"/>
    <cellStyle name="메모 49 8" xfId="10347"/>
    <cellStyle name="메모 49 9" xfId="10348"/>
    <cellStyle name="메모 5" xfId="3704"/>
    <cellStyle name="메모 5 10" xfId="10349"/>
    <cellStyle name="메모 5 11" xfId="10350"/>
    <cellStyle name="메모 5 12" xfId="10351"/>
    <cellStyle name="메모 5 13" xfId="10352"/>
    <cellStyle name="메모 5 14" xfId="10353"/>
    <cellStyle name="메모 5 15" xfId="10354"/>
    <cellStyle name="메모 5 2" xfId="3705"/>
    <cellStyle name="메모 5 2 2" xfId="3706"/>
    <cellStyle name="메모 5 2 2 2" xfId="3707"/>
    <cellStyle name="메모 5 2 2 3" xfId="3708"/>
    <cellStyle name="메모 5 2 2 4" xfId="10355"/>
    <cellStyle name="메모 5 2 3" xfId="3709"/>
    <cellStyle name="메모 5 2 3 2" xfId="3710"/>
    <cellStyle name="메모 5 2 3 3" xfId="3711"/>
    <cellStyle name="메모 5 2 3 4" xfId="10356"/>
    <cellStyle name="메모 5 2 4" xfId="3712"/>
    <cellStyle name="메모 5 2 5" xfId="3713"/>
    <cellStyle name="메모 5 2 6" xfId="10357"/>
    <cellStyle name="메모 5 3" xfId="3714"/>
    <cellStyle name="메모 5 3 2" xfId="3715"/>
    <cellStyle name="메모 5 3 2 2" xfId="3716"/>
    <cellStyle name="메모 5 3 2 3" xfId="3717"/>
    <cellStyle name="메모 5 3 2 4" xfId="10358"/>
    <cellStyle name="메모 5 3 3" xfId="3718"/>
    <cellStyle name="메모 5 3 3 2" xfId="3719"/>
    <cellStyle name="메모 5 3 3 3" xfId="3720"/>
    <cellStyle name="메모 5 3 3 4" xfId="10359"/>
    <cellStyle name="메모 5 3 4" xfId="3721"/>
    <cellStyle name="메모 5 3 5" xfId="3722"/>
    <cellStyle name="메모 5 3 6" xfId="10360"/>
    <cellStyle name="메모 5 4" xfId="3723"/>
    <cellStyle name="메모 5 4 2" xfId="3724"/>
    <cellStyle name="메모 5 4 2 2" xfId="10361"/>
    <cellStyle name="메모 5 4 3" xfId="3725"/>
    <cellStyle name="메모 5 4 4" xfId="10362"/>
    <cellStyle name="메모 5 5" xfId="3726"/>
    <cellStyle name="메모 5 5 2" xfId="3727"/>
    <cellStyle name="메모 5 5 3" xfId="3728"/>
    <cellStyle name="메모 5 5 4" xfId="10363"/>
    <cellStyle name="메모 5 6" xfId="3729"/>
    <cellStyle name="메모 5 6 2" xfId="10364"/>
    <cellStyle name="메모 5 7" xfId="3730"/>
    <cellStyle name="메모 5 7 2" xfId="10365"/>
    <cellStyle name="메모 5 8" xfId="10366"/>
    <cellStyle name="메모 5 9" xfId="10367"/>
    <cellStyle name="메모 50" xfId="10368"/>
    <cellStyle name="메모 50 10" xfId="10369"/>
    <cellStyle name="메모 50 11" xfId="10370"/>
    <cellStyle name="메모 50 12" xfId="10371"/>
    <cellStyle name="메모 50 13" xfId="10372"/>
    <cellStyle name="메모 50 14" xfId="10373"/>
    <cellStyle name="메모 50 2" xfId="10374"/>
    <cellStyle name="메모 50 2 2" xfId="10375"/>
    <cellStyle name="메모 50 2 3" xfId="10376"/>
    <cellStyle name="메모 50 3" xfId="10377"/>
    <cellStyle name="메모 50 3 2" xfId="10378"/>
    <cellStyle name="메모 50 3 3" xfId="10379"/>
    <cellStyle name="메모 50 4" xfId="10380"/>
    <cellStyle name="메모 50 4 2" xfId="10381"/>
    <cellStyle name="메모 50 5" xfId="10382"/>
    <cellStyle name="메모 50 6" xfId="10383"/>
    <cellStyle name="메모 50 7" xfId="10384"/>
    <cellStyle name="메모 50 8" xfId="10385"/>
    <cellStyle name="메모 50 9" xfId="10386"/>
    <cellStyle name="메모 51" xfId="10387"/>
    <cellStyle name="메모 51 10" xfId="10388"/>
    <cellStyle name="메모 51 11" xfId="10389"/>
    <cellStyle name="메모 51 12" xfId="10390"/>
    <cellStyle name="메모 51 13" xfId="10391"/>
    <cellStyle name="메모 51 14" xfId="10392"/>
    <cellStyle name="메모 51 2" xfId="10393"/>
    <cellStyle name="메모 51 2 2" xfId="10394"/>
    <cellStyle name="메모 51 2 3" xfId="10395"/>
    <cellStyle name="메모 51 3" xfId="10396"/>
    <cellStyle name="메모 51 3 2" xfId="10397"/>
    <cellStyle name="메모 51 3 3" xfId="10398"/>
    <cellStyle name="메모 51 4" xfId="10399"/>
    <cellStyle name="메모 51 4 2" xfId="10400"/>
    <cellStyle name="메모 51 5" xfId="10401"/>
    <cellStyle name="메모 51 6" xfId="10402"/>
    <cellStyle name="메모 51 7" xfId="10403"/>
    <cellStyle name="메모 51 8" xfId="10404"/>
    <cellStyle name="메모 51 9" xfId="10405"/>
    <cellStyle name="메모 52" xfId="10406"/>
    <cellStyle name="메모 52 10" xfId="10407"/>
    <cellStyle name="메모 52 11" xfId="10408"/>
    <cellStyle name="메모 52 12" xfId="10409"/>
    <cellStyle name="메모 52 13" xfId="10410"/>
    <cellStyle name="메모 52 14" xfId="10411"/>
    <cellStyle name="메모 52 2" xfId="10412"/>
    <cellStyle name="메모 52 2 2" xfId="10413"/>
    <cellStyle name="메모 52 2 3" xfId="10414"/>
    <cellStyle name="메모 52 3" xfId="10415"/>
    <cellStyle name="메모 52 3 2" xfId="10416"/>
    <cellStyle name="메모 52 3 3" xfId="10417"/>
    <cellStyle name="메모 52 4" xfId="10418"/>
    <cellStyle name="메모 52 4 2" xfId="10419"/>
    <cellStyle name="메모 52 5" xfId="10420"/>
    <cellStyle name="메모 52 6" xfId="10421"/>
    <cellStyle name="메모 52 7" xfId="10422"/>
    <cellStyle name="메모 52 8" xfId="10423"/>
    <cellStyle name="메모 52 9" xfId="10424"/>
    <cellStyle name="메모 53" xfId="10425"/>
    <cellStyle name="메모 53 10" xfId="10426"/>
    <cellStyle name="메모 53 11" xfId="10427"/>
    <cellStyle name="메모 53 12" xfId="10428"/>
    <cellStyle name="메모 53 13" xfId="10429"/>
    <cellStyle name="메모 53 14" xfId="10430"/>
    <cellStyle name="메모 53 2" xfId="10431"/>
    <cellStyle name="메모 53 2 2" xfId="10432"/>
    <cellStyle name="메모 53 2 3" xfId="10433"/>
    <cellStyle name="메모 53 3" xfId="10434"/>
    <cellStyle name="메모 53 3 2" xfId="10435"/>
    <cellStyle name="메모 53 3 3" xfId="10436"/>
    <cellStyle name="메모 53 4" xfId="10437"/>
    <cellStyle name="메모 53 4 2" xfId="10438"/>
    <cellStyle name="메모 53 5" xfId="10439"/>
    <cellStyle name="메모 53 6" xfId="10440"/>
    <cellStyle name="메모 53 7" xfId="10441"/>
    <cellStyle name="메모 53 8" xfId="10442"/>
    <cellStyle name="메모 53 9" xfId="10443"/>
    <cellStyle name="메모 54" xfId="10444"/>
    <cellStyle name="메모 54 10" xfId="10445"/>
    <cellStyle name="메모 54 11" xfId="10446"/>
    <cellStyle name="메모 54 12" xfId="10447"/>
    <cellStyle name="메모 54 13" xfId="10448"/>
    <cellStyle name="메모 54 14" xfId="10449"/>
    <cellStyle name="메모 54 2" xfId="10450"/>
    <cellStyle name="메모 54 2 2" xfId="10451"/>
    <cellStyle name="메모 54 2 3" xfId="10452"/>
    <cellStyle name="메모 54 3" xfId="10453"/>
    <cellStyle name="메모 54 3 2" xfId="10454"/>
    <cellStyle name="메모 54 3 3" xfId="10455"/>
    <cellStyle name="메모 54 4" xfId="10456"/>
    <cellStyle name="메모 54 4 2" xfId="10457"/>
    <cellStyle name="메모 54 5" xfId="10458"/>
    <cellStyle name="메모 54 6" xfId="10459"/>
    <cellStyle name="메모 54 7" xfId="10460"/>
    <cellStyle name="메모 54 8" xfId="10461"/>
    <cellStyle name="메모 54 9" xfId="10462"/>
    <cellStyle name="메모 55" xfId="10463"/>
    <cellStyle name="메모 55 10" xfId="10464"/>
    <cellStyle name="메모 55 11" xfId="10465"/>
    <cellStyle name="메모 55 12" xfId="10466"/>
    <cellStyle name="메모 55 13" xfId="10467"/>
    <cellStyle name="메모 55 14" xfId="10468"/>
    <cellStyle name="메모 55 2" xfId="10469"/>
    <cellStyle name="메모 55 2 2" xfId="10470"/>
    <cellStyle name="메모 55 2 3" xfId="10471"/>
    <cellStyle name="메모 55 3" xfId="10472"/>
    <cellStyle name="메모 55 3 2" xfId="10473"/>
    <cellStyle name="메모 55 3 3" xfId="10474"/>
    <cellStyle name="메모 55 4" xfId="10475"/>
    <cellStyle name="메모 55 4 2" xfId="10476"/>
    <cellStyle name="메모 55 5" xfId="10477"/>
    <cellStyle name="메모 55 6" xfId="10478"/>
    <cellStyle name="메모 55 7" xfId="10479"/>
    <cellStyle name="메모 55 8" xfId="10480"/>
    <cellStyle name="메모 55 9" xfId="10481"/>
    <cellStyle name="메모 56" xfId="10482"/>
    <cellStyle name="메모 56 10" xfId="10483"/>
    <cellStyle name="메모 56 11" xfId="10484"/>
    <cellStyle name="메모 56 12" xfId="10485"/>
    <cellStyle name="메모 56 13" xfId="10486"/>
    <cellStyle name="메모 56 14" xfId="10487"/>
    <cellStyle name="메모 56 2" xfId="10488"/>
    <cellStyle name="메모 56 2 2" xfId="10489"/>
    <cellStyle name="메모 56 2 3" xfId="10490"/>
    <cellStyle name="메모 56 3" xfId="10491"/>
    <cellStyle name="메모 56 3 2" xfId="10492"/>
    <cellStyle name="메모 56 3 3" xfId="10493"/>
    <cellStyle name="메모 56 4" xfId="10494"/>
    <cellStyle name="메모 56 4 2" xfId="10495"/>
    <cellStyle name="메모 56 5" xfId="10496"/>
    <cellStyle name="메모 56 6" xfId="10497"/>
    <cellStyle name="메모 56 7" xfId="10498"/>
    <cellStyle name="메모 56 8" xfId="10499"/>
    <cellStyle name="메모 56 9" xfId="10500"/>
    <cellStyle name="메모 57" xfId="10501"/>
    <cellStyle name="메모 57 10" xfId="10502"/>
    <cellStyle name="메모 57 11" xfId="10503"/>
    <cellStyle name="메모 57 12" xfId="10504"/>
    <cellStyle name="메모 57 13" xfId="10505"/>
    <cellStyle name="메모 57 14" xfId="10506"/>
    <cellStyle name="메모 57 2" xfId="10507"/>
    <cellStyle name="메모 57 2 2" xfId="10508"/>
    <cellStyle name="메모 57 2 3" xfId="10509"/>
    <cellStyle name="메모 57 3" xfId="10510"/>
    <cellStyle name="메모 57 3 2" xfId="10511"/>
    <cellStyle name="메모 57 3 3" xfId="10512"/>
    <cellStyle name="메모 57 4" xfId="10513"/>
    <cellStyle name="메모 57 4 2" xfId="10514"/>
    <cellStyle name="메모 57 5" xfId="10515"/>
    <cellStyle name="메모 57 6" xfId="10516"/>
    <cellStyle name="메모 57 7" xfId="10517"/>
    <cellStyle name="메모 57 8" xfId="10518"/>
    <cellStyle name="메모 57 9" xfId="10519"/>
    <cellStyle name="메모 58" xfId="10520"/>
    <cellStyle name="메모 58 10" xfId="10521"/>
    <cellStyle name="메모 58 11" xfId="10522"/>
    <cellStyle name="메모 58 12" xfId="10523"/>
    <cellStyle name="메모 58 13" xfId="10524"/>
    <cellStyle name="메모 58 14" xfId="10525"/>
    <cellStyle name="메모 58 2" xfId="10526"/>
    <cellStyle name="메모 58 2 2" xfId="10527"/>
    <cellStyle name="메모 58 2 3" xfId="10528"/>
    <cellStyle name="메모 58 3" xfId="10529"/>
    <cellStyle name="메모 58 3 2" xfId="10530"/>
    <cellStyle name="메모 58 3 3" xfId="10531"/>
    <cellStyle name="메모 58 4" xfId="10532"/>
    <cellStyle name="메모 58 4 2" xfId="10533"/>
    <cellStyle name="메모 58 5" xfId="10534"/>
    <cellStyle name="메모 58 6" xfId="10535"/>
    <cellStyle name="메모 58 7" xfId="10536"/>
    <cellStyle name="메모 58 8" xfId="10537"/>
    <cellStyle name="메모 58 9" xfId="10538"/>
    <cellStyle name="메모 59" xfId="10539"/>
    <cellStyle name="메모 59 10" xfId="10540"/>
    <cellStyle name="메모 59 11" xfId="10541"/>
    <cellStyle name="메모 59 12" xfId="10542"/>
    <cellStyle name="메모 59 13" xfId="10543"/>
    <cellStyle name="메모 59 14" xfId="10544"/>
    <cellStyle name="메모 59 2" xfId="10545"/>
    <cellStyle name="메모 59 2 2" xfId="10546"/>
    <cellStyle name="메모 59 2 3" xfId="10547"/>
    <cellStyle name="메모 59 3" xfId="10548"/>
    <cellStyle name="메모 59 3 2" xfId="10549"/>
    <cellStyle name="메모 59 3 3" xfId="10550"/>
    <cellStyle name="메모 59 4" xfId="10551"/>
    <cellStyle name="메모 59 4 2" xfId="10552"/>
    <cellStyle name="메모 59 5" xfId="10553"/>
    <cellStyle name="메모 59 6" xfId="10554"/>
    <cellStyle name="메모 59 7" xfId="10555"/>
    <cellStyle name="메모 59 8" xfId="10556"/>
    <cellStyle name="메모 59 9" xfId="10557"/>
    <cellStyle name="메모 6" xfId="3731"/>
    <cellStyle name="메모 6 10" xfId="10558"/>
    <cellStyle name="메모 6 11" xfId="10559"/>
    <cellStyle name="메모 6 12" xfId="10560"/>
    <cellStyle name="메모 6 13" xfId="10561"/>
    <cellStyle name="메모 6 14" xfId="10562"/>
    <cellStyle name="메모 6 15" xfId="10563"/>
    <cellStyle name="메모 6 2" xfId="3732"/>
    <cellStyle name="메모 6 2 2" xfId="3733"/>
    <cellStyle name="메모 6 2 2 2" xfId="3734"/>
    <cellStyle name="메모 6 2 2 3" xfId="3735"/>
    <cellStyle name="메모 6 2 2 4" xfId="10564"/>
    <cellStyle name="메모 6 2 3" xfId="3736"/>
    <cellStyle name="메모 6 2 3 2" xfId="3737"/>
    <cellStyle name="메모 6 2 3 3" xfId="3738"/>
    <cellStyle name="메모 6 2 3 4" xfId="10565"/>
    <cellStyle name="메모 6 2 4" xfId="3739"/>
    <cellStyle name="메모 6 2 5" xfId="3740"/>
    <cellStyle name="메모 6 2 6" xfId="10566"/>
    <cellStyle name="메모 6 3" xfId="3741"/>
    <cellStyle name="메모 6 3 2" xfId="3742"/>
    <cellStyle name="메모 6 3 2 2" xfId="3743"/>
    <cellStyle name="메모 6 3 2 3" xfId="3744"/>
    <cellStyle name="메모 6 3 2 4" xfId="10567"/>
    <cellStyle name="메모 6 3 3" xfId="3745"/>
    <cellStyle name="메모 6 3 3 2" xfId="3746"/>
    <cellStyle name="메모 6 3 3 3" xfId="3747"/>
    <cellStyle name="메모 6 3 3 4" xfId="10568"/>
    <cellStyle name="메모 6 3 4" xfId="3748"/>
    <cellStyle name="메모 6 3 5" xfId="3749"/>
    <cellStyle name="메모 6 3 6" xfId="10569"/>
    <cellStyle name="메모 6 4" xfId="3750"/>
    <cellStyle name="메모 6 4 2" xfId="3751"/>
    <cellStyle name="메모 6 4 2 2" xfId="10570"/>
    <cellStyle name="메모 6 4 3" xfId="3752"/>
    <cellStyle name="메모 6 4 4" xfId="10571"/>
    <cellStyle name="메모 6 5" xfId="3753"/>
    <cellStyle name="메모 6 5 2" xfId="3754"/>
    <cellStyle name="메모 6 5 3" xfId="3755"/>
    <cellStyle name="메모 6 5 4" xfId="10572"/>
    <cellStyle name="메모 6 6" xfId="3756"/>
    <cellStyle name="메모 6 6 2" xfId="10573"/>
    <cellStyle name="메모 6 7" xfId="3757"/>
    <cellStyle name="메모 6 7 2" xfId="10574"/>
    <cellStyle name="메모 6 8" xfId="10575"/>
    <cellStyle name="메모 6 9" xfId="10576"/>
    <cellStyle name="메모 60" xfId="10577"/>
    <cellStyle name="메모 60 10" xfId="10578"/>
    <cellStyle name="메모 60 11" xfId="10579"/>
    <cellStyle name="메모 60 12" xfId="10580"/>
    <cellStyle name="메모 60 13" xfId="10581"/>
    <cellStyle name="메모 60 14" xfId="10582"/>
    <cellStyle name="메모 60 2" xfId="10583"/>
    <cellStyle name="메모 60 2 2" xfId="10584"/>
    <cellStyle name="메모 60 2 3" xfId="10585"/>
    <cellStyle name="메모 60 3" xfId="10586"/>
    <cellStyle name="메모 60 3 2" xfId="10587"/>
    <cellStyle name="메모 60 3 3" xfId="10588"/>
    <cellStyle name="메모 60 4" xfId="10589"/>
    <cellStyle name="메모 60 4 2" xfId="10590"/>
    <cellStyle name="메모 60 5" xfId="10591"/>
    <cellStyle name="메모 60 6" xfId="10592"/>
    <cellStyle name="메모 60 7" xfId="10593"/>
    <cellStyle name="메모 60 8" xfId="10594"/>
    <cellStyle name="메모 60 9" xfId="10595"/>
    <cellStyle name="메모 61" xfId="10596"/>
    <cellStyle name="메모 61 10" xfId="10597"/>
    <cellStyle name="메모 61 11" xfId="10598"/>
    <cellStyle name="메모 61 12" xfId="10599"/>
    <cellStyle name="메모 61 13" xfId="10600"/>
    <cellStyle name="메모 61 14" xfId="10601"/>
    <cellStyle name="메모 61 2" xfId="10602"/>
    <cellStyle name="메모 61 2 2" xfId="10603"/>
    <cellStyle name="메모 61 2 3" xfId="10604"/>
    <cellStyle name="메모 61 3" xfId="10605"/>
    <cellStyle name="메모 61 3 2" xfId="10606"/>
    <cellStyle name="메모 61 3 3" xfId="10607"/>
    <cellStyle name="메모 61 4" xfId="10608"/>
    <cellStyle name="메모 61 4 2" xfId="10609"/>
    <cellStyle name="메모 61 5" xfId="10610"/>
    <cellStyle name="메모 61 6" xfId="10611"/>
    <cellStyle name="메모 61 7" xfId="10612"/>
    <cellStyle name="메모 61 8" xfId="10613"/>
    <cellStyle name="메모 61 9" xfId="10614"/>
    <cellStyle name="메모 62" xfId="10615"/>
    <cellStyle name="메모 62 10" xfId="10616"/>
    <cellStyle name="메모 62 11" xfId="10617"/>
    <cellStyle name="메모 62 12" xfId="10618"/>
    <cellStyle name="메모 62 13" xfId="10619"/>
    <cellStyle name="메모 62 14" xfId="10620"/>
    <cellStyle name="메모 62 2" xfId="10621"/>
    <cellStyle name="메모 62 2 2" xfId="10622"/>
    <cellStyle name="메모 62 2 3" xfId="10623"/>
    <cellStyle name="메모 62 3" xfId="10624"/>
    <cellStyle name="메모 62 3 2" xfId="10625"/>
    <cellStyle name="메모 62 3 3" xfId="10626"/>
    <cellStyle name="메모 62 4" xfId="10627"/>
    <cellStyle name="메모 62 4 2" xfId="10628"/>
    <cellStyle name="메모 62 5" xfId="10629"/>
    <cellStyle name="메모 62 6" xfId="10630"/>
    <cellStyle name="메모 62 7" xfId="10631"/>
    <cellStyle name="메모 62 8" xfId="10632"/>
    <cellStyle name="메모 62 9" xfId="10633"/>
    <cellStyle name="메모 63" xfId="10634"/>
    <cellStyle name="메모 63 10" xfId="10635"/>
    <cellStyle name="메모 63 11" xfId="10636"/>
    <cellStyle name="메모 63 12" xfId="10637"/>
    <cellStyle name="메모 63 13" xfId="10638"/>
    <cellStyle name="메모 63 14" xfId="10639"/>
    <cellStyle name="메모 63 2" xfId="10640"/>
    <cellStyle name="메모 63 2 2" xfId="10641"/>
    <cellStyle name="메모 63 2 3" xfId="10642"/>
    <cellStyle name="메모 63 3" xfId="10643"/>
    <cellStyle name="메모 63 3 2" xfId="10644"/>
    <cellStyle name="메모 63 3 3" xfId="10645"/>
    <cellStyle name="메모 63 4" xfId="10646"/>
    <cellStyle name="메모 63 4 2" xfId="10647"/>
    <cellStyle name="메모 63 5" xfId="10648"/>
    <cellStyle name="메모 63 6" xfId="10649"/>
    <cellStyle name="메모 63 7" xfId="10650"/>
    <cellStyle name="메모 63 8" xfId="10651"/>
    <cellStyle name="메모 63 9" xfId="10652"/>
    <cellStyle name="메모 64" xfId="10653"/>
    <cellStyle name="메모 64 10" xfId="10654"/>
    <cellStyle name="메모 64 11" xfId="10655"/>
    <cellStyle name="메모 64 12" xfId="10656"/>
    <cellStyle name="메모 64 13" xfId="10657"/>
    <cellStyle name="메모 64 14" xfId="10658"/>
    <cellStyle name="메모 64 2" xfId="10659"/>
    <cellStyle name="메모 64 2 2" xfId="10660"/>
    <cellStyle name="메모 64 2 3" xfId="10661"/>
    <cellStyle name="메모 64 3" xfId="10662"/>
    <cellStyle name="메모 64 3 2" xfId="10663"/>
    <cellStyle name="메모 64 3 3" xfId="10664"/>
    <cellStyle name="메모 64 4" xfId="10665"/>
    <cellStyle name="메모 64 4 2" xfId="10666"/>
    <cellStyle name="메모 64 5" xfId="10667"/>
    <cellStyle name="메모 64 6" xfId="10668"/>
    <cellStyle name="메모 64 7" xfId="10669"/>
    <cellStyle name="메모 64 8" xfId="10670"/>
    <cellStyle name="메모 64 9" xfId="10671"/>
    <cellStyle name="메모 65" xfId="10672"/>
    <cellStyle name="메모 65 10" xfId="10673"/>
    <cellStyle name="메모 65 11" xfId="10674"/>
    <cellStyle name="메모 65 12" xfId="10675"/>
    <cellStyle name="메모 65 13" xfId="10676"/>
    <cellStyle name="메모 65 14" xfId="10677"/>
    <cellStyle name="메모 65 2" xfId="10678"/>
    <cellStyle name="메모 65 2 2" xfId="10679"/>
    <cellStyle name="메모 65 2 3" xfId="10680"/>
    <cellStyle name="메모 65 3" xfId="10681"/>
    <cellStyle name="메모 65 3 2" xfId="10682"/>
    <cellStyle name="메모 65 3 3" xfId="10683"/>
    <cellStyle name="메모 65 4" xfId="10684"/>
    <cellStyle name="메모 65 4 2" xfId="10685"/>
    <cellStyle name="메모 65 5" xfId="10686"/>
    <cellStyle name="메모 65 6" xfId="10687"/>
    <cellStyle name="메모 65 7" xfId="10688"/>
    <cellStyle name="메모 65 8" xfId="10689"/>
    <cellStyle name="메모 65 9" xfId="10690"/>
    <cellStyle name="메모 66" xfId="10691"/>
    <cellStyle name="메모 66 10" xfId="10692"/>
    <cellStyle name="메모 66 11" xfId="10693"/>
    <cellStyle name="메모 66 12" xfId="10694"/>
    <cellStyle name="메모 66 13" xfId="10695"/>
    <cellStyle name="메모 66 14" xfId="10696"/>
    <cellStyle name="메모 66 2" xfId="10697"/>
    <cellStyle name="메모 66 2 2" xfId="10698"/>
    <cellStyle name="메모 66 2 3" xfId="10699"/>
    <cellStyle name="메모 66 3" xfId="10700"/>
    <cellStyle name="메모 66 3 2" xfId="10701"/>
    <cellStyle name="메모 66 3 3" xfId="10702"/>
    <cellStyle name="메모 66 4" xfId="10703"/>
    <cellStyle name="메모 66 4 2" xfId="10704"/>
    <cellStyle name="메모 66 5" xfId="10705"/>
    <cellStyle name="메모 66 6" xfId="10706"/>
    <cellStyle name="메모 66 7" xfId="10707"/>
    <cellStyle name="메모 66 8" xfId="10708"/>
    <cellStyle name="메모 66 9" xfId="10709"/>
    <cellStyle name="메모 67" xfId="10710"/>
    <cellStyle name="메모 67 10" xfId="10711"/>
    <cellStyle name="메모 67 11" xfId="10712"/>
    <cellStyle name="메모 67 12" xfId="10713"/>
    <cellStyle name="메모 67 13" xfId="10714"/>
    <cellStyle name="메모 67 14" xfId="10715"/>
    <cellStyle name="메모 67 2" xfId="10716"/>
    <cellStyle name="메모 67 2 2" xfId="10717"/>
    <cellStyle name="메모 67 2 3" xfId="10718"/>
    <cellStyle name="메모 67 3" xfId="10719"/>
    <cellStyle name="메모 67 3 2" xfId="10720"/>
    <cellStyle name="메모 67 3 3" xfId="10721"/>
    <cellStyle name="메모 67 4" xfId="10722"/>
    <cellStyle name="메모 67 4 2" xfId="10723"/>
    <cellStyle name="메모 67 5" xfId="10724"/>
    <cellStyle name="메모 67 6" xfId="10725"/>
    <cellStyle name="메모 67 7" xfId="10726"/>
    <cellStyle name="메모 67 8" xfId="10727"/>
    <cellStyle name="메모 67 9" xfId="10728"/>
    <cellStyle name="메모 68" xfId="10729"/>
    <cellStyle name="메모 68 10" xfId="10730"/>
    <cellStyle name="메모 68 11" xfId="10731"/>
    <cellStyle name="메모 68 12" xfId="10732"/>
    <cellStyle name="메모 68 13" xfId="10733"/>
    <cellStyle name="메모 68 14" xfId="10734"/>
    <cellStyle name="메모 68 2" xfId="10735"/>
    <cellStyle name="메모 68 2 2" xfId="10736"/>
    <cellStyle name="메모 68 2 3" xfId="10737"/>
    <cellStyle name="메모 68 3" xfId="10738"/>
    <cellStyle name="메모 68 3 2" xfId="10739"/>
    <cellStyle name="메모 68 3 3" xfId="10740"/>
    <cellStyle name="메모 68 4" xfId="10741"/>
    <cellStyle name="메모 68 4 2" xfId="10742"/>
    <cellStyle name="메모 68 5" xfId="10743"/>
    <cellStyle name="메모 68 6" xfId="10744"/>
    <cellStyle name="메모 68 7" xfId="10745"/>
    <cellStyle name="메모 68 8" xfId="10746"/>
    <cellStyle name="메모 68 9" xfId="10747"/>
    <cellStyle name="메모 69" xfId="10748"/>
    <cellStyle name="메모 69 10" xfId="10749"/>
    <cellStyle name="메모 69 11" xfId="10750"/>
    <cellStyle name="메모 69 12" xfId="10751"/>
    <cellStyle name="메모 69 13" xfId="10752"/>
    <cellStyle name="메모 69 14" xfId="10753"/>
    <cellStyle name="메모 69 2" xfId="10754"/>
    <cellStyle name="메모 69 2 2" xfId="10755"/>
    <cellStyle name="메모 69 2 3" xfId="10756"/>
    <cellStyle name="메모 69 3" xfId="10757"/>
    <cellStyle name="메모 69 3 2" xfId="10758"/>
    <cellStyle name="메모 69 3 3" xfId="10759"/>
    <cellStyle name="메모 69 4" xfId="10760"/>
    <cellStyle name="메모 69 4 2" xfId="10761"/>
    <cellStyle name="메모 69 5" xfId="10762"/>
    <cellStyle name="메모 69 6" xfId="10763"/>
    <cellStyle name="메모 69 7" xfId="10764"/>
    <cellStyle name="메모 69 8" xfId="10765"/>
    <cellStyle name="메모 69 9" xfId="10766"/>
    <cellStyle name="메모 7" xfId="3758"/>
    <cellStyle name="메모 7 10" xfId="10767"/>
    <cellStyle name="메모 7 11" xfId="10768"/>
    <cellStyle name="메모 7 12" xfId="10769"/>
    <cellStyle name="메모 7 13" xfId="10770"/>
    <cellStyle name="메모 7 14" xfId="10771"/>
    <cellStyle name="메모 7 15" xfId="10772"/>
    <cellStyle name="메모 7 2" xfId="3759"/>
    <cellStyle name="메모 7 2 2" xfId="3760"/>
    <cellStyle name="메모 7 2 2 2" xfId="3761"/>
    <cellStyle name="메모 7 2 2 3" xfId="3762"/>
    <cellStyle name="메모 7 2 2 4" xfId="10773"/>
    <cellStyle name="메모 7 2 3" xfId="3763"/>
    <cellStyle name="메모 7 2 3 2" xfId="3764"/>
    <cellStyle name="메모 7 2 3 3" xfId="3765"/>
    <cellStyle name="메모 7 2 3 4" xfId="10774"/>
    <cellStyle name="메모 7 2 4" xfId="3766"/>
    <cellStyle name="메모 7 2 5" xfId="3767"/>
    <cellStyle name="메모 7 2 6" xfId="10775"/>
    <cellStyle name="메모 7 3" xfId="3768"/>
    <cellStyle name="메모 7 3 2" xfId="3769"/>
    <cellStyle name="메모 7 3 2 2" xfId="3770"/>
    <cellStyle name="메모 7 3 2 3" xfId="3771"/>
    <cellStyle name="메모 7 3 2 4" xfId="10776"/>
    <cellStyle name="메모 7 3 3" xfId="3772"/>
    <cellStyle name="메모 7 3 3 2" xfId="3773"/>
    <cellStyle name="메모 7 3 3 3" xfId="3774"/>
    <cellStyle name="메모 7 3 3 4" xfId="10777"/>
    <cellStyle name="메모 7 3 4" xfId="3775"/>
    <cellStyle name="메모 7 3 5" xfId="3776"/>
    <cellStyle name="메모 7 3 6" xfId="10778"/>
    <cellStyle name="메모 7 4" xfId="3777"/>
    <cellStyle name="메모 7 4 2" xfId="3778"/>
    <cellStyle name="메모 7 4 2 2" xfId="10779"/>
    <cellStyle name="메모 7 4 3" xfId="3779"/>
    <cellStyle name="메모 7 4 4" xfId="10780"/>
    <cellStyle name="메모 7 5" xfId="3780"/>
    <cellStyle name="메모 7 5 2" xfId="3781"/>
    <cellStyle name="메모 7 5 3" xfId="3782"/>
    <cellStyle name="메모 7 5 4" xfId="10781"/>
    <cellStyle name="메모 7 6" xfId="3783"/>
    <cellStyle name="메모 7 6 2" xfId="10782"/>
    <cellStyle name="메모 7 7" xfId="3784"/>
    <cellStyle name="메모 7 7 2" xfId="10783"/>
    <cellStyle name="메모 7 8" xfId="10784"/>
    <cellStyle name="메모 7 9" xfId="10785"/>
    <cellStyle name="메모 70" xfId="10786"/>
    <cellStyle name="메모 70 10" xfId="10787"/>
    <cellStyle name="메모 70 11" xfId="10788"/>
    <cellStyle name="메모 70 12" xfId="10789"/>
    <cellStyle name="메모 70 13" xfId="10790"/>
    <cellStyle name="메모 70 14" xfId="10791"/>
    <cellStyle name="메모 70 2" xfId="10792"/>
    <cellStyle name="메모 70 2 2" xfId="10793"/>
    <cellStyle name="메모 70 2 3" xfId="10794"/>
    <cellStyle name="메모 70 3" xfId="10795"/>
    <cellStyle name="메모 70 3 2" xfId="10796"/>
    <cellStyle name="메모 70 3 3" xfId="10797"/>
    <cellStyle name="메모 70 4" xfId="10798"/>
    <cellStyle name="메모 70 4 2" xfId="10799"/>
    <cellStyle name="메모 70 5" xfId="10800"/>
    <cellStyle name="메모 70 6" xfId="10801"/>
    <cellStyle name="메모 70 7" xfId="10802"/>
    <cellStyle name="메모 70 8" xfId="10803"/>
    <cellStyle name="메모 70 9" xfId="10804"/>
    <cellStyle name="메모 71" xfId="10805"/>
    <cellStyle name="메모 71 10" xfId="10806"/>
    <cellStyle name="메모 71 11" xfId="10807"/>
    <cellStyle name="메모 71 12" xfId="10808"/>
    <cellStyle name="메모 71 13" xfId="10809"/>
    <cellStyle name="메모 71 14" xfId="10810"/>
    <cellStyle name="메모 71 2" xfId="10811"/>
    <cellStyle name="메모 71 2 2" xfId="10812"/>
    <cellStyle name="메모 71 2 3" xfId="10813"/>
    <cellStyle name="메모 71 3" xfId="10814"/>
    <cellStyle name="메모 71 3 2" xfId="10815"/>
    <cellStyle name="메모 71 3 3" xfId="10816"/>
    <cellStyle name="메모 71 4" xfId="10817"/>
    <cellStyle name="메모 71 4 2" xfId="10818"/>
    <cellStyle name="메모 71 5" xfId="10819"/>
    <cellStyle name="메모 71 6" xfId="10820"/>
    <cellStyle name="메모 71 7" xfId="10821"/>
    <cellStyle name="메모 71 8" xfId="10822"/>
    <cellStyle name="메모 71 9" xfId="10823"/>
    <cellStyle name="메모 72" xfId="10824"/>
    <cellStyle name="메모 72 10" xfId="10825"/>
    <cellStyle name="메모 72 11" xfId="10826"/>
    <cellStyle name="메모 72 12" xfId="10827"/>
    <cellStyle name="메모 72 13" xfId="10828"/>
    <cellStyle name="메모 72 14" xfId="10829"/>
    <cellStyle name="메모 72 2" xfId="10830"/>
    <cellStyle name="메모 72 2 2" xfId="10831"/>
    <cellStyle name="메모 72 2 3" xfId="10832"/>
    <cellStyle name="메모 72 3" xfId="10833"/>
    <cellStyle name="메모 72 3 2" xfId="10834"/>
    <cellStyle name="메모 72 3 3" xfId="10835"/>
    <cellStyle name="메모 72 4" xfId="10836"/>
    <cellStyle name="메모 72 4 2" xfId="10837"/>
    <cellStyle name="메모 72 5" xfId="10838"/>
    <cellStyle name="메모 72 6" xfId="10839"/>
    <cellStyle name="메모 72 7" xfId="10840"/>
    <cellStyle name="메모 72 8" xfId="10841"/>
    <cellStyle name="메모 72 9" xfId="10842"/>
    <cellStyle name="메모 73" xfId="10843"/>
    <cellStyle name="메모 73 10" xfId="10844"/>
    <cellStyle name="메모 73 11" xfId="10845"/>
    <cellStyle name="메모 73 12" xfId="10846"/>
    <cellStyle name="메모 73 13" xfId="10847"/>
    <cellStyle name="메모 73 14" xfId="10848"/>
    <cellStyle name="메모 73 2" xfId="10849"/>
    <cellStyle name="메모 73 2 2" xfId="10850"/>
    <cellStyle name="메모 73 2 3" xfId="10851"/>
    <cellStyle name="메모 73 3" xfId="10852"/>
    <cellStyle name="메모 73 3 2" xfId="10853"/>
    <cellStyle name="메모 73 3 3" xfId="10854"/>
    <cellStyle name="메모 73 4" xfId="10855"/>
    <cellStyle name="메모 73 4 2" xfId="10856"/>
    <cellStyle name="메모 73 5" xfId="10857"/>
    <cellStyle name="메모 73 6" xfId="10858"/>
    <cellStyle name="메모 73 7" xfId="10859"/>
    <cellStyle name="메모 73 8" xfId="10860"/>
    <cellStyle name="메모 73 9" xfId="10861"/>
    <cellStyle name="메모 74" xfId="10862"/>
    <cellStyle name="메모 74 10" xfId="10863"/>
    <cellStyle name="메모 74 11" xfId="10864"/>
    <cellStyle name="메모 74 12" xfId="10865"/>
    <cellStyle name="메모 74 13" xfId="10866"/>
    <cellStyle name="메모 74 14" xfId="10867"/>
    <cellStyle name="메모 74 2" xfId="10868"/>
    <cellStyle name="메모 74 2 2" xfId="10869"/>
    <cellStyle name="메모 74 2 3" xfId="10870"/>
    <cellStyle name="메모 74 3" xfId="10871"/>
    <cellStyle name="메모 74 3 2" xfId="10872"/>
    <cellStyle name="메모 74 3 3" xfId="10873"/>
    <cellStyle name="메모 74 4" xfId="10874"/>
    <cellStyle name="메모 74 4 2" xfId="10875"/>
    <cellStyle name="메모 74 5" xfId="10876"/>
    <cellStyle name="메모 74 6" xfId="10877"/>
    <cellStyle name="메모 74 7" xfId="10878"/>
    <cellStyle name="메모 74 8" xfId="10879"/>
    <cellStyle name="메모 74 9" xfId="10880"/>
    <cellStyle name="메모 75" xfId="10881"/>
    <cellStyle name="메모 75 10" xfId="10882"/>
    <cellStyle name="메모 75 11" xfId="10883"/>
    <cellStyle name="메모 75 12" xfId="10884"/>
    <cellStyle name="메모 75 13" xfId="10885"/>
    <cellStyle name="메모 75 14" xfId="10886"/>
    <cellStyle name="메모 75 2" xfId="10887"/>
    <cellStyle name="메모 75 2 2" xfId="10888"/>
    <cellStyle name="메모 75 2 3" xfId="10889"/>
    <cellStyle name="메모 75 3" xfId="10890"/>
    <cellStyle name="메모 75 3 2" xfId="10891"/>
    <cellStyle name="메모 75 3 3" xfId="10892"/>
    <cellStyle name="메모 75 4" xfId="10893"/>
    <cellStyle name="메모 75 4 2" xfId="10894"/>
    <cellStyle name="메모 75 5" xfId="10895"/>
    <cellStyle name="메모 75 6" xfId="10896"/>
    <cellStyle name="메모 75 7" xfId="10897"/>
    <cellStyle name="메모 75 8" xfId="10898"/>
    <cellStyle name="메모 75 9" xfId="10899"/>
    <cellStyle name="메모 76" xfId="10900"/>
    <cellStyle name="메모 76 10" xfId="10901"/>
    <cellStyle name="메모 76 11" xfId="10902"/>
    <cellStyle name="메모 76 12" xfId="10903"/>
    <cellStyle name="메모 76 13" xfId="10904"/>
    <cellStyle name="메모 76 14" xfId="10905"/>
    <cellStyle name="메모 76 2" xfId="10906"/>
    <cellStyle name="메모 76 2 2" xfId="10907"/>
    <cellStyle name="메모 76 2 3" xfId="10908"/>
    <cellStyle name="메모 76 3" xfId="10909"/>
    <cellStyle name="메모 76 3 2" xfId="10910"/>
    <cellStyle name="메모 76 3 3" xfId="10911"/>
    <cellStyle name="메모 76 4" xfId="10912"/>
    <cellStyle name="메모 76 4 2" xfId="10913"/>
    <cellStyle name="메모 76 5" xfId="10914"/>
    <cellStyle name="메모 76 6" xfId="10915"/>
    <cellStyle name="메모 76 7" xfId="10916"/>
    <cellStyle name="메모 76 8" xfId="10917"/>
    <cellStyle name="메모 76 9" xfId="10918"/>
    <cellStyle name="메모 77" xfId="10919"/>
    <cellStyle name="메모 77 10" xfId="10920"/>
    <cellStyle name="메모 77 11" xfId="10921"/>
    <cellStyle name="메모 77 12" xfId="10922"/>
    <cellStyle name="메모 77 13" xfId="10923"/>
    <cellStyle name="메모 77 14" xfId="10924"/>
    <cellStyle name="메모 77 2" xfId="10925"/>
    <cellStyle name="메모 77 2 2" xfId="10926"/>
    <cellStyle name="메모 77 2 3" xfId="10927"/>
    <cellStyle name="메모 77 3" xfId="10928"/>
    <cellStyle name="메모 77 3 2" xfId="10929"/>
    <cellStyle name="메모 77 3 3" xfId="10930"/>
    <cellStyle name="메모 77 4" xfId="10931"/>
    <cellStyle name="메모 77 4 2" xfId="10932"/>
    <cellStyle name="메모 77 5" xfId="10933"/>
    <cellStyle name="메모 77 6" xfId="10934"/>
    <cellStyle name="메모 77 7" xfId="10935"/>
    <cellStyle name="메모 77 8" xfId="10936"/>
    <cellStyle name="메모 77 9" xfId="10937"/>
    <cellStyle name="메모 78" xfId="10938"/>
    <cellStyle name="메모 78 10" xfId="10939"/>
    <cellStyle name="메모 78 11" xfId="10940"/>
    <cellStyle name="메모 78 12" xfId="10941"/>
    <cellStyle name="메모 78 13" xfId="10942"/>
    <cellStyle name="메모 78 14" xfId="10943"/>
    <cellStyle name="메모 78 2" xfId="10944"/>
    <cellStyle name="메모 78 2 2" xfId="10945"/>
    <cellStyle name="메모 78 2 3" xfId="10946"/>
    <cellStyle name="메모 78 3" xfId="10947"/>
    <cellStyle name="메모 78 3 2" xfId="10948"/>
    <cellStyle name="메모 78 3 3" xfId="10949"/>
    <cellStyle name="메모 78 4" xfId="10950"/>
    <cellStyle name="메모 78 4 2" xfId="10951"/>
    <cellStyle name="메모 78 5" xfId="10952"/>
    <cellStyle name="메모 78 6" xfId="10953"/>
    <cellStyle name="메모 78 7" xfId="10954"/>
    <cellStyle name="메모 78 8" xfId="10955"/>
    <cellStyle name="메모 78 9" xfId="10956"/>
    <cellStyle name="메모 79" xfId="10957"/>
    <cellStyle name="메모 79 10" xfId="10958"/>
    <cellStyle name="메모 79 11" xfId="10959"/>
    <cellStyle name="메모 79 12" xfId="10960"/>
    <cellStyle name="메모 79 13" xfId="10961"/>
    <cellStyle name="메모 79 14" xfId="10962"/>
    <cellStyle name="메모 79 2" xfId="10963"/>
    <cellStyle name="메모 79 2 2" xfId="10964"/>
    <cellStyle name="메모 79 2 3" xfId="10965"/>
    <cellStyle name="메모 79 3" xfId="10966"/>
    <cellStyle name="메모 79 3 2" xfId="10967"/>
    <cellStyle name="메모 79 3 3" xfId="10968"/>
    <cellStyle name="메모 79 4" xfId="10969"/>
    <cellStyle name="메모 79 4 2" xfId="10970"/>
    <cellStyle name="메모 79 5" xfId="10971"/>
    <cellStyle name="메모 79 6" xfId="10972"/>
    <cellStyle name="메모 79 7" xfId="10973"/>
    <cellStyle name="메모 79 8" xfId="10974"/>
    <cellStyle name="메모 79 9" xfId="10975"/>
    <cellStyle name="메모 8" xfId="3785"/>
    <cellStyle name="메모 8 10" xfId="10976"/>
    <cellStyle name="메모 8 11" xfId="10977"/>
    <cellStyle name="메모 8 12" xfId="10978"/>
    <cellStyle name="메모 8 13" xfId="10979"/>
    <cellStyle name="메모 8 14" xfId="10980"/>
    <cellStyle name="메모 8 15" xfId="10981"/>
    <cellStyle name="메모 8 2" xfId="3786"/>
    <cellStyle name="메모 8 2 2" xfId="3787"/>
    <cellStyle name="메모 8 2 2 2" xfId="3788"/>
    <cellStyle name="메모 8 2 2 3" xfId="3789"/>
    <cellStyle name="메모 8 2 2 4" xfId="10982"/>
    <cellStyle name="메모 8 2 3" xfId="3790"/>
    <cellStyle name="메모 8 2 3 2" xfId="3791"/>
    <cellStyle name="메모 8 2 3 3" xfId="3792"/>
    <cellStyle name="메모 8 2 3 4" xfId="10983"/>
    <cellStyle name="메모 8 2 4" xfId="3793"/>
    <cellStyle name="메모 8 2 5" xfId="3794"/>
    <cellStyle name="메모 8 2 6" xfId="10984"/>
    <cellStyle name="메모 8 3" xfId="3795"/>
    <cellStyle name="메모 8 3 2" xfId="3796"/>
    <cellStyle name="메모 8 3 2 2" xfId="3797"/>
    <cellStyle name="메모 8 3 2 3" xfId="3798"/>
    <cellStyle name="메모 8 3 2 4" xfId="10985"/>
    <cellStyle name="메모 8 3 3" xfId="3799"/>
    <cellStyle name="메모 8 3 3 2" xfId="3800"/>
    <cellStyle name="메모 8 3 3 3" xfId="3801"/>
    <cellStyle name="메모 8 3 3 4" xfId="10986"/>
    <cellStyle name="메모 8 3 4" xfId="3802"/>
    <cellStyle name="메모 8 3 5" xfId="3803"/>
    <cellStyle name="메모 8 3 6" xfId="10987"/>
    <cellStyle name="메모 8 4" xfId="3804"/>
    <cellStyle name="메모 8 4 2" xfId="3805"/>
    <cellStyle name="메모 8 4 2 2" xfId="10988"/>
    <cellStyle name="메모 8 4 3" xfId="3806"/>
    <cellStyle name="메모 8 4 4" xfId="10989"/>
    <cellStyle name="메모 8 5" xfId="3807"/>
    <cellStyle name="메모 8 5 2" xfId="3808"/>
    <cellStyle name="메모 8 5 3" xfId="3809"/>
    <cellStyle name="메모 8 5 4" xfId="10990"/>
    <cellStyle name="메모 8 6" xfId="3810"/>
    <cellStyle name="메모 8 6 2" xfId="10991"/>
    <cellStyle name="메모 8 7" xfId="3811"/>
    <cellStyle name="메모 8 7 2" xfId="10992"/>
    <cellStyle name="메모 8 8" xfId="10993"/>
    <cellStyle name="메모 8 9" xfId="10994"/>
    <cellStyle name="메모 80" xfId="10995"/>
    <cellStyle name="메모 80 10" xfId="10996"/>
    <cellStyle name="메모 80 11" xfId="10997"/>
    <cellStyle name="메모 80 12" xfId="10998"/>
    <cellStyle name="메모 80 13" xfId="10999"/>
    <cellStyle name="메모 80 14" xfId="11000"/>
    <cellStyle name="메모 80 2" xfId="11001"/>
    <cellStyle name="메모 80 2 2" xfId="11002"/>
    <cellStyle name="메모 80 2 3" xfId="11003"/>
    <cellStyle name="메모 80 3" xfId="11004"/>
    <cellStyle name="메모 80 3 2" xfId="11005"/>
    <cellStyle name="메모 80 3 3" xfId="11006"/>
    <cellStyle name="메모 80 4" xfId="11007"/>
    <cellStyle name="메모 80 4 2" xfId="11008"/>
    <cellStyle name="메모 80 5" xfId="11009"/>
    <cellStyle name="메모 80 6" xfId="11010"/>
    <cellStyle name="메모 80 7" xfId="11011"/>
    <cellStyle name="메모 80 8" xfId="11012"/>
    <cellStyle name="메모 80 9" xfId="11013"/>
    <cellStyle name="메모 81" xfId="11014"/>
    <cellStyle name="메모 81 10" xfId="11015"/>
    <cellStyle name="메모 81 11" xfId="11016"/>
    <cellStyle name="메모 81 12" xfId="11017"/>
    <cellStyle name="메모 81 13" xfId="11018"/>
    <cellStyle name="메모 81 14" xfId="11019"/>
    <cellStyle name="메모 81 2" xfId="11020"/>
    <cellStyle name="메모 81 2 2" xfId="11021"/>
    <cellStyle name="메모 81 2 3" xfId="11022"/>
    <cellStyle name="메모 81 3" xfId="11023"/>
    <cellStyle name="메모 81 3 2" xfId="11024"/>
    <cellStyle name="메모 81 3 3" xfId="11025"/>
    <cellStyle name="메모 81 4" xfId="11026"/>
    <cellStyle name="메모 81 4 2" xfId="11027"/>
    <cellStyle name="메모 81 5" xfId="11028"/>
    <cellStyle name="메모 81 6" xfId="11029"/>
    <cellStyle name="메모 81 7" xfId="11030"/>
    <cellStyle name="메모 81 8" xfId="11031"/>
    <cellStyle name="메모 81 9" xfId="11032"/>
    <cellStyle name="메모 82" xfId="11033"/>
    <cellStyle name="메모 82 10" xfId="11034"/>
    <cellStyle name="메모 82 11" xfId="11035"/>
    <cellStyle name="메모 82 12" xfId="11036"/>
    <cellStyle name="메모 82 13" xfId="11037"/>
    <cellStyle name="메모 82 14" xfId="11038"/>
    <cellStyle name="메모 82 2" xfId="11039"/>
    <cellStyle name="메모 82 2 2" xfId="11040"/>
    <cellStyle name="메모 82 2 3" xfId="11041"/>
    <cellStyle name="메모 82 3" xfId="11042"/>
    <cellStyle name="메모 82 3 2" xfId="11043"/>
    <cellStyle name="메모 82 3 3" xfId="11044"/>
    <cellStyle name="메모 82 4" xfId="11045"/>
    <cellStyle name="메모 82 4 2" xfId="11046"/>
    <cellStyle name="메모 82 5" xfId="11047"/>
    <cellStyle name="메모 82 6" xfId="11048"/>
    <cellStyle name="메모 82 7" xfId="11049"/>
    <cellStyle name="메모 82 8" xfId="11050"/>
    <cellStyle name="메모 82 9" xfId="11051"/>
    <cellStyle name="메모 83" xfId="11052"/>
    <cellStyle name="메모 83 2" xfId="11053"/>
    <cellStyle name="메모 83 2 2" xfId="11054"/>
    <cellStyle name="메모 83 3" xfId="11055"/>
    <cellStyle name="메모 83 3 2" xfId="11056"/>
    <cellStyle name="메모 83 4" xfId="11057"/>
    <cellStyle name="메모 83 5" xfId="11058"/>
    <cellStyle name="메모 84" xfId="11059"/>
    <cellStyle name="메모 84 2" xfId="11060"/>
    <cellStyle name="메모 84 2 2" xfId="11061"/>
    <cellStyle name="메모 84 3" xfId="11062"/>
    <cellStyle name="메모 84 3 2" xfId="11063"/>
    <cellStyle name="메모 84 4" xfId="11064"/>
    <cellStyle name="메모 84 5" xfId="11065"/>
    <cellStyle name="메모 85" xfId="11066"/>
    <cellStyle name="메모 85 2" xfId="11067"/>
    <cellStyle name="메모 85 2 2" xfId="11068"/>
    <cellStyle name="메모 85 3" xfId="11069"/>
    <cellStyle name="메모 85 3 2" xfId="11070"/>
    <cellStyle name="메모 85 4" xfId="11071"/>
    <cellStyle name="메모 85 5" xfId="11072"/>
    <cellStyle name="메모 86" xfId="11073"/>
    <cellStyle name="메모 86 2" xfId="11074"/>
    <cellStyle name="메모 86 2 2" xfId="11075"/>
    <cellStyle name="메모 86 3" xfId="11076"/>
    <cellStyle name="메모 86 3 2" xfId="11077"/>
    <cellStyle name="메모 86 4" xfId="11078"/>
    <cellStyle name="메모 86 5" xfId="11079"/>
    <cellStyle name="메모 87" xfId="11080"/>
    <cellStyle name="메모 87 2" xfId="11081"/>
    <cellStyle name="메모 87 2 2" xfId="11082"/>
    <cellStyle name="메모 87 3" xfId="11083"/>
    <cellStyle name="메모 87 3 2" xfId="11084"/>
    <cellStyle name="메모 87 4" xfId="11085"/>
    <cellStyle name="메모 87 5" xfId="11086"/>
    <cellStyle name="메모 88" xfId="11087"/>
    <cellStyle name="메모 88 2" xfId="11088"/>
    <cellStyle name="메모 88 2 2" xfId="11089"/>
    <cellStyle name="메모 88 3" xfId="11090"/>
    <cellStyle name="메모 88 3 2" xfId="11091"/>
    <cellStyle name="메모 88 4" xfId="11092"/>
    <cellStyle name="메모 88 5" xfId="11093"/>
    <cellStyle name="메모 89" xfId="11094"/>
    <cellStyle name="메모 89 2" xfId="11095"/>
    <cellStyle name="메모 89 2 2" xfId="11096"/>
    <cellStyle name="메모 89 3" xfId="11097"/>
    <cellStyle name="메모 89 3 2" xfId="11098"/>
    <cellStyle name="메모 89 4" xfId="11099"/>
    <cellStyle name="메모 89 5" xfId="11100"/>
    <cellStyle name="메모 9" xfId="3812"/>
    <cellStyle name="메모 9 10" xfId="11101"/>
    <cellStyle name="메모 9 11" xfId="11102"/>
    <cellStyle name="메모 9 12" xfId="11103"/>
    <cellStyle name="메모 9 13" xfId="11104"/>
    <cellStyle name="메모 9 14" xfId="11105"/>
    <cellStyle name="메모 9 15" xfId="11106"/>
    <cellStyle name="메모 9 2" xfId="3813"/>
    <cellStyle name="메모 9 2 2" xfId="3814"/>
    <cellStyle name="메모 9 2 2 2" xfId="3815"/>
    <cellStyle name="메모 9 2 2 3" xfId="3816"/>
    <cellStyle name="메모 9 2 2 4" xfId="11107"/>
    <cellStyle name="메모 9 2 3" xfId="3817"/>
    <cellStyle name="메모 9 2 3 2" xfId="3818"/>
    <cellStyle name="메모 9 2 3 3" xfId="3819"/>
    <cellStyle name="메모 9 2 3 4" xfId="11108"/>
    <cellStyle name="메모 9 2 4" xfId="3820"/>
    <cellStyle name="메모 9 2 5" xfId="3821"/>
    <cellStyle name="메모 9 2 6" xfId="11109"/>
    <cellStyle name="메모 9 3" xfId="3822"/>
    <cellStyle name="메모 9 3 2" xfId="3823"/>
    <cellStyle name="메모 9 3 2 2" xfId="3824"/>
    <cellStyle name="메모 9 3 2 3" xfId="3825"/>
    <cellStyle name="메모 9 3 2 4" xfId="11110"/>
    <cellStyle name="메모 9 3 3" xfId="3826"/>
    <cellStyle name="메모 9 3 3 2" xfId="3827"/>
    <cellStyle name="메모 9 3 3 3" xfId="3828"/>
    <cellStyle name="메모 9 3 3 4" xfId="11111"/>
    <cellStyle name="메모 9 3 4" xfId="3829"/>
    <cellStyle name="메모 9 3 5" xfId="3830"/>
    <cellStyle name="메모 9 3 6" xfId="11112"/>
    <cellStyle name="메모 9 4" xfId="3831"/>
    <cellStyle name="메모 9 4 2" xfId="3832"/>
    <cellStyle name="메모 9 4 2 2" xfId="11113"/>
    <cellStyle name="메모 9 4 3" xfId="3833"/>
    <cellStyle name="메모 9 4 4" xfId="11114"/>
    <cellStyle name="메모 9 5" xfId="3834"/>
    <cellStyle name="메모 9 5 2" xfId="3835"/>
    <cellStyle name="메모 9 5 3" xfId="3836"/>
    <cellStyle name="메모 9 5 4" xfId="11115"/>
    <cellStyle name="메모 9 6" xfId="3837"/>
    <cellStyle name="메모 9 6 2" xfId="11116"/>
    <cellStyle name="메모 9 7" xfId="3838"/>
    <cellStyle name="메모 9 7 2" xfId="11117"/>
    <cellStyle name="메모 9 8" xfId="11118"/>
    <cellStyle name="메모 9 9" xfId="11119"/>
    <cellStyle name="메모 90" xfId="11120"/>
    <cellStyle name="메모 90 2" xfId="11121"/>
    <cellStyle name="메모 90 2 2" xfId="11122"/>
    <cellStyle name="메모 90 3" xfId="11123"/>
    <cellStyle name="메모 90 3 2" xfId="11124"/>
    <cellStyle name="메모 90 4" xfId="11125"/>
    <cellStyle name="메모 90 5" xfId="11126"/>
    <cellStyle name="메모 91" xfId="11127"/>
    <cellStyle name="메모 91 2" xfId="11128"/>
    <cellStyle name="메모 91 2 2" xfId="11129"/>
    <cellStyle name="메모 91 3" xfId="11130"/>
    <cellStyle name="메모 91 3 2" xfId="11131"/>
    <cellStyle name="메모 91 4" xfId="11132"/>
    <cellStyle name="메모 91 5" xfId="11133"/>
    <cellStyle name="메모 92" xfId="11134"/>
    <cellStyle name="메모 92 2" xfId="11135"/>
    <cellStyle name="메모 92 2 2" xfId="11136"/>
    <cellStyle name="메모 92 3" xfId="11137"/>
    <cellStyle name="메모 92 3 2" xfId="11138"/>
    <cellStyle name="메모 92 4" xfId="11139"/>
    <cellStyle name="메모 92 5" xfId="11140"/>
    <cellStyle name="메모 93" xfId="11141"/>
    <cellStyle name="메모 93 2" xfId="11142"/>
    <cellStyle name="메모 93 2 2" xfId="11143"/>
    <cellStyle name="메모 93 3" xfId="11144"/>
    <cellStyle name="메모 93 3 2" xfId="11145"/>
    <cellStyle name="메모 93 4" xfId="11146"/>
    <cellStyle name="메모 93 5" xfId="11147"/>
    <cellStyle name="메모 94" xfId="11148"/>
    <cellStyle name="메모 94 2" xfId="11149"/>
    <cellStyle name="메모 94 2 2" xfId="11150"/>
    <cellStyle name="메모 94 3" xfId="11151"/>
    <cellStyle name="메모 94 3 2" xfId="11152"/>
    <cellStyle name="메모 94 4" xfId="11153"/>
    <cellStyle name="메모 94 5" xfId="11154"/>
    <cellStyle name="메모 95" xfId="11155"/>
    <cellStyle name="메모 95 2" xfId="11156"/>
    <cellStyle name="메모 95 2 2" xfId="11157"/>
    <cellStyle name="메모 95 3" xfId="11158"/>
    <cellStyle name="메모 95 3 2" xfId="11159"/>
    <cellStyle name="메모 95 4" xfId="11160"/>
    <cellStyle name="메모 95 5" xfId="11161"/>
    <cellStyle name="메모 96" xfId="11162"/>
    <cellStyle name="메모 96 2" xfId="11163"/>
    <cellStyle name="메모 96 2 2" xfId="11164"/>
    <cellStyle name="메모 96 3" xfId="11165"/>
    <cellStyle name="메모 96 3 2" xfId="11166"/>
    <cellStyle name="메모 96 4" xfId="11167"/>
    <cellStyle name="메모 97" xfId="11168"/>
    <cellStyle name="메모 97 2" xfId="11169"/>
    <cellStyle name="메모 97 2 2" xfId="11170"/>
    <cellStyle name="메모 97 3" xfId="11171"/>
    <cellStyle name="메모 97 3 2" xfId="11172"/>
    <cellStyle name="메모 97 4" xfId="11173"/>
    <cellStyle name="메모 98" xfId="11174"/>
    <cellStyle name="메모 98 2" xfId="11175"/>
    <cellStyle name="메모 98 2 2" xfId="11176"/>
    <cellStyle name="메모 98 3" xfId="11177"/>
    <cellStyle name="메모 98 3 2" xfId="11178"/>
    <cellStyle name="메모 98 4" xfId="11179"/>
    <cellStyle name="메모 99" xfId="11180"/>
    <cellStyle name="메모 99 2" xfId="11181"/>
    <cellStyle name="메모 99 2 2" xfId="11182"/>
    <cellStyle name="메모 99 3" xfId="11183"/>
    <cellStyle name="메모 99 3 2" xfId="11184"/>
    <cellStyle name="메모 99 4" xfId="11185"/>
    <cellStyle name="백분율" xfId="2" builtinId="5"/>
    <cellStyle name="백분율 10" xfId="11186"/>
    <cellStyle name="백분율 10 2" xfId="11187"/>
    <cellStyle name="백분율 10 3" xfId="11188"/>
    <cellStyle name="백분율 10 4" xfId="11189"/>
    <cellStyle name="백분율 11" xfId="11190"/>
    <cellStyle name="백분율 11 2" xfId="11191"/>
    <cellStyle name="백분율 12" xfId="11192"/>
    <cellStyle name="백분율 12 2" xfId="11193"/>
    <cellStyle name="백분율 13" xfId="11194"/>
    <cellStyle name="백분율 14" xfId="11195"/>
    <cellStyle name="백분율 15" xfId="11196"/>
    <cellStyle name="백분율 16" xfId="11197"/>
    <cellStyle name="백분율 2" xfId="3839"/>
    <cellStyle name="백분율 2 10" xfId="11198"/>
    <cellStyle name="백분율 2 11" xfId="11199"/>
    <cellStyle name="백분율 2 2" xfId="3840"/>
    <cellStyle name="백분율 2 2 2" xfId="11200"/>
    <cellStyle name="백분율 2 2 2 2" xfId="11201"/>
    <cellStyle name="백분율 2 2 3" xfId="11202"/>
    <cellStyle name="백분율 2 2 4" xfId="11203"/>
    <cellStyle name="백분율 2 2 5" xfId="11204"/>
    <cellStyle name="백분율 2 2 6" xfId="11205"/>
    <cellStyle name="백분율 2 2 7" xfId="11206"/>
    <cellStyle name="백분율 2 3" xfId="11207"/>
    <cellStyle name="백분율 2 3 2" xfId="11208"/>
    <cellStyle name="백분율 2 3 2 2" xfId="11209"/>
    <cellStyle name="백분율 2 3 2 2 2" xfId="11210"/>
    <cellStyle name="백분율 2 3 2 3" xfId="11211"/>
    <cellStyle name="백분율 2 3 2 4" xfId="11212"/>
    <cellStyle name="백분율 2 3 3" xfId="11213"/>
    <cellStyle name="백분율 2 3 3 2" xfId="11214"/>
    <cellStyle name="백분율 2 3 4" xfId="11215"/>
    <cellStyle name="백분율 2 3 5" xfId="11216"/>
    <cellStyle name="백분율 2 3 6" xfId="11217"/>
    <cellStyle name="백분율 2 4" xfId="11218"/>
    <cellStyle name="백분율 2 4 2" xfId="11219"/>
    <cellStyle name="백분율 2 4 2 2" xfId="11220"/>
    <cellStyle name="백분율 2 4 3" xfId="11221"/>
    <cellStyle name="백분율 2 4 4" xfId="11222"/>
    <cellStyle name="백분율 2 4 5" xfId="11223"/>
    <cellStyle name="백분율 2 5" xfId="11224"/>
    <cellStyle name="백분율 2 5 2" xfId="11225"/>
    <cellStyle name="백분율 2 5 2 2" xfId="11226"/>
    <cellStyle name="백분율 2 5 3" xfId="11227"/>
    <cellStyle name="백분율 2 6" xfId="11228"/>
    <cellStyle name="백분율 2 7" xfId="11229"/>
    <cellStyle name="백분율 2 8" xfId="11230"/>
    <cellStyle name="백분율 2 9" xfId="11231"/>
    <cellStyle name="백분율 3" xfId="3841"/>
    <cellStyle name="백분율 3 2" xfId="11232"/>
    <cellStyle name="백분율 3 2 2" xfId="11233"/>
    <cellStyle name="백분율 3 2 3" xfId="11234"/>
    <cellStyle name="백분율 3 2 4" xfId="11235"/>
    <cellStyle name="백분율 3 3" xfId="11236"/>
    <cellStyle name="백분율 3 3 2" xfId="11237"/>
    <cellStyle name="백분율 3 4" xfId="11238"/>
    <cellStyle name="백분율 3 5" xfId="11239"/>
    <cellStyle name="백분율 3 6" xfId="11240"/>
    <cellStyle name="백분율 3 7" xfId="11241"/>
    <cellStyle name="백분율 3 8" xfId="11242"/>
    <cellStyle name="백분율 3 9" xfId="42790"/>
    <cellStyle name="백분율 4" xfId="3842"/>
    <cellStyle name="백분율 4 10" xfId="11243"/>
    <cellStyle name="백분율 4 11" xfId="11244"/>
    <cellStyle name="백분율 4 12" xfId="11245"/>
    <cellStyle name="백분율 4 13" xfId="11246"/>
    <cellStyle name="백분율 4 14" xfId="11247"/>
    <cellStyle name="백분율 4 15" xfId="11248"/>
    <cellStyle name="백분율 4 2" xfId="3843"/>
    <cellStyle name="백분율 4 2 10" xfId="11249"/>
    <cellStyle name="백분율 4 2 11" xfId="11250"/>
    <cellStyle name="백분율 4 2 2" xfId="3844"/>
    <cellStyle name="백분율 4 2 2 2" xfId="11251"/>
    <cellStyle name="백분율 4 2 2 2 2" xfId="11252"/>
    <cellStyle name="백분율 4 2 2 2 2 2" xfId="11253"/>
    <cellStyle name="백분율 4 2 2 2 2 2 2" xfId="11254"/>
    <cellStyle name="백분율 4 2 2 2 2 3" xfId="11255"/>
    <cellStyle name="백분율 4 2 2 2 2 4" xfId="11256"/>
    <cellStyle name="백분율 4 2 2 2 3" xfId="11257"/>
    <cellStyle name="백분율 4 2 2 2 3 2" xfId="11258"/>
    <cellStyle name="백분율 4 2 2 2 4" xfId="11259"/>
    <cellStyle name="백분율 4 2 2 2 5" xfId="11260"/>
    <cellStyle name="백분율 4 2 2 3" xfId="11261"/>
    <cellStyle name="백분율 4 2 2 3 2" xfId="11262"/>
    <cellStyle name="백분율 4 2 2 3 2 2" xfId="11263"/>
    <cellStyle name="백분율 4 2 2 3 2 2 2" xfId="11264"/>
    <cellStyle name="백분율 4 2 2 3 2 3" xfId="11265"/>
    <cellStyle name="백분율 4 2 2 3 2 4" xfId="11266"/>
    <cellStyle name="백분율 4 2 2 3 3" xfId="11267"/>
    <cellStyle name="백분율 4 2 2 3 3 2" xfId="11268"/>
    <cellStyle name="백분율 4 2 2 3 4" xfId="11269"/>
    <cellStyle name="백분율 4 2 2 3 5" xfId="11270"/>
    <cellStyle name="백분율 4 2 2 4" xfId="11271"/>
    <cellStyle name="백분율 4 2 2 4 2" xfId="11272"/>
    <cellStyle name="백분율 4 2 2 4 2 2" xfId="11273"/>
    <cellStyle name="백분율 4 2 2 4 3" xfId="11274"/>
    <cellStyle name="백분율 4 2 2 4 4" xfId="11275"/>
    <cellStyle name="백분율 4 2 2 5" xfId="11276"/>
    <cellStyle name="백분율 4 2 2 5 2" xfId="11277"/>
    <cellStyle name="백분율 4 2 2 6" xfId="11278"/>
    <cellStyle name="백분율 4 2 2 7" xfId="11279"/>
    <cellStyle name="백분율 4 2 3" xfId="3845"/>
    <cellStyle name="백분율 4 2 3 2" xfId="11280"/>
    <cellStyle name="백분율 4 2 3 2 2" xfId="11281"/>
    <cellStyle name="백분율 4 2 3 2 2 2" xfId="11282"/>
    <cellStyle name="백분율 4 2 3 2 2 2 2" xfId="11283"/>
    <cellStyle name="백분율 4 2 3 2 2 3" xfId="11284"/>
    <cellStyle name="백분율 4 2 3 2 2 4" xfId="11285"/>
    <cellStyle name="백분율 4 2 3 2 3" xfId="11286"/>
    <cellStyle name="백분율 4 2 3 2 3 2" xfId="11287"/>
    <cellStyle name="백분율 4 2 3 2 4" xfId="11288"/>
    <cellStyle name="백분율 4 2 3 2 5" xfId="11289"/>
    <cellStyle name="백분율 4 2 3 3" xfId="11290"/>
    <cellStyle name="백분율 4 2 3 3 2" xfId="11291"/>
    <cellStyle name="백분율 4 2 3 3 2 2" xfId="11292"/>
    <cellStyle name="백분율 4 2 3 3 2 2 2" xfId="11293"/>
    <cellStyle name="백분율 4 2 3 3 2 3" xfId="11294"/>
    <cellStyle name="백분율 4 2 3 3 2 4" xfId="11295"/>
    <cellStyle name="백분율 4 2 3 3 3" xfId="11296"/>
    <cellStyle name="백분율 4 2 3 3 3 2" xfId="11297"/>
    <cellStyle name="백분율 4 2 3 3 4" xfId="11298"/>
    <cellStyle name="백분율 4 2 3 3 5" xfId="11299"/>
    <cellStyle name="백분율 4 2 3 4" xfId="11300"/>
    <cellStyle name="백분율 4 2 3 4 2" xfId="11301"/>
    <cellStyle name="백분율 4 2 3 4 2 2" xfId="11302"/>
    <cellStyle name="백분율 4 2 3 4 3" xfId="11303"/>
    <cellStyle name="백분율 4 2 3 4 4" xfId="11304"/>
    <cellStyle name="백분율 4 2 3 5" xfId="11305"/>
    <cellStyle name="백분율 4 2 3 5 2" xfId="11306"/>
    <cellStyle name="백분율 4 2 3 6" xfId="11307"/>
    <cellStyle name="백분율 4 2 3 7" xfId="11308"/>
    <cellStyle name="백분율 4 2 4" xfId="11309"/>
    <cellStyle name="백분율 4 2 4 2" xfId="11310"/>
    <cellStyle name="백분율 4 2 4 2 2" xfId="11311"/>
    <cellStyle name="백분율 4 2 4 2 2 2" xfId="11312"/>
    <cellStyle name="백분율 4 2 4 2 3" xfId="11313"/>
    <cellStyle name="백분율 4 2 4 2 4" xfId="11314"/>
    <cellStyle name="백분율 4 2 4 3" xfId="11315"/>
    <cellStyle name="백분율 4 2 4 3 2" xfId="11316"/>
    <cellStyle name="백분율 4 2 4 4" xfId="11317"/>
    <cellStyle name="백분율 4 2 4 5" xfId="11318"/>
    <cellStyle name="백분율 4 2 5" xfId="11319"/>
    <cellStyle name="백분율 4 2 5 2" xfId="11320"/>
    <cellStyle name="백분율 4 2 5 2 2" xfId="11321"/>
    <cellStyle name="백분율 4 2 5 2 2 2" xfId="11322"/>
    <cellStyle name="백분율 4 2 5 2 3" xfId="11323"/>
    <cellStyle name="백분율 4 2 5 2 4" xfId="11324"/>
    <cellStyle name="백분율 4 2 5 3" xfId="11325"/>
    <cellStyle name="백분율 4 2 5 3 2" xfId="11326"/>
    <cellStyle name="백분율 4 2 5 4" xfId="11327"/>
    <cellStyle name="백분율 4 2 5 5" xfId="11328"/>
    <cellStyle name="백분율 4 2 6" xfId="11329"/>
    <cellStyle name="백분율 4 2 6 2" xfId="11330"/>
    <cellStyle name="백분율 4 2 6 2 2" xfId="11331"/>
    <cellStyle name="백분율 4 2 6 3" xfId="11332"/>
    <cellStyle name="백분율 4 2 6 4" xfId="11333"/>
    <cellStyle name="백분율 4 2 7" xfId="11334"/>
    <cellStyle name="백분율 4 2 7 2" xfId="11335"/>
    <cellStyle name="백분율 4 2 8" xfId="11336"/>
    <cellStyle name="백분율 4 2 9" xfId="11337"/>
    <cellStyle name="백분율 4 3" xfId="3846"/>
    <cellStyle name="백분율 4 3 2" xfId="11338"/>
    <cellStyle name="백분율 4 3 2 2" xfId="11339"/>
    <cellStyle name="백분율 4 3 2 2 2" xfId="11340"/>
    <cellStyle name="백분율 4 3 2 2 2 2" xfId="11341"/>
    <cellStyle name="백분율 4 3 2 2 3" xfId="11342"/>
    <cellStyle name="백분율 4 3 2 2 4" xfId="11343"/>
    <cellStyle name="백분율 4 3 2 3" xfId="11344"/>
    <cellStyle name="백분율 4 3 2 3 2" xfId="11345"/>
    <cellStyle name="백분율 4 3 2 4" xfId="11346"/>
    <cellStyle name="백분율 4 3 2 5" xfId="11347"/>
    <cellStyle name="백분율 4 3 3" xfId="11348"/>
    <cellStyle name="백분율 4 3 3 2" xfId="11349"/>
    <cellStyle name="백분율 4 3 3 2 2" xfId="11350"/>
    <cellStyle name="백분율 4 3 3 2 2 2" xfId="11351"/>
    <cellStyle name="백분율 4 3 3 2 3" xfId="11352"/>
    <cellStyle name="백분율 4 3 3 2 4" xfId="11353"/>
    <cellStyle name="백분율 4 3 3 3" xfId="11354"/>
    <cellStyle name="백분율 4 3 3 3 2" xfId="11355"/>
    <cellStyle name="백분율 4 3 3 4" xfId="11356"/>
    <cellStyle name="백분율 4 3 3 5" xfId="11357"/>
    <cellStyle name="백분율 4 3 4" xfId="11358"/>
    <cellStyle name="백분율 4 3 4 2" xfId="11359"/>
    <cellStyle name="백분율 4 3 4 2 2" xfId="11360"/>
    <cellStyle name="백분율 4 3 4 3" xfId="11361"/>
    <cellStyle name="백분율 4 3 4 4" xfId="11362"/>
    <cellStyle name="백분율 4 3 5" xfId="11363"/>
    <cellStyle name="백분율 4 3 5 2" xfId="11364"/>
    <cellStyle name="백분율 4 3 6" xfId="11365"/>
    <cellStyle name="백분율 4 3 7" xfId="11366"/>
    <cellStyle name="백분율 4 3 8" xfId="11367"/>
    <cellStyle name="백분율 4 4" xfId="3847"/>
    <cellStyle name="백분율 4 4 2" xfId="11368"/>
    <cellStyle name="백분율 4 4 2 2" xfId="11369"/>
    <cellStyle name="백분율 4 4 2 2 2" xfId="11370"/>
    <cellStyle name="백분율 4 4 2 2 2 2" xfId="11371"/>
    <cellStyle name="백분율 4 4 2 2 3" xfId="11372"/>
    <cellStyle name="백분율 4 4 2 2 4" xfId="11373"/>
    <cellStyle name="백분율 4 4 2 3" xfId="11374"/>
    <cellStyle name="백분율 4 4 2 3 2" xfId="11375"/>
    <cellStyle name="백분율 4 4 2 4" xfId="11376"/>
    <cellStyle name="백분율 4 4 2 5" xfId="11377"/>
    <cellStyle name="백분율 4 4 3" xfId="11378"/>
    <cellStyle name="백분율 4 4 3 2" xfId="11379"/>
    <cellStyle name="백분율 4 4 3 2 2" xfId="11380"/>
    <cellStyle name="백분율 4 4 3 2 2 2" xfId="11381"/>
    <cellStyle name="백분율 4 4 3 2 3" xfId="11382"/>
    <cellStyle name="백분율 4 4 3 2 4" xfId="11383"/>
    <cellStyle name="백분율 4 4 3 3" xfId="11384"/>
    <cellStyle name="백분율 4 4 3 3 2" xfId="11385"/>
    <cellStyle name="백분율 4 4 3 4" xfId="11386"/>
    <cellStyle name="백분율 4 4 3 5" xfId="11387"/>
    <cellStyle name="백분율 4 4 4" xfId="11388"/>
    <cellStyle name="백분율 4 4 4 2" xfId="11389"/>
    <cellStyle name="백분율 4 4 4 2 2" xfId="11390"/>
    <cellStyle name="백분율 4 4 4 3" xfId="11391"/>
    <cellStyle name="백분율 4 4 4 4" xfId="11392"/>
    <cellStyle name="백분율 4 4 5" xfId="11393"/>
    <cellStyle name="백분율 4 4 5 2" xfId="11394"/>
    <cellStyle name="백분율 4 4 6" xfId="11395"/>
    <cellStyle name="백분율 4 4 7" xfId="11396"/>
    <cellStyle name="백분율 4 5" xfId="11397"/>
    <cellStyle name="백분율 4 5 2" xfId="11398"/>
    <cellStyle name="백분율 4 5 2 2" xfId="11399"/>
    <cellStyle name="백분율 4 5 2 2 2" xfId="11400"/>
    <cellStyle name="백분율 4 5 2 3" xfId="11401"/>
    <cellStyle name="백분율 4 5 2 4" xfId="11402"/>
    <cellStyle name="백분율 4 5 3" xfId="11403"/>
    <cellStyle name="백분율 4 5 3 2" xfId="11404"/>
    <cellStyle name="백분율 4 5 4" xfId="11405"/>
    <cellStyle name="백분율 4 5 5" xfId="11406"/>
    <cellStyle name="백분율 4 6" xfId="11407"/>
    <cellStyle name="백분율 4 6 2" xfId="11408"/>
    <cellStyle name="백분율 4 6 2 2" xfId="11409"/>
    <cellStyle name="백분율 4 6 2 2 2" xfId="11410"/>
    <cellStyle name="백분율 4 6 2 3" xfId="11411"/>
    <cellStyle name="백분율 4 6 2 4" xfId="11412"/>
    <cellStyle name="백분율 4 6 3" xfId="11413"/>
    <cellStyle name="백분율 4 6 3 2" xfId="11414"/>
    <cellStyle name="백분율 4 6 4" xfId="11415"/>
    <cellStyle name="백분율 4 6 5" xfId="11416"/>
    <cellStyle name="백분율 4 7" xfId="11417"/>
    <cellStyle name="백분율 4 7 2" xfId="11418"/>
    <cellStyle name="백분율 4 7 2 2" xfId="11419"/>
    <cellStyle name="백분율 4 7 3" xfId="11420"/>
    <cellStyle name="백분율 4 7 4" xfId="11421"/>
    <cellStyle name="백분율 4 8" xfId="11422"/>
    <cellStyle name="백분율 4 8 2" xfId="11423"/>
    <cellStyle name="백분율 4 9" xfId="11424"/>
    <cellStyle name="백분율 5" xfId="3848"/>
    <cellStyle name="백분율 5 2" xfId="3849"/>
    <cellStyle name="백분율 5 2 2" xfId="3850"/>
    <cellStyle name="백분율 5 2 2 2" xfId="11425"/>
    <cellStyle name="백분율 5 2 2 3" xfId="11426"/>
    <cellStyle name="백분율 5 2 3" xfId="3851"/>
    <cellStyle name="백분율 5 2 3 2" xfId="11427"/>
    <cellStyle name="백분율 5 2 4" xfId="11428"/>
    <cellStyle name="백분율 5 2 5" xfId="11429"/>
    <cellStyle name="백분율 5 3" xfId="3852"/>
    <cellStyle name="백분율 5 3 2" xfId="11430"/>
    <cellStyle name="백분율 5 3 3" xfId="11431"/>
    <cellStyle name="백분율 5 3 4" xfId="11432"/>
    <cellStyle name="백분율 5 4" xfId="3853"/>
    <cellStyle name="백분율 5 4 2" xfId="11433"/>
    <cellStyle name="백분율 5 5" xfId="11434"/>
    <cellStyle name="백분율 6" xfId="3854"/>
    <cellStyle name="백분율 6 2" xfId="11435"/>
    <cellStyle name="백분율 6 2 2" xfId="11436"/>
    <cellStyle name="백분율 6 3" xfId="11437"/>
    <cellStyle name="백분율 6 4" xfId="11438"/>
    <cellStyle name="백분율 6 5" xfId="11439"/>
    <cellStyle name="백분율 6 6" xfId="11440"/>
    <cellStyle name="백분율 6 7" xfId="11441"/>
    <cellStyle name="백분율 6 8" xfId="11442"/>
    <cellStyle name="백분율 7" xfId="4337"/>
    <cellStyle name="백분율 7 2" xfId="11443"/>
    <cellStyle name="백분율 7 3" xfId="11444"/>
    <cellStyle name="백분율 7 4" xfId="11445"/>
    <cellStyle name="백분율 7 5" xfId="11446"/>
    <cellStyle name="백분율 7 6" xfId="11447"/>
    <cellStyle name="백분율 8" xfId="11448"/>
    <cellStyle name="백분율 8 2" xfId="11449"/>
    <cellStyle name="백분율 8 3" xfId="11450"/>
    <cellStyle name="백분율 8 4" xfId="11451"/>
    <cellStyle name="백분율 8 5" xfId="11452"/>
    <cellStyle name="백분율 9" xfId="11453"/>
    <cellStyle name="백분율 9 2" xfId="11454"/>
    <cellStyle name="백분율 9 3" xfId="11455"/>
    <cellStyle name="백분율 9 4" xfId="11456"/>
    <cellStyle name="보통" xfId="4304" builtinId="28" customBuiltin="1"/>
    <cellStyle name="보통 10" xfId="11457"/>
    <cellStyle name="보통 10 2" xfId="11458"/>
    <cellStyle name="보통 11" xfId="11459"/>
    <cellStyle name="보통 11 2" xfId="11460"/>
    <cellStyle name="보통 12" xfId="11461"/>
    <cellStyle name="보통 12 2" xfId="11462"/>
    <cellStyle name="보통 13" xfId="11463"/>
    <cellStyle name="보통 13 2" xfId="11464"/>
    <cellStyle name="보통 14" xfId="11465"/>
    <cellStyle name="보통 14 2" xfId="11466"/>
    <cellStyle name="보통 15" xfId="11467"/>
    <cellStyle name="보통 15 2" xfId="11468"/>
    <cellStyle name="보통 16" xfId="11469"/>
    <cellStyle name="보통 16 2" xfId="11470"/>
    <cellStyle name="보통 2" xfId="3855"/>
    <cellStyle name="보통 2 2" xfId="11471"/>
    <cellStyle name="보통 2 2 2" xfId="11472"/>
    <cellStyle name="보통 2 3" xfId="11473"/>
    <cellStyle name="보통 2 3 2" xfId="11474"/>
    <cellStyle name="보통 2 4" xfId="11475"/>
    <cellStyle name="보통 2 5" xfId="11476"/>
    <cellStyle name="보통 2 6" xfId="11477"/>
    <cellStyle name="보통 3" xfId="11478"/>
    <cellStyle name="보통 3 2" xfId="11479"/>
    <cellStyle name="보통 4" xfId="11480"/>
    <cellStyle name="보통 4 2" xfId="11481"/>
    <cellStyle name="보통 5" xfId="11482"/>
    <cellStyle name="보통 5 2" xfId="11483"/>
    <cellStyle name="보통 6" xfId="11484"/>
    <cellStyle name="보통 6 2" xfId="11485"/>
    <cellStyle name="보통 7" xfId="11486"/>
    <cellStyle name="보통 7 2" xfId="11487"/>
    <cellStyle name="보통 8" xfId="11488"/>
    <cellStyle name="보통 8 2" xfId="11489"/>
    <cellStyle name="보통 9" xfId="11490"/>
    <cellStyle name="보통 9 2" xfId="11491"/>
    <cellStyle name="뷭?_BOOKSHIP" xfId="11492"/>
    <cellStyle name="설명 텍스트" xfId="4311" builtinId="53" customBuiltin="1"/>
    <cellStyle name="설명 텍스트 10" xfId="11493"/>
    <cellStyle name="설명 텍스트 10 2" xfId="11494"/>
    <cellStyle name="설명 텍스트 11" xfId="11495"/>
    <cellStyle name="설명 텍스트 11 2" xfId="11496"/>
    <cellStyle name="설명 텍스트 12" xfId="11497"/>
    <cellStyle name="설명 텍스트 12 2" xfId="11498"/>
    <cellStyle name="설명 텍스트 13" xfId="11499"/>
    <cellStyle name="설명 텍스트 13 2" xfId="11500"/>
    <cellStyle name="설명 텍스트 14" xfId="11501"/>
    <cellStyle name="설명 텍스트 14 2" xfId="11502"/>
    <cellStyle name="설명 텍스트 15" xfId="11503"/>
    <cellStyle name="설명 텍스트 15 2" xfId="11504"/>
    <cellStyle name="설명 텍스트 16" xfId="11505"/>
    <cellStyle name="설명 텍스트 16 2" xfId="11506"/>
    <cellStyle name="설명 텍스트 2" xfId="3856"/>
    <cellStyle name="설명 텍스트 2 2" xfId="11507"/>
    <cellStyle name="설명 텍스트 2 2 2" xfId="11508"/>
    <cellStyle name="설명 텍스트 2 3" xfId="11509"/>
    <cellStyle name="설명 텍스트 2 3 2" xfId="11510"/>
    <cellStyle name="설명 텍스트 2 4" xfId="11511"/>
    <cellStyle name="설명 텍스트 2 5" xfId="11512"/>
    <cellStyle name="설명 텍스트 3" xfId="11513"/>
    <cellStyle name="설명 텍스트 3 2" xfId="11514"/>
    <cellStyle name="설명 텍스트 4" xfId="11515"/>
    <cellStyle name="설명 텍스트 4 2" xfId="11516"/>
    <cellStyle name="설명 텍스트 5" xfId="11517"/>
    <cellStyle name="설명 텍스트 5 2" xfId="11518"/>
    <cellStyle name="설명 텍스트 6" xfId="11519"/>
    <cellStyle name="설명 텍스트 6 2" xfId="11520"/>
    <cellStyle name="설명 텍스트 7" xfId="11521"/>
    <cellStyle name="설명 텍스트 7 2" xfId="11522"/>
    <cellStyle name="설명 텍스트 8" xfId="11523"/>
    <cellStyle name="설명 텍스트 8 2" xfId="11524"/>
    <cellStyle name="설명 텍스트 9" xfId="11525"/>
    <cellStyle name="설명 텍스트 9 2" xfId="11526"/>
    <cellStyle name="셀 확인" xfId="4309" builtinId="23" customBuiltin="1"/>
    <cellStyle name="셀 확인 10" xfId="11527"/>
    <cellStyle name="셀 확인 10 2" xfId="11528"/>
    <cellStyle name="셀 확인 11" xfId="11529"/>
    <cellStyle name="셀 확인 11 2" xfId="11530"/>
    <cellStyle name="셀 확인 12" xfId="11531"/>
    <cellStyle name="셀 확인 12 2" xfId="11532"/>
    <cellStyle name="셀 확인 13" xfId="11533"/>
    <cellStyle name="셀 확인 13 2" xfId="11534"/>
    <cellStyle name="셀 확인 14" xfId="11535"/>
    <cellStyle name="셀 확인 14 2" xfId="11536"/>
    <cellStyle name="셀 확인 15" xfId="11537"/>
    <cellStyle name="셀 확인 15 2" xfId="11538"/>
    <cellStyle name="셀 확인 16" xfId="11539"/>
    <cellStyle name="셀 확인 16 2" xfId="11540"/>
    <cellStyle name="셀 확인 2" xfId="3857"/>
    <cellStyle name="셀 확인 2 2" xfId="11541"/>
    <cellStyle name="셀 확인 2 2 2" xfId="11542"/>
    <cellStyle name="셀 확인 2 3" xfId="11543"/>
    <cellStyle name="셀 확인 2 3 2" xfId="11544"/>
    <cellStyle name="셀 확인 2 4" xfId="11545"/>
    <cellStyle name="셀 확인 2 5" xfId="11546"/>
    <cellStyle name="셀 확인 3" xfId="11547"/>
    <cellStyle name="셀 확인 3 2" xfId="11548"/>
    <cellStyle name="셀 확인 4" xfId="11549"/>
    <cellStyle name="셀 확인 4 2" xfId="11550"/>
    <cellStyle name="셀 확인 5" xfId="11551"/>
    <cellStyle name="셀 확인 5 2" xfId="11552"/>
    <cellStyle name="셀 확인 6" xfId="11553"/>
    <cellStyle name="셀 확인 6 2" xfId="11554"/>
    <cellStyle name="셀 확인 7" xfId="11555"/>
    <cellStyle name="셀 확인 7 2" xfId="11556"/>
    <cellStyle name="셀 확인 8" xfId="11557"/>
    <cellStyle name="셀 확인 8 2" xfId="11558"/>
    <cellStyle name="셀 확인 9" xfId="11559"/>
    <cellStyle name="셀 확인 9 2" xfId="11560"/>
    <cellStyle name="쉼표 [0]" xfId="1" builtinId="6"/>
    <cellStyle name="쉼표 [0] 10" xfId="11561"/>
    <cellStyle name="쉼표 [0] 10 2" xfId="11562"/>
    <cellStyle name="쉼표 [0] 10 2 2" xfId="11563"/>
    <cellStyle name="쉼표 [0] 10 3" xfId="11564"/>
    <cellStyle name="쉼표 [0] 10 4" xfId="11565"/>
    <cellStyle name="쉼표 [0] 11" xfId="11566"/>
    <cellStyle name="쉼표 [0] 11 2" xfId="11567"/>
    <cellStyle name="쉼표 [0] 11 2 2" xfId="11568"/>
    <cellStyle name="쉼표 [0] 11 3" xfId="11569"/>
    <cellStyle name="쉼표 [0] 12" xfId="11570"/>
    <cellStyle name="쉼표 [0] 12 2" xfId="11571"/>
    <cellStyle name="쉼표 [0] 12 2 2" xfId="11572"/>
    <cellStyle name="쉼표 [0] 12 3" xfId="11573"/>
    <cellStyle name="쉼표 [0] 13" xfId="11574"/>
    <cellStyle name="쉼표 [0] 13 2" xfId="11575"/>
    <cellStyle name="쉼표 [0] 13 2 2" xfId="11576"/>
    <cellStyle name="쉼표 [0] 13 3" xfId="11577"/>
    <cellStyle name="쉼표 [0] 13 4" xfId="11578"/>
    <cellStyle name="쉼표 [0] 14" xfId="11579"/>
    <cellStyle name="쉼표 [0] 14 2" xfId="11580"/>
    <cellStyle name="쉼표 [0] 14 3" xfId="11581"/>
    <cellStyle name="쉼표 [0] 15" xfId="11582"/>
    <cellStyle name="쉼표 [0] 15 2" xfId="11583"/>
    <cellStyle name="쉼표 [0] 15 2 2" xfId="11584"/>
    <cellStyle name="쉼표 [0] 15 3" xfId="11585"/>
    <cellStyle name="쉼표 [0] 15 4" xfId="11586"/>
    <cellStyle name="쉼표 [0] 16" xfId="11587"/>
    <cellStyle name="쉼표 [0] 16 2" xfId="11588"/>
    <cellStyle name="쉼표 [0] 16 3" xfId="11589"/>
    <cellStyle name="쉼표 [0] 17" xfId="11590"/>
    <cellStyle name="쉼표 [0] 18" xfId="11591"/>
    <cellStyle name="쉼표 [0] 19" xfId="11592"/>
    <cellStyle name="쉼표 [0] 2" xfId="3858"/>
    <cellStyle name="쉼표 [0] 2 10" xfId="11593"/>
    <cellStyle name="쉼표 [0] 2 11" xfId="42791"/>
    <cellStyle name="쉼표 [0] 2 2" xfId="3859"/>
    <cellStyle name="쉼표 [0] 2 2 2" xfId="11594"/>
    <cellStyle name="쉼표 [0] 2 2 2 2" xfId="11595"/>
    <cellStyle name="쉼표 [0] 2 2 2 3" xfId="11596"/>
    <cellStyle name="쉼표 [0] 2 2 3" xfId="11597"/>
    <cellStyle name="쉼표 [0] 2 2 3 2" xfId="11598"/>
    <cellStyle name="쉼표 [0] 2 2 4" xfId="11599"/>
    <cellStyle name="쉼표 [0] 2 2 5" xfId="11600"/>
    <cellStyle name="쉼표 [0] 2 2 6" xfId="11601"/>
    <cellStyle name="쉼표 [0] 2 2 7" xfId="11602"/>
    <cellStyle name="쉼표 [0] 2 2 8" xfId="42792"/>
    <cellStyle name="쉼표 [0] 2 3" xfId="11603"/>
    <cellStyle name="쉼표 [0] 2 3 2" xfId="11604"/>
    <cellStyle name="쉼표 [0] 2 3 2 2" xfId="11605"/>
    <cellStyle name="쉼표 [0] 2 3 2 2 2" xfId="11606"/>
    <cellStyle name="쉼표 [0] 2 3 2 3" xfId="11607"/>
    <cellStyle name="쉼표 [0] 2 3 2 4" xfId="11608"/>
    <cellStyle name="쉼표 [0] 2 3 3" xfId="11609"/>
    <cellStyle name="쉼표 [0] 2 3 3 2" xfId="11610"/>
    <cellStyle name="쉼표 [0] 2 3 4" xfId="11611"/>
    <cellStyle name="쉼표 [0] 2 3 4 2" xfId="11612"/>
    <cellStyle name="쉼표 [0] 2 3 5" xfId="11613"/>
    <cellStyle name="쉼표 [0] 2 3 6" xfId="11614"/>
    <cellStyle name="쉼표 [0] 2 3 7" xfId="42800"/>
    <cellStyle name="쉼표 [0] 2 4" xfId="11615"/>
    <cellStyle name="쉼표 [0] 2 4 2" xfId="11616"/>
    <cellStyle name="쉼표 [0] 2 4 2 2" xfId="11617"/>
    <cellStyle name="쉼표 [0] 2 4 2 3" xfId="11618"/>
    <cellStyle name="쉼표 [0] 2 4 3" xfId="11619"/>
    <cellStyle name="쉼표 [0] 2 4 3 2" xfId="11620"/>
    <cellStyle name="쉼표 [0] 2 4 4" xfId="11621"/>
    <cellStyle name="쉼표 [0] 2 4 5" xfId="11622"/>
    <cellStyle name="쉼표 [0] 2 5" xfId="11623"/>
    <cellStyle name="쉼표 [0] 2 5 2" xfId="11624"/>
    <cellStyle name="쉼표 [0] 2 5 2 2" xfId="11625"/>
    <cellStyle name="쉼표 [0] 2 5 3" xfId="11626"/>
    <cellStyle name="쉼표 [0] 2 5 3 2" xfId="11627"/>
    <cellStyle name="쉼표 [0] 2 5 4" xfId="11628"/>
    <cellStyle name="쉼표 [0] 2 5 5" xfId="11629"/>
    <cellStyle name="쉼표 [0] 2 6" xfId="11630"/>
    <cellStyle name="쉼표 [0] 2 6 2" xfId="11631"/>
    <cellStyle name="쉼표 [0] 2 6 3" xfId="11632"/>
    <cellStyle name="쉼표 [0] 2 7" xfId="11633"/>
    <cellStyle name="쉼표 [0] 2 7 2" xfId="11634"/>
    <cellStyle name="쉼표 [0] 2 7 3" xfId="11635"/>
    <cellStyle name="쉼표 [0] 2 8" xfId="11636"/>
    <cellStyle name="쉼표 [0] 2 8 2" xfId="11637"/>
    <cellStyle name="쉼표 [0] 2 9" xfId="11638"/>
    <cellStyle name="쉼표 [0] 20" xfId="11639"/>
    <cellStyle name="쉼표 [0] 21" xfId="42787"/>
    <cellStyle name="쉼표 [0] 22" xfId="42789"/>
    <cellStyle name="쉼표 [0] 3" xfId="3860"/>
    <cellStyle name="쉼표 [0] 3 2" xfId="11640"/>
    <cellStyle name="쉼표 [0] 3 2 2" xfId="11641"/>
    <cellStyle name="쉼표 [0] 3 2 3" xfId="11642"/>
    <cellStyle name="쉼표 [0] 3 2 4" xfId="42801"/>
    <cellStyle name="쉼표 [0] 3 3" xfId="11643"/>
    <cellStyle name="쉼표 [0] 3 4" xfId="11644"/>
    <cellStyle name="쉼표 [0] 3 4 2" xfId="11645"/>
    <cellStyle name="쉼표 [0] 3 5" xfId="11646"/>
    <cellStyle name="쉼표 [0] 3 6" xfId="11647"/>
    <cellStyle name="쉼표 [0] 3 7" xfId="11648"/>
    <cellStyle name="쉼표 [0] 3 8" xfId="11649"/>
    <cellStyle name="쉼표 [0] 3 9" xfId="42798"/>
    <cellStyle name="쉼표 [0] 4" xfId="3861"/>
    <cellStyle name="쉼표 [0] 4 10" xfId="11650"/>
    <cellStyle name="쉼표 [0] 4 11" xfId="11651"/>
    <cellStyle name="쉼표 [0] 4 12" xfId="11652"/>
    <cellStyle name="쉼표 [0] 4 13" xfId="11653"/>
    <cellStyle name="쉼표 [0] 4 14" xfId="11654"/>
    <cellStyle name="쉼표 [0] 4 15" xfId="11655"/>
    <cellStyle name="쉼표 [0] 4 16" xfId="11656"/>
    <cellStyle name="쉼표 [0] 4 17" xfId="42793"/>
    <cellStyle name="쉼표 [0] 4 2" xfId="3862"/>
    <cellStyle name="쉼표 [0] 4 2 10" xfId="11657"/>
    <cellStyle name="쉼표 [0] 4 2 11" xfId="42802"/>
    <cellStyle name="쉼표 [0] 4 2 2" xfId="3863"/>
    <cellStyle name="쉼표 [0] 4 2 2 2" xfId="11658"/>
    <cellStyle name="쉼표 [0] 4 2 2 2 2" xfId="11659"/>
    <cellStyle name="쉼표 [0] 4 2 2 2 2 2" xfId="11660"/>
    <cellStyle name="쉼표 [0] 4 2 2 2 2 2 2" xfId="11661"/>
    <cellStyle name="쉼표 [0] 4 2 2 2 2 3" xfId="11662"/>
    <cellStyle name="쉼표 [0] 4 2 2 2 2 4" xfId="11663"/>
    <cellStyle name="쉼표 [0] 4 2 2 2 3" xfId="11664"/>
    <cellStyle name="쉼표 [0] 4 2 2 2 3 2" xfId="11665"/>
    <cellStyle name="쉼표 [0] 4 2 2 2 4" xfId="11666"/>
    <cellStyle name="쉼표 [0] 4 2 2 2 5" xfId="11667"/>
    <cellStyle name="쉼표 [0] 4 2 2 3" xfId="11668"/>
    <cellStyle name="쉼표 [0] 4 2 2 3 2" xfId="11669"/>
    <cellStyle name="쉼표 [0] 4 2 2 3 2 2" xfId="11670"/>
    <cellStyle name="쉼표 [0] 4 2 2 3 2 2 2" xfId="11671"/>
    <cellStyle name="쉼표 [0] 4 2 2 3 2 3" xfId="11672"/>
    <cellStyle name="쉼표 [0] 4 2 2 3 2 4" xfId="11673"/>
    <cellStyle name="쉼표 [0] 4 2 2 3 3" xfId="11674"/>
    <cellStyle name="쉼표 [0] 4 2 2 3 3 2" xfId="11675"/>
    <cellStyle name="쉼표 [0] 4 2 2 3 4" xfId="11676"/>
    <cellStyle name="쉼표 [0] 4 2 2 3 5" xfId="11677"/>
    <cellStyle name="쉼표 [0] 4 2 2 4" xfId="11678"/>
    <cellStyle name="쉼표 [0] 4 2 2 4 2" xfId="11679"/>
    <cellStyle name="쉼표 [0] 4 2 2 4 2 2" xfId="11680"/>
    <cellStyle name="쉼표 [0] 4 2 2 4 3" xfId="11681"/>
    <cellStyle name="쉼표 [0] 4 2 2 4 4" xfId="11682"/>
    <cellStyle name="쉼표 [0] 4 2 2 5" xfId="11683"/>
    <cellStyle name="쉼표 [0] 4 2 2 5 2" xfId="11684"/>
    <cellStyle name="쉼표 [0] 4 2 2 6" xfId="11685"/>
    <cellStyle name="쉼표 [0] 4 2 2 7" xfId="11686"/>
    <cellStyle name="쉼표 [0] 4 2 2 8" xfId="11687"/>
    <cellStyle name="쉼표 [0] 4 2 3" xfId="3864"/>
    <cellStyle name="쉼표 [0] 4 2 3 2" xfId="11688"/>
    <cellStyle name="쉼표 [0] 4 2 3 2 2" xfId="11689"/>
    <cellStyle name="쉼표 [0] 4 2 3 2 2 2" xfId="11690"/>
    <cellStyle name="쉼표 [0] 4 2 3 2 2 2 2" xfId="11691"/>
    <cellStyle name="쉼표 [0] 4 2 3 2 2 3" xfId="11692"/>
    <cellStyle name="쉼표 [0] 4 2 3 2 2 4" xfId="11693"/>
    <cellStyle name="쉼표 [0] 4 2 3 2 3" xfId="11694"/>
    <cellStyle name="쉼표 [0] 4 2 3 2 3 2" xfId="11695"/>
    <cellStyle name="쉼표 [0] 4 2 3 2 4" xfId="11696"/>
    <cellStyle name="쉼표 [0] 4 2 3 2 5" xfId="11697"/>
    <cellStyle name="쉼표 [0] 4 2 3 3" xfId="11698"/>
    <cellStyle name="쉼표 [0] 4 2 3 3 2" xfId="11699"/>
    <cellStyle name="쉼표 [0] 4 2 3 3 2 2" xfId="11700"/>
    <cellStyle name="쉼표 [0] 4 2 3 3 2 2 2" xfId="11701"/>
    <cellStyle name="쉼표 [0] 4 2 3 3 2 3" xfId="11702"/>
    <cellStyle name="쉼표 [0] 4 2 3 3 2 4" xfId="11703"/>
    <cellStyle name="쉼표 [0] 4 2 3 3 3" xfId="11704"/>
    <cellStyle name="쉼표 [0] 4 2 3 3 3 2" xfId="11705"/>
    <cellStyle name="쉼표 [0] 4 2 3 3 4" xfId="11706"/>
    <cellStyle name="쉼표 [0] 4 2 3 3 5" xfId="11707"/>
    <cellStyle name="쉼표 [0] 4 2 3 4" xfId="11708"/>
    <cellStyle name="쉼표 [0] 4 2 3 4 2" xfId="11709"/>
    <cellStyle name="쉼표 [0] 4 2 3 4 2 2" xfId="11710"/>
    <cellStyle name="쉼표 [0] 4 2 3 4 3" xfId="11711"/>
    <cellStyle name="쉼표 [0] 4 2 3 4 4" xfId="11712"/>
    <cellStyle name="쉼표 [0] 4 2 3 5" xfId="11713"/>
    <cellStyle name="쉼표 [0] 4 2 3 5 2" xfId="11714"/>
    <cellStyle name="쉼표 [0] 4 2 3 6" xfId="11715"/>
    <cellStyle name="쉼표 [0] 4 2 3 7" xfId="11716"/>
    <cellStyle name="쉼표 [0] 4 2 3 8" xfId="11717"/>
    <cellStyle name="쉼표 [0] 4 2 4" xfId="11718"/>
    <cellStyle name="쉼표 [0] 4 2 4 2" xfId="11719"/>
    <cellStyle name="쉼표 [0] 4 2 4 2 2" xfId="11720"/>
    <cellStyle name="쉼표 [0] 4 2 4 2 2 2" xfId="11721"/>
    <cellStyle name="쉼표 [0] 4 2 4 2 3" xfId="11722"/>
    <cellStyle name="쉼표 [0] 4 2 4 2 4" xfId="11723"/>
    <cellStyle name="쉼표 [0] 4 2 4 3" xfId="11724"/>
    <cellStyle name="쉼표 [0] 4 2 4 3 2" xfId="11725"/>
    <cellStyle name="쉼표 [0] 4 2 4 4" xfId="11726"/>
    <cellStyle name="쉼표 [0] 4 2 4 5" xfId="11727"/>
    <cellStyle name="쉼표 [0] 4 2 5" xfId="11728"/>
    <cellStyle name="쉼표 [0] 4 2 5 2" xfId="11729"/>
    <cellStyle name="쉼표 [0] 4 2 5 2 2" xfId="11730"/>
    <cellStyle name="쉼표 [0] 4 2 5 2 2 2" xfId="11731"/>
    <cellStyle name="쉼표 [0] 4 2 5 2 3" xfId="11732"/>
    <cellStyle name="쉼표 [0] 4 2 5 2 4" xfId="11733"/>
    <cellStyle name="쉼표 [0] 4 2 5 3" xfId="11734"/>
    <cellStyle name="쉼표 [0] 4 2 5 3 2" xfId="11735"/>
    <cellStyle name="쉼표 [0] 4 2 5 4" xfId="11736"/>
    <cellStyle name="쉼표 [0] 4 2 5 5" xfId="11737"/>
    <cellStyle name="쉼표 [0] 4 2 6" xfId="11738"/>
    <cellStyle name="쉼표 [0] 4 2 6 2" xfId="11739"/>
    <cellStyle name="쉼표 [0] 4 2 6 2 2" xfId="11740"/>
    <cellStyle name="쉼표 [0] 4 2 6 3" xfId="11741"/>
    <cellStyle name="쉼표 [0] 4 2 6 4" xfId="11742"/>
    <cellStyle name="쉼표 [0] 4 2 7" xfId="11743"/>
    <cellStyle name="쉼표 [0] 4 2 7 2" xfId="11744"/>
    <cellStyle name="쉼표 [0] 4 2 8" xfId="11745"/>
    <cellStyle name="쉼표 [0] 4 2 9" xfId="11746"/>
    <cellStyle name="쉼표 [0] 4 3" xfId="3865"/>
    <cellStyle name="쉼표 [0] 4 3 2" xfId="11747"/>
    <cellStyle name="쉼표 [0] 4 3 2 2" xfId="11748"/>
    <cellStyle name="쉼표 [0] 4 3 2 2 2" xfId="11749"/>
    <cellStyle name="쉼표 [0] 4 3 2 2 2 2" xfId="11750"/>
    <cellStyle name="쉼표 [0] 4 3 2 2 3" xfId="11751"/>
    <cellStyle name="쉼표 [0] 4 3 2 2 4" xfId="11752"/>
    <cellStyle name="쉼표 [0] 4 3 2 3" xfId="11753"/>
    <cellStyle name="쉼표 [0] 4 3 2 3 2" xfId="11754"/>
    <cellStyle name="쉼표 [0] 4 3 2 4" xfId="11755"/>
    <cellStyle name="쉼표 [0] 4 3 2 5" xfId="11756"/>
    <cellStyle name="쉼표 [0] 4 3 3" xfId="11757"/>
    <cellStyle name="쉼표 [0] 4 3 3 2" xfId="11758"/>
    <cellStyle name="쉼표 [0] 4 3 3 2 2" xfId="11759"/>
    <cellStyle name="쉼표 [0] 4 3 3 2 2 2" xfId="11760"/>
    <cellStyle name="쉼표 [0] 4 3 3 2 3" xfId="11761"/>
    <cellStyle name="쉼표 [0] 4 3 3 2 4" xfId="11762"/>
    <cellStyle name="쉼표 [0] 4 3 3 3" xfId="11763"/>
    <cellStyle name="쉼표 [0] 4 3 3 3 2" xfId="11764"/>
    <cellStyle name="쉼표 [0] 4 3 3 4" xfId="11765"/>
    <cellStyle name="쉼표 [0] 4 3 3 5" xfId="11766"/>
    <cellStyle name="쉼표 [0] 4 3 4" xfId="11767"/>
    <cellStyle name="쉼표 [0] 4 3 4 2" xfId="11768"/>
    <cellStyle name="쉼표 [0] 4 3 4 2 2" xfId="11769"/>
    <cellStyle name="쉼표 [0] 4 3 4 3" xfId="11770"/>
    <cellStyle name="쉼표 [0] 4 3 4 4" xfId="11771"/>
    <cellStyle name="쉼표 [0] 4 3 5" xfId="11772"/>
    <cellStyle name="쉼표 [0] 4 3 5 2" xfId="11773"/>
    <cellStyle name="쉼표 [0] 4 3 6" xfId="11774"/>
    <cellStyle name="쉼표 [0] 4 3 7" xfId="11775"/>
    <cellStyle name="쉼표 [0] 4 3 8" xfId="11776"/>
    <cellStyle name="쉼표 [0] 4 4" xfId="3866"/>
    <cellStyle name="쉼표 [0] 4 4 2" xfId="11777"/>
    <cellStyle name="쉼표 [0] 4 4 2 2" xfId="11778"/>
    <cellStyle name="쉼표 [0] 4 4 2 2 2" xfId="11779"/>
    <cellStyle name="쉼표 [0] 4 4 2 2 2 2" xfId="11780"/>
    <cellStyle name="쉼표 [0] 4 4 2 2 3" xfId="11781"/>
    <cellStyle name="쉼표 [0] 4 4 2 2 4" xfId="11782"/>
    <cellStyle name="쉼표 [0] 4 4 2 3" xfId="11783"/>
    <cellStyle name="쉼표 [0] 4 4 2 3 2" xfId="11784"/>
    <cellStyle name="쉼표 [0] 4 4 2 4" xfId="11785"/>
    <cellStyle name="쉼표 [0] 4 4 2 5" xfId="11786"/>
    <cellStyle name="쉼표 [0] 4 4 3" xfId="11787"/>
    <cellStyle name="쉼표 [0] 4 4 3 2" xfId="11788"/>
    <cellStyle name="쉼표 [0] 4 4 3 2 2" xfId="11789"/>
    <cellStyle name="쉼표 [0] 4 4 3 2 2 2" xfId="11790"/>
    <cellStyle name="쉼표 [0] 4 4 3 2 3" xfId="11791"/>
    <cellStyle name="쉼표 [0] 4 4 3 2 4" xfId="11792"/>
    <cellStyle name="쉼표 [0] 4 4 3 3" xfId="11793"/>
    <cellStyle name="쉼표 [0] 4 4 3 3 2" xfId="11794"/>
    <cellStyle name="쉼표 [0] 4 4 3 4" xfId="11795"/>
    <cellStyle name="쉼표 [0] 4 4 3 5" xfId="11796"/>
    <cellStyle name="쉼표 [0] 4 4 4" xfId="11797"/>
    <cellStyle name="쉼표 [0] 4 4 4 2" xfId="11798"/>
    <cellStyle name="쉼표 [0] 4 4 4 2 2" xfId="11799"/>
    <cellStyle name="쉼표 [0] 4 4 4 3" xfId="11800"/>
    <cellStyle name="쉼표 [0] 4 4 4 4" xfId="11801"/>
    <cellStyle name="쉼표 [0] 4 4 5" xfId="11802"/>
    <cellStyle name="쉼표 [0] 4 4 5 2" xfId="11803"/>
    <cellStyle name="쉼표 [0] 4 4 6" xfId="11804"/>
    <cellStyle name="쉼표 [0] 4 4 7" xfId="11805"/>
    <cellStyle name="쉼표 [0] 4 4 8" xfId="11806"/>
    <cellStyle name="쉼표 [0] 4 5" xfId="11807"/>
    <cellStyle name="쉼표 [0] 4 5 2" xfId="11808"/>
    <cellStyle name="쉼표 [0] 4 5 2 2" xfId="11809"/>
    <cellStyle name="쉼표 [0] 4 5 2 2 2" xfId="11810"/>
    <cellStyle name="쉼표 [0] 4 5 2 3" xfId="11811"/>
    <cellStyle name="쉼표 [0] 4 5 2 4" xfId="11812"/>
    <cellStyle name="쉼표 [0] 4 5 3" xfId="11813"/>
    <cellStyle name="쉼표 [0] 4 5 3 2" xfId="11814"/>
    <cellStyle name="쉼표 [0] 4 5 4" xfId="11815"/>
    <cellStyle name="쉼표 [0] 4 5 5" xfId="11816"/>
    <cellStyle name="쉼표 [0] 4 6" xfId="11817"/>
    <cellStyle name="쉼표 [0] 4 6 2" xfId="11818"/>
    <cellStyle name="쉼표 [0] 4 6 2 2" xfId="11819"/>
    <cellStyle name="쉼표 [0] 4 6 2 2 2" xfId="11820"/>
    <cellStyle name="쉼표 [0] 4 6 2 3" xfId="11821"/>
    <cellStyle name="쉼표 [0] 4 6 2 4" xfId="11822"/>
    <cellStyle name="쉼표 [0] 4 6 3" xfId="11823"/>
    <cellStyle name="쉼표 [0] 4 6 3 2" xfId="11824"/>
    <cellStyle name="쉼표 [0] 4 6 4" xfId="11825"/>
    <cellStyle name="쉼표 [0] 4 6 5" xfId="11826"/>
    <cellStyle name="쉼표 [0] 4 7" xfId="11827"/>
    <cellStyle name="쉼표 [0] 4 7 2" xfId="11828"/>
    <cellStyle name="쉼표 [0] 4 7 2 2" xfId="11829"/>
    <cellStyle name="쉼표 [0] 4 7 3" xfId="11830"/>
    <cellStyle name="쉼표 [0] 4 7 4" xfId="11831"/>
    <cellStyle name="쉼표 [0] 4 8" xfId="11832"/>
    <cellStyle name="쉼표 [0] 4 8 2" xfId="11833"/>
    <cellStyle name="쉼표 [0] 4 9" xfId="11834"/>
    <cellStyle name="쉼표 [0] 5" xfId="3867"/>
    <cellStyle name="쉼표 [0] 5 10" xfId="11835"/>
    <cellStyle name="쉼표 [0] 5 11" xfId="11836"/>
    <cellStyle name="쉼표 [0] 5 12" xfId="11837"/>
    <cellStyle name="쉼표 [0] 5 13" xfId="11838"/>
    <cellStyle name="쉼표 [0] 5 14" xfId="11839"/>
    <cellStyle name="쉼표 [0] 5 15" xfId="11840"/>
    <cellStyle name="쉼표 [0] 5 2" xfId="11841"/>
    <cellStyle name="쉼표 [0] 5 2 10" xfId="11842"/>
    <cellStyle name="쉼표 [0] 5 2 11" xfId="11843"/>
    <cellStyle name="쉼표 [0] 5 2 2" xfId="11844"/>
    <cellStyle name="쉼표 [0] 5 2 2 2" xfId="11845"/>
    <cellStyle name="쉼표 [0] 5 2 2 2 2" xfId="11846"/>
    <cellStyle name="쉼표 [0] 5 2 2 2 2 2" xfId="11847"/>
    <cellStyle name="쉼표 [0] 5 2 2 2 2 2 2" xfId="11848"/>
    <cellStyle name="쉼표 [0] 5 2 2 2 2 3" xfId="11849"/>
    <cellStyle name="쉼표 [0] 5 2 2 2 2 4" xfId="11850"/>
    <cellStyle name="쉼표 [0] 5 2 2 2 3" xfId="11851"/>
    <cellStyle name="쉼표 [0] 5 2 2 2 3 2" xfId="11852"/>
    <cellStyle name="쉼표 [0] 5 2 2 2 4" xfId="11853"/>
    <cellStyle name="쉼표 [0] 5 2 2 2 5" xfId="11854"/>
    <cellStyle name="쉼표 [0] 5 2 2 3" xfId="11855"/>
    <cellStyle name="쉼표 [0] 5 2 2 3 2" xfId="11856"/>
    <cellStyle name="쉼표 [0] 5 2 2 3 2 2" xfId="11857"/>
    <cellStyle name="쉼표 [0] 5 2 2 3 2 2 2" xfId="11858"/>
    <cellStyle name="쉼표 [0] 5 2 2 3 2 3" xfId="11859"/>
    <cellStyle name="쉼표 [0] 5 2 2 3 2 4" xfId="11860"/>
    <cellStyle name="쉼표 [0] 5 2 2 3 3" xfId="11861"/>
    <cellStyle name="쉼표 [0] 5 2 2 3 3 2" xfId="11862"/>
    <cellStyle name="쉼표 [0] 5 2 2 3 4" xfId="11863"/>
    <cellStyle name="쉼표 [0] 5 2 2 3 5" xfId="11864"/>
    <cellStyle name="쉼표 [0] 5 2 2 4" xfId="11865"/>
    <cellStyle name="쉼표 [0] 5 2 2 4 2" xfId="11866"/>
    <cellStyle name="쉼표 [0] 5 2 2 4 2 2" xfId="11867"/>
    <cellStyle name="쉼표 [0] 5 2 2 4 3" xfId="11868"/>
    <cellStyle name="쉼표 [0] 5 2 2 4 4" xfId="11869"/>
    <cellStyle name="쉼표 [0] 5 2 2 5" xfId="11870"/>
    <cellStyle name="쉼표 [0] 5 2 2 5 2" xfId="11871"/>
    <cellStyle name="쉼표 [0] 5 2 2 6" xfId="11872"/>
    <cellStyle name="쉼표 [0] 5 2 2 7" xfId="11873"/>
    <cellStyle name="쉼표 [0] 5 2 2 8" xfId="11874"/>
    <cellStyle name="쉼표 [0] 5 2 3" xfId="11875"/>
    <cellStyle name="쉼표 [0] 5 2 3 2" xfId="11876"/>
    <cellStyle name="쉼표 [0] 5 2 3 2 2" xfId="11877"/>
    <cellStyle name="쉼표 [0] 5 2 3 2 2 2" xfId="11878"/>
    <cellStyle name="쉼표 [0] 5 2 3 2 2 2 2" xfId="11879"/>
    <cellStyle name="쉼표 [0] 5 2 3 2 2 3" xfId="11880"/>
    <cellStyle name="쉼표 [0] 5 2 3 2 2 4" xfId="11881"/>
    <cellStyle name="쉼표 [0] 5 2 3 2 3" xfId="11882"/>
    <cellStyle name="쉼표 [0] 5 2 3 2 3 2" xfId="11883"/>
    <cellStyle name="쉼표 [0] 5 2 3 2 4" xfId="11884"/>
    <cellStyle name="쉼표 [0] 5 2 3 2 5" xfId="11885"/>
    <cellStyle name="쉼표 [0] 5 2 3 3" xfId="11886"/>
    <cellStyle name="쉼표 [0] 5 2 3 3 2" xfId="11887"/>
    <cellStyle name="쉼표 [0] 5 2 3 3 2 2" xfId="11888"/>
    <cellStyle name="쉼표 [0] 5 2 3 3 2 2 2" xfId="11889"/>
    <cellStyle name="쉼표 [0] 5 2 3 3 2 3" xfId="11890"/>
    <cellStyle name="쉼표 [0] 5 2 3 3 2 4" xfId="11891"/>
    <cellStyle name="쉼표 [0] 5 2 3 3 3" xfId="11892"/>
    <cellStyle name="쉼표 [0] 5 2 3 3 3 2" xfId="11893"/>
    <cellStyle name="쉼표 [0] 5 2 3 3 4" xfId="11894"/>
    <cellStyle name="쉼표 [0] 5 2 3 3 5" xfId="11895"/>
    <cellStyle name="쉼표 [0] 5 2 3 4" xfId="11896"/>
    <cellStyle name="쉼표 [0] 5 2 3 4 2" xfId="11897"/>
    <cellStyle name="쉼표 [0] 5 2 3 4 2 2" xfId="11898"/>
    <cellStyle name="쉼표 [0] 5 2 3 4 3" xfId="11899"/>
    <cellStyle name="쉼표 [0] 5 2 3 4 4" xfId="11900"/>
    <cellStyle name="쉼표 [0] 5 2 3 5" xfId="11901"/>
    <cellStyle name="쉼표 [0] 5 2 3 5 2" xfId="11902"/>
    <cellStyle name="쉼표 [0] 5 2 3 6" xfId="11903"/>
    <cellStyle name="쉼표 [0] 5 2 3 7" xfId="11904"/>
    <cellStyle name="쉼표 [0] 5 2 4" xfId="11905"/>
    <cellStyle name="쉼표 [0] 5 2 4 2" xfId="11906"/>
    <cellStyle name="쉼표 [0] 5 2 4 2 2" xfId="11907"/>
    <cellStyle name="쉼표 [0] 5 2 4 2 2 2" xfId="11908"/>
    <cellStyle name="쉼표 [0] 5 2 4 2 3" xfId="11909"/>
    <cellStyle name="쉼표 [0] 5 2 4 2 4" xfId="11910"/>
    <cellStyle name="쉼표 [0] 5 2 4 3" xfId="11911"/>
    <cellStyle name="쉼표 [0] 5 2 4 3 2" xfId="11912"/>
    <cellStyle name="쉼표 [0] 5 2 4 4" xfId="11913"/>
    <cellStyle name="쉼표 [0] 5 2 4 5" xfId="11914"/>
    <cellStyle name="쉼표 [0] 5 2 5" xfId="11915"/>
    <cellStyle name="쉼표 [0] 5 2 5 2" xfId="11916"/>
    <cellStyle name="쉼표 [0] 5 2 5 2 2" xfId="11917"/>
    <cellStyle name="쉼표 [0] 5 2 5 2 2 2" xfId="11918"/>
    <cellStyle name="쉼표 [0] 5 2 5 2 3" xfId="11919"/>
    <cellStyle name="쉼표 [0] 5 2 5 2 4" xfId="11920"/>
    <cellStyle name="쉼표 [0] 5 2 5 3" xfId="11921"/>
    <cellStyle name="쉼표 [0] 5 2 5 3 2" xfId="11922"/>
    <cellStyle name="쉼표 [0] 5 2 5 4" xfId="11923"/>
    <cellStyle name="쉼표 [0] 5 2 5 5" xfId="11924"/>
    <cellStyle name="쉼표 [0] 5 2 6" xfId="11925"/>
    <cellStyle name="쉼표 [0] 5 2 6 2" xfId="11926"/>
    <cellStyle name="쉼표 [0] 5 2 6 2 2" xfId="11927"/>
    <cellStyle name="쉼표 [0] 5 2 6 3" xfId="11928"/>
    <cellStyle name="쉼표 [0] 5 2 6 4" xfId="11929"/>
    <cellStyle name="쉼표 [0] 5 2 7" xfId="11930"/>
    <cellStyle name="쉼표 [0] 5 2 7 2" xfId="11931"/>
    <cellStyle name="쉼표 [0] 5 2 8" xfId="11932"/>
    <cellStyle name="쉼표 [0] 5 2 9" xfId="11933"/>
    <cellStyle name="쉼표 [0] 5 3" xfId="11934"/>
    <cellStyle name="쉼표 [0] 5 3 2" xfId="11935"/>
    <cellStyle name="쉼표 [0] 5 3 2 2" xfId="11936"/>
    <cellStyle name="쉼표 [0] 5 3 2 2 2" xfId="11937"/>
    <cellStyle name="쉼표 [0] 5 3 2 2 2 2" xfId="11938"/>
    <cellStyle name="쉼표 [0] 5 3 2 2 3" xfId="11939"/>
    <cellStyle name="쉼표 [0] 5 3 2 2 4" xfId="11940"/>
    <cellStyle name="쉼표 [0] 5 3 2 3" xfId="11941"/>
    <cellStyle name="쉼표 [0] 5 3 2 3 2" xfId="11942"/>
    <cellStyle name="쉼표 [0] 5 3 2 4" xfId="11943"/>
    <cellStyle name="쉼표 [0] 5 3 2 5" xfId="11944"/>
    <cellStyle name="쉼표 [0] 5 3 3" xfId="11945"/>
    <cellStyle name="쉼표 [0] 5 3 3 2" xfId="11946"/>
    <cellStyle name="쉼표 [0] 5 3 3 2 2" xfId="11947"/>
    <cellStyle name="쉼표 [0] 5 3 3 2 2 2" xfId="11948"/>
    <cellStyle name="쉼표 [0] 5 3 3 2 3" xfId="11949"/>
    <cellStyle name="쉼표 [0] 5 3 3 2 4" xfId="11950"/>
    <cellStyle name="쉼표 [0] 5 3 3 3" xfId="11951"/>
    <cellStyle name="쉼표 [0] 5 3 3 3 2" xfId="11952"/>
    <cellStyle name="쉼표 [0] 5 3 3 4" xfId="11953"/>
    <cellStyle name="쉼표 [0] 5 3 3 5" xfId="11954"/>
    <cellStyle name="쉼표 [0] 5 3 4" xfId="11955"/>
    <cellStyle name="쉼표 [0] 5 3 4 2" xfId="11956"/>
    <cellStyle name="쉼표 [0] 5 3 4 2 2" xfId="11957"/>
    <cellStyle name="쉼표 [0] 5 3 4 3" xfId="11958"/>
    <cellStyle name="쉼표 [0] 5 3 4 4" xfId="11959"/>
    <cellStyle name="쉼표 [0] 5 3 5" xfId="11960"/>
    <cellStyle name="쉼표 [0] 5 3 5 2" xfId="11961"/>
    <cellStyle name="쉼표 [0] 5 3 6" xfId="11962"/>
    <cellStyle name="쉼표 [0] 5 3 7" xfId="11963"/>
    <cellStyle name="쉼표 [0] 5 3 8" xfId="11964"/>
    <cellStyle name="쉼표 [0] 5 3 9" xfId="11965"/>
    <cellStyle name="쉼표 [0] 5 4" xfId="11966"/>
    <cellStyle name="쉼표 [0] 5 4 2" xfId="11967"/>
    <cellStyle name="쉼표 [0] 5 4 2 2" xfId="11968"/>
    <cellStyle name="쉼표 [0] 5 4 2 2 2" xfId="11969"/>
    <cellStyle name="쉼표 [0] 5 4 2 2 2 2" xfId="11970"/>
    <cellStyle name="쉼표 [0] 5 4 2 2 3" xfId="11971"/>
    <cellStyle name="쉼표 [0] 5 4 2 2 4" xfId="11972"/>
    <cellStyle name="쉼표 [0] 5 4 2 3" xfId="11973"/>
    <cellStyle name="쉼표 [0] 5 4 2 3 2" xfId="11974"/>
    <cellStyle name="쉼표 [0] 5 4 2 4" xfId="11975"/>
    <cellStyle name="쉼표 [0] 5 4 2 5" xfId="11976"/>
    <cellStyle name="쉼표 [0] 5 4 3" xfId="11977"/>
    <cellStyle name="쉼표 [0] 5 4 3 2" xfId="11978"/>
    <cellStyle name="쉼표 [0] 5 4 3 2 2" xfId="11979"/>
    <cellStyle name="쉼표 [0] 5 4 3 2 2 2" xfId="11980"/>
    <cellStyle name="쉼표 [0] 5 4 3 2 3" xfId="11981"/>
    <cellStyle name="쉼표 [0] 5 4 3 2 4" xfId="11982"/>
    <cellStyle name="쉼표 [0] 5 4 3 3" xfId="11983"/>
    <cellStyle name="쉼표 [0] 5 4 3 3 2" xfId="11984"/>
    <cellStyle name="쉼표 [0] 5 4 3 4" xfId="11985"/>
    <cellStyle name="쉼표 [0] 5 4 3 5" xfId="11986"/>
    <cellStyle name="쉼표 [0] 5 4 4" xfId="11987"/>
    <cellStyle name="쉼표 [0] 5 4 4 2" xfId="11988"/>
    <cellStyle name="쉼표 [0] 5 4 4 2 2" xfId="11989"/>
    <cellStyle name="쉼표 [0] 5 4 4 3" xfId="11990"/>
    <cellStyle name="쉼표 [0] 5 4 4 4" xfId="11991"/>
    <cellStyle name="쉼표 [0] 5 4 5" xfId="11992"/>
    <cellStyle name="쉼표 [0] 5 4 5 2" xfId="11993"/>
    <cellStyle name="쉼표 [0] 5 4 6" xfId="11994"/>
    <cellStyle name="쉼표 [0] 5 4 7" xfId="11995"/>
    <cellStyle name="쉼표 [0] 5 5" xfId="11996"/>
    <cellStyle name="쉼표 [0] 5 5 2" xfId="11997"/>
    <cellStyle name="쉼표 [0] 5 5 2 2" xfId="11998"/>
    <cellStyle name="쉼표 [0] 5 5 2 2 2" xfId="11999"/>
    <cellStyle name="쉼표 [0] 5 5 2 3" xfId="12000"/>
    <cellStyle name="쉼표 [0] 5 5 2 4" xfId="12001"/>
    <cellStyle name="쉼표 [0] 5 5 3" xfId="12002"/>
    <cellStyle name="쉼표 [0] 5 5 3 2" xfId="12003"/>
    <cellStyle name="쉼표 [0] 5 5 4" xfId="12004"/>
    <cellStyle name="쉼표 [0] 5 5 5" xfId="12005"/>
    <cellStyle name="쉼표 [0] 5 6" xfId="12006"/>
    <cellStyle name="쉼표 [0] 5 6 2" xfId="12007"/>
    <cellStyle name="쉼표 [0] 5 6 2 2" xfId="12008"/>
    <cellStyle name="쉼표 [0] 5 6 2 2 2" xfId="12009"/>
    <cellStyle name="쉼표 [0] 5 6 2 3" xfId="12010"/>
    <cellStyle name="쉼표 [0] 5 6 2 4" xfId="12011"/>
    <cellStyle name="쉼표 [0] 5 6 3" xfId="12012"/>
    <cellStyle name="쉼표 [0] 5 6 3 2" xfId="12013"/>
    <cellStyle name="쉼표 [0] 5 6 4" xfId="12014"/>
    <cellStyle name="쉼표 [0] 5 6 5" xfId="12015"/>
    <cellStyle name="쉼표 [0] 5 7" xfId="12016"/>
    <cellStyle name="쉼표 [0] 5 7 2" xfId="12017"/>
    <cellStyle name="쉼표 [0] 5 7 2 2" xfId="12018"/>
    <cellStyle name="쉼표 [0] 5 7 3" xfId="12019"/>
    <cellStyle name="쉼표 [0] 5 7 4" xfId="12020"/>
    <cellStyle name="쉼표 [0] 5 8" xfId="12021"/>
    <cellStyle name="쉼표 [0] 5 8 2" xfId="12022"/>
    <cellStyle name="쉼표 [0] 5 9" xfId="12023"/>
    <cellStyle name="쉼표 [0] 6" xfId="4338"/>
    <cellStyle name="쉼표 [0] 6 2" xfId="12024"/>
    <cellStyle name="쉼표 [0] 6 2 2" xfId="12025"/>
    <cellStyle name="쉼표 [0] 6 2 2 2" xfId="12026"/>
    <cellStyle name="쉼표 [0] 6 2 3" xfId="12027"/>
    <cellStyle name="쉼표 [0] 6 3" xfId="12028"/>
    <cellStyle name="쉼표 [0] 6 3 2" xfId="12029"/>
    <cellStyle name="쉼표 [0] 6 4" xfId="12030"/>
    <cellStyle name="쉼표 [0] 6 5" xfId="12031"/>
    <cellStyle name="쉼표 [0] 6 6" xfId="12032"/>
    <cellStyle name="쉼표 [0] 6 7" xfId="12033"/>
    <cellStyle name="쉼표 [0] 6 8" xfId="12034"/>
    <cellStyle name="쉼표 [0] 7" xfId="12035"/>
    <cellStyle name="쉼표 [0] 7 2" xfId="12036"/>
    <cellStyle name="쉼표 [0] 7 2 2" xfId="12037"/>
    <cellStyle name="쉼표 [0] 7 2 3" xfId="12038"/>
    <cellStyle name="쉼표 [0] 7 3" xfId="12039"/>
    <cellStyle name="쉼표 [0] 7 3 2" xfId="12040"/>
    <cellStyle name="쉼표 [0] 7 4" xfId="12041"/>
    <cellStyle name="쉼표 [0] 7 5" xfId="12042"/>
    <cellStyle name="쉼표 [0] 7 6" xfId="12043"/>
    <cellStyle name="쉼표 [0] 7 7" xfId="12044"/>
    <cellStyle name="쉼표 [0] 7 8" xfId="12045"/>
    <cellStyle name="쉼표 [0] 8" xfId="12046"/>
    <cellStyle name="쉼표 [0] 8 2" xfId="12047"/>
    <cellStyle name="쉼표 [0] 8 2 2" xfId="12048"/>
    <cellStyle name="쉼표 [0] 8 3" xfId="12049"/>
    <cellStyle name="쉼표 [0] 8 4" xfId="12050"/>
    <cellStyle name="쉼표 [0] 9" xfId="12051"/>
    <cellStyle name="쉼표 [0] 9 2" xfId="12052"/>
    <cellStyle name="쉼표 [0] 9 2 2" xfId="12053"/>
    <cellStyle name="쉼표 [0] 9 3" xfId="12054"/>
    <cellStyle name="쉼표 [0] 9 4" xfId="12055"/>
    <cellStyle name="쉼표 [0] 9 5" xfId="12056"/>
    <cellStyle name="연결된 셀" xfId="4308" builtinId="24" customBuiltin="1"/>
    <cellStyle name="연결된 셀 10" xfId="12057"/>
    <cellStyle name="연결된 셀 10 2" xfId="12058"/>
    <cellStyle name="연결된 셀 11" xfId="12059"/>
    <cellStyle name="연결된 셀 11 2" xfId="12060"/>
    <cellStyle name="연결된 셀 12" xfId="12061"/>
    <cellStyle name="연결된 셀 12 2" xfId="12062"/>
    <cellStyle name="연결된 셀 13" xfId="12063"/>
    <cellStyle name="연결된 셀 13 2" xfId="12064"/>
    <cellStyle name="연결된 셀 14" xfId="12065"/>
    <cellStyle name="연결된 셀 14 2" xfId="12066"/>
    <cellStyle name="연결된 셀 15" xfId="12067"/>
    <cellStyle name="연결된 셀 15 2" xfId="12068"/>
    <cellStyle name="연결된 셀 16" xfId="12069"/>
    <cellStyle name="연결된 셀 16 2" xfId="12070"/>
    <cellStyle name="연결된 셀 2" xfId="3868"/>
    <cellStyle name="연결된 셀 2 2" xfId="12071"/>
    <cellStyle name="연결된 셀 2 2 2" xfId="12072"/>
    <cellStyle name="연결된 셀 2 3" xfId="12073"/>
    <cellStyle name="연결된 셀 2 3 2" xfId="12074"/>
    <cellStyle name="연결된 셀 2 4" xfId="12075"/>
    <cellStyle name="연결된 셀 2 5" xfId="12076"/>
    <cellStyle name="연결된 셀 3" xfId="12077"/>
    <cellStyle name="연결된 셀 3 2" xfId="12078"/>
    <cellStyle name="연결된 셀 4" xfId="12079"/>
    <cellStyle name="연결된 셀 4 2" xfId="12080"/>
    <cellStyle name="연결된 셀 5" xfId="12081"/>
    <cellStyle name="연결된 셀 5 2" xfId="12082"/>
    <cellStyle name="연결된 셀 6" xfId="12083"/>
    <cellStyle name="연결된 셀 6 2" xfId="12084"/>
    <cellStyle name="연결된 셀 7" xfId="12085"/>
    <cellStyle name="연결된 셀 7 2" xfId="12086"/>
    <cellStyle name="연결된 셀 8" xfId="12087"/>
    <cellStyle name="연결된 셀 8 2" xfId="12088"/>
    <cellStyle name="연결된 셀 9" xfId="12089"/>
    <cellStyle name="연결된 셀 9 2" xfId="12090"/>
    <cellStyle name="요약" xfId="4312" builtinId="25" customBuiltin="1"/>
    <cellStyle name="요약 10" xfId="12091"/>
    <cellStyle name="요약 10 2" xfId="12092"/>
    <cellStyle name="요약 11" xfId="12093"/>
    <cellStyle name="요약 11 2" xfId="12094"/>
    <cellStyle name="요약 12" xfId="12095"/>
    <cellStyle name="요약 12 2" xfId="12096"/>
    <cellStyle name="요약 13" xfId="12097"/>
    <cellStyle name="요약 13 2" xfId="12098"/>
    <cellStyle name="요약 14" xfId="12099"/>
    <cellStyle name="요약 14 2" xfId="12100"/>
    <cellStyle name="요약 15" xfId="12101"/>
    <cellStyle name="요약 15 2" xfId="12102"/>
    <cellStyle name="요약 16" xfId="12103"/>
    <cellStyle name="요약 16 2" xfId="12104"/>
    <cellStyle name="요약 2" xfId="3869"/>
    <cellStyle name="요약 2 2" xfId="12105"/>
    <cellStyle name="요약 2 2 2" xfId="12106"/>
    <cellStyle name="요약 2 3" xfId="12107"/>
    <cellStyle name="요약 2 3 2" xfId="12108"/>
    <cellStyle name="요약 2 4" xfId="12109"/>
    <cellStyle name="요약 2 5" xfId="12110"/>
    <cellStyle name="요약 3" xfId="12111"/>
    <cellStyle name="요약 3 2" xfId="12112"/>
    <cellStyle name="요약 4" xfId="12113"/>
    <cellStyle name="요약 4 2" xfId="12114"/>
    <cellStyle name="요약 5" xfId="12115"/>
    <cellStyle name="요약 5 2" xfId="12116"/>
    <cellStyle name="요약 6" xfId="12117"/>
    <cellStyle name="요약 6 2" xfId="12118"/>
    <cellStyle name="요약 7" xfId="12119"/>
    <cellStyle name="요약 7 2" xfId="12120"/>
    <cellStyle name="요약 8" xfId="12121"/>
    <cellStyle name="요약 8 2" xfId="12122"/>
    <cellStyle name="요약 9" xfId="12123"/>
    <cellStyle name="요약 9 2" xfId="12124"/>
    <cellStyle name="입력" xfId="4305" builtinId="20" customBuiltin="1"/>
    <cellStyle name="입력 10" xfId="12125"/>
    <cellStyle name="입력 10 2" xfId="12126"/>
    <cellStyle name="입력 11" xfId="12127"/>
    <cellStyle name="입력 11 2" xfId="12128"/>
    <cellStyle name="입력 12" xfId="12129"/>
    <cellStyle name="입력 12 2" xfId="12130"/>
    <cellStyle name="입력 13" xfId="12131"/>
    <cellStyle name="입력 13 2" xfId="12132"/>
    <cellStyle name="입력 14" xfId="12133"/>
    <cellStyle name="입력 14 2" xfId="12134"/>
    <cellStyle name="입력 15" xfId="12135"/>
    <cellStyle name="입력 15 2" xfId="12136"/>
    <cellStyle name="입력 16" xfId="12137"/>
    <cellStyle name="입력 16 2" xfId="12138"/>
    <cellStyle name="입력 2" xfId="3870"/>
    <cellStyle name="입력 2 2" xfId="12139"/>
    <cellStyle name="입력 2 2 2" xfId="12140"/>
    <cellStyle name="입력 2 3" xfId="12141"/>
    <cellStyle name="입력 2 3 2" xfId="12142"/>
    <cellStyle name="입력 2 4" xfId="12143"/>
    <cellStyle name="입력 2 5" xfId="12144"/>
    <cellStyle name="입력 3" xfId="12145"/>
    <cellStyle name="입력 3 2" xfId="12146"/>
    <cellStyle name="입력 4" xfId="12147"/>
    <cellStyle name="입력 4 2" xfId="12148"/>
    <cellStyle name="입력 5" xfId="12149"/>
    <cellStyle name="입력 5 2" xfId="12150"/>
    <cellStyle name="입력 6" xfId="12151"/>
    <cellStyle name="입력 6 2" xfId="12152"/>
    <cellStyle name="입력 7" xfId="12153"/>
    <cellStyle name="입력 7 2" xfId="12154"/>
    <cellStyle name="입력 8" xfId="12155"/>
    <cellStyle name="입력 8 2" xfId="12156"/>
    <cellStyle name="입력 9" xfId="12157"/>
    <cellStyle name="입력 9 2" xfId="12158"/>
    <cellStyle name="제목" xfId="4297" builtinId="15" customBuiltin="1"/>
    <cellStyle name="제목 1" xfId="4298" builtinId="16" customBuiltin="1"/>
    <cellStyle name="제목 1 10" xfId="12159"/>
    <cellStyle name="제목 1 10 2" xfId="12160"/>
    <cellStyle name="제목 1 11" xfId="12161"/>
    <cellStyle name="제목 1 11 2" xfId="12162"/>
    <cellStyle name="제목 1 12" xfId="12163"/>
    <cellStyle name="제목 1 12 2" xfId="12164"/>
    <cellStyle name="제목 1 13" xfId="12165"/>
    <cellStyle name="제목 1 13 2" xfId="12166"/>
    <cellStyle name="제목 1 14" xfId="12167"/>
    <cellStyle name="제목 1 14 2" xfId="12168"/>
    <cellStyle name="제목 1 15" xfId="12169"/>
    <cellStyle name="제목 1 15 2" xfId="12170"/>
    <cellStyle name="제목 1 16" xfId="12171"/>
    <cellStyle name="제목 1 16 2" xfId="12172"/>
    <cellStyle name="제목 1 2" xfId="3871"/>
    <cellStyle name="제목 1 2 2" xfId="12173"/>
    <cellStyle name="제목 1 2 2 2" xfId="12174"/>
    <cellStyle name="제목 1 2 3" xfId="12175"/>
    <cellStyle name="제목 1 2 3 2" xfId="12176"/>
    <cellStyle name="제목 1 2 4" xfId="12177"/>
    <cellStyle name="제목 1 2 5" xfId="12178"/>
    <cellStyle name="제목 1 3" xfId="12179"/>
    <cellStyle name="제목 1 3 2" xfId="12180"/>
    <cellStyle name="제목 1 4" xfId="12181"/>
    <cellStyle name="제목 1 4 2" xfId="12182"/>
    <cellStyle name="제목 1 5" xfId="12183"/>
    <cellStyle name="제목 1 5 2" xfId="12184"/>
    <cellStyle name="제목 1 6" xfId="12185"/>
    <cellStyle name="제목 1 6 2" xfId="12186"/>
    <cellStyle name="제목 1 7" xfId="12187"/>
    <cellStyle name="제목 1 7 2" xfId="12188"/>
    <cellStyle name="제목 1 8" xfId="12189"/>
    <cellStyle name="제목 1 8 2" xfId="12190"/>
    <cellStyle name="제목 1 9" xfId="12191"/>
    <cellStyle name="제목 1 9 2" xfId="12192"/>
    <cellStyle name="제목 10" xfId="12193"/>
    <cellStyle name="제목 10 2" xfId="12194"/>
    <cellStyle name="제목 11" xfId="12195"/>
    <cellStyle name="제목 11 2" xfId="12196"/>
    <cellStyle name="제목 12" xfId="12197"/>
    <cellStyle name="제목 12 2" xfId="12198"/>
    <cellStyle name="제목 13" xfId="12199"/>
    <cellStyle name="제목 13 2" xfId="12200"/>
    <cellStyle name="제목 14" xfId="12201"/>
    <cellStyle name="제목 14 2" xfId="12202"/>
    <cellStyle name="제목 15" xfId="12203"/>
    <cellStyle name="제목 15 2" xfId="12204"/>
    <cellStyle name="제목 16" xfId="12205"/>
    <cellStyle name="제목 16 2" xfId="12206"/>
    <cellStyle name="제목 17" xfId="12207"/>
    <cellStyle name="제목 17 2" xfId="12208"/>
    <cellStyle name="제목 18" xfId="12209"/>
    <cellStyle name="제목 18 2" xfId="12210"/>
    <cellStyle name="제목 19" xfId="12211"/>
    <cellStyle name="제목 19 2" xfId="12212"/>
    <cellStyle name="제목 2" xfId="4299" builtinId="17" customBuiltin="1"/>
    <cellStyle name="제목 2 10" xfId="12213"/>
    <cellStyle name="제목 2 10 2" xfId="12214"/>
    <cellStyle name="제목 2 11" xfId="12215"/>
    <cellStyle name="제목 2 11 2" xfId="12216"/>
    <cellStyle name="제목 2 12" xfId="12217"/>
    <cellStyle name="제목 2 12 2" xfId="12218"/>
    <cellStyle name="제목 2 13" xfId="12219"/>
    <cellStyle name="제목 2 13 2" xfId="12220"/>
    <cellStyle name="제목 2 14" xfId="12221"/>
    <cellStyle name="제목 2 14 2" xfId="12222"/>
    <cellStyle name="제목 2 15" xfId="12223"/>
    <cellStyle name="제목 2 15 2" xfId="12224"/>
    <cellStyle name="제목 2 16" xfId="12225"/>
    <cellStyle name="제목 2 16 2" xfId="12226"/>
    <cellStyle name="제목 2 2" xfId="3872"/>
    <cellStyle name="제목 2 2 2" xfId="12227"/>
    <cellStyle name="제목 2 2 2 2" xfId="12228"/>
    <cellStyle name="제목 2 2 3" xfId="12229"/>
    <cellStyle name="제목 2 2 3 2" xfId="12230"/>
    <cellStyle name="제목 2 2 4" xfId="12231"/>
    <cellStyle name="제목 2 2 5" xfId="12232"/>
    <cellStyle name="제목 2 3" xfId="12233"/>
    <cellStyle name="제목 2 3 2" xfId="12234"/>
    <cellStyle name="제목 2 4" xfId="12235"/>
    <cellStyle name="제목 2 4 2" xfId="12236"/>
    <cellStyle name="제목 2 5" xfId="12237"/>
    <cellStyle name="제목 2 5 2" xfId="12238"/>
    <cellStyle name="제목 2 6" xfId="12239"/>
    <cellStyle name="제목 2 6 2" xfId="12240"/>
    <cellStyle name="제목 2 7" xfId="12241"/>
    <cellStyle name="제목 2 7 2" xfId="12242"/>
    <cellStyle name="제목 2 8" xfId="12243"/>
    <cellStyle name="제목 2 8 2" xfId="12244"/>
    <cellStyle name="제목 2 9" xfId="12245"/>
    <cellStyle name="제목 2 9 2" xfId="12246"/>
    <cellStyle name="제목 3" xfId="4300" builtinId="18" customBuiltin="1"/>
    <cellStyle name="제목 3 10" xfId="12247"/>
    <cellStyle name="제목 3 10 2" xfId="12248"/>
    <cellStyle name="제목 3 11" xfId="12249"/>
    <cellStyle name="제목 3 11 2" xfId="12250"/>
    <cellStyle name="제목 3 12" xfId="12251"/>
    <cellStyle name="제목 3 12 2" xfId="12252"/>
    <cellStyle name="제목 3 13" xfId="12253"/>
    <cellStyle name="제목 3 13 2" xfId="12254"/>
    <cellStyle name="제목 3 14" xfId="12255"/>
    <cellStyle name="제목 3 14 2" xfId="12256"/>
    <cellStyle name="제목 3 15" xfId="12257"/>
    <cellStyle name="제목 3 15 2" xfId="12258"/>
    <cellStyle name="제목 3 16" xfId="12259"/>
    <cellStyle name="제목 3 16 2" xfId="12260"/>
    <cellStyle name="제목 3 2" xfId="3873"/>
    <cellStyle name="제목 3 2 2" xfId="12261"/>
    <cellStyle name="제목 3 2 2 2" xfId="12262"/>
    <cellStyle name="제목 3 2 3" xfId="12263"/>
    <cellStyle name="제목 3 2 3 2" xfId="12264"/>
    <cellStyle name="제목 3 2 4" xfId="12265"/>
    <cellStyle name="제목 3 2 5" xfId="12266"/>
    <cellStyle name="제목 3 3" xfId="12267"/>
    <cellStyle name="제목 3 3 2" xfId="12268"/>
    <cellStyle name="제목 3 4" xfId="12269"/>
    <cellStyle name="제목 3 4 2" xfId="12270"/>
    <cellStyle name="제목 3 5" xfId="12271"/>
    <cellStyle name="제목 3 5 2" xfId="12272"/>
    <cellStyle name="제목 3 6" xfId="12273"/>
    <cellStyle name="제목 3 6 2" xfId="12274"/>
    <cellStyle name="제목 3 7" xfId="12275"/>
    <cellStyle name="제목 3 7 2" xfId="12276"/>
    <cellStyle name="제목 3 8" xfId="12277"/>
    <cellStyle name="제목 3 8 2" xfId="12278"/>
    <cellStyle name="제목 3 9" xfId="12279"/>
    <cellStyle name="제목 3 9 2" xfId="12280"/>
    <cellStyle name="제목 4" xfId="4301" builtinId="19" customBuiltin="1"/>
    <cellStyle name="제목 4 10" xfId="12281"/>
    <cellStyle name="제목 4 10 2" xfId="12282"/>
    <cellStyle name="제목 4 11" xfId="12283"/>
    <cellStyle name="제목 4 11 2" xfId="12284"/>
    <cellStyle name="제목 4 12" xfId="12285"/>
    <cellStyle name="제목 4 12 2" xfId="12286"/>
    <cellStyle name="제목 4 13" xfId="12287"/>
    <cellStyle name="제목 4 13 2" xfId="12288"/>
    <cellStyle name="제목 4 14" xfId="12289"/>
    <cellStyle name="제목 4 14 2" xfId="12290"/>
    <cellStyle name="제목 4 15" xfId="12291"/>
    <cellStyle name="제목 4 15 2" xfId="12292"/>
    <cellStyle name="제목 4 16" xfId="12293"/>
    <cellStyle name="제목 4 16 2" xfId="12294"/>
    <cellStyle name="제목 4 2" xfId="3874"/>
    <cellStyle name="제목 4 2 2" xfId="12295"/>
    <cellStyle name="제목 4 2 2 2" xfId="12296"/>
    <cellStyle name="제목 4 2 3" xfId="12297"/>
    <cellStyle name="제목 4 2 3 2" xfId="12298"/>
    <cellStyle name="제목 4 2 4" xfId="12299"/>
    <cellStyle name="제목 4 2 5" xfId="12300"/>
    <cellStyle name="제목 4 3" xfId="12301"/>
    <cellStyle name="제목 4 3 2" xfId="12302"/>
    <cellStyle name="제목 4 4" xfId="12303"/>
    <cellStyle name="제목 4 4 2" xfId="12304"/>
    <cellStyle name="제목 4 5" xfId="12305"/>
    <cellStyle name="제목 4 5 2" xfId="12306"/>
    <cellStyle name="제목 4 6" xfId="12307"/>
    <cellStyle name="제목 4 6 2" xfId="12308"/>
    <cellStyle name="제목 4 7" xfId="12309"/>
    <cellStyle name="제목 4 7 2" xfId="12310"/>
    <cellStyle name="제목 4 8" xfId="12311"/>
    <cellStyle name="제목 4 8 2" xfId="12312"/>
    <cellStyle name="제목 4 9" xfId="12313"/>
    <cellStyle name="제목 4 9 2" xfId="12314"/>
    <cellStyle name="제목 5" xfId="3875"/>
    <cellStyle name="제목 5 2" xfId="12315"/>
    <cellStyle name="제목 5 2 2" xfId="12316"/>
    <cellStyle name="제목 5 3" xfId="12317"/>
    <cellStyle name="제목 5 3 2" xfId="12318"/>
    <cellStyle name="제목 5 4" xfId="12319"/>
    <cellStyle name="제목 5 5" xfId="12320"/>
    <cellStyle name="제목 6" xfId="12321"/>
    <cellStyle name="제목 6 2" xfId="12322"/>
    <cellStyle name="제목 7" xfId="12323"/>
    <cellStyle name="제목 7 2" xfId="12324"/>
    <cellStyle name="제목 8" xfId="12325"/>
    <cellStyle name="제목 8 2" xfId="12326"/>
    <cellStyle name="제목 9" xfId="12327"/>
    <cellStyle name="제목 9 2" xfId="12328"/>
    <cellStyle name="좋음" xfId="4302" builtinId="26" customBuiltin="1"/>
    <cellStyle name="좋음 10" xfId="12329"/>
    <cellStyle name="좋음 10 2" xfId="12330"/>
    <cellStyle name="좋음 11" xfId="12331"/>
    <cellStyle name="좋음 11 2" xfId="12332"/>
    <cellStyle name="좋음 12" xfId="12333"/>
    <cellStyle name="좋음 12 2" xfId="12334"/>
    <cellStyle name="좋음 13" xfId="12335"/>
    <cellStyle name="좋음 13 2" xfId="12336"/>
    <cellStyle name="좋음 14" xfId="12337"/>
    <cellStyle name="좋음 14 2" xfId="12338"/>
    <cellStyle name="좋음 15" xfId="12339"/>
    <cellStyle name="좋음 15 2" xfId="12340"/>
    <cellStyle name="좋음 16" xfId="12341"/>
    <cellStyle name="좋음 16 2" xfId="12342"/>
    <cellStyle name="좋음 2" xfId="3876"/>
    <cellStyle name="좋음 2 2" xfId="12343"/>
    <cellStyle name="좋음 2 2 2" xfId="12344"/>
    <cellStyle name="좋음 2 3" xfId="12345"/>
    <cellStyle name="좋음 2 3 2" xfId="12346"/>
    <cellStyle name="좋음 2 4" xfId="12347"/>
    <cellStyle name="좋음 2 5" xfId="12348"/>
    <cellStyle name="좋음 2 6" xfId="12349"/>
    <cellStyle name="좋음 3" xfId="12350"/>
    <cellStyle name="좋음 3 2" xfId="12351"/>
    <cellStyle name="좋음 4" xfId="12352"/>
    <cellStyle name="좋음 4 2" xfId="12353"/>
    <cellStyle name="좋음 5" xfId="12354"/>
    <cellStyle name="좋음 5 2" xfId="12355"/>
    <cellStyle name="좋음 6" xfId="12356"/>
    <cellStyle name="좋음 6 2" xfId="12357"/>
    <cellStyle name="좋음 7" xfId="12358"/>
    <cellStyle name="좋음 7 2" xfId="12359"/>
    <cellStyle name="좋음 8" xfId="12360"/>
    <cellStyle name="좋음 8 2" xfId="12361"/>
    <cellStyle name="좋음 9" xfId="12362"/>
    <cellStyle name="좋음 9 2" xfId="12363"/>
    <cellStyle name="출력" xfId="4306" builtinId="21" customBuiltin="1"/>
    <cellStyle name="출력 10" xfId="12364"/>
    <cellStyle name="출력 10 2" xfId="12365"/>
    <cellStyle name="출력 11" xfId="12366"/>
    <cellStyle name="출력 11 2" xfId="12367"/>
    <cellStyle name="출력 12" xfId="12368"/>
    <cellStyle name="출력 12 2" xfId="12369"/>
    <cellStyle name="출력 13" xfId="12370"/>
    <cellStyle name="출력 13 2" xfId="12371"/>
    <cellStyle name="출력 14" xfId="12372"/>
    <cellStyle name="출력 14 2" xfId="12373"/>
    <cellStyle name="출력 15" xfId="12374"/>
    <cellStyle name="출력 15 2" xfId="12375"/>
    <cellStyle name="출력 16" xfId="12376"/>
    <cellStyle name="출력 16 2" xfId="12377"/>
    <cellStyle name="출력 2" xfId="3877"/>
    <cellStyle name="출력 2 2" xfId="12378"/>
    <cellStyle name="출력 2 2 2" xfId="12379"/>
    <cellStyle name="출력 2 3" xfId="12380"/>
    <cellStyle name="출력 2 3 2" xfId="12381"/>
    <cellStyle name="출력 2 4" xfId="12382"/>
    <cellStyle name="출력 2 5" xfId="12383"/>
    <cellStyle name="출력 3" xfId="12384"/>
    <cellStyle name="출력 3 2" xfId="12385"/>
    <cellStyle name="출력 4" xfId="12386"/>
    <cellStyle name="출력 4 2" xfId="12387"/>
    <cellStyle name="출력 5" xfId="12388"/>
    <cellStyle name="출력 5 2" xfId="12389"/>
    <cellStyle name="출력 6" xfId="12390"/>
    <cellStyle name="출력 6 2" xfId="12391"/>
    <cellStyle name="출력 7" xfId="12392"/>
    <cellStyle name="출력 7 2" xfId="12393"/>
    <cellStyle name="출력 8" xfId="12394"/>
    <cellStyle name="출력 8 2" xfId="12395"/>
    <cellStyle name="출력 9" xfId="12396"/>
    <cellStyle name="출력 9 2" xfId="12397"/>
    <cellStyle name="콤마 [0]_00.필드네이밍규칙" xfId="3878"/>
    <cellStyle name="콤마_00.필드네이밍규칙" xfId="3879"/>
    <cellStyle name="통화 [0] 2" xfId="3880"/>
    <cellStyle name="통화 [0] 2 2" xfId="12398"/>
    <cellStyle name="통화 [0] 2 2 2" xfId="42803"/>
    <cellStyle name="통화 [0] 2 3" xfId="12399"/>
    <cellStyle name="통화 [0] 2 4" xfId="42799"/>
    <cellStyle name="통화 [0] 3" xfId="42794"/>
    <cellStyle name="통화 [0] 4" xfId="42797"/>
    <cellStyle name="표준" xfId="0" builtinId="0"/>
    <cellStyle name="표준 10" xfId="3881"/>
    <cellStyle name="표준 10 10" xfId="12400"/>
    <cellStyle name="표준 10 11" xfId="12401"/>
    <cellStyle name="표준 10 12" xfId="12402"/>
    <cellStyle name="표준 10 13" xfId="12403"/>
    <cellStyle name="표준 10 14" xfId="12404"/>
    <cellStyle name="표준 10 15" xfId="12405"/>
    <cellStyle name="표준 10 16" xfId="12406"/>
    <cellStyle name="표준 10 17" xfId="12407"/>
    <cellStyle name="표준 10 2" xfId="3882"/>
    <cellStyle name="표준 10 2 2" xfId="3883"/>
    <cellStyle name="표준 10 2 2 2" xfId="3884"/>
    <cellStyle name="표준 10 2 2 2 2" xfId="12408"/>
    <cellStyle name="표준 10 2 2 3" xfId="3885"/>
    <cellStyle name="표준 10 2 2 4" xfId="12409"/>
    <cellStyle name="표준 10 2 3" xfId="3886"/>
    <cellStyle name="표준 10 2 3 2" xfId="3887"/>
    <cellStyle name="표준 10 2 3 3" xfId="3888"/>
    <cellStyle name="표준 10 2 3 4" xfId="12410"/>
    <cellStyle name="표준 10 2 4" xfId="3889"/>
    <cellStyle name="표준 10 2 4 2" xfId="12411"/>
    <cellStyle name="표준 10 2 5" xfId="3890"/>
    <cellStyle name="표준 10 2 5 2" xfId="12412"/>
    <cellStyle name="표준 10 2 6" xfId="12413"/>
    <cellStyle name="표준 10 3" xfId="3891"/>
    <cellStyle name="표준 10 3 2" xfId="3892"/>
    <cellStyle name="표준 10 3 2 2" xfId="3893"/>
    <cellStyle name="표준 10 3 2 3" xfId="3894"/>
    <cellStyle name="표준 10 3 2 4" xfId="12414"/>
    <cellStyle name="표준 10 3 3" xfId="3895"/>
    <cellStyle name="표준 10 3 3 2" xfId="3896"/>
    <cellStyle name="표준 10 3 3 3" xfId="3897"/>
    <cellStyle name="표준 10 3 3 4" xfId="12415"/>
    <cellStyle name="표준 10 3 4" xfId="3898"/>
    <cellStyle name="표준 10 3 4 2" xfId="12416"/>
    <cellStyle name="표준 10 3 5" xfId="3899"/>
    <cellStyle name="표준 10 3 6" xfId="12417"/>
    <cellStyle name="표준 10 4" xfId="3900"/>
    <cellStyle name="표준 10 4 2" xfId="3901"/>
    <cellStyle name="표준 10 4 2 2" xfId="12418"/>
    <cellStyle name="표준 10 4 3" xfId="3902"/>
    <cellStyle name="표준 10 4 3 2" xfId="12419"/>
    <cellStyle name="표준 10 4 4" xfId="12420"/>
    <cellStyle name="표준 10 5" xfId="3903"/>
    <cellStyle name="표준 10 5 2" xfId="3904"/>
    <cellStyle name="표준 10 5 2 2" xfId="12421"/>
    <cellStyle name="표준 10 5 3" xfId="3905"/>
    <cellStyle name="표준 10 5 4" xfId="12422"/>
    <cellStyle name="표준 10 6" xfId="3906"/>
    <cellStyle name="표준 10 7" xfId="3907"/>
    <cellStyle name="표준 10 7 2" xfId="12423"/>
    <cellStyle name="표준 10 8" xfId="12424"/>
    <cellStyle name="표준 10 9" xfId="12425"/>
    <cellStyle name="표준 100" xfId="12426"/>
    <cellStyle name="표준 100 2" xfId="12427"/>
    <cellStyle name="표준 100 2 2" xfId="12428"/>
    <cellStyle name="표준 100 3" xfId="12429"/>
    <cellStyle name="표준 100 3 2" xfId="12430"/>
    <cellStyle name="표준 100 4" xfId="12431"/>
    <cellStyle name="표준 101" xfId="12432"/>
    <cellStyle name="표준 101 2" xfId="12433"/>
    <cellStyle name="표준 102" xfId="12434"/>
    <cellStyle name="표준 102 2" xfId="12435"/>
    <cellStyle name="표준 103" xfId="12436"/>
    <cellStyle name="표준 103 2" xfId="12437"/>
    <cellStyle name="표준 103 2 2" xfId="12438"/>
    <cellStyle name="표준 103 3" xfId="12439"/>
    <cellStyle name="표준 103 3 2" xfId="12440"/>
    <cellStyle name="표준 103 4" xfId="12441"/>
    <cellStyle name="표준 104" xfId="12442"/>
    <cellStyle name="표준 104 2" xfId="12443"/>
    <cellStyle name="표준 105" xfId="12444"/>
    <cellStyle name="표준 106" xfId="12445"/>
    <cellStyle name="표준 106 2" xfId="12446"/>
    <cellStyle name="표준 106 2 2" xfId="12447"/>
    <cellStyle name="표준 106 3" xfId="12448"/>
    <cellStyle name="표준 106 3 2" xfId="12449"/>
    <cellStyle name="표준 106 4" xfId="12450"/>
    <cellStyle name="표준 107" xfId="12451"/>
    <cellStyle name="표준 107 2" xfId="12452"/>
    <cellStyle name="표준 107 2 2" xfId="12453"/>
    <cellStyle name="표준 107 3" xfId="12454"/>
    <cellStyle name="표준 107 3 2" xfId="12455"/>
    <cellStyle name="표준 107 4" xfId="12456"/>
    <cellStyle name="표준 108" xfId="12457"/>
    <cellStyle name="표준 108 2" xfId="12458"/>
    <cellStyle name="표준 109" xfId="12459"/>
    <cellStyle name="표준 109 2" xfId="12460"/>
    <cellStyle name="표준 109 2 2" xfId="12461"/>
    <cellStyle name="표준 109 3" xfId="12462"/>
    <cellStyle name="표준 109 3 2" xfId="12463"/>
    <cellStyle name="표준 109 4" xfId="12464"/>
    <cellStyle name="표준 11" xfId="3908"/>
    <cellStyle name="표준 11 10" xfId="12465"/>
    <cellStyle name="표준 11 11" xfId="12466"/>
    <cellStyle name="표준 11 12" xfId="12467"/>
    <cellStyle name="표준 11 13" xfId="12468"/>
    <cellStyle name="표준 11 14" xfId="12469"/>
    <cellStyle name="표준 11 15" xfId="12470"/>
    <cellStyle name="표준 11 16" xfId="12471"/>
    <cellStyle name="표준 11 2" xfId="3909"/>
    <cellStyle name="표준 11 2 2" xfId="3910"/>
    <cellStyle name="표준 11 2 2 2" xfId="3911"/>
    <cellStyle name="표준 11 2 2 3" xfId="3912"/>
    <cellStyle name="표준 11 2 3" xfId="3913"/>
    <cellStyle name="표준 11 2 3 2" xfId="3914"/>
    <cellStyle name="표준 11 2 3 3" xfId="3915"/>
    <cellStyle name="표준 11 2 3 4" xfId="12472"/>
    <cellStyle name="표준 11 2 4" xfId="3916"/>
    <cellStyle name="표준 11 2 4 2" xfId="12473"/>
    <cellStyle name="표준 11 2 5" xfId="3917"/>
    <cellStyle name="표준 11 2 6" xfId="12474"/>
    <cellStyle name="표준 11 3" xfId="3918"/>
    <cellStyle name="표준 11 3 2" xfId="3919"/>
    <cellStyle name="표준 11 3 2 2" xfId="3920"/>
    <cellStyle name="표준 11 3 2 3" xfId="3921"/>
    <cellStyle name="표준 11 3 2 4" xfId="12475"/>
    <cellStyle name="표준 11 3 3" xfId="3922"/>
    <cellStyle name="표준 11 3 3 2" xfId="3923"/>
    <cellStyle name="표준 11 3 3 3" xfId="3924"/>
    <cellStyle name="표준 11 3 3 4" xfId="12476"/>
    <cellStyle name="표준 11 3 4" xfId="3925"/>
    <cellStyle name="표준 11 3 5" xfId="3926"/>
    <cellStyle name="표준 11 3 6" xfId="12477"/>
    <cellStyle name="표준 11 4" xfId="3927"/>
    <cellStyle name="표준 11 4 2" xfId="3928"/>
    <cellStyle name="표준 11 4 2 2" xfId="12478"/>
    <cellStyle name="표준 11 4 3" xfId="3929"/>
    <cellStyle name="표준 11 4 4" xfId="12479"/>
    <cellStyle name="표준 11 5" xfId="3930"/>
    <cellStyle name="표준 11 5 2" xfId="3931"/>
    <cellStyle name="표준 11 5 3" xfId="3932"/>
    <cellStyle name="표준 11 5 4" xfId="12480"/>
    <cellStyle name="표준 11 6" xfId="3933"/>
    <cellStyle name="표준 11 7" xfId="3934"/>
    <cellStyle name="표준 11 7 2" xfId="12481"/>
    <cellStyle name="표준 11 8" xfId="12482"/>
    <cellStyle name="표준 11 9" xfId="12483"/>
    <cellStyle name="표준 110" xfId="12484"/>
    <cellStyle name="표준 110 2" xfId="12485"/>
    <cellStyle name="표준 111" xfId="12486"/>
    <cellStyle name="표준 111 2" xfId="12487"/>
    <cellStyle name="표준 112" xfId="12488"/>
    <cellStyle name="표준 112 2" xfId="12489"/>
    <cellStyle name="표준 112 2 2" xfId="12490"/>
    <cellStyle name="표준 112 3" xfId="12491"/>
    <cellStyle name="표준 112 3 2" xfId="12492"/>
    <cellStyle name="표준 113" xfId="12493"/>
    <cellStyle name="표준 114" xfId="12494"/>
    <cellStyle name="표준 114 2" xfId="12495"/>
    <cellStyle name="표준 115" xfId="12496"/>
    <cellStyle name="표준 115 2" xfId="12497"/>
    <cellStyle name="표준 116" xfId="12498"/>
    <cellStyle name="표준 116 2" xfId="12499"/>
    <cellStyle name="표준 117" xfId="12500"/>
    <cellStyle name="표준 117 2" xfId="12501"/>
    <cellStyle name="표준 118" xfId="12502"/>
    <cellStyle name="표준 118 2" xfId="12503"/>
    <cellStyle name="표준 119" xfId="12504"/>
    <cellStyle name="표준 119 2" xfId="12505"/>
    <cellStyle name="표준 12" xfId="3935"/>
    <cellStyle name="표준 12 10" xfId="12506"/>
    <cellStyle name="표준 12 11" xfId="12507"/>
    <cellStyle name="표준 12 12" xfId="12508"/>
    <cellStyle name="표준 12 13" xfId="12509"/>
    <cellStyle name="표준 12 14" xfId="12510"/>
    <cellStyle name="표준 12 15" xfId="12511"/>
    <cellStyle name="표준 12 16" xfId="12512"/>
    <cellStyle name="표준 12 2" xfId="3936"/>
    <cellStyle name="표준 12 2 2" xfId="3937"/>
    <cellStyle name="표준 12 2 2 2" xfId="3938"/>
    <cellStyle name="표준 12 2 2 3" xfId="3939"/>
    <cellStyle name="표준 12 2 2 4" xfId="12513"/>
    <cellStyle name="표준 12 2 3" xfId="3940"/>
    <cellStyle name="표준 12 2 3 2" xfId="3941"/>
    <cellStyle name="표준 12 2 3 3" xfId="3942"/>
    <cellStyle name="표준 12 2 3 4" xfId="12514"/>
    <cellStyle name="표준 12 2 4" xfId="3943"/>
    <cellStyle name="표준 12 2 5" xfId="3944"/>
    <cellStyle name="표준 12 2 6" xfId="12515"/>
    <cellStyle name="표준 12 3" xfId="3945"/>
    <cellStyle name="표준 12 3 2" xfId="3946"/>
    <cellStyle name="표준 12 3 2 2" xfId="3947"/>
    <cellStyle name="표준 12 3 2 3" xfId="3948"/>
    <cellStyle name="표준 12 3 2 4" xfId="12516"/>
    <cellStyle name="표준 12 3 3" xfId="3949"/>
    <cellStyle name="표준 12 3 3 2" xfId="3950"/>
    <cellStyle name="표준 12 3 3 3" xfId="3951"/>
    <cellStyle name="표준 12 3 3 4" xfId="12517"/>
    <cellStyle name="표준 12 3 4" xfId="3952"/>
    <cellStyle name="표준 12 3 5" xfId="3953"/>
    <cellStyle name="표준 12 3 6" xfId="12518"/>
    <cellStyle name="표준 12 4" xfId="3954"/>
    <cellStyle name="표준 12 4 2" xfId="3955"/>
    <cellStyle name="표준 12 4 2 2" xfId="12519"/>
    <cellStyle name="표준 12 4 3" xfId="3956"/>
    <cellStyle name="표준 12 4 4" xfId="12520"/>
    <cellStyle name="표준 12 5" xfId="3957"/>
    <cellStyle name="표준 12 5 2" xfId="3958"/>
    <cellStyle name="표준 12 5 3" xfId="3959"/>
    <cellStyle name="표준 12 5 4" xfId="12521"/>
    <cellStyle name="표준 12 6" xfId="3960"/>
    <cellStyle name="표준 12 6 2" xfId="12522"/>
    <cellStyle name="표준 12 7" xfId="3961"/>
    <cellStyle name="표준 12 7 2" xfId="12523"/>
    <cellStyle name="표준 12 8" xfId="12524"/>
    <cellStyle name="표준 12 9" xfId="12525"/>
    <cellStyle name="표준 120" xfId="12526"/>
    <cellStyle name="표준 120 2" xfId="12527"/>
    <cellStyle name="표준 121" xfId="12528"/>
    <cellStyle name="표준 121 2" xfId="12529"/>
    <cellStyle name="표준 122" xfId="12530"/>
    <cellStyle name="표준 122 2" xfId="12531"/>
    <cellStyle name="표준 123" xfId="12532"/>
    <cellStyle name="표준 123 2" xfId="12533"/>
    <cellStyle name="표준 124" xfId="12534"/>
    <cellStyle name="표준 124 2" xfId="12535"/>
    <cellStyle name="표준 125" xfId="12536"/>
    <cellStyle name="표준 125 2" xfId="12537"/>
    <cellStyle name="표준 126" xfId="12538"/>
    <cellStyle name="표준 126 2" xfId="12539"/>
    <cellStyle name="표준 127" xfId="12540"/>
    <cellStyle name="표준 127 2" xfId="12541"/>
    <cellStyle name="표준 128" xfId="12542"/>
    <cellStyle name="표준 128 2" xfId="12543"/>
    <cellStyle name="표준 129" xfId="12544"/>
    <cellStyle name="표준 129 2" xfId="12545"/>
    <cellStyle name="표준 13" xfId="3962"/>
    <cellStyle name="표준 13 10" xfId="12546"/>
    <cellStyle name="표준 13 11" xfId="12547"/>
    <cellStyle name="표준 13 12" xfId="12548"/>
    <cellStyle name="표준 13 13" xfId="12549"/>
    <cellStyle name="표준 13 14" xfId="12550"/>
    <cellStyle name="표준 13 15" xfId="12551"/>
    <cellStyle name="표준 13 16" xfId="12552"/>
    <cellStyle name="표준 13 2" xfId="3963"/>
    <cellStyle name="표준 13 2 2" xfId="3964"/>
    <cellStyle name="표준 13 2 2 2" xfId="12553"/>
    <cellStyle name="표준 13 2 3" xfId="3965"/>
    <cellStyle name="표준 13 2 3 2" xfId="12554"/>
    <cellStyle name="표준 13 2 4" xfId="12555"/>
    <cellStyle name="표준 13 3" xfId="3966"/>
    <cellStyle name="표준 13 3 2" xfId="3967"/>
    <cellStyle name="표준 13 3 2 2" xfId="12556"/>
    <cellStyle name="표준 13 3 3" xfId="3968"/>
    <cellStyle name="표준 13 3 3 2" xfId="12557"/>
    <cellStyle name="표준 13 3 4" xfId="12558"/>
    <cellStyle name="표준 13 4" xfId="3969"/>
    <cellStyle name="표준 13 4 2" xfId="12559"/>
    <cellStyle name="표준 13 4 3" xfId="12560"/>
    <cellStyle name="표준 13 5" xfId="3970"/>
    <cellStyle name="표준 13 5 2" xfId="12561"/>
    <cellStyle name="표준 13 6" xfId="12562"/>
    <cellStyle name="표준 13 7" xfId="12563"/>
    <cellStyle name="표준 13 8" xfId="12564"/>
    <cellStyle name="표준 13 9" xfId="12565"/>
    <cellStyle name="표준 130" xfId="12566"/>
    <cellStyle name="표준 130 2" xfId="12567"/>
    <cellStyle name="표준 131" xfId="12568"/>
    <cellStyle name="표준 131 2" xfId="12569"/>
    <cellStyle name="표준 132" xfId="12570"/>
    <cellStyle name="표준 132 2" xfId="12571"/>
    <cellStyle name="표준 133" xfId="12572"/>
    <cellStyle name="표준 133 2" xfId="12573"/>
    <cellStyle name="표준 134" xfId="12574"/>
    <cellStyle name="표준 134 2" xfId="12575"/>
    <cellStyle name="표준 135" xfId="12576"/>
    <cellStyle name="표준 135 2" xfId="12577"/>
    <cellStyle name="표준 136" xfId="12578"/>
    <cellStyle name="표준 136 2" xfId="12579"/>
    <cellStyle name="표준 137" xfId="12580"/>
    <cellStyle name="표준 137 2" xfId="12581"/>
    <cellStyle name="표준 138" xfId="12582"/>
    <cellStyle name="표준 138 2" xfId="12583"/>
    <cellStyle name="표준 139" xfId="12584"/>
    <cellStyle name="표준 139 2" xfId="12585"/>
    <cellStyle name="표준 14" xfId="3971"/>
    <cellStyle name="표준 14 10" xfId="12586"/>
    <cellStyle name="표준 14 11" xfId="12587"/>
    <cellStyle name="표준 14 12" xfId="12588"/>
    <cellStyle name="표준 14 13" xfId="12589"/>
    <cellStyle name="표준 14 14" xfId="12590"/>
    <cellStyle name="표준 14 15" xfId="12591"/>
    <cellStyle name="표준 14 16" xfId="12592"/>
    <cellStyle name="표준 14 2" xfId="3972"/>
    <cellStyle name="표준 14 2 2" xfId="3973"/>
    <cellStyle name="표준 14 2 2 2" xfId="12593"/>
    <cellStyle name="표준 14 2 3" xfId="3974"/>
    <cellStyle name="표준 14 2 3 2" xfId="12594"/>
    <cellStyle name="표준 14 2 4" xfId="12595"/>
    <cellStyle name="표준 14 3" xfId="3975"/>
    <cellStyle name="표준 14 3 2" xfId="3976"/>
    <cellStyle name="표준 14 3 2 2" xfId="12596"/>
    <cellStyle name="표준 14 3 3" xfId="3977"/>
    <cellStyle name="표준 14 3 3 2" xfId="12597"/>
    <cellStyle name="표준 14 3 4" xfId="12598"/>
    <cellStyle name="표준 14 4" xfId="3978"/>
    <cellStyle name="표준 14 4 2" xfId="12599"/>
    <cellStyle name="표준 14 4 3" xfId="12600"/>
    <cellStyle name="표준 14 5" xfId="3979"/>
    <cellStyle name="표준 14 5 2" xfId="12601"/>
    <cellStyle name="표준 14 5 3" xfId="12602"/>
    <cellStyle name="표준 14 6" xfId="12603"/>
    <cellStyle name="표준 14 7" xfId="12604"/>
    <cellStyle name="표준 14 8" xfId="12605"/>
    <cellStyle name="표준 14 9" xfId="12606"/>
    <cellStyle name="표준 140" xfId="12607"/>
    <cellStyle name="표준 140 2" xfId="12608"/>
    <cellStyle name="표준 141" xfId="12609"/>
    <cellStyle name="표준 141 2" xfId="12610"/>
    <cellStyle name="표준 142" xfId="12611"/>
    <cellStyle name="표준 142 2" xfId="12612"/>
    <cellStyle name="표준 143" xfId="12613"/>
    <cellStyle name="표준 143 2" xfId="12614"/>
    <cellStyle name="표준 144" xfId="12615"/>
    <cellStyle name="표준 144 2" xfId="12616"/>
    <cellStyle name="표준 145" xfId="12617"/>
    <cellStyle name="표준 145 2" xfId="12618"/>
    <cellStyle name="표준 146" xfId="12619"/>
    <cellStyle name="표준 146 2" xfId="12620"/>
    <cellStyle name="표준 147" xfId="12621"/>
    <cellStyle name="표준 147 2" xfId="12622"/>
    <cellStyle name="표준 148" xfId="12623"/>
    <cellStyle name="표준 148 2" xfId="12624"/>
    <cellStyle name="표준 149" xfId="12625"/>
    <cellStyle name="표준 149 2" xfId="12626"/>
    <cellStyle name="표준 15" xfId="3980"/>
    <cellStyle name="표준 15 10" xfId="12627"/>
    <cellStyle name="표준 15 11" xfId="12628"/>
    <cellStyle name="표준 15 12" xfId="12629"/>
    <cellStyle name="표준 15 13" xfId="12630"/>
    <cellStyle name="표준 15 14" xfId="12631"/>
    <cellStyle name="표준 15 15" xfId="12632"/>
    <cellStyle name="표준 15 16" xfId="12633"/>
    <cellStyle name="표준 15 2" xfId="3981"/>
    <cellStyle name="표준 15 2 2" xfId="3982"/>
    <cellStyle name="표준 15 2 2 2" xfId="12634"/>
    <cellStyle name="표준 15 2 3" xfId="3983"/>
    <cellStyle name="표준 15 2 3 2" xfId="12635"/>
    <cellStyle name="표준 15 2 4" xfId="12636"/>
    <cellStyle name="표준 15 3" xfId="3984"/>
    <cellStyle name="표준 15 3 2" xfId="3985"/>
    <cellStyle name="표준 15 3 2 2" xfId="12637"/>
    <cellStyle name="표준 15 3 3" xfId="3986"/>
    <cellStyle name="표준 15 3 3 2" xfId="12638"/>
    <cellStyle name="표준 15 3 4" xfId="12639"/>
    <cellStyle name="표준 15 4" xfId="3987"/>
    <cellStyle name="표준 15 4 2" xfId="12640"/>
    <cellStyle name="표준 15 4 3" xfId="12641"/>
    <cellStyle name="표준 15 5" xfId="3988"/>
    <cellStyle name="표준 15 5 2" xfId="12642"/>
    <cellStyle name="표준 15 5 3" xfId="12643"/>
    <cellStyle name="표준 15 6" xfId="12644"/>
    <cellStyle name="표준 15 7" xfId="12645"/>
    <cellStyle name="표준 15 8" xfId="12646"/>
    <cellStyle name="표준 15 9" xfId="12647"/>
    <cellStyle name="표준 150" xfId="12648"/>
    <cellStyle name="표준 150 2" xfId="12649"/>
    <cellStyle name="표준 151" xfId="12650"/>
    <cellStyle name="표준 151 2" xfId="12651"/>
    <cellStyle name="표준 152" xfId="12652"/>
    <cellStyle name="표준 152 2" xfId="12653"/>
    <cellStyle name="표준 153" xfId="12654"/>
    <cellStyle name="표준 153 2" xfId="12655"/>
    <cellStyle name="표준 154" xfId="12656"/>
    <cellStyle name="표준 154 2" xfId="12657"/>
    <cellStyle name="표준 155" xfId="12658"/>
    <cellStyle name="표준 155 2" xfId="12659"/>
    <cellStyle name="표준 156" xfId="12660"/>
    <cellStyle name="표준 156 2" xfId="12661"/>
    <cellStyle name="표준 157" xfId="12662"/>
    <cellStyle name="표준 157 2" xfId="12663"/>
    <cellStyle name="표준 158" xfId="12664"/>
    <cellStyle name="표준 158 2" xfId="12665"/>
    <cellStyle name="표준 159" xfId="12666"/>
    <cellStyle name="표준 159 2" xfId="12667"/>
    <cellStyle name="표준 16" xfId="3989"/>
    <cellStyle name="표준 16 10" xfId="12668"/>
    <cellStyle name="표준 16 11" xfId="12669"/>
    <cellStyle name="표준 16 12" xfId="12670"/>
    <cellStyle name="표준 16 13" xfId="12671"/>
    <cellStyle name="표준 16 14" xfId="12672"/>
    <cellStyle name="표준 16 15" xfId="12673"/>
    <cellStyle name="표준 16 2" xfId="3990"/>
    <cellStyle name="표준 16 2 2" xfId="3991"/>
    <cellStyle name="표준 16 2 2 2" xfId="12674"/>
    <cellStyle name="표준 16 2 3" xfId="3992"/>
    <cellStyle name="표준 16 2 4" xfId="12675"/>
    <cellStyle name="표준 16 3" xfId="3993"/>
    <cellStyle name="표준 16 3 2" xfId="3994"/>
    <cellStyle name="표준 16 3 2 2" xfId="12676"/>
    <cellStyle name="표준 16 3 3" xfId="3995"/>
    <cellStyle name="표준 16 3 4" xfId="12677"/>
    <cellStyle name="표준 16 4" xfId="3996"/>
    <cellStyle name="표준 16 4 2" xfId="12678"/>
    <cellStyle name="표준 16 5" xfId="3997"/>
    <cellStyle name="표준 16 5 2" xfId="12679"/>
    <cellStyle name="표준 16 6" xfId="12680"/>
    <cellStyle name="표준 16 7" xfId="12681"/>
    <cellStyle name="표준 16 8" xfId="12682"/>
    <cellStyle name="표준 16 9" xfId="12683"/>
    <cellStyle name="표준 160" xfId="12684"/>
    <cellStyle name="표준 160 2" xfId="12685"/>
    <cellStyle name="표준 161" xfId="12686"/>
    <cellStyle name="표준 161 2" xfId="12687"/>
    <cellStyle name="표준 162" xfId="12688"/>
    <cellStyle name="표준 162 2" xfId="12689"/>
    <cellStyle name="표준 163" xfId="12690"/>
    <cellStyle name="표준 163 2" xfId="12691"/>
    <cellStyle name="표준 164" xfId="12692"/>
    <cellStyle name="표준 164 2" xfId="12693"/>
    <cellStyle name="표준 165" xfId="12694"/>
    <cellStyle name="표준 165 2" xfId="12695"/>
    <cellStyle name="표준 166" xfId="12696"/>
    <cellStyle name="표준 166 2" xfId="12697"/>
    <cellStyle name="표준 167" xfId="12698"/>
    <cellStyle name="표준 167 2" xfId="12699"/>
    <cellStyle name="표준 168" xfId="12700"/>
    <cellStyle name="표준 168 2" xfId="12701"/>
    <cellStyle name="표준 169" xfId="12702"/>
    <cellStyle name="표준 169 2" xfId="12703"/>
    <cellStyle name="표준 17" xfId="3998"/>
    <cellStyle name="표준 17 10" xfId="12704"/>
    <cellStyle name="표준 17 11" xfId="12705"/>
    <cellStyle name="표준 17 12" xfId="12706"/>
    <cellStyle name="표준 17 13" xfId="12707"/>
    <cellStyle name="표준 17 14" xfId="12708"/>
    <cellStyle name="표준 17 15" xfId="12709"/>
    <cellStyle name="표준 17 2" xfId="3999"/>
    <cellStyle name="표준 17 2 2" xfId="4000"/>
    <cellStyle name="표준 17 2 2 2" xfId="12710"/>
    <cellStyle name="표준 17 2 3" xfId="4001"/>
    <cellStyle name="표준 17 2 4" xfId="12711"/>
    <cellStyle name="표준 17 3" xfId="4002"/>
    <cellStyle name="표준 17 3 2" xfId="4003"/>
    <cellStyle name="표준 17 3 3" xfId="4004"/>
    <cellStyle name="표준 17 3 4" xfId="12712"/>
    <cellStyle name="표준 17 4" xfId="4005"/>
    <cellStyle name="표준 17 4 2" xfId="12713"/>
    <cellStyle name="표준 17 5" xfId="4006"/>
    <cellStyle name="표준 17 5 2" xfId="12714"/>
    <cellStyle name="표준 17 6" xfId="12715"/>
    <cellStyle name="표준 17 7" xfId="12716"/>
    <cellStyle name="표준 17 8" xfId="12717"/>
    <cellStyle name="표준 17 9" xfId="12718"/>
    <cellStyle name="표준 170" xfId="12719"/>
    <cellStyle name="표준 170 2" xfId="12720"/>
    <cellStyle name="표준 171" xfId="12721"/>
    <cellStyle name="표준 171 2" xfId="12722"/>
    <cellStyle name="표준 172" xfId="12723"/>
    <cellStyle name="표준 172 2" xfId="12724"/>
    <cellStyle name="표준 173" xfId="12725"/>
    <cellStyle name="표준 173 2" xfId="12726"/>
    <cellStyle name="표준 174" xfId="12727"/>
    <cellStyle name="표준 175" xfId="12728"/>
    <cellStyle name="표준 175 2" xfId="12729"/>
    <cellStyle name="표준 176" xfId="12730"/>
    <cellStyle name="표준 176 2" xfId="12731"/>
    <cellStyle name="표준 177" xfId="12732"/>
    <cellStyle name="표준 177 2" xfId="12733"/>
    <cellStyle name="표준 178" xfId="12734"/>
    <cellStyle name="표준 178 2" xfId="12735"/>
    <cellStyle name="표준 179" xfId="12736"/>
    <cellStyle name="표준 18" xfId="4007"/>
    <cellStyle name="표준 18 10" xfId="12737"/>
    <cellStyle name="표준 18 11" xfId="12738"/>
    <cellStyle name="표준 18 12" xfId="12739"/>
    <cellStyle name="표준 18 13" xfId="12740"/>
    <cellStyle name="표준 18 14" xfId="12741"/>
    <cellStyle name="표준 18 15" xfId="12742"/>
    <cellStyle name="표준 18 2" xfId="4008"/>
    <cellStyle name="표준 18 2 2" xfId="4009"/>
    <cellStyle name="표준 18 2 2 2" xfId="12743"/>
    <cellStyle name="표준 18 2 3" xfId="4010"/>
    <cellStyle name="표준 18 2 4" xfId="12744"/>
    <cellStyle name="표준 18 3" xfId="4011"/>
    <cellStyle name="표준 18 3 2" xfId="4012"/>
    <cellStyle name="표준 18 3 2 2" xfId="12745"/>
    <cellStyle name="표준 18 3 3" xfId="4013"/>
    <cellStyle name="표준 18 3 4" xfId="12746"/>
    <cellStyle name="표준 18 4" xfId="4014"/>
    <cellStyle name="표준 18 4 2" xfId="12747"/>
    <cellStyle name="표준 18 5" xfId="4015"/>
    <cellStyle name="표준 18 5 2" xfId="12748"/>
    <cellStyle name="표준 18 6" xfId="12749"/>
    <cellStyle name="표준 18 7" xfId="12750"/>
    <cellStyle name="표준 18 8" xfId="12751"/>
    <cellStyle name="표준 18 9" xfId="12752"/>
    <cellStyle name="표준 180" xfId="12753"/>
    <cellStyle name="표준 180 2" xfId="12754"/>
    <cellStyle name="표준 180 2 2" xfId="12755"/>
    <cellStyle name="표준 180 2 2 2" xfId="12756"/>
    <cellStyle name="표준 180 2 3" xfId="12757"/>
    <cellStyle name="표준 180 2 4" xfId="12758"/>
    <cellStyle name="표준 180 3" xfId="12759"/>
    <cellStyle name="표준 180 3 2" xfId="12760"/>
    <cellStyle name="표준 180 4" xfId="12761"/>
    <cellStyle name="표준 180 5" xfId="12762"/>
    <cellStyle name="표준 181" xfId="12763"/>
    <cellStyle name="표준 181 2" xfId="12764"/>
    <cellStyle name="표준 182" xfId="12765"/>
    <cellStyle name="표준 183" xfId="12766"/>
    <cellStyle name="표준 184" xfId="12767"/>
    <cellStyle name="표준 185" xfId="12768"/>
    <cellStyle name="표준 186" xfId="42786"/>
    <cellStyle name="표준 187" xfId="42788"/>
    <cellStyle name="표준 19" xfId="4016"/>
    <cellStyle name="표준 19 10" xfId="12769"/>
    <cellStyle name="표준 19 11" xfId="12770"/>
    <cellStyle name="표준 19 12" xfId="12771"/>
    <cellStyle name="표준 19 13" xfId="12772"/>
    <cellStyle name="표준 19 14" xfId="12773"/>
    <cellStyle name="표준 19 15" xfId="12774"/>
    <cellStyle name="표준 19 2" xfId="4017"/>
    <cellStyle name="표준 19 2 2" xfId="4018"/>
    <cellStyle name="표준 19 2 2 2" xfId="12775"/>
    <cellStyle name="표준 19 2 3" xfId="4019"/>
    <cellStyle name="표준 19 2 4" xfId="12776"/>
    <cellStyle name="표준 19 3" xfId="4020"/>
    <cellStyle name="표준 19 3 2" xfId="12777"/>
    <cellStyle name="표준 19 4" xfId="4021"/>
    <cellStyle name="표준 19 4 2" xfId="12778"/>
    <cellStyle name="표준 19 5" xfId="12779"/>
    <cellStyle name="표준 19 6" xfId="12780"/>
    <cellStyle name="표준 19 7" xfId="12781"/>
    <cellStyle name="표준 19 8" xfId="12782"/>
    <cellStyle name="표준 19 9" xfId="12783"/>
    <cellStyle name="표준 2" xfId="3"/>
    <cellStyle name="표준 2 10" xfId="12784"/>
    <cellStyle name="표준 2 100" xfId="12785"/>
    <cellStyle name="표준 2 101" xfId="12786"/>
    <cellStyle name="표준 2 102" xfId="12787"/>
    <cellStyle name="표준 2 103" xfId="12788"/>
    <cellStyle name="표준 2 104" xfId="12789"/>
    <cellStyle name="표준 2 105" xfId="12790"/>
    <cellStyle name="표준 2 106" xfId="12791"/>
    <cellStyle name="표준 2 107" xfId="12792"/>
    <cellStyle name="표준 2 108" xfId="12793"/>
    <cellStyle name="표준 2 109" xfId="42795"/>
    <cellStyle name="표준 2 11" xfId="12794"/>
    <cellStyle name="표준 2 11 2" xfId="12795"/>
    <cellStyle name="표준 2 12" xfId="12796"/>
    <cellStyle name="표준 2 13" xfId="12797"/>
    <cellStyle name="표준 2 14" xfId="12798"/>
    <cellStyle name="표준 2 15" xfId="12799"/>
    <cellStyle name="표준 2 16" xfId="12800"/>
    <cellStyle name="표준 2 17" xfId="12801"/>
    <cellStyle name="표준 2 18" xfId="12802"/>
    <cellStyle name="표준 2 19" xfId="12803"/>
    <cellStyle name="표준 2 2" xfId="4022"/>
    <cellStyle name="표준 2 2 10" xfId="12804"/>
    <cellStyle name="표준 2 2 11" xfId="12805"/>
    <cellStyle name="표준 2 2 12" xfId="12806"/>
    <cellStyle name="표준 2 2 13" xfId="12807"/>
    <cellStyle name="표준 2 2 14" xfId="12808"/>
    <cellStyle name="표준 2 2 15" xfId="12809"/>
    <cellStyle name="표준 2 2 16" xfId="12810"/>
    <cellStyle name="표준 2 2 17" xfId="12811"/>
    <cellStyle name="표준 2 2 18" xfId="12812"/>
    <cellStyle name="표준 2 2 19" xfId="12813"/>
    <cellStyle name="표준 2 2 2" xfId="4023"/>
    <cellStyle name="표준 2 2 2 10" xfId="12814"/>
    <cellStyle name="표준 2 2 2 11" xfId="12815"/>
    <cellStyle name="표준 2 2 2 12" xfId="12816"/>
    <cellStyle name="표준 2 2 2 13" xfId="12817"/>
    <cellStyle name="표준 2 2 2 14" xfId="12818"/>
    <cellStyle name="표준 2 2 2 15" xfId="12819"/>
    <cellStyle name="표준 2 2 2 16" xfId="12820"/>
    <cellStyle name="표준 2 2 2 17" xfId="12821"/>
    <cellStyle name="표준 2 2 2 18" xfId="12822"/>
    <cellStyle name="표준 2 2 2 19" xfId="12823"/>
    <cellStyle name="표준 2 2 2 2" xfId="12824"/>
    <cellStyle name="표준 2 2 2 2 10" xfId="12825"/>
    <cellStyle name="표준 2 2 2 2 11" xfId="12826"/>
    <cellStyle name="표준 2 2 2 2 12" xfId="12827"/>
    <cellStyle name="표준 2 2 2 2 13" xfId="12828"/>
    <cellStyle name="표준 2 2 2 2 14" xfId="12829"/>
    <cellStyle name="표준 2 2 2 2 15" xfId="12830"/>
    <cellStyle name="표준 2 2 2 2 16" xfId="12831"/>
    <cellStyle name="표준 2 2 2 2 2" xfId="12832"/>
    <cellStyle name="표준 2 2 2 2 3" xfId="12833"/>
    <cellStyle name="표준 2 2 2 2 4" xfId="12834"/>
    <cellStyle name="표준 2 2 2 2 5" xfId="12835"/>
    <cellStyle name="표준 2 2 2 2 6" xfId="12836"/>
    <cellStyle name="표준 2 2 2 2 7" xfId="12837"/>
    <cellStyle name="표준 2 2 2 2 8" xfId="12838"/>
    <cellStyle name="표준 2 2 2 2 9" xfId="12839"/>
    <cellStyle name="표준 2 2 2 20" xfId="12840"/>
    <cellStyle name="표준 2 2 2 21" xfId="12841"/>
    <cellStyle name="표준 2 2 2 22" xfId="12842"/>
    <cellStyle name="표준 2 2 2 23" xfId="12843"/>
    <cellStyle name="표준 2 2 2 24" xfId="12844"/>
    <cellStyle name="표준 2 2 2 25" xfId="12845"/>
    <cellStyle name="표준 2 2 2 26" xfId="12846"/>
    <cellStyle name="표준 2 2 2 27" xfId="12847"/>
    <cellStyle name="표준 2 2 2 28" xfId="12848"/>
    <cellStyle name="표준 2 2 2 3" xfId="12849"/>
    <cellStyle name="표준 2 2 2 3 2" xfId="12850"/>
    <cellStyle name="표준 2 2 2 4" xfId="12851"/>
    <cellStyle name="표준 2 2 2 5" xfId="12852"/>
    <cellStyle name="표준 2 2 2 6" xfId="12853"/>
    <cellStyle name="표준 2 2 2 7" xfId="12854"/>
    <cellStyle name="표준 2 2 2 8" xfId="12855"/>
    <cellStyle name="표준 2 2 2 9" xfId="12856"/>
    <cellStyle name="표준 2 2 20" xfId="12857"/>
    <cellStyle name="표준 2 2 21" xfId="12858"/>
    <cellStyle name="표준 2 2 22" xfId="12859"/>
    <cellStyle name="표준 2 2 23" xfId="12860"/>
    <cellStyle name="표준 2 2 24" xfId="12861"/>
    <cellStyle name="표준 2 2 25" xfId="12862"/>
    <cellStyle name="표준 2 2 26" xfId="12863"/>
    <cellStyle name="표준 2 2 27" xfId="12864"/>
    <cellStyle name="표준 2 2 28" xfId="12865"/>
    <cellStyle name="표준 2 2 29" xfId="12866"/>
    <cellStyle name="표준 2 2 3" xfId="12867"/>
    <cellStyle name="표준 2 2 3 10" xfId="12868"/>
    <cellStyle name="표준 2 2 3 11" xfId="12869"/>
    <cellStyle name="표준 2 2 3 12" xfId="12870"/>
    <cellStyle name="표준 2 2 3 13" xfId="12871"/>
    <cellStyle name="표준 2 2 3 14" xfId="12872"/>
    <cellStyle name="표준 2 2 3 15" xfId="12873"/>
    <cellStyle name="표준 2 2 3 16" xfId="12874"/>
    <cellStyle name="표준 2 2 3 2" xfId="12875"/>
    <cellStyle name="표준 2 2 3 3" xfId="12876"/>
    <cellStyle name="표준 2 2 3 4" xfId="12877"/>
    <cellStyle name="표준 2 2 3 5" xfId="12878"/>
    <cellStyle name="표준 2 2 3 6" xfId="12879"/>
    <cellStyle name="표준 2 2 3 7" xfId="12880"/>
    <cellStyle name="표준 2 2 3 8" xfId="12881"/>
    <cellStyle name="표준 2 2 3 9" xfId="12882"/>
    <cellStyle name="표준 2 2 30" xfId="12883"/>
    <cellStyle name="표준 2 2 4" xfId="12884"/>
    <cellStyle name="표준 2 2 4 2" xfId="12885"/>
    <cellStyle name="표준 2 2 5" xfId="12886"/>
    <cellStyle name="표준 2 2 5 2" xfId="12887"/>
    <cellStyle name="표준 2 2 6" xfId="12888"/>
    <cellStyle name="표준 2 2 6 2" xfId="12889"/>
    <cellStyle name="표준 2 2 7" xfId="12890"/>
    <cellStyle name="표준 2 2 7 2" xfId="12891"/>
    <cellStyle name="표준 2 2 8" xfId="12892"/>
    <cellStyle name="표준 2 2 8 2" xfId="12893"/>
    <cellStyle name="표준 2 2 9" xfId="12894"/>
    <cellStyle name="표준 2 2 9 2" xfId="12895"/>
    <cellStyle name="표준 2 20" xfId="12896"/>
    <cellStyle name="표준 2 21" xfId="12897"/>
    <cellStyle name="표준 2 22" xfId="12898"/>
    <cellStyle name="표준 2 23" xfId="12899"/>
    <cellStyle name="표준 2 24" xfId="12900"/>
    <cellStyle name="표준 2 25" xfId="12901"/>
    <cellStyle name="표준 2 26" xfId="12902"/>
    <cellStyle name="표준 2 27" xfId="12903"/>
    <cellStyle name="표준 2 28" xfId="12904"/>
    <cellStyle name="표준 2 29" xfId="12905"/>
    <cellStyle name="표준 2 3" xfId="4024"/>
    <cellStyle name="표준 2 3 2" xfId="12906"/>
    <cellStyle name="표준 2 3 2 2" xfId="12907"/>
    <cellStyle name="표준 2 3 2 2 2" xfId="12908"/>
    <cellStyle name="표준 2 3 2 3" xfId="12909"/>
    <cellStyle name="표준 2 3 2 4" xfId="12910"/>
    <cellStyle name="표준 2 3 2 5" xfId="12911"/>
    <cellStyle name="표준 2 3 2 6" xfId="12912"/>
    <cellStyle name="표준 2 3 3" xfId="12913"/>
    <cellStyle name="표준 2 3 3 2" xfId="12914"/>
    <cellStyle name="표준 2 3 4" xfId="12915"/>
    <cellStyle name="표준 2 3 4 2" xfId="12916"/>
    <cellStyle name="표준 2 3 4 3" xfId="12917"/>
    <cellStyle name="표준 2 3 5" xfId="12918"/>
    <cellStyle name="표준 2 3 6" xfId="12919"/>
    <cellStyle name="표준 2 3 7" xfId="12920"/>
    <cellStyle name="표준 2 3 8" xfId="12921"/>
    <cellStyle name="표준 2 30" xfId="12922"/>
    <cellStyle name="표준 2 31" xfId="12923"/>
    <cellStyle name="표준 2 32" xfId="12924"/>
    <cellStyle name="표준 2 33" xfId="12925"/>
    <cellStyle name="표준 2 34" xfId="12926"/>
    <cellStyle name="표준 2 35" xfId="12927"/>
    <cellStyle name="표준 2 36" xfId="12928"/>
    <cellStyle name="표준 2 37" xfId="12929"/>
    <cellStyle name="표준 2 38" xfId="12930"/>
    <cellStyle name="표준 2 39" xfId="12931"/>
    <cellStyle name="표준 2 4" xfId="12932"/>
    <cellStyle name="표준 2 4 2" xfId="12933"/>
    <cellStyle name="표준 2 4 2 2" xfId="12934"/>
    <cellStyle name="표준 2 4 2 3" xfId="12935"/>
    <cellStyle name="표준 2 4 3" xfId="12936"/>
    <cellStyle name="표준 2 4 3 2" xfId="12937"/>
    <cellStyle name="표준 2 4 4" xfId="12938"/>
    <cellStyle name="표준 2 4 5" xfId="12939"/>
    <cellStyle name="표준 2 4 6" xfId="12940"/>
    <cellStyle name="표준 2 4 7" xfId="12941"/>
    <cellStyle name="표준 2 40" xfId="12942"/>
    <cellStyle name="표준 2 41" xfId="12943"/>
    <cellStyle name="표준 2 42" xfId="12944"/>
    <cellStyle name="표준 2 43" xfId="12945"/>
    <cellStyle name="표준 2 44" xfId="12946"/>
    <cellStyle name="표준 2 45" xfId="12947"/>
    <cellStyle name="표준 2 46" xfId="12948"/>
    <cellStyle name="표준 2 47" xfId="12949"/>
    <cellStyle name="표준 2 48" xfId="12950"/>
    <cellStyle name="표준 2 49" xfId="12951"/>
    <cellStyle name="표준 2 5" xfId="12952"/>
    <cellStyle name="표준 2 5 2" xfId="12953"/>
    <cellStyle name="표준 2 5 2 2" xfId="12954"/>
    <cellStyle name="표준 2 5 3" xfId="12955"/>
    <cellStyle name="표준 2 5 4" xfId="12956"/>
    <cellStyle name="표준 2 5 5" xfId="12957"/>
    <cellStyle name="표준 2 50" xfId="12958"/>
    <cellStyle name="표준 2 51" xfId="12959"/>
    <cellStyle name="표준 2 52" xfId="12960"/>
    <cellStyle name="표준 2 53" xfId="12961"/>
    <cellStyle name="표준 2 54" xfId="12962"/>
    <cellStyle name="표준 2 55" xfId="12963"/>
    <cellStyle name="표준 2 56" xfId="12964"/>
    <cellStyle name="표준 2 57" xfId="12965"/>
    <cellStyle name="표준 2 58" xfId="12966"/>
    <cellStyle name="표준 2 59" xfId="12967"/>
    <cellStyle name="표준 2 6" xfId="12968"/>
    <cellStyle name="표준 2 6 2" xfId="12969"/>
    <cellStyle name="표준 2 6 3" xfId="12970"/>
    <cellStyle name="표준 2 6 4" xfId="12971"/>
    <cellStyle name="표준 2 60" xfId="12972"/>
    <cellStyle name="표준 2 61" xfId="12973"/>
    <cellStyle name="표준 2 62" xfId="12974"/>
    <cellStyle name="표준 2 63" xfId="12975"/>
    <cellStyle name="표준 2 64" xfId="12976"/>
    <cellStyle name="표준 2 65" xfId="12977"/>
    <cellStyle name="표준 2 66" xfId="12978"/>
    <cellStyle name="표준 2 67" xfId="12979"/>
    <cellStyle name="표준 2 68" xfId="12980"/>
    <cellStyle name="표준 2 69" xfId="12981"/>
    <cellStyle name="표준 2 7" xfId="12982"/>
    <cellStyle name="표준 2 7 2" xfId="12983"/>
    <cellStyle name="표준 2 70" xfId="12984"/>
    <cellStyle name="표준 2 71" xfId="12985"/>
    <cellStyle name="표준 2 72" xfId="12986"/>
    <cellStyle name="표준 2 73" xfId="12987"/>
    <cellStyle name="표준 2 74" xfId="12988"/>
    <cellStyle name="표준 2 75" xfId="12989"/>
    <cellStyle name="표준 2 76" xfId="12990"/>
    <cellStyle name="표준 2 77" xfId="12991"/>
    <cellStyle name="표준 2 78" xfId="12992"/>
    <cellStyle name="표준 2 79" xfId="12993"/>
    <cellStyle name="표준 2 8" xfId="12994"/>
    <cellStyle name="표준 2 8 2" xfId="12995"/>
    <cellStyle name="표준 2 80" xfId="12996"/>
    <cellStyle name="표준 2 81" xfId="12997"/>
    <cellStyle name="표준 2 82" xfId="12998"/>
    <cellStyle name="표준 2 83" xfId="12999"/>
    <cellStyle name="표준 2 83 10" xfId="13000"/>
    <cellStyle name="표준 2 83 11" xfId="13001"/>
    <cellStyle name="표준 2 83 12" xfId="13002"/>
    <cellStyle name="표준 2 83 13" xfId="13003"/>
    <cellStyle name="표준 2 83 14" xfId="13004"/>
    <cellStyle name="표준 2 83 15" xfId="13005"/>
    <cellStyle name="표준 2 83 2" xfId="13006"/>
    <cellStyle name="표준 2 83 3" xfId="13007"/>
    <cellStyle name="표준 2 83 4" xfId="13008"/>
    <cellStyle name="표준 2 83 5" xfId="13009"/>
    <cellStyle name="표준 2 83 6" xfId="13010"/>
    <cellStyle name="표준 2 83 7" xfId="13011"/>
    <cellStyle name="표준 2 83 8" xfId="13012"/>
    <cellStyle name="표준 2 83 9" xfId="13013"/>
    <cellStyle name="표준 2 84" xfId="13014"/>
    <cellStyle name="표준 2 85" xfId="13015"/>
    <cellStyle name="표준 2 86" xfId="13016"/>
    <cellStyle name="표준 2 87" xfId="13017"/>
    <cellStyle name="표준 2 88" xfId="13018"/>
    <cellStyle name="표준 2 89" xfId="13019"/>
    <cellStyle name="표준 2 9" xfId="13020"/>
    <cellStyle name="표준 2 9 2" xfId="13021"/>
    <cellStyle name="표준 2 90" xfId="13022"/>
    <cellStyle name="표준 2 91" xfId="13023"/>
    <cellStyle name="표준 2 92" xfId="13024"/>
    <cellStyle name="표준 2 93" xfId="13025"/>
    <cellStyle name="표준 2 94" xfId="13026"/>
    <cellStyle name="표준 2 95" xfId="13027"/>
    <cellStyle name="표준 2 96" xfId="13028"/>
    <cellStyle name="표준 2 97" xfId="13029"/>
    <cellStyle name="표준 2 98" xfId="13030"/>
    <cellStyle name="표준 2 99" xfId="13031"/>
    <cellStyle name="표준 2_대우견적서(VW1)(1)" xfId="4025"/>
    <cellStyle name="표준 20" xfId="4026"/>
    <cellStyle name="표준 20 10" xfId="13032"/>
    <cellStyle name="표준 20 11" xfId="13033"/>
    <cellStyle name="표준 20 12" xfId="13034"/>
    <cellStyle name="표준 20 13" xfId="13035"/>
    <cellStyle name="표준 20 14" xfId="13036"/>
    <cellStyle name="표준 20 15" xfId="13037"/>
    <cellStyle name="표준 20 2" xfId="4027"/>
    <cellStyle name="표준 20 2 2" xfId="4028"/>
    <cellStyle name="표준 20 2 2 2" xfId="4029"/>
    <cellStyle name="표준 20 2 2 3" xfId="13038"/>
    <cellStyle name="표준 20 2 3" xfId="4030"/>
    <cellStyle name="표준 20 2 4" xfId="4031"/>
    <cellStyle name="표준 20 2 5" xfId="13039"/>
    <cellStyle name="표준 20 3" xfId="4032"/>
    <cellStyle name="표준 20 3 2" xfId="4033"/>
    <cellStyle name="표준 20 3 3" xfId="13040"/>
    <cellStyle name="표준 20 4" xfId="4034"/>
    <cellStyle name="표준 20 4 2" xfId="13041"/>
    <cellStyle name="표준 20 5" xfId="4035"/>
    <cellStyle name="표준 20 5 2" xfId="13042"/>
    <cellStyle name="표준 20 6" xfId="13043"/>
    <cellStyle name="표준 20 7" xfId="13044"/>
    <cellStyle name="표준 20 8" xfId="13045"/>
    <cellStyle name="표준 20 9" xfId="13046"/>
    <cellStyle name="표준 21" xfId="4036"/>
    <cellStyle name="표준 21 10" xfId="13047"/>
    <cellStyle name="표준 21 11" xfId="13048"/>
    <cellStyle name="표준 21 12" xfId="13049"/>
    <cellStyle name="표준 21 13" xfId="13050"/>
    <cellStyle name="표준 21 14" xfId="13051"/>
    <cellStyle name="표준 21 15" xfId="13052"/>
    <cellStyle name="표준 21 2" xfId="4037"/>
    <cellStyle name="표준 21 2 2" xfId="4038"/>
    <cellStyle name="표준 21 2 2 2" xfId="13053"/>
    <cellStyle name="표준 21 2 3" xfId="4039"/>
    <cellStyle name="표준 21 2 4" xfId="13054"/>
    <cellStyle name="표준 21 3" xfId="4040"/>
    <cellStyle name="표준 21 3 2" xfId="13055"/>
    <cellStyle name="표준 21 4" xfId="4041"/>
    <cellStyle name="표준 21 4 2" xfId="13056"/>
    <cellStyle name="표준 21 5" xfId="13057"/>
    <cellStyle name="표준 21 6" xfId="13058"/>
    <cellStyle name="표준 21 7" xfId="13059"/>
    <cellStyle name="표준 21 8" xfId="13060"/>
    <cellStyle name="표준 21 9" xfId="13061"/>
    <cellStyle name="표준 22" xfId="4042"/>
    <cellStyle name="표준 22 10" xfId="13062"/>
    <cellStyle name="표준 22 11" xfId="13063"/>
    <cellStyle name="표준 22 12" xfId="13064"/>
    <cellStyle name="표준 22 13" xfId="13065"/>
    <cellStyle name="표준 22 14" xfId="13066"/>
    <cellStyle name="표준 22 15" xfId="13067"/>
    <cellStyle name="표준 22 2" xfId="4043"/>
    <cellStyle name="표준 22 2 2" xfId="4044"/>
    <cellStyle name="표준 22 2 2 2" xfId="13068"/>
    <cellStyle name="표준 22 2 3" xfId="4045"/>
    <cellStyle name="표준 22 2 4" xfId="13069"/>
    <cellStyle name="표준 22 3" xfId="4046"/>
    <cellStyle name="표준 22 3 2" xfId="13070"/>
    <cellStyle name="표준 22 4" xfId="4047"/>
    <cellStyle name="표준 22 4 2" xfId="13071"/>
    <cellStyle name="표준 22 5" xfId="13072"/>
    <cellStyle name="표준 22 6" xfId="13073"/>
    <cellStyle name="표준 22 7" xfId="13074"/>
    <cellStyle name="표준 22 8" xfId="13075"/>
    <cellStyle name="표준 22 9" xfId="13076"/>
    <cellStyle name="표준 23" xfId="4048"/>
    <cellStyle name="표준 23 10" xfId="13077"/>
    <cellStyle name="표준 23 11" xfId="13078"/>
    <cellStyle name="표준 23 12" xfId="13079"/>
    <cellStyle name="표준 23 13" xfId="13080"/>
    <cellStyle name="표준 23 14" xfId="13081"/>
    <cellStyle name="표준 23 15" xfId="13082"/>
    <cellStyle name="표준 23 2" xfId="13083"/>
    <cellStyle name="표준 23 2 2" xfId="13084"/>
    <cellStyle name="표준 23 3" xfId="13085"/>
    <cellStyle name="표준 23 4" xfId="13086"/>
    <cellStyle name="표준 23 5" xfId="13087"/>
    <cellStyle name="표준 23 6" xfId="13088"/>
    <cellStyle name="표준 23 7" xfId="13089"/>
    <cellStyle name="표준 23 8" xfId="13090"/>
    <cellStyle name="표준 23 9" xfId="13091"/>
    <cellStyle name="표준 24" xfId="4049"/>
    <cellStyle name="표준 24 10" xfId="13092"/>
    <cellStyle name="표준 24 11" xfId="13093"/>
    <cellStyle name="표준 24 12" xfId="13094"/>
    <cellStyle name="표준 24 13" xfId="13095"/>
    <cellStyle name="표준 24 14" xfId="13096"/>
    <cellStyle name="표준 24 15" xfId="13097"/>
    <cellStyle name="표준 24 2" xfId="4050"/>
    <cellStyle name="표준 24 2 2" xfId="13098"/>
    <cellStyle name="표준 24 2 3" xfId="13099"/>
    <cellStyle name="표준 24 3" xfId="4051"/>
    <cellStyle name="표준 24 3 2" xfId="13100"/>
    <cellStyle name="표준 24 4" xfId="13101"/>
    <cellStyle name="표준 24 5" xfId="13102"/>
    <cellStyle name="표준 24 6" xfId="13103"/>
    <cellStyle name="표준 24 7" xfId="13104"/>
    <cellStyle name="표준 24 8" xfId="13105"/>
    <cellStyle name="표준 24 9" xfId="13106"/>
    <cellStyle name="표준 25" xfId="4052"/>
    <cellStyle name="표준 25 10" xfId="13107"/>
    <cellStyle name="표준 25 11" xfId="13108"/>
    <cellStyle name="표준 25 12" xfId="13109"/>
    <cellStyle name="표준 25 13" xfId="13110"/>
    <cellStyle name="표준 25 14" xfId="13111"/>
    <cellStyle name="표준 25 15" xfId="13112"/>
    <cellStyle name="표준 25 2" xfId="4053"/>
    <cellStyle name="표준 25 2 2" xfId="13113"/>
    <cellStyle name="표준 25 2 3" xfId="13114"/>
    <cellStyle name="표준 25 3" xfId="4054"/>
    <cellStyle name="표준 25 3 2" xfId="13115"/>
    <cellStyle name="표준 25 4" xfId="13116"/>
    <cellStyle name="표준 25 5" xfId="13117"/>
    <cellStyle name="표준 25 6" xfId="13118"/>
    <cellStyle name="표준 25 7" xfId="13119"/>
    <cellStyle name="표준 25 8" xfId="13120"/>
    <cellStyle name="표준 25 9" xfId="13121"/>
    <cellStyle name="표준 26" xfId="4055"/>
    <cellStyle name="표준 26 10" xfId="13122"/>
    <cellStyle name="표준 26 11" xfId="13123"/>
    <cellStyle name="표준 26 12" xfId="13124"/>
    <cellStyle name="표준 26 13" xfId="13125"/>
    <cellStyle name="표준 26 14" xfId="13126"/>
    <cellStyle name="표준 26 15" xfId="13127"/>
    <cellStyle name="표준 26 2" xfId="4056"/>
    <cellStyle name="표준 26 2 2" xfId="13128"/>
    <cellStyle name="표준 26 2 3" xfId="13129"/>
    <cellStyle name="표준 26 3" xfId="4057"/>
    <cellStyle name="표준 26 3 2" xfId="13130"/>
    <cellStyle name="표준 26 4" xfId="13131"/>
    <cellStyle name="표준 26 5" xfId="13132"/>
    <cellStyle name="표준 26 6" xfId="13133"/>
    <cellStyle name="표준 26 7" xfId="13134"/>
    <cellStyle name="표준 26 8" xfId="13135"/>
    <cellStyle name="표준 26 9" xfId="13136"/>
    <cellStyle name="표준 27" xfId="4058"/>
    <cellStyle name="표준 27 10" xfId="13137"/>
    <cellStyle name="표준 27 11" xfId="13138"/>
    <cellStyle name="표준 27 12" xfId="13139"/>
    <cellStyle name="표준 27 13" xfId="13140"/>
    <cellStyle name="표준 27 14" xfId="13141"/>
    <cellStyle name="표준 27 15" xfId="13142"/>
    <cellStyle name="표준 27 2" xfId="4059"/>
    <cellStyle name="표준 27 2 2" xfId="13143"/>
    <cellStyle name="표준 27 2 3" xfId="13144"/>
    <cellStyle name="표준 27 3" xfId="4060"/>
    <cellStyle name="표준 27 3 2" xfId="13145"/>
    <cellStyle name="표준 27 4" xfId="13146"/>
    <cellStyle name="표준 27 5" xfId="13147"/>
    <cellStyle name="표준 27 6" xfId="13148"/>
    <cellStyle name="표준 27 7" xfId="13149"/>
    <cellStyle name="표준 27 8" xfId="13150"/>
    <cellStyle name="표준 27 9" xfId="13151"/>
    <cellStyle name="표준 28" xfId="4061"/>
    <cellStyle name="표준 28 10" xfId="13152"/>
    <cellStyle name="표준 28 11" xfId="13153"/>
    <cellStyle name="표준 28 12" xfId="13154"/>
    <cellStyle name="표준 28 13" xfId="13155"/>
    <cellStyle name="표준 28 14" xfId="13156"/>
    <cellStyle name="표준 28 15" xfId="13157"/>
    <cellStyle name="표준 28 2" xfId="4062"/>
    <cellStyle name="표준 28 2 2" xfId="13158"/>
    <cellStyle name="표준 28 2 3" xfId="13159"/>
    <cellStyle name="표준 28 3" xfId="4063"/>
    <cellStyle name="표준 28 3 2" xfId="13160"/>
    <cellStyle name="표준 28 4" xfId="13161"/>
    <cellStyle name="표준 28 5" xfId="13162"/>
    <cellStyle name="표준 28 6" xfId="13163"/>
    <cellStyle name="표준 28 7" xfId="13164"/>
    <cellStyle name="표준 28 8" xfId="13165"/>
    <cellStyle name="표준 28 9" xfId="13166"/>
    <cellStyle name="표준 29" xfId="4064"/>
    <cellStyle name="표준 29 10" xfId="13167"/>
    <cellStyle name="표준 29 11" xfId="13168"/>
    <cellStyle name="표준 29 12" xfId="13169"/>
    <cellStyle name="표준 29 13" xfId="13170"/>
    <cellStyle name="표준 29 14" xfId="13171"/>
    <cellStyle name="표준 29 15" xfId="13172"/>
    <cellStyle name="표준 29 2" xfId="4065"/>
    <cellStyle name="표준 29 2 2" xfId="13173"/>
    <cellStyle name="표준 29 2 3" xfId="13174"/>
    <cellStyle name="표준 29 3" xfId="4066"/>
    <cellStyle name="표준 29 3 2" xfId="13175"/>
    <cellStyle name="표준 29 4" xfId="13176"/>
    <cellStyle name="표준 29 5" xfId="13177"/>
    <cellStyle name="표준 29 6" xfId="13178"/>
    <cellStyle name="표준 29 7" xfId="13179"/>
    <cellStyle name="표준 29 8" xfId="13180"/>
    <cellStyle name="표준 29 9" xfId="13181"/>
    <cellStyle name="표준 3" xfId="4067"/>
    <cellStyle name="표준 3 10" xfId="13182"/>
    <cellStyle name="표준 3 11" xfId="13183"/>
    <cellStyle name="표준 3 12" xfId="13184"/>
    <cellStyle name="표준 3 13" xfId="13185"/>
    <cellStyle name="표준 3 14" xfId="13186"/>
    <cellStyle name="표준 3 15" xfId="13187"/>
    <cellStyle name="표준 3 16" xfId="13188"/>
    <cellStyle name="표준 3 17" xfId="13189"/>
    <cellStyle name="표준 3 18" xfId="13190"/>
    <cellStyle name="표준 3 19" xfId="13191"/>
    <cellStyle name="표준 3 2" xfId="4068"/>
    <cellStyle name="표준 3 2 2" xfId="4069"/>
    <cellStyle name="표준 3 2 2 2" xfId="4070"/>
    <cellStyle name="표준 3 2 2 2 2" xfId="13192"/>
    <cellStyle name="표준 3 2 2 3" xfId="4071"/>
    <cellStyle name="표준 3 2 2 3 2" xfId="13193"/>
    <cellStyle name="표준 3 2 3" xfId="4072"/>
    <cellStyle name="표준 3 2 3 2" xfId="4073"/>
    <cellStyle name="표준 3 2 3 3" xfId="4074"/>
    <cellStyle name="표준 3 2 3 4" xfId="13194"/>
    <cellStyle name="표준 3 2 4" xfId="4075"/>
    <cellStyle name="표준 3 2 4 2" xfId="13195"/>
    <cellStyle name="표준 3 2 5" xfId="4076"/>
    <cellStyle name="표준 3 2 6" xfId="13196"/>
    <cellStyle name="표준 3 2 7" xfId="13197"/>
    <cellStyle name="표준 3 20" xfId="42796"/>
    <cellStyle name="표준 3 3" xfId="4077"/>
    <cellStyle name="표준 3 3 2" xfId="4078"/>
    <cellStyle name="표준 3 3 2 2" xfId="4079"/>
    <cellStyle name="표준 3 3 2 2 2" xfId="13198"/>
    <cellStyle name="표준 3 3 2 3" xfId="4080"/>
    <cellStyle name="표준 3 3 2 3 2" xfId="13199"/>
    <cellStyle name="표준 3 3 2 4" xfId="13200"/>
    <cellStyle name="표준 3 3 2 5" xfId="13201"/>
    <cellStyle name="표준 3 3 3" xfId="4081"/>
    <cellStyle name="표준 3 3 3 2" xfId="4082"/>
    <cellStyle name="표준 3 3 3 2 2" xfId="13202"/>
    <cellStyle name="표준 3 3 3 3" xfId="4083"/>
    <cellStyle name="표준 3 3 3 4" xfId="13203"/>
    <cellStyle name="표준 3 3 4" xfId="4084"/>
    <cellStyle name="표준 3 3 4 2" xfId="13204"/>
    <cellStyle name="표준 3 3 5" xfId="4085"/>
    <cellStyle name="표준 3 3 5 2" xfId="13205"/>
    <cellStyle name="표준 3 3 6" xfId="13206"/>
    <cellStyle name="표준 3 3 7" xfId="13207"/>
    <cellStyle name="표준 3 4" xfId="4086"/>
    <cellStyle name="표준 3 4 2" xfId="13208"/>
    <cellStyle name="표준 3 4 2 2" xfId="13209"/>
    <cellStyle name="표준 3 4 2 3" xfId="13210"/>
    <cellStyle name="표준 3 4 2 4" xfId="13211"/>
    <cellStyle name="표준 3 4 3" xfId="13212"/>
    <cellStyle name="표준 3 4 3 2" xfId="13213"/>
    <cellStyle name="표준 3 4 4" xfId="13214"/>
    <cellStyle name="표준 3 4 5" xfId="13215"/>
    <cellStyle name="표준 3 4 6" xfId="13216"/>
    <cellStyle name="표준 3 5" xfId="4087"/>
    <cellStyle name="표준 3 5 2" xfId="4088"/>
    <cellStyle name="표준 3 5 2 2" xfId="13217"/>
    <cellStyle name="표준 3 5 2 3" xfId="13218"/>
    <cellStyle name="표준 3 5 3" xfId="4089"/>
    <cellStyle name="표준 3 5 3 2" xfId="13219"/>
    <cellStyle name="표준 3 5 3 3" xfId="13220"/>
    <cellStyle name="표준 3 5 4" xfId="13221"/>
    <cellStyle name="표준 3 5 5" xfId="13222"/>
    <cellStyle name="표준 3 6" xfId="4090"/>
    <cellStyle name="표준 3 6 2" xfId="4091"/>
    <cellStyle name="표준 3 6 2 2" xfId="13223"/>
    <cellStyle name="표준 3 6 3" xfId="4092"/>
    <cellStyle name="표준 3 6 3 2" xfId="13224"/>
    <cellStyle name="표준 3 6 4" xfId="13225"/>
    <cellStyle name="표준 3 7" xfId="4093"/>
    <cellStyle name="표준 3 7 2" xfId="13226"/>
    <cellStyle name="표준 3 7 3" xfId="13227"/>
    <cellStyle name="표준 3 7 4" xfId="13228"/>
    <cellStyle name="표준 3 8" xfId="4094"/>
    <cellStyle name="표준 3 8 2" xfId="13229"/>
    <cellStyle name="표준 3 8 3" xfId="13230"/>
    <cellStyle name="표준 3 9" xfId="13231"/>
    <cellStyle name="표준 3 9 2" xfId="13232"/>
    <cellStyle name="표준 30" xfId="4095"/>
    <cellStyle name="표준 30 10" xfId="13233"/>
    <cellStyle name="표준 30 11" xfId="13234"/>
    <cellStyle name="표준 30 12" xfId="13235"/>
    <cellStyle name="표준 30 13" xfId="13236"/>
    <cellStyle name="표준 30 14" xfId="13237"/>
    <cellStyle name="표준 30 15" xfId="13238"/>
    <cellStyle name="표준 30 2" xfId="4096"/>
    <cellStyle name="표준 30 2 2" xfId="13239"/>
    <cellStyle name="표준 30 2 3" xfId="13240"/>
    <cellStyle name="표준 30 3" xfId="4097"/>
    <cellStyle name="표준 30 3 2" xfId="13241"/>
    <cellStyle name="표준 30 4" xfId="13242"/>
    <cellStyle name="표준 30 5" xfId="13243"/>
    <cellStyle name="표준 30 6" xfId="13244"/>
    <cellStyle name="표준 30 7" xfId="13245"/>
    <cellStyle name="표준 30 8" xfId="13246"/>
    <cellStyle name="표준 30 9" xfId="13247"/>
    <cellStyle name="표준 31" xfId="4098"/>
    <cellStyle name="표준 31 10" xfId="13248"/>
    <cellStyle name="표준 31 11" xfId="13249"/>
    <cellStyle name="표준 31 12" xfId="13250"/>
    <cellStyle name="표준 31 13" xfId="13251"/>
    <cellStyle name="표준 31 14" xfId="13252"/>
    <cellStyle name="표준 31 15" xfId="13253"/>
    <cellStyle name="표준 31 2" xfId="4099"/>
    <cellStyle name="표준 31 2 2" xfId="13254"/>
    <cellStyle name="표준 31 2 3" xfId="13255"/>
    <cellStyle name="표준 31 3" xfId="4100"/>
    <cellStyle name="표준 31 3 2" xfId="13256"/>
    <cellStyle name="표준 31 4" xfId="13257"/>
    <cellStyle name="표준 31 5" xfId="13258"/>
    <cellStyle name="표준 31 6" xfId="13259"/>
    <cellStyle name="표준 31 7" xfId="13260"/>
    <cellStyle name="표준 31 8" xfId="13261"/>
    <cellStyle name="표준 31 9" xfId="13262"/>
    <cellStyle name="표준 32" xfId="12"/>
    <cellStyle name="표준 32 10" xfId="13263"/>
    <cellStyle name="표준 32 11" xfId="13264"/>
    <cellStyle name="표준 32 12" xfId="13265"/>
    <cellStyle name="표준 32 13" xfId="13266"/>
    <cellStyle name="표준 32 14" xfId="13267"/>
    <cellStyle name="표준 32 15" xfId="13268"/>
    <cellStyle name="표준 32 2" xfId="4101"/>
    <cellStyle name="표준 32 2 2" xfId="13269"/>
    <cellStyle name="표준 32 2 3" xfId="13270"/>
    <cellStyle name="표준 32 3" xfId="13271"/>
    <cellStyle name="표준 32 4" xfId="13272"/>
    <cellStyle name="표준 32 5" xfId="13273"/>
    <cellStyle name="표준 32 6" xfId="13274"/>
    <cellStyle name="표준 32 7" xfId="13275"/>
    <cellStyle name="표준 32 8" xfId="13276"/>
    <cellStyle name="표준 32 9" xfId="13277"/>
    <cellStyle name="표준 33" xfId="4102"/>
    <cellStyle name="표준 33 10" xfId="13278"/>
    <cellStyle name="표준 33 10 2" xfId="13279"/>
    <cellStyle name="표준 33 11" xfId="13280"/>
    <cellStyle name="표준 33 11 2" xfId="13281"/>
    <cellStyle name="표준 33 12" xfId="13282"/>
    <cellStyle name="표준 33 13" xfId="13283"/>
    <cellStyle name="표준 33 14" xfId="13284"/>
    <cellStyle name="표준 33 2" xfId="13285"/>
    <cellStyle name="표준 33 2 2" xfId="13286"/>
    <cellStyle name="표준 33 2 3" xfId="13287"/>
    <cellStyle name="표준 33 3" xfId="13288"/>
    <cellStyle name="표준 33 3 10" xfId="13289"/>
    <cellStyle name="표준 33 3 2" xfId="13290"/>
    <cellStyle name="표준 33 3 2 2" xfId="13291"/>
    <cellStyle name="표준 33 3 2 2 2" xfId="13292"/>
    <cellStyle name="표준 33 3 2 2 2 2" xfId="13293"/>
    <cellStyle name="표준 33 3 2 2 2 2 2" xfId="13294"/>
    <cellStyle name="표준 33 3 2 2 2 3" xfId="13295"/>
    <cellStyle name="표준 33 3 2 2 2 4" xfId="13296"/>
    <cellStyle name="표준 33 3 2 2 3" xfId="13297"/>
    <cellStyle name="표준 33 3 2 2 3 2" xfId="13298"/>
    <cellStyle name="표준 33 3 2 2 4" xfId="13299"/>
    <cellStyle name="표준 33 3 2 2 5" xfId="13300"/>
    <cellStyle name="표준 33 3 2 3" xfId="13301"/>
    <cellStyle name="표준 33 3 2 3 2" xfId="13302"/>
    <cellStyle name="표준 33 3 2 3 2 2" xfId="13303"/>
    <cellStyle name="표준 33 3 2 3 2 2 2" xfId="13304"/>
    <cellStyle name="표준 33 3 2 3 2 3" xfId="13305"/>
    <cellStyle name="표준 33 3 2 3 2 4" xfId="13306"/>
    <cellStyle name="표준 33 3 2 3 3" xfId="13307"/>
    <cellStyle name="표준 33 3 2 3 3 2" xfId="13308"/>
    <cellStyle name="표준 33 3 2 3 4" xfId="13309"/>
    <cellStyle name="표준 33 3 2 3 5" xfId="13310"/>
    <cellStyle name="표준 33 3 2 4" xfId="13311"/>
    <cellStyle name="표준 33 3 2 4 2" xfId="13312"/>
    <cellStyle name="표준 33 3 2 4 2 2" xfId="13313"/>
    <cellStyle name="표준 33 3 2 4 3" xfId="13314"/>
    <cellStyle name="표준 33 3 2 4 4" xfId="13315"/>
    <cellStyle name="표준 33 3 2 5" xfId="13316"/>
    <cellStyle name="표준 33 3 2 5 2" xfId="13317"/>
    <cellStyle name="표준 33 3 2 6" xfId="13318"/>
    <cellStyle name="표준 33 3 2 7" xfId="13319"/>
    <cellStyle name="표준 33 3 3" xfId="13320"/>
    <cellStyle name="표준 33 3 3 2" xfId="13321"/>
    <cellStyle name="표준 33 3 3 2 2" xfId="13322"/>
    <cellStyle name="표준 33 3 3 2 2 2" xfId="13323"/>
    <cellStyle name="표준 33 3 3 2 2 2 2" xfId="13324"/>
    <cellStyle name="표준 33 3 3 2 2 3" xfId="13325"/>
    <cellStyle name="표준 33 3 3 2 2 4" xfId="13326"/>
    <cellStyle name="표준 33 3 3 2 3" xfId="13327"/>
    <cellStyle name="표준 33 3 3 2 3 2" xfId="13328"/>
    <cellStyle name="표준 33 3 3 2 4" xfId="13329"/>
    <cellStyle name="표준 33 3 3 2 5" xfId="13330"/>
    <cellStyle name="표준 33 3 3 3" xfId="13331"/>
    <cellStyle name="표준 33 3 3 3 2" xfId="13332"/>
    <cellStyle name="표준 33 3 3 3 2 2" xfId="13333"/>
    <cellStyle name="표준 33 3 3 3 2 2 2" xfId="13334"/>
    <cellStyle name="표준 33 3 3 3 2 3" xfId="13335"/>
    <cellStyle name="표준 33 3 3 3 2 4" xfId="13336"/>
    <cellStyle name="표준 33 3 3 3 3" xfId="13337"/>
    <cellStyle name="표준 33 3 3 3 3 2" xfId="13338"/>
    <cellStyle name="표준 33 3 3 3 4" xfId="13339"/>
    <cellStyle name="표준 33 3 3 3 5" xfId="13340"/>
    <cellStyle name="표준 33 3 3 4" xfId="13341"/>
    <cellStyle name="표준 33 3 3 4 2" xfId="13342"/>
    <cellStyle name="표준 33 3 3 4 2 2" xfId="13343"/>
    <cellStyle name="표준 33 3 3 4 3" xfId="13344"/>
    <cellStyle name="표준 33 3 3 4 4" xfId="13345"/>
    <cellStyle name="표준 33 3 3 5" xfId="13346"/>
    <cellStyle name="표준 33 3 3 5 2" xfId="13347"/>
    <cellStyle name="표준 33 3 3 6" xfId="13348"/>
    <cellStyle name="표준 33 3 3 7" xfId="13349"/>
    <cellStyle name="표준 33 3 4" xfId="13350"/>
    <cellStyle name="표준 33 3 4 2" xfId="13351"/>
    <cellStyle name="표준 33 3 4 2 2" xfId="13352"/>
    <cellStyle name="표준 33 3 4 2 2 2" xfId="13353"/>
    <cellStyle name="표준 33 3 4 2 3" xfId="13354"/>
    <cellStyle name="표준 33 3 4 2 4" xfId="13355"/>
    <cellStyle name="표준 33 3 4 3" xfId="13356"/>
    <cellStyle name="표준 33 3 4 3 2" xfId="13357"/>
    <cellStyle name="표준 33 3 4 4" xfId="13358"/>
    <cellStyle name="표준 33 3 4 5" xfId="13359"/>
    <cellStyle name="표준 33 3 5" xfId="13360"/>
    <cellStyle name="표준 33 3 5 2" xfId="13361"/>
    <cellStyle name="표준 33 3 5 2 2" xfId="13362"/>
    <cellStyle name="표준 33 3 5 2 2 2" xfId="13363"/>
    <cellStyle name="표준 33 3 5 2 3" xfId="13364"/>
    <cellStyle name="표준 33 3 5 2 4" xfId="13365"/>
    <cellStyle name="표준 33 3 5 3" xfId="13366"/>
    <cellStyle name="표준 33 3 5 3 2" xfId="13367"/>
    <cellStyle name="표준 33 3 5 4" xfId="13368"/>
    <cellStyle name="표준 33 3 5 5" xfId="13369"/>
    <cellStyle name="표준 33 3 6" xfId="13370"/>
    <cellStyle name="표준 33 3 6 2" xfId="13371"/>
    <cellStyle name="표준 33 3 6 2 2" xfId="13372"/>
    <cellStyle name="표준 33 3 6 3" xfId="13373"/>
    <cellStyle name="표준 33 3 6 4" xfId="13374"/>
    <cellStyle name="표준 33 3 7" xfId="13375"/>
    <cellStyle name="표준 33 3 7 2" xfId="13376"/>
    <cellStyle name="표준 33 3 8" xfId="13377"/>
    <cellStyle name="표준 33 3 9" xfId="13378"/>
    <cellStyle name="표준 33 4" xfId="13379"/>
    <cellStyle name="표준 33 4 2" xfId="13380"/>
    <cellStyle name="표준 33 4 2 2" xfId="13381"/>
    <cellStyle name="표준 33 4 2 2 2" xfId="13382"/>
    <cellStyle name="표준 33 4 2 2 2 2" xfId="13383"/>
    <cellStyle name="표준 33 4 2 2 3" xfId="13384"/>
    <cellStyle name="표준 33 4 2 2 4" xfId="13385"/>
    <cellStyle name="표준 33 4 2 3" xfId="13386"/>
    <cellStyle name="표준 33 4 2 3 2" xfId="13387"/>
    <cellStyle name="표준 33 4 2 4" xfId="13388"/>
    <cellStyle name="표준 33 4 2 5" xfId="13389"/>
    <cellStyle name="표준 33 4 3" xfId="13390"/>
    <cellStyle name="표준 33 4 3 2" xfId="13391"/>
    <cellStyle name="표준 33 4 3 2 2" xfId="13392"/>
    <cellStyle name="표준 33 4 3 2 2 2" xfId="13393"/>
    <cellStyle name="표준 33 4 3 2 3" xfId="13394"/>
    <cellStyle name="표준 33 4 3 2 4" xfId="13395"/>
    <cellStyle name="표준 33 4 3 3" xfId="13396"/>
    <cellStyle name="표준 33 4 3 3 2" xfId="13397"/>
    <cellStyle name="표준 33 4 3 4" xfId="13398"/>
    <cellStyle name="표준 33 4 3 5" xfId="13399"/>
    <cellStyle name="표준 33 4 4" xfId="13400"/>
    <cellStyle name="표준 33 4 4 2" xfId="13401"/>
    <cellStyle name="표준 33 4 4 2 2" xfId="13402"/>
    <cellStyle name="표준 33 4 4 3" xfId="13403"/>
    <cellStyle name="표준 33 4 4 4" xfId="13404"/>
    <cellStyle name="표준 33 4 5" xfId="13405"/>
    <cellStyle name="표준 33 4 5 2" xfId="13406"/>
    <cellStyle name="표준 33 4 6" xfId="13407"/>
    <cellStyle name="표준 33 4 7" xfId="13408"/>
    <cellStyle name="표준 33 4 8" xfId="13409"/>
    <cellStyle name="표준 33 5" xfId="13410"/>
    <cellStyle name="표준 33 5 2" xfId="13411"/>
    <cellStyle name="표준 33 5 2 2" xfId="13412"/>
    <cellStyle name="표준 33 5 2 2 2" xfId="13413"/>
    <cellStyle name="표준 33 5 2 2 2 2" xfId="13414"/>
    <cellStyle name="표준 33 5 2 2 3" xfId="13415"/>
    <cellStyle name="표준 33 5 2 2 4" xfId="13416"/>
    <cellStyle name="표준 33 5 2 3" xfId="13417"/>
    <cellStyle name="표준 33 5 2 3 2" xfId="13418"/>
    <cellStyle name="표준 33 5 2 4" xfId="13419"/>
    <cellStyle name="표준 33 5 2 5" xfId="13420"/>
    <cellStyle name="표준 33 5 3" xfId="13421"/>
    <cellStyle name="표준 33 5 3 2" xfId="13422"/>
    <cellStyle name="표준 33 5 3 2 2" xfId="13423"/>
    <cellStyle name="표준 33 5 3 2 2 2" xfId="13424"/>
    <cellStyle name="표준 33 5 3 2 3" xfId="13425"/>
    <cellStyle name="표준 33 5 3 2 4" xfId="13426"/>
    <cellStyle name="표준 33 5 3 3" xfId="13427"/>
    <cellStyle name="표준 33 5 3 3 2" xfId="13428"/>
    <cellStyle name="표준 33 5 3 4" xfId="13429"/>
    <cellStyle name="표준 33 5 3 5" xfId="13430"/>
    <cellStyle name="표준 33 5 4" xfId="13431"/>
    <cellStyle name="표준 33 5 4 2" xfId="13432"/>
    <cellStyle name="표준 33 5 4 2 2" xfId="13433"/>
    <cellStyle name="표준 33 5 4 3" xfId="13434"/>
    <cellStyle name="표준 33 5 4 4" xfId="13435"/>
    <cellStyle name="표준 33 5 5" xfId="13436"/>
    <cellStyle name="표준 33 5 5 2" xfId="13437"/>
    <cellStyle name="표준 33 5 6" xfId="13438"/>
    <cellStyle name="표준 33 5 7" xfId="13439"/>
    <cellStyle name="표준 33 5 8" xfId="13440"/>
    <cellStyle name="표준 33 6" xfId="13441"/>
    <cellStyle name="표준 33 6 2" xfId="13442"/>
    <cellStyle name="표준 33 6 2 2" xfId="13443"/>
    <cellStyle name="표준 33 6 2 2 2" xfId="13444"/>
    <cellStyle name="표준 33 6 2 3" xfId="13445"/>
    <cellStyle name="표준 33 6 2 4" xfId="13446"/>
    <cellStyle name="표준 33 6 3" xfId="13447"/>
    <cellStyle name="표준 33 6 3 2" xfId="13448"/>
    <cellStyle name="표준 33 6 4" xfId="13449"/>
    <cellStyle name="표준 33 6 5" xfId="13450"/>
    <cellStyle name="표준 33 6 6" xfId="13451"/>
    <cellStyle name="표준 33 7" xfId="13452"/>
    <cellStyle name="표준 33 7 2" xfId="13453"/>
    <cellStyle name="표준 33 7 2 2" xfId="13454"/>
    <cellStyle name="표준 33 7 2 2 2" xfId="13455"/>
    <cellStyle name="표준 33 7 2 3" xfId="13456"/>
    <cellStyle name="표준 33 7 2 4" xfId="13457"/>
    <cellStyle name="표준 33 7 3" xfId="13458"/>
    <cellStyle name="표준 33 7 3 2" xfId="13459"/>
    <cellStyle name="표준 33 7 4" xfId="13460"/>
    <cellStyle name="표준 33 7 5" xfId="13461"/>
    <cellStyle name="표준 33 7 6" xfId="13462"/>
    <cellStyle name="표준 33 8" xfId="13463"/>
    <cellStyle name="표준 33 8 2" xfId="13464"/>
    <cellStyle name="표준 33 8 2 2" xfId="13465"/>
    <cellStyle name="표준 33 8 3" xfId="13466"/>
    <cellStyle name="표준 33 8 4" xfId="13467"/>
    <cellStyle name="표준 33 8 5" xfId="13468"/>
    <cellStyle name="표준 33 9" xfId="13469"/>
    <cellStyle name="표준 33 9 2" xfId="13470"/>
    <cellStyle name="표준 33 9 3" xfId="13471"/>
    <cellStyle name="표준 34" xfId="4103"/>
    <cellStyle name="표준 34 10" xfId="13472"/>
    <cellStyle name="표준 34 10 2" xfId="13473"/>
    <cellStyle name="표준 34 11" xfId="13474"/>
    <cellStyle name="표준 34 11 2" xfId="13475"/>
    <cellStyle name="표준 34 12" xfId="13476"/>
    <cellStyle name="표준 34 13" xfId="13477"/>
    <cellStyle name="표준 34 14" xfId="13478"/>
    <cellStyle name="표준 34 2" xfId="13479"/>
    <cellStyle name="표준 34 2 10" xfId="13480"/>
    <cellStyle name="표준 34 2 11" xfId="13481"/>
    <cellStyle name="표준 34 2 2" xfId="13482"/>
    <cellStyle name="표준 34 2 2 2" xfId="13483"/>
    <cellStyle name="표준 34 2 2 2 2" xfId="13484"/>
    <cellStyle name="표준 34 2 2 2 2 2" xfId="13485"/>
    <cellStyle name="표준 34 2 2 2 2 2 2" xfId="13486"/>
    <cellStyle name="표준 34 2 2 2 2 2 2 2" xfId="13487"/>
    <cellStyle name="표준 34 2 2 2 2 2 3" xfId="13488"/>
    <cellStyle name="표준 34 2 2 2 2 2 4" xfId="13489"/>
    <cellStyle name="표준 34 2 2 2 2 3" xfId="13490"/>
    <cellStyle name="표준 34 2 2 2 2 3 2" xfId="13491"/>
    <cellStyle name="표준 34 2 2 2 2 4" xfId="13492"/>
    <cellStyle name="표준 34 2 2 2 2 5" xfId="13493"/>
    <cellStyle name="표준 34 2 2 2 3" xfId="13494"/>
    <cellStyle name="표준 34 2 2 2 3 2" xfId="13495"/>
    <cellStyle name="표준 34 2 2 2 3 2 2" xfId="13496"/>
    <cellStyle name="표준 34 2 2 2 3 2 2 2" xfId="13497"/>
    <cellStyle name="표준 34 2 2 2 3 2 3" xfId="13498"/>
    <cellStyle name="표준 34 2 2 2 3 2 4" xfId="13499"/>
    <cellStyle name="표준 34 2 2 2 3 3" xfId="13500"/>
    <cellStyle name="표준 34 2 2 2 3 3 2" xfId="13501"/>
    <cellStyle name="표준 34 2 2 2 3 4" xfId="13502"/>
    <cellStyle name="표준 34 2 2 2 3 5" xfId="13503"/>
    <cellStyle name="표준 34 2 2 2 4" xfId="13504"/>
    <cellStyle name="표준 34 2 2 2 4 2" xfId="13505"/>
    <cellStyle name="표준 34 2 2 2 4 2 2" xfId="13506"/>
    <cellStyle name="표준 34 2 2 2 4 3" xfId="13507"/>
    <cellStyle name="표준 34 2 2 2 4 4" xfId="13508"/>
    <cellStyle name="표준 34 2 2 2 5" xfId="13509"/>
    <cellStyle name="표준 34 2 2 2 5 2" xfId="13510"/>
    <cellStyle name="표준 34 2 2 2 6" xfId="13511"/>
    <cellStyle name="표준 34 2 2 2 7" xfId="13512"/>
    <cellStyle name="표준 34 2 2 3" xfId="13513"/>
    <cellStyle name="표준 34 2 2 3 2" xfId="13514"/>
    <cellStyle name="표준 34 2 2 3 2 2" xfId="13515"/>
    <cellStyle name="표준 34 2 2 3 2 2 2" xfId="13516"/>
    <cellStyle name="표준 34 2 2 3 2 2 2 2" xfId="13517"/>
    <cellStyle name="표준 34 2 2 3 2 2 3" xfId="13518"/>
    <cellStyle name="표준 34 2 2 3 2 2 4" xfId="13519"/>
    <cellStyle name="표준 34 2 2 3 2 3" xfId="13520"/>
    <cellStyle name="표준 34 2 2 3 2 3 2" xfId="13521"/>
    <cellStyle name="표준 34 2 2 3 2 4" xfId="13522"/>
    <cellStyle name="표준 34 2 2 3 2 5" xfId="13523"/>
    <cellStyle name="표준 34 2 2 3 3" xfId="13524"/>
    <cellStyle name="표준 34 2 2 3 3 2" xfId="13525"/>
    <cellStyle name="표준 34 2 2 3 3 2 2" xfId="13526"/>
    <cellStyle name="표준 34 2 2 3 3 2 2 2" xfId="13527"/>
    <cellStyle name="표준 34 2 2 3 3 2 3" xfId="13528"/>
    <cellStyle name="표준 34 2 2 3 3 2 4" xfId="13529"/>
    <cellStyle name="표준 34 2 2 3 3 3" xfId="13530"/>
    <cellStyle name="표준 34 2 2 3 3 3 2" xfId="13531"/>
    <cellStyle name="표준 34 2 2 3 3 4" xfId="13532"/>
    <cellStyle name="표준 34 2 2 3 3 5" xfId="13533"/>
    <cellStyle name="표준 34 2 2 3 4" xfId="13534"/>
    <cellStyle name="표준 34 2 2 3 4 2" xfId="13535"/>
    <cellStyle name="표준 34 2 2 3 4 2 2" xfId="13536"/>
    <cellStyle name="표준 34 2 2 3 4 3" xfId="13537"/>
    <cellStyle name="표준 34 2 2 3 4 4" xfId="13538"/>
    <cellStyle name="표준 34 2 2 3 5" xfId="13539"/>
    <cellStyle name="표준 34 2 2 3 5 2" xfId="13540"/>
    <cellStyle name="표준 34 2 2 3 6" xfId="13541"/>
    <cellStyle name="표준 34 2 2 3 7" xfId="13542"/>
    <cellStyle name="표준 34 2 2 4" xfId="13543"/>
    <cellStyle name="표준 34 2 2 4 2" xfId="13544"/>
    <cellStyle name="표준 34 2 2 4 2 2" xfId="13545"/>
    <cellStyle name="표준 34 2 2 4 2 2 2" xfId="13546"/>
    <cellStyle name="표준 34 2 2 4 2 3" xfId="13547"/>
    <cellStyle name="표준 34 2 2 4 2 4" xfId="13548"/>
    <cellStyle name="표준 34 2 2 4 3" xfId="13549"/>
    <cellStyle name="표준 34 2 2 4 3 2" xfId="13550"/>
    <cellStyle name="표준 34 2 2 4 4" xfId="13551"/>
    <cellStyle name="표준 34 2 2 4 5" xfId="13552"/>
    <cellStyle name="표준 34 2 2 5" xfId="13553"/>
    <cellStyle name="표준 34 2 2 5 2" xfId="13554"/>
    <cellStyle name="표준 34 2 2 5 2 2" xfId="13555"/>
    <cellStyle name="표준 34 2 2 5 2 2 2" xfId="13556"/>
    <cellStyle name="표준 34 2 2 5 2 3" xfId="13557"/>
    <cellStyle name="표준 34 2 2 5 2 4" xfId="13558"/>
    <cellStyle name="표준 34 2 2 5 3" xfId="13559"/>
    <cellStyle name="표준 34 2 2 5 3 2" xfId="13560"/>
    <cellStyle name="표준 34 2 2 5 4" xfId="13561"/>
    <cellStyle name="표준 34 2 2 5 5" xfId="13562"/>
    <cellStyle name="표준 34 2 2 6" xfId="13563"/>
    <cellStyle name="표준 34 2 2 6 2" xfId="13564"/>
    <cellStyle name="표준 34 2 2 6 2 2" xfId="13565"/>
    <cellStyle name="표준 34 2 2 6 3" xfId="13566"/>
    <cellStyle name="표준 34 2 2 6 4" xfId="13567"/>
    <cellStyle name="표준 34 2 2 7" xfId="13568"/>
    <cellStyle name="표준 34 2 2 7 2" xfId="13569"/>
    <cellStyle name="표준 34 2 2 8" xfId="13570"/>
    <cellStyle name="표준 34 2 2 9" xfId="13571"/>
    <cellStyle name="표준 34 2 3" xfId="13572"/>
    <cellStyle name="표준 34 2 3 2" xfId="13573"/>
    <cellStyle name="표준 34 2 3 2 2" xfId="13574"/>
    <cellStyle name="표준 34 2 3 2 2 2" xfId="13575"/>
    <cellStyle name="표준 34 2 3 2 2 2 2" xfId="13576"/>
    <cellStyle name="표준 34 2 3 2 2 3" xfId="13577"/>
    <cellStyle name="표준 34 2 3 2 2 4" xfId="13578"/>
    <cellStyle name="표준 34 2 3 2 3" xfId="13579"/>
    <cellStyle name="표준 34 2 3 2 3 2" xfId="13580"/>
    <cellStyle name="표준 34 2 3 2 4" xfId="13581"/>
    <cellStyle name="표준 34 2 3 2 5" xfId="13582"/>
    <cellStyle name="표준 34 2 3 3" xfId="13583"/>
    <cellStyle name="표준 34 2 3 3 2" xfId="13584"/>
    <cellStyle name="표준 34 2 3 3 2 2" xfId="13585"/>
    <cellStyle name="표준 34 2 3 3 2 2 2" xfId="13586"/>
    <cellStyle name="표준 34 2 3 3 2 3" xfId="13587"/>
    <cellStyle name="표준 34 2 3 3 2 4" xfId="13588"/>
    <cellStyle name="표준 34 2 3 3 3" xfId="13589"/>
    <cellStyle name="표준 34 2 3 3 3 2" xfId="13590"/>
    <cellStyle name="표준 34 2 3 3 4" xfId="13591"/>
    <cellStyle name="표준 34 2 3 3 5" xfId="13592"/>
    <cellStyle name="표준 34 2 3 4" xfId="13593"/>
    <cellStyle name="표준 34 2 3 4 2" xfId="13594"/>
    <cellStyle name="표준 34 2 3 4 2 2" xfId="13595"/>
    <cellStyle name="표준 34 2 3 4 3" xfId="13596"/>
    <cellStyle name="표준 34 2 3 4 4" xfId="13597"/>
    <cellStyle name="표준 34 2 3 5" xfId="13598"/>
    <cellStyle name="표준 34 2 3 5 2" xfId="13599"/>
    <cellStyle name="표준 34 2 3 6" xfId="13600"/>
    <cellStyle name="표준 34 2 3 7" xfId="13601"/>
    <cellStyle name="표준 34 2 4" xfId="13602"/>
    <cellStyle name="표준 34 2 4 2" xfId="13603"/>
    <cellStyle name="표준 34 2 4 2 2" xfId="13604"/>
    <cellStyle name="표준 34 2 4 2 2 2" xfId="13605"/>
    <cellStyle name="표준 34 2 4 2 2 2 2" xfId="13606"/>
    <cellStyle name="표준 34 2 4 2 2 3" xfId="13607"/>
    <cellStyle name="표준 34 2 4 2 2 4" xfId="13608"/>
    <cellStyle name="표준 34 2 4 2 3" xfId="13609"/>
    <cellStyle name="표준 34 2 4 2 3 2" xfId="13610"/>
    <cellStyle name="표준 34 2 4 2 4" xfId="13611"/>
    <cellStyle name="표준 34 2 4 2 5" xfId="13612"/>
    <cellStyle name="표준 34 2 4 3" xfId="13613"/>
    <cellStyle name="표준 34 2 4 3 2" xfId="13614"/>
    <cellStyle name="표준 34 2 4 3 2 2" xfId="13615"/>
    <cellStyle name="표준 34 2 4 3 2 2 2" xfId="13616"/>
    <cellStyle name="표준 34 2 4 3 2 3" xfId="13617"/>
    <cellStyle name="표준 34 2 4 3 2 4" xfId="13618"/>
    <cellStyle name="표준 34 2 4 3 3" xfId="13619"/>
    <cellStyle name="표준 34 2 4 3 3 2" xfId="13620"/>
    <cellStyle name="표준 34 2 4 3 4" xfId="13621"/>
    <cellStyle name="표준 34 2 4 3 5" xfId="13622"/>
    <cellStyle name="표준 34 2 4 4" xfId="13623"/>
    <cellStyle name="표준 34 2 4 4 2" xfId="13624"/>
    <cellStyle name="표준 34 2 4 4 2 2" xfId="13625"/>
    <cellStyle name="표준 34 2 4 4 3" xfId="13626"/>
    <cellStyle name="표준 34 2 4 4 4" xfId="13627"/>
    <cellStyle name="표준 34 2 4 5" xfId="13628"/>
    <cellStyle name="표준 34 2 4 5 2" xfId="13629"/>
    <cellStyle name="표준 34 2 4 6" xfId="13630"/>
    <cellStyle name="표준 34 2 4 7" xfId="13631"/>
    <cellStyle name="표준 34 2 5" xfId="13632"/>
    <cellStyle name="표준 34 2 5 2" xfId="13633"/>
    <cellStyle name="표준 34 2 5 2 2" xfId="13634"/>
    <cellStyle name="표준 34 2 5 2 2 2" xfId="13635"/>
    <cellStyle name="표준 34 2 5 2 3" xfId="13636"/>
    <cellStyle name="표준 34 2 5 2 4" xfId="13637"/>
    <cellStyle name="표준 34 2 5 3" xfId="13638"/>
    <cellStyle name="표준 34 2 5 3 2" xfId="13639"/>
    <cellStyle name="표준 34 2 5 4" xfId="13640"/>
    <cellStyle name="표준 34 2 5 5" xfId="13641"/>
    <cellStyle name="표준 34 2 6" xfId="13642"/>
    <cellStyle name="표준 34 2 6 2" xfId="13643"/>
    <cellStyle name="표준 34 2 6 2 2" xfId="13644"/>
    <cellStyle name="표준 34 2 6 2 2 2" xfId="13645"/>
    <cellStyle name="표준 34 2 6 2 3" xfId="13646"/>
    <cellStyle name="표준 34 2 6 2 4" xfId="13647"/>
    <cellStyle name="표준 34 2 6 3" xfId="13648"/>
    <cellStyle name="표준 34 2 6 3 2" xfId="13649"/>
    <cellStyle name="표준 34 2 6 4" xfId="13650"/>
    <cellStyle name="표준 34 2 6 5" xfId="13651"/>
    <cellStyle name="표준 34 2 7" xfId="13652"/>
    <cellStyle name="표준 34 2 7 2" xfId="13653"/>
    <cellStyle name="표준 34 2 7 2 2" xfId="13654"/>
    <cellStyle name="표준 34 2 7 3" xfId="13655"/>
    <cellStyle name="표준 34 2 7 4" xfId="13656"/>
    <cellStyle name="표준 34 2 8" xfId="13657"/>
    <cellStyle name="표준 34 2 8 2" xfId="13658"/>
    <cellStyle name="표준 34 2 9" xfId="13659"/>
    <cellStyle name="표준 34 3" xfId="13660"/>
    <cellStyle name="표준 34 3 10" xfId="13661"/>
    <cellStyle name="표준 34 3 2" xfId="13662"/>
    <cellStyle name="표준 34 3 2 2" xfId="13663"/>
    <cellStyle name="표준 34 3 2 2 2" xfId="13664"/>
    <cellStyle name="표준 34 3 2 2 2 2" xfId="13665"/>
    <cellStyle name="표준 34 3 2 2 2 2 2" xfId="13666"/>
    <cellStyle name="표준 34 3 2 2 2 3" xfId="13667"/>
    <cellStyle name="표준 34 3 2 2 2 4" xfId="13668"/>
    <cellStyle name="표준 34 3 2 2 3" xfId="13669"/>
    <cellStyle name="표준 34 3 2 2 3 2" xfId="13670"/>
    <cellStyle name="표준 34 3 2 2 4" xfId="13671"/>
    <cellStyle name="표준 34 3 2 2 5" xfId="13672"/>
    <cellStyle name="표준 34 3 2 3" xfId="13673"/>
    <cellStyle name="표준 34 3 2 3 2" xfId="13674"/>
    <cellStyle name="표준 34 3 2 3 2 2" xfId="13675"/>
    <cellStyle name="표준 34 3 2 3 2 2 2" xfId="13676"/>
    <cellStyle name="표준 34 3 2 3 2 3" xfId="13677"/>
    <cellStyle name="표준 34 3 2 3 2 4" xfId="13678"/>
    <cellStyle name="표준 34 3 2 3 3" xfId="13679"/>
    <cellStyle name="표준 34 3 2 3 3 2" xfId="13680"/>
    <cellStyle name="표준 34 3 2 3 4" xfId="13681"/>
    <cellStyle name="표준 34 3 2 3 5" xfId="13682"/>
    <cellStyle name="표준 34 3 2 4" xfId="13683"/>
    <cellStyle name="표준 34 3 2 4 2" xfId="13684"/>
    <cellStyle name="표준 34 3 2 4 2 2" xfId="13685"/>
    <cellStyle name="표준 34 3 2 4 3" xfId="13686"/>
    <cellStyle name="표준 34 3 2 4 4" xfId="13687"/>
    <cellStyle name="표준 34 3 2 5" xfId="13688"/>
    <cellStyle name="표준 34 3 2 5 2" xfId="13689"/>
    <cellStyle name="표준 34 3 2 6" xfId="13690"/>
    <cellStyle name="표준 34 3 2 7" xfId="13691"/>
    <cellStyle name="표준 34 3 3" xfId="13692"/>
    <cellStyle name="표준 34 3 3 2" xfId="13693"/>
    <cellStyle name="표준 34 3 3 2 2" xfId="13694"/>
    <cellStyle name="표준 34 3 3 2 2 2" xfId="13695"/>
    <cellStyle name="표준 34 3 3 2 2 2 2" xfId="13696"/>
    <cellStyle name="표준 34 3 3 2 2 3" xfId="13697"/>
    <cellStyle name="표준 34 3 3 2 2 4" xfId="13698"/>
    <cellStyle name="표준 34 3 3 2 3" xfId="13699"/>
    <cellStyle name="표준 34 3 3 2 3 2" xfId="13700"/>
    <cellStyle name="표준 34 3 3 2 4" xfId="13701"/>
    <cellStyle name="표준 34 3 3 2 5" xfId="13702"/>
    <cellStyle name="표준 34 3 3 3" xfId="13703"/>
    <cellStyle name="표준 34 3 3 3 2" xfId="13704"/>
    <cellStyle name="표준 34 3 3 3 2 2" xfId="13705"/>
    <cellStyle name="표준 34 3 3 3 2 2 2" xfId="13706"/>
    <cellStyle name="표준 34 3 3 3 2 3" xfId="13707"/>
    <cellStyle name="표준 34 3 3 3 2 4" xfId="13708"/>
    <cellStyle name="표준 34 3 3 3 3" xfId="13709"/>
    <cellStyle name="표준 34 3 3 3 3 2" xfId="13710"/>
    <cellStyle name="표준 34 3 3 3 4" xfId="13711"/>
    <cellStyle name="표준 34 3 3 3 5" xfId="13712"/>
    <cellStyle name="표준 34 3 3 4" xfId="13713"/>
    <cellStyle name="표준 34 3 3 4 2" xfId="13714"/>
    <cellStyle name="표준 34 3 3 4 2 2" xfId="13715"/>
    <cellStyle name="표준 34 3 3 4 3" xfId="13716"/>
    <cellStyle name="표준 34 3 3 4 4" xfId="13717"/>
    <cellStyle name="표준 34 3 3 5" xfId="13718"/>
    <cellStyle name="표준 34 3 3 5 2" xfId="13719"/>
    <cellStyle name="표준 34 3 3 6" xfId="13720"/>
    <cellStyle name="표준 34 3 3 7" xfId="13721"/>
    <cellStyle name="표준 34 3 4" xfId="13722"/>
    <cellStyle name="표준 34 3 4 2" xfId="13723"/>
    <cellStyle name="표준 34 3 4 2 2" xfId="13724"/>
    <cellStyle name="표준 34 3 4 2 2 2" xfId="13725"/>
    <cellStyle name="표준 34 3 4 2 3" xfId="13726"/>
    <cellStyle name="표준 34 3 4 2 4" xfId="13727"/>
    <cellStyle name="표준 34 3 4 3" xfId="13728"/>
    <cellStyle name="표준 34 3 4 3 2" xfId="13729"/>
    <cellStyle name="표준 34 3 4 4" xfId="13730"/>
    <cellStyle name="표준 34 3 4 5" xfId="13731"/>
    <cellStyle name="표준 34 3 5" xfId="13732"/>
    <cellStyle name="표준 34 3 5 2" xfId="13733"/>
    <cellStyle name="표준 34 3 5 2 2" xfId="13734"/>
    <cellStyle name="표준 34 3 5 2 2 2" xfId="13735"/>
    <cellStyle name="표준 34 3 5 2 3" xfId="13736"/>
    <cellStyle name="표준 34 3 5 2 4" xfId="13737"/>
    <cellStyle name="표준 34 3 5 3" xfId="13738"/>
    <cellStyle name="표준 34 3 5 3 2" xfId="13739"/>
    <cellStyle name="표준 34 3 5 4" xfId="13740"/>
    <cellStyle name="표준 34 3 5 5" xfId="13741"/>
    <cellStyle name="표준 34 3 6" xfId="13742"/>
    <cellStyle name="표준 34 3 6 2" xfId="13743"/>
    <cellStyle name="표준 34 3 6 2 2" xfId="13744"/>
    <cellStyle name="표준 34 3 6 3" xfId="13745"/>
    <cellStyle name="표준 34 3 6 4" xfId="13746"/>
    <cellStyle name="표준 34 3 7" xfId="13747"/>
    <cellStyle name="표준 34 3 7 2" xfId="13748"/>
    <cellStyle name="표준 34 3 8" xfId="13749"/>
    <cellStyle name="표준 34 3 9" xfId="13750"/>
    <cellStyle name="표준 34 4" xfId="13751"/>
    <cellStyle name="표준 34 4 2" xfId="13752"/>
    <cellStyle name="표준 34 4 2 2" xfId="13753"/>
    <cellStyle name="표준 34 4 2 2 2" xfId="13754"/>
    <cellStyle name="표준 34 4 2 2 2 2" xfId="13755"/>
    <cellStyle name="표준 34 4 2 2 3" xfId="13756"/>
    <cellStyle name="표준 34 4 2 2 4" xfId="13757"/>
    <cellStyle name="표준 34 4 2 3" xfId="13758"/>
    <cellStyle name="표준 34 4 2 3 2" xfId="13759"/>
    <cellStyle name="표준 34 4 2 4" xfId="13760"/>
    <cellStyle name="표준 34 4 2 5" xfId="13761"/>
    <cellStyle name="표준 34 4 3" xfId="13762"/>
    <cellStyle name="표준 34 4 3 2" xfId="13763"/>
    <cellStyle name="표준 34 4 3 2 2" xfId="13764"/>
    <cellStyle name="표준 34 4 3 2 2 2" xfId="13765"/>
    <cellStyle name="표준 34 4 3 2 3" xfId="13766"/>
    <cellStyle name="표준 34 4 3 2 4" xfId="13767"/>
    <cellStyle name="표준 34 4 3 3" xfId="13768"/>
    <cellStyle name="표준 34 4 3 3 2" xfId="13769"/>
    <cellStyle name="표준 34 4 3 4" xfId="13770"/>
    <cellStyle name="표준 34 4 3 5" xfId="13771"/>
    <cellStyle name="표준 34 4 4" xfId="13772"/>
    <cellStyle name="표준 34 4 4 2" xfId="13773"/>
    <cellStyle name="표준 34 4 4 2 2" xfId="13774"/>
    <cellStyle name="표준 34 4 4 3" xfId="13775"/>
    <cellStyle name="표준 34 4 4 4" xfId="13776"/>
    <cellStyle name="표준 34 4 5" xfId="13777"/>
    <cellStyle name="표준 34 4 5 2" xfId="13778"/>
    <cellStyle name="표준 34 4 6" xfId="13779"/>
    <cellStyle name="표준 34 4 7" xfId="13780"/>
    <cellStyle name="표준 34 4 8" xfId="13781"/>
    <cellStyle name="표준 34 5" xfId="13782"/>
    <cellStyle name="표준 34 5 2" xfId="13783"/>
    <cellStyle name="표준 34 5 2 2" xfId="13784"/>
    <cellStyle name="표준 34 5 2 2 2" xfId="13785"/>
    <cellStyle name="표준 34 5 2 2 2 2" xfId="13786"/>
    <cellStyle name="표준 34 5 2 2 3" xfId="13787"/>
    <cellStyle name="표준 34 5 2 2 4" xfId="13788"/>
    <cellStyle name="표준 34 5 2 3" xfId="13789"/>
    <cellStyle name="표준 34 5 2 3 2" xfId="13790"/>
    <cellStyle name="표준 34 5 2 4" xfId="13791"/>
    <cellStyle name="표준 34 5 2 5" xfId="13792"/>
    <cellStyle name="표준 34 5 3" xfId="13793"/>
    <cellStyle name="표준 34 5 3 2" xfId="13794"/>
    <cellStyle name="표준 34 5 3 2 2" xfId="13795"/>
    <cellStyle name="표준 34 5 3 2 2 2" xfId="13796"/>
    <cellStyle name="표준 34 5 3 2 3" xfId="13797"/>
    <cellStyle name="표준 34 5 3 2 4" xfId="13798"/>
    <cellStyle name="표준 34 5 3 3" xfId="13799"/>
    <cellStyle name="표준 34 5 3 3 2" xfId="13800"/>
    <cellStyle name="표준 34 5 3 4" xfId="13801"/>
    <cellStyle name="표준 34 5 3 5" xfId="13802"/>
    <cellStyle name="표준 34 5 4" xfId="13803"/>
    <cellStyle name="표준 34 5 4 2" xfId="13804"/>
    <cellStyle name="표준 34 5 4 2 2" xfId="13805"/>
    <cellStyle name="표준 34 5 4 3" xfId="13806"/>
    <cellStyle name="표준 34 5 4 4" xfId="13807"/>
    <cellStyle name="표준 34 5 5" xfId="13808"/>
    <cellStyle name="표준 34 5 5 2" xfId="13809"/>
    <cellStyle name="표준 34 5 6" xfId="13810"/>
    <cellStyle name="표준 34 5 7" xfId="13811"/>
    <cellStyle name="표준 34 5 8" xfId="13812"/>
    <cellStyle name="표준 34 6" xfId="13813"/>
    <cellStyle name="표준 34 6 2" xfId="13814"/>
    <cellStyle name="표준 34 6 2 2" xfId="13815"/>
    <cellStyle name="표준 34 6 2 2 2" xfId="13816"/>
    <cellStyle name="표준 34 6 2 3" xfId="13817"/>
    <cellStyle name="표준 34 6 2 4" xfId="13818"/>
    <cellStyle name="표준 34 6 3" xfId="13819"/>
    <cellStyle name="표준 34 6 3 2" xfId="13820"/>
    <cellStyle name="표준 34 6 4" xfId="13821"/>
    <cellStyle name="표준 34 6 5" xfId="13822"/>
    <cellStyle name="표준 34 6 6" xfId="13823"/>
    <cellStyle name="표준 34 7" xfId="13824"/>
    <cellStyle name="표준 34 7 2" xfId="13825"/>
    <cellStyle name="표준 34 7 2 2" xfId="13826"/>
    <cellStyle name="표준 34 7 2 2 2" xfId="13827"/>
    <cellStyle name="표준 34 7 2 3" xfId="13828"/>
    <cellStyle name="표준 34 7 2 4" xfId="13829"/>
    <cellStyle name="표준 34 7 3" xfId="13830"/>
    <cellStyle name="표준 34 7 3 2" xfId="13831"/>
    <cellStyle name="표준 34 7 4" xfId="13832"/>
    <cellStyle name="표준 34 7 5" xfId="13833"/>
    <cellStyle name="표준 34 7 6" xfId="13834"/>
    <cellStyle name="표준 34 8" xfId="13835"/>
    <cellStyle name="표준 34 8 2" xfId="13836"/>
    <cellStyle name="표준 34 8 2 2" xfId="13837"/>
    <cellStyle name="표준 34 8 3" xfId="13838"/>
    <cellStyle name="표준 34 8 4" xfId="13839"/>
    <cellStyle name="표준 34 8 5" xfId="13840"/>
    <cellStyle name="표준 34 9" xfId="13841"/>
    <cellStyle name="표준 34 9 2" xfId="13842"/>
    <cellStyle name="표준 34 9 3" xfId="13843"/>
    <cellStyle name="표준 35" xfId="4104"/>
    <cellStyle name="표준 35 10" xfId="13844"/>
    <cellStyle name="표준 35 10 2" xfId="13845"/>
    <cellStyle name="표준 35 11" xfId="13846"/>
    <cellStyle name="표준 35 12" xfId="13847"/>
    <cellStyle name="표준 35 13" xfId="13848"/>
    <cellStyle name="표준 35 14" xfId="13849"/>
    <cellStyle name="표준 35 2" xfId="13850"/>
    <cellStyle name="표준 35 2 10" xfId="13851"/>
    <cellStyle name="표준 35 2 2" xfId="13852"/>
    <cellStyle name="표준 35 2 2 2" xfId="13853"/>
    <cellStyle name="표준 35 2 2 2 2" xfId="13854"/>
    <cellStyle name="표준 35 2 2 2 2 2" xfId="13855"/>
    <cellStyle name="표준 35 2 2 2 2 2 2" xfId="13856"/>
    <cellStyle name="표준 35 2 2 2 2 3" xfId="13857"/>
    <cellStyle name="표준 35 2 2 2 2 4" xfId="13858"/>
    <cellStyle name="표준 35 2 2 2 3" xfId="13859"/>
    <cellStyle name="표준 35 2 2 2 3 2" xfId="13860"/>
    <cellStyle name="표준 35 2 2 2 4" xfId="13861"/>
    <cellStyle name="표준 35 2 2 2 5" xfId="13862"/>
    <cellStyle name="표준 35 2 2 3" xfId="13863"/>
    <cellStyle name="표준 35 2 2 3 2" xfId="13864"/>
    <cellStyle name="표준 35 2 2 3 2 2" xfId="13865"/>
    <cellStyle name="표준 35 2 2 3 2 2 2" xfId="13866"/>
    <cellStyle name="표준 35 2 2 3 2 3" xfId="13867"/>
    <cellStyle name="표준 35 2 2 3 2 4" xfId="13868"/>
    <cellStyle name="표준 35 2 2 3 3" xfId="13869"/>
    <cellStyle name="표준 35 2 2 3 3 2" xfId="13870"/>
    <cellStyle name="표준 35 2 2 3 4" xfId="13871"/>
    <cellStyle name="표준 35 2 2 3 5" xfId="13872"/>
    <cellStyle name="표준 35 2 2 4" xfId="13873"/>
    <cellStyle name="표준 35 2 2 4 2" xfId="13874"/>
    <cellStyle name="표준 35 2 2 4 2 2" xfId="13875"/>
    <cellStyle name="표준 35 2 2 4 3" xfId="13876"/>
    <cellStyle name="표준 35 2 2 4 4" xfId="13877"/>
    <cellStyle name="표준 35 2 2 5" xfId="13878"/>
    <cellStyle name="표준 35 2 2 5 2" xfId="13879"/>
    <cellStyle name="표준 35 2 2 6" xfId="13880"/>
    <cellStyle name="표준 35 2 2 7" xfId="13881"/>
    <cellStyle name="표준 35 2 3" xfId="13882"/>
    <cellStyle name="표준 35 2 3 2" xfId="13883"/>
    <cellStyle name="표준 35 2 3 2 2" xfId="13884"/>
    <cellStyle name="표준 35 2 3 2 2 2" xfId="13885"/>
    <cellStyle name="표준 35 2 3 2 2 2 2" xfId="13886"/>
    <cellStyle name="표준 35 2 3 2 2 3" xfId="13887"/>
    <cellStyle name="표준 35 2 3 2 2 4" xfId="13888"/>
    <cellStyle name="표준 35 2 3 2 3" xfId="13889"/>
    <cellStyle name="표준 35 2 3 2 3 2" xfId="13890"/>
    <cellStyle name="표준 35 2 3 2 4" xfId="13891"/>
    <cellStyle name="표준 35 2 3 2 5" xfId="13892"/>
    <cellStyle name="표준 35 2 3 3" xfId="13893"/>
    <cellStyle name="표준 35 2 3 3 2" xfId="13894"/>
    <cellStyle name="표준 35 2 3 3 2 2" xfId="13895"/>
    <cellStyle name="표준 35 2 3 3 2 2 2" xfId="13896"/>
    <cellStyle name="표준 35 2 3 3 2 3" xfId="13897"/>
    <cellStyle name="표준 35 2 3 3 2 4" xfId="13898"/>
    <cellStyle name="표준 35 2 3 3 3" xfId="13899"/>
    <cellStyle name="표준 35 2 3 3 3 2" xfId="13900"/>
    <cellStyle name="표준 35 2 3 3 4" xfId="13901"/>
    <cellStyle name="표준 35 2 3 3 5" xfId="13902"/>
    <cellStyle name="표준 35 2 3 4" xfId="13903"/>
    <cellStyle name="표준 35 2 3 4 2" xfId="13904"/>
    <cellStyle name="표준 35 2 3 4 2 2" xfId="13905"/>
    <cellStyle name="표준 35 2 3 4 3" xfId="13906"/>
    <cellStyle name="표준 35 2 3 4 4" xfId="13907"/>
    <cellStyle name="표준 35 2 3 5" xfId="13908"/>
    <cellStyle name="표준 35 2 3 5 2" xfId="13909"/>
    <cellStyle name="표준 35 2 3 6" xfId="13910"/>
    <cellStyle name="표준 35 2 3 7" xfId="13911"/>
    <cellStyle name="표준 35 2 4" xfId="13912"/>
    <cellStyle name="표준 35 2 4 2" xfId="13913"/>
    <cellStyle name="표준 35 2 4 2 2" xfId="13914"/>
    <cellStyle name="표준 35 2 4 2 2 2" xfId="13915"/>
    <cellStyle name="표준 35 2 4 2 3" xfId="13916"/>
    <cellStyle name="표준 35 2 4 2 4" xfId="13917"/>
    <cellStyle name="표준 35 2 4 3" xfId="13918"/>
    <cellStyle name="표준 35 2 4 3 2" xfId="13919"/>
    <cellStyle name="표준 35 2 4 4" xfId="13920"/>
    <cellStyle name="표준 35 2 4 5" xfId="13921"/>
    <cellStyle name="표준 35 2 5" xfId="13922"/>
    <cellStyle name="표준 35 2 5 2" xfId="13923"/>
    <cellStyle name="표준 35 2 5 2 2" xfId="13924"/>
    <cellStyle name="표준 35 2 5 2 2 2" xfId="13925"/>
    <cellStyle name="표준 35 2 5 2 3" xfId="13926"/>
    <cellStyle name="표준 35 2 5 2 4" xfId="13927"/>
    <cellStyle name="표준 35 2 5 3" xfId="13928"/>
    <cellStyle name="표준 35 2 5 3 2" xfId="13929"/>
    <cellStyle name="표준 35 2 5 4" xfId="13930"/>
    <cellStyle name="표준 35 2 5 5" xfId="13931"/>
    <cellStyle name="표준 35 2 6" xfId="13932"/>
    <cellStyle name="표준 35 2 6 2" xfId="13933"/>
    <cellStyle name="표준 35 2 6 2 2" xfId="13934"/>
    <cellStyle name="표준 35 2 6 3" xfId="13935"/>
    <cellStyle name="표준 35 2 6 4" xfId="13936"/>
    <cellStyle name="표준 35 2 7" xfId="13937"/>
    <cellStyle name="표준 35 2 7 2" xfId="13938"/>
    <cellStyle name="표준 35 2 8" xfId="13939"/>
    <cellStyle name="표준 35 2 9" xfId="13940"/>
    <cellStyle name="표준 35 3" xfId="13941"/>
    <cellStyle name="표준 35 3 2" xfId="13942"/>
    <cellStyle name="표준 35 3 2 2" xfId="13943"/>
    <cellStyle name="표준 35 3 2 2 2" xfId="13944"/>
    <cellStyle name="표준 35 3 2 2 2 2" xfId="13945"/>
    <cellStyle name="표준 35 3 2 2 3" xfId="13946"/>
    <cellStyle name="표준 35 3 2 2 4" xfId="13947"/>
    <cellStyle name="표준 35 3 2 3" xfId="13948"/>
    <cellStyle name="표준 35 3 2 3 2" xfId="13949"/>
    <cellStyle name="표준 35 3 2 4" xfId="13950"/>
    <cellStyle name="표준 35 3 2 5" xfId="13951"/>
    <cellStyle name="표준 35 3 3" xfId="13952"/>
    <cellStyle name="표준 35 3 3 2" xfId="13953"/>
    <cellStyle name="표준 35 3 3 2 2" xfId="13954"/>
    <cellStyle name="표준 35 3 3 2 2 2" xfId="13955"/>
    <cellStyle name="표준 35 3 3 2 3" xfId="13956"/>
    <cellStyle name="표준 35 3 3 2 4" xfId="13957"/>
    <cellStyle name="표준 35 3 3 3" xfId="13958"/>
    <cellStyle name="표준 35 3 3 3 2" xfId="13959"/>
    <cellStyle name="표준 35 3 3 4" xfId="13960"/>
    <cellStyle name="표준 35 3 3 5" xfId="13961"/>
    <cellStyle name="표준 35 3 4" xfId="13962"/>
    <cellStyle name="표준 35 3 4 2" xfId="13963"/>
    <cellStyle name="표준 35 3 4 2 2" xfId="13964"/>
    <cellStyle name="표준 35 3 4 3" xfId="13965"/>
    <cellStyle name="표준 35 3 4 4" xfId="13966"/>
    <cellStyle name="표준 35 3 5" xfId="13967"/>
    <cellStyle name="표준 35 3 5 2" xfId="13968"/>
    <cellStyle name="표준 35 3 6" xfId="13969"/>
    <cellStyle name="표준 35 3 7" xfId="13970"/>
    <cellStyle name="표준 35 3 8" xfId="13971"/>
    <cellStyle name="표준 35 4" xfId="13972"/>
    <cellStyle name="표준 35 4 2" xfId="13973"/>
    <cellStyle name="표준 35 4 2 2" xfId="13974"/>
    <cellStyle name="표준 35 4 2 2 2" xfId="13975"/>
    <cellStyle name="표준 35 4 2 2 2 2" xfId="13976"/>
    <cellStyle name="표준 35 4 2 2 3" xfId="13977"/>
    <cellStyle name="표준 35 4 2 2 4" xfId="13978"/>
    <cellStyle name="표준 35 4 2 3" xfId="13979"/>
    <cellStyle name="표준 35 4 2 3 2" xfId="13980"/>
    <cellStyle name="표준 35 4 2 4" xfId="13981"/>
    <cellStyle name="표준 35 4 2 5" xfId="13982"/>
    <cellStyle name="표준 35 4 3" xfId="13983"/>
    <cellStyle name="표준 35 4 3 2" xfId="13984"/>
    <cellStyle name="표준 35 4 3 2 2" xfId="13985"/>
    <cellStyle name="표준 35 4 3 2 2 2" xfId="13986"/>
    <cellStyle name="표준 35 4 3 2 3" xfId="13987"/>
    <cellStyle name="표준 35 4 3 2 4" xfId="13988"/>
    <cellStyle name="표준 35 4 3 3" xfId="13989"/>
    <cellStyle name="표준 35 4 3 3 2" xfId="13990"/>
    <cellStyle name="표준 35 4 3 4" xfId="13991"/>
    <cellStyle name="표준 35 4 3 5" xfId="13992"/>
    <cellStyle name="표준 35 4 4" xfId="13993"/>
    <cellStyle name="표준 35 4 4 2" xfId="13994"/>
    <cellStyle name="표준 35 4 4 2 2" xfId="13995"/>
    <cellStyle name="표준 35 4 4 3" xfId="13996"/>
    <cellStyle name="표준 35 4 4 4" xfId="13997"/>
    <cellStyle name="표준 35 4 5" xfId="13998"/>
    <cellStyle name="표준 35 4 5 2" xfId="13999"/>
    <cellStyle name="표준 35 4 6" xfId="14000"/>
    <cellStyle name="표준 35 4 7" xfId="14001"/>
    <cellStyle name="표준 35 4 8" xfId="14002"/>
    <cellStyle name="표준 35 5" xfId="14003"/>
    <cellStyle name="표준 35 5 2" xfId="14004"/>
    <cellStyle name="표준 35 5 2 2" xfId="14005"/>
    <cellStyle name="표준 35 5 2 2 2" xfId="14006"/>
    <cellStyle name="표준 35 5 2 3" xfId="14007"/>
    <cellStyle name="표준 35 5 2 4" xfId="14008"/>
    <cellStyle name="표준 35 5 3" xfId="14009"/>
    <cellStyle name="표준 35 5 3 2" xfId="14010"/>
    <cellStyle name="표준 35 5 4" xfId="14011"/>
    <cellStyle name="표준 35 5 5" xfId="14012"/>
    <cellStyle name="표준 35 5 6" xfId="14013"/>
    <cellStyle name="표준 35 6" xfId="14014"/>
    <cellStyle name="표준 35 6 2" xfId="14015"/>
    <cellStyle name="표준 35 6 2 2" xfId="14016"/>
    <cellStyle name="표준 35 6 2 2 2" xfId="14017"/>
    <cellStyle name="표준 35 6 2 3" xfId="14018"/>
    <cellStyle name="표준 35 6 2 4" xfId="14019"/>
    <cellStyle name="표준 35 6 3" xfId="14020"/>
    <cellStyle name="표준 35 6 3 2" xfId="14021"/>
    <cellStyle name="표준 35 6 4" xfId="14022"/>
    <cellStyle name="표준 35 6 5" xfId="14023"/>
    <cellStyle name="표준 35 6 6" xfId="14024"/>
    <cellStyle name="표준 35 7" xfId="14025"/>
    <cellStyle name="표준 35 7 2" xfId="14026"/>
    <cellStyle name="표준 35 7 2 2" xfId="14027"/>
    <cellStyle name="표준 35 7 3" xfId="14028"/>
    <cellStyle name="표준 35 7 4" xfId="14029"/>
    <cellStyle name="표준 35 7 5" xfId="14030"/>
    <cellStyle name="표준 35 8" xfId="14031"/>
    <cellStyle name="표준 35 8 2" xfId="14032"/>
    <cellStyle name="표준 35 8 3" xfId="14033"/>
    <cellStyle name="표준 35 9" xfId="14034"/>
    <cellStyle name="표준 35 9 2" xfId="14035"/>
    <cellStyle name="표준 36" xfId="4105"/>
    <cellStyle name="표준 36 10" xfId="14036"/>
    <cellStyle name="표준 36 10 2" xfId="14037"/>
    <cellStyle name="표준 36 10 3" xfId="14038"/>
    <cellStyle name="표준 36 11" xfId="14039"/>
    <cellStyle name="표준 36 11 2" xfId="14040"/>
    <cellStyle name="표준 36 12" xfId="14041"/>
    <cellStyle name="표준 36 12 2" xfId="14042"/>
    <cellStyle name="표준 36 13" xfId="14043"/>
    <cellStyle name="표준 36 14" xfId="14044"/>
    <cellStyle name="표준 36 2" xfId="14045"/>
    <cellStyle name="표준 36 2 2" xfId="14046"/>
    <cellStyle name="표준 36 2 3" xfId="14047"/>
    <cellStyle name="표준 36 3" xfId="14048"/>
    <cellStyle name="표준 36 3 2" xfId="14049"/>
    <cellStyle name="표준 36 3 3" xfId="14050"/>
    <cellStyle name="표준 36 4" xfId="14051"/>
    <cellStyle name="표준 36 4 10" xfId="14052"/>
    <cellStyle name="표준 36 4 2" xfId="14053"/>
    <cellStyle name="표준 36 4 2 2" xfId="14054"/>
    <cellStyle name="표준 36 4 2 2 2" xfId="14055"/>
    <cellStyle name="표준 36 4 2 2 2 2" xfId="14056"/>
    <cellStyle name="표준 36 4 2 2 2 2 2" xfId="14057"/>
    <cellStyle name="표준 36 4 2 2 2 3" xfId="14058"/>
    <cellStyle name="표준 36 4 2 2 2 4" xfId="14059"/>
    <cellStyle name="표준 36 4 2 2 3" xfId="14060"/>
    <cellStyle name="표준 36 4 2 2 3 2" xfId="14061"/>
    <cellStyle name="표준 36 4 2 2 4" xfId="14062"/>
    <cellStyle name="표준 36 4 2 2 5" xfId="14063"/>
    <cellStyle name="표준 36 4 2 3" xfId="14064"/>
    <cellStyle name="표준 36 4 2 3 2" xfId="14065"/>
    <cellStyle name="표준 36 4 2 3 2 2" xfId="14066"/>
    <cellStyle name="표준 36 4 2 3 2 2 2" xfId="14067"/>
    <cellStyle name="표준 36 4 2 3 2 3" xfId="14068"/>
    <cellStyle name="표준 36 4 2 3 2 4" xfId="14069"/>
    <cellStyle name="표준 36 4 2 3 3" xfId="14070"/>
    <cellStyle name="표준 36 4 2 3 3 2" xfId="14071"/>
    <cellStyle name="표준 36 4 2 3 4" xfId="14072"/>
    <cellStyle name="표준 36 4 2 3 5" xfId="14073"/>
    <cellStyle name="표준 36 4 2 4" xfId="14074"/>
    <cellStyle name="표준 36 4 2 4 2" xfId="14075"/>
    <cellStyle name="표준 36 4 2 4 2 2" xfId="14076"/>
    <cellStyle name="표준 36 4 2 4 3" xfId="14077"/>
    <cellStyle name="표준 36 4 2 4 4" xfId="14078"/>
    <cellStyle name="표준 36 4 2 5" xfId="14079"/>
    <cellStyle name="표준 36 4 2 5 2" xfId="14080"/>
    <cellStyle name="표준 36 4 2 6" xfId="14081"/>
    <cellStyle name="표준 36 4 2 7" xfId="14082"/>
    <cellStyle name="표준 36 4 3" xfId="14083"/>
    <cellStyle name="표준 36 4 3 2" xfId="14084"/>
    <cellStyle name="표준 36 4 3 2 2" xfId="14085"/>
    <cellStyle name="표준 36 4 3 2 2 2" xfId="14086"/>
    <cellStyle name="표준 36 4 3 2 2 2 2" xfId="14087"/>
    <cellStyle name="표준 36 4 3 2 2 3" xfId="14088"/>
    <cellStyle name="표준 36 4 3 2 2 4" xfId="14089"/>
    <cellStyle name="표준 36 4 3 2 3" xfId="14090"/>
    <cellStyle name="표준 36 4 3 2 3 2" xfId="14091"/>
    <cellStyle name="표준 36 4 3 2 4" xfId="14092"/>
    <cellStyle name="표준 36 4 3 2 5" xfId="14093"/>
    <cellStyle name="표준 36 4 3 3" xfId="14094"/>
    <cellStyle name="표준 36 4 3 3 2" xfId="14095"/>
    <cellStyle name="표준 36 4 3 3 2 2" xfId="14096"/>
    <cellStyle name="표준 36 4 3 3 2 2 2" xfId="14097"/>
    <cellStyle name="표준 36 4 3 3 2 3" xfId="14098"/>
    <cellStyle name="표준 36 4 3 3 2 4" xfId="14099"/>
    <cellStyle name="표준 36 4 3 3 3" xfId="14100"/>
    <cellStyle name="표준 36 4 3 3 3 2" xfId="14101"/>
    <cellStyle name="표준 36 4 3 3 4" xfId="14102"/>
    <cellStyle name="표준 36 4 3 3 5" xfId="14103"/>
    <cellStyle name="표준 36 4 3 4" xfId="14104"/>
    <cellStyle name="표준 36 4 3 4 2" xfId="14105"/>
    <cellStyle name="표준 36 4 3 4 2 2" xfId="14106"/>
    <cellStyle name="표준 36 4 3 4 3" xfId="14107"/>
    <cellStyle name="표준 36 4 3 4 4" xfId="14108"/>
    <cellStyle name="표준 36 4 3 5" xfId="14109"/>
    <cellStyle name="표준 36 4 3 5 2" xfId="14110"/>
    <cellStyle name="표준 36 4 3 6" xfId="14111"/>
    <cellStyle name="표준 36 4 3 7" xfId="14112"/>
    <cellStyle name="표준 36 4 4" xfId="14113"/>
    <cellStyle name="표준 36 4 4 2" xfId="14114"/>
    <cellStyle name="표준 36 4 4 2 2" xfId="14115"/>
    <cellStyle name="표준 36 4 4 2 2 2" xfId="14116"/>
    <cellStyle name="표준 36 4 4 2 3" xfId="14117"/>
    <cellStyle name="표준 36 4 4 2 4" xfId="14118"/>
    <cellStyle name="표준 36 4 4 3" xfId="14119"/>
    <cellStyle name="표준 36 4 4 3 2" xfId="14120"/>
    <cellStyle name="표준 36 4 4 4" xfId="14121"/>
    <cellStyle name="표준 36 4 4 5" xfId="14122"/>
    <cellStyle name="표준 36 4 5" xfId="14123"/>
    <cellStyle name="표준 36 4 5 2" xfId="14124"/>
    <cellStyle name="표준 36 4 5 2 2" xfId="14125"/>
    <cellStyle name="표준 36 4 5 2 2 2" xfId="14126"/>
    <cellStyle name="표준 36 4 5 2 3" xfId="14127"/>
    <cellStyle name="표준 36 4 5 2 4" xfId="14128"/>
    <cellStyle name="표준 36 4 5 3" xfId="14129"/>
    <cellStyle name="표준 36 4 5 3 2" xfId="14130"/>
    <cellStyle name="표준 36 4 5 4" xfId="14131"/>
    <cellStyle name="표준 36 4 5 5" xfId="14132"/>
    <cellStyle name="표준 36 4 6" xfId="14133"/>
    <cellStyle name="표준 36 4 6 2" xfId="14134"/>
    <cellStyle name="표준 36 4 6 2 2" xfId="14135"/>
    <cellStyle name="표준 36 4 6 3" xfId="14136"/>
    <cellStyle name="표준 36 4 6 4" xfId="14137"/>
    <cellStyle name="표준 36 4 7" xfId="14138"/>
    <cellStyle name="표준 36 4 7 2" xfId="14139"/>
    <cellStyle name="표준 36 4 8" xfId="14140"/>
    <cellStyle name="표준 36 4 9" xfId="14141"/>
    <cellStyle name="표준 36 5" xfId="14142"/>
    <cellStyle name="표준 36 5 2" xfId="14143"/>
    <cellStyle name="표준 36 5 2 2" xfId="14144"/>
    <cellStyle name="표준 36 5 2 2 2" xfId="14145"/>
    <cellStyle name="표준 36 5 2 2 2 2" xfId="14146"/>
    <cellStyle name="표준 36 5 2 2 3" xfId="14147"/>
    <cellStyle name="표준 36 5 2 2 4" xfId="14148"/>
    <cellStyle name="표준 36 5 2 3" xfId="14149"/>
    <cellStyle name="표준 36 5 2 3 2" xfId="14150"/>
    <cellStyle name="표준 36 5 2 4" xfId="14151"/>
    <cellStyle name="표준 36 5 2 5" xfId="14152"/>
    <cellStyle name="표준 36 5 3" xfId="14153"/>
    <cellStyle name="표준 36 5 3 2" xfId="14154"/>
    <cellStyle name="표준 36 5 3 2 2" xfId="14155"/>
    <cellStyle name="표준 36 5 3 2 2 2" xfId="14156"/>
    <cellStyle name="표준 36 5 3 2 3" xfId="14157"/>
    <cellStyle name="표준 36 5 3 2 4" xfId="14158"/>
    <cellStyle name="표준 36 5 3 3" xfId="14159"/>
    <cellStyle name="표준 36 5 3 3 2" xfId="14160"/>
    <cellStyle name="표준 36 5 3 4" xfId="14161"/>
    <cellStyle name="표준 36 5 3 5" xfId="14162"/>
    <cellStyle name="표준 36 5 4" xfId="14163"/>
    <cellStyle name="표준 36 5 4 2" xfId="14164"/>
    <cellStyle name="표준 36 5 4 2 2" xfId="14165"/>
    <cellStyle name="표준 36 5 4 3" xfId="14166"/>
    <cellStyle name="표준 36 5 4 4" xfId="14167"/>
    <cellStyle name="표준 36 5 5" xfId="14168"/>
    <cellStyle name="표준 36 5 5 2" xfId="14169"/>
    <cellStyle name="표준 36 5 6" xfId="14170"/>
    <cellStyle name="표준 36 5 7" xfId="14171"/>
    <cellStyle name="표준 36 5 8" xfId="14172"/>
    <cellStyle name="표준 36 6" xfId="14173"/>
    <cellStyle name="표준 36 6 2" xfId="14174"/>
    <cellStyle name="표준 36 6 2 2" xfId="14175"/>
    <cellStyle name="표준 36 6 2 2 2" xfId="14176"/>
    <cellStyle name="표준 36 6 2 2 2 2" xfId="14177"/>
    <cellStyle name="표준 36 6 2 2 3" xfId="14178"/>
    <cellStyle name="표준 36 6 2 2 4" xfId="14179"/>
    <cellStyle name="표준 36 6 2 3" xfId="14180"/>
    <cellStyle name="표준 36 6 2 3 2" xfId="14181"/>
    <cellStyle name="표준 36 6 2 4" xfId="14182"/>
    <cellStyle name="표준 36 6 2 5" xfId="14183"/>
    <cellStyle name="표준 36 6 3" xfId="14184"/>
    <cellStyle name="표준 36 6 3 2" xfId="14185"/>
    <cellStyle name="표준 36 6 3 2 2" xfId="14186"/>
    <cellStyle name="표준 36 6 3 2 2 2" xfId="14187"/>
    <cellStyle name="표준 36 6 3 2 3" xfId="14188"/>
    <cellStyle name="표준 36 6 3 2 4" xfId="14189"/>
    <cellStyle name="표준 36 6 3 3" xfId="14190"/>
    <cellStyle name="표준 36 6 3 3 2" xfId="14191"/>
    <cellStyle name="표준 36 6 3 4" xfId="14192"/>
    <cellStyle name="표준 36 6 3 5" xfId="14193"/>
    <cellStyle name="표준 36 6 4" xfId="14194"/>
    <cellStyle name="표준 36 6 4 2" xfId="14195"/>
    <cellStyle name="표준 36 6 4 2 2" xfId="14196"/>
    <cellStyle name="표준 36 6 4 3" xfId="14197"/>
    <cellStyle name="표준 36 6 4 4" xfId="14198"/>
    <cellStyle name="표준 36 6 5" xfId="14199"/>
    <cellStyle name="표준 36 6 5 2" xfId="14200"/>
    <cellStyle name="표준 36 6 6" xfId="14201"/>
    <cellStyle name="표준 36 6 7" xfId="14202"/>
    <cellStyle name="표준 36 6 8" xfId="14203"/>
    <cellStyle name="표준 36 7" xfId="14204"/>
    <cellStyle name="표준 36 7 2" xfId="14205"/>
    <cellStyle name="표준 36 7 2 2" xfId="14206"/>
    <cellStyle name="표준 36 7 2 2 2" xfId="14207"/>
    <cellStyle name="표준 36 7 2 3" xfId="14208"/>
    <cellStyle name="표준 36 7 2 4" xfId="14209"/>
    <cellStyle name="표준 36 7 3" xfId="14210"/>
    <cellStyle name="표준 36 7 3 2" xfId="14211"/>
    <cellStyle name="표준 36 7 4" xfId="14212"/>
    <cellStyle name="표준 36 7 5" xfId="14213"/>
    <cellStyle name="표준 36 7 6" xfId="14214"/>
    <cellStyle name="표준 36 8" xfId="14215"/>
    <cellStyle name="표준 36 8 2" xfId="14216"/>
    <cellStyle name="표준 36 8 2 2" xfId="14217"/>
    <cellStyle name="표준 36 8 2 2 2" xfId="14218"/>
    <cellStyle name="표준 36 8 2 3" xfId="14219"/>
    <cellStyle name="표준 36 8 2 4" xfId="14220"/>
    <cellStyle name="표준 36 8 3" xfId="14221"/>
    <cellStyle name="표준 36 8 3 2" xfId="14222"/>
    <cellStyle name="표준 36 8 4" xfId="14223"/>
    <cellStyle name="표준 36 8 5" xfId="14224"/>
    <cellStyle name="표준 36 8 6" xfId="14225"/>
    <cellStyle name="표준 36 9" xfId="14226"/>
    <cellStyle name="표준 36 9 2" xfId="14227"/>
    <cellStyle name="표준 36 9 2 2" xfId="14228"/>
    <cellStyle name="표준 36 9 3" xfId="14229"/>
    <cellStyle name="표준 36 9 4" xfId="14230"/>
    <cellStyle name="표준 36 9 5" xfId="14231"/>
    <cellStyle name="표준 37" xfId="4106"/>
    <cellStyle name="표준 37 10" xfId="14232"/>
    <cellStyle name="표준 37 11" xfId="14233"/>
    <cellStyle name="표준 37 12" xfId="14234"/>
    <cellStyle name="표준 37 13" xfId="14235"/>
    <cellStyle name="표준 37 14" xfId="14236"/>
    <cellStyle name="표준 37 15" xfId="14237"/>
    <cellStyle name="표준 37 2" xfId="14238"/>
    <cellStyle name="표준 37 2 2" xfId="14239"/>
    <cellStyle name="표준 37 2 3" xfId="14240"/>
    <cellStyle name="표준 37 3" xfId="14241"/>
    <cellStyle name="표준 37 3 2" xfId="14242"/>
    <cellStyle name="표준 37 3 3" xfId="14243"/>
    <cellStyle name="표준 37 4" xfId="14244"/>
    <cellStyle name="표준 37 4 2" xfId="14245"/>
    <cellStyle name="표준 37 5" xfId="14246"/>
    <cellStyle name="표준 37 6" xfId="14247"/>
    <cellStyle name="표준 37 7" xfId="14248"/>
    <cellStyle name="표준 37 8" xfId="14249"/>
    <cellStyle name="표준 37 9" xfId="14250"/>
    <cellStyle name="표준 38" xfId="4107"/>
    <cellStyle name="표준 38 10" xfId="14251"/>
    <cellStyle name="표준 38 11" xfId="14252"/>
    <cellStyle name="표준 38 12" xfId="14253"/>
    <cellStyle name="표준 38 13" xfId="14254"/>
    <cellStyle name="표준 38 14" xfId="14255"/>
    <cellStyle name="표준 38 15" xfId="14256"/>
    <cellStyle name="표준 38 2" xfId="14257"/>
    <cellStyle name="표준 38 2 2" xfId="14258"/>
    <cellStyle name="표준 38 2 3" xfId="14259"/>
    <cellStyle name="표준 38 3" xfId="14260"/>
    <cellStyle name="표준 38 3 2" xfId="14261"/>
    <cellStyle name="표준 38 3 3" xfId="14262"/>
    <cellStyle name="표준 38 4" xfId="14263"/>
    <cellStyle name="표준 38 4 2" xfId="14264"/>
    <cellStyle name="표준 38 5" xfId="14265"/>
    <cellStyle name="표준 38 6" xfId="14266"/>
    <cellStyle name="표준 38 7" xfId="14267"/>
    <cellStyle name="표준 38 8" xfId="14268"/>
    <cellStyle name="표준 38 9" xfId="14269"/>
    <cellStyle name="표준 39" xfId="11"/>
    <cellStyle name="표준 39 10" xfId="14270"/>
    <cellStyle name="표준 39 11" xfId="14271"/>
    <cellStyle name="표준 39 12" xfId="14272"/>
    <cellStyle name="표준 39 13" xfId="14273"/>
    <cellStyle name="표준 39 14" xfId="14274"/>
    <cellStyle name="표준 39 15" xfId="14275"/>
    <cellStyle name="표준 39 2" xfId="14276"/>
    <cellStyle name="표준 39 2 2" xfId="14277"/>
    <cellStyle name="표준 39 3" xfId="14278"/>
    <cellStyle name="표준 39 4" xfId="14279"/>
    <cellStyle name="표준 39 5" xfId="14280"/>
    <cellStyle name="표준 39 6" xfId="14281"/>
    <cellStyle name="표준 39 7" xfId="14282"/>
    <cellStyle name="표준 39 8" xfId="14283"/>
    <cellStyle name="표준 39 9" xfId="14284"/>
    <cellStyle name="표준 4" xfId="4108"/>
    <cellStyle name="표준 4 10" xfId="14285"/>
    <cellStyle name="표준 4 11" xfId="14286"/>
    <cellStyle name="표준 4 12" xfId="14287"/>
    <cellStyle name="표준 4 13" xfId="14288"/>
    <cellStyle name="표준 4 14" xfId="14289"/>
    <cellStyle name="표준 4 15" xfId="14290"/>
    <cellStyle name="표준 4 16" xfId="14291"/>
    <cellStyle name="표준 4 2" xfId="4109"/>
    <cellStyle name="표준 4 2 2" xfId="4110"/>
    <cellStyle name="표준 4 2 2 2" xfId="4111"/>
    <cellStyle name="표준 4 2 2 2 2" xfId="14292"/>
    <cellStyle name="표준 4 2 2 3" xfId="4112"/>
    <cellStyle name="표준 4 2 2 4" xfId="14293"/>
    <cellStyle name="표준 4 2 3" xfId="4113"/>
    <cellStyle name="표준 4 2 3 2" xfId="4114"/>
    <cellStyle name="표준 4 2 3 3" xfId="4115"/>
    <cellStyle name="표준 4 2 3 4" xfId="14294"/>
    <cellStyle name="표준 4 2 4" xfId="4116"/>
    <cellStyle name="표준 4 2 4 2" xfId="14295"/>
    <cellStyle name="표준 4 2 5" xfId="4117"/>
    <cellStyle name="표준 4 2 5 2" xfId="14296"/>
    <cellStyle name="표준 4 3" xfId="4118"/>
    <cellStyle name="표준 4 3 2" xfId="4119"/>
    <cellStyle name="표준 4 3 2 2" xfId="4120"/>
    <cellStyle name="표준 4 3 2 3" xfId="4121"/>
    <cellStyle name="표준 4 3 2 4" xfId="14297"/>
    <cellStyle name="표준 4 3 3" xfId="4122"/>
    <cellStyle name="표준 4 3 3 2" xfId="4123"/>
    <cellStyle name="표준 4 3 3 3" xfId="4124"/>
    <cellStyle name="표준 4 3 3 4" xfId="14298"/>
    <cellStyle name="표준 4 3 4" xfId="4125"/>
    <cellStyle name="표준 4 3 4 2" xfId="14299"/>
    <cellStyle name="표준 4 3 5" xfId="4126"/>
    <cellStyle name="표준 4 3 6" xfId="14300"/>
    <cellStyle name="표준 4 4" xfId="4127"/>
    <cellStyle name="표준 4 4 2" xfId="4128"/>
    <cellStyle name="표준 4 4 2 2" xfId="4129"/>
    <cellStyle name="표준 4 4 2 3" xfId="4130"/>
    <cellStyle name="표준 4 4 2 4" xfId="14301"/>
    <cellStyle name="표준 4 4 3" xfId="4131"/>
    <cellStyle name="표준 4 4 3 2" xfId="14302"/>
    <cellStyle name="표준 4 4 4" xfId="4132"/>
    <cellStyle name="표준 4 4 5" xfId="14303"/>
    <cellStyle name="표준 4 5" xfId="4133"/>
    <cellStyle name="표준 4 5 2" xfId="4134"/>
    <cellStyle name="표준 4 5 2 2" xfId="14304"/>
    <cellStyle name="표준 4 5 3" xfId="4135"/>
    <cellStyle name="표준 4 5 4" xfId="14305"/>
    <cellStyle name="표준 4 6" xfId="4136"/>
    <cellStyle name="표준 4 6 2" xfId="4137"/>
    <cellStyle name="표준 4 6 2 2" xfId="14306"/>
    <cellStyle name="표준 4 6 3" xfId="4138"/>
    <cellStyle name="표준 4 7" xfId="4139"/>
    <cellStyle name="표준 4 7 2" xfId="14307"/>
    <cellStyle name="표준 4 7 3" xfId="14308"/>
    <cellStyle name="표준 4 8" xfId="4140"/>
    <cellStyle name="표준 4 9" xfId="14309"/>
    <cellStyle name="표준 40" xfId="4141"/>
    <cellStyle name="표준 40 10" xfId="14310"/>
    <cellStyle name="표준 40 11" xfId="14311"/>
    <cellStyle name="표준 40 12" xfId="14312"/>
    <cellStyle name="표준 40 13" xfId="14313"/>
    <cellStyle name="표준 40 14" xfId="14314"/>
    <cellStyle name="표준 40 15" xfId="14315"/>
    <cellStyle name="표준 40 2" xfId="14316"/>
    <cellStyle name="표준 40 2 2" xfId="14317"/>
    <cellStyle name="표준 40 3" xfId="14318"/>
    <cellStyle name="표준 40 4" xfId="14319"/>
    <cellStyle name="표준 40 5" xfId="14320"/>
    <cellStyle name="표준 40 6" xfId="14321"/>
    <cellStyle name="표준 40 7" xfId="14322"/>
    <cellStyle name="표준 40 8" xfId="14323"/>
    <cellStyle name="표준 40 9" xfId="14324"/>
    <cellStyle name="표준 41" xfId="4142"/>
    <cellStyle name="표준 41 10" xfId="14325"/>
    <cellStyle name="표준 41 11" xfId="14326"/>
    <cellStyle name="표준 41 12" xfId="14327"/>
    <cellStyle name="표준 41 13" xfId="14328"/>
    <cellStyle name="표준 41 14" xfId="14329"/>
    <cellStyle name="표준 41 15" xfId="14330"/>
    <cellStyle name="표준 41 2" xfId="14331"/>
    <cellStyle name="표준 41 2 2" xfId="14332"/>
    <cellStyle name="표준 41 3" xfId="14333"/>
    <cellStyle name="표준 41 4" xfId="14334"/>
    <cellStyle name="표준 41 5" xfId="14335"/>
    <cellStyle name="표준 41 6" xfId="14336"/>
    <cellStyle name="표준 41 7" xfId="14337"/>
    <cellStyle name="표준 41 8" xfId="14338"/>
    <cellStyle name="표준 41 9" xfId="14339"/>
    <cellStyle name="표준 42" xfId="4143"/>
    <cellStyle name="표준 42 10" xfId="14340"/>
    <cellStyle name="표준 42 11" xfId="14341"/>
    <cellStyle name="표준 42 12" xfId="14342"/>
    <cellStyle name="표준 42 13" xfId="14343"/>
    <cellStyle name="표준 42 14" xfId="14344"/>
    <cellStyle name="표준 42 15" xfId="14345"/>
    <cellStyle name="표준 42 2" xfId="14346"/>
    <cellStyle name="표준 42 2 2" xfId="14347"/>
    <cellStyle name="표준 42 3" xfId="14348"/>
    <cellStyle name="표준 42 4" xfId="14349"/>
    <cellStyle name="표준 42 5" xfId="14350"/>
    <cellStyle name="표준 42 6" xfId="14351"/>
    <cellStyle name="표준 42 7" xfId="14352"/>
    <cellStyle name="표준 42 8" xfId="14353"/>
    <cellStyle name="표준 42 9" xfId="14354"/>
    <cellStyle name="표준 43" xfId="4144"/>
    <cellStyle name="표준 43 10" xfId="14355"/>
    <cellStyle name="표준 43 11" xfId="14356"/>
    <cellStyle name="표준 43 12" xfId="14357"/>
    <cellStyle name="표준 43 13" xfId="14358"/>
    <cellStyle name="표준 43 14" xfId="14359"/>
    <cellStyle name="표준 43 15" xfId="14360"/>
    <cellStyle name="표준 43 2" xfId="14361"/>
    <cellStyle name="표준 43 2 2" xfId="14362"/>
    <cellStyle name="표준 43 3" xfId="14363"/>
    <cellStyle name="표준 43 4" xfId="14364"/>
    <cellStyle name="표준 43 5" xfId="14365"/>
    <cellStyle name="표준 43 6" xfId="14366"/>
    <cellStyle name="표준 43 7" xfId="14367"/>
    <cellStyle name="표준 43 8" xfId="14368"/>
    <cellStyle name="표준 43 9" xfId="14369"/>
    <cellStyle name="표준 44" xfId="4145"/>
    <cellStyle name="표준 44 10" xfId="14370"/>
    <cellStyle name="표준 44 11" xfId="14371"/>
    <cellStyle name="표준 44 12" xfId="14372"/>
    <cellStyle name="표준 44 13" xfId="14373"/>
    <cellStyle name="표준 44 14" xfId="14374"/>
    <cellStyle name="표준 44 15" xfId="14375"/>
    <cellStyle name="표준 44 2" xfId="14376"/>
    <cellStyle name="표준 44 2 2" xfId="14377"/>
    <cellStyle name="표준 44 3" xfId="14378"/>
    <cellStyle name="표준 44 4" xfId="14379"/>
    <cellStyle name="표준 44 5" xfId="14380"/>
    <cellStyle name="표준 44 6" xfId="14381"/>
    <cellStyle name="표준 44 7" xfId="14382"/>
    <cellStyle name="표준 44 8" xfId="14383"/>
    <cellStyle name="표준 44 9" xfId="14384"/>
    <cellStyle name="표준 45" xfId="4146"/>
    <cellStyle name="표준 45 10" xfId="14385"/>
    <cellStyle name="표준 45 11" xfId="14386"/>
    <cellStyle name="표준 45 12" xfId="14387"/>
    <cellStyle name="표준 45 13" xfId="14388"/>
    <cellStyle name="표준 45 14" xfId="14389"/>
    <cellStyle name="표준 45 15" xfId="14390"/>
    <cellStyle name="표준 45 2" xfId="14391"/>
    <cellStyle name="표준 45 2 2" xfId="14392"/>
    <cellStyle name="표준 45 3" xfId="14393"/>
    <cellStyle name="표준 45 4" xfId="14394"/>
    <cellStyle name="표준 45 5" xfId="14395"/>
    <cellStyle name="표준 45 6" xfId="14396"/>
    <cellStyle name="표준 45 7" xfId="14397"/>
    <cellStyle name="표준 45 8" xfId="14398"/>
    <cellStyle name="표준 45 9" xfId="14399"/>
    <cellStyle name="표준 46" xfId="4147"/>
    <cellStyle name="표준 46 10" xfId="14400"/>
    <cellStyle name="표준 46 11" xfId="14401"/>
    <cellStyle name="표준 46 12" xfId="14402"/>
    <cellStyle name="표준 46 13" xfId="14403"/>
    <cellStyle name="표준 46 14" xfId="14404"/>
    <cellStyle name="표준 46 15" xfId="14405"/>
    <cellStyle name="표준 46 2" xfId="14406"/>
    <cellStyle name="표준 46 2 2" xfId="14407"/>
    <cellStyle name="표준 46 3" xfId="14408"/>
    <cellStyle name="표준 46 4" xfId="14409"/>
    <cellStyle name="표준 46 5" xfId="14410"/>
    <cellStyle name="표준 46 6" xfId="14411"/>
    <cellStyle name="표준 46 7" xfId="14412"/>
    <cellStyle name="표준 46 8" xfId="14413"/>
    <cellStyle name="표준 46 9" xfId="14414"/>
    <cellStyle name="표준 47" xfId="4148"/>
    <cellStyle name="표준 47 10" xfId="14415"/>
    <cellStyle name="표준 47 11" xfId="14416"/>
    <cellStyle name="표준 47 12" xfId="14417"/>
    <cellStyle name="표준 47 13" xfId="14418"/>
    <cellStyle name="표준 47 14" xfId="14419"/>
    <cellStyle name="표준 47 15" xfId="14420"/>
    <cellStyle name="표준 47 2" xfId="14421"/>
    <cellStyle name="표준 47 2 2" xfId="14422"/>
    <cellStyle name="표준 47 3" xfId="14423"/>
    <cellStyle name="표준 47 4" xfId="14424"/>
    <cellStyle name="표준 47 5" xfId="14425"/>
    <cellStyle name="표준 47 6" xfId="14426"/>
    <cellStyle name="표준 47 7" xfId="14427"/>
    <cellStyle name="표준 47 8" xfId="14428"/>
    <cellStyle name="표준 47 9" xfId="14429"/>
    <cellStyle name="표준 48" xfId="4149"/>
    <cellStyle name="표준 48 10" xfId="14430"/>
    <cellStyle name="표준 48 11" xfId="14431"/>
    <cellStyle name="표준 48 12" xfId="14432"/>
    <cellStyle name="표준 48 13" xfId="14433"/>
    <cellStyle name="표준 48 14" xfId="14434"/>
    <cellStyle name="표준 48 15" xfId="14435"/>
    <cellStyle name="표준 48 2" xfId="14436"/>
    <cellStyle name="표준 48 2 2" xfId="14437"/>
    <cellStyle name="표준 48 3" xfId="14438"/>
    <cellStyle name="표준 48 4" xfId="14439"/>
    <cellStyle name="표준 48 5" xfId="14440"/>
    <cellStyle name="표준 48 6" xfId="14441"/>
    <cellStyle name="표준 48 7" xfId="14442"/>
    <cellStyle name="표준 48 8" xfId="14443"/>
    <cellStyle name="표준 48 9" xfId="14444"/>
    <cellStyle name="표준 49" xfId="4150"/>
    <cellStyle name="표준 49 10" xfId="14445"/>
    <cellStyle name="표준 49 11" xfId="14446"/>
    <cellStyle name="표준 49 12" xfId="14447"/>
    <cellStyle name="표준 49 13" xfId="14448"/>
    <cellStyle name="표준 49 14" xfId="14449"/>
    <cellStyle name="표준 49 15" xfId="14450"/>
    <cellStyle name="표준 49 2" xfId="14451"/>
    <cellStyle name="표준 49 2 2" xfId="14452"/>
    <cellStyle name="표준 49 3" xfId="14453"/>
    <cellStyle name="표준 49 4" xfId="14454"/>
    <cellStyle name="표준 49 5" xfId="14455"/>
    <cellStyle name="표준 49 6" xfId="14456"/>
    <cellStyle name="표준 49 7" xfId="14457"/>
    <cellStyle name="표준 49 8" xfId="14458"/>
    <cellStyle name="표준 49 9" xfId="14459"/>
    <cellStyle name="표준 5" xfId="4151"/>
    <cellStyle name="표준 5 10" xfId="14460"/>
    <cellStyle name="표준 5 10 2" xfId="14461"/>
    <cellStyle name="표준 5 10 3" xfId="14462"/>
    <cellStyle name="표준 5 11" xfId="14463"/>
    <cellStyle name="표준 5 11 2" xfId="14464"/>
    <cellStyle name="표준 5 12" xfId="14465"/>
    <cellStyle name="표준 5 12 2" xfId="14466"/>
    <cellStyle name="표준 5 13" xfId="14467"/>
    <cellStyle name="표준 5 13 2" xfId="14468"/>
    <cellStyle name="표준 5 14" xfId="14469"/>
    <cellStyle name="표준 5 15" xfId="14470"/>
    <cellStyle name="표준 5 16" xfId="14471"/>
    <cellStyle name="표준 5 2" xfId="4152"/>
    <cellStyle name="표준 5 2 2" xfId="4153"/>
    <cellStyle name="표준 5 2 2 2" xfId="4154"/>
    <cellStyle name="표준 5 2 2 2 2" xfId="14472"/>
    <cellStyle name="표준 5 2 2 3" xfId="4155"/>
    <cellStyle name="표준 5 2 2 3 2" xfId="14473"/>
    <cellStyle name="표준 5 2 2 4" xfId="14474"/>
    <cellStyle name="표준 5 2 3" xfId="4156"/>
    <cellStyle name="표준 5 2 3 2" xfId="4157"/>
    <cellStyle name="표준 5 2 3 3" xfId="4158"/>
    <cellStyle name="표준 5 2 3 4" xfId="14475"/>
    <cellStyle name="표준 5 2 4" xfId="4159"/>
    <cellStyle name="표준 5 2 4 2" xfId="14476"/>
    <cellStyle name="표준 5 2 5" xfId="4160"/>
    <cellStyle name="표준 5 2 5 2" xfId="14477"/>
    <cellStyle name="표준 5 2 6" xfId="14478"/>
    <cellStyle name="표준 5 2 7" xfId="14479"/>
    <cellStyle name="표준 5 3" xfId="4161"/>
    <cellStyle name="표준 5 3 2" xfId="4162"/>
    <cellStyle name="표준 5 3 2 2" xfId="4163"/>
    <cellStyle name="표준 5 3 2 3" xfId="4164"/>
    <cellStyle name="표준 5 3 2 4" xfId="14480"/>
    <cellStyle name="표준 5 3 3" xfId="4165"/>
    <cellStyle name="표준 5 3 3 2" xfId="4166"/>
    <cellStyle name="표준 5 3 3 3" xfId="4167"/>
    <cellStyle name="표준 5 3 3 4" xfId="14481"/>
    <cellStyle name="표준 5 3 4" xfId="4168"/>
    <cellStyle name="표준 5 3 5" xfId="4169"/>
    <cellStyle name="표준 5 3 6" xfId="14482"/>
    <cellStyle name="표준 5 4" xfId="4170"/>
    <cellStyle name="표준 5 4 10" xfId="14483"/>
    <cellStyle name="표준 5 4 11" xfId="14484"/>
    <cellStyle name="표준 5 4 12" xfId="14485"/>
    <cellStyle name="표준 5 4 2" xfId="4171"/>
    <cellStyle name="표준 5 4 2 2" xfId="14486"/>
    <cellStyle name="표준 5 4 2 2 2" xfId="14487"/>
    <cellStyle name="표준 5 4 2 2 2 2" xfId="14488"/>
    <cellStyle name="표준 5 4 2 2 2 2 2" xfId="14489"/>
    <cellStyle name="표준 5 4 2 2 2 3" xfId="14490"/>
    <cellStyle name="표준 5 4 2 2 2 4" xfId="14491"/>
    <cellStyle name="표준 5 4 2 2 3" xfId="14492"/>
    <cellStyle name="표준 5 4 2 2 3 2" xfId="14493"/>
    <cellStyle name="표준 5 4 2 2 4" xfId="14494"/>
    <cellStyle name="표준 5 4 2 2 5" xfId="14495"/>
    <cellStyle name="표준 5 4 2 3" xfId="14496"/>
    <cellStyle name="표준 5 4 2 3 2" xfId="14497"/>
    <cellStyle name="표준 5 4 2 3 2 2" xfId="14498"/>
    <cellStyle name="표준 5 4 2 3 2 2 2" xfId="14499"/>
    <cellStyle name="표준 5 4 2 3 2 3" xfId="14500"/>
    <cellStyle name="표준 5 4 2 3 2 4" xfId="14501"/>
    <cellStyle name="표준 5 4 2 3 3" xfId="14502"/>
    <cellStyle name="표준 5 4 2 3 3 2" xfId="14503"/>
    <cellStyle name="표준 5 4 2 3 4" xfId="14504"/>
    <cellStyle name="표준 5 4 2 3 5" xfId="14505"/>
    <cellStyle name="표준 5 4 2 4" xfId="14506"/>
    <cellStyle name="표준 5 4 2 4 2" xfId="14507"/>
    <cellStyle name="표준 5 4 2 4 2 2" xfId="14508"/>
    <cellStyle name="표준 5 4 2 4 3" xfId="14509"/>
    <cellStyle name="표준 5 4 2 4 4" xfId="14510"/>
    <cellStyle name="표준 5 4 2 5" xfId="14511"/>
    <cellStyle name="표준 5 4 2 5 2" xfId="14512"/>
    <cellStyle name="표준 5 4 2 6" xfId="14513"/>
    <cellStyle name="표준 5 4 2 7" xfId="14514"/>
    <cellStyle name="표준 5 4 2 8" xfId="14515"/>
    <cellStyle name="표준 5 4 3" xfId="4172"/>
    <cellStyle name="표준 5 4 3 2" xfId="14516"/>
    <cellStyle name="표준 5 4 3 2 2" xfId="14517"/>
    <cellStyle name="표준 5 4 3 2 2 2" xfId="14518"/>
    <cellStyle name="표준 5 4 3 2 2 2 2" xfId="14519"/>
    <cellStyle name="표준 5 4 3 2 2 3" xfId="14520"/>
    <cellStyle name="표준 5 4 3 2 2 4" xfId="14521"/>
    <cellStyle name="표준 5 4 3 2 3" xfId="14522"/>
    <cellStyle name="표준 5 4 3 2 3 2" xfId="14523"/>
    <cellStyle name="표준 5 4 3 2 4" xfId="14524"/>
    <cellStyle name="표준 5 4 3 2 5" xfId="14525"/>
    <cellStyle name="표준 5 4 3 3" xfId="14526"/>
    <cellStyle name="표준 5 4 3 3 2" xfId="14527"/>
    <cellStyle name="표준 5 4 3 3 2 2" xfId="14528"/>
    <cellStyle name="표준 5 4 3 3 2 2 2" xfId="14529"/>
    <cellStyle name="표준 5 4 3 3 2 3" xfId="14530"/>
    <cellStyle name="표준 5 4 3 3 2 4" xfId="14531"/>
    <cellStyle name="표준 5 4 3 3 3" xfId="14532"/>
    <cellStyle name="표준 5 4 3 3 3 2" xfId="14533"/>
    <cellStyle name="표준 5 4 3 3 4" xfId="14534"/>
    <cellStyle name="표준 5 4 3 3 5" xfId="14535"/>
    <cellStyle name="표준 5 4 3 4" xfId="14536"/>
    <cellStyle name="표준 5 4 3 4 2" xfId="14537"/>
    <cellStyle name="표준 5 4 3 4 2 2" xfId="14538"/>
    <cellStyle name="표준 5 4 3 4 3" xfId="14539"/>
    <cellStyle name="표준 5 4 3 4 4" xfId="14540"/>
    <cellStyle name="표준 5 4 3 5" xfId="14541"/>
    <cellStyle name="표준 5 4 3 5 2" xfId="14542"/>
    <cellStyle name="표준 5 4 3 6" xfId="14543"/>
    <cellStyle name="표준 5 4 3 7" xfId="14544"/>
    <cellStyle name="표준 5 4 3 8" xfId="14545"/>
    <cellStyle name="표준 5 4 4" xfId="14546"/>
    <cellStyle name="표준 5 4 4 2" xfId="14547"/>
    <cellStyle name="표준 5 4 4 2 2" xfId="14548"/>
    <cellStyle name="표준 5 4 4 2 2 2" xfId="14549"/>
    <cellStyle name="표준 5 4 4 2 3" xfId="14550"/>
    <cellStyle name="표준 5 4 4 2 4" xfId="14551"/>
    <cellStyle name="표준 5 4 4 3" xfId="14552"/>
    <cellStyle name="표준 5 4 4 3 2" xfId="14553"/>
    <cellStyle name="표준 5 4 4 4" xfId="14554"/>
    <cellStyle name="표준 5 4 4 5" xfId="14555"/>
    <cellStyle name="표준 5 4 5" xfId="14556"/>
    <cellStyle name="표준 5 4 5 2" xfId="14557"/>
    <cellStyle name="표준 5 4 5 2 2" xfId="14558"/>
    <cellStyle name="표준 5 4 5 2 2 2" xfId="14559"/>
    <cellStyle name="표준 5 4 5 2 3" xfId="14560"/>
    <cellStyle name="표준 5 4 5 2 4" xfId="14561"/>
    <cellStyle name="표준 5 4 5 3" xfId="14562"/>
    <cellStyle name="표준 5 4 5 3 2" xfId="14563"/>
    <cellStyle name="표준 5 4 5 4" xfId="14564"/>
    <cellStyle name="표준 5 4 5 5" xfId="14565"/>
    <cellStyle name="표준 5 4 6" xfId="14566"/>
    <cellStyle name="표준 5 4 6 2" xfId="14567"/>
    <cellStyle name="표준 5 4 6 2 2" xfId="14568"/>
    <cellStyle name="표준 5 4 6 3" xfId="14569"/>
    <cellStyle name="표준 5 4 6 4" xfId="14570"/>
    <cellStyle name="표준 5 4 7" xfId="14571"/>
    <cellStyle name="표준 5 4 7 2" xfId="14572"/>
    <cellStyle name="표준 5 4 8" xfId="14573"/>
    <cellStyle name="표준 5 4 9" xfId="14574"/>
    <cellStyle name="표준 5 5" xfId="4173"/>
    <cellStyle name="표준 5 5 2" xfId="4174"/>
    <cellStyle name="표준 5 5 2 2" xfId="14575"/>
    <cellStyle name="표준 5 5 2 2 2" xfId="14576"/>
    <cellStyle name="표준 5 5 2 2 2 2" xfId="14577"/>
    <cellStyle name="표준 5 5 2 2 3" xfId="14578"/>
    <cellStyle name="표준 5 5 2 2 4" xfId="14579"/>
    <cellStyle name="표준 5 5 2 3" xfId="14580"/>
    <cellStyle name="표준 5 5 2 3 2" xfId="14581"/>
    <cellStyle name="표준 5 5 2 4" xfId="14582"/>
    <cellStyle name="표준 5 5 2 5" xfId="14583"/>
    <cellStyle name="표준 5 5 3" xfId="4175"/>
    <cellStyle name="표준 5 5 3 2" xfId="14584"/>
    <cellStyle name="표준 5 5 3 2 2" xfId="14585"/>
    <cellStyle name="표준 5 5 3 2 2 2" xfId="14586"/>
    <cellStyle name="표준 5 5 3 2 3" xfId="14587"/>
    <cellStyle name="표준 5 5 3 2 4" xfId="14588"/>
    <cellStyle name="표준 5 5 3 3" xfId="14589"/>
    <cellStyle name="표준 5 5 3 3 2" xfId="14590"/>
    <cellStyle name="표준 5 5 3 4" xfId="14591"/>
    <cellStyle name="표준 5 5 3 5" xfId="14592"/>
    <cellStyle name="표준 5 5 4" xfId="14593"/>
    <cellStyle name="표준 5 5 4 2" xfId="14594"/>
    <cellStyle name="표준 5 5 4 2 2" xfId="14595"/>
    <cellStyle name="표준 5 5 4 3" xfId="14596"/>
    <cellStyle name="표준 5 5 4 4" xfId="14597"/>
    <cellStyle name="표준 5 5 5" xfId="14598"/>
    <cellStyle name="표준 5 5 5 2" xfId="14599"/>
    <cellStyle name="표준 5 5 6" xfId="14600"/>
    <cellStyle name="표준 5 5 7" xfId="14601"/>
    <cellStyle name="표준 5 5 8" xfId="14602"/>
    <cellStyle name="표준 5 6" xfId="4176"/>
    <cellStyle name="표준 5 6 2" xfId="14603"/>
    <cellStyle name="표준 5 6 2 2" xfId="14604"/>
    <cellStyle name="표준 5 6 2 2 2" xfId="14605"/>
    <cellStyle name="표준 5 6 2 2 2 2" xfId="14606"/>
    <cellStyle name="표준 5 6 2 2 3" xfId="14607"/>
    <cellStyle name="표준 5 6 2 2 4" xfId="14608"/>
    <cellStyle name="표준 5 6 2 3" xfId="14609"/>
    <cellStyle name="표준 5 6 2 3 2" xfId="14610"/>
    <cellStyle name="표준 5 6 2 4" xfId="14611"/>
    <cellStyle name="표준 5 6 2 5" xfId="14612"/>
    <cellStyle name="표준 5 6 3" xfId="14613"/>
    <cellStyle name="표준 5 6 3 2" xfId="14614"/>
    <cellStyle name="표준 5 6 3 2 2" xfId="14615"/>
    <cellStyle name="표준 5 6 3 2 2 2" xfId="14616"/>
    <cellStyle name="표준 5 6 3 2 3" xfId="14617"/>
    <cellStyle name="표준 5 6 3 2 4" xfId="14618"/>
    <cellStyle name="표준 5 6 3 3" xfId="14619"/>
    <cellStyle name="표준 5 6 3 3 2" xfId="14620"/>
    <cellStyle name="표준 5 6 3 4" xfId="14621"/>
    <cellStyle name="표준 5 6 3 5" xfId="14622"/>
    <cellStyle name="표준 5 6 4" xfId="14623"/>
    <cellStyle name="표준 5 6 4 2" xfId="14624"/>
    <cellStyle name="표준 5 6 4 2 2" xfId="14625"/>
    <cellStyle name="표준 5 6 4 3" xfId="14626"/>
    <cellStyle name="표준 5 6 4 4" xfId="14627"/>
    <cellStyle name="표준 5 6 5" xfId="14628"/>
    <cellStyle name="표준 5 6 5 2" xfId="14629"/>
    <cellStyle name="표준 5 6 6" xfId="14630"/>
    <cellStyle name="표준 5 6 7" xfId="14631"/>
    <cellStyle name="표준 5 6 8" xfId="14632"/>
    <cellStyle name="표준 5 7" xfId="4177"/>
    <cellStyle name="표준 5 7 2" xfId="14633"/>
    <cellStyle name="표준 5 7 2 2" xfId="14634"/>
    <cellStyle name="표준 5 7 2 2 2" xfId="14635"/>
    <cellStyle name="표준 5 7 2 3" xfId="14636"/>
    <cellStyle name="표준 5 7 2 4" xfId="14637"/>
    <cellStyle name="표준 5 7 3" xfId="14638"/>
    <cellStyle name="표준 5 7 3 2" xfId="14639"/>
    <cellStyle name="표준 5 7 4" xfId="14640"/>
    <cellStyle name="표준 5 7 5" xfId="14641"/>
    <cellStyle name="표준 5 7 6" xfId="14642"/>
    <cellStyle name="표준 5 8" xfId="14643"/>
    <cellStyle name="표준 5 8 2" xfId="14644"/>
    <cellStyle name="표준 5 8 2 2" xfId="14645"/>
    <cellStyle name="표준 5 8 2 2 2" xfId="14646"/>
    <cellStyle name="표준 5 8 2 3" xfId="14647"/>
    <cellStyle name="표준 5 8 2 4" xfId="14648"/>
    <cellStyle name="표준 5 8 3" xfId="14649"/>
    <cellStyle name="표준 5 8 3 2" xfId="14650"/>
    <cellStyle name="표준 5 8 4" xfId="14651"/>
    <cellStyle name="표준 5 8 5" xfId="14652"/>
    <cellStyle name="표준 5 8 6" xfId="14653"/>
    <cellStyle name="표준 5 9" xfId="14654"/>
    <cellStyle name="표준 5 9 2" xfId="14655"/>
    <cellStyle name="표준 5 9 2 2" xfId="14656"/>
    <cellStyle name="표준 5 9 3" xfId="14657"/>
    <cellStyle name="표준 5 9 4" xfId="14658"/>
    <cellStyle name="표준 5 9 5" xfId="14659"/>
    <cellStyle name="표준 50" xfId="10"/>
    <cellStyle name="표준 50 10" xfId="14660"/>
    <cellStyle name="표준 50 11" xfId="14661"/>
    <cellStyle name="표준 50 12" xfId="14662"/>
    <cellStyle name="표준 50 13" xfId="14663"/>
    <cellStyle name="표준 50 14" xfId="14664"/>
    <cellStyle name="표준 50 15" xfId="14665"/>
    <cellStyle name="표준 50 2" xfId="14666"/>
    <cellStyle name="표준 50 2 2" xfId="14667"/>
    <cellStyle name="표준 50 3" xfId="14668"/>
    <cellStyle name="표준 50 4" xfId="14669"/>
    <cellStyle name="표준 50 5" xfId="14670"/>
    <cellStyle name="표준 50 6" xfId="14671"/>
    <cellStyle name="표준 50 7" xfId="14672"/>
    <cellStyle name="표준 50 8" xfId="14673"/>
    <cellStyle name="표준 50 9" xfId="14674"/>
    <cellStyle name="표준 51" xfId="4178"/>
    <cellStyle name="표준 51 10" xfId="14675"/>
    <cellStyle name="표준 51 11" xfId="14676"/>
    <cellStyle name="표준 51 12" xfId="14677"/>
    <cellStyle name="표준 51 13" xfId="14678"/>
    <cellStyle name="표준 51 14" xfId="14679"/>
    <cellStyle name="표준 51 15" xfId="14680"/>
    <cellStyle name="표준 51 2" xfId="14681"/>
    <cellStyle name="표준 51 2 2" xfId="14682"/>
    <cellStyle name="표준 51 3" xfId="14683"/>
    <cellStyle name="표준 51 4" xfId="14684"/>
    <cellStyle name="표준 51 5" xfId="14685"/>
    <cellStyle name="표준 51 6" xfId="14686"/>
    <cellStyle name="표준 51 7" xfId="14687"/>
    <cellStyle name="표준 51 8" xfId="14688"/>
    <cellStyle name="표준 51 9" xfId="14689"/>
    <cellStyle name="표준 52" xfId="4179"/>
    <cellStyle name="표준 52 10" xfId="14690"/>
    <cellStyle name="표준 52 11" xfId="14691"/>
    <cellStyle name="표준 52 12" xfId="14692"/>
    <cellStyle name="표준 52 13" xfId="14693"/>
    <cellStyle name="표준 52 14" xfId="14694"/>
    <cellStyle name="표준 52 15" xfId="14695"/>
    <cellStyle name="표준 52 2" xfId="14696"/>
    <cellStyle name="표준 52 2 2" xfId="14697"/>
    <cellStyle name="표준 52 3" xfId="14698"/>
    <cellStyle name="표준 52 4" xfId="14699"/>
    <cellStyle name="표준 52 5" xfId="14700"/>
    <cellStyle name="표준 52 6" xfId="14701"/>
    <cellStyle name="표준 52 7" xfId="14702"/>
    <cellStyle name="표준 52 8" xfId="14703"/>
    <cellStyle name="표준 52 9" xfId="14704"/>
    <cellStyle name="표준 53" xfId="4180"/>
    <cellStyle name="표준 53 10" xfId="14705"/>
    <cellStyle name="표준 53 11" xfId="14706"/>
    <cellStyle name="표준 53 12" xfId="14707"/>
    <cellStyle name="표준 53 13" xfId="14708"/>
    <cellStyle name="표준 53 14" xfId="14709"/>
    <cellStyle name="표준 53 15" xfId="14710"/>
    <cellStyle name="표준 53 2" xfId="14711"/>
    <cellStyle name="표준 53 2 2" xfId="14712"/>
    <cellStyle name="표준 53 3" xfId="14713"/>
    <cellStyle name="표준 53 4" xfId="14714"/>
    <cellStyle name="표준 53 5" xfId="14715"/>
    <cellStyle name="표준 53 6" xfId="14716"/>
    <cellStyle name="표준 53 7" xfId="14717"/>
    <cellStyle name="표준 53 8" xfId="14718"/>
    <cellStyle name="표준 53 9" xfId="14719"/>
    <cellStyle name="표준 54" xfId="4181"/>
    <cellStyle name="표준 54 10" xfId="14720"/>
    <cellStyle name="표준 54 11" xfId="14721"/>
    <cellStyle name="표준 54 12" xfId="14722"/>
    <cellStyle name="표준 54 13" xfId="14723"/>
    <cellStyle name="표준 54 14" xfId="14724"/>
    <cellStyle name="표준 54 15" xfId="14725"/>
    <cellStyle name="표준 54 2" xfId="14726"/>
    <cellStyle name="표준 54 2 2" xfId="14727"/>
    <cellStyle name="표준 54 3" xfId="14728"/>
    <cellStyle name="표준 54 4" xfId="14729"/>
    <cellStyle name="표준 54 5" xfId="14730"/>
    <cellStyle name="표준 54 6" xfId="14731"/>
    <cellStyle name="표준 54 7" xfId="14732"/>
    <cellStyle name="표준 54 8" xfId="14733"/>
    <cellStyle name="표준 54 9" xfId="14734"/>
    <cellStyle name="표준 55" xfId="9"/>
    <cellStyle name="표준 55 10" xfId="14735"/>
    <cellStyle name="표준 55 11" xfId="14736"/>
    <cellStyle name="표준 55 12" xfId="14737"/>
    <cellStyle name="표준 55 13" xfId="14738"/>
    <cellStyle name="표준 55 14" xfId="14739"/>
    <cellStyle name="표준 55 15" xfId="14740"/>
    <cellStyle name="표준 55 2" xfId="14741"/>
    <cellStyle name="표준 55 2 2" xfId="14742"/>
    <cellStyle name="표준 55 3" xfId="14743"/>
    <cellStyle name="표준 55 4" xfId="14744"/>
    <cellStyle name="표준 55 5" xfId="14745"/>
    <cellStyle name="표준 55 6" xfId="14746"/>
    <cellStyle name="표준 55 7" xfId="14747"/>
    <cellStyle name="표준 55 8" xfId="14748"/>
    <cellStyle name="표준 55 9" xfId="14749"/>
    <cellStyle name="표준 56" xfId="4182"/>
    <cellStyle name="표준 56 10" xfId="14750"/>
    <cellStyle name="표준 56 11" xfId="14751"/>
    <cellStyle name="표준 56 12" xfId="14752"/>
    <cellStyle name="표준 56 13" xfId="14753"/>
    <cellStyle name="표준 56 14" xfId="14754"/>
    <cellStyle name="표준 56 15" xfId="14755"/>
    <cellStyle name="표준 56 2" xfId="14756"/>
    <cellStyle name="표준 56 2 2" xfId="14757"/>
    <cellStyle name="표준 56 3" xfId="14758"/>
    <cellStyle name="표준 56 4" xfId="14759"/>
    <cellStyle name="표준 56 5" xfId="14760"/>
    <cellStyle name="표준 56 6" xfId="14761"/>
    <cellStyle name="표준 56 7" xfId="14762"/>
    <cellStyle name="표준 56 8" xfId="14763"/>
    <cellStyle name="표준 56 9" xfId="14764"/>
    <cellStyle name="표준 57" xfId="4183"/>
    <cellStyle name="표준 57 10" xfId="14765"/>
    <cellStyle name="표준 57 11" xfId="14766"/>
    <cellStyle name="표준 57 12" xfId="14767"/>
    <cellStyle name="표준 57 13" xfId="14768"/>
    <cellStyle name="표준 57 14" xfId="14769"/>
    <cellStyle name="표준 57 15" xfId="14770"/>
    <cellStyle name="표준 57 2" xfId="14771"/>
    <cellStyle name="표준 57 2 2" xfId="14772"/>
    <cellStyle name="표준 57 3" xfId="14773"/>
    <cellStyle name="표준 57 4" xfId="14774"/>
    <cellStyle name="표준 57 5" xfId="14775"/>
    <cellStyle name="표준 57 6" xfId="14776"/>
    <cellStyle name="표준 57 7" xfId="14777"/>
    <cellStyle name="표준 57 8" xfId="14778"/>
    <cellStyle name="표준 57 9" xfId="14779"/>
    <cellStyle name="표준 58" xfId="4184"/>
    <cellStyle name="표준 58 10" xfId="14780"/>
    <cellStyle name="표준 58 11" xfId="14781"/>
    <cellStyle name="표준 58 12" xfId="14782"/>
    <cellStyle name="표준 58 13" xfId="14783"/>
    <cellStyle name="표준 58 14" xfId="14784"/>
    <cellStyle name="표준 58 15" xfId="14785"/>
    <cellStyle name="표준 58 2" xfId="14786"/>
    <cellStyle name="표준 58 2 2" xfId="14787"/>
    <cellStyle name="표준 58 2 3" xfId="14788"/>
    <cellStyle name="표준 58 3" xfId="14789"/>
    <cellStyle name="표준 58 3 2" xfId="14790"/>
    <cellStyle name="표준 58 3 3" xfId="14791"/>
    <cellStyle name="표준 58 4" xfId="14792"/>
    <cellStyle name="표준 58 4 2" xfId="14793"/>
    <cellStyle name="표준 58 5" xfId="14794"/>
    <cellStyle name="표준 58 6" xfId="14795"/>
    <cellStyle name="표준 58 7" xfId="14796"/>
    <cellStyle name="표준 58 8" xfId="14797"/>
    <cellStyle name="표준 58 9" xfId="14798"/>
    <cellStyle name="표준 59" xfId="4185"/>
    <cellStyle name="표준 59 10" xfId="14799"/>
    <cellStyle name="표준 59 11" xfId="14800"/>
    <cellStyle name="표준 59 12" xfId="14801"/>
    <cellStyle name="표준 59 13" xfId="14802"/>
    <cellStyle name="표준 59 14" xfId="14803"/>
    <cellStyle name="표준 59 15" xfId="14804"/>
    <cellStyle name="표준 59 2" xfId="14805"/>
    <cellStyle name="표준 59 2 2" xfId="14806"/>
    <cellStyle name="표준 59 2 3" xfId="14807"/>
    <cellStyle name="표준 59 3" xfId="14808"/>
    <cellStyle name="표준 59 3 2" xfId="14809"/>
    <cellStyle name="표준 59 3 3" xfId="14810"/>
    <cellStyle name="표준 59 4" xfId="14811"/>
    <cellStyle name="표준 59 4 2" xfId="14812"/>
    <cellStyle name="표준 59 5" xfId="14813"/>
    <cellStyle name="표준 59 6" xfId="14814"/>
    <cellStyle name="표준 59 7" xfId="14815"/>
    <cellStyle name="표준 59 8" xfId="14816"/>
    <cellStyle name="표준 59 9" xfId="14817"/>
    <cellStyle name="표준 6" xfId="4186"/>
    <cellStyle name="표준 6 10" xfId="14818"/>
    <cellStyle name="표준 6 11" xfId="14819"/>
    <cellStyle name="표준 6 12" xfId="14820"/>
    <cellStyle name="표준 6 13" xfId="14821"/>
    <cellStyle name="표준 6 14" xfId="14822"/>
    <cellStyle name="표준 6 15" xfId="14823"/>
    <cellStyle name="표준 6 2" xfId="4187"/>
    <cellStyle name="표준 6 2 2" xfId="4188"/>
    <cellStyle name="표준 6 2 2 2" xfId="4189"/>
    <cellStyle name="표준 6 2 2 2 2" xfId="14824"/>
    <cellStyle name="표준 6 2 2 3" xfId="4190"/>
    <cellStyle name="표준 6 2 2 3 2" xfId="14825"/>
    <cellStyle name="표준 6 2 2 4" xfId="14826"/>
    <cellStyle name="표준 6 2 2 5" xfId="14827"/>
    <cellStyle name="표준 6 2 2 6" xfId="14828"/>
    <cellStyle name="표준 6 2 3" xfId="4191"/>
    <cellStyle name="표준 6 2 3 2" xfId="4192"/>
    <cellStyle name="표준 6 2 3 2 2" xfId="14829"/>
    <cellStyle name="표준 6 2 3 3" xfId="4193"/>
    <cellStyle name="표준 6 2 3 4" xfId="14830"/>
    <cellStyle name="표준 6 2 4" xfId="4194"/>
    <cellStyle name="표준 6 2 4 2" xfId="14831"/>
    <cellStyle name="표준 6 2 5" xfId="4195"/>
    <cellStyle name="표준 6 3" xfId="4196"/>
    <cellStyle name="표준 6 3 2" xfId="4197"/>
    <cellStyle name="표준 6 3 2 2" xfId="4198"/>
    <cellStyle name="표준 6 3 2 2 2" xfId="14832"/>
    <cellStyle name="표준 6 3 2 3" xfId="4199"/>
    <cellStyle name="표준 6 3 2 3 2" xfId="14833"/>
    <cellStyle name="표준 6 3 2 4" xfId="14834"/>
    <cellStyle name="표준 6 3 3" xfId="4200"/>
    <cellStyle name="표준 6 3 3 2" xfId="4201"/>
    <cellStyle name="표준 6 3 3 3" xfId="4202"/>
    <cellStyle name="표준 6 3 3 4" xfId="14835"/>
    <cellStyle name="표준 6 3 4" xfId="4203"/>
    <cellStyle name="표준 6 3 5" xfId="4204"/>
    <cellStyle name="표준 6 3 6" xfId="14836"/>
    <cellStyle name="표준 6 4" xfId="4205"/>
    <cellStyle name="표준 6 4 2" xfId="4206"/>
    <cellStyle name="표준 6 4 2 2" xfId="14837"/>
    <cellStyle name="표준 6 4 3" xfId="4207"/>
    <cellStyle name="표준 6 4 3 2" xfId="14838"/>
    <cellStyle name="표준 6 4 4" xfId="14839"/>
    <cellStyle name="표준 6 5" xfId="4208"/>
    <cellStyle name="표준 6 5 2" xfId="4209"/>
    <cellStyle name="표준 6 5 2 2" xfId="14840"/>
    <cellStyle name="표준 6 5 3" xfId="4210"/>
    <cellStyle name="표준 6 5 4" xfId="14841"/>
    <cellStyle name="표준 6 6" xfId="4211"/>
    <cellStyle name="표준 6 7" xfId="4212"/>
    <cellStyle name="표준 6 7 2" xfId="14842"/>
    <cellStyle name="표준 6 8" xfId="14843"/>
    <cellStyle name="표준 6 9" xfId="14844"/>
    <cellStyle name="표준 60" xfId="4213"/>
    <cellStyle name="표준 60 10" xfId="14845"/>
    <cellStyle name="표준 60 11" xfId="14846"/>
    <cellStyle name="표준 60 12" xfId="14847"/>
    <cellStyle name="표준 60 13" xfId="14848"/>
    <cellStyle name="표준 60 14" xfId="14849"/>
    <cellStyle name="표준 60 15" xfId="14850"/>
    <cellStyle name="표준 60 2" xfId="14851"/>
    <cellStyle name="표준 60 2 2" xfId="14852"/>
    <cellStyle name="표준 60 2 3" xfId="14853"/>
    <cellStyle name="표준 60 3" xfId="14854"/>
    <cellStyle name="표준 60 3 2" xfId="14855"/>
    <cellStyle name="표준 60 3 3" xfId="14856"/>
    <cellStyle name="표준 60 4" xfId="14857"/>
    <cellStyle name="표준 60 4 2" xfId="14858"/>
    <cellStyle name="표준 60 5" xfId="14859"/>
    <cellStyle name="표준 60 6" xfId="14860"/>
    <cellStyle name="표준 60 7" xfId="14861"/>
    <cellStyle name="표준 60 8" xfId="14862"/>
    <cellStyle name="표준 60 9" xfId="14863"/>
    <cellStyle name="표준 61" xfId="4214"/>
    <cellStyle name="표준 61 10" xfId="14864"/>
    <cellStyle name="표준 61 11" xfId="14865"/>
    <cellStyle name="표준 61 12" xfId="14866"/>
    <cellStyle name="표준 61 13" xfId="14867"/>
    <cellStyle name="표준 61 14" xfId="14868"/>
    <cellStyle name="표준 61 15" xfId="14869"/>
    <cellStyle name="표준 61 2" xfId="14870"/>
    <cellStyle name="표준 61 2 2" xfId="14871"/>
    <cellStyle name="표준 61 2 3" xfId="14872"/>
    <cellStyle name="표준 61 3" xfId="14873"/>
    <cellStyle name="표준 61 3 2" xfId="14874"/>
    <cellStyle name="표준 61 3 3" xfId="14875"/>
    <cellStyle name="표준 61 4" xfId="14876"/>
    <cellStyle name="표준 61 4 2" xfId="14877"/>
    <cellStyle name="표준 61 5" xfId="14878"/>
    <cellStyle name="표준 61 6" xfId="14879"/>
    <cellStyle name="표준 61 7" xfId="14880"/>
    <cellStyle name="표준 61 8" xfId="14881"/>
    <cellStyle name="표준 61 9" xfId="14882"/>
    <cellStyle name="표준 62" xfId="4215"/>
    <cellStyle name="표준 62 10" xfId="14883"/>
    <cellStyle name="표준 62 10 2" xfId="14884"/>
    <cellStyle name="표준 62 10 3" xfId="14885"/>
    <cellStyle name="표준 62 11" xfId="14886"/>
    <cellStyle name="표준 62 11 2" xfId="14887"/>
    <cellStyle name="표준 62 12" xfId="14888"/>
    <cellStyle name="표준 62 12 2" xfId="14889"/>
    <cellStyle name="표준 62 13" xfId="14890"/>
    <cellStyle name="표준 62 14" xfId="14891"/>
    <cellStyle name="표준 62 2" xfId="14892"/>
    <cellStyle name="표준 62 2 2" xfId="14893"/>
    <cellStyle name="표준 62 2 3" xfId="14894"/>
    <cellStyle name="표준 62 3" xfId="14895"/>
    <cellStyle name="표준 62 3 2" xfId="14896"/>
    <cellStyle name="표준 62 3 3" xfId="14897"/>
    <cellStyle name="표준 62 4" xfId="14898"/>
    <cellStyle name="표준 62 4 10" xfId="14899"/>
    <cellStyle name="표준 62 4 2" xfId="14900"/>
    <cellStyle name="표준 62 4 2 2" xfId="14901"/>
    <cellStyle name="표준 62 4 2 2 2" xfId="14902"/>
    <cellStyle name="표준 62 4 2 2 2 2" xfId="14903"/>
    <cellStyle name="표준 62 4 2 2 2 2 2" xfId="14904"/>
    <cellStyle name="표준 62 4 2 2 2 3" xfId="14905"/>
    <cellStyle name="표준 62 4 2 2 2 4" xfId="14906"/>
    <cellStyle name="표준 62 4 2 2 3" xfId="14907"/>
    <cellStyle name="표준 62 4 2 2 3 2" xfId="14908"/>
    <cellStyle name="표준 62 4 2 2 4" xfId="14909"/>
    <cellStyle name="표준 62 4 2 2 5" xfId="14910"/>
    <cellStyle name="표준 62 4 2 3" xfId="14911"/>
    <cellStyle name="표준 62 4 2 3 2" xfId="14912"/>
    <cellStyle name="표준 62 4 2 3 2 2" xfId="14913"/>
    <cellStyle name="표준 62 4 2 3 2 2 2" xfId="14914"/>
    <cellStyle name="표준 62 4 2 3 2 3" xfId="14915"/>
    <cellStyle name="표준 62 4 2 3 2 4" xfId="14916"/>
    <cellStyle name="표준 62 4 2 3 3" xfId="14917"/>
    <cellStyle name="표준 62 4 2 3 3 2" xfId="14918"/>
    <cellStyle name="표준 62 4 2 3 4" xfId="14919"/>
    <cellStyle name="표준 62 4 2 3 5" xfId="14920"/>
    <cellStyle name="표준 62 4 2 4" xfId="14921"/>
    <cellStyle name="표준 62 4 2 4 2" xfId="14922"/>
    <cellStyle name="표준 62 4 2 4 2 2" xfId="14923"/>
    <cellStyle name="표준 62 4 2 4 3" xfId="14924"/>
    <cellStyle name="표준 62 4 2 4 4" xfId="14925"/>
    <cellStyle name="표준 62 4 2 5" xfId="14926"/>
    <cellStyle name="표준 62 4 2 5 2" xfId="14927"/>
    <cellStyle name="표준 62 4 2 6" xfId="14928"/>
    <cellStyle name="표준 62 4 2 7" xfId="14929"/>
    <cellStyle name="표준 62 4 3" xfId="14930"/>
    <cellStyle name="표준 62 4 3 2" xfId="14931"/>
    <cellStyle name="표준 62 4 3 2 2" xfId="14932"/>
    <cellStyle name="표준 62 4 3 2 2 2" xfId="14933"/>
    <cellStyle name="표준 62 4 3 2 2 2 2" xfId="14934"/>
    <cellStyle name="표준 62 4 3 2 2 3" xfId="14935"/>
    <cellStyle name="표준 62 4 3 2 2 4" xfId="14936"/>
    <cellStyle name="표준 62 4 3 2 3" xfId="14937"/>
    <cellStyle name="표준 62 4 3 2 3 2" xfId="14938"/>
    <cellStyle name="표준 62 4 3 2 4" xfId="14939"/>
    <cellStyle name="표준 62 4 3 2 5" xfId="14940"/>
    <cellStyle name="표준 62 4 3 3" xfId="14941"/>
    <cellStyle name="표준 62 4 3 3 2" xfId="14942"/>
    <cellStyle name="표준 62 4 3 3 2 2" xfId="14943"/>
    <cellStyle name="표준 62 4 3 3 2 2 2" xfId="14944"/>
    <cellStyle name="표준 62 4 3 3 2 3" xfId="14945"/>
    <cellStyle name="표준 62 4 3 3 2 4" xfId="14946"/>
    <cellStyle name="표준 62 4 3 3 3" xfId="14947"/>
    <cellStyle name="표준 62 4 3 3 3 2" xfId="14948"/>
    <cellStyle name="표준 62 4 3 3 4" xfId="14949"/>
    <cellStyle name="표준 62 4 3 3 5" xfId="14950"/>
    <cellStyle name="표준 62 4 3 4" xfId="14951"/>
    <cellStyle name="표준 62 4 3 4 2" xfId="14952"/>
    <cellStyle name="표준 62 4 3 4 2 2" xfId="14953"/>
    <cellStyle name="표준 62 4 3 4 3" xfId="14954"/>
    <cellStyle name="표준 62 4 3 4 4" xfId="14955"/>
    <cellStyle name="표준 62 4 3 5" xfId="14956"/>
    <cellStyle name="표준 62 4 3 5 2" xfId="14957"/>
    <cellStyle name="표준 62 4 3 6" xfId="14958"/>
    <cellStyle name="표준 62 4 3 7" xfId="14959"/>
    <cellStyle name="표준 62 4 4" xfId="14960"/>
    <cellStyle name="표준 62 4 4 2" xfId="14961"/>
    <cellStyle name="표준 62 4 4 2 2" xfId="14962"/>
    <cellStyle name="표준 62 4 4 2 2 2" xfId="14963"/>
    <cellStyle name="표준 62 4 4 2 3" xfId="14964"/>
    <cellStyle name="표준 62 4 4 2 4" xfId="14965"/>
    <cellStyle name="표준 62 4 4 3" xfId="14966"/>
    <cellStyle name="표준 62 4 4 3 2" xfId="14967"/>
    <cellStyle name="표준 62 4 4 4" xfId="14968"/>
    <cellStyle name="표준 62 4 4 5" xfId="14969"/>
    <cellStyle name="표준 62 4 5" xfId="14970"/>
    <cellStyle name="표준 62 4 5 2" xfId="14971"/>
    <cellStyle name="표준 62 4 5 2 2" xfId="14972"/>
    <cellStyle name="표준 62 4 5 2 2 2" xfId="14973"/>
    <cellStyle name="표준 62 4 5 2 3" xfId="14974"/>
    <cellStyle name="표준 62 4 5 2 4" xfId="14975"/>
    <cellStyle name="표준 62 4 5 3" xfId="14976"/>
    <cellStyle name="표준 62 4 5 3 2" xfId="14977"/>
    <cellStyle name="표준 62 4 5 4" xfId="14978"/>
    <cellStyle name="표준 62 4 5 5" xfId="14979"/>
    <cellStyle name="표준 62 4 6" xfId="14980"/>
    <cellStyle name="표준 62 4 6 2" xfId="14981"/>
    <cellStyle name="표준 62 4 6 2 2" xfId="14982"/>
    <cellStyle name="표준 62 4 6 3" xfId="14983"/>
    <cellStyle name="표준 62 4 6 4" xfId="14984"/>
    <cellStyle name="표준 62 4 7" xfId="14985"/>
    <cellStyle name="표준 62 4 7 2" xfId="14986"/>
    <cellStyle name="표준 62 4 8" xfId="14987"/>
    <cellStyle name="표준 62 4 9" xfId="14988"/>
    <cellStyle name="표준 62 5" xfId="14989"/>
    <cellStyle name="표준 62 5 2" xfId="14990"/>
    <cellStyle name="표준 62 5 2 2" xfId="14991"/>
    <cellStyle name="표준 62 5 2 2 2" xfId="14992"/>
    <cellStyle name="표준 62 5 2 2 2 2" xfId="14993"/>
    <cellStyle name="표준 62 5 2 2 3" xfId="14994"/>
    <cellStyle name="표준 62 5 2 2 4" xfId="14995"/>
    <cellStyle name="표준 62 5 2 3" xfId="14996"/>
    <cellStyle name="표준 62 5 2 3 2" xfId="14997"/>
    <cellStyle name="표준 62 5 2 4" xfId="14998"/>
    <cellStyle name="표준 62 5 2 5" xfId="14999"/>
    <cellStyle name="표준 62 5 3" xfId="15000"/>
    <cellStyle name="표준 62 5 3 2" xfId="15001"/>
    <cellStyle name="표준 62 5 3 2 2" xfId="15002"/>
    <cellStyle name="표준 62 5 3 2 2 2" xfId="15003"/>
    <cellStyle name="표준 62 5 3 2 3" xfId="15004"/>
    <cellStyle name="표준 62 5 3 2 4" xfId="15005"/>
    <cellStyle name="표준 62 5 3 3" xfId="15006"/>
    <cellStyle name="표준 62 5 3 3 2" xfId="15007"/>
    <cellStyle name="표준 62 5 3 4" xfId="15008"/>
    <cellStyle name="표준 62 5 3 5" xfId="15009"/>
    <cellStyle name="표준 62 5 4" xfId="15010"/>
    <cellStyle name="표준 62 5 4 2" xfId="15011"/>
    <cellStyle name="표준 62 5 4 2 2" xfId="15012"/>
    <cellStyle name="표준 62 5 4 3" xfId="15013"/>
    <cellStyle name="표준 62 5 4 4" xfId="15014"/>
    <cellStyle name="표준 62 5 5" xfId="15015"/>
    <cellStyle name="표준 62 5 5 2" xfId="15016"/>
    <cellStyle name="표준 62 5 6" xfId="15017"/>
    <cellStyle name="표준 62 5 7" xfId="15018"/>
    <cellStyle name="표준 62 5 8" xfId="15019"/>
    <cellStyle name="표준 62 6" xfId="15020"/>
    <cellStyle name="표준 62 6 2" xfId="15021"/>
    <cellStyle name="표준 62 6 2 2" xfId="15022"/>
    <cellStyle name="표준 62 6 2 2 2" xfId="15023"/>
    <cellStyle name="표준 62 6 2 2 2 2" xfId="15024"/>
    <cellStyle name="표준 62 6 2 2 3" xfId="15025"/>
    <cellStyle name="표준 62 6 2 2 4" xfId="15026"/>
    <cellStyle name="표준 62 6 2 3" xfId="15027"/>
    <cellStyle name="표준 62 6 2 3 2" xfId="15028"/>
    <cellStyle name="표준 62 6 2 4" xfId="15029"/>
    <cellStyle name="표준 62 6 2 5" xfId="15030"/>
    <cellStyle name="표준 62 6 3" xfId="15031"/>
    <cellStyle name="표준 62 6 3 2" xfId="15032"/>
    <cellStyle name="표준 62 6 3 2 2" xfId="15033"/>
    <cellStyle name="표준 62 6 3 2 2 2" xfId="15034"/>
    <cellStyle name="표준 62 6 3 2 3" xfId="15035"/>
    <cellStyle name="표준 62 6 3 2 4" xfId="15036"/>
    <cellStyle name="표준 62 6 3 3" xfId="15037"/>
    <cellStyle name="표준 62 6 3 3 2" xfId="15038"/>
    <cellStyle name="표준 62 6 3 4" xfId="15039"/>
    <cellStyle name="표준 62 6 3 5" xfId="15040"/>
    <cellStyle name="표준 62 6 4" xfId="15041"/>
    <cellStyle name="표준 62 6 4 2" xfId="15042"/>
    <cellStyle name="표준 62 6 4 2 2" xfId="15043"/>
    <cellStyle name="표준 62 6 4 3" xfId="15044"/>
    <cellStyle name="표준 62 6 4 4" xfId="15045"/>
    <cellStyle name="표준 62 6 5" xfId="15046"/>
    <cellStyle name="표준 62 6 5 2" xfId="15047"/>
    <cellStyle name="표준 62 6 6" xfId="15048"/>
    <cellStyle name="표준 62 6 7" xfId="15049"/>
    <cellStyle name="표준 62 6 8" xfId="15050"/>
    <cellStyle name="표준 62 7" xfId="15051"/>
    <cellStyle name="표준 62 7 2" xfId="15052"/>
    <cellStyle name="표준 62 7 2 2" xfId="15053"/>
    <cellStyle name="표준 62 7 2 2 2" xfId="15054"/>
    <cellStyle name="표준 62 7 2 3" xfId="15055"/>
    <cellStyle name="표준 62 7 2 4" xfId="15056"/>
    <cellStyle name="표준 62 7 3" xfId="15057"/>
    <cellStyle name="표준 62 7 3 2" xfId="15058"/>
    <cellStyle name="표준 62 7 4" xfId="15059"/>
    <cellStyle name="표준 62 7 5" xfId="15060"/>
    <cellStyle name="표준 62 7 6" xfId="15061"/>
    <cellStyle name="표준 62 8" xfId="15062"/>
    <cellStyle name="표준 62 8 2" xfId="15063"/>
    <cellStyle name="표준 62 8 2 2" xfId="15064"/>
    <cellStyle name="표준 62 8 2 2 2" xfId="15065"/>
    <cellStyle name="표준 62 8 2 3" xfId="15066"/>
    <cellStyle name="표준 62 8 2 4" xfId="15067"/>
    <cellStyle name="표준 62 8 3" xfId="15068"/>
    <cellStyle name="표준 62 8 3 2" xfId="15069"/>
    <cellStyle name="표준 62 8 4" xfId="15070"/>
    <cellStyle name="표준 62 8 5" xfId="15071"/>
    <cellStyle name="표준 62 8 6" xfId="15072"/>
    <cellStyle name="표준 62 9" xfId="15073"/>
    <cellStyle name="표준 62 9 2" xfId="15074"/>
    <cellStyle name="표준 62 9 2 2" xfId="15075"/>
    <cellStyle name="표준 62 9 3" xfId="15076"/>
    <cellStyle name="표준 62 9 4" xfId="15077"/>
    <cellStyle name="표준 62 9 5" xfId="15078"/>
    <cellStyle name="표준 63" xfId="8"/>
    <cellStyle name="표준 63 10" xfId="15079"/>
    <cellStyle name="표준 63 11" xfId="15080"/>
    <cellStyle name="표준 63 12" xfId="15081"/>
    <cellStyle name="표준 63 13" xfId="15082"/>
    <cellStyle name="표준 63 14" xfId="15083"/>
    <cellStyle name="표준 63 15" xfId="15084"/>
    <cellStyle name="표준 63 2" xfId="15085"/>
    <cellStyle name="표준 63 2 2" xfId="15086"/>
    <cellStyle name="표준 63 2 3" xfId="15087"/>
    <cellStyle name="표준 63 3" xfId="15088"/>
    <cellStyle name="표준 63 3 2" xfId="15089"/>
    <cellStyle name="표준 63 3 3" xfId="15090"/>
    <cellStyle name="표준 63 4" xfId="15091"/>
    <cellStyle name="표준 63 4 2" xfId="15092"/>
    <cellStyle name="표준 63 5" xfId="15093"/>
    <cellStyle name="표준 63 6" xfId="15094"/>
    <cellStyle name="표준 63 7" xfId="15095"/>
    <cellStyle name="표준 63 8" xfId="15096"/>
    <cellStyle name="표준 63 9" xfId="15097"/>
    <cellStyle name="표준 64" xfId="5"/>
    <cellStyle name="표준 64 10" xfId="15098"/>
    <cellStyle name="표준 64 11" xfId="15099"/>
    <cellStyle name="표준 64 12" xfId="15100"/>
    <cellStyle name="표준 64 13" xfId="15101"/>
    <cellStyle name="표준 64 14" xfId="15102"/>
    <cellStyle name="표준 64 15" xfId="15103"/>
    <cellStyle name="표준 64 2" xfId="15104"/>
    <cellStyle name="표준 64 2 2" xfId="15105"/>
    <cellStyle name="표준 64 2 3" xfId="15106"/>
    <cellStyle name="표준 64 3" xfId="15107"/>
    <cellStyle name="표준 64 3 2" xfId="15108"/>
    <cellStyle name="표준 64 3 3" xfId="15109"/>
    <cellStyle name="표준 64 4" xfId="15110"/>
    <cellStyle name="표준 64 4 2" xfId="15111"/>
    <cellStyle name="표준 64 5" xfId="15112"/>
    <cellStyle name="표준 64 6" xfId="15113"/>
    <cellStyle name="표준 64 7" xfId="15114"/>
    <cellStyle name="표준 64 8" xfId="15115"/>
    <cellStyle name="표준 64 9" xfId="15116"/>
    <cellStyle name="표준 65" xfId="7"/>
    <cellStyle name="표준 65 10" xfId="15117"/>
    <cellStyle name="표준 65 11" xfId="15118"/>
    <cellStyle name="표준 65 12" xfId="15119"/>
    <cellStyle name="표준 65 13" xfId="15120"/>
    <cellStyle name="표준 65 14" xfId="15121"/>
    <cellStyle name="표준 65 15" xfId="15122"/>
    <cellStyle name="표준 65 2" xfId="15123"/>
    <cellStyle name="표준 65 2 2" xfId="15124"/>
    <cellStyle name="표준 65 2 3" xfId="15125"/>
    <cellStyle name="표준 65 3" xfId="15126"/>
    <cellStyle name="표준 65 3 2" xfId="15127"/>
    <cellStyle name="표준 65 3 3" xfId="15128"/>
    <cellStyle name="표준 65 4" xfId="15129"/>
    <cellStyle name="표준 65 4 2" xfId="15130"/>
    <cellStyle name="표준 65 5" xfId="15131"/>
    <cellStyle name="표준 65 6" xfId="15132"/>
    <cellStyle name="표준 65 7" xfId="15133"/>
    <cellStyle name="표준 65 8" xfId="15134"/>
    <cellStyle name="표준 65 9" xfId="15135"/>
    <cellStyle name="표준 66" xfId="6"/>
    <cellStyle name="표준 66 10" xfId="15136"/>
    <cellStyle name="표준 66 11" xfId="15137"/>
    <cellStyle name="표준 66 12" xfId="15138"/>
    <cellStyle name="표준 66 13" xfId="15139"/>
    <cellStyle name="표준 66 14" xfId="15140"/>
    <cellStyle name="표준 66 15" xfId="15141"/>
    <cellStyle name="표준 66 2" xfId="15142"/>
    <cellStyle name="표준 66 2 2" xfId="15143"/>
    <cellStyle name="표준 66 2 3" xfId="15144"/>
    <cellStyle name="표준 66 3" xfId="15145"/>
    <cellStyle name="표준 66 3 2" xfId="15146"/>
    <cellStyle name="표준 66 3 3" xfId="15147"/>
    <cellStyle name="표준 66 4" xfId="15148"/>
    <cellStyle name="표준 66 4 2" xfId="15149"/>
    <cellStyle name="표준 66 5" xfId="15150"/>
    <cellStyle name="표준 66 6" xfId="15151"/>
    <cellStyle name="표준 66 7" xfId="15152"/>
    <cellStyle name="표준 66 8" xfId="15153"/>
    <cellStyle name="표준 66 9" xfId="15154"/>
    <cellStyle name="표준 67" xfId="4"/>
    <cellStyle name="표준 67 10" xfId="15155"/>
    <cellStyle name="표준 67 11" xfId="15156"/>
    <cellStyle name="표준 67 12" xfId="15157"/>
    <cellStyle name="표준 67 13" xfId="15158"/>
    <cellStyle name="표준 67 14" xfId="15159"/>
    <cellStyle name="표준 67 15" xfId="15160"/>
    <cellStyle name="표준 67 2" xfId="15161"/>
    <cellStyle name="표준 67 2 2" xfId="15162"/>
    <cellStyle name="표준 67 2 3" xfId="15163"/>
    <cellStyle name="표준 67 3" xfId="15164"/>
    <cellStyle name="표준 67 3 2" xfId="15165"/>
    <cellStyle name="표준 67 3 3" xfId="15166"/>
    <cellStyle name="표준 67 4" xfId="15167"/>
    <cellStyle name="표준 67 4 2" xfId="15168"/>
    <cellStyle name="표준 67 5" xfId="15169"/>
    <cellStyle name="표준 67 6" xfId="15170"/>
    <cellStyle name="표준 67 7" xfId="15171"/>
    <cellStyle name="표준 67 8" xfId="15172"/>
    <cellStyle name="표준 67 9" xfId="15173"/>
    <cellStyle name="표준 68" xfId="15174"/>
    <cellStyle name="표준 68 10" xfId="15175"/>
    <cellStyle name="표준 68 11" xfId="15176"/>
    <cellStyle name="표준 68 12" xfId="15177"/>
    <cellStyle name="표준 68 13" xfId="15178"/>
    <cellStyle name="표준 68 14" xfId="15179"/>
    <cellStyle name="표준 68 2" xfId="15180"/>
    <cellStyle name="표준 68 2 2" xfId="15181"/>
    <cellStyle name="표준 68 2 3" xfId="15182"/>
    <cellStyle name="표준 68 3" xfId="15183"/>
    <cellStyle name="표준 68 3 2" xfId="15184"/>
    <cellStyle name="표준 68 3 3" xfId="15185"/>
    <cellStyle name="표준 68 4" xfId="15186"/>
    <cellStyle name="표준 68 4 2" xfId="15187"/>
    <cellStyle name="표준 68 5" xfId="15188"/>
    <cellStyle name="표준 68 6" xfId="15189"/>
    <cellStyle name="표준 68 7" xfId="15190"/>
    <cellStyle name="표준 68 8" xfId="15191"/>
    <cellStyle name="표준 68 9" xfId="15192"/>
    <cellStyle name="표준 69" xfId="15193"/>
    <cellStyle name="표준 69 10" xfId="15194"/>
    <cellStyle name="표준 69 11" xfId="15195"/>
    <cellStyle name="표준 69 12" xfId="15196"/>
    <cellStyle name="표준 69 13" xfId="15197"/>
    <cellStyle name="표준 69 14" xfId="15198"/>
    <cellStyle name="표준 69 2" xfId="15199"/>
    <cellStyle name="표준 69 2 2" xfId="15200"/>
    <cellStyle name="표준 69 2 3" xfId="15201"/>
    <cellStyle name="표준 69 3" xfId="15202"/>
    <cellStyle name="표준 69 3 2" xfId="15203"/>
    <cellStyle name="표준 69 3 3" xfId="15204"/>
    <cellStyle name="표준 69 4" xfId="15205"/>
    <cellStyle name="표준 69 4 2" xfId="15206"/>
    <cellStyle name="표준 69 5" xfId="15207"/>
    <cellStyle name="표준 69 6" xfId="15208"/>
    <cellStyle name="표준 69 7" xfId="15209"/>
    <cellStyle name="표준 69 8" xfId="15210"/>
    <cellStyle name="표준 69 9" xfId="15211"/>
    <cellStyle name="표준 7" xfId="4216"/>
    <cellStyle name="표준 7 10" xfId="15212"/>
    <cellStyle name="표준 7 11" xfId="15213"/>
    <cellStyle name="표준 7 12" xfId="15214"/>
    <cellStyle name="표준 7 13" xfId="15215"/>
    <cellStyle name="표준 7 14" xfId="15216"/>
    <cellStyle name="표준 7 15" xfId="15217"/>
    <cellStyle name="표준 7 16" xfId="15218"/>
    <cellStyle name="표준 7 17" xfId="15219"/>
    <cellStyle name="표준 7 2" xfId="4217"/>
    <cellStyle name="표준 7 2 2" xfId="4218"/>
    <cellStyle name="표준 7 2 2 2" xfId="4219"/>
    <cellStyle name="표준 7 2 2 2 2" xfId="15220"/>
    <cellStyle name="표준 7 2 2 3" xfId="4220"/>
    <cellStyle name="표준 7 2 2 4" xfId="15221"/>
    <cellStyle name="표준 7 2 3" xfId="4221"/>
    <cellStyle name="표준 7 2 3 2" xfId="4222"/>
    <cellStyle name="표준 7 2 3 3" xfId="4223"/>
    <cellStyle name="표준 7 2 3 4" xfId="15222"/>
    <cellStyle name="표준 7 2 4" xfId="4224"/>
    <cellStyle name="표준 7 2 5" xfId="4225"/>
    <cellStyle name="표준 7 2 6" xfId="15223"/>
    <cellStyle name="표준 7 3" xfId="4226"/>
    <cellStyle name="표준 7 3 2" xfId="4227"/>
    <cellStyle name="표준 7 3 2 2" xfId="4228"/>
    <cellStyle name="표준 7 3 2 3" xfId="4229"/>
    <cellStyle name="표준 7 3 2 4" xfId="15224"/>
    <cellStyle name="표준 7 3 3" xfId="4230"/>
    <cellStyle name="표준 7 3 3 2" xfId="4231"/>
    <cellStyle name="표준 7 3 3 3" xfId="4232"/>
    <cellStyle name="표준 7 3 3 4" xfId="15225"/>
    <cellStyle name="표준 7 3 4" xfId="4233"/>
    <cellStyle name="표준 7 3 4 2" xfId="15226"/>
    <cellStyle name="표준 7 3 5" xfId="4234"/>
    <cellStyle name="표준 7 3 6" xfId="15227"/>
    <cellStyle name="표준 7 4" xfId="4235"/>
    <cellStyle name="표준 7 4 2" xfId="4236"/>
    <cellStyle name="표준 7 4 2 2" xfId="15228"/>
    <cellStyle name="표준 7 4 3" xfId="4237"/>
    <cellStyle name="표준 7 4 3 2" xfId="15229"/>
    <cellStyle name="표준 7 4 4" xfId="15230"/>
    <cellStyle name="표준 7 5" xfId="4238"/>
    <cellStyle name="표준 7 5 2" xfId="4239"/>
    <cellStyle name="표준 7 5 2 2" xfId="15231"/>
    <cellStyle name="표준 7 5 3" xfId="4240"/>
    <cellStyle name="표준 7 5 4" xfId="15232"/>
    <cellStyle name="표준 7 6" xfId="4241"/>
    <cellStyle name="표준 7 6 2" xfId="15233"/>
    <cellStyle name="표준 7 7" xfId="4242"/>
    <cellStyle name="표준 7 7 2" xfId="15234"/>
    <cellStyle name="표준 7 8" xfId="15235"/>
    <cellStyle name="표준 7 9" xfId="15236"/>
    <cellStyle name="표준 70" xfId="15237"/>
    <cellStyle name="표준 70 2" xfId="15238"/>
    <cellStyle name="표준 70 2 2" xfId="15239"/>
    <cellStyle name="표준 70 3" xfId="15240"/>
    <cellStyle name="표준 70 3 2" xfId="15241"/>
    <cellStyle name="표준 70 4" xfId="15242"/>
    <cellStyle name="표준 70 5" xfId="15243"/>
    <cellStyle name="표준 71" xfId="15244"/>
    <cellStyle name="표준 71 10" xfId="15245"/>
    <cellStyle name="표준 71 11" xfId="15246"/>
    <cellStyle name="표준 71 12" xfId="15247"/>
    <cellStyle name="표준 71 13" xfId="15248"/>
    <cellStyle name="표준 71 14" xfId="15249"/>
    <cellStyle name="표준 71 2" xfId="15250"/>
    <cellStyle name="표준 71 2 2" xfId="15251"/>
    <cellStyle name="표준 71 2 3" xfId="15252"/>
    <cellStyle name="표준 71 3" xfId="15253"/>
    <cellStyle name="표준 71 3 2" xfId="15254"/>
    <cellStyle name="표준 71 3 3" xfId="15255"/>
    <cellStyle name="표준 71 4" xfId="15256"/>
    <cellStyle name="표준 71 4 2" xfId="15257"/>
    <cellStyle name="표준 71 5" xfId="15258"/>
    <cellStyle name="표준 71 6" xfId="15259"/>
    <cellStyle name="표준 71 7" xfId="15260"/>
    <cellStyle name="표준 71 8" xfId="15261"/>
    <cellStyle name="표준 71 9" xfId="15262"/>
    <cellStyle name="표준 72" xfId="15263"/>
    <cellStyle name="표준 72 10" xfId="15264"/>
    <cellStyle name="표준 72 11" xfId="15265"/>
    <cellStyle name="표준 72 12" xfId="15266"/>
    <cellStyle name="표준 72 13" xfId="15267"/>
    <cellStyle name="표준 72 14" xfId="15268"/>
    <cellStyle name="표준 72 2" xfId="15269"/>
    <cellStyle name="표준 72 2 2" xfId="15270"/>
    <cellStyle name="표준 72 2 3" xfId="15271"/>
    <cellStyle name="표준 72 3" xfId="15272"/>
    <cellStyle name="표준 72 3 2" xfId="15273"/>
    <cellStyle name="표준 72 3 3" xfId="15274"/>
    <cellStyle name="표준 72 4" xfId="15275"/>
    <cellStyle name="표준 72 4 2" xfId="15276"/>
    <cellStyle name="표준 72 5" xfId="15277"/>
    <cellStyle name="표준 72 6" xfId="15278"/>
    <cellStyle name="표준 72 7" xfId="15279"/>
    <cellStyle name="표준 72 8" xfId="15280"/>
    <cellStyle name="표준 72 9" xfId="15281"/>
    <cellStyle name="표준 73" xfId="15282"/>
    <cellStyle name="표준 73 2" xfId="15283"/>
    <cellStyle name="표준 73 2 2" xfId="15284"/>
    <cellStyle name="표준 73 3" xfId="15285"/>
    <cellStyle name="표준 73 3 2" xfId="15286"/>
    <cellStyle name="표준 73 4" xfId="15287"/>
    <cellStyle name="표준 73 5" xfId="15288"/>
    <cellStyle name="표준 74" xfId="15289"/>
    <cellStyle name="표준 74 2" xfId="15290"/>
    <cellStyle name="표준 74 2 2" xfId="15291"/>
    <cellStyle name="표준 74 3" xfId="15292"/>
    <cellStyle name="표준 74 3 2" xfId="15293"/>
    <cellStyle name="표준 74 4" xfId="15294"/>
    <cellStyle name="표준 74 5" xfId="15295"/>
    <cellStyle name="표준 75" xfId="15296"/>
    <cellStyle name="표준 75 2" xfId="15297"/>
    <cellStyle name="표준 75 2 2" xfId="15298"/>
    <cellStyle name="표준 75 3" xfId="15299"/>
    <cellStyle name="표준 75 3 2" xfId="15300"/>
    <cellStyle name="표준 75 4" xfId="15301"/>
    <cellStyle name="표준 75 5" xfId="15302"/>
    <cellStyle name="표준 76" xfId="15303"/>
    <cellStyle name="표준 76 2" xfId="15304"/>
    <cellStyle name="표준 76 2 2" xfId="15305"/>
    <cellStyle name="표준 76 3" xfId="15306"/>
    <cellStyle name="표준 76 3 2" xfId="15307"/>
    <cellStyle name="표준 76 4" xfId="15308"/>
    <cellStyle name="표준 76 5" xfId="15309"/>
    <cellStyle name="표준 77" xfId="15310"/>
    <cellStyle name="표준 77 2" xfId="15311"/>
    <cellStyle name="표준 77 2 2" xfId="15312"/>
    <cellStyle name="표준 77 3" xfId="15313"/>
    <cellStyle name="표준 77 3 2" xfId="15314"/>
    <cellStyle name="표준 77 4" xfId="15315"/>
    <cellStyle name="표준 77 5" xfId="15316"/>
    <cellStyle name="표준 78" xfId="15317"/>
    <cellStyle name="표준 78 2" xfId="15318"/>
    <cellStyle name="표준 78 2 2" xfId="15319"/>
    <cellStyle name="표준 78 3" xfId="15320"/>
    <cellStyle name="표준 78 3 2" xfId="15321"/>
    <cellStyle name="표준 78 4" xfId="15322"/>
    <cellStyle name="표준 78 5" xfId="15323"/>
    <cellStyle name="표준 79" xfId="15324"/>
    <cellStyle name="표준 79 2" xfId="15325"/>
    <cellStyle name="표준 79 2 2" xfId="15326"/>
    <cellStyle name="표준 79 3" xfId="15327"/>
    <cellStyle name="표준 79 3 2" xfId="15328"/>
    <cellStyle name="표준 79 4" xfId="15329"/>
    <cellStyle name="표준 79 5" xfId="15330"/>
    <cellStyle name="표준 8" xfId="4243"/>
    <cellStyle name="표준 8 10" xfId="15331"/>
    <cellStyle name="표준 8 11" xfId="15332"/>
    <cellStyle name="표준 8 12" xfId="15333"/>
    <cellStyle name="표준 8 13" xfId="15334"/>
    <cellStyle name="표준 8 14" xfId="15335"/>
    <cellStyle name="표준 8 15" xfId="15336"/>
    <cellStyle name="표준 8 16" xfId="15337"/>
    <cellStyle name="표준 8 17" xfId="15338"/>
    <cellStyle name="표준 8 2" xfId="4244"/>
    <cellStyle name="표준 8 2 2" xfId="4245"/>
    <cellStyle name="표준 8 2 2 2" xfId="4246"/>
    <cellStyle name="표준 8 2 2 2 2" xfId="15339"/>
    <cellStyle name="표준 8 2 2 3" xfId="4247"/>
    <cellStyle name="표준 8 2 2 4" xfId="15340"/>
    <cellStyle name="표준 8 2 3" xfId="4248"/>
    <cellStyle name="표준 8 2 3 2" xfId="4249"/>
    <cellStyle name="표준 8 2 3 3" xfId="4250"/>
    <cellStyle name="표준 8 2 3 4" xfId="15341"/>
    <cellStyle name="표준 8 2 4" xfId="4251"/>
    <cellStyle name="표준 8 2 5" xfId="4252"/>
    <cellStyle name="표준 8 2 6" xfId="15342"/>
    <cellStyle name="표준 8 3" xfId="4253"/>
    <cellStyle name="표준 8 3 2" xfId="4254"/>
    <cellStyle name="표준 8 3 2 2" xfId="4255"/>
    <cellStyle name="표준 8 3 2 3" xfId="4256"/>
    <cellStyle name="표준 8 3 2 4" xfId="15343"/>
    <cellStyle name="표준 8 3 3" xfId="4257"/>
    <cellStyle name="표준 8 3 3 2" xfId="4258"/>
    <cellStyle name="표준 8 3 3 3" xfId="4259"/>
    <cellStyle name="표준 8 3 3 4" xfId="15344"/>
    <cellStyle name="표준 8 3 4" xfId="4260"/>
    <cellStyle name="표준 8 3 4 2" xfId="15345"/>
    <cellStyle name="표준 8 3 5" xfId="4261"/>
    <cellStyle name="표준 8 3 6" xfId="15346"/>
    <cellStyle name="표준 8 4" xfId="4262"/>
    <cellStyle name="표준 8 4 2" xfId="4263"/>
    <cellStyle name="표준 8 4 2 2" xfId="15347"/>
    <cellStyle name="표준 8 4 3" xfId="4264"/>
    <cellStyle name="표준 8 4 3 2" xfId="15348"/>
    <cellStyle name="표준 8 4 4" xfId="15349"/>
    <cellStyle name="표준 8 5" xfId="4265"/>
    <cellStyle name="표준 8 5 2" xfId="4266"/>
    <cellStyle name="표준 8 5 2 2" xfId="15350"/>
    <cellStyle name="표준 8 5 3" xfId="4267"/>
    <cellStyle name="표준 8 5 4" xfId="15351"/>
    <cellStyle name="표준 8 6" xfId="4268"/>
    <cellStyle name="표준 8 7" xfId="4269"/>
    <cellStyle name="표준 8 7 2" xfId="15352"/>
    <cellStyle name="표준 8 8" xfId="15353"/>
    <cellStyle name="표준 8 9" xfId="15354"/>
    <cellStyle name="표준 80" xfId="15355"/>
    <cellStyle name="표준 80 2" xfId="15356"/>
    <cellStyle name="표준 80 2 2" xfId="15357"/>
    <cellStyle name="표준 80 3" xfId="15358"/>
    <cellStyle name="표준 80 3 2" xfId="15359"/>
    <cellStyle name="표준 80 4" xfId="15360"/>
    <cellStyle name="표준 80 5" xfId="15361"/>
    <cellStyle name="표준 81" xfId="15362"/>
    <cellStyle name="표준 81 2" xfId="15363"/>
    <cellStyle name="표준 81 2 2" xfId="15364"/>
    <cellStyle name="표준 81 3" xfId="15365"/>
    <cellStyle name="표준 81 3 2" xfId="15366"/>
    <cellStyle name="표준 81 4" xfId="15367"/>
    <cellStyle name="표준 81 5" xfId="15368"/>
    <cellStyle name="표준 82" xfId="15369"/>
    <cellStyle name="표준 82 2" xfId="15370"/>
    <cellStyle name="표준 82 2 2" xfId="15371"/>
    <cellStyle name="표준 82 3" xfId="15372"/>
    <cellStyle name="표준 82 3 2" xfId="15373"/>
    <cellStyle name="표준 82 4" xfId="15374"/>
    <cellStyle name="표준 82 5" xfId="15375"/>
    <cellStyle name="표준 83" xfId="15376"/>
    <cellStyle name="표준 83 2" xfId="15377"/>
    <cellStyle name="표준 83 2 2" xfId="15378"/>
    <cellStyle name="표준 83 3" xfId="15379"/>
    <cellStyle name="표준 83 3 2" xfId="15380"/>
    <cellStyle name="표준 83 4" xfId="15381"/>
    <cellStyle name="표준 83 5" xfId="15382"/>
    <cellStyle name="표준 84" xfId="15383"/>
    <cellStyle name="표준 84 2" xfId="15384"/>
    <cellStyle name="표준 84 2 2" xfId="15385"/>
    <cellStyle name="표준 84 3" xfId="15386"/>
    <cellStyle name="표준 84 3 2" xfId="15387"/>
    <cellStyle name="표준 84 4" xfId="15388"/>
    <cellStyle name="표준 84 5" xfId="15389"/>
    <cellStyle name="표준 85" xfId="15390"/>
    <cellStyle name="표준 85 2" xfId="15391"/>
    <cellStyle name="표준 85 2 2" xfId="15392"/>
    <cellStyle name="표준 85 3" xfId="15393"/>
    <cellStyle name="표준 85 3 2" xfId="15394"/>
    <cellStyle name="표준 85 4" xfId="15395"/>
    <cellStyle name="표준 85 5" xfId="15396"/>
    <cellStyle name="표준 86" xfId="15397"/>
    <cellStyle name="표준 86 2" xfId="15398"/>
    <cellStyle name="표준 86 2 2" xfId="15399"/>
    <cellStyle name="표준 86 3" xfId="15400"/>
    <cellStyle name="표준 86 3 2" xfId="15401"/>
    <cellStyle name="표준 86 4" xfId="15402"/>
    <cellStyle name="표준 86 5" xfId="15403"/>
    <cellStyle name="표준 87" xfId="15404"/>
    <cellStyle name="표준 87 2" xfId="15405"/>
    <cellStyle name="표준 87 2 2" xfId="15406"/>
    <cellStyle name="표준 87 3" xfId="15407"/>
    <cellStyle name="표준 87 3 2" xfId="15408"/>
    <cellStyle name="표준 87 4" xfId="15409"/>
    <cellStyle name="표준 87 5" xfId="15410"/>
    <cellStyle name="표준 88" xfId="15411"/>
    <cellStyle name="표준 88 2" xfId="15412"/>
    <cellStyle name="표준 88 2 2" xfId="15413"/>
    <cellStyle name="표준 88 3" xfId="15414"/>
    <cellStyle name="표준 88 3 2" xfId="15415"/>
    <cellStyle name="표준 88 4" xfId="15416"/>
    <cellStyle name="표준 88 5" xfId="15417"/>
    <cellStyle name="표준 89" xfId="15418"/>
    <cellStyle name="표준 89 2" xfId="15419"/>
    <cellStyle name="표준 89 2 2" xfId="15420"/>
    <cellStyle name="표준 89 3" xfId="15421"/>
    <cellStyle name="표준 89 3 2" xfId="15422"/>
    <cellStyle name="표준 89 4" xfId="15423"/>
    <cellStyle name="표준 89 5" xfId="15424"/>
    <cellStyle name="표준 9" xfId="4270"/>
    <cellStyle name="표준 9 10" xfId="15425"/>
    <cellStyle name="표준 9 11" xfId="15426"/>
    <cellStyle name="표준 9 12" xfId="15427"/>
    <cellStyle name="표준 9 13" xfId="15428"/>
    <cellStyle name="표준 9 14" xfId="15429"/>
    <cellStyle name="표준 9 15" xfId="15430"/>
    <cellStyle name="표준 9 16" xfId="15431"/>
    <cellStyle name="표준 9 17" xfId="15432"/>
    <cellStyle name="표준 9 2" xfId="4271"/>
    <cellStyle name="표준 9 2 2" xfId="4272"/>
    <cellStyle name="표준 9 2 2 2" xfId="4273"/>
    <cellStyle name="표준 9 2 2 2 2" xfId="15433"/>
    <cellStyle name="표준 9 2 2 3" xfId="4274"/>
    <cellStyle name="표준 9 2 2 4" xfId="15434"/>
    <cellStyle name="표준 9 2 3" xfId="4275"/>
    <cellStyle name="표준 9 2 3 2" xfId="4276"/>
    <cellStyle name="표준 9 2 3 3" xfId="4277"/>
    <cellStyle name="표준 9 2 3 4" xfId="15435"/>
    <cellStyle name="표준 9 2 4" xfId="4278"/>
    <cellStyle name="표준 9 2 5" xfId="4279"/>
    <cellStyle name="표준 9 2 6" xfId="15436"/>
    <cellStyle name="표준 9 3" xfId="4280"/>
    <cellStyle name="표준 9 3 2" xfId="4281"/>
    <cellStyle name="표준 9 3 2 2" xfId="4282"/>
    <cellStyle name="표준 9 3 2 3" xfId="4283"/>
    <cellStyle name="표준 9 3 2 4" xfId="15437"/>
    <cellStyle name="표준 9 3 3" xfId="4284"/>
    <cellStyle name="표준 9 3 3 2" xfId="4285"/>
    <cellStyle name="표준 9 3 3 3" xfId="4286"/>
    <cellStyle name="표준 9 3 3 4" xfId="15438"/>
    <cellStyle name="표준 9 3 4" xfId="4287"/>
    <cellStyle name="표준 9 3 4 2" xfId="15439"/>
    <cellStyle name="표준 9 3 5" xfId="4288"/>
    <cellStyle name="표준 9 3 6" xfId="15440"/>
    <cellStyle name="표준 9 4" xfId="4289"/>
    <cellStyle name="표준 9 4 2" xfId="4290"/>
    <cellStyle name="표준 9 4 2 2" xfId="15441"/>
    <cellStyle name="표준 9 4 3" xfId="4291"/>
    <cellStyle name="표준 9 4 4" xfId="15442"/>
    <cellStyle name="표준 9 5" xfId="4292"/>
    <cellStyle name="표준 9 5 2" xfId="4293"/>
    <cellStyle name="표준 9 5 2 2" xfId="15443"/>
    <cellStyle name="표준 9 5 3" xfId="4294"/>
    <cellStyle name="표준 9 5 4" xfId="15444"/>
    <cellStyle name="표준 9 6" xfId="4295"/>
    <cellStyle name="표준 9 6 2" xfId="15445"/>
    <cellStyle name="표준 9 7" xfId="4296"/>
    <cellStyle name="표준 9 7 2" xfId="15446"/>
    <cellStyle name="표준 9 8" xfId="15447"/>
    <cellStyle name="표준 9 9" xfId="15448"/>
    <cellStyle name="표준 90" xfId="15449"/>
    <cellStyle name="표준 90 2" xfId="15450"/>
    <cellStyle name="표준 90 2 2" xfId="15451"/>
    <cellStyle name="표준 90 3" xfId="15452"/>
    <cellStyle name="표준 90 3 2" xfId="15453"/>
    <cellStyle name="표준 90 4" xfId="15454"/>
    <cellStyle name="표준 90 5" xfId="15455"/>
    <cellStyle name="표준 91" xfId="15456"/>
    <cellStyle name="표준 91 2" xfId="15457"/>
    <cellStyle name="표준 91 2 2" xfId="15458"/>
    <cellStyle name="표준 91 3" xfId="15459"/>
    <cellStyle name="표준 91 3 2" xfId="15460"/>
    <cellStyle name="표준 91 4" xfId="15461"/>
    <cellStyle name="표준 91 5" xfId="15462"/>
    <cellStyle name="표준 92" xfId="15463"/>
    <cellStyle name="표준 92 2" xfId="15464"/>
    <cellStyle name="표준 92 2 2" xfId="15465"/>
    <cellStyle name="표준 92 3" xfId="15466"/>
    <cellStyle name="표준 92 3 2" xfId="15467"/>
    <cellStyle name="표준 92 4" xfId="15468"/>
    <cellStyle name="표준 92 5" xfId="15469"/>
    <cellStyle name="표준 93" xfId="15470"/>
    <cellStyle name="표준 93 2" xfId="15471"/>
    <cellStyle name="표준 93 2 2" xfId="15472"/>
    <cellStyle name="표준 93 3" xfId="15473"/>
    <cellStyle name="표준 93 3 2" xfId="15474"/>
    <cellStyle name="표준 93 4" xfId="15475"/>
    <cellStyle name="표준 93 5" xfId="15476"/>
    <cellStyle name="표준 94" xfId="15477"/>
    <cellStyle name="표준 94 2" xfId="15478"/>
    <cellStyle name="표준 94 2 2" xfId="15479"/>
    <cellStyle name="표준 94 3" xfId="15480"/>
    <cellStyle name="표준 94 3 2" xfId="15481"/>
    <cellStyle name="표준 94 4" xfId="15482"/>
    <cellStyle name="표준 95" xfId="15483"/>
    <cellStyle name="표준 95 2" xfId="15484"/>
    <cellStyle name="표준 95 2 2" xfId="15485"/>
    <cellStyle name="표준 95 3" xfId="15486"/>
    <cellStyle name="표준 95 3 2" xfId="15487"/>
    <cellStyle name="표준 95 4" xfId="15488"/>
    <cellStyle name="표준 95 5" xfId="15489"/>
    <cellStyle name="표준 96" xfId="15490"/>
    <cellStyle name="표준 96 2" xfId="15491"/>
    <cellStyle name="표준 96 2 2" xfId="15492"/>
    <cellStyle name="표준 96 3" xfId="15493"/>
    <cellStyle name="표준 96 3 2" xfId="15494"/>
    <cellStyle name="표준 96 4" xfId="15495"/>
    <cellStyle name="표준 97" xfId="15496"/>
    <cellStyle name="표준 97 2" xfId="15497"/>
    <cellStyle name="표준 97 2 2" xfId="15498"/>
    <cellStyle name="표준 97 3" xfId="15499"/>
    <cellStyle name="표준 97 3 2" xfId="15500"/>
    <cellStyle name="표준 97 4" xfId="15501"/>
    <cellStyle name="표준 98" xfId="15502"/>
    <cellStyle name="표준 98 2" xfId="15503"/>
    <cellStyle name="표준 98 2 2" xfId="15504"/>
    <cellStyle name="표준 98 3" xfId="15505"/>
    <cellStyle name="표준 98 3 2" xfId="15506"/>
    <cellStyle name="표준 98 4" xfId="15507"/>
    <cellStyle name="표준 99" xfId="15508"/>
    <cellStyle name="표준 99 2" xfId="15509"/>
    <cellStyle name="표준 99 2 2" xfId="15510"/>
    <cellStyle name="표준 99 3" xfId="15511"/>
    <cellStyle name="표준 99 3 2" xfId="15512"/>
    <cellStyle name="표준 99 4" xfId="15513"/>
    <cellStyle name="하이퍼링크 2" xfId="15514"/>
    <cellStyle name="하이퍼링크 3" xfId="1551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BF7FD"/>
      <color rgb="FFDBF5F4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419100</xdr:colOff>
      <xdr:row>3</xdr:row>
      <xdr:rowOff>161924</xdr:rowOff>
    </xdr:from>
    <xdr:to>
      <xdr:col>8</xdr:col>
      <xdr:colOff>619125</xdr:colOff>
      <xdr:row>24</xdr:row>
      <xdr:rowOff>66675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790574"/>
          <a:ext cx="2257425" cy="4324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466726</xdr:colOff>
      <xdr:row>10</xdr:row>
      <xdr:rowOff>47625</xdr:rowOff>
    </xdr:from>
    <xdr:to>
      <xdr:col>14</xdr:col>
      <xdr:colOff>180976</xdr:colOff>
      <xdr:row>28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6" y="2143125"/>
          <a:ext cx="2457450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B1410003/Documents/&#48155;&#51008;%20&#54028;&#51068;/NH&#44204;&#51201;&#54532;&#47196;&#44536;&#47016;/1703/NH_71_14.0(&#52628;&#44032;&#48152;&#50689;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h/Desktop/NH&#44204;&#51201;/201605/&#46041;&#49457;AG/NH&#52880;&#54588;&#53448;%20&#44204;&#51201;%20&#54532;&#47196;&#44536;&#47016;_BMW_&#51221;&#49345;_2016.05xlsx%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71.1\420_TM_AutoFinance\Users\B1810089\Documents\&#48155;&#51008;%20&#54028;&#51068;\2023&#45380;%20&#52264;&#47049;%20&#49884;&#44032;&#54364;&#51456;&#50529;(&#44204;&#51201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구매형(일반잔가)"/>
      <sheetName val="구매형(일반잔가) 견적서(출력)"/>
      <sheetName val="임대형(고잔가)"/>
      <sheetName val="임대형(고잔가)견적서(출력)"/>
      <sheetName val="오토론"/>
      <sheetName val="오토론 견적서(출력)"/>
      <sheetName val="차량가"/>
      <sheetName val="1"/>
      <sheetName val="3"/>
      <sheetName val="-"/>
      <sheetName val="--"/>
    </sheetNames>
    <sheetDataSet>
      <sheetData sheetId="0" refreshError="1">
        <row r="3">
          <cell r="AS3" t="str">
            <v>1 Series 5-door</v>
          </cell>
          <cell r="BC3" t="str">
            <v>Hatchback 118d Joy</v>
          </cell>
        </row>
        <row r="4">
          <cell r="BC4" t="str">
            <v>520d M Sport</v>
          </cell>
        </row>
        <row r="5">
          <cell r="BC5" t="str">
            <v>520d M Sport Plus</v>
          </cell>
        </row>
        <row r="6">
          <cell r="BC6" t="str">
            <v>520d xDrive M Sport</v>
          </cell>
        </row>
        <row r="7">
          <cell r="BC7" t="str">
            <v>520d xDrive M Sport Plus</v>
          </cell>
        </row>
        <row r="8">
          <cell r="BC8" t="str">
            <v>528i xDrive M Aerodynamic Pro</v>
          </cell>
        </row>
        <row r="9">
          <cell r="BC9" t="str">
            <v>530d M Sport Package</v>
          </cell>
        </row>
        <row r="10">
          <cell r="BC10" t="str">
            <v>530i M Sport</v>
          </cell>
        </row>
        <row r="11">
          <cell r="BC11" t="str">
            <v>530i M Sport Plus</v>
          </cell>
        </row>
        <row r="12">
          <cell r="BC12" t="str">
            <v>530i xDrive M Sport</v>
          </cell>
        </row>
        <row r="13">
          <cell r="BC13" t="str">
            <v>530i xDrive M Sport Plus</v>
          </cell>
        </row>
        <row r="14">
          <cell r="BC14" t="str">
            <v>M550d xDrive Aerodynamic</v>
          </cell>
        </row>
        <row r="15">
          <cell r="BC15">
            <v>0</v>
          </cell>
        </row>
        <row r="16">
          <cell r="BC16">
            <v>0</v>
          </cell>
        </row>
        <row r="17">
          <cell r="BC17">
            <v>0</v>
          </cell>
        </row>
        <row r="18">
          <cell r="BC18">
            <v>0</v>
          </cell>
        </row>
        <row r="19">
          <cell r="BC19">
            <v>0</v>
          </cell>
        </row>
        <row r="20">
          <cell r="BC20">
            <v>0</v>
          </cell>
        </row>
        <row r="21">
          <cell r="BC21">
            <v>0</v>
          </cell>
        </row>
        <row r="22">
          <cell r="BC22">
            <v>0</v>
          </cell>
        </row>
        <row r="23">
          <cell r="BC23">
            <v>0</v>
          </cell>
        </row>
        <row r="24">
          <cell r="BC24">
            <v>0</v>
          </cell>
        </row>
        <row r="25">
          <cell r="BC25">
            <v>0</v>
          </cell>
        </row>
        <row r="26">
          <cell r="BC26">
            <v>0</v>
          </cell>
        </row>
        <row r="27">
          <cell r="BC27">
            <v>0</v>
          </cell>
        </row>
        <row r="28">
          <cell r="BC28">
            <v>0</v>
          </cell>
        </row>
        <row r="29">
          <cell r="BC29">
            <v>0</v>
          </cell>
        </row>
        <row r="30">
          <cell r="BC30">
            <v>0</v>
          </cell>
        </row>
        <row r="31">
          <cell r="BC31">
            <v>0</v>
          </cell>
        </row>
        <row r="32">
          <cell r="BC32">
            <v>0</v>
          </cell>
        </row>
        <row r="33">
          <cell r="BC33">
            <v>0</v>
          </cell>
        </row>
        <row r="34">
          <cell r="BC34">
            <v>0</v>
          </cell>
        </row>
        <row r="35">
          <cell r="BC35">
            <v>0</v>
          </cell>
        </row>
        <row r="36">
          <cell r="BC36">
            <v>0</v>
          </cell>
        </row>
        <row r="37">
          <cell r="BC37">
            <v>0</v>
          </cell>
        </row>
        <row r="38">
          <cell r="BC38">
            <v>0</v>
          </cell>
        </row>
        <row r="39">
          <cell r="BC39">
            <v>0</v>
          </cell>
        </row>
        <row r="40">
          <cell r="BC40">
            <v>0</v>
          </cell>
        </row>
        <row r="41">
          <cell r="BC41">
            <v>0</v>
          </cell>
        </row>
        <row r="42">
          <cell r="BC42">
            <v>0</v>
          </cell>
        </row>
        <row r="60">
          <cell r="Y60" t="str">
            <v>잔가(최소가)</v>
          </cell>
        </row>
        <row r="61">
          <cell r="Y61">
            <v>0.2</v>
          </cell>
        </row>
        <row r="62">
          <cell r="Y62">
            <v>0.21000000000000002</v>
          </cell>
        </row>
        <row r="63">
          <cell r="Y63">
            <v>0.22000000000000003</v>
          </cell>
        </row>
        <row r="64">
          <cell r="Y64">
            <v>0.23000000000000004</v>
          </cell>
        </row>
        <row r="65">
          <cell r="Y65">
            <v>0.24000000000000005</v>
          </cell>
        </row>
        <row r="66">
          <cell r="Y66">
            <v>0.25000000000000006</v>
          </cell>
        </row>
        <row r="67">
          <cell r="Y67">
            <v>0.26000000000000006</v>
          </cell>
        </row>
        <row r="68">
          <cell r="Y68">
            <v>0.27000000000000007</v>
          </cell>
        </row>
        <row r="69">
          <cell r="Y69">
            <v>0.28000000000000008</v>
          </cell>
        </row>
        <row r="70">
          <cell r="Y70">
            <v>0.29000000000000009</v>
          </cell>
        </row>
        <row r="71">
          <cell r="Y71">
            <v>0.3000000000000001</v>
          </cell>
        </row>
        <row r="72">
          <cell r="Y72">
            <v>0.31000000000000011</v>
          </cell>
        </row>
        <row r="73">
          <cell r="Y73">
            <v>0.32000000000000012</v>
          </cell>
        </row>
        <row r="74">
          <cell r="Y74">
            <v>0.33000000000000013</v>
          </cell>
        </row>
        <row r="75">
          <cell r="Y75">
            <v>0.34000000000000014</v>
          </cell>
        </row>
        <row r="76">
          <cell r="Y76">
            <v>0.35000000000000014</v>
          </cell>
        </row>
        <row r="77">
          <cell r="Y77">
            <v>0.36000000000000015</v>
          </cell>
        </row>
        <row r="78">
          <cell r="Y78">
            <v>0.37</v>
          </cell>
        </row>
        <row r="79">
          <cell r="Y79">
            <v>0</v>
          </cell>
        </row>
        <row r="80">
          <cell r="Y80">
            <v>0</v>
          </cell>
        </row>
        <row r="81">
          <cell r="Y81">
            <v>0</v>
          </cell>
        </row>
        <row r="82">
          <cell r="Y82">
            <v>0</v>
          </cell>
        </row>
        <row r="83">
          <cell r="Y83">
            <v>0</v>
          </cell>
        </row>
        <row r="84">
          <cell r="Y84">
            <v>0</v>
          </cell>
        </row>
        <row r="85">
          <cell r="Y85">
            <v>0</v>
          </cell>
        </row>
        <row r="86">
          <cell r="Y86">
            <v>0</v>
          </cell>
        </row>
        <row r="87">
          <cell r="Y87">
            <v>0</v>
          </cell>
        </row>
        <row r="88">
          <cell r="Y88">
            <v>0</v>
          </cell>
        </row>
        <row r="89">
          <cell r="Y89">
            <v>0</v>
          </cell>
        </row>
        <row r="90">
          <cell r="Y90">
            <v>0</v>
          </cell>
        </row>
        <row r="91">
          <cell r="Y91">
            <v>0</v>
          </cell>
        </row>
        <row r="92">
          <cell r="Y92">
            <v>0</v>
          </cell>
        </row>
        <row r="93">
          <cell r="Y93">
            <v>0</v>
          </cell>
        </row>
        <row r="94">
          <cell r="Y94">
            <v>0</v>
          </cell>
        </row>
        <row r="95">
          <cell r="Y95">
            <v>0</v>
          </cell>
        </row>
        <row r="96">
          <cell r="Y9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B2" t="str">
            <v>기아자동차</v>
          </cell>
          <cell r="F2" t="str">
            <v>국산제조사</v>
          </cell>
        </row>
        <row r="3">
          <cell r="F3" t="str">
            <v>수입제조사</v>
          </cell>
        </row>
        <row r="8">
          <cell r="F8" t="str">
            <v>특판할인</v>
          </cell>
        </row>
        <row r="9">
          <cell r="F9" t="str">
            <v>특판할인x</v>
          </cell>
        </row>
        <row r="80">
          <cell r="E80" t="str">
            <v>일반</v>
          </cell>
          <cell r="F80" t="str">
            <v>일반</v>
          </cell>
        </row>
        <row r="81">
          <cell r="E81" t="str">
            <v>SGM_본인</v>
          </cell>
          <cell r="F81" t="str">
            <v>SGM_본인</v>
          </cell>
        </row>
        <row r="82">
          <cell r="E82" t="str">
            <v>SGM_추천</v>
          </cell>
          <cell r="F82" t="str">
            <v>SGM_추천</v>
          </cell>
        </row>
        <row r="83">
          <cell r="E83" t="str">
            <v>은행</v>
          </cell>
          <cell r="F83" t="str">
            <v>은행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금"/>
      <sheetName val="금융"/>
      <sheetName val="할부"/>
      <sheetName val="시승차"/>
      <sheetName val="차량정보"/>
      <sheetName val="딜러정보"/>
      <sheetName val="잔가표"/>
      <sheetName val="운용-30,000km"/>
      <sheetName val="운용-20,000km"/>
      <sheetName val="고잔가운용리스-30,000km"/>
      <sheetName val="최대표"/>
      <sheetName val="고잔가운용리스-20,000km"/>
      <sheetName val="추가표"/>
      <sheetName val="차량가격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통합"/>
      <sheetName val="잔가율"/>
    </sheetNames>
    <sheetDataSet>
      <sheetData sheetId="0"/>
      <sheetData sheetId="1">
        <row r="3">
          <cell r="B3">
            <v>2023</v>
          </cell>
          <cell r="C3">
            <v>0.82599999999999996</v>
          </cell>
          <cell r="D3">
            <v>2023</v>
          </cell>
          <cell r="E3">
            <v>0.84199999999999997</v>
          </cell>
          <cell r="F3">
            <v>2023</v>
          </cell>
          <cell r="G3">
            <v>0.81</v>
          </cell>
          <cell r="H3">
            <v>2023</v>
          </cell>
          <cell r="I3">
            <v>0.76100000000000001</v>
          </cell>
        </row>
        <row r="4">
          <cell r="B4">
            <v>2022</v>
          </cell>
          <cell r="C4">
            <v>0.72499999999999998</v>
          </cell>
          <cell r="D4">
            <v>2022</v>
          </cell>
          <cell r="E4">
            <v>0.72899999999999998</v>
          </cell>
          <cell r="F4">
            <v>2022</v>
          </cell>
          <cell r="G4">
            <v>0.72599999999999998</v>
          </cell>
          <cell r="H4">
            <v>2022</v>
          </cell>
          <cell r="I4">
            <v>0.67100000000000004</v>
          </cell>
        </row>
        <row r="5">
          <cell r="B5">
            <v>2021</v>
          </cell>
          <cell r="C5">
            <v>0.61399999999999999</v>
          </cell>
          <cell r="D5">
            <v>2021</v>
          </cell>
          <cell r="E5">
            <v>0.60499999999999998</v>
          </cell>
          <cell r="F5">
            <v>2021</v>
          </cell>
          <cell r="G5">
            <v>0.60899999999999999</v>
          </cell>
          <cell r="H5">
            <v>2021</v>
          </cell>
          <cell r="I5">
            <v>0.59699999999999998</v>
          </cell>
        </row>
        <row r="6">
          <cell r="B6">
            <v>2020</v>
          </cell>
          <cell r="C6">
            <v>0.51800000000000002</v>
          </cell>
          <cell r="D6">
            <v>2020</v>
          </cell>
          <cell r="E6">
            <v>0.5</v>
          </cell>
          <cell r="F6">
            <v>2020</v>
          </cell>
          <cell r="G6">
            <v>0.51</v>
          </cell>
          <cell r="H6">
            <v>2020</v>
          </cell>
          <cell r="I6">
            <v>0.51</v>
          </cell>
        </row>
        <row r="7">
          <cell r="B7">
            <v>2019</v>
          </cell>
          <cell r="C7">
            <v>0.437</v>
          </cell>
          <cell r="D7">
            <v>2019</v>
          </cell>
          <cell r="E7">
            <v>0.41199999999999998</v>
          </cell>
          <cell r="F7">
            <v>2019</v>
          </cell>
          <cell r="G7">
            <v>0.42599999999999999</v>
          </cell>
          <cell r="H7">
            <v>2019</v>
          </cell>
          <cell r="I7">
            <v>0.42599999999999999</v>
          </cell>
        </row>
        <row r="8">
          <cell r="B8">
            <v>2018</v>
          </cell>
          <cell r="C8">
            <v>0.36799999999999999</v>
          </cell>
          <cell r="D8">
            <v>2018</v>
          </cell>
          <cell r="E8">
            <v>0.34</v>
          </cell>
          <cell r="F8">
            <v>2018</v>
          </cell>
          <cell r="G8">
            <v>0.35699999999999998</v>
          </cell>
          <cell r="H8">
            <v>2018</v>
          </cell>
          <cell r="I8">
            <v>0.35699999999999998</v>
          </cell>
        </row>
        <row r="9">
          <cell r="B9">
            <v>2017</v>
          </cell>
          <cell r="C9">
            <v>0.311</v>
          </cell>
          <cell r="D9">
            <v>2017</v>
          </cell>
          <cell r="E9">
            <v>0.28100000000000003</v>
          </cell>
          <cell r="F9">
            <v>2017</v>
          </cell>
          <cell r="G9">
            <v>0.29799999999999999</v>
          </cell>
          <cell r="H9">
            <v>2017</v>
          </cell>
          <cell r="I9">
            <v>0.29799999999999999</v>
          </cell>
        </row>
        <row r="10">
          <cell r="B10">
            <v>2016</v>
          </cell>
          <cell r="C10">
            <v>0.26200000000000001</v>
          </cell>
          <cell r="D10">
            <v>2016</v>
          </cell>
          <cell r="E10">
            <v>0.23200000000000001</v>
          </cell>
          <cell r="F10">
            <v>2016</v>
          </cell>
          <cell r="G10">
            <v>0.25</v>
          </cell>
          <cell r="H10">
            <v>2016</v>
          </cell>
          <cell r="I10">
            <v>0.25900000000000001</v>
          </cell>
        </row>
        <row r="11">
          <cell r="B11">
            <v>2015</v>
          </cell>
          <cell r="C11">
            <v>0.221</v>
          </cell>
          <cell r="D11">
            <v>2015</v>
          </cell>
          <cell r="E11">
            <v>0.17199999999999999</v>
          </cell>
          <cell r="F11">
            <v>2015</v>
          </cell>
          <cell r="G11">
            <v>0.215</v>
          </cell>
          <cell r="H11">
            <v>2015</v>
          </cell>
          <cell r="I11">
            <v>0.22900000000000001</v>
          </cell>
        </row>
        <row r="12">
          <cell r="B12">
            <v>2014</v>
          </cell>
          <cell r="C12">
            <v>0.186</v>
          </cell>
          <cell r="D12">
            <v>2014</v>
          </cell>
          <cell r="E12">
            <v>0.14199999999999999</v>
          </cell>
          <cell r="F12">
            <v>2014</v>
          </cell>
          <cell r="G12">
            <v>0.184</v>
          </cell>
          <cell r="H12">
            <v>2014</v>
          </cell>
          <cell r="I12">
            <v>0.2</v>
          </cell>
        </row>
        <row r="13">
          <cell r="B13">
            <v>2013</v>
          </cell>
          <cell r="C13">
            <v>0.157</v>
          </cell>
          <cell r="D13">
            <v>2013</v>
          </cell>
          <cell r="E13">
            <v>0.11700000000000001</v>
          </cell>
          <cell r="F13">
            <v>2013</v>
          </cell>
          <cell r="G13">
            <v>0.157</v>
          </cell>
          <cell r="H13">
            <v>2013</v>
          </cell>
          <cell r="I13">
            <v>0.17199999999999999</v>
          </cell>
        </row>
        <row r="14">
          <cell r="B14">
            <v>2012</v>
          </cell>
          <cell r="C14">
            <v>0.13200000000000001</v>
          </cell>
          <cell r="D14">
            <v>2012</v>
          </cell>
          <cell r="E14">
            <v>9.7000000000000003E-2</v>
          </cell>
          <cell r="F14">
            <v>2012</v>
          </cell>
          <cell r="G14">
            <v>0.13400000000000001</v>
          </cell>
          <cell r="H14">
            <v>2012</v>
          </cell>
          <cell r="I14">
            <v>0.14899999999999999</v>
          </cell>
        </row>
        <row r="15">
          <cell r="B15">
            <v>2011</v>
          </cell>
          <cell r="C15">
            <v>0.112</v>
          </cell>
          <cell r="D15">
            <v>2011</v>
          </cell>
          <cell r="E15">
            <v>0.08</v>
          </cell>
          <cell r="F15">
            <v>2011</v>
          </cell>
          <cell r="G15">
            <v>0.113</v>
          </cell>
          <cell r="H15">
            <v>2011</v>
          </cell>
          <cell r="I15">
            <v>0.128</v>
          </cell>
        </row>
        <row r="16">
          <cell r="B16">
            <v>2010</v>
          </cell>
          <cell r="C16">
            <v>9.4E-2</v>
          </cell>
          <cell r="D16">
            <v>2010</v>
          </cell>
          <cell r="E16">
            <v>6.6000000000000003E-2</v>
          </cell>
          <cell r="F16">
            <v>2010</v>
          </cell>
          <cell r="G16">
            <v>9.6000000000000002E-2</v>
          </cell>
          <cell r="H16">
            <v>2010</v>
          </cell>
          <cell r="I16">
            <v>0.11</v>
          </cell>
        </row>
        <row r="17">
          <cell r="B17">
            <v>2009</v>
          </cell>
          <cell r="C17">
            <v>7.9000000000000001E-2</v>
          </cell>
          <cell r="D17">
            <v>2009</v>
          </cell>
          <cell r="E17">
            <v>5.3999999999999999E-2</v>
          </cell>
          <cell r="F17">
            <v>2009</v>
          </cell>
          <cell r="G17">
            <v>8.1000000000000003E-2</v>
          </cell>
          <cell r="H17">
            <v>2009</v>
          </cell>
          <cell r="I17">
            <v>9.8000000000000004E-2</v>
          </cell>
        </row>
        <row r="18">
          <cell r="B18">
            <v>2008</v>
          </cell>
          <cell r="C18">
            <v>6.7000000000000004E-2</v>
          </cell>
          <cell r="D18">
            <v>2008</v>
          </cell>
          <cell r="E18">
            <v>0.05</v>
          </cell>
          <cell r="F18">
            <v>2008</v>
          </cell>
          <cell r="G18">
            <v>6.7000000000000004E-2</v>
          </cell>
          <cell r="H18">
            <v>2008</v>
          </cell>
          <cell r="I18">
            <v>8.5999999999999993E-2</v>
          </cell>
        </row>
        <row r="19">
          <cell r="B19">
            <v>2007</v>
          </cell>
          <cell r="C19">
            <v>6.3E-2</v>
          </cell>
          <cell r="D19">
            <v>2007</v>
          </cell>
          <cell r="E19">
            <v>4.8000000000000001E-2</v>
          </cell>
          <cell r="F19">
            <v>2007</v>
          </cell>
          <cell r="G19">
            <v>5.8000000000000003E-2</v>
          </cell>
          <cell r="H19">
            <v>2007</v>
          </cell>
          <cell r="I19">
            <v>6.5000000000000002E-2</v>
          </cell>
        </row>
        <row r="20">
          <cell r="B20">
            <v>2006</v>
          </cell>
          <cell r="C20">
            <v>0.06</v>
          </cell>
          <cell r="D20">
            <v>2006</v>
          </cell>
          <cell r="E20">
            <v>4.5999999999999999E-2</v>
          </cell>
          <cell r="F20">
            <v>2006</v>
          </cell>
          <cell r="G20">
            <v>5.6000000000000001E-2</v>
          </cell>
          <cell r="H20">
            <v>2006</v>
          </cell>
          <cell r="I20">
            <v>6.3E-2</v>
          </cell>
        </row>
        <row r="21">
          <cell r="B21">
            <v>2005</v>
          </cell>
          <cell r="C21">
            <v>5.7000000000000002E-2</v>
          </cell>
          <cell r="D21">
            <v>2005</v>
          </cell>
          <cell r="E21">
            <v>4.3999999999999997E-2</v>
          </cell>
          <cell r="F21">
            <v>2005</v>
          </cell>
          <cell r="G21">
            <v>5.3999999999999999E-2</v>
          </cell>
          <cell r="H21">
            <v>2005</v>
          </cell>
          <cell r="I21">
            <v>6.2E-2</v>
          </cell>
        </row>
        <row r="22">
          <cell r="B22">
            <v>2004</v>
          </cell>
          <cell r="C22">
            <v>5.2999999999999999E-2</v>
          </cell>
          <cell r="D22">
            <v>2004</v>
          </cell>
          <cell r="E22">
            <v>4.2000000000000003E-2</v>
          </cell>
          <cell r="F22">
            <v>2004</v>
          </cell>
          <cell r="G22">
            <v>5.1999999999999998E-2</v>
          </cell>
          <cell r="H22">
            <v>2004</v>
          </cell>
          <cell r="I22">
            <v>0.06</v>
          </cell>
        </row>
        <row r="23">
          <cell r="B23">
            <v>2003</v>
          </cell>
          <cell r="C23">
            <v>0.05</v>
          </cell>
          <cell r="D23">
            <v>2003</v>
          </cell>
          <cell r="E23">
            <v>0.04</v>
          </cell>
          <cell r="F23">
            <v>2003</v>
          </cell>
          <cell r="G23">
            <v>0.05</v>
          </cell>
          <cell r="H23">
            <v>2003</v>
          </cell>
          <cell r="I23">
            <v>5.8000000000000003E-2</v>
          </cell>
        </row>
        <row r="24">
          <cell r="B24">
            <v>2002</v>
          </cell>
          <cell r="C24">
            <v>0.05</v>
          </cell>
          <cell r="D24">
            <v>2002</v>
          </cell>
          <cell r="E24">
            <v>0.04</v>
          </cell>
          <cell r="F24">
            <v>2002</v>
          </cell>
          <cell r="G24">
            <v>0.05</v>
          </cell>
          <cell r="H24">
            <v>2002</v>
          </cell>
          <cell r="I24">
            <v>5.8000000000000003E-2</v>
          </cell>
        </row>
        <row r="25">
          <cell r="B25">
            <v>2001</v>
          </cell>
          <cell r="C25">
            <v>0.05</v>
          </cell>
          <cell r="D25">
            <v>2001</v>
          </cell>
          <cell r="E25">
            <v>0.04</v>
          </cell>
          <cell r="F25">
            <v>2001</v>
          </cell>
          <cell r="G25">
            <v>0.05</v>
          </cell>
          <cell r="H25">
            <v>2001</v>
          </cell>
          <cell r="I25">
            <v>5.8000000000000003E-2</v>
          </cell>
        </row>
        <row r="26">
          <cell r="B26">
            <v>2000</v>
          </cell>
          <cell r="C26">
            <v>0.05</v>
          </cell>
          <cell r="D26">
            <v>2000</v>
          </cell>
          <cell r="E26">
            <v>0.04</v>
          </cell>
          <cell r="F26">
            <v>2000</v>
          </cell>
          <cell r="G26">
            <v>0.05</v>
          </cell>
          <cell r="H26">
            <v>2000</v>
          </cell>
          <cell r="I26">
            <v>5.8000000000000003E-2</v>
          </cell>
        </row>
        <row r="27">
          <cell r="B27">
            <v>1999</v>
          </cell>
          <cell r="C27">
            <v>0.05</v>
          </cell>
          <cell r="D27">
            <v>1999</v>
          </cell>
          <cell r="E27">
            <v>0.04</v>
          </cell>
          <cell r="F27">
            <v>1999</v>
          </cell>
          <cell r="G27">
            <v>0.05</v>
          </cell>
          <cell r="H27">
            <v>1999</v>
          </cell>
          <cell r="I27">
            <v>5.8000000000000003E-2</v>
          </cell>
        </row>
        <row r="28">
          <cell r="B28">
            <v>1998</v>
          </cell>
          <cell r="C28">
            <v>0.05</v>
          </cell>
          <cell r="D28">
            <v>1998</v>
          </cell>
          <cell r="E28">
            <v>0.04</v>
          </cell>
          <cell r="F28">
            <v>1998</v>
          </cell>
          <cell r="G28">
            <v>0.05</v>
          </cell>
          <cell r="H28">
            <v>1998</v>
          </cell>
          <cell r="I28">
            <v>5.8000000000000003E-2</v>
          </cell>
        </row>
        <row r="29">
          <cell r="B29">
            <v>1997</v>
          </cell>
          <cell r="C29">
            <v>0.05</v>
          </cell>
          <cell r="D29">
            <v>1997</v>
          </cell>
          <cell r="E29">
            <v>0.04</v>
          </cell>
          <cell r="F29">
            <v>1997</v>
          </cell>
          <cell r="G29">
            <v>0.05</v>
          </cell>
          <cell r="H29">
            <v>1997</v>
          </cell>
          <cell r="I29">
            <v>5.8000000000000003E-2</v>
          </cell>
        </row>
        <row r="30">
          <cell r="B30">
            <v>1996</v>
          </cell>
          <cell r="C30">
            <v>0.05</v>
          </cell>
          <cell r="D30">
            <v>1996</v>
          </cell>
          <cell r="E30">
            <v>0.04</v>
          </cell>
          <cell r="F30">
            <v>1996</v>
          </cell>
          <cell r="G30">
            <v>0.05</v>
          </cell>
          <cell r="H30">
            <v>1996</v>
          </cell>
          <cell r="I30">
            <v>5.8000000000000003E-2</v>
          </cell>
        </row>
        <row r="31">
          <cell r="B31">
            <v>1995</v>
          </cell>
          <cell r="C31">
            <v>0.05</v>
          </cell>
          <cell r="D31">
            <v>1995</v>
          </cell>
          <cell r="E31">
            <v>0.04</v>
          </cell>
          <cell r="F31">
            <v>1995</v>
          </cell>
          <cell r="G31">
            <v>0.05</v>
          </cell>
          <cell r="H31">
            <v>1995</v>
          </cell>
          <cell r="I31">
            <v>5.8000000000000003E-2</v>
          </cell>
        </row>
        <row r="32">
          <cell r="B32">
            <v>1994</v>
          </cell>
          <cell r="C32">
            <v>0.05</v>
          </cell>
          <cell r="D32">
            <v>1994</v>
          </cell>
          <cell r="E32">
            <v>0.04</v>
          </cell>
          <cell r="F32">
            <v>1994</v>
          </cell>
          <cell r="G32">
            <v>0.05</v>
          </cell>
          <cell r="H32">
            <v>1994</v>
          </cell>
          <cell r="I32">
            <v>5.8000000000000003E-2</v>
          </cell>
        </row>
        <row r="33">
          <cell r="B33">
            <v>1993</v>
          </cell>
          <cell r="C33">
            <v>0.05</v>
          </cell>
          <cell r="D33">
            <v>1993</v>
          </cell>
          <cell r="E33">
            <v>0.04</v>
          </cell>
          <cell r="F33">
            <v>1993</v>
          </cell>
          <cell r="G33">
            <v>0.05</v>
          </cell>
          <cell r="H33">
            <v>1993</v>
          </cell>
          <cell r="I33">
            <v>5.8000000000000003E-2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DQ172"/>
  <sheetViews>
    <sheetView showGridLines="0" tabSelected="1" zoomScale="85" zoomScaleNormal="85" workbookViewId="0">
      <selection activeCell="AJ8" sqref="AJ8"/>
    </sheetView>
  </sheetViews>
  <sheetFormatPr defaultColWidth="9" defaultRowHeight="16.5"/>
  <cols>
    <col min="1" max="2" width="2.125" style="61" customWidth="1"/>
    <col min="3" max="4" width="2.25" style="61" customWidth="1"/>
    <col min="5" max="5" width="3.875" style="61" customWidth="1"/>
    <col min="6" max="7" width="2.25" style="61" customWidth="1"/>
    <col min="8" max="8" width="4.75" style="61" customWidth="1"/>
    <col min="9" max="12" width="2.25" style="61" customWidth="1"/>
    <col min="13" max="13" width="5" style="61" customWidth="1"/>
    <col min="14" max="23" width="2.25" style="61" customWidth="1"/>
    <col min="24" max="24" width="4" style="61" customWidth="1"/>
    <col min="25" max="29" width="2.75" style="61" customWidth="1"/>
    <col min="30" max="40" width="2.25" style="61" customWidth="1"/>
    <col min="41" max="43" width="4.25" style="61" customWidth="1"/>
    <col min="44" max="44" width="4.625" style="61" customWidth="1"/>
    <col min="45" max="45" width="2.25" style="61" customWidth="1"/>
    <col min="46" max="46" width="3.125" style="61" customWidth="1"/>
    <col min="47" max="47" width="4.5" style="61" customWidth="1"/>
    <col min="48" max="49" width="2.125" style="61" customWidth="1"/>
    <col min="50" max="50" width="24.125" style="62" customWidth="1"/>
    <col min="51" max="52" width="12.625" style="61" customWidth="1"/>
    <col min="53" max="53" width="14.25" style="61" customWidth="1"/>
    <col min="54" max="54" width="14" style="61" customWidth="1"/>
    <col min="55" max="55" width="48" style="61" customWidth="1"/>
    <col min="56" max="56" width="24" style="473" hidden="1" customWidth="1"/>
    <col min="57" max="57" width="12" style="61" hidden="1" customWidth="1"/>
    <col min="58" max="58" width="18" style="118" hidden="1" customWidth="1"/>
    <col min="59" max="59" width="9" style="118" hidden="1" customWidth="1"/>
    <col min="60" max="60" width="24.5" style="118" hidden="1" customWidth="1"/>
    <col min="61" max="61" width="14.625" style="118" hidden="1" customWidth="1"/>
    <col min="62" max="62" width="25.5" style="118" hidden="1" customWidth="1"/>
    <col min="63" max="63" width="20.625" style="118" hidden="1" customWidth="1"/>
    <col min="64" max="64" width="29.375" style="118" hidden="1" customWidth="1"/>
    <col min="65" max="65" width="14.625" style="118" hidden="1" customWidth="1"/>
    <col min="66" max="66" width="24.125" style="118" hidden="1" customWidth="1"/>
    <col min="67" max="67" width="20" style="118" hidden="1" customWidth="1"/>
    <col min="68" max="68" width="21.75" style="118" hidden="1" customWidth="1"/>
    <col min="69" max="69" width="22.125" style="118" hidden="1" customWidth="1"/>
    <col min="70" max="70" width="21.25" style="118" hidden="1" customWidth="1"/>
    <col min="71" max="71" width="18.5" style="20" hidden="1" customWidth="1"/>
    <col min="72" max="72" width="21" style="24" hidden="1" customWidth="1"/>
    <col min="73" max="73" width="21.375" style="20" hidden="1" customWidth="1"/>
    <col min="74" max="74" width="25.25" style="20" hidden="1" customWidth="1"/>
    <col min="75" max="75" width="8.5" style="20" hidden="1" customWidth="1"/>
    <col min="76" max="76" width="13.5" style="20" hidden="1" customWidth="1"/>
    <col min="77" max="77" width="12.875" style="20" hidden="1" customWidth="1"/>
    <col min="78" max="78" width="18.625" style="20" hidden="1" customWidth="1"/>
    <col min="79" max="79" width="10" style="20" hidden="1" customWidth="1"/>
    <col min="80" max="80" width="26.5" style="20" hidden="1" customWidth="1"/>
    <col min="81" max="81" width="14.25" style="20" hidden="1" customWidth="1"/>
    <col min="82" max="82" width="10" style="20" hidden="1" customWidth="1"/>
    <col min="83" max="85" width="11.625" style="20" hidden="1" customWidth="1"/>
    <col min="86" max="86" width="12.75" style="20" hidden="1" customWidth="1"/>
    <col min="87" max="87" width="32" style="20" hidden="1" customWidth="1"/>
    <col min="88" max="88" width="10" style="20" hidden="1" customWidth="1"/>
    <col min="89" max="89" width="18.625" style="20" hidden="1" customWidth="1"/>
    <col min="90" max="90" width="35.125" style="20" hidden="1" customWidth="1"/>
    <col min="91" max="91" width="11.625" style="20" hidden="1" customWidth="1"/>
    <col min="92" max="92" width="14.875" style="20" hidden="1" customWidth="1"/>
    <col min="93" max="93" width="15.125" style="118" hidden="1" customWidth="1"/>
    <col min="94" max="94" width="9" style="118" hidden="1" customWidth="1"/>
    <col min="95" max="95" width="11" style="118" hidden="1" customWidth="1"/>
    <col min="96" max="96" width="16.625" style="118" hidden="1" customWidth="1"/>
    <col min="97" max="97" width="9" style="118" hidden="1" customWidth="1"/>
    <col min="98" max="121" width="9" style="61" hidden="1" customWidth="1"/>
    <col min="122" max="16384" width="9" style="61"/>
  </cols>
  <sheetData>
    <row r="1" spans="1:98" ht="12.75" customHeight="1">
      <c r="AV1" s="574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23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50"/>
      <c r="CP1" s="50"/>
      <c r="CQ1" s="50"/>
      <c r="CR1" s="50"/>
      <c r="CS1" s="50"/>
      <c r="CT1" s="63"/>
    </row>
    <row r="2" spans="1:98" ht="23.25" customHeight="1" thickBot="1">
      <c r="A2" s="64"/>
      <c r="C2" s="65" t="s">
        <v>41</v>
      </c>
      <c r="D2" s="66"/>
      <c r="E2" s="66"/>
      <c r="F2" s="66"/>
      <c r="G2" s="66"/>
      <c r="H2" s="67"/>
      <c r="I2" s="68"/>
      <c r="J2" s="68"/>
      <c r="K2" s="68"/>
      <c r="L2" s="68"/>
      <c r="M2" s="68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70"/>
      <c r="AD2" s="70"/>
      <c r="AE2" s="70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67"/>
      <c r="AR2" s="67"/>
      <c r="AS2" s="67"/>
      <c r="AT2" s="67"/>
      <c r="AU2" s="67"/>
      <c r="AV2" s="574"/>
      <c r="AW2" s="64"/>
      <c r="AX2" s="72" t="s">
        <v>42</v>
      </c>
      <c r="AY2" s="728" t="s">
        <v>1142</v>
      </c>
      <c r="AZ2" s="728"/>
      <c r="BA2" s="728"/>
      <c r="BB2" s="728"/>
      <c r="BH2" s="38" t="s">
        <v>56</v>
      </c>
      <c r="BI2" s="38" t="s">
        <v>57</v>
      </c>
      <c r="BJ2" s="726" t="s">
        <v>14</v>
      </c>
      <c r="BK2" s="727"/>
      <c r="BL2" s="38" t="s">
        <v>58</v>
      </c>
      <c r="BM2" s="38" t="s">
        <v>26</v>
      </c>
      <c r="BN2" s="50"/>
      <c r="BO2" s="50"/>
      <c r="BP2" s="50"/>
      <c r="BQ2" s="50"/>
      <c r="BR2" s="50"/>
      <c r="BS2" s="22"/>
      <c r="BT2" s="23" t="str">
        <f>BT10&amp;BT3</f>
        <v>23</v>
      </c>
      <c r="BU2" s="22">
        <v>15</v>
      </c>
      <c r="BV2" s="22" t="str">
        <f>BV3&amp;BV5</f>
        <v>0</v>
      </c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39"/>
      <c r="CJ2" s="39"/>
      <c r="CK2" s="39"/>
      <c r="CL2" s="39"/>
      <c r="CM2" s="22"/>
      <c r="CN2" s="22"/>
      <c r="CO2" s="50"/>
      <c r="CP2" s="50"/>
      <c r="CQ2" s="50"/>
      <c r="CR2" s="50"/>
      <c r="CS2" s="50"/>
      <c r="CT2" s="63"/>
    </row>
    <row r="3" spans="1:98" ht="29.25" customHeight="1" thickBot="1">
      <c r="A3" s="64"/>
      <c r="C3" s="684" t="s">
        <v>42</v>
      </c>
      <c r="D3" s="685"/>
      <c r="E3" s="685"/>
      <c r="F3" s="685"/>
      <c r="G3" s="685"/>
      <c r="H3" s="685"/>
      <c r="I3" s="685"/>
      <c r="J3" s="686" t="str">
        <f>AY2</f>
        <v>VVIP</v>
      </c>
      <c r="K3" s="687"/>
      <c r="L3" s="687"/>
      <c r="M3" s="687"/>
      <c r="N3" s="687"/>
      <c r="O3" s="687"/>
      <c r="P3" s="687"/>
      <c r="Q3" s="687"/>
      <c r="R3" s="687"/>
      <c r="S3" s="687"/>
      <c r="T3" s="687"/>
      <c r="U3" s="687"/>
      <c r="V3" s="687"/>
      <c r="W3" s="687"/>
      <c r="X3" s="688"/>
      <c r="Y3" s="689" t="s">
        <v>43</v>
      </c>
      <c r="Z3" s="690"/>
      <c r="AA3" s="690"/>
      <c r="AB3" s="690"/>
      <c r="AC3" s="690"/>
      <c r="AD3" s="690"/>
      <c r="AE3" s="690"/>
      <c r="AF3" s="690"/>
      <c r="AG3" s="691">
        <f ca="1">TODAY()</f>
        <v>45610</v>
      </c>
      <c r="AH3" s="692"/>
      <c r="AI3" s="692"/>
      <c r="AJ3" s="692"/>
      <c r="AK3" s="692"/>
      <c r="AL3" s="692"/>
      <c r="AM3" s="692"/>
      <c r="AN3" s="692"/>
      <c r="AO3" s="692"/>
      <c r="AP3" s="692"/>
      <c r="AQ3" s="692"/>
      <c r="AR3" s="692"/>
      <c r="AS3" s="692"/>
      <c r="AT3" s="692"/>
      <c r="AU3" s="692"/>
      <c r="AV3" s="574"/>
      <c r="AW3" s="64"/>
      <c r="AX3" s="73" t="s">
        <v>1593</v>
      </c>
      <c r="AY3" s="696"/>
      <c r="AZ3" s="697"/>
      <c r="BA3" s="697"/>
      <c r="BB3" s="698"/>
      <c r="BC3" s="74" t="s">
        <v>1599</v>
      </c>
      <c r="BD3" s="474"/>
      <c r="BE3" s="74"/>
      <c r="BH3" s="119" t="str">
        <f>BS4</f>
        <v>BMW</v>
      </c>
      <c r="BI3" s="119" t="str">
        <f>BS5</f>
        <v>1 Series 5-door</v>
      </c>
      <c r="BJ3" s="693" t="str">
        <f>BS6</f>
        <v>120i M Sport Package</v>
      </c>
      <c r="BK3" s="693"/>
      <c r="BL3" s="119">
        <f>BS8</f>
        <v>46000000</v>
      </c>
      <c r="BM3" s="120">
        <f>BS7</f>
        <v>1998</v>
      </c>
      <c r="BN3" s="121"/>
      <c r="BO3" s="121"/>
      <c r="BP3" s="50"/>
      <c r="BQ3" s="50"/>
      <c r="BR3" s="50"/>
      <c r="BS3" s="50" t="s">
        <v>1102</v>
      </c>
      <c r="BT3" s="23">
        <v>3</v>
      </c>
      <c r="BU3" s="22"/>
      <c r="BV3" s="22"/>
      <c r="BW3" s="22">
        <v>1</v>
      </c>
      <c r="BX3" s="22">
        <v>1</v>
      </c>
      <c r="BY3" s="22" t="str">
        <f>TEXT(VLOOKUP(BT4,차량가!F$2:G$7274,2,0),"0000")</f>
        <v>0186</v>
      </c>
      <c r="BZ3" s="22" t="str">
        <f>IF(ISERROR(VLOOKUP(BY3,차량가!G$2:K$6226,5,0)),"",VLOOKUP(BY3,차량가!G$2:K$6226,5,0))</f>
        <v>1 Series 5-door</v>
      </c>
      <c r="CA3" s="22" t="str">
        <f>TEXT(VLOOKUP(BT4,차량가!F$2:G$7274,2,0),"0000")</f>
        <v>0186</v>
      </c>
      <c r="CB3" s="22"/>
      <c r="CC3" s="22"/>
      <c r="CD3" s="22"/>
      <c r="CE3" s="22"/>
      <c r="CF3" s="22"/>
      <c r="CG3" s="22"/>
      <c r="CH3" s="22"/>
      <c r="CI3" s="39" t="str">
        <f>TEXT(VLOOKUP(VLOOKUP(BT2,'1'!H43:I79,2,0),차량가!J2:AA7274,18,0),"0000")</f>
        <v>0915</v>
      </c>
      <c r="CJ3" s="39" t="str">
        <f>TEXT($BT$4,"000")</f>
        <v>008</v>
      </c>
      <c r="CK3" s="39" t="str">
        <f>VLOOKUP(CI3,차량가!$I$2:$K$7274,3,0)</f>
        <v>1 Series 5-door</v>
      </c>
      <c r="CL3" s="39" t="str">
        <f>VLOOKUP(CI3,차량가!$I$2:$L$7274,4,0)</f>
        <v>120i M Sport Package</v>
      </c>
      <c r="CM3" s="22"/>
      <c r="CN3" s="22"/>
      <c r="CO3" s="50"/>
      <c r="CP3" s="50"/>
      <c r="CQ3" s="539">
        <f>COUNTIF(차량가!K:K,BI3)</f>
        <v>3</v>
      </c>
      <c r="CR3" s="50"/>
      <c r="CS3" s="50"/>
      <c r="CT3" s="63"/>
    </row>
    <row r="4" spans="1:98" ht="30.75" customHeight="1">
      <c r="A4" s="64"/>
      <c r="C4" s="75"/>
      <c r="D4" s="75"/>
      <c r="E4" s="75"/>
      <c r="F4" s="75"/>
      <c r="G4" s="75"/>
      <c r="H4" s="75"/>
      <c r="I4" s="75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574"/>
      <c r="AW4" s="64"/>
      <c r="AX4" s="77" t="s">
        <v>19</v>
      </c>
      <c r="AY4" s="576" t="s">
        <v>1113</v>
      </c>
      <c r="AZ4" s="576"/>
      <c r="BA4" s="576"/>
      <c r="BB4" s="576"/>
      <c r="BC4" s="74" t="s">
        <v>1600</v>
      </c>
      <c r="BD4" s="474"/>
      <c r="BE4" s="74"/>
      <c r="BF4" s="393"/>
      <c r="BG4" s="388"/>
      <c r="BH4" s="386"/>
      <c r="BI4" s="262"/>
      <c r="BJ4" s="288"/>
      <c r="BK4" s="556"/>
      <c r="BL4" s="556"/>
      <c r="BM4" s="556"/>
      <c r="BN4" s="121"/>
      <c r="BO4" s="121"/>
      <c r="BP4" s="50"/>
      <c r="BQ4" s="50"/>
      <c r="BR4" s="50"/>
      <c r="BS4" s="29" t="str">
        <f>VLOOKUP(BT2,'1'!H43:I79,2,0)</f>
        <v>BMW</v>
      </c>
      <c r="BT4" s="23" t="str">
        <f>TEXT(VLOOKUP(BT2,'1'!H43:J79,3,0),"0000")</f>
        <v>0008</v>
      </c>
      <c r="BU4" s="22" t="s">
        <v>1206</v>
      </c>
      <c r="BV4" s="22">
        <f>VLOOKUP($BT$7,차량가!$X$2:$AE$1824,7,0)</f>
        <v>7</v>
      </c>
      <c r="BW4" s="22"/>
      <c r="BX4" s="22">
        <v>2</v>
      </c>
      <c r="BY4" s="22" t="str">
        <f>IF(VLOOKUP(TEXT(INT(BY3+1),"0000"),차량가!G$2:J$7274,4,0)=BS4,TEXT(BY3+1,"0000"),"")</f>
        <v>0187</v>
      </c>
      <c r="BZ4" s="22" t="str">
        <f>IF(ISERROR(VLOOKUP(BY4,차량가!G$2:K$6226,5,0)),"",VLOOKUP(BY4,차량가!G$2:K$6226,5,0))</f>
        <v>2 Series</v>
      </c>
      <c r="CA4" s="22" t="str">
        <f>IF(VLOOKUP(TEXT(INT(BY3+1),"0000"),차량가!G$2:J$7274,4,0)=BS4,TEXT(BY3+1,"0000"),"")</f>
        <v>0187</v>
      </c>
      <c r="CB4" s="22"/>
      <c r="CC4" s="22"/>
      <c r="CD4" s="22"/>
      <c r="CE4" s="22"/>
      <c r="CF4" s="22"/>
      <c r="CG4" s="22"/>
      <c r="CH4" s="22"/>
      <c r="CI4" s="39" t="str">
        <f>TEXT(VLOOKUP(TEXT(BT5,"0000"),차량가!G2:I7274,3,0),"0000")</f>
        <v>0915</v>
      </c>
      <c r="CJ4" s="39" t="str">
        <f t="shared" ref="CJ4:CJ65" si="0">TEXT($BT$4,"000")</f>
        <v>008</v>
      </c>
      <c r="CK4" s="39" t="str">
        <f>VLOOKUP(CI4,차량가!$I$2:$K$7274,3,0)</f>
        <v>1 Series 5-door</v>
      </c>
      <c r="CL4" s="39" t="str">
        <f>VLOOKUP(CI4,차량가!$I$2:$L$7274,4,0)</f>
        <v>120i M Sport Package</v>
      </c>
      <c r="CM4" s="22" t="str">
        <f>TEXT(CI4,"0000")</f>
        <v>0915</v>
      </c>
      <c r="CN4" s="274">
        <f>VLOOKUP(CI4,차량가!I$2:M$7274,5,0)</f>
        <v>46000000</v>
      </c>
      <c r="CO4" s="50"/>
      <c r="CP4" s="50"/>
      <c r="CQ4" s="50"/>
      <c r="CR4" s="50"/>
      <c r="CS4" s="50"/>
      <c r="CT4" s="63"/>
    </row>
    <row r="5" spans="1:98" ht="31.5" customHeight="1">
      <c r="A5" s="64"/>
      <c r="C5" s="65" t="s">
        <v>13</v>
      </c>
      <c r="D5" s="66"/>
      <c r="E5" s="66"/>
      <c r="F5" s="66"/>
      <c r="G5" s="66"/>
      <c r="H5" s="67"/>
      <c r="I5" s="68"/>
      <c r="J5" s="68"/>
      <c r="K5" s="68"/>
      <c r="L5" s="68"/>
      <c r="M5" s="68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70"/>
      <c r="AD5" s="70"/>
      <c r="AE5" s="70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67"/>
      <c r="AR5" s="67"/>
      <c r="AS5" s="67"/>
      <c r="AT5" s="67"/>
      <c r="AU5" s="67"/>
      <c r="AV5" s="574"/>
      <c r="AW5" s="64"/>
      <c r="AX5" s="78" t="s">
        <v>55</v>
      </c>
      <c r="AY5" s="695"/>
      <c r="AZ5" s="695"/>
      <c r="BA5" s="695"/>
      <c r="BB5" s="695"/>
      <c r="BC5" s="542" t="s">
        <v>16145</v>
      </c>
      <c r="BD5" s="475"/>
      <c r="BE5" s="402"/>
      <c r="BF5" s="385"/>
      <c r="BG5" s="210"/>
      <c r="BH5" s="387"/>
      <c r="BI5" s="284"/>
      <c r="BJ5" s="284"/>
      <c r="BK5" s="391"/>
      <c r="BL5" s="391"/>
      <c r="BM5" s="391"/>
      <c r="BN5" s="121"/>
      <c r="BO5" s="121"/>
      <c r="BP5" s="50"/>
      <c r="BQ5" s="50"/>
      <c r="BR5" s="50"/>
      <c r="BS5" s="29" t="str">
        <f>VLOOKUP(BT9,BX3:BZ41,3,0)</f>
        <v>1 Series 5-door</v>
      </c>
      <c r="BT5" s="23" t="str">
        <f>TEXT(VLOOKUP(BS5,BZ3:CA41,2,0),"0000")</f>
        <v>0186</v>
      </c>
      <c r="BU5" s="22" t="s">
        <v>1207</v>
      </c>
      <c r="BV5" s="22">
        <f>VLOOKUP($BT$7,차량가!$X$2:$AE$1824,8,0)</f>
        <v>0</v>
      </c>
      <c r="BW5" s="22"/>
      <c r="BX5" s="22">
        <v>3</v>
      </c>
      <c r="BY5" s="22" t="str">
        <f>IF(VLOOKUP(TEXT(INT(BY4+1),"0000"),차량가!G$2:J$7274,4,0)=$BS$4,TEXT(BY4+1,"0000"),"")</f>
        <v>0188</v>
      </c>
      <c r="BZ5" s="22" t="str">
        <f>IF(ISERROR(VLOOKUP(BY5,차량가!G$2:K$6226,5,0)),"",VLOOKUP(BY5,차량가!G$2:K$6226,5,0))</f>
        <v>3 Series</v>
      </c>
      <c r="CA5" s="22" t="str">
        <f>IF(BY5="","",IF(VLOOKUP(TEXT(INT(BY4+1),"0000"),차량가!G$2:J$7274,4,0)=$BS$4,TEXT(BY4+1,"0000"),""))</f>
        <v>0188</v>
      </c>
      <c r="CB5" s="22"/>
      <c r="CC5" s="22"/>
      <c r="CD5" s="22"/>
      <c r="CE5" s="22"/>
      <c r="CF5" s="22"/>
      <c r="CG5" s="22"/>
      <c r="CH5" s="22"/>
      <c r="CI5" s="40" t="str">
        <f>IF(VLOOKUP(TEXT(INT(CI4+1),"0000"),차량가!I$2:K$7274,3,0)=CK4,TEXT(CI4+1,"0000"),"")</f>
        <v>0916</v>
      </c>
      <c r="CJ5" s="39" t="str">
        <f t="shared" si="0"/>
        <v>008</v>
      </c>
      <c r="CK5" s="39" t="str">
        <f>IF(CI5="","",(VLOOKUP(CI5,차량가!$I$2:$K$7274,3,0)))</f>
        <v>1 Series 5-door</v>
      </c>
      <c r="CL5" s="39" t="str">
        <f>IF(CI5="","",VLOOKUP(CI5,차량가!$I$2:$L$7274,4,0))</f>
        <v>120i Sport</v>
      </c>
      <c r="CM5" s="22" t="str">
        <f>TEXT(CI5,"0000")</f>
        <v>0916</v>
      </c>
      <c r="CN5" s="274">
        <f>VLOOKUP(CI5,차량가!I$2:M$7274,5,0)</f>
        <v>40000000</v>
      </c>
      <c r="CO5" s="50"/>
      <c r="CP5" s="50"/>
      <c r="CQ5" s="50"/>
      <c r="CR5" s="50"/>
      <c r="CS5" s="50"/>
      <c r="CT5" s="63"/>
    </row>
    <row r="6" spans="1:98" ht="40.5" customHeight="1">
      <c r="A6" s="64"/>
      <c r="C6" s="659" t="s">
        <v>57</v>
      </c>
      <c r="D6" s="659"/>
      <c r="E6" s="659"/>
      <c r="F6" s="659"/>
      <c r="G6" s="659"/>
      <c r="H6" s="660" t="str">
        <f>BI3</f>
        <v>1 Series 5-door</v>
      </c>
      <c r="I6" s="660"/>
      <c r="J6" s="660"/>
      <c r="K6" s="660"/>
      <c r="L6" s="660"/>
      <c r="M6" s="660"/>
      <c r="N6" s="661"/>
      <c r="O6" s="367" t="s">
        <v>2346</v>
      </c>
      <c r="P6" s="368"/>
      <c r="Q6" s="368"/>
      <c r="R6" s="368"/>
      <c r="S6" s="368"/>
      <c r="T6" s="665" t="str">
        <f>BJ3</f>
        <v>120i M Sport Package</v>
      </c>
      <c r="U6" s="665"/>
      <c r="V6" s="665"/>
      <c r="W6" s="665"/>
      <c r="X6" s="665"/>
      <c r="Y6" s="665"/>
      <c r="Z6" s="665"/>
      <c r="AA6" s="665"/>
      <c r="AB6" s="665"/>
      <c r="AC6" s="665"/>
      <c r="AD6" s="665"/>
      <c r="AE6" s="665"/>
      <c r="AF6" s="665"/>
      <c r="AG6" s="665"/>
      <c r="AH6" s="665"/>
      <c r="AI6" s="665"/>
      <c r="AJ6" s="666"/>
      <c r="AK6" s="717" t="s">
        <v>26</v>
      </c>
      <c r="AL6" s="718"/>
      <c r="AM6" s="718"/>
      <c r="AN6" s="718"/>
      <c r="AO6" s="719"/>
      <c r="AP6" s="657">
        <f>BH13</f>
        <v>1998</v>
      </c>
      <c r="AQ6" s="658"/>
      <c r="AR6" s="658"/>
      <c r="AS6" s="658"/>
      <c r="AT6" s="658"/>
      <c r="AU6" s="658"/>
      <c r="AV6" s="574"/>
      <c r="AW6" s="64"/>
      <c r="AX6" s="78" t="s">
        <v>56</v>
      </c>
      <c r="AY6" s="695"/>
      <c r="AZ6" s="695"/>
      <c r="BA6" s="695"/>
      <c r="BB6" s="695"/>
      <c r="BC6" s="85" t="s">
        <v>16146</v>
      </c>
      <c r="BF6" s="385"/>
      <c r="BG6" s="210"/>
      <c r="BH6" s="390"/>
      <c r="BI6" s="285"/>
      <c r="BJ6" s="285"/>
      <c r="BK6" s="392"/>
      <c r="BL6" s="392"/>
      <c r="BM6" s="392"/>
      <c r="BN6" s="183"/>
      <c r="BO6" s="121"/>
      <c r="BP6" s="50"/>
      <c r="BQ6" s="50"/>
      <c r="BR6" s="50"/>
      <c r="BS6" s="29" t="str">
        <f>VLOOKUP(BT6,$CI:$CN,4,FALSE)</f>
        <v>120i M Sport Package</v>
      </c>
      <c r="BT6" s="521" t="str">
        <f>INDEX(CM3:CM171,1+BT11,0)</f>
        <v>0915</v>
      </c>
      <c r="BU6" s="22" t="s">
        <v>2251</v>
      </c>
      <c r="BV6" s="45">
        <f>VLOOKUP(BT7,차량가!B2:X8501,18,0)</f>
        <v>5</v>
      </c>
      <c r="BW6" s="22"/>
      <c r="BX6" s="22">
        <v>4</v>
      </c>
      <c r="BY6" s="22" t="str">
        <f>IF(BY5="","",IF(VLOOKUP(TEXT(INT(BY5+1),"0000"),차량가!G$2:J$7274,4,0)=$BS$4,TEXT(BY5+1,"0000"),""))</f>
        <v>0189</v>
      </c>
      <c r="BZ6" s="22" t="str">
        <f>IF(ISERROR(VLOOKUP(BY6,차량가!G$2:K$6226,5,0)),"",VLOOKUP(BY6,차량가!G$2:K$6226,5,0))</f>
        <v>4 Series</v>
      </c>
      <c r="CA6" s="22" t="str">
        <f>IF(BY6="","",IF(VLOOKUP(TEXT(INT(BY5+1),"0000"),차량가!G$2:J$7274,4,0)=$BS$4,TEXT(BY5+1,"0000"),""))</f>
        <v>0189</v>
      </c>
      <c r="CB6" s="22"/>
      <c r="CC6" s="22"/>
      <c r="CD6" s="22"/>
      <c r="CE6" s="22"/>
      <c r="CF6" s="22"/>
      <c r="CG6" s="22"/>
      <c r="CH6" s="22"/>
      <c r="CI6" s="40" t="str">
        <f>IF(CI5="","",IF(VLOOKUP(TEXT(INT(CI5+1),"0000"),차량가!I$2:K$7274,3,0)=$BS$5,TEXT(CI5+1,"0000"),""))</f>
        <v>0917</v>
      </c>
      <c r="CJ6" s="39" t="str">
        <f t="shared" si="0"/>
        <v>008</v>
      </c>
      <c r="CK6" s="39" t="str">
        <f>IF(CI6="","",(VLOOKUP(CI6,차량가!$I$2:$K$7274,3,0)))</f>
        <v>1 Series 5-door</v>
      </c>
      <c r="CL6" s="39" t="str">
        <f>IF(CI6="","",VLOOKUP(CI6,차량가!$I$2:$L$7274,4,0))</f>
        <v>M135i Xdrive</v>
      </c>
      <c r="CM6" s="22" t="str">
        <f t="shared" ref="CM6:CM21" si="1">TEXT(CI6,"0000")</f>
        <v>0917</v>
      </c>
      <c r="CN6" s="274">
        <f>VLOOKUP(CI6,차량가!I$2:M$7274,5,0)</f>
        <v>58300000</v>
      </c>
      <c r="CO6" s="50"/>
      <c r="CP6" s="50"/>
      <c r="CQ6" s="50"/>
      <c r="CR6" s="50"/>
      <c r="CS6" s="50"/>
      <c r="CT6" s="63"/>
    </row>
    <row r="7" spans="1:98" ht="31.5" customHeight="1">
      <c r="A7" s="64"/>
      <c r="C7" s="680" t="s">
        <v>28</v>
      </c>
      <c r="D7" s="680"/>
      <c r="E7" s="680"/>
      <c r="F7" s="680"/>
      <c r="G7" s="680"/>
      <c r="H7" s="662">
        <f>IF(AY9&lt;=0,BS8,AY9)</f>
        <v>46000000</v>
      </c>
      <c r="I7" s="662"/>
      <c r="J7" s="662"/>
      <c r="K7" s="662"/>
      <c r="L7" s="662"/>
      <c r="M7" s="662"/>
      <c r="N7" s="663"/>
      <c r="O7" s="369" t="s">
        <v>1678</v>
      </c>
      <c r="P7" s="370"/>
      <c r="Q7" s="370"/>
      <c r="R7" s="370"/>
      <c r="S7" s="370"/>
      <c r="T7" s="667">
        <f>AY10</f>
        <v>0</v>
      </c>
      <c r="U7" s="667"/>
      <c r="V7" s="667"/>
      <c r="W7" s="667"/>
      <c r="X7" s="668"/>
      <c r="Y7" s="674" t="s">
        <v>16671</v>
      </c>
      <c r="Z7" s="675"/>
      <c r="AA7" s="675"/>
      <c r="AB7" s="675"/>
      <c r="AC7" s="675"/>
      <c r="AD7" s="671">
        <f>IF(AZ17=TRUE,BA17,0)</f>
        <v>0</v>
      </c>
      <c r="AE7" s="671"/>
      <c r="AF7" s="671"/>
      <c r="AG7" s="671"/>
      <c r="AH7" s="671"/>
      <c r="AI7" s="671"/>
      <c r="AJ7" s="679"/>
      <c r="AK7" s="676" t="s">
        <v>25</v>
      </c>
      <c r="AL7" s="677"/>
      <c r="AM7" s="677"/>
      <c r="AN7" s="677"/>
      <c r="AO7" s="678"/>
      <c r="AP7" s="670">
        <f>AY11</f>
        <v>0</v>
      </c>
      <c r="AQ7" s="671"/>
      <c r="AR7" s="671"/>
      <c r="AS7" s="671"/>
      <c r="AT7" s="671"/>
      <c r="AU7" s="672"/>
      <c r="AV7" s="574"/>
      <c r="AW7" s="64"/>
      <c r="AX7" s="78" t="s">
        <v>57</v>
      </c>
      <c r="AY7" s="695"/>
      <c r="AZ7" s="695"/>
      <c r="BA7" s="695"/>
      <c r="BB7" s="695"/>
      <c r="BG7" s="118" t="s">
        <v>1693</v>
      </c>
      <c r="BH7" s="79" t="s">
        <v>19</v>
      </c>
      <c r="BI7" s="79" t="s">
        <v>64</v>
      </c>
      <c r="BJ7" s="79" t="s">
        <v>65</v>
      </c>
      <c r="BK7" s="79" t="s">
        <v>66</v>
      </c>
      <c r="BL7" s="79" t="s">
        <v>1128</v>
      </c>
      <c r="BM7" s="79" t="s">
        <v>1103</v>
      </c>
      <c r="BN7" s="79" t="s">
        <v>67</v>
      </c>
      <c r="BO7" s="79" t="s">
        <v>1117</v>
      </c>
      <c r="BP7" s="79" t="s">
        <v>1104</v>
      </c>
      <c r="BQ7" s="79" t="s">
        <v>1139</v>
      </c>
      <c r="BR7" s="63" t="s">
        <v>1230</v>
      </c>
      <c r="BS7" s="39">
        <f>VLOOKUP(BT6,차량가!I2:N7274,6,0)</f>
        <v>1998</v>
      </c>
      <c r="BT7" s="510">
        <f>VLOOKUP(BS4&amp;BS5&amp;BS6&amp;BS8,차량가!W2:X7274,2,0)</f>
        <v>4690</v>
      </c>
      <c r="BU7" s="22" t="s">
        <v>2250</v>
      </c>
      <c r="BV7" s="22">
        <f>VLOOKUP($BT$7,차량가!$X$2:$AE$1824,6,0)</f>
        <v>0</v>
      </c>
      <c r="BW7" s="22"/>
      <c r="BX7" s="22">
        <v>5</v>
      </c>
      <c r="BY7" s="22" t="str">
        <f>IF(BY6="","",IF(VLOOKUP(TEXT(INT(BY6+1),"0000"),차량가!G$2:J$7274,4,0)=$BS$4,TEXT(BY6+1,"0000"),""))</f>
        <v>0190</v>
      </c>
      <c r="BZ7" s="22" t="str">
        <f>IF(ISERROR(VLOOKUP(BY7,차량가!G$2:K$6226,5,0)),"",VLOOKUP(BY7,차량가!G$2:K$6226,5,0))</f>
        <v>5 Series</v>
      </c>
      <c r="CA7" s="22" t="str">
        <f>IF(BY7="","",IF(VLOOKUP(TEXT(INT(BY6+1),"0000"),차량가!G$2:J$7274,4,0)=$BS$4,TEXT(BY6+1,"0000"),""))</f>
        <v>0190</v>
      </c>
      <c r="CB7" s="22"/>
      <c r="CC7" s="22"/>
      <c r="CD7" s="22"/>
      <c r="CE7" s="22"/>
      <c r="CF7" s="22"/>
      <c r="CG7" s="22"/>
      <c r="CH7" s="22"/>
      <c r="CI7" s="40" t="str">
        <f>IF(CI6="","",IF(VLOOKUP(TEXT(INT(CI6+1),"0000"),차량가!I$2:K$7274,3,0)=$BS$5,TEXT(CI6+1,"0000"),""))</f>
        <v/>
      </c>
      <c r="CJ7" s="39" t="str">
        <f t="shared" si="0"/>
        <v>008</v>
      </c>
      <c r="CK7" s="39" t="str">
        <f>IF(CI7="","",(VLOOKUP(CI7,차량가!$I$2:$K$7274,3,0)))</f>
        <v/>
      </c>
      <c r="CL7" s="39" t="str">
        <f>IF(CI7="","",VLOOKUP(CI7,차량가!$I$2:$L$7274,4,0))</f>
        <v/>
      </c>
      <c r="CM7" s="22" t="str">
        <f t="shared" si="1"/>
        <v/>
      </c>
      <c r="CN7" s="274" t="e">
        <f>VLOOKUP(CI7,차량가!I$2:M$7274,5,0)</f>
        <v>#N/A</v>
      </c>
      <c r="CO7" s="50"/>
      <c r="CP7" s="50"/>
      <c r="CQ7" s="50"/>
      <c r="CR7" s="50"/>
      <c r="CS7" s="50"/>
      <c r="CT7" s="63"/>
    </row>
    <row r="8" spans="1:98" ht="31.5" customHeight="1">
      <c r="A8" s="80"/>
      <c r="C8" s="673" t="s">
        <v>1694</v>
      </c>
      <c r="D8" s="673"/>
      <c r="E8" s="673"/>
      <c r="F8" s="673"/>
      <c r="G8" s="673"/>
      <c r="H8" s="664" t="str">
        <f>IF(BV12="전기차","Y","N")</f>
        <v>N</v>
      </c>
      <c r="I8" s="664"/>
      <c r="J8" s="664"/>
      <c r="K8" s="664"/>
      <c r="L8" s="664"/>
      <c r="M8" s="664"/>
      <c r="N8" s="664"/>
      <c r="O8" s="81"/>
      <c r="P8" s="81"/>
      <c r="Q8" s="81"/>
      <c r="R8" s="76"/>
      <c r="S8" s="76"/>
      <c r="T8" s="76"/>
      <c r="U8" s="76"/>
      <c r="V8" s="76"/>
      <c r="W8" s="76"/>
      <c r="X8" s="76"/>
      <c r="Y8" s="81"/>
      <c r="Z8" s="81"/>
      <c r="AA8" s="81"/>
      <c r="AB8" s="81"/>
      <c r="AC8" s="81"/>
      <c r="AD8" s="81"/>
      <c r="AE8" s="81"/>
      <c r="AF8" s="81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574"/>
      <c r="AW8" s="64"/>
      <c r="AX8" s="78" t="s">
        <v>14</v>
      </c>
      <c r="AY8" s="695"/>
      <c r="AZ8" s="695"/>
      <c r="BA8" s="695"/>
      <c r="BB8" s="695"/>
      <c r="BC8" s="286"/>
      <c r="BD8" s="476"/>
      <c r="BE8" s="461"/>
      <c r="BF8" s="122" t="e">
        <f>+AK7/G7</f>
        <v>#VALUE!</v>
      </c>
      <c r="BG8" s="118" t="s">
        <v>1696</v>
      </c>
      <c r="BH8" s="79" t="s">
        <v>1113</v>
      </c>
      <c r="BI8" s="79" t="s">
        <v>1105</v>
      </c>
      <c r="BJ8" s="79" t="s">
        <v>1105</v>
      </c>
      <c r="BK8" s="79" t="str">
        <f>IF(BT10=1,"2차탁송대행","포함")</f>
        <v>포함</v>
      </c>
      <c r="BL8" s="79" t="s">
        <v>1105</v>
      </c>
      <c r="BM8" s="79" t="s">
        <v>1115</v>
      </c>
      <c r="BN8" s="79" t="s">
        <v>1105</v>
      </c>
      <c r="BO8" s="79" t="s">
        <v>1649</v>
      </c>
      <c r="BP8" s="79" t="s">
        <v>1105</v>
      </c>
      <c r="BQ8" s="79" t="s">
        <v>1140</v>
      </c>
      <c r="BR8" s="63" t="s">
        <v>1230</v>
      </c>
      <c r="BS8" s="42">
        <f>VLOOKUP(BT6,차량가!I$2:M$7274,5,0)</f>
        <v>46000000</v>
      </c>
      <c r="BT8" s="23"/>
      <c r="BU8" s="22" t="s">
        <v>2149</v>
      </c>
      <c r="BV8" s="22">
        <f>VLOOKUP(BT7,차량가!$X$2:$AK$1138,14,0)</f>
        <v>9</v>
      </c>
      <c r="BW8" s="22"/>
      <c r="BX8" s="22">
        <v>6</v>
      </c>
      <c r="BY8" s="22" t="str">
        <f>IF(BY7="","",IF(VLOOKUP(TEXT(INT(BY7+1),"0000"),차량가!G$2:J$7274,4,0)=$BS$4,TEXT(BY7+1,"0000"),""))</f>
        <v>0191</v>
      </c>
      <c r="BZ8" s="22" t="str">
        <f>IF(ISERROR(VLOOKUP(BY8,차량가!G$2:K$6226,5,0)),"",VLOOKUP(BY8,차량가!G$2:K$6226,5,0))</f>
        <v>6 Series GT</v>
      </c>
      <c r="CA8" s="22" t="str">
        <f>IF(BY8="","",IF(VLOOKUP(TEXT(INT(BY7+1),"0000"),차량가!G$2:J$7274,4,0)=$BS$4,TEXT(BY7+1,"0000"),""))</f>
        <v>0191</v>
      </c>
      <c r="CB8" s="22"/>
      <c r="CC8" s="22"/>
      <c r="CD8" s="22"/>
      <c r="CE8" s="22"/>
      <c r="CF8" s="22"/>
      <c r="CG8" s="22"/>
      <c r="CH8" s="22"/>
      <c r="CI8" s="40" t="str">
        <f>IF(CI7="","",IF(VLOOKUP(TEXT(INT(CI7+1),"0000"),차량가!I$2:K$7274,3,0)=$BS$5,TEXT(CI7+1,"0000"),""))</f>
        <v/>
      </c>
      <c r="CJ8" s="39" t="str">
        <f t="shared" si="0"/>
        <v>008</v>
      </c>
      <c r="CK8" s="39" t="str">
        <f>IF(CI8="","",(VLOOKUP(CI8,차량가!$I$2:$K$7274,3,0)))</f>
        <v/>
      </c>
      <c r="CL8" s="39" t="str">
        <f>IF(CI8="","",VLOOKUP(CI8,차량가!$I$2:$L$7274,4,0))</f>
        <v/>
      </c>
      <c r="CM8" s="22" t="str">
        <f t="shared" si="1"/>
        <v/>
      </c>
      <c r="CN8" s="274" t="e">
        <f>VLOOKUP(CI8,차량가!I$2:M$7274,5,0)</f>
        <v>#N/A</v>
      </c>
      <c r="CO8" s="50"/>
      <c r="CP8" s="50"/>
      <c r="CQ8" s="50"/>
      <c r="CR8" s="50"/>
      <c r="CS8" s="50"/>
      <c r="CT8" s="63"/>
    </row>
    <row r="9" spans="1:98" ht="29.25" customHeight="1">
      <c r="A9" s="64"/>
      <c r="C9" s="65" t="s">
        <v>15</v>
      </c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5" t="s">
        <v>16</v>
      </c>
      <c r="AA9" s="69"/>
      <c r="AB9" s="69"/>
      <c r="AC9" s="69"/>
      <c r="AD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69">
        <f ca="1">TODAY()</f>
        <v>45610</v>
      </c>
      <c r="AS9" s="669"/>
      <c r="AT9" s="669"/>
      <c r="AU9" s="669"/>
      <c r="AV9" s="574"/>
      <c r="AW9" s="64"/>
      <c r="AX9" s="78" t="s">
        <v>58</v>
      </c>
      <c r="AY9" s="569"/>
      <c r="AZ9" s="569"/>
      <c r="BA9" s="569"/>
      <c r="BB9" s="569"/>
      <c r="BC9" s="61" t="s">
        <v>1622</v>
      </c>
      <c r="BD9" s="477"/>
      <c r="BE9" s="462"/>
      <c r="BF9" s="415"/>
      <c r="BG9" s="118" t="s">
        <v>1697</v>
      </c>
      <c r="BH9" s="79" t="s">
        <v>1114</v>
      </c>
      <c r="BI9" s="79" t="s">
        <v>1106</v>
      </c>
      <c r="BJ9" s="79" t="s">
        <v>1106</v>
      </c>
      <c r="BK9" s="79" t="s">
        <v>1106</v>
      </c>
      <c r="BL9" s="79" t="s">
        <v>1106</v>
      </c>
      <c r="BM9" s="79" t="s">
        <v>1116</v>
      </c>
      <c r="BN9" s="79" t="s">
        <v>1106</v>
      </c>
      <c r="BO9" s="79" t="s">
        <v>1118</v>
      </c>
      <c r="BP9" s="79" t="s">
        <v>1106</v>
      </c>
      <c r="BQ9" s="79" t="s">
        <v>1141</v>
      </c>
      <c r="BR9" s="63" t="s">
        <v>1330</v>
      </c>
      <c r="BS9" s="249" t="s">
        <v>1101</v>
      </c>
      <c r="BT9" s="23">
        <v>1</v>
      </c>
      <c r="BU9" s="22" t="s">
        <v>2249</v>
      </c>
      <c r="BV9" s="43"/>
      <c r="BW9" s="22"/>
      <c r="BX9" s="22">
        <v>7</v>
      </c>
      <c r="BY9" s="22" t="str">
        <f>IF(BY8="","",IF(VLOOKUP(TEXT(INT(BY8+1),"0000"),차량가!G$2:J$7274,4,0)=$BS$4,TEXT(BY8+1,"0000"),""))</f>
        <v>0192</v>
      </c>
      <c r="BZ9" s="22" t="str">
        <f>IF(ISERROR(VLOOKUP(BY9,차량가!G$2:K$6226,5,0)),"",VLOOKUP(BY9,차량가!G$2:K$6226,5,0))</f>
        <v>7 Series Sedan</v>
      </c>
      <c r="CA9" s="22" t="str">
        <f>IF(BY9="","",IF(VLOOKUP(TEXT(INT(BY8+1),"0000"),차량가!G$2:J$7274,4,0)=$BS$4,TEXT(BY8+1,"0000"),""))</f>
        <v>0192</v>
      </c>
      <c r="CB9" s="22"/>
      <c r="CC9" s="22"/>
      <c r="CD9" s="22"/>
      <c r="CE9" s="22"/>
      <c r="CF9" s="22"/>
      <c r="CG9" s="22"/>
      <c r="CH9" s="22"/>
      <c r="CI9" s="40" t="str">
        <f>IF(CI8="","",IF(VLOOKUP(TEXT(INT(CI8+1),"0000"),차량가!I$2:K$7274,3,0)=$BS$5,TEXT(CI8+1,"0000"),""))</f>
        <v/>
      </c>
      <c r="CJ9" s="39" t="str">
        <f t="shared" si="0"/>
        <v>008</v>
      </c>
      <c r="CK9" s="39" t="str">
        <f>IF(CI9="","",(VLOOKUP(CI9,차량가!$I$2:$K$7274,3,0)))</f>
        <v/>
      </c>
      <c r="CL9" s="39" t="str">
        <f>IF(CI9="","",VLOOKUP(CI9,차량가!$I$2:$L$7274,4,0))</f>
        <v/>
      </c>
      <c r="CM9" s="22" t="str">
        <f t="shared" si="1"/>
        <v/>
      </c>
      <c r="CN9" s="274" t="e">
        <f>VLOOKUP(CI9,차량가!I$2:M$7274,5,0)</f>
        <v>#N/A</v>
      </c>
      <c r="CO9" s="50"/>
      <c r="CP9" s="50"/>
      <c r="CQ9" s="50"/>
      <c r="CR9" s="50"/>
      <c r="CS9" s="50"/>
      <c r="CT9" s="63"/>
    </row>
    <row r="10" spans="1:98" ht="30" customHeight="1">
      <c r="A10" s="64"/>
      <c r="C10" s="711" t="s">
        <v>29</v>
      </c>
      <c r="D10" s="712"/>
      <c r="E10" s="606" t="s">
        <v>27</v>
      </c>
      <c r="F10" s="606"/>
      <c r="G10" s="606"/>
      <c r="H10" s="606"/>
      <c r="I10" s="606"/>
      <c r="J10" s="606"/>
      <c r="K10" s="609">
        <f>H7+T7-AP7+AD7</f>
        <v>46000000</v>
      </c>
      <c r="L10" s="610"/>
      <c r="M10" s="610"/>
      <c r="N10" s="610"/>
      <c r="O10" s="610"/>
      <c r="P10" s="610"/>
      <c r="Q10" s="610"/>
      <c r="R10" s="610"/>
      <c r="S10" s="610"/>
      <c r="T10" s="610"/>
      <c r="U10" s="610"/>
      <c r="V10" s="610"/>
      <c r="W10" s="610"/>
      <c r="X10" s="610"/>
      <c r="Y10" s="610"/>
      <c r="Z10" s="626" t="s">
        <v>17</v>
      </c>
      <c r="AA10" s="627"/>
      <c r="AB10" s="627"/>
      <c r="AC10" s="627"/>
      <c r="AD10" s="627"/>
      <c r="AE10" s="627"/>
      <c r="AF10" s="627"/>
      <c r="AG10" s="607" t="s">
        <v>16669</v>
      </c>
      <c r="AH10" s="607"/>
      <c r="AI10" s="607"/>
      <c r="AJ10" s="607"/>
      <c r="AK10" s="607"/>
      <c r="AL10" s="607"/>
      <c r="AM10" s="607"/>
      <c r="AN10" s="607"/>
      <c r="AO10" s="607"/>
      <c r="AP10" s="607"/>
      <c r="AQ10" s="607"/>
      <c r="AR10" s="607"/>
      <c r="AS10" s="607"/>
      <c r="AT10" s="607"/>
      <c r="AU10" s="608"/>
      <c r="AV10" s="574"/>
      <c r="AW10" s="64"/>
      <c r="AX10" s="72" t="s">
        <v>59</v>
      </c>
      <c r="AY10" s="570"/>
      <c r="AZ10" s="570"/>
      <c r="BA10" s="570"/>
      <c r="BB10" s="570"/>
      <c r="BD10" s="530"/>
      <c r="BE10" s="460">
        <v>0</v>
      </c>
      <c r="BF10" s="414"/>
      <c r="BG10" s="118">
        <v>1</v>
      </c>
      <c r="BH10" s="79">
        <v>1</v>
      </c>
      <c r="BI10" s="79">
        <v>1</v>
      </c>
      <c r="BJ10" s="79">
        <v>2</v>
      </c>
      <c r="BK10" s="79">
        <v>2</v>
      </c>
      <c r="BL10" s="79">
        <v>2</v>
      </c>
      <c r="BM10" s="79">
        <v>1</v>
      </c>
      <c r="BN10" s="79">
        <v>2</v>
      </c>
      <c r="BO10" s="79" t="str">
        <f>IF(BT11=1,"3만km","3만km")</f>
        <v>3만km</v>
      </c>
      <c r="BP10" s="79">
        <v>2</v>
      </c>
      <c r="BQ10" s="79">
        <v>2</v>
      </c>
      <c r="BR10" s="63">
        <v>2</v>
      </c>
      <c r="BS10" s="21" t="s">
        <v>1218</v>
      </c>
      <c r="BT10" s="23">
        <v>2</v>
      </c>
      <c r="BU10" s="22"/>
      <c r="BV10" s="44"/>
      <c r="BW10" s="22"/>
      <c r="BX10" s="22">
        <v>8</v>
      </c>
      <c r="BY10" s="22" t="str">
        <f>IF(BY9="","",IF(VLOOKUP(TEXT(INT(BY9+1),"0000"),차량가!G$2:J$7274,4,0)=$BS$4,TEXT(BY9+1,"0000"),""))</f>
        <v>0193</v>
      </c>
      <c r="BZ10" s="22" t="str">
        <f>IF(ISERROR(VLOOKUP(BY10,차량가!G$2:K$6226,5,0)),"",VLOOKUP(BY10,차량가!G$2:K$6226,5,0))</f>
        <v>i4 그란쿠페</v>
      </c>
      <c r="CA10" s="22" t="str">
        <f>IF(BY10="","",IF(VLOOKUP(TEXT(INT(BY9+1),"0000"),차량가!G$2:J$7274,4,0)=$BS$4,TEXT(BY9+1,"0000"),""))</f>
        <v>0193</v>
      </c>
      <c r="CB10" s="22"/>
      <c r="CC10" s="22"/>
      <c r="CD10" s="22"/>
      <c r="CE10" s="22"/>
      <c r="CF10" s="22"/>
      <c r="CG10" s="22"/>
      <c r="CH10" s="22"/>
      <c r="CI10" s="40" t="str">
        <f>IF(CI9="","",IF(VLOOKUP(TEXT(INT(CI9+1),"0000"),차량가!I$2:K$7274,3,0)=$BS$5,TEXT(CI9+1,"0000"),""))</f>
        <v/>
      </c>
      <c r="CJ10" s="39" t="str">
        <f t="shared" si="0"/>
        <v>008</v>
      </c>
      <c r="CK10" s="39" t="str">
        <f>IF(CI10="","",(VLOOKUP(CI10,차량가!$I$2:$K$7274,3,0)))</f>
        <v/>
      </c>
      <c r="CL10" s="39" t="str">
        <f>IF(CI10="","",VLOOKUP(CI10,차량가!$I$2:$L$7274,4,0))</f>
        <v/>
      </c>
      <c r="CM10" s="22" t="str">
        <f t="shared" si="1"/>
        <v/>
      </c>
      <c r="CN10" s="274" t="e">
        <f>VLOOKUP(CI10,차량가!I$2:M$7274,5,0)</f>
        <v>#N/A</v>
      </c>
      <c r="CO10" s="50"/>
      <c r="CP10" s="50"/>
      <c r="CQ10" s="50"/>
      <c r="CR10" s="50"/>
      <c r="CS10" s="50"/>
      <c r="CT10" s="63"/>
    </row>
    <row r="11" spans="1:98" ht="35.25" customHeight="1" thickBot="1">
      <c r="A11" s="64"/>
      <c r="C11" s="713"/>
      <c r="D11" s="714"/>
      <c r="E11" s="605" t="s">
        <v>30</v>
      </c>
      <c r="F11" s="605"/>
      <c r="G11" s="605"/>
      <c r="H11" s="605"/>
      <c r="I11" s="605"/>
      <c r="J11" s="605"/>
      <c r="K11" s="612" t="str">
        <f>IF(BI10=1,"포함","미포함")</f>
        <v>포함</v>
      </c>
      <c r="L11" s="612"/>
      <c r="M11" s="612"/>
      <c r="N11" s="613">
        <f>IF(BC13&gt;0,BC13,BT20)-IF(AY12=TRUE,400000)-IF(BA12=TRUE,1400000,0)+IF(BT20&lt;0,-BT20,0)</f>
        <v>2927270</v>
      </c>
      <c r="O11" s="614"/>
      <c r="P11" s="614"/>
      <c r="Q11" s="614"/>
      <c r="R11" s="614"/>
      <c r="S11" s="614"/>
      <c r="T11" s="614"/>
      <c r="U11" s="614"/>
      <c r="V11" s="614"/>
      <c r="W11" s="614"/>
      <c r="X11" s="614"/>
      <c r="Y11" s="614"/>
      <c r="Z11" s="624" t="s">
        <v>18</v>
      </c>
      <c r="AA11" s="625"/>
      <c r="AB11" s="625"/>
      <c r="AC11" s="625"/>
      <c r="AD11" s="625"/>
      <c r="AE11" s="625"/>
      <c r="AF11" s="625"/>
      <c r="AG11" s="628">
        <f>IF(BG27=1,24,0)+IF(BG27=2,36,0)+IF(BG27=3,48,0)+IF(BG27=4,60,0)</f>
        <v>48</v>
      </c>
      <c r="AH11" s="622"/>
      <c r="AI11" s="622"/>
      <c r="AJ11" s="622"/>
      <c r="AK11" s="622"/>
      <c r="AL11" s="622"/>
      <c r="AM11" s="622"/>
      <c r="AN11" s="622"/>
      <c r="AO11" s="622"/>
      <c r="AP11" s="622"/>
      <c r="AQ11" s="622"/>
      <c r="AR11" s="622"/>
      <c r="AS11" s="622"/>
      <c r="AT11" s="622"/>
      <c r="AU11" s="623"/>
      <c r="AV11" s="574"/>
      <c r="AW11" s="64"/>
      <c r="AX11" s="546" t="s">
        <v>25</v>
      </c>
      <c r="AY11" s="746"/>
      <c r="AZ11" s="747"/>
      <c r="BA11" s="747"/>
      <c r="BB11" s="747"/>
      <c r="BD11" s="486"/>
      <c r="BE11" s="207" t="s">
        <v>16163</v>
      </c>
      <c r="BF11" s="118">
        <f>IF(BG27=4,IF(BO10=1,IF(BT7=4749,IF(BF8&gt;=7%,0,IF(BF8&gt;=5%,1%,IF(BF8&gt;=3%,2%,4%))),0),0),0)</f>
        <v>0</v>
      </c>
      <c r="BH11" s="121"/>
      <c r="BI11" s="121"/>
      <c r="BJ11" s="121"/>
      <c r="BK11" s="121"/>
      <c r="BL11" s="121"/>
      <c r="BM11" s="121"/>
      <c r="BN11" s="121"/>
      <c r="BO11" s="2">
        <v>1</v>
      </c>
      <c r="BP11" s="50" t="str">
        <f>IF(BO11=1,"1.5만km",IF(BO11=2,"2만km",IF(BO11=3,"3만km",0)))</f>
        <v>1.5만km</v>
      </c>
      <c r="BQ11" s="50"/>
      <c r="BR11" s="50"/>
      <c r="BS11" s="21" t="s">
        <v>1202</v>
      </c>
      <c r="BT11" s="23">
        <v>1</v>
      </c>
      <c r="BU11" s="22"/>
      <c r="BV11" s="22"/>
      <c r="BW11" s="22"/>
      <c r="BX11" s="22">
        <v>9</v>
      </c>
      <c r="BY11" s="22" t="str">
        <f>IF(BY10="","",IF(VLOOKUP(TEXT(INT(BY10+1),"0000"),차량가!G$2:J$7274,4,0)=$BS$4,TEXT(BY10+1,"0000"),""))</f>
        <v>0194</v>
      </c>
      <c r="BZ11" s="22" t="str">
        <f>IF(ISERROR(VLOOKUP(BY11,차량가!G$2:K$6226,5,0)),"",VLOOKUP(BY11,차량가!G$2:K$6226,5,0))</f>
        <v>i5</v>
      </c>
      <c r="CA11" s="22" t="str">
        <f>IF(BY11="","",IF(VLOOKUP(TEXT(INT(BY10+1),"0000"),차량가!G$2:J$7274,4,0)=$BS$4,TEXT(BY10+1,"0000"),""))</f>
        <v>0194</v>
      </c>
      <c r="CB11" s="22"/>
      <c r="CC11" s="22"/>
      <c r="CD11" s="22"/>
      <c r="CE11" s="22"/>
      <c r="CF11" s="22"/>
      <c r="CG11" s="22"/>
      <c r="CH11" s="22"/>
      <c r="CI11" s="40" t="str">
        <f>IF(CI10="","",IF(VLOOKUP(TEXT(INT(CI10+1),"0000"),차량가!I$2:K$7274,3,0)=$BS$5,TEXT(CI10+1,"0000"),""))</f>
        <v/>
      </c>
      <c r="CJ11" s="39" t="str">
        <f t="shared" si="0"/>
        <v>008</v>
      </c>
      <c r="CK11" s="39" t="str">
        <f>IF(CI11="","",(VLOOKUP(CI11,차량가!$I$2:$K$7274,3,0)))</f>
        <v/>
      </c>
      <c r="CL11" s="39" t="str">
        <f>IF(CI11="","",VLOOKUP(CI11,차량가!$I$2:$L$7274,4,0))</f>
        <v/>
      </c>
      <c r="CM11" s="22" t="str">
        <f t="shared" si="1"/>
        <v/>
      </c>
      <c r="CN11" s="274" t="e">
        <f>VLOOKUP(CI11,차량가!I$2:M$7274,5,0)</f>
        <v>#N/A</v>
      </c>
      <c r="CO11" s="50"/>
      <c r="CP11" s="50"/>
      <c r="CQ11" s="50"/>
      <c r="CR11" s="50"/>
      <c r="CS11" s="50"/>
      <c r="CT11" s="63"/>
    </row>
    <row r="12" spans="1:98" ht="30" customHeight="1" thickTop="1" thickBot="1">
      <c r="A12" s="64"/>
      <c r="C12" s="713"/>
      <c r="D12" s="714"/>
      <c r="E12" s="605" t="s">
        <v>31</v>
      </c>
      <c r="F12" s="605"/>
      <c r="G12" s="605"/>
      <c r="H12" s="605"/>
      <c r="I12" s="605"/>
      <c r="J12" s="605"/>
      <c r="K12" s="612" t="str">
        <f>IF(BJ10=1,"포함","미포함")</f>
        <v>미포함</v>
      </c>
      <c r="L12" s="612"/>
      <c r="M12" s="612"/>
      <c r="N12" s="613">
        <f>IF(OR(BT16=1,BT17=1),0,IF(BB15&lt;=0,AY16,IF(BT23=TRUE,MAX(0,TRUNC((K10/1.1*BJ15-1500000)*BB15,-1)),ROUNDDOWN(K10/1.1*BJ15*BB15,-1))))</f>
        <v>0</v>
      </c>
      <c r="O12" s="614"/>
      <c r="P12" s="614"/>
      <c r="Q12" s="614"/>
      <c r="R12" s="614"/>
      <c r="S12" s="614"/>
      <c r="T12" s="614"/>
      <c r="U12" s="614"/>
      <c r="V12" s="614"/>
      <c r="W12" s="614"/>
      <c r="X12" s="614"/>
      <c r="Y12" s="614"/>
      <c r="Z12" s="624" t="s">
        <v>19</v>
      </c>
      <c r="AA12" s="625"/>
      <c r="AB12" s="625"/>
      <c r="AC12" s="625"/>
      <c r="AD12" s="625"/>
      <c r="AE12" s="625"/>
      <c r="AF12" s="625"/>
      <c r="AG12" s="621" t="str">
        <f>IF(BH10=1,"리스사명의",IF(AX30="일반잔가","이용자명의","일반잔가만 가능"))</f>
        <v>리스사명의</v>
      </c>
      <c r="AH12" s="622"/>
      <c r="AI12" s="622"/>
      <c r="AJ12" s="622"/>
      <c r="AK12" s="622"/>
      <c r="AL12" s="622"/>
      <c r="AM12" s="622"/>
      <c r="AN12" s="622"/>
      <c r="AO12" s="622"/>
      <c r="AP12" s="622"/>
      <c r="AQ12" s="622"/>
      <c r="AR12" s="622"/>
      <c r="AS12" s="622"/>
      <c r="AT12" s="622"/>
      <c r="AU12" s="623"/>
      <c r="AV12" s="574"/>
      <c r="AW12" s="64"/>
      <c r="AX12" s="547" t="s">
        <v>16664</v>
      </c>
      <c r="AY12" s="750" t="b">
        <v>0</v>
      </c>
      <c r="AZ12" s="751"/>
      <c r="BA12" s="541" t="b">
        <v>0</v>
      </c>
      <c r="BB12" s="545"/>
      <c r="BC12" s="196" t="s">
        <v>16661</v>
      </c>
      <c r="BD12" s="478"/>
      <c r="BE12" s="528" t="s">
        <v>16144</v>
      </c>
      <c r="BG12" s="385">
        <f xml:space="preserve"> BG21</f>
        <v>5.3999999999999999E-2</v>
      </c>
      <c r="BH12" s="735" t="s">
        <v>1119</v>
      </c>
      <c r="BI12" s="736"/>
      <c r="BJ12" s="736"/>
      <c r="BK12" s="736"/>
      <c r="BL12" s="736"/>
      <c r="BM12" s="736"/>
      <c r="BN12" s="121"/>
      <c r="BO12" s="121"/>
      <c r="BP12" s="50"/>
      <c r="BQ12" s="50"/>
      <c r="BR12" s="50"/>
      <c r="BS12" s="21" t="s">
        <v>1219</v>
      </c>
      <c r="BT12" s="23" t="str">
        <f>VLOOKUP(BT7,차량가!B2:X8501,21,0)</f>
        <v>N</v>
      </c>
      <c r="BU12" s="22" t="s">
        <v>1167</v>
      </c>
      <c r="BV12" s="22" t="str">
        <f>VLOOKUP(BT7,차량가!$B$1:$O$1138,14,FALSE)</f>
        <v>무연</v>
      </c>
      <c r="BW12" s="22">
        <f>IF(OR(BV12="무연",BV12="하이브리드",BV12="LPG",BV12="디젤"),1,"")</f>
        <v>1</v>
      </c>
      <c r="BX12" s="22">
        <v>10</v>
      </c>
      <c r="BY12" s="22" t="str">
        <f>IF(BY11="","",IF(VLOOKUP(TEXT(INT(BY11+1),"0000"),차량가!G$2:J$7274,4,0)=$BS$4,TEXT(BY11+1,"0000"),""))</f>
        <v>0195</v>
      </c>
      <c r="BZ12" s="22" t="str">
        <f>IF(ISERROR(VLOOKUP(BY12,차량가!G$2:K$6226,5,0)),"",VLOOKUP(BY12,차량가!G$2:K$6226,5,0))</f>
        <v>i7</v>
      </c>
      <c r="CA12" s="22" t="str">
        <f>IF(BY12="","",IF(VLOOKUP(TEXT(INT(BY11+1),"0000"),차량가!G$2:J$7274,4,0)=$BS$4,TEXT(BY11+1,"0000"),""))</f>
        <v>0195</v>
      </c>
      <c r="CB12" s="22"/>
      <c r="CC12" s="22"/>
      <c r="CD12" s="22"/>
      <c r="CE12" s="22"/>
      <c r="CF12" s="22"/>
      <c r="CG12" s="22"/>
      <c r="CH12" s="22"/>
      <c r="CI12" s="40" t="str">
        <f>IF(CI11="","",IF(VLOOKUP(TEXT(INT(CI11+1),"0000"),차량가!I$2:K$7274,3,0)=$BS$5,TEXT(CI11+1,"0000"),""))</f>
        <v/>
      </c>
      <c r="CJ12" s="39" t="str">
        <f t="shared" si="0"/>
        <v>008</v>
      </c>
      <c r="CK12" s="39" t="str">
        <f>IF(CI12="","",(VLOOKUP(CI12,차량가!$I$2:$K$7274,3,0)))</f>
        <v/>
      </c>
      <c r="CL12" s="39" t="str">
        <f>IF(CI12="","",VLOOKUP(CI12,차량가!$I$2:$L$7274,4,0))</f>
        <v/>
      </c>
      <c r="CM12" s="22" t="str">
        <f t="shared" si="1"/>
        <v/>
      </c>
      <c r="CN12" s="274" t="e">
        <f>VLOOKUP(CI12,차량가!I$2:M$7274,5,0)</f>
        <v>#N/A</v>
      </c>
      <c r="CO12" s="50"/>
      <c r="CP12" s="50"/>
      <c r="CQ12" s="50"/>
      <c r="CR12" s="50"/>
      <c r="CS12" s="50"/>
      <c r="CT12" s="63"/>
    </row>
    <row r="13" spans="1:98" ht="20.25" customHeight="1">
      <c r="A13" s="64"/>
      <c r="C13" s="713"/>
      <c r="D13" s="714"/>
      <c r="E13" s="615" t="s">
        <v>16672</v>
      </c>
      <c r="F13" s="616"/>
      <c r="G13" s="616"/>
      <c r="H13" s="616"/>
      <c r="I13" s="616"/>
      <c r="J13" s="617"/>
      <c r="K13" s="588" t="str">
        <f>IF(BK10=1,"포함","미포함")</f>
        <v>미포함</v>
      </c>
      <c r="L13" s="589"/>
      <c r="M13" s="590"/>
      <c r="N13" s="594">
        <f>IF(AZ17=TRUE,0,IF(AND(BT10=1,BK10=1),"2차탁송대행",BA17))</f>
        <v>0</v>
      </c>
      <c r="O13" s="595"/>
      <c r="P13" s="595"/>
      <c r="Q13" s="595"/>
      <c r="R13" s="595"/>
      <c r="S13" s="595"/>
      <c r="T13" s="595"/>
      <c r="U13" s="595"/>
      <c r="V13" s="595"/>
      <c r="W13" s="595"/>
      <c r="X13" s="595"/>
      <c r="Y13" s="596"/>
      <c r="Z13" s="729" t="s">
        <v>20</v>
      </c>
      <c r="AA13" s="730"/>
      <c r="AB13" s="730"/>
      <c r="AC13" s="730"/>
      <c r="AD13" s="730"/>
      <c r="AE13" s="730"/>
      <c r="AF13" s="731"/>
      <c r="AG13" s="707" t="str">
        <f>BP11</f>
        <v>1.5만km</v>
      </c>
      <c r="AH13" s="708"/>
      <c r="AI13" s="708"/>
      <c r="AJ13" s="708"/>
      <c r="AK13" s="708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574"/>
      <c r="AW13" s="64"/>
      <c r="AX13" s="82" t="s">
        <v>1698</v>
      </c>
      <c r="AY13" s="743" t="s">
        <v>2274</v>
      </c>
      <c r="AZ13" s="743"/>
      <c r="BA13" s="743"/>
      <c r="BB13" s="743"/>
      <c r="BC13" s="469">
        <v>0</v>
      </c>
      <c r="BD13" s="479"/>
      <c r="BE13" s="529">
        <v>1</v>
      </c>
      <c r="BH13" s="123">
        <f>BS7</f>
        <v>1998</v>
      </c>
      <c r="BI13" s="124">
        <v>800</v>
      </c>
      <c r="BJ13" s="124" t="s">
        <v>1120</v>
      </c>
      <c r="BK13" s="124" t="s">
        <v>1121</v>
      </c>
      <c r="BL13" s="124" t="s">
        <v>1122</v>
      </c>
      <c r="BM13" s="124"/>
      <c r="BN13" s="121"/>
      <c r="BO13" s="121"/>
      <c r="BP13" s="50"/>
      <c r="BQ13" s="50"/>
      <c r="BR13" s="50"/>
      <c r="BS13" s="39" t="s">
        <v>1162</v>
      </c>
      <c r="BT13" s="23" t="str">
        <f>VLOOKUP(BT7,차량가!B2:X8501,15,0)</f>
        <v>승용차</v>
      </c>
      <c r="BU13" s="22"/>
      <c r="BV13" s="22"/>
      <c r="BW13" s="22"/>
      <c r="BX13" s="22">
        <v>11</v>
      </c>
      <c r="BY13" s="22" t="str">
        <f>IF(BY12="","",IF(VLOOKUP(TEXT(INT(BY12+1),"0000"),차량가!G$2:J$7274,4,0)=$BS$4,TEXT(BY12+1,"0000"),""))</f>
        <v>0196</v>
      </c>
      <c r="BZ13" s="22" t="str">
        <f>IF(ISERROR(VLOOKUP(BY13,차량가!G$2:K$6226,5,0)),"",VLOOKUP(BY13,차량가!G$2:K$6226,5,0))</f>
        <v>iX</v>
      </c>
      <c r="CA13" s="22" t="str">
        <f>IF(BY13="","",IF(VLOOKUP(TEXT(INT(BY12+1),"0000"),차량가!G$2:J$7274,4,0)=$BS$4,TEXT(BY12+1,"0000"),""))</f>
        <v>0196</v>
      </c>
      <c r="CB13" s="22"/>
      <c r="CC13" s="22"/>
      <c r="CD13" s="22"/>
      <c r="CE13" s="22"/>
      <c r="CF13" s="22"/>
      <c r="CG13" s="22"/>
      <c r="CH13" s="22"/>
      <c r="CI13" s="40" t="str">
        <f>IF(CI12="","",IF(VLOOKUP(TEXT(INT(CI12+1),"0000"),차량가!I$2:K$7274,3,0)=$BS$5,TEXT(CI12+1,"0000"),""))</f>
        <v/>
      </c>
      <c r="CJ13" s="39" t="str">
        <f t="shared" si="0"/>
        <v>008</v>
      </c>
      <c r="CK13" s="39" t="str">
        <f>IF(CI13="","",(VLOOKUP(CI13,차량가!$I$2:$K$7274,3,0)))</f>
        <v/>
      </c>
      <c r="CL13" s="39" t="str">
        <f>IF(CI13="","",VLOOKUP(CI13,차량가!$I$2:$L$7274,4,0))</f>
        <v/>
      </c>
      <c r="CM13" s="22" t="str">
        <f t="shared" si="1"/>
        <v/>
      </c>
      <c r="CN13" s="274" t="e">
        <f>VLOOKUP(CI13,차량가!I$2:M$7274,5,0)</f>
        <v>#N/A</v>
      </c>
      <c r="CO13" s="50"/>
      <c r="CP13" s="50"/>
      <c r="CQ13" s="50"/>
      <c r="CR13" s="50"/>
      <c r="CS13" s="50"/>
      <c r="CT13" s="63"/>
    </row>
    <row r="14" spans="1:98" ht="25.5" customHeight="1">
      <c r="A14" s="64"/>
      <c r="C14" s="713"/>
      <c r="D14" s="714"/>
      <c r="E14" s="618"/>
      <c r="F14" s="619"/>
      <c r="G14" s="619"/>
      <c r="H14" s="619"/>
      <c r="I14" s="619"/>
      <c r="J14" s="620"/>
      <c r="K14" s="591"/>
      <c r="L14" s="592"/>
      <c r="M14" s="593"/>
      <c r="N14" s="597"/>
      <c r="O14" s="598"/>
      <c r="P14" s="598"/>
      <c r="Q14" s="598"/>
      <c r="R14" s="598"/>
      <c r="S14" s="598"/>
      <c r="T14" s="598"/>
      <c r="U14" s="598"/>
      <c r="V14" s="598"/>
      <c r="W14" s="598"/>
      <c r="X14" s="598"/>
      <c r="Y14" s="599"/>
      <c r="Z14" s="732"/>
      <c r="AA14" s="733"/>
      <c r="AB14" s="733"/>
      <c r="AC14" s="733"/>
      <c r="AD14" s="733"/>
      <c r="AE14" s="733"/>
      <c r="AF14" s="734"/>
      <c r="AG14" s="709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574"/>
      <c r="AW14" s="64"/>
      <c r="AX14" s="82" t="s">
        <v>1583</v>
      </c>
      <c r="AY14" s="745" t="s">
        <v>1680</v>
      </c>
      <c r="AZ14" s="745"/>
      <c r="BA14" s="745"/>
      <c r="BB14" s="745"/>
      <c r="BD14" s="480"/>
      <c r="BE14" s="85"/>
      <c r="BF14" s="118">
        <v>48</v>
      </c>
      <c r="BG14" s="118">
        <v>60</v>
      </c>
      <c r="BH14" s="123">
        <f>IF(BH13&lt;=1000,80,IF(BH13&lt;=1600,140,200))</f>
        <v>200</v>
      </c>
      <c r="BI14" s="124">
        <v>80</v>
      </c>
      <c r="BJ14" s="124">
        <v>80</v>
      </c>
      <c r="BK14" s="124">
        <v>140</v>
      </c>
      <c r="BL14" s="124">
        <v>200</v>
      </c>
      <c r="BM14" s="124"/>
      <c r="BN14" s="125">
        <f>ROUND(K10/1.1*BJ15*BB15,-1)</f>
        <v>0</v>
      </c>
      <c r="BO14" s="126"/>
      <c r="BP14" s="50"/>
      <c r="BQ14" s="50"/>
      <c r="BR14" s="50"/>
      <c r="BS14" s="42" t="s">
        <v>1224</v>
      </c>
      <c r="BT14" s="23">
        <f>VLOOKUP(BT7,차량가!B2:X8501,17,0)</f>
        <v>5</v>
      </c>
      <c r="BU14" s="22"/>
      <c r="BV14" s="197">
        <f>BT7</f>
        <v>4690</v>
      </c>
      <c r="BW14" s="22"/>
      <c r="BX14" s="22">
        <v>12</v>
      </c>
      <c r="BY14" s="22" t="str">
        <f>IF(BY13="","",IF(VLOOKUP(TEXT(INT(BY13+1),"0000"),차량가!G$2:J$7274,4,0)=$BS$4,TEXT(BY13+1,"0000"),""))</f>
        <v>0197</v>
      </c>
      <c r="BZ14" s="22" t="str">
        <f>IF(ISERROR(VLOOKUP(BY14,차량가!G$2:K$6226,5,0)),"",VLOOKUP(BY14,차량가!G$2:K$6226,5,0))</f>
        <v>iX1</v>
      </c>
      <c r="CA14" s="22" t="str">
        <f>IF(BY14="","",IF(VLOOKUP(TEXT(INT(BY13+1),"0000"),차량가!G$2:J$7274,4,0)=$BS$4,TEXT(BY13+1,"0000"),""))</f>
        <v>0197</v>
      </c>
      <c r="CB14" s="22"/>
      <c r="CC14" s="22"/>
      <c r="CD14" s="22"/>
      <c r="CE14" s="22"/>
      <c r="CF14" s="22"/>
      <c r="CG14" s="22"/>
      <c r="CH14" s="22"/>
      <c r="CI14" s="40" t="str">
        <f>IF(CI13="","",IF(VLOOKUP(TEXT(INT(CI13+1),"0000"),차량가!I$2:K$7274,3,0)=$BS$5,TEXT(CI13+1,"0000"),""))</f>
        <v/>
      </c>
      <c r="CJ14" s="39" t="str">
        <f t="shared" si="0"/>
        <v>008</v>
      </c>
      <c r="CK14" s="39" t="str">
        <f>IF(CI14="","",(VLOOKUP(CI14,차량가!$I$2:$K$7274,3,0)))</f>
        <v/>
      </c>
      <c r="CL14" s="39" t="str">
        <f>IF(CI14="","",VLOOKUP(CI14,차량가!$I$2:$L$7274,4,0))</f>
        <v/>
      </c>
      <c r="CM14" s="22" t="str">
        <f t="shared" si="1"/>
        <v/>
      </c>
      <c r="CN14" s="274" t="e">
        <f>VLOOKUP(CI14,차량가!I$2:M$7274,5,0)</f>
        <v>#N/A</v>
      </c>
      <c r="CO14" s="50"/>
      <c r="CP14" s="50"/>
      <c r="CQ14" s="50"/>
      <c r="CR14" s="50"/>
      <c r="CS14" s="50"/>
      <c r="CT14" s="63"/>
    </row>
    <row r="15" spans="1:98" ht="33" customHeight="1">
      <c r="A15" s="64"/>
      <c r="C15" s="715"/>
      <c r="D15" s="716"/>
      <c r="E15" s="611" t="s">
        <v>22</v>
      </c>
      <c r="F15" s="611"/>
      <c r="G15" s="611"/>
      <c r="H15" s="611"/>
      <c r="I15" s="611"/>
      <c r="J15" s="611"/>
      <c r="K15" s="604" t="str">
        <f>IF(AX55=1,"포함","미포함")</f>
        <v>미포함</v>
      </c>
      <c r="L15" s="604"/>
      <c r="M15" s="604"/>
      <c r="N15" s="594">
        <f>BA18</f>
        <v>0</v>
      </c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600" t="s">
        <v>37</v>
      </c>
      <c r="AA15" s="601"/>
      <c r="AB15" s="601"/>
      <c r="AC15" s="601"/>
      <c r="AD15" s="601"/>
      <c r="AE15" s="601"/>
      <c r="AF15" s="601"/>
      <c r="AG15" s="602" t="str">
        <f>IF(BM10=1,"차량가기준","취득원가기준")</f>
        <v>차량가기준</v>
      </c>
      <c r="AH15" s="602"/>
      <c r="AI15" s="602"/>
      <c r="AJ15" s="602"/>
      <c r="AK15" s="602"/>
      <c r="AL15" s="602"/>
      <c r="AM15" s="602"/>
      <c r="AN15" s="602"/>
      <c r="AO15" s="602"/>
      <c r="AP15" s="602"/>
      <c r="AQ15" s="602"/>
      <c r="AR15" s="602"/>
      <c r="AS15" s="602"/>
      <c r="AT15" s="602"/>
      <c r="AU15" s="603"/>
      <c r="AV15" s="574"/>
      <c r="AW15" s="64"/>
      <c r="AX15" s="703" t="s">
        <v>65</v>
      </c>
      <c r="AY15" s="695"/>
      <c r="AZ15" s="695"/>
      <c r="BA15" s="695"/>
      <c r="BB15" s="83">
        <v>0</v>
      </c>
      <c r="BC15" s="554" t="s">
        <v>2464</v>
      </c>
      <c r="BD15" s="480"/>
      <c r="BE15" s="85"/>
      <c r="BH15" s="127"/>
      <c r="BI15" s="127" t="s">
        <v>1107</v>
      </c>
      <c r="BJ15" s="128">
        <f>IF(OR(AND(BV12="하이브리드",BH25=3),AND(BV12="전기차",BH25=3),AND(BV12="하이브리드",BH25=1)),0,VLOOKUP(BH25,$BI$17:$BN$24,BH16,))</f>
        <v>0.04</v>
      </c>
      <c r="BK15" s="127"/>
      <c r="BL15" s="127"/>
      <c r="BM15" s="127"/>
      <c r="BN15" s="127"/>
      <c r="BO15" s="121"/>
      <c r="BP15" s="50"/>
      <c r="BQ15" s="50"/>
      <c r="BR15" s="50"/>
      <c r="BS15" s="39" t="s">
        <v>1162</v>
      </c>
      <c r="BT15" s="206" t="str">
        <f>VLOOKUP($BT$7,차량가!$X$2:$AB$1824,5,FALSE)</f>
        <v>승용차</v>
      </c>
      <c r="BU15" s="22"/>
      <c r="BV15" s="22"/>
      <c r="BW15" s="22"/>
      <c r="BX15" s="22">
        <v>13</v>
      </c>
      <c r="BY15" s="22" t="str">
        <f>IF(BY14="","",IF(VLOOKUP(TEXT(INT(BY14+1),"0000"),차량가!G$2:J$7274,4,0)=$BS$4,TEXT(BY14+1,"0000"),""))</f>
        <v>0198</v>
      </c>
      <c r="BZ15" s="22" t="str">
        <f>IF(ISERROR(VLOOKUP(BY15,차량가!G$2:K$6226,5,0)),"",VLOOKUP(BY15,차량가!G$2:K$6226,5,0))</f>
        <v>iX3</v>
      </c>
      <c r="CA15" s="22" t="str">
        <f>IF(BY15="","",IF(VLOOKUP(TEXT(INT(BY14+1),"0000"),차량가!G$2:J$7274,4,0)=$BS$4,TEXT(BY14+1,"0000"),""))</f>
        <v>0198</v>
      </c>
      <c r="CB15" s="22"/>
      <c r="CC15" s="22"/>
      <c r="CD15" s="22"/>
      <c r="CE15" s="22"/>
      <c r="CF15" s="22"/>
      <c r="CG15" s="22"/>
      <c r="CH15" s="22"/>
      <c r="CI15" s="40" t="str">
        <f>IF(CI14="","",IF(VLOOKUP(TEXT(INT(CI14+1),"0000"),차량가!I$2:K$7274,3,0)=$BS$5,TEXT(CI14+1,"0000"),""))</f>
        <v/>
      </c>
      <c r="CJ15" s="39" t="str">
        <f t="shared" si="0"/>
        <v>008</v>
      </c>
      <c r="CK15" s="39" t="str">
        <f>IF(CI15="","",(VLOOKUP(CI15,차량가!$I$2:$K$7274,3,0)))</f>
        <v/>
      </c>
      <c r="CL15" s="39" t="str">
        <f>IF(CI15="","",VLOOKUP(CI15,차량가!$I$2:$L$7274,4,0))</f>
        <v/>
      </c>
      <c r="CM15" s="22" t="str">
        <f t="shared" si="1"/>
        <v/>
      </c>
      <c r="CN15" s="274" t="e">
        <f>VLOOKUP(CI15,차량가!I$2:M$7274,5,0)</f>
        <v>#N/A</v>
      </c>
      <c r="CO15" s="50"/>
      <c r="CP15" s="50"/>
      <c r="CQ15" s="50"/>
      <c r="CR15" s="50"/>
      <c r="CS15" s="50"/>
      <c r="CT15" s="63"/>
    </row>
    <row r="16" spans="1:98" ht="28.5" customHeight="1">
      <c r="A16" s="64"/>
      <c r="C16" s="766" t="s">
        <v>1331</v>
      </c>
      <c r="D16" s="766"/>
      <c r="E16" s="766"/>
      <c r="F16" s="766"/>
      <c r="G16" s="766"/>
      <c r="H16" s="766"/>
      <c r="I16" s="766"/>
      <c r="J16" s="766"/>
      <c r="K16" s="766"/>
      <c r="L16" s="766"/>
      <c r="M16" s="767"/>
      <c r="N16" s="757">
        <f>K10+IF(BI10=1,N11,0)+IF(BJ10=1,N12,0)+IF(BK10=1,IF(BT10=2,N13,253000),0)+IF(BL10=1,N15,0)</f>
        <v>48927270</v>
      </c>
      <c r="O16" s="757"/>
      <c r="P16" s="757"/>
      <c r="Q16" s="757"/>
      <c r="R16" s="757"/>
      <c r="S16" s="757"/>
      <c r="T16" s="757"/>
      <c r="U16" s="757"/>
      <c r="V16" s="757"/>
      <c r="W16" s="757"/>
      <c r="X16" s="757"/>
      <c r="Y16" s="757"/>
      <c r="Z16" s="734" t="str">
        <f>IF(BR10=1,"선수금","선납리스료")</f>
        <v>선납리스료</v>
      </c>
      <c r="AA16" s="758"/>
      <c r="AB16" s="758"/>
      <c r="AC16" s="758"/>
      <c r="AD16" s="758"/>
      <c r="AE16" s="758"/>
      <c r="AF16" s="758"/>
      <c r="AG16" s="699">
        <f>IF($BM$10=1,AK16/$K$10,AK16/$N$16)</f>
        <v>0</v>
      </c>
      <c r="AH16" s="700"/>
      <c r="AI16" s="700"/>
      <c r="AJ16" s="701"/>
      <c r="AK16" s="702">
        <f>AY25</f>
        <v>0</v>
      </c>
      <c r="AL16" s="702"/>
      <c r="AM16" s="702"/>
      <c r="AN16" s="702"/>
      <c r="AO16" s="702"/>
      <c r="AP16" s="702"/>
      <c r="AQ16" s="702"/>
      <c r="AR16" s="702"/>
      <c r="AS16" s="702"/>
      <c r="AT16" s="702"/>
      <c r="AU16" s="702"/>
      <c r="AV16" s="574"/>
      <c r="AW16" s="64"/>
      <c r="AX16" s="703"/>
      <c r="AY16" s="744">
        <v>0</v>
      </c>
      <c r="AZ16" s="744"/>
      <c r="BA16" s="744"/>
      <c r="BB16" s="744"/>
      <c r="BC16" s="555"/>
      <c r="BD16" s="480"/>
      <c r="BE16" s="85"/>
      <c r="BH16" s="2">
        <f>IF(BH13&lt;1000,6,IF(BH13&lt;1500,5,IF(BH13&lt;1600,4,IF(BH13&lt;2000,3,2))))</f>
        <v>3</v>
      </c>
      <c r="BI16" s="2"/>
      <c r="BJ16" s="2" t="s">
        <v>1108</v>
      </c>
      <c r="BK16" s="2" t="s">
        <v>1109</v>
      </c>
      <c r="BL16" s="2" t="s">
        <v>1110</v>
      </c>
      <c r="BM16" s="2" t="s">
        <v>1111</v>
      </c>
      <c r="BN16" s="2" t="s">
        <v>1112</v>
      </c>
      <c r="BO16" s="53"/>
      <c r="BP16" s="50"/>
      <c r="BQ16" s="50"/>
      <c r="BR16" s="50"/>
      <c r="BS16" s="39" t="s">
        <v>1163</v>
      </c>
      <c r="BT16" s="206">
        <f>IF(BT15="승용RV",1,2)</f>
        <v>2</v>
      </c>
      <c r="BU16" s="22"/>
      <c r="BV16" s="44"/>
      <c r="BW16" s="22"/>
      <c r="BX16" s="22">
        <v>14</v>
      </c>
      <c r="BY16" s="22" t="str">
        <f>IF(BY15="","",IF(VLOOKUP(TEXT(INT(BY15+1),"0000"),차량가!G$2:J$7274,4,0)=$BS$4,TEXT(BY15+1,"0000"),""))</f>
        <v>0199</v>
      </c>
      <c r="BZ16" s="22" t="str">
        <f>IF(ISERROR(VLOOKUP(BY16,차량가!G$2:K$6226,5,0)),"",VLOOKUP(BY16,차량가!G$2:K$6226,5,0))</f>
        <v>M Series M2</v>
      </c>
      <c r="CA16" s="22" t="str">
        <f>IF(BY16="","",IF(VLOOKUP(TEXT(INT(BY15+1),"0000"),차량가!G$2:J$7274,4,0)=$BS$4,TEXT(BY15+1,"0000"),""))</f>
        <v>0199</v>
      </c>
      <c r="CB16" s="22"/>
      <c r="CC16" s="22"/>
      <c r="CD16" s="22"/>
      <c r="CE16" s="22"/>
      <c r="CF16" s="22"/>
      <c r="CG16" s="22"/>
      <c r="CH16" s="22"/>
      <c r="CI16" s="40" t="str">
        <f>IF(CI15="","",IF(VLOOKUP(TEXT(INT(CI15+1),"0000"),차량가!I$2:K$7274,3,0)=$BS$5,TEXT(CI15+1,"0000"),""))</f>
        <v/>
      </c>
      <c r="CJ16" s="39" t="str">
        <f t="shared" si="0"/>
        <v>008</v>
      </c>
      <c r="CK16" s="39" t="str">
        <f>IF(CI16="","",(VLOOKUP(CI16,차량가!$I$2:$K$7274,3,0)))</f>
        <v/>
      </c>
      <c r="CL16" s="39" t="str">
        <f>IF(CI16="","",VLOOKUP(CI16,차량가!$I$2:$L$7274,4,0))</f>
        <v/>
      </c>
      <c r="CM16" s="22" t="str">
        <f t="shared" si="1"/>
        <v/>
      </c>
      <c r="CN16" s="274" t="e">
        <f>VLOOKUP(CI16,차량가!I$2:M$7274,5,0)</f>
        <v>#N/A</v>
      </c>
      <c r="CO16" s="50"/>
      <c r="CP16" s="50"/>
      <c r="CQ16" s="50"/>
      <c r="CR16" s="50"/>
      <c r="CS16" s="50"/>
      <c r="CT16" s="63"/>
    </row>
    <row r="17" spans="1:98" ht="29.25" customHeight="1">
      <c r="A17" s="64"/>
      <c r="C17" s="648" t="s">
        <v>32</v>
      </c>
      <c r="D17" s="649"/>
      <c r="E17" s="652" t="s">
        <v>33</v>
      </c>
      <c r="F17" s="652"/>
      <c r="G17" s="652"/>
      <c r="H17" s="652"/>
      <c r="I17" s="652"/>
      <c r="J17" s="652"/>
      <c r="K17" s="652"/>
      <c r="L17" s="652"/>
      <c r="M17" s="652"/>
      <c r="N17" s="759" t="s">
        <v>34</v>
      </c>
      <c r="O17" s="760"/>
      <c r="P17" s="760"/>
      <c r="Q17" s="760"/>
      <c r="R17" s="760"/>
      <c r="S17" s="760"/>
      <c r="T17" s="760"/>
      <c r="U17" s="760"/>
      <c r="V17" s="760"/>
      <c r="W17" s="760"/>
      <c r="X17" s="760"/>
      <c r="Y17" s="760"/>
      <c r="Z17" s="624" t="s">
        <v>21</v>
      </c>
      <c r="AA17" s="625"/>
      <c r="AB17" s="625"/>
      <c r="AC17" s="625"/>
      <c r="AD17" s="625"/>
      <c r="AE17" s="625"/>
      <c r="AF17" s="625"/>
      <c r="AG17" s="630">
        <f>IF($BM$10=1,AK17/$K$10,AK17/$N$16)</f>
        <v>0</v>
      </c>
      <c r="AH17" s="630"/>
      <c r="AI17" s="630"/>
      <c r="AJ17" s="630"/>
      <c r="AK17" s="737">
        <f>AY27</f>
        <v>0</v>
      </c>
      <c r="AL17" s="737"/>
      <c r="AM17" s="737"/>
      <c r="AN17" s="737"/>
      <c r="AO17" s="737"/>
      <c r="AP17" s="737"/>
      <c r="AQ17" s="737"/>
      <c r="AR17" s="737"/>
      <c r="AS17" s="737"/>
      <c r="AT17" s="737"/>
      <c r="AU17" s="738"/>
      <c r="AV17" s="574"/>
      <c r="AW17" s="64"/>
      <c r="AX17" s="84" t="s">
        <v>66</v>
      </c>
      <c r="AY17" s="540"/>
      <c r="AZ17" s="548" t="b">
        <v>0</v>
      </c>
      <c r="BA17" s="570">
        <v>0</v>
      </c>
      <c r="BB17" s="570"/>
      <c r="BC17" s="196" t="s">
        <v>16670</v>
      </c>
      <c r="BD17" s="480"/>
      <c r="BE17" s="85"/>
      <c r="BH17" s="127" t="s">
        <v>39</v>
      </c>
      <c r="BI17" s="127">
        <v>1</v>
      </c>
      <c r="BJ17" s="129">
        <v>0.05</v>
      </c>
      <c r="BK17" s="129">
        <v>0.04</v>
      </c>
      <c r="BL17" s="129">
        <v>0.04</v>
      </c>
      <c r="BM17" s="129">
        <v>0</v>
      </c>
      <c r="BN17" s="129">
        <v>0</v>
      </c>
      <c r="BO17" s="130"/>
      <c r="BP17" s="50"/>
      <c r="BQ17" s="50"/>
      <c r="BR17" s="50"/>
      <c r="BS17" s="39" t="s">
        <v>1164</v>
      </c>
      <c r="BT17" s="206">
        <f>IF(BS7&lt;2000,1,2)</f>
        <v>1</v>
      </c>
      <c r="BU17" s="22"/>
      <c r="BV17" s="22"/>
      <c r="BW17" s="22"/>
      <c r="BX17" s="22">
        <v>15</v>
      </c>
      <c r="BY17" s="22" t="str">
        <f>IF(BY16="","",IF(VLOOKUP(TEXT(INT(BY16+1),"0000"),차량가!G$2:J$7274,4,0)=$BS$4,TEXT(BY16+1,"0000"),""))</f>
        <v>0200</v>
      </c>
      <c r="BZ17" s="22" t="str">
        <f>IF(ISERROR(VLOOKUP(BY17,차량가!G$2:K$6226,5,0)),"",VLOOKUP(BY17,차량가!G$2:K$6226,5,0))</f>
        <v>M Series M3</v>
      </c>
      <c r="CA17" s="22" t="str">
        <f>IF(BY17="","",IF(VLOOKUP(TEXT(INT(BY16+1),"0000"),차량가!G$2:J$7274,4,0)=$BS$4,TEXT(BY16+1,"0000"),""))</f>
        <v>0200</v>
      </c>
      <c r="CB17" s="22"/>
      <c r="CC17" s="22"/>
      <c r="CD17" s="22"/>
      <c r="CE17" s="22"/>
      <c r="CF17" s="22"/>
      <c r="CG17" s="22"/>
      <c r="CH17" s="22"/>
      <c r="CI17" s="40" t="str">
        <f>IF(CI16="","",IF(VLOOKUP(TEXT(INT(CI16+1),"0000"),차량가!I$2:K$7274,3,0)=$BS$5,TEXT(CI16+1,"0000"),""))</f>
        <v/>
      </c>
      <c r="CJ17" s="39" t="str">
        <f t="shared" si="0"/>
        <v>008</v>
      </c>
      <c r="CK17" s="39" t="str">
        <f>IF(CI17="","",(VLOOKUP(CI17,차량가!$I$2:$K$7274,3,0)))</f>
        <v/>
      </c>
      <c r="CL17" s="39" t="str">
        <f>IF(CI17="","",VLOOKUP(CI17,차량가!$I$2:$L$7274,4,0))</f>
        <v/>
      </c>
      <c r="CM17" s="22" t="str">
        <f t="shared" si="1"/>
        <v/>
      </c>
      <c r="CN17" s="274" t="e">
        <f>VLOOKUP(CI17,차량가!I$2:M$7274,5,0)</f>
        <v>#N/A</v>
      </c>
      <c r="CO17" s="50"/>
      <c r="CP17" s="50"/>
      <c r="CQ17" s="50"/>
      <c r="CR17" s="50"/>
      <c r="CS17" s="50"/>
      <c r="CT17" s="63"/>
    </row>
    <row r="18" spans="1:98" ht="23.25" customHeight="1">
      <c r="A18" s="64"/>
      <c r="C18" s="650"/>
      <c r="D18" s="651"/>
      <c r="E18" s="605" t="s">
        <v>35</v>
      </c>
      <c r="F18" s="605"/>
      <c r="G18" s="605"/>
      <c r="H18" s="605"/>
      <c r="I18" s="605"/>
      <c r="J18" s="605"/>
      <c r="K18" s="605"/>
      <c r="L18" s="605"/>
      <c r="M18" s="605"/>
      <c r="N18" s="655" t="str">
        <f>IF(BH10=1,"인수 / 반납 / 재리스 선택","인수 / 재리스 선택")</f>
        <v>인수 / 반납 / 재리스 선택</v>
      </c>
      <c r="O18" s="656"/>
      <c r="P18" s="656"/>
      <c r="Q18" s="656"/>
      <c r="R18" s="656"/>
      <c r="S18" s="656"/>
      <c r="T18" s="656"/>
      <c r="U18" s="656"/>
      <c r="V18" s="656"/>
      <c r="W18" s="656"/>
      <c r="X18" s="656"/>
      <c r="Y18" s="656"/>
      <c r="Z18" s="624" t="s">
        <v>23</v>
      </c>
      <c r="AA18" s="625"/>
      <c r="AB18" s="625"/>
      <c r="AC18" s="625"/>
      <c r="AD18" s="625"/>
      <c r="AE18" s="625"/>
      <c r="AF18" s="625"/>
      <c r="AG18" s="630">
        <f>IF($BM$10=1,AK18/$K$10,AK18/$N$16)</f>
        <v>0.46</v>
      </c>
      <c r="AH18" s="630"/>
      <c r="AI18" s="630"/>
      <c r="AJ18" s="630"/>
      <c r="AK18" s="737">
        <f>AY29</f>
        <v>21160000</v>
      </c>
      <c r="AL18" s="737"/>
      <c r="AM18" s="737"/>
      <c r="AN18" s="737"/>
      <c r="AO18" s="737"/>
      <c r="AP18" s="737"/>
      <c r="AQ18" s="737"/>
      <c r="AR18" s="737"/>
      <c r="AS18" s="737"/>
      <c r="AT18" s="737"/>
      <c r="AU18" s="738"/>
      <c r="AV18" s="574"/>
      <c r="AW18" s="64"/>
      <c r="AX18" s="190" t="s">
        <v>1128</v>
      </c>
      <c r="AY18" s="704" t="s">
        <v>1679</v>
      </c>
      <c r="AZ18" s="704"/>
      <c r="BA18" s="569">
        <v>0</v>
      </c>
      <c r="BB18" s="705"/>
      <c r="BC18" s="85"/>
      <c r="BD18" s="480"/>
      <c r="BE18" s="85"/>
      <c r="BH18" s="127" t="s">
        <v>1143</v>
      </c>
      <c r="BI18" s="127">
        <v>2</v>
      </c>
      <c r="BJ18" s="129">
        <v>0.05</v>
      </c>
      <c r="BK18" s="129">
        <v>0.04</v>
      </c>
      <c r="BL18" s="129">
        <v>0.04</v>
      </c>
      <c r="BM18" s="129">
        <v>0</v>
      </c>
      <c r="BN18" s="129">
        <v>0</v>
      </c>
      <c r="BO18" s="130"/>
      <c r="BP18" s="50"/>
      <c r="BQ18" s="50"/>
      <c r="BR18" s="50"/>
      <c r="BS18" s="50"/>
      <c r="BT18" s="50"/>
      <c r="BU18" s="50"/>
      <c r="BV18" s="22"/>
      <c r="BW18" s="22"/>
      <c r="BX18" s="22">
        <v>16</v>
      </c>
      <c r="BY18" s="22" t="str">
        <f>IF(BY17="","",IF(VLOOKUP(TEXT(INT(BY17+1),"0000"),차량가!G$2:J$7274,4,0)=$BS$4,TEXT(BY17+1,"0000"),""))</f>
        <v>0201</v>
      </c>
      <c r="BZ18" s="22" t="str">
        <f>IF(ISERROR(VLOOKUP(BY18,차량가!G$2:K$6226,5,0)),"",VLOOKUP(BY18,차량가!G$2:K$6226,5,0))</f>
        <v>8 Series</v>
      </c>
      <c r="CA18" s="22" t="str">
        <f>IF(BY18="","",IF(VLOOKUP(TEXT(INT(BY17+1),"0000"),차량가!G$2:J$7274,4,0)=$BS$4,TEXT(BY17+1,"0000"),""))</f>
        <v>0201</v>
      </c>
      <c r="CB18" s="22"/>
      <c r="CC18" s="22"/>
      <c r="CD18" s="22"/>
      <c r="CE18" s="22"/>
      <c r="CF18" s="22"/>
      <c r="CG18" s="22"/>
      <c r="CH18" s="22"/>
      <c r="CI18" s="40" t="str">
        <f>IF(CI17="","",IF(VLOOKUP(TEXT(INT(CI17+1),"0000"),차량가!I$2:K$7274,3,0)=$BS$5,TEXT(CI17+1,"0000"),""))</f>
        <v/>
      </c>
      <c r="CJ18" s="39" t="str">
        <f t="shared" si="0"/>
        <v>008</v>
      </c>
      <c r="CK18" s="39" t="str">
        <f>IF(CI18="","",(VLOOKUP(CI18,차량가!$I$2:$K$7274,3,0)))</f>
        <v/>
      </c>
      <c r="CL18" s="39" t="str">
        <f>IF(CI18="","",VLOOKUP(CI18,차량가!$I$2:$L$7274,4,0))</f>
        <v/>
      </c>
      <c r="CM18" s="22" t="str">
        <f t="shared" si="1"/>
        <v/>
      </c>
      <c r="CN18" s="274" t="e">
        <f>VLOOKUP(CI18,차량가!I$2:M$7274,5,0)</f>
        <v>#N/A</v>
      </c>
      <c r="CO18" s="50"/>
      <c r="CP18" s="50"/>
      <c r="CQ18" s="50"/>
      <c r="CR18" s="50"/>
      <c r="CS18" s="50"/>
      <c r="CT18" s="63"/>
    </row>
    <row r="19" spans="1:98" ht="23.25" customHeight="1">
      <c r="A19" s="64"/>
      <c r="C19" s="650"/>
      <c r="D19" s="651"/>
      <c r="E19" s="605" t="s">
        <v>38</v>
      </c>
      <c r="F19" s="605"/>
      <c r="G19" s="605"/>
      <c r="H19" s="605"/>
      <c r="I19" s="605"/>
      <c r="J19" s="605"/>
      <c r="K19" s="605"/>
      <c r="L19" s="605"/>
      <c r="M19" s="605"/>
      <c r="N19" s="655" t="str">
        <f>IF(BH25=1,"인천",IF(BH25=2,"대구","경기"))</f>
        <v>인천</v>
      </c>
      <c r="O19" s="656"/>
      <c r="P19" s="656"/>
      <c r="Q19" s="656"/>
      <c r="R19" s="656"/>
      <c r="S19" s="656"/>
      <c r="T19" s="656"/>
      <c r="U19" s="656"/>
      <c r="V19" s="656"/>
      <c r="W19" s="656"/>
      <c r="X19" s="656"/>
      <c r="Y19" s="656"/>
      <c r="Z19" s="624" t="s">
        <v>36</v>
      </c>
      <c r="AA19" s="625"/>
      <c r="AB19" s="625"/>
      <c r="AC19" s="625"/>
      <c r="AD19" s="625"/>
      <c r="AE19" s="625"/>
      <c r="AF19" s="625"/>
      <c r="AG19" s="635">
        <f ca="1">IF(OR(Z22="취급불가",Z22="사용불가",BC29="불가"),"취급불가",BB115)</f>
        <v>739725</v>
      </c>
      <c r="AH19" s="636"/>
      <c r="AI19" s="636"/>
      <c r="AJ19" s="636"/>
      <c r="AK19" s="636"/>
      <c r="AL19" s="636"/>
      <c r="AM19" s="636"/>
      <c r="AN19" s="636"/>
      <c r="AO19" s="636"/>
      <c r="AP19" s="636"/>
      <c r="AQ19" s="636"/>
      <c r="AR19" s="636"/>
      <c r="AS19" s="636"/>
      <c r="AT19" s="636"/>
      <c r="AU19" s="636"/>
      <c r="AV19" s="574"/>
      <c r="AW19" s="64"/>
      <c r="AX19" s="82" t="s">
        <v>67</v>
      </c>
      <c r="AY19" s="695"/>
      <c r="AZ19" s="695"/>
      <c r="BA19" s="706">
        <f>IF(AG20="미포함",0,IF(BT25=TRUE,28500/12,IF(BT26=TRUE,65000/12,TRUNC(IF(BN10=1,AP6*BH14+AP6*BH14*0.3,0),0)/12)))</f>
        <v>0</v>
      </c>
      <c r="BB19" s="706"/>
      <c r="BC19" s="85" t="s">
        <v>2310</v>
      </c>
      <c r="BD19" s="480"/>
      <c r="BE19" s="85"/>
      <c r="BH19" s="127" t="s">
        <v>2463</v>
      </c>
      <c r="BI19" s="127">
        <v>3</v>
      </c>
      <c r="BJ19" s="129">
        <v>0.05</v>
      </c>
      <c r="BK19" s="129">
        <v>0.04</v>
      </c>
      <c r="BL19" s="129">
        <v>0.04</v>
      </c>
      <c r="BM19" s="129">
        <v>0</v>
      </c>
      <c r="BN19" s="129">
        <v>0</v>
      </c>
      <c r="BO19" s="130"/>
      <c r="BP19" s="50"/>
      <c r="BQ19" s="50"/>
      <c r="BR19" s="50"/>
      <c r="BS19" s="22"/>
      <c r="BT19" s="25"/>
      <c r="BU19" s="22"/>
      <c r="BV19" s="22"/>
      <c r="BW19" s="22"/>
      <c r="BX19" s="22">
        <v>17</v>
      </c>
      <c r="BY19" s="22" t="str">
        <f>IF(BY18="","",IF(VLOOKUP(TEXT(INT(BY18+1),"0000"),차량가!G$2:J$7274,4,0)=$BS$4,TEXT(BY18+1,"0000"),""))</f>
        <v>0202</v>
      </c>
      <c r="BZ19" s="22" t="str">
        <f>IF(ISERROR(VLOOKUP(BY19,차량가!G$2:K$6226,5,0)),"",VLOOKUP(BY19,차량가!G$2:K$6226,5,0))</f>
        <v>M Series M4</v>
      </c>
      <c r="CA19" s="22" t="str">
        <f>IF(BY19="","",IF(VLOOKUP(TEXT(INT(BY18+1),"0000"),차량가!G$2:J$7274,4,0)=$BS$4,TEXT(BY18+1,"0000"),""))</f>
        <v>0202</v>
      </c>
      <c r="CB19" s="22"/>
      <c r="CC19" s="22"/>
      <c r="CD19" s="22"/>
      <c r="CE19" s="22"/>
      <c r="CF19" s="22"/>
      <c r="CG19" s="22"/>
      <c r="CH19" s="22"/>
      <c r="CI19" s="40" t="str">
        <f>IF(CI18="","",IF(VLOOKUP(TEXT(INT(CI18+1),"0000"),차량가!I$2:K$7274,3,0)=$BS$5,TEXT(CI18+1,"0000"),""))</f>
        <v/>
      </c>
      <c r="CJ19" s="39" t="str">
        <f t="shared" si="0"/>
        <v>008</v>
      </c>
      <c r="CK19" s="39" t="str">
        <f>IF(CI19="","",(VLOOKUP(CI19,차량가!$I$2:$K$7274,3,0)))</f>
        <v/>
      </c>
      <c r="CL19" s="39" t="str">
        <f>IF(CI19="","",VLOOKUP(CI19,차량가!$I$2:$L$7274,4,0))</f>
        <v/>
      </c>
      <c r="CM19" s="22" t="str">
        <f t="shared" si="1"/>
        <v/>
      </c>
      <c r="CN19" s="274" t="e">
        <f>VLOOKUP(CI19,차량가!I$2:M$7274,5,0)</f>
        <v>#N/A</v>
      </c>
      <c r="CO19" s="50"/>
      <c r="CP19" s="50"/>
      <c r="CQ19" s="50"/>
      <c r="CR19" s="50"/>
      <c r="CS19" s="50"/>
      <c r="CT19" s="63"/>
    </row>
    <row r="20" spans="1:98" ht="23.25" customHeight="1">
      <c r="A20" s="64"/>
      <c r="C20" s="650"/>
      <c r="D20" s="651"/>
      <c r="E20" s="605" t="s">
        <v>40</v>
      </c>
      <c r="F20" s="605"/>
      <c r="G20" s="605"/>
      <c r="H20" s="605"/>
      <c r="I20" s="605"/>
      <c r="J20" s="605"/>
      <c r="K20" s="605"/>
      <c r="L20" s="605"/>
      <c r="M20" s="605"/>
      <c r="N20" s="653"/>
      <c r="O20" s="654"/>
      <c r="P20" s="654"/>
      <c r="Q20" s="654"/>
      <c r="R20" s="654"/>
      <c r="S20" s="654"/>
      <c r="T20" s="654"/>
      <c r="U20" s="654"/>
      <c r="V20" s="654"/>
      <c r="W20" s="654"/>
      <c r="X20" s="654"/>
      <c r="Y20" s="654"/>
      <c r="Z20" s="624" t="s">
        <v>24</v>
      </c>
      <c r="AA20" s="625"/>
      <c r="AB20" s="625"/>
      <c r="AC20" s="625"/>
      <c r="AD20" s="625"/>
      <c r="AE20" s="625"/>
      <c r="AF20" s="625"/>
      <c r="AG20" s="741" t="str">
        <f>IF(BH10=1,IF(BN10=1,"포함","미포함"),"미포함")</f>
        <v>미포함</v>
      </c>
      <c r="AH20" s="741"/>
      <c r="AI20" s="741"/>
      <c r="AJ20" s="741"/>
      <c r="AK20" s="741">
        <f>BA19</f>
        <v>0</v>
      </c>
      <c r="AL20" s="741"/>
      <c r="AM20" s="741"/>
      <c r="AN20" s="741"/>
      <c r="AO20" s="741"/>
      <c r="AP20" s="741"/>
      <c r="AQ20" s="741"/>
      <c r="AR20" s="741"/>
      <c r="AS20" s="741"/>
      <c r="AT20" s="741"/>
      <c r="AU20" s="742"/>
      <c r="AV20" s="574"/>
      <c r="AW20" s="64"/>
      <c r="AX20" s="82" t="s">
        <v>68</v>
      </c>
      <c r="AY20" s="695"/>
      <c r="AZ20" s="695"/>
      <c r="BA20" s="569">
        <v>0</v>
      </c>
      <c r="BB20" s="569"/>
      <c r="BH20" s="127"/>
      <c r="BI20" s="127"/>
      <c r="BJ20" s="129"/>
      <c r="BK20" s="129"/>
      <c r="BL20" s="129"/>
      <c r="BM20" s="129"/>
      <c r="BN20" s="129"/>
      <c r="BO20" s="130"/>
      <c r="BP20" s="50"/>
      <c r="BQ20" s="50"/>
      <c r="BR20" s="50"/>
      <c r="BS20" s="35" t="s">
        <v>1225</v>
      </c>
      <c r="BT20" s="543">
        <f>TRUNC((K10/1.1)*BT21,-1)-IF(AND(BS7&lt;1000,BS7&gt;0),750000,0)</f>
        <v>2927270</v>
      </c>
      <c r="BU20" s="255" t="s">
        <v>1695</v>
      </c>
      <c r="BV20" s="22"/>
      <c r="BW20" s="22"/>
      <c r="BX20" s="22">
        <v>18</v>
      </c>
      <c r="BY20" s="22" t="str">
        <f>IF(BY19="","",IF(VLOOKUP(TEXT(INT(BY19+1),"0000"),차량가!G$2:J$7274,4,0)=$BS$4,TEXT(BY19+1,"0000"),""))</f>
        <v>0203</v>
      </c>
      <c r="BZ20" s="22" t="str">
        <f>IF(ISERROR(VLOOKUP(BY20,차량가!G$2:K$6226,5,0)),"",VLOOKUP(BY20,차량가!G$2:K$6226,5,0))</f>
        <v>M Series M5 Sedan</v>
      </c>
      <c r="CA20" s="22" t="str">
        <f>IF(BY20="","",IF(VLOOKUP(TEXT(INT(BY19+1),"0000"),차량가!G$2:J$7274,4,0)=$BS$4,TEXT(BY19+1,"0000"),""))</f>
        <v>0203</v>
      </c>
      <c r="CB20" s="22"/>
      <c r="CC20" s="22"/>
      <c r="CD20" s="22"/>
      <c r="CE20" s="22"/>
      <c r="CF20" s="22"/>
      <c r="CG20" s="22"/>
      <c r="CH20" s="22"/>
      <c r="CI20" s="40" t="str">
        <f>IF(CI19="","",IF(VLOOKUP(TEXT(INT(CI19+1),"0000"),차량가!I$2:K$7274,3,0)=$BS$5,TEXT(CI19+1,"0000"),""))</f>
        <v/>
      </c>
      <c r="CJ20" s="39" t="str">
        <f t="shared" si="0"/>
        <v>008</v>
      </c>
      <c r="CK20" s="39" t="str">
        <f>IF(CI20="","",(VLOOKUP(CI20,차량가!$I$2:$K$7274,3,0)))</f>
        <v/>
      </c>
      <c r="CL20" s="39" t="str">
        <f>IF(CI20="","",VLOOKUP(CI20,차량가!$I$2:$L$7274,4,0))</f>
        <v/>
      </c>
      <c r="CM20" s="22" t="str">
        <f t="shared" si="1"/>
        <v/>
      </c>
      <c r="CN20" s="274" t="e">
        <f>VLOOKUP(CI20,차량가!I$2:M$7274,5,0)</f>
        <v>#N/A</v>
      </c>
      <c r="CO20" s="50"/>
      <c r="CP20" s="50"/>
      <c r="CQ20" s="50"/>
      <c r="CR20" s="50"/>
      <c r="CS20" s="50"/>
      <c r="CT20" s="63"/>
    </row>
    <row r="21" spans="1:98" ht="23.25" customHeight="1">
      <c r="A21" s="64"/>
      <c r="C21" s="640" t="s">
        <v>1674</v>
      </c>
      <c r="D21" s="640"/>
      <c r="E21" s="640"/>
      <c r="F21" s="640"/>
      <c r="G21" s="640"/>
      <c r="H21" s="640"/>
      <c r="I21" s="640"/>
      <c r="J21" s="640"/>
      <c r="K21" s="640"/>
      <c r="L21" s="640"/>
      <c r="M21" s="641"/>
      <c r="N21" s="644">
        <f>AK16+AK17+IF(BI10=1,0,N11)+IF(BJ10=1,0,N12)+IF(BK10=1,0,N13)+IF(BL10=2,N15)</f>
        <v>0</v>
      </c>
      <c r="O21" s="645"/>
      <c r="P21" s="645"/>
      <c r="Q21" s="645"/>
      <c r="R21" s="645"/>
      <c r="S21" s="645"/>
      <c r="T21" s="645"/>
      <c r="U21" s="645"/>
      <c r="V21" s="645"/>
      <c r="W21" s="645"/>
      <c r="X21" s="645"/>
      <c r="Y21" s="645"/>
      <c r="Z21" s="624" t="s">
        <v>1129</v>
      </c>
      <c r="AA21" s="625"/>
      <c r="AB21" s="625"/>
      <c r="AC21" s="625"/>
      <c r="AD21" s="625"/>
      <c r="AE21" s="625"/>
      <c r="AF21" s="625"/>
      <c r="AG21" s="741" t="str">
        <f>IF(BP10=1,"포함","미포함")</f>
        <v>미포함</v>
      </c>
      <c r="AH21" s="741"/>
      <c r="AI21" s="741"/>
      <c r="AJ21" s="741"/>
      <c r="AK21" s="741">
        <f>IF(BP10=1,BA20/12,0)</f>
        <v>0</v>
      </c>
      <c r="AL21" s="741"/>
      <c r="AM21" s="741"/>
      <c r="AN21" s="741"/>
      <c r="AO21" s="741"/>
      <c r="AP21" s="741"/>
      <c r="AQ21" s="741"/>
      <c r="AR21" s="741"/>
      <c r="AS21" s="741"/>
      <c r="AT21" s="741"/>
      <c r="AU21" s="742"/>
      <c r="AV21" s="574"/>
      <c r="AW21" s="64"/>
      <c r="AX21" s="86"/>
      <c r="AY21" s="87"/>
      <c r="AZ21" s="87"/>
      <c r="BA21" s="88"/>
      <c r="BB21" s="87"/>
      <c r="BG21" s="385">
        <f>BI39</f>
        <v>5.3999999999999999E-2</v>
      </c>
      <c r="BH21" s="127"/>
      <c r="BI21" s="127"/>
      <c r="BJ21" s="129"/>
      <c r="BK21" s="129"/>
      <c r="BL21" s="129"/>
      <c r="BM21" s="129"/>
      <c r="BN21" s="129"/>
      <c r="BO21" s="130"/>
      <c r="BP21" s="50"/>
      <c r="BQ21" s="50"/>
      <c r="BR21" s="50"/>
      <c r="BS21" s="35" t="s">
        <v>1226</v>
      </c>
      <c r="BT21" s="37">
        <f>IF(AND(BS7&lt;1000,BS7&gt;0),4%,IF(OR(AND(BT24=TRUE,BT26=TRUE),BT25=TRUE),5%,7%))</f>
        <v>7.0000000000000007E-2</v>
      </c>
      <c r="BU21" s="256">
        <f>TRUNC((K10/1.1)*0.07,-1)</f>
        <v>2927270</v>
      </c>
      <c r="BV21" s="22"/>
      <c r="BW21" s="22"/>
      <c r="BX21" s="22">
        <v>19</v>
      </c>
      <c r="BY21" s="22" t="str">
        <f>IF(BY20="","",IF(VLOOKUP(TEXT(INT(BY20+1),"0000"),차량가!G$2:J$7274,4,0)=$BS$4,TEXT(BY20+1,"0000"),""))</f>
        <v>0204</v>
      </c>
      <c r="BZ21" s="22" t="str">
        <f>IF(ISERROR(VLOOKUP(BY21,차량가!G$2:K$6226,5,0)),"",VLOOKUP(BY21,차량가!G$2:K$6226,5,0))</f>
        <v>M Series M8 Coupe</v>
      </c>
      <c r="CA21" s="22" t="str">
        <f>IF(BY21="","",IF(VLOOKUP(TEXT(INT(BY20+1),"0000"),차량가!G$2:J$7274,4,0)=$BS$4,TEXT(BY20+1,"0000"),""))</f>
        <v>0204</v>
      </c>
      <c r="CB21" s="22"/>
      <c r="CC21" s="22"/>
      <c r="CD21" s="22"/>
      <c r="CE21" s="22"/>
      <c r="CF21" s="22"/>
      <c r="CG21" s="22"/>
      <c r="CH21" s="22"/>
      <c r="CI21" s="40" t="str">
        <f>IF(CI20="","",IF(VLOOKUP(TEXT(INT(CI20+1),"0000"),차량가!I$2:K$7274,3,0)=$BS$5,TEXT(CI20+1,"0000"),""))</f>
        <v/>
      </c>
      <c r="CJ21" s="39" t="str">
        <f t="shared" si="0"/>
        <v>008</v>
      </c>
      <c r="CK21" s="39" t="str">
        <f>IF(CI21="","",(VLOOKUP(CI21,차량가!$I$2:$K$7274,3,0)))</f>
        <v/>
      </c>
      <c r="CL21" s="39" t="str">
        <f>IF(CI21="","",VLOOKUP(CI21,차량가!$I$2:$L$7274,4,0))</f>
        <v/>
      </c>
      <c r="CM21" s="22" t="str">
        <f t="shared" si="1"/>
        <v/>
      </c>
      <c r="CN21" s="274" t="e">
        <f>VLOOKUP(CI21,차량가!I$2:M$7274,5,0)</f>
        <v>#N/A</v>
      </c>
      <c r="CO21" s="50"/>
      <c r="CP21" s="50"/>
      <c r="CQ21" s="50"/>
      <c r="CR21" s="50"/>
      <c r="CS21" s="50"/>
      <c r="CT21" s="63"/>
    </row>
    <row r="22" spans="1:98" ht="23.25" customHeight="1">
      <c r="A22" s="64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3"/>
      <c r="N22" s="646"/>
      <c r="O22" s="647"/>
      <c r="P22" s="647"/>
      <c r="Q22" s="647"/>
      <c r="R22" s="647"/>
      <c r="S22" s="647"/>
      <c r="T22" s="647"/>
      <c r="U22" s="647"/>
      <c r="V22" s="647"/>
      <c r="W22" s="647"/>
      <c r="X22" s="647"/>
      <c r="Y22" s="647"/>
      <c r="Z22" s="631" t="str">
        <f ca="1">IF(AG12="일반잔가만 가능","사용불가",IF(OR(AX30="사용불가",AZ32="초과",(AK16+AK17)&gt;=K10*60%,AND(AK7&lt;(G7)*9%),(AK16+AK17+AK18)&gt;K10),"취급불가","리스료(월)"))</f>
        <v>리스료(월)</v>
      </c>
      <c r="AA22" s="632"/>
      <c r="AB22" s="632"/>
      <c r="AC22" s="632"/>
      <c r="AD22" s="632"/>
      <c r="AE22" s="632"/>
      <c r="AF22" s="632"/>
      <c r="AG22" s="633">
        <f ca="1">AG19+AK20+AK21</f>
        <v>739725</v>
      </c>
      <c r="AH22" s="634"/>
      <c r="AI22" s="634"/>
      <c r="AJ22" s="634"/>
      <c r="AK22" s="634"/>
      <c r="AL22" s="634"/>
      <c r="AM22" s="634"/>
      <c r="AN22" s="634"/>
      <c r="AO22" s="634"/>
      <c r="AP22" s="634"/>
      <c r="AQ22" s="634"/>
      <c r="AR22" s="634"/>
      <c r="AS22" s="634"/>
      <c r="AT22" s="634"/>
      <c r="AU22" s="634"/>
      <c r="AV22" s="574"/>
      <c r="AW22" s="64"/>
      <c r="AX22" s="89" t="s">
        <v>1103</v>
      </c>
      <c r="AY22" s="576" t="s">
        <v>1115</v>
      </c>
      <c r="AZ22" s="576"/>
      <c r="BA22" s="576"/>
      <c r="BB22" s="576"/>
      <c r="BH22" s="127"/>
      <c r="BI22" s="127"/>
      <c r="BJ22" s="129"/>
      <c r="BK22" s="129"/>
      <c r="BL22" s="129"/>
      <c r="BM22" s="129"/>
      <c r="BQ22" s="50"/>
      <c r="BR22" s="50"/>
      <c r="BS22" s="35" t="s">
        <v>1694</v>
      </c>
      <c r="BT22" s="37" t="b">
        <f>IF(BV12="전기차",TRUE,FALSE)</f>
        <v>0</v>
      </c>
      <c r="BU22" s="22"/>
      <c r="BV22" s="22"/>
      <c r="BW22" s="22"/>
      <c r="BX22" s="22">
        <v>20</v>
      </c>
      <c r="BY22" s="22" t="str">
        <f>IF(BY21="","",IF(VLOOKUP(TEXT(INT(BY21+1),"0000"),차량가!G$2:J$7274,4,0)=$BS$4,TEXT(BY21+1,"0000"),""))</f>
        <v>0205</v>
      </c>
      <c r="BZ22" s="22" t="str">
        <f>IF(ISERROR(VLOOKUP(BY22,차량가!G$2:K$6226,5,0)),"",VLOOKUP(BY22,차량가!G$2:K$6226,5,0))</f>
        <v>M Series X5 M</v>
      </c>
      <c r="CA22" s="22" t="str">
        <f>IF(BY22="","",IF(VLOOKUP(TEXT(INT(BY21+1),"0000"),차량가!G$2:J$7274,4,0)=$BS$4,TEXT(BY21+1,"0000"),""))</f>
        <v>0205</v>
      </c>
      <c r="CB22" s="22"/>
      <c r="CC22" s="22"/>
      <c r="CD22" s="22"/>
      <c r="CE22" s="22"/>
      <c r="CF22" s="22"/>
      <c r="CG22" s="22"/>
      <c r="CH22" s="22"/>
      <c r="CI22" s="40" t="str">
        <f>IF(CI21="","",IF(VLOOKUP(TEXT(INT(CI21+1),"0000"),차량가!I$2:K$7274,3,0)=$BS$5,TEXT(CI21+1,"0000"),""))</f>
        <v/>
      </c>
      <c r="CJ22" s="39" t="str">
        <f t="shared" si="0"/>
        <v>008</v>
      </c>
      <c r="CK22" s="39" t="str">
        <f>IF(CI22="","",(VLOOKUP(CI22,차량가!$I$2:$K$7274,3,0)))</f>
        <v/>
      </c>
      <c r="CL22" s="39" t="str">
        <f>IF(CI22="","",VLOOKUP(CI22,차량가!$I$2:$L$7274,4,0))</f>
        <v/>
      </c>
      <c r="CM22" s="22" t="str">
        <f t="shared" ref="CM22:CM65" si="2">TEXT(CI22,"0000")</f>
        <v/>
      </c>
      <c r="CN22" s="274" t="e">
        <f>VLOOKUP(CI22,차량가!I$2:M$7274,5,0)</f>
        <v>#N/A</v>
      </c>
      <c r="CO22" s="275" t="s">
        <v>1342</v>
      </c>
      <c r="CP22" s="50"/>
      <c r="CQ22" s="50"/>
      <c r="CR22" s="50"/>
      <c r="CS22" s="50"/>
      <c r="CT22" s="63"/>
    </row>
    <row r="23" spans="1:98" ht="23.25" customHeight="1">
      <c r="A23" s="64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1"/>
      <c r="O23" s="91"/>
      <c r="P23" s="91"/>
      <c r="Q23" s="91"/>
      <c r="R23" s="91"/>
      <c r="S23" s="91"/>
      <c r="T23" s="725"/>
      <c r="U23" s="725"/>
      <c r="V23" s="725"/>
      <c r="W23" s="725"/>
      <c r="X23" s="725"/>
      <c r="Y23" s="725"/>
      <c r="Z23" s="725"/>
      <c r="AA23" s="725"/>
      <c r="AB23" s="92"/>
      <c r="AC23" s="740" t="str">
        <f>IF(AK16=0,"",IF(BR10=1,"신청금액","장기선수금차감전"))</f>
        <v/>
      </c>
      <c r="AD23" s="740"/>
      <c r="AE23" s="740"/>
      <c r="AF23" s="740"/>
      <c r="AG23" s="740"/>
      <c r="AH23" s="740"/>
      <c r="AI23" s="740"/>
      <c r="AJ23" s="739" t="str">
        <f>IF(AK16=0,"",IF(BR10=1,N16-AK16,AG22+AK16/AG11))</f>
        <v/>
      </c>
      <c r="AK23" s="739"/>
      <c r="AL23" s="739"/>
      <c r="AM23" s="739"/>
      <c r="AN23" s="739"/>
      <c r="AO23" s="739"/>
      <c r="AP23" s="739"/>
      <c r="AQ23" s="739"/>
      <c r="AR23" s="92"/>
      <c r="AS23" s="92"/>
      <c r="AT23" s="629" t="str">
        <f ca="1">IF(OR((AZ115=BA115),AND(BH120*K10&gt;=AK18,BH132*K10&gt;=AK18)),"BC","")</f>
        <v>BC</v>
      </c>
      <c r="AU23" s="629"/>
      <c r="AV23" s="574"/>
      <c r="AW23" s="64"/>
      <c r="AX23" s="82" t="s">
        <v>18</v>
      </c>
      <c r="AY23" s="695"/>
      <c r="AZ23" s="695"/>
      <c r="BA23" s="695"/>
      <c r="BB23" s="695"/>
      <c r="BH23" s="127"/>
      <c r="BI23" s="127"/>
      <c r="BJ23" s="129"/>
      <c r="BK23" s="129"/>
      <c r="BL23" s="129"/>
      <c r="BM23" s="129"/>
      <c r="BQ23" s="50"/>
      <c r="BR23" s="50"/>
      <c r="BS23" s="35" t="s">
        <v>1221</v>
      </c>
      <c r="BT23" s="397" t="b">
        <f>IF(BT12="Y",TRUE,FALSE)</f>
        <v>0</v>
      </c>
      <c r="BU23" s="22"/>
      <c r="BV23" s="22"/>
      <c r="BW23" s="22"/>
      <c r="BX23" s="22">
        <v>21</v>
      </c>
      <c r="BY23" s="22" t="str">
        <f>IF(BY22="","",IF(VLOOKUP(TEXT(INT(BY22+1),"0000"),차량가!G$2:J$7274,4,0)=$BS$4,TEXT(BY22+1,"0000"),""))</f>
        <v>0206</v>
      </c>
      <c r="BZ23" s="22" t="str">
        <f>IF(ISERROR(VLOOKUP(BY23,차량가!G$2:K$6226,5,0)),"",VLOOKUP(BY23,차량가!G$2:K$6226,5,0))</f>
        <v>X Series X1</v>
      </c>
      <c r="CA23" s="22" t="str">
        <f>IF(BY23="","",IF(VLOOKUP(TEXT(INT(BY22+1),"0000"),차량가!G$2:J$7274,4,0)=$BS$4,TEXT(BY22+1,"0000"),""))</f>
        <v>0206</v>
      </c>
      <c r="CB23" s="22"/>
      <c r="CC23" s="22"/>
      <c r="CD23" s="22"/>
      <c r="CE23" s="22"/>
      <c r="CF23" s="22"/>
      <c r="CG23" s="22"/>
      <c r="CH23" s="22"/>
      <c r="CI23" s="40" t="str">
        <f>IF(CI22="","",IF(VLOOKUP(TEXT(INT(CI22+1),"0000"),차량가!I$2:K$7274,3,0)=$BS$5,TEXT(CI22+1,"0000"),""))</f>
        <v/>
      </c>
      <c r="CJ23" s="39" t="str">
        <f t="shared" si="0"/>
        <v>008</v>
      </c>
      <c r="CK23" s="39" t="str">
        <f>IF(CI23="","",(VLOOKUP(CI23,차량가!$I$2:$K$7274,3,0)))</f>
        <v/>
      </c>
      <c r="CL23" s="39" t="str">
        <f>IF(CI23="","",VLOOKUP(CI23,차량가!$I$2:$L$7274,4,0))</f>
        <v/>
      </c>
      <c r="CM23" s="22" t="str">
        <f t="shared" si="2"/>
        <v/>
      </c>
      <c r="CN23" s="274" t="e">
        <f>VLOOKUP(CI23,차량가!I$2:M$7274,5,0)</f>
        <v>#N/A</v>
      </c>
      <c r="CO23" s="50"/>
      <c r="CP23" s="50"/>
      <c r="CQ23" s="50"/>
      <c r="CR23" s="50"/>
      <c r="CS23" s="50"/>
      <c r="CT23" s="63"/>
    </row>
    <row r="24" spans="1:98" ht="25.5" customHeight="1">
      <c r="A24" s="518">
        <f>IF(AY24=0,IF(BM10=2,IF(AZ24/K10&gt;60%,"취급불가",AZ24),IF((AZ24)/K10&gt;60%,"취급불가",AZ24)),IF(IF(BM10=1,(AY24)&gt;60%,AY24*N15&gt;K10*60%),"취급불가",IF(BM10=2,N15*AY24,K10*AY24)))</f>
        <v>0</v>
      </c>
      <c r="C24" s="561"/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92"/>
      <c r="R24" s="92"/>
      <c r="S24" s="92"/>
      <c r="T24" s="561"/>
      <c r="U24" s="561"/>
      <c r="V24" s="561"/>
      <c r="W24" s="561"/>
      <c r="X24" s="561"/>
      <c r="Y24" s="92"/>
      <c r="Z24" s="761" t="s">
        <v>1340</v>
      </c>
      <c r="AA24" s="762"/>
      <c r="AB24" s="762"/>
      <c r="AC24" s="762"/>
      <c r="AD24" s="762"/>
      <c r="AE24" s="762"/>
      <c r="AF24" s="762"/>
      <c r="AG24" s="762"/>
      <c r="AH24" s="763"/>
      <c r="AI24" s="93"/>
      <c r="AJ24" s="637">
        <f>BJ42</f>
        <v>0</v>
      </c>
      <c r="AK24" s="638"/>
      <c r="AL24" s="638"/>
      <c r="AM24" s="638"/>
      <c r="AN24" s="639"/>
      <c r="AO24" s="764">
        <f ca="1">BL42</f>
        <v>0</v>
      </c>
      <c r="AP24" s="764"/>
      <c r="AQ24" s="765"/>
      <c r="AR24" s="94"/>
      <c r="AS24" s="94"/>
      <c r="AT24" s="561"/>
      <c r="AU24" s="561"/>
      <c r="AV24" s="574"/>
      <c r="AX24" s="84" t="s">
        <v>1332</v>
      </c>
      <c r="AY24" s="95">
        <v>0</v>
      </c>
      <c r="AZ24" s="577">
        <v>0</v>
      </c>
      <c r="BA24" s="577"/>
      <c r="BB24" s="578"/>
      <c r="BC24" s="61" t="s">
        <v>1623</v>
      </c>
      <c r="BH24" s="127"/>
      <c r="BI24" s="127"/>
      <c r="BJ24" s="129"/>
      <c r="BK24" s="129"/>
      <c r="BL24" s="129"/>
      <c r="BM24" s="129"/>
      <c r="BQ24" s="50"/>
      <c r="BR24" s="50"/>
      <c r="BS24" s="35" t="s">
        <v>1220</v>
      </c>
      <c r="BT24" s="37" t="b">
        <f>IF(BT13="승합차",TRUE,FALSE)</f>
        <v>0</v>
      </c>
      <c r="BU24" s="22"/>
      <c r="BV24" s="22"/>
      <c r="BW24" s="22"/>
      <c r="BX24" s="22">
        <v>22</v>
      </c>
      <c r="BY24" s="22" t="str">
        <f>IF(BY23="","",IF(VLOOKUP(TEXT(INT(BY23+1),"0000"),차량가!G$2:J$7274,4,0)=$BS$4,TEXT(BY23+1,"0000"),""))</f>
        <v>0207</v>
      </c>
      <c r="BZ24" s="22" t="str">
        <f>IF(ISERROR(VLOOKUP(BY24,차량가!G$2:K$6226,5,0)),"",VLOOKUP(BY24,차량가!G$2:K$6226,5,0))</f>
        <v>X Series X2</v>
      </c>
      <c r="CA24" s="22" t="str">
        <f>IF(BY24="","",IF(VLOOKUP(TEXT(INT(BY23+1),"0000"),차량가!G$2:J$7274,4,0)=$BS$4,TEXT(BY23+1,"0000"),""))</f>
        <v>0207</v>
      </c>
      <c r="CB24" s="22"/>
      <c r="CC24" s="22"/>
      <c r="CD24" s="22"/>
      <c r="CE24" s="22"/>
      <c r="CF24" s="22"/>
      <c r="CG24" s="22"/>
      <c r="CH24" s="22"/>
      <c r="CI24" s="40" t="str">
        <f>IF(CI23="","",IF(VLOOKUP(TEXT(INT(CI23+1),"0000"),차량가!I$2:K$7274,3,0)=$BS$5,TEXT(CI23+1,"0000"),""))</f>
        <v/>
      </c>
      <c r="CJ24" s="39" t="str">
        <f t="shared" si="0"/>
        <v>008</v>
      </c>
      <c r="CK24" s="39" t="str">
        <f>IF(CI24="","",(VLOOKUP(CI24,차량가!$I$2:$K$7274,3,0)))</f>
        <v/>
      </c>
      <c r="CL24" s="39" t="str">
        <f>IF(CI24="","",VLOOKUP(CI24,차량가!$I$2:$L$7274,4,0))</f>
        <v/>
      </c>
      <c r="CM24" s="22" t="str">
        <f t="shared" si="2"/>
        <v/>
      </c>
      <c r="CN24" s="274" t="e">
        <f>VLOOKUP(CI24,차량가!I$2:M$7274,5,0)</f>
        <v>#N/A</v>
      </c>
      <c r="CO24" s="50"/>
      <c r="CP24" s="50"/>
      <c r="CQ24" s="50"/>
      <c r="CR24" s="50"/>
      <c r="CS24" s="50"/>
      <c r="CT24" s="63"/>
    </row>
    <row r="25" spans="1:98" ht="23.25" customHeight="1">
      <c r="C25" s="65" t="s">
        <v>44</v>
      </c>
      <c r="Z25" s="722" t="s">
        <v>1339</v>
      </c>
      <c r="AA25" s="723"/>
      <c r="AB25" s="723"/>
      <c r="AC25" s="723"/>
      <c r="AD25" s="723"/>
      <c r="AE25" s="723"/>
      <c r="AF25" s="723"/>
      <c r="AG25" s="723"/>
      <c r="AH25" s="724"/>
      <c r="AI25" s="96"/>
      <c r="AJ25" s="681">
        <f>BJ43</f>
        <v>0</v>
      </c>
      <c r="AK25" s="682"/>
      <c r="AL25" s="682"/>
      <c r="AM25" s="682"/>
      <c r="AN25" s="683"/>
      <c r="AO25" s="748">
        <f ca="1">BL43</f>
        <v>0</v>
      </c>
      <c r="AP25" s="748"/>
      <c r="AQ25" s="749"/>
      <c r="AT25" s="261"/>
      <c r="AU25" s="261"/>
      <c r="AV25" s="574"/>
      <c r="AX25" s="97"/>
      <c r="AY25" s="771">
        <f>IF(AY24=0,IF(BM10=2,IF(AZ24/K10&gt;60%,"취급불가",AZ24),IF((AZ24)/K10&gt;60%,"취급불가",AZ24)),IF(IF(BM10=1,(AY24)&gt;60%,AY24*N16&gt;K10*60%),"취급불가",IF(BM10=2,N16*AY24,K10*AY24)))</f>
        <v>0</v>
      </c>
      <c r="AZ25" s="771"/>
      <c r="BA25" s="771"/>
      <c r="BB25" s="771"/>
      <c r="BH25" s="50">
        <v>1</v>
      </c>
      <c r="BI25" s="50"/>
      <c r="BJ25" s="50"/>
      <c r="BK25" s="50"/>
      <c r="BL25" s="50"/>
      <c r="BM25" s="50"/>
      <c r="BN25" s="50"/>
      <c r="BO25" s="50">
        <v>1</v>
      </c>
      <c r="BP25" s="131" t="b">
        <f>IF(BO25=2,BP28,IF(BO25=3,BP29,IF(BO25=4,BP30,IF(BO25=5,BP31,IF(BO25=6,BP32,(IF(BO25=7,BP33,IF(BO25=8,BP34,IF(BO25=9,BP35,IF(BO25=10,BP36,IF(BO25=11,BP37,IF(BO25=12,BP38))))))))))))</f>
        <v>0</v>
      </c>
      <c r="BQ25" s="50"/>
      <c r="BR25" s="50"/>
      <c r="BS25" s="35" t="s">
        <v>1222</v>
      </c>
      <c r="BT25" s="37" t="b">
        <f>IF(BT13="화물차",TRUE,FALSE)</f>
        <v>0</v>
      </c>
      <c r="BU25" s="22"/>
      <c r="BV25" s="22"/>
      <c r="BW25" s="22"/>
      <c r="BX25" s="22">
        <v>23</v>
      </c>
      <c r="BY25" s="22" t="str">
        <f>IF(BY24="","",IF(VLOOKUP(TEXT(INT(BY24+1),"0000"),차량가!G$2:J$7274,4,0)=$BS$4,TEXT(BY24+1,"0000"),""))</f>
        <v>0208</v>
      </c>
      <c r="BZ25" s="22" t="str">
        <f>IF(ISERROR(VLOOKUP(BY25,차량가!G$2:K$6226,5,0)),"",VLOOKUP(BY25,차량가!G$2:K$6226,5,0))</f>
        <v>X Series X3</v>
      </c>
      <c r="CA25" s="22" t="str">
        <f>IF(BY25="","",IF(VLOOKUP(TEXT(INT(BY24+1),"0000"),차량가!G$2:J$7274,4,0)=$BS$4,TEXT(BY24+1,"0000"),""))</f>
        <v>0208</v>
      </c>
      <c r="CB25" s="22"/>
      <c r="CC25" s="22"/>
      <c r="CD25" s="22"/>
      <c r="CE25" s="22"/>
      <c r="CF25" s="22"/>
      <c r="CG25" s="22"/>
      <c r="CH25" s="22"/>
      <c r="CI25" s="40" t="str">
        <f>IF(CI24="","",IF(VLOOKUP(TEXT(INT(CI24+1),"0000"),차량가!I$2:K$7274,3,0)=$BS$5,TEXT(CI24+1,"0000"),""))</f>
        <v/>
      </c>
      <c r="CJ25" s="39" t="str">
        <f t="shared" si="0"/>
        <v>008</v>
      </c>
      <c r="CK25" s="39" t="str">
        <f>IF(CI25="","",(VLOOKUP(CI25,차량가!$I$2:$K$7274,3,0)))</f>
        <v/>
      </c>
      <c r="CL25" s="39" t="str">
        <f>IF(CI25="","",VLOOKUP(CI25,차량가!$I$2:$L$7274,4,0))</f>
        <v/>
      </c>
      <c r="CM25" s="22" t="str">
        <f t="shared" si="2"/>
        <v/>
      </c>
      <c r="CN25" s="274" t="e">
        <f>VLOOKUP(CI25,차량가!I$2:M$7274,5,0)</f>
        <v>#N/A</v>
      </c>
      <c r="CO25" s="50"/>
      <c r="CP25" s="50"/>
      <c r="CQ25" s="50"/>
      <c r="CR25" s="50"/>
      <c r="CS25" s="50"/>
      <c r="CT25" s="63"/>
    </row>
    <row r="26" spans="1:98" ht="23.25" customHeight="1">
      <c r="C26" s="754" t="s">
        <v>45</v>
      </c>
      <c r="D26" s="754"/>
      <c r="E26" s="98" t="s">
        <v>50</v>
      </c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V26" s="574"/>
      <c r="AX26" s="558" t="s">
        <v>21</v>
      </c>
      <c r="AY26" s="99">
        <v>0</v>
      </c>
      <c r="AZ26" s="770">
        <v>0</v>
      </c>
      <c r="BA26" s="770"/>
      <c r="BB26" s="770"/>
      <c r="BC26" s="61" t="s">
        <v>1623</v>
      </c>
      <c r="BH26" s="127" t="s">
        <v>18</v>
      </c>
      <c r="BI26" s="50"/>
      <c r="BJ26" s="132" t="s">
        <v>1589</v>
      </c>
      <c r="BK26" s="2" t="s">
        <v>1593</v>
      </c>
      <c r="BL26" s="121"/>
      <c r="BM26" s="121"/>
      <c r="BN26" s="562" t="s">
        <v>63</v>
      </c>
      <c r="BO26" s="563"/>
      <c r="BP26" s="133"/>
      <c r="BQ26" s="50"/>
      <c r="BR26" s="50"/>
      <c r="BS26" s="35" t="s">
        <v>1223</v>
      </c>
      <c r="BT26" s="36" t="b">
        <f>IF(BT14&gt;=11,TRUE,FALSE)</f>
        <v>0</v>
      </c>
      <c r="BU26" s="22"/>
      <c r="BV26" s="22"/>
      <c r="BW26" s="22"/>
      <c r="BX26" s="22">
        <v>24</v>
      </c>
      <c r="BY26" s="22" t="str">
        <f>IF(BY25="","",IF(VLOOKUP(TEXT(INT(BY25+1),"0000"),차량가!G$2:J$7274,4,0)=$BS$4,TEXT(BY25+1,"0000"),""))</f>
        <v>0209</v>
      </c>
      <c r="BZ26" s="22" t="str">
        <f>IF(ISERROR(VLOOKUP(BY26,차량가!G$2:K$6226,5,0)),"",VLOOKUP(BY26,차량가!G$2:K$6226,5,0))</f>
        <v>X Series X4</v>
      </c>
      <c r="CA26" s="22" t="str">
        <f>IF(BY26="","",IF(VLOOKUP(TEXT(INT(BY25+1),"0000"),차량가!G$2:J$7274,4,0)=$BS$4,TEXT(BY25+1,"0000"),""))</f>
        <v>0209</v>
      </c>
      <c r="CB26" s="22"/>
      <c r="CC26" s="22"/>
      <c r="CD26" s="22"/>
      <c r="CE26" s="22"/>
      <c r="CF26" s="22"/>
      <c r="CG26" s="22"/>
      <c r="CH26" s="22"/>
      <c r="CI26" s="40" t="str">
        <f>IF(CI25="","",IF(VLOOKUP(TEXT(INT(CI25+1),"0000"),차량가!I$2:K$7274,3,0)=$BS$5,TEXT(CI25+1,"0000"),""))</f>
        <v/>
      </c>
      <c r="CJ26" s="39" t="str">
        <f t="shared" si="0"/>
        <v>008</v>
      </c>
      <c r="CK26" s="39" t="str">
        <f>IF(CI26="","",(VLOOKUP(CI26,차량가!$I$2:$K$7274,3,0)))</f>
        <v/>
      </c>
      <c r="CL26" s="39" t="str">
        <f>IF(CI26="","",VLOOKUP(CI26,차량가!$I$2:$L$7274,4,0))</f>
        <v/>
      </c>
      <c r="CM26" s="22" t="str">
        <f t="shared" si="2"/>
        <v/>
      </c>
      <c r="CN26" s="274" t="e">
        <f>VLOOKUP(CI26,차량가!I$2:M$7274,5,0)</f>
        <v>#N/A</v>
      </c>
      <c r="CO26" s="50"/>
      <c r="CP26" s="50"/>
      <c r="CQ26" s="50"/>
      <c r="CR26" s="50"/>
      <c r="CS26" s="50"/>
      <c r="CT26" s="63"/>
    </row>
    <row r="27" spans="1:98" ht="23.25" customHeight="1">
      <c r="C27" s="755"/>
      <c r="D27" s="755"/>
      <c r="E27" s="100" t="s">
        <v>51</v>
      </c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574"/>
      <c r="AX27" s="559"/>
      <c r="AY27" s="579">
        <f>IF(AY26=0,IF(BM10=2,IF(AZ26/K10&gt;60%,"취급불가",AZ26),IF((AZ26)/K10&gt;60%,"취급불가",AZ26)),IF(IF(BM10=1,(AY26)&gt;60%,AY26*N16&gt;K10*60%),"취급불가",IF(BM10=2,N16*AY26,K10*AY26)))</f>
        <v>0</v>
      </c>
      <c r="AZ27" s="579"/>
      <c r="BA27" s="579"/>
      <c r="BB27" s="579"/>
      <c r="BG27" s="50">
        <v>3</v>
      </c>
      <c r="BH27" s="2">
        <v>24</v>
      </c>
      <c r="BI27" s="50"/>
      <c r="BJ27" s="134" t="s">
        <v>1587</v>
      </c>
      <c r="BK27" s="46" t="s">
        <v>1594</v>
      </c>
      <c r="BL27" s="26"/>
      <c r="BM27" s="33"/>
      <c r="BN27" s="551" t="s">
        <v>1123</v>
      </c>
      <c r="BO27" s="552"/>
      <c r="BP27" s="30">
        <v>0</v>
      </c>
      <c r="BQ27" s="50"/>
      <c r="BR27" s="50"/>
      <c r="BS27" s="26"/>
      <c r="BT27" s="27"/>
      <c r="BU27" s="22"/>
      <c r="BV27" s="22"/>
      <c r="BW27" s="22"/>
      <c r="BX27" s="22">
        <v>25</v>
      </c>
      <c r="BY27" s="22" t="str">
        <f>IF(BY26="","",IF(VLOOKUP(TEXT(INT(BY26+1),"0000"),차량가!G$2:J$7274,4,0)=$BS$4,TEXT(BY26+1,"0000"),""))</f>
        <v>0210</v>
      </c>
      <c r="BZ27" s="22" t="str">
        <f>IF(ISERROR(VLOOKUP(BY27,차량가!G$2:K$6226,5,0)),"",VLOOKUP(BY27,차량가!G$2:K$6226,5,0))</f>
        <v>X Series X5</v>
      </c>
      <c r="CA27" s="22" t="str">
        <f>IF(BY27="","",IF(VLOOKUP(TEXT(INT(BY26+1),"0000"),차량가!G$2:J$7274,4,0)=$BS$4,TEXT(BY26+1,"0000"),""))</f>
        <v>0210</v>
      </c>
      <c r="CB27" s="22"/>
      <c r="CC27" s="22"/>
      <c r="CD27" s="22"/>
      <c r="CE27" s="22"/>
      <c r="CF27" s="22"/>
      <c r="CG27" s="22"/>
      <c r="CH27" s="22"/>
      <c r="CI27" s="40" t="str">
        <f>IF(CI26="","",IF(VLOOKUP(TEXT(INT(CI26+1),"0000"),차량가!I$2:K$7274,3,0)=$BS$5,TEXT(CI26+1,"0000"),""))</f>
        <v/>
      </c>
      <c r="CJ27" s="39" t="str">
        <f t="shared" si="0"/>
        <v>008</v>
      </c>
      <c r="CK27" s="39" t="str">
        <f>IF(CI27="","",(VLOOKUP(CI27,차량가!$I$2:$K$7274,3,0)))</f>
        <v/>
      </c>
      <c r="CL27" s="39" t="str">
        <f>IF(CI27="","",VLOOKUP(CI27,차량가!$I$2:$L$7274,4,0))</f>
        <v/>
      </c>
      <c r="CM27" s="22" t="str">
        <f t="shared" si="2"/>
        <v/>
      </c>
      <c r="CN27" s="274" t="e">
        <f>VLOOKUP(CI27,차량가!I$2:M$7274,5,0)</f>
        <v>#N/A</v>
      </c>
      <c r="CO27" s="276"/>
      <c r="CP27" s="50"/>
      <c r="CQ27" s="50"/>
      <c r="CR27" s="50"/>
      <c r="CS27" s="50"/>
      <c r="CT27" s="63"/>
    </row>
    <row r="28" spans="1:98" ht="20.25">
      <c r="C28" s="755"/>
      <c r="D28" s="755"/>
      <c r="E28" s="100" t="s">
        <v>46</v>
      </c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574"/>
      <c r="AX28" s="558" t="s">
        <v>2273</v>
      </c>
      <c r="AY28" s="218">
        <v>0.46</v>
      </c>
      <c r="AZ28" s="564">
        <v>0</v>
      </c>
      <c r="BA28" s="564"/>
      <c r="BB28" s="564"/>
      <c r="BC28" s="61" t="s">
        <v>1623</v>
      </c>
      <c r="BF28" s="118" t="s">
        <v>1228</v>
      </c>
      <c r="BH28" s="2">
        <v>36</v>
      </c>
      <c r="BI28" s="50"/>
      <c r="BJ28" s="134" t="s">
        <v>1588</v>
      </c>
      <c r="BK28" s="46" t="s">
        <v>1595</v>
      </c>
      <c r="BL28" s="26"/>
      <c r="BM28" s="32"/>
      <c r="BN28" s="551" t="s">
        <v>1124</v>
      </c>
      <c r="BO28" s="552"/>
      <c r="BP28" s="31">
        <v>1.0999999999999999E-2</v>
      </c>
      <c r="BQ28" s="50"/>
      <c r="BR28" s="50"/>
      <c r="BS28" s="26"/>
      <c r="BT28" s="27"/>
      <c r="BU28" s="22"/>
      <c r="BV28" s="22"/>
      <c r="BW28" s="22"/>
      <c r="BX28" s="22">
        <v>26</v>
      </c>
      <c r="BY28" s="22" t="str">
        <f>IF(BY27="","",IF(VLOOKUP(TEXT(INT(BY27+1),"0000"),차량가!G$2:J$7274,4,0)=$BS$4,TEXT(BY27+1,"0000"),""))</f>
        <v>0211</v>
      </c>
      <c r="BZ28" s="22" t="str">
        <f>IF(ISERROR(VLOOKUP(BY28,차량가!G$2:K$6226,5,0)),"",VLOOKUP(BY28,차량가!G$2:K$6226,5,0))</f>
        <v>X Series X6</v>
      </c>
      <c r="CA28" s="22" t="str">
        <f>IF(BY28="","",IF(VLOOKUP(TEXT(INT(BY27+1),"0000"),차량가!G$2:J$7274,4,0)=$BS$4,TEXT(BY27+1,"0000"),""))</f>
        <v>0211</v>
      </c>
      <c r="CB28" s="22"/>
      <c r="CC28" s="22"/>
      <c r="CD28" s="22"/>
      <c r="CE28" s="22"/>
      <c r="CF28" s="22"/>
      <c r="CG28" s="22"/>
      <c r="CH28" s="22"/>
      <c r="CI28" s="40" t="str">
        <f>IF(CI27="","",IF(VLOOKUP(TEXT(INT(CI27+1),"0000"),차량가!I$2:K$7274,3,0)=$BS$5,TEXT(CI27+1,"0000"),""))</f>
        <v/>
      </c>
      <c r="CJ28" s="39" t="str">
        <f t="shared" si="0"/>
        <v>008</v>
      </c>
      <c r="CK28" s="39" t="str">
        <f>IF(CI28="","",(VLOOKUP(CI28,차량가!$I$2:$K$7274,3,0)))</f>
        <v/>
      </c>
      <c r="CL28" s="39" t="str">
        <f>IF(CI28="","",VLOOKUP(CI28,차량가!$I$2:$L$7274,4,0))</f>
        <v/>
      </c>
      <c r="CM28" s="22" t="str">
        <f t="shared" si="2"/>
        <v/>
      </c>
      <c r="CN28" s="274" t="e">
        <f>VLOOKUP(CI28,차량가!I$2:M$7274,5,0)</f>
        <v>#N/A</v>
      </c>
      <c r="CO28" s="276"/>
      <c r="CP28" s="50"/>
      <c r="CQ28" s="50"/>
      <c r="CR28" s="50"/>
      <c r="CS28" s="50"/>
      <c r="CT28" s="63"/>
    </row>
    <row r="29" spans="1:98" ht="23.25" customHeight="1">
      <c r="C29" s="755"/>
      <c r="D29" s="755"/>
      <c r="E29" s="100" t="s">
        <v>52</v>
      </c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574"/>
      <c r="AX29" s="559"/>
      <c r="AY29" s="585">
        <f>IF(BM10=1,IF(AY28=0,AZ28,AY28*K10),IF(AY28=0,AZ28,AY28*N16))</f>
        <v>21160000</v>
      </c>
      <c r="AZ29" s="585"/>
      <c r="BA29" s="585"/>
      <c r="BB29" s="585"/>
      <c r="BC29" s="61" t="str">
        <f ca="1">IF(BH123&gt;BH136,BL126,BL140)</f>
        <v>해당없음</v>
      </c>
      <c r="BF29" s="135">
        <f ca="1">IF(BM10=1,MAX(BI116,BI123,BI136),MAX(BI117,BI124,BI137))</f>
        <v>0.56000000000000005</v>
      </c>
      <c r="BH29" s="2">
        <v>48</v>
      </c>
      <c r="BI29" s="50"/>
      <c r="BJ29" s="50"/>
      <c r="BK29" s="26">
        <v>1</v>
      </c>
      <c r="BL29" s="26"/>
      <c r="BM29" s="32"/>
      <c r="BN29" s="551" t="s">
        <v>16309</v>
      </c>
      <c r="BO29" s="552"/>
      <c r="BP29" s="31">
        <v>1.2500000000000001E-2</v>
      </c>
      <c r="BQ29" s="50"/>
      <c r="BR29" s="50"/>
      <c r="BS29" s="33">
        <v>0</v>
      </c>
      <c r="BT29" s="28">
        <v>0</v>
      </c>
      <c r="BU29" s="22"/>
      <c r="BV29" s="22"/>
      <c r="BW29" s="22"/>
      <c r="BX29" s="22">
        <v>27</v>
      </c>
      <c r="BY29" s="22" t="str">
        <f>IF(BY28="","",IF(VLOOKUP(TEXT(INT(BY28+1),"0000"),차량가!G$2:J$7274,4,0)=$BS$4,TEXT(BY28+1,"0000"),""))</f>
        <v>0212</v>
      </c>
      <c r="BZ29" s="22" t="str">
        <f>IF(ISERROR(VLOOKUP(BY29,차량가!G$2:K$6226,5,0)),"",VLOOKUP(BY29,차량가!G$2:K$6226,5,0))</f>
        <v>X Series X7</v>
      </c>
      <c r="CA29" s="22" t="str">
        <f>IF(BY29="","",IF(VLOOKUP(TEXT(INT(BY28+1),"0000"),차량가!G$2:J$7274,4,0)=$BS$4,TEXT(BY28+1,"0000"),""))</f>
        <v>0212</v>
      </c>
      <c r="CB29" s="22"/>
      <c r="CC29" s="22"/>
      <c r="CD29" s="22"/>
      <c r="CE29" s="22"/>
      <c r="CF29" s="22"/>
      <c r="CG29" s="22"/>
      <c r="CH29" s="22"/>
      <c r="CI29" s="40" t="str">
        <f>IF(CI28="","",IF(VLOOKUP(TEXT(INT(CI28+1),"0000"),차량가!I$2:K$7274,3,0)=$BS$5,TEXT(CI28+1,"0000"),""))</f>
        <v/>
      </c>
      <c r="CJ29" s="39" t="str">
        <f t="shared" si="0"/>
        <v>008</v>
      </c>
      <c r="CK29" s="39" t="str">
        <f>IF(CI29="","",(VLOOKUP(CI29,차량가!$I$2:$K$7274,3,0)))</f>
        <v/>
      </c>
      <c r="CL29" s="39" t="str">
        <f>IF(CI29="","",VLOOKUP(CI29,차량가!$I$2:$L$7274,4,0))</f>
        <v/>
      </c>
      <c r="CM29" s="22" t="str">
        <f t="shared" si="2"/>
        <v/>
      </c>
      <c r="CN29" s="274" t="e">
        <f>VLOOKUP(CI29,차량가!I$2:M$7274,5,0)</f>
        <v>#N/A</v>
      </c>
      <c r="CO29" s="276"/>
      <c r="CP29" s="50"/>
      <c r="CQ29" s="50"/>
      <c r="CR29" s="50"/>
      <c r="CS29" s="50"/>
      <c r="CT29" s="63"/>
    </row>
    <row r="30" spans="1:98" ht="23.25" customHeight="1">
      <c r="C30" s="755"/>
      <c r="D30" s="755"/>
      <c r="E30" s="100" t="s">
        <v>53</v>
      </c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574"/>
      <c r="AX30" s="89" t="str">
        <f ca="1">IF(BM10=1,IF(AY29&lt;BB30*K10,"사용불가",IF(AY29&gt;K10*AZ30,"사용불가",IF(AY29&gt;BF29*K10,"고잔가",IF(AY29&gt;BF33*K10,"중잔가","일반잔가")))),IF(AY29&lt;BB30*N16,"사용불가",IF(AY29&gt;N16*AZ30,"사용불가",IF(AY29&gt;BF29*N16,"고잔가",IF(AY29&gt;BF33*N16,"중잔가","일반잔가")))))</f>
        <v>일반잔가</v>
      </c>
      <c r="AY30" s="188" t="s">
        <v>1160</v>
      </c>
      <c r="AZ30" s="189">
        <f ca="1">IF(BM10=1,MAX(BH123,BH136),MAX(BH124,BH137))</f>
        <v>0.59000000000000008</v>
      </c>
      <c r="BA30" s="188" t="s">
        <v>1312</v>
      </c>
      <c r="BB30" s="189">
        <f ca="1">IF(BM10=1,BI112,BL112)</f>
        <v>0.2</v>
      </c>
      <c r="BC30" s="85"/>
      <c r="BF30" s="118" t="s">
        <v>1310</v>
      </c>
      <c r="BH30" s="2">
        <v>60</v>
      </c>
      <c r="BJ30" s="50"/>
      <c r="BK30" s="557"/>
      <c r="BL30" s="557"/>
      <c r="BM30" s="32"/>
      <c r="BN30" s="551" t="s">
        <v>16319</v>
      </c>
      <c r="BO30" s="552"/>
      <c r="BP30" s="31">
        <v>1.2999999999999999E-2</v>
      </c>
      <c r="BQ30" s="50"/>
      <c r="BR30" s="50"/>
      <c r="BS30" s="33">
        <v>0.01</v>
      </c>
      <c r="BT30" s="28">
        <v>2E-3</v>
      </c>
      <c r="BU30" s="22"/>
      <c r="BV30" s="22"/>
      <c r="BW30" s="22"/>
      <c r="BX30" s="22">
        <v>28</v>
      </c>
      <c r="BY30" s="22" t="str">
        <f>IF(BY29="","",IF(VLOOKUP(TEXT(INT(BY29+1),"0000"),차량가!G$2:J$7274,4,0)=$BS$4,TEXT(BY29+1,"0000"),""))</f>
        <v>0213</v>
      </c>
      <c r="BZ30" s="22" t="str">
        <f>IF(ISERROR(VLOOKUP(BY30,차량가!G$2:K$6226,5,0)),"",VLOOKUP(BY30,차량가!G$2:K$6226,5,0))</f>
        <v>X Series XM</v>
      </c>
      <c r="CA30" s="22" t="str">
        <f>IF(BY30="","",IF(VLOOKUP(TEXT(INT(BY29+1),"0000"),차량가!G$2:J$7274,4,0)=$BS$4,TEXT(BY29+1,"0000"),""))</f>
        <v>0213</v>
      </c>
      <c r="CB30" s="22"/>
      <c r="CC30" s="22"/>
      <c r="CD30" s="22"/>
      <c r="CE30" s="22"/>
      <c r="CF30" s="22"/>
      <c r="CG30" s="22"/>
      <c r="CH30" s="22"/>
      <c r="CI30" s="40" t="str">
        <f>IF(CI29="","",IF(VLOOKUP(TEXT(INT(CI29+1),"0000"),차량가!I$2:K$7274,3,0)=$BS$5,TEXT(CI29+1,"0000"),""))</f>
        <v/>
      </c>
      <c r="CJ30" s="39" t="str">
        <f t="shared" si="0"/>
        <v>008</v>
      </c>
      <c r="CK30" s="39" t="str">
        <f>IF(CI30="","",(VLOOKUP(CI30,차량가!$I$2:$K$7274,3,0)))</f>
        <v/>
      </c>
      <c r="CL30" s="39" t="str">
        <f>IF(CI30="","",VLOOKUP(CI30,차량가!$I$2:$L$7274,4,0))</f>
        <v/>
      </c>
      <c r="CM30" s="22" t="str">
        <f t="shared" si="2"/>
        <v/>
      </c>
      <c r="CN30" s="274" t="e">
        <f>VLOOKUP(CI30,차량가!I$2:M$7274,5,0)</f>
        <v>#N/A</v>
      </c>
      <c r="CO30" s="276"/>
      <c r="CP30" s="50"/>
      <c r="CQ30" s="50"/>
      <c r="CR30" s="50"/>
      <c r="CS30" s="50"/>
      <c r="CT30" s="63"/>
    </row>
    <row r="31" spans="1:98" ht="23.25" customHeight="1">
      <c r="C31" s="755"/>
      <c r="D31" s="755"/>
      <c r="E31" s="100" t="s">
        <v>47</v>
      </c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574"/>
      <c r="AX31" s="82" t="s">
        <v>60</v>
      </c>
      <c r="AY31" s="695"/>
      <c r="AZ31" s="695"/>
      <c r="BA31" s="695"/>
      <c r="BB31" s="695"/>
      <c r="BF31" s="118">
        <f ca="1">IF(BM10=1,BH120,BH121)</f>
        <v>0.46</v>
      </c>
      <c r="BH31" s="2"/>
      <c r="BI31" s="50">
        <f>IF(OR((BG27=2),(BG27=3),(BG27=4)),1,0)</f>
        <v>1</v>
      </c>
      <c r="BJ31" s="50"/>
      <c r="BK31" s="557"/>
      <c r="BL31" s="557"/>
      <c r="BM31" s="32"/>
      <c r="BN31" s="551" t="s">
        <v>1126</v>
      </c>
      <c r="BO31" s="552"/>
      <c r="BP31" s="31">
        <v>0.01</v>
      </c>
      <c r="BQ31" s="50"/>
      <c r="BR31" s="50"/>
      <c r="BS31" s="33">
        <v>0.02</v>
      </c>
      <c r="BT31" s="28">
        <v>4.0000000000000001E-3</v>
      </c>
      <c r="BU31" s="22"/>
      <c r="BV31" s="22"/>
      <c r="BW31" s="22"/>
      <c r="BX31" s="22">
        <v>29</v>
      </c>
      <c r="BY31" s="22" t="str">
        <f>IF(BY30="","",IF(VLOOKUP(TEXT(INT(BY30+1),"0000"),차량가!G$2:J$7274,4,0)=$BS$4,TEXT(BY30+1,"0000"),""))</f>
        <v>0214</v>
      </c>
      <c r="BZ31" s="22" t="str">
        <f>IF(ISERROR(VLOOKUP(BY31,차량가!G$2:K$6226,5,0)),"",VLOOKUP(BY31,차량가!G$2:K$6226,5,0))</f>
        <v>Z4 Roadster</v>
      </c>
      <c r="CA31" s="22" t="str">
        <f>IF(BY31="","",IF(VLOOKUP(TEXT(INT(BY30+1),"0000"),차량가!G$2:J$7274,4,0)=$BS$4,TEXT(BY30+1,"0000"),""))</f>
        <v>0214</v>
      </c>
      <c r="CB31" s="22"/>
      <c r="CC31" s="22"/>
      <c r="CD31" s="22"/>
      <c r="CE31" s="22"/>
      <c r="CF31" s="22"/>
      <c r="CG31" s="22"/>
      <c r="CH31" s="22"/>
      <c r="CI31" s="40" t="str">
        <f>IF(CI30="","",IF(VLOOKUP(TEXT(INT(CI30+1),"0000"),차량가!I$2:K$7274,3,0)=$BS$5,TEXT(CI30+1,"0000"),""))</f>
        <v/>
      </c>
      <c r="CJ31" s="39" t="str">
        <f t="shared" si="0"/>
        <v>008</v>
      </c>
      <c r="CK31" s="39" t="str">
        <f>IF(CI31="","",(VLOOKUP(CI31,차량가!$I$2:$K$7274,3,0)))</f>
        <v/>
      </c>
      <c r="CL31" s="39" t="str">
        <f>IF(CI31="","",VLOOKUP(CI31,차량가!$I$2:$L$7274,4,0))</f>
        <v/>
      </c>
      <c r="CM31" s="22" t="str">
        <f t="shared" si="2"/>
        <v/>
      </c>
      <c r="CN31" s="274" t="e">
        <f>VLOOKUP(CI31,차량가!I$2:M$7274,5,0)</f>
        <v>#N/A</v>
      </c>
      <c r="CO31" s="276"/>
      <c r="CP31" s="50"/>
      <c r="CQ31" s="50"/>
      <c r="CR31" s="50"/>
      <c r="CS31" s="50"/>
      <c r="CT31" s="63"/>
    </row>
    <row r="32" spans="1:98" ht="23.25" customHeight="1">
      <c r="C32" s="756"/>
      <c r="D32" s="756"/>
      <c r="E32" s="101" t="s">
        <v>48</v>
      </c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574"/>
      <c r="AX32" s="82" t="s">
        <v>61</v>
      </c>
      <c r="AY32" s="102">
        <v>0</v>
      </c>
      <c r="AZ32" s="568">
        <f>IF(AY32&gt;AZ33,"초과",BI38)</f>
        <v>0</v>
      </c>
      <c r="BA32" s="568"/>
      <c r="BB32" s="587"/>
      <c r="BC32" s="287"/>
      <c r="BD32" s="481"/>
      <c r="BE32" s="287"/>
      <c r="BF32" s="118">
        <f ca="1">IF(BM10=1,BH132,BH133)</f>
        <v>0.53</v>
      </c>
      <c r="BH32" s="2"/>
      <c r="BI32" s="50"/>
      <c r="BJ32" s="50"/>
      <c r="BK32" s="557"/>
      <c r="BL32" s="557"/>
      <c r="BM32" s="32"/>
      <c r="BN32" s="551" t="s">
        <v>1127</v>
      </c>
      <c r="BO32" s="552"/>
      <c r="BP32" s="31">
        <v>1.0500000000000001E-2</v>
      </c>
      <c r="BQ32" s="50"/>
      <c r="BR32" s="50"/>
      <c r="BS32" s="33">
        <v>0.03</v>
      </c>
      <c r="BT32" s="28">
        <v>6.0000000000000001E-3</v>
      </c>
      <c r="BU32" s="22"/>
      <c r="BV32" s="22"/>
      <c r="BW32" s="22"/>
      <c r="BX32" s="22">
        <v>30</v>
      </c>
      <c r="BY32" s="22" t="str">
        <f>IF(BY31="","",IF(VLOOKUP(TEXT(INT(BY31+1),"0000"),차량가!G$2:J$7274,4,0)=$BS$4,TEXT(BY31+1,"0000"),""))</f>
        <v/>
      </c>
      <c r="BZ32" s="22" t="str">
        <f>IF(ISERROR(VLOOKUP(BY32,차량가!G$2:K$6226,5,0)),"",VLOOKUP(BY32,차량가!G$2:K$6226,5,0))</f>
        <v/>
      </c>
      <c r="CA32" s="22" t="str">
        <f>IF(BY32="","",IF(VLOOKUP(TEXT(INT(BY31+1),"0000"),차량가!G$2:J$7274,4,0)=$BS$4,TEXT(BY31+1,"0000"),""))</f>
        <v/>
      </c>
      <c r="CB32" s="22"/>
      <c r="CC32" s="22"/>
      <c r="CD32" s="22"/>
      <c r="CE32" s="22"/>
      <c r="CF32" s="22"/>
      <c r="CG32" s="22"/>
      <c r="CH32" s="22"/>
      <c r="CI32" s="40" t="str">
        <f>IF(CI31="","",IF(VLOOKUP(TEXT(INT(CI31+1),"0000"),차량가!I$2:K$7274,3,0)=$BS$5,TEXT(CI31+1,"0000"),""))</f>
        <v/>
      </c>
      <c r="CJ32" s="39" t="str">
        <f t="shared" si="0"/>
        <v>008</v>
      </c>
      <c r="CK32" s="39" t="str">
        <f>IF(CI32="","",(VLOOKUP(CI32,차량가!$I$2:$K$7274,3,0)))</f>
        <v/>
      </c>
      <c r="CL32" s="39" t="str">
        <f>IF(CI32="","",VLOOKUP(CI32,차량가!$I$2:$L$7274,4,0))</f>
        <v/>
      </c>
      <c r="CM32" s="22" t="str">
        <f t="shared" si="2"/>
        <v/>
      </c>
      <c r="CN32" s="274" t="e">
        <f>VLOOKUP(CI32,차량가!I$2:M$7274,5,0)</f>
        <v>#N/A</v>
      </c>
      <c r="CO32" s="276"/>
      <c r="CP32" s="50"/>
      <c r="CQ32" s="50"/>
      <c r="CR32" s="50"/>
      <c r="CS32" s="50"/>
      <c r="CT32" s="63"/>
    </row>
    <row r="33" spans="3:98" ht="23.25" customHeight="1">
      <c r="C33" s="103"/>
      <c r="D33" s="103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574"/>
      <c r="AX33" s="104"/>
      <c r="AY33" s="105" t="s">
        <v>1160</v>
      </c>
      <c r="AZ33" s="219">
        <f>IF(BT10=1,13.5%,13.5%)-AY45-IF(BO25=3,0.15%,IF(BO25=4,0.2%,IF(BO25=9,0.22%,IF(BO25=10,1.1%))))</f>
        <v>0.13500000000000001</v>
      </c>
      <c r="BF33" s="136">
        <f ca="1">+MAX(BF31,BF32)</f>
        <v>0.53</v>
      </c>
      <c r="BH33" s="50"/>
      <c r="BI33" s="50"/>
      <c r="BJ33" s="50"/>
      <c r="BK33" s="557"/>
      <c r="BL33" s="557"/>
      <c r="BM33" s="32"/>
      <c r="BN33" s="551" t="s">
        <v>16311</v>
      </c>
      <c r="BO33" s="552"/>
      <c r="BP33" s="31">
        <v>1.0999999999999999E-2</v>
      </c>
      <c r="BQ33" s="50"/>
      <c r="BR33" s="50"/>
      <c r="BS33" s="33">
        <v>0.04</v>
      </c>
      <c r="BT33" s="28">
        <v>8.0000000000000002E-3</v>
      </c>
      <c r="BU33" s="22"/>
      <c r="BV33" s="22"/>
      <c r="BW33" s="22"/>
      <c r="BX33" s="22">
        <v>31</v>
      </c>
      <c r="BY33" s="22" t="str">
        <f>IF(BY32="","",IF(VLOOKUP(TEXT(INT(BY32+1),"0000"),차량가!G$2:J$7274,4,0)=$BS$4,TEXT(BY32+1,"0000"),""))</f>
        <v/>
      </c>
      <c r="BZ33" s="22" t="str">
        <f>IF(ISERROR(VLOOKUP(BY33,차량가!G$2:K$6226,5,0)),"",VLOOKUP(BY33,차량가!G$2:K$6226,5,0))</f>
        <v/>
      </c>
      <c r="CA33" s="22" t="str">
        <f>IF(BY33="","",IF(VLOOKUP(TEXT(INT(BY32+1),"0000"),차량가!G$2:J$7274,4,0)=$BS$4,TEXT(BY32+1,"0000"),""))</f>
        <v/>
      </c>
      <c r="CB33" s="22"/>
      <c r="CC33" s="22"/>
      <c r="CD33" s="22"/>
      <c r="CE33" s="22"/>
      <c r="CF33" s="22"/>
      <c r="CG33" s="22"/>
      <c r="CH33" s="22"/>
      <c r="CI33" s="40" t="str">
        <f>IF(CI32="","",IF(VLOOKUP(TEXT(INT(CI32+1),"0000"),차량가!I$2:K$7274,3,0)=$BS$5,TEXT(CI32+1,"0000"),""))</f>
        <v/>
      </c>
      <c r="CJ33" s="39" t="str">
        <f t="shared" si="0"/>
        <v>008</v>
      </c>
      <c r="CK33" s="39" t="str">
        <f>IF(CI33="","",(VLOOKUP(CI33,차량가!$I$2:$K$7274,3,0)))</f>
        <v/>
      </c>
      <c r="CL33" s="39" t="str">
        <f>IF(CI33="","",VLOOKUP(CI33,차량가!$I$2:$L$7274,4,0))</f>
        <v/>
      </c>
      <c r="CM33" s="22" t="str">
        <f t="shared" si="2"/>
        <v/>
      </c>
      <c r="CN33" s="274" t="e">
        <f>VLOOKUP(CI33,차량가!I$2:M$7274,5,0)</f>
        <v>#N/A</v>
      </c>
      <c r="CO33" s="276"/>
      <c r="CP33" s="50"/>
      <c r="CQ33" s="50"/>
      <c r="CR33" s="50"/>
      <c r="CS33" s="50"/>
      <c r="CT33" s="63"/>
    </row>
    <row r="34" spans="3:98" ht="23.25" customHeight="1">
      <c r="C34" s="106" t="s">
        <v>54</v>
      </c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80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V34" s="574"/>
      <c r="AX34" s="82" t="s">
        <v>63</v>
      </c>
      <c r="AY34" s="580"/>
      <c r="AZ34" s="580"/>
      <c r="BA34" s="580"/>
      <c r="BB34" s="581"/>
      <c r="BC34" s="582"/>
      <c r="BD34" s="482"/>
      <c r="BE34" s="409"/>
      <c r="BG34" s="395">
        <f ca="1">BH136</f>
        <v>0.59000000000000008</v>
      </c>
      <c r="BH34" s="50"/>
      <c r="BI34" s="137"/>
      <c r="BJ34" s="50"/>
      <c r="BK34" s="557"/>
      <c r="BL34" s="557"/>
      <c r="BM34" s="32"/>
      <c r="BN34" s="551" t="s">
        <v>16572</v>
      </c>
      <c r="BO34" s="552"/>
      <c r="BP34" s="138">
        <v>1.0999999999999999E-2</v>
      </c>
      <c r="BQ34" s="50"/>
      <c r="BR34" s="50"/>
      <c r="BS34" s="33">
        <v>0.05</v>
      </c>
      <c r="BT34" s="28">
        <v>0.01</v>
      </c>
      <c r="BU34" s="22"/>
      <c r="BV34" s="22"/>
      <c r="BW34" s="22"/>
      <c r="BX34" s="22">
        <v>32</v>
      </c>
      <c r="BY34" s="22" t="str">
        <f>IF(BY33="","",IF(VLOOKUP(TEXT(INT(BY33+1),"0000"),차량가!G$2:J$7274,4,0)=$BS$4,TEXT(BY33+1,"0000"),""))</f>
        <v/>
      </c>
      <c r="BZ34" s="22" t="str">
        <f>IF(ISERROR(VLOOKUP(BY34,차량가!G$2:K$6226,5,0)),"",VLOOKUP(BY34,차량가!G$2:K$6226,5,0))</f>
        <v/>
      </c>
      <c r="CA34" s="22" t="str">
        <f>IF(BY34="","",IF(VLOOKUP(TEXT(INT(BY33+1),"0000"),차량가!G$2:J$7274,4,0)=$BS$4,TEXT(BY33+1,"0000"),""))</f>
        <v/>
      </c>
      <c r="CB34" s="22"/>
      <c r="CC34" s="22"/>
      <c r="CD34" s="22"/>
      <c r="CE34" s="22"/>
      <c r="CF34" s="22"/>
      <c r="CG34" s="22"/>
      <c r="CH34" s="22"/>
      <c r="CI34" s="40" t="str">
        <f>IF(CI33="","",IF(VLOOKUP(TEXT(INT(CI33+1),"0000"),차량가!I$2:K$7274,3,0)=$BS$5,TEXT(CI33+1,"0000"),""))</f>
        <v/>
      </c>
      <c r="CJ34" s="39" t="str">
        <f t="shared" si="0"/>
        <v>008</v>
      </c>
      <c r="CK34" s="39" t="str">
        <f>IF(CI34="","",(VLOOKUP(CI34,차량가!$I$2:$K$7274,3,0)))</f>
        <v/>
      </c>
      <c r="CL34" s="39" t="str">
        <f>IF(CI34="","",VLOOKUP(CI34,차량가!$I$2:$L$7274,4,0))</f>
        <v/>
      </c>
      <c r="CM34" s="22" t="str">
        <f t="shared" si="2"/>
        <v/>
      </c>
      <c r="CN34" s="274" t="e">
        <f>VLOOKUP(CI34,차량가!I$2:M$7274,5,0)</f>
        <v>#N/A</v>
      </c>
      <c r="CO34" s="50"/>
      <c r="CP34" s="50"/>
      <c r="CQ34" s="50"/>
      <c r="CR34" s="50"/>
      <c r="CS34" s="50"/>
      <c r="CT34" s="63"/>
    </row>
    <row r="35" spans="3:98" ht="23.25" customHeight="1">
      <c r="C35" s="721" t="s">
        <v>0</v>
      </c>
      <c r="D35" s="721"/>
      <c r="E35" s="721"/>
      <c r="F35" s="721"/>
      <c r="G35" s="721"/>
      <c r="H35" s="721"/>
      <c r="I35" s="721"/>
      <c r="J35" s="721"/>
      <c r="K35" s="721"/>
      <c r="L35" s="721"/>
      <c r="M35" s="721"/>
      <c r="N35" s="721"/>
      <c r="O35" s="721"/>
      <c r="P35" s="721"/>
      <c r="Q35" s="721"/>
      <c r="R35" s="721"/>
      <c r="S35" s="721"/>
      <c r="T35" s="721"/>
      <c r="U35" s="721"/>
      <c r="V35" s="721"/>
      <c r="W35" s="721"/>
      <c r="X35" s="721"/>
      <c r="Y35" s="753"/>
      <c r="Z35" s="720" t="s">
        <v>1</v>
      </c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574"/>
      <c r="AX35" s="77" t="s">
        <v>16663</v>
      </c>
      <c r="AY35" s="705"/>
      <c r="AZ35" s="768"/>
      <c r="BA35" s="768"/>
      <c r="BB35" s="769"/>
      <c r="BC35" s="583"/>
      <c r="BD35" s="483"/>
      <c r="BE35" s="410"/>
      <c r="BH35" s="50"/>
      <c r="BI35" s="523"/>
      <c r="BJ35" s="50"/>
      <c r="BK35" s="584"/>
      <c r="BL35" s="584"/>
      <c r="BM35" s="121"/>
      <c r="BN35" s="560" t="s">
        <v>16160</v>
      </c>
      <c r="BO35" s="560"/>
      <c r="BP35" s="138">
        <v>1.32E-2</v>
      </c>
      <c r="BQ35" s="50"/>
      <c r="BR35" s="50"/>
      <c r="BS35" s="33">
        <v>0.06</v>
      </c>
      <c r="BT35" s="28">
        <v>1.2E-2</v>
      </c>
      <c r="BU35" s="22"/>
      <c r="BV35" s="22"/>
      <c r="BW35" s="22"/>
      <c r="BX35" s="22">
        <v>33</v>
      </c>
      <c r="BY35" s="22" t="str">
        <f>IF(BY34="","",IF(VLOOKUP(TEXT(INT(BY34+1),"0000"),차량가!G$2:J$7274,4,0)=$BS$4,TEXT(BY34+1,"0000"),""))</f>
        <v/>
      </c>
      <c r="BZ35" s="22" t="str">
        <f>IF(ISERROR(VLOOKUP(BY35,차량가!G$2:K$6226,5,0)),"",VLOOKUP(BY35,차량가!G$2:K$6226,5,0))</f>
        <v/>
      </c>
      <c r="CA35" s="22" t="str">
        <f>IF(BY35="","",IF(VLOOKUP(TEXT(INT(BY34+1),"0000"),차량가!G$2:J$7274,4,0)=$BS$4,TEXT(BY34+1,"0000"),""))</f>
        <v/>
      </c>
      <c r="CB35" s="22"/>
      <c r="CC35" s="22"/>
      <c r="CD35" s="22"/>
      <c r="CE35" s="22"/>
      <c r="CF35" s="22"/>
      <c r="CG35" s="22"/>
      <c r="CH35" s="22"/>
      <c r="CI35" s="40" t="str">
        <f>IF(CI34="","",IF(VLOOKUP(TEXT(INT(CI34+1),"0000"),차량가!I$2:K$7274,3,0)=$BS$5,TEXT(CI34+1,"0000"),""))</f>
        <v/>
      </c>
      <c r="CJ35" s="39" t="str">
        <f t="shared" si="0"/>
        <v>008</v>
      </c>
      <c r="CK35" s="39" t="str">
        <f>IF(CI35="","",(VLOOKUP(CI35,차량가!$I$2:$K$7274,3,0)))</f>
        <v/>
      </c>
      <c r="CL35" s="39" t="str">
        <f>IF(CI35="","",VLOOKUP(CI35,차량가!$I$2:$L$7274,4,0))</f>
        <v/>
      </c>
      <c r="CM35" s="22" t="str">
        <f t="shared" si="2"/>
        <v/>
      </c>
      <c r="CN35" s="274" t="e">
        <f>VLOOKUP(CI35,차량가!I$2:M$7274,5,0)</f>
        <v>#N/A</v>
      </c>
      <c r="CO35" s="50"/>
      <c r="CP35" s="50"/>
      <c r="CQ35" s="50"/>
      <c r="CR35" s="50"/>
      <c r="CS35" s="50"/>
      <c r="CT35" s="63"/>
    </row>
    <row r="36" spans="3:98" ht="23.25" customHeight="1">
      <c r="C36" s="69" t="s">
        <v>2</v>
      </c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 t="s">
        <v>3</v>
      </c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80"/>
      <c r="Z36" s="107" t="s">
        <v>1334</v>
      </c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 t="s">
        <v>1333</v>
      </c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574"/>
      <c r="AZ36" s="231"/>
      <c r="BC36" s="583"/>
      <c r="BD36" s="483"/>
      <c r="BE36" s="410"/>
      <c r="BH36" s="50"/>
      <c r="BI36" s="50">
        <f>($N$16-IF(BR10=1,0,0))*AY32</f>
        <v>0</v>
      </c>
      <c r="BJ36" s="50">
        <f>($N$16-IF(BR10=1,0,0))*AY45</f>
        <v>0</v>
      </c>
      <c r="BK36" s="50">
        <f>(N16-IF(BR10=1,0,0))*BP25</f>
        <v>0</v>
      </c>
      <c r="BL36" s="50"/>
      <c r="BM36" s="50"/>
      <c r="BN36" s="560" t="s">
        <v>1125</v>
      </c>
      <c r="BO36" s="560"/>
      <c r="BP36" s="138">
        <v>1.0999999999999999E-2</v>
      </c>
      <c r="BQ36" s="50"/>
      <c r="BR36" s="50"/>
      <c r="BS36" s="47">
        <v>1</v>
      </c>
      <c r="BT36" s="27"/>
      <c r="BU36" s="22"/>
      <c r="BV36" s="22"/>
      <c r="BW36" s="22"/>
      <c r="BX36" s="22">
        <v>34</v>
      </c>
      <c r="BY36" s="22" t="str">
        <f>IF(BY35="","",IF(VLOOKUP(TEXT(INT(BY35+1),"0000"),차량가!G$2:J$7274,4,0)=$BS$4,TEXT(BY35+1,"0000"),""))</f>
        <v/>
      </c>
      <c r="BZ36" s="22" t="str">
        <f>IF(ISERROR(VLOOKUP(BY36,차량가!G$2:K$6226,5,0)),"",VLOOKUP(BY36,차량가!G$2:K$6226,5,0))</f>
        <v/>
      </c>
      <c r="CA36" s="22" t="str">
        <f>IF(BY36="","",IF(VLOOKUP(TEXT(INT(BY35+1),"0000"),차량가!G$2:J$7274,4,0)=$BS$4,TEXT(BY35+1,"0000"),""))</f>
        <v/>
      </c>
      <c r="CB36" s="22"/>
      <c r="CC36" s="22"/>
      <c r="CD36" s="22"/>
      <c r="CE36" s="22"/>
      <c r="CF36" s="22"/>
      <c r="CG36" s="22"/>
      <c r="CH36" s="22"/>
      <c r="CI36" s="40" t="str">
        <f>IF(CI35="","",IF(VLOOKUP(TEXT(INT(CI35+1),"0000"),차량가!I$2:K$7274,3,0)=$BS$5,TEXT(CI35+1,"0000"),""))</f>
        <v/>
      </c>
      <c r="CJ36" s="39" t="str">
        <f t="shared" si="0"/>
        <v>008</v>
      </c>
      <c r="CK36" s="39" t="str">
        <f>IF(CI36="","",(VLOOKUP(CI36,차량가!$I$2:$K$7274,3,0)))</f>
        <v/>
      </c>
      <c r="CL36" s="39" t="str">
        <f>IF(CI36="","",VLOOKUP(CI36,차량가!$I$2:$L$7274,4,0))</f>
        <v/>
      </c>
      <c r="CM36" s="22" t="str">
        <f t="shared" si="2"/>
        <v/>
      </c>
      <c r="CN36" s="274" t="e">
        <f>VLOOKUP(CI36,차량가!I$2:M$7274,5,0)</f>
        <v>#N/A</v>
      </c>
      <c r="CO36" s="50"/>
      <c r="CP36" s="50"/>
      <c r="CQ36" s="50"/>
      <c r="CR36" s="50"/>
      <c r="CS36" s="50"/>
      <c r="CT36" s="63"/>
    </row>
    <row r="37" spans="3:98" ht="23.25" customHeight="1">
      <c r="C37" s="69" t="s">
        <v>1335</v>
      </c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80"/>
      <c r="Z37" s="107" t="s">
        <v>4</v>
      </c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 t="s">
        <v>5</v>
      </c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574"/>
      <c r="AX37" s="78" t="s">
        <v>1645</v>
      </c>
      <c r="AY37" s="567" t="s">
        <v>1161</v>
      </c>
      <c r="AZ37" s="567"/>
      <c r="BA37" s="568">
        <f>IF(BQ10=1,BI38+BM38,BI38)</f>
        <v>0</v>
      </c>
      <c r="BB37" s="568"/>
      <c r="BH37" s="575" t="s">
        <v>1145</v>
      </c>
      <c r="BI37" s="60" t="s">
        <v>1146</v>
      </c>
      <c r="BJ37" s="60" t="s">
        <v>1147</v>
      </c>
      <c r="BK37" s="60" t="s">
        <v>1148</v>
      </c>
      <c r="BL37" s="60" t="s">
        <v>1149</v>
      </c>
      <c r="BM37" s="60" t="s">
        <v>1139</v>
      </c>
      <c r="BN37" s="560" t="s">
        <v>16308</v>
      </c>
      <c r="BO37" s="560"/>
      <c r="BP37" s="138">
        <v>0.01</v>
      </c>
      <c r="BQ37" s="50"/>
      <c r="BR37" s="50"/>
      <c r="BS37" s="33">
        <f>BS36/100</f>
        <v>0.01</v>
      </c>
      <c r="BT37" s="28">
        <f>VLOOKUP(BS37,$BS$29:$BT$35,2,0)</f>
        <v>2E-3</v>
      </c>
      <c r="BU37" s="22"/>
      <c r="BV37" s="22"/>
      <c r="BW37" s="22"/>
      <c r="BX37" s="22">
        <v>35</v>
      </c>
      <c r="BY37" s="22" t="str">
        <f>IF(BY36="","",IF(VLOOKUP(TEXT(INT(BY36+1),"0000"),차량가!G$2:J$7274,4,0)=$BS$4,TEXT(BY36+1,"0000"),""))</f>
        <v/>
      </c>
      <c r="BZ37" s="22" t="str">
        <f>IF(ISERROR(VLOOKUP(BY37,차량가!G$2:K$6226,5,0)),"",VLOOKUP(BY37,차량가!G$2:K$6226,5,0))</f>
        <v/>
      </c>
      <c r="CA37" s="22" t="str">
        <f>IF(BY37="","",IF(VLOOKUP(TEXT(INT(BY36+1),"0000"),차량가!G$2:J$7274,4,0)=$BS$4,TEXT(BY36+1,"0000"),""))</f>
        <v/>
      </c>
      <c r="CB37" s="22"/>
      <c r="CC37" s="22"/>
      <c r="CD37" s="22"/>
      <c r="CE37" s="22"/>
      <c r="CF37" s="22"/>
      <c r="CG37" s="22"/>
      <c r="CH37" s="22"/>
      <c r="CI37" s="40" t="str">
        <f>IF(CI36="","",IF(VLOOKUP(TEXT(INT(CI36+1),"0000"),차량가!I$2:K$7274,3,0)=$BS$5,TEXT(CI36+1,"0000"),""))</f>
        <v/>
      </c>
      <c r="CJ37" s="39" t="str">
        <f t="shared" si="0"/>
        <v>008</v>
      </c>
      <c r="CK37" s="39" t="str">
        <f>IF(CI37="","",(VLOOKUP(CI37,차량가!$I$2:$K$7274,3,0)))</f>
        <v/>
      </c>
      <c r="CL37" s="39" t="str">
        <f>IF(CI37="","",VLOOKUP(CI37,차량가!$I$2:$L$7274,4,0))</f>
        <v/>
      </c>
      <c r="CM37" s="22" t="str">
        <f t="shared" si="2"/>
        <v/>
      </c>
      <c r="CN37" s="274" t="e">
        <f>VLOOKUP(CI37,차량가!I$2:M$7274,5,0)</f>
        <v>#N/A</v>
      </c>
      <c r="CO37" s="50"/>
      <c r="CP37" s="50"/>
      <c r="CQ37" s="50"/>
      <c r="CR37" s="50"/>
      <c r="CS37" s="50"/>
      <c r="CT37" s="63"/>
    </row>
    <row r="38" spans="3:98" ht="23.25" customHeight="1">
      <c r="C38" s="69" t="s">
        <v>6</v>
      </c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80"/>
      <c r="Z38" s="107" t="s">
        <v>7</v>
      </c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 t="s">
        <v>8</v>
      </c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574"/>
      <c r="AX38" s="108" t="s">
        <v>1233</v>
      </c>
      <c r="AY38" s="586">
        <f ca="1">IF(BR10=1,RATE(AG11,BC121,-N16+AK16,AK18,0,1%)*12,RATE(AG11,BC121+AK16/AG11,-N16,AK18,0,1%)*12)</f>
        <v>5.4000286038744259E-2</v>
      </c>
      <c r="AZ38" s="586"/>
      <c r="BA38" s="586"/>
      <c r="BB38" s="586"/>
      <c r="BH38" s="575"/>
      <c r="BI38" s="139">
        <f>($N$16-IF(BR10=1,AK16,0))*AY32</f>
        <v>0</v>
      </c>
      <c r="BJ38" s="139">
        <f>($N$16-IF(BR10=1,AK16,0))*AY45</f>
        <v>0</v>
      </c>
      <c r="BK38" s="139">
        <f>(N16-IF(BR10=1,AK16,0))*BP25</f>
        <v>0</v>
      </c>
      <c r="BL38" s="60">
        <f>AY35</f>
        <v>0</v>
      </c>
      <c r="BM38" s="140">
        <f>IF(BO25=9,(N16-IF(BR10=1,AK16,0))*0.2%,(N16-IF(BR10=1,AK16,0))*0.5%)</f>
        <v>244636.35</v>
      </c>
      <c r="BN38" s="560" t="s">
        <v>16312</v>
      </c>
      <c r="BO38" s="560"/>
      <c r="BP38" s="138">
        <v>1.0999999999999999E-2</v>
      </c>
      <c r="BQ38" s="50"/>
      <c r="BR38" s="50"/>
      <c r="BS38" s="33">
        <f>BS37-1%</f>
        <v>0</v>
      </c>
      <c r="BT38" s="28">
        <f>BT37-BT30</f>
        <v>0</v>
      </c>
      <c r="BU38" s="22"/>
      <c r="BV38" s="22"/>
      <c r="BW38" s="22"/>
      <c r="BX38" s="22">
        <v>36</v>
      </c>
      <c r="BY38" s="22" t="str">
        <f>IF(BY37="","",IF(VLOOKUP(TEXT(INT(BY37+1),"0000"),차량가!G$2:J$7274,4,0)=$BS$4,TEXT(BY37+1,"0000"),""))</f>
        <v/>
      </c>
      <c r="BZ38" s="22" t="str">
        <f>IF(ISERROR(VLOOKUP(BY38,차량가!G$2:K$6226,5,0)),"",VLOOKUP(BY38,차량가!G$2:K$6226,5,0))</f>
        <v/>
      </c>
      <c r="CA38" s="22" t="str">
        <f>IF(BY38="","",IF(VLOOKUP(TEXT(INT(BY37+1),"0000"),차량가!G$2:J$7274,4,0)=$BS$4,TEXT(BY37+1,"0000"),""))</f>
        <v/>
      </c>
      <c r="CB38" s="22"/>
      <c r="CC38" s="22"/>
      <c r="CD38" s="22"/>
      <c r="CE38" s="22"/>
      <c r="CF38" s="22"/>
      <c r="CG38" s="22"/>
      <c r="CH38" s="22"/>
      <c r="CI38" s="40" t="str">
        <f>IF(CI37="","",IF(VLOOKUP(TEXT(INT(CI37+1),"0000"),차량가!I$2:K$7274,3,0)=$BS$5,TEXT(CI37+1,"0000"),""))</f>
        <v/>
      </c>
      <c r="CJ38" s="39" t="str">
        <f t="shared" si="0"/>
        <v>008</v>
      </c>
      <c r="CK38" s="39" t="str">
        <f>IF(CI38="","",(VLOOKUP(CI38,차량가!$I$2:$K$7274,3,0)))</f>
        <v/>
      </c>
      <c r="CL38" s="39" t="str">
        <f>IF(CI38="","",VLOOKUP(CI38,차량가!$I$2:$L$7274,4,0))</f>
        <v/>
      </c>
      <c r="CM38" s="22" t="str">
        <f t="shared" si="2"/>
        <v/>
      </c>
      <c r="CN38" s="274" t="e">
        <f>VLOOKUP(CI38,차량가!I$2:M$7274,5,0)</f>
        <v>#N/A</v>
      </c>
      <c r="CO38" s="50"/>
      <c r="CP38" s="50"/>
      <c r="CQ38" s="50"/>
      <c r="CR38" s="50"/>
      <c r="CS38" s="50"/>
      <c r="CT38" s="63"/>
    </row>
    <row r="39" spans="3:98" ht="22.5" customHeight="1">
      <c r="C39" s="69" t="s">
        <v>9</v>
      </c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80"/>
      <c r="Z39" s="107" t="s">
        <v>1303</v>
      </c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 t="s">
        <v>10</v>
      </c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574"/>
      <c r="AZ39" s="574"/>
      <c r="BA39" s="574"/>
      <c r="BH39" s="141" t="s">
        <v>1150</v>
      </c>
      <c r="BI39" s="142">
        <f>5.7%-IF(BO154=1,0.3%,0%)+BJ39+BK39+IF(BH10=2,1%,0%)</f>
        <v>5.3999999999999999E-2</v>
      </c>
      <c r="BJ39" s="143">
        <f>IF((AK16+AK17)&gt;K10*0.55,4%,IF((AK16+AK17)&gt;K10*0.5,3%,IF((AK16+AK17)=K10*0.5,2%,0%)))</f>
        <v>0</v>
      </c>
      <c r="BK39" s="144"/>
      <c r="BL39" s="50" t="s">
        <v>1166</v>
      </c>
      <c r="BM39" s="50" t="s">
        <v>1165</v>
      </c>
      <c r="BN39" s="50"/>
      <c r="BO39" s="50"/>
      <c r="BP39" s="50"/>
      <c r="BQ39" s="50"/>
      <c r="BR39" s="50"/>
      <c r="BS39" s="26"/>
      <c r="BT39" s="27"/>
      <c r="BU39" s="22"/>
      <c r="BV39" s="22"/>
      <c r="BW39" s="22"/>
      <c r="BX39" s="22">
        <v>37</v>
      </c>
      <c r="BY39" s="22" t="str">
        <f>IF(BY38="","",IF(VLOOKUP(TEXT(INT(BY38+1),"0000"),차량가!G$2:J$7274,4,0)=$BS$4,TEXT(BY38+1,"0000"),""))</f>
        <v/>
      </c>
      <c r="BZ39" s="22" t="str">
        <f>IF(ISERROR(VLOOKUP(BY39,차량가!G$2:K$6226,5,0)),"",VLOOKUP(BY39,차량가!G$2:K$6226,5,0))</f>
        <v/>
      </c>
      <c r="CA39" s="22" t="str">
        <f>IF(BY39="","",IF(VLOOKUP(TEXT(INT(BY38+1),"0000"),차량가!G$2:J$7274,4,0)=$BS$4,TEXT(BY38+1,"0000"),""))</f>
        <v/>
      </c>
      <c r="CB39" s="22"/>
      <c r="CC39" s="22"/>
      <c r="CD39" s="22"/>
      <c r="CE39" s="22"/>
      <c r="CF39" s="22"/>
      <c r="CG39" s="22"/>
      <c r="CH39" s="22"/>
      <c r="CI39" s="40" t="str">
        <f>IF(CI38="","",IF(VLOOKUP(TEXT(INT(CI38+1),"0000"),차량가!I$2:K$7274,3,0)=$BS$5,TEXT(CI38+1,"0000"),""))</f>
        <v/>
      </c>
      <c r="CJ39" s="39" t="str">
        <f t="shared" si="0"/>
        <v>008</v>
      </c>
      <c r="CK39" s="39" t="str">
        <f>IF(CI39="","",(VLOOKUP(CI39,차량가!$I$2:$K$7274,3,0)))</f>
        <v/>
      </c>
      <c r="CL39" s="39" t="str">
        <f>IF(CI39="","",VLOOKUP(CI39,차량가!$I$2:$L$7274,4,0))</f>
        <v/>
      </c>
      <c r="CM39" s="22" t="str">
        <f t="shared" si="2"/>
        <v/>
      </c>
      <c r="CN39" s="274" t="e">
        <f>VLOOKUP(CI39,차량가!I$2:M$7274,5,0)</f>
        <v>#N/A</v>
      </c>
      <c r="CO39" s="50"/>
      <c r="CP39" s="50"/>
      <c r="CQ39" s="50"/>
      <c r="CR39" s="50"/>
      <c r="CS39" s="50"/>
      <c r="CT39" s="63"/>
    </row>
    <row r="40" spans="3:98" ht="26.25" customHeight="1">
      <c r="C40" s="69" t="s">
        <v>11</v>
      </c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80"/>
      <c r="Z40" s="107" t="s">
        <v>1319</v>
      </c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 t="s">
        <v>49</v>
      </c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574"/>
      <c r="AY40" s="109"/>
      <c r="AZ40" s="573"/>
      <c r="BA40" s="574"/>
      <c r="BH40" s="132" t="s">
        <v>1151</v>
      </c>
      <c r="BI40" s="145">
        <f ca="1">RATE(AG11,AG19+AK16/AG11,-N16,AK18,0,1%)*12</f>
        <v>5.4000286038744259E-2</v>
      </c>
      <c r="BJ40" s="50"/>
      <c r="BK40" s="50">
        <f>IF(AND(BK155=1,BJ154=1),0,0)</f>
        <v>0</v>
      </c>
      <c r="BL40" s="50"/>
      <c r="BM40" s="50">
        <f>ROUNDDOWN(80000/AG11,0)</f>
        <v>1666</v>
      </c>
      <c r="BN40" s="50"/>
      <c r="BO40" s="50"/>
      <c r="BP40" s="50"/>
      <c r="BQ40" s="50"/>
      <c r="BR40" s="50"/>
      <c r="BS40" s="26"/>
      <c r="BT40" s="27"/>
      <c r="BU40" s="22"/>
      <c r="BV40" s="22"/>
      <c r="BW40" s="22"/>
      <c r="BX40" s="22">
        <v>38</v>
      </c>
      <c r="BY40" s="22" t="str">
        <f>IF(BY39="","",IF(VLOOKUP(TEXT(INT(BY39+1),"0000"),차량가!G$2:J$7274,4,0)=$BS$4,TEXT(BY39+1,"0000"),""))</f>
        <v/>
      </c>
      <c r="BZ40" s="22" t="str">
        <f>IF(ISERROR(VLOOKUP(BY40,차량가!G$2:K$6226,5,0)),"",VLOOKUP(BY40,차량가!G$2:K$6226,5,0))</f>
        <v/>
      </c>
      <c r="CA40" s="22" t="str">
        <f>IF(BY40="","",IF(VLOOKUP(TEXT(INT(BY39+1),"0000"),차량가!G$2:J$7274,4,0)=$BS$4,TEXT(BY39+1,"0000"),""))</f>
        <v/>
      </c>
      <c r="CB40" s="22"/>
      <c r="CC40" s="22"/>
      <c r="CD40" s="22"/>
      <c r="CE40" s="22"/>
      <c r="CF40" s="22"/>
      <c r="CG40" s="22"/>
      <c r="CH40" s="22"/>
      <c r="CI40" s="40" t="str">
        <f>IF(CI39="","",IF(VLOOKUP(TEXT(INT(CI39+1),"0000"),차량가!I$2:K$7274,3,0)=$BS$5,TEXT(CI39+1,"0000"),""))</f>
        <v/>
      </c>
      <c r="CJ40" s="39" t="str">
        <f t="shared" si="0"/>
        <v>008</v>
      </c>
      <c r="CK40" s="39" t="str">
        <f>IF(CI40="","",(VLOOKUP(CI40,차량가!$I$2:$K$7274,3,0)))</f>
        <v/>
      </c>
      <c r="CL40" s="39" t="str">
        <f>IF(CI40="","",VLOOKUP(CI40,차량가!$I$2:$L$7274,4,0))</f>
        <v/>
      </c>
      <c r="CM40" s="22" t="str">
        <f t="shared" si="2"/>
        <v/>
      </c>
      <c r="CN40" s="274" t="e">
        <f>VLOOKUP(CI40,차량가!I$2:M$7274,5,0)</f>
        <v>#N/A</v>
      </c>
      <c r="CO40" s="50"/>
      <c r="CP40" s="50"/>
      <c r="CQ40" s="50"/>
      <c r="CR40" s="50"/>
      <c r="CS40" s="50"/>
      <c r="CT40" s="63"/>
    </row>
    <row r="41" spans="3:98" ht="20.25" customHeight="1">
      <c r="C41" s="110" t="s">
        <v>12</v>
      </c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1"/>
      <c r="Z41" s="112" t="s">
        <v>1282</v>
      </c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P41" s="69"/>
      <c r="AQ41" s="110"/>
      <c r="AR41" s="752" t="str">
        <f ca="1">IF(AZ115=BB115,"B",IF(BA115=BB115,"C"))</f>
        <v>B</v>
      </c>
      <c r="AS41" s="752"/>
      <c r="AT41" s="113" t="str">
        <f ca="1">LEFT(AX30,1)</f>
        <v>일</v>
      </c>
      <c r="AU41" s="113">
        <v>10</v>
      </c>
      <c r="AV41" s="62"/>
      <c r="AY41" s="109"/>
      <c r="AZ41" s="573"/>
      <c r="BA41" s="573"/>
      <c r="BH41" s="132" t="s">
        <v>1152</v>
      </c>
      <c r="BI41" s="146">
        <f>PMT($BI$39/12,AG11,-N16+AK17+AK16+BL38-BI38-BJ38-BK38,AK18-AY27,0)+1</f>
        <v>739725.13408515719</v>
      </c>
      <c r="BJ41" s="50"/>
      <c r="BK41" s="50">
        <f>IF(AND(BM156=1,BL154=1),0,0)</f>
        <v>0</v>
      </c>
      <c r="BL41" s="50"/>
      <c r="BM41" s="50"/>
      <c r="BN41" s="50"/>
      <c r="BO41" s="50"/>
      <c r="BP41" s="50"/>
      <c r="BQ41" s="50"/>
      <c r="BR41" s="50"/>
      <c r="BS41" s="147"/>
      <c r="BT41" s="27"/>
      <c r="BU41" s="22"/>
      <c r="BV41" s="22"/>
      <c r="BW41" s="22"/>
      <c r="BX41" s="22">
        <v>39</v>
      </c>
      <c r="BY41" s="22" t="str">
        <f>IF(BY40="","",IF(VLOOKUP(TEXT(INT(BY40+1),"0000"),차량가!G$2:J$7274,4,0)=$BS$4,TEXT(BY40+1,"0000"),""))</f>
        <v/>
      </c>
      <c r="BZ41" s="22" t="str">
        <f>IF(ISERROR(VLOOKUP(BY41,차량가!G$2:K$6226,5,0)),"",VLOOKUP(BY41,차량가!G$2:K$6226,5,0))</f>
        <v/>
      </c>
      <c r="CA41" s="22" t="str">
        <f>IF(BY41="","",IF(VLOOKUP(TEXT(INT(BY40+1),"0000"),차량가!G$2:J$7274,4,0)=$BS$4,TEXT(BY40+1,"0000"),""))</f>
        <v/>
      </c>
      <c r="CB41" s="22"/>
      <c r="CC41" s="22"/>
      <c r="CD41" s="22"/>
      <c r="CE41" s="22"/>
      <c r="CF41" s="22"/>
      <c r="CG41" s="22"/>
      <c r="CH41" s="22"/>
      <c r="CI41" s="40" t="str">
        <f>IF(CI40="","",IF(VLOOKUP(TEXT(INT(CI40+1),"0000"),차량가!I$2:K$7274,3,0)=$BS$5,TEXT(CI40+1,"0000"),""))</f>
        <v/>
      </c>
      <c r="CJ41" s="39" t="str">
        <f t="shared" si="0"/>
        <v>008</v>
      </c>
      <c r="CK41" s="39" t="str">
        <f>IF(CI41="","",(VLOOKUP(CI41,차량가!$I$2:$K$7274,3,0)))</f>
        <v/>
      </c>
      <c r="CL41" s="39" t="str">
        <f>IF(CI41="","",VLOOKUP(CI41,차량가!$I$2:$L$7274,4,0))</f>
        <v/>
      </c>
      <c r="CM41" s="22" t="str">
        <f t="shared" si="2"/>
        <v/>
      </c>
      <c r="CN41" s="274" t="e">
        <f>VLOOKUP(CI41,차량가!I$2:M$7274,5,0)</f>
        <v>#N/A</v>
      </c>
      <c r="CO41" s="50"/>
      <c r="CP41" s="50"/>
      <c r="CQ41" s="50"/>
      <c r="CR41" s="50"/>
      <c r="CS41" s="50"/>
      <c r="CT41" s="63"/>
    </row>
    <row r="42" spans="3:98" ht="33" customHeight="1"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260"/>
      <c r="AO42" s="260"/>
      <c r="AP42" s="260"/>
      <c r="AQ42" s="62"/>
      <c r="AR42" s="550" t="s">
        <v>16694</v>
      </c>
      <c r="AS42" s="550"/>
      <c r="AT42" s="550"/>
      <c r="AU42" s="550"/>
      <c r="BH42" s="50" t="s">
        <v>21</v>
      </c>
      <c r="BI42" s="148">
        <f>PMT($BI$39/12,AG11,-N16+0+AK16+BL38-BI38-BJ38-BK38,AK18-0,0)+1</f>
        <v>739725.13408515719</v>
      </c>
      <c r="BJ42" s="148">
        <f>BI42-BI41</f>
        <v>0</v>
      </c>
      <c r="BK42" s="148">
        <f ca="1">AG19+BJ42</f>
        <v>739725</v>
      </c>
      <c r="BL42" s="149">
        <f ca="1">BJ42/BK42</f>
        <v>0</v>
      </c>
      <c r="BM42" s="50"/>
      <c r="BN42" s="50"/>
      <c r="BO42" s="50"/>
      <c r="BP42" s="50"/>
      <c r="BQ42" s="50"/>
      <c r="BR42" s="50"/>
      <c r="BS42" s="147"/>
      <c r="BT42" s="27"/>
      <c r="BU42" s="22"/>
      <c r="BV42" s="22"/>
      <c r="BW42" s="22"/>
      <c r="BX42" s="22">
        <v>40</v>
      </c>
      <c r="BY42" s="22" t="str">
        <f>IF(BY41="","",IF(VLOOKUP(TEXT(INT(BY41+1),"0000"),차량가!G$2:J$7274,4,0)=$BS$4,TEXT(BY41+1,"0000"),""))</f>
        <v/>
      </c>
      <c r="BZ42" s="22" t="str">
        <f>IF(ISERROR(VLOOKUP(BY42,차량가!G$2:K$6226,5,0)),"",VLOOKUP(BY42,차량가!G$2:K$6226,5,0))</f>
        <v/>
      </c>
      <c r="CA42" s="22" t="str">
        <f>IF(BY42="","",IF(VLOOKUP(TEXT(INT(BY41+1),"0000"),차량가!G$2:J$7274,4,0)=$BS$4,TEXT(BY41+1,"0000"),""))</f>
        <v/>
      </c>
      <c r="CB42" s="22"/>
      <c r="CC42" s="22"/>
      <c r="CD42" s="22"/>
      <c r="CE42" s="22"/>
      <c r="CF42" s="22"/>
      <c r="CG42" s="22"/>
      <c r="CH42" s="22"/>
      <c r="CI42" s="497" t="str">
        <f>IF(CI41="","",IF(VLOOKUP(TEXT(INT(CI41+1),"0000"),차량가!I$2:K$7274,3,0)=$BS$5,TEXT(CI41+1,"0000"),""))</f>
        <v/>
      </c>
      <c r="CJ42" s="498" t="str">
        <f t="shared" si="0"/>
        <v>008</v>
      </c>
      <c r="CK42" s="498" t="str">
        <f>IF(CI42="","",(VLOOKUP(CI42,차량가!$I$2:$K$7274,3,0)))</f>
        <v/>
      </c>
      <c r="CL42" s="498" t="str">
        <f>IF(CI42="","",VLOOKUP(CI42,차량가!$I$2:$L$7274,4,0))</f>
        <v/>
      </c>
      <c r="CM42" s="22" t="str">
        <f t="shared" si="2"/>
        <v/>
      </c>
      <c r="CN42" s="274" t="e">
        <f>VLOOKUP(CI42,차량가!I$2:M$7274,5,0)</f>
        <v>#N/A</v>
      </c>
      <c r="CO42" s="50"/>
      <c r="CP42" s="50"/>
      <c r="CQ42" s="50"/>
      <c r="CR42" s="50"/>
      <c r="CS42" s="50"/>
      <c r="CT42" s="63"/>
    </row>
    <row r="43" spans="3:98" s="416" customFormat="1" ht="18.75" hidden="1" customHeight="1">
      <c r="AX43" s="260"/>
      <c r="BD43" s="499"/>
      <c r="BF43" s="500"/>
      <c r="BG43" s="500"/>
      <c r="BH43" s="501" t="s">
        <v>1230</v>
      </c>
      <c r="BI43" s="502">
        <f>PMT($BI$39/12,AG11,-N16+AK17+0+BL38-BI36-BJ36-BK36,AK18-AY27,0)+1</f>
        <v>739725.13408515719</v>
      </c>
      <c r="BJ43" s="502">
        <f>BI43-BI41</f>
        <v>0</v>
      </c>
      <c r="BK43" s="502">
        <f ca="1">AG19+BJ43</f>
        <v>739725</v>
      </c>
      <c r="BL43" s="503">
        <f ca="1">BJ43/BK43</f>
        <v>0</v>
      </c>
      <c r="BM43" s="501"/>
      <c r="BN43" s="501"/>
      <c r="BO43" s="501"/>
      <c r="BP43" s="501"/>
      <c r="BQ43" s="501"/>
      <c r="BR43" s="501"/>
      <c r="BS43" s="504"/>
      <c r="BT43" s="505"/>
      <c r="BU43" s="506"/>
      <c r="BV43" s="506"/>
      <c r="BW43" s="506"/>
      <c r="BX43" s="506">
        <v>41</v>
      </c>
      <c r="BY43" s="506" t="str">
        <f>IF(BY42="","",IF(VLOOKUP(TEXT(INT(BY42+1),"0000"),차량가!G$2:J$7274,4,0)=$BS$4,TEXT(BY42+1,"0000"),""))</f>
        <v/>
      </c>
      <c r="BZ43" s="506" t="str">
        <f>IF(ISERROR(VLOOKUP(BY43,차량가!G$2:K$6226,5,0)),"",VLOOKUP(BY43,차량가!G$2:K$6226,5,0))</f>
        <v/>
      </c>
      <c r="CA43" s="506" t="str">
        <f>IF(BY43="","",IF(VLOOKUP(TEXT(INT(BY42+1),"0000"),차량가!G$2:J$7274,4,0)=$BS$4,TEXT(BY42+1,"0000"),""))</f>
        <v/>
      </c>
      <c r="CB43" s="506"/>
      <c r="CC43" s="506"/>
      <c r="CD43" s="506"/>
      <c r="CE43" s="506"/>
      <c r="CF43" s="506"/>
      <c r="CG43" s="506"/>
      <c r="CH43" s="506"/>
      <c r="CI43" s="40" t="str">
        <f>IF(CI42="","",IF(VLOOKUP(TEXT(INT(CI42+1),"0000"),차량가!I$2:K$7274,3,0)=$BS$5,TEXT(CI42+1,"0000"),""))</f>
        <v/>
      </c>
      <c r="CJ43" s="39" t="str">
        <f t="shared" si="0"/>
        <v>008</v>
      </c>
      <c r="CK43" s="39" t="str">
        <f>IF(CI43="","",(VLOOKUP(CI43,차량가!$I$2:$K$7274,3,0)))</f>
        <v/>
      </c>
      <c r="CL43" s="39" t="str">
        <f>IF(CI43="","",VLOOKUP(CI43,차량가!$I$2:$L$7274,4,0))</f>
        <v/>
      </c>
      <c r="CM43" s="506" t="str">
        <f t="shared" si="2"/>
        <v/>
      </c>
      <c r="CN43" s="507" t="e">
        <f>VLOOKUP(CI43,차량가!I$2:M$7274,5,0)</f>
        <v>#N/A</v>
      </c>
      <c r="CO43" s="501"/>
      <c r="CP43" s="501"/>
      <c r="CQ43" s="501"/>
      <c r="CR43" s="501"/>
      <c r="CS43" s="501"/>
      <c r="CT43" s="508"/>
    </row>
    <row r="44" spans="3:98" hidden="1"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147"/>
      <c r="BT44" s="27"/>
      <c r="BU44" s="22"/>
      <c r="BV44" s="22"/>
      <c r="BW44" s="22"/>
      <c r="BX44" s="22">
        <v>42</v>
      </c>
      <c r="BY44" s="22" t="str">
        <f>IF(BY43="","",IF(VLOOKUP(TEXT(INT(BY43+1),"0000"),차량가!G$2:J$7274,4,0)=$BS$4,TEXT(BY43+1,"0000"),""))</f>
        <v/>
      </c>
      <c r="BZ44" s="22" t="str">
        <f>IF(ISERROR(VLOOKUP(BY44,차량가!G$2:K$6226,5,0)),"",VLOOKUP(BY44,차량가!G$2:K$6226,5,0))</f>
        <v/>
      </c>
      <c r="CA44" s="22" t="str">
        <f>IF(BY44="","",IF(VLOOKUP(TEXT(INT(BY43+1),"0000"),차량가!G$2:J$7274,4,0)=$BS$4,TEXT(BY43+1,"0000"),""))</f>
        <v/>
      </c>
      <c r="CB44" s="22"/>
      <c r="CC44" s="22"/>
      <c r="CD44" s="22"/>
      <c r="CE44" s="22"/>
      <c r="CF44" s="22"/>
      <c r="CG44" s="22"/>
      <c r="CH44" s="22"/>
      <c r="CI44" s="40" t="str">
        <f>IF(CI43="","",IF(VLOOKUP(TEXT(INT(CI43+1),"0000"),차량가!I$2:K$7274,3,0)=$BS$5,TEXT(CI43+1,"0000"),""))</f>
        <v/>
      </c>
      <c r="CJ44" s="39" t="str">
        <f t="shared" si="0"/>
        <v>008</v>
      </c>
      <c r="CK44" s="39" t="str">
        <f>IF(CI44="","",(VLOOKUP(CI44,차량가!$I$2:$K$7274,3,0)))</f>
        <v/>
      </c>
      <c r="CL44" s="39" t="str">
        <f>IF(CI44="","",VLOOKUP(CI44,차량가!$I$2:$L$7274,4,0))</f>
        <v/>
      </c>
      <c r="CM44" s="22" t="str">
        <f t="shared" si="2"/>
        <v/>
      </c>
      <c r="CN44" s="274" t="e">
        <f>VLOOKUP(CI44,차량가!I$2:M$7274,5,0)</f>
        <v>#N/A</v>
      </c>
      <c r="CO44" s="50"/>
      <c r="CP44" s="50"/>
      <c r="CQ44" s="50"/>
      <c r="CR44" s="50"/>
      <c r="CS44" s="50"/>
      <c r="CT44" s="63"/>
    </row>
    <row r="45" spans="3:98" ht="19.5" hidden="1" customHeight="1">
      <c r="AX45" s="78" t="s">
        <v>62</v>
      </c>
      <c r="AY45" s="102">
        <v>0</v>
      </c>
      <c r="AZ45" s="572"/>
      <c r="BA45" s="572"/>
      <c r="BB45" s="572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147"/>
      <c r="BT45" s="27"/>
      <c r="BU45" s="22"/>
      <c r="BV45" s="22"/>
      <c r="BW45" s="22"/>
      <c r="BX45" s="22">
        <v>43</v>
      </c>
      <c r="BY45" s="22" t="str">
        <f>IF(BY44="","",IF(VLOOKUP(TEXT(INT(BY44+1),"0000"),차량가!G$2:J$7274,4,0)=$BS$4,TEXT(BY44+1,"0000"),""))</f>
        <v/>
      </c>
      <c r="BZ45" s="22" t="str">
        <f>IF(ISERROR(VLOOKUP(BY45,차량가!G$2:K$6226,5,0)),"",VLOOKUP(BY45,차량가!G$2:K$6226,5,0))</f>
        <v/>
      </c>
      <c r="CA45" s="22" t="str">
        <f>IF(BY45="","",IF(VLOOKUP(TEXT(INT(BY44+1),"0000"),차량가!G$2:J$7274,4,0)=$BS$4,TEXT(BY44+1,"0000"),""))</f>
        <v/>
      </c>
      <c r="CB45" s="22"/>
      <c r="CC45" s="22"/>
      <c r="CD45" s="22"/>
      <c r="CE45" s="22"/>
      <c r="CF45" s="22"/>
      <c r="CG45" s="22"/>
      <c r="CH45" s="22"/>
      <c r="CI45" s="40" t="str">
        <f>IF(CI44="","",IF(VLOOKUP(TEXT(INT(CI44+1),"0000"),차량가!I$2:K$7274,3,0)=$BS$5,TEXT(CI44+1,"0000"),""))</f>
        <v/>
      </c>
      <c r="CJ45" s="39" t="str">
        <f t="shared" si="0"/>
        <v>008</v>
      </c>
      <c r="CK45" s="39" t="str">
        <f>IF(CI45="","",(VLOOKUP(CI45,차량가!$I$2:$K$7274,3,0)))</f>
        <v/>
      </c>
      <c r="CL45" s="39" t="str">
        <f>IF(CI45="","",VLOOKUP(CI45,차량가!$I$2:$L$7274,4,0))</f>
        <v/>
      </c>
      <c r="CM45" s="22" t="str">
        <f t="shared" si="2"/>
        <v/>
      </c>
      <c r="CN45" s="274" t="e">
        <f>VLOOKUP(CI45,차량가!I$2:M$7274,5,0)</f>
        <v>#N/A</v>
      </c>
      <c r="CO45" s="50"/>
      <c r="CP45" s="50"/>
      <c r="CQ45" s="50"/>
      <c r="CR45" s="50"/>
      <c r="CS45" s="50"/>
      <c r="CT45" s="63"/>
    </row>
    <row r="46" spans="3:98" ht="18" hidden="1" customHeight="1">
      <c r="BH46" s="50"/>
      <c r="BI46" s="150">
        <f ca="1">+BI41+BM140</f>
        <v>739725.13408515719</v>
      </c>
      <c r="BJ46" s="50"/>
      <c r="BK46" s="50"/>
      <c r="BL46" s="50"/>
      <c r="BM46" s="50"/>
      <c r="BN46" s="50"/>
      <c r="BO46" s="50"/>
      <c r="BP46" s="50"/>
      <c r="BQ46" s="50"/>
      <c r="BR46" s="50"/>
      <c r="BS46" s="147"/>
      <c r="BT46" s="27"/>
      <c r="BU46" s="22"/>
      <c r="BV46" s="22"/>
      <c r="BW46" s="22"/>
      <c r="BX46" s="22">
        <v>44</v>
      </c>
      <c r="BY46" s="22" t="str">
        <f>IF(BY45="","",IF(VLOOKUP(TEXT(INT(BY45+1),"0000"),차량가!G$2:J$7274,4,0)=$BS$4,TEXT(BY45+1,"0000"),""))</f>
        <v/>
      </c>
      <c r="BZ46" s="22" t="str">
        <f>IF(ISERROR(VLOOKUP(BY46,차량가!G$2:K$6226,5,0)),"",VLOOKUP(BY46,차량가!G$2:K$6226,5,0))</f>
        <v/>
      </c>
      <c r="CA46" s="22" t="str">
        <f>IF(BY46="","",IF(VLOOKUP(TEXT(INT(BY45+1),"0000"),차량가!G$2:J$7274,4,0)=$BS$4,TEXT(BY45+1,"0000"),""))</f>
        <v/>
      </c>
      <c r="CB46" s="22"/>
      <c r="CC46" s="22"/>
      <c r="CD46" s="22"/>
      <c r="CE46" s="22"/>
      <c r="CF46" s="22"/>
      <c r="CG46" s="22"/>
      <c r="CH46" s="22"/>
      <c r="CI46" s="40" t="str">
        <f>IF(CI45="","",IF(VLOOKUP(TEXT(INT(CI45+1),"0000"),차량가!I$2:K$7274,3,0)=$BS$5,TEXT(CI45+1,"0000"),""))</f>
        <v/>
      </c>
      <c r="CJ46" s="39" t="str">
        <f t="shared" si="0"/>
        <v>008</v>
      </c>
      <c r="CK46" s="39" t="str">
        <f>IF(CI46="","",(VLOOKUP(CI46,차량가!$I$2:$K$7274,3,0)))</f>
        <v/>
      </c>
      <c r="CL46" s="39" t="str">
        <f>IF(CI46="","",VLOOKUP(CI46,차량가!$I$2:$L$7274,4,0))</f>
        <v/>
      </c>
      <c r="CM46" s="22" t="str">
        <f t="shared" si="2"/>
        <v/>
      </c>
      <c r="CN46" s="274" t="e">
        <f>VLOOKUP(CI46,차량가!I$2:M$7274,5,0)</f>
        <v>#N/A</v>
      </c>
      <c r="CO46" s="50"/>
      <c r="CP46" s="50"/>
      <c r="CQ46" s="50"/>
      <c r="CR46" s="50"/>
      <c r="CS46" s="50"/>
      <c r="CT46" s="63"/>
    </row>
    <row r="47" spans="3:98" hidden="1">
      <c r="AV47" s="62"/>
      <c r="AW47" s="62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147"/>
      <c r="BT47" s="27"/>
      <c r="BU47" s="22"/>
      <c r="BV47" s="22"/>
      <c r="BW47" s="22"/>
      <c r="BX47" s="22">
        <v>45</v>
      </c>
      <c r="BY47" s="22" t="str">
        <f>IF(BY46="","",IF(VLOOKUP(TEXT(INT(BY46+1),"0000"),차량가!G$2:J$7274,4,0)=$BS$4,TEXT(BY46+1,"0000"),""))</f>
        <v/>
      </c>
      <c r="BZ47" s="22" t="str">
        <f>IF(ISERROR(VLOOKUP(BY47,차량가!G$2:K$6226,5,0)),"",VLOOKUP(BY47,차량가!G$2:K$6226,5,0))</f>
        <v/>
      </c>
      <c r="CA47" s="22" t="str">
        <f>IF(BY47="","",IF(VLOOKUP(TEXT(INT(BY46+1),"0000"),차량가!G$2:J$7274,4,0)=$BS$4,TEXT(BY46+1,"0000"),""))</f>
        <v/>
      </c>
      <c r="CB47" s="22"/>
      <c r="CC47" s="22"/>
      <c r="CD47" s="22"/>
      <c r="CE47" s="22"/>
      <c r="CF47" s="22"/>
      <c r="CG47" s="22"/>
      <c r="CH47" s="22"/>
      <c r="CI47" s="40" t="str">
        <f>IF(CI46="","",IF(VLOOKUP(TEXT(INT(CI46+1),"0000"),차량가!I$2:K$7274,3,0)=$BS$5,TEXT(CI46+1,"0000"),""))</f>
        <v/>
      </c>
      <c r="CJ47" s="39" t="str">
        <f t="shared" si="0"/>
        <v>008</v>
      </c>
      <c r="CK47" s="39" t="str">
        <f>IF(CI47="","",(VLOOKUP(CI47,차량가!$I$2:$K$7274,3,0)))</f>
        <v/>
      </c>
      <c r="CL47" s="39" t="str">
        <f>IF(CI47="","",VLOOKUP(CI47,차량가!$I$2:$L$7274,4,0))</f>
        <v/>
      </c>
      <c r="CM47" s="22" t="str">
        <f t="shared" si="2"/>
        <v/>
      </c>
      <c r="CN47" s="274" t="e">
        <f>VLOOKUP(CI47,차량가!I$2:M$7274,5,0)</f>
        <v>#N/A</v>
      </c>
      <c r="CO47" s="50"/>
      <c r="CP47" s="50"/>
      <c r="CQ47" s="50"/>
      <c r="CR47" s="50"/>
      <c r="CS47" s="50"/>
      <c r="CT47" s="63"/>
    </row>
    <row r="48" spans="3:98" hidden="1">
      <c r="AV48" s="62"/>
      <c r="AW48" s="62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147"/>
      <c r="BT48" s="27"/>
      <c r="BU48" s="22"/>
      <c r="BV48" s="22"/>
      <c r="BW48" s="22"/>
      <c r="BX48" s="22">
        <v>46</v>
      </c>
      <c r="BY48" s="22" t="str">
        <f>IF(BY47="","",IF(VLOOKUP(TEXT(INT(BY47+1),"0000"),차량가!G$2:J$7274,4,0)=$BS$4,TEXT(BY47+1,"0000"),""))</f>
        <v/>
      </c>
      <c r="BZ48" s="22" t="str">
        <f>IF(ISERROR(VLOOKUP(BY48,차량가!G$2:K$6226,5,0)),"",VLOOKUP(BY48,차량가!G$2:K$6226,5,0))</f>
        <v/>
      </c>
      <c r="CA48" s="22" t="str">
        <f>IF(BY48="","",IF(VLOOKUP(TEXT(INT(BY47+1),"0000"),차량가!G$2:J$7274,4,0)=$BS$4,TEXT(BY47+1,"0000"),""))</f>
        <v/>
      </c>
      <c r="CB48" s="22"/>
      <c r="CC48" s="22"/>
      <c r="CD48" s="22"/>
      <c r="CE48" s="22"/>
      <c r="CF48" s="22"/>
      <c r="CG48" s="22"/>
      <c r="CH48" s="22"/>
      <c r="CI48" s="40" t="str">
        <f>IF(CI47="","",IF(VLOOKUP(TEXT(INT(CI47+1),"0000"),차량가!I$2:K$7274,3,0)=$BS$5,TEXT(CI47+1,"0000"),""))</f>
        <v/>
      </c>
      <c r="CJ48" s="39" t="str">
        <f t="shared" si="0"/>
        <v>008</v>
      </c>
      <c r="CK48" s="39" t="str">
        <f>IF(CI48="","",(VLOOKUP(CI48,차량가!$I$2:$K$7274,3,0)))</f>
        <v/>
      </c>
      <c r="CL48" s="39" t="str">
        <f>IF(CI48="","",VLOOKUP(CI48,차량가!$I$2:$L$7274,4,0))</f>
        <v/>
      </c>
      <c r="CM48" s="22" t="str">
        <f t="shared" si="2"/>
        <v/>
      </c>
      <c r="CN48" s="274" t="e">
        <f>VLOOKUP(CI48,차량가!I$2:M$7274,5,0)</f>
        <v>#N/A</v>
      </c>
      <c r="CO48" s="50"/>
      <c r="CP48" s="50"/>
      <c r="CQ48" s="50"/>
      <c r="CR48" s="50"/>
      <c r="CS48" s="50"/>
      <c r="CT48" s="63"/>
    </row>
    <row r="49" spans="50:98" hidden="1">
      <c r="AY49" s="573"/>
      <c r="AZ49" s="573"/>
      <c r="BA49" s="571"/>
      <c r="BB49" s="571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147"/>
      <c r="BT49" s="27"/>
      <c r="BU49" s="22"/>
      <c r="BV49" s="22"/>
      <c r="BW49" s="22"/>
      <c r="BX49" s="22">
        <v>47</v>
      </c>
      <c r="BY49" s="22" t="str">
        <f>IF(BY48="","",IF(VLOOKUP(TEXT(INT(BY48+1),"0000"),차량가!G$2:J$7274,4,0)=$BS$4,TEXT(BY48+1,"0000"),""))</f>
        <v/>
      </c>
      <c r="BZ49" s="22" t="str">
        <f>IF(ISERROR(VLOOKUP(BY49,차량가!G$2:K$6226,5,0)),"",VLOOKUP(BY49,차량가!G$2:K$6226,5,0))</f>
        <v/>
      </c>
      <c r="CA49" s="22" t="str">
        <f>IF(BY49="","",IF(VLOOKUP(TEXT(INT(BY48+1),"0000"),차량가!G$2:J$7274,4,0)=$BS$4,TEXT(BY48+1,"0000"),""))</f>
        <v/>
      </c>
      <c r="CB49" s="22"/>
      <c r="CC49" s="22"/>
      <c r="CD49" s="22"/>
      <c r="CE49" s="22"/>
      <c r="CF49" s="22"/>
      <c r="CG49" s="22"/>
      <c r="CH49" s="22"/>
      <c r="CI49" s="40" t="str">
        <f>IF(CI48="","",IF(VLOOKUP(TEXT(INT(CI48+1),"0000"),차량가!I$2:K$7274,3,0)=$BS$5,TEXT(CI48+1,"0000"),""))</f>
        <v/>
      </c>
      <c r="CJ49" s="39" t="str">
        <f t="shared" si="0"/>
        <v>008</v>
      </c>
      <c r="CK49" s="39" t="str">
        <f>IF(CI49="","",(VLOOKUP(CI49,차량가!$I$2:$K$7274,3,0)))</f>
        <v/>
      </c>
      <c r="CL49" s="39" t="str">
        <f>IF(CI49="","",VLOOKUP(CI49,차량가!$I$2:$L$7274,4,0))</f>
        <v/>
      </c>
      <c r="CM49" s="22" t="str">
        <f t="shared" si="2"/>
        <v/>
      </c>
      <c r="CN49" s="274" t="e">
        <f>VLOOKUP(CI49,차량가!I$2:M$7274,5,0)</f>
        <v>#N/A</v>
      </c>
      <c r="CO49" s="50"/>
      <c r="CP49" s="50"/>
      <c r="CQ49" s="50"/>
      <c r="CR49" s="50"/>
      <c r="CS49" s="50"/>
      <c r="CT49" s="63"/>
    </row>
    <row r="50" spans="50:98" hidden="1">
      <c r="AY50" s="573"/>
      <c r="AZ50" s="573"/>
      <c r="BA50" s="571"/>
      <c r="BB50" s="571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147"/>
      <c r="BT50" s="27"/>
      <c r="BU50" s="22"/>
      <c r="BV50" s="22"/>
      <c r="BW50" s="22"/>
      <c r="BX50" s="22">
        <v>48</v>
      </c>
      <c r="BY50" s="22" t="str">
        <f>IF(BY49="","",IF(VLOOKUP(TEXT(INT(BY49+1),"0000"),차량가!G$2:J$7274,4,0)=$BS$4,TEXT(BY49+1,"0000"),""))</f>
        <v/>
      </c>
      <c r="BZ50" s="22" t="str">
        <f>IF(ISERROR(VLOOKUP(BY50,차량가!G$2:K$6226,5,0)),"",VLOOKUP(BY50,차량가!G$2:K$6226,5,0))</f>
        <v/>
      </c>
      <c r="CA50" s="22" t="str">
        <f>IF(BY50="","",IF(VLOOKUP(TEXT(INT(BY49+1),"0000"),차량가!G$2:J$7274,4,0)=$BS$4,TEXT(BY49+1,"0000"),""))</f>
        <v/>
      </c>
      <c r="CB50" s="22"/>
      <c r="CC50" s="22"/>
      <c r="CD50" s="22"/>
      <c r="CE50" s="22"/>
      <c r="CF50" s="22"/>
      <c r="CG50" s="22"/>
      <c r="CH50" s="22"/>
      <c r="CI50" s="40" t="str">
        <f>IF(CI49="","",IF(VLOOKUP(TEXT(INT(CI49+1),"0000"),차량가!I$2:K$7274,3,0)=$BS$5,TEXT(CI49+1,"0000"),""))</f>
        <v/>
      </c>
      <c r="CJ50" s="39" t="str">
        <f t="shared" si="0"/>
        <v>008</v>
      </c>
      <c r="CK50" s="39" t="str">
        <f>IF(CI50="","",(VLOOKUP(CI50,차량가!$I$2:$K$7274,3,0)))</f>
        <v/>
      </c>
      <c r="CL50" s="39" t="str">
        <f>IF(CI50="","",VLOOKUP(CI50,차량가!$I$2:$L$7274,4,0))</f>
        <v/>
      </c>
      <c r="CM50" s="22" t="str">
        <f t="shared" si="2"/>
        <v/>
      </c>
      <c r="CN50" s="274" t="e">
        <f>VLOOKUP(CI50,차량가!I$2:M$7274,5,0)</f>
        <v>#N/A</v>
      </c>
      <c r="CO50" s="50"/>
      <c r="CP50" s="50"/>
      <c r="CQ50" s="50"/>
      <c r="CR50" s="50"/>
      <c r="CS50" s="50"/>
      <c r="CT50" s="63"/>
    </row>
    <row r="51" spans="50:98" hidden="1">
      <c r="BH51" s="127" t="s">
        <v>1153</v>
      </c>
      <c r="BI51" s="127"/>
      <c r="BJ51" s="127" t="s">
        <v>1651</v>
      </c>
      <c r="BK51" s="127"/>
      <c r="BL51" s="127"/>
      <c r="BM51" s="127"/>
      <c r="BN51" s="127"/>
      <c r="BO51" s="127"/>
      <c r="BP51" s="127"/>
      <c r="BQ51" s="127"/>
      <c r="BR51" s="121"/>
      <c r="BS51" s="121"/>
      <c r="BT51" s="121"/>
      <c r="BU51" s="121"/>
      <c r="BV51" s="121"/>
      <c r="BW51" s="121"/>
      <c r="BX51" s="22">
        <v>49</v>
      </c>
      <c r="BY51" s="22" t="str">
        <f>IF(BY50="","",IF(VLOOKUP(TEXT(INT(BY50+1),"0000"),차량가!G$2:J$7274,4,0)=$BS$4,TEXT(BY50+1,"0000"),""))</f>
        <v/>
      </c>
      <c r="BZ51" s="22" t="str">
        <f>IF(ISERROR(VLOOKUP(BY51,차량가!G$2:K$6226,5,0)),"",VLOOKUP(BY51,차량가!G$2:K$6226,5,0))</f>
        <v/>
      </c>
      <c r="CA51" s="22" t="str">
        <f>IF(BY51="","",IF(VLOOKUP(TEXT(INT(BY50+1),"0000"),차량가!G$2:J$7274,4,0)=$BS$4,TEXT(BY50+1,"0000"),""))</f>
        <v/>
      </c>
      <c r="CB51" s="26"/>
      <c r="CC51" s="26"/>
      <c r="CD51" s="26"/>
      <c r="CE51" s="26"/>
      <c r="CF51" s="26"/>
      <c r="CG51" s="26"/>
      <c r="CH51" s="22"/>
      <c r="CI51" s="40" t="str">
        <f>IF(CI50="","",IF(VLOOKUP(TEXT(INT(CI50+1),"0000"),차량가!I$2:K$7274,3,0)=$BS$5,TEXT(CI50+1,"0000"),""))</f>
        <v/>
      </c>
      <c r="CJ51" s="39" t="str">
        <f t="shared" si="0"/>
        <v>008</v>
      </c>
      <c r="CK51" s="39" t="str">
        <f>IF(CI51="","",(VLOOKUP(CI51,차량가!$I$2:$K$7274,3,0)))</f>
        <v/>
      </c>
      <c r="CL51" s="39" t="str">
        <f>IF(CI51="","",VLOOKUP(CI51,차량가!$I$2:$L$7274,4,0))</f>
        <v/>
      </c>
      <c r="CM51" s="22" t="str">
        <f t="shared" si="2"/>
        <v/>
      </c>
      <c r="CN51" s="274" t="e">
        <f>VLOOKUP(CI51,차량가!I$2:M$7274,5,0)</f>
        <v>#N/A</v>
      </c>
      <c r="CO51" s="50"/>
      <c r="CP51" s="50"/>
      <c r="CQ51" s="50"/>
      <c r="CR51" s="50"/>
      <c r="CS51" s="50"/>
      <c r="CT51" s="63"/>
    </row>
    <row r="52" spans="50:98" hidden="1"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1"/>
      <c r="BS52" s="121"/>
      <c r="BT52" s="121"/>
      <c r="BU52" s="121"/>
      <c r="BV52" s="121"/>
      <c r="BW52" s="121"/>
      <c r="BX52" s="22">
        <v>50</v>
      </c>
      <c r="BY52" s="22" t="str">
        <f>IF(BY51="","",IF(VLOOKUP(TEXT(INT(BY51+1),"0000"),차량가!G$2:J$7274,4,0)=$BS$4,TEXT(BY51+1,"0000"),""))</f>
        <v/>
      </c>
      <c r="BZ52" s="22" t="str">
        <f>IF(ISERROR(VLOOKUP(BY52,차량가!G$2:K$6226,5,0)),"",VLOOKUP(BY52,차량가!G$2:K$6226,5,0))</f>
        <v/>
      </c>
      <c r="CA52" s="22" t="str">
        <f>IF(BY52="","",IF(VLOOKUP(TEXT(INT(BY51+1),"0000"),차량가!G$2:J$7274,4,0)=$BS$4,TEXT(BY51+1,"0000"),""))</f>
        <v/>
      </c>
      <c r="CB52" s="26"/>
      <c r="CC52" s="26"/>
      <c r="CD52" s="26"/>
      <c r="CE52" s="26"/>
      <c r="CF52" s="26"/>
      <c r="CG52" s="26"/>
      <c r="CH52" s="22"/>
      <c r="CI52" s="40" t="str">
        <f>IF(CI51="","",IF(VLOOKUP(TEXT(INT(CI51+1),"0000"),차량가!I$2:K$7274,3,0)=$BS$5,TEXT(CI51+1,"0000"),""))</f>
        <v/>
      </c>
      <c r="CJ52" s="39" t="str">
        <f t="shared" si="0"/>
        <v>008</v>
      </c>
      <c r="CK52" s="39" t="str">
        <f>IF(CI52="","",(VLOOKUP(CI52,차량가!$I$2:$K$7274,3,0)))</f>
        <v/>
      </c>
      <c r="CL52" s="39" t="str">
        <f>IF(CI52="","",VLOOKUP(CI52,차량가!$I$2:$L$7274,4,0))</f>
        <v/>
      </c>
      <c r="CM52" s="22" t="str">
        <f t="shared" si="2"/>
        <v/>
      </c>
      <c r="CN52" s="274" t="e">
        <f>VLOOKUP(CI52,차량가!I$2:M$7274,5,0)</f>
        <v>#N/A</v>
      </c>
      <c r="CO52" s="50"/>
      <c r="CP52" s="50"/>
      <c r="CQ52" s="50"/>
      <c r="CR52" s="50"/>
      <c r="CS52" s="50"/>
      <c r="CT52" s="63"/>
    </row>
    <row r="53" spans="50:98" hidden="1">
      <c r="BH53" s="127">
        <v>24</v>
      </c>
      <c r="BI53" s="151">
        <v>0.6</v>
      </c>
      <c r="BJ53" s="151">
        <v>0.57999999999999996</v>
      </c>
      <c r="BK53" s="151">
        <v>0.55999999999999994</v>
      </c>
      <c r="BL53" s="151">
        <v>0.51999999999999991</v>
      </c>
      <c r="BM53" s="151">
        <v>0.49999999999999994</v>
      </c>
      <c r="BN53" s="151">
        <v>0.46999999999999992</v>
      </c>
      <c r="BO53" s="151">
        <v>0.43999999999999984</v>
      </c>
      <c r="BP53" s="127"/>
      <c r="BQ53" s="127"/>
      <c r="BR53" s="152"/>
      <c r="BS53" s="152"/>
      <c r="BT53" s="152"/>
      <c r="BU53" s="152"/>
      <c r="BV53" s="152"/>
      <c r="BW53" s="152"/>
      <c r="BX53" s="22">
        <v>51</v>
      </c>
      <c r="BY53" s="22" t="str">
        <f>IF(BY52="","",IF(VLOOKUP(TEXT(INT(BY52+1),"0000"),차량가!G$2:J$7274,4,0)=$BS$4,TEXT(BY52+1,"0000"),""))</f>
        <v/>
      </c>
      <c r="BZ53" s="22" t="str">
        <f>IF(ISERROR(VLOOKUP(BY53,차량가!G$2:K$6226,5,0)),"",VLOOKUP(BY53,차량가!G$2:K$6226,5,0))</f>
        <v/>
      </c>
      <c r="CA53" s="22" t="str">
        <f>IF(BY53="","",IF(VLOOKUP(TEXT(INT(BY52+1),"0000"),차량가!G$2:J$7274,4,0)=$BS$4,TEXT(BY52+1,"0000"),""))</f>
        <v/>
      </c>
      <c r="CB53" s="26"/>
      <c r="CC53" s="26"/>
      <c r="CD53" s="26"/>
      <c r="CE53" s="26"/>
      <c r="CF53" s="26"/>
      <c r="CG53" s="26"/>
      <c r="CH53" s="22"/>
      <c r="CI53" s="40" t="str">
        <f>IF(CI52="","",IF(VLOOKUP(TEXT(INT(CI52+1),"0000"),차량가!I$2:K$7274,3,0)=$BS$5,TEXT(CI52+1,"0000"),""))</f>
        <v/>
      </c>
      <c r="CJ53" s="39" t="str">
        <f t="shared" si="0"/>
        <v>008</v>
      </c>
      <c r="CK53" s="39" t="str">
        <f>IF(CI53="","",(VLOOKUP(CI53,차량가!$I$2:$K$7274,3,0)))</f>
        <v/>
      </c>
      <c r="CL53" s="39" t="str">
        <f>IF(CI53="","",VLOOKUP(CI53,차량가!$I$2:$L$7274,4,0))</f>
        <v/>
      </c>
      <c r="CM53" s="22" t="str">
        <f t="shared" si="2"/>
        <v/>
      </c>
      <c r="CN53" s="274" t="e">
        <f>VLOOKUP(CI53,차량가!I$2:M$7274,5,0)</f>
        <v>#N/A</v>
      </c>
      <c r="CO53" s="50"/>
      <c r="CP53" s="50"/>
      <c r="CQ53" s="50"/>
      <c r="CR53" s="50"/>
      <c r="CS53" s="50"/>
      <c r="CT53" s="63"/>
    </row>
    <row r="54" spans="50:98" hidden="1">
      <c r="AX54" s="257"/>
      <c r="AY54" s="258"/>
      <c r="AZ54" s="258"/>
      <c r="BH54" s="127">
        <v>36</v>
      </c>
      <c r="BI54" s="151">
        <v>0.5</v>
      </c>
      <c r="BJ54" s="151">
        <v>0.48000000000000004</v>
      </c>
      <c r="BK54" s="151">
        <v>0.45999999999999996</v>
      </c>
      <c r="BL54" s="151">
        <v>0.42</v>
      </c>
      <c r="BM54" s="151">
        <v>0.39999999999999997</v>
      </c>
      <c r="BN54" s="151">
        <v>0.37</v>
      </c>
      <c r="BO54" s="151">
        <v>0.33999999999999997</v>
      </c>
      <c r="BP54" s="127"/>
      <c r="BQ54" s="127"/>
      <c r="BR54" s="152"/>
      <c r="BS54" s="152"/>
      <c r="BT54" s="152"/>
      <c r="BU54" s="152"/>
      <c r="BV54" s="152"/>
      <c r="BW54" s="152"/>
      <c r="BX54" s="22">
        <v>52</v>
      </c>
      <c r="BY54" s="22" t="str">
        <f>IF(BY53="","",IF(VLOOKUP(TEXT(INT(BY53+1),"0000"),차량가!G$2:J$7274,4,0)=$BS$4,TEXT(BY53+1,"0000"),""))</f>
        <v/>
      </c>
      <c r="BZ54" s="22" t="str">
        <f>IF(ISERROR(VLOOKUP(BY54,차량가!G$2:K$6226,5,0)),"",VLOOKUP(BY54,차량가!G$2:K$6226,5,0))</f>
        <v/>
      </c>
      <c r="CA54" s="22" t="str">
        <f>IF(BY54="","",IF(VLOOKUP(TEXT(INT(BY53+1),"0000"),차량가!G$2:J$7274,4,0)=$BS$4,TEXT(BY53+1,"0000"),""))</f>
        <v/>
      </c>
      <c r="CB54" s="26"/>
      <c r="CC54" s="26"/>
      <c r="CD54" s="26"/>
      <c r="CE54" s="26"/>
      <c r="CF54" s="26"/>
      <c r="CG54" s="26"/>
      <c r="CH54" s="22"/>
      <c r="CI54" s="40" t="str">
        <f>IF(CI53="","",IF(VLOOKUP(TEXT(INT(CI53+1),"0000"),차량가!I$2:K$7274,3,0)=$BS$5,TEXT(CI53+1,"0000"),""))</f>
        <v/>
      </c>
      <c r="CJ54" s="39" t="str">
        <f t="shared" si="0"/>
        <v>008</v>
      </c>
      <c r="CK54" s="39" t="str">
        <f>IF(CI54="","",(VLOOKUP(CI54,차량가!$I$2:$K$7274,3,0)))</f>
        <v/>
      </c>
      <c r="CL54" s="39" t="str">
        <f>IF(CI54="","",VLOOKUP(CI54,차량가!$I$2:$L$7274,4,0))</f>
        <v/>
      </c>
      <c r="CM54" s="22" t="str">
        <f t="shared" si="2"/>
        <v/>
      </c>
      <c r="CN54" s="274" t="e">
        <f>VLOOKUP(CI54,차량가!I$2:M$7274,5,0)</f>
        <v>#N/A</v>
      </c>
      <c r="CO54" s="50"/>
      <c r="CP54" s="50"/>
      <c r="CQ54" s="50"/>
      <c r="CR54" s="50"/>
      <c r="CS54" s="50"/>
      <c r="CT54" s="63"/>
    </row>
    <row r="55" spans="50:98" hidden="1">
      <c r="AX55" s="257"/>
      <c r="AY55" s="258"/>
      <c r="AZ55" s="258"/>
      <c r="BH55" s="127">
        <v>48</v>
      </c>
      <c r="BI55" s="151">
        <v>0.42</v>
      </c>
      <c r="BJ55" s="151">
        <v>0.39999999999999997</v>
      </c>
      <c r="BK55" s="151">
        <v>0.37999999999999995</v>
      </c>
      <c r="BL55" s="151">
        <v>0.33999999999999997</v>
      </c>
      <c r="BM55" s="151">
        <v>0.31999999999999995</v>
      </c>
      <c r="BN55" s="151">
        <v>0.28999999999999992</v>
      </c>
      <c r="BO55" s="151">
        <v>0.25999999999999995</v>
      </c>
      <c r="BP55" s="127"/>
      <c r="BQ55" s="127"/>
      <c r="BR55" s="152"/>
      <c r="BS55" s="152"/>
      <c r="BT55" s="152"/>
      <c r="BU55" s="152"/>
      <c r="BV55" s="152"/>
      <c r="BW55" s="152"/>
      <c r="BX55" s="22">
        <v>53</v>
      </c>
      <c r="BY55" s="22" t="str">
        <f>IF(BY54="","",IF(VLOOKUP(TEXT(INT(BY54+1),"0000"),차량가!G$2:J$7274,4,0)=$BS$4,TEXT(BY54+1,"0000"),""))</f>
        <v/>
      </c>
      <c r="BZ55" s="22" t="str">
        <f>IF(ISERROR(VLOOKUP(BY55,차량가!G$2:K$6226,5,0)),"",VLOOKUP(BY55,차량가!G$2:K$6226,5,0))</f>
        <v/>
      </c>
      <c r="CA55" s="22" t="str">
        <f>IF(BY55="","",IF(VLOOKUP(TEXT(INT(BY54+1),"0000"),차량가!G$2:J$7274,4,0)=$BS$4,TEXT(BY54+1,"0000"),""))</f>
        <v/>
      </c>
      <c r="CB55" s="26"/>
      <c r="CC55" s="26"/>
      <c r="CD55" s="26"/>
      <c r="CE55" s="26"/>
      <c r="CF55" s="26"/>
      <c r="CG55" s="26"/>
      <c r="CH55" s="22"/>
      <c r="CI55" s="40" t="str">
        <f>IF(CI54="","",IF(VLOOKUP(TEXT(INT(CI54+1),"0000"),차량가!I$2:K$7274,3,0)=$BS$5,TEXT(CI54+1,"0000"),""))</f>
        <v/>
      </c>
      <c r="CJ55" s="39" t="str">
        <f t="shared" si="0"/>
        <v>008</v>
      </c>
      <c r="CK55" s="39" t="str">
        <f>IF(CI55="","",(VLOOKUP(CI55,차량가!$I$2:$K$7274,3,0)))</f>
        <v/>
      </c>
      <c r="CL55" s="39" t="str">
        <f>IF(CI55="","",VLOOKUP(CI55,차량가!$I$2:$L$7274,4,0))</f>
        <v/>
      </c>
      <c r="CM55" s="22" t="str">
        <f t="shared" si="2"/>
        <v/>
      </c>
      <c r="CN55" s="274" t="e">
        <f>VLOOKUP(CI55,차량가!I$2:M$7274,5,0)</f>
        <v>#N/A</v>
      </c>
      <c r="CO55" s="50"/>
      <c r="CP55" s="50"/>
      <c r="CQ55" s="50"/>
      <c r="CR55" s="50"/>
      <c r="CS55" s="50"/>
      <c r="CT55" s="63"/>
    </row>
    <row r="56" spans="50:98" hidden="1">
      <c r="AX56" s="257"/>
      <c r="AY56" s="258"/>
      <c r="AZ56" s="258"/>
      <c r="BH56" s="127">
        <v>60</v>
      </c>
      <c r="BI56" s="151">
        <v>0.35000000000000003</v>
      </c>
      <c r="BJ56" s="151">
        <v>0.33</v>
      </c>
      <c r="BK56" s="151">
        <v>0.31</v>
      </c>
      <c r="BL56" s="151">
        <v>0.27</v>
      </c>
      <c r="BM56" s="151">
        <v>0.25000000000000006</v>
      </c>
      <c r="BN56" s="151">
        <v>0.22</v>
      </c>
      <c r="BO56" s="151">
        <v>0.19000000000000003</v>
      </c>
      <c r="BP56" s="127"/>
      <c r="BQ56" s="127"/>
      <c r="BR56" s="152"/>
      <c r="BS56" s="152"/>
      <c r="BT56" s="152"/>
      <c r="BU56" s="152"/>
      <c r="BV56" s="152"/>
      <c r="BW56" s="152"/>
      <c r="BX56" s="22">
        <v>54</v>
      </c>
      <c r="BY56" s="22" t="str">
        <f>IF(BY55="","",IF(VLOOKUP(TEXT(INT(BY55+1),"0000"),차량가!G$2:J$7274,4,0)=$BS$4,TEXT(BY55+1,"0000"),""))</f>
        <v/>
      </c>
      <c r="BZ56" s="22" t="str">
        <f>IF(ISERROR(VLOOKUP(BY56,차량가!G$2:K$6226,5,0)),"",VLOOKUP(BY56,차량가!G$2:K$6226,5,0))</f>
        <v/>
      </c>
      <c r="CA56" s="22" t="str">
        <f>IF(BY56="","",IF(VLOOKUP(TEXT(INT(BY55+1),"0000"),차량가!G$2:J$7274,4,0)=$BS$4,TEXT(BY55+1,"0000"),""))</f>
        <v/>
      </c>
      <c r="CB56" s="26"/>
      <c r="CC56" s="26"/>
      <c r="CD56" s="26"/>
      <c r="CE56" s="26"/>
      <c r="CF56" s="26"/>
      <c r="CG56" s="26"/>
      <c r="CH56" s="22"/>
      <c r="CI56" s="40" t="str">
        <f>IF(CI55="","",IF(VLOOKUP(TEXT(INT(CI55+1),"0000"),차량가!I$2:K$7274,3,0)=$BS$5,TEXT(CI55+1,"0000"),""))</f>
        <v/>
      </c>
      <c r="CJ56" s="39" t="str">
        <f t="shared" si="0"/>
        <v>008</v>
      </c>
      <c r="CK56" s="39" t="str">
        <f>IF(CI56="","",(VLOOKUP(CI56,차량가!$I$2:$K$7274,3,0)))</f>
        <v/>
      </c>
      <c r="CL56" s="39" t="str">
        <f>IF(CI56="","",VLOOKUP(CI56,차량가!$I$2:$L$7274,4,0))</f>
        <v/>
      </c>
      <c r="CM56" s="22" t="str">
        <f t="shared" si="2"/>
        <v/>
      </c>
      <c r="CN56" s="274" t="e">
        <f>VLOOKUP(CI56,차량가!I$2:M$7274,5,0)</f>
        <v>#N/A</v>
      </c>
      <c r="CO56" s="50"/>
      <c r="CP56" s="50"/>
      <c r="CQ56" s="50"/>
      <c r="CR56" s="50"/>
      <c r="CS56" s="50"/>
      <c r="CT56" s="63"/>
    </row>
    <row r="57" spans="50:98" hidden="1">
      <c r="AX57" s="257"/>
      <c r="AY57" s="258"/>
      <c r="AZ57" s="258"/>
      <c r="BH57" s="127"/>
      <c r="BI57" s="151"/>
      <c r="BJ57" s="151"/>
      <c r="BK57" s="151"/>
      <c r="BL57" s="151"/>
      <c r="BM57" s="151"/>
      <c r="BN57" s="151"/>
      <c r="BO57" s="151"/>
      <c r="BP57" s="127"/>
      <c r="BQ57" s="127"/>
      <c r="BR57" s="152"/>
      <c r="BS57" s="152"/>
      <c r="BT57" s="152"/>
      <c r="BU57" s="152"/>
      <c r="BV57" s="152"/>
      <c r="BW57" s="152"/>
      <c r="BX57" s="22">
        <v>55</v>
      </c>
      <c r="BY57" s="22" t="str">
        <f>IF(BY56="","",IF(VLOOKUP(TEXT(INT(BY56+1),"0000"),차량가!G$2:J$7274,4,0)=$BS$4,TEXT(BY56+1,"0000"),""))</f>
        <v/>
      </c>
      <c r="BZ57" s="22" t="str">
        <f>IF(ISERROR(VLOOKUP(BY57,차량가!G$2:K$6226,5,0)),"",VLOOKUP(BY57,차량가!G$2:K$6226,5,0))</f>
        <v/>
      </c>
      <c r="CA57" s="22" t="str">
        <f>IF(BY57="","",IF(VLOOKUP(TEXT(INT(BY56+1),"0000"),차량가!G$2:J$7274,4,0)=$BS$4,TEXT(BY56+1,"0000"),""))</f>
        <v/>
      </c>
      <c r="CB57" s="26"/>
      <c r="CC57" s="26"/>
      <c r="CD57" s="26"/>
      <c r="CE57" s="26"/>
      <c r="CF57" s="26"/>
      <c r="CG57" s="26"/>
      <c r="CH57" s="22"/>
      <c r="CI57" s="40" t="str">
        <f>IF(CI56="","",IF(VLOOKUP(TEXT(INT(CI56+1),"0000"),차량가!I$2:K$7274,3,0)=$BS$5,TEXT(CI56+1,"0000"),""))</f>
        <v/>
      </c>
      <c r="CJ57" s="39" t="str">
        <f t="shared" si="0"/>
        <v>008</v>
      </c>
      <c r="CK57" s="39" t="str">
        <f>IF(CI57="","",(VLOOKUP(CI57,차량가!$I$2:$K$7274,3,0)))</f>
        <v/>
      </c>
      <c r="CL57" s="39" t="str">
        <f>IF(CI57="","",VLOOKUP(CI57,차량가!$I$2:$L$7274,4,0))</f>
        <v/>
      </c>
      <c r="CM57" s="22" t="str">
        <f t="shared" si="2"/>
        <v/>
      </c>
      <c r="CN57" s="274" t="e">
        <f>VLOOKUP(CI57,차량가!I$2:M$7274,5,0)</f>
        <v>#N/A</v>
      </c>
      <c r="CO57" s="50"/>
      <c r="CP57" s="50"/>
      <c r="CQ57" s="50"/>
      <c r="CR57" s="50"/>
      <c r="CS57" s="50"/>
      <c r="CT57" s="63"/>
    </row>
    <row r="58" spans="50:98" hidden="1">
      <c r="BH58" s="127"/>
      <c r="BI58" s="151"/>
      <c r="BJ58" s="151"/>
      <c r="BK58" s="151"/>
      <c r="BL58" s="151"/>
      <c r="BM58" s="151"/>
      <c r="BN58" s="151"/>
      <c r="BO58" s="151"/>
      <c r="BP58" s="127"/>
      <c r="BQ58" s="127"/>
      <c r="BR58" s="152"/>
      <c r="BS58" s="152"/>
      <c r="BT58" s="152"/>
      <c r="BU58" s="152"/>
      <c r="BV58" s="152"/>
      <c r="BW58" s="152"/>
      <c r="BX58" s="22">
        <v>56</v>
      </c>
      <c r="BY58" s="22" t="str">
        <f>IF(BY57="","",IF(VLOOKUP(TEXT(INT(BY57+1),"0000"),차량가!G$2:J$7274,4,0)=$BS$4,TEXT(BY57+1,"0000"),""))</f>
        <v/>
      </c>
      <c r="BZ58" s="22" t="str">
        <f>IF(ISERROR(VLOOKUP(BY58,차량가!G$2:K$6226,5,0)),"",VLOOKUP(BY58,차량가!G$2:K$6226,5,0))</f>
        <v/>
      </c>
      <c r="CA58" s="22" t="str">
        <f>IF(BY58="","",IF(VLOOKUP(TEXT(INT(BY57+1),"0000"),차량가!G$2:J$7274,4,0)=$BS$4,TEXT(BY57+1,"0000"),""))</f>
        <v/>
      </c>
      <c r="CB58" s="26"/>
      <c r="CC58" s="26"/>
      <c r="CD58" s="26"/>
      <c r="CE58" s="26"/>
      <c r="CF58" s="26"/>
      <c r="CG58" s="26"/>
      <c r="CH58" s="22"/>
      <c r="CI58" s="40" t="str">
        <f>IF(CI57="","",IF(VLOOKUP(TEXT(INT(CI57+1),"0000"),차량가!I$2:K$7274,3,0)=$BS$5,TEXT(CI57+1,"0000"),""))</f>
        <v/>
      </c>
      <c r="CJ58" s="39" t="str">
        <f t="shared" si="0"/>
        <v>008</v>
      </c>
      <c r="CK58" s="39" t="str">
        <f>IF(CI58="","",(VLOOKUP(CI58,차량가!$I$2:$K$7274,3,0)))</f>
        <v/>
      </c>
      <c r="CL58" s="39" t="str">
        <f>IF(CI58="","",VLOOKUP(CI58,차량가!$I$2:$L$7274,4,0))</f>
        <v/>
      </c>
      <c r="CM58" s="22" t="str">
        <f t="shared" si="2"/>
        <v/>
      </c>
      <c r="CN58" s="274" t="e">
        <f>VLOOKUP(CI58,차량가!I$2:M$7274,5,0)</f>
        <v>#N/A</v>
      </c>
      <c r="CO58" s="50"/>
      <c r="CP58" s="50"/>
      <c r="CQ58" s="50"/>
      <c r="CR58" s="50"/>
      <c r="CS58" s="50"/>
      <c r="CT58" s="63"/>
    </row>
    <row r="59" spans="50:98" hidden="1">
      <c r="BA59" s="565" t="s">
        <v>2252</v>
      </c>
      <c r="BB59" s="566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50"/>
      <c r="BS59" s="147"/>
      <c r="BT59" s="27"/>
      <c r="BU59" s="22"/>
      <c r="BV59" s="22"/>
      <c r="BW59" s="22"/>
      <c r="BX59" s="22">
        <v>57</v>
      </c>
      <c r="BY59" s="22" t="str">
        <f>IF(BY58="","",IF(VLOOKUP(TEXT(INT(BY58+1),"0000"),차량가!G$2:J$7274,4,0)=$BS$4,TEXT(BY58+1,"0000"),""))</f>
        <v/>
      </c>
      <c r="BZ59" s="22" t="str">
        <f>IF(ISERROR(VLOOKUP(BY59,차량가!G$2:K$6226,5,0)),"",VLOOKUP(BY59,차량가!G$2:K$6226,5,0))</f>
        <v/>
      </c>
      <c r="CA59" s="22" t="str">
        <f>IF(BY59="","",IF(VLOOKUP(TEXT(INT(BY58+1),"0000"),차량가!G$2:J$7274,4,0)=$BS$4,TEXT(BY58+1,"0000"),""))</f>
        <v/>
      </c>
      <c r="CB59" s="22"/>
      <c r="CC59" s="22"/>
      <c r="CD59" s="22"/>
      <c r="CE59" s="22"/>
      <c r="CF59" s="22"/>
      <c r="CG59" s="22"/>
      <c r="CH59" s="22"/>
      <c r="CI59" s="40" t="str">
        <f>IF(CI58="","",IF(VLOOKUP(TEXT(INT(CI58+1),"0000"),차량가!I$2:K$7274,3,0)=$BS$5,TEXT(CI58+1,"0000"),""))</f>
        <v/>
      </c>
      <c r="CJ59" s="39" t="str">
        <f t="shared" si="0"/>
        <v>008</v>
      </c>
      <c r="CK59" s="39" t="str">
        <f>IF(CI59="","",(VLOOKUP(CI59,차량가!$I$2:$K$7274,3,0)))</f>
        <v/>
      </c>
      <c r="CL59" s="39" t="str">
        <f>IF(CI59="","",VLOOKUP(CI59,차량가!$I$2:$L$7274,4,0))</f>
        <v/>
      </c>
      <c r="CM59" s="22" t="str">
        <f t="shared" si="2"/>
        <v/>
      </c>
      <c r="CN59" s="274" t="e">
        <f>VLOOKUP(CI59,차량가!I$2:M$7274,5,0)</f>
        <v>#N/A</v>
      </c>
      <c r="CO59" s="50"/>
      <c r="CP59" s="50"/>
      <c r="CQ59" s="50"/>
      <c r="CR59" s="50"/>
      <c r="CS59" s="50"/>
      <c r="CT59" s="63"/>
    </row>
    <row r="60" spans="50:98" hidden="1">
      <c r="BA60" s="259" t="str">
        <f ca="1">IF(BC99=BF98,"A",(IF(BC99=BF105,"B",(IF(BC99=BF118,"C")))))</f>
        <v>B</v>
      </c>
      <c r="BB60" s="259">
        <f ca="1">IF(AY28&lt;=BF33,MAX(BH112,BH120,BH132),IF(BM10=1,MAX(BH116,BH123,BH136),MAX(BH117,BH124,BH137)))</f>
        <v>0.53</v>
      </c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50"/>
      <c r="BS60" s="147"/>
      <c r="BT60" s="27"/>
      <c r="BU60" s="22"/>
      <c r="BV60" s="22"/>
      <c r="BW60" s="22"/>
      <c r="BX60" s="22">
        <v>58</v>
      </c>
      <c r="BY60" s="22" t="str">
        <f>IF(BY59="","",IF(VLOOKUP(TEXT(INT(BY59+1),"0000"),차량가!G$2:J$7274,4,0)=$BS$4,TEXT(BY59+1,"0000"),""))</f>
        <v/>
      </c>
      <c r="BZ60" s="22" t="str">
        <f>IF(ISERROR(VLOOKUP(BY60,차량가!G$2:K$6226,5,0)),"",VLOOKUP(BY60,차량가!G$2:K$6226,5,0))</f>
        <v/>
      </c>
      <c r="CA60" s="22" t="str">
        <f>IF(BY60="","",IF(VLOOKUP(TEXT(INT(BY59+1),"0000"),차량가!G$2:J$7274,4,0)=$BS$4,TEXT(BY59+1,"0000"),""))</f>
        <v/>
      </c>
      <c r="CB60" s="22"/>
      <c r="CC60" s="22"/>
      <c r="CD60" s="22"/>
      <c r="CE60" s="22"/>
      <c r="CF60" s="22"/>
      <c r="CG60" s="22"/>
      <c r="CH60" s="22"/>
      <c r="CI60" s="40" t="str">
        <f>IF(CI59="","",IF(VLOOKUP(TEXT(INT(CI59+1),"0000"),차량가!I$2:K$7274,3,0)=$BS$5,TEXT(CI59+1,"0000"),""))</f>
        <v/>
      </c>
      <c r="CJ60" s="39" t="str">
        <f t="shared" si="0"/>
        <v>008</v>
      </c>
      <c r="CK60" s="39" t="str">
        <f>IF(CI60="","",(VLOOKUP(CI60,차량가!$I$2:$K$7274,3,0)))</f>
        <v/>
      </c>
      <c r="CL60" s="39" t="str">
        <f>IF(CI60="","",VLOOKUP(CI60,차량가!$I$2:$L$7274,4,0))</f>
        <v/>
      </c>
      <c r="CM60" s="22" t="str">
        <f t="shared" si="2"/>
        <v/>
      </c>
      <c r="CN60" s="274" t="e">
        <f>VLOOKUP(CI60,차량가!I$2:M$7274,5,0)</f>
        <v>#N/A</v>
      </c>
      <c r="CO60" s="50"/>
      <c r="CP60" s="50"/>
      <c r="CQ60" s="50"/>
      <c r="CR60" s="50"/>
      <c r="CS60" s="50"/>
      <c r="CT60" s="63"/>
    </row>
    <row r="61" spans="50:98" hidden="1">
      <c r="BH61" s="127" t="s">
        <v>1154</v>
      </c>
      <c r="BI61" s="127"/>
      <c r="BJ61" s="127" t="s">
        <v>1651</v>
      </c>
      <c r="BK61" s="127"/>
      <c r="BL61" s="127"/>
      <c r="BM61" s="127"/>
      <c r="BN61" s="127"/>
      <c r="BO61" s="127"/>
      <c r="BP61" s="127" t="s">
        <v>1158</v>
      </c>
      <c r="BQ61" s="127"/>
      <c r="BR61" s="50"/>
      <c r="BS61" s="147"/>
      <c r="BT61" s="27"/>
      <c r="BU61" s="22"/>
      <c r="BV61" s="22"/>
      <c r="BW61" s="22"/>
      <c r="BX61" s="22">
        <v>59</v>
      </c>
      <c r="BY61" s="22" t="str">
        <f>IF(BY60="","",IF(VLOOKUP(TEXT(INT(BY60+1),"0000"),차량가!G$2:J$7274,4,0)=$BS$4,TEXT(BY60+1,"0000"),""))</f>
        <v/>
      </c>
      <c r="BZ61" s="22" t="str">
        <f>IF(ISERROR(VLOOKUP(BY61,차량가!G$2:K$6226,5,0)),"",VLOOKUP(BY61,차량가!G$2:K$6226,5,0))</f>
        <v/>
      </c>
      <c r="CA61" s="22" t="str">
        <f>IF(BY61="","",IF(VLOOKUP(TEXT(INT(BY60+1),"0000"),차량가!G$2:J$7274,4,0)=$BS$4,TEXT(BY60+1,"0000"),""))</f>
        <v/>
      </c>
      <c r="CB61" s="22"/>
      <c r="CC61" s="22"/>
      <c r="CD61" s="22"/>
      <c r="CE61" s="22"/>
      <c r="CF61" s="22"/>
      <c r="CG61" s="22"/>
      <c r="CH61" s="22"/>
      <c r="CI61" s="40" t="str">
        <f>IF(CI60="","",IF(VLOOKUP(TEXT(INT(CI60+1),"0000"),차량가!I$2:K$7274,3,0)=$BS$5,TEXT(CI60+1,"0000"),""))</f>
        <v/>
      </c>
      <c r="CJ61" s="39" t="str">
        <f t="shared" si="0"/>
        <v>008</v>
      </c>
      <c r="CK61" s="39" t="str">
        <f>IF(CI61="","",(VLOOKUP(CI61,차량가!$I$2:$K$7274,3,0)))</f>
        <v/>
      </c>
      <c r="CL61" s="39" t="str">
        <f>IF(CI61="","",VLOOKUP(CI61,차량가!$I$2:$L$7274,4,0))</f>
        <v/>
      </c>
      <c r="CM61" s="22" t="str">
        <f t="shared" si="2"/>
        <v/>
      </c>
      <c r="CN61" s="274" t="e">
        <f>VLOOKUP(CI61,차량가!I$2:M$7274,5,0)</f>
        <v>#N/A</v>
      </c>
      <c r="CO61" s="50"/>
      <c r="CP61" s="50"/>
      <c r="CQ61" s="50"/>
      <c r="CR61" s="50"/>
      <c r="CS61" s="50"/>
      <c r="CT61" s="63"/>
    </row>
    <row r="62" spans="50:98" hidden="1"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50"/>
      <c r="BS62" s="147"/>
      <c r="BT62" s="27"/>
      <c r="BU62" s="22"/>
      <c r="BV62" s="22"/>
      <c r="BW62" s="22"/>
      <c r="BX62" s="22">
        <v>60</v>
      </c>
      <c r="BY62" s="22" t="str">
        <f>IF(BY61="","",IF(VLOOKUP(TEXT(INT(BY61+1),"0000"),차량가!G$2:J$7274,4,0)=$BS$4,TEXT(BY61+1,"0000"),""))</f>
        <v/>
      </c>
      <c r="BZ62" s="22" t="str">
        <f>IF(ISERROR(VLOOKUP(BY62,차량가!G$2:K$6226,5,0)),"",VLOOKUP(BY62,차량가!G$2:K$6226,5,0))</f>
        <v/>
      </c>
      <c r="CA62" s="22" t="str">
        <f>IF(BY62="","",IF(VLOOKUP(TEXT(INT(BY61+1),"0000"),차량가!G$2:J$7274,4,0)=$BS$4,TEXT(BY61+1,"0000"),""))</f>
        <v/>
      </c>
      <c r="CB62" s="22"/>
      <c r="CC62" s="22"/>
      <c r="CD62" s="22"/>
      <c r="CE62" s="22"/>
      <c r="CF62" s="22"/>
      <c r="CG62" s="22"/>
      <c r="CH62" s="22"/>
      <c r="CI62" s="40" t="str">
        <f>IF(CI61="","",IF(VLOOKUP(TEXT(INT(CI61+1),"0000"),차량가!I$2:K$7274,3,0)=$BS$5,TEXT(CI61+1,"0000"),""))</f>
        <v/>
      </c>
      <c r="CJ62" s="39" t="str">
        <f t="shared" si="0"/>
        <v>008</v>
      </c>
      <c r="CK62" s="39" t="str">
        <f>IF(CI62="","",(VLOOKUP(CI62,차량가!$I$2:$K$7274,3,0)))</f>
        <v/>
      </c>
      <c r="CL62" s="39" t="str">
        <f>IF(CI62="","",VLOOKUP(CI62,차량가!$I$2:$L$7274,4,0))</f>
        <v/>
      </c>
      <c r="CM62" s="22" t="str">
        <f t="shared" si="2"/>
        <v/>
      </c>
      <c r="CN62" s="274" t="e">
        <f>VLOOKUP(CI62,차량가!I$2:M$7274,5,0)</f>
        <v>#N/A</v>
      </c>
      <c r="CO62" s="50"/>
      <c r="CP62" s="50"/>
      <c r="CQ62" s="50"/>
      <c r="CR62" s="50"/>
      <c r="CS62" s="50"/>
      <c r="CT62" s="63"/>
    </row>
    <row r="63" spans="50:98" hidden="1">
      <c r="BH63" s="127">
        <v>24</v>
      </c>
      <c r="BI63" s="54">
        <v>0.56999999999999995</v>
      </c>
      <c r="BJ63" s="54">
        <v>0.52999999999999992</v>
      </c>
      <c r="BK63" s="55">
        <v>0.49999999999999989</v>
      </c>
      <c r="BL63" s="55">
        <v>0.47999999999999987</v>
      </c>
      <c r="BM63" s="55">
        <v>0.44999999999999984</v>
      </c>
      <c r="BN63" s="55">
        <v>0.41999999999999982</v>
      </c>
      <c r="BO63" s="153"/>
      <c r="BP63" s="127">
        <v>24</v>
      </c>
      <c r="BQ63" s="154">
        <v>0.4</v>
      </c>
      <c r="BR63" s="50"/>
      <c r="BS63" s="147"/>
      <c r="BT63" s="27"/>
      <c r="BU63" s="22"/>
      <c r="BV63" s="22"/>
      <c r="BW63" s="22"/>
      <c r="BX63" s="22">
        <v>61</v>
      </c>
      <c r="BY63" s="22" t="str">
        <f>IF(BY62="","",IF(VLOOKUP(TEXT(INT(BY62+1),"0000"),차량가!G$2:J$7274,4,0)=$BS$4,TEXT(BY62+1,"0000"),""))</f>
        <v/>
      </c>
      <c r="BZ63" s="22" t="str">
        <f>IF(ISERROR(VLOOKUP(BY63,차량가!G$2:K$6226,5,0)),"",VLOOKUP(BY63,차량가!G$2:K$6226,5,0))</f>
        <v/>
      </c>
      <c r="CA63" s="22" t="str">
        <f>IF(BY63="","",IF(VLOOKUP(TEXT(INT(BY62+1),"0000"),차량가!G$2:J$7274,4,0)=$BS$4,TEXT(BY62+1,"0000"),""))</f>
        <v/>
      </c>
      <c r="CB63" s="22"/>
      <c r="CC63" s="22"/>
      <c r="CD63" s="22"/>
      <c r="CE63" s="22"/>
      <c r="CF63" s="22"/>
      <c r="CG63" s="22"/>
      <c r="CH63" s="22"/>
      <c r="CI63" s="40" t="str">
        <f>IF(CI62="","",IF(VLOOKUP(TEXT(INT(CI62+1),"0000"),차량가!I$2:K$7274,3,0)=$BS$5,TEXT(CI62+1,"0000"),""))</f>
        <v/>
      </c>
      <c r="CJ63" s="39" t="str">
        <f t="shared" si="0"/>
        <v>008</v>
      </c>
      <c r="CK63" s="39" t="str">
        <f>IF(CI63="","",(VLOOKUP(CI63,차량가!$I$2:$K$7274,3,0)))</f>
        <v/>
      </c>
      <c r="CL63" s="39" t="str">
        <f>IF(CI63="","",VLOOKUP(CI63,차량가!$I$2:$L$7274,4,0))</f>
        <v/>
      </c>
      <c r="CM63" s="22" t="str">
        <f t="shared" si="2"/>
        <v/>
      </c>
      <c r="CN63" s="274" t="e">
        <f>VLOOKUP(CI63,차량가!I$2:M$7274,5,0)</f>
        <v>#N/A</v>
      </c>
      <c r="CO63" s="50"/>
      <c r="CP63" s="50"/>
      <c r="CQ63" s="50"/>
      <c r="CR63" s="50"/>
      <c r="CS63" s="50"/>
      <c r="CT63" s="63"/>
    </row>
    <row r="64" spans="50:98" hidden="1">
      <c r="BH64" s="127">
        <v>36</v>
      </c>
      <c r="BI64" s="56">
        <v>0.5</v>
      </c>
      <c r="BJ64" s="56">
        <v>0.45999999999999996</v>
      </c>
      <c r="BK64" s="57">
        <v>0.42999999999999994</v>
      </c>
      <c r="BL64" s="57">
        <v>0.40999999999999992</v>
      </c>
      <c r="BM64" s="57">
        <v>0.37999999999999989</v>
      </c>
      <c r="BN64" s="57">
        <v>0.34999999999999987</v>
      </c>
      <c r="BO64" s="153"/>
      <c r="BP64" s="127">
        <v>36</v>
      </c>
      <c r="BQ64" s="154">
        <v>0.3</v>
      </c>
      <c r="BR64" s="50"/>
      <c r="BS64" s="147"/>
      <c r="BT64" s="27"/>
      <c r="BU64" s="22"/>
      <c r="BV64" s="22"/>
      <c r="BW64" s="22"/>
      <c r="BX64" s="22">
        <v>62</v>
      </c>
      <c r="BY64" s="22" t="str">
        <f>IF(BY63="","",IF(VLOOKUP(TEXT(INT(BY63+1),"0000"),차량가!G$2:J$7274,4,0)=$BS$4,TEXT(BY63+1,"0000"),""))</f>
        <v/>
      </c>
      <c r="BZ64" s="22" t="str">
        <f>IF(ISERROR(VLOOKUP(BY64,차량가!G$2:K$6226,5,0)),"",VLOOKUP(BY64,차량가!G$2:K$6226,5,0))</f>
        <v/>
      </c>
      <c r="CA64" s="22" t="str">
        <f>IF(BY64="","",IF(VLOOKUP(TEXT(INT(BY63+1),"0000"),차량가!G$2:J$7274,4,0)=$BS$4,TEXT(BY63+1,"0000"),""))</f>
        <v/>
      </c>
      <c r="CB64" s="22"/>
      <c r="CC64" s="22"/>
      <c r="CD64" s="22"/>
      <c r="CE64" s="22"/>
      <c r="CF64" s="22"/>
      <c r="CG64" s="22"/>
      <c r="CH64" s="22"/>
      <c r="CI64" s="40" t="str">
        <f>IF(CI63="","",IF(VLOOKUP(TEXT(INT(CI63+1),"0000"),차량가!I$2:K$7274,3,0)=$BS$5,TEXT(CI63+1,"0000"),""))</f>
        <v/>
      </c>
      <c r="CJ64" s="39" t="str">
        <f t="shared" si="0"/>
        <v>008</v>
      </c>
      <c r="CK64" s="39" t="str">
        <f>IF(CI64="","",(VLOOKUP(CI64,차량가!$I$2:$K$7274,3,0)))</f>
        <v/>
      </c>
      <c r="CL64" s="39" t="str">
        <f>IF(CI64="","",VLOOKUP(CI64,차량가!$I$2:$L$7274,4,0))</f>
        <v/>
      </c>
      <c r="CM64" s="22" t="str">
        <f t="shared" si="2"/>
        <v/>
      </c>
      <c r="CN64" s="274" t="e">
        <f>VLOOKUP(CI64,차량가!I$2:M$7274,5,0)</f>
        <v>#N/A</v>
      </c>
      <c r="CO64" s="50"/>
      <c r="CP64" s="50"/>
      <c r="CQ64" s="50"/>
      <c r="CR64" s="50"/>
      <c r="CS64" s="50"/>
      <c r="CT64" s="63"/>
    </row>
    <row r="65" spans="60:98" hidden="1">
      <c r="BH65" s="127">
        <v>48</v>
      </c>
      <c r="BI65" s="56">
        <v>0.41</v>
      </c>
      <c r="BJ65" s="56">
        <v>0.36999999999999994</v>
      </c>
      <c r="BK65" s="57">
        <v>0.33999999999999991</v>
      </c>
      <c r="BL65" s="57">
        <v>0.3199999999999999</v>
      </c>
      <c r="BM65" s="57">
        <v>0.28999999999999987</v>
      </c>
      <c r="BN65" s="57">
        <v>0.2599999999999999</v>
      </c>
      <c r="BO65" s="153"/>
      <c r="BP65" s="127">
        <v>48</v>
      </c>
      <c r="BQ65" s="154">
        <v>0.2</v>
      </c>
      <c r="BR65" s="50"/>
      <c r="BS65" s="147"/>
      <c r="BT65" s="27"/>
      <c r="BU65" s="22"/>
      <c r="BV65" s="22"/>
      <c r="BW65" s="22"/>
      <c r="BX65" s="22">
        <v>63</v>
      </c>
      <c r="BY65" s="22" t="str">
        <f>IF(BY64="","",IF(VLOOKUP(TEXT(INT(BY64+1),"0000"),차량가!G$2:J$7274,4,0)=$BS$4,TEXT(BY64+1,"0000"),""))</f>
        <v/>
      </c>
      <c r="BZ65" s="22" t="str">
        <f>IF(ISERROR(VLOOKUP(BY65,차량가!G$2:K$6226,5,0)),"",VLOOKUP(BY65,차량가!G$2:K$6226,5,0))</f>
        <v/>
      </c>
      <c r="CA65" s="22" t="str">
        <f>IF(BY65="","",IF(VLOOKUP(TEXT(INT(BY64+1),"0000"),차량가!G$2:J$7274,4,0)=$BS$4,TEXT(BY64+1,"0000"),""))</f>
        <v/>
      </c>
      <c r="CB65" s="22"/>
      <c r="CC65" s="22"/>
      <c r="CD65" s="22"/>
      <c r="CE65" s="22"/>
      <c r="CF65" s="22"/>
      <c r="CG65" s="22"/>
      <c r="CH65" s="22"/>
      <c r="CI65" s="40" t="str">
        <f>IF(CI64="","",IF(VLOOKUP(TEXT(INT(CI64+1),"0000"),차량가!I$2:K$7274,3,0)=$BS$5,TEXT(CI64+1,"0000"),""))</f>
        <v/>
      </c>
      <c r="CJ65" s="39" t="str">
        <f t="shared" si="0"/>
        <v>008</v>
      </c>
      <c r="CK65" s="39" t="str">
        <f>IF(CI65="","",(VLOOKUP(CI65,차량가!$I$2:$K$7274,3,0)))</f>
        <v/>
      </c>
      <c r="CL65" s="39" t="str">
        <f>IF(CI65="","",VLOOKUP(CI65,차량가!$I$2:$L$7274,4,0))</f>
        <v/>
      </c>
      <c r="CM65" s="22" t="str">
        <f t="shared" si="2"/>
        <v/>
      </c>
      <c r="CN65" s="274" t="e">
        <f>VLOOKUP(CI65,차량가!I$2:M$7274,5,0)</f>
        <v>#N/A</v>
      </c>
      <c r="CO65" s="50"/>
      <c r="CP65" s="50"/>
      <c r="CQ65" s="50"/>
      <c r="CR65" s="50"/>
      <c r="CS65" s="50"/>
      <c r="CT65" s="63"/>
    </row>
    <row r="66" spans="60:98" hidden="1">
      <c r="BH66" s="127">
        <v>60</v>
      </c>
      <c r="BI66" s="56">
        <v>0.35</v>
      </c>
      <c r="BJ66" s="56">
        <v>0.30999999999999994</v>
      </c>
      <c r="BK66" s="57">
        <v>0.27999999999999992</v>
      </c>
      <c r="BL66" s="57">
        <v>0.2599999999999999</v>
      </c>
      <c r="BM66" s="57">
        <v>0.2299999999999999</v>
      </c>
      <c r="BN66" s="57">
        <v>0.1999999999999999</v>
      </c>
      <c r="BO66" s="153"/>
      <c r="BP66" s="127">
        <v>60</v>
      </c>
      <c r="BQ66" s="154">
        <v>0.15</v>
      </c>
      <c r="BR66" s="50"/>
      <c r="BS66" s="147"/>
      <c r="BT66" s="27"/>
      <c r="BU66" s="22"/>
      <c r="BV66" s="22"/>
      <c r="BW66" s="22"/>
      <c r="BX66" s="22">
        <v>64</v>
      </c>
      <c r="BY66" s="22" t="str">
        <f>IF(BY65="","",IF(VLOOKUP(TEXT(INT(BY65+1),"0000"),차량가!G$2:J$7274,4,0)=$BS$4,TEXT(BY65+1,"0000"),""))</f>
        <v/>
      </c>
      <c r="BZ66" s="22" t="str">
        <f>IF(ISERROR(VLOOKUP(BY66,차량가!G$2:K$6226,5,0)),"",VLOOKUP(BY66,차량가!G$2:K$6226,5,0))</f>
        <v/>
      </c>
      <c r="CA66" s="22" t="str">
        <f>IF(BY66="","",IF(VLOOKUP(TEXT(INT(BY65+1),"0000"),차량가!G$2:J$7274,4,0)=$BS$4,TEXT(BY65+1,"0000"),""))</f>
        <v/>
      </c>
      <c r="CB66" s="22"/>
      <c r="CC66" s="22"/>
      <c r="CD66" s="22"/>
      <c r="CE66" s="22"/>
      <c r="CF66" s="22"/>
      <c r="CG66" s="22"/>
      <c r="CH66" s="22"/>
      <c r="CI66" s="40"/>
      <c r="CJ66" s="39"/>
      <c r="CK66" s="39"/>
      <c r="CL66" s="39"/>
      <c r="CM66" s="22"/>
      <c r="CN66" s="274"/>
      <c r="CO66" s="50"/>
      <c r="CP66" s="50"/>
      <c r="CQ66" s="50"/>
      <c r="CR66" s="50"/>
      <c r="CS66" s="50"/>
      <c r="CT66" s="63"/>
    </row>
    <row r="67" spans="60:98" hidden="1">
      <c r="BH67" s="127"/>
      <c r="BI67" s="56"/>
      <c r="BJ67" s="56"/>
      <c r="BK67" s="57"/>
      <c r="BL67" s="57"/>
      <c r="BM67" s="57"/>
      <c r="BN67" s="57"/>
      <c r="BO67" s="153"/>
      <c r="BP67" s="127"/>
      <c r="BQ67" s="154"/>
      <c r="BR67" s="50"/>
      <c r="BS67" s="147"/>
      <c r="BT67" s="27"/>
      <c r="BU67" s="22"/>
      <c r="BV67" s="22"/>
      <c r="BW67" s="22"/>
      <c r="BX67" s="22">
        <v>65</v>
      </c>
      <c r="BY67" s="22" t="str">
        <f>IF(BY66="","",IF(VLOOKUP(TEXT(INT(BY66+1),"0000"),차량가!G$2:J$7274,4,0)=$BS$4,TEXT(BY66+1,"0000"),""))</f>
        <v/>
      </c>
      <c r="BZ67" s="22" t="str">
        <f>IF(ISERROR(VLOOKUP(BY67,차량가!G$2:K$6226,5,0)),"",VLOOKUP(BY67,차량가!G$2:K$6226,5,0))</f>
        <v/>
      </c>
      <c r="CA67" s="22" t="str">
        <f>IF(BY67="","",IF(VLOOKUP(TEXT(INT(BY66+1),"0000"),차량가!G$2:J$7274,4,0)=$BS$4,TEXT(BY66+1,"0000"),""))</f>
        <v/>
      </c>
      <c r="CB67" s="22"/>
      <c r="CC67" s="22"/>
      <c r="CD67" s="22"/>
      <c r="CE67" s="22"/>
      <c r="CF67" s="22"/>
      <c r="CG67" s="22"/>
      <c r="CH67" s="22"/>
      <c r="CI67" s="40"/>
      <c r="CJ67" s="39"/>
      <c r="CK67" s="39"/>
      <c r="CL67" s="39"/>
      <c r="CM67" s="22"/>
      <c r="CN67" s="274"/>
      <c r="CO67" s="50"/>
      <c r="CP67" s="50"/>
      <c r="CQ67" s="50"/>
      <c r="CR67" s="50"/>
      <c r="CS67" s="50"/>
      <c r="CT67" s="63"/>
    </row>
    <row r="68" spans="60:98" hidden="1">
      <c r="BH68" s="127"/>
      <c r="BI68" s="56"/>
      <c r="BJ68" s="56"/>
      <c r="BK68" s="57"/>
      <c r="BL68" s="57"/>
      <c r="BM68" s="57"/>
      <c r="BN68" s="57"/>
      <c r="BO68" s="153"/>
      <c r="BP68" s="127"/>
      <c r="BQ68" s="154"/>
      <c r="BR68" s="50"/>
      <c r="BS68" s="147"/>
      <c r="BT68" s="27"/>
      <c r="BU68" s="22"/>
      <c r="BV68" s="22"/>
      <c r="BW68" s="22"/>
      <c r="BX68" s="22"/>
      <c r="BY68" s="22" t="str">
        <f>IF(BY67="","",IF(VLOOKUP(TEXT(INT(BY67+1),"0000"),차량가!G$2:J$7274,4,0)=$BS$4,TEXT(BY67+1,"0000"),""))</f>
        <v/>
      </c>
      <c r="BZ68" s="22" t="str">
        <f>IF(ISERROR(VLOOKUP(BY68,차량가!G$2:K$6226,5,0)),"",VLOOKUP(BY68,차량가!G$2:K$6226,5,0))</f>
        <v/>
      </c>
      <c r="CA68" s="22" t="str">
        <f>IF(BY68="","",IF(VLOOKUP(TEXT(INT(BY67+1),"0000"),차량가!G$2:J$7274,4,0)=$BS$4,TEXT(BY67+1,"0000"),""))</f>
        <v/>
      </c>
      <c r="CB68" s="22"/>
      <c r="CC68" s="22"/>
      <c r="CD68" s="22"/>
      <c r="CE68" s="22"/>
      <c r="CF68" s="22"/>
      <c r="CG68" s="22"/>
      <c r="CH68" s="22"/>
      <c r="CI68" s="40"/>
      <c r="CJ68" s="39"/>
      <c r="CK68" s="39"/>
      <c r="CL68" s="39"/>
      <c r="CM68" s="22"/>
      <c r="CN68" s="274"/>
      <c r="CO68" s="50"/>
      <c r="CP68" s="50"/>
      <c r="CQ68" s="50"/>
      <c r="CR68" s="50"/>
      <c r="CS68" s="50"/>
      <c r="CT68" s="63"/>
    </row>
    <row r="69" spans="60:98" hidden="1">
      <c r="BH69" s="127"/>
      <c r="BI69" s="128"/>
      <c r="BJ69" s="128"/>
      <c r="BK69" s="128"/>
      <c r="BL69" s="128"/>
      <c r="BM69" s="128"/>
      <c r="BN69" s="128"/>
      <c r="BO69" s="153"/>
      <c r="BP69" s="127"/>
      <c r="BQ69" s="154"/>
      <c r="BR69" s="50"/>
      <c r="BS69" s="147"/>
      <c r="BT69" s="27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40"/>
      <c r="CJ69" s="39"/>
      <c r="CK69" s="39"/>
      <c r="CL69" s="39"/>
      <c r="CM69" s="22"/>
      <c r="CN69" s="274"/>
      <c r="CO69" s="50"/>
      <c r="CP69" s="50"/>
      <c r="CQ69" s="50"/>
      <c r="CR69" s="50"/>
      <c r="CS69" s="50"/>
      <c r="CT69" s="63"/>
    </row>
    <row r="70" spans="60:98" hidden="1">
      <c r="BH70" s="127" t="s">
        <v>1647</v>
      </c>
      <c r="BI70" s="127"/>
      <c r="BJ70" s="127" t="s">
        <v>1651</v>
      </c>
      <c r="BK70" s="127"/>
      <c r="BL70" s="127"/>
      <c r="BM70" s="127"/>
      <c r="BN70" s="127"/>
      <c r="BO70" s="127"/>
      <c r="BP70" s="127"/>
      <c r="BQ70" s="127"/>
      <c r="BR70" s="50"/>
      <c r="BS70" s="147"/>
      <c r="BT70" s="27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40"/>
      <c r="CJ70" s="39"/>
      <c r="CK70" s="39"/>
      <c r="CL70" s="39"/>
      <c r="CM70" s="22"/>
      <c r="CN70" s="274"/>
      <c r="CO70" s="50"/>
      <c r="CP70" s="50"/>
      <c r="CQ70" s="50"/>
      <c r="CR70" s="50"/>
      <c r="CS70" s="50"/>
      <c r="CT70" s="63"/>
    </row>
    <row r="71" spans="60:98" hidden="1">
      <c r="BH71" s="127"/>
      <c r="BI71" s="127">
        <v>1</v>
      </c>
      <c r="BJ71" s="127">
        <v>2</v>
      </c>
      <c r="BK71" s="127">
        <v>3</v>
      </c>
      <c r="BL71" s="127">
        <v>4</v>
      </c>
      <c r="BM71" s="127">
        <v>5</v>
      </c>
      <c r="BN71" s="127">
        <v>6</v>
      </c>
      <c r="BO71" s="127">
        <v>7</v>
      </c>
      <c r="BP71" s="127">
        <v>8</v>
      </c>
      <c r="BQ71" s="127">
        <v>9</v>
      </c>
      <c r="BR71" s="127">
        <v>10</v>
      </c>
      <c r="BS71" s="127">
        <v>11</v>
      </c>
      <c r="BT71" s="127">
        <v>12</v>
      </c>
      <c r="BU71" s="127">
        <v>13</v>
      </c>
      <c r="BV71" s="127">
        <v>14</v>
      </c>
      <c r="BW71" s="127">
        <v>15</v>
      </c>
      <c r="BX71" s="127">
        <v>16</v>
      </c>
      <c r="BY71" s="127">
        <v>17</v>
      </c>
      <c r="BZ71" s="127">
        <v>18</v>
      </c>
      <c r="CA71" s="127">
        <v>19</v>
      </c>
      <c r="CB71" s="127">
        <v>20</v>
      </c>
      <c r="CC71" s="127">
        <v>21</v>
      </c>
      <c r="CD71" s="127">
        <v>22</v>
      </c>
      <c r="CE71" s="22"/>
      <c r="CF71" s="22"/>
      <c r="CG71" s="22"/>
      <c r="CH71" s="22"/>
      <c r="CI71" s="40"/>
      <c r="CJ71" s="39"/>
      <c r="CK71" s="39"/>
      <c r="CL71" s="39"/>
      <c r="CM71" s="22"/>
      <c r="CN71" s="274"/>
      <c r="CO71" s="50"/>
      <c r="CP71" s="50"/>
      <c r="CQ71" s="50"/>
      <c r="CR71" s="50"/>
      <c r="CS71" s="50"/>
      <c r="CT71" s="63"/>
    </row>
    <row r="72" spans="60:98" hidden="1">
      <c r="BH72" s="127">
        <v>24</v>
      </c>
      <c r="BI72" s="128">
        <v>0.6</v>
      </c>
      <c r="BJ72" s="155">
        <v>0.59</v>
      </c>
      <c r="BK72" s="128">
        <v>0.57999999999999996</v>
      </c>
      <c r="BL72" s="155">
        <v>0.57000000000000006</v>
      </c>
      <c r="BM72" s="128">
        <v>0.56000000000000005</v>
      </c>
      <c r="BN72" s="155">
        <v>0.55000000000000004</v>
      </c>
      <c r="BO72" s="128">
        <v>0.54</v>
      </c>
      <c r="BP72" s="155">
        <v>0.53</v>
      </c>
      <c r="BQ72" s="128">
        <v>0.52</v>
      </c>
      <c r="BR72" s="155">
        <v>0.51</v>
      </c>
      <c r="BS72" s="128">
        <v>0.5</v>
      </c>
      <c r="BT72" s="155">
        <v>0.49</v>
      </c>
      <c r="BU72" s="128">
        <v>0.48</v>
      </c>
      <c r="BV72" s="155">
        <v>0.47</v>
      </c>
      <c r="BW72" s="128">
        <v>0.45999999999999996</v>
      </c>
      <c r="BX72" s="128">
        <v>0.45000000000000007</v>
      </c>
      <c r="BY72" s="128">
        <v>0.44000000000000006</v>
      </c>
      <c r="BZ72" s="41">
        <v>0.43000000000000005</v>
      </c>
      <c r="CA72" s="41">
        <v>0.42000000000000004</v>
      </c>
      <c r="CB72" s="41">
        <v>0.41000000000000003</v>
      </c>
      <c r="CC72" s="22"/>
      <c r="CD72" s="22"/>
      <c r="CE72" s="22"/>
      <c r="CF72" s="22"/>
      <c r="CG72" s="22"/>
      <c r="CH72" s="22"/>
      <c r="CI72" s="40"/>
      <c r="CJ72" s="39"/>
      <c r="CK72" s="39"/>
      <c r="CL72" s="39"/>
      <c r="CM72" s="22"/>
      <c r="CN72" s="274"/>
      <c r="CO72" s="50"/>
      <c r="CP72" s="50"/>
      <c r="CQ72" s="50"/>
      <c r="CR72" s="50"/>
      <c r="CS72" s="50"/>
      <c r="CT72" s="63"/>
    </row>
    <row r="73" spans="60:98" hidden="1">
      <c r="BH73" s="127">
        <v>36</v>
      </c>
      <c r="BI73" s="128">
        <v>0.52</v>
      </c>
      <c r="BJ73" s="155">
        <v>0.51</v>
      </c>
      <c r="BK73" s="128">
        <v>0.5</v>
      </c>
      <c r="BL73" s="155">
        <v>0.49</v>
      </c>
      <c r="BM73" s="128">
        <v>0.48</v>
      </c>
      <c r="BN73" s="155">
        <v>0.47</v>
      </c>
      <c r="BO73" s="128">
        <v>0.45999999999999996</v>
      </c>
      <c r="BP73" s="155">
        <v>0.45000000000000007</v>
      </c>
      <c r="BQ73" s="128">
        <v>0.44000000000000006</v>
      </c>
      <c r="BR73" s="155">
        <v>0.43000000000000005</v>
      </c>
      <c r="BS73" s="128">
        <v>0.42000000000000004</v>
      </c>
      <c r="BT73" s="155">
        <v>0.41000000000000103</v>
      </c>
      <c r="BU73" s="128">
        <v>0.40000000000000102</v>
      </c>
      <c r="BV73" s="155">
        <v>0.39000000000000101</v>
      </c>
      <c r="BW73" s="128">
        <v>0.380000000000001</v>
      </c>
      <c r="BX73" s="128">
        <v>0.37000000000000099</v>
      </c>
      <c r="BY73" s="128">
        <v>0.36000000000000099</v>
      </c>
      <c r="BZ73" s="41">
        <v>0.35000000000000098</v>
      </c>
      <c r="CA73" s="41">
        <v>0.34000000000000102</v>
      </c>
      <c r="CB73" s="41">
        <v>0.33000000000000101</v>
      </c>
      <c r="CC73" s="22"/>
      <c r="CD73" s="22"/>
      <c r="CE73" s="22"/>
      <c r="CF73" s="22"/>
      <c r="CG73" s="22"/>
      <c r="CH73" s="22"/>
      <c r="CI73" s="40"/>
      <c r="CJ73" s="39"/>
      <c r="CK73" s="39"/>
      <c r="CL73" s="39"/>
      <c r="CM73" s="22"/>
      <c r="CN73" s="274"/>
      <c r="CO73" s="50"/>
      <c r="CP73" s="50"/>
      <c r="CQ73" s="50"/>
      <c r="CR73" s="50"/>
      <c r="CS73" s="50"/>
      <c r="CT73" s="63"/>
    </row>
    <row r="74" spans="60:98" hidden="1">
      <c r="BH74" s="127">
        <v>48</v>
      </c>
      <c r="BI74" s="128">
        <v>0.44000000000000006</v>
      </c>
      <c r="BJ74" s="155">
        <v>0.43000000000000005</v>
      </c>
      <c r="BK74" s="128">
        <v>0.42000000000000004</v>
      </c>
      <c r="BL74" s="155">
        <v>0.41000000000000003</v>
      </c>
      <c r="BM74" s="128">
        <v>0.4</v>
      </c>
      <c r="BN74" s="155">
        <v>0.39</v>
      </c>
      <c r="BO74" s="128">
        <v>0.38</v>
      </c>
      <c r="BP74" s="155">
        <v>0.37</v>
      </c>
      <c r="BQ74" s="128">
        <v>0.36</v>
      </c>
      <c r="BR74" s="155">
        <v>0.35</v>
      </c>
      <c r="BS74" s="128">
        <v>0.34</v>
      </c>
      <c r="BT74" s="155">
        <v>0.33</v>
      </c>
      <c r="BU74" s="128">
        <v>0.32</v>
      </c>
      <c r="BV74" s="155">
        <v>0.31000000000000005</v>
      </c>
      <c r="BW74" s="128">
        <v>0.30000000000000004</v>
      </c>
      <c r="BX74" s="128">
        <v>0.29000000000000004</v>
      </c>
      <c r="BY74" s="128">
        <v>0.28000000000000003</v>
      </c>
      <c r="BZ74" s="41">
        <v>0.27</v>
      </c>
      <c r="CA74" s="41">
        <v>0.26</v>
      </c>
      <c r="CB74" s="41">
        <v>0.25</v>
      </c>
      <c r="CC74" s="22"/>
      <c r="CD74" s="22"/>
      <c r="CE74" s="22"/>
      <c r="CF74" s="22"/>
      <c r="CG74" s="22"/>
      <c r="CH74" s="22"/>
      <c r="CI74" s="40"/>
      <c r="CJ74" s="39"/>
      <c r="CK74" s="39"/>
      <c r="CL74" s="39"/>
      <c r="CM74" s="22"/>
      <c r="CN74" s="274"/>
      <c r="CO74" s="50"/>
      <c r="CP74" s="50"/>
      <c r="CQ74" s="50"/>
      <c r="CR74" s="50"/>
      <c r="CS74" s="50"/>
      <c r="CT74" s="63"/>
    </row>
    <row r="75" spans="60:98" hidden="1">
      <c r="BH75" s="127">
        <v>60</v>
      </c>
      <c r="BI75" s="128">
        <v>0.35</v>
      </c>
      <c r="BJ75" s="155">
        <v>0.34</v>
      </c>
      <c r="BK75" s="128">
        <v>0.33</v>
      </c>
      <c r="BL75" s="155">
        <v>0.32</v>
      </c>
      <c r="BM75" s="128">
        <v>0.31000000000000005</v>
      </c>
      <c r="BN75" s="155">
        <v>0.30000000000000004</v>
      </c>
      <c r="BO75" s="128">
        <v>0.29000000000000004</v>
      </c>
      <c r="BP75" s="155">
        <v>0.28000000000000003</v>
      </c>
      <c r="BQ75" s="128">
        <v>0.27</v>
      </c>
      <c r="BR75" s="155">
        <v>0.26</v>
      </c>
      <c r="BS75" s="128">
        <v>0.25</v>
      </c>
      <c r="BT75" s="155">
        <v>0.24000000000000002</v>
      </c>
      <c r="BU75" s="128">
        <v>0.23</v>
      </c>
      <c r="BV75" s="155">
        <v>0.22000000000000003</v>
      </c>
      <c r="BW75" s="128">
        <v>0.21000000000000002</v>
      </c>
      <c r="BX75" s="128">
        <v>0.2</v>
      </c>
      <c r="BY75" s="128">
        <v>0.19</v>
      </c>
      <c r="BZ75" s="41">
        <v>0.18000000000000002</v>
      </c>
      <c r="CA75" s="41">
        <v>0.17</v>
      </c>
      <c r="CB75" s="41">
        <v>0.16000000000000003</v>
      </c>
      <c r="CC75" s="22"/>
      <c r="CD75" s="22"/>
      <c r="CE75" s="22"/>
      <c r="CF75" s="22"/>
      <c r="CG75" s="22"/>
      <c r="CH75" s="22"/>
      <c r="CI75" s="40"/>
      <c r="CJ75" s="39"/>
      <c r="CK75" s="39"/>
      <c r="CL75" s="39"/>
      <c r="CM75" s="22"/>
      <c r="CN75" s="274"/>
      <c r="CO75" s="50"/>
      <c r="CP75" s="50"/>
      <c r="CQ75" s="50"/>
      <c r="CR75" s="50"/>
      <c r="CS75" s="50"/>
      <c r="CT75" s="63"/>
    </row>
    <row r="76" spans="60:98" hidden="1">
      <c r="BH76" s="127"/>
      <c r="BI76" s="128"/>
      <c r="BJ76" s="155"/>
      <c r="BK76" s="128"/>
      <c r="BL76" s="155"/>
      <c r="BM76" s="128"/>
      <c r="BN76" s="155"/>
      <c r="BO76" s="128"/>
      <c r="BP76" s="155"/>
      <c r="BQ76" s="128"/>
      <c r="BR76" s="155"/>
      <c r="BS76" s="128"/>
      <c r="BT76" s="155"/>
      <c r="BU76" s="128"/>
      <c r="BV76" s="155"/>
      <c r="BW76" s="128"/>
      <c r="BX76" s="128"/>
      <c r="BY76" s="128"/>
      <c r="BZ76" s="41"/>
      <c r="CA76" s="41"/>
      <c r="CB76" s="41"/>
      <c r="CC76" s="22"/>
      <c r="CD76" s="22"/>
      <c r="CE76" s="22"/>
      <c r="CF76" s="22"/>
      <c r="CG76" s="22"/>
      <c r="CH76" s="22"/>
      <c r="CI76" s="40"/>
      <c r="CJ76" s="39"/>
      <c r="CK76" s="39"/>
      <c r="CL76" s="39"/>
      <c r="CM76" s="22"/>
      <c r="CN76" s="274"/>
      <c r="CO76" s="50"/>
      <c r="CP76" s="50"/>
      <c r="CQ76" s="50"/>
      <c r="CR76" s="50"/>
      <c r="CS76" s="50"/>
      <c r="CT76" s="63"/>
    </row>
    <row r="77" spans="60:98" hidden="1">
      <c r="BH77" s="127"/>
      <c r="BI77" s="128"/>
      <c r="BJ77" s="155"/>
      <c r="BK77" s="128"/>
      <c r="BL77" s="155"/>
      <c r="BM77" s="128"/>
      <c r="BN77" s="155"/>
      <c r="BO77" s="128"/>
      <c r="BP77" s="155"/>
      <c r="BQ77" s="128"/>
      <c r="BR77" s="155"/>
      <c r="BS77" s="128"/>
      <c r="BT77" s="155"/>
      <c r="BU77" s="128"/>
      <c r="BV77" s="155"/>
      <c r="BW77" s="128"/>
      <c r="BX77" s="128"/>
      <c r="BY77" s="128"/>
      <c r="BZ77" s="41"/>
      <c r="CA77" s="41"/>
      <c r="CB77" s="41"/>
      <c r="CC77" s="22"/>
      <c r="CD77" s="22"/>
      <c r="CE77" s="22"/>
      <c r="CF77" s="22"/>
      <c r="CG77" s="22"/>
      <c r="CH77" s="22"/>
      <c r="CI77" s="40"/>
      <c r="CJ77" s="39"/>
      <c r="CK77" s="39"/>
      <c r="CL77" s="39"/>
      <c r="CM77" s="22"/>
      <c r="CN77" s="274"/>
      <c r="CO77" s="50"/>
      <c r="CP77" s="50"/>
      <c r="CQ77" s="50"/>
      <c r="CR77" s="50"/>
      <c r="CS77" s="50"/>
      <c r="CT77" s="63"/>
    </row>
    <row r="78" spans="60:98" hidden="1">
      <c r="BH78" s="127"/>
      <c r="BI78" s="52">
        <f>BI74-BI73</f>
        <v>-7.999999999999996E-2</v>
      </c>
      <c r="BJ78" s="52">
        <f t="shared" ref="BJ78:CD78" si="3">BJ74-BJ73</f>
        <v>-7.999999999999996E-2</v>
      </c>
      <c r="BK78" s="52">
        <f t="shared" si="3"/>
        <v>-7.999999999999996E-2</v>
      </c>
      <c r="BL78" s="52">
        <f t="shared" si="3"/>
        <v>-7.999999999999996E-2</v>
      </c>
      <c r="BM78" s="52">
        <f t="shared" si="3"/>
        <v>-7.999999999999996E-2</v>
      </c>
      <c r="BN78" s="52">
        <f t="shared" si="3"/>
        <v>-7.999999999999996E-2</v>
      </c>
      <c r="BO78" s="52">
        <f t="shared" si="3"/>
        <v>-7.999999999999996E-2</v>
      </c>
      <c r="BP78" s="52">
        <f t="shared" si="3"/>
        <v>-8.0000000000000071E-2</v>
      </c>
      <c r="BQ78" s="52">
        <f t="shared" si="3"/>
        <v>-8.0000000000000071E-2</v>
      </c>
      <c r="BR78" s="52">
        <f t="shared" si="3"/>
        <v>-8.0000000000000071E-2</v>
      </c>
      <c r="BS78" s="52">
        <f t="shared" si="3"/>
        <v>-8.0000000000000016E-2</v>
      </c>
      <c r="BT78" s="52">
        <f t="shared" si="3"/>
        <v>-8.0000000000001015E-2</v>
      </c>
      <c r="BU78" s="52">
        <f t="shared" si="3"/>
        <v>-8.0000000000001015E-2</v>
      </c>
      <c r="BV78" s="52">
        <f t="shared" si="3"/>
        <v>-8.0000000000000959E-2</v>
      </c>
      <c r="BW78" s="52">
        <f t="shared" si="3"/>
        <v>-8.0000000000000959E-2</v>
      </c>
      <c r="BX78" s="52">
        <f t="shared" si="3"/>
        <v>-8.0000000000000959E-2</v>
      </c>
      <c r="BY78" s="52">
        <f t="shared" si="3"/>
        <v>-8.0000000000000959E-2</v>
      </c>
      <c r="BZ78" s="52">
        <f t="shared" si="3"/>
        <v>-8.0000000000000959E-2</v>
      </c>
      <c r="CA78" s="52">
        <f t="shared" si="3"/>
        <v>-8.0000000000001015E-2</v>
      </c>
      <c r="CB78" s="52">
        <f t="shared" si="3"/>
        <v>-8.0000000000001015E-2</v>
      </c>
      <c r="CC78" s="52">
        <f t="shared" si="3"/>
        <v>0</v>
      </c>
      <c r="CD78" s="52">
        <f t="shared" si="3"/>
        <v>0</v>
      </c>
      <c r="CE78" s="22"/>
      <c r="CF78" s="22"/>
      <c r="CG78" s="22"/>
      <c r="CH78" s="22"/>
      <c r="CI78" s="40"/>
      <c r="CJ78" s="39"/>
      <c r="CK78" s="39"/>
      <c r="CL78" s="39"/>
      <c r="CM78" s="22"/>
      <c r="CN78" s="274"/>
      <c r="CO78" s="50"/>
      <c r="CP78" s="50"/>
      <c r="CQ78" s="50"/>
      <c r="CR78" s="50"/>
      <c r="CS78" s="50"/>
      <c r="CT78" s="63"/>
    </row>
    <row r="79" spans="60:98" hidden="1">
      <c r="BH79" s="127"/>
      <c r="BI79" s="171">
        <f>BI73-BI75</f>
        <v>0.17000000000000004</v>
      </c>
      <c r="BJ79" s="171">
        <f t="shared" ref="BJ79:CD79" si="4">BJ73-BJ75</f>
        <v>0.16999999999999998</v>
      </c>
      <c r="BK79" s="171">
        <f t="shared" si="4"/>
        <v>0.16999999999999998</v>
      </c>
      <c r="BL79" s="171">
        <f t="shared" si="4"/>
        <v>0.16999999999999998</v>
      </c>
      <c r="BM79" s="171">
        <f t="shared" si="4"/>
        <v>0.16999999999999993</v>
      </c>
      <c r="BN79" s="171">
        <f t="shared" si="4"/>
        <v>0.16999999999999993</v>
      </c>
      <c r="BO79" s="171">
        <f t="shared" si="4"/>
        <v>0.16999999999999993</v>
      </c>
      <c r="BP79" s="171">
        <f t="shared" si="4"/>
        <v>0.17000000000000004</v>
      </c>
      <c r="BQ79" s="171">
        <f t="shared" si="4"/>
        <v>0.17000000000000004</v>
      </c>
      <c r="BR79" s="171">
        <f t="shared" si="4"/>
        <v>0.17000000000000004</v>
      </c>
      <c r="BS79" s="171">
        <f t="shared" si="4"/>
        <v>0.17000000000000004</v>
      </c>
      <c r="BT79" s="171">
        <f t="shared" si="4"/>
        <v>0.17000000000000101</v>
      </c>
      <c r="BU79" s="171">
        <f t="shared" si="4"/>
        <v>0.17000000000000101</v>
      </c>
      <c r="BV79" s="171">
        <f t="shared" si="4"/>
        <v>0.17000000000000098</v>
      </c>
      <c r="BW79" s="171">
        <f t="shared" si="4"/>
        <v>0.17000000000000098</v>
      </c>
      <c r="BX79" s="171">
        <f t="shared" si="4"/>
        <v>0.17000000000000098</v>
      </c>
      <c r="BY79" s="171">
        <f t="shared" si="4"/>
        <v>0.17000000000000098</v>
      </c>
      <c r="BZ79" s="171">
        <f t="shared" si="4"/>
        <v>0.17000000000000096</v>
      </c>
      <c r="CA79" s="171">
        <f t="shared" si="4"/>
        <v>0.17000000000000101</v>
      </c>
      <c r="CB79" s="171">
        <f t="shared" si="4"/>
        <v>0.17000000000000098</v>
      </c>
      <c r="CC79" s="171">
        <f t="shared" si="4"/>
        <v>0</v>
      </c>
      <c r="CD79" s="171">
        <f t="shared" si="4"/>
        <v>0</v>
      </c>
      <c r="CE79" s="22"/>
      <c r="CF79" s="22"/>
      <c r="CG79" s="22"/>
      <c r="CH79" s="22"/>
      <c r="CI79" s="40"/>
      <c r="CJ79" s="39"/>
      <c r="CK79" s="39"/>
      <c r="CL79" s="39"/>
      <c r="CM79" s="22"/>
      <c r="CN79" s="274"/>
      <c r="CO79" s="50"/>
      <c r="CP79" s="50"/>
      <c r="CQ79" s="50"/>
      <c r="CR79" s="50"/>
      <c r="CS79" s="50"/>
      <c r="CT79" s="63"/>
    </row>
    <row r="80" spans="60:98" hidden="1">
      <c r="BH80" s="127" t="s">
        <v>1648</v>
      </c>
      <c r="BI80" s="127"/>
      <c r="BJ80" s="127" t="s">
        <v>1651</v>
      </c>
      <c r="BK80" s="127"/>
      <c r="BL80" s="127"/>
      <c r="BM80" s="127"/>
      <c r="BN80" s="127"/>
      <c r="BO80" s="127"/>
      <c r="BP80" s="127"/>
      <c r="BQ80" s="127"/>
      <c r="BR80" s="50"/>
      <c r="BS80" s="147"/>
      <c r="BT80" s="27"/>
      <c r="BU80" s="22"/>
      <c r="BV80" s="22"/>
      <c r="BW80" s="22"/>
      <c r="BX80" s="22"/>
      <c r="BY80" s="22"/>
      <c r="BZ80" s="22"/>
      <c r="CA80" s="22"/>
      <c r="CB80" s="22"/>
      <c r="CC80" s="127" t="s">
        <v>1158</v>
      </c>
      <c r="CD80" s="127"/>
      <c r="CE80" s="22"/>
      <c r="CF80" s="22"/>
      <c r="CG80" s="22"/>
      <c r="CH80" s="22"/>
      <c r="CI80" s="40"/>
      <c r="CJ80" s="39"/>
      <c r="CK80" s="39"/>
      <c r="CL80" s="39"/>
      <c r="CM80" s="22"/>
      <c r="CN80" s="274"/>
      <c r="CO80" s="50"/>
      <c r="CP80" s="50"/>
      <c r="CQ80" s="50"/>
      <c r="CR80" s="50"/>
      <c r="CS80" s="50"/>
      <c r="CT80" s="63"/>
    </row>
    <row r="81" spans="60:98" hidden="1">
      <c r="BH81" s="127"/>
      <c r="BI81" s="127">
        <v>1</v>
      </c>
      <c r="BJ81" s="127">
        <v>2</v>
      </c>
      <c r="BK81" s="127">
        <v>3</v>
      </c>
      <c r="BL81" s="127">
        <v>4</v>
      </c>
      <c r="BM81" s="127">
        <v>5</v>
      </c>
      <c r="BN81" s="127">
        <v>6</v>
      </c>
      <c r="BO81" s="127">
        <v>7</v>
      </c>
      <c r="BP81" s="127">
        <v>8</v>
      </c>
      <c r="BQ81" s="127">
        <v>9</v>
      </c>
      <c r="BR81" s="127">
        <v>10</v>
      </c>
      <c r="BS81" s="127">
        <v>11</v>
      </c>
      <c r="BT81" s="127">
        <v>12</v>
      </c>
      <c r="BU81" s="127">
        <v>13</v>
      </c>
      <c r="BV81" s="127">
        <v>14</v>
      </c>
      <c r="BW81" s="127">
        <v>15</v>
      </c>
      <c r="BX81" s="127">
        <v>16</v>
      </c>
      <c r="BY81" s="127">
        <v>17</v>
      </c>
      <c r="BZ81" s="127">
        <v>18</v>
      </c>
      <c r="CA81" s="127">
        <v>19</v>
      </c>
      <c r="CB81" s="127">
        <v>20</v>
      </c>
      <c r="CC81" s="127">
        <v>21</v>
      </c>
      <c r="CD81" s="127">
        <v>22</v>
      </c>
      <c r="CE81" s="121"/>
      <c r="CF81" s="121"/>
      <c r="CG81" s="121"/>
      <c r="CH81" s="22"/>
      <c r="CI81" s="40"/>
      <c r="CJ81" s="39"/>
      <c r="CK81" s="39"/>
      <c r="CL81" s="39"/>
      <c r="CM81" s="22"/>
      <c r="CN81" s="274"/>
      <c r="CO81" s="50"/>
      <c r="CP81" s="50"/>
      <c r="CQ81" s="50"/>
      <c r="CR81" s="50"/>
      <c r="CS81" s="50"/>
      <c r="CT81" s="63"/>
    </row>
    <row r="82" spans="60:98" hidden="1">
      <c r="BH82" s="127">
        <v>24</v>
      </c>
      <c r="BI82" s="289">
        <v>0.57999999999999996</v>
      </c>
      <c r="BJ82" s="289">
        <v>0.57000000000000006</v>
      </c>
      <c r="BK82" s="289">
        <v>0.56000000000000005</v>
      </c>
      <c r="BL82" s="289">
        <v>0.55000000000000004</v>
      </c>
      <c r="BM82" s="289">
        <v>0.54</v>
      </c>
      <c r="BN82" s="289">
        <v>0.53</v>
      </c>
      <c r="BO82" s="289">
        <v>0.52</v>
      </c>
      <c r="BP82" s="289">
        <v>0.51</v>
      </c>
      <c r="BQ82" s="289">
        <v>0.5</v>
      </c>
      <c r="BR82" s="289">
        <v>0.49</v>
      </c>
      <c r="BS82" s="289">
        <v>0.48</v>
      </c>
      <c r="BT82" s="289">
        <v>0.47000000000000097</v>
      </c>
      <c r="BU82" s="289">
        <v>0.46000000000000096</v>
      </c>
      <c r="BV82" s="289">
        <v>0.45000000000000107</v>
      </c>
      <c r="BW82" s="289">
        <v>0.44000000000000106</v>
      </c>
      <c r="BX82" s="289">
        <v>0.43000000000000105</v>
      </c>
      <c r="BY82" s="289">
        <v>0.42000000000000104</v>
      </c>
      <c r="BZ82" s="289">
        <v>0.41000000000000103</v>
      </c>
      <c r="CA82" s="289">
        <v>0.40000000000000102</v>
      </c>
      <c r="CB82" s="289">
        <v>0.39000000000000101</v>
      </c>
      <c r="CC82" s="289">
        <v>0.380000000000001</v>
      </c>
      <c r="CD82" s="289">
        <v>0.33</v>
      </c>
      <c r="CE82" s="121"/>
      <c r="CF82" s="121"/>
      <c r="CG82" s="121"/>
      <c r="CH82" s="22"/>
      <c r="CI82" s="40"/>
      <c r="CJ82" s="39"/>
      <c r="CK82" s="39"/>
      <c r="CL82" s="39"/>
      <c r="CM82" s="22"/>
      <c r="CN82" s="274"/>
      <c r="CO82" s="50"/>
      <c r="CP82" s="50"/>
      <c r="CQ82" s="50"/>
      <c r="CR82" s="50"/>
      <c r="CS82" s="50"/>
      <c r="CT82" s="63"/>
    </row>
    <row r="83" spans="60:98" hidden="1">
      <c r="BH83" s="127">
        <v>36</v>
      </c>
      <c r="BI83" s="289">
        <v>0.5</v>
      </c>
      <c r="BJ83" s="289">
        <v>0.49</v>
      </c>
      <c r="BK83" s="289">
        <v>0.48</v>
      </c>
      <c r="BL83" s="289">
        <v>0.47</v>
      </c>
      <c r="BM83" s="289">
        <v>0.45999999999999996</v>
      </c>
      <c r="BN83" s="289">
        <v>0.45000000000000007</v>
      </c>
      <c r="BO83" s="289">
        <v>0.44000000000000006</v>
      </c>
      <c r="BP83" s="289">
        <v>0.43000000000000005</v>
      </c>
      <c r="BQ83" s="289">
        <v>0.42000000000000004</v>
      </c>
      <c r="BR83" s="289">
        <v>0.41000000000000003</v>
      </c>
      <c r="BS83" s="289">
        <v>0.4</v>
      </c>
      <c r="BT83" s="289">
        <v>0.39</v>
      </c>
      <c r="BU83" s="289">
        <v>0.38</v>
      </c>
      <c r="BV83" s="289">
        <v>0.37</v>
      </c>
      <c r="BW83" s="289">
        <v>0.36</v>
      </c>
      <c r="BX83" s="289">
        <v>0.35</v>
      </c>
      <c r="BY83" s="289">
        <v>0.34</v>
      </c>
      <c r="BZ83" s="289">
        <v>0.33</v>
      </c>
      <c r="CA83" s="289">
        <v>0.32</v>
      </c>
      <c r="CB83" s="289">
        <v>0.31000000000000005</v>
      </c>
      <c r="CC83" s="289">
        <v>0.30000000000000004</v>
      </c>
      <c r="CD83" s="289">
        <v>0.28000000000000003</v>
      </c>
      <c r="CE83" s="121"/>
      <c r="CF83" s="121"/>
      <c r="CG83" s="121"/>
      <c r="CH83" s="22"/>
      <c r="CI83" s="40"/>
      <c r="CJ83" s="39"/>
      <c r="CK83" s="39"/>
      <c r="CL83" s="39"/>
      <c r="CM83" s="22"/>
      <c r="CN83" s="274"/>
      <c r="CO83" s="50"/>
      <c r="CP83" s="50"/>
      <c r="CQ83" s="50"/>
      <c r="CR83" s="50"/>
      <c r="CS83" s="50"/>
      <c r="CT83" s="63"/>
    </row>
    <row r="84" spans="60:98" hidden="1">
      <c r="BH84" s="127">
        <v>48</v>
      </c>
      <c r="BI84" s="289">
        <v>0.42000000000000004</v>
      </c>
      <c r="BJ84" s="289">
        <v>0.41000000000000003</v>
      </c>
      <c r="BK84" s="289">
        <v>0.4</v>
      </c>
      <c r="BL84" s="289">
        <v>0.39</v>
      </c>
      <c r="BM84" s="289">
        <v>0.38</v>
      </c>
      <c r="BN84" s="289">
        <v>0.37</v>
      </c>
      <c r="BO84" s="289">
        <v>0.36</v>
      </c>
      <c r="BP84" s="289">
        <v>0.35</v>
      </c>
      <c r="BQ84" s="289">
        <v>0.34</v>
      </c>
      <c r="BR84" s="289">
        <v>0.33</v>
      </c>
      <c r="BS84" s="289">
        <v>0.32</v>
      </c>
      <c r="BT84" s="289">
        <v>0.31000000000000005</v>
      </c>
      <c r="BU84" s="289">
        <v>0.30000000000000004</v>
      </c>
      <c r="BV84" s="289">
        <v>0.29000000000000004</v>
      </c>
      <c r="BW84" s="289">
        <v>0.28000000000000003</v>
      </c>
      <c r="BX84" s="289">
        <v>0.27</v>
      </c>
      <c r="BY84" s="289">
        <v>0.26</v>
      </c>
      <c r="BZ84" s="289">
        <v>0.25</v>
      </c>
      <c r="CA84" s="289">
        <v>0.24000000000000002</v>
      </c>
      <c r="CB84" s="289">
        <v>0.23</v>
      </c>
      <c r="CC84" s="289">
        <v>0.22000000000000003</v>
      </c>
      <c r="CD84" s="289">
        <v>0.18000000000000002</v>
      </c>
      <c r="CE84" s="121"/>
      <c r="CF84" s="121"/>
      <c r="CG84" s="121"/>
      <c r="CH84" s="22"/>
      <c r="CI84" s="40"/>
      <c r="CJ84" s="39"/>
      <c r="CK84" s="39"/>
      <c r="CL84" s="39"/>
      <c r="CM84" s="22"/>
      <c r="CN84" s="274"/>
      <c r="CO84" s="50"/>
      <c r="CP84" s="50"/>
      <c r="CQ84" s="50"/>
      <c r="CR84" s="50"/>
      <c r="CS84" s="50"/>
      <c r="CT84" s="63"/>
    </row>
    <row r="85" spans="60:98" hidden="1">
      <c r="BH85" s="127">
        <v>60</v>
      </c>
      <c r="BI85" s="289">
        <v>0.36</v>
      </c>
      <c r="BJ85" s="289">
        <v>0.35</v>
      </c>
      <c r="BK85" s="289">
        <v>0.34</v>
      </c>
      <c r="BL85" s="289">
        <v>0.33</v>
      </c>
      <c r="BM85" s="289">
        <v>0.32</v>
      </c>
      <c r="BN85" s="289">
        <v>0.31000000000000005</v>
      </c>
      <c r="BO85" s="289">
        <v>0.30000000000000004</v>
      </c>
      <c r="BP85" s="289">
        <v>0.29000000000000004</v>
      </c>
      <c r="BQ85" s="289">
        <v>0.28000000000000003</v>
      </c>
      <c r="BR85" s="289">
        <v>0.27</v>
      </c>
      <c r="BS85" s="289">
        <v>0.26</v>
      </c>
      <c r="BT85" s="289">
        <v>0.25</v>
      </c>
      <c r="BU85" s="289">
        <v>0.24000000000000002</v>
      </c>
      <c r="BV85" s="289">
        <v>0.23</v>
      </c>
      <c r="BW85" s="289">
        <v>0.22000000000000003</v>
      </c>
      <c r="BX85" s="289">
        <v>0.21000000000000002</v>
      </c>
      <c r="BY85" s="289">
        <v>0.2</v>
      </c>
      <c r="BZ85" s="289">
        <v>0.19</v>
      </c>
      <c r="CA85" s="289">
        <v>0.18000000000000002</v>
      </c>
      <c r="CB85" s="289">
        <v>0.17</v>
      </c>
      <c r="CC85" s="289">
        <v>0.16000000000000003</v>
      </c>
      <c r="CD85" s="289">
        <v>0.11</v>
      </c>
      <c r="CE85" s="121"/>
      <c r="CF85" s="121"/>
      <c r="CG85" s="121"/>
      <c r="CH85" s="22"/>
      <c r="CI85" s="40"/>
      <c r="CJ85" s="39"/>
      <c r="CK85" s="39"/>
      <c r="CL85" s="39"/>
      <c r="CM85" s="22"/>
      <c r="CN85" s="274"/>
      <c r="CO85" s="50"/>
      <c r="CP85" s="50"/>
      <c r="CQ85" s="50"/>
      <c r="CR85" s="50"/>
      <c r="CS85" s="50"/>
      <c r="CT85" s="63"/>
    </row>
    <row r="86" spans="60:98" hidden="1">
      <c r="BH86" s="127"/>
      <c r="BI86" s="289"/>
      <c r="BJ86" s="289"/>
      <c r="BK86" s="289"/>
      <c r="BL86" s="289"/>
      <c r="BM86" s="289"/>
      <c r="BN86" s="289"/>
      <c r="BO86" s="289"/>
      <c r="BP86" s="289"/>
      <c r="BQ86" s="289"/>
      <c r="BR86" s="289"/>
      <c r="BS86" s="289"/>
      <c r="BT86" s="289"/>
      <c r="BU86" s="289"/>
      <c r="BV86" s="289"/>
      <c r="BW86" s="289"/>
      <c r="BX86" s="289"/>
      <c r="BY86" s="289"/>
      <c r="BZ86" s="289"/>
      <c r="CA86" s="289"/>
      <c r="CB86" s="289"/>
      <c r="CC86" s="289"/>
      <c r="CD86" s="289"/>
      <c r="CE86" s="121"/>
      <c r="CF86" s="121"/>
      <c r="CG86" s="121"/>
      <c r="CH86" s="22"/>
      <c r="CI86" s="40"/>
      <c r="CJ86" s="39"/>
      <c r="CK86" s="39"/>
      <c r="CL86" s="39"/>
      <c r="CM86" s="22"/>
      <c r="CN86" s="274"/>
      <c r="CO86" s="50"/>
      <c r="CP86" s="50"/>
      <c r="CQ86" s="50"/>
      <c r="CR86" s="50"/>
      <c r="CS86" s="50"/>
      <c r="CT86" s="63"/>
    </row>
    <row r="87" spans="60:98" hidden="1">
      <c r="BH87" s="127"/>
      <c r="BI87" s="289"/>
      <c r="BJ87" s="289"/>
      <c r="BK87" s="289"/>
      <c r="BL87" s="289"/>
      <c r="BM87" s="289"/>
      <c r="BN87" s="289"/>
      <c r="BO87" s="289"/>
      <c r="BP87" s="289"/>
      <c r="BQ87" s="289"/>
      <c r="BR87" s="289"/>
      <c r="BS87" s="289"/>
      <c r="BT87" s="289"/>
      <c r="BU87" s="289"/>
      <c r="BV87" s="289"/>
      <c r="BW87" s="289"/>
      <c r="BX87" s="289"/>
      <c r="BY87" s="289"/>
      <c r="BZ87" s="289"/>
      <c r="CA87" s="289"/>
      <c r="CB87" s="289"/>
      <c r="CC87" s="289"/>
      <c r="CD87" s="289"/>
      <c r="CE87" s="121"/>
      <c r="CF87" s="121"/>
      <c r="CG87" s="121"/>
      <c r="CH87" s="22"/>
      <c r="CI87" s="40"/>
      <c r="CJ87" s="39"/>
      <c r="CK87" s="39"/>
      <c r="CL87" s="39"/>
      <c r="CM87" s="22"/>
      <c r="CN87" s="274"/>
      <c r="CO87" s="50"/>
      <c r="CP87" s="50"/>
      <c r="CQ87" s="50"/>
      <c r="CR87" s="50"/>
      <c r="CS87" s="50"/>
      <c r="CT87" s="63"/>
    </row>
    <row r="88" spans="60:98" hidden="1">
      <c r="BH88" s="127"/>
      <c r="BI88" s="52">
        <f>BI84-BI83</f>
        <v>-7.999999999999996E-2</v>
      </c>
      <c r="BJ88" s="52">
        <f t="shared" ref="BJ88:CD88" si="5">BJ84-BJ83</f>
        <v>-7.999999999999996E-2</v>
      </c>
      <c r="BK88" s="52">
        <f t="shared" si="5"/>
        <v>-7.999999999999996E-2</v>
      </c>
      <c r="BL88" s="52">
        <f t="shared" si="5"/>
        <v>-7.999999999999996E-2</v>
      </c>
      <c r="BM88" s="52">
        <f t="shared" si="5"/>
        <v>-7.999999999999996E-2</v>
      </c>
      <c r="BN88" s="52">
        <f t="shared" si="5"/>
        <v>-8.0000000000000071E-2</v>
      </c>
      <c r="BO88" s="52">
        <f t="shared" si="5"/>
        <v>-8.0000000000000071E-2</v>
      </c>
      <c r="BP88" s="52">
        <f t="shared" si="5"/>
        <v>-8.0000000000000071E-2</v>
      </c>
      <c r="BQ88" s="52">
        <f t="shared" si="5"/>
        <v>-8.0000000000000016E-2</v>
      </c>
      <c r="BR88" s="52">
        <f t="shared" si="5"/>
        <v>-8.0000000000000016E-2</v>
      </c>
      <c r="BS88" s="52">
        <f t="shared" si="5"/>
        <v>-8.0000000000000016E-2</v>
      </c>
      <c r="BT88" s="52">
        <f t="shared" si="5"/>
        <v>-7.999999999999996E-2</v>
      </c>
      <c r="BU88" s="52">
        <f t="shared" si="5"/>
        <v>-7.999999999999996E-2</v>
      </c>
      <c r="BV88" s="52">
        <f t="shared" si="5"/>
        <v>-7.999999999999996E-2</v>
      </c>
      <c r="BW88" s="52">
        <f t="shared" si="5"/>
        <v>-7.999999999999996E-2</v>
      </c>
      <c r="BX88" s="52">
        <f t="shared" si="5"/>
        <v>-7.999999999999996E-2</v>
      </c>
      <c r="BY88" s="52">
        <f t="shared" si="5"/>
        <v>-8.0000000000000016E-2</v>
      </c>
      <c r="BZ88" s="52">
        <f t="shared" si="5"/>
        <v>-8.0000000000000016E-2</v>
      </c>
      <c r="CA88" s="52">
        <f t="shared" si="5"/>
        <v>-7.9999999999999988E-2</v>
      </c>
      <c r="CB88" s="52">
        <f t="shared" si="5"/>
        <v>-8.0000000000000043E-2</v>
      </c>
      <c r="CC88" s="52">
        <f t="shared" si="5"/>
        <v>-8.0000000000000016E-2</v>
      </c>
      <c r="CD88" s="52">
        <f t="shared" si="5"/>
        <v>-0.1</v>
      </c>
      <c r="CE88" s="121"/>
      <c r="CF88" s="121"/>
      <c r="CG88" s="121"/>
      <c r="CH88" s="22"/>
      <c r="CI88" s="40"/>
      <c r="CJ88" s="39"/>
      <c r="CK88" s="39"/>
      <c r="CL88" s="39"/>
      <c r="CM88" s="22"/>
      <c r="CN88" s="274"/>
      <c r="CO88" s="50"/>
      <c r="CP88" s="50"/>
      <c r="CQ88" s="50"/>
      <c r="CR88" s="50"/>
      <c r="CS88" s="50"/>
      <c r="CT88" s="63"/>
    </row>
    <row r="89" spans="60:98" hidden="1">
      <c r="BH89" s="50"/>
      <c r="BI89" s="171">
        <f>BI83-BI85</f>
        <v>0.14000000000000001</v>
      </c>
      <c r="BJ89" s="171">
        <f t="shared" ref="BJ89:CD89" si="6">BJ83-BJ85</f>
        <v>0.14000000000000001</v>
      </c>
      <c r="BK89" s="171">
        <f t="shared" si="6"/>
        <v>0.13999999999999996</v>
      </c>
      <c r="BL89" s="171">
        <f t="shared" si="6"/>
        <v>0.13999999999999996</v>
      </c>
      <c r="BM89" s="171">
        <f t="shared" si="6"/>
        <v>0.13999999999999996</v>
      </c>
      <c r="BN89" s="171">
        <f t="shared" si="6"/>
        <v>0.14000000000000001</v>
      </c>
      <c r="BO89" s="171">
        <f t="shared" si="6"/>
        <v>0.14000000000000001</v>
      </c>
      <c r="BP89" s="171">
        <f t="shared" si="6"/>
        <v>0.14000000000000001</v>
      </c>
      <c r="BQ89" s="171">
        <f t="shared" si="6"/>
        <v>0.14000000000000001</v>
      </c>
      <c r="BR89" s="171">
        <f t="shared" si="6"/>
        <v>0.14000000000000001</v>
      </c>
      <c r="BS89" s="171">
        <f t="shared" si="6"/>
        <v>0.14000000000000001</v>
      </c>
      <c r="BT89" s="171">
        <f t="shared" si="6"/>
        <v>0.14000000000000001</v>
      </c>
      <c r="BU89" s="171">
        <f t="shared" si="6"/>
        <v>0.13999999999999999</v>
      </c>
      <c r="BV89" s="171">
        <f t="shared" si="6"/>
        <v>0.13999999999999999</v>
      </c>
      <c r="BW89" s="171">
        <f t="shared" si="6"/>
        <v>0.13999999999999996</v>
      </c>
      <c r="BX89" s="171">
        <f t="shared" si="6"/>
        <v>0.13999999999999996</v>
      </c>
      <c r="BY89" s="171">
        <f t="shared" si="6"/>
        <v>0.14000000000000001</v>
      </c>
      <c r="BZ89" s="171">
        <f t="shared" si="6"/>
        <v>0.14000000000000001</v>
      </c>
      <c r="CA89" s="171">
        <f t="shared" si="6"/>
        <v>0.13999999999999999</v>
      </c>
      <c r="CB89" s="171">
        <f t="shared" si="6"/>
        <v>0.14000000000000004</v>
      </c>
      <c r="CC89" s="171">
        <f t="shared" si="6"/>
        <v>0.14000000000000001</v>
      </c>
      <c r="CD89" s="171">
        <f t="shared" si="6"/>
        <v>0.17000000000000004</v>
      </c>
      <c r="CE89" s="121"/>
      <c r="CF89" s="121"/>
      <c r="CG89" s="121"/>
      <c r="CH89" s="22"/>
      <c r="CI89" s="40"/>
      <c r="CJ89" s="39"/>
      <c r="CK89" s="39"/>
      <c r="CL89" s="39"/>
      <c r="CM89" s="22"/>
      <c r="CN89" s="274"/>
      <c r="CO89" s="50"/>
      <c r="CP89" s="50"/>
      <c r="CQ89" s="50"/>
      <c r="CR89" s="50"/>
      <c r="CS89" s="50"/>
      <c r="CT89" s="63"/>
    </row>
    <row r="90" spans="60:98" hidden="1">
      <c r="BH90" s="127" t="s">
        <v>1643</v>
      </c>
      <c r="BI90" s="127"/>
      <c r="BJ90" s="127" t="s">
        <v>1651</v>
      </c>
      <c r="BK90" s="127"/>
      <c r="BL90" s="127"/>
      <c r="BM90" s="127"/>
      <c r="BN90" s="127"/>
      <c r="BO90" s="127"/>
      <c r="BP90" s="127"/>
      <c r="BQ90" s="127"/>
      <c r="BR90" s="50"/>
      <c r="BS90" s="147"/>
      <c r="BT90" s="27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40"/>
      <c r="CJ90" s="39"/>
      <c r="CK90" s="39"/>
      <c r="CL90" s="39"/>
      <c r="CM90" s="22"/>
      <c r="CN90" s="274"/>
      <c r="CO90" s="50"/>
      <c r="CP90" s="50"/>
      <c r="CQ90" s="50"/>
      <c r="CR90" s="50"/>
      <c r="CS90" s="50"/>
      <c r="CT90" s="63"/>
    </row>
    <row r="91" spans="60:98" hidden="1">
      <c r="BH91" s="127"/>
      <c r="BI91" s="2">
        <v>1</v>
      </c>
      <c r="BJ91" s="2">
        <v>2</v>
      </c>
      <c r="BK91" s="2">
        <v>3</v>
      </c>
      <c r="BL91" s="2">
        <v>4</v>
      </c>
      <c r="BM91" s="2">
        <v>5</v>
      </c>
      <c r="BN91" s="2">
        <v>6</v>
      </c>
      <c r="BO91" s="2">
        <v>7</v>
      </c>
      <c r="BP91" s="2">
        <v>8</v>
      </c>
      <c r="BQ91" s="2">
        <v>9</v>
      </c>
      <c r="BR91" s="2">
        <v>10</v>
      </c>
      <c r="BS91" s="2">
        <v>11</v>
      </c>
      <c r="BT91" s="2">
        <v>12</v>
      </c>
      <c r="BU91" s="2">
        <v>13</v>
      </c>
      <c r="BV91" s="2">
        <v>14</v>
      </c>
      <c r="BW91" s="2">
        <v>15</v>
      </c>
      <c r="BX91" s="2">
        <v>16</v>
      </c>
      <c r="BY91" s="2">
        <v>17</v>
      </c>
      <c r="BZ91" s="2">
        <v>18</v>
      </c>
      <c r="CA91" s="2">
        <v>19</v>
      </c>
      <c r="CB91" s="2">
        <v>20</v>
      </c>
      <c r="CC91" s="279"/>
      <c r="CD91" s="22"/>
      <c r="CE91" s="22"/>
      <c r="CF91" s="22"/>
      <c r="CG91" s="22"/>
      <c r="CH91" s="22"/>
      <c r="CI91" s="40"/>
      <c r="CJ91" s="39"/>
      <c r="CK91" s="39"/>
      <c r="CL91" s="39"/>
      <c r="CM91" s="22"/>
      <c r="CN91" s="274"/>
      <c r="CO91" s="50"/>
      <c r="CP91" s="50"/>
      <c r="CQ91" s="50"/>
      <c r="CR91" s="50"/>
      <c r="CS91" s="50"/>
      <c r="CT91" s="63"/>
    </row>
    <row r="92" spans="60:98" hidden="1">
      <c r="BH92" s="127">
        <v>24</v>
      </c>
      <c r="BI92" s="49">
        <v>0.62</v>
      </c>
      <c r="BJ92" s="49">
        <v>0.61</v>
      </c>
      <c r="BK92" s="49">
        <v>0.6</v>
      </c>
      <c r="BL92" s="49">
        <v>0.59</v>
      </c>
      <c r="BM92" s="49">
        <v>0.57999999999999996</v>
      </c>
      <c r="BN92" s="49">
        <v>0.56999999999999995</v>
      </c>
      <c r="BO92" s="49">
        <v>0.55999999999999994</v>
      </c>
      <c r="BP92" s="49">
        <v>0.54999999999999993</v>
      </c>
      <c r="BQ92" s="49">
        <v>0.53999999999999992</v>
      </c>
      <c r="BR92" s="49">
        <v>0.52999999999999992</v>
      </c>
      <c r="BS92" s="49">
        <v>0.51999999999999991</v>
      </c>
      <c r="BT92" s="49">
        <v>0.5099999999999999</v>
      </c>
      <c r="BU92" s="49">
        <v>0.49999999999999989</v>
      </c>
      <c r="BV92" s="408">
        <v>0.48999999999999988</v>
      </c>
      <c r="BW92" s="408">
        <v>0.47999999999999993</v>
      </c>
      <c r="BX92" s="408">
        <v>0.46999999999999992</v>
      </c>
      <c r="BY92" s="408">
        <v>0.45999999999999991</v>
      </c>
      <c r="BZ92" s="408">
        <v>0.4499999999999999</v>
      </c>
      <c r="CA92" s="408">
        <v>0.43999999999999984</v>
      </c>
      <c r="CB92" s="408">
        <v>0.42999999999999983</v>
      </c>
      <c r="CC92" s="278">
        <v>0.01</v>
      </c>
      <c r="CD92" s="22"/>
      <c r="CE92" s="22"/>
      <c r="CF92" s="22"/>
      <c r="CG92" s="22"/>
      <c r="CH92" s="22"/>
      <c r="CI92" s="40"/>
      <c r="CJ92" s="39"/>
      <c r="CK92" s="39"/>
      <c r="CL92" s="39"/>
      <c r="CM92" s="22"/>
      <c r="CN92" s="274"/>
      <c r="CO92" s="50"/>
      <c r="CP92" s="50"/>
      <c r="CQ92" s="50"/>
      <c r="CR92" s="50"/>
      <c r="CS92" s="50"/>
      <c r="CT92" s="63"/>
    </row>
    <row r="93" spans="60:98" hidden="1">
      <c r="BH93" s="127">
        <v>36</v>
      </c>
      <c r="BI93" s="49">
        <v>0.54</v>
      </c>
      <c r="BJ93" s="49">
        <v>0.53</v>
      </c>
      <c r="BK93" s="49">
        <v>0.52</v>
      </c>
      <c r="BL93" s="49">
        <v>0.51</v>
      </c>
      <c r="BM93" s="49">
        <v>0.5</v>
      </c>
      <c r="BN93" s="49">
        <v>0.49</v>
      </c>
      <c r="BO93" s="49">
        <v>0.48</v>
      </c>
      <c r="BP93" s="49">
        <v>0.47000000000000003</v>
      </c>
      <c r="BQ93" s="49">
        <v>0.46</v>
      </c>
      <c r="BR93" s="49">
        <v>0.45</v>
      </c>
      <c r="BS93" s="49">
        <v>0.43999999999999995</v>
      </c>
      <c r="BT93" s="49">
        <v>0.42999999999999994</v>
      </c>
      <c r="BU93" s="49">
        <v>0.41999999999999993</v>
      </c>
      <c r="BV93" s="408">
        <v>0.40999999999999992</v>
      </c>
      <c r="BW93" s="408">
        <v>0.39999999999999991</v>
      </c>
      <c r="BX93" s="408">
        <v>0.3899999999999999</v>
      </c>
      <c r="BY93" s="408">
        <v>0.37999999999999989</v>
      </c>
      <c r="BZ93" s="408">
        <v>0.36999999999999988</v>
      </c>
      <c r="CA93" s="408">
        <v>0.35999999999999988</v>
      </c>
      <c r="CB93" s="408">
        <v>0.34999999999999987</v>
      </c>
      <c r="CC93" s="278">
        <v>0.01</v>
      </c>
      <c r="CD93" s="22"/>
      <c r="CE93" s="22"/>
      <c r="CF93" s="22"/>
      <c r="CG93" s="22"/>
      <c r="CH93" s="22"/>
      <c r="CI93" s="40"/>
      <c r="CJ93" s="39"/>
      <c r="CK93" s="39"/>
      <c r="CL93" s="39"/>
      <c r="CM93" s="22"/>
      <c r="CN93" s="274"/>
      <c r="CO93" s="50"/>
      <c r="CP93" s="50"/>
      <c r="CQ93" s="50"/>
      <c r="CR93" s="50"/>
      <c r="CS93" s="50"/>
      <c r="CT93" s="63"/>
    </row>
    <row r="94" spans="60:98" hidden="1">
      <c r="BH94" s="127">
        <v>48</v>
      </c>
      <c r="BI94" s="49">
        <v>0.46</v>
      </c>
      <c r="BJ94" s="49">
        <v>0.45</v>
      </c>
      <c r="BK94" s="49">
        <v>0.44</v>
      </c>
      <c r="BL94" s="49">
        <v>0.43</v>
      </c>
      <c r="BM94" s="49">
        <v>0.42</v>
      </c>
      <c r="BN94" s="49">
        <v>0.41</v>
      </c>
      <c r="BO94" s="49">
        <v>0.39999999999999997</v>
      </c>
      <c r="BP94" s="49">
        <v>0.38999999999999996</v>
      </c>
      <c r="BQ94" s="49">
        <v>0.37999999999999995</v>
      </c>
      <c r="BR94" s="49">
        <v>0.36999999999999994</v>
      </c>
      <c r="BS94" s="49">
        <v>0.35999999999999993</v>
      </c>
      <c r="BT94" s="49">
        <v>0.34999999999999992</v>
      </c>
      <c r="BU94" s="49">
        <v>0.33999999999999991</v>
      </c>
      <c r="BV94" s="408">
        <v>0.3299999999999999</v>
      </c>
      <c r="BW94" s="408">
        <v>0.3199999999999999</v>
      </c>
      <c r="BX94" s="408">
        <v>0.30999999999999989</v>
      </c>
      <c r="BY94" s="408">
        <v>0.29999999999999988</v>
      </c>
      <c r="BZ94" s="408">
        <v>0.28999999999999987</v>
      </c>
      <c r="CA94" s="408">
        <v>0.27999999999999986</v>
      </c>
      <c r="CB94" s="408">
        <v>0.26999999999999985</v>
      </c>
      <c r="CC94" s="278">
        <v>0.01</v>
      </c>
      <c r="CD94" s="22"/>
      <c r="CE94" s="22"/>
      <c r="CF94" s="22"/>
      <c r="CG94" s="22"/>
      <c r="CH94" s="22"/>
      <c r="CI94" s="40"/>
      <c r="CJ94" s="39"/>
      <c r="CK94" s="39"/>
      <c r="CL94" s="39"/>
      <c r="CM94" s="22"/>
      <c r="CN94" s="274"/>
      <c r="CO94" s="50"/>
      <c r="CP94" s="50"/>
      <c r="CQ94" s="50"/>
      <c r="CR94" s="50"/>
      <c r="CS94" s="50"/>
      <c r="CT94" s="63"/>
    </row>
    <row r="95" spans="60:98" hidden="1">
      <c r="BH95" s="127">
        <v>60</v>
      </c>
      <c r="BI95" s="49">
        <v>0.37</v>
      </c>
      <c r="BJ95" s="49">
        <v>0.36</v>
      </c>
      <c r="BK95" s="49">
        <v>0.35</v>
      </c>
      <c r="BL95" s="49">
        <v>0.33999999999999997</v>
      </c>
      <c r="BM95" s="49">
        <v>0.32999999999999996</v>
      </c>
      <c r="BN95" s="49">
        <v>0.31999999999999995</v>
      </c>
      <c r="BO95" s="49">
        <v>0.30999999999999994</v>
      </c>
      <c r="BP95" s="49">
        <v>0.29999999999999993</v>
      </c>
      <c r="BQ95" s="49">
        <v>0.28999999999999992</v>
      </c>
      <c r="BR95" s="49">
        <v>0.27999999999999992</v>
      </c>
      <c r="BS95" s="49">
        <v>0.26999999999999991</v>
      </c>
      <c r="BT95" s="49">
        <v>0.2599999999999999</v>
      </c>
      <c r="BU95" s="49">
        <v>0.24999999999999992</v>
      </c>
      <c r="BV95" s="408">
        <v>0.23999999999999991</v>
      </c>
      <c r="BW95" s="408">
        <v>0.22999999999999987</v>
      </c>
      <c r="BX95" s="408">
        <v>0.21999999999999986</v>
      </c>
      <c r="BY95" s="408">
        <v>0.20999999999999985</v>
      </c>
      <c r="BZ95" s="408">
        <v>0.19999999999999984</v>
      </c>
      <c r="CA95" s="408">
        <v>0.18999999999999986</v>
      </c>
      <c r="CB95" s="408">
        <v>0.17999999999999985</v>
      </c>
      <c r="CC95" s="278">
        <v>0.01</v>
      </c>
      <c r="CD95" s="22"/>
      <c r="CE95" s="22"/>
      <c r="CF95" s="22"/>
      <c r="CG95" s="22"/>
      <c r="CH95" s="22"/>
      <c r="CI95" s="40"/>
      <c r="CJ95" s="39"/>
      <c r="CK95" s="39"/>
      <c r="CL95" s="39"/>
      <c r="CM95" s="22"/>
      <c r="CN95" s="274"/>
      <c r="CO95" s="50"/>
      <c r="CP95" s="50"/>
      <c r="CQ95" s="50"/>
      <c r="CR95" s="50"/>
      <c r="CS95" s="50"/>
      <c r="CT95" s="63"/>
    </row>
    <row r="96" spans="60:98" hidden="1">
      <c r="BH96" s="127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08"/>
      <c r="BW96" s="408"/>
      <c r="BX96" s="408"/>
      <c r="BY96" s="408"/>
      <c r="BZ96" s="408"/>
      <c r="CA96" s="408"/>
      <c r="CB96" s="408"/>
      <c r="CC96" s="278"/>
      <c r="CD96" s="22"/>
      <c r="CE96" s="22"/>
      <c r="CF96" s="22"/>
      <c r="CG96" s="22"/>
      <c r="CH96" s="22"/>
      <c r="CI96" s="40"/>
      <c r="CJ96" s="39"/>
      <c r="CK96" s="39"/>
      <c r="CL96" s="39"/>
      <c r="CM96" s="22"/>
      <c r="CN96" s="274"/>
      <c r="CO96" s="50"/>
      <c r="CP96" s="50"/>
      <c r="CQ96" s="50"/>
      <c r="CR96" s="50"/>
      <c r="CS96" s="50"/>
      <c r="CT96" s="63"/>
    </row>
    <row r="97" spans="54:98" hidden="1">
      <c r="BF97" s="118" t="s">
        <v>1263</v>
      </c>
      <c r="BH97" s="127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08"/>
      <c r="BW97" s="408"/>
      <c r="BX97" s="408"/>
      <c r="BY97" s="408"/>
      <c r="BZ97" s="408"/>
      <c r="CA97" s="408"/>
      <c r="CB97" s="408"/>
      <c r="CC97" s="278"/>
      <c r="CD97" s="22"/>
      <c r="CE97" s="22"/>
      <c r="CF97" s="22"/>
      <c r="CG97" s="22"/>
      <c r="CH97" s="22"/>
      <c r="CI97" s="40"/>
      <c r="CJ97" s="39"/>
      <c r="CK97" s="39"/>
      <c r="CL97" s="39"/>
      <c r="CM97" s="22"/>
      <c r="CN97" s="274"/>
      <c r="CO97" s="50"/>
      <c r="CP97" s="50"/>
      <c r="CQ97" s="50"/>
      <c r="CR97" s="50"/>
      <c r="CS97" s="50"/>
      <c r="CT97" s="63"/>
    </row>
    <row r="98" spans="54:98" hidden="1">
      <c r="BC98" s="114"/>
      <c r="BD98" s="484"/>
      <c r="BE98" s="114"/>
      <c r="BF98" s="156">
        <f ca="1">TRUNC(BI41+IF(AND(BT10=1,BK10=1),BM40,0),0)+BK116+1</f>
        <v>754101</v>
      </c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50"/>
      <c r="BS98" s="147"/>
      <c r="BT98" s="27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40"/>
      <c r="CJ98" s="39"/>
      <c r="CK98" s="39"/>
      <c r="CL98" s="39"/>
      <c r="CM98" s="22"/>
      <c r="CN98" s="274"/>
      <c r="CO98" s="50"/>
      <c r="CP98" s="50"/>
      <c r="CQ98" s="50"/>
      <c r="CR98" s="50"/>
      <c r="CS98" s="50"/>
      <c r="CT98" s="63"/>
    </row>
    <row r="99" spans="54:98" hidden="1">
      <c r="BC99" s="115">
        <f ca="1">IF(BF119="가능",BF118,IF(AND(BF99="가능",BF106="가능",BF119="가능"),IF(BF98&gt;=BF105&gt;=BF118,BF118,BF105),IF(AND(BF99="가능",BF106="불가",BF119="불가"),BF98,IF(AND(BF99="불가",BF106="가능",BF119="가능"),BF118,BF105))))</f>
        <v>739725</v>
      </c>
      <c r="BD99" s="485"/>
      <c r="BE99" s="115"/>
      <c r="BF99" s="118" t="str">
        <f ca="1">IF(AG18&gt;IF(BM10=1,BH116,BH117),"불가","가능")</f>
        <v>불가</v>
      </c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50"/>
      <c r="BS99" s="147"/>
      <c r="BT99" s="27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40"/>
      <c r="CJ99" s="39"/>
      <c r="CK99" s="39"/>
      <c r="CL99" s="39"/>
      <c r="CM99" s="22"/>
      <c r="CN99" s="274"/>
      <c r="CO99" s="50"/>
      <c r="CP99" s="50"/>
      <c r="CQ99" s="50"/>
      <c r="CR99" s="50"/>
      <c r="CS99" s="50"/>
      <c r="CT99" s="63"/>
    </row>
    <row r="100" spans="54:98" hidden="1">
      <c r="BC100" s="61" t="str">
        <f ca="1">IF(AND(BF99="불가",BF106="불가",BF119="불가"),"취급불가","")</f>
        <v/>
      </c>
      <c r="BF100" s="157">
        <f>TRUNC(BI41+IF(AND(BT10=1,BK10=1),BM40,0),0)+1</f>
        <v>739726</v>
      </c>
      <c r="BH100" s="127" t="s">
        <v>1154</v>
      </c>
      <c r="BI100" s="127"/>
      <c r="BJ100" s="127" t="s">
        <v>1651</v>
      </c>
      <c r="BK100" s="127"/>
      <c r="BL100" s="127"/>
      <c r="BM100" s="127"/>
      <c r="BN100" s="127"/>
      <c r="BO100" s="127"/>
      <c r="BP100" s="127"/>
      <c r="BQ100" s="127"/>
      <c r="BR100" s="127"/>
      <c r="BS100" s="158"/>
      <c r="BT100" s="36"/>
      <c r="BU100" s="35"/>
      <c r="BV100" s="35"/>
      <c r="BW100" s="35"/>
      <c r="BX100" s="35"/>
      <c r="BY100" s="127"/>
      <c r="BZ100" s="127"/>
      <c r="CA100" s="26"/>
      <c r="CB100" s="26"/>
      <c r="CC100" s="26"/>
      <c r="CD100" s="121"/>
      <c r="CE100" s="22"/>
      <c r="CF100" s="22"/>
      <c r="CG100" s="22"/>
      <c r="CH100" s="22"/>
      <c r="CI100" s="40"/>
      <c r="CJ100" s="39"/>
      <c r="CK100" s="39"/>
      <c r="CL100" s="39"/>
      <c r="CM100" s="22"/>
      <c r="CN100" s="274"/>
      <c r="CO100" s="50"/>
      <c r="CP100" s="50"/>
      <c r="CQ100" s="50"/>
      <c r="CR100" s="50"/>
      <c r="CS100" s="50"/>
      <c r="CT100" s="63"/>
    </row>
    <row r="101" spans="54:98" hidden="1">
      <c r="BC101" s="116"/>
      <c r="BD101" s="486"/>
      <c r="BE101" s="116"/>
      <c r="BH101" s="127"/>
      <c r="BI101" s="2">
        <v>1</v>
      </c>
      <c r="BJ101" s="2">
        <v>2</v>
      </c>
      <c r="BK101" s="2">
        <v>3</v>
      </c>
      <c r="BL101" s="2">
        <v>4</v>
      </c>
      <c r="BM101" s="2">
        <v>5</v>
      </c>
      <c r="BN101" s="2">
        <v>6</v>
      </c>
      <c r="BO101" s="2">
        <v>7</v>
      </c>
      <c r="BP101" s="2">
        <v>8</v>
      </c>
      <c r="BQ101" s="2">
        <v>9</v>
      </c>
      <c r="BR101" s="2">
        <v>10</v>
      </c>
      <c r="BS101" s="2">
        <v>11</v>
      </c>
      <c r="BT101" s="2">
        <v>12</v>
      </c>
      <c r="BU101" s="2">
        <v>13</v>
      </c>
      <c r="BV101" s="2">
        <v>14</v>
      </c>
      <c r="BW101" s="2">
        <v>15</v>
      </c>
      <c r="BX101" s="2">
        <v>16</v>
      </c>
      <c r="BY101" s="2">
        <v>17</v>
      </c>
      <c r="BZ101" s="2">
        <v>18</v>
      </c>
      <c r="CA101" s="2">
        <v>19</v>
      </c>
      <c r="CB101" s="2">
        <v>20</v>
      </c>
      <c r="CC101" s="2">
        <v>21</v>
      </c>
      <c r="CD101" s="2">
        <v>22</v>
      </c>
      <c r="CE101" s="2">
        <v>23</v>
      </c>
      <c r="CF101" s="2">
        <v>24</v>
      </c>
      <c r="CG101" s="2">
        <v>25</v>
      </c>
      <c r="CH101" s="22"/>
      <c r="CI101" s="40"/>
      <c r="CJ101" s="39"/>
      <c r="CK101" s="39"/>
      <c r="CL101" s="39"/>
      <c r="CM101" s="22"/>
      <c r="CN101" s="274"/>
      <c r="CO101" s="50"/>
      <c r="CP101" s="50"/>
      <c r="CQ101" s="50"/>
      <c r="CR101" s="50"/>
      <c r="CS101" s="50"/>
      <c r="CT101" s="63"/>
    </row>
    <row r="102" spans="54:98" hidden="1">
      <c r="BH102" s="127">
        <v>24</v>
      </c>
      <c r="BI102" s="524">
        <v>0.73</v>
      </c>
      <c r="BJ102" s="524">
        <v>0.72</v>
      </c>
      <c r="BK102" s="524">
        <v>0.71</v>
      </c>
      <c r="BL102" s="524">
        <v>0.7</v>
      </c>
      <c r="BM102" s="524">
        <v>0.69</v>
      </c>
      <c r="BN102" s="524">
        <v>0.67999999999999994</v>
      </c>
      <c r="BO102" s="524">
        <v>0.66999999999999993</v>
      </c>
      <c r="BP102" s="524">
        <v>0.65999999999999992</v>
      </c>
      <c r="BQ102" s="524">
        <v>0.64999999999999991</v>
      </c>
      <c r="BR102" s="524">
        <v>0.64</v>
      </c>
      <c r="BS102" s="524">
        <v>0.63</v>
      </c>
      <c r="BT102" s="524">
        <v>0.62</v>
      </c>
      <c r="BU102" s="524">
        <v>0.61</v>
      </c>
      <c r="BV102" s="524">
        <v>0.6</v>
      </c>
      <c r="BW102" s="524">
        <v>0.59</v>
      </c>
      <c r="BX102" s="524">
        <v>0.57999999999999996</v>
      </c>
      <c r="BY102" s="524">
        <v>0.56999999999999995</v>
      </c>
      <c r="BZ102" s="524">
        <v>0.55999999999999994</v>
      </c>
      <c r="CA102" s="524">
        <v>0.54999999999999993</v>
      </c>
      <c r="CB102" s="524">
        <v>0.53999999999999992</v>
      </c>
      <c r="CC102" s="524">
        <v>0.52999999999999992</v>
      </c>
      <c r="CD102" s="524">
        <v>0.52</v>
      </c>
      <c r="CE102" s="524">
        <v>0.51</v>
      </c>
      <c r="CF102" s="524">
        <v>0.5</v>
      </c>
      <c r="CG102" s="525">
        <v>0.49</v>
      </c>
      <c r="CH102" s="22"/>
      <c r="CI102" s="40"/>
      <c r="CJ102" s="39"/>
      <c r="CK102" s="39"/>
      <c r="CL102" s="39"/>
      <c r="CM102" s="22"/>
      <c r="CN102" s="274"/>
      <c r="CO102" s="50"/>
      <c r="CP102" s="50"/>
      <c r="CQ102" s="50"/>
      <c r="CR102" s="50"/>
      <c r="CS102" s="50"/>
      <c r="CT102" s="63"/>
    </row>
    <row r="103" spans="54:98" hidden="1">
      <c r="BH103" s="127">
        <v>36</v>
      </c>
      <c r="BI103" s="524">
        <v>0.64</v>
      </c>
      <c r="BJ103" s="524">
        <v>0.63</v>
      </c>
      <c r="BK103" s="524">
        <v>0.62</v>
      </c>
      <c r="BL103" s="524">
        <v>0.61</v>
      </c>
      <c r="BM103" s="524">
        <v>0.6</v>
      </c>
      <c r="BN103" s="524">
        <v>0.59</v>
      </c>
      <c r="BO103" s="524">
        <v>0.57999999999999996</v>
      </c>
      <c r="BP103" s="524">
        <v>0.56999999999999995</v>
      </c>
      <c r="BQ103" s="524">
        <v>0.55999999999999994</v>
      </c>
      <c r="BR103" s="524">
        <v>0.54999999999999993</v>
      </c>
      <c r="BS103" s="524">
        <v>0.53999999999999992</v>
      </c>
      <c r="BT103" s="524">
        <v>0.52999999999999992</v>
      </c>
      <c r="BU103" s="524">
        <v>0.52</v>
      </c>
      <c r="BV103" s="524">
        <v>0.51</v>
      </c>
      <c r="BW103" s="524">
        <v>0.5</v>
      </c>
      <c r="BX103" s="524">
        <v>0.49</v>
      </c>
      <c r="BY103" s="524">
        <v>0.48</v>
      </c>
      <c r="BZ103" s="524">
        <v>0.47</v>
      </c>
      <c r="CA103" s="524">
        <v>0.45999999999999996</v>
      </c>
      <c r="CB103" s="524">
        <v>0.44999999999999996</v>
      </c>
      <c r="CC103" s="524">
        <v>0.43999999999999995</v>
      </c>
      <c r="CD103" s="524">
        <v>0.42999999999999994</v>
      </c>
      <c r="CE103" s="524">
        <v>0.42</v>
      </c>
      <c r="CF103" s="524">
        <v>0.41</v>
      </c>
      <c r="CG103" s="525">
        <v>0.39999999999999997</v>
      </c>
      <c r="CH103" s="22"/>
      <c r="CI103" s="40"/>
      <c r="CJ103" s="39"/>
      <c r="CK103" s="39"/>
      <c r="CL103" s="39"/>
      <c r="CM103" s="22"/>
      <c r="CN103" s="274"/>
      <c r="CO103" s="50"/>
      <c r="CP103" s="50"/>
      <c r="CQ103" s="50"/>
      <c r="CR103" s="50"/>
      <c r="CS103" s="50"/>
      <c r="CT103" s="63"/>
    </row>
    <row r="104" spans="54:98" hidden="1">
      <c r="BC104" s="205" t="s">
        <v>2248</v>
      </c>
      <c r="BD104" s="487"/>
      <c r="BE104" s="205"/>
      <c r="BF104" s="118" t="s">
        <v>1264</v>
      </c>
      <c r="BH104" s="127">
        <v>48</v>
      </c>
      <c r="BI104" s="524">
        <v>0.55999999999999994</v>
      </c>
      <c r="BJ104" s="524">
        <v>0.54999999999999993</v>
      </c>
      <c r="BK104" s="524">
        <v>0.53999999999999992</v>
      </c>
      <c r="BL104" s="524">
        <v>0.52999999999999992</v>
      </c>
      <c r="BM104" s="524">
        <v>0.52</v>
      </c>
      <c r="BN104" s="524">
        <v>0.51</v>
      </c>
      <c r="BO104" s="524">
        <v>0.5</v>
      </c>
      <c r="BP104" s="524">
        <v>0.49</v>
      </c>
      <c r="BQ104" s="524">
        <v>0.48</v>
      </c>
      <c r="BR104" s="524">
        <v>0.47</v>
      </c>
      <c r="BS104" s="524">
        <v>0.45999999999999996</v>
      </c>
      <c r="BT104" s="524">
        <v>0.44999999999999996</v>
      </c>
      <c r="BU104" s="524">
        <v>0.43999999999999995</v>
      </c>
      <c r="BV104" s="524">
        <v>0.42999999999999994</v>
      </c>
      <c r="BW104" s="524">
        <v>0.42</v>
      </c>
      <c r="BX104" s="524">
        <v>0.41</v>
      </c>
      <c r="BY104" s="524">
        <v>0.39999999999999997</v>
      </c>
      <c r="BZ104" s="524">
        <v>0.38999999999999996</v>
      </c>
      <c r="CA104" s="524">
        <v>0.37999999999999995</v>
      </c>
      <c r="CB104" s="524">
        <v>0.36999999999999994</v>
      </c>
      <c r="CC104" s="524">
        <v>0.36</v>
      </c>
      <c r="CD104" s="524">
        <v>0.35</v>
      </c>
      <c r="CE104" s="524">
        <v>0.33999999999999997</v>
      </c>
      <c r="CF104" s="524">
        <v>0.32999999999999996</v>
      </c>
      <c r="CG104" s="525">
        <v>0.31999999999999995</v>
      </c>
      <c r="CH104" s="22"/>
      <c r="CI104" s="40"/>
      <c r="CJ104" s="39"/>
      <c r="CK104" s="39"/>
      <c r="CL104" s="39"/>
      <c r="CM104" s="22"/>
      <c r="CN104" s="274"/>
      <c r="CO104" s="50"/>
      <c r="CP104" s="50"/>
      <c r="CQ104" s="50"/>
      <c r="CR104" s="50"/>
      <c r="CS104" s="50"/>
      <c r="CT104" s="63"/>
    </row>
    <row r="105" spans="54:98" ht="17.25" hidden="1" thickBot="1">
      <c r="BC105" s="199">
        <f>TRUNC(BI41+IF(AND(BT10=1,BK10=1),BM40,0),0)+IF(BO11=1,BQ129,BM129)</f>
        <v>739725</v>
      </c>
      <c r="BD105" s="488"/>
      <c r="BE105" s="199"/>
      <c r="BF105" s="156">
        <f ca="1">TRUNC(BI41+IF(AND(BT10=1,BK10=1),BM40,0),0)+BM126</f>
        <v>739725</v>
      </c>
      <c r="BH105" s="127">
        <v>60</v>
      </c>
      <c r="BI105" s="526">
        <v>0.5</v>
      </c>
      <c r="BJ105" s="526">
        <v>0.49</v>
      </c>
      <c r="BK105" s="526">
        <v>0.48</v>
      </c>
      <c r="BL105" s="526">
        <v>0.47</v>
      </c>
      <c r="BM105" s="526">
        <v>0.45999999999999996</v>
      </c>
      <c r="BN105" s="526">
        <v>0.44999999999999996</v>
      </c>
      <c r="BO105" s="526">
        <v>0.43999999999999995</v>
      </c>
      <c r="BP105" s="526">
        <v>0.42999999999999994</v>
      </c>
      <c r="BQ105" s="526">
        <v>0.42</v>
      </c>
      <c r="BR105" s="526">
        <v>0.41</v>
      </c>
      <c r="BS105" s="526">
        <v>0.39999999999999997</v>
      </c>
      <c r="BT105" s="526">
        <v>0.38999999999999996</v>
      </c>
      <c r="BU105" s="526">
        <v>0.37999999999999995</v>
      </c>
      <c r="BV105" s="526">
        <v>0.36999999999999994</v>
      </c>
      <c r="BW105" s="526">
        <v>0.36</v>
      </c>
      <c r="BX105" s="526">
        <v>0.35</v>
      </c>
      <c r="BY105" s="526">
        <v>0.33999999999999997</v>
      </c>
      <c r="BZ105" s="526">
        <v>0.32999999999999996</v>
      </c>
      <c r="CA105" s="526">
        <v>0.31999999999999995</v>
      </c>
      <c r="CB105" s="526">
        <v>0.30999999999999994</v>
      </c>
      <c r="CC105" s="526">
        <v>0.3</v>
      </c>
      <c r="CD105" s="526">
        <v>0.28999999999999998</v>
      </c>
      <c r="CE105" s="526">
        <v>0.27999999999999997</v>
      </c>
      <c r="CF105" s="526">
        <v>0.26999999999999996</v>
      </c>
      <c r="CG105" s="527">
        <v>0.25999999999999995</v>
      </c>
      <c r="CH105" s="22"/>
      <c r="CI105" s="40"/>
      <c r="CJ105" s="39"/>
      <c r="CK105" s="39"/>
      <c r="CL105" s="39"/>
      <c r="CM105" s="22"/>
      <c r="CN105" s="274"/>
      <c r="CO105" s="50"/>
      <c r="CP105" s="50"/>
      <c r="CQ105" s="50"/>
      <c r="CR105" s="50"/>
      <c r="CS105" s="50"/>
      <c r="CT105" s="63"/>
    </row>
    <row r="106" spans="54:98" ht="17.25" hidden="1" thickTop="1">
      <c r="BB106" s="204" t="s">
        <v>2044</v>
      </c>
      <c r="BC106" s="538">
        <f ca="1">BF105</f>
        <v>739725</v>
      </c>
      <c r="BD106" s="489"/>
      <c r="BE106" s="201"/>
      <c r="BF106" s="118" t="str">
        <f ca="1">IF(AG18&gt;IF(BM10=1,BH123,BH124),"불가","가능")</f>
        <v>가능</v>
      </c>
      <c r="BH106" s="127"/>
      <c r="BI106" s="48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407"/>
      <c r="BX106" s="407"/>
      <c r="BY106" s="127"/>
      <c r="BZ106" s="127"/>
      <c r="CA106" s="277"/>
      <c r="CB106" s="277"/>
      <c r="CC106" s="277"/>
      <c r="CD106" s="121"/>
      <c r="CE106" s="22"/>
      <c r="CF106" s="22"/>
      <c r="CG106" s="22"/>
      <c r="CH106" s="22"/>
      <c r="CI106" s="40"/>
      <c r="CJ106" s="39"/>
      <c r="CK106" s="39"/>
      <c r="CL106" s="39"/>
      <c r="CM106" s="22"/>
      <c r="CN106" s="274"/>
      <c r="CO106" s="50"/>
      <c r="CP106" s="50"/>
      <c r="CQ106" s="50"/>
      <c r="CR106" s="50"/>
      <c r="CS106" s="50"/>
      <c r="CT106" s="63"/>
    </row>
    <row r="107" spans="54:98" hidden="1">
      <c r="BC107" s="200"/>
      <c r="BD107" s="490"/>
      <c r="BE107" s="200"/>
      <c r="BH107" s="127"/>
      <c r="BI107" s="48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407"/>
      <c r="BX107" s="407"/>
      <c r="BY107" s="127"/>
      <c r="BZ107" s="127"/>
      <c r="CA107" s="277"/>
      <c r="CB107" s="277"/>
      <c r="CC107" s="277"/>
      <c r="CD107" s="121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50"/>
      <c r="CP107" s="50"/>
      <c r="CQ107" s="50"/>
      <c r="CR107" s="50"/>
      <c r="CS107" s="50"/>
      <c r="CT107" s="63"/>
    </row>
    <row r="108" spans="54:98" hidden="1">
      <c r="BF108" s="118" t="s">
        <v>1311</v>
      </c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147"/>
      <c r="BT108" s="27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50"/>
      <c r="CP108" s="50"/>
      <c r="CQ108" s="50"/>
      <c r="CR108" s="50"/>
      <c r="CS108" s="50"/>
      <c r="CT108" s="63"/>
    </row>
    <row r="109" spans="54:98" hidden="1">
      <c r="BF109" s="118">
        <f>TRUNC(BI41+IF(AND(BT10=1,BK10=1),BM40,0),0)</f>
        <v>739725</v>
      </c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147"/>
      <c r="BT109" s="27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50"/>
      <c r="CP109" s="50"/>
      <c r="CQ109" s="50"/>
      <c r="CR109" s="50"/>
      <c r="CS109" s="50"/>
      <c r="CT109" s="63"/>
    </row>
    <row r="110" spans="54:98" ht="17.25" hidden="1" thickBot="1">
      <c r="BF110" s="118" t="str">
        <f ca="1">IF(AG18&gt;BF31,"불가","가능")</f>
        <v>가능</v>
      </c>
      <c r="BH110" s="50" t="s">
        <v>1155</v>
      </c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147"/>
      <c r="BT110" s="27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50"/>
      <c r="CP110" s="50"/>
      <c r="CQ110" s="50"/>
      <c r="CR110" s="50"/>
      <c r="CS110" s="50"/>
      <c r="CT110" s="63"/>
    </row>
    <row r="111" spans="54:98" hidden="1">
      <c r="BH111" s="159" t="s">
        <v>1156</v>
      </c>
      <c r="BI111" s="160" t="s">
        <v>1157</v>
      </c>
      <c r="BJ111" s="160" t="s">
        <v>1159</v>
      </c>
      <c r="BK111" s="160" t="s">
        <v>1156</v>
      </c>
      <c r="BL111" s="160" t="s">
        <v>1157</v>
      </c>
      <c r="BM111" s="160"/>
      <c r="BN111" s="160"/>
      <c r="BO111" s="160"/>
      <c r="BP111" s="161"/>
      <c r="BQ111" s="50"/>
      <c r="BR111" s="50"/>
      <c r="BS111" s="147"/>
      <c r="BT111" s="27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50"/>
      <c r="CP111" s="50"/>
      <c r="CQ111" s="50"/>
      <c r="CR111" s="50"/>
      <c r="CS111" s="50"/>
      <c r="CT111" s="63"/>
    </row>
    <row r="112" spans="54:98" hidden="1">
      <c r="BH112" s="285">
        <f ca="1">OFFSET(IF($BT$10=1,$BH$52,$BH$62),$BG$27,$BV$4)+BV5/100+BR166</f>
        <v>-0.2</v>
      </c>
      <c r="BI112" s="162">
        <f ca="1">OFFSET($BP$62,$BG$27,1)</f>
        <v>0.2</v>
      </c>
      <c r="BJ112" s="50"/>
      <c r="BK112" s="163">
        <f ca="1">ROUNDDOWN(BH112*$K$10/$N$16,2)</f>
        <v>-0.18</v>
      </c>
      <c r="BL112" s="163">
        <f ca="1">ROUNDDOWN(BI112*$K$10/$N$16,2)</f>
        <v>0.18</v>
      </c>
      <c r="BM112" s="50"/>
      <c r="BN112" s="50"/>
      <c r="BO112" s="50"/>
      <c r="BP112" s="164"/>
      <c r="BQ112" s="50"/>
      <c r="BR112" s="50"/>
      <c r="BS112" s="147"/>
      <c r="BT112" s="27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50"/>
      <c r="CP112" s="50"/>
      <c r="CQ112" s="50"/>
      <c r="CR112" s="50"/>
      <c r="CS112" s="50"/>
      <c r="CT112" s="63"/>
    </row>
    <row r="113" spans="50:98" hidden="1">
      <c r="BH113" s="165"/>
      <c r="BI113" s="50"/>
      <c r="BJ113" s="50"/>
      <c r="BK113" s="50"/>
      <c r="BL113" s="50"/>
      <c r="BM113" s="50"/>
      <c r="BN113" s="50"/>
      <c r="BO113" s="50"/>
      <c r="BP113" s="164"/>
      <c r="BQ113" s="50"/>
      <c r="BR113" s="50"/>
      <c r="BS113" s="147"/>
      <c r="BT113" s="27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50"/>
      <c r="CP113" s="50"/>
      <c r="CQ113" s="50"/>
      <c r="CR113" s="50"/>
      <c r="CS113" s="50"/>
      <c r="CT113" s="63"/>
    </row>
    <row r="114" spans="50:98" hidden="1">
      <c r="AX114" s="61"/>
      <c r="AY114" s="251" t="s">
        <v>1603</v>
      </c>
      <c r="AZ114" s="207" t="s">
        <v>1604</v>
      </c>
      <c r="BA114" s="207" t="s">
        <v>1605</v>
      </c>
      <c r="BB114" s="259" t="s">
        <v>2247</v>
      </c>
      <c r="BH114" s="165"/>
      <c r="BI114" s="50"/>
      <c r="BJ114" s="50"/>
      <c r="BK114" s="50"/>
      <c r="BL114" s="50"/>
      <c r="BM114" s="50"/>
      <c r="BN114" s="50"/>
      <c r="BO114" s="50"/>
      <c r="BP114" s="164"/>
      <c r="BQ114" s="50"/>
      <c r="BR114" s="50"/>
      <c r="BS114" s="147"/>
      <c r="BT114" s="27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50"/>
      <c r="CP114" s="50"/>
      <c r="CQ114" s="50"/>
      <c r="CR114" s="50"/>
      <c r="CS114" s="50"/>
      <c r="CT114" s="63"/>
    </row>
    <row r="115" spans="50:98" hidden="1">
      <c r="AY115" s="252" t="str">
        <f ca="1">IF(BF99="가능",BF98,"불가")</f>
        <v>불가</v>
      </c>
      <c r="AZ115" s="252">
        <f ca="1">IF(BF106="가능",BC106,"불가")</f>
        <v>739725</v>
      </c>
      <c r="BA115" s="252">
        <f ca="1">IF(AND(BE13=2,BV12="전기차"),"불가",IF(AND(BE13=2,BT10=1),"불가",IF(BF119="가능",BF118,"불가")))</f>
        <v>739725</v>
      </c>
      <c r="BB115" s="254">
        <f ca="1">+MIN(AZ115,BA115)</f>
        <v>739725</v>
      </c>
      <c r="BH115" s="165" t="s">
        <v>1227</v>
      </c>
      <c r="BI115" s="50" t="s">
        <v>1228</v>
      </c>
      <c r="BJ115" s="50"/>
      <c r="BK115" s="50" t="s">
        <v>1229</v>
      </c>
      <c r="BL115" s="50" t="s">
        <v>1261</v>
      </c>
      <c r="BM115" s="50" t="s">
        <v>1262</v>
      </c>
      <c r="BN115" s="50"/>
      <c r="BO115" s="50"/>
      <c r="BP115" s="164"/>
      <c r="BQ115" s="50"/>
      <c r="BR115" s="50"/>
      <c r="BS115" s="147"/>
      <c r="BT115" s="27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50"/>
      <c r="CP115" s="50"/>
      <c r="CQ115" s="50"/>
      <c r="CR115" s="50"/>
      <c r="CS115" s="50"/>
      <c r="CT115" s="63"/>
    </row>
    <row r="116" spans="50:98" hidden="1">
      <c r="BH116" s="166">
        <f ca="1">BH112+IF(BT10=1,5%,6%)</f>
        <v>-0.14000000000000001</v>
      </c>
      <c r="BI116" s="167">
        <f ca="1">BH112+3%</f>
        <v>-0.17</v>
      </c>
      <c r="BJ116" s="50"/>
      <c r="BK116" s="50">
        <f ca="1">TRUNC(IF(AG18&gt;IF(BM9=1,BI116,BI117),K10*1.5%,K10*IF(BT9=1,0.9%,0.75%))/AG11,0)</f>
        <v>14375</v>
      </c>
      <c r="BL116" s="148">
        <f ca="1">PMT($BI$39/12,AG11,-N16+AK17+AK16+BL38-BI38-BJ38-BK38,BH117*K10-AY27,0)+1</f>
        <v>1247539.7487005361</v>
      </c>
      <c r="BM116" s="148">
        <f ca="1">TRUNC(BL116+IF(AND(BT10=1,BK10=1),BM40,0),0)+K10*1.5%/AG11</f>
        <v>1261914</v>
      </c>
      <c r="BN116" s="50"/>
      <c r="BO116" s="50"/>
      <c r="BP116" s="164"/>
      <c r="BQ116" s="50"/>
      <c r="BR116" s="50"/>
      <c r="BS116" s="147"/>
      <c r="BT116" s="27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50"/>
      <c r="CP116" s="50"/>
      <c r="CQ116" s="50"/>
      <c r="CR116" s="50"/>
      <c r="CS116" s="50"/>
      <c r="CT116" s="63"/>
    </row>
    <row r="117" spans="50:98" hidden="1">
      <c r="BF117" s="118" t="s">
        <v>1606</v>
      </c>
      <c r="BH117" s="165">
        <f ca="1">ROUNDDOWN(BH116*$K$10/$N$16,2)</f>
        <v>-0.13</v>
      </c>
      <c r="BI117" s="50">
        <f ca="1">ROUNDDOWN(BI116*$K$10/$N$16,2)</f>
        <v>-0.15</v>
      </c>
      <c r="BJ117" s="50"/>
      <c r="BK117" s="50"/>
      <c r="BL117" s="50"/>
      <c r="BM117" s="50"/>
      <c r="BN117" s="50"/>
      <c r="BO117" s="50"/>
      <c r="BP117" s="164"/>
      <c r="BQ117" s="50"/>
      <c r="BR117" s="50"/>
      <c r="BS117" s="147"/>
      <c r="BT117" s="27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50"/>
      <c r="CP117" s="50"/>
      <c r="CQ117" s="50"/>
      <c r="CR117" s="50"/>
      <c r="CS117" s="50"/>
      <c r="CT117" s="63"/>
    </row>
    <row r="118" spans="50:98" hidden="1">
      <c r="BC118" s="114"/>
      <c r="BD118" s="484"/>
      <c r="BE118" s="114"/>
      <c r="BF118" s="156">
        <f ca="1">TRUNC(BI41+IF(AND(BT10=1,BK10=1),BM40,0),0)+BM140</f>
        <v>739725</v>
      </c>
      <c r="BH118" s="165"/>
      <c r="BI118" s="50"/>
      <c r="BJ118" s="50"/>
      <c r="BK118" s="50"/>
      <c r="BL118" s="50"/>
      <c r="BM118" s="50"/>
      <c r="BN118" s="50"/>
      <c r="BO118" s="50"/>
      <c r="BP118" s="164"/>
      <c r="BQ118" s="50"/>
      <c r="BR118" s="50"/>
      <c r="BS118" s="147"/>
      <c r="BT118" s="27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50"/>
      <c r="CP118" s="50"/>
      <c r="CQ118" s="50"/>
      <c r="CR118" s="50"/>
      <c r="CS118" s="50"/>
      <c r="CT118" s="63"/>
    </row>
    <row r="119" spans="50:98" hidden="1">
      <c r="BF119" s="118" t="str">
        <f ca="1">IF(BE13=2,"가능",IF(AG18&gt;IF(BM10=1,BH136,BH137),"불가","가능"))</f>
        <v>가능</v>
      </c>
      <c r="BH119" s="165" t="s">
        <v>1640</v>
      </c>
      <c r="BI119" s="50"/>
      <c r="BJ119" s="50"/>
      <c r="BK119" s="50"/>
      <c r="BL119" s="50"/>
      <c r="BM119" s="50"/>
      <c r="BN119" s="50"/>
      <c r="BO119" s="50"/>
      <c r="BP119" s="164"/>
      <c r="BQ119" s="50"/>
      <c r="BR119" s="50"/>
      <c r="BS119" s="147"/>
      <c r="BT119" s="27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50"/>
      <c r="CP119" s="50"/>
      <c r="CQ119" s="50"/>
      <c r="CR119" s="50"/>
      <c r="CS119" s="50"/>
      <c r="CT119" s="63"/>
    </row>
    <row r="120" spans="50:98" hidden="1">
      <c r="BC120" s="467" t="s">
        <v>1646</v>
      </c>
      <c r="BD120" s="491"/>
      <c r="BE120" s="411"/>
      <c r="BF120" s="168">
        <f>TRUNC(BI41+IF(AND(BT10=1,BK10=1),BM40,0),0)</f>
        <v>739725</v>
      </c>
      <c r="BH120" s="284">
        <f ca="1">OFFSET(IF($BT$10=1,$BH$71,$BH$81),$BG$27,$BV$6)+BT166-(IF(BE13=2,12%,0%))</f>
        <v>0.46</v>
      </c>
      <c r="BI120" s="50"/>
      <c r="BJ120" s="50"/>
      <c r="BK120" s="50"/>
      <c r="BL120" s="50"/>
      <c r="BM120" s="50"/>
      <c r="BN120" s="50"/>
      <c r="BO120" s="50"/>
      <c r="BP120" s="164"/>
      <c r="BQ120" s="50"/>
      <c r="BR120" s="50"/>
      <c r="BS120" s="147"/>
      <c r="BT120" s="27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50"/>
      <c r="CP120" s="50"/>
      <c r="CQ120" s="50"/>
      <c r="CR120" s="50"/>
      <c r="CS120" s="50"/>
      <c r="CT120" s="63"/>
    </row>
    <row r="121" spans="50:98" hidden="1">
      <c r="BC121" s="470">
        <f ca="1">+MIN(BA124,BB124,BC124)</f>
        <v>739725</v>
      </c>
      <c r="BD121" s="492"/>
      <c r="BE121" s="412"/>
      <c r="BH121" s="165">
        <f ca="1">ROUNDDOWN(BH120*$K$10/$N$16,2)</f>
        <v>0.43</v>
      </c>
      <c r="BI121" s="50"/>
      <c r="BJ121" s="50"/>
      <c r="BK121" s="50"/>
      <c r="BL121" s="50"/>
      <c r="BM121" s="50"/>
      <c r="BN121" s="50"/>
      <c r="BO121" s="50"/>
      <c r="BP121" s="164"/>
      <c r="BQ121" s="50"/>
      <c r="BR121" s="50"/>
      <c r="BS121" s="26"/>
      <c r="BT121" s="27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50"/>
      <c r="CP121" s="50"/>
      <c r="CQ121" s="50"/>
      <c r="CR121" s="50"/>
      <c r="CS121" s="50"/>
      <c r="CT121" s="63"/>
    </row>
    <row r="122" spans="50:98" hidden="1">
      <c r="BH122" s="165" t="s">
        <v>1641</v>
      </c>
      <c r="BI122" s="50" t="s">
        <v>1642</v>
      </c>
      <c r="BJ122" s="50"/>
      <c r="BK122" s="50"/>
      <c r="BL122" s="50" t="s">
        <v>1261</v>
      </c>
      <c r="BM122" s="50" t="s">
        <v>1262</v>
      </c>
      <c r="BN122" s="50"/>
      <c r="BO122" s="50"/>
      <c r="BP122" s="164"/>
      <c r="BQ122" s="50"/>
      <c r="BR122" s="50"/>
      <c r="BS122" s="26"/>
      <c r="BT122" s="27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50"/>
      <c r="CP122" s="50"/>
      <c r="CQ122" s="50"/>
      <c r="CR122" s="50"/>
      <c r="CS122" s="50"/>
      <c r="CT122" s="63"/>
    </row>
    <row r="123" spans="50:98" ht="15.75" hidden="1" customHeight="1">
      <c r="BA123" s="251" t="s">
        <v>1603</v>
      </c>
      <c r="BB123" s="251" t="s">
        <v>1604</v>
      </c>
      <c r="BC123" s="471" t="s">
        <v>1605</v>
      </c>
      <c r="BD123" s="493"/>
      <c r="BE123" s="62"/>
      <c r="BF123" s="169">
        <f ca="1">+MIN(BA124,BB124,BC124)</f>
        <v>739725</v>
      </c>
      <c r="BH123" s="202">
        <f ca="1">BH120+6%</f>
        <v>0.52</v>
      </c>
      <c r="BI123" s="171">
        <f ca="1">BH120+3%+BV130</f>
        <v>0.49</v>
      </c>
      <c r="BJ123" s="50"/>
      <c r="BK123" s="172"/>
      <c r="BL123" s="148">
        <f ca="1">PMT($BI$39/12,AG11,-N16+AK17+AK16+BL38-BI38-BJ38-BK38,BH123*K10-AY27,0)+1</f>
        <v>688082.96988698305</v>
      </c>
      <c r="BM123" s="148">
        <f ca="1">TRUNC(BL123+IF(AND(BT10=1,BK10=1),BM40,0),0)+K10*1%/AG11</f>
        <v>697665.33333333337</v>
      </c>
      <c r="BN123" s="50"/>
      <c r="BO123" s="50"/>
      <c r="BP123" s="164"/>
      <c r="BQ123" s="50"/>
      <c r="BR123" s="50"/>
      <c r="BS123" s="26"/>
      <c r="BT123" s="27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50"/>
      <c r="CP123" s="50"/>
      <c r="CQ123" s="50"/>
      <c r="CR123" s="50"/>
      <c r="CS123" s="50"/>
      <c r="CT123" s="63"/>
    </row>
    <row r="124" spans="50:98" ht="17.25" hidden="1" customHeight="1">
      <c r="BA124" s="253" t="str">
        <f ca="1">IF(BF99="가능",BF100,"불가")</f>
        <v>불가</v>
      </c>
      <c r="BB124" s="253">
        <f ca="1">+IF(BF106="가능",BF109,"불가")</f>
        <v>739725</v>
      </c>
      <c r="BC124" s="472">
        <f ca="1">IF(BF119="가능",BF120,"불가")</f>
        <v>739725</v>
      </c>
      <c r="BD124" s="494"/>
      <c r="BE124" s="413"/>
      <c r="BH124" s="165">
        <f ca="1">ROUNDDOWN(BH123*$K$10/$N$16,2)</f>
        <v>0.48</v>
      </c>
      <c r="BI124" s="50">
        <f ca="1">ROUNDDOWN(BI123*$K$10/$N$16,2)</f>
        <v>0.46</v>
      </c>
      <c r="BJ124" s="50"/>
      <c r="BK124" s="50"/>
      <c r="BL124" s="148"/>
      <c r="BM124" s="50"/>
      <c r="BN124" s="50"/>
      <c r="BO124" s="50"/>
      <c r="BP124" s="164"/>
      <c r="BQ124" s="50"/>
      <c r="BR124" s="50"/>
      <c r="BS124" s="26"/>
      <c r="BT124" s="27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50"/>
      <c r="CP124" s="50"/>
      <c r="CQ124" s="50"/>
      <c r="CR124" s="50"/>
      <c r="CS124" s="50"/>
      <c r="CT124" s="63"/>
    </row>
    <row r="125" spans="50:98" hidden="1">
      <c r="BH125" s="165"/>
      <c r="BI125" s="50"/>
      <c r="BJ125" s="50"/>
      <c r="BK125" s="173" t="s">
        <v>1608</v>
      </c>
      <c r="BL125" s="173" t="s">
        <v>1609</v>
      </c>
      <c r="BM125" s="173" t="s">
        <v>1610</v>
      </c>
      <c r="BN125" s="553"/>
      <c r="BO125" s="50"/>
      <c r="BP125" s="164"/>
      <c r="BQ125" s="50"/>
      <c r="BR125" s="50"/>
      <c r="BS125" s="22"/>
      <c r="BT125" s="34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50"/>
      <c r="CP125" s="50"/>
      <c r="CQ125" s="50"/>
      <c r="CR125" s="50"/>
      <c r="CS125" s="50"/>
      <c r="CT125" s="63"/>
    </row>
    <row r="126" spans="50:98" ht="27" hidden="1" customHeight="1">
      <c r="BC126" s="117"/>
      <c r="BD126" s="495"/>
      <c r="BE126" s="117"/>
      <c r="BH126" s="170"/>
      <c r="BI126" s="50"/>
      <c r="BJ126" s="50"/>
      <c r="BK126" s="174">
        <f ca="1">(AK18-(K10*BH120))/K10</f>
        <v>0</v>
      </c>
      <c r="BL126" s="173" t="str">
        <f ca="1">IF(BK126&gt;5.01%,"6구간",IF(BK126&gt;4.01%,"5구간",IF(BK126&gt;3.01%,"4구간",IF(BK126&gt;2.01%,"3구간",IF(BK126&gt;1.01%,"2구간",IF(BK126&gt;0.01%,"1구간","해당없음"))))))</f>
        <v>해당없음</v>
      </c>
      <c r="BM126" s="175">
        <f ca="1">IF(BL126="6구간",1.32%*K10,IF(BL126="5구간",1.1%*K10,IF(BL126="4구간",0.88%*K10,IF(BL126="3구간",0.66%*K10,IF(BL126="2구간",0.44%*K10,IF(BL126="1구간",0.22%*K10,IF(BL126="해당없음",0%)))))))/AG11</f>
        <v>0</v>
      </c>
      <c r="BN126" s="553"/>
      <c r="BO126" s="162"/>
      <c r="BP126" s="164"/>
      <c r="BQ126" s="198"/>
      <c r="BR126" s="50"/>
      <c r="BS126" s="22"/>
      <c r="BT126" s="34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50"/>
      <c r="CP126" s="50"/>
      <c r="CQ126" s="50"/>
      <c r="CR126" s="50"/>
      <c r="CS126" s="50"/>
      <c r="CT126" s="63"/>
    </row>
    <row r="127" spans="50:98" ht="20.25" hidden="1" customHeight="1">
      <c r="AX127" s="203" t="str">
        <f ca="1">IF(BH123=BH136,"Y","N")</f>
        <v>N</v>
      </c>
      <c r="BC127" s="63"/>
      <c r="BD127" s="496"/>
      <c r="BE127" s="63"/>
      <c r="BH127" s="165"/>
      <c r="BI127" s="50"/>
      <c r="BJ127" s="50"/>
      <c r="BK127" s="50"/>
      <c r="BL127" s="50"/>
      <c r="BM127" s="50"/>
      <c r="BN127" s="50"/>
      <c r="BO127" s="50"/>
      <c r="BP127" s="164"/>
      <c r="BQ127" s="50"/>
      <c r="BR127" s="50"/>
      <c r="BS127" s="22"/>
      <c r="BT127" s="34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50"/>
      <c r="CP127" s="50"/>
      <c r="CQ127" s="50"/>
      <c r="CR127" s="50"/>
      <c r="CS127" s="50"/>
      <c r="CT127" s="63"/>
    </row>
    <row r="128" spans="50:98" hidden="1">
      <c r="BH128" s="165"/>
      <c r="BI128" s="50"/>
      <c r="BJ128" s="50"/>
      <c r="BK128" s="50"/>
      <c r="BL128" s="50"/>
      <c r="BM128" s="50"/>
      <c r="BN128" s="50"/>
      <c r="BO128" s="50"/>
      <c r="BP128" s="164"/>
      <c r="BQ128" s="50"/>
      <c r="BR128" s="50"/>
      <c r="BS128" s="22"/>
      <c r="BT128" s="34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50"/>
      <c r="CP128" s="50"/>
      <c r="CQ128" s="50"/>
      <c r="CR128" s="50"/>
      <c r="CS128" s="50"/>
      <c r="CT128" s="63"/>
    </row>
    <row r="129" spans="59:98" hidden="1">
      <c r="BG129" s="187">
        <f>IF(AND(BK129="true",BT10=2),VLOOKUP(BT6,$BW$167:$CA$171,IF(BG27=2,3,IF(BG27=3,4,IF(BG27=4,5,0))),0),0)</f>
        <v>0</v>
      </c>
      <c r="BH129" s="165"/>
      <c r="BI129" s="50"/>
      <c r="BJ129" s="50"/>
      <c r="BK129" s="50"/>
      <c r="BL129" s="50"/>
      <c r="BM129" s="50"/>
      <c r="BN129" s="50"/>
      <c r="BO129" s="50"/>
      <c r="BP129" s="164"/>
      <c r="BQ129" s="50"/>
      <c r="BR129" s="50"/>
      <c r="BS129" s="22"/>
      <c r="BT129" s="34"/>
      <c r="BU129" s="22"/>
      <c r="BV129" s="58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50"/>
      <c r="CP129" s="50"/>
      <c r="CQ129" s="50"/>
      <c r="CR129" s="50"/>
      <c r="CS129" s="50"/>
      <c r="CT129" s="63"/>
    </row>
    <row r="130" spans="59:98" ht="17.25" hidden="1" thickBot="1">
      <c r="BH130" s="176"/>
      <c r="BI130" s="177"/>
      <c r="BJ130" s="50"/>
      <c r="BK130" s="50"/>
      <c r="BL130" s="50"/>
      <c r="BM130" s="50"/>
      <c r="BN130" s="50"/>
      <c r="BO130" s="50"/>
      <c r="BP130" s="164"/>
      <c r="BQ130" s="50"/>
      <c r="BR130" s="50"/>
      <c r="BS130" s="22"/>
      <c r="BT130" s="34"/>
      <c r="BU130" s="22"/>
      <c r="BV130" s="59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50"/>
      <c r="CP130" s="50"/>
      <c r="CQ130" s="50"/>
      <c r="CR130" s="50"/>
      <c r="CS130" s="50"/>
      <c r="CT130" s="63"/>
    </row>
    <row r="131" spans="59:98" hidden="1">
      <c r="BH131" s="159" t="s">
        <v>1156</v>
      </c>
      <c r="BI131" s="160" t="s">
        <v>1157</v>
      </c>
      <c r="BJ131" s="160" t="s">
        <v>1159</v>
      </c>
      <c r="BK131" s="160" t="s">
        <v>1156</v>
      </c>
      <c r="BL131" s="160" t="s">
        <v>1157</v>
      </c>
      <c r="BM131" s="160"/>
      <c r="BN131" s="160"/>
      <c r="BO131" s="160"/>
      <c r="BP131" s="161"/>
      <c r="BQ131" s="50"/>
      <c r="BR131" s="50"/>
      <c r="BS131" s="22"/>
      <c r="BT131" s="34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50"/>
      <c r="CP131" s="50"/>
      <c r="CQ131" s="50"/>
      <c r="CR131" s="50"/>
      <c r="CS131" s="50"/>
      <c r="CT131" s="63"/>
    </row>
    <row r="132" spans="59:98" hidden="1">
      <c r="BG132" s="179"/>
      <c r="BH132" s="285">
        <f ca="1">OFFSET(IF($BT$10=1,$BH$91,$BH$101),$BG$27,$BV$8)+BO166-(IF(AND(BE13=2,BW12=1,BT10=2),10%,0%)-(IF(AND(BE13=2,BT10=1),20%,0%)-IF(BV12="전기차",20%,0%)))</f>
        <v>0.53</v>
      </c>
      <c r="BI132" s="162">
        <f ca="1">OFFSET($BP$62,$BG$27,1)</f>
        <v>0.2</v>
      </c>
      <c r="BJ132" s="50"/>
      <c r="BK132" s="163">
        <f ca="1">ROUNDDOWN(BH132*$K$10/$N$16,2)</f>
        <v>0.49</v>
      </c>
      <c r="BL132" s="163">
        <f ca="1">ROUNDDOWN(BI132*$K$10/$N$16,2)</f>
        <v>0.18</v>
      </c>
      <c r="BM132" s="50"/>
      <c r="BN132" s="50"/>
      <c r="BO132" s="50"/>
      <c r="BP132" s="164"/>
      <c r="BQ132" s="50"/>
      <c r="BR132" s="50"/>
      <c r="BS132" s="22"/>
      <c r="BT132" s="34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50"/>
      <c r="CP132" s="50"/>
      <c r="CQ132" s="50"/>
      <c r="CR132" s="50"/>
      <c r="CS132" s="50"/>
      <c r="CT132" s="63"/>
    </row>
    <row r="133" spans="59:98" hidden="1">
      <c r="BG133" s="179"/>
      <c r="BH133" s="165">
        <f ca="1">ROUNDDOWN(BH132*$K$10/$N$16,2)</f>
        <v>0.49</v>
      </c>
      <c r="BI133" s="50"/>
      <c r="BJ133" s="50"/>
      <c r="BK133" s="50"/>
      <c r="BL133" s="50"/>
      <c r="BM133" s="50"/>
      <c r="BN133" s="50"/>
      <c r="BO133" s="50"/>
      <c r="BP133" s="164"/>
      <c r="BQ133" s="50"/>
      <c r="BR133" s="50"/>
      <c r="BS133" s="22"/>
      <c r="BT133" s="34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50"/>
      <c r="CP133" s="50"/>
      <c r="CQ133" s="50"/>
      <c r="CR133" s="50"/>
      <c r="CS133" s="50"/>
      <c r="CT133" s="63"/>
    </row>
    <row r="134" spans="59:98" hidden="1">
      <c r="BG134" s="179"/>
      <c r="BH134" s="165"/>
      <c r="BI134" s="50"/>
      <c r="BJ134" s="50"/>
      <c r="BK134" s="50"/>
      <c r="BL134" s="50"/>
      <c r="BM134" s="50"/>
      <c r="BN134" s="50"/>
      <c r="BO134" s="50"/>
      <c r="BP134" s="164"/>
      <c r="BQ134" s="50"/>
      <c r="BR134" s="50"/>
      <c r="BS134" s="22"/>
      <c r="BT134" s="34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50"/>
      <c r="CP134" s="50"/>
      <c r="CQ134" s="50"/>
      <c r="CR134" s="50"/>
      <c r="CS134" s="50"/>
      <c r="CT134" s="63"/>
    </row>
    <row r="135" spans="59:98" hidden="1">
      <c r="BG135" s="519" t="s">
        <v>16113</v>
      </c>
      <c r="BH135" s="165" t="s">
        <v>1227</v>
      </c>
      <c r="BI135" s="50"/>
      <c r="BJ135" s="50"/>
      <c r="BK135" s="50"/>
      <c r="BL135" s="50" t="s">
        <v>1261</v>
      </c>
      <c r="BM135" s="50" t="s">
        <v>1262</v>
      </c>
      <c r="BN135" s="50"/>
      <c r="BO135" s="50"/>
      <c r="BP135" s="164"/>
      <c r="BQ135" s="50"/>
      <c r="BR135" s="50"/>
      <c r="BS135" s="22"/>
      <c r="BT135" s="34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50"/>
      <c r="CP135" s="50"/>
      <c r="CQ135" s="50"/>
      <c r="CR135" s="50"/>
      <c r="CS135" s="50"/>
      <c r="CT135" s="63"/>
    </row>
    <row r="136" spans="59:98" ht="15.75" hidden="1" customHeight="1">
      <c r="BG136" s="179"/>
      <c r="BH136" s="522">
        <f ca="1">BH132+6%</f>
        <v>0.59000000000000008</v>
      </c>
      <c r="BI136" s="171">
        <f ca="1">BH132+3%</f>
        <v>0.56000000000000005</v>
      </c>
      <c r="BJ136" s="50"/>
      <c r="BK136" s="180"/>
      <c r="BL136" s="148">
        <f ca="1">PMT($BI$39/12,AG11,-N16+AK17+AK16+BL38-BI38-BJ38-BK38,BH136*K10-AY27,0)+1</f>
        <v>627833.77832244663</v>
      </c>
      <c r="BM136" s="148">
        <f ca="1">TRUNC(BL136+IF(AND(BT10=1,BK10=1),BM40,0),0)+K10*1%/AG11</f>
        <v>637416.33333333337</v>
      </c>
      <c r="BN136" s="50"/>
      <c r="BO136" s="50"/>
      <c r="BP136" s="164"/>
      <c r="BQ136" s="50"/>
      <c r="BR136" s="50"/>
      <c r="BS136" s="22"/>
      <c r="BT136" s="34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50"/>
      <c r="CP136" s="50"/>
      <c r="CQ136" s="50"/>
      <c r="CR136" s="50"/>
      <c r="CS136" s="50"/>
      <c r="CT136" s="63"/>
    </row>
    <row r="137" spans="59:98" hidden="1">
      <c r="BG137" s="179"/>
      <c r="BH137" s="165">
        <f ca="1">ROUNDDOWN(BH136*$K$10/$N$16,2)</f>
        <v>0.55000000000000004</v>
      </c>
      <c r="BI137" s="50">
        <f ca="1">ROUNDDOWN(BI136*$K$10/$N$16,2)</f>
        <v>0.52</v>
      </c>
      <c r="BJ137" s="50"/>
      <c r="BK137" s="50"/>
      <c r="BL137" s="50"/>
      <c r="BM137" s="50"/>
      <c r="BN137" s="50"/>
      <c r="BO137" s="50"/>
      <c r="BP137" s="164"/>
      <c r="BQ137" s="50"/>
      <c r="BR137" s="50"/>
      <c r="BS137" s="22"/>
      <c r="BT137" s="34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50"/>
      <c r="CP137" s="50"/>
      <c r="CQ137" s="50"/>
      <c r="CR137" s="50"/>
      <c r="CS137" s="50"/>
      <c r="CT137" s="63"/>
    </row>
    <row r="138" spans="59:98" hidden="1">
      <c r="BG138" s="179"/>
      <c r="BH138" s="165"/>
      <c r="BI138" s="50"/>
      <c r="BJ138" s="50"/>
      <c r="BK138" s="50"/>
      <c r="BL138" s="50"/>
      <c r="BM138" s="50"/>
      <c r="BN138" s="50"/>
      <c r="BO138" s="50"/>
      <c r="BP138" s="164"/>
      <c r="BQ138" s="50"/>
      <c r="BR138" s="50"/>
      <c r="BS138" s="22"/>
      <c r="BT138" s="34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50"/>
      <c r="CP138" s="50"/>
      <c r="CQ138" s="50"/>
      <c r="CR138" s="50"/>
      <c r="CS138" s="50"/>
      <c r="CT138" s="63"/>
    </row>
    <row r="139" spans="59:98" hidden="1">
      <c r="BG139" s="179"/>
      <c r="BH139" s="165"/>
      <c r="BI139" s="50"/>
      <c r="BJ139" s="50"/>
      <c r="BK139" s="173" t="s">
        <v>1608</v>
      </c>
      <c r="BL139" s="173" t="s">
        <v>1609</v>
      </c>
      <c r="BM139" s="173" t="s">
        <v>1610</v>
      </c>
      <c r="BN139" s="50"/>
      <c r="BO139" s="50"/>
      <c r="BP139" s="164"/>
      <c r="BQ139" s="50"/>
      <c r="BR139" s="50"/>
      <c r="BS139" s="22"/>
      <c r="BT139" s="34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50"/>
      <c r="CP139" s="50"/>
      <c r="CQ139" s="50"/>
      <c r="CR139" s="50"/>
      <c r="CS139" s="50"/>
      <c r="CT139" s="63"/>
    </row>
    <row r="140" spans="59:98" hidden="1">
      <c r="BG140" s="179"/>
      <c r="BH140" s="165"/>
      <c r="BI140" s="50"/>
      <c r="BJ140" s="50"/>
      <c r="BK140" s="174">
        <f ca="1">(AK18-(K10*BH132))/K10</f>
        <v>-7.0000000000000007E-2</v>
      </c>
      <c r="BL140" s="173" t="str">
        <f ca="1">IF(BK140&gt;5.01%,"6구간",IF(BK140&gt;4.01%,"5구간",IF(BK140&gt;3.01%,"4구간",IF(BK140&gt;2.01%,"3구간",IF(BK140&gt;1.01%,"2구간",IF(BK140&gt;0.01%,"1구간",IF(AND(BE13=2,BK140&gt;15.01%),"6구간",IF(AND(BE13=2,BK140&gt;14.01%),"5구간",IF(AND(BE13=2,BK140&gt;13.01%),"4구간",IF(AND(BE13=2,BK140&gt;12.01%),"3구간",IF(AND(BE13=2,BK140&gt;11.01%),"2구간",IF(AND(BE13=2,BK140&gt;10.01%),"1구간","해당없음"))))))))))))</f>
        <v>해당없음</v>
      </c>
      <c r="BM140" s="175">
        <f ca="1">IF(AND(BT10=2,OR(BL140="6구간",BL140="5구간",BL140="4구간")),1.5%*K10,IF(AND(BT10=2,OR(BL140="3구간",BL140="2구간",BL140="1구간")),0.75%*K10,IF(AND(BT10=1,BL140="6구간"),1.32%*K10,IF(AND(BT10=1,BL140="5구간"),1.1%*K10,IF(AND(BT10=1,BL140="4구간"),0.88%*K10,IF(AND(BT10=1,BL140="3구간"),0.66%*K10,IF(AND(BT10=1,BL140="2구간"),0.44%*K10,IF(AND(BT10=1,BL140="1구간"),0.22%*K10,IF(BL140="해당없음",0%)))))))))/AG11</f>
        <v>0</v>
      </c>
      <c r="BN140" s="50"/>
      <c r="BO140" s="50"/>
      <c r="BP140" s="164"/>
      <c r="BQ140" s="50"/>
      <c r="BR140" s="50"/>
      <c r="BS140" s="22"/>
      <c r="BT140" s="34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50"/>
      <c r="CP140" s="50"/>
      <c r="CQ140" s="50"/>
      <c r="CR140" s="50"/>
      <c r="CS140" s="50"/>
      <c r="CT140" s="63"/>
    </row>
    <row r="141" spans="59:98" hidden="1">
      <c r="BG141" s="179"/>
      <c r="BH141" s="165"/>
      <c r="BI141" s="50"/>
      <c r="BJ141" s="50"/>
      <c r="BK141" s="50"/>
      <c r="BL141" s="50"/>
      <c r="BM141" s="50"/>
      <c r="BN141" s="50"/>
      <c r="BO141" s="50"/>
      <c r="BP141" s="164"/>
      <c r="BQ141" s="50"/>
      <c r="BR141" s="50"/>
      <c r="BS141" s="22"/>
      <c r="BT141" s="34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50"/>
      <c r="CP141" s="50"/>
      <c r="CQ141" s="50"/>
      <c r="CR141" s="50"/>
      <c r="CS141" s="50"/>
      <c r="CT141" s="63"/>
    </row>
    <row r="142" spans="59:98" ht="17.25" hidden="1" thickBot="1">
      <c r="BG142" s="179"/>
      <c r="BH142" s="176"/>
      <c r="BI142" s="177"/>
      <c r="BJ142" s="177"/>
      <c r="BK142" s="177"/>
      <c r="BL142" s="177"/>
      <c r="BM142" s="177"/>
      <c r="BN142" s="177"/>
      <c r="BO142" s="177"/>
      <c r="BP142" s="178"/>
      <c r="BQ142" s="50"/>
      <c r="BR142" s="50"/>
      <c r="BS142" s="22"/>
      <c r="BT142" s="34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50"/>
      <c r="CP142" s="50"/>
      <c r="CQ142" s="50"/>
      <c r="CR142" s="50"/>
      <c r="CS142" s="50"/>
      <c r="CT142" s="63"/>
    </row>
    <row r="143" spans="59:98" hidden="1">
      <c r="BG143" s="179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22"/>
      <c r="BT143" s="34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50"/>
      <c r="CP143" s="50"/>
      <c r="CQ143" s="50"/>
      <c r="CR143" s="50"/>
      <c r="CS143" s="50"/>
      <c r="CT143" s="63"/>
    </row>
    <row r="144" spans="59:98" hidden="1">
      <c r="BG144" s="179"/>
      <c r="BH144" s="50"/>
      <c r="BI144" s="50"/>
      <c r="BJ144" s="50"/>
      <c r="BK144" s="50"/>
      <c r="BL144" s="50"/>
      <c r="BM144" s="50"/>
      <c r="BN144" s="50"/>
      <c r="BO144" s="50"/>
      <c r="BP144" s="50"/>
      <c r="BQ144" s="50"/>
      <c r="BR144" s="50"/>
      <c r="BS144" s="22"/>
      <c r="BT144" s="27"/>
      <c r="BU144" s="26"/>
      <c r="BV144" s="26"/>
      <c r="BW144" s="26"/>
      <c r="BX144" s="26"/>
      <c r="BY144" s="26"/>
      <c r="BZ144" s="26"/>
      <c r="CA144" s="26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50"/>
      <c r="CP144" s="50"/>
      <c r="CQ144" s="50"/>
      <c r="CR144" s="50"/>
      <c r="CS144" s="50"/>
      <c r="CT144" s="63"/>
    </row>
    <row r="145" spans="59:98" hidden="1">
      <c r="BG145" s="179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22"/>
      <c r="BT145" s="27"/>
      <c r="BU145" s="26"/>
      <c r="BV145" s="58"/>
      <c r="BW145" s="58"/>
      <c r="BX145" s="58"/>
      <c r="BY145" s="58"/>
      <c r="BZ145" s="26"/>
      <c r="CA145" s="280"/>
      <c r="CB145" s="22"/>
      <c r="CC145" s="22"/>
      <c r="CD145" s="22"/>
      <c r="CE145" s="281"/>
      <c r="CF145" s="281"/>
      <c r="CG145" s="281"/>
      <c r="CH145" s="22"/>
      <c r="CI145" s="22"/>
      <c r="CJ145" s="22"/>
      <c r="CK145" s="22"/>
      <c r="CL145" s="22"/>
      <c r="CM145" s="22"/>
      <c r="CN145" s="22"/>
      <c r="CO145" s="50"/>
      <c r="CP145" s="50"/>
      <c r="CQ145" s="50"/>
      <c r="CR145" s="50"/>
      <c r="CS145" s="50"/>
      <c r="CT145" s="63"/>
    </row>
    <row r="146" spans="59:98" hidden="1">
      <c r="BG146" s="179"/>
      <c r="BH146" s="50"/>
      <c r="BI146" s="50"/>
      <c r="BJ146" s="50"/>
      <c r="BK146" s="50"/>
      <c r="BL146" s="50"/>
      <c r="BM146" s="50"/>
      <c r="BN146" s="50"/>
      <c r="BO146" s="50"/>
      <c r="BP146" s="50"/>
      <c r="BQ146" s="50"/>
      <c r="BR146" s="50"/>
      <c r="BS146" s="22"/>
      <c r="BT146" s="27"/>
      <c r="BU146" s="26"/>
      <c r="BV146" s="59"/>
      <c r="BW146" s="26"/>
      <c r="BX146" s="26"/>
      <c r="BY146" s="26"/>
      <c r="BZ146" s="26"/>
      <c r="CA146" s="282"/>
      <c r="CB146" s="22"/>
      <c r="CC146" s="22"/>
      <c r="CD146" s="22"/>
      <c r="CE146" s="26"/>
      <c r="CF146" s="26"/>
      <c r="CG146" s="26"/>
      <c r="CH146" s="22"/>
      <c r="CI146" s="22"/>
      <c r="CJ146" s="22"/>
      <c r="CK146" s="22"/>
      <c r="CL146" s="22"/>
      <c r="CM146" s="22"/>
      <c r="CN146" s="22"/>
      <c r="CO146" s="50"/>
      <c r="CP146" s="50"/>
      <c r="CQ146" s="50"/>
      <c r="CR146" s="50"/>
      <c r="CS146" s="50"/>
      <c r="CT146" s="63"/>
    </row>
    <row r="147" spans="59:98" hidden="1">
      <c r="BG147" s="179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22"/>
      <c r="BT147" s="27"/>
      <c r="BU147" s="26"/>
      <c r="BV147" s="26"/>
      <c r="BW147" s="26"/>
      <c r="BX147" s="26"/>
      <c r="BY147" s="26"/>
      <c r="BZ147" s="26"/>
      <c r="CA147" s="26"/>
      <c r="CB147" s="22"/>
      <c r="CC147" s="22"/>
      <c r="CD147" s="22"/>
      <c r="CE147" s="26"/>
      <c r="CF147" s="26"/>
      <c r="CG147" s="26"/>
      <c r="CH147" s="22"/>
      <c r="CI147" s="22"/>
      <c r="CJ147" s="22"/>
      <c r="CK147" s="22"/>
      <c r="CL147" s="22"/>
      <c r="CM147" s="22"/>
      <c r="CN147" s="22"/>
      <c r="CO147" s="50"/>
      <c r="CP147" s="50"/>
      <c r="CQ147" s="50"/>
      <c r="CR147" s="50"/>
      <c r="CS147" s="50"/>
      <c r="CT147" s="63"/>
    </row>
    <row r="148" spans="59:98" hidden="1">
      <c r="BG148" s="179"/>
      <c r="BI148" s="50"/>
      <c r="BJ148" s="50"/>
      <c r="BK148" s="50"/>
      <c r="BL148" s="50"/>
      <c r="BM148" s="50"/>
      <c r="BN148" s="50"/>
      <c r="BO148" s="50"/>
      <c r="BP148" s="50"/>
      <c r="BQ148" s="50"/>
      <c r="BR148" s="50"/>
      <c r="BS148" s="22"/>
      <c r="BT148" s="58"/>
      <c r="BU148" s="58"/>
      <c r="BV148" s="58"/>
      <c r="BW148" s="58"/>
      <c r="BX148" s="26"/>
      <c r="BY148" s="26"/>
      <c r="BZ148" s="26"/>
      <c r="CA148" s="26"/>
      <c r="CB148" s="22"/>
      <c r="CC148" s="22"/>
      <c r="CD148" s="22"/>
      <c r="CE148" s="26"/>
      <c r="CF148" s="26"/>
      <c r="CG148" s="26"/>
      <c r="CH148" s="22"/>
      <c r="CI148" s="22"/>
      <c r="CJ148" s="22"/>
      <c r="CK148" s="22"/>
      <c r="CL148" s="22"/>
      <c r="CM148" s="22"/>
      <c r="CN148" s="22"/>
      <c r="CO148" s="50"/>
      <c r="CP148" s="50"/>
      <c r="CQ148" s="50"/>
      <c r="CR148" s="50"/>
      <c r="CS148" s="50"/>
      <c r="CT148" s="63"/>
    </row>
    <row r="149" spans="59:98" hidden="1">
      <c r="BG149" s="179"/>
      <c r="BH149" s="50"/>
      <c r="BI149" s="50"/>
      <c r="BJ149" s="50"/>
      <c r="BK149" s="50"/>
      <c r="BL149" s="50"/>
      <c r="BM149" s="118" t="s">
        <v>16162</v>
      </c>
      <c r="BN149" s="50"/>
      <c r="BO149" s="50"/>
      <c r="BP149" s="50"/>
      <c r="BQ149" s="50"/>
      <c r="BR149" s="50"/>
      <c r="BS149" s="22"/>
      <c r="BT149" s="27"/>
      <c r="BU149" s="26"/>
      <c r="BV149" s="26"/>
      <c r="BW149" s="26"/>
      <c r="BX149" s="26"/>
      <c r="BY149" s="26"/>
      <c r="BZ149" s="26"/>
      <c r="CA149" s="26"/>
      <c r="CB149" s="22"/>
      <c r="CC149" s="22"/>
      <c r="CD149" s="22"/>
      <c r="CE149" s="26"/>
      <c r="CF149" s="26"/>
      <c r="CG149" s="26"/>
      <c r="CH149" s="22"/>
      <c r="CI149" s="22"/>
      <c r="CJ149" s="22"/>
      <c r="CK149" s="22"/>
      <c r="CL149" s="22"/>
      <c r="CM149" s="22"/>
      <c r="CN149" s="22"/>
      <c r="CO149" s="50"/>
      <c r="CP149" s="50"/>
      <c r="CQ149" s="50"/>
      <c r="CR149" s="50"/>
      <c r="CS149" s="50"/>
      <c r="CT149" s="63"/>
    </row>
    <row r="150" spans="59:98" hidden="1">
      <c r="BG150" s="179"/>
      <c r="BH150" s="121" t="b">
        <v>0</v>
      </c>
      <c r="BI150" s="121"/>
      <c r="BJ150" s="121"/>
      <c r="BK150" s="121"/>
      <c r="BL150" s="121"/>
      <c r="BM150" s="181" t="s">
        <v>1596</v>
      </c>
      <c r="BN150" s="121"/>
      <c r="BO150" s="121"/>
      <c r="BP150" s="121"/>
      <c r="BQ150" s="121"/>
      <c r="BR150" s="121"/>
      <c r="BS150" s="26"/>
      <c r="BT150" s="27"/>
      <c r="BU150" s="26"/>
      <c r="BV150" s="26"/>
      <c r="BW150" s="59"/>
      <c r="BX150" s="26"/>
      <c r="BY150" s="26"/>
      <c r="BZ150" s="26"/>
      <c r="CA150" s="26"/>
      <c r="CB150" s="22"/>
      <c r="CC150" s="22"/>
      <c r="CD150" s="22"/>
      <c r="CE150" s="26"/>
      <c r="CF150" s="26"/>
      <c r="CG150" s="26"/>
      <c r="CH150" s="22"/>
      <c r="CI150" s="22"/>
      <c r="CJ150" s="22"/>
      <c r="CK150" s="22"/>
      <c r="CL150" s="22"/>
      <c r="CM150" s="22"/>
      <c r="CN150" s="22"/>
      <c r="CO150" s="50"/>
      <c r="CP150" s="50"/>
      <c r="CQ150" s="50"/>
      <c r="CR150" s="50"/>
      <c r="CS150" s="50"/>
      <c r="CT150" s="63"/>
    </row>
    <row r="151" spans="59:98" hidden="1">
      <c r="BG151" s="179"/>
      <c r="BH151" s="121"/>
      <c r="BI151" s="121"/>
      <c r="BJ151" s="121"/>
      <c r="BK151" s="121"/>
      <c r="BL151" s="121"/>
      <c r="BM151" s="182">
        <f>COUNTIF(BM152:BM164,BI3)</f>
        <v>0</v>
      </c>
      <c r="BN151" s="121"/>
      <c r="BO151" s="121"/>
      <c r="BP151" s="121"/>
      <c r="BQ151" s="121"/>
      <c r="BR151" s="121"/>
      <c r="BS151" s="26"/>
      <c r="BT151" s="27"/>
      <c r="BU151" s="121"/>
      <c r="BV151" s="26"/>
      <c r="BW151" s="59"/>
      <c r="BX151" s="26"/>
      <c r="BY151" s="26"/>
      <c r="BZ151" s="26"/>
      <c r="CA151" s="26"/>
      <c r="CB151" s="22"/>
      <c r="CC151" s="22"/>
      <c r="CD151" s="22"/>
      <c r="CE151" s="26"/>
      <c r="CF151" s="26"/>
      <c r="CG151" s="26"/>
      <c r="CH151" s="22"/>
      <c r="CI151" s="22"/>
      <c r="CJ151" s="22"/>
      <c r="CK151" s="22"/>
      <c r="CL151" s="22"/>
      <c r="CM151" s="22"/>
      <c r="CN151" s="22"/>
      <c r="CO151" s="50"/>
      <c r="CP151" s="50"/>
      <c r="CQ151" s="50"/>
      <c r="CR151" s="50"/>
      <c r="CS151" s="50"/>
      <c r="CT151" s="63"/>
    </row>
    <row r="152" spans="59:98" hidden="1">
      <c r="BG152" s="179"/>
      <c r="BH152" s="121"/>
      <c r="BI152" s="183"/>
      <c r="BJ152" s="121"/>
      <c r="BK152" s="121"/>
      <c r="BL152" s="121"/>
      <c r="BM152" s="184" t="s">
        <v>2389</v>
      </c>
      <c r="BN152" s="121"/>
      <c r="BO152" s="121" t="s">
        <v>16161</v>
      </c>
      <c r="BP152" s="121"/>
      <c r="BQ152" s="121"/>
      <c r="BR152" s="121"/>
      <c r="BS152" s="26"/>
      <c r="BT152" s="27"/>
      <c r="BU152" s="121"/>
      <c r="BV152" s="26"/>
      <c r="BW152" s="22"/>
      <c r="BX152" s="22"/>
      <c r="BY152" s="22"/>
      <c r="BZ152" s="22"/>
      <c r="CA152" s="22"/>
      <c r="CB152" s="22"/>
      <c r="CC152" s="22"/>
      <c r="CD152" s="22"/>
      <c r="CE152" s="26"/>
      <c r="CF152" s="26"/>
      <c r="CG152" s="26"/>
      <c r="CH152" s="22"/>
      <c r="CI152" s="22"/>
      <c r="CJ152" s="22"/>
      <c r="CK152" s="22"/>
      <c r="CL152" s="22"/>
      <c r="CM152" s="22"/>
      <c r="CN152" s="22"/>
      <c r="CO152" s="50"/>
      <c r="CP152" s="50"/>
      <c r="CQ152" s="50"/>
      <c r="CR152" s="50"/>
      <c r="CS152" s="50"/>
      <c r="CT152" s="63"/>
    </row>
    <row r="153" spans="59:98" hidden="1">
      <c r="BG153" s="179"/>
      <c r="BH153" s="121"/>
      <c r="BI153" s="121"/>
      <c r="BJ153" s="121"/>
      <c r="BK153" s="121"/>
      <c r="BL153" s="121"/>
      <c r="BM153" s="184" t="s">
        <v>1597</v>
      </c>
      <c r="BN153" s="121"/>
      <c r="BO153" s="185" t="s">
        <v>1624</v>
      </c>
      <c r="BP153" s="185" t="s">
        <v>16636</v>
      </c>
      <c r="BQ153" s="121"/>
      <c r="BR153" s="121"/>
      <c r="BS153" s="26"/>
      <c r="BT153" s="27"/>
      <c r="BU153" s="121"/>
      <c r="BV153" s="26"/>
      <c r="BW153" s="22"/>
      <c r="BX153" s="22"/>
      <c r="BY153" s="22"/>
      <c r="BZ153" s="22"/>
      <c r="CA153" s="22"/>
      <c r="CB153" s="22"/>
      <c r="CC153" s="22"/>
      <c r="CD153" s="22"/>
      <c r="CE153" s="26"/>
      <c r="CF153" s="26"/>
      <c r="CG153" s="26"/>
      <c r="CH153" s="22"/>
      <c r="CI153" s="22"/>
      <c r="CJ153" s="22"/>
      <c r="CK153" s="22"/>
      <c r="CL153" s="22"/>
      <c r="CM153" s="22"/>
      <c r="CN153" s="22"/>
      <c r="CO153" s="50"/>
      <c r="CP153" s="50"/>
      <c r="CQ153" s="50"/>
      <c r="CR153" s="50"/>
      <c r="CS153" s="50"/>
      <c r="CT153" s="63"/>
    </row>
    <row r="154" spans="59:98" hidden="1">
      <c r="BG154" s="179"/>
      <c r="BH154" s="121"/>
      <c r="BI154" s="121"/>
      <c r="BJ154" s="121"/>
      <c r="BL154" s="121"/>
      <c r="BM154" s="184" t="s">
        <v>2130</v>
      </c>
      <c r="BN154" s="121"/>
      <c r="BO154" s="186">
        <f>COUNTIF(BO155:BO159,BH3)</f>
        <v>1</v>
      </c>
      <c r="BP154" s="186">
        <f>COUNTIF(BP155:BP160,BI3)</f>
        <v>0</v>
      </c>
      <c r="BQ154" s="121"/>
      <c r="BR154" s="121"/>
      <c r="BS154" s="26"/>
      <c r="BT154" s="27"/>
      <c r="BU154" s="121"/>
      <c r="BV154" s="26"/>
      <c r="BW154" s="22"/>
      <c r="BX154" s="22"/>
      <c r="BY154" s="22"/>
      <c r="BZ154" s="22"/>
      <c r="CA154" s="22"/>
      <c r="CB154" s="22"/>
      <c r="CC154" s="22"/>
      <c r="CD154" s="22"/>
      <c r="CE154" s="26"/>
      <c r="CF154" s="26"/>
      <c r="CG154" s="26"/>
      <c r="CH154" s="22"/>
      <c r="CI154" s="22"/>
      <c r="CJ154" s="22"/>
      <c r="CK154" s="22"/>
      <c r="CL154" s="22"/>
      <c r="CM154" s="22"/>
      <c r="CN154" s="22"/>
      <c r="CO154" s="50"/>
      <c r="CP154" s="50"/>
      <c r="CQ154" s="50"/>
      <c r="CR154" s="50"/>
      <c r="CS154" s="50"/>
      <c r="CT154" s="63"/>
    </row>
    <row r="155" spans="59:98" hidden="1">
      <c r="BG155" s="179"/>
      <c r="BH155" s="121"/>
      <c r="BI155" s="121"/>
      <c r="BJ155" s="121"/>
      <c r="BK155" s="121"/>
      <c r="BL155" s="121"/>
      <c r="BM155" s="184" t="s">
        <v>2387</v>
      </c>
      <c r="BN155" s="121"/>
      <c r="BO155" s="233" t="s">
        <v>1585</v>
      </c>
      <c r="BP155" s="250" t="s">
        <v>16637</v>
      </c>
      <c r="BQ155" s="121"/>
      <c r="BR155" s="121"/>
      <c r="BS155" s="26"/>
      <c r="BT155" s="27"/>
      <c r="BU155" s="121"/>
      <c r="BV155" s="26"/>
      <c r="BW155" s="22"/>
      <c r="BX155" s="22"/>
      <c r="BY155" s="22"/>
      <c r="BZ155" s="22"/>
      <c r="CA155" s="22"/>
      <c r="CB155" s="22"/>
      <c r="CC155" s="22"/>
      <c r="CD155" s="22"/>
      <c r="CE155" s="26"/>
      <c r="CF155" s="26"/>
      <c r="CG155" s="26"/>
      <c r="CH155" s="22"/>
      <c r="CI155" s="22"/>
      <c r="CJ155" s="22"/>
      <c r="CK155" s="22"/>
      <c r="CL155" s="22"/>
      <c r="CM155" s="22"/>
      <c r="CN155" s="22"/>
      <c r="CO155" s="50"/>
      <c r="CP155" s="50"/>
      <c r="CQ155" s="50"/>
      <c r="CR155" s="50"/>
      <c r="CS155" s="50"/>
      <c r="CT155" s="63"/>
    </row>
    <row r="156" spans="59:98" hidden="1">
      <c r="BG156" s="179"/>
      <c r="BH156" s="121"/>
      <c r="BI156" s="121"/>
      <c r="BJ156" s="121"/>
      <c r="BK156" s="121"/>
      <c r="BL156" s="121"/>
      <c r="BM156" s="184" t="s">
        <v>2388</v>
      </c>
      <c r="BN156" s="121"/>
      <c r="BO156" s="232" t="s">
        <v>1249</v>
      </c>
      <c r="BP156" s="250" t="s">
        <v>16638</v>
      </c>
      <c r="BQ156" s="121"/>
      <c r="BR156" s="121"/>
      <c r="BS156" s="26"/>
      <c r="BT156" s="27"/>
      <c r="BU156" s="121"/>
      <c r="BV156" s="26"/>
      <c r="BW156" s="22"/>
      <c r="BX156" s="22"/>
      <c r="BY156" s="22"/>
      <c r="BZ156" s="22"/>
      <c r="CA156" s="22"/>
      <c r="CB156" s="22"/>
      <c r="CC156" s="22"/>
      <c r="CD156" s="22"/>
      <c r="CE156" s="26"/>
      <c r="CF156" s="26"/>
      <c r="CG156" s="26"/>
      <c r="CH156" s="283"/>
      <c r="CI156" s="22"/>
      <c r="CJ156" s="22"/>
      <c r="CK156" s="22"/>
      <c r="CL156" s="22"/>
      <c r="CM156" s="22"/>
      <c r="CN156" s="22"/>
      <c r="CO156" s="50"/>
      <c r="CP156" s="50"/>
      <c r="CQ156" s="50"/>
      <c r="CR156" s="50"/>
      <c r="CS156" s="50"/>
      <c r="CT156" s="63"/>
    </row>
    <row r="157" spans="59:98" hidden="1">
      <c r="BG157" s="179"/>
      <c r="BH157" s="121"/>
      <c r="BI157" s="121"/>
      <c r="BJ157" s="121"/>
      <c r="BK157" s="121"/>
      <c r="BL157" s="121"/>
      <c r="BM157" s="184" t="s">
        <v>1598</v>
      </c>
      <c r="BN157" s="121"/>
      <c r="BO157" s="232" t="s">
        <v>1250</v>
      </c>
      <c r="BP157" s="250" t="s">
        <v>16639</v>
      </c>
      <c r="BQ157" s="121"/>
      <c r="BR157" s="121"/>
      <c r="BS157" s="26"/>
      <c r="BT157" s="27"/>
      <c r="BU157" s="121"/>
      <c r="BV157" s="26"/>
      <c r="BW157" s="22"/>
      <c r="BX157" s="22"/>
      <c r="BY157" s="22"/>
      <c r="BZ157" s="22"/>
      <c r="CA157" s="22"/>
      <c r="CB157" s="22"/>
      <c r="CC157" s="22"/>
      <c r="CD157" s="22"/>
      <c r="CE157" s="26"/>
      <c r="CF157" s="26"/>
      <c r="CG157" s="26"/>
      <c r="CH157" s="22"/>
      <c r="CI157" s="22"/>
      <c r="CJ157" s="22"/>
      <c r="CK157" s="22"/>
      <c r="CL157" s="22"/>
      <c r="CM157" s="22"/>
      <c r="CN157" s="22"/>
      <c r="CO157" s="50"/>
      <c r="CP157" s="50"/>
      <c r="CQ157" s="50"/>
      <c r="CR157" s="50"/>
      <c r="CS157" s="50"/>
      <c r="CT157" s="63"/>
    </row>
    <row r="158" spans="59:98" hidden="1">
      <c r="BG158" s="179"/>
      <c r="BH158" s="121"/>
      <c r="BI158" s="121"/>
      <c r="BJ158" s="121"/>
      <c r="BK158" s="121"/>
      <c r="BL158" s="121"/>
      <c r="BM158" s="184" t="s">
        <v>2254</v>
      </c>
      <c r="BN158" s="121"/>
      <c r="BO158" s="182" t="s">
        <v>1234</v>
      </c>
      <c r="BP158" s="250" t="s">
        <v>16640</v>
      </c>
      <c r="BQ158" s="121"/>
      <c r="BR158" s="121"/>
      <c r="BS158" s="26"/>
      <c r="BT158" s="27"/>
      <c r="BU158" s="121"/>
      <c r="BV158" s="26"/>
      <c r="BW158" s="22"/>
      <c r="BX158" s="22"/>
      <c r="BY158" s="22"/>
      <c r="BZ158" s="22"/>
      <c r="CA158" s="22"/>
      <c r="CB158" s="22"/>
      <c r="CC158" s="22"/>
      <c r="CD158" s="22"/>
      <c r="CE158" s="26"/>
      <c r="CF158" s="26"/>
      <c r="CG158" s="26"/>
      <c r="CH158" s="22"/>
      <c r="CI158" s="22"/>
      <c r="CJ158" s="22"/>
      <c r="CK158" s="22"/>
      <c r="CL158" s="22"/>
      <c r="CM158" s="22"/>
      <c r="CN158" s="22"/>
      <c r="CO158" s="50"/>
      <c r="CP158" s="50"/>
      <c r="CQ158" s="50"/>
      <c r="CR158" s="50"/>
      <c r="CS158" s="50"/>
      <c r="CT158" s="63"/>
    </row>
    <row r="159" spans="59:98" hidden="1">
      <c r="BG159" s="179"/>
      <c r="BH159" s="121"/>
      <c r="BI159" s="121"/>
      <c r="BJ159" s="121"/>
      <c r="BK159" s="121"/>
      <c r="BL159" s="121"/>
      <c r="BM159" s="184" t="s">
        <v>2400</v>
      </c>
      <c r="BN159" s="121"/>
      <c r="BO159" s="232" t="s">
        <v>1277</v>
      </c>
      <c r="BP159" s="250" t="s">
        <v>16641</v>
      </c>
      <c r="BQ159" s="121"/>
      <c r="BR159" s="121"/>
      <c r="BS159" s="26"/>
      <c r="BT159" s="27"/>
      <c r="BU159" s="121"/>
      <c r="BV159" s="26"/>
      <c r="BW159" s="22"/>
      <c r="BX159" s="22"/>
      <c r="BY159" s="22"/>
      <c r="BZ159" s="22"/>
      <c r="CA159" s="22"/>
      <c r="CB159" s="22"/>
      <c r="CC159" s="22"/>
      <c r="CD159" s="22"/>
      <c r="CE159" s="26"/>
      <c r="CF159" s="26"/>
      <c r="CG159" s="26"/>
      <c r="CH159" s="22"/>
      <c r="CI159" s="22"/>
      <c r="CJ159" s="22"/>
      <c r="CK159" s="22"/>
      <c r="CL159" s="22"/>
      <c r="CM159" s="22"/>
      <c r="CN159" s="22"/>
      <c r="CO159" s="50"/>
      <c r="CP159" s="50"/>
      <c r="CQ159" s="50"/>
      <c r="CR159" s="50"/>
      <c r="CS159" s="50"/>
      <c r="CT159" s="63"/>
    </row>
    <row r="160" spans="59:98" hidden="1">
      <c r="BG160" s="179"/>
      <c r="BH160" s="121"/>
      <c r="BI160" s="121"/>
      <c r="BJ160" s="121"/>
      <c r="BK160" s="121"/>
      <c r="BL160" s="121"/>
      <c r="BM160" s="184" t="s">
        <v>2401</v>
      </c>
      <c r="BN160" s="121"/>
      <c r="BO160" s="121"/>
      <c r="BP160" s="250" t="s">
        <v>16642</v>
      </c>
      <c r="BQ160" s="121"/>
      <c r="BR160" s="121"/>
      <c r="BS160" s="26"/>
      <c r="BT160" s="27"/>
      <c r="BU160" s="121"/>
      <c r="BV160" s="26"/>
      <c r="BW160" s="22"/>
      <c r="BX160" s="22"/>
      <c r="BY160" s="22"/>
      <c r="BZ160" s="22"/>
      <c r="CA160" s="22"/>
      <c r="CB160" s="22"/>
      <c r="CC160" s="22"/>
      <c r="CD160" s="22"/>
      <c r="CE160" s="26"/>
      <c r="CF160" s="26"/>
      <c r="CG160" s="26"/>
      <c r="CH160" s="22"/>
      <c r="CI160" s="22"/>
      <c r="CJ160" s="22"/>
      <c r="CK160" s="22"/>
      <c r="CL160" s="22"/>
      <c r="CM160" s="22"/>
      <c r="CN160" s="22"/>
      <c r="CO160" s="50"/>
      <c r="CP160" s="50"/>
      <c r="CQ160" s="50"/>
      <c r="CR160" s="50"/>
      <c r="CS160" s="50"/>
      <c r="CT160" s="63"/>
    </row>
    <row r="161" spans="59:98" ht="17.25" hidden="1" thickBot="1">
      <c r="BG161" s="179"/>
      <c r="BH161" s="121"/>
      <c r="BI161" s="121"/>
      <c r="BJ161" s="121"/>
      <c r="BK161" s="121"/>
      <c r="BL161" s="121"/>
      <c r="BM161" s="184" t="s">
        <v>2402</v>
      </c>
      <c r="BN161" s="121"/>
      <c r="BO161" s="121"/>
      <c r="BP161" s="250"/>
      <c r="BQ161" s="121"/>
      <c r="BR161" s="121"/>
      <c r="BS161" s="26"/>
      <c r="BT161" s="27"/>
      <c r="BU161" s="121"/>
      <c r="BV161" s="26"/>
      <c r="BW161" s="22"/>
      <c r="BX161" s="22"/>
      <c r="BY161" s="22"/>
      <c r="BZ161" s="22"/>
      <c r="CA161" s="22"/>
      <c r="CB161" s="22"/>
      <c r="CC161" s="22"/>
      <c r="CD161" s="22"/>
      <c r="CE161" s="26"/>
      <c r="CF161" s="26"/>
      <c r="CG161" s="26"/>
      <c r="CH161" s="22"/>
      <c r="CI161" s="22"/>
      <c r="CJ161" s="22"/>
      <c r="CK161" s="22"/>
      <c r="CL161" s="22"/>
      <c r="CM161" s="22"/>
      <c r="CN161" s="22"/>
      <c r="CO161" s="50"/>
      <c r="CP161" s="50"/>
      <c r="CQ161" s="50"/>
      <c r="CR161" s="50"/>
      <c r="CS161" s="50"/>
      <c r="CT161" s="63"/>
    </row>
    <row r="162" spans="59:98" hidden="1">
      <c r="BG162" s="179"/>
      <c r="BH162" s="121"/>
      <c r="BI162" s="121"/>
      <c r="BJ162" s="121"/>
      <c r="BK162" s="121"/>
      <c r="BL162" s="121"/>
      <c r="BM162" s="121"/>
      <c r="BN162" s="535" t="s">
        <v>1653</v>
      </c>
      <c r="BO162" s="398"/>
      <c r="BP162" s="398"/>
      <c r="BQ162" s="399" t="s">
        <v>1652</v>
      </c>
      <c r="BR162" s="398"/>
      <c r="BS162" s="398" t="s">
        <v>1654</v>
      </c>
      <c r="BT162" s="400"/>
      <c r="BV162" s="26"/>
      <c r="BW162" s="22"/>
      <c r="BX162" s="22"/>
      <c r="BY162" s="22"/>
      <c r="BZ162" s="22"/>
      <c r="CA162" s="22"/>
      <c r="CB162" s="22"/>
      <c r="CC162" s="22"/>
      <c r="CD162" s="22"/>
      <c r="CE162" s="26"/>
      <c r="CF162" s="26"/>
      <c r="CG162" s="26"/>
      <c r="CH162" s="22"/>
      <c r="CI162" s="22"/>
      <c r="CJ162" s="22"/>
      <c r="CK162" s="22"/>
      <c r="CL162" s="22"/>
      <c r="CM162" s="22"/>
      <c r="CN162" s="22"/>
      <c r="CO162" s="50"/>
      <c r="CP162" s="50"/>
      <c r="CQ162" s="50"/>
      <c r="CR162" s="50"/>
      <c r="CS162" s="50"/>
      <c r="CT162" s="63"/>
    </row>
    <row r="163" spans="59:98" hidden="1">
      <c r="BG163" s="179"/>
      <c r="BH163" s="121"/>
      <c r="BI163" s="121"/>
      <c r="BJ163" s="121"/>
      <c r="BK163" s="121"/>
      <c r="BL163" s="121"/>
      <c r="BM163" s="121"/>
      <c r="BN163" s="536" t="s">
        <v>1649</v>
      </c>
      <c r="BO163" s="221">
        <f>IF(BN166=1,5%,0)</f>
        <v>0.05</v>
      </c>
      <c r="BP163" s="222"/>
      <c r="BQ163" s="220" t="s">
        <v>1649</v>
      </c>
      <c r="BR163" s="221">
        <f>IF(BQ166=1,-20%,0)</f>
        <v>-0.2</v>
      </c>
      <c r="BS163" s="220" t="s">
        <v>1649</v>
      </c>
      <c r="BT163" s="223">
        <f>IF(BS166=1,8%,0)</f>
        <v>0.08</v>
      </c>
      <c r="BV163" s="26"/>
      <c r="BW163" s="22"/>
      <c r="BX163" s="22"/>
      <c r="BY163" s="22"/>
      <c r="BZ163" s="22"/>
      <c r="CA163" s="22"/>
      <c r="CB163" s="22"/>
      <c r="CC163" s="22"/>
      <c r="CD163" s="22"/>
      <c r="CE163" s="26"/>
      <c r="CF163" s="26"/>
      <c r="CG163" s="26"/>
      <c r="CH163" s="22"/>
      <c r="CI163" s="22"/>
      <c r="CJ163" s="22"/>
      <c r="CK163" s="22"/>
      <c r="CL163" s="22"/>
      <c r="CM163" s="22"/>
      <c r="CN163" s="22"/>
      <c r="CO163" s="50"/>
      <c r="CP163" s="50"/>
      <c r="CQ163" s="50"/>
      <c r="CR163" s="50"/>
      <c r="CS163" s="50"/>
      <c r="CT163" s="63"/>
    </row>
    <row r="164" spans="59:98" hidden="1">
      <c r="BG164" s="179"/>
      <c r="BH164" s="121"/>
      <c r="BI164" s="121"/>
      <c r="BJ164" s="121"/>
      <c r="BK164" s="121"/>
      <c r="BL164" s="121"/>
      <c r="BM164" s="121"/>
      <c r="BN164" s="536" t="s">
        <v>1118</v>
      </c>
      <c r="BO164" s="221">
        <f>IF(BN166=2,4%,0)</f>
        <v>0</v>
      </c>
      <c r="BP164" s="222"/>
      <c r="BQ164" s="220" t="s">
        <v>1118</v>
      </c>
      <c r="BR164" s="221">
        <f>IF(BQ166=2,2%,0)</f>
        <v>0</v>
      </c>
      <c r="BS164" s="220" t="s">
        <v>1118</v>
      </c>
      <c r="BT164" s="223">
        <f>IF(BS166=2,6%,0)</f>
        <v>0</v>
      </c>
      <c r="BV164" s="26"/>
      <c r="BW164" s="22"/>
      <c r="BX164" s="22"/>
      <c r="BY164" s="22"/>
      <c r="BZ164" s="22"/>
      <c r="CA164" s="22"/>
      <c r="CB164" s="22"/>
      <c r="CC164" s="22"/>
      <c r="CD164" s="22"/>
      <c r="CE164" s="26"/>
      <c r="CF164" s="26"/>
      <c r="CG164" s="26"/>
      <c r="CH164" s="22"/>
      <c r="CI164" s="22"/>
      <c r="CJ164" s="22"/>
      <c r="CK164" s="22"/>
      <c r="CL164" s="22"/>
      <c r="CM164" s="22"/>
      <c r="CN164" s="22"/>
      <c r="CO164" s="50"/>
      <c r="CP164" s="50"/>
      <c r="CQ164" s="50"/>
      <c r="CR164" s="50"/>
      <c r="CS164" s="50"/>
      <c r="CT164" s="63"/>
    </row>
    <row r="165" spans="59:98" hidden="1">
      <c r="BG165" s="179"/>
      <c r="BH165" s="121"/>
      <c r="BI165" s="121"/>
      <c r="BJ165" s="121"/>
      <c r="BK165" s="121"/>
      <c r="BL165" s="121"/>
      <c r="BM165" s="121"/>
      <c r="BN165" s="536" t="s">
        <v>1650</v>
      </c>
      <c r="BO165" s="221">
        <f>IF(BN166=3,0%,0)</f>
        <v>0</v>
      </c>
      <c r="BP165" s="222"/>
      <c r="BQ165" s="220" t="s">
        <v>1650</v>
      </c>
      <c r="BR165" s="221">
        <f>IF(BQ166=3,0,0)</f>
        <v>0</v>
      </c>
      <c r="BS165" s="220" t="s">
        <v>1650</v>
      </c>
      <c r="BT165" s="223">
        <f>IF(BS166=3,0,0)</f>
        <v>0</v>
      </c>
      <c r="BV165" s="26"/>
      <c r="BW165" s="22"/>
      <c r="BX165" s="22"/>
      <c r="BY165" s="22"/>
      <c r="BZ165" s="22"/>
      <c r="CA165" s="22"/>
      <c r="CB165" s="22"/>
      <c r="CC165" s="22"/>
      <c r="CD165" s="22"/>
      <c r="CE165" s="26"/>
      <c r="CF165" s="26"/>
      <c r="CG165" s="26"/>
      <c r="CH165" s="22"/>
      <c r="CI165" s="22"/>
      <c r="CJ165" s="22"/>
      <c r="CK165" s="22"/>
      <c r="CL165" s="22"/>
      <c r="CM165" s="22"/>
      <c r="CN165" s="22"/>
      <c r="CO165" s="50"/>
      <c r="CP165" s="50"/>
      <c r="CQ165" s="50"/>
      <c r="CR165" s="50"/>
      <c r="CS165" s="50"/>
      <c r="CT165" s="63"/>
    </row>
    <row r="166" spans="59:98" ht="17.25" hidden="1" thickBot="1">
      <c r="BG166" s="179"/>
      <c r="BH166" s="121"/>
      <c r="BI166" s="121"/>
      <c r="BJ166" s="121"/>
      <c r="BK166" s="121"/>
      <c r="BL166" s="121"/>
      <c r="BM166" s="121"/>
      <c r="BN166" s="537">
        <f>BO11</f>
        <v>1</v>
      </c>
      <c r="BO166" s="224">
        <f>MAX(BO163:BO165)</f>
        <v>0.05</v>
      </c>
      <c r="BP166" s="225"/>
      <c r="BQ166" s="226">
        <f>BO11</f>
        <v>1</v>
      </c>
      <c r="BR166" s="224">
        <f>IF(BQ166=1,BR163,MAX(BR163:BR165))</f>
        <v>-0.2</v>
      </c>
      <c r="BS166" s="226">
        <f>BO11</f>
        <v>1</v>
      </c>
      <c r="BT166" s="227">
        <f>MAX(BT163:BT165)</f>
        <v>0.08</v>
      </c>
      <c r="BV166" s="26"/>
      <c r="BW166" s="22"/>
      <c r="BX166" s="22"/>
      <c r="BY166" s="22"/>
      <c r="BZ166" s="22"/>
      <c r="CA166" s="22"/>
      <c r="CB166" s="22"/>
      <c r="CC166" s="22"/>
      <c r="CD166" s="22"/>
      <c r="CE166" s="26"/>
      <c r="CF166" s="26"/>
      <c r="CG166" s="26"/>
      <c r="CH166" s="22"/>
      <c r="CI166" s="22"/>
      <c r="CJ166" s="22"/>
      <c r="CK166" s="22"/>
      <c r="CL166" s="22"/>
      <c r="CM166" s="22"/>
      <c r="CN166" s="22"/>
      <c r="CO166" s="50"/>
      <c r="CP166" s="50"/>
      <c r="CQ166" s="50"/>
      <c r="CR166" s="50"/>
      <c r="CS166" s="50"/>
      <c r="CT166" s="63"/>
    </row>
    <row r="167" spans="59:98" hidden="1">
      <c r="BG167" s="179"/>
      <c r="BH167" s="121"/>
      <c r="BI167" s="121"/>
      <c r="BJ167" s="121"/>
      <c r="BK167" s="121"/>
      <c r="BL167" s="121"/>
      <c r="BM167" s="121"/>
      <c r="BN167" s="22" t="s">
        <v>16161</v>
      </c>
      <c r="BO167" s="22"/>
      <c r="BP167" s="22"/>
      <c r="BQ167" s="22"/>
      <c r="BR167" s="22"/>
      <c r="BS167" s="22"/>
      <c r="BT167" s="22"/>
      <c r="BV167" s="26"/>
      <c r="BW167" s="22"/>
      <c r="BX167" s="22"/>
      <c r="BY167" s="22"/>
      <c r="BZ167" s="22"/>
      <c r="CA167" s="22"/>
      <c r="CB167" s="22"/>
      <c r="CC167" s="22"/>
      <c r="CD167" s="22"/>
      <c r="CE167" s="26"/>
      <c r="CF167" s="26"/>
      <c r="CG167" s="26"/>
      <c r="CH167" s="22"/>
      <c r="CI167" s="22"/>
      <c r="CJ167" s="22"/>
      <c r="CK167" s="22"/>
      <c r="CL167" s="22"/>
      <c r="CM167" s="22"/>
      <c r="CN167" s="22"/>
      <c r="CO167" s="50"/>
      <c r="CP167" s="50"/>
      <c r="CQ167" s="50"/>
      <c r="CR167" s="50"/>
      <c r="CS167" s="50"/>
      <c r="CT167" s="63"/>
    </row>
    <row r="168" spans="59:98" hidden="1">
      <c r="BG168" s="179"/>
      <c r="BH168" s="121"/>
      <c r="BI168" s="121"/>
      <c r="BJ168" s="121"/>
      <c r="BK168" s="121"/>
      <c r="BL168" s="121"/>
      <c r="BM168" s="121"/>
      <c r="BN168" s="121"/>
      <c r="BO168" s="121"/>
      <c r="BP168" s="26"/>
      <c r="BQ168" s="22"/>
      <c r="BR168" s="22"/>
      <c r="BS168" s="22"/>
      <c r="BT168" s="22"/>
      <c r="BV168" s="26"/>
      <c r="BW168" s="22"/>
      <c r="BX168" s="22"/>
      <c r="BY168" s="22"/>
      <c r="BZ168" s="22"/>
      <c r="CA168" s="22"/>
      <c r="CB168" s="22"/>
      <c r="CC168" s="22"/>
      <c r="CD168" s="22"/>
      <c r="CE168" s="26"/>
      <c r="CF168" s="26"/>
      <c r="CG168" s="26"/>
      <c r="CH168" s="22"/>
      <c r="CI168" s="22"/>
      <c r="CJ168" s="22"/>
      <c r="CK168" s="22"/>
      <c r="CL168" s="22"/>
      <c r="CM168" s="22"/>
      <c r="CN168" s="22"/>
      <c r="CO168" s="50"/>
      <c r="CP168" s="50"/>
      <c r="CQ168" s="50"/>
      <c r="CR168" s="50"/>
      <c r="CS168" s="50"/>
      <c r="CT168" s="63"/>
    </row>
    <row r="169" spans="59:98" hidden="1">
      <c r="BG169" s="179"/>
      <c r="BH169" s="121"/>
      <c r="BI169" s="121"/>
      <c r="BJ169" s="121"/>
      <c r="BK169" s="121"/>
      <c r="BL169" s="121"/>
      <c r="BM169" s="121"/>
      <c r="BN169" s="26"/>
      <c r="BO169" s="534"/>
      <c r="BP169" s="33"/>
      <c r="BQ169" s="22"/>
      <c r="BR169" s="22"/>
      <c r="BS169" s="22"/>
      <c r="BT169" s="22"/>
      <c r="BV169" s="26"/>
      <c r="BW169" s="22"/>
      <c r="BX169" s="22"/>
      <c r="BY169" s="22"/>
      <c r="BZ169" s="22"/>
      <c r="CA169" s="22"/>
      <c r="CB169" s="22"/>
      <c r="CC169" s="22"/>
      <c r="CD169" s="22"/>
      <c r="CE169" s="26"/>
      <c r="CF169" s="26"/>
      <c r="CG169" s="26"/>
      <c r="CH169" s="22"/>
      <c r="CI169" s="22"/>
      <c r="CJ169" s="22"/>
      <c r="CK169" s="22"/>
      <c r="CL169" s="22"/>
      <c r="CM169" s="22"/>
      <c r="CN169" s="22"/>
      <c r="CO169" s="50"/>
      <c r="CP169" s="50"/>
      <c r="CQ169" s="50"/>
      <c r="CR169" s="50"/>
      <c r="CS169" s="50"/>
      <c r="CT169" s="63"/>
    </row>
    <row r="170" spans="59:98" ht="30.75" hidden="1" customHeight="1">
      <c r="BG170" s="179"/>
      <c r="BH170" s="121"/>
      <c r="BI170" s="121"/>
      <c r="BJ170" s="121"/>
      <c r="BK170" s="121"/>
      <c r="BL170" s="121"/>
      <c r="BM170" s="121"/>
      <c r="BN170" s="26"/>
      <c r="BO170" s="534"/>
      <c r="BP170" s="33"/>
      <c r="BQ170" s="22"/>
      <c r="BR170" s="22"/>
      <c r="BS170" s="22"/>
      <c r="BT170" s="22"/>
      <c r="BV170" s="26"/>
      <c r="BW170" s="22"/>
      <c r="BX170" s="22"/>
      <c r="BY170" s="22"/>
      <c r="BZ170" s="22"/>
      <c r="CA170" s="22"/>
      <c r="CB170" s="22"/>
      <c r="CC170" s="22"/>
      <c r="CD170" s="22"/>
      <c r="CE170" s="26"/>
      <c r="CF170" s="26"/>
      <c r="CG170" s="26"/>
      <c r="CH170" s="22"/>
      <c r="CI170" s="22"/>
      <c r="CJ170" s="22"/>
      <c r="CK170" s="22"/>
      <c r="CL170" s="22"/>
      <c r="CM170" s="22"/>
      <c r="CN170" s="22"/>
      <c r="CO170" s="50"/>
      <c r="CP170" s="50"/>
      <c r="CQ170" s="50"/>
      <c r="CR170" s="50"/>
      <c r="CS170" s="50"/>
      <c r="CT170" s="63"/>
    </row>
    <row r="171" spans="59:98" ht="30.75" hidden="1" customHeight="1">
      <c r="BG171" s="179"/>
      <c r="BH171" s="121"/>
      <c r="BI171" s="121"/>
      <c r="BJ171" s="121"/>
      <c r="BK171" s="121"/>
      <c r="BL171" s="121"/>
      <c r="BM171" s="121"/>
      <c r="BN171" s="26"/>
      <c r="BO171" s="1"/>
      <c r="BP171" s="33"/>
      <c r="BQ171" s="22"/>
      <c r="BR171" s="22"/>
      <c r="BS171" s="22"/>
      <c r="BT171" s="22"/>
      <c r="BV171" s="26"/>
      <c r="BW171" s="22"/>
      <c r="BX171" s="22"/>
      <c r="BY171" s="22"/>
      <c r="BZ171" s="22"/>
      <c r="CA171" s="22"/>
      <c r="CB171" s="22"/>
      <c r="CC171" s="22"/>
      <c r="CD171" s="22"/>
      <c r="CE171" s="26"/>
      <c r="CF171" s="26"/>
      <c r="CG171" s="26"/>
      <c r="CH171" s="22"/>
      <c r="CI171" s="22"/>
      <c r="CJ171" s="22"/>
      <c r="CK171" s="22"/>
      <c r="CL171" s="22"/>
      <c r="CM171" s="22"/>
      <c r="CN171" s="22"/>
      <c r="CO171" s="50"/>
      <c r="CP171" s="50"/>
      <c r="CQ171" s="50"/>
      <c r="CR171" s="50"/>
      <c r="CS171" s="50"/>
      <c r="CT171" s="63"/>
    </row>
    <row r="172" spans="59:98" hidden="1"/>
  </sheetData>
  <protectedRanges>
    <protectedRange sqref="BH12:BM12" name="범위2"/>
  </protectedRanges>
  <mergeCells count="173">
    <mergeCell ref="AO25:AQ25"/>
    <mergeCell ref="AY12:AZ12"/>
    <mergeCell ref="AR41:AS41"/>
    <mergeCell ref="AY8:BB8"/>
    <mergeCell ref="C35:Y35"/>
    <mergeCell ref="C26:D32"/>
    <mergeCell ref="C24:K24"/>
    <mergeCell ref="L24:P24"/>
    <mergeCell ref="T24:X24"/>
    <mergeCell ref="N11:Y11"/>
    <mergeCell ref="BA17:BB17"/>
    <mergeCell ref="N16:Y16"/>
    <mergeCell ref="Z16:AF16"/>
    <mergeCell ref="N17:Y17"/>
    <mergeCell ref="AK17:AU17"/>
    <mergeCell ref="Z24:AH24"/>
    <mergeCell ref="BA20:BB20"/>
    <mergeCell ref="AO24:AQ24"/>
    <mergeCell ref="AG20:AJ20"/>
    <mergeCell ref="C16:M16"/>
    <mergeCell ref="AY31:BB31"/>
    <mergeCell ref="AY35:BB35"/>
    <mergeCell ref="AZ26:BB26"/>
    <mergeCell ref="AY25:BB25"/>
    <mergeCell ref="Z35:AU35"/>
    <mergeCell ref="Z25:AH25"/>
    <mergeCell ref="AX28:AX29"/>
    <mergeCell ref="T23:AA23"/>
    <mergeCell ref="BJ2:BK2"/>
    <mergeCell ref="AY2:BB2"/>
    <mergeCell ref="Z13:AF14"/>
    <mergeCell ref="BH12:BM12"/>
    <mergeCell ref="AK18:AU18"/>
    <mergeCell ref="AJ23:AQ23"/>
    <mergeCell ref="AC23:AI23"/>
    <mergeCell ref="AY20:AZ20"/>
    <mergeCell ref="AY23:BB23"/>
    <mergeCell ref="Z18:AF18"/>
    <mergeCell ref="AK20:AU20"/>
    <mergeCell ref="Z19:AF19"/>
    <mergeCell ref="Z21:AF21"/>
    <mergeCell ref="AG21:AJ21"/>
    <mergeCell ref="AK21:AU21"/>
    <mergeCell ref="AY13:BB13"/>
    <mergeCell ref="AY16:BB16"/>
    <mergeCell ref="AY14:BB14"/>
    <mergeCell ref="AY11:BB11"/>
    <mergeCell ref="AY7:BB7"/>
    <mergeCell ref="AJ25:AN25"/>
    <mergeCell ref="C3:I3"/>
    <mergeCell ref="J3:X3"/>
    <mergeCell ref="Y3:AF3"/>
    <mergeCell ref="AG3:AU3"/>
    <mergeCell ref="AY4:BB4"/>
    <mergeCell ref="BJ3:BK3"/>
    <mergeCell ref="AG4:AU4"/>
    <mergeCell ref="AY5:BB5"/>
    <mergeCell ref="AY3:BB3"/>
    <mergeCell ref="AV1:AV40"/>
    <mergeCell ref="AG16:AJ16"/>
    <mergeCell ref="AK16:AU16"/>
    <mergeCell ref="AX15:AX16"/>
    <mergeCell ref="AY15:BA15"/>
    <mergeCell ref="AY18:AZ18"/>
    <mergeCell ref="BA18:BB18"/>
    <mergeCell ref="AY19:AZ19"/>
    <mergeCell ref="BA19:BB19"/>
    <mergeCell ref="AZ39:BA39"/>
    <mergeCell ref="AY6:BB6"/>
    <mergeCell ref="AG13:AU14"/>
    <mergeCell ref="C10:D15"/>
    <mergeCell ref="AK6:AO6"/>
    <mergeCell ref="AP6:AU6"/>
    <mergeCell ref="C6:G6"/>
    <mergeCell ref="H6:N6"/>
    <mergeCell ref="H7:N7"/>
    <mergeCell ref="H8:N8"/>
    <mergeCell ref="T6:AJ6"/>
    <mergeCell ref="T7:X7"/>
    <mergeCell ref="AR9:AU9"/>
    <mergeCell ref="AP7:AU7"/>
    <mergeCell ref="C8:G8"/>
    <mergeCell ref="Y7:AC7"/>
    <mergeCell ref="AK7:AO7"/>
    <mergeCell ref="AD7:AJ7"/>
    <mergeCell ref="C7:G7"/>
    <mergeCell ref="AT23:AU23"/>
    <mergeCell ref="AG18:AJ18"/>
    <mergeCell ref="Z22:AF22"/>
    <mergeCell ref="AG22:AU22"/>
    <mergeCell ref="Z20:AF20"/>
    <mergeCell ref="AG19:AU19"/>
    <mergeCell ref="AJ24:AN24"/>
    <mergeCell ref="C21:M22"/>
    <mergeCell ref="N21:Y22"/>
    <mergeCell ref="C17:D20"/>
    <mergeCell ref="Z17:AF17"/>
    <mergeCell ref="AG17:AJ17"/>
    <mergeCell ref="E17:M17"/>
    <mergeCell ref="E20:M20"/>
    <mergeCell ref="N20:Y20"/>
    <mergeCell ref="E19:M19"/>
    <mergeCell ref="N19:Y19"/>
    <mergeCell ref="E18:M18"/>
    <mergeCell ref="N18:Y18"/>
    <mergeCell ref="K13:M14"/>
    <mergeCell ref="N13:Y14"/>
    <mergeCell ref="Z15:AF15"/>
    <mergeCell ref="AG15:AU15"/>
    <mergeCell ref="K15:M15"/>
    <mergeCell ref="E11:J11"/>
    <mergeCell ref="E10:J10"/>
    <mergeCell ref="AG10:AU10"/>
    <mergeCell ref="K10:Y10"/>
    <mergeCell ref="E15:J15"/>
    <mergeCell ref="N15:Y15"/>
    <mergeCell ref="K12:M12"/>
    <mergeCell ref="N12:Y12"/>
    <mergeCell ref="E13:J14"/>
    <mergeCell ref="AG12:AU12"/>
    <mergeCell ref="E12:J12"/>
    <mergeCell ref="Z12:AF12"/>
    <mergeCell ref="Z10:AF10"/>
    <mergeCell ref="Z11:AF11"/>
    <mergeCell ref="K11:M11"/>
    <mergeCell ref="AG11:AU11"/>
    <mergeCell ref="AY9:BB9"/>
    <mergeCell ref="AY10:BB10"/>
    <mergeCell ref="BN37:BO37"/>
    <mergeCell ref="BA50:BB50"/>
    <mergeCell ref="BA49:BB49"/>
    <mergeCell ref="AZ45:BB45"/>
    <mergeCell ref="AZ41:BA41"/>
    <mergeCell ref="AZ40:BA40"/>
    <mergeCell ref="BH37:BH38"/>
    <mergeCell ref="AY22:BB22"/>
    <mergeCell ref="AZ24:BB24"/>
    <mergeCell ref="AY27:BB27"/>
    <mergeCell ref="AY34:BB34"/>
    <mergeCell ref="AY50:AZ50"/>
    <mergeCell ref="BK32:BL32"/>
    <mergeCell ref="BC34:BC36"/>
    <mergeCell ref="BK35:BL35"/>
    <mergeCell ref="BK31:BL31"/>
    <mergeCell ref="AY29:BB29"/>
    <mergeCell ref="AY49:AZ49"/>
    <mergeCell ref="AY38:BB38"/>
    <mergeCell ref="AZ32:BB32"/>
    <mergeCell ref="BK33:BL33"/>
    <mergeCell ref="AR42:AU42"/>
    <mergeCell ref="BN31:BO31"/>
    <mergeCell ref="BN125:BN126"/>
    <mergeCell ref="BC15:BC16"/>
    <mergeCell ref="BK4:BM4"/>
    <mergeCell ref="BK30:BL30"/>
    <mergeCell ref="BN30:BO30"/>
    <mergeCell ref="BN29:BO29"/>
    <mergeCell ref="AX26:AX27"/>
    <mergeCell ref="BN38:BO38"/>
    <mergeCell ref="AT24:AU24"/>
    <mergeCell ref="BN26:BO26"/>
    <mergeCell ref="BN27:BO27"/>
    <mergeCell ref="BN28:BO28"/>
    <mergeCell ref="BN36:BO36"/>
    <mergeCell ref="BN34:BO34"/>
    <mergeCell ref="BN35:BO35"/>
    <mergeCell ref="BN33:BO33"/>
    <mergeCell ref="BN32:BO32"/>
    <mergeCell ref="AZ28:BB28"/>
    <mergeCell ref="BK34:BL34"/>
    <mergeCell ref="BA59:BB59"/>
    <mergeCell ref="AY37:AZ37"/>
    <mergeCell ref="BA37:BB37"/>
  </mergeCells>
  <phoneticPr fontId="2" type="noConversion"/>
  <dataValidations disablePrompts="1" count="4">
    <dataValidation type="list" allowBlank="1" showInputMessage="1" showErrorMessage="1" sqref="BS10">
      <formula1>수입국산</formula1>
    </dataValidation>
    <dataValidation type="list" allowBlank="1" showInputMessage="1" showErrorMessage="1" sqref="BS12">
      <formula1>특판여부</formula1>
    </dataValidation>
    <dataValidation showInputMessage="1" showErrorMessage="1" sqref="BS4:BS6"/>
    <dataValidation type="custom" allowBlank="1" showInputMessage="1" showErrorMessage="1" errorTitle="등록비용 미달" error="등록부대비용은 포함되지 않습니다" sqref="BE9:BF9">
      <formula1>Z5&gt;=0</formula1>
    </dataValidation>
  </dataValidations>
  <pageMargins left="0.55118110236220474" right="0.47244094488188981" top="0.43307086614173229" bottom="0.35433070866141736" header="0.35433070866141736" footer="0.31496062992125984"/>
  <pageSetup paperSize="9" scale="66" orientation="portrait" horizontalDpi="300" verticalDpi="300" r:id="rId1"/>
  <cellWatches>
    <cellWatch r="AK18"/>
    <cellWatch r="AX30"/>
  </cellWatche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50"/>
  </sheetPr>
  <dimension ref="A1:I11758"/>
  <sheetViews>
    <sheetView workbookViewId="0">
      <pane xSplit="3" ySplit="1" topLeftCell="D2882" activePane="bottomRight" state="frozen"/>
      <selection activeCell="AR35" sqref="AR35"/>
      <selection pane="topRight" activeCell="AR35" sqref="AR35"/>
      <selection pane="bottomLeft" activeCell="AR35" sqref="AR35"/>
      <selection pane="bottomRight" activeCell="C2894" sqref="C2894"/>
    </sheetView>
  </sheetViews>
  <sheetFormatPr defaultColWidth="9" defaultRowHeight="16.5"/>
  <cols>
    <col min="3" max="3" width="23" customWidth="1"/>
    <col min="4" max="4" width="48.625" customWidth="1"/>
    <col min="5" max="5" width="19.25" customWidth="1"/>
    <col min="6" max="6" width="17.75" style="193" customWidth="1"/>
    <col min="7" max="7" width="10" bestFit="1" customWidth="1"/>
    <col min="9" max="9" width="18.375" bestFit="1" customWidth="1"/>
  </cols>
  <sheetData>
    <row r="1" spans="1:9">
      <c r="A1" s="417" t="s">
        <v>7708</v>
      </c>
      <c r="B1" s="418" t="s">
        <v>7709</v>
      </c>
      <c r="C1" s="418" t="s">
        <v>2466</v>
      </c>
      <c r="D1" s="418" t="s">
        <v>2467</v>
      </c>
      <c r="E1" s="418" t="s">
        <v>2468</v>
      </c>
      <c r="F1" s="437" t="s">
        <v>7710</v>
      </c>
      <c r="G1" s="419" t="s">
        <v>15837</v>
      </c>
      <c r="H1" s="419" t="s">
        <v>15838</v>
      </c>
      <c r="I1" s="420" t="s">
        <v>15839</v>
      </c>
    </row>
    <row r="2" spans="1:9">
      <c r="A2" s="421">
        <v>1</v>
      </c>
      <c r="B2" s="422" t="s">
        <v>7711</v>
      </c>
      <c r="C2" s="422" t="s">
        <v>2469</v>
      </c>
      <c r="D2" s="422" t="s">
        <v>2477</v>
      </c>
      <c r="E2" s="422" t="s">
        <v>2478</v>
      </c>
      <c r="F2" s="438">
        <v>295450000</v>
      </c>
      <c r="G2" s="423">
        <v>2023</v>
      </c>
      <c r="H2" s="424">
        <f>VLOOKUP(G2,[3]잔가율!$D$3:$E$33,2,FALSE)</f>
        <v>0.84199999999999997</v>
      </c>
      <c r="I2" s="434">
        <f t="shared" ref="I2:I65" si="0">ROUNDDOWN(F2*H2,0)</f>
        <v>248768900</v>
      </c>
    </row>
    <row r="3" spans="1:9">
      <c r="A3" s="421">
        <v>2</v>
      </c>
      <c r="B3" s="422" t="s">
        <v>7711</v>
      </c>
      <c r="C3" s="422" t="s">
        <v>2469</v>
      </c>
      <c r="D3" s="422" t="s">
        <v>2479</v>
      </c>
      <c r="E3" s="422" t="s">
        <v>2478</v>
      </c>
      <c r="F3" s="438">
        <v>295450000</v>
      </c>
      <c r="G3" s="423">
        <v>2023</v>
      </c>
      <c r="H3" s="424">
        <f>VLOOKUP(G3,[3]잔가율!$D$3:$E$33,2,FALSE)</f>
        <v>0.84199999999999997</v>
      </c>
      <c r="I3" s="434">
        <f t="shared" si="0"/>
        <v>248768900</v>
      </c>
    </row>
    <row r="4" spans="1:9">
      <c r="A4" s="421">
        <v>3</v>
      </c>
      <c r="B4" s="422" t="s">
        <v>7711</v>
      </c>
      <c r="C4" s="422" t="s">
        <v>2469</v>
      </c>
      <c r="D4" s="422" t="s">
        <v>2480</v>
      </c>
      <c r="E4" s="422" t="s">
        <v>2481</v>
      </c>
      <c r="F4" s="438">
        <v>280000000</v>
      </c>
      <c r="G4" s="423">
        <v>2023</v>
      </c>
      <c r="H4" s="424">
        <f>VLOOKUP(G4,[3]잔가율!$D$3:$E$33,2,FALSE)</f>
        <v>0.84199999999999997</v>
      </c>
      <c r="I4" s="434">
        <f t="shared" si="0"/>
        <v>235760000</v>
      </c>
    </row>
    <row r="5" spans="1:9">
      <c r="A5" s="421">
        <v>4</v>
      </c>
      <c r="B5" s="422" t="s">
        <v>7711</v>
      </c>
      <c r="C5" s="422" t="s">
        <v>2469</v>
      </c>
      <c r="D5" s="422" t="s">
        <v>2482</v>
      </c>
      <c r="E5" s="422" t="s">
        <v>2483</v>
      </c>
      <c r="F5" s="438">
        <v>235000000</v>
      </c>
      <c r="G5" s="423">
        <v>2023</v>
      </c>
      <c r="H5" s="424">
        <f>VLOOKUP(G5,[3]잔가율!$D$3:$E$33,2,FALSE)</f>
        <v>0.84199999999999997</v>
      </c>
      <c r="I5" s="434">
        <f t="shared" si="0"/>
        <v>197870000</v>
      </c>
    </row>
    <row r="6" spans="1:9">
      <c r="A6" s="421">
        <v>5</v>
      </c>
      <c r="B6" s="422" t="s">
        <v>7711</v>
      </c>
      <c r="C6" s="422" t="s">
        <v>2469</v>
      </c>
      <c r="D6" s="422" t="s">
        <v>2484</v>
      </c>
      <c r="E6" s="422" t="s">
        <v>2485</v>
      </c>
      <c r="F6" s="438">
        <v>209000000</v>
      </c>
      <c r="G6" s="423">
        <v>2023</v>
      </c>
      <c r="H6" s="424">
        <f>VLOOKUP(G6,[3]잔가율!$D$3:$E$33,2,FALSE)</f>
        <v>0.84199999999999997</v>
      </c>
      <c r="I6" s="434">
        <f t="shared" si="0"/>
        <v>175978000</v>
      </c>
    </row>
    <row r="7" spans="1:9">
      <c r="A7" s="421">
        <v>6</v>
      </c>
      <c r="B7" s="422" t="s">
        <v>7711</v>
      </c>
      <c r="C7" s="422" t="s">
        <v>2469</v>
      </c>
      <c r="D7" s="422" t="s">
        <v>2486</v>
      </c>
      <c r="E7" s="422" t="s">
        <v>2485</v>
      </c>
      <c r="F7" s="438">
        <v>238180000</v>
      </c>
      <c r="G7" s="423">
        <v>2023</v>
      </c>
      <c r="H7" s="424">
        <f>VLOOKUP(G7,[3]잔가율!$D$3:$E$33,2,FALSE)</f>
        <v>0.84199999999999997</v>
      </c>
      <c r="I7" s="434">
        <f t="shared" si="0"/>
        <v>200547560</v>
      </c>
    </row>
    <row r="8" spans="1:9">
      <c r="A8" s="421">
        <v>7</v>
      </c>
      <c r="B8" s="422" t="s">
        <v>7711</v>
      </c>
      <c r="C8" s="422" t="s">
        <v>2469</v>
      </c>
      <c r="D8" s="422" t="s">
        <v>2487</v>
      </c>
      <c r="E8" s="422" t="s">
        <v>2488</v>
      </c>
      <c r="F8" s="438">
        <v>253630000</v>
      </c>
      <c r="G8" s="423">
        <v>2023</v>
      </c>
      <c r="H8" s="424">
        <f>VLOOKUP(G8,[3]잔가율!$D$3:$E$33,2,FALSE)</f>
        <v>0.84199999999999997</v>
      </c>
      <c r="I8" s="434">
        <f t="shared" si="0"/>
        <v>213556460</v>
      </c>
    </row>
    <row r="9" spans="1:9">
      <c r="A9" s="421">
        <v>8</v>
      </c>
      <c r="B9" s="422" t="s">
        <v>7711</v>
      </c>
      <c r="C9" s="422" t="s">
        <v>2469</v>
      </c>
      <c r="D9" s="422" t="s">
        <v>2489</v>
      </c>
      <c r="E9" s="422" t="s">
        <v>2488</v>
      </c>
      <c r="F9" s="438">
        <v>236000000</v>
      </c>
      <c r="G9" s="423">
        <v>2023</v>
      </c>
      <c r="H9" s="424">
        <f>VLOOKUP(G9,[3]잔가율!$D$3:$E$33,2,FALSE)</f>
        <v>0.84199999999999997</v>
      </c>
      <c r="I9" s="434">
        <f t="shared" si="0"/>
        <v>198712000</v>
      </c>
    </row>
    <row r="10" spans="1:9">
      <c r="A10" s="421">
        <v>9</v>
      </c>
      <c r="B10" s="422" t="s">
        <v>7711</v>
      </c>
      <c r="C10" s="422" t="s">
        <v>2469</v>
      </c>
      <c r="D10" s="422" t="s">
        <v>2489</v>
      </c>
      <c r="E10" s="422" t="s">
        <v>2490</v>
      </c>
      <c r="F10" s="438">
        <v>250000000</v>
      </c>
      <c r="G10" s="423">
        <v>2023</v>
      </c>
      <c r="H10" s="424">
        <f>VLOOKUP(G10,[3]잔가율!$D$3:$E$33,2,FALSE)</f>
        <v>0.84199999999999997</v>
      </c>
      <c r="I10" s="434">
        <f t="shared" si="0"/>
        <v>210500000</v>
      </c>
    </row>
    <row r="11" spans="1:9">
      <c r="A11" s="421">
        <v>10</v>
      </c>
      <c r="B11" s="422" t="s">
        <v>7711</v>
      </c>
      <c r="C11" s="422" t="s">
        <v>2469</v>
      </c>
      <c r="D11" s="422" t="s">
        <v>2470</v>
      </c>
      <c r="E11" s="422" t="s">
        <v>2491</v>
      </c>
      <c r="F11" s="438">
        <v>268180000</v>
      </c>
      <c r="G11" s="423">
        <v>2023</v>
      </c>
      <c r="H11" s="424">
        <f>VLOOKUP(G11,[3]잔가율!$D$3:$E$33,2,FALSE)</f>
        <v>0.84199999999999997</v>
      </c>
      <c r="I11" s="434">
        <f t="shared" si="0"/>
        <v>225807560</v>
      </c>
    </row>
    <row r="12" spans="1:9">
      <c r="A12" s="421">
        <v>11</v>
      </c>
      <c r="B12" s="422" t="s">
        <v>7711</v>
      </c>
      <c r="C12" s="422" t="s">
        <v>2469</v>
      </c>
      <c r="D12" s="422" t="s">
        <v>2492</v>
      </c>
      <c r="E12" s="422" t="s">
        <v>2492</v>
      </c>
      <c r="F12" s="438">
        <v>250000000</v>
      </c>
      <c r="G12" s="423">
        <v>2023</v>
      </c>
      <c r="H12" s="424">
        <f>VLOOKUP(G12,[3]잔가율!$D$3:$E$33,2,FALSE)</f>
        <v>0.84199999999999997</v>
      </c>
      <c r="I12" s="434">
        <f t="shared" si="0"/>
        <v>210500000</v>
      </c>
    </row>
    <row r="13" spans="1:9">
      <c r="A13" s="421">
        <v>12</v>
      </c>
      <c r="B13" s="425" t="s">
        <v>7711</v>
      </c>
      <c r="C13" s="425" t="s">
        <v>2493</v>
      </c>
      <c r="D13" s="425" t="s">
        <v>2494</v>
      </c>
      <c r="E13" s="425" t="s">
        <v>2495</v>
      </c>
      <c r="F13" s="439">
        <v>3830910000</v>
      </c>
      <c r="G13" s="423">
        <v>2023</v>
      </c>
      <c r="H13" s="424">
        <f>VLOOKUP(G13,[3]잔가율!$D$3:$E$33,2,FALSE)</f>
        <v>0.84199999999999997</v>
      </c>
      <c r="I13" s="434">
        <f t="shared" si="0"/>
        <v>3225626220</v>
      </c>
    </row>
    <row r="14" spans="1:9">
      <c r="A14" s="421">
        <v>13</v>
      </c>
      <c r="B14" s="422" t="s">
        <v>7711</v>
      </c>
      <c r="C14" s="422" t="s">
        <v>2469</v>
      </c>
      <c r="D14" s="422" t="s">
        <v>2471</v>
      </c>
      <c r="E14" s="422" t="s">
        <v>2496</v>
      </c>
      <c r="F14" s="438">
        <v>327270000</v>
      </c>
      <c r="G14" s="423">
        <v>2023</v>
      </c>
      <c r="H14" s="424">
        <f>VLOOKUP(G14,[3]잔가율!$D$3:$E$33,2,FALSE)</f>
        <v>0.84199999999999997</v>
      </c>
      <c r="I14" s="434">
        <f t="shared" si="0"/>
        <v>275561340</v>
      </c>
    </row>
    <row r="15" spans="1:9">
      <c r="A15" s="421">
        <v>14</v>
      </c>
      <c r="B15" s="422" t="s">
        <v>7711</v>
      </c>
      <c r="C15" s="422" t="s">
        <v>2469</v>
      </c>
      <c r="D15" s="422" t="s">
        <v>2472</v>
      </c>
      <c r="E15" s="422" t="s">
        <v>2497</v>
      </c>
      <c r="F15" s="438">
        <v>349990000</v>
      </c>
      <c r="G15" s="423">
        <v>2023</v>
      </c>
      <c r="H15" s="424">
        <f>VLOOKUP(G15,[3]잔가율!$D$3:$E$33,2,FALSE)</f>
        <v>0.84199999999999997</v>
      </c>
      <c r="I15" s="434">
        <f t="shared" si="0"/>
        <v>294691580</v>
      </c>
    </row>
    <row r="16" spans="1:9">
      <c r="A16" s="421">
        <v>15</v>
      </c>
      <c r="B16" s="425" t="s">
        <v>7711</v>
      </c>
      <c r="C16" s="425" t="s">
        <v>2493</v>
      </c>
      <c r="D16" s="425" t="s">
        <v>2498</v>
      </c>
      <c r="E16" s="425" t="s">
        <v>2499</v>
      </c>
      <c r="F16" s="439">
        <v>263190000</v>
      </c>
      <c r="G16" s="423">
        <v>2023</v>
      </c>
      <c r="H16" s="424">
        <f>VLOOKUP(G16,[3]잔가율!$D$3:$E$33,2,FALSE)</f>
        <v>0.84199999999999997</v>
      </c>
      <c r="I16" s="434">
        <f t="shared" si="0"/>
        <v>221605980</v>
      </c>
    </row>
    <row r="17" spans="1:9">
      <c r="A17" s="421">
        <v>16</v>
      </c>
      <c r="B17" s="422" t="s">
        <v>7711</v>
      </c>
      <c r="C17" s="422" t="s">
        <v>2469</v>
      </c>
      <c r="D17" s="422" t="s">
        <v>2500</v>
      </c>
      <c r="E17" s="422" t="s">
        <v>2501</v>
      </c>
      <c r="F17" s="438">
        <v>237000000</v>
      </c>
      <c r="G17" s="423">
        <v>2023</v>
      </c>
      <c r="H17" s="424">
        <f>VLOOKUP(G17,[3]잔가율!$D$3:$E$33,2,FALSE)</f>
        <v>0.84199999999999997</v>
      </c>
      <c r="I17" s="434">
        <f t="shared" si="0"/>
        <v>199554000</v>
      </c>
    </row>
    <row r="18" spans="1:9">
      <c r="A18" s="421">
        <v>17</v>
      </c>
      <c r="B18" s="422" t="s">
        <v>7711</v>
      </c>
      <c r="C18" s="422" t="s">
        <v>2469</v>
      </c>
      <c r="D18" s="422" t="s">
        <v>2500</v>
      </c>
      <c r="E18" s="422" t="s">
        <v>2502</v>
      </c>
      <c r="F18" s="438">
        <v>268180000</v>
      </c>
      <c r="G18" s="423">
        <v>2023</v>
      </c>
      <c r="H18" s="424">
        <f>VLOOKUP(G18,[3]잔가율!$D$3:$E$33,2,FALSE)</f>
        <v>0.84199999999999997</v>
      </c>
      <c r="I18" s="434">
        <f t="shared" si="0"/>
        <v>225807560</v>
      </c>
    </row>
    <row r="19" spans="1:9">
      <c r="A19" s="421">
        <v>18</v>
      </c>
      <c r="B19" s="422" t="s">
        <v>7711</v>
      </c>
      <c r="C19" s="422" t="s">
        <v>2469</v>
      </c>
      <c r="D19" s="422" t="s">
        <v>1285</v>
      </c>
      <c r="E19" s="422" t="s">
        <v>2503</v>
      </c>
      <c r="F19" s="438">
        <v>257000000</v>
      </c>
      <c r="G19" s="423">
        <v>2023</v>
      </c>
      <c r="H19" s="424">
        <f>VLOOKUP(G19,[3]잔가율!$D$3:$E$33,2,FALSE)</f>
        <v>0.84199999999999997</v>
      </c>
      <c r="I19" s="434">
        <f t="shared" si="0"/>
        <v>216394000</v>
      </c>
    </row>
    <row r="20" spans="1:9">
      <c r="A20" s="421">
        <v>19</v>
      </c>
      <c r="B20" s="422" t="s">
        <v>7711</v>
      </c>
      <c r="C20" s="422" t="s">
        <v>2469</v>
      </c>
      <c r="D20" s="422" t="s">
        <v>1285</v>
      </c>
      <c r="E20" s="422" t="s">
        <v>2504</v>
      </c>
      <c r="F20" s="438">
        <v>222720000</v>
      </c>
      <c r="G20" s="423">
        <v>2023</v>
      </c>
      <c r="H20" s="424">
        <f>VLOOKUP(G20,[3]잔가율!$D$3:$E$33,2,FALSE)</f>
        <v>0.84199999999999997</v>
      </c>
      <c r="I20" s="434">
        <f t="shared" si="0"/>
        <v>187530240</v>
      </c>
    </row>
    <row r="21" spans="1:9">
      <c r="A21" s="421">
        <v>20</v>
      </c>
      <c r="B21" s="422" t="s">
        <v>7711</v>
      </c>
      <c r="C21" s="422" t="s">
        <v>2469</v>
      </c>
      <c r="D21" s="422" t="s">
        <v>1285</v>
      </c>
      <c r="E21" s="422" t="s">
        <v>2505</v>
      </c>
      <c r="F21" s="438">
        <v>227000000</v>
      </c>
      <c r="G21" s="423">
        <v>2023</v>
      </c>
      <c r="H21" s="424">
        <f>VLOOKUP(G21,[3]잔가율!$D$3:$E$33,2,FALSE)</f>
        <v>0.84199999999999997</v>
      </c>
      <c r="I21" s="434">
        <f t="shared" si="0"/>
        <v>191134000</v>
      </c>
    </row>
    <row r="22" spans="1:9">
      <c r="A22" s="421">
        <v>21</v>
      </c>
      <c r="B22" s="422" t="s">
        <v>7711</v>
      </c>
      <c r="C22" s="422" t="s">
        <v>2469</v>
      </c>
      <c r="D22" s="422" t="s">
        <v>2506</v>
      </c>
      <c r="E22" s="422" t="s">
        <v>2507</v>
      </c>
      <c r="F22" s="438">
        <v>217270000</v>
      </c>
      <c r="G22" s="423">
        <v>2023</v>
      </c>
      <c r="H22" s="424">
        <f>VLOOKUP(G22,[3]잔가율!$D$3:$E$33,2,FALSE)</f>
        <v>0.84199999999999997</v>
      </c>
      <c r="I22" s="434">
        <f t="shared" si="0"/>
        <v>182941340</v>
      </c>
    </row>
    <row r="23" spans="1:9">
      <c r="A23" s="421">
        <v>22</v>
      </c>
      <c r="B23" s="422" t="s">
        <v>7711</v>
      </c>
      <c r="C23" s="422" t="s">
        <v>2469</v>
      </c>
      <c r="D23" s="422" t="s">
        <v>2508</v>
      </c>
      <c r="E23" s="422" t="s">
        <v>2509</v>
      </c>
      <c r="F23" s="438">
        <v>245450000</v>
      </c>
      <c r="G23" s="423">
        <v>2023</v>
      </c>
      <c r="H23" s="424">
        <f>VLOOKUP(G23,[3]잔가율!$D$3:$E$33,2,FALSE)</f>
        <v>0.84199999999999997</v>
      </c>
      <c r="I23" s="434">
        <f t="shared" si="0"/>
        <v>206668900</v>
      </c>
    </row>
    <row r="24" spans="1:9">
      <c r="A24" s="421">
        <v>23</v>
      </c>
      <c r="B24" s="422" t="s">
        <v>7711</v>
      </c>
      <c r="C24" s="422" t="s">
        <v>2469</v>
      </c>
      <c r="D24" s="422" t="s">
        <v>2510</v>
      </c>
      <c r="E24" s="422" t="s">
        <v>2511</v>
      </c>
      <c r="F24" s="438">
        <v>205450000</v>
      </c>
      <c r="G24" s="423">
        <v>2023</v>
      </c>
      <c r="H24" s="424">
        <f>VLOOKUP(G24,[3]잔가율!$D$3:$E$33,2,FALSE)</f>
        <v>0.84199999999999997</v>
      </c>
      <c r="I24" s="434">
        <f t="shared" si="0"/>
        <v>172988900</v>
      </c>
    </row>
    <row r="25" spans="1:9">
      <c r="A25" s="421">
        <v>24</v>
      </c>
      <c r="B25" s="422" t="s">
        <v>7711</v>
      </c>
      <c r="C25" s="422" t="s">
        <v>2469</v>
      </c>
      <c r="D25" s="422" t="s">
        <v>2512</v>
      </c>
      <c r="E25" s="422" t="s">
        <v>2513</v>
      </c>
      <c r="F25" s="438">
        <v>109090000</v>
      </c>
      <c r="G25" s="423">
        <v>2023</v>
      </c>
      <c r="H25" s="424">
        <f>VLOOKUP(G25,[3]잔가율!$D$3:$E$33,2,FALSE)</f>
        <v>0.84199999999999997</v>
      </c>
      <c r="I25" s="434">
        <f t="shared" si="0"/>
        <v>91853780</v>
      </c>
    </row>
    <row r="26" spans="1:9">
      <c r="A26" s="421">
        <v>25</v>
      </c>
      <c r="B26" s="422" t="s">
        <v>7711</v>
      </c>
      <c r="C26" s="422" t="s">
        <v>2469</v>
      </c>
      <c r="D26" s="422" t="s">
        <v>2514</v>
      </c>
      <c r="E26" s="422" t="s">
        <v>2515</v>
      </c>
      <c r="F26" s="438">
        <v>254540000</v>
      </c>
      <c r="G26" s="423">
        <v>2023</v>
      </c>
      <c r="H26" s="424">
        <f>VLOOKUP(G26,[3]잔가율!$D$3:$E$33,2,FALSE)</f>
        <v>0.84199999999999997</v>
      </c>
      <c r="I26" s="434">
        <f t="shared" si="0"/>
        <v>214322680</v>
      </c>
    </row>
    <row r="27" spans="1:9">
      <c r="A27" s="421">
        <v>26</v>
      </c>
      <c r="B27" s="422" t="s">
        <v>7711</v>
      </c>
      <c r="C27" s="422" t="s">
        <v>2469</v>
      </c>
      <c r="D27" s="422" t="s">
        <v>2516</v>
      </c>
      <c r="E27" s="422" t="s">
        <v>2517</v>
      </c>
      <c r="F27" s="438">
        <v>150000000</v>
      </c>
      <c r="G27" s="423">
        <v>2023</v>
      </c>
      <c r="H27" s="424">
        <f>VLOOKUP(G27,[3]잔가율!$D$3:$E$33,2,FALSE)</f>
        <v>0.84199999999999997</v>
      </c>
      <c r="I27" s="434">
        <f t="shared" si="0"/>
        <v>126300000</v>
      </c>
    </row>
    <row r="28" spans="1:9">
      <c r="A28" s="421">
        <v>27</v>
      </c>
      <c r="B28" s="422" t="s">
        <v>7711</v>
      </c>
      <c r="C28" s="422" t="s">
        <v>2469</v>
      </c>
      <c r="D28" s="422" t="s">
        <v>2518</v>
      </c>
      <c r="E28" s="422" t="s">
        <v>2519</v>
      </c>
      <c r="F28" s="438">
        <v>254540000</v>
      </c>
      <c r="G28" s="423">
        <v>2023</v>
      </c>
      <c r="H28" s="424">
        <f>VLOOKUP(G28,[3]잔가율!$D$3:$E$33,2,FALSE)</f>
        <v>0.84199999999999997</v>
      </c>
      <c r="I28" s="434">
        <f t="shared" si="0"/>
        <v>214322680</v>
      </c>
    </row>
    <row r="29" spans="1:9">
      <c r="A29" s="421">
        <v>28</v>
      </c>
      <c r="B29" s="422" t="s">
        <v>7711</v>
      </c>
      <c r="C29" s="422" t="s">
        <v>2469</v>
      </c>
      <c r="D29" s="422" t="s">
        <v>2518</v>
      </c>
      <c r="E29" s="422" t="s">
        <v>2520</v>
      </c>
      <c r="F29" s="438">
        <v>385450000</v>
      </c>
      <c r="G29" s="423">
        <v>2023</v>
      </c>
      <c r="H29" s="424">
        <f>VLOOKUP(G29,[3]잔가율!$D$3:$E$33,2,FALSE)</f>
        <v>0.84199999999999997</v>
      </c>
      <c r="I29" s="434">
        <f t="shared" si="0"/>
        <v>324548900</v>
      </c>
    </row>
    <row r="30" spans="1:9">
      <c r="A30" s="421">
        <v>29</v>
      </c>
      <c r="B30" s="422" t="s">
        <v>7711</v>
      </c>
      <c r="C30" s="422" t="s">
        <v>2469</v>
      </c>
      <c r="D30" s="422" t="s">
        <v>2518</v>
      </c>
      <c r="E30" s="422" t="s">
        <v>2521</v>
      </c>
      <c r="F30" s="438">
        <v>309090000</v>
      </c>
      <c r="G30" s="423">
        <v>2023</v>
      </c>
      <c r="H30" s="424">
        <f>VLOOKUP(G30,[3]잔가율!$D$3:$E$33,2,FALSE)</f>
        <v>0.84199999999999997</v>
      </c>
      <c r="I30" s="434">
        <f t="shared" si="0"/>
        <v>260253780</v>
      </c>
    </row>
    <row r="31" spans="1:9">
      <c r="A31" s="421">
        <v>30</v>
      </c>
      <c r="B31" s="422" t="s">
        <v>7711</v>
      </c>
      <c r="C31" s="422" t="s">
        <v>2469</v>
      </c>
      <c r="D31" s="422" t="s">
        <v>2473</v>
      </c>
      <c r="E31" s="422" t="s">
        <v>2522</v>
      </c>
      <c r="F31" s="438">
        <v>344000000</v>
      </c>
      <c r="G31" s="423">
        <v>2023</v>
      </c>
      <c r="H31" s="424">
        <f>VLOOKUP(G31,[3]잔가율!$D$3:$E$33,2,FALSE)</f>
        <v>0.84199999999999997</v>
      </c>
      <c r="I31" s="434">
        <f t="shared" si="0"/>
        <v>289648000</v>
      </c>
    </row>
    <row r="32" spans="1:9">
      <c r="A32" s="421">
        <v>31</v>
      </c>
      <c r="B32" s="422" t="s">
        <v>7711</v>
      </c>
      <c r="C32" s="422" t="s">
        <v>2469</v>
      </c>
      <c r="D32" s="422" t="s">
        <v>2523</v>
      </c>
      <c r="E32" s="422" t="s">
        <v>2524</v>
      </c>
      <c r="F32" s="438">
        <v>418180000</v>
      </c>
      <c r="G32" s="423">
        <v>2023</v>
      </c>
      <c r="H32" s="424">
        <f>VLOOKUP(G32,[3]잔가율!$D$3:$E$33,2,FALSE)</f>
        <v>0.84199999999999997</v>
      </c>
      <c r="I32" s="434">
        <f t="shared" si="0"/>
        <v>352107560</v>
      </c>
    </row>
    <row r="33" spans="1:9">
      <c r="A33" s="421">
        <v>32</v>
      </c>
      <c r="B33" s="422" t="s">
        <v>7711</v>
      </c>
      <c r="C33" s="422" t="s">
        <v>2469</v>
      </c>
      <c r="D33" s="422" t="s">
        <v>2474</v>
      </c>
      <c r="E33" s="422" t="s">
        <v>2525</v>
      </c>
      <c r="F33" s="438">
        <v>362000000</v>
      </c>
      <c r="G33" s="423">
        <v>2023</v>
      </c>
      <c r="H33" s="424">
        <f>VLOOKUP(G33,[3]잔가율!$D$3:$E$33,2,FALSE)</f>
        <v>0.84199999999999997</v>
      </c>
      <c r="I33" s="434">
        <f t="shared" si="0"/>
        <v>304804000</v>
      </c>
    </row>
    <row r="34" spans="1:9">
      <c r="A34" s="421">
        <v>33</v>
      </c>
      <c r="B34" s="422" t="s">
        <v>7711</v>
      </c>
      <c r="C34" s="422" t="s">
        <v>2469</v>
      </c>
      <c r="D34" s="422" t="s">
        <v>2475</v>
      </c>
      <c r="E34" s="422" t="s">
        <v>2526</v>
      </c>
      <c r="F34" s="438">
        <v>1200000000</v>
      </c>
      <c r="G34" s="423">
        <v>2023</v>
      </c>
      <c r="H34" s="424">
        <f>VLOOKUP(G34,[3]잔가율!$D$3:$E$33,2,FALSE)</f>
        <v>0.84199999999999997</v>
      </c>
      <c r="I34" s="434">
        <f t="shared" si="0"/>
        <v>1010400000</v>
      </c>
    </row>
    <row r="35" spans="1:9">
      <c r="A35" s="421">
        <v>34</v>
      </c>
      <c r="B35" s="422" t="s">
        <v>7711</v>
      </c>
      <c r="C35" s="422" t="s">
        <v>2469</v>
      </c>
      <c r="D35" s="422" t="s">
        <v>2527</v>
      </c>
      <c r="E35" s="422" t="s">
        <v>2528</v>
      </c>
      <c r="F35" s="438">
        <v>1150670000</v>
      </c>
      <c r="G35" s="423">
        <v>2023</v>
      </c>
      <c r="H35" s="424">
        <f>VLOOKUP(G35,[3]잔가율!$D$3:$E$33,2,FALSE)</f>
        <v>0.84199999999999997</v>
      </c>
      <c r="I35" s="434">
        <f t="shared" si="0"/>
        <v>968864140</v>
      </c>
    </row>
    <row r="36" spans="1:9">
      <c r="A36" s="421">
        <v>35</v>
      </c>
      <c r="B36" s="422" t="s">
        <v>7711</v>
      </c>
      <c r="C36" s="422" t="s">
        <v>2469</v>
      </c>
      <c r="D36" s="422" t="s">
        <v>2529</v>
      </c>
      <c r="E36" s="422" t="s">
        <v>2530</v>
      </c>
      <c r="F36" s="438">
        <v>240000000</v>
      </c>
      <c r="G36" s="423">
        <v>2023</v>
      </c>
      <c r="H36" s="424">
        <f>VLOOKUP(G36,[3]잔가율!$D$3:$E$33,2,FALSE)</f>
        <v>0.84199999999999997</v>
      </c>
      <c r="I36" s="434">
        <f t="shared" si="0"/>
        <v>202080000</v>
      </c>
    </row>
    <row r="37" spans="1:9">
      <c r="A37" s="421">
        <v>36</v>
      </c>
      <c r="B37" s="422" t="s">
        <v>7711</v>
      </c>
      <c r="C37" s="422" t="s">
        <v>2469</v>
      </c>
      <c r="D37" s="422" t="s">
        <v>2529</v>
      </c>
      <c r="E37" s="422" t="s">
        <v>2531</v>
      </c>
      <c r="F37" s="438">
        <v>240000000</v>
      </c>
      <c r="G37" s="423">
        <v>2023</v>
      </c>
      <c r="H37" s="424">
        <f>VLOOKUP(G37,[3]잔가율!$D$3:$E$33,2,FALSE)</f>
        <v>0.84199999999999997</v>
      </c>
      <c r="I37" s="434">
        <f t="shared" si="0"/>
        <v>202080000</v>
      </c>
    </row>
    <row r="38" spans="1:9">
      <c r="A38" s="421">
        <v>37</v>
      </c>
      <c r="B38" s="422" t="s">
        <v>7711</v>
      </c>
      <c r="C38" s="422" t="s">
        <v>2469</v>
      </c>
      <c r="D38" s="422" t="s">
        <v>2529</v>
      </c>
      <c r="E38" s="422" t="s">
        <v>2532</v>
      </c>
      <c r="F38" s="438">
        <v>186090000</v>
      </c>
      <c r="G38" s="423">
        <v>2023</v>
      </c>
      <c r="H38" s="424">
        <f>VLOOKUP(G38,[3]잔가율!$D$3:$E$33,2,FALSE)</f>
        <v>0.84199999999999997</v>
      </c>
      <c r="I38" s="434">
        <f t="shared" si="0"/>
        <v>156687780</v>
      </c>
    </row>
    <row r="39" spans="1:9">
      <c r="A39" s="421">
        <v>38</v>
      </c>
      <c r="B39" s="422" t="s">
        <v>7711</v>
      </c>
      <c r="C39" s="422" t="s">
        <v>2469</v>
      </c>
      <c r="D39" s="422" t="s">
        <v>2476</v>
      </c>
      <c r="E39" s="422" t="s">
        <v>2533</v>
      </c>
      <c r="F39" s="438">
        <v>190000000</v>
      </c>
      <c r="G39" s="423">
        <v>2023</v>
      </c>
      <c r="H39" s="424">
        <f>VLOOKUP(G39,[3]잔가율!$D$3:$E$33,2,FALSE)</f>
        <v>0.84199999999999997</v>
      </c>
      <c r="I39" s="434">
        <f t="shared" si="0"/>
        <v>159980000</v>
      </c>
    </row>
    <row r="40" spans="1:9">
      <c r="A40" s="421">
        <v>39</v>
      </c>
      <c r="B40" s="422" t="s">
        <v>7711</v>
      </c>
      <c r="C40" s="422" t="s">
        <v>193</v>
      </c>
      <c r="D40" s="422" t="s">
        <v>2637</v>
      </c>
      <c r="E40" s="422" t="s">
        <v>2638</v>
      </c>
      <c r="F40" s="438">
        <v>27000000</v>
      </c>
      <c r="G40" s="423">
        <v>2023</v>
      </c>
      <c r="H40" s="424">
        <f>VLOOKUP(G40,[3]잔가율!$D$3:$E$33,2,FALSE)</f>
        <v>0.84199999999999997</v>
      </c>
      <c r="I40" s="434">
        <f t="shared" si="0"/>
        <v>22734000</v>
      </c>
    </row>
    <row r="41" spans="1:9">
      <c r="A41" s="421">
        <v>40</v>
      </c>
      <c r="B41" s="422" t="s">
        <v>7711</v>
      </c>
      <c r="C41" s="422" t="s">
        <v>193</v>
      </c>
      <c r="D41" s="422" t="s">
        <v>2639</v>
      </c>
      <c r="E41" s="422" t="s">
        <v>2638</v>
      </c>
      <c r="F41" s="438">
        <v>30090000</v>
      </c>
      <c r="G41" s="423">
        <v>2023</v>
      </c>
      <c r="H41" s="424">
        <f>VLOOKUP(G41,[3]잔가율!$D$3:$E$33,2,FALSE)</f>
        <v>0.84199999999999997</v>
      </c>
      <c r="I41" s="434">
        <f t="shared" si="0"/>
        <v>25335780</v>
      </c>
    </row>
    <row r="42" spans="1:9">
      <c r="A42" s="421">
        <v>41</v>
      </c>
      <c r="B42" s="422" t="s">
        <v>7711</v>
      </c>
      <c r="C42" s="422" t="s">
        <v>193</v>
      </c>
      <c r="D42" s="422" t="s">
        <v>2640</v>
      </c>
      <c r="E42" s="422" t="s">
        <v>2641</v>
      </c>
      <c r="F42" s="438">
        <v>32880000</v>
      </c>
      <c r="G42" s="423">
        <v>2023</v>
      </c>
      <c r="H42" s="424">
        <f>VLOOKUP(G42,[3]잔가율!$D$3:$E$33,2,FALSE)</f>
        <v>0.84199999999999997</v>
      </c>
      <c r="I42" s="434">
        <f t="shared" si="0"/>
        <v>27684960</v>
      </c>
    </row>
    <row r="43" spans="1:9">
      <c r="A43" s="421">
        <v>42</v>
      </c>
      <c r="B43" s="422" t="s">
        <v>7711</v>
      </c>
      <c r="C43" s="422" t="s">
        <v>193</v>
      </c>
      <c r="D43" s="422" t="s">
        <v>2544</v>
      </c>
      <c r="E43" s="422" t="s">
        <v>2535</v>
      </c>
      <c r="F43" s="438">
        <v>34570000</v>
      </c>
      <c r="G43" s="423">
        <v>2023</v>
      </c>
      <c r="H43" s="424">
        <f>VLOOKUP(G43,[3]잔가율!$D$3:$E$33,2,FALSE)</f>
        <v>0.84199999999999997</v>
      </c>
      <c r="I43" s="434">
        <f t="shared" si="0"/>
        <v>29107940</v>
      </c>
    </row>
    <row r="44" spans="1:9">
      <c r="A44" s="421">
        <v>43</v>
      </c>
      <c r="B44" s="422" t="s">
        <v>7711</v>
      </c>
      <c r="C44" s="422" t="s">
        <v>193</v>
      </c>
      <c r="D44" s="422" t="s">
        <v>2545</v>
      </c>
      <c r="E44" s="422" t="s">
        <v>2642</v>
      </c>
      <c r="F44" s="438">
        <v>31180000</v>
      </c>
      <c r="G44" s="423">
        <v>2023</v>
      </c>
      <c r="H44" s="424">
        <f>VLOOKUP(G44,[3]잔가율!$D$3:$E$33,2,FALSE)</f>
        <v>0.84199999999999997</v>
      </c>
      <c r="I44" s="434">
        <f t="shared" si="0"/>
        <v>26253560</v>
      </c>
    </row>
    <row r="45" spans="1:9">
      <c r="A45" s="421">
        <v>44</v>
      </c>
      <c r="B45" s="422" t="s">
        <v>7711</v>
      </c>
      <c r="C45" s="422" t="s">
        <v>193</v>
      </c>
      <c r="D45" s="422" t="s">
        <v>2546</v>
      </c>
      <c r="E45" s="422" t="s">
        <v>2535</v>
      </c>
      <c r="F45" s="438">
        <v>31190000</v>
      </c>
      <c r="G45" s="423">
        <v>2023</v>
      </c>
      <c r="H45" s="424">
        <f>VLOOKUP(G45,[3]잔가율!$D$3:$E$33,2,FALSE)</f>
        <v>0.84199999999999997</v>
      </c>
      <c r="I45" s="434">
        <f t="shared" si="0"/>
        <v>26261980</v>
      </c>
    </row>
    <row r="46" spans="1:9">
      <c r="A46" s="421">
        <v>45</v>
      </c>
      <c r="B46" s="422" t="s">
        <v>7711</v>
      </c>
      <c r="C46" s="422" t="s">
        <v>193</v>
      </c>
      <c r="D46" s="422" t="s">
        <v>2643</v>
      </c>
      <c r="E46" s="422" t="s">
        <v>2535</v>
      </c>
      <c r="F46" s="438">
        <v>31190000</v>
      </c>
      <c r="G46" s="423">
        <v>2023</v>
      </c>
      <c r="H46" s="424">
        <f>VLOOKUP(G46,[3]잔가율!$D$3:$E$33,2,FALSE)</f>
        <v>0.84199999999999997</v>
      </c>
      <c r="I46" s="434">
        <f t="shared" si="0"/>
        <v>26261980</v>
      </c>
    </row>
    <row r="47" spans="1:9">
      <c r="A47" s="421">
        <v>46</v>
      </c>
      <c r="B47" s="422" t="s">
        <v>7711</v>
      </c>
      <c r="C47" s="422" t="s">
        <v>193</v>
      </c>
      <c r="D47" s="422" t="s">
        <v>2644</v>
      </c>
      <c r="E47" s="422" t="s">
        <v>2535</v>
      </c>
      <c r="F47" s="438">
        <v>27600000</v>
      </c>
      <c r="G47" s="423">
        <v>2023</v>
      </c>
      <c r="H47" s="424">
        <f>VLOOKUP(G47,[3]잔가율!$D$3:$E$33,2,FALSE)</f>
        <v>0.84199999999999997</v>
      </c>
      <c r="I47" s="434">
        <f t="shared" si="0"/>
        <v>23239200</v>
      </c>
    </row>
    <row r="48" spans="1:9">
      <c r="A48" s="421">
        <v>47</v>
      </c>
      <c r="B48" s="422" t="s">
        <v>7711</v>
      </c>
      <c r="C48" s="422" t="s">
        <v>193</v>
      </c>
      <c r="D48" s="422" t="s">
        <v>2645</v>
      </c>
      <c r="E48" s="422" t="s">
        <v>2535</v>
      </c>
      <c r="F48" s="438">
        <v>31500000</v>
      </c>
      <c r="G48" s="423">
        <v>2023</v>
      </c>
      <c r="H48" s="424">
        <f>VLOOKUP(G48,[3]잔가율!$D$3:$E$33,2,FALSE)</f>
        <v>0.84199999999999997</v>
      </c>
      <c r="I48" s="434">
        <f t="shared" si="0"/>
        <v>26523000</v>
      </c>
    </row>
    <row r="49" spans="1:9">
      <c r="A49" s="421">
        <v>48</v>
      </c>
      <c r="B49" s="422" t="s">
        <v>7711</v>
      </c>
      <c r="C49" s="422" t="s">
        <v>193</v>
      </c>
      <c r="D49" s="422" t="s">
        <v>2646</v>
      </c>
      <c r="E49" s="422" t="s">
        <v>2535</v>
      </c>
      <c r="F49" s="438">
        <v>28390000</v>
      </c>
      <c r="G49" s="423">
        <v>2023</v>
      </c>
      <c r="H49" s="424">
        <f>VLOOKUP(G49,[3]잔가율!$D$3:$E$33,2,FALSE)</f>
        <v>0.84199999999999997</v>
      </c>
      <c r="I49" s="434">
        <f t="shared" si="0"/>
        <v>23904380</v>
      </c>
    </row>
    <row r="50" spans="1:9">
      <c r="A50" s="421">
        <v>49</v>
      </c>
      <c r="B50" s="422" t="s">
        <v>7711</v>
      </c>
      <c r="C50" s="422" t="s">
        <v>193</v>
      </c>
      <c r="D50" s="422" t="s">
        <v>2647</v>
      </c>
      <c r="E50" s="422" t="s">
        <v>2535</v>
      </c>
      <c r="F50" s="438">
        <v>31190000</v>
      </c>
      <c r="G50" s="423">
        <v>2023</v>
      </c>
      <c r="H50" s="424">
        <f>VLOOKUP(G50,[3]잔가율!$D$3:$E$33,2,FALSE)</f>
        <v>0.84199999999999997</v>
      </c>
      <c r="I50" s="434">
        <f t="shared" si="0"/>
        <v>26261980</v>
      </c>
    </row>
    <row r="51" spans="1:9">
      <c r="A51" s="421">
        <v>50</v>
      </c>
      <c r="B51" s="313" t="s">
        <v>15840</v>
      </c>
      <c r="C51" s="422" t="s">
        <v>193</v>
      </c>
      <c r="D51" s="422" t="s">
        <v>2534</v>
      </c>
      <c r="E51" s="422" t="s">
        <v>2535</v>
      </c>
      <c r="F51" s="440">
        <v>36700000</v>
      </c>
      <c r="G51" s="423">
        <v>2023</v>
      </c>
      <c r="H51" s="424">
        <f>VLOOKUP(G51,[3]잔가율!$B$3:$C$33,2,FALSE)</f>
        <v>0.82599999999999996</v>
      </c>
      <c r="I51" s="434">
        <f t="shared" si="0"/>
        <v>30314200</v>
      </c>
    </row>
    <row r="52" spans="1:9">
      <c r="A52" s="421">
        <v>51</v>
      </c>
      <c r="B52" s="422" t="s">
        <v>7711</v>
      </c>
      <c r="C52" s="422" t="s">
        <v>193</v>
      </c>
      <c r="D52" s="422" t="s">
        <v>1567</v>
      </c>
      <c r="E52" s="422" t="s">
        <v>2648</v>
      </c>
      <c r="F52" s="438">
        <v>32030000</v>
      </c>
      <c r="G52" s="423">
        <v>2023</v>
      </c>
      <c r="H52" s="424">
        <f>VLOOKUP(G52,[3]잔가율!$D$3:$E$33,2,FALSE)</f>
        <v>0.84199999999999997</v>
      </c>
      <c r="I52" s="434">
        <f t="shared" si="0"/>
        <v>26969260</v>
      </c>
    </row>
    <row r="53" spans="1:9">
      <c r="A53" s="421">
        <v>52</v>
      </c>
      <c r="B53" s="422" t="s">
        <v>7711</v>
      </c>
      <c r="C53" s="422" t="s">
        <v>193</v>
      </c>
      <c r="D53" s="422" t="s">
        <v>1567</v>
      </c>
      <c r="E53" s="422" t="s">
        <v>2649</v>
      </c>
      <c r="F53" s="438">
        <v>32030000</v>
      </c>
      <c r="G53" s="423">
        <v>2023</v>
      </c>
      <c r="H53" s="424">
        <f>VLOOKUP(G53,[3]잔가율!$D$3:$E$33,2,FALSE)</f>
        <v>0.84199999999999997</v>
      </c>
      <c r="I53" s="434">
        <f t="shared" si="0"/>
        <v>26969260</v>
      </c>
    </row>
    <row r="54" spans="1:9">
      <c r="A54" s="421">
        <v>53</v>
      </c>
      <c r="B54" s="422" t="s">
        <v>7711</v>
      </c>
      <c r="C54" s="422" t="s">
        <v>193</v>
      </c>
      <c r="D54" s="422" t="s">
        <v>2547</v>
      </c>
      <c r="E54" s="422" t="s">
        <v>2650</v>
      </c>
      <c r="F54" s="438">
        <v>35000000</v>
      </c>
      <c r="G54" s="423">
        <v>2023</v>
      </c>
      <c r="H54" s="424">
        <f>VLOOKUP(G54,[3]잔가율!$D$3:$E$33,2,FALSE)</f>
        <v>0.84199999999999997</v>
      </c>
      <c r="I54" s="434">
        <f t="shared" si="0"/>
        <v>29470000</v>
      </c>
    </row>
    <row r="55" spans="1:9">
      <c r="A55" s="421">
        <v>54</v>
      </c>
      <c r="B55" s="422" t="s">
        <v>7711</v>
      </c>
      <c r="C55" s="422" t="s">
        <v>193</v>
      </c>
      <c r="D55" s="422" t="s">
        <v>2547</v>
      </c>
      <c r="E55" s="422" t="s">
        <v>2543</v>
      </c>
      <c r="F55" s="438">
        <v>35000000</v>
      </c>
      <c r="G55" s="423">
        <v>2023</v>
      </c>
      <c r="H55" s="424">
        <f>VLOOKUP(G55,[3]잔가율!$D$3:$E$33,2,FALSE)</f>
        <v>0.84199999999999997</v>
      </c>
      <c r="I55" s="434">
        <f t="shared" si="0"/>
        <v>29470000</v>
      </c>
    </row>
    <row r="56" spans="1:9">
      <c r="A56" s="421">
        <v>55</v>
      </c>
      <c r="B56" s="422" t="s">
        <v>7711</v>
      </c>
      <c r="C56" s="422" t="s">
        <v>193</v>
      </c>
      <c r="D56" s="422" t="s">
        <v>2548</v>
      </c>
      <c r="E56" s="422" t="s">
        <v>2651</v>
      </c>
      <c r="F56" s="438">
        <v>35450000</v>
      </c>
      <c r="G56" s="423">
        <v>2023</v>
      </c>
      <c r="H56" s="424">
        <f>VLOOKUP(G56,[3]잔가율!$D$3:$E$33,2,FALSE)</f>
        <v>0.84199999999999997</v>
      </c>
      <c r="I56" s="434">
        <f t="shared" si="0"/>
        <v>29848900</v>
      </c>
    </row>
    <row r="57" spans="1:9">
      <c r="A57" s="421">
        <v>56</v>
      </c>
      <c r="B57" s="422" t="s">
        <v>7711</v>
      </c>
      <c r="C57" s="422" t="s">
        <v>193</v>
      </c>
      <c r="D57" s="422" t="s">
        <v>2549</v>
      </c>
      <c r="E57" s="422" t="s">
        <v>2651</v>
      </c>
      <c r="F57" s="438">
        <v>39090000</v>
      </c>
      <c r="G57" s="423">
        <v>2023</v>
      </c>
      <c r="H57" s="424">
        <f>VLOOKUP(G57,[3]잔가율!$D$3:$E$33,2,FALSE)</f>
        <v>0.84199999999999997</v>
      </c>
      <c r="I57" s="434">
        <f t="shared" si="0"/>
        <v>32913780</v>
      </c>
    </row>
    <row r="58" spans="1:9">
      <c r="A58" s="421">
        <v>57</v>
      </c>
      <c r="B58" s="422" t="s">
        <v>7711</v>
      </c>
      <c r="C58" s="422" t="s">
        <v>193</v>
      </c>
      <c r="D58" s="422" t="s">
        <v>2550</v>
      </c>
      <c r="E58" s="422" t="s">
        <v>2543</v>
      </c>
      <c r="F58" s="438">
        <v>38740000</v>
      </c>
      <c r="G58" s="423">
        <v>2023</v>
      </c>
      <c r="H58" s="424">
        <f>VLOOKUP(G58,[3]잔가율!$D$3:$E$33,2,FALSE)</f>
        <v>0.84199999999999997</v>
      </c>
      <c r="I58" s="434">
        <f t="shared" si="0"/>
        <v>32619080</v>
      </c>
    </row>
    <row r="59" spans="1:9">
      <c r="A59" s="421">
        <v>58</v>
      </c>
      <c r="B59" s="422" t="s">
        <v>7711</v>
      </c>
      <c r="C59" s="422" t="s">
        <v>193</v>
      </c>
      <c r="D59" s="422" t="s">
        <v>2550</v>
      </c>
      <c r="E59" s="422" t="s">
        <v>2651</v>
      </c>
      <c r="F59" s="438">
        <v>40310000</v>
      </c>
      <c r="G59" s="423">
        <v>2023</v>
      </c>
      <c r="H59" s="424">
        <f>VLOOKUP(G59,[3]잔가율!$D$3:$E$33,2,FALSE)</f>
        <v>0.84199999999999997</v>
      </c>
      <c r="I59" s="434">
        <f t="shared" si="0"/>
        <v>33941020</v>
      </c>
    </row>
    <row r="60" spans="1:9">
      <c r="A60" s="421">
        <v>59</v>
      </c>
      <c r="B60" s="422" t="s">
        <v>7711</v>
      </c>
      <c r="C60" s="422" t="s">
        <v>193</v>
      </c>
      <c r="D60" s="422" t="s">
        <v>2550</v>
      </c>
      <c r="E60" s="422" t="s">
        <v>2652</v>
      </c>
      <c r="F60" s="438">
        <v>40750000</v>
      </c>
      <c r="G60" s="423">
        <v>2023</v>
      </c>
      <c r="H60" s="424">
        <f>VLOOKUP(G60,[3]잔가율!$D$3:$E$33,2,FALSE)</f>
        <v>0.84199999999999997</v>
      </c>
      <c r="I60" s="434">
        <f t="shared" si="0"/>
        <v>34311500</v>
      </c>
    </row>
    <row r="61" spans="1:9">
      <c r="A61" s="421">
        <v>60</v>
      </c>
      <c r="B61" s="422" t="s">
        <v>7711</v>
      </c>
      <c r="C61" s="422" t="s">
        <v>193</v>
      </c>
      <c r="D61" s="422" t="s">
        <v>2551</v>
      </c>
      <c r="E61" s="422" t="s">
        <v>2543</v>
      </c>
      <c r="F61" s="438">
        <v>42930000</v>
      </c>
      <c r="G61" s="423">
        <v>2023</v>
      </c>
      <c r="H61" s="424">
        <f>VLOOKUP(G61,[3]잔가율!$D$3:$E$33,2,FALSE)</f>
        <v>0.84199999999999997</v>
      </c>
      <c r="I61" s="434">
        <f t="shared" si="0"/>
        <v>36147060</v>
      </c>
    </row>
    <row r="62" spans="1:9">
      <c r="A62" s="421">
        <v>61</v>
      </c>
      <c r="B62" s="422" t="s">
        <v>7711</v>
      </c>
      <c r="C62" s="422" t="s">
        <v>193</v>
      </c>
      <c r="D62" s="422" t="s">
        <v>2551</v>
      </c>
      <c r="E62" s="422" t="s">
        <v>2651</v>
      </c>
      <c r="F62" s="438">
        <v>40930000</v>
      </c>
      <c r="G62" s="423">
        <v>2023</v>
      </c>
      <c r="H62" s="424">
        <f>VLOOKUP(G62,[3]잔가율!$D$3:$E$33,2,FALSE)</f>
        <v>0.84199999999999997</v>
      </c>
      <c r="I62" s="434">
        <f t="shared" si="0"/>
        <v>34463060</v>
      </c>
    </row>
    <row r="63" spans="1:9">
      <c r="A63" s="421">
        <v>62</v>
      </c>
      <c r="B63" s="422" t="s">
        <v>7711</v>
      </c>
      <c r="C63" s="422" t="s">
        <v>193</v>
      </c>
      <c r="D63" s="422" t="s">
        <v>2653</v>
      </c>
      <c r="E63" s="422" t="s">
        <v>2543</v>
      </c>
      <c r="F63" s="438">
        <v>39970000</v>
      </c>
      <c r="G63" s="423">
        <v>2023</v>
      </c>
      <c r="H63" s="424">
        <f>VLOOKUP(G63,[3]잔가율!$D$3:$E$33,2,FALSE)</f>
        <v>0.84199999999999997</v>
      </c>
      <c r="I63" s="434">
        <f t="shared" si="0"/>
        <v>33654740</v>
      </c>
    </row>
    <row r="64" spans="1:9">
      <c r="A64" s="421">
        <v>63</v>
      </c>
      <c r="B64" s="422" t="s">
        <v>7711</v>
      </c>
      <c r="C64" s="422" t="s">
        <v>193</v>
      </c>
      <c r="D64" s="422" t="s">
        <v>2653</v>
      </c>
      <c r="E64" s="422" t="s">
        <v>2654</v>
      </c>
      <c r="F64" s="438">
        <v>38670000</v>
      </c>
      <c r="G64" s="423">
        <v>2023</v>
      </c>
      <c r="H64" s="424">
        <f>VLOOKUP(G64,[3]잔가율!$D$3:$E$33,2,FALSE)</f>
        <v>0.84199999999999997</v>
      </c>
      <c r="I64" s="434">
        <f t="shared" si="0"/>
        <v>32560140</v>
      </c>
    </row>
    <row r="65" spans="1:9">
      <c r="A65" s="421">
        <v>64</v>
      </c>
      <c r="B65" s="422" t="s">
        <v>7711</v>
      </c>
      <c r="C65" s="422" t="s">
        <v>193</v>
      </c>
      <c r="D65" s="422" t="s">
        <v>2552</v>
      </c>
      <c r="E65" s="422" t="s">
        <v>2543</v>
      </c>
      <c r="F65" s="438">
        <v>46990000</v>
      </c>
      <c r="G65" s="423">
        <v>2023</v>
      </c>
      <c r="H65" s="424">
        <f>VLOOKUP(G65,[3]잔가율!$D$3:$E$33,2,FALSE)</f>
        <v>0.84199999999999997</v>
      </c>
      <c r="I65" s="434">
        <f t="shared" si="0"/>
        <v>39565580</v>
      </c>
    </row>
    <row r="66" spans="1:9">
      <c r="A66" s="421">
        <v>65</v>
      </c>
      <c r="B66" s="422" t="s">
        <v>7711</v>
      </c>
      <c r="C66" s="422" t="s">
        <v>193</v>
      </c>
      <c r="D66" s="422" t="s">
        <v>2655</v>
      </c>
      <c r="E66" s="422" t="s">
        <v>2543</v>
      </c>
      <c r="F66" s="438">
        <v>46990000</v>
      </c>
      <c r="G66" s="423">
        <v>2023</v>
      </c>
      <c r="H66" s="424">
        <f>VLOOKUP(G66,[3]잔가율!$D$3:$E$33,2,FALSE)</f>
        <v>0.84199999999999997</v>
      </c>
      <c r="I66" s="434">
        <f t="shared" ref="I66:I129" si="1">ROUNDDOWN(F66*H66,0)</f>
        <v>39565580</v>
      </c>
    </row>
    <row r="67" spans="1:9">
      <c r="A67" s="421">
        <v>66</v>
      </c>
      <c r="B67" s="422" t="s">
        <v>7711</v>
      </c>
      <c r="C67" s="422" t="s">
        <v>193</v>
      </c>
      <c r="D67" s="422" t="s">
        <v>2656</v>
      </c>
      <c r="E67" s="422" t="s">
        <v>2543</v>
      </c>
      <c r="F67" s="438">
        <v>46990000</v>
      </c>
      <c r="G67" s="423">
        <v>2023</v>
      </c>
      <c r="H67" s="424">
        <f>VLOOKUP(G67,[3]잔가율!$D$3:$E$33,2,FALSE)</f>
        <v>0.84199999999999997</v>
      </c>
      <c r="I67" s="434">
        <f t="shared" si="1"/>
        <v>39565580</v>
      </c>
    </row>
    <row r="68" spans="1:9">
      <c r="A68" s="421">
        <v>67</v>
      </c>
      <c r="B68" s="422" t="s">
        <v>7711</v>
      </c>
      <c r="C68" s="422" t="s">
        <v>193</v>
      </c>
      <c r="D68" s="422" t="s">
        <v>2553</v>
      </c>
      <c r="E68" s="422" t="s">
        <v>2651</v>
      </c>
      <c r="F68" s="438">
        <v>46990000</v>
      </c>
      <c r="G68" s="423">
        <v>2023</v>
      </c>
      <c r="H68" s="424">
        <f>VLOOKUP(G68,[3]잔가율!$D$3:$E$33,2,FALSE)</f>
        <v>0.84199999999999997</v>
      </c>
      <c r="I68" s="434">
        <f t="shared" si="1"/>
        <v>39565580</v>
      </c>
    </row>
    <row r="69" spans="1:9">
      <c r="A69" s="421">
        <v>68</v>
      </c>
      <c r="B69" s="422" t="s">
        <v>7711</v>
      </c>
      <c r="C69" s="422" t="s">
        <v>193</v>
      </c>
      <c r="D69" s="422" t="s">
        <v>2553</v>
      </c>
      <c r="E69" s="422" t="s">
        <v>2657</v>
      </c>
      <c r="F69" s="438">
        <v>39720000</v>
      </c>
      <c r="G69" s="423">
        <v>2023</v>
      </c>
      <c r="H69" s="424">
        <f>VLOOKUP(G69,[3]잔가율!$D$3:$E$33,2,FALSE)</f>
        <v>0.84199999999999997</v>
      </c>
      <c r="I69" s="434">
        <f t="shared" si="1"/>
        <v>33444240</v>
      </c>
    </row>
    <row r="70" spans="1:9">
      <c r="A70" s="421">
        <v>69</v>
      </c>
      <c r="B70" s="422" t="s">
        <v>7711</v>
      </c>
      <c r="C70" s="422" t="s">
        <v>193</v>
      </c>
      <c r="D70" s="422" t="s">
        <v>2554</v>
      </c>
      <c r="E70" s="422" t="s">
        <v>2657</v>
      </c>
      <c r="F70" s="438">
        <v>41600000</v>
      </c>
      <c r="G70" s="423">
        <v>2023</v>
      </c>
      <c r="H70" s="424">
        <f>VLOOKUP(G70,[3]잔가율!$D$3:$E$33,2,FALSE)</f>
        <v>0.84199999999999997</v>
      </c>
      <c r="I70" s="434">
        <f t="shared" si="1"/>
        <v>35027200</v>
      </c>
    </row>
    <row r="71" spans="1:9">
      <c r="A71" s="421">
        <v>70</v>
      </c>
      <c r="B71" s="422" t="s">
        <v>7711</v>
      </c>
      <c r="C71" s="422" t="s">
        <v>193</v>
      </c>
      <c r="D71" s="422" t="s">
        <v>2555</v>
      </c>
      <c r="E71" s="422" t="s">
        <v>2651</v>
      </c>
      <c r="F71" s="438">
        <v>47000000</v>
      </c>
      <c r="G71" s="423">
        <v>2023</v>
      </c>
      <c r="H71" s="424">
        <f>VLOOKUP(G71,[3]잔가율!$D$3:$E$33,2,FALSE)</f>
        <v>0.84199999999999997</v>
      </c>
      <c r="I71" s="434">
        <f t="shared" si="1"/>
        <v>39574000</v>
      </c>
    </row>
    <row r="72" spans="1:9">
      <c r="A72" s="421">
        <v>71</v>
      </c>
      <c r="B72" s="422" t="s">
        <v>7711</v>
      </c>
      <c r="C72" s="422" t="s">
        <v>193</v>
      </c>
      <c r="D72" s="422" t="s">
        <v>2555</v>
      </c>
      <c r="E72" s="422" t="s">
        <v>2657</v>
      </c>
      <c r="F72" s="438">
        <v>45500000</v>
      </c>
      <c r="G72" s="423">
        <v>2023</v>
      </c>
      <c r="H72" s="424">
        <f>VLOOKUP(G72,[3]잔가율!$D$3:$E$33,2,FALSE)</f>
        <v>0.84199999999999997</v>
      </c>
      <c r="I72" s="434">
        <f t="shared" si="1"/>
        <v>38311000</v>
      </c>
    </row>
    <row r="73" spans="1:9">
      <c r="A73" s="421">
        <v>72</v>
      </c>
      <c r="B73" s="422" t="s">
        <v>7711</v>
      </c>
      <c r="C73" s="422" t="s">
        <v>1277</v>
      </c>
      <c r="D73" s="422" t="s">
        <v>2556</v>
      </c>
      <c r="E73" s="422" t="s">
        <v>2657</v>
      </c>
      <c r="F73" s="438">
        <v>36000000</v>
      </c>
      <c r="G73" s="423">
        <v>2023</v>
      </c>
      <c r="H73" s="424">
        <f>VLOOKUP(G73,[3]잔가율!$D$3:$E$33,2,FALSE)</f>
        <v>0.84199999999999997</v>
      </c>
      <c r="I73" s="434">
        <f t="shared" si="1"/>
        <v>30312000</v>
      </c>
    </row>
    <row r="74" spans="1:9">
      <c r="A74" s="421">
        <v>73</v>
      </c>
      <c r="B74" s="422" t="s">
        <v>7711</v>
      </c>
      <c r="C74" s="422" t="s">
        <v>193</v>
      </c>
      <c r="D74" s="422" t="s">
        <v>2658</v>
      </c>
      <c r="E74" s="422" t="s">
        <v>2651</v>
      </c>
      <c r="F74" s="438">
        <v>48000000</v>
      </c>
      <c r="G74" s="423">
        <v>2023</v>
      </c>
      <c r="H74" s="424">
        <f>VLOOKUP(G74,[3]잔가율!$D$3:$E$33,2,FALSE)</f>
        <v>0.84199999999999997</v>
      </c>
      <c r="I74" s="434">
        <f t="shared" si="1"/>
        <v>40416000</v>
      </c>
    </row>
    <row r="75" spans="1:9">
      <c r="A75" s="421">
        <v>74</v>
      </c>
      <c r="B75" s="422" t="s">
        <v>7711</v>
      </c>
      <c r="C75" s="422" t="s">
        <v>193</v>
      </c>
      <c r="D75" s="422" t="s">
        <v>2659</v>
      </c>
      <c r="E75" s="422" t="s">
        <v>2657</v>
      </c>
      <c r="F75" s="438">
        <v>37000000</v>
      </c>
      <c r="G75" s="423">
        <v>2023</v>
      </c>
      <c r="H75" s="424">
        <f>VLOOKUP(G75,[3]잔가율!$D$3:$E$33,2,FALSE)</f>
        <v>0.84199999999999997</v>
      </c>
      <c r="I75" s="434">
        <f t="shared" si="1"/>
        <v>31154000</v>
      </c>
    </row>
    <row r="76" spans="1:9">
      <c r="A76" s="421">
        <v>75</v>
      </c>
      <c r="B76" s="422" t="s">
        <v>7711</v>
      </c>
      <c r="C76" s="422" t="s">
        <v>193</v>
      </c>
      <c r="D76" s="422" t="s">
        <v>2660</v>
      </c>
      <c r="E76" s="422" t="s">
        <v>2657</v>
      </c>
      <c r="F76" s="438">
        <v>39100000</v>
      </c>
      <c r="G76" s="423">
        <v>2023</v>
      </c>
      <c r="H76" s="424">
        <f>VLOOKUP(G76,[3]잔가율!$D$3:$E$33,2,FALSE)</f>
        <v>0.84199999999999997</v>
      </c>
      <c r="I76" s="434">
        <f t="shared" si="1"/>
        <v>32922200</v>
      </c>
    </row>
    <row r="77" spans="1:9">
      <c r="A77" s="421">
        <v>76</v>
      </c>
      <c r="B77" s="422" t="s">
        <v>7711</v>
      </c>
      <c r="C77" s="422" t="s">
        <v>193</v>
      </c>
      <c r="D77" s="422" t="s">
        <v>2661</v>
      </c>
      <c r="E77" s="422" t="s">
        <v>2657</v>
      </c>
      <c r="F77" s="438">
        <v>61000000</v>
      </c>
      <c r="G77" s="423">
        <v>2023</v>
      </c>
      <c r="H77" s="424">
        <f>VLOOKUP(G77,[3]잔가율!$D$3:$E$33,2,FALSE)</f>
        <v>0.84199999999999997</v>
      </c>
      <c r="I77" s="434">
        <f t="shared" si="1"/>
        <v>51362000</v>
      </c>
    </row>
    <row r="78" spans="1:9">
      <c r="A78" s="421">
        <v>77</v>
      </c>
      <c r="B78" s="422" t="s">
        <v>7711</v>
      </c>
      <c r="C78" s="422" t="s">
        <v>193</v>
      </c>
      <c r="D78" s="422" t="s">
        <v>2662</v>
      </c>
      <c r="E78" s="422" t="s">
        <v>2663</v>
      </c>
      <c r="F78" s="438">
        <v>61640000</v>
      </c>
      <c r="G78" s="423">
        <v>2023</v>
      </c>
      <c r="H78" s="424">
        <f>VLOOKUP(G78,[3]잔가율!$D$3:$E$33,2,FALSE)</f>
        <v>0.84199999999999997</v>
      </c>
      <c r="I78" s="434">
        <f t="shared" si="1"/>
        <v>51900880</v>
      </c>
    </row>
    <row r="79" spans="1:9">
      <c r="A79" s="421">
        <v>78</v>
      </c>
      <c r="B79" s="422" t="s">
        <v>7711</v>
      </c>
      <c r="C79" s="422" t="s">
        <v>193</v>
      </c>
      <c r="D79" s="422" t="s">
        <v>2557</v>
      </c>
      <c r="E79" s="422" t="s">
        <v>2663</v>
      </c>
      <c r="F79" s="438">
        <v>60740000</v>
      </c>
      <c r="G79" s="423">
        <v>2023</v>
      </c>
      <c r="H79" s="424">
        <f>VLOOKUP(G79,[3]잔가율!$D$3:$E$33,2,FALSE)</f>
        <v>0.84199999999999997</v>
      </c>
      <c r="I79" s="434">
        <f t="shared" si="1"/>
        <v>51143080</v>
      </c>
    </row>
    <row r="80" spans="1:9">
      <c r="A80" s="421">
        <v>79</v>
      </c>
      <c r="B80" s="425" t="s">
        <v>7711</v>
      </c>
      <c r="C80" s="425" t="s">
        <v>2664</v>
      </c>
      <c r="D80" s="425" t="s">
        <v>2665</v>
      </c>
      <c r="E80" s="425" t="s">
        <v>2666</v>
      </c>
      <c r="F80" s="439">
        <v>53450000</v>
      </c>
      <c r="G80" s="423">
        <v>2023</v>
      </c>
      <c r="H80" s="424">
        <f>VLOOKUP(G80,[3]잔가율!$D$3:$E$33,2,FALSE)</f>
        <v>0.84199999999999997</v>
      </c>
      <c r="I80" s="434">
        <f t="shared" si="1"/>
        <v>45004900</v>
      </c>
    </row>
    <row r="81" spans="1:9">
      <c r="A81" s="421">
        <v>80</v>
      </c>
      <c r="B81" s="422" t="s">
        <v>7711</v>
      </c>
      <c r="C81" s="422" t="s">
        <v>193</v>
      </c>
      <c r="D81" s="422" t="s">
        <v>2558</v>
      </c>
      <c r="E81" s="422" t="s">
        <v>2667</v>
      </c>
      <c r="F81" s="438">
        <v>50320000</v>
      </c>
      <c r="G81" s="423">
        <v>2023</v>
      </c>
      <c r="H81" s="424">
        <f>VLOOKUP(G81,[3]잔가율!$D$3:$E$33,2,FALSE)</f>
        <v>0.84199999999999997</v>
      </c>
      <c r="I81" s="434">
        <f t="shared" si="1"/>
        <v>42369440</v>
      </c>
    </row>
    <row r="82" spans="1:9">
      <c r="A82" s="421">
        <v>81</v>
      </c>
      <c r="B82" s="422" t="s">
        <v>7711</v>
      </c>
      <c r="C82" s="422" t="s">
        <v>193</v>
      </c>
      <c r="D82" s="422" t="s">
        <v>2559</v>
      </c>
      <c r="E82" s="422" t="s">
        <v>2667</v>
      </c>
      <c r="F82" s="438">
        <v>49410000</v>
      </c>
      <c r="G82" s="423">
        <v>2023</v>
      </c>
      <c r="H82" s="424">
        <f>VLOOKUP(G82,[3]잔가율!$D$3:$E$33,2,FALSE)</f>
        <v>0.84199999999999997</v>
      </c>
      <c r="I82" s="434">
        <f t="shared" si="1"/>
        <v>41603220</v>
      </c>
    </row>
    <row r="83" spans="1:9">
      <c r="A83" s="421">
        <v>82</v>
      </c>
      <c r="B83" s="422" t="s">
        <v>7711</v>
      </c>
      <c r="C83" s="422" t="s">
        <v>193</v>
      </c>
      <c r="D83" s="422" t="s">
        <v>2668</v>
      </c>
      <c r="E83" s="422" t="s">
        <v>2669</v>
      </c>
      <c r="F83" s="438">
        <v>61440000</v>
      </c>
      <c r="G83" s="423">
        <v>2023</v>
      </c>
      <c r="H83" s="424">
        <f>VLOOKUP(G83,[3]잔가율!$D$3:$E$33,2,FALSE)</f>
        <v>0.84199999999999997</v>
      </c>
      <c r="I83" s="434">
        <f t="shared" si="1"/>
        <v>51732480</v>
      </c>
    </row>
    <row r="84" spans="1:9">
      <c r="A84" s="421">
        <v>83</v>
      </c>
      <c r="B84" s="422" t="s">
        <v>7711</v>
      </c>
      <c r="C84" s="422" t="s">
        <v>193</v>
      </c>
      <c r="D84" s="422" t="s">
        <v>2560</v>
      </c>
      <c r="E84" s="422" t="s">
        <v>2669</v>
      </c>
      <c r="F84" s="438">
        <v>58400000</v>
      </c>
      <c r="G84" s="423">
        <v>2023</v>
      </c>
      <c r="H84" s="424">
        <f>VLOOKUP(G84,[3]잔가율!$D$3:$E$33,2,FALSE)</f>
        <v>0.84199999999999997</v>
      </c>
      <c r="I84" s="434">
        <f t="shared" si="1"/>
        <v>49172800</v>
      </c>
    </row>
    <row r="85" spans="1:9">
      <c r="A85" s="421">
        <v>84</v>
      </c>
      <c r="B85" s="422" t="s">
        <v>7711</v>
      </c>
      <c r="C85" s="422" t="s">
        <v>193</v>
      </c>
      <c r="D85" s="422" t="s">
        <v>2670</v>
      </c>
      <c r="E85" s="422" t="s">
        <v>2669</v>
      </c>
      <c r="F85" s="438">
        <v>58130000</v>
      </c>
      <c r="G85" s="423">
        <v>2023</v>
      </c>
      <c r="H85" s="424">
        <f>VLOOKUP(G85,[3]잔가율!$D$3:$E$33,2,FALSE)</f>
        <v>0.84199999999999997</v>
      </c>
      <c r="I85" s="434">
        <f t="shared" si="1"/>
        <v>48945460</v>
      </c>
    </row>
    <row r="86" spans="1:9">
      <c r="A86" s="421">
        <v>85</v>
      </c>
      <c r="B86" s="422" t="s">
        <v>7711</v>
      </c>
      <c r="C86" s="422" t="s">
        <v>1277</v>
      </c>
      <c r="D86" s="422" t="s">
        <v>2561</v>
      </c>
      <c r="E86" s="422" t="s">
        <v>2671</v>
      </c>
      <c r="F86" s="438">
        <v>58320000</v>
      </c>
      <c r="G86" s="423">
        <v>2023</v>
      </c>
      <c r="H86" s="424">
        <f>VLOOKUP(G86,[3]잔가율!$D$3:$E$33,2,FALSE)</f>
        <v>0.84199999999999997</v>
      </c>
      <c r="I86" s="434">
        <f t="shared" si="1"/>
        <v>49105440</v>
      </c>
    </row>
    <row r="87" spans="1:9">
      <c r="A87" s="421">
        <v>86</v>
      </c>
      <c r="B87" s="422" t="s">
        <v>7711</v>
      </c>
      <c r="C87" s="422" t="s">
        <v>1277</v>
      </c>
      <c r="D87" s="422" t="s">
        <v>2562</v>
      </c>
      <c r="E87" s="422" t="s">
        <v>2671</v>
      </c>
      <c r="F87" s="438">
        <v>51810000</v>
      </c>
      <c r="G87" s="423">
        <v>2023</v>
      </c>
      <c r="H87" s="424">
        <f>VLOOKUP(G87,[3]잔가율!$D$3:$E$33,2,FALSE)</f>
        <v>0.84199999999999997</v>
      </c>
      <c r="I87" s="434">
        <f t="shared" si="1"/>
        <v>43624020</v>
      </c>
    </row>
    <row r="88" spans="1:9">
      <c r="A88" s="421">
        <v>87</v>
      </c>
      <c r="B88" s="422" t="s">
        <v>7711</v>
      </c>
      <c r="C88" s="422" t="s">
        <v>193</v>
      </c>
      <c r="D88" s="422" t="s">
        <v>2563</v>
      </c>
      <c r="E88" s="422" t="s">
        <v>2667</v>
      </c>
      <c r="F88" s="438">
        <v>47630000</v>
      </c>
      <c r="G88" s="423">
        <v>2023</v>
      </c>
      <c r="H88" s="424">
        <f>VLOOKUP(G88,[3]잔가율!$D$3:$E$33,2,FALSE)</f>
        <v>0.84199999999999997</v>
      </c>
      <c r="I88" s="434">
        <f t="shared" si="1"/>
        <v>40104460</v>
      </c>
    </row>
    <row r="89" spans="1:9">
      <c r="A89" s="421">
        <v>88</v>
      </c>
      <c r="B89" s="422" t="s">
        <v>7711</v>
      </c>
      <c r="C89" s="422" t="s">
        <v>193</v>
      </c>
      <c r="D89" s="422" t="s">
        <v>2672</v>
      </c>
      <c r="E89" s="422" t="s">
        <v>2667</v>
      </c>
      <c r="F89" s="438">
        <v>42120000</v>
      </c>
      <c r="G89" s="423">
        <v>2023</v>
      </c>
      <c r="H89" s="424">
        <f>VLOOKUP(G89,[3]잔가율!$D$3:$E$33,2,FALSE)</f>
        <v>0.84199999999999997</v>
      </c>
      <c r="I89" s="434">
        <f t="shared" si="1"/>
        <v>35465040</v>
      </c>
    </row>
    <row r="90" spans="1:9">
      <c r="A90" s="421">
        <v>89</v>
      </c>
      <c r="B90" s="422" t="s">
        <v>7711</v>
      </c>
      <c r="C90" s="422" t="s">
        <v>1277</v>
      </c>
      <c r="D90" s="422" t="s">
        <v>2564</v>
      </c>
      <c r="E90" s="422" t="s">
        <v>2671</v>
      </c>
      <c r="F90" s="438">
        <v>50260000</v>
      </c>
      <c r="G90" s="423">
        <v>2023</v>
      </c>
      <c r="H90" s="424">
        <f>VLOOKUP(G90,[3]잔가율!$D$3:$E$33,2,FALSE)</f>
        <v>0.84199999999999997</v>
      </c>
      <c r="I90" s="434">
        <f t="shared" si="1"/>
        <v>42318920</v>
      </c>
    </row>
    <row r="91" spans="1:9">
      <c r="A91" s="421">
        <v>90</v>
      </c>
      <c r="B91" s="422" t="s">
        <v>7711</v>
      </c>
      <c r="C91" s="422" t="s">
        <v>193</v>
      </c>
      <c r="D91" s="422" t="s">
        <v>2673</v>
      </c>
      <c r="E91" s="422" t="s">
        <v>2674</v>
      </c>
      <c r="F91" s="438">
        <v>47470000</v>
      </c>
      <c r="G91" s="423">
        <v>2023</v>
      </c>
      <c r="H91" s="424">
        <f>VLOOKUP(G91,[3]잔가율!$D$3:$E$33,2,FALSE)</f>
        <v>0.84199999999999997</v>
      </c>
      <c r="I91" s="434">
        <f t="shared" si="1"/>
        <v>39969740</v>
      </c>
    </row>
    <row r="92" spans="1:9">
      <c r="A92" s="421">
        <v>91</v>
      </c>
      <c r="B92" s="422" t="s">
        <v>7711</v>
      </c>
      <c r="C92" s="422" t="s">
        <v>193</v>
      </c>
      <c r="D92" s="422" t="s">
        <v>2565</v>
      </c>
      <c r="E92" s="422" t="s">
        <v>2675</v>
      </c>
      <c r="F92" s="438">
        <v>46750000</v>
      </c>
      <c r="G92" s="423">
        <v>2023</v>
      </c>
      <c r="H92" s="424">
        <f>VLOOKUP(G92,[3]잔가율!$D$3:$E$33,2,FALSE)</f>
        <v>0.84199999999999997</v>
      </c>
      <c r="I92" s="434">
        <f t="shared" si="1"/>
        <v>39363500</v>
      </c>
    </row>
    <row r="93" spans="1:9">
      <c r="A93" s="421">
        <v>92</v>
      </c>
      <c r="B93" s="422" t="s">
        <v>7711</v>
      </c>
      <c r="C93" s="422" t="s">
        <v>193</v>
      </c>
      <c r="D93" s="422" t="s">
        <v>2566</v>
      </c>
      <c r="E93" s="422" t="s">
        <v>2676</v>
      </c>
      <c r="F93" s="438">
        <v>50790000</v>
      </c>
      <c r="G93" s="423">
        <v>2023</v>
      </c>
      <c r="H93" s="424">
        <f>VLOOKUP(G93,[3]잔가율!$D$3:$E$33,2,FALSE)</f>
        <v>0.84199999999999997</v>
      </c>
      <c r="I93" s="434">
        <f t="shared" si="1"/>
        <v>42765180</v>
      </c>
    </row>
    <row r="94" spans="1:9">
      <c r="A94" s="421">
        <v>93</v>
      </c>
      <c r="B94" s="422" t="s">
        <v>7711</v>
      </c>
      <c r="C94" s="422" t="s">
        <v>193</v>
      </c>
      <c r="D94" s="422" t="s">
        <v>2566</v>
      </c>
      <c r="E94" s="422" t="s">
        <v>2675</v>
      </c>
      <c r="F94" s="438">
        <v>51490000</v>
      </c>
      <c r="G94" s="423">
        <v>2023</v>
      </c>
      <c r="H94" s="424">
        <f>VLOOKUP(G94,[3]잔가율!$D$3:$E$33,2,FALSE)</f>
        <v>0.84199999999999997</v>
      </c>
      <c r="I94" s="434">
        <f t="shared" si="1"/>
        <v>43354580</v>
      </c>
    </row>
    <row r="95" spans="1:9">
      <c r="A95" s="421">
        <v>94</v>
      </c>
      <c r="B95" s="422" t="s">
        <v>7711</v>
      </c>
      <c r="C95" s="422" t="s">
        <v>193</v>
      </c>
      <c r="D95" s="422" t="s">
        <v>2567</v>
      </c>
      <c r="E95" s="422" t="s">
        <v>2675</v>
      </c>
      <c r="F95" s="438">
        <v>47840000</v>
      </c>
      <c r="G95" s="423">
        <v>2023</v>
      </c>
      <c r="H95" s="424">
        <f>VLOOKUP(G95,[3]잔가율!$D$3:$E$33,2,FALSE)</f>
        <v>0.84199999999999997</v>
      </c>
      <c r="I95" s="434">
        <f t="shared" si="1"/>
        <v>40281280</v>
      </c>
    </row>
    <row r="96" spans="1:9">
      <c r="A96" s="421">
        <v>95</v>
      </c>
      <c r="B96" s="422" t="s">
        <v>7711</v>
      </c>
      <c r="C96" s="422" t="s">
        <v>193</v>
      </c>
      <c r="D96" s="422" t="s">
        <v>2568</v>
      </c>
      <c r="E96" s="422" t="s">
        <v>2674</v>
      </c>
      <c r="F96" s="438">
        <v>54800000</v>
      </c>
      <c r="G96" s="423">
        <v>2023</v>
      </c>
      <c r="H96" s="424">
        <f>VLOOKUP(G96,[3]잔가율!$D$3:$E$33,2,FALSE)</f>
        <v>0.84199999999999997</v>
      </c>
      <c r="I96" s="434">
        <f t="shared" si="1"/>
        <v>46141600</v>
      </c>
    </row>
    <row r="97" spans="1:9">
      <c r="A97" s="421">
        <v>96</v>
      </c>
      <c r="B97" s="422" t="s">
        <v>7711</v>
      </c>
      <c r="C97" s="422" t="s">
        <v>193</v>
      </c>
      <c r="D97" s="422" t="s">
        <v>2568</v>
      </c>
      <c r="E97" s="422" t="s">
        <v>2676</v>
      </c>
      <c r="F97" s="438">
        <v>54800000</v>
      </c>
      <c r="G97" s="423">
        <v>2023</v>
      </c>
      <c r="H97" s="424">
        <f>VLOOKUP(G97,[3]잔가율!$D$3:$E$33,2,FALSE)</f>
        <v>0.84199999999999997</v>
      </c>
      <c r="I97" s="434">
        <f t="shared" si="1"/>
        <v>46141600</v>
      </c>
    </row>
    <row r="98" spans="1:9">
      <c r="A98" s="421">
        <v>97</v>
      </c>
      <c r="B98" s="422" t="s">
        <v>7711</v>
      </c>
      <c r="C98" s="422" t="s">
        <v>193</v>
      </c>
      <c r="D98" s="422" t="s">
        <v>2677</v>
      </c>
      <c r="E98" s="422" t="s">
        <v>2678</v>
      </c>
      <c r="F98" s="438">
        <v>54800000</v>
      </c>
      <c r="G98" s="423">
        <v>2023</v>
      </c>
      <c r="H98" s="424">
        <f>VLOOKUP(G98,[3]잔가율!$D$3:$E$33,2,FALSE)</f>
        <v>0.84199999999999997</v>
      </c>
      <c r="I98" s="434">
        <f t="shared" si="1"/>
        <v>46141600</v>
      </c>
    </row>
    <row r="99" spans="1:9">
      <c r="A99" s="421">
        <v>98</v>
      </c>
      <c r="B99" s="422" t="s">
        <v>7711</v>
      </c>
      <c r="C99" s="422" t="s">
        <v>193</v>
      </c>
      <c r="D99" s="422" t="s">
        <v>2569</v>
      </c>
      <c r="E99" s="422" t="s">
        <v>2674</v>
      </c>
      <c r="F99" s="438">
        <v>48870000</v>
      </c>
      <c r="G99" s="423">
        <v>2023</v>
      </c>
      <c r="H99" s="424">
        <f>VLOOKUP(G99,[3]잔가율!$D$3:$E$33,2,FALSE)</f>
        <v>0.84199999999999997</v>
      </c>
      <c r="I99" s="434">
        <f t="shared" si="1"/>
        <v>41148540</v>
      </c>
    </row>
    <row r="100" spans="1:9">
      <c r="A100" s="421">
        <v>99</v>
      </c>
      <c r="B100" s="422" t="s">
        <v>7711</v>
      </c>
      <c r="C100" s="422" t="s">
        <v>193</v>
      </c>
      <c r="D100" s="422" t="s">
        <v>2570</v>
      </c>
      <c r="E100" s="422" t="s">
        <v>2674</v>
      </c>
      <c r="F100" s="438">
        <v>62130000</v>
      </c>
      <c r="G100" s="423">
        <v>2023</v>
      </c>
      <c r="H100" s="424">
        <f>VLOOKUP(G100,[3]잔가율!$D$3:$E$33,2,FALSE)</f>
        <v>0.84199999999999997</v>
      </c>
      <c r="I100" s="434">
        <f t="shared" si="1"/>
        <v>52313460</v>
      </c>
    </row>
    <row r="101" spans="1:9">
      <c r="A101" s="421">
        <v>100</v>
      </c>
      <c r="B101" s="422" t="s">
        <v>7711</v>
      </c>
      <c r="C101" s="422" t="s">
        <v>193</v>
      </c>
      <c r="D101" s="422" t="s">
        <v>2571</v>
      </c>
      <c r="E101" s="422" t="s">
        <v>2676</v>
      </c>
      <c r="F101" s="438">
        <v>55940000</v>
      </c>
      <c r="G101" s="423">
        <v>2023</v>
      </c>
      <c r="H101" s="424">
        <f>VLOOKUP(G101,[3]잔가율!$D$3:$E$33,2,FALSE)</f>
        <v>0.84199999999999997</v>
      </c>
      <c r="I101" s="434">
        <f t="shared" si="1"/>
        <v>47101480</v>
      </c>
    </row>
    <row r="102" spans="1:9">
      <c r="A102" s="421">
        <v>101</v>
      </c>
      <c r="B102" s="422" t="s">
        <v>7711</v>
      </c>
      <c r="C102" s="422" t="s">
        <v>193</v>
      </c>
      <c r="D102" s="422" t="s">
        <v>2572</v>
      </c>
      <c r="E102" s="422" t="s">
        <v>2674</v>
      </c>
      <c r="F102" s="438">
        <v>54100000</v>
      </c>
      <c r="G102" s="423">
        <v>2023</v>
      </c>
      <c r="H102" s="424">
        <f>VLOOKUP(G102,[3]잔가율!$D$3:$E$33,2,FALSE)</f>
        <v>0.84199999999999997</v>
      </c>
      <c r="I102" s="434">
        <f t="shared" si="1"/>
        <v>45552200</v>
      </c>
    </row>
    <row r="103" spans="1:9">
      <c r="A103" s="421">
        <v>102</v>
      </c>
      <c r="B103" s="422" t="s">
        <v>7711</v>
      </c>
      <c r="C103" s="422" t="s">
        <v>193</v>
      </c>
      <c r="D103" s="422" t="s">
        <v>2679</v>
      </c>
      <c r="E103" s="422" t="s">
        <v>2680</v>
      </c>
      <c r="F103" s="438">
        <v>63660000</v>
      </c>
      <c r="G103" s="423">
        <v>2023</v>
      </c>
      <c r="H103" s="424">
        <f>VLOOKUP(G103,[3]잔가율!$D$3:$E$33,2,FALSE)</f>
        <v>0.84199999999999997</v>
      </c>
      <c r="I103" s="434">
        <f t="shared" si="1"/>
        <v>53601720</v>
      </c>
    </row>
    <row r="104" spans="1:9">
      <c r="A104" s="421">
        <v>103</v>
      </c>
      <c r="B104" s="422" t="s">
        <v>7711</v>
      </c>
      <c r="C104" s="422" t="s">
        <v>193</v>
      </c>
      <c r="D104" s="422" t="s">
        <v>2573</v>
      </c>
      <c r="E104" s="422" t="s">
        <v>2674</v>
      </c>
      <c r="F104" s="438">
        <v>73300000</v>
      </c>
      <c r="G104" s="423">
        <v>2023</v>
      </c>
      <c r="H104" s="424">
        <f>VLOOKUP(G104,[3]잔가율!$D$3:$E$33,2,FALSE)</f>
        <v>0.84199999999999997</v>
      </c>
      <c r="I104" s="434">
        <f t="shared" si="1"/>
        <v>61718600</v>
      </c>
    </row>
    <row r="105" spans="1:9">
      <c r="A105" s="421">
        <v>104</v>
      </c>
      <c r="B105" s="422" t="s">
        <v>7711</v>
      </c>
      <c r="C105" s="422" t="s">
        <v>193</v>
      </c>
      <c r="D105" s="422" t="s">
        <v>2574</v>
      </c>
      <c r="E105" s="422" t="s">
        <v>2676</v>
      </c>
      <c r="F105" s="438">
        <v>60910000</v>
      </c>
      <c r="G105" s="423">
        <v>2023</v>
      </c>
      <c r="H105" s="424">
        <f>VLOOKUP(G105,[3]잔가율!$D$3:$E$33,2,FALSE)</f>
        <v>0.84199999999999997</v>
      </c>
      <c r="I105" s="434">
        <f t="shared" si="1"/>
        <v>51286220</v>
      </c>
    </row>
    <row r="106" spans="1:9">
      <c r="A106" s="421">
        <v>105</v>
      </c>
      <c r="B106" s="422" t="s">
        <v>7711</v>
      </c>
      <c r="C106" s="422" t="s">
        <v>193</v>
      </c>
      <c r="D106" s="422" t="s">
        <v>2574</v>
      </c>
      <c r="E106" s="422" t="s">
        <v>2675</v>
      </c>
      <c r="F106" s="438">
        <v>53330000</v>
      </c>
      <c r="G106" s="423">
        <v>2023</v>
      </c>
      <c r="H106" s="424">
        <f>VLOOKUP(G106,[3]잔가율!$D$3:$E$33,2,FALSE)</f>
        <v>0.84199999999999997</v>
      </c>
      <c r="I106" s="434">
        <f t="shared" si="1"/>
        <v>44903860</v>
      </c>
    </row>
    <row r="107" spans="1:9">
      <c r="A107" s="421">
        <v>106</v>
      </c>
      <c r="B107" s="422" t="s">
        <v>7711</v>
      </c>
      <c r="C107" s="422" t="s">
        <v>193</v>
      </c>
      <c r="D107" s="422" t="s">
        <v>2575</v>
      </c>
      <c r="E107" s="422" t="s">
        <v>2676</v>
      </c>
      <c r="F107" s="438">
        <v>60040000</v>
      </c>
      <c r="G107" s="423">
        <v>2023</v>
      </c>
      <c r="H107" s="424">
        <f>VLOOKUP(G107,[3]잔가율!$D$3:$E$33,2,FALSE)</f>
        <v>0.84199999999999997</v>
      </c>
      <c r="I107" s="434">
        <f t="shared" si="1"/>
        <v>50553680</v>
      </c>
    </row>
    <row r="108" spans="1:9">
      <c r="A108" s="421">
        <v>107</v>
      </c>
      <c r="B108" s="422" t="s">
        <v>7711</v>
      </c>
      <c r="C108" s="422" t="s">
        <v>193</v>
      </c>
      <c r="D108" s="422" t="s">
        <v>2575</v>
      </c>
      <c r="E108" s="422" t="s">
        <v>2675</v>
      </c>
      <c r="F108" s="438">
        <v>53330000</v>
      </c>
      <c r="G108" s="423">
        <v>2023</v>
      </c>
      <c r="H108" s="424">
        <f>VLOOKUP(G108,[3]잔가율!$D$3:$E$33,2,FALSE)</f>
        <v>0.84199999999999997</v>
      </c>
      <c r="I108" s="434">
        <f t="shared" si="1"/>
        <v>44903860</v>
      </c>
    </row>
    <row r="109" spans="1:9">
      <c r="A109" s="421">
        <v>108</v>
      </c>
      <c r="B109" s="422" t="s">
        <v>7711</v>
      </c>
      <c r="C109" s="422" t="s">
        <v>193</v>
      </c>
      <c r="D109" s="422" t="s">
        <v>2681</v>
      </c>
      <c r="E109" s="422" t="s">
        <v>2675</v>
      </c>
      <c r="F109" s="438">
        <v>53330000</v>
      </c>
      <c r="G109" s="423">
        <v>2023</v>
      </c>
      <c r="H109" s="424">
        <f>VLOOKUP(G109,[3]잔가율!$D$3:$E$33,2,FALSE)</f>
        <v>0.84199999999999997</v>
      </c>
      <c r="I109" s="434">
        <f t="shared" si="1"/>
        <v>44903860</v>
      </c>
    </row>
    <row r="110" spans="1:9">
      <c r="A110" s="421">
        <v>109</v>
      </c>
      <c r="B110" s="422" t="s">
        <v>7711</v>
      </c>
      <c r="C110" s="422" t="s">
        <v>193</v>
      </c>
      <c r="D110" s="422" t="s">
        <v>2576</v>
      </c>
      <c r="E110" s="422" t="s">
        <v>2676</v>
      </c>
      <c r="F110" s="438">
        <v>56370000</v>
      </c>
      <c r="G110" s="423">
        <v>2023</v>
      </c>
      <c r="H110" s="424">
        <f>VLOOKUP(G110,[3]잔가율!$D$3:$E$33,2,FALSE)</f>
        <v>0.84199999999999997</v>
      </c>
      <c r="I110" s="434">
        <f t="shared" si="1"/>
        <v>47463540</v>
      </c>
    </row>
    <row r="111" spans="1:9">
      <c r="A111" s="421">
        <v>110</v>
      </c>
      <c r="B111" s="422" t="s">
        <v>7711</v>
      </c>
      <c r="C111" s="422" t="s">
        <v>193</v>
      </c>
      <c r="D111" s="422" t="s">
        <v>2577</v>
      </c>
      <c r="E111" s="422" t="s">
        <v>2676</v>
      </c>
      <c r="F111" s="438">
        <v>60230000</v>
      </c>
      <c r="G111" s="423">
        <v>2023</v>
      </c>
      <c r="H111" s="424">
        <f>VLOOKUP(G111,[3]잔가율!$D$3:$E$33,2,FALSE)</f>
        <v>0.84199999999999997</v>
      </c>
      <c r="I111" s="434">
        <f t="shared" si="1"/>
        <v>50713660</v>
      </c>
    </row>
    <row r="112" spans="1:9">
      <c r="A112" s="421">
        <v>111</v>
      </c>
      <c r="B112" s="422" t="s">
        <v>7711</v>
      </c>
      <c r="C112" s="422" t="s">
        <v>193</v>
      </c>
      <c r="D112" s="422" t="s">
        <v>2578</v>
      </c>
      <c r="E112" s="422" t="s">
        <v>2676</v>
      </c>
      <c r="F112" s="438">
        <v>59510000</v>
      </c>
      <c r="G112" s="423">
        <v>2023</v>
      </c>
      <c r="H112" s="424">
        <f>VLOOKUP(G112,[3]잔가율!$D$3:$E$33,2,FALSE)</f>
        <v>0.84199999999999997</v>
      </c>
      <c r="I112" s="434">
        <f t="shared" si="1"/>
        <v>50107420</v>
      </c>
    </row>
    <row r="113" spans="1:9">
      <c r="A113" s="421">
        <v>112</v>
      </c>
      <c r="B113" s="422" t="s">
        <v>7711</v>
      </c>
      <c r="C113" s="422" t="s">
        <v>193</v>
      </c>
      <c r="D113" s="422" t="s">
        <v>2682</v>
      </c>
      <c r="E113" s="422" t="s">
        <v>2676</v>
      </c>
      <c r="F113" s="438">
        <v>62560000</v>
      </c>
      <c r="G113" s="423">
        <v>2023</v>
      </c>
      <c r="H113" s="424">
        <f>VLOOKUP(G113,[3]잔가율!$D$3:$E$33,2,FALSE)</f>
        <v>0.84199999999999997</v>
      </c>
      <c r="I113" s="434">
        <f t="shared" si="1"/>
        <v>52675520</v>
      </c>
    </row>
    <row r="114" spans="1:9">
      <c r="A114" s="421">
        <v>113</v>
      </c>
      <c r="B114" s="422" t="s">
        <v>7711</v>
      </c>
      <c r="C114" s="422" t="s">
        <v>193</v>
      </c>
      <c r="D114" s="422" t="s">
        <v>2579</v>
      </c>
      <c r="E114" s="422" t="s">
        <v>2676</v>
      </c>
      <c r="F114" s="438">
        <v>58120000</v>
      </c>
      <c r="G114" s="423">
        <v>2023</v>
      </c>
      <c r="H114" s="424">
        <f>VLOOKUP(G114,[3]잔가율!$D$3:$E$33,2,FALSE)</f>
        <v>0.84199999999999997</v>
      </c>
      <c r="I114" s="434">
        <f t="shared" si="1"/>
        <v>48937040</v>
      </c>
    </row>
    <row r="115" spans="1:9">
      <c r="A115" s="421">
        <v>114</v>
      </c>
      <c r="B115" s="422" t="s">
        <v>7711</v>
      </c>
      <c r="C115" s="422" t="s">
        <v>193</v>
      </c>
      <c r="D115" s="422" t="s">
        <v>2683</v>
      </c>
      <c r="E115" s="422" t="s">
        <v>2676</v>
      </c>
      <c r="F115" s="438">
        <v>62030000</v>
      </c>
      <c r="G115" s="423">
        <v>2023</v>
      </c>
      <c r="H115" s="424">
        <f>VLOOKUP(G115,[3]잔가율!$D$3:$E$33,2,FALSE)</f>
        <v>0.84199999999999997</v>
      </c>
      <c r="I115" s="434">
        <f t="shared" si="1"/>
        <v>52229260</v>
      </c>
    </row>
    <row r="116" spans="1:9">
      <c r="A116" s="421">
        <v>115</v>
      </c>
      <c r="B116" s="422" t="s">
        <v>7711</v>
      </c>
      <c r="C116" s="422" t="s">
        <v>193</v>
      </c>
      <c r="D116" s="422" t="s">
        <v>2684</v>
      </c>
      <c r="E116" s="422" t="s">
        <v>2675</v>
      </c>
      <c r="F116" s="438">
        <v>52730000</v>
      </c>
      <c r="G116" s="423">
        <v>2023</v>
      </c>
      <c r="H116" s="424">
        <f>VLOOKUP(G116,[3]잔가율!$D$3:$E$33,2,FALSE)</f>
        <v>0.84199999999999997</v>
      </c>
      <c r="I116" s="434">
        <f t="shared" si="1"/>
        <v>44398660</v>
      </c>
    </row>
    <row r="117" spans="1:9">
      <c r="A117" s="421">
        <v>116</v>
      </c>
      <c r="B117" s="422" t="s">
        <v>7711</v>
      </c>
      <c r="C117" s="422" t="s">
        <v>193</v>
      </c>
      <c r="D117" s="422" t="s">
        <v>2580</v>
      </c>
      <c r="E117" s="422" t="s">
        <v>2675</v>
      </c>
      <c r="F117" s="438">
        <v>50150000</v>
      </c>
      <c r="G117" s="423">
        <v>2023</v>
      </c>
      <c r="H117" s="424">
        <f>VLOOKUP(G117,[3]잔가율!$D$3:$E$33,2,FALSE)</f>
        <v>0.84199999999999997</v>
      </c>
      <c r="I117" s="434">
        <f t="shared" si="1"/>
        <v>42226300</v>
      </c>
    </row>
    <row r="118" spans="1:9">
      <c r="A118" s="421">
        <v>117</v>
      </c>
      <c r="B118" s="422" t="s">
        <v>7711</v>
      </c>
      <c r="C118" s="422" t="s">
        <v>193</v>
      </c>
      <c r="D118" s="422" t="s">
        <v>2685</v>
      </c>
      <c r="E118" s="422" t="s">
        <v>2675</v>
      </c>
      <c r="F118" s="438">
        <v>49600000</v>
      </c>
      <c r="G118" s="423">
        <v>2023</v>
      </c>
      <c r="H118" s="424">
        <f>VLOOKUP(G118,[3]잔가율!$D$3:$E$33,2,FALSE)</f>
        <v>0.84199999999999997</v>
      </c>
      <c r="I118" s="434">
        <f t="shared" si="1"/>
        <v>41763200</v>
      </c>
    </row>
    <row r="119" spans="1:9">
      <c r="A119" s="421">
        <v>118</v>
      </c>
      <c r="B119" s="422" t="s">
        <v>7711</v>
      </c>
      <c r="C119" s="422" t="s">
        <v>193</v>
      </c>
      <c r="D119" s="422" t="s">
        <v>2686</v>
      </c>
      <c r="E119" s="422" t="s">
        <v>2675</v>
      </c>
      <c r="F119" s="438">
        <v>57290000</v>
      </c>
      <c r="G119" s="423">
        <v>2023</v>
      </c>
      <c r="H119" s="424">
        <f>VLOOKUP(G119,[3]잔가율!$D$3:$E$33,2,FALSE)</f>
        <v>0.84199999999999997</v>
      </c>
      <c r="I119" s="434">
        <f t="shared" si="1"/>
        <v>48238180</v>
      </c>
    </row>
    <row r="120" spans="1:9">
      <c r="A120" s="421">
        <v>119</v>
      </c>
      <c r="B120" s="422" t="s">
        <v>7711</v>
      </c>
      <c r="C120" s="422" t="s">
        <v>193</v>
      </c>
      <c r="D120" s="422" t="s">
        <v>2687</v>
      </c>
      <c r="E120" s="422" t="s">
        <v>2676</v>
      </c>
      <c r="F120" s="438">
        <v>52360000</v>
      </c>
      <c r="G120" s="423">
        <v>2023</v>
      </c>
      <c r="H120" s="424">
        <f>VLOOKUP(G120,[3]잔가율!$D$3:$E$33,2,FALSE)</f>
        <v>0.84199999999999997</v>
      </c>
      <c r="I120" s="434">
        <f t="shared" si="1"/>
        <v>44087120</v>
      </c>
    </row>
    <row r="121" spans="1:9">
      <c r="A121" s="421">
        <v>120</v>
      </c>
      <c r="B121" s="422" t="s">
        <v>7711</v>
      </c>
      <c r="C121" s="422" t="s">
        <v>193</v>
      </c>
      <c r="D121" s="422" t="s">
        <v>2581</v>
      </c>
      <c r="E121" s="422" t="s">
        <v>2676</v>
      </c>
      <c r="F121" s="438">
        <v>95120000</v>
      </c>
      <c r="G121" s="423">
        <v>2023</v>
      </c>
      <c r="H121" s="424">
        <f>VLOOKUP(G121,[3]잔가율!$D$3:$E$33,2,FALSE)</f>
        <v>0.84199999999999997</v>
      </c>
      <c r="I121" s="434">
        <f t="shared" si="1"/>
        <v>80091040</v>
      </c>
    </row>
    <row r="122" spans="1:9">
      <c r="A122" s="421">
        <v>121</v>
      </c>
      <c r="B122" s="422" t="s">
        <v>7711</v>
      </c>
      <c r="C122" s="422" t="s">
        <v>193</v>
      </c>
      <c r="D122" s="422" t="s">
        <v>2688</v>
      </c>
      <c r="E122" s="422" t="s">
        <v>2676</v>
      </c>
      <c r="F122" s="438">
        <v>95120000</v>
      </c>
      <c r="G122" s="423">
        <v>2023</v>
      </c>
      <c r="H122" s="424">
        <f>VLOOKUP(G122,[3]잔가율!$D$3:$E$33,2,FALSE)</f>
        <v>0.84199999999999997</v>
      </c>
      <c r="I122" s="434">
        <f t="shared" si="1"/>
        <v>80091040</v>
      </c>
    </row>
    <row r="123" spans="1:9">
      <c r="A123" s="421">
        <v>122</v>
      </c>
      <c r="B123" s="422" t="s">
        <v>7711</v>
      </c>
      <c r="C123" s="422" t="s">
        <v>193</v>
      </c>
      <c r="D123" s="422" t="s">
        <v>2582</v>
      </c>
      <c r="E123" s="422" t="s">
        <v>2676</v>
      </c>
      <c r="F123" s="438">
        <v>96300000</v>
      </c>
      <c r="G123" s="423">
        <v>2023</v>
      </c>
      <c r="H123" s="424">
        <f>VLOOKUP(G123,[3]잔가율!$D$3:$E$33,2,FALSE)</f>
        <v>0.84199999999999997</v>
      </c>
      <c r="I123" s="434">
        <f t="shared" si="1"/>
        <v>81084600</v>
      </c>
    </row>
    <row r="124" spans="1:9">
      <c r="A124" s="421">
        <v>123</v>
      </c>
      <c r="B124" s="422" t="s">
        <v>7711</v>
      </c>
      <c r="C124" s="422" t="s">
        <v>193</v>
      </c>
      <c r="D124" s="422" t="s">
        <v>2582</v>
      </c>
      <c r="E124" s="422" t="s">
        <v>2689</v>
      </c>
      <c r="F124" s="438">
        <v>99490000</v>
      </c>
      <c r="G124" s="423">
        <v>2023</v>
      </c>
      <c r="H124" s="424">
        <f>VLOOKUP(G124,[3]잔가율!$D$3:$E$33,2,FALSE)</f>
        <v>0.84199999999999997</v>
      </c>
      <c r="I124" s="434">
        <f t="shared" si="1"/>
        <v>83770580</v>
      </c>
    </row>
    <row r="125" spans="1:9">
      <c r="A125" s="421">
        <v>124</v>
      </c>
      <c r="B125" s="422" t="s">
        <v>7711</v>
      </c>
      <c r="C125" s="422" t="s">
        <v>193</v>
      </c>
      <c r="D125" s="422" t="s">
        <v>2690</v>
      </c>
      <c r="E125" s="422" t="s">
        <v>2675</v>
      </c>
      <c r="F125" s="438">
        <v>53480000</v>
      </c>
      <c r="G125" s="423">
        <v>2023</v>
      </c>
      <c r="H125" s="424">
        <f>VLOOKUP(G125,[3]잔가율!$D$3:$E$33,2,FALSE)</f>
        <v>0.84199999999999997</v>
      </c>
      <c r="I125" s="434">
        <f t="shared" si="1"/>
        <v>45030160</v>
      </c>
    </row>
    <row r="126" spans="1:9">
      <c r="A126" s="421">
        <v>125</v>
      </c>
      <c r="B126" s="422" t="s">
        <v>7711</v>
      </c>
      <c r="C126" s="422" t="s">
        <v>193</v>
      </c>
      <c r="D126" s="422" t="s">
        <v>2691</v>
      </c>
      <c r="E126" s="422" t="s">
        <v>2675</v>
      </c>
      <c r="F126" s="438">
        <v>55090000</v>
      </c>
      <c r="G126" s="423">
        <v>2023</v>
      </c>
      <c r="H126" s="424">
        <f>VLOOKUP(G126,[3]잔가율!$D$3:$E$33,2,FALSE)</f>
        <v>0.84199999999999997</v>
      </c>
      <c r="I126" s="434">
        <f t="shared" si="1"/>
        <v>46385780</v>
      </c>
    </row>
    <row r="127" spans="1:9">
      <c r="A127" s="421">
        <v>126</v>
      </c>
      <c r="B127" s="422" t="s">
        <v>7711</v>
      </c>
      <c r="C127" s="422" t="s">
        <v>1277</v>
      </c>
      <c r="D127" s="422" t="s">
        <v>2583</v>
      </c>
      <c r="E127" s="422" t="s">
        <v>2537</v>
      </c>
      <c r="F127" s="438">
        <v>56810000</v>
      </c>
      <c r="G127" s="423">
        <v>2023</v>
      </c>
      <c r="H127" s="424">
        <f>VLOOKUP(G127,[3]잔가율!$D$3:$E$33,2,FALSE)</f>
        <v>0.84199999999999997</v>
      </c>
      <c r="I127" s="434">
        <f t="shared" si="1"/>
        <v>47834020</v>
      </c>
    </row>
    <row r="128" spans="1:9">
      <c r="A128" s="421">
        <v>127</v>
      </c>
      <c r="B128" s="422" t="s">
        <v>7711</v>
      </c>
      <c r="C128" s="422" t="s">
        <v>193</v>
      </c>
      <c r="D128" s="422" t="s">
        <v>2692</v>
      </c>
      <c r="E128" s="422" t="s">
        <v>2675</v>
      </c>
      <c r="F128" s="438">
        <v>59600000</v>
      </c>
      <c r="G128" s="423">
        <v>2023</v>
      </c>
      <c r="H128" s="424">
        <f>VLOOKUP(G128,[3]잔가율!$D$3:$E$33,2,FALSE)</f>
        <v>0.84199999999999997</v>
      </c>
      <c r="I128" s="434">
        <f t="shared" si="1"/>
        <v>50183200</v>
      </c>
    </row>
    <row r="129" spans="1:9">
      <c r="A129" s="421">
        <v>128</v>
      </c>
      <c r="B129" s="422" t="s">
        <v>7711</v>
      </c>
      <c r="C129" s="422" t="s">
        <v>193</v>
      </c>
      <c r="D129" s="422" t="s">
        <v>2693</v>
      </c>
      <c r="E129" s="422" t="s">
        <v>2675</v>
      </c>
      <c r="F129" s="438">
        <v>45700000</v>
      </c>
      <c r="G129" s="423">
        <v>2023</v>
      </c>
      <c r="H129" s="424">
        <f>VLOOKUP(G129,[3]잔가율!$D$3:$E$33,2,FALSE)</f>
        <v>0.84199999999999997</v>
      </c>
      <c r="I129" s="434">
        <f t="shared" si="1"/>
        <v>38479400</v>
      </c>
    </row>
    <row r="130" spans="1:9">
      <c r="A130" s="421">
        <v>129</v>
      </c>
      <c r="B130" s="422" t="s">
        <v>7711</v>
      </c>
      <c r="C130" s="422" t="s">
        <v>193</v>
      </c>
      <c r="D130" s="422" t="s">
        <v>2694</v>
      </c>
      <c r="E130" s="422" t="s">
        <v>2675</v>
      </c>
      <c r="F130" s="438">
        <v>58290000</v>
      </c>
      <c r="G130" s="423">
        <v>2023</v>
      </c>
      <c r="H130" s="424">
        <f>VLOOKUP(G130,[3]잔가율!$D$3:$E$33,2,FALSE)</f>
        <v>0.84199999999999997</v>
      </c>
      <c r="I130" s="434">
        <f t="shared" ref="I130:I193" si="2">ROUNDDOWN(F130*H130,0)</f>
        <v>49080180</v>
      </c>
    </row>
    <row r="131" spans="1:9">
      <c r="A131" s="421">
        <v>130</v>
      </c>
      <c r="B131" s="422" t="s">
        <v>7711</v>
      </c>
      <c r="C131" s="422" t="s">
        <v>193</v>
      </c>
      <c r="D131" s="422" t="s">
        <v>2584</v>
      </c>
      <c r="E131" s="422" t="s">
        <v>2675</v>
      </c>
      <c r="F131" s="438">
        <v>56700000</v>
      </c>
      <c r="G131" s="423">
        <v>2023</v>
      </c>
      <c r="H131" s="424">
        <f>VLOOKUP(G131,[3]잔가율!$D$3:$E$33,2,FALSE)</f>
        <v>0.84199999999999997</v>
      </c>
      <c r="I131" s="434">
        <f t="shared" si="2"/>
        <v>47741400</v>
      </c>
    </row>
    <row r="132" spans="1:9">
      <c r="A132" s="421">
        <v>131</v>
      </c>
      <c r="B132" s="422" t="s">
        <v>7711</v>
      </c>
      <c r="C132" s="422" t="s">
        <v>1277</v>
      </c>
      <c r="D132" s="422" t="s">
        <v>2585</v>
      </c>
      <c r="E132" s="422" t="s">
        <v>2537</v>
      </c>
      <c r="F132" s="438">
        <v>58660000</v>
      </c>
      <c r="G132" s="423">
        <v>2023</v>
      </c>
      <c r="H132" s="424">
        <f>VLOOKUP(G132,[3]잔가율!$D$3:$E$33,2,FALSE)</f>
        <v>0.84199999999999997</v>
      </c>
      <c r="I132" s="434">
        <f t="shared" si="2"/>
        <v>49391720</v>
      </c>
    </row>
    <row r="133" spans="1:9">
      <c r="A133" s="421">
        <v>132</v>
      </c>
      <c r="B133" s="422" t="s">
        <v>7711</v>
      </c>
      <c r="C133" s="422" t="s">
        <v>193</v>
      </c>
      <c r="D133" s="422" t="s">
        <v>2695</v>
      </c>
      <c r="E133" s="422" t="s">
        <v>2675</v>
      </c>
      <c r="F133" s="438">
        <v>69800000</v>
      </c>
      <c r="G133" s="423">
        <v>2023</v>
      </c>
      <c r="H133" s="424">
        <f>VLOOKUP(G133,[3]잔가율!$D$3:$E$33,2,FALSE)</f>
        <v>0.84199999999999997</v>
      </c>
      <c r="I133" s="434">
        <f t="shared" si="2"/>
        <v>58771600</v>
      </c>
    </row>
    <row r="134" spans="1:9">
      <c r="A134" s="421">
        <v>133</v>
      </c>
      <c r="B134" s="422" t="s">
        <v>7711</v>
      </c>
      <c r="C134" s="422" t="s">
        <v>193</v>
      </c>
      <c r="D134" s="422" t="s">
        <v>2696</v>
      </c>
      <c r="E134" s="422" t="s">
        <v>2675</v>
      </c>
      <c r="F134" s="438">
        <v>59400000</v>
      </c>
      <c r="G134" s="423">
        <v>2023</v>
      </c>
      <c r="H134" s="424">
        <f>VLOOKUP(G134,[3]잔가율!$D$3:$E$33,2,FALSE)</f>
        <v>0.84199999999999997</v>
      </c>
      <c r="I134" s="434">
        <f t="shared" si="2"/>
        <v>50014800</v>
      </c>
    </row>
    <row r="135" spans="1:9">
      <c r="A135" s="421">
        <v>134</v>
      </c>
      <c r="B135" s="422" t="s">
        <v>7711</v>
      </c>
      <c r="C135" s="422" t="s">
        <v>193</v>
      </c>
      <c r="D135" s="422" t="s">
        <v>2697</v>
      </c>
      <c r="E135" s="422" t="s">
        <v>2675</v>
      </c>
      <c r="F135" s="438">
        <v>74100000</v>
      </c>
      <c r="G135" s="423">
        <v>2023</v>
      </c>
      <c r="H135" s="424">
        <f>VLOOKUP(G135,[3]잔가율!$D$3:$E$33,2,FALSE)</f>
        <v>0.84199999999999997</v>
      </c>
      <c r="I135" s="434">
        <f t="shared" si="2"/>
        <v>62392200</v>
      </c>
    </row>
    <row r="136" spans="1:9">
      <c r="A136" s="421">
        <v>135</v>
      </c>
      <c r="B136" s="422" t="s">
        <v>7711</v>
      </c>
      <c r="C136" s="422" t="s">
        <v>193</v>
      </c>
      <c r="D136" s="422" t="s">
        <v>2698</v>
      </c>
      <c r="E136" s="422" t="s">
        <v>2676</v>
      </c>
      <c r="F136" s="438">
        <v>97080000</v>
      </c>
      <c r="G136" s="423">
        <v>2023</v>
      </c>
      <c r="H136" s="424">
        <f>VLOOKUP(G136,[3]잔가율!$D$3:$E$33,2,FALSE)</f>
        <v>0.84199999999999997</v>
      </c>
      <c r="I136" s="434">
        <f t="shared" si="2"/>
        <v>81741360</v>
      </c>
    </row>
    <row r="137" spans="1:9">
      <c r="A137" s="421">
        <v>136</v>
      </c>
      <c r="B137" s="422" t="s">
        <v>7711</v>
      </c>
      <c r="C137" s="422" t="s">
        <v>193</v>
      </c>
      <c r="D137" s="422" t="s">
        <v>2699</v>
      </c>
      <c r="E137" s="422" t="s">
        <v>2675</v>
      </c>
      <c r="F137" s="438">
        <v>54900000</v>
      </c>
      <c r="G137" s="423">
        <v>2023</v>
      </c>
      <c r="H137" s="424">
        <f>VLOOKUP(G137,[3]잔가율!$D$3:$E$33,2,FALSE)</f>
        <v>0.84199999999999997</v>
      </c>
      <c r="I137" s="434">
        <f t="shared" si="2"/>
        <v>46225800</v>
      </c>
    </row>
    <row r="138" spans="1:9">
      <c r="A138" s="421">
        <v>137</v>
      </c>
      <c r="B138" s="422" t="s">
        <v>7711</v>
      </c>
      <c r="C138" s="422" t="s">
        <v>193</v>
      </c>
      <c r="D138" s="422" t="s">
        <v>2700</v>
      </c>
      <c r="E138" s="422" t="s">
        <v>2675</v>
      </c>
      <c r="F138" s="438">
        <v>45780000</v>
      </c>
      <c r="G138" s="423">
        <v>2023</v>
      </c>
      <c r="H138" s="424">
        <f>VLOOKUP(G138,[3]잔가율!$D$3:$E$33,2,FALSE)</f>
        <v>0.84199999999999997</v>
      </c>
      <c r="I138" s="434">
        <f t="shared" si="2"/>
        <v>38546760</v>
      </c>
    </row>
    <row r="139" spans="1:9">
      <c r="A139" s="421">
        <v>138</v>
      </c>
      <c r="B139" s="422" t="s">
        <v>7711</v>
      </c>
      <c r="C139" s="422" t="s">
        <v>193</v>
      </c>
      <c r="D139" s="422" t="s">
        <v>2586</v>
      </c>
      <c r="E139" s="422" t="s">
        <v>2675</v>
      </c>
      <c r="F139" s="438">
        <v>72880000</v>
      </c>
      <c r="G139" s="423">
        <v>2023</v>
      </c>
      <c r="H139" s="424">
        <f>VLOOKUP(G139,[3]잔가율!$D$3:$E$33,2,FALSE)</f>
        <v>0.84199999999999997</v>
      </c>
      <c r="I139" s="434">
        <f t="shared" si="2"/>
        <v>61364960</v>
      </c>
    </row>
    <row r="140" spans="1:9">
      <c r="A140" s="421">
        <v>139</v>
      </c>
      <c r="B140" s="422" t="s">
        <v>7711</v>
      </c>
      <c r="C140" s="422" t="s">
        <v>193</v>
      </c>
      <c r="D140" s="422" t="s">
        <v>2587</v>
      </c>
      <c r="E140" s="422" t="s">
        <v>2675</v>
      </c>
      <c r="F140" s="438">
        <v>68870000</v>
      </c>
      <c r="G140" s="423">
        <v>2023</v>
      </c>
      <c r="H140" s="424">
        <f>VLOOKUP(G140,[3]잔가율!$D$3:$E$33,2,FALSE)</f>
        <v>0.84199999999999997</v>
      </c>
      <c r="I140" s="434">
        <f t="shared" si="2"/>
        <v>57988540</v>
      </c>
    </row>
    <row r="141" spans="1:9">
      <c r="A141" s="421">
        <v>140</v>
      </c>
      <c r="B141" s="422" t="s">
        <v>7711</v>
      </c>
      <c r="C141" s="422" t="s">
        <v>193</v>
      </c>
      <c r="D141" s="422" t="s">
        <v>2701</v>
      </c>
      <c r="E141" s="422" t="s">
        <v>2675</v>
      </c>
      <c r="F141" s="438">
        <v>66600000</v>
      </c>
      <c r="G141" s="423">
        <v>2023</v>
      </c>
      <c r="H141" s="424">
        <f>VLOOKUP(G141,[3]잔가율!$D$3:$E$33,2,FALSE)</f>
        <v>0.84199999999999997</v>
      </c>
      <c r="I141" s="434">
        <f t="shared" si="2"/>
        <v>56077200</v>
      </c>
    </row>
    <row r="142" spans="1:9">
      <c r="A142" s="421">
        <v>141</v>
      </c>
      <c r="B142" s="422" t="s">
        <v>7711</v>
      </c>
      <c r="C142" s="422" t="s">
        <v>193</v>
      </c>
      <c r="D142" s="422" t="s">
        <v>2702</v>
      </c>
      <c r="E142" s="422" t="s">
        <v>2675</v>
      </c>
      <c r="F142" s="438">
        <v>63200000</v>
      </c>
      <c r="G142" s="423">
        <v>2023</v>
      </c>
      <c r="H142" s="424">
        <f>VLOOKUP(G142,[3]잔가율!$D$3:$E$33,2,FALSE)</f>
        <v>0.84199999999999997</v>
      </c>
      <c r="I142" s="434">
        <f t="shared" si="2"/>
        <v>53214400</v>
      </c>
    </row>
    <row r="143" spans="1:9">
      <c r="A143" s="421">
        <v>142</v>
      </c>
      <c r="B143" s="422" t="s">
        <v>7711</v>
      </c>
      <c r="C143" s="422" t="s">
        <v>193</v>
      </c>
      <c r="D143" s="422" t="s">
        <v>2588</v>
      </c>
      <c r="E143" s="422" t="s">
        <v>2675</v>
      </c>
      <c r="F143" s="438">
        <v>64500000</v>
      </c>
      <c r="G143" s="423">
        <v>2023</v>
      </c>
      <c r="H143" s="424">
        <f>VLOOKUP(G143,[3]잔가율!$D$3:$E$33,2,FALSE)</f>
        <v>0.84199999999999997</v>
      </c>
      <c r="I143" s="434">
        <f t="shared" si="2"/>
        <v>54309000</v>
      </c>
    </row>
    <row r="144" spans="1:9">
      <c r="A144" s="421">
        <v>143</v>
      </c>
      <c r="B144" s="422" t="s">
        <v>7711</v>
      </c>
      <c r="C144" s="422" t="s">
        <v>193</v>
      </c>
      <c r="D144" s="422" t="s">
        <v>2703</v>
      </c>
      <c r="E144" s="422" t="s">
        <v>2675</v>
      </c>
      <c r="F144" s="438">
        <v>82300000</v>
      </c>
      <c r="G144" s="423">
        <v>2023</v>
      </c>
      <c r="H144" s="424">
        <f>VLOOKUP(G144,[3]잔가율!$D$3:$E$33,2,FALSE)</f>
        <v>0.84199999999999997</v>
      </c>
      <c r="I144" s="434">
        <f t="shared" si="2"/>
        <v>69296600</v>
      </c>
    </row>
    <row r="145" spans="1:9">
      <c r="A145" s="421">
        <v>144</v>
      </c>
      <c r="B145" s="422" t="s">
        <v>7711</v>
      </c>
      <c r="C145" s="422" t="s">
        <v>193</v>
      </c>
      <c r="D145" s="422" t="s">
        <v>2704</v>
      </c>
      <c r="E145" s="422" t="s">
        <v>2675</v>
      </c>
      <c r="F145" s="438">
        <v>82300000</v>
      </c>
      <c r="G145" s="423">
        <v>2023</v>
      </c>
      <c r="H145" s="424">
        <f>VLOOKUP(G145,[3]잔가율!$D$3:$E$33,2,FALSE)</f>
        <v>0.84199999999999997</v>
      </c>
      <c r="I145" s="434">
        <f t="shared" si="2"/>
        <v>69296600</v>
      </c>
    </row>
    <row r="146" spans="1:9">
      <c r="A146" s="421">
        <v>145</v>
      </c>
      <c r="B146" s="422" t="s">
        <v>7711</v>
      </c>
      <c r="C146" s="422" t="s">
        <v>193</v>
      </c>
      <c r="D146" s="422" t="s">
        <v>2705</v>
      </c>
      <c r="E146" s="422" t="s">
        <v>2675</v>
      </c>
      <c r="F146" s="438">
        <v>71100000</v>
      </c>
      <c r="G146" s="423">
        <v>2023</v>
      </c>
      <c r="H146" s="424">
        <f>VLOOKUP(G146,[3]잔가율!$D$3:$E$33,2,FALSE)</f>
        <v>0.84199999999999997</v>
      </c>
      <c r="I146" s="434">
        <f t="shared" si="2"/>
        <v>59866200</v>
      </c>
    </row>
    <row r="147" spans="1:9">
      <c r="A147" s="421">
        <v>146</v>
      </c>
      <c r="B147" s="422" t="s">
        <v>7711</v>
      </c>
      <c r="C147" s="422" t="s">
        <v>193</v>
      </c>
      <c r="D147" s="422" t="s">
        <v>2706</v>
      </c>
      <c r="E147" s="422" t="s">
        <v>2675</v>
      </c>
      <c r="F147" s="438">
        <v>82350000</v>
      </c>
      <c r="G147" s="423">
        <v>2023</v>
      </c>
      <c r="H147" s="424">
        <f>VLOOKUP(G147,[3]잔가율!$D$3:$E$33,2,FALSE)</f>
        <v>0.84199999999999997</v>
      </c>
      <c r="I147" s="434">
        <f t="shared" si="2"/>
        <v>69338700</v>
      </c>
    </row>
    <row r="148" spans="1:9">
      <c r="A148" s="421">
        <v>147</v>
      </c>
      <c r="B148" s="313" t="s">
        <v>15840</v>
      </c>
      <c r="C148" s="422" t="s">
        <v>1277</v>
      </c>
      <c r="D148" s="422" t="s">
        <v>2536</v>
      </c>
      <c r="E148" s="422" t="s">
        <v>2537</v>
      </c>
      <c r="F148" s="440">
        <v>82010000</v>
      </c>
      <c r="G148" s="423">
        <v>2023</v>
      </c>
      <c r="H148" s="424">
        <f>VLOOKUP(G148,[3]잔가율!$B$3:$C$33,2,FALSE)</f>
        <v>0.82599999999999996</v>
      </c>
      <c r="I148" s="434">
        <f t="shared" si="2"/>
        <v>67740260</v>
      </c>
    </row>
    <row r="149" spans="1:9">
      <c r="A149" s="421">
        <v>148</v>
      </c>
      <c r="B149" s="422" t="s">
        <v>7711</v>
      </c>
      <c r="C149" s="422" t="s">
        <v>193</v>
      </c>
      <c r="D149" s="422" t="s">
        <v>1568</v>
      </c>
      <c r="E149" s="422" t="s">
        <v>2707</v>
      </c>
      <c r="F149" s="438">
        <v>165000000</v>
      </c>
      <c r="G149" s="423">
        <v>2023</v>
      </c>
      <c r="H149" s="424">
        <f>VLOOKUP(G149,[3]잔가율!$D$3:$E$33,2,FALSE)</f>
        <v>0.84199999999999997</v>
      </c>
      <c r="I149" s="434">
        <f t="shared" si="2"/>
        <v>138930000</v>
      </c>
    </row>
    <row r="150" spans="1:9">
      <c r="A150" s="421">
        <v>149</v>
      </c>
      <c r="B150" s="422" t="s">
        <v>7711</v>
      </c>
      <c r="C150" s="422" t="s">
        <v>193</v>
      </c>
      <c r="D150" s="422" t="s">
        <v>2708</v>
      </c>
      <c r="E150" s="422" t="s">
        <v>2709</v>
      </c>
      <c r="F150" s="438">
        <v>81070000</v>
      </c>
      <c r="G150" s="423">
        <v>2023</v>
      </c>
      <c r="H150" s="424">
        <f>VLOOKUP(G150,[3]잔가율!$D$3:$E$33,2,FALSE)</f>
        <v>0.84199999999999997</v>
      </c>
      <c r="I150" s="434">
        <f t="shared" si="2"/>
        <v>68260940</v>
      </c>
    </row>
    <row r="151" spans="1:9">
      <c r="A151" s="421">
        <v>150</v>
      </c>
      <c r="B151" s="422" t="s">
        <v>7711</v>
      </c>
      <c r="C151" s="422" t="s">
        <v>193</v>
      </c>
      <c r="D151" s="422" t="s">
        <v>2589</v>
      </c>
      <c r="E151" s="422" t="s">
        <v>2710</v>
      </c>
      <c r="F151" s="438">
        <v>100940000</v>
      </c>
      <c r="G151" s="423">
        <v>2023</v>
      </c>
      <c r="H151" s="424">
        <f>VLOOKUP(G151,[3]잔가율!$D$3:$E$33,2,FALSE)</f>
        <v>0.84199999999999997</v>
      </c>
      <c r="I151" s="434">
        <f t="shared" si="2"/>
        <v>84991480</v>
      </c>
    </row>
    <row r="152" spans="1:9">
      <c r="A152" s="421">
        <v>151</v>
      </c>
      <c r="B152" s="422" t="s">
        <v>7711</v>
      </c>
      <c r="C152" s="422" t="s">
        <v>193</v>
      </c>
      <c r="D152" s="422" t="s">
        <v>2590</v>
      </c>
      <c r="E152" s="422" t="s">
        <v>2710</v>
      </c>
      <c r="F152" s="438">
        <v>107350000</v>
      </c>
      <c r="G152" s="423">
        <v>2023</v>
      </c>
      <c r="H152" s="424">
        <f>VLOOKUP(G152,[3]잔가율!$D$3:$E$33,2,FALSE)</f>
        <v>0.84199999999999997</v>
      </c>
      <c r="I152" s="434">
        <f t="shared" si="2"/>
        <v>90388700</v>
      </c>
    </row>
    <row r="153" spans="1:9">
      <c r="A153" s="421">
        <v>152</v>
      </c>
      <c r="B153" s="422" t="s">
        <v>7711</v>
      </c>
      <c r="C153" s="422" t="s">
        <v>193</v>
      </c>
      <c r="D153" s="422" t="s">
        <v>2590</v>
      </c>
      <c r="E153" s="422" t="s">
        <v>2711</v>
      </c>
      <c r="F153" s="438">
        <v>92430000</v>
      </c>
      <c r="G153" s="423">
        <v>2023</v>
      </c>
      <c r="H153" s="424">
        <f>VLOOKUP(G153,[3]잔가율!$D$3:$E$33,2,FALSE)</f>
        <v>0.84199999999999997</v>
      </c>
      <c r="I153" s="434">
        <f t="shared" si="2"/>
        <v>77826060</v>
      </c>
    </row>
    <row r="154" spans="1:9">
      <c r="A154" s="421">
        <v>153</v>
      </c>
      <c r="B154" s="422" t="s">
        <v>7711</v>
      </c>
      <c r="C154" s="422" t="s">
        <v>193</v>
      </c>
      <c r="D154" s="422" t="s">
        <v>2712</v>
      </c>
      <c r="E154" s="422" t="s">
        <v>2711</v>
      </c>
      <c r="F154" s="438">
        <v>110790000</v>
      </c>
      <c r="G154" s="423">
        <v>2023</v>
      </c>
      <c r="H154" s="424">
        <f>VLOOKUP(G154,[3]잔가율!$D$3:$E$33,2,FALSE)</f>
        <v>0.84199999999999997</v>
      </c>
      <c r="I154" s="434">
        <f t="shared" si="2"/>
        <v>93285180</v>
      </c>
    </row>
    <row r="155" spans="1:9">
      <c r="A155" s="421">
        <v>154</v>
      </c>
      <c r="B155" s="422" t="s">
        <v>7711</v>
      </c>
      <c r="C155" s="422" t="s">
        <v>193</v>
      </c>
      <c r="D155" s="422" t="s">
        <v>2713</v>
      </c>
      <c r="E155" s="422" t="s">
        <v>2710</v>
      </c>
      <c r="F155" s="438">
        <v>105570000</v>
      </c>
      <c r="G155" s="423">
        <v>2023</v>
      </c>
      <c r="H155" s="424">
        <f>VLOOKUP(G155,[3]잔가율!$D$3:$E$33,2,FALSE)</f>
        <v>0.84199999999999997</v>
      </c>
      <c r="I155" s="434">
        <f t="shared" si="2"/>
        <v>88889940</v>
      </c>
    </row>
    <row r="156" spans="1:9">
      <c r="A156" s="421">
        <v>155</v>
      </c>
      <c r="B156" s="422" t="s">
        <v>7711</v>
      </c>
      <c r="C156" s="422" t="s">
        <v>193</v>
      </c>
      <c r="D156" s="422" t="s">
        <v>2591</v>
      </c>
      <c r="E156" s="422" t="s">
        <v>2710</v>
      </c>
      <c r="F156" s="438">
        <v>105570000</v>
      </c>
      <c r="G156" s="423">
        <v>2023</v>
      </c>
      <c r="H156" s="424">
        <f>VLOOKUP(G156,[3]잔가율!$D$3:$E$33,2,FALSE)</f>
        <v>0.84199999999999997</v>
      </c>
      <c r="I156" s="434">
        <f t="shared" si="2"/>
        <v>88889940</v>
      </c>
    </row>
    <row r="157" spans="1:9">
      <c r="A157" s="421">
        <v>156</v>
      </c>
      <c r="B157" s="422" t="s">
        <v>7711</v>
      </c>
      <c r="C157" s="422" t="s">
        <v>193</v>
      </c>
      <c r="D157" s="422" t="s">
        <v>2592</v>
      </c>
      <c r="E157" s="422" t="s">
        <v>2710</v>
      </c>
      <c r="F157" s="438">
        <v>104050000</v>
      </c>
      <c r="G157" s="423">
        <v>2023</v>
      </c>
      <c r="H157" s="424">
        <f>VLOOKUP(G157,[3]잔가율!$D$3:$E$33,2,FALSE)</f>
        <v>0.84199999999999997</v>
      </c>
      <c r="I157" s="434">
        <f t="shared" si="2"/>
        <v>87610100</v>
      </c>
    </row>
    <row r="158" spans="1:9">
      <c r="A158" s="421">
        <v>157</v>
      </c>
      <c r="B158" s="422" t="s">
        <v>7711</v>
      </c>
      <c r="C158" s="422" t="s">
        <v>193</v>
      </c>
      <c r="D158" s="422" t="s">
        <v>2714</v>
      </c>
      <c r="E158" s="422" t="s">
        <v>2710</v>
      </c>
      <c r="F158" s="438">
        <v>100580000</v>
      </c>
      <c r="G158" s="423">
        <v>2023</v>
      </c>
      <c r="H158" s="424">
        <f>VLOOKUP(G158,[3]잔가율!$D$3:$E$33,2,FALSE)</f>
        <v>0.84199999999999997</v>
      </c>
      <c r="I158" s="434">
        <f t="shared" si="2"/>
        <v>84688360</v>
      </c>
    </row>
    <row r="159" spans="1:9">
      <c r="A159" s="421">
        <v>158</v>
      </c>
      <c r="B159" s="422" t="s">
        <v>7711</v>
      </c>
      <c r="C159" s="422" t="s">
        <v>193</v>
      </c>
      <c r="D159" s="422" t="s">
        <v>2593</v>
      </c>
      <c r="E159" s="422" t="s">
        <v>2710</v>
      </c>
      <c r="F159" s="438">
        <v>111750000</v>
      </c>
      <c r="G159" s="423">
        <v>2023</v>
      </c>
      <c r="H159" s="424">
        <f>VLOOKUP(G159,[3]잔가율!$D$3:$E$33,2,FALSE)</f>
        <v>0.84199999999999997</v>
      </c>
      <c r="I159" s="434">
        <f t="shared" si="2"/>
        <v>94093500</v>
      </c>
    </row>
    <row r="160" spans="1:9">
      <c r="A160" s="421">
        <v>159</v>
      </c>
      <c r="B160" s="422" t="s">
        <v>7711</v>
      </c>
      <c r="C160" s="422" t="s">
        <v>193</v>
      </c>
      <c r="D160" s="422" t="s">
        <v>2715</v>
      </c>
      <c r="E160" s="422" t="s">
        <v>2711</v>
      </c>
      <c r="F160" s="438">
        <v>122940000</v>
      </c>
      <c r="G160" s="423">
        <v>2023</v>
      </c>
      <c r="H160" s="424">
        <f>VLOOKUP(G160,[3]잔가율!$D$3:$E$33,2,FALSE)</f>
        <v>0.84199999999999997</v>
      </c>
      <c r="I160" s="434">
        <f t="shared" si="2"/>
        <v>103515480</v>
      </c>
    </row>
    <row r="161" spans="1:9">
      <c r="A161" s="421">
        <v>160</v>
      </c>
      <c r="B161" s="422" t="s">
        <v>7711</v>
      </c>
      <c r="C161" s="422" t="s">
        <v>193</v>
      </c>
      <c r="D161" s="422" t="s">
        <v>2594</v>
      </c>
      <c r="E161" s="422" t="s">
        <v>2710</v>
      </c>
      <c r="F161" s="438">
        <v>151980000</v>
      </c>
      <c r="G161" s="423">
        <v>2023</v>
      </c>
      <c r="H161" s="424">
        <f>VLOOKUP(G161,[3]잔가율!$D$3:$E$33,2,FALSE)</f>
        <v>0.84199999999999997</v>
      </c>
      <c r="I161" s="434">
        <f t="shared" si="2"/>
        <v>127967160</v>
      </c>
    </row>
    <row r="162" spans="1:9">
      <c r="A162" s="421">
        <v>161</v>
      </c>
      <c r="B162" s="422" t="s">
        <v>7711</v>
      </c>
      <c r="C162" s="422" t="s">
        <v>193</v>
      </c>
      <c r="D162" s="422" t="s">
        <v>2716</v>
      </c>
      <c r="E162" s="422" t="s">
        <v>2710</v>
      </c>
      <c r="F162" s="438">
        <v>124720000</v>
      </c>
      <c r="G162" s="423">
        <v>2023</v>
      </c>
      <c r="H162" s="424">
        <f>VLOOKUP(G162,[3]잔가율!$D$3:$E$33,2,FALSE)</f>
        <v>0.84199999999999997</v>
      </c>
      <c r="I162" s="434">
        <f t="shared" si="2"/>
        <v>105014240</v>
      </c>
    </row>
    <row r="163" spans="1:9">
      <c r="A163" s="421">
        <v>162</v>
      </c>
      <c r="B163" s="422" t="s">
        <v>7711</v>
      </c>
      <c r="C163" s="422" t="s">
        <v>193</v>
      </c>
      <c r="D163" s="422" t="s">
        <v>2717</v>
      </c>
      <c r="E163" s="422" t="s">
        <v>2710</v>
      </c>
      <c r="F163" s="438">
        <v>120000000</v>
      </c>
      <c r="G163" s="423">
        <v>2023</v>
      </c>
      <c r="H163" s="424">
        <f>VLOOKUP(G163,[3]잔가율!$D$3:$E$33,2,FALSE)</f>
        <v>0.84199999999999997</v>
      </c>
      <c r="I163" s="434">
        <f t="shared" si="2"/>
        <v>101040000</v>
      </c>
    </row>
    <row r="164" spans="1:9">
      <c r="A164" s="421">
        <v>163</v>
      </c>
      <c r="B164" s="422" t="s">
        <v>7711</v>
      </c>
      <c r="C164" s="422" t="s">
        <v>193</v>
      </c>
      <c r="D164" s="422" t="s">
        <v>2717</v>
      </c>
      <c r="E164" s="422" t="s">
        <v>2718</v>
      </c>
      <c r="F164" s="438">
        <v>124720000</v>
      </c>
      <c r="G164" s="423">
        <v>2023</v>
      </c>
      <c r="H164" s="424">
        <f>VLOOKUP(G164,[3]잔가율!$D$3:$E$33,2,FALSE)</f>
        <v>0.84199999999999997</v>
      </c>
      <c r="I164" s="434">
        <f t="shared" si="2"/>
        <v>105014240</v>
      </c>
    </row>
    <row r="165" spans="1:9">
      <c r="A165" s="421">
        <v>164</v>
      </c>
      <c r="B165" s="422" t="s">
        <v>7711</v>
      </c>
      <c r="C165" s="422" t="s">
        <v>193</v>
      </c>
      <c r="D165" s="422" t="s">
        <v>2595</v>
      </c>
      <c r="E165" s="422" t="s">
        <v>2710</v>
      </c>
      <c r="F165" s="438">
        <v>141200000</v>
      </c>
      <c r="G165" s="423">
        <v>2023</v>
      </c>
      <c r="H165" s="424">
        <f>VLOOKUP(G165,[3]잔가율!$D$3:$E$33,2,FALSE)</f>
        <v>0.84199999999999997</v>
      </c>
      <c r="I165" s="434">
        <f t="shared" si="2"/>
        <v>118890400</v>
      </c>
    </row>
    <row r="166" spans="1:9">
      <c r="A166" s="421">
        <v>165</v>
      </c>
      <c r="B166" s="422" t="s">
        <v>7711</v>
      </c>
      <c r="C166" s="422" t="s">
        <v>193</v>
      </c>
      <c r="D166" s="422" t="s">
        <v>2596</v>
      </c>
      <c r="E166" s="422" t="s">
        <v>2710</v>
      </c>
      <c r="F166" s="438">
        <v>121250000</v>
      </c>
      <c r="G166" s="423">
        <v>2023</v>
      </c>
      <c r="H166" s="424">
        <f>VLOOKUP(G166,[3]잔가율!$D$3:$E$33,2,FALSE)</f>
        <v>0.84199999999999997</v>
      </c>
      <c r="I166" s="434">
        <f t="shared" si="2"/>
        <v>102092500</v>
      </c>
    </row>
    <row r="167" spans="1:9">
      <c r="A167" s="421">
        <v>166</v>
      </c>
      <c r="B167" s="422" t="s">
        <v>7711</v>
      </c>
      <c r="C167" s="422" t="s">
        <v>193</v>
      </c>
      <c r="D167" s="422" t="s">
        <v>2596</v>
      </c>
      <c r="E167" s="422" t="s">
        <v>2711</v>
      </c>
      <c r="F167" s="438">
        <v>105890000</v>
      </c>
      <c r="G167" s="423">
        <v>2023</v>
      </c>
      <c r="H167" s="424">
        <f>VLOOKUP(G167,[3]잔가율!$D$3:$E$33,2,FALSE)</f>
        <v>0.84199999999999997</v>
      </c>
      <c r="I167" s="434">
        <f t="shared" si="2"/>
        <v>89159380</v>
      </c>
    </row>
    <row r="168" spans="1:9">
      <c r="A168" s="421">
        <v>167</v>
      </c>
      <c r="B168" s="422" t="s">
        <v>7711</v>
      </c>
      <c r="C168" s="422" t="s">
        <v>193</v>
      </c>
      <c r="D168" s="422" t="s">
        <v>2719</v>
      </c>
      <c r="E168" s="422" t="s">
        <v>1568</v>
      </c>
      <c r="F168" s="438">
        <v>120270000</v>
      </c>
      <c r="G168" s="423">
        <v>2023</v>
      </c>
      <c r="H168" s="424">
        <f>VLOOKUP(G168,[3]잔가율!$D$3:$E$33,2,FALSE)</f>
        <v>0.84199999999999997</v>
      </c>
      <c r="I168" s="434">
        <f t="shared" si="2"/>
        <v>101267340</v>
      </c>
    </row>
    <row r="169" spans="1:9">
      <c r="A169" s="421">
        <v>168</v>
      </c>
      <c r="B169" s="422" t="s">
        <v>7711</v>
      </c>
      <c r="C169" s="422" t="s">
        <v>193</v>
      </c>
      <c r="D169" s="422" t="s">
        <v>2597</v>
      </c>
      <c r="E169" s="422" t="s">
        <v>2711</v>
      </c>
      <c r="F169" s="438">
        <v>97900000</v>
      </c>
      <c r="G169" s="423">
        <v>2023</v>
      </c>
      <c r="H169" s="424">
        <f>VLOOKUP(G169,[3]잔가율!$D$3:$E$33,2,FALSE)</f>
        <v>0.84199999999999997</v>
      </c>
      <c r="I169" s="434">
        <f t="shared" si="2"/>
        <v>82431800</v>
      </c>
    </row>
    <row r="170" spans="1:9">
      <c r="A170" s="421">
        <v>169</v>
      </c>
      <c r="B170" s="425" t="s">
        <v>7711</v>
      </c>
      <c r="C170" s="425" t="s">
        <v>2664</v>
      </c>
      <c r="D170" s="425" t="s">
        <v>2720</v>
      </c>
      <c r="E170" s="425" t="s">
        <v>2721</v>
      </c>
      <c r="F170" s="439">
        <v>109580000</v>
      </c>
      <c r="G170" s="423">
        <v>2023</v>
      </c>
      <c r="H170" s="424">
        <f>VLOOKUP(G170,[3]잔가율!$D$3:$E$33,2,FALSE)</f>
        <v>0.84199999999999997</v>
      </c>
      <c r="I170" s="434">
        <f t="shared" si="2"/>
        <v>92266360</v>
      </c>
    </row>
    <row r="171" spans="1:9">
      <c r="A171" s="421">
        <v>170</v>
      </c>
      <c r="B171" s="422" t="s">
        <v>7711</v>
      </c>
      <c r="C171" s="422" t="s">
        <v>193</v>
      </c>
      <c r="D171" s="422" t="s">
        <v>2598</v>
      </c>
      <c r="E171" s="422" t="s">
        <v>2710</v>
      </c>
      <c r="F171" s="438">
        <v>160000000</v>
      </c>
      <c r="G171" s="423">
        <v>2023</v>
      </c>
      <c r="H171" s="424">
        <f>VLOOKUP(G171,[3]잔가율!$D$3:$E$33,2,FALSE)</f>
        <v>0.84199999999999997</v>
      </c>
      <c r="I171" s="434">
        <f t="shared" si="2"/>
        <v>134720000</v>
      </c>
    </row>
    <row r="172" spans="1:9">
      <c r="A172" s="421">
        <v>171</v>
      </c>
      <c r="B172" s="422" t="s">
        <v>7711</v>
      </c>
      <c r="C172" s="422" t="s">
        <v>193</v>
      </c>
      <c r="D172" s="422" t="s">
        <v>2599</v>
      </c>
      <c r="E172" s="422" t="s">
        <v>2711</v>
      </c>
      <c r="F172" s="438">
        <v>111000000</v>
      </c>
      <c r="G172" s="423">
        <v>2023</v>
      </c>
      <c r="H172" s="424">
        <f>VLOOKUP(G172,[3]잔가율!$D$3:$E$33,2,FALSE)</f>
        <v>0.84199999999999997</v>
      </c>
      <c r="I172" s="434">
        <f t="shared" si="2"/>
        <v>93462000</v>
      </c>
    </row>
    <row r="173" spans="1:9">
      <c r="A173" s="421">
        <v>172</v>
      </c>
      <c r="B173" s="422" t="s">
        <v>7711</v>
      </c>
      <c r="C173" s="422" t="s">
        <v>193</v>
      </c>
      <c r="D173" s="422" t="s">
        <v>2722</v>
      </c>
      <c r="E173" s="422" t="s">
        <v>2711</v>
      </c>
      <c r="F173" s="438">
        <v>111000000</v>
      </c>
      <c r="G173" s="423">
        <v>2023</v>
      </c>
      <c r="H173" s="424">
        <f>VLOOKUP(G173,[3]잔가율!$D$3:$E$33,2,FALSE)</f>
        <v>0.84199999999999997</v>
      </c>
      <c r="I173" s="434">
        <f t="shared" si="2"/>
        <v>93462000</v>
      </c>
    </row>
    <row r="174" spans="1:9">
      <c r="A174" s="421">
        <v>173</v>
      </c>
      <c r="B174" s="422" t="s">
        <v>7711</v>
      </c>
      <c r="C174" s="422" t="s">
        <v>193</v>
      </c>
      <c r="D174" s="422" t="s">
        <v>2723</v>
      </c>
      <c r="E174" s="422" t="s">
        <v>2710</v>
      </c>
      <c r="F174" s="438">
        <v>124720000</v>
      </c>
      <c r="G174" s="423">
        <v>2023</v>
      </c>
      <c r="H174" s="424">
        <f>VLOOKUP(G174,[3]잔가율!$D$3:$E$33,2,FALSE)</f>
        <v>0.84199999999999997</v>
      </c>
      <c r="I174" s="434">
        <f t="shared" si="2"/>
        <v>105014240</v>
      </c>
    </row>
    <row r="175" spans="1:9">
      <c r="A175" s="421">
        <v>174</v>
      </c>
      <c r="B175" s="422" t="s">
        <v>7711</v>
      </c>
      <c r="C175" s="422" t="s">
        <v>193</v>
      </c>
      <c r="D175" s="422" t="s">
        <v>2600</v>
      </c>
      <c r="E175" s="422" t="s">
        <v>2711</v>
      </c>
      <c r="F175" s="438">
        <v>109000000</v>
      </c>
      <c r="G175" s="423">
        <v>2023</v>
      </c>
      <c r="H175" s="424">
        <f>VLOOKUP(G175,[3]잔가율!$D$3:$E$33,2,FALSE)</f>
        <v>0.84199999999999997</v>
      </c>
      <c r="I175" s="434">
        <f t="shared" si="2"/>
        <v>91778000</v>
      </c>
    </row>
    <row r="176" spans="1:9">
      <c r="A176" s="421">
        <v>175</v>
      </c>
      <c r="B176" s="422" t="s">
        <v>7711</v>
      </c>
      <c r="C176" s="422" t="s">
        <v>193</v>
      </c>
      <c r="D176" s="422" t="s">
        <v>2601</v>
      </c>
      <c r="E176" s="422" t="s">
        <v>2711</v>
      </c>
      <c r="F176" s="438">
        <v>111010000</v>
      </c>
      <c r="G176" s="423">
        <v>2023</v>
      </c>
      <c r="H176" s="424">
        <f>VLOOKUP(G176,[3]잔가율!$D$3:$E$33,2,FALSE)</f>
        <v>0.84199999999999997</v>
      </c>
      <c r="I176" s="434">
        <f t="shared" si="2"/>
        <v>93470420</v>
      </c>
    </row>
    <row r="177" spans="1:9">
      <c r="A177" s="421">
        <v>176</v>
      </c>
      <c r="B177" s="422" t="s">
        <v>7711</v>
      </c>
      <c r="C177" s="422" t="s">
        <v>193</v>
      </c>
      <c r="D177" s="422" t="s">
        <v>2724</v>
      </c>
      <c r="E177" s="422" t="s">
        <v>2711</v>
      </c>
      <c r="F177" s="438">
        <v>109000000</v>
      </c>
      <c r="G177" s="423">
        <v>2023</v>
      </c>
      <c r="H177" s="424">
        <f>VLOOKUP(G177,[3]잔가율!$D$3:$E$33,2,FALSE)</f>
        <v>0.84199999999999997</v>
      </c>
      <c r="I177" s="434">
        <f t="shared" si="2"/>
        <v>91778000</v>
      </c>
    </row>
    <row r="178" spans="1:9">
      <c r="A178" s="421">
        <v>177</v>
      </c>
      <c r="B178" s="422" t="s">
        <v>7711</v>
      </c>
      <c r="C178" s="422" t="s">
        <v>193</v>
      </c>
      <c r="D178" s="422" t="s">
        <v>2725</v>
      </c>
      <c r="E178" s="422" t="s">
        <v>2711</v>
      </c>
      <c r="F178" s="438">
        <v>124000000</v>
      </c>
      <c r="G178" s="423">
        <v>2023</v>
      </c>
      <c r="H178" s="424">
        <f>VLOOKUP(G178,[3]잔가율!$D$3:$E$33,2,FALSE)</f>
        <v>0.84199999999999997</v>
      </c>
      <c r="I178" s="434">
        <f t="shared" si="2"/>
        <v>104408000</v>
      </c>
    </row>
    <row r="179" spans="1:9">
      <c r="A179" s="421">
        <v>178</v>
      </c>
      <c r="B179" s="422" t="s">
        <v>7711</v>
      </c>
      <c r="C179" s="422" t="s">
        <v>193</v>
      </c>
      <c r="D179" s="422" t="s">
        <v>2726</v>
      </c>
      <c r="E179" s="422" t="s">
        <v>2711</v>
      </c>
      <c r="F179" s="438">
        <v>115000000</v>
      </c>
      <c r="G179" s="423">
        <v>2023</v>
      </c>
      <c r="H179" s="424">
        <f>VLOOKUP(G179,[3]잔가율!$D$3:$E$33,2,FALSE)</f>
        <v>0.84199999999999997</v>
      </c>
      <c r="I179" s="434">
        <f t="shared" si="2"/>
        <v>96830000</v>
      </c>
    </row>
    <row r="180" spans="1:9">
      <c r="A180" s="421">
        <v>179</v>
      </c>
      <c r="B180" s="422" t="s">
        <v>7711</v>
      </c>
      <c r="C180" s="422" t="s">
        <v>193</v>
      </c>
      <c r="D180" s="422" t="s">
        <v>2727</v>
      </c>
      <c r="E180" s="422" t="s">
        <v>2711</v>
      </c>
      <c r="F180" s="438">
        <v>193660000</v>
      </c>
      <c r="G180" s="423">
        <v>2023</v>
      </c>
      <c r="H180" s="424">
        <f>VLOOKUP(G180,[3]잔가율!$D$3:$E$33,2,FALSE)</f>
        <v>0.84199999999999997</v>
      </c>
      <c r="I180" s="434">
        <f t="shared" si="2"/>
        <v>163061720</v>
      </c>
    </row>
    <row r="181" spans="1:9">
      <c r="A181" s="421">
        <v>180</v>
      </c>
      <c r="B181" s="422" t="s">
        <v>7711</v>
      </c>
      <c r="C181" s="422" t="s">
        <v>193</v>
      </c>
      <c r="D181" s="422" t="s">
        <v>2728</v>
      </c>
      <c r="E181" s="422" t="s">
        <v>2711</v>
      </c>
      <c r="F181" s="438">
        <v>103810000</v>
      </c>
      <c r="G181" s="423">
        <v>2023</v>
      </c>
      <c r="H181" s="424">
        <f>VLOOKUP(G181,[3]잔가율!$D$3:$E$33,2,FALSE)</f>
        <v>0.84199999999999997</v>
      </c>
      <c r="I181" s="434">
        <f t="shared" si="2"/>
        <v>87408020</v>
      </c>
    </row>
    <row r="182" spans="1:9">
      <c r="A182" s="421">
        <v>181</v>
      </c>
      <c r="B182" s="422" t="s">
        <v>7711</v>
      </c>
      <c r="C182" s="422" t="s">
        <v>193</v>
      </c>
      <c r="D182" s="422" t="s">
        <v>2729</v>
      </c>
      <c r="E182" s="422" t="s">
        <v>2711</v>
      </c>
      <c r="F182" s="438">
        <v>119120000</v>
      </c>
      <c r="G182" s="423">
        <v>2023</v>
      </c>
      <c r="H182" s="424">
        <f>VLOOKUP(G182,[3]잔가율!$D$3:$E$33,2,FALSE)</f>
        <v>0.84199999999999997</v>
      </c>
      <c r="I182" s="434">
        <f t="shared" si="2"/>
        <v>100299040</v>
      </c>
    </row>
    <row r="183" spans="1:9">
      <c r="A183" s="421">
        <v>182</v>
      </c>
      <c r="B183" s="422" t="s">
        <v>7711</v>
      </c>
      <c r="C183" s="422" t="s">
        <v>193</v>
      </c>
      <c r="D183" s="422" t="s">
        <v>2730</v>
      </c>
      <c r="E183" s="422" t="s">
        <v>2711</v>
      </c>
      <c r="F183" s="438">
        <v>117640000</v>
      </c>
      <c r="G183" s="423">
        <v>2023</v>
      </c>
      <c r="H183" s="424">
        <f>VLOOKUP(G183,[3]잔가율!$D$3:$E$33,2,FALSE)</f>
        <v>0.84199999999999997</v>
      </c>
      <c r="I183" s="434">
        <f t="shared" si="2"/>
        <v>99052880</v>
      </c>
    </row>
    <row r="184" spans="1:9">
      <c r="A184" s="421">
        <v>183</v>
      </c>
      <c r="B184" s="422" t="s">
        <v>7711</v>
      </c>
      <c r="C184" s="422" t="s">
        <v>193</v>
      </c>
      <c r="D184" s="422" t="s">
        <v>2731</v>
      </c>
      <c r="E184" s="422" t="s">
        <v>2711</v>
      </c>
      <c r="F184" s="438">
        <v>177370000</v>
      </c>
      <c r="G184" s="423">
        <v>2023</v>
      </c>
      <c r="H184" s="424">
        <f>VLOOKUP(G184,[3]잔가율!$D$3:$E$33,2,FALSE)</f>
        <v>0.84199999999999997</v>
      </c>
      <c r="I184" s="434">
        <f t="shared" si="2"/>
        <v>149345540</v>
      </c>
    </row>
    <row r="185" spans="1:9">
      <c r="A185" s="421">
        <v>184</v>
      </c>
      <c r="B185" s="313" t="s">
        <v>15840</v>
      </c>
      <c r="C185" s="422" t="s">
        <v>1277</v>
      </c>
      <c r="D185" s="422" t="s">
        <v>2538</v>
      </c>
      <c r="E185" s="422" t="s">
        <v>2539</v>
      </c>
      <c r="F185" s="440">
        <v>123130000</v>
      </c>
      <c r="G185" s="423">
        <v>2023</v>
      </c>
      <c r="H185" s="424">
        <f>VLOOKUP(G185,[3]잔가율!$B$3:$C$33,2,FALSE)</f>
        <v>0.82599999999999996</v>
      </c>
      <c r="I185" s="434">
        <f t="shared" si="2"/>
        <v>101705380</v>
      </c>
    </row>
    <row r="186" spans="1:9">
      <c r="A186" s="421">
        <v>185</v>
      </c>
      <c r="B186" s="422" t="s">
        <v>7711</v>
      </c>
      <c r="C186" s="422" t="s">
        <v>193</v>
      </c>
      <c r="D186" s="422" t="s">
        <v>2602</v>
      </c>
      <c r="E186" s="422" t="s">
        <v>2674</v>
      </c>
      <c r="F186" s="438">
        <v>70020000</v>
      </c>
      <c r="G186" s="423">
        <v>2023</v>
      </c>
      <c r="H186" s="424">
        <f>VLOOKUP(G186,[3]잔가율!$D$3:$E$33,2,FALSE)</f>
        <v>0.84199999999999997</v>
      </c>
      <c r="I186" s="434">
        <f t="shared" si="2"/>
        <v>58956840</v>
      </c>
    </row>
    <row r="187" spans="1:9">
      <c r="A187" s="421">
        <v>186</v>
      </c>
      <c r="B187" s="422" t="s">
        <v>7711</v>
      </c>
      <c r="C187" s="422" t="s">
        <v>193</v>
      </c>
      <c r="D187" s="422" t="s">
        <v>2732</v>
      </c>
      <c r="E187" s="422" t="s">
        <v>2674</v>
      </c>
      <c r="F187" s="438">
        <v>79020000</v>
      </c>
      <c r="G187" s="423">
        <v>2023</v>
      </c>
      <c r="H187" s="424">
        <f>VLOOKUP(G187,[3]잔가율!$D$3:$E$33,2,FALSE)</f>
        <v>0.84199999999999997</v>
      </c>
      <c r="I187" s="434">
        <f t="shared" si="2"/>
        <v>66534840</v>
      </c>
    </row>
    <row r="188" spans="1:9">
      <c r="A188" s="421">
        <v>187</v>
      </c>
      <c r="B188" s="425" t="s">
        <v>7711</v>
      </c>
      <c r="C188" s="425" t="s">
        <v>2664</v>
      </c>
      <c r="D188" s="425" t="s">
        <v>2733</v>
      </c>
      <c r="E188" s="425" t="s">
        <v>2734</v>
      </c>
      <c r="F188" s="439">
        <v>276610000</v>
      </c>
      <c r="G188" s="423">
        <v>2023</v>
      </c>
      <c r="H188" s="424">
        <f>VLOOKUP(G188,[3]잔가율!$D$3:$E$33,2,FALSE)</f>
        <v>0.84199999999999997</v>
      </c>
      <c r="I188" s="434">
        <f t="shared" si="2"/>
        <v>232905620</v>
      </c>
    </row>
    <row r="189" spans="1:9">
      <c r="A189" s="421">
        <v>188</v>
      </c>
      <c r="B189" s="422" t="s">
        <v>7711</v>
      </c>
      <c r="C189" s="422" t="s">
        <v>193</v>
      </c>
      <c r="D189" s="422" t="s">
        <v>2735</v>
      </c>
      <c r="E189" s="422" t="s">
        <v>2736</v>
      </c>
      <c r="F189" s="438">
        <v>40450000</v>
      </c>
      <c r="G189" s="423">
        <v>2023</v>
      </c>
      <c r="H189" s="424">
        <f>VLOOKUP(G189,[3]잔가율!$D$3:$E$33,2,FALSE)</f>
        <v>0.84199999999999997</v>
      </c>
      <c r="I189" s="434">
        <f t="shared" si="2"/>
        <v>34058900</v>
      </c>
    </row>
    <row r="190" spans="1:9">
      <c r="A190" s="421">
        <v>189</v>
      </c>
      <c r="B190" s="425" t="s">
        <v>7711</v>
      </c>
      <c r="C190" s="425" t="s">
        <v>2664</v>
      </c>
      <c r="D190" s="425" t="s">
        <v>2737</v>
      </c>
      <c r="E190" s="425" t="s">
        <v>2738</v>
      </c>
      <c r="F190" s="439">
        <v>27620000</v>
      </c>
      <c r="G190" s="423">
        <v>2023</v>
      </c>
      <c r="H190" s="424">
        <f>VLOOKUP(G190,[3]잔가율!$D$3:$E$33,2,FALSE)</f>
        <v>0.84199999999999997</v>
      </c>
      <c r="I190" s="434">
        <f t="shared" si="2"/>
        <v>23256040</v>
      </c>
    </row>
    <row r="191" spans="1:9">
      <c r="A191" s="421">
        <v>190</v>
      </c>
      <c r="B191" s="422" t="s">
        <v>7711</v>
      </c>
      <c r="C191" s="422" t="s">
        <v>193</v>
      </c>
      <c r="D191" s="422" t="s">
        <v>2603</v>
      </c>
      <c r="E191" s="422" t="s">
        <v>2739</v>
      </c>
      <c r="F191" s="438">
        <v>43400000</v>
      </c>
      <c r="G191" s="423">
        <v>2023</v>
      </c>
      <c r="H191" s="424">
        <f>VLOOKUP(G191,[3]잔가율!$D$3:$E$33,2,FALSE)</f>
        <v>0.84199999999999997</v>
      </c>
      <c r="I191" s="434">
        <f t="shared" si="2"/>
        <v>36542800</v>
      </c>
    </row>
    <row r="192" spans="1:9">
      <c r="A192" s="421">
        <v>191</v>
      </c>
      <c r="B192" s="422" t="s">
        <v>7711</v>
      </c>
      <c r="C192" s="422" t="s">
        <v>193</v>
      </c>
      <c r="D192" s="422" t="s">
        <v>2604</v>
      </c>
      <c r="E192" s="422" t="s">
        <v>2739</v>
      </c>
      <c r="F192" s="438">
        <v>42560000</v>
      </c>
      <c r="G192" s="423">
        <v>2023</v>
      </c>
      <c r="H192" s="424">
        <f>VLOOKUP(G192,[3]잔가율!$D$3:$E$33,2,FALSE)</f>
        <v>0.84199999999999997</v>
      </c>
      <c r="I192" s="434">
        <f t="shared" si="2"/>
        <v>35835520</v>
      </c>
    </row>
    <row r="193" spans="1:9">
      <c r="A193" s="421">
        <v>192</v>
      </c>
      <c r="B193" s="422" t="s">
        <v>7711</v>
      </c>
      <c r="C193" s="422" t="s">
        <v>193</v>
      </c>
      <c r="D193" s="422" t="s">
        <v>2604</v>
      </c>
      <c r="E193" s="422" t="s">
        <v>2740</v>
      </c>
      <c r="F193" s="438">
        <v>40450000</v>
      </c>
      <c r="G193" s="423">
        <v>2023</v>
      </c>
      <c r="H193" s="424">
        <f>VLOOKUP(G193,[3]잔가율!$D$3:$E$33,2,FALSE)</f>
        <v>0.84199999999999997</v>
      </c>
      <c r="I193" s="434">
        <f t="shared" si="2"/>
        <v>34058900</v>
      </c>
    </row>
    <row r="194" spans="1:9">
      <c r="A194" s="421">
        <v>193</v>
      </c>
      <c r="B194" s="425" t="s">
        <v>7711</v>
      </c>
      <c r="C194" s="425" t="s">
        <v>2664</v>
      </c>
      <c r="D194" s="425" t="s">
        <v>2741</v>
      </c>
      <c r="E194" s="425" t="s">
        <v>2742</v>
      </c>
      <c r="F194" s="439">
        <v>40340000</v>
      </c>
      <c r="G194" s="423">
        <v>2023</v>
      </c>
      <c r="H194" s="424">
        <f>VLOOKUP(G194,[3]잔가율!$D$3:$E$33,2,FALSE)</f>
        <v>0.84199999999999997</v>
      </c>
      <c r="I194" s="434">
        <f t="shared" ref="I194:I257" si="3">ROUNDDOWN(F194*H194,0)</f>
        <v>33966280</v>
      </c>
    </row>
    <row r="195" spans="1:9">
      <c r="A195" s="421">
        <v>194</v>
      </c>
      <c r="B195" s="422" t="s">
        <v>7711</v>
      </c>
      <c r="C195" s="422" t="s">
        <v>193</v>
      </c>
      <c r="D195" s="422" t="s">
        <v>2605</v>
      </c>
      <c r="E195" s="422" t="s">
        <v>2739</v>
      </c>
      <c r="F195" s="438">
        <v>43090000</v>
      </c>
      <c r="G195" s="423">
        <v>2023</v>
      </c>
      <c r="H195" s="424">
        <f>VLOOKUP(G195,[3]잔가율!$D$3:$E$33,2,FALSE)</f>
        <v>0.84199999999999997</v>
      </c>
      <c r="I195" s="434">
        <f t="shared" si="3"/>
        <v>36281780</v>
      </c>
    </row>
    <row r="196" spans="1:9">
      <c r="A196" s="421">
        <v>195</v>
      </c>
      <c r="B196" s="422" t="s">
        <v>7711</v>
      </c>
      <c r="C196" s="422" t="s">
        <v>193</v>
      </c>
      <c r="D196" s="422" t="s">
        <v>2605</v>
      </c>
      <c r="E196" s="422" t="s">
        <v>2740</v>
      </c>
      <c r="F196" s="438">
        <v>44530000</v>
      </c>
      <c r="G196" s="423">
        <v>2023</v>
      </c>
      <c r="H196" s="424">
        <f>VLOOKUP(G196,[3]잔가율!$D$3:$E$33,2,FALSE)</f>
        <v>0.84199999999999997</v>
      </c>
      <c r="I196" s="434">
        <f t="shared" si="3"/>
        <v>37494260</v>
      </c>
    </row>
    <row r="197" spans="1:9">
      <c r="A197" s="421">
        <v>196</v>
      </c>
      <c r="B197" s="425" t="s">
        <v>7711</v>
      </c>
      <c r="C197" s="425" t="s">
        <v>2664</v>
      </c>
      <c r="D197" s="425" t="s">
        <v>2743</v>
      </c>
      <c r="E197" s="425" t="s">
        <v>2744</v>
      </c>
      <c r="F197" s="439">
        <v>34080000</v>
      </c>
      <c r="G197" s="423">
        <v>2023</v>
      </c>
      <c r="H197" s="424">
        <f>VLOOKUP(G197,[3]잔가율!$D$3:$E$33,2,FALSE)</f>
        <v>0.84199999999999997</v>
      </c>
      <c r="I197" s="434">
        <f t="shared" si="3"/>
        <v>28695360</v>
      </c>
    </row>
    <row r="198" spans="1:9">
      <c r="A198" s="421">
        <v>197</v>
      </c>
      <c r="B198" s="422" t="s">
        <v>7711</v>
      </c>
      <c r="C198" s="422" t="s">
        <v>193</v>
      </c>
      <c r="D198" s="422" t="s">
        <v>2745</v>
      </c>
      <c r="E198" s="422" t="s">
        <v>2746</v>
      </c>
      <c r="F198" s="438">
        <v>60710000</v>
      </c>
      <c r="G198" s="423">
        <v>2023</v>
      </c>
      <c r="H198" s="424">
        <f>VLOOKUP(G198,[3]잔가율!$D$3:$E$33,2,FALSE)</f>
        <v>0.84199999999999997</v>
      </c>
      <c r="I198" s="434">
        <f t="shared" si="3"/>
        <v>51117820</v>
      </c>
    </row>
    <row r="199" spans="1:9">
      <c r="A199" s="421">
        <v>198</v>
      </c>
      <c r="B199" s="422" t="s">
        <v>7711</v>
      </c>
      <c r="C199" s="422" t="s">
        <v>193</v>
      </c>
      <c r="D199" s="422" t="s">
        <v>2606</v>
      </c>
      <c r="E199" s="422" t="s">
        <v>2747</v>
      </c>
      <c r="F199" s="438">
        <v>60710000</v>
      </c>
      <c r="G199" s="423">
        <v>2023</v>
      </c>
      <c r="H199" s="424">
        <f>VLOOKUP(G199,[3]잔가율!$D$3:$E$33,2,FALSE)</f>
        <v>0.84199999999999997</v>
      </c>
      <c r="I199" s="434">
        <f t="shared" si="3"/>
        <v>51117820</v>
      </c>
    </row>
    <row r="200" spans="1:9">
      <c r="A200" s="421">
        <v>199</v>
      </c>
      <c r="B200" s="422" t="s">
        <v>7711</v>
      </c>
      <c r="C200" s="422" t="s">
        <v>193</v>
      </c>
      <c r="D200" s="422" t="s">
        <v>2607</v>
      </c>
      <c r="E200" s="422" t="s">
        <v>2747</v>
      </c>
      <c r="F200" s="438">
        <v>67620000</v>
      </c>
      <c r="G200" s="423">
        <v>2023</v>
      </c>
      <c r="H200" s="424">
        <f>VLOOKUP(G200,[3]잔가율!$D$3:$E$33,2,FALSE)</f>
        <v>0.84199999999999997</v>
      </c>
      <c r="I200" s="434">
        <f t="shared" si="3"/>
        <v>56936040</v>
      </c>
    </row>
    <row r="201" spans="1:9">
      <c r="A201" s="421">
        <v>200</v>
      </c>
      <c r="B201" s="422" t="s">
        <v>7711</v>
      </c>
      <c r="C201" s="422" t="s">
        <v>193</v>
      </c>
      <c r="D201" s="422" t="s">
        <v>2608</v>
      </c>
      <c r="E201" s="422" t="s">
        <v>2747</v>
      </c>
      <c r="F201" s="438">
        <v>60840000</v>
      </c>
      <c r="G201" s="423">
        <v>2023</v>
      </c>
      <c r="H201" s="424">
        <f>VLOOKUP(G201,[3]잔가율!$D$3:$E$33,2,FALSE)</f>
        <v>0.84199999999999997</v>
      </c>
      <c r="I201" s="434">
        <f t="shared" si="3"/>
        <v>51227280</v>
      </c>
    </row>
    <row r="202" spans="1:9">
      <c r="A202" s="421">
        <v>201</v>
      </c>
      <c r="B202" s="422" t="s">
        <v>7711</v>
      </c>
      <c r="C202" s="422" t="s">
        <v>193</v>
      </c>
      <c r="D202" s="422" t="s">
        <v>2748</v>
      </c>
      <c r="E202" s="422" t="s">
        <v>2747</v>
      </c>
      <c r="F202" s="438">
        <v>61300000</v>
      </c>
      <c r="G202" s="423">
        <v>2023</v>
      </c>
      <c r="H202" s="424">
        <f>VLOOKUP(G202,[3]잔가율!$D$3:$E$33,2,FALSE)</f>
        <v>0.84199999999999997</v>
      </c>
      <c r="I202" s="434">
        <f t="shared" si="3"/>
        <v>51614600</v>
      </c>
    </row>
    <row r="203" spans="1:9">
      <c r="A203" s="421">
        <v>202</v>
      </c>
      <c r="B203" s="425" t="s">
        <v>7711</v>
      </c>
      <c r="C203" s="425" t="s">
        <v>2664</v>
      </c>
      <c r="D203" s="425" t="s">
        <v>2749</v>
      </c>
      <c r="E203" s="425" t="s">
        <v>2750</v>
      </c>
      <c r="F203" s="439">
        <v>52390000</v>
      </c>
      <c r="G203" s="423">
        <v>2023</v>
      </c>
      <c r="H203" s="424">
        <f>VLOOKUP(G203,[3]잔가율!$D$3:$E$33,2,FALSE)</f>
        <v>0.84199999999999997</v>
      </c>
      <c r="I203" s="434">
        <f t="shared" si="3"/>
        <v>44112380</v>
      </c>
    </row>
    <row r="204" spans="1:9">
      <c r="A204" s="421">
        <v>203</v>
      </c>
      <c r="B204" s="422" t="s">
        <v>7711</v>
      </c>
      <c r="C204" s="422" t="s">
        <v>193</v>
      </c>
      <c r="D204" s="422" t="s">
        <v>2609</v>
      </c>
      <c r="E204" s="422" t="s">
        <v>2747</v>
      </c>
      <c r="F204" s="438">
        <v>61900000</v>
      </c>
      <c r="G204" s="423">
        <v>2023</v>
      </c>
      <c r="H204" s="424">
        <f>VLOOKUP(G204,[3]잔가율!$D$3:$E$33,2,FALSE)</f>
        <v>0.84199999999999997</v>
      </c>
      <c r="I204" s="434">
        <f t="shared" si="3"/>
        <v>52119800</v>
      </c>
    </row>
    <row r="205" spans="1:9">
      <c r="A205" s="421">
        <v>204</v>
      </c>
      <c r="B205" s="422" t="s">
        <v>7711</v>
      </c>
      <c r="C205" s="422" t="s">
        <v>193</v>
      </c>
      <c r="D205" s="422" t="s">
        <v>2610</v>
      </c>
      <c r="E205" s="422" t="s">
        <v>2751</v>
      </c>
      <c r="F205" s="438">
        <v>76330000</v>
      </c>
      <c r="G205" s="423">
        <v>2023</v>
      </c>
      <c r="H205" s="424">
        <f>VLOOKUP(G205,[3]잔가율!$D$3:$E$33,2,FALSE)</f>
        <v>0.84199999999999997</v>
      </c>
      <c r="I205" s="434">
        <f t="shared" si="3"/>
        <v>64269860</v>
      </c>
    </row>
    <row r="206" spans="1:9">
      <c r="A206" s="421">
        <v>205</v>
      </c>
      <c r="B206" s="422" t="s">
        <v>7711</v>
      </c>
      <c r="C206" s="422" t="s">
        <v>193</v>
      </c>
      <c r="D206" s="422" t="s">
        <v>2611</v>
      </c>
      <c r="E206" s="422" t="s">
        <v>2751</v>
      </c>
      <c r="F206" s="438">
        <v>84540000</v>
      </c>
      <c r="G206" s="423">
        <v>2023</v>
      </c>
      <c r="H206" s="424">
        <f>VLOOKUP(G206,[3]잔가율!$D$3:$E$33,2,FALSE)</f>
        <v>0.84199999999999997</v>
      </c>
      <c r="I206" s="434">
        <f t="shared" si="3"/>
        <v>71182680</v>
      </c>
    </row>
    <row r="207" spans="1:9">
      <c r="A207" s="421">
        <v>206</v>
      </c>
      <c r="B207" s="422" t="s">
        <v>7711</v>
      </c>
      <c r="C207" s="422" t="s">
        <v>193</v>
      </c>
      <c r="D207" s="422" t="s">
        <v>2612</v>
      </c>
      <c r="E207" s="422" t="s">
        <v>2751</v>
      </c>
      <c r="F207" s="438">
        <v>77310000</v>
      </c>
      <c r="G207" s="423">
        <v>2023</v>
      </c>
      <c r="H207" s="424">
        <f>VLOOKUP(G207,[3]잔가율!$D$3:$E$33,2,FALSE)</f>
        <v>0.84199999999999997</v>
      </c>
      <c r="I207" s="434">
        <f t="shared" si="3"/>
        <v>65095020</v>
      </c>
    </row>
    <row r="208" spans="1:9">
      <c r="A208" s="421">
        <v>207</v>
      </c>
      <c r="B208" s="422" t="s">
        <v>7711</v>
      </c>
      <c r="C208" s="422" t="s">
        <v>193</v>
      </c>
      <c r="D208" s="422" t="s">
        <v>2612</v>
      </c>
      <c r="E208" s="422" t="s">
        <v>2541</v>
      </c>
      <c r="F208" s="438">
        <v>86040000</v>
      </c>
      <c r="G208" s="423">
        <v>2023</v>
      </c>
      <c r="H208" s="424">
        <f>VLOOKUP(G208,[3]잔가율!$D$3:$E$33,2,FALSE)</f>
        <v>0.84199999999999997</v>
      </c>
      <c r="I208" s="434">
        <f t="shared" si="3"/>
        <v>72445680</v>
      </c>
    </row>
    <row r="209" spans="1:9">
      <c r="A209" s="421">
        <v>208</v>
      </c>
      <c r="B209" s="422" t="s">
        <v>7711</v>
      </c>
      <c r="C209" s="422" t="s">
        <v>193</v>
      </c>
      <c r="D209" s="422" t="s">
        <v>2613</v>
      </c>
      <c r="E209" s="422" t="s">
        <v>2751</v>
      </c>
      <c r="F209" s="438">
        <v>113180000</v>
      </c>
      <c r="G209" s="423">
        <v>2023</v>
      </c>
      <c r="H209" s="424">
        <f>VLOOKUP(G209,[3]잔가율!$D$3:$E$33,2,FALSE)</f>
        <v>0.84199999999999997</v>
      </c>
      <c r="I209" s="434">
        <f t="shared" si="3"/>
        <v>95297560</v>
      </c>
    </row>
    <row r="210" spans="1:9">
      <c r="A210" s="421">
        <v>209</v>
      </c>
      <c r="B210" s="422" t="s">
        <v>7711</v>
      </c>
      <c r="C210" s="422" t="s">
        <v>193</v>
      </c>
      <c r="D210" s="422" t="s">
        <v>2614</v>
      </c>
      <c r="E210" s="422" t="s">
        <v>2751</v>
      </c>
      <c r="F210" s="438">
        <v>103820000</v>
      </c>
      <c r="G210" s="423">
        <v>2023</v>
      </c>
      <c r="H210" s="424">
        <f>VLOOKUP(G210,[3]잔가율!$D$3:$E$33,2,FALSE)</f>
        <v>0.84199999999999997</v>
      </c>
      <c r="I210" s="434">
        <f t="shared" si="3"/>
        <v>87416440</v>
      </c>
    </row>
    <row r="211" spans="1:9">
      <c r="A211" s="421">
        <v>210</v>
      </c>
      <c r="B211" s="422" t="s">
        <v>7711</v>
      </c>
      <c r="C211" s="422" t="s">
        <v>193</v>
      </c>
      <c r="D211" s="422" t="s">
        <v>2540</v>
      </c>
      <c r="E211" s="422" t="s">
        <v>2751</v>
      </c>
      <c r="F211" s="438">
        <v>101240000</v>
      </c>
      <c r="G211" s="423">
        <v>2023</v>
      </c>
      <c r="H211" s="424">
        <f>VLOOKUP(G211,[3]잔가율!$D$3:$E$33,2,FALSE)</f>
        <v>0.84199999999999997</v>
      </c>
      <c r="I211" s="434">
        <f t="shared" si="3"/>
        <v>85244080</v>
      </c>
    </row>
    <row r="212" spans="1:9">
      <c r="A212" s="421">
        <v>211</v>
      </c>
      <c r="B212" s="313" t="s">
        <v>15840</v>
      </c>
      <c r="C212" s="422" t="s">
        <v>193</v>
      </c>
      <c r="D212" s="422" t="s">
        <v>2540</v>
      </c>
      <c r="E212" s="422" t="s">
        <v>2541</v>
      </c>
      <c r="F212" s="440">
        <v>100860000</v>
      </c>
      <c r="G212" s="423">
        <v>2023</v>
      </c>
      <c r="H212" s="424">
        <f>VLOOKUP(G212,[3]잔가율!$B$3:$C$33,2,FALSE)</f>
        <v>0.82599999999999996</v>
      </c>
      <c r="I212" s="434">
        <f t="shared" si="3"/>
        <v>83310360</v>
      </c>
    </row>
    <row r="213" spans="1:9">
      <c r="A213" s="421">
        <v>212</v>
      </c>
      <c r="B213" s="422" t="s">
        <v>7711</v>
      </c>
      <c r="C213" s="422" t="s">
        <v>1277</v>
      </c>
      <c r="D213" s="422" t="s">
        <v>2752</v>
      </c>
      <c r="E213" s="422" t="s">
        <v>2541</v>
      </c>
      <c r="F213" s="438">
        <v>71340000</v>
      </c>
      <c r="G213" s="423">
        <v>2023</v>
      </c>
      <c r="H213" s="424">
        <f>VLOOKUP(G213,[3]잔가율!$D$3:$E$33,2,FALSE)</f>
        <v>0.84199999999999997</v>
      </c>
      <c r="I213" s="434">
        <f t="shared" si="3"/>
        <v>60068280</v>
      </c>
    </row>
    <row r="214" spans="1:9">
      <c r="A214" s="421">
        <v>213</v>
      </c>
      <c r="B214" s="422" t="s">
        <v>7711</v>
      </c>
      <c r="C214" s="422" t="s">
        <v>193</v>
      </c>
      <c r="D214" s="422" t="s">
        <v>2753</v>
      </c>
      <c r="E214" s="422" t="s">
        <v>2754</v>
      </c>
      <c r="F214" s="438">
        <v>188100000</v>
      </c>
      <c r="G214" s="423">
        <v>2023</v>
      </c>
      <c r="H214" s="424">
        <f>VLOOKUP(G214,[3]잔가율!$D$3:$E$33,2,FALSE)</f>
        <v>0.84199999999999997</v>
      </c>
      <c r="I214" s="434">
        <f t="shared" si="3"/>
        <v>158380200</v>
      </c>
    </row>
    <row r="215" spans="1:9">
      <c r="A215" s="421">
        <v>214</v>
      </c>
      <c r="B215" s="422" t="s">
        <v>7711</v>
      </c>
      <c r="C215" s="422" t="s">
        <v>193</v>
      </c>
      <c r="D215" s="422" t="s">
        <v>2753</v>
      </c>
      <c r="E215" s="422" t="s">
        <v>2755</v>
      </c>
      <c r="F215" s="438">
        <v>188100000</v>
      </c>
      <c r="G215" s="423">
        <v>2023</v>
      </c>
      <c r="H215" s="424">
        <f>VLOOKUP(G215,[3]잔가율!$D$3:$E$33,2,FALSE)</f>
        <v>0.84199999999999997</v>
      </c>
      <c r="I215" s="434">
        <f t="shared" si="3"/>
        <v>158380200</v>
      </c>
    </row>
    <row r="216" spans="1:9">
      <c r="A216" s="421">
        <v>215</v>
      </c>
      <c r="B216" s="422" t="s">
        <v>7711</v>
      </c>
      <c r="C216" s="422" t="s">
        <v>193</v>
      </c>
      <c r="D216" s="422" t="s">
        <v>2753</v>
      </c>
      <c r="E216" s="422" t="s">
        <v>2756</v>
      </c>
      <c r="F216" s="438">
        <v>210000000</v>
      </c>
      <c r="G216" s="423">
        <v>2023</v>
      </c>
      <c r="H216" s="424">
        <f>VLOOKUP(G216,[3]잔가율!$D$3:$E$33,2,FALSE)</f>
        <v>0.84199999999999997</v>
      </c>
      <c r="I216" s="434">
        <f t="shared" si="3"/>
        <v>176820000</v>
      </c>
    </row>
    <row r="217" spans="1:9">
      <c r="A217" s="421">
        <v>216</v>
      </c>
      <c r="B217" s="422" t="s">
        <v>7711</v>
      </c>
      <c r="C217" s="422" t="s">
        <v>193</v>
      </c>
      <c r="D217" s="422" t="s">
        <v>2757</v>
      </c>
      <c r="E217" s="422" t="s">
        <v>2754</v>
      </c>
      <c r="F217" s="438">
        <v>176440000</v>
      </c>
      <c r="G217" s="423">
        <v>2023</v>
      </c>
      <c r="H217" s="424">
        <f>VLOOKUP(G217,[3]잔가율!$D$3:$E$33,2,FALSE)</f>
        <v>0.84199999999999997</v>
      </c>
      <c r="I217" s="434">
        <f t="shared" si="3"/>
        <v>148562480</v>
      </c>
    </row>
    <row r="218" spans="1:9">
      <c r="A218" s="421">
        <v>217</v>
      </c>
      <c r="B218" s="422" t="s">
        <v>7711</v>
      </c>
      <c r="C218" s="422" t="s">
        <v>193</v>
      </c>
      <c r="D218" s="422" t="s">
        <v>2758</v>
      </c>
      <c r="E218" s="422" t="s">
        <v>2759</v>
      </c>
      <c r="F218" s="438">
        <v>203630000</v>
      </c>
      <c r="G218" s="423">
        <v>2023</v>
      </c>
      <c r="H218" s="424">
        <f>VLOOKUP(G218,[3]잔가율!$D$3:$E$33,2,FALSE)</f>
        <v>0.84199999999999997</v>
      </c>
      <c r="I218" s="434">
        <f t="shared" si="3"/>
        <v>171456460</v>
      </c>
    </row>
    <row r="219" spans="1:9">
      <c r="A219" s="421">
        <v>218</v>
      </c>
      <c r="B219" s="425" t="s">
        <v>7711</v>
      </c>
      <c r="C219" s="425" t="s">
        <v>2664</v>
      </c>
      <c r="D219" s="425" t="s">
        <v>2760</v>
      </c>
      <c r="E219" s="425" t="s">
        <v>2761</v>
      </c>
      <c r="F219" s="439">
        <v>128240000</v>
      </c>
      <c r="G219" s="423">
        <v>2023</v>
      </c>
      <c r="H219" s="424">
        <f>VLOOKUP(G219,[3]잔가율!$D$3:$E$33,2,FALSE)</f>
        <v>0.84199999999999997</v>
      </c>
      <c r="I219" s="434">
        <f t="shared" si="3"/>
        <v>107978080</v>
      </c>
    </row>
    <row r="220" spans="1:9">
      <c r="A220" s="421">
        <v>219</v>
      </c>
      <c r="B220" s="422" t="s">
        <v>7711</v>
      </c>
      <c r="C220" s="422" t="s">
        <v>193</v>
      </c>
      <c r="D220" s="422" t="s">
        <v>2762</v>
      </c>
      <c r="E220" s="422" t="s">
        <v>2756</v>
      </c>
      <c r="F220" s="438">
        <v>191000000</v>
      </c>
      <c r="G220" s="423">
        <v>2023</v>
      </c>
      <c r="H220" s="424">
        <f>VLOOKUP(G220,[3]잔가율!$D$3:$E$33,2,FALSE)</f>
        <v>0.84199999999999997</v>
      </c>
      <c r="I220" s="434">
        <f t="shared" si="3"/>
        <v>160822000</v>
      </c>
    </row>
    <row r="221" spans="1:9">
      <c r="A221" s="421">
        <v>220</v>
      </c>
      <c r="B221" s="422" t="s">
        <v>7711</v>
      </c>
      <c r="C221" s="422" t="s">
        <v>193</v>
      </c>
      <c r="D221" s="422" t="s">
        <v>2615</v>
      </c>
      <c r="E221" s="422" t="s">
        <v>2754</v>
      </c>
      <c r="F221" s="438">
        <v>167940000</v>
      </c>
      <c r="G221" s="423">
        <v>2023</v>
      </c>
      <c r="H221" s="424">
        <f>VLOOKUP(G221,[3]잔가율!$D$3:$E$33,2,FALSE)</f>
        <v>0.84199999999999997</v>
      </c>
      <c r="I221" s="434">
        <f t="shared" si="3"/>
        <v>141405480</v>
      </c>
    </row>
    <row r="222" spans="1:9">
      <c r="A222" s="421">
        <v>221</v>
      </c>
      <c r="B222" s="425" t="s">
        <v>7711</v>
      </c>
      <c r="C222" s="425" t="s">
        <v>2664</v>
      </c>
      <c r="D222" s="425" t="s">
        <v>2763</v>
      </c>
      <c r="E222" s="425" t="s">
        <v>2764</v>
      </c>
      <c r="F222" s="439">
        <v>42520000</v>
      </c>
      <c r="G222" s="423">
        <v>2023</v>
      </c>
      <c r="H222" s="424">
        <f>VLOOKUP(G222,[3]잔가율!$D$3:$E$33,2,FALSE)</f>
        <v>0.84199999999999997</v>
      </c>
      <c r="I222" s="434">
        <f t="shared" si="3"/>
        <v>35801840</v>
      </c>
    </row>
    <row r="223" spans="1:9">
      <c r="A223" s="421">
        <v>222</v>
      </c>
      <c r="B223" s="422" t="s">
        <v>7711</v>
      </c>
      <c r="C223" s="422" t="s">
        <v>193</v>
      </c>
      <c r="D223" s="422" t="s">
        <v>2765</v>
      </c>
      <c r="E223" s="422" t="s">
        <v>2765</v>
      </c>
      <c r="F223" s="438">
        <v>132270000</v>
      </c>
      <c r="G223" s="423">
        <v>2023</v>
      </c>
      <c r="H223" s="424">
        <f>VLOOKUP(G223,[3]잔가율!$D$3:$E$33,2,FALSE)</f>
        <v>0.84199999999999997</v>
      </c>
      <c r="I223" s="434">
        <f t="shared" si="3"/>
        <v>111371340</v>
      </c>
    </row>
    <row r="224" spans="1:9">
      <c r="A224" s="421">
        <v>223</v>
      </c>
      <c r="B224" s="422" t="s">
        <v>7711</v>
      </c>
      <c r="C224" s="422" t="s">
        <v>193</v>
      </c>
      <c r="D224" s="422" t="s">
        <v>2616</v>
      </c>
      <c r="E224" s="422" t="s">
        <v>2543</v>
      </c>
      <c r="F224" s="438">
        <v>132270000</v>
      </c>
      <c r="G224" s="423">
        <v>2023</v>
      </c>
      <c r="H224" s="424">
        <f>VLOOKUP(G224,[3]잔가율!$D$3:$E$33,2,FALSE)</f>
        <v>0.84199999999999997</v>
      </c>
      <c r="I224" s="434">
        <f t="shared" si="3"/>
        <v>111371340</v>
      </c>
    </row>
    <row r="225" spans="1:9">
      <c r="A225" s="421">
        <v>224</v>
      </c>
      <c r="B225" s="422" t="s">
        <v>7711</v>
      </c>
      <c r="C225" s="422" t="s">
        <v>193</v>
      </c>
      <c r="D225" s="422" t="s">
        <v>2766</v>
      </c>
      <c r="E225" s="422" t="s">
        <v>2650</v>
      </c>
      <c r="F225" s="438">
        <v>132270000</v>
      </c>
      <c r="G225" s="423">
        <v>2023</v>
      </c>
      <c r="H225" s="424">
        <f>VLOOKUP(G225,[3]잔가율!$D$3:$E$33,2,FALSE)</f>
        <v>0.84199999999999997</v>
      </c>
      <c r="I225" s="434">
        <f t="shared" si="3"/>
        <v>111371340</v>
      </c>
    </row>
    <row r="226" spans="1:9">
      <c r="A226" s="421">
        <v>225</v>
      </c>
      <c r="B226" s="422" t="s">
        <v>7711</v>
      </c>
      <c r="C226" s="422" t="s">
        <v>193</v>
      </c>
      <c r="D226" s="422" t="s">
        <v>2617</v>
      </c>
      <c r="E226" s="422" t="s">
        <v>2667</v>
      </c>
      <c r="F226" s="438">
        <v>81100000</v>
      </c>
      <c r="G226" s="423">
        <v>2023</v>
      </c>
      <c r="H226" s="424">
        <f>VLOOKUP(G226,[3]잔가율!$D$3:$E$33,2,FALSE)</f>
        <v>0.84199999999999997</v>
      </c>
      <c r="I226" s="434">
        <f t="shared" si="3"/>
        <v>68286200</v>
      </c>
    </row>
    <row r="227" spans="1:9">
      <c r="A227" s="421">
        <v>226</v>
      </c>
      <c r="B227" s="422" t="s">
        <v>7711</v>
      </c>
      <c r="C227" s="422" t="s">
        <v>193</v>
      </c>
      <c r="D227" s="422" t="s">
        <v>2618</v>
      </c>
      <c r="E227" s="422" t="s">
        <v>2675</v>
      </c>
      <c r="F227" s="438">
        <v>135000000</v>
      </c>
      <c r="G227" s="423">
        <v>2023</v>
      </c>
      <c r="H227" s="424">
        <f>VLOOKUP(G227,[3]잔가율!$D$3:$E$33,2,FALSE)</f>
        <v>0.84199999999999997</v>
      </c>
      <c r="I227" s="434">
        <f t="shared" si="3"/>
        <v>113670000</v>
      </c>
    </row>
    <row r="228" spans="1:9">
      <c r="A228" s="421">
        <v>227</v>
      </c>
      <c r="B228" s="422" t="s">
        <v>7711</v>
      </c>
      <c r="C228" s="422" t="s">
        <v>193</v>
      </c>
      <c r="D228" s="422" t="s">
        <v>2767</v>
      </c>
      <c r="E228" s="422" t="s">
        <v>2675</v>
      </c>
      <c r="F228" s="438">
        <v>139000000</v>
      </c>
      <c r="G228" s="423">
        <v>2023</v>
      </c>
      <c r="H228" s="424">
        <f>VLOOKUP(G228,[3]잔가율!$D$3:$E$33,2,FALSE)</f>
        <v>0.84199999999999997</v>
      </c>
      <c r="I228" s="434">
        <f t="shared" si="3"/>
        <v>117038000</v>
      </c>
    </row>
    <row r="229" spans="1:9">
      <c r="A229" s="421">
        <v>228</v>
      </c>
      <c r="B229" s="422" t="s">
        <v>7711</v>
      </c>
      <c r="C229" s="422" t="s">
        <v>193</v>
      </c>
      <c r="D229" s="422" t="s">
        <v>2619</v>
      </c>
      <c r="E229" s="422" t="s">
        <v>2768</v>
      </c>
      <c r="F229" s="438">
        <v>45450000</v>
      </c>
      <c r="G229" s="423">
        <v>2023</v>
      </c>
      <c r="H229" s="424">
        <f>VLOOKUP(G229,[3]잔가율!$D$3:$E$33,2,FALSE)</f>
        <v>0.84199999999999997</v>
      </c>
      <c r="I229" s="434">
        <f t="shared" si="3"/>
        <v>38268900</v>
      </c>
    </row>
    <row r="230" spans="1:9">
      <c r="A230" s="421">
        <v>229</v>
      </c>
      <c r="B230" s="422" t="s">
        <v>7711</v>
      </c>
      <c r="C230" s="422" t="s">
        <v>193</v>
      </c>
      <c r="D230" s="422" t="s">
        <v>2619</v>
      </c>
      <c r="E230" s="422" t="s">
        <v>2535</v>
      </c>
      <c r="F230" s="438">
        <v>51370000</v>
      </c>
      <c r="G230" s="423">
        <v>2023</v>
      </c>
      <c r="H230" s="424">
        <f>VLOOKUP(G230,[3]잔가율!$D$3:$E$33,2,FALSE)</f>
        <v>0.84199999999999997</v>
      </c>
      <c r="I230" s="434">
        <f t="shared" si="3"/>
        <v>43253540</v>
      </c>
    </row>
    <row r="231" spans="1:9">
      <c r="A231" s="421">
        <v>230</v>
      </c>
      <c r="B231" s="422" t="s">
        <v>7711</v>
      </c>
      <c r="C231" s="422" t="s">
        <v>193</v>
      </c>
      <c r="D231" s="422" t="s">
        <v>2620</v>
      </c>
      <c r="E231" s="422" t="s">
        <v>2543</v>
      </c>
      <c r="F231" s="438">
        <v>78090000</v>
      </c>
      <c r="G231" s="423">
        <v>2023</v>
      </c>
      <c r="H231" s="424">
        <f>VLOOKUP(G231,[3]잔가율!$D$3:$E$33,2,FALSE)</f>
        <v>0.84199999999999997</v>
      </c>
      <c r="I231" s="434">
        <f t="shared" si="3"/>
        <v>65751780</v>
      </c>
    </row>
    <row r="232" spans="1:9">
      <c r="A232" s="421">
        <v>231</v>
      </c>
      <c r="B232" s="422" t="s">
        <v>7711</v>
      </c>
      <c r="C232" s="422" t="s">
        <v>193</v>
      </c>
      <c r="D232" s="422" t="s">
        <v>2621</v>
      </c>
      <c r="E232" s="422" t="s">
        <v>2651</v>
      </c>
      <c r="F232" s="438">
        <v>64220000</v>
      </c>
      <c r="G232" s="423">
        <v>2023</v>
      </c>
      <c r="H232" s="424">
        <f>VLOOKUP(G232,[3]잔가율!$D$3:$E$33,2,FALSE)</f>
        <v>0.84199999999999997</v>
      </c>
      <c r="I232" s="434">
        <f t="shared" si="3"/>
        <v>54073240</v>
      </c>
    </row>
    <row r="233" spans="1:9">
      <c r="A233" s="421">
        <v>232</v>
      </c>
      <c r="B233" s="313" t="s">
        <v>15840</v>
      </c>
      <c r="C233" s="422" t="s">
        <v>193</v>
      </c>
      <c r="D233" s="422" t="s">
        <v>2542</v>
      </c>
      <c r="E233" s="422" t="s">
        <v>2543</v>
      </c>
      <c r="F233" s="440">
        <v>97630000</v>
      </c>
      <c r="G233" s="423">
        <v>2023</v>
      </c>
      <c r="H233" s="424">
        <f>VLOOKUP(G233,[3]잔가율!$B$3:$C$33,2,FALSE)</f>
        <v>0.82599999999999996</v>
      </c>
      <c r="I233" s="434">
        <f t="shared" si="3"/>
        <v>80642380</v>
      </c>
    </row>
    <row r="234" spans="1:9">
      <c r="A234" s="421">
        <v>233</v>
      </c>
      <c r="B234" s="422" t="s">
        <v>7711</v>
      </c>
      <c r="C234" s="422" t="s">
        <v>193</v>
      </c>
      <c r="D234" s="422" t="s">
        <v>2622</v>
      </c>
      <c r="E234" s="422" t="s">
        <v>2667</v>
      </c>
      <c r="F234" s="438">
        <v>89800000</v>
      </c>
      <c r="G234" s="423">
        <v>2023</v>
      </c>
      <c r="H234" s="424">
        <f>VLOOKUP(G234,[3]잔가율!$D$3:$E$33,2,FALSE)</f>
        <v>0.84199999999999997</v>
      </c>
      <c r="I234" s="434">
        <f t="shared" si="3"/>
        <v>75611600</v>
      </c>
    </row>
    <row r="235" spans="1:9">
      <c r="A235" s="421">
        <v>234</v>
      </c>
      <c r="B235" s="422" t="s">
        <v>7711</v>
      </c>
      <c r="C235" s="422" t="s">
        <v>193</v>
      </c>
      <c r="D235" s="422" t="s">
        <v>2769</v>
      </c>
      <c r="E235" s="422" t="s">
        <v>2667</v>
      </c>
      <c r="F235" s="438">
        <v>67730000</v>
      </c>
      <c r="G235" s="423">
        <v>2023</v>
      </c>
      <c r="H235" s="424">
        <f>VLOOKUP(G235,[3]잔가율!$D$3:$E$33,2,FALSE)</f>
        <v>0.84199999999999997</v>
      </c>
      <c r="I235" s="434">
        <f t="shared" si="3"/>
        <v>57028660</v>
      </c>
    </row>
    <row r="236" spans="1:9">
      <c r="A236" s="421">
        <v>235</v>
      </c>
      <c r="B236" s="422" t="s">
        <v>7711</v>
      </c>
      <c r="C236" s="422" t="s">
        <v>193</v>
      </c>
      <c r="D236" s="422" t="s">
        <v>2770</v>
      </c>
      <c r="E236" s="422" t="s">
        <v>2667</v>
      </c>
      <c r="F236" s="438">
        <v>99900000</v>
      </c>
      <c r="G236" s="423">
        <v>2023</v>
      </c>
      <c r="H236" s="424">
        <f>VLOOKUP(G236,[3]잔가율!$D$3:$E$33,2,FALSE)</f>
        <v>0.84199999999999997</v>
      </c>
      <c r="I236" s="434">
        <f t="shared" si="3"/>
        <v>84115800</v>
      </c>
    </row>
    <row r="237" spans="1:9">
      <c r="A237" s="421">
        <v>236</v>
      </c>
      <c r="B237" s="422" t="s">
        <v>7711</v>
      </c>
      <c r="C237" s="422" t="s">
        <v>193</v>
      </c>
      <c r="D237" s="422" t="s">
        <v>2771</v>
      </c>
      <c r="E237" s="422" t="s">
        <v>2772</v>
      </c>
      <c r="F237" s="438">
        <v>72370000</v>
      </c>
      <c r="G237" s="423">
        <v>2023</v>
      </c>
      <c r="H237" s="424">
        <f>VLOOKUP(G237,[3]잔가율!$D$3:$E$33,2,FALSE)</f>
        <v>0.84199999999999997</v>
      </c>
      <c r="I237" s="434">
        <f t="shared" si="3"/>
        <v>60935540</v>
      </c>
    </row>
    <row r="238" spans="1:9">
      <c r="A238" s="421">
        <v>237</v>
      </c>
      <c r="B238" s="422" t="s">
        <v>7711</v>
      </c>
      <c r="C238" s="422" t="s">
        <v>193</v>
      </c>
      <c r="D238" s="422" t="s">
        <v>2623</v>
      </c>
      <c r="E238" s="422" t="s">
        <v>2675</v>
      </c>
      <c r="F238" s="438">
        <v>90450000</v>
      </c>
      <c r="G238" s="423">
        <v>2023</v>
      </c>
      <c r="H238" s="424">
        <f>VLOOKUP(G238,[3]잔가율!$D$3:$E$33,2,FALSE)</f>
        <v>0.84199999999999997</v>
      </c>
      <c r="I238" s="434">
        <f t="shared" si="3"/>
        <v>76158900</v>
      </c>
    </row>
    <row r="239" spans="1:9">
      <c r="A239" s="421">
        <v>238</v>
      </c>
      <c r="B239" s="422" t="s">
        <v>7711</v>
      </c>
      <c r="C239" s="422" t="s">
        <v>193</v>
      </c>
      <c r="D239" s="422" t="s">
        <v>2624</v>
      </c>
      <c r="E239" s="422" t="s">
        <v>2676</v>
      </c>
      <c r="F239" s="438">
        <v>141720000</v>
      </c>
      <c r="G239" s="423">
        <v>2023</v>
      </c>
      <c r="H239" s="424">
        <f>VLOOKUP(G239,[3]잔가율!$D$3:$E$33,2,FALSE)</f>
        <v>0.84199999999999997</v>
      </c>
      <c r="I239" s="434">
        <f t="shared" si="3"/>
        <v>119328240</v>
      </c>
    </row>
    <row r="240" spans="1:9">
      <c r="A240" s="421">
        <v>239</v>
      </c>
      <c r="B240" s="422" t="s">
        <v>7711</v>
      </c>
      <c r="C240" s="422" t="s">
        <v>193</v>
      </c>
      <c r="D240" s="422" t="s">
        <v>2773</v>
      </c>
      <c r="E240" s="422" t="s">
        <v>2676</v>
      </c>
      <c r="F240" s="438">
        <v>141720000</v>
      </c>
      <c r="G240" s="423">
        <v>2023</v>
      </c>
      <c r="H240" s="424">
        <f>VLOOKUP(G240,[3]잔가율!$D$3:$E$33,2,FALSE)</f>
        <v>0.84199999999999997</v>
      </c>
      <c r="I240" s="434">
        <f t="shared" si="3"/>
        <v>119328240</v>
      </c>
    </row>
    <row r="241" spans="1:9">
      <c r="A241" s="421">
        <v>240</v>
      </c>
      <c r="B241" s="422" t="s">
        <v>7711</v>
      </c>
      <c r="C241" s="422" t="s">
        <v>193</v>
      </c>
      <c r="D241" s="422" t="s">
        <v>2625</v>
      </c>
      <c r="E241" s="422" t="s">
        <v>2675</v>
      </c>
      <c r="F241" s="438">
        <v>96510000</v>
      </c>
      <c r="G241" s="423">
        <v>2023</v>
      </c>
      <c r="H241" s="424">
        <f>VLOOKUP(G241,[3]잔가율!$D$3:$E$33,2,FALSE)</f>
        <v>0.84199999999999997</v>
      </c>
      <c r="I241" s="434">
        <f t="shared" si="3"/>
        <v>81261420</v>
      </c>
    </row>
    <row r="242" spans="1:9">
      <c r="A242" s="421">
        <v>241</v>
      </c>
      <c r="B242" s="422" t="s">
        <v>7711</v>
      </c>
      <c r="C242" s="422" t="s">
        <v>193</v>
      </c>
      <c r="D242" s="422" t="s">
        <v>2626</v>
      </c>
      <c r="E242" s="422" t="s">
        <v>2711</v>
      </c>
      <c r="F242" s="438">
        <v>148090000</v>
      </c>
      <c r="G242" s="423">
        <v>2023</v>
      </c>
      <c r="H242" s="424">
        <f>VLOOKUP(G242,[3]잔가율!$D$3:$E$33,2,FALSE)</f>
        <v>0.84199999999999997</v>
      </c>
      <c r="I242" s="434">
        <f t="shared" si="3"/>
        <v>124691780</v>
      </c>
    </row>
    <row r="243" spans="1:9">
      <c r="A243" s="421">
        <v>242</v>
      </c>
      <c r="B243" s="422" t="s">
        <v>7711</v>
      </c>
      <c r="C243" s="422" t="s">
        <v>193</v>
      </c>
      <c r="D243" s="422" t="s">
        <v>2774</v>
      </c>
      <c r="E243" s="422" t="s">
        <v>2711</v>
      </c>
      <c r="F243" s="438">
        <v>122000000</v>
      </c>
      <c r="G243" s="423">
        <v>2023</v>
      </c>
      <c r="H243" s="424">
        <f>VLOOKUP(G243,[3]잔가율!$D$3:$E$33,2,FALSE)</f>
        <v>0.84199999999999997</v>
      </c>
      <c r="I243" s="434">
        <f t="shared" si="3"/>
        <v>102724000</v>
      </c>
    </row>
    <row r="244" spans="1:9">
      <c r="A244" s="421">
        <v>243</v>
      </c>
      <c r="B244" s="422" t="s">
        <v>7711</v>
      </c>
      <c r="C244" s="422" t="s">
        <v>193</v>
      </c>
      <c r="D244" s="422" t="s">
        <v>2627</v>
      </c>
      <c r="E244" s="422" t="s">
        <v>2711</v>
      </c>
      <c r="F244" s="438">
        <v>134150000</v>
      </c>
      <c r="G244" s="423">
        <v>2023</v>
      </c>
      <c r="H244" s="424">
        <f>VLOOKUP(G244,[3]잔가율!$D$3:$E$33,2,FALSE)</f>
        <v>0.84199999999999997</v>
      </c>
      <c r="I244" s="434">
        <f t="shared" si="3"/>
        <v>112954300</v>
      </c>
    </row>
    <row r="245" spans="1:9">
      <c r="A245" s="421">
        <v>244</v>
      </c>
      <c r="B245" s="422" t="s">
        <v>7711</v>
      </c>
      <c r="C245" s="422" t="s">
        <v>193</v>
      </c>
      <c r="D245" s="422" t="s">
        <v>2628</v>
      </c>
      <c r="E245" s="422" t="s">
        <v>2710</v>
      </c>
      <c r="F245" s="438">
        <v>167900000</v>
      </c>
      <c r="G245" s="423">
        <v>2023</v>
      </c>
      <c r="H245" s="424">
        <f>VLOOKUP(G245,[3]잔가율!$D$3:$E$33,2,FALSE)</f>
        <v>0.84199999999999997</v>
      </c>
      <c r="I245" s="434">
        <f t="shared" si="3"/>
        <v>141371800</v>
      </c>
    </row>
    <row r="246" spans="1:9">
      <c r="A246" s="421">
        <v>245</v>
      </c>
      <c r="B246" s="422" t="s">
        <v>7711</v>
      </c>
      <c r="C246" s="422" t="s">
        <v>193</v>
      </c>
      <c r="D246" s="422" t="s">
        <v>2775</v>
      </c>
      <c r="E246" s="422" t="s">
        <v>2711</v>
      </c>
      <c r="F246" s="438">
        <v>154000000</v>
      </c>
      <c r="G246" s="423">
        <v>2023</v>
      </c>
      <c r="H246" s="424">
        <f>VLOOKUP(G246,[3]잔가율!$D$3:$E$33,2,FALSE)</f>
        <v>0.84199999999999997</v>
      </c>
      <c r="I246" s="434">
        <f t="shared" si="3"/>
        <v>129668000</v>
      </c>
    </row>
    <row r="247" spans="1:9">
      <c r="A247" s="421">
        <v>246</v>
      </c>
      <c r="B247" s="422" t="s">
        <v>7711</v>
      </c>
      <c r="C247" s="422" t="s">
        <v>193</v>
      </c>
      <c r="D247" s="422" t="s">
        <v>2776</v>
      </c>
      <c r="E247" s="422" t="s">
        <v>2747</v>
      </c>
      <c r="F247" s="438">
        <v>71170000</v>
      </c>
      <c r="G247" s="423">
        <v>2023</v>
      </c>
      <c r="H247" s="424">
        <f>VLOOKUP(G247,[3]잔가율!$D$3:$E$33,2,FALSE)</f>
        <v>0.84199999999999997</v>
      </c>
      <c r="I247" s="434">
        <f t="shared" si="3"/>
        <v>59925140</v>
      </c>
    </row>
    <row r="248" spans="1:9">
      <c r="A248" s="421">
        <v>247</v>
      </c>
      <c r="B248" s="422" t="s">
        <v>7711</v>
      </c>
      <c r="C248" s="422" t="s">
        <v>193</v>
      </c>
      <c r="D248" s="422" t="s">
        <v>2031</v>
      </c>
      <c r="E248" s="422" t="s">
        <v>2747</v>
      </c>
      <c r="F248" s="438">
        <v>70900000</v>
      </c>
      <c r="G248" s="423">
        <v>2023</v>
      </c>
      <c r="H248" s="424">
        <f>VLOOKUP(G248,[3]잔가율!$D$3:$E$33,2,FALSE)</f>
        <v>0.84199999999999997</v>
      </c>
      <c r="I248" s="434">
        <f t="shared" si="3"/>
        <v>59697800</v>
      </c>
    </row>
    <row r="249" spans="1:9">
      <c r="A249" s="421">
        <v>248</v>
      </c>
      <c r="B249" s="422" t="s">
        <v>7711</v>
      </c>
      <c r="C249" s="422" t="s">
        <v>193</v>
      </c>
      <c r="D249" s="422" t="s">
        <v>2777</v>
      </c>
      <c r="E249" s="422" t="s">
        <v>2747</v>
      </c>
      <c r="F249" s="438">
        <v>62120000</v>
      </c>
      <c r="G249" s="423">
        <v>2023</v>
      </c>
      <c r="H249" s="424">
        <f>VLOOKUP(G249,[3]잔가율!$D$3:$E$33,2,FALSE)</f>
        <v>0.84199999999999997</v>
      </c>
      <c r="I249" s="434">
        <f t="shared" si="3"/>
        <v>52305040</v>
      </c>
    </row>
    <row r="250" spans="1:9">
      <c r="A250" s="421">
        <v>249</v>
      </c>
      <c r="B250" s="425" t="s">
        <v>7711</v>
      </c>
      <c r="C250" s="425" t="s">
        <v>2664</v>
      </c>
      <c r="D250" s="425" t="s">
        <v>2778</v>
      </c>
      <c r="E250" s="425" t="s">
        <v>2779</v>
      </c>
      <c r="F250" s="439">
        <v>31860000</v>
      </c>
      <c r="G250" s="423">
        <v>2023</v>
      </c>
      <c r="H250" s="424">
        <f>VLOOKUP(G250,[3]잔가율!$D$3:$E$33,2,FALSE)</f>
        <v>0.84199999999999997</v>
      </c>
      <c r="I250" s="434">
        <f t="shared" si="3"/>
        <v>26826120</v>
      </c>
    </row>
    <row r="251" spans="1:9">
      <c r="A251" s="421">
        <v>250</v>
      </c>
      <c r="B251" s="425" t="s">
        <v>7711</v>
      </c>
      <c r="C251" s="425" t="s">
        <v>2664</v>
      </c>
      <c r="D251" s="425" t="s">
        <v>2780</v>
      </c>
      <c r="E251" s="425" t="s">
        <v>2781</v>
      </c>
      <c r="F251" s="439">
        <v>3270000</v>
      </c>
      <c r="G251" s="423">
        <v>2023</v>
      </c>
      <c r="H251" s="424">
        <f>VLOOKUP(G251,[3]잔가율!$D$3:$E$33,2,FALSE)</f>
        <v>0.84199999999999997</v>
      </c>
      <c r="I251" s="434">
        <f t="shared" si="3"/>
        <v>2753340</v>
      </c>
    </row>
    <row r="252" spans="1:9">
      <c r="A252" s="421">
        <v>251</v>
      </c>
      <c r="B252" s="422" t="s">
        <v>7711</v>
      </c>
      <c r="C252" s="422" t="s">
        <v>193</v>
      </c>
      <c r="D252" s="422" t="s">
        <v>2629</v>
      </c>
      <c r="E252" s="422" t="s">
        <v>2782</v>
      </c>
      <c r="F252" s="438">
        <v>51630000</v>
      </c>
      <c r="G252" s="423">
        <v>2023</v>
      </c>
      <c r="H252" s="424">
        <f>VLOOKUP(G252,[3]잔가율!$D$3:$E$33,2,FALSE)</f>
        <v>0.84199999999999997</v>
      </c>
      <c r="I252" s="434">
        <f t="shared" si="3"/>
        <v>43472460</v>
      </c>
    </row>
    <row r="253" spans="1:9">
      <c r="A253" s="421">
        <v>252</v>
      </c>
      <c r="B253" s="422" t="s">
        <v>7711</v>
      </c>
      <c r="C253" s="422" t="s">
        <v>193</v>
      </c>
      <c r="D253" s="422" t="s">
        <v>2783</v>
      </c>
      <c r="E253" s="422" t="s">
        <v>2782</v>
      </c>
      <c r="F253" s="438">
        <v>53810000</v>
      </c>
      <c r="G253" s="423">
        <v>2023</v>
      </c>
      <c r="H253" s="424">
        <f>VLOOKUP(G253,[3]잔가율!$D$3:$E$33,2,FALSE)</f>
        <v>0.84199999999999997</v>
      </c>
      <c r="I253" s="434">
        <f t="shared" si="3"/>
        <v>45308020</v>
      </c>
    </row>
    <row r="254" spans="1:9">
      <c r="A254" s="421">
        <v>253</v>
      </c>
      <c r="B254" s="422" t="s">
        <v>7711</v>
      </c>
      <c r="C254" s="422" t="s">
        <v>193</v>
      </c>
      <c r="D254" s="422" t="s">
        <v>2784</v>
      </c>
      <c r="E254" s="422" t="s">
        <v>2785</v>
      </c>
      <c r="F254" s="438">
        <v>67970000</v>
      </c>
      <c r="G254" s="423">
        <v>2023</v>
      </c>
      <c r="H254" s="424">
        <f>VLOOKUP(G254,[3]잔가율!$D$3:$E$33,2,FALSE)</f>
        <v>0.84199999999999997</v>
      </c>
      <c r="I254" s="434">
        <f t="shared" si="3"/>
        <v>57230740</v>
      </c>
    </row>
    <row r="255" spans="1:9">
      <c r="A255" s="421">
        <v>254</v>
      </c>
      <c r="B255" s="422" t="s">
        <v>7711</v>
      </c>
      <c r="C255" s="422" t="s">
        <v>193</v>
      </c>
      <c r="D255" s="422" t="s">
        <v>2630</v>
      </c>
      <c r="E255" s="422" t="s">
        <v>2786</v>
      </c>
      <c r="F255" s="438">
        <v>66640000</v>
      </c>
      <c r="G255" s="423">
        <v>2023</v>
      </c>
      <c r="H255" s="424">
        <f>VLOOKUP(G255,[3]잔가율!$D$3:$E$33,2,FALSE)</f>
        <v>0.84199999999999997</v>
      </c>
      <c r="I255" s="434">
        <f t="shared" si="3"/>
        <v>56110880</v>
      </c>
    </row>
    <row r="256" spans="1:9">
      <c r="A256" s="421">
        <v>255</v>
      </c>
      <c r="B256" s="422" t="s">
        <v>7711</v>
      </c>
      <c r="C256" s="422" t="s">
        <v>193</v>
      </c>
      <c r="D256" s="422" t="s">
        <v>2630</v>
      </c>
      <c r="E256" s="422" t="s">
        <v>2782</v>
      </c>
      <c r="F256" s="438">
        <v>66640000</v>
      </c>
      <c r="G256" s="423">
        <v>2023</v>
      </c>
      <c r="H256" s="424">
        <f>VLOOKUP(G256,[3]잔가율!$D$3:$E$33,2,FALSE)</f>
        <v>0.84199999999999997</v>
      </c>
      <c r="I256" s="434">
        <f t="shared" si="3"/>
        <v>56110880</v>
      </c>
    </row>
    <row r="257" spans="1:9">
      <c r="A257" s="421">
        <v>256</v>
      </c>
      <c r="B257" s="422" t="s">
        <v>7711</v>
      </c>
      <c r="C257" s="422" t="s">
        <v>193</v>
      </c>
      <c r="D257" s="422" t="s">
        <v>2631</v>
      </c>
      <c r="E257" s="422" t="s">
        <v>2786</v>
      </c>
      <c r="F257" s="438">
        <v>55680000</v>
      </c>
      <c r="G257" s="423">
        <v>2023</v>
      </c>
      <c r="H257" s="424">
        <f>VLOOKUP(G257,[3]잔가율!$D$3:$E$33,2,FALSE)</f>
        <v>0.84199999999999997</v>
      </c>
      <c r="I257" s="434">
        <f t="shared" si="3"/>
        <v>46882560</v>
      </c>
    </row>
    <row r="258" spans="1:9">
      <c r="A258" s="421">
        <v>257</v>
      </c>
      <c r="B258" s="422" t="s">
        <v>7711</v>
      </c>
      <c r="C258" s="422" t="s">
        <v>193</v>
      </c>
      <c r="D258" s="422" t="s">
        <v>2632</v>
      </c>
      <c r="E258" s="422" t="s">
        <v>2786</v>
      </c>
      <c r="F258" s="438">
        <v>45360000</v>
      </c>
      <c r="G258" s="423">
        <v>2023</v>
      </c>
      <c r="H258" s="424">
        <f>VLOOKUP(G258,[3]잔가율!$D$3:$E$33,2,FALSE)</f>
        <v>0.84199999999999997</v>
      </c>
      <c r="I258" s="434">
        <f t="shared" ref="I258:I321" si="4">ROUNDDOWN(F258*H258,0)</f>
        <v>38193120</v>
      </c>
    </row>
    <row r="259" spans="1:9">
      <c r="A259" s="421">
        <v>258</v>
      </c>
      <c r="B259" s="422" t="s">
        <v>7711</v>
      </c>
      <c r="C259" s="422" t="s">
        <v>193</v>
      </c>
      <c r="D259" s="422" t="s">
        <v>2787</v>
      </c>
      <c r="E259" s="422" t="s">
        <v>2788</v>
      </c>
      <c r="F259" s="438">
        <v>49000000</v>
      </c>
      <c r="G259" s="423">
        <v>2023</v>
      </c>
      <c r="H259" s="424">
        <f>VLOOKUP(G259,[3]잔가율!$D$3:$E$33,2,FALSE)</f>
        <v>0.84199999999999997</v>
      </c>
      <c r="I259" s="434">
        <f t="shared" si="4"/>
        <v>41258000</v>
      </c>
    </row>
    <row r="260" spans="1:9">
      <c r="A260" s="421">
        <v>259</v>
      </c>
      <c r="B260" s="422" t="s">
        <v>7711</v>
      </c>
      <c r="C260" s="422" t="s">
        <v>193</v>
      </c>
      <c r="D260" s="422" t="s">
        <v>2789</v>
      </c>
      <c r="E260" s="422" t="s">
        <v>2782</v>
      </c>
      <c r="F260" s="438">
        <v>50960000</v>
      </c>
      <c r="G260" s="423">
        <v>2023</v>
      </c>
      <c r="H260" s="424">
        <f>VLOOKUP(G260,[3]잔가율!$D$3:$E$33,2,FALSE)</f>
        <v>0.84199999999999997</v>
      </c>
      <c r="I260" s="434">
        <f t="shared" si="4"/>
        <v>42908320</v>
      </c>
    </row>
    <row r="261" spans="1:9">
      <c r="A261" s="421">
        <v>260</v>
      </c>
      <c r="B261" s="422" t="s">
        <v>7711</v>
      </c>
      <c r="C261" s="422" t="s">
        <v>193</v>
      </c>
      <c r="D261" s="422" t="s">
        <v>2633</v>
      </c>
      <c r="E261" s="422" t="s">
        <v>2786</v>
      </c>
      <c r="F261" s="438">
        <v>60130000</v>
      </c>
      <c r="G261" s="423">
        <v>2023</v>
      </c>
      <c r="H261" s="424">
        <f>VLOOKUP(G261,[3]잔가율!$D$3:$E$33,2,FALSE)</f>
        <v>0.84199999999999997</v>
      </c>
      <c r="I261" s="434">
        <f t="shared" si="4"/>
        <v>50629460</v>
      </c>
    </row>
    <row r="262" spans="1:9">
      <c r="A262" s="421">
        <v>261</v>
      </c>
      <c r="B262" s="422" t="s">
        <v>7711</v>
      </c>
      <c r="C262" s="422" t="s">
        <v>193</v>
      </c>
      <c r="D262" s="422" t="s">
        <v>2634</v>
      </c>
      <c r="E262" s="422" t="s">
        <v>2786</v>
      </c>
      <c r="F262" s="438">
        <v>47550000</v>
      </c>
      <c r="G262" s="423">
        <v>2023</v>
      </c>
      <c r="H262" s="424">
        <f>VLOOKUP(G262,[3]잔가율!$D$3:$E$33,2,FALSE)</f>
        <v>0.84199999999999997</v>
      </c>
      <c r="I262" s="434">
        <f t="shared" si="4"/>
        <v>40037100</v>
      </c>
    </row>
    <row r="263" spans="1:9">
      <c r="A263" s="421">
        <v>262</v>
      </c>
      <c r="B263" s="422" t="s">
        <v>7711</v>
      </c>
      <c r="C263" s="422" t="s">
        <v>193</v>
      </c>
      <c r="D263" s="422" t="s">
        <v>2790</v>
      </c>
      <c r="E263" s="422" t="s">
        <v>2788</v>
      </c>
      <c r="F263" s="438">
        <v>54300000</v>
      </c>
      <c r="G263" s="423">
        <v>2023</v>
      </c>
      <c r="H263" s="424">
        <f>VLOOKUP(G263,[3]잔가율!$D$3:$E$33,2,FALSE)</f>
        <v>0.84199999999999997</v>
      </c>
      <c r="I263" s="434">
        <f t="shared" si="4"/>
        <v>45720600</v>
      </c>
    </row>
    <row r="264" spans="1:9">
      <c r="A264" s="421">
        <v>263</v>
      </c>
      <c r="B264" s="422" t="s">
        <v>7711</v>
      </c>
      <c r="C264" s="422" t="s">
        <v>193</v>
      </c>
      <c r="D264" s="422" t="s">
        <v>2791</v>
      </c>
      <c r="E264" s="422" t="s">
        <v>2788</v>
      </c>
      <c r="F264" s="438">
        <v>63800000</v>
      </c>
      <c r="G264" s="423">
        <v>2023</v>
      </c>
      <c r="H264" s="424">
        <f>VLOOKUP(G264,[3]잔가율!$D$3:$E$33,2,FALSE)</f>
        <v>0.84199999999999997</v>
      </c>
      <c r="I264" s="434">
        <f t="shared" si="4"/>
        <v>53719600</v>
      </c>
    </row>
    <row r="265" spans="1:9">
      <c r="A265" s="421">
        <v>264</v>
      </c>
      <c r="B265" s="422" t="s">
        <v>7711</v>
      </c>
      <c r="C265" s="422" t="s">
        <v>193</v>
      </c>
      <c r="D265" s="422" t="s">
        <v>2635</v>
      </c>
      <c r="E265" s="422" t="s">
        <v>2786</v>
      </c>
      <c r="F265" s="438">
        <v>68150000</v>
      </c>
      <c r="G265" s="423">
        <v>2023</v>
      </c>
      <c r="H265" s="424">
        <f>VLOOKUP(G265,[3]잔가율!$D$3:$E$33,2,FALSE)</f>
        <v>0.84199999999999997</v>
      </c>
      <c r="I265" s="434">
        <f t="shared" si="4"/>
        <v>57382300</v>
      </c>
    </row>
    <row r="266" spans="1:9">
      <c r="A266" s="421">
        <v>265</v>
      </c>
      <c r="B266" s="422" t="s">
        <v>7711</v>
      </c>
      <c r="C266" s="422" t="s">
        <v>193</v>
      </c>
      <c r="D266" s="422" t="s">
        <v>2636</v>
      </c>
      <c r="E266" s="422" t="s">
        <v>2786</v>
      </c>
      <c r="F266" s="438">
        <v>64380000</v>
      </c>
      <c r="G266" s="423">
        <v>2023</v>
      </c>
      <c r="H266" s="424">
        <f>VLOOKUP(G266,[3]잔가율!$D$3:$E$33,2,FALSE)</f>
        <v>0.84199999999999997</v>
      </c>
      <c r="I266" s="434">
        <f t="shared" si="4"/>
        <v>54207960</v>
      </c>
    </row>
    <row r="267" spans="1:9">
      <c r="A267" s="421">
        <v>266</v>
      </c>
      <c r="B267" s="425" t="s">
        <v>7711</v>
      </c>
      <c r="C267" s="425" t="s">
        <v>2792</v>
      </c>
      <c r="D267" s="425" t="s">
        <v>2665</v>
      </c>
      <c r="E267" s="425" t="s">
        <v>2793</v>
      </c>
      <c r="F267" s="439">
        <v>34620000</v>
      </c>
      <c r="G267" s="423">
        <v>2023</v>
      </c>
      <c r="H267" s="424">
        <f>VLOOKUP(G267,[3]잔가율!$D$3:$E$33,2,FALSE)</f>
        <v>0.84199999999999997</v>
      </c>
      <c r="I267" s="434">
        <f t="shared" si="4"/>
        <v>29150040</v>
      </c>
    </row>
    <row r="268" spans="1:9">
      <c r="A268" s="421">
        <v>267</v>
      </c>
      <c r="B268" s="425" t="s">
        <v>7711</v>
      </c>
      <c r="C268" s="425" t="s">
        <v>2792</v>
      </c>
      <c r="D268" s="425" t="s">
        <v>2794</v>
      </c>
      <c r="E268" s="425" t="s">
        <v>2795</v>
      </c>
      <c r="F268" s="439">
        <v>31230000</v>
      </c>
      <c r="G268" s="423">
        <v>2023</v>
      </c>
      <c r="H268" s="424">
        <f>VLOOKUP(G268,[3]잔가율!$D$3:$E$33,2,FALSE)</f>
        <v>0.84199999999999997</v>
      </c>
      <c r="I268" s="434">
        <f t="shared" si="4"/>
        <v>26295660</v>
      </c>
    </row>
    <row r="269" spans="1:9">
      <c r="A269" s="421">
        <v>268</v>
      </c>
      <c r="B269" s="422" t="s">
        <v>7711</v>
      </c>
      <c r="C269" s="422" t="s">
        <v>190</v>
      </c>
      <c r="D269" s="422" t="s">
        <v>2807</v>
      </c>
      <c r="E269" s="422" t="s">
        <v>2808</v>
      </c>
      <c r="F269" s="438">
        <v>490900000</v>
      </c>
      <c r="G269" s="423">
        <v>2023</v>
      </c>
      <c r="H269" s="424">
        <f>VLOOKUP(G269,[3]잔가율!$D$3:$E$33,2,FALSE)</f>
        <v>0.84199999999999997</v>
      </c>
      <c r="I269" s="434">
        <f t="shared" si="4"/>
        <v>413337800</v>
      </c>
    </row>
    <row r="270" spans="1:9">
      <c r="A270" s="421">
        <v>269</v>
      </c>
      <c r="B270" s="422" t="s">
        <v>7711</v>
      </c>
      <c r="C270" s="422" t="s">
        <v>190</v>
      </c>
      <c r="D270" s="422" t="s">
        <v>2796</v>
      </c>
      <c r="E270" s="422" t="s">
        <v>785</v>
      </c>
      <c r="F270" s="438">
        <v>490900000</v>
      </c>
      <c r="G270" s="423">
        <v>2023</v>
      </c>
      <c r="H270" s="424">
        <f>VLOOKUP(G270,[3]잔가율!$D$3:$E$33,2,FALSE)</f>
        <v>0.84199999999999997</v>
      </c>
      <c r="I270" s="434">
        <f t="shared" si="4"/>
        <v>413337800</v>
      </c>
    </row>
    <row r="271" spans="1:9">
      <c r="A271" s="421">
        <v>270</v>
      </c>
      <c r="B271" s="422" t="s">
        <v>7711</v>
      </c>
      <c r="C271" s="422" t="s">
        <v>190</v>
      </c>
      <c r="D271" s="422" t="s">
        <v>2809</v>
      </c>
      <c r="E271" s="422" t="s">
        <v>2810</v>
      </c>
      <c r="F271" s="438">
        <v>310900000</v>
      </c>
      <c r="G271" s="423">
        <v>2023</v>
      </c>
      <c r="H271" s="424">
        <f>VLOOKUP(G271,[3]잔가율!$D$3:$E$33,2,FALSE)</f>
        <v>0.84199999999999997</v>
      </c>
      <c r="I271" s="434">
        <f t="shared" si="4"/>
        <v>261777800</v>
      </c>
    </row>
    <row r="272" spans="1:9">
      <c r="A272" s="421">
        <v>271</v>
      </c>
      <c r="B272" s="422" t="s">
        <v>7711</v>
      </c>
      <c r="C272" s="422" t="s">
        <v>190</v>
      </c>
      <c r="D272" s="422" t="s">
        <v>2809</v>
      </c>
      <c r="E272" s="422" t="s">
        <v>2811</v>
      </c>
      <c r="F272" s="438">
        <v>363630000</v>
      </c>
      <c r="G272" s="423">
        <v>2023</v>
      </c>
      <c r="H272" s="424">
        <f>VLOOKUP(G272,[3]잔가율!$D$3:$E$33,2,FALSE)</f>
        <v>0.84199999999999997</v>
      </c>
      <c r="I272" s="434">
        <f t="shared" si="4"/>
        <v>306176460</v>
      </c>
    </row>
    <row r="273" spans="1:9">
      <c r="A273" s="421">
        <v>272</v>
      </c>
      <c r="B273" s="425" t="s">
        <v>7711</v>
      </c>
      <c r="C273" s="425" t="s">
        <v>190</v>
      </c>
      <c r="D273" s="425" t="s">
        <v>2809</v>
      </c>
      <c r="E273" s="425" t="s">
        <v>2812</v>
      </c>
      <c r="F273" s="439">
        <v>106020000</v>
      </c>
      <c r="G273" s="423">
        <v>2023</v>
      </c>
      <c r="H273" s="424">
        <f>VLOOKUP(G273,[3]잔가율!$D$3:$E$33,2,FALSE)</f>
        <v>0.84199999999999997</v>
      </c>
      <c r="I273" s="434">
        <f t="shared" si="4"/>
        <v>89268840</v>
      </c>
    </row>
    <row r="274" spans="1:9">
      <c r="A274" s="421">
        <v>273</v>
      </c>
      <c r="B274" s="422" t="s">
        <v>7711</v>
      </c>
      <c r="C274" s="422" t="s">
        <v>190</v>
      </c>
      <c r="D274" s="422" t="s">
        <v>2809</v>
      </c>
      <c r="E274" s="422" t="s">
        <v>2813</v>
      </c>
      <c r="F274" s="438">
        <v>354540000</v>
      </c>
      <c r="G274" s="423">
        <v>2023</v>
      </c>
      <c r="H274" s="424">
        <f>VLOOKUP(G274,[3]잔가율!$D$3:$E$33,2,FALSE)</f>
        <v>0.84199999999999997</v>
      </c>
      <c r="I274" s="434">
        <f t="shared" si="4"/>
        <v>298522680</v>
      </c>
    </row>
    <row r="275" spans="1:9">
      <c r="A275" s="421">
        <v>274</v>
      </c>
      <c r="B275" s="425" t="s">
        <v>7711</v>
      </c>
      <c r="C275" s="425" t="s">
        <v>2814</v>
      </c>
      <c r="D275" s="425" t="s">
        <v>2809</v>
      </c>
      <c r="E275" s="425" t="s">
        <v>2815</v>
      </c>
      <c r="F275" s="439">
        <v>252630000</v>
      </c>
      <c r="G275" s="423">
        <v>2023</v>
      </c>
      <c r="H275" s="424">
        <f>VLOOKUP(G275,[3]잔가율!$D$3:$E$33,2,FALSE)</f>
        <v>0.84199999999999997</v>
      </c>
      <c r="I275" s="434">
        <f t="shared" si="4"/>
        <v>212714460</v>
      </c>
    </row>
    <row r="276" spans="1:9">
      <c r="A276" s="421">
        <v>275</v>
      </c>
      <c r="B276" s="425" t="s">
        <v>7711</v>
      </c>
      <c r="C276" s="425" t="s">
        <v>2814</v>
      </c>
      <c r="D276" s="425" t="s">
        <v>2816</v>
      </c>
      <c r="E276" s="425" t="s">
        <v>2817</v>
      </c>
      <c r="F276" s="439">
        <v>106020000</v>
      </c>
      <c r="G276" s="423">
        <v>2023</v>
      </c>
      <c r="H276" s="424">
        <f>VLOOKUP(G276,[3]잔가율!$D$3:$E$33,2,FALSE)</f>
        <v>0.84199999999999997</v>
      </c>
      <c r="I276" s="434">
        <f t="shared" si="4"/>
        <v>89268840</v>
      </c>
    </row>
    <row r="277" spans="1:9">
      <c r="A277" s="421">
        <v>276</v>
      </c>
      <c r="B277" s="425" t="s">
        <v>7711</v>
      </c>
      <c r="C277" s="425" t="s">
        <v>2814</v>
      </c>
      <c r="D277" s="425" t="s">
        <v>2809</v>
      </c>
      <c r="E277" s="425" t="s">
        <v>2818</v>
      </c>
      <c r="F277" s="439">
        <v>365270000</v>
      </c>
      <c r="G277" s="423">
        <v>2023</v>
      </c>
      <c r="H277" s="424">
        <f>VLOOKUP(G277,[3]잔가율!$D$3:$E$33,2,FALSE)</f>
        <v>0.84199999999999997</v>
      </c>
      <c r="I277" s="434">
        <f t="shared" si="4"/>
        <v>307557340</v>
      </c>
    </row>
    <row r="278" spans="1:9">
      <c r="A278" s="421">
        <v>277</v>
      </c>
      <c r="B278" s="425" t="s">
        <v>7711</v>
      </c>
      <c r="C278" s="425" t="s">
        <v>2814</v>
      </c>
      <c r="D278" s="425" t="s">
        <v>2809</v>
      </c>
      <c r="E278" s="425" t="s">
        <v>2819</v>
      </c>
      <c r="F278" s="439">
        <v>280640000</v>
      </c>
      <c r="G278" s="423">
        <v>2023</v>
      </c>
      <c r="H278" s="424">
        <f>VLOOKUP(G278,[3]잔가율!$D$3:$E$33,2,FALSE)</f>
        <v>0.84199999999999997</v>
      </c>
      <c r="I278" s="434">
        <f t="shared" si="4"/>
        <v>236298880</v>
      </c>
    </row>
    <row r="279" spans="1:9">
      <c r="A279" s="421">
        <v>278</v>
      </c>
      <c r="B279" s="422" t="s">
        <v>7711</v>
      </c>
      <c r="C279" s="422" t="s">
        <v>190</v>
      </c>
      <c r="D279" s="422" t="s">
        <v>2797</v>
      </c>
      <c r="E279" s="422" t="s">
        <v>2810</v>
      </c>
      <c r="F279" s="438">
        <v>254540000</v>
      </c>
      <c r="G279" s="423">
        <v>2023</v>
      </c>
      <c r="H279" s="424">
        <f>VLOOKUP(G279,[3]잔가율!$D$3:$E$33,2,FALSE)</f>
        <v>0.84199999999999997</v>
      </c>
      <c r="I279" s="434">
        <f t="shared" si="4"/>
        <v>214322680</v>
      </c>
    </row>
    <row r="280" spans="1:9">
      <c r="A280" s="421">
        <v>279</v>
      </c>
      <c r="B280" s="425" t="s">
        <v>7711</v>
      </c>
      <c r="C280" s="425" t="s">
        <v>2814</v>
      </c>
      <c r="D280" s="425" t="s">
        <v>2820</v>
      </c>
      <c r="E280" s="425" t="s">
        <v>2821</v>
      </c>
      <c r="F280" s="439">
        <v>329640000</v>
      </c>
      <c r="G280" s="423">
        <v>2023</v>
      </c>
      <c r="H280" s="424">
        <f>VLOOKUP(G280,[3]잔가율!$D$3:$E$33,2,FALSE)</f>
        <v>0.84199999999999997</v>
      </c>
      <c r="I280" s="434">
        <f t="shared" si="4"/>
        <v>277556880</v>
      </c>
    </row>
    <row r="281" spans="1:9">
      <c r="A281" s="421">
        <v>280</v>
      </c>
      <c r="B281" s="422" t="s">
        <v>7711</v>
      </c>
      <c r="C281" s="422" t="s">
        <v>190</v>
      </c>
      <c r="D281" s="422" t="s">
        <v>2822</v>
      </c>
      <c r="E281" s="422" t="s">
        <v>2823</v>
      </c>
      <c r="F281" s="438">
        <v>236360000</v>
      </c>
      <c r="G281" s="423">
        <v>2023</v>
      </c>
      <c r="H281" s="424">
        <f>VLOOKUP(G281,[3]잔가율!$D$3:$E$33,2,FALSE)</f>
        <v>0.84199999999999997</v>
      </c>
      <c r="I281" s="434">
        <f t="shared" si="4"/>
        <v>199015120</v>
      </c>
    </row>
    <row r="282" spans="1:9">
      <c r="A282" s="421">
        <v>281</v>
      </c>
      <c r="B282" s="422" t="s">
        <v>7711</v>
      </c>
      <c r="C282" s="422" t="s">
        <v>190</v>
      </c>
      <c r="D282" s="422" t="s">
        <v>2824</v>
      </c>
      <c r="E282" s="422" t="s">
        <v>2825</v>
      </c>
      <c r="F282" s="438">
        <v>257270000</v>
      </c>
      <c r="G282" s="423">
        <v>2023</v>
      </c>
      <c r="H282" s="424">
        <f>VLOOKUP(G282,[3]잔가율!$D$3:$E$33,2,FALSE)</f>
        <v>0.84199999999999997</v>
      </c>
      <c r="I282" s="434">
        <f t="shared" si="4"/>
        <v>216621340</v>
      </c>
    </row>
    <row r="283" spans="1:9">
      <c r="A283" s="421">
        <v>282</v>
      </c>
      <c r="B283" s="422" t="s">
        <v>7711</v>
      </c>
      <c r="C283" s="422" t="s">
        <v>190</v>
      </c>
      <c r="D283" s="422" t="s">
        <v>2826</v>
      </c>
      <c r="E283" s="422" t="s">
        <v>2825</v>
      </c>
      <c r="F283" s="438">
        <v>209090000</v>
      </c>
      <c r="G283" s="423">
        <v>2023</v>
      </c>
      <c r="H283" s="424">
        <f>VLOOKUP(G283,[3]잔가율!$D$3:$E$33,2,FALSE)</f>
        <v>0.84199999999999997</v>
      </c>
      <c r="I283" s="434">
        <f t="shared" si="4"/>
        <v>176053780</v>
      </c>
    </row>
    <row r="284" spans="1:9">
      <c r="A284" s="421">
        <v>283</v>
      </c>
      <c r="B284" s="422" t="s">
        <v>7711</v>
      </c>
      <c r="C284" s="422" t="s">
        <v>190</v>
      </c>
      <c r="D284" s="422" t="s">
        <v>2827</v>
      </c>
      <c r="E284" s="422" t="s">
        <v>2828</v>
      </c>
      <c r="F284" s="438">
        <v>249910000</v>
      </c>
      <c r="G284" s="423">
        <v>2023</v>
      </c>
      <c r="H284" s="424">
        <f>VLOOKUP(G284,[3]잔가율!$D$3:$E$33,2,FALSE)</f>
        <v>0.84199999999999997</v>
      </c>
      <c r="I284" s="434">
        <f t="shared" si="4"/>
        <v>210424220</v>
      </c>
    </row>
    <row r="285" spans="1:9">
      <c r="A285" s="421">
        <v>284</v>
      </c>
      <c r="B285" s="422" t="s">
        <v>7711</v>
      </c>
      <c r="C285" s="422" t="s">
        <v>190</v>
      </c>
      <c r="D285" s="422" t="s">
        <v>2827</v>
      </c>
      <c r="E285" s="422" t="s">
        <v>2829</v>
      </c>
      <c r="F285" s="438">
        <v>249910000</v>
      </c>
      <c r="G285" s="423">
        <v>2023</v>
      </c>
      <c r="H285" s="424">
        <f>VLOOKUP(G285,[3]잔가율!$D$3:$E$33,2,FALSE)</f>
        <v>0.84199999999999997</v>
      </c>
      <c r="I285" s="434">
        <f t="shared" si="4"/>
        <v>210424220</v>
      </c>
    </row>
    <row r="286" spans="1:9">
      <c r="A286" s="421">
        <v>285</v>
      </c>
      <c r="B286" s="422" t="s">
        <v>7711</v>
      </c>
      <c r="C286" s="422" t="s">
        <v>190</v>
      </c>
      <c r="D286" s="422" t="s">
        <v>2827</v>
      </c>
      <c r="E286" s="422" t="s">
        <v>2830</v>
      </c>
      <c r="F286" s="438">
        <v>249910000</v>
      </c>
      <c r="G286" s="423">
        <v>2023</v>
      </c>
      <c r="H286" s="424">
        <f>VLOOKUP(G286,[3]잔가율!$D$3:$E$33,2,FALSE)</f>
        <v>0.84199999999999997</v>
      </c>
      <c r="I286" s="434">
        <f t="shared" si="4"/>
        <v>210424220</v>
      </c>
    </row>
    <row r="287" spans="1:9">
      <c r="A287" s="421">
        <v>286</v>
      </c>
      <c r="B287" s="422" t="s">
        <v>7711</v>
      </c>
      <c r="C287" s="422" t="s">
        <v>190</v>
      </c>
      <c r="D287" s="422" t="s">
        <v>2827</v>
      </c>
      <c r="E287" s="422" t="s">
        <v>2831</v>
      </c>
      <c r="F287" s="438">
        <v>249910000</v>
      </c>
      <c r="G287" s="423">
        <v>2023</v>
      </c>
      <c r="H287" s="424">
        <f>VLOOKUP(G287,[3]잔가율!$D$3:$E$33,2,FALSE)</f>
        <v>0.84199999999999997</v>
      </c>
      <c r="I287" s="434">
        <f t="shared" si="4"/>
        <v>210424220</v>
      </c>
    </row>
    <row r="288" spans="1:9">
      <c r="A288" s="421">
        <v>287</v>
      </c>
      <c r="B288" s="425" t="s">
        <v>7711</v>
      </c>
      <c r="C288" s="425" t="s">
        <v>2814</v>
      </c>
      <c r="D288" s="425" t="s">
        <v>2827</v>
      </c>
      <c r="E288" s="425" t="s">
        <v>2832</v>
      </c>
      <c r="F288" s="439">
        <v>372540000</v>
      </c>
      <c r="G288" s="423">
        <v>2023</v>
      </c>
      <c r="H288" s="424">
        <f>VLOOKUP(G288,[3]잔가율!$D$3:$E$33,2,FALSE)</f>
        <v>0.84199999999999997</v>
      </c>
      <c r="I288" s="434">
        <f t="shared" si="4"/>
        <v>313678680</v>
      </c>
    </row>
    <row r="289" spans="1:9">
      <c r="A289" s="421">
        <v>288</v>
      </c>
      <c r="B289" s="422" t="s">
        <v>7711</v>
      </c>
      <c r="C289" s="422" t="s">
        <v>190</v>
      </c>
      <c r="D289" s="422" t="s">
        <v>2798</v>
      </c>
      <c r="E289" s="422" t="s">
        <v>2825</v>
      </c>
      <c r="F289" s="438">
        <v>258180000</v>
      </c>
      <c r="G289" s="423">
        <v>2023</v>
      </c>
      <c r="H289" s="424">
        <f>VLOOKUP(G289,[3]잔가율!$D$3:$E$33,2,FALSE)</f>
        <v>0.84199999999999997</v>
      </c>
      <c r="I289" s="434">
        <f t="shared" si="4"/>
        <v>217387560</v>
      </c>
    </row>
    <row r="290" spans="1:9">
      <c r="A290" s="421">
        <v>289</v>
      </c>
      <c r="B290" s="422" t="s">
        <v>7711</v>
      </c>
      <c r="C290" s="422" t="s">
        <v>190</v>
      </c>
      <c r="D290" s="422" t="s">
        <v>2833</v>
      </c>
      <c r="E290" s="422" t="s">
        <v>2825</v>
      </c>
      <c r="F290" s="438">
        <v>262300000</v>
      </c>
      <c r="G290" s="423">
        <v>2023</v>
      </c>
      <c r="H290" s="424">
        <f>VLOOKUP(G290,[3]잔가율!$D$3:$E$33,2,FALSE)</f>
        <v>0.84199999999999997</v>
      </c>
      <c r="I290" s="434">
        <f t="shared" si="4"/>
        <v>220856600</v>
      </c>
    </row>
    <row r="291" spans="1:9">
      <c r="A291" s="421">
        <v>290</v>
      </c>
      <c r="B291" s="422" t="s">
        <v>7711</v>
      </c>
      <c r="C291" s="422" t="s">
        <v>190</v>
      </c>
      <c r="D291" s="422" t="s">
        <v>2834</v>
      </c>
      <c r="E291" s="422" t="s">
        <v>2835</v>
      </c>
      <c r="F291" s="438">
        <v>245000000</v>
      </c>
      <c r="G291" s="423">
        <v>2023</v>
      </c>
      <c r="H291" s="424">
        <f>VLOOKUP(G291,[3]잔가율!$D$3:$E$33,2,FALSE)</f>
        <v>0.84199999999999997</v>
      </c>
      <c r="I291" s="434">
        <f t="shared" si="4"/>
        <v>206290000</v>
      </c>
    </row>
    <row r="292" spans="1:9">
      <c r="A292" s="421">
        <v>291</v>
      </c>
      <c r="B292" s="422" t="s">
        <v>7711</v>
      </c>
      <c r="C292" s="422" t="s">
        <v>190</v>
      </c>
      <c r="D292" s="422" t="s">
        <v>2834</v>
      </c>
      <c r="E292" s="422" t="s">
        <v>2836</v>
      </c>
      <c r="F292" s="438">
        <v>340000000</v>
      </c>
      <c r="G292" s="423">
        <v>2023</v>
      </c>
      <c r="H292" s="424">
        <f>VLOOKUP(G292,[3]잔가율!$D$3:$E$33,2,FALSE)</f>
        <v>0.84199999999999997</v>
      </c>
      <c r="I292" s="434">
        <f t="shared" si="4"/>
        <v>286280000</v>
      </c>
    </row>
    <row r="293" spans="1:9">
      <c r="A293" s="421">
        <v>292</v>
      </c>
      <c r="B293" s="422" t="s">
        <v>7711</v>
      </c>
      <c r="C293" s="422" t="s">
        <v>190</v>
      </c>
      <c r="D293" s="422" t="s">
        <v>2834</v>
      </c>
      <c r="E293" s="422" t="s">
        <v>2837</v>
      </c>
      <c r="F293" s="438">
        <v>336000000</v>
      </c>
      <c r="G293" s="423">
        <v>2023</v>
      </c>
      <c r="H293" s="424">
        <f>VLOOKUP(G293,[3]잔가율!$D$3:$E$33,2,FALSE)</f>
        <v>0.84199999999999997</v>
      </c>
      <c r="I293" s="434">
        <f t="shared" si="4"/>
        <v>282912000</v>
      </c>
    </row>
    <row r="294" spans="1:9">
      <c r="A294" s="421">
        <v>293</v>
      </c>
      <c r="B294" s="422" t="s">
        <v>7711</v>
      </c>
      <c r="C294" s="422" t="s">
        <v>190</v>
      </c>
      <c r="D294" s="422" t="s">
        <v>2834</v>
      </c>
      <c r="E294" s="422" t="s">
        <v>2838</v>
      </c>
      <c r="F294" s="438">
        <v>241810000</v>
      </c>
      <c r="G294" s="423">
        <v>2023</v>
      </c>
      <c r="H294" s="424">
        <f>VLOOKUP(G294,[3]잔가율!$D$3:$E$33,2,FALSE)</f>
        <v>0.84199999999999997</v>
      </c>
      <c r="I294" s="434">
        <f t="shared" si="4"/>
        <v>203604020</v>
      </c>
    </row>
    <row r="295" spans="1:9">
      <c r="A295" s="421">
        <v>294</v>
      </c>
      <c r="B295" s="422" t="s">
        <v>7711</v>
      </c>
      <c r="C295" s="422" t="s">
        <v>190</v>
      </c>
      <c r="D295" s="422" t="s">
        <v>2834</v>
      </c>
      <c r="E295" s="422" t="s">
        <v>2839</v>
      </c>
      <c r="F295" s="438">
        <v>241810000</v>
      </c>
      <c r="G295" s="423">
        <v>2023</v>
      </c>
      <c r="H295" s="424">
        <f>VLOOKUP(G295,[3]잔가율!$D$3:$E$33,2,FALSE)</f>
        <v>0.84199999999999997</v>
      </c>
      <c r="I295" s="434">
        <f t="shared" si="4"/>
        <v>203604020</v>
      </c>
    </row>
    <row r="296" spans="1:9">
      <c r="A296" s="421">
        <v>295</v>
      </c>
      <c r="B296" s="422" t="s">
        <v>7711</v>
      </c>
      <c r="C296" s="422" t="s">
        <v>190</v>
      </c>
      <c r="D296" s="422" t="s">
        <v>2834</v>
      </c>
      <c r="E296" s="422" t="s">
        <v>2840</v>
      </c>
      <c r="F296" s="438">
        <v>255270000</v>
      </c>
      <c r="G296" s="423">
        <v>2023</v>
      </c>
      <c r="H296" s="424">
        <f>VLOOKUP(G296,[3]잔가율!$D$3:$E$33,2,FALSE)</f>
        <v>0.84199999999999997</v>
      </c>
      <c r="I296" s="434">
        <f t="shared" si="4"/>
        <v>214937340</v>
      </c>
    </row>
    <row r="297" spans="1:9">
      <c r="A297" s="421">
        <v>296</v>
      </c>
      <c r="B297" s="425" t="s">
        <v>7711</v>
      </c>
      <c r="C297" s="425" t="s">
        <v>2814</v>
      </c>
      <c r="D297" s="425" t="s">
        <v>2841</v>
      </c>
      <c r="E297" s="425" t="s">
        <v>2842</v>
      </c>
      <c r="F297" s="439">
        <v>312040000</v>
      </c>
      <c r="G297" s="423">
        <v>2023</v>
      </c>
      <c r="H297" s="424">
        <f>VLOOKUP(G297,[3]잔가율!$D$3:$E$33,2,FALSE)</f>
        <v>0.84199999999999997</v>
      </c>
      <c r="I297" s="434">
        <f t="shared" si="4"/>
        <v>262737680</v>
      </c>
    </row>
    <row r="298" spans="1:9">
      <c r="A298" s="421">
        <v>297</v>
      </c>
      <c r="B298" s="425" t="s">
        <v>7711</v>
      </c>
      <c r="C298" s="425" t="s">
        <v>2814</v>
      </c>
      <c r="D298" s="425" t="s">
        <v>2834</v>
      </c>
      <c r="E298" s="425" t="s">
        <v>2843</v>
      </c>
      <c r="F298" s="439">
        <v>53070000</v>
      </c>
      <c r="G298" s="423">
        <v>2023</v>
      </c>
      <c r="H298" s="424">
        <f>VLOOKUP(G298,[3]잔가율!$D$3:$E$33,2,FALSE)</f>
        <v>0.84199999999999997</v>
      </c>
      <c r="I298" s="434">
        <f t="shared" si="4"/>
        <v>44684940</v>
      </c>
    </row>
    <row r="299" spans="1:9">
      <c r="A299" s="421">
        <v>298</v>
      </c>
      <c r="B299" s="425" t="s">
        <v>7711</v>
      </c>
      <c r="C299" s="425" t="s">
        <v>2814</v>
      </c>
      <c r="D299" s="425" t="s">
        <v>2834</v>
      </c>
      <c r="E299" s="425" t="s">
        <v>2844</v>
      </c>
      <c r="F299" s="439">
        <v>177830000</v>
      </c>
      <c r="G299" s="423">
        <v>2023</v>
      </c>
      <c r="H299" s="424">
        <f>VLOOKUP(G299,[3]잔가율!$D$3:$E$33,2,FALSE)</f>
        <v>0.84199999999999997</v>
      </c>
      <c r="I299" s="434">
        <f t="shared" si="4"/>
        <v>149732860</v>
      </c>
    </row>
    <row r="300" spans="1:9">
      <c r="A300" s="421">
        <v>299</v>
      </c>
      <c r="B300" s="425" t="s">
        <v>7711</v>
      </c>
      <c r="C300" s="425" t="s">
        <v>190</v>
      </c>
      <c r="D300" s="425" t="s">
        <v>2834</v>
      </c>
      <c r="E300" s="425" t="s">
        <v>2845</v>
      </c>
      <c r="F300" s="439">
        <v>49910000</v>
      </c>
      <c r="G300" s="423">
        <v>2023</v>
      </c>
      <c r="H300" s="424">
        <f>VLOOKUP(G300,[3]잔가율!$D$3:$E$33,2,FALSE)</f>
        <v>0.84199999999999997</v>
      </c>
      <c r="I300" s="434">
        <f t="shared" si="4"/>
        <v>42024220</v>
      </c>
    </row>
    <row r="301" spans="1:9">
      <c r="A301" s="421">
        <v>300</v>
      </c>
      <c r="B301" s="425" t="s">
        <v>7711</v>
      </c>
      <c r="C301" s="425" t="s">
        <v>190</v>
      </c>
      <c r="D301" s="425" t="s">
        <v>2834</v>
      </c>
      <c r="E301" s="425" t="s">
        <v>2846</v>
      </c>
      <c r="F301" s="439">
        <v>65590000</v>
      </c>
      <c r="G301" s="423">
        <v>2023</v>
      </c>
      <c r="H301" s="424">
        <f>VLOOKUP(G301,[3]잔가율!$D$3:$E$33,2,FALSE)</f>
        <v>0.84199999999999997</v>
      </c>
      <c r="I301" s="434">
        <f t="shared" si="4"/>
        <v>55226780</v>
      </c>
    </row>
    <row r="302" spans="1:9">
      <c r="A302" s="421">
        <v>301</v>
      </c>
      <c r="B302" s="422" t="s">
        <v>7711</v>
      </c>
      <c r="C302" s="422" t="s">
        <v>190</v>
      </c>
      <c r="D302" s="422" t="s">
        <v>2834</v>
      </c>
      <c r="E302" s="422" t="s">
        <v>2847</v>
      </c>
      <c r="F302" s="438">
        <v>345450000</v>
      </c>
      <c r="G302" s="423">
        <v>2023</v>
      </c>
      <c r="H302" s="424">
        <f>VLOOKUP(G302,[3]잔가율!$D$3:$E$33,2,FALSE)</f>
        <v>0.84199999999999997</v>
      </c>
      <c r="I302" s="434">
        <f t="shared" si="4"/>
        <v>290868900</v>
      </c>
    </row>
    <row r="303" spans="1:9">
      <c r="A303" s="421">
        <v>302</v>
      </c>
      <c r="B303" s="422" t="s">
        <v>7711</v>
      </c>
      <c r="C303" s="422" t="s">
        <v>190</v>
      </c>
      <c r="D303" s="422" t="s">
        <v>2834</v>
      </c>
      <c r="E303" s="422" t="s">
        <v>2848</v>
      </c>
      <c r="F303" s="438">
        <v>254540000</v>
      </c>
      <c r="G303" s="423">
        <v>2023</v>
      </c>
      <c r="H303" s="424">
        <f>VLOOKUP(G303,[3]잔가율!$D$3:$E$33,2,FALSE)</f>
        <v>0.84199999999999997</v>
      </c>
      <c r="I303" s="434">
        <f t="shared" si="4"/>
        <v>214322680</v>
      </c>
    </row>
    <row r="304" spans="1:9">
      <c r="A304" s="421">
        <v>303</v>
      </c>
      <c r="B304" s="422" t="s">
        <v>7711</v>
      </c>
      <c r="C304" s="422" t="s">
        <v>190</v>
      </c>
      <c r="D304" s="422" t="s">
        <v>2849</v>
      </c>
      <c r="E304" s="422" t="s">
        <v>2825</v>
      </c>
      <c r="F304" s="438">
        <v>343630000</v>
      </c>
      <c r="G304" s="423">
        <v>2023</v>
      </c>
      <c r="H304" s="424">
        <f>VLOOKUP(G304,[3]잔가율!$D$3:$E$33,2,FALSE)</f>
        <v>0.84199999999999997</v>
      </c>
      <c r="I304" s="434">
        <f t="shared" si="4"/>
        <v>289336460</v>
      </c>
    </row>
    <row r="305" spans="1:9">
      <c r="A305" s="421">
        <v>304</v>
      </c>
      <c r="B305" s="422" t="s">
        <v>7711</v>
      </c>
      <c r="C305" s="422" t="s">
        <v>190</v>
      </c>
      <c r="D305" s="422" t="s">
        <v>2799</v>
      </c>
      <c r="E305" s="422" t="s">
        <v>2825</v>
      </c>
      <c r="F305" s="438">
        <v>255270000</v>
      </c>
      <c r="G305" s="423">
        <v>2023</v>
      </c>
      <c r="H305" s="424">
        <f>VLOOKUP(G305,[3]잔가율!$D$3:$E$33,2,FALSE)</f>
        <v>0.84199999999999997</v>
      </c>
      <c r="I305" s="434">
        <f t="shared" si="4"/>
        <v>214937340</v>
      </c>
    </row>
    <row r="306" spans="1:9">
      <c r="A306" s="421">
        <v>305</v>
      </c>
      <c r="B306" s="425" t="s">
        <v>7711</v>
      </c>
      <c r="C306" s="425" t="s">
        <v>2814</v>
      </c>
      <c r="D306" s="425" t="s">
        <v>2850</v>
      </c>
      <c r="E306" s="425" t="s">
        <v>2851</v>
      </c>
      <c r="F306" s="439">
        <v>369730000</v>
      </c>
      <c r="G306" s="423">
        <v>2023</v>
      </c>
      <c r="H306" s="424">
        <f>VLOOKUP(G306,[3]잔가율!$D$3:$E$33,2,FALSE)</f>
        <v>0.84199999999999997</v>
      </c>
      <c r="I306" s="434">
        <f t="shared" si="4"/>
        <v>311312660</v>
      </c>
    </row>
    <row r="307" spans="1:9">
      <c r="A307" s="421">
        <v>306</v>
      </c>
      <c r="B307" s="425" t="s">
        <v>7711</v>
      </c>
      <c r="C307" s="425" t="s">
        <v>2814</v>
      </c>
      <c r="D307" s="425" t="s">
        <v>2850</v>
      </c>
      <c r="E307" s="425" t="s">
        <v>2852</v>
      </c>
      <c r="F307" s="439">
        <v>353690000</v>
      </c>
      <c r="G307" s="423">
        <v>2023</v>
      </c>
      <c r="H307" s="424">
        <f>VLOOKUP(G307,[3]잔가율!$D$3:$E$33,2,FALSE)</f>
        <v>0.84199999999999997</v>
      </c>
      <c r="I307" s="434">
        <f t="shared" si="4"/>
        <v>297806980</v>
      </c>
    </row>
    <row r="308" spans="1:9">
      <c r="A308" s="421">
        <v>307</v>
      </c>
      <c r="B308" s="422" t="s">
        <v>7711</v>
      </c>
      <c r="C308" s="422" t="s">
        <v>190</v>
      </c>
      <c r="D308" s="422" t="s">
        <v>2850</v>
      </c>
      <c r="E308" s="422" t="s">
        <v>2853</v>
      </c>
      <c r="F308" s="438">
        <v>260620000</v>
      </c>
      <c r="G308" s="423">
        <v>2023</v>
      </c>
      <c r="H308" s="424">
        <f>VLOOKUP(G308,[3]잔가율!$D$3:$E$33,2,FALSE)</f>
        <v>0.84199999999999997</v>
      </c>
      <c r="I308" s="434">
        <f t="shared" si="4"/>
        <v>219442040</v>
      </c>
    </row>
    <row r="309" spans="1:9">
      <c r="A309" s="421">
        <v>308</v>
      </c>
      <c r="B309" s="425" t="s">
        <v>7711</v>
      </c>
      <c r="C309" s="425" t="s">
        <v>2814</v>
      </c>
      <c r="D309" s="425" t="s">
        <v>2850</v>
      </c>
      <c r="E309" s="425" t="s">
        <v>2854</v>
      </c>
      <c r="F309" s="439">
        <v>346710000</v>
      </c>
      <c r="G309" s="423">
        <v>2023</v>
      </c>
      <c r="H309" s="424">
        <f>VLOOKUP(G309,[3]잔가율!$D$3:$E$33,2,FALSE)</f>
        <v>0.84199999999999997</v>
      </c>
      <c r="I309" s="434">
        <f t="shared" si="4"/>
        <v>291929820</v>
      </c>
    </row>
    <row r="310" spans="1:9">
      <c r="A310" s="421">
        <v>309</v>
      </c>
      <c r="B310" s="425" t="s">
        <v>7711</v>
      </c>
      <c r="C310" s="425" t="s">
        <v>2814</v>
      </c>
      <c r="D310" s="425" t="s">
        <v>2850</v>
      </c>
      <c r="E310" s="425" t="s">
        <v>2855</v>
      </c>
      <c r="F310" s="439">
        <v>124730000</v>
      </c>
      <c r="G310" s="423">
        <v>2023</v>
      </c>
      <c r="H310" s="424">
        <f>VLOOKUP(G310,[3]잔가율!$D$3:$E$33,2,FALSE)</f>
        <v>0.84199999999999997</v>
      </c>
      <c r="I310" s="434">
        <f t="shared" si="4"/>
        <v>105022660</v>
      </c>
    </row>
    <row r="311" spans="1:9">
      <c r="A311" s="421">
        <v>310</v>
      </c>
      <c r="B311" s="425" t="s">
        <v>7711</v>
      </c>
      <c r="C311" s="425" t="s">
        <v>190</v>
      </c>
      <c r="D311" s="422" t="s">
        <v>2850</v>
      </c>
      <c r="E311" s="425" t="s">
        <v>2856</v>
      </c>
      <c r="F311" s="439">
        <v>115820000</v>
      </c>
      <c r="G311" s="423">
        <v>2023</v>
      </c>
      <c r="H311" s="424">
        <f>VLOOKUP(G311,[3]잔가율!$D$3:$E$33,2,FALSE)</f>
        <v>0.84199999999999997</v>
      </c>
      <c r="I311" s="434">
        <f t="shared" si="4"/>
        <v>97520440</v>
      </c>
    </row>
    <row r="312" spans="1:9">
      <c r="A312" s="421">
        <v>311</v>
      </c>
      <c r="B312" s="422" t="s">
        <v>7711</v>
      </c>
      <c r="C312" s="422" t="s">
        <v>190</v>
      </c>
      <c r="D312" s="422" t="s">
        <v>2857</v>
      </c>
      <c r="E312" s="422" t="s">
        <v>2825</v>
      </c>
      <c r="F312" s="438">
        <v>260620000</v>
      </c>
      <c r="G312" s="423">
        <v>2023</v>
      </c>
      <c r="H312" s="424">
        <f>VLOOKUP(G312,[3]잔가율!$D$3:$E$33,2,FALSE)</f>
        <v>0.84199999999999997</v>
      </c>
      <c r="I312" s="434">
        <f t="shared" si="4"/>
        <v>219442040</v>
      </c>
    </row>
    <row r="313" spans="1:9">
      <c r="A313" s="421">
        <v>312</v>
      </c>
      <c r="B313" s="422" t="s">
        <v>7711</v>
      </c>
      <c r="C313" s="422" t="s">
        <v>190</v>
      </c>
      <c r="D313" s="422" t="s">
        <v>2858</v>
      </c>
      <c r="E313" s="422" t="s">
        <v>2825</v>
      </c>
      <c r="F313" s="438">
        <v>234540000</v>
      </c>
      <c r="G313" s="423">
        <v>2023</v>
      </c>
      <c r="H313" s="424">
        <f>VLOOKUP(G313,[3]잔가율!$D$3:$E$33,2,FALSE)</f>
        <v>0.84199999999999997</v>
      </c>
      <c r="I313" s="434">
        <f t="shared" si="4"/>
        <v>197482680</v>
      </c>
    </row>
    <row r="314" spans="1:9">
      <c r="A314" s="421">
        <v>313</v>
      </c>
      <c r="B314" s="422" t="s">
        <v>7711</v>
      </c>
      <c r="C314" s="422" t="s">
        <v>190</v>
      </c>
      <c r="D314" s="422" t="s">
        <v>2859</v>
      </c>
      <c r="E314" s="422" t="s">
        <v>2825</v>
      </c>
      <c r="F314" s="438">
        <v>253630000</v>
      </c>
      <c r="G314" s="423">
        <v>2023</v>
      </c>
      <c r="H314" s="424">
        <f>VLOOKUP(G314,[3]잔가율!$D$3:$E$33,2,FALSE)</f>
        <v>0.84199999999999997</v>
      </c>
      <c r="I314" s="434">
        <f t="shared" si="4"/>
        <v>213556460</v>
      </c>
    </row>
    <row r="315" spans="1:9">
      <c r="A315" s="421">
        <v>314</v>
      </c>
      <c r="B315" s="422" t="s">
        <v>7711</v>
      </c>
      <c r="C315" s="422" t="s">
        <v>190</v>
      </c>
      <c r="D315" s="422" t="s">
        <v>2733</v>
      </c>
      <c r="E315" s="422" t="s">
        <v>2825</v>
      </c>
      <c r="F315" s="438">
        <v>219000000</v>
      </c>
      <c r="G315" s="423">
        <v>2023</v>
      </c>
      <c r="H315" s="424">
        <f>VLOOKUP(G315,[3]잔가율!$D$3:$E$33,2,FALSE)</f>
        <v>0.84199999999999997</v>
      </c>
      <c r="I315" s="434">
        <f t="shared" si="4"/>
        <v>184398000</v>
      </c>
    </row>
    <row r="316" spans="1:9">
      <c r="A316" s="421">
        <v>315</v>
      </c>
      <c r="B316" s="425" t="s">
        <v>7711</v>
      </c>
      <c r="C316" s="425" t="s">
        <v>2814</v>
      </c>
      <c r="D316" s="425" t="s">
        <v>2860</v>
      </c>
      <c r="E316" s="425" t="s">
        <v>2861</v>
      </c>
      <c r="F316" s="439">
        <v>222730000</v>
      </c>
      <c r="G316" s="423">
        <v>2023</v>
      </c>
      <c r="H316" s="424">
        <f>VLOOKUP(G316,[3]잔가율!$D$3:$E$33,2,FALSE)</f>
        <v>0.84199999999999997</v>
      </c>
      <c r="I316" s="434">
        <f t="shared" si="4"/>
        <v>187538660</v>
      </c>
    </row>
    <row r="317" spans="1:9">
      <c r="A317" s="421">
        <v>316</v>
      </c>
      <c r="B317" s="422" t="s">
        <v>7711</v>
      </c>
      <c r="C317" s="422" t="s">
        <v>190</v>
      </c>
      <c r="D317" s="422" t="s">
        <v>2862</v>
      </c>
      <c r="E317" s="422" t="s">
        <v>2825</v>
      </c>
      <c r="F317" s="438">
        <v>245000000</v>
      </c>
      <c r="G317" s="423">
        <v>2023</v>
      </c>
      <c r="H317" s="424">
        <f>VLOOKUP(G317,[3]잔가율!$D$3:$E$33,2,FALSE)</f>
        <v>0.84199999999999997</v>
      </c>
      <c r="I317" s="434">
        <f t="shared" si="4"/>
        <v>206290000</v>
      </c>
    </row>
    <row r="318" spans="1:9">
      <c r="A318" s="421">
        <v>317</v>
      </c>
      <c r="B318" s="422" t="s">
        <v>7711</v>
      </c>
      <c r="C318" s="422" t="s">
        <v>190</v>
      </c>
      <c r="D318" s="422" t="s">
        <v>2800</v>
      </c>
      <c r="E318" s="422" t="s">
        <v>2825</v>
      </c>
      <c r="F318" s="438">
        <v>240000000</v>
      </c>
      <c r="G318" s="423">
        <v>2023</v>
      </c>
      <c r="H318" s="424">
        <f>VLOOKUP(G318,[3]잔가율!$D$3:$E$33,2,FALSE)</f>
        <v>0.84199999999999997</v>
      </c>
      <c r="I318" s="434">
        <f t="shared" si="4"/>
        <v>202080000</v>
      </c>
    </row>
    <row r="319" spans="1:9">
      <c r="A319" s="421">
        <v>318</v>
      </c>
      <c r="B319" s="422" t="s">
        <v>7711</v>
      </c>
      <c r="C319" s="422" t="s">
        <v>190</v>
      </c>
      <c r="D319" s="422" t="s">
        <v>2801</v>
      </c>
      <c r="E319" s="422" t="s">
        <v>2825</v>
      </c>
      <c r="F319" s="438">
        <v>340900000</v>
      </c>
      <c r="G319" s="423">
        <v>2023</v>
      </c>
      <c r="H319" s="424">
        <f>VLOOKUP(G319,[3]잔가율!$D$3:$E$33,2,FALSE)</f>
        <v>0.84199999999999997</v>
      </c>
      <c r="I319" s="434">
        <f t="shared" si="4"/>
        <v>287037800</v>
      </c>
    </row>
    <row r="320" spans="1:9">
      <c r="A320" s="421">
        <v>319</v>
      </c>
      <c r="B320" s="425" t="s">
        <v>7711</v>
      </c>
      <c r="C320" s="425" t="s">
        <v>2814</v>
      </c>
      <c r="D320" s="425" t="s">
        <v>2863</v>
      </c>
      <c r="E320" s="425" t="s">
        <v>2864</v>
      </c>
      <c r="F320" s="439">
        <v>363820000</v>
      </c>
      <c r="G320" s="423">
        <v>2023</v>
      </c>
      <c r="H320" s="424">
        <f>VLOOKUP(G320,[3]잔가율!$D$3:$E$33,2,FALSE)</f>
        <v>0.84199999999999997</v>
      </c>
      <c r="I320" s="434">
        <f t="shared" si="4"/>
        <v>306336440</v>
      </c>
    </row>
    <row r="321" spans="1:9">
      <c r="A321" s="421">
        <v>320</v>
      </c>
      <c r="B321" s="422" t="s">
        <v>7711</v>
      </c>
      <c r="C321" s="422" t="s">
        <v>190</v>
      </c>
      <c r="D321" s="422" t="s">
        <v>2865</v>
      </c>
      <c r="E321" s="422" t="s">
        <v>2866</v>
      </c>
      <c r="F321" s="438">
        <v>236360000</v>
      </c>
      <c r="G321" s="423">
        <v>2023</v>
      </c>
      <c r="H321" s="424">
        <f>VLOOKUP(G321,[3]잔가율!$D$3:$E$33,2,FALSE)</f>
        <v>0.84199999999999997</v>
      </c>
      <c r="I321" s="434">
        <f t="shared" si="4"/>
        <v>199015120</v>
      </c>
    </row>
    <row r="322" spans="1:9">
      <c r="A322" s="421">
        <v>321</v>
      </c>
      <c r="B322" s="425" t="s">
        <v>7711</v>
      </c>
      <c r="C322" s="425" t="s">
        <v>190</v>
      </c>
      <c r="D322" s="425" t="s">
        <v>2865</v>
      </c>
      <c r="E322" s="425" t="s">
        <v>2867</v>
      </c>
      <c r="F322" s="439">
        <v>83420000</v>
      </c>
      <c r="G322" s="423">
        <v>2023</v>
      </c>
      <c r="H322" s="424">
        <f>VLOOKUP(G322,[3]잔가율!$D$3:$E$33,2,FALSE)</f>
        <v>0.84199999999999997</v>
      </c>
      <c r="I322" s="434">
        <f t="shared" ref="I322:I385" si="5">ROUNDDOWN(F322*H322,0)</f>
        <v>70239640</v>
      </c>
    </row>
    <row r="323" spans="1:9">
      <c r="A323" s="421">
        <v>322</v>
      </c>
      <c r="B323" s="422" t="s">
        <v>7711</v>
      </c>
      <c r="C323" s="422" t="s">
        <v>190</v>
      </c>
      <c r="D323" s="422" t="s">
        <v>2865</v>
      </c>
      <c r="E323" s="422" t="s">
        <v>2868</v>
      </c>
      <c r="F323" s="438">
        <v>240000000</v>
      </c>
      <c r="G323" s="423">
        <v>2023</v>
      </c>
      <c r="H323" s="424">
        <f>VLOOKUP(G323,[3]잔가율!$D$3:$E$33,2,FALSE)</f>
        <v>0.84199999999999997</v>
      </c>
      <c r="I323" s="434">
        <f t="shared" si="5"/>
        <v>202080000</v>
      </c>
    </row>
    <row r="324" spans="1:9">
      <c r="A324" s="421">
        <v>323</v>
      </c>
      <c r="B324" s="425" t="s">
        <v>7711</v>
      </c>
      <c r="C324" s="425" t="s">
        <v>190</v>
      </c>
      <c r="D324" s="425" t="s">
        <v>2865</v>
      </c>
      <c r="E324" s="425" t="s">
        <v>2869</v>
      </c>
      <c r="F324" s="439">
        <v>81610000</v>
      </c>
      <c r="G324" s="423">
        <v>2023</v>
      </c>
      <c r="H324" s="424">
        <f>VLOOKUP(G324,[3]잔가율!$D$3:$E$33,2,FALSE)</f>
        <v>0.84199999999999997</v>
      </c>
      <c r="I324" s="434">
        <f t="shared" si="5"/>
        <v>68715620</v>
      </c>
    </row>
    <row r="325" spans="1:9">
      <c r="A325" s="421">
        <v>324</v>
      </c>
      <c r="B325" s="422" t="s">
        <v>7711</v>
      </c>
      <c r="C325" s="422" t="s">
        <v>190</v>
      </c>
      <c r="D325" s="422" t="s">
        <v>2802</v>
      </c>
      <c r="E325" s="422" t="s">
        <v>2825</v>
      </c>
      <c r="F325" s="438">
        <v>232000000</v>
      </c>
      <c r="G325" s="423">
        <v>2023</v>
      </c>
      <c r="H325" s="424">
        <f>VLOOKUP(G325,[3]잔가율!$D$3:$E$33,2,FALSE)</f>
        <v>0.84199999999999997</v>
      </c>
      <c r="I325" s="434">
        <f t="shared" si="5"/>
        <v>195344000</v>
      </c>
    </row>
    <row r="326" spans="1:9">
      <c r="A326" s="421">
        <v>325</v>
      </c>
      <c r="B326" s="422" t="s">
        <v>7711</v>
      </c>
      <c r="C326" s="422" t="s">
        <v>190</v>
      </c>
      <c r="D326" s="422" t="s">
        <v>2870</v>
      </c>
      <c r="E326" s="422" t="s">
        <v>2825</v>
      </c>
      <c r="F326" s="438">
        <v>232000000</v>
      </c>
      <c r="G326" s="423">
        <v>2023</v>
      </c>
      <c r="H326" s="424">
        <f>VLOOKUP(G326,[3]잔가율!$D$3:$E$33,2,FALSE)</f>
        <v>0.84199999999999997</v>
      </c>
      <c r="I326" s="434">
        <f t="shared" si="5"/>
        <v>195344000</v>
      </c>
    </row>
    <row r="327" spans="1:9">
      <c r="A327" s="421">
        <v>326</v>
      </c>
      <c r="B327" s="422" t="s">
        <v>7711</v>
      </c>
      <c r="C327" s="422" t="s">
        <v>190</v>
      </c>
      <c r="D327" s="422" t="s">
        <v>2803</v>
      </c>
      <c r="E327" s="422" t="s">
        <v>2825</v>
      </c>
      <c r="F327" s="438">
        <v>265000000</v>
      </c>
      <c r="G327" s="423">
        <v>2023</v>
      </c>
      <c r="H327" s="424">
        <f>VLOOKUP(G327,[3]잔가율!$D$3:$E$33,2,FALSE)</f>
        <v>0.84199999999999997</v>
      </c>
      <c r="I327" s="434">
        <f t="shared" si="5"/>
        <v>223130000</v>
      </c>
    </row>
    <row r="328" spans="1:9">
      <c r="A328" s="421">
        <v>327</v>
      </c>
      <c r="B328" s="422" t="s">
        <v>7711</v>
      </c>
      <c r="C328" s="422" t="s">
        <v>190</v>
      </c>
      <c r="D328" s="422" t="s">
        <v>2871</v>
      </c>
      <c r="E328" s="422" t="s">
        <v>2872</v>
      </c>
      <c r="F328" s="438">
        <v>227000000</v>
      </c>
      <c r="G328" s="423">
        <v>2023</v>
      </c>
      <c r="H328" s="424">
        <f>VLOOKUP(G328,[3]잔가율!$D$3:$E$33,2,FALSE)</f>
        <v>0.84199999999999997</v>
      </c>
      <c r="I328" s="434">
        <f t="shared" si="5"/>
        <v>191134000</v>
      </c>
    </row>
    <row r="329" spans="1:9">
      <c r="A329" s="421">
        <v>328</v>
      </c>
      <c r="B329" s="422" t="s">
        <v>7711</v>
      </c>
      <c r="C329" s="422" t="s">
        <v>190</v>
      </c>
      <c r="D329" s="422" t="s">
        <v>2804</v>
      </c>
      <c r="E329" s="422" t="s">
        <v>2873</v>
      </c>
      <c r="F329" s="438">
        <v>440000000</v>
      </c>
      <c r="G329" s="423">
        <v>2023</v>
      </c>
      <c r="H329" s="424">
        <f>VLOOKUP(G329,[3]잔가율!$D$3:$E$33,2,FALSE)</f>
        <v>0.84199999999999997</v>
      </c>
      <c r="I329" s="434">
        <f t="shared" si="5"/>
        <v>370480000</v>
      </c>
    </row>
    <row r="330" spans="1:9">
      <c r="A330" s="421">
        <v>329</v>
      </c>
      <c r="B330" s="422" t="s">
        <v>7711</v>
      </c>
      <c r="C330" s="422" t="s">
        <v>190</v>
      </c>
      <c r="D330" s="422" t="s">
        <v>2804</v>
      </c>
      <c r="E330" s="422" t="s">
        <v>2874</v>
      </c>
      <c r="F330" s="438">
        <v>488510000</v>
      </c>
      <c r="G330" s="423">
        <v>2023</v>
      </c>
      <c r="H330" s="424">
        <f>VLOOKUP(G330,[3]잔가율!$D$3:$E$33,2,FALSE)</f>
        <v>0.84199999999999997</v>
      </c>
      <c r="I330" s="434">
        <f t="shared" si="5"/>
        <v>411325420</v>
      </c>
    </row>
    <row r="331" spans="1:9">
      <c r="A331" s="421">
        <v>330</v>
      </c>
      <c r="B331" s="425" t="s">
        <v>7711</v>
      </c>
      <c r="C331" s="425" t="s">
        <v>2814</v>
      </c>
      <c r="D331" s="425" t="s">
        <v>2804</v>
      </c>
      <c r="E331" s="425" t="s">
        <v>2875</v>
      </c>
      <c r="F331" s="439">
        <v>463270000</v>
      </c>
      <c r="G331" s="423">
        <v>2023</v>
      </c>
      <c r="H331" s="424">
        <f>VLOOKUP(G331,[3]잔가율!$D$3:$E$33,2,FALSE)</f>
        <v>0.84199999999999997</v>
      </c>
      <c r="I331" s="434">
        <f t="shared" si="5"/>
        <v>390073340</v>
      </c>
    </row>
    <row r="332" spans="1:9">
      <c r="A332" s="421">
        <v>331</v>
      </c>
      <c r="B332" s="425" t="s">
        <v>7711</v>
      </c>
      <c r="C332" s="425" t="s">
        <v>2814</v>
      </c>
      <c r="D332" s="425" t="s">
        <v>2804</v>
      </c>
      <c r="E332" s="425" t="s">
        <v>2876</v>
      </c>
      <c r="F332" s="439">
        <v>392000000</v>
      </c>
      <c r="G332" s="423">
        <v>2023</v>
      </c>
      <c r="H332" s="424">
        <f>VLOOKUP(G332,[3]잔가율!$D$3:$E$33,2,FALSE)</f>
        <v>0.84199999999999997</v>
      </c>
      <c r="I332" s="434">
        <f t="shared" si="5"/>
        <v>330064000</v>
      </c>
    </row>
    <row r="333" spans="1:9">
      <c r="A333" s="421">
        <v>332</v>
      </c>
      <c r="B333" s="425" t="s">
        <v>7711</v>
      </c>
      <c r="C333" s="425" t="s">
        <v>2814</v>
      </c>
      <c r="D333" s="425" t="s">
        <v>2804</v>
      </c>
      <c r="E333" s="425" t="s">
        <v>2877</v>
      </c>
      <c r="F333" s="439">
        <v>138090000</v>
      </c>
      <c r="G333" s="423">
        <v>2023</v>
      </c>
      <c r="H333" s="424">
        <f>VLOOKUP(G333,[3]잔가율!$D$3:$E$33,2,FALSE)</f>
        <v>0.84199999999999997</v>
      </c>
      <c r="I333" s="434">
        <f t="shared" si="5"/>
        <v>116271780</v>
      </c>
    </row>
    <row r="334" spans="1:9">
      <c r="A334" s="421">
        <v>333</v>
      </c>
      <c r="B334" s="422" t="s">
        <v>7711</v>
      </c>
      <c r="C334" s="422" t="s">
        <v>190</v>
      </c>
      <c r="D334" s="422" t="s">
        <v>2804</v>
      </c>
      <c r="E334" s="422" t="s">
        <v>2878</v>
      </c>
      <c r="F334" s="438">
        <v>331810000</v>
      </c>
      <c r="G334" s="423">
        <v>2023</v>
      </c>
      <c r="H334" s="424">
        <f>VLOOKUP(G334,[3]잔가율!$D$3:$E$33,2,FALSE)</f>
        <v>0.84199999999999997</v>
      </c>
      <c r="I334" s="434">
        <f t="shared" si="5"/>
        <v>279384020</v>
      </c>
    </row>
    <row r="335" spans="1:9">
      <c r="A335" s="421">
        <v>334</v>
      </c>
      <c r="B335" s="422" t="s">
        <v>7711</v>
      </c>
      <c r="C335" s="422" t="s">
        <v>190</v>
      </c>
      <c r="D335" s="422" t="s">
        <v>2804</v>
      </c>
      <c r="E335" s="422" t="s">
        <v>2879</v>
      </c>
      <c r="F335" s="438">
        <v>363630000</v>
      </c>
      <c r="G335" s="423">
        <v>2023</v>
      </c>
      <c r="H335" s="424">
        <f>VLOOKUP(G335,[3]잔가율!$D$3:$E$33,2,FALSE)</f>
        <v>0.84199999999999997</v>
      </c>
      <c r="I335" s="434">
        <f t="shared" si="5"/>
        <v>306176460</v>
      </c>
    </row>
    <row r="336" spans="1:9">
      <c r="A336" s="421">
        <v>335</v>
      </c>
      <c r="B336" s="422" t="s">
        <v>7711</v>
      </c>
      <c r="C336" s="422" t="s">
        <v>190</v>
      </c>
      <c r="D336" s="422" t="s">
        <v>2804</v>
      </c>
      <c r="E336" s="422" t="s">
        <v>2880</v>
      </c>
      <c r="F336" s="438">
        <v>363630000</v>
      </c>
      <c r="G336" s="423">
        <v>2023</v>
      </c>
      <c r="H336" s="424">
        <f>VLOOKUP(G336,[3]잔가율!$D$3:$E$33,2,FALSE)</f>
        <v>0.84199999999999997</v>
      </c>
      <c r="I336" s="434">
        <f t="shared" si="5"/>
        <v>306176460</v>
      </c>
    </row>
    <row r="337" spans="1:9">
      <c r="A337" s="421">
        <v>336</v>
      </c>
      <c r="B337" s="425" t="s">
        <v>7711</v>
      </c>
      <c r="C337" s="425" t="s">
        <v>2814</v>
      </c>
      <c r="D337" s="425" t="s">
        <v>2804</v>
      </c>
      <c r="E337" s="425" t="s">
        <v>2881</v>
      </c>
      <c r="F337" s="439">
        <v>294740000</v>
      </c>
      <c r="G337" s="423">
        <v>2023</v>
      </c>
      <c r="H337" s="424">
        <f>VLOOKUP(G337,[3]잔가율!$D$3:$E$33,2,FALSE)</f>
        <v>0.84199999999999997</v>
      </c>
      <c r="I337" s="434">
        <f t="shared" si="5"/>
        <v>248171080</v>
      </c>
    </row>
    <row r="338" spans="1:9">
      <c r="A338" s="421">
        <v>337</v>
      </c>
      <c r="B338" s="425" t="s">
        <v>7711</v>
      </c>
      <c r="C338" s="425" t="s">
        <v>2814</v>
      </c>
      <c r="D338" s="425" t="s">
        <v>2804</v>
      </c>
      <c r="E338" s="425" t="s">
        <v>2882</v>
      </c>
      <c r="F338" s="439">
        <v>289550000</v>
      </c>
      <c r="G338" s="423">
        <v>2023</v>
      </c>
      <c r="H338" s="424">
        <f>VLOOKUP(G338,[3]잔가율!$D$3:$E$33,2,FALSE)</f>
        <v>0.84199999999999997</v>
      </c>
      <c r="I338" s="434">
        <f t="shared" si="5"/>
        <v>243801100</v>
      </c>
    </row>
    <row r="339" spans="1:9">
      <c r="A339" s="421">
        <v>338</v>
      </c>
      <c r="B339" s="422" t="s">
        <v>7711</v>
      </c>
      <c r="C339" s="422" t="s">
        <v>190</v>
      </c>
      <c r="D339" s="422" t="s">
        <v>2805</v>
      </c>
      <c r="E339" s="422" t="s">
        <v>2873</v>
      </c>
      <c r="F339" s="438">
        <v>436360000</v>
      </c>
      <c r="G339" s="423">
        <v>2023</v>
      </c>
      <c r="H339" s="424">
        <f>VLOOKUP(G339,[3]잔가율!$D$3:$E$33,2,FALSE)</f>
        <v>0.84199999999999997</v>
      </c>
      <c r="I339" s="434">
        <f t="shared" si="5"/>
        <v>367415120</v>
      </c>
    </row>
    <row r="340" spans="1:9">
      <c r="A340" s="421">
        <v>339</v>
      </c>
      <c r="B340" s="422" t="s">
        <v>7711</v>
      </c>
      <c r="C340" s="422" t="s">
        <v>190</v>
      </c>
      <c r="D340" s="422" t="s">
        <v>2806</v>
      </c>
      <c r="E340" s="422" t="s">
        <v>2825</v>
      </c>
      <c r="F340" s="438">
        <v>259000000</v>
      </c>
      <c r="G340" s="423">
        <v>2023</v>
      </c>
      <c r="H340" s="424">
        <f>VLOOKUP(G340,[3]잔가율!$D$3:$E$33,2,FALSE)</f>
        <v>0.84199999999999997</v>
      </c>
      <c r="I340" s="434">
        <f t="shared" si="5"/>
        <v>218078000</v>
      </c>
    </row>
    <row r="341" spans="1:9">
      <c r="A341" s="421">
        <v>340</v>
      </c>
      <c r="B341" s="426" t="s">
        <v>7711</v>
      </c>
      <c r="C341" s="426" t="s">
        <v>179</v>
      </c>
      <c r="D341" s="426" t="s">
        <v>3156</v>
      </c>
      <c r="E341" s="426" t="s">
        <v>3157</v>
      </c>
      <c r="F341" s="441">
        <v>35470000</v>
      </c>
      <c r="G341" s="423">
        <v>2023</v>
      </c>
      <c r="H341" s="424">
        <f>VLOOKUP(G341,[3]잔가율!$D$3:$E$33,2,FALSE)</f>
        <v>0.84199999999999997</v>
      </c>
      <c r="I341" s="434">
        <f t="shared" si="5"/>
        <v>29865740</v>
      </c>
    </row>
    <row r="342" spans="1:9">
      <c r="A342" s="421">
        <v>341</v>
      </c>
      <c r="B342" s="426" t="s">
        <v>7711</v>
      </c>
      <c r="C342" s="426" t="s">
        <v>179</v>
      </c>
      <c r="D342" s="426" t="s">
        <v>3158</v>
      </c>
      <c r="E342" s="426" t="s">
        <v>3159</v>
      </c>
      <c r="F342" s="441">
        <v>58740000</v>
      </c>
      <c r="G342" s="423">
        <v>2023</v>
      </c>
      <c r="H342" s="424">
        <f>VLOOKUP(G342,[3]잔가율!$D$3:$E$33,2,FALSE)</f>
        <v>0.84199999999999997</v>
      </c>
      <c r="I342" s="434">
        <f t="shared" si="5"/>
        <v>49459080</v>
      </c>
    </row>
    <row r="343" spans="1:9">
      <c r="A343" s="421">
        <v>342</v>
      </c>
      <c r="B343" s="426" t="s">
        <v>7711</v>
      </c>
      <c r="C343" s="426" t="s">
        <v>179</v>
      </c>
      <c r="D343" s="426" t="s">
        <v>3160</v>
      </c>
      <c r="E343" s="426" t="s">
        <v>2987</v>
      </c>
      <c r="F343" s="441">
        <v>80850000</v>
      </c>
      <c r="G343" s="423">
        <v>2023</v>
      </c>
      <c r="H343" s="424">
        <f>VLOOKUP(G343,[3]잔가율!$D$3:$E$33,2,FALSE)</f>
        <v>0.84199999999999997</v>
      </c>
      <c r="I343" s="434">
        <f t="shared" si="5"/>
        <v>68075700</v>
      </c>
    </row>
    <row r="344" spans="1:9">
      <c r="A344" s="421">
        <v>343</v>
      </c>
      <c r="B344" s="426" t="s">
        <v>7711</v>
      </c>
      <c r="C344" s="426" t="s">
        <v>179</v>
      </c>
      <c r="D344" s="426" t="s">
        <v>3161</v>
      </c>
      <c r="E344" s="426" t="s">
        <v>3162</v>
      </c>
      <c r="F344" s="441">
        <v>55550000</v>
      </c>
      <c r="G344" s="423">
        <v>2023</v>
      </c>
      <c r="H344" s="424">
        <f>VLOOKUP(G344,[3]잔가율!$D$3:$E$33,2,FALSE)</f>
        <v>0.84199999999999997</v>
      </c>
      <c r="I344" s="434">
        <f t="shared" si="5"/>
        <v>46773100</v>
      </c>
    </row>
    <row r="345" spans="1:9">
      <c r="A345" s="421">
        <v>344</v>
      </c>
      <c r="B345" s="426" t="s">
        <v>7711</v>
      </c>
      <c r="C345" s="426" t="s">
        <v>179</v>
      </c>
      <c r="D345" s="426" t="s">
        <v>3163</v>
      </c>
      <c r="E345" s="426" t="s">
        <v>3164</v>
      </c>
      <c r="F345" s="441">
        <v>54700000</v>
      </c>
      <c r="G345" s="423">
        <v>2023</v>
      </c>
      <c r="H345" s="424">
        <f>VLOOKUP(G345,[3]잔가율!$D$3:$E$33,2,FALSE)</f>
        <v>0.84199999999999997</v>
      </c>
      <c r="I345" s="434">
        <f t="shared" si="5"/>
        <v>46057400</v>
      </c>
    </row>
    <row r="346" spans="1:9">
      <c r="A346" s="421">
        <v>345</v>
      </c>
      <c r="B346" s="426" t="s">
        <v>7711</v>
      </c>
      <c r="C346" s="426" t="s">
        <v>179</v>
      </c>
      <c r="D346" s="426" t="s">
        <v>3165</v>
      </c>
      <c r="E346" s="426" t="s">
        <v>3166</v>
      </c>
      <c r="F346" s="441">
        <v>53240000</v>
      </c>
      <c r="G346" s="423">
        <v>2023</v>
      </c>
      <c r="H346" s="424">
        <f>VLOOKUP(G346,[3]잔가율!$D$3:$E$33,2,FALSE)</f>
        <v>0.84199999999999997</v>
      </c>
      <c r="I346" s="434">
        <f t="shared" si="5"/>
        <v>44828080</v>
      </c>
    </row>
    <row r="347" spans="1:9">
      <c r="A347" s="421">
        <v>346</v>
      </c>
      <c r="B347" s="426" t="s">
        <v>7711</v>
      </c>
      <c r="C347" s="426" t="s">
        <v>179</v>
      </c>
      <c r="D347" s="426" t="s">
        <v>3167</v>
      </c>
      <c r="E347" s="426" t="s">
        <v>3168</v>
      </c>
      <c r="F347" s="441">
        <v>45040000</v>
      </c>
      <c r="G347" s="423">
        <v>2023</v>
      </c>
      <c r="H347" s="424">
        <f>VLOOKUP(G347,[3]잔가율!$D$3:$E$33,2,FALSE)</f>
        <v>0.84199999999999997</v>
      </c>
      <c r="I347" s="434">
        <f t="shared" si="5"/>
        <v>37923680</v>
      </c>
    </row>
    <row r="348" spans="1:9">
      <c r="A348" s="421">
        <v>347</v>
      </c>
      <c r="B348" s="426" t="s">
        <v>7711</v>
      </c>
      <c r="C348" s="426" t="s">
        <v>179</v>
      </c>
      <c r="D348" s="426" t="s">
        <v>3169</v>
      </c>
      <c r="E348" s="426" t="s">
        <v>3170</v>
      </c>
      <c r="F348" s="441">
        <v>104620000</v>
      </c>
      <c r="G348" s="423">
        <v>2023</v>
      </c>
      <c r="H348" s="424">
        <f>VLOOKUP(G348,[3]잔가율!$D$3:$E$33,2,FALSE)</f>
        <v>0.84199999999999997</v>
      </c>
      <c r="I348" s="434">
        <f t="shared" si="5"/>
        <v>88090040</v>
      </c>
    </row>
    <row r="349" spans="1:9">
      <c r="A349" s="421">
        <v>348</v>
      </c>
      <c r="B349" s="426" t="s">
        <v>7711</v>
      </c>
      <c r="C349" s="426" t="s">
        <v>179</v>
      </c>
      <c r="D349" s="426" t="s">
        <v>3171</v>
      </c>
      <c r="E349" s="426" t="s">
        <v>3172</v>
      </c>
      <c r="F349" s="441">
        <v>79850000</v>
      </c>
      <c r="G349" s="423">
        <v>2023</v>
      </c>
      <c r="H349" s="424">
        <f>VLOOKUP(G349,[3]잔가율!$D$3:$E$33,2,FALSE)</f>
        <v>0.84199999999999997</v>
      </c>
      <c r="I349" s="434">
        <f t="shared" si="5"/>
        <v>67233700</v>
      </c>
    </row>
    <row r="350" spans="1:9">
      <c r="A350" s="421">
        <v>349</v>
      </c>
      <c r="B350" s="426" t="s">
        <v>7711</v>
      </c>
      <c r="C350" s="426" t="s">
        <v>179</v>
      </c>
      <c r="D350" s="426" t="s">
        <v>3173</v>
      </c>
      <c r="E350" s="426" t="s">
        <v>3174</v>
      </c>
      <c r="F350" s="441">
        <v>53310000</v>
      </c>
      <c r="G350" s="423">
        <v>2023</v>
      </c>
      <c r="H350" s="424">
        <f>VLOOKUP(G350,[3]잔가율!$D$3:$E$33,2,FALSE)</f>
        <v>0.84199999999999997</v>
      </c>
      <c r="I350" s="434">
        <f t="shared" si="5"/>
        <v>44887020</v>
      </c>
    </row>
    <row r="351" spans="1:9">
      <c r="A351" s="421">
        <v>350</v>
      </c>
      <c r="B351" s="425" t="s">
        <v>7711</v>
      </c>
      <c r="C351" s="425" t="s">
        <v>179</v>
      </c>
      <c r="D351" s="425" t="s">
        <v>3175</v>
      </c>
      <c r="E351" s="425" t="s">
        <v>3176</v>
      </c>
      <c r="F351" s="439">
        <v>44320000</v>
      </c>
      <c r="G351" s="423">
        <v>2023</v>
      </c>
      <c r="H351" s="424">
        <f>VLOOKUP(G351,[3]잔가율!$D$3:$E$33,2,FALSE)</f>
        <v>0.84199999999999997</v>
      </c>
      <c r="I351" s="434">
        <f t="shared" si="5"/>
        <v>37317440</v>
      </c>
    </row>
    <row r="352" spans="1:9">
      <c r="A352" s="421">
        <v>351</v>
      </c>
      <c r="B352" s="426" t="s">
        <v>7711</v>
      </c>
      <c r="C352" s="426" t="s">
        <v>179</v>
      </c>
      <c r="D352" s="426" t="s">
        <v>3177</v>
      </c>
      <c r="E352" s="426" t="s">
        <v>3178</v>
      </c>
      <c r="F352" s="441">
        <v>93130000</v>
      </c>
      <c r="G352" s="423">
        <v>2023</v>
      </c>
      <c r="H352" s="424">
        <f>VLOOKUP(G352,[3]잔가율!$D$3:$E$33,2,FALSE)</f>
        <v>0.84199999999999997</v>
      </c>
      <c r="I352" s="434">
        <f t="shared" si="5"/>
        <v>78415460</v>
      </c>
    </row>
    <row r="353" spans="1:9">
      <c r="A353" s="421">
        <v>352</v>
      </c>
      <c r="B353" s="426" t="s">
        <v>7711</v>
      </c>
      <c r="C353" s="426" t="s">
        <v>179</v>
      </c>
      <c r="D353" s="426" t="s">
        <v>3179</v>
      </c>
      <c r="E353" s="426" t="s">
        <v>3180</v>
      </c>
      <c r="F353" s="441">
        <v>81180000</v>
      </c>
      <c r="G353" s="423">
        <v>2023</v>
      </c>
      <c r="H353" s="424">
        <f>VLOOKUP(G353,[3]잔가율!$D$3:$E$33,2,FALSE)</f>
        <v>0.84199999999999997</v>
      </c>
      <c r="I353" s="434">
        <f t="shared" si="5"/>
        <v>68353560</v>
      </c>
    </row>
    <row r="354" spans="1:9">
      <c r="A354" s="421">
        <v>353</v>
      </c>
      <c r="B354" s="426" t="s">
        <v>7711</v>
      </c>
      <c r="C354" s="426" t="s">
        <v>179</v>
      </c>
      <c r="D354" s="426" t="s">
        <v>3181</v>
      </c>
      <c r="E354" s="426" t="s">
        <v>3182</v>
      </c>
      <c r="F354" s="441">
        <v>63040000</v>
      </c>
      <c r="G354" s="423">
        <v>2023</v>
      </c>
      <c r="H354" s="424">
        <f>VLOOKUP(G354,[3]잔가율!$D$3:$E$33,2,FALSE)</f>
        <v>0.84199999999999997</v>
      </c>
      <c r="I354" s="434">
        <f t="shared" si="5"/>
        <v>53079680</v>
      </c>
    </row>
    <row r="355" spans="1:9">
      <c r="A355" s="421">
        <v>354</v>
      </c>
      <c r="B355" s="426" t="s">
        <v>7711</v>
      </c>
      <c r="C355" s="426" t="s">
        <v>179</v>
      </c>
      <c r="D355" s="426" t="s">
        <v>3183</v>
      </c>
      <c r="E355" s="426" t="s">
        <v>3184</v>
      </c>
      <c r="F355" s="441">
        <v>59070000</v>
      </c>
      <c r="G355" s="423">
        <v>2023</v>
      </c>
      <c r="H355" s="424">
        <f>VLOOKUP(G355,[3]잔가율!$D$3:$E$33,2,FALSE)</f>
        <v>0.84199999999999997</v>
      </c>
      <c r="I355" s="434">
        <f t="shared" si="5"/>
        <v>49736940</v>
      </c>
    </row>
    <row r="356" spans="1:9">
      <c r="A356" s="421">
        <v>355</v>
      </c>
      <c r="B356" s="426" t="s">
        <v>7711</v>
      </c>
      <c r="C356" s="426" t="s">
        <v>179</v>
      </c>
      <c r="D356" s="426" t="s">
        <v>3185</v>
      </c>
      <c r="E356" s="426" t="s">
        <v>3186</v>
      </c>
      <c r="F356" s="441">
        <v>95270000</v>
      </c>
      <c r="G356" s="423">
        <v>2023</v>
      </c>
      <c r="H356" s="424">
        <f>VLOOKUP(G356,[3]잔가율!$D$3:$E$33,2,FALSE)</f>
        <v>0.84199999999999997</v>
      </c>
      <c r="I356" s="434">
        <f t="shared" si="5"/>
        <v>80217340</v>
      </c>
    </row>
    <row r="357" spans="1:9">
      <c r="A357" s="421">
        <v>356</v>
      </c>
      <c r="B357" s="426" t="s">
        <v>7711</v>
      </c>
      <c r="C357" s="426" t="s">
        <v>179</v>
      </c>
      <c r="D357" s="426" t="s">
        <v>3187</v>
      </c>
      <c r="E357" s="426" t="s">
        <v>3188</v>
      </c>
      <c r="F357" s="441">
        <v>84240000</v>
      </c>
      <c r="G357" s="423">
        <v>2023</v>
      </c>
      <c r="H357" s="424">
        <f>VLOOKUP(G357,[3]잔가율!$D$3:$E$33,2,FALSE)</f>
        <v>0.84199999999999997</v>
      </c>
      <c r="I357" s="434">
        <f t="shared" si="5"/>
        <v>70930080</v>
      </c>
    </row>
    <row r="358" spans="1:9">
      <c r="A358" s="421">
        <v>357</v>
      </c>
      <c r="B358" s="426" t="s">
        <v>7711</v>
      </c>
      <c r="C358" s="426" t="s">
        <v>179</v>
      </c>
      <c r="D358" s="426" t="s">
        <v>3189</v>
      </c>
      <c r="E358" s="426" t="s">
        <v>3190</v>
      </c>
      <c r="F358" s="441">
        <v>65540000</v>
      </c>
      <c r="G358" s="423">
        <v>2023</v>
      </c>
      <c r="H358" s="424">
        <f>VLOOKUP(G358,[3]잔가율!$D$3:$E$33,2,FALSE)</f>
        <v>0.84199999999999997</v>
      </c>
      <c r="I358" s="434">
        <f t="shared" si="5"/>
        <v>55184680</v>
      </c>
    </row>
    <row r="359" spans="1:9">
      <c r="A359" s="421">
        <v>358</v>
      </c>
      <c r="B359" s="426" t="s">
        <v>7711</v>
      </c>
      <c r="C359" s="426" t="s">
        <v>179</v>
      </c>
      <c r="D359" s="426" t="s">
        <v>3191</v>
      </c>
      <c r="E359" s="426" t="s">
        <v>3192</v>
      </c>
      <c r="F359" s="441">
        <v>60610000</v>
      </c>
      <c r="G359" s="423">
        <v>2023</v>
      </c>
      <c r="H359" s="424">
        <f>VLOOKUP(G359,[3]잔가율!$D$3:$E$33,2,FALSE)</f>
        <v>0.84199999999999997</v>
      </c>
      <c r="I359" s="434">
        <f t="shared" si="5"/>
        <v>51033620</v>
      </c>
    </row>
    <row r="360" spans="1:9">
      <c r="A360" s="421">
        <v>359</v>
      </c>
      <c r="B360" s="426" t="s">
        <v>7711</v>
      </c>
      <c r="C360" s="426" t="s">
        <v>179</v>
      </c>
      <c r="D360" s="426" t="s">
        <v>3193</v>
      </c>
      <c r="E360" s="426" t="s">
        <v>3128</v>
      </c>
      <c r="F360" s="441">
        <v>79020000</v>
      </c>
      <c r="G360" s="423">
        <v>2023</v>
      </c>
      <c r="H360" s="424">
        <f>VLOOKUP(G360,[3]잔가율!$D$3:$E$33,2,FALSE)</f>
        <v>0.84199999999999997</v>
      </c>
      <c r="I360" s="434">
        <f t="shared" si="5"/>
        <v>66534840</v>
      </c>
    </row>
    <row r="361" spans="1:9">
      <c r="A361" s="421">
        <v>360</v>
      </c>
      <c r="B361" s="426" t="s">
        <v>7711</v>
      </c>
      <c r="C361" s="426" t="s">
        <v>179</v>
      </c>
      <c r="D361" s="426" t="s">
        <v>3195</v>
      </c>
      <c r="E361" s="426" t="s">
        <v>3152</v>
      </c>
      <c r="F361" s="441">
        <v>60140000</v>
      </c>
      <c r="G361" s="423">
        <v>2023</v>
      </c>
      <c r="H361" s="424">
        <f>VLOOKUP(G361,[3]잔가율!$D$3:$E$33,2,FALSE)</f>
        <v>0.84199999999999997</v>
      </c>
      <c r="I361" s="434">
        <f t="shared" si="5"/>
        <v>50637880</v>
      </c>
    </row>
    <row r="362" spans="1:9">
      <c r="A362" s="421">
        <v>361</v>
      </c>
      <c r="B362" s="422" t="s">
        <v>7711</v>
      </c>
      <c r="C362" s="422" t="s">
        <v>179</v>
      </c>
      <c r="D362" s="422" t="s">
        <v>3196</v>
      </c>
      <c r="E362" s="422" t="s">
        <v>3197</v>
      </c>
      <c r="F362" s="438">
        <v>27600000</v>
      </c>
      <c r="G362" s="423">
        <v>2023</v>
      </c>
      <c r="H362" s="424">
        <f>VLOOKUP(G362,[3]잔가율!$D$3:$E$33,2,FALSE)</f>
        <v>0.84199999999999997</v>
      </c>
      <c r="I362" s="434">
        <f t="shared" si="5"/>
        <v>23239200</v>
      </c>
    </row>
    <row r="363" spans="1:9">
      <c r="A363" s="421">
        <v>362</v>
      </c>
      <c r="B363" s="422" t="s">
        <v>7711</v>
      </c>
      <c r="C363" s="422" t="s">
        <v>179</v>
      </c>
      <c r="D363" s="422" t="s">
        <v>3196</v>
      </c>
      <c r="E363" s="422" t="s">
        <v>3198</v>
      </c>
      <c r="F363" s="438">
        <v>28700000</v>
      </c>
      <c r="G363" s="423">
        <v>2023</v>
      </c>
      <c r="H363" s="424">
        <f>VLOOKUP(G363,[3]잔가율!$D$3:$E$33,2,FALSE)</f>
        <v>0.84199999999999997</v>
      </c>
      <c r="I363" s="434">
        <f t="shared" si="5"/>
        <v>24165400</v>
      </c>
    </row>
    <row r="364" spans="1:9">
      <c r="A364" s="421">
        <v>363</v>
      </c>
      <c r="B364" s="422" t="s">
        <v>7711</v>
      </c>
      <c r="C364" s="422" t="s">
        <v>2361</v>
      </c>
      <c r="D364" s="422" t="s">
        <v>3199</v>
      </c>
      <c r="E364" s="422" t="s">
        <v>3200</v>
      </c>
      <c r="F364" s="438">
        <v>30990000</v>
      </c>
      <c r="G364" s="423">
        <v>2023</v>
      </c>
      <c r="H364" s="424">
        <f>VLOOKUP(G364,[3]잔가율!$D$3:$E$33,2,FALSE)</f>
        <v>0.84199999999999997</v>
      </c>
      <c r="I364" s="434">
        <f t="shared" si="5"/>
        <v>26093580</v>
      </c>
    </row>
    <row r="365" spans="1:9">
      <c r="A365" s="421">
        <v>364</v>
      </c>
      <c r="B365" s="422" t="s">
        <v>7711</v>
      </c>
      <c r="C365" s="422" t="s">
        <v>179</v>
      </c>
      <c r="D365" s="422" t="s">
        <v>3201</v>
      </c>
      <c r="E365" s="422" t="s">
        <v>3198</v>
      </c>
      <c r="F365" s="438">
        <v>27200000</v>
      </c>
      <c r="G365" s="423">
        <v>2023</v>
      </c>
      <c r="H365" s="424">
        <f>VLOOKUP(G365,[3]잔가율!$D$3:$E$33,2,FALSE)</f>
        <v>0.84199999999999997</v>
      </c>
      <c r="I365" s="434">
        <f t="shared" si="5"/>
        <v>22902400</v>
      </c>
    </row>
    <row r="366" spans="1:9">
      <c r="A366" s="421">
        <v>365</v>
      </c>
      <c r="B366" s="422" t="s">
        <v>7711</v>
      </c>
      <c r="C366" s="422" t="s">
        <v>2361</v>
      </c>
      <c r="D366" s="422" t="s">
        <v>2964</v>
      </c>
      <c r="E366" s="422" t="s">
        <v>3200</v>
      </c>
      <c r="F366" s="438">
        <v>33740000</v>
      </c>
      <c r="G366" s="423">
        <v>2023</v>
      </c>
      <c r="H366" s="424">
        <f>VLOOKUP(G366,[3]잔가율!$D$3:$E$33,2,FALSE)</f>
        <v>0.84199999999999997</v>
      </c>
      <c r="I366" s="434">
        <f t="shared" si="5"/>
        <v>28409080</v>
      </c>
    </row>
    <row r="367" spans="1:9">
      <c r="A367" s="421">
        <v>366</v>
      </c>
      <c r="B367" s="422" t="s">
        <v>7711</v>
      </c>
      <c r="C367" s="422" t="s">
        <v>179</v>
      </c>
      <c r="D367" s="422" t="s">
        <v>3202</v>
      </c>
      <c r="E367" s="422" t="s">
        <v>3203</v>
      </c>
      <c r="F367" s="438">
        <v>30800000</v>
      </c>
      <c r="G367" s="423">
        <v>2023</v>
      </c>
      <c r="H367" s="424">
        <f>VLOOKUP(G367,[3]잔가율!$D$3:$E$33,2,FALSE)</f>
        <v>0.84199999999999997</v>
      </c>
      <c r="I367" s="434">
        <f t="shared" si="5"/>
        <v>25933600</v>
      </c>
    </row>
    <row r="368" spans="1:9">
      <c r="A368" s="421">
        <v>367</v>
      </c>
      <c r="B368" s="422" t="s">
        <v>7711</v>
      </c>
      <c r="C368" s="422" t="s">
        <v>2361</v>
      </c>
      <c r="D368" s="422" t="s">
        <v>3204</v>
      </c>
      <c r="E368" s="422" t="s">
        <v>3200</v>
      </c>
      <c r="F368" s="438">
        <v>32490000</v>
      </c>
      <c r="G368" s="423">
        <v>2023</v>
      </c>
      <c r="H368" s="424">
        <f>VLOOKUP(G368,[3]잔가율!$D$3:$E$33,2,FALSE)</f>
        <v>0.84199999999999997</v>
      </c>
      <c r="I368" s="434">
        <f t="shared" si="5"/>
        <v>27356580</v>
      </c>
    </row>
    <row r="369" spans="1:9">
      <c r="A369" s="421">
        <v>368</v>
      </c>
      <c r="B369" s="422" t="s">
        <v>7711</v>
      </c>
      <c r="C369" s="422" t="s">
        <v>179</v>
      </c>
      <c r="D369" s="422" t="s">
        <v>3205</v>
      </c>
      <c r="E369" s="422" t="s">
        <v>3198</v>
      </c>
      <c r="F369" s="438">
        <v>30300000</v>
      </c>
      <c r="G369" s="423">
        <v>2023</v>
      </c>
      <c r="H369" s="424">
        <f>VLOOKUP(G369,[3]잔가율!$D$3:$E$33,2,FALSE)</f>
        <v>0.84199999999999997</v>
      </c>
      <c r="I369" s="434">
        <f t="shared" si="5"/>
        <v>25512600</v>
      </c>
    </row>
    <row r="370" spans="1:9">
      <c r="A370" s="421">
        <v>369</v>
      </c>
      <c r="B370" s="422" t="s">
        <v>7711</v>
      </c>
      <c r="C370" s="422" t="s">
        <v>179</v>
      </c>
      <c r="D370" s="422" t="s">
        <v>3206</v>
      </c>
      <c r="E370" s="422" t="s">
        <v>3207</v>
      </c>
      <c r="F370" s="438">
        <v>33440000</v>
      </c>
      <c r="G370" s="423">
        <v>2023</v>
      </c>
      <c r="H370" s="424">
        <f>VLOOKUP(G370,[3]잔가율!$D$3:$E$33,2,FALSE)</f>
        <v>0.84199999999999997</v>
      </c>
      <c r="I370" s="434">
        <f t="shared" si="5"/>
        <v>28156480</v>
      </c>
    </row>
    <row r="371" spans="1:9">
      <c r="A371" s="421">
        <v>370</v>
      </c>
      <c r="B371" s="422" t="s">
        <v>7711</v>
      </c>
      <c r="C371" s="422" t="s">
        <v>179</v>
      </c>
      <c r="D371" s="422" t="s">
        <v>3206</v>
      </c>
      <c r="E371" s="422" t="s">
        <v>3208</v>
      </c>
      <c r="F371" s="438">
        <v>29040000</v>
      </c>
      <c r="G371" s="423">
        <v>2023</v>
      </c>
      <c r="H371" s="424">
        <f>VLOOKUP(G371,[3]잔가율!$D$3:$E$33,2,FALSE)</f>
        <v>0.84199999999999997</v>
      </c>
      <c r="I371" s="434">
        <f t="shared" si="5"/>
        <v>24451680</v>
      </c>
    </row>
    <row r="372" spans="1:9">
      <c r="A372" s="421">
        <v>371</v>
      </c>
      <c r="B372" s="422" t="s">
        <v>7711</v>
      </c>
      <c r="C372" s="422" t="s">
        <v>179</v>
      </c>
      <c r="D372" s="422" t="s">
        <v>3209</v>
      </c>
      <c r="E372" s="422" t="s">
        <v>3209</v>
      </c>
      <c r="F372" s="438">
        <v>38720000</v>
      </c>
      <c r="G372" s="423">
        <v>2023</v>
      </c>
      <c r="H372" s="424">
        <f>VLOOKUP(G372,[3]잔가율!$D$3:$E$33,2,FALSE)</f>
        <v>0.84199999999999997</v>
      </c>
      <c r="I372" s="434">
        <f t="shared" si="5"/>
        <v>32602240</v>
      </c>
    </row>
    <row r="373" spans="1:9">
      <c r="A373" s="421">
        <v>372</v>
      </c>
      <c r="B373" s="422" t="s">
        <v>7711</v>
      </c>
      <c r="C373" s="422" t="s">
        <v>179</v>
      </c>
      <c r="D373" s="422" t="s">
        <v>2965</v>
      </c>
      <c r="E373" s="422" t="s">
        <v>3210</v>
      </c>
      <c r="F373" s="438">
        <v>50930000</v>
      </c>
      <c r="G373" s="423">
        <v>2023</v>
      </c>
      <c r="H373" s="424">
        <f>VLOOKUP(G373,[3]잔가율!$D$3:$E$33,2,FALSE)</f>
        <v>0.84199999999999997</v>
      </c>
      <c r="I373" s="434">
        <f t="shared" si="5"/>
        <v>42883060</v>
      </c>
    </row>
    <row r="374" spans="1:9">
      <c r="A374" s="421">
        <v>373</v>
      </c>
      <c r="B374" s="422" t="s">
        <v>7711</v>
      </c>
      <c r="C374" s="422" t="s">
        <v>179</v>
      </c>
      <c r="D374" s="422" t="s">
        <v>2966</v>
      </c>
      <c r="E374" s="422" t="s">
        <v>3211</v>
      </c>
      <c r="F374" s="438">
        <v>34320000</v>
      </c>
      <c r="G374" s="423">
        <v>2023</v>
      </c>
      <c r="H374" s="424">
        <f>VLOOKUP(G374,[3]잔가율!$D$3:$E$33,2,FALSE)</f>
        <v>0.84199999999999997</v>
      </c>
      <c r="I374" s="434">
        <f t="shared" si="5"/>
        <v>28897440</v>
      </c>
    </row>
    <row r="375" spans="1:9">
      <c r="A375" s="421">
        <v>374</v>
      </c>
      <c r="B375" s="422" t="s">
        <v>7711</v>
      </c>
      <c r="C375" s="422" t="s">
        <v>179</v>
      </c>
      <c r="D375" s="422" t="s">
        <v>2966</v>
      </c>
      <c r="E375" s="422" t="s">
        <v>3212</v>
      </c>
      <c r="F375" s="438">
        <v>33440000</v>
      </c>
      <c r="G375" s="423">
        <v>2023</v>
      </c>
      <c r="H375" s="424">
        <f>VLOOKUP(G375,[3]잔가율!$D$3:$E$33,2,FALSE)</f>
        <v>0.84199999999999997</v>
      </c>
      <c r="I375" s="434">
        <f t="shared" si="5"/>
        <v>28156480</v>
      </c>
    </row>
    <row r="376" spans="1:9">
      <c r="A376" s="421">
        <v>375</v>
      </c>
      <c r="B376" s="422" t="s">
        <v>7711</v>
      </c>
      <c r="C376" s="422" t="s">
        <v>2361</v>
      </c>
      <c r="D376" s="422" t="s">
        <v>2967</v>
      </c>
      <c r="E376" s="422" t="s">
        <v>3213</v>
      </c>
      <c r="F376" s="438">
        <v>35810000</v>
      </c>
      <c r="G376" s="423">
        <v>2023</v>
      </c>
      <c r="H376" s="424">
        <f>VLOOKUP(G376,[3]잔가율!$D$3:$E$33,2,FALSE)</f>
        <v>0.84199999999999997</v>
      </c>
      <c r="I376" s="434">
        <f t="shared" si="5"/>
        <v>30152020</v>
      </c>
    </row>
    <row r="377" spans="1:9">
      <c r="A377" s="421">
        <v>376</v>
      </c>
      <c r="B377" s="422" t="s">
        <v>7711</v>
      </c>
      <c r="C377" s="422" t="s">
        <v>2361</v>
      </c>
      <c r="D377" s="422" t="s">
        <v>2968</v>
      </c>
      <c r="E377" s="422" t="s">
        <v>3213</v>
      </c>
      <c r="F377" s="438">
        <v>37190000</v>
      </c>
      <c r="G377" s="423">
        <v>2023</v>
      </c>
      <c r="H377" s="424">
        <f>VLOOKUP(G377,[3]잔가율!$D$3:$E$33,2,FALSE)</f>
        <v>0.84199999999999997</v>
      </c>
      <c r="I377" s="434">
        <f t="shared" si="5"/>
        <v>31313980</v>
      </c>
    </row>
    <row r="378" spans="1:9">
      <c r="A378" s="421">
        <v>377</v>
      </c>
      <c r="B378" s="422" t="s">
        <v>7711</v>
      </c>
      <c r="C378" s="422" t="s">
        <v>179</v>
      </c>
      <c r="D378" s="422" t="s">
        <v>3214</v>
      </c>
      <c r="E378" s="422" t="s">
        <v>3214</v>
      </c>
      <c r="F378" s="438">
        <v>38530000</v>
      </c>
      <c r="G378" s="423">
        <v>2023</v>
      </c>
      <c r="H378" s="424">
        <f>VLOOKUP(G378,[3]잔가율!$D$3:$E$33,2,FALSE)</f>
        <v>0.84199999999999997</v>
      </c>
      <c r="I378" s="434">
        <f t="shared" si="5"/>
        <v>32442260</v>
      </c>
    </row>
    <row r="379" spans="1:9">
      <c r="A379" s="421">
        <v>378</v>
      </c>
      <c r="B379" s="313" t="s">
        <v>15840</v>
      </c>
      <c r="C379" s="422" t="s">
        <v>179</v>
      </c>
      <c r="D379" s="422" t="s">
        <v>2883</v>
      </c>
      <c r="E379" s="422" t="s">
        <v>2883</v>
      </c>
      <c r="F379" s="440">
        <v>38570000</v>
      </c>
      <c r="G379" s="423">
        <v>2023</v>
      </c>
      <c r="H379" s="424">
        <f>VLOOKUP(G379,[3]잔가율!$B$3:$C$33,2,FALSE)</f>
        <v>0.82599999999999996</v>
      </c>
      <c r="I379" s="434">
        <f t="shared" si="5"/>
        <v>31858820</v>
      </c>
    </row>
    <row r="380" spans="1:9">
      <c r="A380" s="421">
        <v>379</v>
      </c>
      <c r="B380" s="313" t="s">
        <v>15840</v>
      </c>
      <c r="C380" s="422" t="s">
        <v>179</v>
      </c>
      <c r="D380" s="422" t="s">
        <v>2884</v>
      </c>
      <c r="E380" s="422" t="s">
        <v>2884</v>
      </c>
      <c r="F380" s="440">
        <v>34200000</v>
      </c>
      <c r="G380" s="423">
        <v>2023</v>
      </c>
      <c r="H380" s="424">
        <f>VLOOKUP(G380,[3]잔가율!$B$3:$C$33,2,FALSE)</f>
        <v>0.82599999999999996</v>
      </c>
      <c r="I380" s="434">
        <f t="shared" si="5"/>
        <v>28249200</v>
      </c>
    </row>
    <row r="381" spans="1:9">
      <c r="A381" s="421">
        <v>380</v>
      </c>
      <c r="B381" s="422" t="s">
        <v>7711</v>
      </c>
      <c r="C381" s="422" t="s">
        <v>179</v>
      </c>
      <c r="D381" s="422" t="s">
        <v>3215</v>
      </c>
      <c r="E381" s="422" t="s">
        <v>3215</v>
      </c>
      <c r="F381" s="438">
        <v>35640000</v>
      </c>
      <c r="G381" s="423">
        <v>2023</v>
      </c>
      <c r="H381" s="424">
        <f>VLOOKUP(G381,[3]잔가율!$D$3:$E$33,2,FALSE)</f>
        <v>0.84199999999999997</v>
      </c>
      <c r="I381" s="434">
        <f t="shared" si="5"/>
        <v>30008880</v>
      </c>
    </row>
    <row r="382" spans="1:9">
      <c r="A382" s="421">
        <v>381</v>
      </c>
      <c r="B382" s="422" t="s">
        <v>7711</v>
      </c>
      <c r="C382" s="422" t="s">
        <v>179</v>
      </c>
      <c r="D382" s="422" t="s">
        <v>3216</v>
      </c>
      <c r="E382" s="422" t="s">
        <v>3216</v>
      </c>
      <c r="F382" s="438">
        <v>38700000</v>
      </c>
      <c r="G382" s="423">
        <v>2023</v>
      </c>
      <c r="H382" s="424">
        <f>VLOOKUP(G382,[3]잔가율!$D$3:$E$33,2,FALSE)</f>
        <v>0.84199999999999997</v>
      </c>
      <c r="I382" s="434">
        <f t="shared" si="5"/>
        <v>32585400</v>
      </c>
    </row>
    <row r="383" spans="1:9">
      <c r="A383" s="421">
        <v>382</v>
      </c>
      <c r="B383" s="422" t="s">
        <v>7711</v>
      </c>
      <c r="C383" s="422" t="s">
        <v>179</v>
      </c>
      <c r="D383" s="422" t="s">
        <v>2885</v>
      </c>
      <c r="E383" s="422" t="s">
        <v>3217</v>
      </c>
      <c r="F383" s="438">
        <v>40950000</v>
      </c>
      <c r="G383" s="423">
        <v>2023</v>
      </c>
      <c r="H383" s="424">
        <f>VLOOKUP(G383,[3]잔가율!$D$3:$E$33,2,FALSE)</f>
        <v>0.84199999999999997</v>
      </c>
      <c r="I383" s="434">
        <f t="shared" si="5"/>
        <v>34479900</v>
      </c>
    </row>
    <row r="384" spans="1:9">
      <c r="A384" s="421">
        <v>383</v>
      </c>
      <c r="B384" s="422" t="s">
        <v>7711</v>
      </c>
      <c r="C384" s="422" t="s">
        <v>179</v>
      </c>
      <c r="D384" s="422" t="s">
        <v>2885</v>
      </c>
      <c r="E384" s="422" t="s">
        <v>3218</v>
      </c>
      <c r="F384" s="438">
        <v>43960000</v>
      </c>
      <c r="G384" s="423">
        <v>2023</v>
      </c>
      <c r="H384" s="424">
        <f>VLOOKUP(G384,[3]잔가율!$D$3:$E$33,2,FALSE)</f>
        <v>0.84199999999999997</v>
      </c>
      <c r="I384" s="434">
        <f t="shared" si="5"/>
        <v>37014320</v>
      </c>
    </row>
    <row r="385" spans="1:9">
      <c r="A385" s="421">
        <v>384</v>
      </c>
      <c r="B385" s="422" t="s">
        <v>7711</v>
      </c>
      <c r="C385" s="422" t="s">
        <v>179</v>
      </c>
      <c r="D385" s="422" t="s">
        <v>2885</v>
      </c>
      <c r="E385" s="422" t="s">
        <v>3219</v>
      </c>
      <c r="F385" s="438">
        <v>40590000</v>
      </c>
      <c r="G385" s="423">
        <v>2023</v>
      </c>
      <c r="H385" s="424">
        <f>VLOOKUP(G385,[3]잔가율!$D$3:$E$33,2,FALSE)</f>
        <v>0.84199999999999997</v>
      </c>
      <c r="I385" s="434">
        <f t="shared" si="5"/>
        <v>34176780</v>
      </c>
    </row>
    <row r="386" spans="1:9">
      <c r="A386" s="421">
        <v>385</v>
      </c>
      <c r="B386" s="313" t="s">
        <v>15840</v>
      </c>
      <c r="C386" s="422" t="s">
        <v>179</v>
      </c>
      <c r="D386" s="422" t="s">
        <v>2885</v>
      </c>
      <c r="E386" s="422" t="s">
        <v>2886</v>
      </c>
      <c r="F386" s="440">
        <v>41400000</v>
      </c>
      <c r="G386" s="423">
        <v>2023</v>
      </c>
      <c r="H386" s="424">
        <f>VLOOKUP(G386,[3]잔가율!$B$3:$C$33,2,FALSE)</f>
        <v>0.82599999999999996</v>
      </c>
      <c r="I386" s="434">
        <f t="shared" ref="I386:I449" si="6">ROUNDDOWN(F386*H386,0)</f>
        <v>34196400</v>
      </c>
    </row>
    <row r="387" spans="1:9">
      <c r="A387" s="421">
        <v>386</v>
      </c>
      <c r="B387" s="313" t="s">
        <v>15840</v>
      </c>
      <c r="C387" s="422" t="s">
        <v>179</v>
      </c>
      <c r="D387" s="422" t="s">
        <v>2885</v>
      </c>
      <c r="E387" s="422" t="s">
        <v>2887</v>
      </c>
      <c r="F387" s="440">
        <v>40500000</v>
      </c>
      <c r="G387" s="423">
        <v>2023</v>
      </c>
      <c r="H387" s="424">
        <f>VLOOKUP(G387,[3]잔가율!$B$3:$C$33,2,FALSE)</f>
        <v>0.82599999999999996</v>
      </c>
      <c r="I387" s="434">
        <f t="shared" si="6"/>
        <v>33453000</v>
      </c>
    </row>
    <row r="388" spans="1:9">
      <c r="A388" s="421">
        <v>387</v>
      </c>
      <c r="B388" s="313" t="s">
        <v>15840</v>
      </c>
      <c r="C388" s="422" t="s">
        <v>179</v>
      </c>
      <c r="D388" s="422" t="s">
        <v>2885</v>
      </c>
      <c r="E388" s="422" t="s">
        <v>2888</v>
      </c>
      <c r="F388" s="440">
        <v>41040000</v>
      </c>
      <c r="G388" s="423">
        <v>2023</v>
      </c>
      <c r="H388" s="424">
        <f>VLOOKUP(G388,[3]잔가율!$B$3:$C$33,2,FALSE)</f>
        <v>0.82599999999999996</v>
      </c>
      <c r="I388" s="434">
        <f t="shared" si="6"/>
        <v>33899040</v>
      </c>
    </row>
    <row r="389" spans="1:9">
      <c r="A389" s="421">
        <v>388</v>
      </c>
      <c r="B389" s="422" t="s">
        <v>7711</v>
      </c>
      <c r="C389" s="422" t="s">
        <v>179</v>
      </c>
      <c r="D389" s="422" t="s">
        <v>3220</v>
      </c>
      <c r="E389" s="422" t="s">
        <v>3221</v>
      </c>
      <c r="F389" s="438">
        <v>38390000</v>
      </c>
      <c r="G389" s="423">
        <v>2023</v>
      </c>
      <c r="H389" s="424">
        <f>VLOOKUP(G389,[3]잔가율!$D$3:$E$33,2,FALSE)</f>
        <v>0.84199999999999997</v>
      </c>
      <c r="I389" s="434">
        <f t="shared" si="6"/>
        <v>32324380</v>
      </c>
    </row>
    <row r="390" spans="1:9">
      <c r="A390" s="421">
        <v>389</v>
      </c>
      <c r="B390" s="422" t="s">
        <v>7711</v>
      </c>
      <c r="C390" s="422" t="s">
        <v>179</v>
      </c>
      <c r="D390" s="422" t="s">
        <v>3220</v>
      </c>
      <c r="E390" s="422" t="s">
        <v>3222</v>
      </c>
      <c r="F390" s="438">
        <v>38040000</v>
      </c>
      <c r="G390" s="423">
        <v>2023</v>
      </c>
      <c r="H390" s="424">
        <f>VLOOKUP(G390,[3]잔가율!$D$3:$E$33,2,FALSE)</f>
        <v>0.84199999999999997</v>
      </c>
      <c r="I390" s="434">
        <f t="shared" si="6"/>
        <v>32029680</v>
      </c>
    </row>
    <row r="391" spans="1:9">
      <c r="A391" s="421">
        <v>390</v>
      </c>
      <c r="B391" s="422" t="s">
        <v>7711</v>
      </c>
      <c r="C391" s="422" t="s">
        <v>179</v>
      </c>
      <c r="D391" s="422" t="s">
        <v>3223</v>
      </c>
      <c r="E391" s="422" t="s">
        <v>3222</v>
      </c>
      <c r="F391" s="438">
        <v>32100000</v>
      </c>
      <c r="G391" s="423">
        <v>2023</v>
      </c>
      <c r="H391" s="424">
        <f>VLOOKUP(G391,[3]잔가율!$D$3:$E$33,2,FALSE)</f>
        <v>0.84199999999999997</v>
      </c>
      <c r="I391" s="434">
        <f t="shared" si="6"/>
        <v>27028200</v>
      </c>
    </row>
    <row r="392" spans="1:9">
      <c r="A392" s="421">
        <v>391</v>
      </c>
      <c r="B392" s="422" t="s">
        <v>7711</v>
      </c>
      <c r="C392" s="422" t="s">
        <v>179</v>
      </c>
      <c r="D392" s="422" t="s">
        <v>3224</v>
      </c>
      <c r="E392" s="422" t="s">
        <v>3225</v>
      </c>
      <c r="F392" s="438">
        <v>42300000</v>
      </c>
      <c r="G392" s="423">
        <v>2023</v>
      </c>
      <c r="H392" s="424">
        <f>VLOOKUP(G392,[3]잔가율!$D$3:$E$33,2,FALSE)</f>
        <v>0.84199999999999997</v>
      </c>
      <c r="I392" s="434">
        <f t="shared" si="6"/>
        <v>35616600</v>
      </c>
    </row>
    <row r="393" spans="1:9">
      <c r="A393" s="421">
        <v>392</v>
      </c>
      <c r="B393" s="422" t="s">
        <v>7711</v>
      </c>
      <c r="C393" s="422" t="s">
        <v>179</v>
      </c>
      <c r="D393" s="422" t="s">
        <v>3224</v>
      </c>
      <c r="E393" s="422" t="s">
        <v>3226</v>
      </c>
      <c r="F393" s="438">
        <v>45900000</v>
      </c>
      <c r="G393" s="423">
        <v>2023</v>
      </c>
      <c r="H393" s="424">
        <f>VLOOKUP(G393,[3]잔가율!$D$3:$E$33,2,FALSE)</f>
        <v>0.84199999999999997</v>
      </c>
      <c r="I393" s="434">
        <f t="shared" si="6"/>
        <v>38647800</v>
      </c>
    </row>
    <row r="394" spans="1:9">
      <c r="A394" s="421">
        <v>393</v>
      </c>
      <c r="B394" s="422" t="s">
        <v>7711</v>
      </c>
      <c r="C394" s="422" t="s">
        <v>179</v>
      </c>
      <c r="D394" s="422" t="s">
        <v>3224</v>
      </c>
      <c r="E394" s="422" t="s">
        <v>3227</v>
      </c>
      <c r="F394" s="438">
        <v>45000000</v>
      </c>
      <c r="G394" s="423">
        <v>2023</v>
      </c>
      <c r="H394" s="424">
        <f>VLOOKUP(G394,[3]잔가율!$D$3:$E$33,2,FALSE)</f>
        <v>0.84199999999999997</v>
      </c>
      <c r="I394" s="434">
        <f t="shared" si="6"/>
        <v>37890000</v>
      </c>
    </row>
    <row r="395" spans="1:9">
      <c r="A395" s="421">
        <v>394</v>
      </c>
      <c r="B395" s="422" t="s">
        <v>7711</v>
      </c>
      <c r="C395" s="422" t="s">
        <v>179</v>
      </c>
      <c r="D395" s="422" t="s">
        <v>3228</v>
      </c>
      <c r="E395" s="422" t="s">
        <v>3226</v>
      </c>
      <c r="F395" s="438">
        <v>46060000</v>
      </c>
      <c r="G395" s="423">
        <v>2023</v>
      </c>
      <c r="H395" s="424">
        <f>VLOOKUP(G395,[3]잔가율!$D$3:$E$33,2,FALSE)</f>
        <v>0.84199999999999997</v>
      </c>
      <c r="I395" s="434">
        <f t="shared" si="6"/>
        <v>38782520</v>
      </c>
    </row>
    <row r="396" spans="1:9">
      <c r="A396" s="421">
        <v>395</v>
      </c>
      <c r="B396" s="422" t="s">
        <v>7711</v>
      </c>
      <c r="C396" s="422" t="s">
        <v>2361</v>
      </c>
      <c r="D396" s="422" t="s">
        <v>2969</v>
      </c>
      <c r="E396" s="422" t="s">
        <v>3226</v>
      </c>
      <c r="F396" s="438">
        <v>43120000</v>
      </c>
      <c r="G396" s="423">
        <v>2023</v>
      </c>
      <c r="H396" s="424">
        <f>VLOOKUP(G396,[3]잔가율!$D$3:$E$33,2,FALSE)</f>
        <v>0.84199999999999997</v>
      </c>
      <c r="I396" s="434">
        <f t="shared" si="6"/>
        <v>36307040</v>
      </c>
    </row>
    <row r="397" spans="1:9">
      <c r="A397" s="421">
        <v>396</v>
      </c>
      <c r="B397" s="422" t="s">
        <v>7711</v>
      </c>
      <c r="C397" s="422" t="s">
        <v>179</v>
      </c>
      <c r="D397" s="422" t="s">
        <v>3229</v>
      </c>
      <c r="E397" s="422" t="s">
        <v>3226</v>
      </c>
      <c r="F397" s="438">
        <v>46700000</v>
      </c>
      <c r="G397" s="423">
        <v>2023</v>
      </c>
      <c r="H397" s="424">
        <f>VLOOKUP(G397,[3]잔가율!$D$3:$E$33,2,FALSE)</f>
        <v>0.84199999999999997</v>
      </c>
      <c r="I397" s="434">
        <f t="shared" si="6"/>
        <v>39321400</v>
      </c>
    </row>
    <row r="398" spans="1:9">
      <c r="A398" s="421">
        <v>397</v>
      </c>
      <c r="B398" s="422" t="s">
        <v>7711</v>
      </c>
      <c r="C398" s="422" t="s">
        <v>2361</v>
      </c>
      <c r="D398" s="422" t="s">
        <v>3230</v>
      </c>
      <c r="E398" s="422" t="s">
        <v>3226</v>
      </c>
      <c r="F398" s="438">
        <v>41090000</v>
      </c>
      <c r="G398" s="423">
        <v>2023</v>
      </c>
      <c r="H398" s="424">
        <f>VLOOKUP(G398,[3]잔가율!$D$3:$E$33,2,FALSE)</f>
        <v>0.84199999999999997</v>
      </c>
      <c r="I398" s="434">
        <f t="shared" si="6"/>
        <v>34597780</v>
      </c>
    </row>
    <row r="399" spans="1:9">
      <c r="A399" s="421">
        <v>398</v>
      </c>
      <c r="B399" s="422" t="s">
        <v>7711</v>
      </c>
      <c r="C399" s="422" t="s">
        <v>179</v>
      </c>
      <c r="D399" s="422" t="s">
        <v>3231</v>
      </c>
      <c r="E399" s="422" t="s">
        <v>3226</v>
      </c>
      <c r="F399" s="438">
        <v>41630000</v>
      </c>
      <c r="G399" s="423">
        <v>2023</v>
      </c>
      <c r="H399" s="424">
        <f>VLOOKUP(G399,[3]잔가율!$D$3:$E$33,2,FALSE)</f>
        <v>0.84199999999999997</v>
      </c>
      <c r="I399" s="434">
        <f t="shared" si="6"/>
        <v>35052460</v>
      </c>
    </row>
    <row r="400" spans="1:9">
      <c r="A400" s="421">
        <v>399</v>
      </c>
      <c r="B400" s="422" t="s">
        <v>7711</v>
      </c>
      <c r="C400" s="422" t="s">
        <v>2361</v>
      </c>
      <c r="D400" s="422" t="s">
        <v>2970</v>
      </c>
      <c r="E400" s="422" t="s">
        <v>3226</v>
      </c>
      <c r="F400" s="438">
        <v>38720000</v>
      </c>
      <c r="G400" s="423">
        <v>2023</v>
      </c>
      <c r="H400" s="424">
        <f>VLOOKUP(G400,[3]잔가율!$D$3:$E$33,2,FALSE)</f>
        <v>0.84199999999999997</v>
      </c>
      <c r="I400" s="434">
        <f t="shared" si="6"/>
        <v>32602240</v>
      </c>
    </row>
    <row r="401" spans="1:9">
      <c r="A401" s="421">
        <v>400</v>
      </c>
      <c r="B401" s="422" t="s">
        <v>7711</v>
      </c>
      <c r="C401" s="422" t="s">
        <v>179</v>
      </c>
      <c r="D401" s="422" t="s">
        <v>3232</v>
      </c>
      <c r="E401" s="422" t="s">
        <v>3226</v>
      </c>
      <c r="F401" s="438">
        <v>40800000</v>
      </c>
      <c r="G401" s="423">
        <v>2023</v>
      </c>
      <c r="H401" s="424">
        <f>VLOOKUP(G401,[3]잔가율!$D$3:$E$33,2,FALSE)</f>
        <v>0.84199999999999997</v>
      </c>
      <c r="I401" s="434">
        <f t="shared" si="6"/>
        <v>34353600</v>
      </c>
    </row>
    <row r="402" spans="1:9">
      <c r="A402" s="421">
        <v>401</v>
      </c>
      <c r="B402" s="422" t="s">
        <v>7711</v>
      </c>
      <c r="C402" s="422" t="s">
        <v>179</v>
      </c>
      <c r="D402" s="422" t="s">
        <v>3233</v>
      </c>
      <c r="E402" s="422" t="s">
        <v>3234</v>
      </c>
      <c r="F402" s="438">
        <v>44900000</v>
      </c>
      <c r="G402" s="423">
        <v>2023</v>
      </c>
      <c r="H402" s="424">
        <f>VLOOKUP(G402,[3]잔가율!$D$3:$E$33,2,FALSE)</f>
        <v>0.84199999999999997</v>
      </c>
      <c r="I402" s="434">
        <f t="shared" si="6"/>
        <v>37805800</v>
      </c>
    </row>
    <row r="403" spans="1:9">
      <c r="A403" s="421">
        <v>402</v>
      </c>
      <c r="B403" s="422" t="s">
        <v>7711</v>
      </c>
      <c r="C403" s="422" t="s">
        <v>179</v>
      </c>
      <c r="D403" s="422" t="s">
        <v>1304</v>
      </c>
      <c r="E403" s="422" t="s">
        <v>3218</v>
      </c>
      <c r="F403" s="438">
        <v>46440000</v>
      </c>
      <c r="G403" s="423">
        <v>2023</v>
      </c>
      <c r="H403" s="424">
        <f>VLOOKUP(G403,[3]잔가율!$D$3:$E$33,2,FALSE)</f>
        <v>0.84199999999999997</v>
      </c>
      <c r="I403" s="434">
        <f t="shared" si="6"/>
        <v>39102480</v>
      </c>
    </row>
    <row r="404" spans="1:9">
      <c r="A404" s="421">
        <v>403</v>
      </c>
      <c r="B404" s="422" t="s">
        <v>7711</v>
      </c>
      <c r="C404" s="422" t="s">
        <v>179</v>
      </c>
      <c r="D404" s="422" t="s">
        <v>2971</v>
      </c>
      <c r="E404" s="422" t="s">
        <v>3218</v>
      </c>
      <c r="F404" s="438">
        <v>46440000</v>
      </c>
      <c r="G404" s="423">
        <v>2023</v>
      </c>
      <c r="H404" s="424">
        <f>VLOOKUP(G404,[3]잔가율!$D$3:$E$33,2,FALSE)</f>
        <v>0.84199999999999997</v>
      </c>
      <c r="I404" s="434">
        <f t="shared" si="6"/>
        <v>39102480</v>
      </c>
    </row>
    <row r="405" spans="1:9">
      <c r="A405" s="421">
        <v>404</v>
      </c>
      <c r="B405" s="422" t="s">
        <v>7711</v>
      </c>
      <c r="C405" s="422" t="s">
        <v>179</v>
      </c>
      <c r="D405" s="422" t="s">
        <v>3235</v>
      </c>
      <c r="E405" s="422" t="s">
        <v>2886</v>
      </c>
      <c r="F405" s="438">
        <v>39500000</v>
      </c>
      <c r="G405" s="423">
        <v>2023</v>
      </c>
      <c r="H405" s="424">
        <f>VLOOKUP(G405,[3]잔가율!$D$3:$E$33,2,FALSE)</f>
        <v>0.84199999999999997</v>
      </c>
      <c r="I405" s="434">
        <f t="shared" si="6"/>
        <v>33259000</v>
      </c>
    </row>
    <row r="406" spans="1:9">
      <c r="A406" s="421">
        <v>405</v>
      </c>
      <c r="B406" s="422" t="s">
        <v>7711</v>
      </c>
      <c r="C406" s="422" t="s">
        <v>2361</v>
      </c>
      <c r="D406" s="422" t="s">
        <v>3236</v>
      </c>
      <c r="E406" s="422" t="s">
        <v>3218</v>
      </c>
      <c r="F406" s="438">
        <v>42420000</v>
      </c>
      <c r="G406" s="423">
        <v>2023</v>
      </c>
      <c r="H406" s="424">
        <f>VLOOKUP(G406,[3]잔가율!$D$3:$E$33,2,FALSE)</f>
        <v>0.84199999999999997</v>
      </c>
      <c r="I406" s="434">
        <f t="shared" si="6"/>
        <v>35717640</v>
      </c>
    </row>
    <row r="407" spans="1:9">
      <c r="A407" s="421">
        <v>406</v>
      </c>
      <c r="B407" s="422" t="s">
        <v>7711</v>
      </c>
      <c r="C407" s="422" t="s">
        <v>179</v>
      </c>
      <c r="D407" s="422" t="s">
        <v>2972</v>
      </c>
      <c r="E407" s="422" t="s">
        <v>3237</v>
      </c>
      <c r="F407" s="438">
        <v>41040000</v>
      </c>
      <c r="G407" s="423">
        <v>2023</v>
      </c>
      <c r="H407" s="424">
        <f>VLOOKUP(G407,[3]잔가율!$D$3:$E$33,2,FALSE)</f>
        <v>0.84199999999999997</v>
      </c>
      <c r="I407" s="434">
        <f t="shared" si="6"/>
        <v>34555680</v>
      </c>
    </row>
    <row r="408" spans="1:9">
      <c r="A408" s="421">
        <v>407</v>
      </c>
      <c r="B408" s="422" t="s">
        <v>7711</v>
      </c>
      <c r="C408" s="422" t="s">
        <v>179</v>
      </c>
      <c r="D408" s="422" t="s">
        <v>2972</v>
      </c>
      <c r="E408" s="422" t="s">
        <v>3238</v>
      </c>
      <c r="F408" s="438">
        <v>41810000</v>
      </c>
      <c r="G408" s="423">
        <v>2023</v>
      </c>
      <c r="H408" s="424">
        <f>VLOOKUP(G408,[3]잔가율!$D$3:$E$33,2,FALSE)</f>
        <v>0.84199999999999997</v>
      </c>
      <c r="I408" s="434">
        <f t="shared" si="6"/>
        <v>35204020</v>
      </c>
    </row>
    <row r="409" spans="1:9">
      <c r="A409" s="421">
        <v>408</v>
      </c>
      <c r="B409" s="422" t="s">
        <v>7711</v>
      </c>
      <c r="C409" s="422" t="s">
        <v>179</v>
      </c>
      <c r="D409" s="422" t="s">
        <v>3239</v>
      </c>
      <c r="E409" s="422" t="s">
        <v>3238</v>
      </c>
      <c r="F409" s="438">
        <v>40600000</v>
      </c>
      <c r="G409" s="423">
        <v>2023</v>
      </c>
      <c r="H409" s="424">
        <f>VLOOKUP(G409,[3]잔가율!$D$3:$E$33,2,FALSE)</f>
        <v>0.84199999999999997</v>
      </c>
      <c r="I409" s="434">
        <f t="shared" si="6"/>
        <v>34185200</v>
      </c>
    </row>
    <row r="410" spans="1:9">
      <c r="A410" s="421">
        <v>409</v>
      </c>
      <c r="B410" s="422" t="s">
        <v>7711</v>
      </c>
      <c r="C410" s="422" t="s">
        <v>179</v>
      </c>
      <c r="D410" s="422" t="s">
        <v>3240</v>
      </c>
      <c r="E410" s="422" t="s">
        <v>2886</v>
      </c>
      <c r="F410" s="438">
        <v>34300000</v>
      </c>
      <c r="G410" s="423">
        <v>2023</v>
      </c>
      <c r="H410" s="424">
        <f>VLOOKUP(G410,[3]잔가율!$D$3:$E$33,2,FALSE)</f>
        <v>0.84199999999999997</v>
      </c>
      <c r="I410" s="434">
        <f t="shared" si="6"/>
        <v>28880600</v>
      </c>
    </row>
    <row r="411" spans="1:9">
      <c r="A411" s="421">
        <v>410</v>
      </c>
      <c r="B411" s="422" t="s">
        <v>7711</v>
      </c>
      <c r="C411" s="422" t="s">
        <v>179</v>
      </c>
      <c r="D411" s="422" t="s">
        <v>3241</v>
      </c>
      <c r="E411" s="422" t="s">
        <v>3242</v>
      </c>
      <c r="F411" s="438">
        <v>46440000</v>
      </c>
      <c r="G411" s="423">
        <v>2023</v>
      </c>
      <c r="H411" s="424">
        <f>VLOOKUP(G411,[3]잔가율!$D$3:$E$33,2,FALSE)</f>
        <v>0.84199999999999997</v>
      </c>
      <c r="I411" s="434">
        <f t="shared" si="6"/>
        <v>39102480</v>
      </c>
    </row>
    <row r="412" spans="1:9">
      <c r="A412" s="421">
        <v>411</v>
      </c>
      <c r="B412" s="422" t="s">
        <v>7711</v>
      </c>
      <c r="C412" s="422" t="s">
        <v>179</v>
      </c>
      <c r="D412" s="422" t="s">
        <v>2973</v>
      </c>
      <c r="E412" s="422" t="s">
        <v>3243</v>
      </c>
      <c r="F412" s="438">
        <v>44100000</v>
      </c>
      <c r="G412" s="423">
        <v>2023</v>
      </c>
      <c r="H412" s="424">
        <f>VLOOKUP(G412,[3]잔가율!$D$3:$E$33,2,FALSE)</f>
        <v>0.84199999999999997</v>
      </c>
      <c r="I412" s="434">
        <f t="shared" si="6"/>
        <v>37132200</v>
      </c>
    </row>
    <row r="413" spans="1:9">
      <c r="A413" s="421">
        <v>412</v>
      </c>
      <c r="B413" s="422" t="s">
        <v>7711</v>
      </c>
      <c r="C413" s="422" t="s">
        <v>179</v>
      </c>
      <c r="D413" s="422" t="s">
        <v>2973</v>
      </c>
      <c r="E413" s="422" t="s">
        <v>3244</v>
      </c>
      <c r="F413" s="438">
        <v>44100000</v>
      </c>
      <c r="G413" s="423">
        <v>2023</v>
      </c>
      <c r="H413" s="424">
        <f>VLOOKUP(G413,[3]잔가율!$D$3:$E$33,2,FALSE)</f>
        <v>0.84199999999999997</v>
      </c>
      <c r="I413" s="434">
        <f t="shared" si="6"/>
        <v>37132200</v>
      </c>
    </row>
    <row r="414" spans="1:9">
      <c r="A414" s="421">
        <v>413</v>
      </c>
      <c r="B414" s="422" t="s">
        <v>7711</v>
      </c>
      <c r="C414" s="422" t="s">
        <v>179</v>
      </c>
      <c r="D414" s="422" t="s">
        <v>2974</v>
      </c>
      <c r="E414" s="422" t="s">
        <v>3245</v>
      </c>
      <c r="F414" s="438">
        <v>47700000</v>
      </c>
      <c r="G414" s="423">
        <v>2023</v>
      </c>
      <c r="H414" s="424">
        <f>VLOOKUP(G414,[3]잔가율!$D$3:$E$33,2,FALSE)</f>
        <v>0.84199999999999997</v>
      </c>
      <c r="I414" s="434">
        <f t="shared" si="6"/>
        <v>40163400</v>
      </c>
    </row>
    <row r="415" spans="1:9">
      <c r="A415" s="421">
        <v>414</v>
      </c>
      <c r="B415" s="422" t="s">
        <v>7711</v>
      </c>
      <c r="C415" s="422" t="s">
        <v>179</v>
      </c>
      <c r="D415" s="422" t="s">
        <v>2974</v>
      </c>
      <c r="E415" s="422" t="s">
        <v>3234</v>
      </c>
      <c r="F415" s="438">
        <v>48600000</v>
      </c>
      <c r="G415" s="423">
        <v>2023</v>
      </c>
      <c r="H415" s="424">
        <f>VLOOKUP(G415,[3]잔가율!$D$3:$E$33,2,FALSE)</f>
        <v>0.84199999999999997</v>
      </c>
      <c r="I415" s="434">
        <f t="shared" si="6"/>
        <v>40921200</v>
      </c>
    </row>
    <row r="416" spans="1:9">
      <c r="A416" s="421">
        <v>415</v>
      </c>
      <c r="B416" s="422" t="s">
        <v>7711</v>
      </c>
      <c r="C416" s="422" t="s">
        <v>179</v>
      </c>
      <c r="D416" s="422" t="s">
        <v>2974</v>
      </c>
      <c r="E416" s="422" t="s">
        <v>3246</v>
      </c>
      <c r="F416" s="438">
        <v>48150000</v>
      </c>
      <c r="G416" s="423">
        <v>2023</v>
      </c>
      <c r="H416" s="424">
        <f>VLOOKUP(G416,[3]잔가율!$D$3:$E$33,2,FALSE)</f>
        <v>0.84199999999999997</v>
      </c>
      <c r="I416" s="434">
        <f t="shared" si="6"/>
        <v>40542300</v>
      </c>
    </row>
    <row r="417" spans="1:9">
      <c r="A417" s="421">
        <v>416</v>
      </c>
      <c r="B417" s="422" t="s">
        <v>7711</v>
      </c>
      <c r="C417" s="422" t="s">
        <v>2361</v>
      </c>
      <c r="D417" s="422" t="s">
        <v>3247</v>
      </c>
      <c r="E417" s="422" t="s">
        <v>3234</v>
      </c>
      <c r="F417" s="438">
        <v>43630000</v>
      </c>
      <c r="G417" s="423">
        <v>2023</v>
      </c>
      <c r="H417" s="424">
        <f>VLOOKUP(G417,[3]잔가율!$D$3:$E$33,2,FALSE)</f>
        <v>0.84199999999999997</v>
      </c>
      <c r="I417" s="434">
        <f t="shared" si="6"/>
        <v>36736460</v>
      </c>
    </row>
    <row r="418" spans="1:9">
      <c r="A418" s="421">
        <v>417</v>
      </c>
      <c r="B418" s="422" t="s">
        <v>7711</v>
      </c>
      <c r="C418" s="422" t="s">
        <v>179</v>
      </c>
      <c r="D418" s="422" t="s">
        <v>3248</v>
      </c>
      <c r="E418" s="422" t="s">
        <v>3234</v>
      </c>
      <c r="F418" s="438">
        <v>45540000</v>
      </c>
      <c r="G418" s="423">
        <v>2023</v>
      </c>
      <c r="H418" s="424">
        <f>VLOOKUP(G418,[3]잔가율!$D$3:$E$33,2,FALSE)</f>
        <v>0.84199999999999997</v>
      </c>
      <c r="I418" s="434">
        <f t="shared" si="6"/>
        <v>38344680</v>
      </c>
    </row>
    <row r="419" spans="1:9">
      <c r="A419" s="421">
        <v>418</v>
      </c>
      <c r="B419" s="422" t="s">
        <v>7711</v>
      </c>
      <c r="C419" s="422" t="s">
        <v>2361</v>
      </c>
      <c r="D419" s="422" t="s">
        <v>2975</v>
      </c>
      <c r="E419" s="422" t="s">
        <v>3234</v>
      </c>
      <c r="F419" s="438">
        <v>40910000</v>
      </c>
      <c r="G419" s="423">
        <v>2023</v>
      </c>
      <c r="H419" s="424">
        <f>VLOOKUP(G419,[3]잔가율!$D$3:$E$33,2,FALSE)</f>
        <v>0.84199999999999997</v>
      </c>
      <c r="I419" s="434">
        <f t="shared" si="6"/>
        <v>34446220</v>
      </c>
    </row>
    <row r="420" spans="1:9">
      <c r="A420" s="421">
        <v>419</v>
      </c>
      <c r="B420" s="422" t="s">
        <v>7711</v>
      </c>
      <c r="C420" s="422" t="s">
        <v>179</v>
      </c>
      <c r="D420" s="422" t="s">
        <v>3249</v>
      </c>
      <c r="E420" s="422" t="s">
        <v>3234</v>
      </c>
      <c r="F420" s="438">
        <v>48550000</v>
      </c>
      <c r="G420" s="423">
        <v>2023</v>
      </c>
      <c r="H420" s="424">
        <f>VLOOKUP(G420,[3]잔가율!$D$3:$E$33,2,FALSE)</f>
        <v>0.84199999999999997</v>
      </c>
      <c r="I420" s="434">
        <f t="shared" si="6"/>
        <v>40879100</v>
      </c>
    </row>
    <row r="421" spans="1:9">
      <c r="A421" s="421">
        <v>420</v>
      </c>
      <c r="B421" s="422" t="s">
        <v>7711</v>
      </c>
      <c r="C421" s="422" t="s">
        <v>2361</v>
      </c>
      <c r="D421" s="422" t="s">
        <v>2976</v>
      </c>
      <c r="E421" s="422" t="s">
        <v>3234</v>
      </c>
      <c r="F421" s="438">
        <v>45390000</v>
      </c>
      <c r="G421" s="423">
        <v>2023</v>
      </c>
      <c r="H421" s="424">
        <f>VLOOKUP(G421,[3]잔가율!$D$3:$E$33,2,FALSE)</f>
        <v>0.84199999999999997</v>
      </c>
      <c r="I421" s="434">
        <f t="shared" si="6"/>
        <v>38218380</v>
      </c>
    </row>
    <row r="422" spans="1:9">
      <c r="A422" s="421">
        <v>421</v>
      </c>
      <c r="B422" s="422" t="s">
        <v>7711</v>
      </c>
      <c r="C422" s="422" t="s">
        <v>179</v>
      </c>
      <c r="D422" s="422" t="s">
        <v>3250</v>
      </c>
      <c r="E422" s="422" t="s">
        <v>3234</v>
      </c>
      <c r="F422" s="438">
        <v>48300000</v>
      </c>
      <c r="G422" s="423">
        <v>2023</v>
      </c>
      <c r="H422" s="424">
        <f>VLOOKUP(G422,[3]잔가율!$D$3:$E$33,2,FALSE)</f>
        <v>0.84199999999999997</v>
      </c>
      <c r="I422" s="434">
        <f t="shared" si="6"/>
        <v>40668600</v>
      </c>
    </row>
    <row r="423" spans="1:9">
      <c r="A423" s="421">
        <v>422</v>
      </c>
      <c r="B423" s="422" t="s">
        <v>7711</v>
      </c>
      <c r="C423" s="422" t="s">
        <v>179</v>
      </c>
      <c r="D423" s="422" t="s">
        <v>3251</v>
      </c>
      <c r="E423" s="422" t="s">
        <v>3234</v>
      </c>
      <c r="F423" s="438">
        <v>43200000</v>
      </c>
      <c r="G423" s="423">
        <v>2023</v>
      </c>
      <c r="H423" s="424">
        <f>VLOOKUP(G423,[3]잔가율!$D$3:$E$33,2,FALSE)</f>
        <v>0.84199999999999997</v>
      </c>
      <c r="I423" s="434">
        <f t="shared" si="6"/>
        <v>36374400</v>
      </c>
    </row>
    <row r="424" spans="1:9">
      <c r="A424" s="421">
        <v>423</v>
      </c>
      <c r="B424" s="422" t="s">
        <v>7711</v>
      </c>
      <c r="C424" s="422" t="s">
        <v>179</v>
      </c>
      <c r="D424" s="422" t="s">
        <v>1306</v>
      </c>
      <c r="E424" s="422" t="s">
        <v>3242</v>
      </c>
      <c r="F424" s="438">
        <v>48920000</v>
      </c>
      <c r="G424" s="423">
        <v>2023</v>
      </c>
      <c r="H424" s="424">
        <f>VLOOKUP(G424,[3]잔가율!$D$3:$E$33,2,FALSE)</f>
        <v>0.84199999999999997</v>
      </c>
      <c r="I424" s="434">
        <f t="shared" si="6"/>
        <v>41190640</v>
      </c>
    </row>
    <row r="425" spans="1:9">
      <c r="A425" s="421">
        <v>424</v>
      </c>
      <c r="B425" s="422" t="s">
        <v>7711</v>
      </c>
      <c r="C425" s="422" t="s">
        <v>179</v>
      </c>
      <c r="D425" s="422" t="s">
        <v>2977</v>
      </c>
      <c r="E425" s="422" t="s">
        <v>3242</v>
      </c>
      <c r="F425" s="438">
        <v>48920000</v>
      </c>
      <c r="G425" s="423">
        <v>2023</v>
      </c>
      <c r="H425" s="424">
        <f>VLOOKUP(G425,[3]잔가율!$D$3:$E$33,2,FALSE)</f>
        <v>0.84199999999999997</v>
      </c>
      <c r="I425" s="434">
        <f t="shared" si="6"/>
        <v>41190640</v>
      </c>
    </row>
    <row r="426" spans="1:9">
      <c r="A426" s="421">
        <v>425</v>
      </c>
      <c r="B426" s="422" t="s">
        <v>7711</v>
      </c>
      <c r="C426" s="422" t="s">
        <v>179</v>
      </c>
      <c r="D426" s="422" t="s">
        <v>2978</v>
      </c>
      <c r="E426" s="422" t="s">
        <v>3252</v>
      </c>
      <c r="F426" s="438">
        <v>44730000</v>
      </c>
      <c r="G426" s="423">
        <v>2023</v>
      </c>
      <c r="H426" s="424">
        <f>VLOOKUP(G426,[3]잔가율!$D$3:$E$33,2,FALSE)</f>
        <v>0.84199999999999997</v>
      </c>
      <c r="I426" s="434">
        <f t="shared" si="6"/>
        <v>37662660</v>
      </c>
    </row>
    <row r="427" spans="1:9">
      <c r="A427" s="421">
        <v>426</v>
      </c>
      <c r="B427" s="422" t="s">
        <v>7711</v>
      </c>
      <c r="C427" s="422" t="s">
        <v>179</v>
      </c>
      <c r="D427" s="422" t="s">
        <v>3253</v>
      </c>
      <c r="E427" s="422" t="s">
        <v>3244</v>
      </c>
      <c r="F427" s="438">
        <v>37900000</v>
      </c>
      <c r="G427" s="423">
        <v>2023</v>
      </c>
      <c r="H427" s="424">
        <f>VLOOKUP(G427,[3]잔가율!$D$3:$E$33,2,FALSE)</f>
        <v>0.84199999999999997</v>
      </c>
      <c r="I427" s="434">
        <f t="shared" si="6"/>
        <v>31911800</v>
      </c>
    </row>
    <row r="428" spans="1:9">
      <c r="A428" s="421">
        <v>427</v>
      </c>
      <c r="B428" s="422" t="s">
        <v>7711</v>
      </c>
      <c r="C428" s="422" t="s">
        <v>179</v>
      </c>
      <c r="D428" s="422" t="s">
        <v>3254</v>
      </c>
      <c r="E428" s="422" t="s">
        <v>3255</v>
      </c>
      <c r="F428" s="438">
        <v>36900000</v>
      </c>
      <c r="G428" s="423">
        <v>2023</v>
      </c>
      <c r="H428" s="424">
        <f>VLOOKUP(G428,[3]잔가율!$D$3:$E$33,2,FALSE)</f>
        <v>0.84199999999999997</v>
      </c>
      <c r="I428" s="434">
        <f t="shared" si="6"/>
        <v>31069800</v>
      </c>
    </row>
    <row r="429" spans="1:9">
      <c r="A429" s="421">
        <v>428</v>
      </c>
      <c r="B429" s="313" t="s">
        <v>15840</v>
      </c>
      <c r="C429" s="426" t="s">
        <v>179</v>
      </c>
      <c r="D429" s="426" t="s">
        <v>2889</v>
      </c>
      <c r="E429" s="426" t="s">
        <v>2890</v>
      </c>
      <c r="F429" s="442">
        <v>48320000</v>
      </c>
      <c r="G429" s="423">
        <v>2023</v>
      </c>
      <c r="H429" s="424">
        <f>VLOOKUP(G429,[3]잔가율!$B$3:$C$33,2,FALSE)</f>
        <v>0.82599999999999996</v>
      </c>
      <c r="I429" s="434">
        <f t="shared" si="6"/>
        <v>39912320</v>
      </c>
    </row>
    <row r="430" spans="1:9">
      <c r="A430" s="421">
        <v>429</v>
      </c>
      <c r="B430" s="422" t="s">
        <v>7711</v>
      </c>
      <c r="C430" s="422" t="s">
        <v>179</v>
      </c>
      <c r="D430" s="422" t="s">
        <v>3256</v>
      </c>
      <c r="E430" s="422" t="s">
        <v>3256</v>
      </c>
      <c r="F430" s="438">
        <v>38700000</v>
      </c>
      <c r="G430" s="423">
        <v>2023</v>
      </c>
      <c r="H430" s="424">
        <f>VLOOKUP(G430,[3]잔가율!$D$3:$E$33,2,FALSE)</f>
        <v>0.84199999999999997</v>
      </c>
      <c r="I430" s="434">
        <f t="shared" si="6"/>
        <v>32585400</v>
      </c>
    </row>
    <row r="431" spans="1:9">
      <c r="A431" s="421">
        <v>430</v>
      </c>
      <c r="B431" s="422" t="s">
        <v>7711</v>
      </c>
      <c r="C431" s="422" t="s">
        <v>179</v>
      </c>
      <c r="D431" s="422" t="s">
        <v>3256</v>
      </c>
      <c r="E431" s="422" t="s">
        <v>3257</v>
      </c>
      <c r="F431" s="438">
        <v>38700000</v>
      </c>
      <c r="G431" s="423">
        <v>2023</v>
      </c>
      <c r="H431" s="424">
        <f>VLOOKUP(G431,[3]잔가율!$D$3:$E$33,2,FALSE)</f>
        <v>0.84199999999999997</v>
      </c>
      <c r="I431" s="434">
        <f t="shared" si="6"/>
        <v>32585400</v>
      </c>
    </row>
    <row r="432" spans="1:9">
      <c r="A432" s="421">
        <v>431</v>
      </c>
      <c r="B432" s="422" t="s">
        <v>7711</v>
      </c>
      <c r="C432" s="422" t="s">
        <v>179</v>
      </c>
      <c r="D432" s="422" t="s">
        <v>3256</v>
      </c>
      <c r="E432" s="422" t="s">
        <v>3258</v>
      </c>
      <c r="F432" s="438">
        <v>38700000</v>
      </c>
      <c r="G432" s="423">
        <v>2023</v>
      </c>
      <c r="H432" s="424">
        <f>VLOOKUP(G432,[3]잔가율!$D$3:$E$33,2,FALSE)</f>
        <v>0.84199999999999997</v>
      </c>
      <c r="I432" s="434">
        <f t="shared" si="6"/>
        <v>32585400</v>
      </c>
    </row>
    <row r="433" spans="1:9">
      <c r="A433" s="421">
        <v>432</v>
      </c>
      <c r="B433" s="425" t="s">
        <v>7711</v>
      </c>
      <c r="C433" s="425" t="s">
        <v>3259</v>
      </c>
      <c r="D433" s="425" t="s">
        <v>3260</v>
      </c>
      <c r="E433" s="425" t="s">
        <v>3261</v>
      </c>
      <c r="F433" s="439">
        <v>19970000</v>
      </c>
      <c r="G433" s="423">
        <v>2023</v>
      </c>
      <c r="H433" s="424">
        <f>VLOOKUP(G433,[3]잔가율!$D$3:$E$33,2,FALSE)</f>
        <v>0.84199999999999997</v>
      </c>
      <c r="I433" s="434">
        <f t="shared" si="6"/>
        <v>16814740</v>
      </c>
    </row>
    <row r="434" spans="1:9">
      <c r="A434" s="421">
        <v>433</v>
      </c>
      <c r="B434" s="422" t="s">
        <v>7711</v>
      </c>
      <c r="C434" s="422" t="s">
        <v>179</v>
      </c>
      <c r="D434" s="422" t="s">
        <v>3256</v>
      </c>
      <c r="E434" s="422" t="s">
        <v>3262</v>
      </c>
      <c r="F434" s="438">
        <v>38250000</v>
      </c>
      <c r="G434" s="423">
        <v>2023</v>
      </c>
      <c r="H434" s="424">
        <f>VLOOKUP(G434,[3]잔가율!$D$3:$E$33,2,FALSE)</f>
        <v>0.84199999999999997</v>
      </c>
      <c r="I434" s="434">
        <f t="shared" si="6"/>
        <v>32206500</v>
      </c>
    </row>
    <row r="435" spans="1:9">
      <c r="A435" s="421">
        <v>434</v>
      </c>
      <c r="B435" s="422" t="s">
        <v>7711</v>
      </c>
      <c r="C435" s="422" t="s">
        <v>179</v>
      </c>
      <c r="D435" s="422" t="s">
        <v>3256</v>
      </c>
      <c r="E435" s="422" t="s">
        <v>3263</v>
      </c>
      <c r="F435" s="438">
        <v>38430000</v>
      </c>
      <c r="G435" s="423">
        <v>2023</v>
      </c>
      <c r="H435" s="424">
        <f>VLOOKUP(G435,[3]잔가율!$D$3:$E$33,2,FALSE)</f>
        <v>0.84199999999999997</v>
      </c>
      <c r="I435" s="434">
        <f t="shared" si="6"/>
        <v>32358060</v>
      </c>
    </row>
    <row r="436" spans="1:9">
      <c r="A436" s="421">
        <v>435</v>
      </c>
      <c r="B436" s="422" t="s">
        <v>7711</v>
      </c>
      <c r="C436" s="422" t="s">
        <v>179</v>
      </c>
      <c r="D436" s="422" t="s">
        <v>2979</v>
      </c>
      <c r="E436" s="422" t="s">
        <v>3264</v>
      </c>
      <c r="F436" s="438">
        <v>40500000</v>
      </c>
      <c r="G436" s="423">
        <v>2023</v>
      </c>
      <c r="H436" s="424">
        <f>VLOOKUP(G436,[3]잔가율!$D$3:$E$33,2,FALSE)</f>
        <v>0.84199999999999997</v>
      </c>
      <c r="I436" s="434">
        <f t="shared" si="6"/>
        <v>34101000</v>
      </c>
    </row>
    <row r="437" spans="1:9">
      <c r="A437" s="421">
        <v>436</v>
      </c>
      <c r="B437" s="422" t="s">
        <v>7711</v>
      </c>
      <c r="C437" s="422" t="s">
        <v>179</v>
      </c>
      <c r="D437" s="422" t="s">
        <v>3265</v>
      </c>
      <c r="E437" s="422" t="s">
        <v>3265</v>
      </c>
      <c r="F437" s="438">
        <v>39930000</v>
      </c>
      <c r="G437" s="423">
        <v>2023</v>
      </c>
      <c r="H437" s="424">
        <f>VLOOKUP(G437,[3]잔가율!$D$3:$E$33,2,FALSE)</f>
        <v>0.84199999999999997</v>
      </c>
      <c r="I437" s="434">
        <f t="shared" si="6"/>
        <v>33621060</v>
      </c>
    </row>
    <row r="438" spans="1:9">
      <c r="A438" s="421">
        <v>437</v>
      </c>
      <c r="B438" s="422" t="s">
        <v>7711</v>
      </c>
      <c r="C438" s="422" t="s">
        <v>179</v>
      </c>
      <c r="D438" s="422" t="s">
        <v>3266</v>
      </c>
      <c r="E438" s="422" t="s">
        <v>2980</v>
      </c>
      <c r="F438" s="438">
        <v>58290000</v>
      </c>
      <c r="G438" s="423">
        <v>2023</v>
      </c>
      <c r="H438" s="424">
        <f>VLOOKUP(G438,[3]잔가율!$D$3:$E$33,2,FALSE)</f>
        <v>0.84199999999999997</v>
      </c>
      <c r="I438" s="434">
        <f t="shared" si="6"/>
        <v>49080180</v>
      </c>
    </row>
    <row r="439" spans="1:9">
      <c r="A439" s="421">
        <v>438</v>
      </c>
      <c r="B439" s="422" t="s">
        <v>7711</v>
      </c>
      <c r="C439" s="422" t="s">
        <v>179</v>
      </c>
      <c r="D439" s="422" t="s">
        <v>3267</v>
      </c>
      <c r="E439" s="422" t="s">
        <v>3268</v>
      </c>
      <c r="F439" s="438">
        <v>62180000</v>
      </c>
      <c r="G439" s="423">
        <v>2023</v>
      </c>
      <c r="H439" s="424">
        <f>VLOOKUP(G439,[3]잔가율!$D$3:$E$33,2,FALSE)</f>
        <v>0.84199999999999997</v>
      </c>
      <c r="I439" s="434">
        <f t="shared" si="6"/>
        <v>52355560</v>
      </c>
    </row>
    <row r="440" spans="1:9">
      <c r="A440" s="421">
        <v>439</v>
      </c>
      <c r="B440" s="422" t="s">
        <v>7711</v>
      </c>
      <c r="C440" s="422" t="s">
        <v>179</v>
      </c>
      <c r="D440" s="422" t="s">
        <v>2981</v>
      </c>
      <c r="E440" s="422" t="s">
        <v>3269</v>
      </c>
      <c r="F440" s="438">
        <v>44100000</v>
      </c>
      <c r="G440" s="423">
        <v>2023</v>
      </c>
      <c r="H440" s="424">
        <f>VLOOKUP(G440,[3]잔가율!$D$3:$E$33,2,FALSE)</f>
        <v>0.84199999999999997</v>
      </c>
      <c r="I440" s="434">
        <f t="shared" si="6"/>
        <v>37132200</v>
      </c>
    </row>
    <row r="441" spans="1:9">
      <c r="A441" s="421">
        <v>440</v>
      </c>
      <c r="B441" s="422" t="s">
        <v>7711</v>
      </c>
      <c r="C441" s="422" t="s">
        <v>179</v>
      </c>
      <c r="D441" s="422" t="s">
        <v>2982</v>
      </c>
      <c r="E441" s="422" t="s">
        <v>2982</v>
      </c>
      <c r="F441" s="438">
        <v>43650000</v>
      </c>
      <c r="G441" s="423">
        <v>2023</v>
      </c>
      <c r="H441" s="424">
        <f>VLOOKUP(G441,[3]잔가율!$D$3:$E$33,2,FALSE)</f>
        <v>0.84199999999999997</v>
      </c>
      <c r="I441" s="434">
        <f t="shared" si="6"/>
        <v>36753300</v>
      </c>
    </row>
    <row r="442" spans="1:9">
      <c r="A442" s="421">
        <v>441</v>
      </c>
      <c r="B442" s="422" t="s">
        <v>7711</v>
      </c>
      <c r="C442" s="422" t="s">
        <v>179</v>
      </c>
      <c r="D442" s="422" t="s">
        <v>3270</v>
      </c>
      <c r="E442" s="422" t="s">
        <v>3270</v>
      </c>
      <c r="F442" s="438">
        <v>44400000</v>
      </c>
      <c r="G442" s="423">
        <v>2023</v>
      </c>
      <c r="H442" s="424">
        <f>VLOOKUP(G442,[3]잔가율!$D$3:$E$33,2,FALSE)</f>
        <v>0.84199999999999997</v>
      </c>
      <c r="I442" s="434">
        <f t="shared" si="6"/>
        <v>37384800</v>
      </c>
    </row>
    <row r="443" spans="1:9">
      <c r="A443" s="421">
        <v>442</v>
      </c>
      <c r="B443" s="422" t="s">
        <v>7711</v>
      </c>
      <c r="C443" s="422" t="s">
        <v>179</v>
      </c>
      <c r="D443" s="422" t="s">
        <v>3270</v>
      </c>
      <c r="E443" s="422" t="s">
        <v>3271</v>
      </c>
      <c r="F443" s="438">
        <v>44400000</v>
      </c>
      <c r="G443" s="423">
        <v>2023</v>
      </c>
      <c r="H443" s="424">
        <f>VLOOKUP(G443,[3]잔가율!$D$3:$E$33,2,FALSE)</f>
        <v>0.84199999999999997</v>
      </c>
      <c r="I443" s="434">
        <f t="shared" si="6"/>
        <v>37384800</v>
      </c>
    </row>
    <row r="444" spans="1:9">
      <c r="A444" s="421">
        <v>443</v>
      </c>
      <c r="B444" s="422" t="s">
        <v>7711</v>
      </c>
      <c r="C444" s="422" t="s">
        <v>179</v>
      </c>
      <c r="D444" s="422" t="s">
        <v>3270</v>
      </c>
      <c r="E444" s="422" t="s">
        <v>3272</v>
      </c>
      <c r="F444" s="438">
        <v>44400000</v>
      </c>
      <c r="G444" s="423">
        <v>2023</v>
      </c>
      <c r="H444" s="424">
        <f>VLOOKUP(G444,[3]잔가율!$D$3:$E$33,2,FALSE)</f>
        <v>0.84199999999999997</v>
      </c>
      <c r="I444" s="434">
        <f t="shared" si="6"/>
        <v>37384800</v>
      </c>
    </row>
    <row r="445" spans="1:9">
      <c r="A445" s="421">
        <v>444</v>
      </c>
      <c r="B445" s="422" t="s">
        <v>7711</v>
      </c>
      <c r="C445" s="422" t="s">
        <v>179</v>
      </c>
      <c r="D445" s="422" t="s">
        <v>3270</v>
      </c>
      <c r="E445" s="422" t="s">
        <v>3273</v>
      </c>
      <c r="F445" s="438">
        <v>44400000</v>
      </c>
      <c r="G445" s="423">
        <v>2023</v>
      </c>
      <c r="H445" s="424">
        <f>VLOOKUP(G445,[3]잔가율!$D$3:$E$33,2,FALSE)</f>
        <v>0.84199999999999997</v>
      </c>
      <c r="I445" s="434">
        <f t="shared" si="6"/>
        <v>37384800</v>
      </c>
    </row>
    <row r="446" spans="1:9">
      <c r="A446" s="421">
        <v>445</v>
      </c>
      <c r="B446" s="422" t="s">
        <v>7711</v>
      </c>
      <c r="C446" s="422" t="s">
        <v>179</v>
      </c>
      <c r="D446" s="422" t="s">
        <v>3270</v>
      </c>
      <c r="E446" s="422" t="s">
        <v>3274</v>
      </c>
      <c r="F446" s="438">
        <v>44400000</v>
      </c>
      <c r="G446" s="423">
        <v>2023</v>
      </c>
      <c r="H446" s="424">
        <f>VLOOKUP(G446,[3]잔가율!$D$3:$E$33,2,FALSE)</f>
        <v>0.84199999999999997</v>
      </c>
      <c r="I446" s="434">
        <f t="shared" si="6"/>
        <v>37384800</v>
      </c>
    </row>
    <row r="447" spans="1:9">
      <c r="A447" s="421">
        <v>446</v>
      </c>
      <c r="B447" s="422" t="s">
        <v>7711</v>
      </c>
      <c r="C447" s="422" t="s">
        <v>179</v>
      </c>
      <c r="D447" s="422" t="s">
        <v>3270</v>
      </c>
      <c r="E447" s="422" t="s">
        <v>3275</v>
      </c>
      <c r="F447" s="438">
        <v>44400000</v>
      </c>
      <c r="G447" s="423">
        <v>2023</v>
      </c>
      <c r="H447" s="424">
        <f>VLOOKUP(G447,[3]잔가율!$D$3:$E$33,2,FALSE)</f>
        <v>0.84199999999999997</v>
      </c>
      <c r="I447" s="434">
        <f t="shared" si="6"/>
        <v>37384800</v>
      </c>
    </row>
    <row r="448" spans="1:9">
      <c r="A448" s="421">
        <v>447</v>
      </c>
      <c r="B448" s="422" t="s">
        <v>7711</v>
      </c>
      <c r="C448" s="422" t="s">
        <v>179</v>
      </c>
      <c r="D448" s="422" t="s">
        <v>3270</v>
      </c>
      <c r="E448" s="422" t="s">
        <v>3276</v>
      </c>
      <c r="F448" s="438">
        <v>44400000</v>
      </c>
      <c r="G448" s="423">
        <v>2023</v>
      </c>
      <c r="H448" s="424">
        <f>VLOOKUP(G448,[3]잔가율!$D$3:$E$33,2,FALSE)</f>
        <v>0.84199999999999997</v>
      </c>
      <c r="I448" s="434">
        <f t="shared" si="6"/>
        <v>37384800</v>
      </c>
    </row>
    <row r="449" spans="1:9">
      <c r="A449" s="421">
        <v>448</v>
      </c>
      <c r="B449" s="422" t="s">
        <v>7711</v>
      </c>
      <c r="C449" s="422" t="s">
        <v>179</v>
      </c>
      <c r="D449" s="422" t="s">
        <v>2983</v>
      </c>
      <c r="E449" s="422" t="s">
        <v>2983</v>
      </c>
      <c r="F449" s="438">
        <v>51300000</v>
      </c>
      <c r="G449" s="423">
        <v>2023</v>
      </c>
      <c r="H449" s="424">
        <f>VLOOKUP(G449,[3]잔가율!$D$3:$E$33,2,FALSE)</f>
        <v>0.84199999999999997</v>
      </c>
      <c r="I449" s="434">
        <f t="shared" si="6"/>
        <v>43194600</v>
      </c>
    </row>
    <row r="450" spans="1:9">
      <c r="A450" s="421">
        <v>449</v>
      </c>
      <c r="B450" s="422" t="s">
        <v>7711</v>
      </c>
      <c r="C450" s="422" t="s">
        <v>179</v>
      </c>
      <c r="D450" s="422" t="s">
        <v>2983</v>
      </c>
      <c r="E450" s="422" t="s">
        <v>3277</v>
      </c>
      <c r="F450" s="438">
        <v>51300000</v>
      </c>
      <c r="G450" s="423">
        <v>2023</v>
      </c>
      <c r="H450" s="424">
        <f>VLOOKUP(G450,[3]잔가율!$D$3:$E$33,2,FALSE)</f>
        <v>0.84199999999999997</v>
      </c>
      <c r="I450" s="434">
        <f t="shared" ref="I450:I513" si="7">ROUNDDOWN(F450*H450,0)</f>
        <v>43194600</v>
      </c>
    </row>
    <row r="451" spans="1:9">
      <c r="A451" s="421">
        <v>450</v>
      </c>
      <c r="B451" s="422" t="s">
        <v>7711</v>
      </c>
      <c r="C451" s="422" t="s">
        <v>179</v>
      </c>
      <c r="D451" s="422" t="s">
        <v>2984</v>
      </c>
      <c r="E451" s="422" t="s">
        <v>3278</v>
      </c>
      <c r="F451" s="438">
        <v>45900000</v>
      </c>
      <c r="G451" s="423">
        <v>2023</v>
      </c>
      <c r="H451" s="424">
        <f>VLOOKUP(G451,[3]잔가율!$D$3:$E$33,2,FALSE)</f>
        <v>0.84199999999999997</v>
      </c>
      <c r="I451" s="434">
        <f t="shared" si="7"/>
        <v>38647800</v>
      </c>
    </row>
    <row r="452" spans="1:9">
      <c r="A452" s="421">
        <v>451</v>
      </c>
      <c r="B452" s="422" t="s">
        <v>7711</v>
      </c>
      <c r="C452" s="422" t="s">
        <v>179</v>
      </c>
      <c r="D452" s="422" t="s">
        <v>3279</v>
      </c>
      <c r="E452" s="422" t="s">
        <v>3279</v>
      </c>
      <c r="F452" s="438">
        <v>49500000</v>
      </c>
      <c r="G452" s="423">
        <v>2023</v>
      </c>
      <c r="H452" s="424">
        <f>VLOOKUP(G452,[3]잔가율!$D$3:$E$33,2,FALSE)</f>
        <v>0.84199999999999997</v>
      </c>
      <c r="I452" s="434">
        <f t="shared" si="7"/>
        <v>41679000</v>
      </c>
    </row>
    <row r="453" spans="1:9">
      <c r="A453" s="421">
        <v>452</v>
      </c>
      <c r="B453" s="422" t="s">
        <v>7711</v>
      </c>
      <c r="C453" s="422" t="s">
        <v>179</v>
      </c>
      <c r="D453" s="422" t="s">
        <v>3280</v>
      </c>
      <c r="E453" s="422" t="s">
        <v>3280</v>
      </c>
      <c r="F453" s="438">
        <v>49190000</v>
      </c>
      <c r="G453" s="423">
        <v>2023</v>
      </c>
      <c r="H453" s="424">
        <f>VLOOKUP(G453,[3]잔가율!$D$3:$E$33,2,FALSE)</f>
        <v>0.84199999999999997</v>
      </c>
      <c r="I453" s="434">
        <f t="shared" si="7"/>
        <v>41417980</v>
      </c>
    </row>
    <row r="454" spans="1:9">
      <c r="A454" s="421">
        <v>453</v>
      </c>
      <c r="B454" s="422" t="s">
        <v>7711</v>
      </c>
      <c r="C454" s="422" t="s">
        <v>179</v>
      </c>
      <c r="D454" s="422" t="s">
        <v>3281</v>
      </c>
      <c r="E454" s="422" t="s">
        <v>3281</v>
      </c>
      <c r="F454" s="438">
        <v>63520000</v>
      </c>
      <c r="G454" s="423">
        <v>2023</v>
      </c>
      <c r="H454" s="424">
        <f>VLOOKUP(G454,[3]잔가율!$D$3:$E$33,2,FALSE)</f>
        <v>0.84199999999999997</v>
      </c>
      <c r="I454" s="434">
        <f t="shared" si="7"/>
        <v>53483840</v>
      </c>
    </row>
    <row r="455" spans="1:9">
      <c r="A455" s="421">
        <v>454</v>
      </c>
      <c r="B455" s="422" t="s">
        <v>7711</v>
      </c>
      <c r="C455" s="422" t="s">
        <v>179</v>
      </c>
      <c r="D455" s="422" t="s">
        <v>3282</v>
      </c>
      <c r="E455" s="422" t="s">
        <v>3283</v>
      </c>
      <c r="F455" s="438">
        <v>76160000</v>
      </c>
      <c r="G455" s="423">
        <v>2023</v>
      </c>
      <c r="H455" s="424">
        <f>VLOOKUP(G455,[3]잔가율!$D$3:$E$33,2,FALSE)</f>
        <v>0.84199999999999997</v>
      </c>
      <c r="I455" s="434">
        <f t="shared" si="7"/>
        <v>64126720</v>
      </c>
    </row>
    <row r="456" spans="1:9">
      <c r="A456" s="421">
        <v>455</v>
      </c>
      <c r="B456" s="313" t="s">
        <v>15840</v>
      </c>
      <c r="C456" s="426" t="s">
        <v>179</v>
      </c>
      <c r="D456" s="426" t="s">
        <v>2891</v>
      </c>
      <c r="E456" s="426" t="s">
        <v>2892</v>
      </c>
      <c r="F456" s="442">
        <v>51020000</v>
      </c>
      <c r="G456" s="423">
        <v>2023</v>
      </c>
      <c r="H456" s="424">
        <f>VLOOKUP(G456,[3]잔가율!$B$3:$C$33,2,FALSE)</f>
        <v>0.82599999999999996</v>
      </c>
      <c r="I456" s="434">
        <f t="shared" si="7"/>
        <v>42142520</v>
      </c>
    </row>
    <row r="457" spans="1:9">
      <c r="A457" s="421">
        <v>456</v>
      </c>
      <c r="B457" s="313" t="s">
        <v>15840</v>
      </c>
      <c r="C457" s="422" t="s">
        <v>179</v>
      </c>
      <c r="D457" s="422" t="s">
        <v>2893</v>
      </c>
      <c r="E457" s="422" t="s">
        <v>2894</v>
      </c>
      <c r="F457" s="440">
        <v>42400000</v>
      </c>
      <c r="G457" s="423">
        <v>2023</v>
      </c>
      <c r="H457" s="424">
        <f>VLOOKUP(G457,[3]잔가율!$B$3:$C$33,2,FALSE)</f>
        <v>0.82599999999999996</v>
      </c>
      <c r="I457" s="434">
        <f t="shared" si="7"/>
        <v>35022400</v>
      </c>
    </row>
    <row r="458" spans="1:9">
      <c r="A458" s="421">
        <v>457</v>
      </c>
      <c r="B458" s="422" t="s">
        <v>7711</v>
      </c>
      <c r="C458" s="422" t="s">
        <v>179</v>
      </c>
      <c r="D458" s="422" t="s">
        <v>2985</v>
      </c>
      <c r="E458" s="422" t="s">
        <v>2985</v>
      </c>
      <c r="F458" s="438">
        <v>43780000</v>
      </c>
      <c r="G458" s="423">
        <v>2023</v>
      </c>
      <c r="H458" s="424">
        <f>VLOOKUP(G458,[3]잔가율!$D$3:$E$33,2,FALSE)</f>
        <v>0.84199999999999997</v>
      </c>
      <c r="I458" s="434">
        <f t="shared" si="7"/>
        <v>36862760</v>
      </c>
    </row>
    <row r="459" spans="1:9">
      <c r="A459" s="421">
        <v>458</v>
      </c>
      <c r="B459" s="422" t="s">
        <v>7711</v>
      </c>
      <c r="C459" s="422" t="s">
        <v>179</v>
      </c>
      <c r="D459" s="422" t="s">
        <v>2985</v>
      </c>
      <c r="E459" s="422" t="s">
        <v>3284</v>
      </c>
      <c r="F459" s="438">
        <v>49190000</v>
      </c>
      <c r="G459" s="423">
        <v>2023</v>
      </c>
      <c r="H459" s="424">
        <f>VLOOKUP(G459,[3]잔가율!$D$3:$E$33,2,FALSE)</f>
        <v>0.84199999999999997</v>
      </c>
      <c r="I459" s="434">
        <f t="shared" si="7"/>
        <v>41417980</v>
      </c>
    </row>
    <row r="460" spans="1:9">
      <c r="A460" s="421">
        <v>459</v>
      </c>
      <c r="B460" s="422" t="s">
        <v>7711</v>
      </c>
      <c r="C460" s="422" t="s">
        <v>179</v>
      </c>
      <c r="D460" s="422" t="s">
        <v>2985</v>
      </c>
      <c r="E460" s="422" t="s">
        <v>3285</v>
      </c>
      <c r="F460" s="438">
        <v>47080000</v>
      </c>
      <c r="G460" s="423">
        <v>2023</v>
      </c>
      <c r="H460" s="424">
        <f>VLOOKUP(G460,[3]잔가율!$D$3:$E$33,2,FALSE)</f>
        <v>0.84199999999999997</v>
      </c>
      <c r="I460" s="434">
        <f t="shared" si="7"/>
        <v>39641360</v>
      </c>
    </row>
    <row r="461" spans="1:9">
      <c r="A461" s="421">
        <v>460</v>
      </c>
      <c r="B461" s="422" t="s">
        <v>7711</v>
      </c>
      <c r="C461" s="422" t="s">
        <v>179</v>
      </c>
      <c r="D461" s="422" t="s">
        <v>3286</v>
      </c>
      <c r="E461" s="422" t="s">
        <v>3284</v>
      </c>
      <c r="F461" s="438">
        <v>49740000</v>
      </c>
      <c r="G461" s="423">
        <v>2023</v>
      </c>
      <c r="H461" s="424">
        <f>VLOOKUP(G461,[3]잔가율!$D$3:$E$33,2,FALSE)</f>
        <v>0.84199999999999997</v>
      </c>
      <c r="I461" s="434">
        <f t="shared" si="7"/>
        <v>41881080</v>
      </c>
    </row>
    <row r="462" spans="1:9">
      <c r="A462" s="421">
        <v>461</v>
      </c>
      <c r="B462" s="422" t="s">
        <v>7711</v>
      </c>
      <c r="C462" s="422" t="s">
        <v>179</v>
      </c>
      <c r="D462" s="422" t="s">
        <v>3287</v>
      </c>
      <c r="E462" s="422" t="s">
        <v>3284</v>
      </c>
      <c r="F462" s="438">
        <v>51400000</v>
      </c>
      <c r="G462" s="423">
        <v>2023</v>
      </c>
      <c r="H462" s="424">
        <f>VLOOKUP(G462,[3]잔가율!$D$3:$E$33,2,FALSE)</f>
        <v>0.84199999999999997</v>
      </c>
      <c r="I462" s="434">
        <f t="shared" si="7"/>
        <v>43278800</v>
      </c>
    </row>
    <row r="463" spans="1:9">
      <c r="A463" s="421">
        <v>462</v>
      </c>
      <c r="B463" s="422" t="s">
        <v>7711</v>
      </c>
      <c r="C463" s="422" t="s">
        <v>179</v>
      </c>
      <c r="D463" s="422" t="s">
        <v>3288</v>
      </c>
      <c r="E463" s="422" t="s">
        <v>3289</v>
      </c>
      <c r="F463" s="438">
        <v>52270000</v>
      </c>
      <c r="G463" s="423">
        <v>2023</v>
      </c>
      <c r="H463" s="424">
        <f>VLOOKUP(G463,[3]잔가율!$D$3:$E$33,2,FALSE)</f>
        <v>0.84199999999999997</v>
      </c>
      <c r="I463" s="434">
        <f t="shared" si="7"/>
        <v>44011340</v>
      </c>
    </row>
    <row r="464" spans="1:9">
      <c r="A464" s="421">
        <v>463</v>
      </c>
      <c r="B464" s="422" t="s">
        <v>7711</v>
      </c>
      <c r="C464" s="422" t="s">
        <v>179</v>
      </c>
      <c r="D464" s="422" t="s">
        <v>3290</v>
      </c>
      <c r="E464" s="422" t="s">
        <v>3289</v>
      </c>
      <c r="F464" s="438">
        <v>53800000</v>
      </c>
      <c r="G464" s="423">
        <v>2023</v>
      </c>
      <c r="H464" s="424">
        <f>VLOOKUP(G464,[3]잔가율!$D$3:$E$33,2,FALSE)</f>
        <v>0.84199999999999997</v>
      </c>
      <c r="I464" s="434">
        <f t="shared" si="7"/>
        <v>45299600</v>
      </c>
    </row>
    <row r="465" spans="1:9">
      <c r="A465" s="421">
        <v>464</v>
      </c>
      <c r="B465" s="422" t="s">
        <v>7711</v>
      </c>
      <c r="C465" s="422" t="s">
        <v>179</v>
      </c>
      <c r="D465" s="422" t="s">
        <v>3291</v>
      </c>
      <c r="E465" s="422" t="s">
        <v>3289</v>
      </c>
      <c r="F465" s="438">
        <v>50150000</v>
      </c>
      <c r="G465" s="423">
        <v>2023</v>
      </c>
      <c r="H465" s="424">
        <f>VLOOKUP(G465,[3]잔가율!$D$3:$E$33,2,FALSE)</f>
        <v>0.84199999999999997</v>
      </c>
      <c r="I465" s="434">
        <f t="shared" si="7"/>
        <v>42226300</v>
      </c>
    </row>
    <row r="466" spans="1:9">
      <c r="A466" s="421">
        <v>465</v>
      </c>
      <c r="B466" s="422" t="s">
        <v>7711</v>
      </c>
      <c r="C466" s="422" t="s">
        <v>179</v>
      </c>
      <c r="D466" s="422" t="s">
        <v>2986</v>
      </c>
      <c r="E466" s="422" t="s">
        <v>3292</v>
      </c>
      <c r="F466" s="438">
        <v>63000000</v>
      </c>
      <c r="G466" s="423">
        <v>2023</v>
      </c>
      <c r="H466" s="424">
        <f>VLOOKUP(G466,[3]잔가율!$D$3:$E$33,2,FALSE)</f>
        <v>0.84199999999999997</v>
      </c>
      <c r="I466" s="434">
        <f t="shared" si="7"/>
        <v>53046000</v>
      </c>
    </row>
    <row r="467" spans="1:9">
      <c r="A467" s="421">
        <v>466</v>
      </c>
      <c r="B467" s="422" t="s">
        <v>7711</v>
      </c>
      <c r="C467" s="422" t="s">
        <v>179</v>
      </c>
      <c r="D467" s="422" t="s">
        <v>2986</v>
      </c>
      <c r="E467" s="422" t="s">
        <v>3293</v>
      </c>
      <c r="F467" s="438">
        <v>67050000</v>
      </c>
      <c r="G467" s="423">
        <v>2023</v>
      </c>
      <c r="H467" s="424">
        <f>VLOOKUP(G467,[3]잔가율!$D$3:$E$33,2,FALSE)</f>
        <v>0.84199999999999997</v>
      </c>
      <c r="I467" s="434">
        <f t="shared" si="7"/>
        <v>56456100</v>
      </c>
    </row>
    <row r="468" spans="1:9">
      <c r="A468" s="421">
        <v>467</v>
      </c>
      <c r="B468" s="422" t="s">
        <v>7711</v>
      </c>
      <c r="C468" s="422" t="s">
        <v>179</v>
      </c>
      <c r="D468" s="422" t="s">
        <v>2986</v>
      </c>
      <c r="E468" s="422" t="s">
        <v>3294</v>
      </c>
      <c r="F468" s="438">
        <v>66350000</v>
      </c>
      <c r="G468" s="423">
        <v>2023</v>
      </c>
      <c r="H468" s="424">
        <f>VLOOKUP(G468,[3]잔가율!$D$3:$E$33,2,FALSE)</f>
        <v>0.84199999999999997</v>
      </c>
      <c r="I468" s="434">
        <f t="shared" si="7"/>
        <v>55866700</v>
      </c>
    </row>
    <row r="469" spans="1:9">
      <c r="A469" s="421">
        <v>468</v>
      </c>
      <c r="B469" s="422" t="s">
        <v>7711</v>
      </c>
      <c r="C469" s="422" t="s">
        <v>179</v>
      </c>
      <c r="D469" s="422" t="s">
        <v>2986</v>
      </c>
      <c r="E469" s="422" t="s">
        <v>3295</v>
      </c>
      <c r="F469" s="438">
        <v>65370000</v>
      </c>
      <c r="G469" s="423">
        <v>2023</v>
      </c>
      <c r="H469" s="424">
        <f>VLOOKUP(G469,[3]잔가율!$D$3:$E$33,2,FALSE)</f>
        <v>0.84199999999999997</v>
      </c>
      <c r="I469" s="434">
        <f t="shared" si="7"/>
        <v>55041540</v>
      </c>
    </row>
    <row r="470" spans="1:9">
      <c r="A470" s="421">
        <v>469</v>
      </c>
      <c r="B470" s="422" t="s">
        <v>7711</v>
      </c>
      <c r="C470" s="422" t="s">
        <v>179</v>
      </c>
      <c r="D470" s="422" t="s">
        <v>2987</v>
      </c>
      <c r="E470" s="422" t="s">
        <v>3296</v>
      </c>
      <c r="F470" s="438">
        <v>71100000</v>
      </c>
      <c r="G470" s="423">
        <v>2023</v>
      </c>
      <c r="H470" s="424">
        <f>VLOOKUP(G470,[3]잔가율!$D$3:$E$33,2,FALSE)</f>
        <v>0.84199999999999997</v>
      </c>
      <c r="I470" s="434">
        <f t="shared" si="7"/>
        <v>59866200</v>
      </c>
    </row>
    <row r="471" spans="1:9">
      <c r="A471" s="421">
        <v>470</v>
      </c>
      <c r="B471" s="422" t="s">
        <v>7711</v>
      </c>
      <c r="C471" s="422" t="s">
        <v>179</v>
      </c>
      <c r="D471" s="422" t="s">
        <v>2987</v>
      </c>
      <c r="E471" s="422" t="s">
        <v>3297</v>
      </c>
      <c r="F471" s="438">
        <v>71100000</v>
      </c>
      <c r="G471" s="423">
        <v>2023</v>
      </c>
      <c r="H471" s="424">
        <f>VLOOKUP(G471,[3]잔가율!$D$3:$E$33,2,FALSE)</f>
        <v>0.84199999999999997</v>
      </c>
      <c r="I471" s="434">
        <f t="shared" si="7"/>
        <v>59866200</v>
      </c>
    </row>
    <row r="472" spans="1:9">
      <c r="A472" s="421">
        <v>471</v>
      </c>
      <c r="B472" s="422" t="s">
        <v>7711</v>
      </c>
      <c r="C472" s="422" t="s">
        <v>179</v>
      </c>
      <c r="D472" s="422" t="s">
        <v>2988</v>
      </c>
      <c r="E472" s="422" t="s">
        <v>3298</v>
      </c>
      <c r="F472" s="438">
        <v>40300000</v>
      </c>
      <c r="G472" s="423">
        <v>2023</v>
      </c>
      <c r="H472" s="424">
        <f>VLOOKUP(G472,[3]잔가율!$D$3:$E$33,2,FALSE)</f>
        <v>0.84199999999999997</v>
      </c>
      <c r="I472" s="434">
        <f t="shared" si="7"/>
        <v>33932600</v>
      </c>
    </row>
    <row r="473" spans="1:9">
      <c r="A473" s="421">
        <v>472</v>
      </c>
      <c r="B473" s="422" t="s">
        <v>7711</v>
      </c>
      <c r="C473" s="422" t="s">
        <v>179</v>
      </c>
      <c r="D473" s="422" t="s">
        <v>2988</v>
      </c>
      <c r="E473" s="422" t="s">
        <v>3299</v>
      </c>
      <c r="F473" s="438">
        <v>41360000</v>
      </c>
      <c r="G473" s="423">
        <v>2023</v>
      </c>
      <c r="H473" s="424">
        <f>VLOOKUP(G473,[3]잔가율!$D$3:$E$33,2,FALSE)</f>
        <v>0.84199999999999997</v>
      </c>
      <c r="I473" s="434">
        <f t="shared" si="7"/>
        <v>34825120</v>
      </c>
    </row>
    <row r="474" spans="1:9">
      <c r="A474" s="421">
        <v>473</v>
      </c>
      <c r="B474" s="422" t="s">
        <v>7711</v>
      </c>
      <c r="C474" s="422" t="s">
        <v>179</v>
      </c>
      <c r="D474" s="422" t="s">
        <v>2988</v>
      </c>
      <c r="E474" s="422" t="s">
        <v>3300</v>
      </c>
      <c r="F474" s="438">
        <v>42500000</v>
      </c>
      <c r="G474" s="423">
        <v>2023</v>
      </c>
      <c r="H474" s="424">
        <f>VLOOKUP(G474,[3]잔가율!$D$3:$E$33,2,FALSE)</f>
        <v>0.84199999999999997</v>
      </c>
      <c r="I474" s="434">
        <f t="shared" si="7"/>
        <v>35785000</v>
      </c>
    </row>
    <row r="475" spans="1:9">
      <c r="A475" s="421">
        <v>474</v>
      </c>
      <c r="B475" s="422" t="s">
        <v>7711</v>
      </c>
      <c r="C475" s="422" t="s">
        <v>2361</v>
      </c>
      <c r="D475" s="422" t="s">
        <v>2989</v>
      </c>
      <c r="E475" s="422" t="s">
        <v>3300</v>
      </c>
      <c r="F475" s="438">
        <v>45810000</v>
      </c>
      <c r="G475" s="423">
        <v>2023</v>
      </c>
      <c r="H475" s="424">
        <f>VLOOKUP(G475,[3]잔가율!$D$3:$E$33,2,FALSE)</f>
        <v>0.84199999999999997</v>
      </c>
      <c r="I475" s="434">
        <f t="shared" si="7"/>
        <v>38572020</v>
      </c>
    </row>
    <row r="476" spans="1:9">
      <c r="A476" s="421">
        <v>475</v>
      </c>
      <c r="B476" s="422" t="s">
        <v>7711</v>
      </c>
      <c r="C476" s="422" t="s">
        <v>179</v>
      </c>
      <c r="D476" s="422" t="s">
        <v>3301</v>
      </c>
      <c r="E476" s="422" t="s">
        <v>3300</v>
      </c>
      <c r="F476" s="438">
        <v>44500000</v>
      </c>
      <c r="G476" s="423">
        <v>2023</v>
      </c>
      <c r="H476" s="424">
        <f>VLOOKUP(G476,[3]잔가율!$D$3:$E$33,2,FALSE)</f>
        <v>0.84199999999999997</v>
      </c>
      <c r="I476" s="434">
        <f t="shared" si="7"/>
        <v>37469000</v>
      </c>
    </row>
    <row r="477" spans="1:9">
      <c r="A477" s="421">
        <v>476</v>
      </c>
      <c r="B477" s="422" t="s">
        <v>7711</v>
      </c>
      <c r="C477" s="422" t="s">
        <v>179</v>
      </c>
      <c r="D477" s="422" t="s">
        <v>2990</v>
      </c>
      <c r="E477" s="422" t="s">
        <v>3302</v>
      </c>
      <c r="F477" s="438">
        <v>42500000</v>
      </c>
      <c r="G477" s="423">
        <v>2023</v>
      </c>
      <c r="H477" s="424">
        <f>VLOOKUP(G477,[3]잔가율!$D$3:$E$33,2,FALSE)</f>
        <v>0.84199999999999997</v>
      </c>
      <c r="I477" s="434">
        <f t="shared" si="7"/>
        <v>35785000</v>
      </c>
    </row>
    <row r="478" spans="1:9">
      <c r="A478" s="421">
        <v>477</v>
      </c>
      <c r="B478" s="422" t="s">
        <v>7711</v>
      </c>
      <c r="C478" s="422" t="s">
        <v>179</v>
      </c>
      <c r="D478" s="422" t="s">
        <v>2990</v>
      </c>
      <c r="E478" s="422" t="s">
        <v>3303</v>
      </c>
      <c r="F478" s="438">
        <v>42500000</v>
      </c>
      <c r="G478" s="423">
        <v>2023</v>
      </c>
      <c r="H478" s="424">
        <f>VLOOKUP(G478,[3]잔가율!$D$3:$E$33,2,FALSE)</f>
        <v>0.84199999999999997</v>
      </c>
      <c r="I478" s="434">
        <f t="shared" si="7"/>
        <v>35785000</v>
      </c>
    </row>
    <row r="479" spans="1:9">
      <c r="A479" s="421">
        <v>478</v>
      </c>
      <c r="B479" s="422" t="s">
        <v>7711</v>
      </c>
      <c r="C479" s="422" t="s">
        <v>179</v>
      </c>
      <c r="D479" s="422" t="s">
        <v>2990</v>
      </c>
      <c r="E479" s="422" t="s">
        <v>3304</v>
      </c>
      <c r="F479" s="438">
        <v>42500000</v>
      </c>
      <c r="G479" s="423">
        <v>2023</v>
      </c>
      <c r="H479" s="424">
        <f>VLOOKUP(G479,[3]잔가율!$D$3:$E$33,2,FALSE)</f>
        <v>0.84199999999999997</v>
      </c>
      <c r="I479" s="434">
        <f t="shared" si="7"/>
        <v>35785000</v>
      </c>
    </row>
    <row r="480" spans="1:9">
      <c r="A480" s="421">
        <v>479</v>
      </c>
      <c r="B480" s="422" t="s">
        <v>7711</v>
      </c>
      <c r="C480" s="422" t="s">
        <v>179</v>
      </c>
      <c r="D480" s="422" t="s">
        <v>3305</v>
      </c>
      <c r="E480" s="422" t="s">
        <v>3304</v>
      </c>
      <c r="F480" s="438">
        <v>45000000</v>
      </c>
      <c r="G480" s="423">
        <v>2023</v>
      </c>
      <c r="H480" s="424">
        <f>VLOOKUP(G480,[3]잔가율!$D$3:$E$33,2,FALSE)</f>
        <v>0.84199999999999997</v>
      </c>
      <c r="I480" s="434">
        <f t="shared" si="7"/>
        <v>37890000</v>
      </c>
    </row>
    <row r="481" spans="1:9">
      <c r="A481" s="421">
        <v>480</v>
      </c>
      <c r="B481" s="422" t="s">
        <v>7711</v>
      </c>
      <c r="C481" s="422" t="s">
        <v>179</v>
      </c>
      <c r="D481" s="422" t="s">
        <v>2991</v>
      </c>
      <c r="E481" s="422" t="s">
        <v>3306</v>
      </c>
      <c r="F481" s="438">
        <v>42600000</v>
      </c>
      <c r="G481" s="423">
        <v>2023</v>
      </c>
      <c r="H481" s="424">
        <f>VLOOKUP(G481,[3]잔가율!$D$3:$E$33,2,FALSE)</f>
        <v>0.84199999999999997</v>
      </c>
      <c r="I481" s="434">
        <f t="shared" si="7"/>
        <v>35869200</v>
      </c>
    </row>
    <row r="482" spans="1:9">
      <c r="A482" s="421">
        <v>481</v>
      </c>
      <c r="B482" s="422" t="s">
        <v>7711</v>
      </c>
      <c r="C482" s="422" t="s">
        <v>179</v>
      </c>
      <c r="D482" s="422" t="s">
        <v>2991</v>
      </c>
      <c r="E482" s="422" t="s">
        <v>3307</v>
      </c>
      <c r="F482" s="438">
        <v>44880000</v>
      </c>
      <c r="G482" s="423">
        <v>2023</v>
      </c>
      <c r="H482" s="424">
        <f>VLOOKUP(G482,[3]잔가율!$D$3:$E$33,2,FALSE)</f>
        <v>0.84199999999999997</v>
      </c>
      <c r="I482" s="434">
        <f t="shared" si="7"/>
        <v>37788960</v>
      </c>
    </row>
    <row r="483" spans="1:9">
      <c r="A483" s="421">
        <v>482</v>
      </c>
      <c r="B483" s="422" t="s">
        <v>7711</v>
      </c>
      <c r="C483" s="422" t="s">
        <v>179</v>
      </c>
      <c r="D483" s="422" t="s">
        <v>2992</v>
      </c>
      <c r="E483" s="422" t="s">
        <v>3308</v>
      </c>
      <c r="F483" s="438">
        <v>45680000</v>
      </c>
      <c r="G483" s="423">
        <v>2023</v>
      </c>
      <c r="H483" s="424">
        <f>VLOOKUP(G483,[3]잔가율!$D$3:$E$33,2,FALSE)</f>
        <v>0.84199999999999997</v>
      </c>
      <c r="I483" s="434">
        <f t="shared" si="7"/>
        <v>38462560</v>
      </c>
    </row>
    <row r="484" spans="1:9">
      <c r="A484" s="421">
        <v>483</v>
      </c>
      <c r="B484" s="422" t="s">
        <v>7711</v>
      </c>
      <c r="C484" s="422" t="s">
        <v>179</v>
      </c>
      <c r="D484" s="422" t="s">
        <v>2992</v>
      </c>
      <c r="E484" s="422" t="s">
        <v>3309</v>
      </c>
      <c r="F484" s="438">
        <v>43600000</v>
      </c>
      <c r="G484" s="423">
        <v>2023</v>
      </c>
      <c r="H484" s="424">
        <f>VLOOKUP(G484,[3]잔가율!$D$3:$E$33,2,FALSE)</f>
        <v>0.84199999999999997</v>
      </c>
      <c r="I484" s="434">
        <f t="shared" si="7"/>
        <v>36711200</v>
      </c>
    </row>
    <row r="485" spans="1:9">
      <c r="A485" s="421">
        <v>484</v>
      </c>
      <c r="B485" s="422" t="s">
        <v>7711</v>
      </c>
      <c r="C485" s="422" t="s">
        <v>179</v>
      </c>
      <c r="D485" s="422" t="s">
        <v>2992</v>
      </c>
      <c r="E485" s="422" t="s">
        <v>3310</v>
      </c>
      <c r="F485" s="438">
        <v>45100000</v>
      </c>
      <c r="G485" s="423">
        <v>2023</v>
      </c>
      <c r="H485" s="424">
        <f>VLOOKUP(G485,[3]잔가율!$D$3:$E$33,2,FALSE)</f>
        <v>0.84199999999999997</v>
      </c>
      <c r="I485" s="434">
        <f t="shared" si="7"/>
        <v>37974200</v>
      </c>
    </row>
    <row r="486" spans="1:9">
      <c r="A486" s="421">
        <v>485</v>
      </c>
      <c r="B486" s="422" t="s">
        <v>7711</v>
      </c>
      <c r="C486" s="422" t="s">
        <v>2361</v>
      </c>
      <c r="D486" s="422" t="s">
        <v>2993</v>
      </c>
      <c r="E486" s="422" t="s">
        <v>3310</v>
      </c>
      <c r="F486" s="438">
        <v>46340000</v>
      </c>
      <c r="G486" s="423">
        <v>2023</v>
      </c>
      <c r="H486" s="424">
        <f>VLOOKUP(G486,[3]잔가율!$D$3:$E$33,2,FALSE)</f>
        <v>0.84199999999999997</v>
      </c>
      <c r="I486" s="434">
        <f t="shared" si="7"/>
        <v>39018280</v>
      </c>
    </row>
    <row r="487" spans="1:9">
      <c r="A487" s="421">
        <v>486</v>
      </c>
      <c r="B487" s="422" t="s">
        <v>7711</v>
      </c>
      <c r="C487" s="422" t="s">
        <v>179</v>
      </c>
      <c r="D487" s="422" t="s">
        <v>3311</v>
      </c>
      <c r="E487" s="422" t="s">
        <v>3310</v>
      </c>
      <c r="F487" s="438">
        <v>48100000</v>
      </c>
      <c r="G487" s="423">
        <v>2023</v>
      </c>
      <c r="H487" s="424">
        <f>VLOOKUP(G487,[3]잔가율!$D$3:$E$33,2,FALSE)</f>
        <v>0.84199999999999997</v>
      </c>
      <c r="I487" s="434">
        <f t="shared" si="7"/>
        <v>40500200</v>
      </c>
    </row>
    <row r="488" spans="1:9">
      <c r="A488" s="421">
        <v>487</v>
      </c>
      <c r="B488" s="422" t="s">
        <v>7711</v>
      </c>
      <c r="C488" s="422" t="s">
        <v>179</v>
      </c>
      <c r="D488" s="422" t="s">
        <v>2994</v>
      </c>
      <c r="E488" s="422" t="s">
        <v>3312</v>
      </c>
      <c r="F488" s="438">
        <v>39160000</v>
      </c>
      <c r="G488" s="423">
        <v>2023</v>
      </c>
      <c r="H488" s="424">
        <f>VLOOKUP(G488,[3]잔가율!$D$3:$E$33,2,FALSE)</f>
        <v>0.84199999999999997</v>
      </c>
      <c r="I488" s="434">
        <f t="shared" si="7"/>
        <v>32972720</v>
      </c>
    </row>
    <row r="489" spans="1:9">
      <c r="A489" s="421">
        <v>488</v>
      </c>
      <c r="B489" s="422" t="s">
        <v>7711</v>
      </c>
      <c r="C489" s="422" t="s">
        <v>179</v>
      </c>
      <c r="D489" s="422" t="s">
        <v>2994</v>
      </c>
      <c r="E489" s="422" t="s">
        <v>3313</v>
      </c>
      <c r="F489" s="438">
        <v>41000000</v>
      </c>
      <c r="G489" s="423">
        <v>2023</v>
      </c>
      <c r="H489" s="424">
        <f>VLOOKUP(G489,[3]잔가율!$D$3:$E$33,2,FALSE)</f>
        <v>0.84199999999999997</v>
      </c>
      <c r="I489" s="434">
        <f t="shared" si="7"/>
        <v>34522000</v>
      </c>
    </row>
    <row r="490" spans="1:9">
      <c r="A490" s="421">
        <v>489</v>
      </c>
      <c r="B490" s="422" t="s">
        <v>7711</v>
      </c>
      <c r="C490" s="422" t="s">
        <v>179</v>
      </c>
      <c r="D490" s="422" t="s">
        <v>2995</v>
      </c>
      <c r="E490" s="422" t="s">
        <v>3313</v>
      </c>
      <c r="F490" s="438">
        <v>44500000</v>
      </c>
      <c r="G490" s="423">
        <v>2023</v>
      </c>
      <c r="H490" s="424">
        <f>VLOOKUP(G490,[3]잔가율!$D$3:$E$33,2,FALSE)</f>
        <v>0.84199999999999997</v>
      </c>
      <c r="I490" s="434">
        <f t="shared" si="7"/>
        <v>37469000</v>
      </c>
    </row>
    <row r="491" spans="1:9">
      <c r="A491" s="421">
        <v>490</v>
      </c>
      <c r="B491" s="422" t="s">
        <v>7711</v>
      </c>
      <c r="C491" s="422" t="s">
        <v>179</v>
      </c>
      <c r="D491" s="422" t="s">
        <v>2996</v>
      </c>
      <c r="E491" s="422" t="s">
        <v>3314</v>
      </c>
      <c r="F491" s="438">
        <v>40390000</v>
      </c>
      <c r="G491" s="423">
        <v>2023</v>
      </c>
      <c r="H491" s="424">
        <f>VLOOKUP(G491,[3]잔가율!$D$3:$E$33,2,FALSE)</f>
        <v>0.84199999999999997</v>
      </c>
      <c r="I491" s="434">
        <f t="shared" si="7"/>
        <v>34008380</v>
      </c>
    </row>
    <row r="492" spans="1:9">
      <c r="A492" s="421">
        <v>491</v>
      </c>
      <c r="B492" s="422" t="s">
        <v>7711</v>
      </c>
      <c r="C492" s="422" t="s">
        <v>179</v>
      </c>
      <c r="D492" s="422" t="s">
        <v>2996</v>
      </c>
      <c r="E492" s="422" t="s">
        <v>3315</v>
      </c>
      <c r="F492" s="438">
        <v>40650000</v>
      </c>
      <c r="G492" s="423">
        <v>2023</v>
      </c>
      <c r="H492" s="424">
        <f>VLOOKUP(G492,[3]잔가율!$D$3:$E$33,2,FALSE)</f>
        <v>0.84199999999999997</v>
      </c>
      <c r="I492" s="434">
        <f t="shared" si="7"/>
        <v>34227300</v>
      </c>
    </row>
    <row r="493" spans="1:9">
      <c r="A493" s="421">
        <v>492</v>
      </c>
      <c r="B493" s="422" t="s">
        <v>7711</v>
      </c>
      <c r="C493" s="422" t="s">
        <v>3259</v>
      </c>
      <c r="D493" s="422" t="s">
        <v>3316</v>
      </c>
      <c r="E493" s="422" t="s">
        <v>3315</v>
      </c>
      <c r="F493" s="438">
        <v>45000000</v>
      </c>
      <c r="G493" s="423">
        <v>2023</v>
      </c>
      <c r="H493" s="424">
        <f>VLOOKUP(G493,[3]잔가율!$D$3:$E$33,2,FALSE)</f>
        <v>0.84199999999999997</v>
      </c>
      <c r="I493" s="434">
        <f t="shared" si="7"/>
        <v>37890000</v>
      </c>
    </row>
    <row r="494" spans="1:9">
      <c r="A494" s="421">
        <v>493</v>
      </c>
      <c r="B494" s="422" t="s">
        <v>7711</v>
      </c>
      <c r="C494" s="422" t="s">
        <v>179</v>
      </c>
      <c r="D494" s="422" t="s">
        <v>2997</v>
      </c>
      <c r="E494" s="422" t="s">
        <v>3317</v>
      </c>
      <c r="F494" s="438">
        <v>53590000</v>
      </c>
      <c r="G494" s="423">
        <v>2023</v>
      </c>
      <c r="H494" s="424">
        <f>VLOOKUP(G494,[3]잔가율!$D$3:$E$33,2,FALSE)</f>
        <v>0.84199999999999997</v>
      </c>
      <c r="I494" s="434">
        <f t="shared" si="7"/>
        <v>45122780</v>
      </c>
    </row>
    <row r="495" spans="1:9">
      <c r="A495" s="421">
        <v>494</v>
      </c>
      <c r="B495" s="422" t="s">
        <v>7711</v>
      </c>
      <c r="C495" s="422" t="s">
        <v>179</v>
      </c>
      <c r="D495" s="422" t="s">
        <v>2998</v>
      </c>
      <c r="E495" s="422" t="s">
        <v>3318</v>
      </c>
      <c r="F495" s="438">
        <v>46900000</v>
      </c>
      <c r="G495" s="423">
        <v>2023</v>
      </c>
      <c r="H495" s="424">
        <f>VLOOKUP(G495,[3]잔가율!$D$3:$E$33,2,FALSE)</f>
        <v>0.84199999999999997</v>
      </c>
      <c r="I495" s="434">
        <f t="shared" si="7"/>
        <v>39489800</v>
      </c>
    </row>
    <row r="496" spans="1:9">
      <c r="A496" s="421">
        <v>495</v>
      </c>
      <c r="B496" s="422" t="s">
        <v>7711</v>
      </c>
      <c r="C496" s="422" t="s">
        <v>179</v>
      </c>
      <c r="D496" s="422" t="s">
        <v>2999</v>
      </c>
      <c r="E496" s="422" t="s">
        <v>3319</v>
      </c>
      <c r="F496" s="438">
        <v>58400000</v>
      </c>
      <c r="G496" s="423">
        <v>2023</v>
      </c>
      <c r="H496" s="424">
        <f>VLOOKUP(G496,[3]잔가율!$D$3:$E$33,2,FALSE)</f>
        <v>0.84199999999999997</v>
      </c>
      <c r="I496" s="434">
        <f t="shared" si="7"/>
        <v>49172800</v>
      </c>
    </row>
    <row r="497" spans="1:9">
      <c r="A497" s="421">
        <v>496</v>
      </c>
      <c r="B497" s="422" t="s">
        <v>7711</v>
      </c>
      <c r="C497" s="422" t="s">
        <v>179</v>
      </c>
      <c r="D497" s="422" t="s">
        <v>3320</v>
      </c>
      <c r="E497" s="422" t="s">
        <v>3319</v>
      </c>
      <c r="F497" s="438">
        <v>57470000</v>
      </c>
      <c r="G497" s="423">
        <v>2023</v>
      </c>
      <c r="H497" s="424">
        <f>VLOOKUP(G497,[3]잔가율!$D$3:$E$33,2,FALSE)</f>
        <v>0.84199999999999997</v>
      </c>
      <c r="I497" s="434">
        <f t="shared" si="7"/>
        <v>48389740</v>
      </c>
    </row>
    <row r="498" spans="1:9">
      <c r="A498" s="421">
        <v>497</v>
      </c>
      <c r="B498" s="422" t="s">
        <v>7711</v>
      </c>
      <c r="C498" s="422" t="s">
        <v>179</v>
      </c>
      <c r="D498" s="422" t="s">
        <v>3000</v>
      </c>
      <c r="E498" s="422" t="s">
        <v>3319</v>
      </c>
      <c r="F498" s="438">
        <v>61000000</v>
      </c>
      <c r="G498" s="423">
        <v>2023</v>
      </c>
      <c r="H498" s="424">
        <f>VLOOKUP(G498,[3]잔가율!$D$3:$E$33,2,FALSE)</f>
        <v>0.84199999999999997</v>
      </c>
      <c r="I498" s="434">
        <f t="shared" si="7"/>
        <v>51362000</v>
      </c>
    </row>
    <row r="499" spans="1:9">
      <c r="A499" s="421">
        <v>498</v>
      </c>
      <c r="B499" s="422" t="s">
        <v>7711</v>
      </c>
      <c r="C499" s="422" t="s">
        <v>179</v>
      </c>
      <c r="D499" s="422" t="s">
        <v>3001</v>
      </c>
      <c r="E499" s="422" t="s">
        <v>3321</v>
      </c>
      <c r="F499" s="438">
        <v>47520000</v>
      </c>
      <c r="G499" s="423">
        <v>2023</v>
      </c>
      <c r="H499" s="424">
        <f>VLOOKUP(G499,[3]잔가율!$D$3:$E$33,2,FALSE)</f>
        <v>0.84199999999999997</v>
      </c>
      <c r="I499" s="434">
        <f t="shared" si="7"/>
        <v>40011840</v>
      </c>
    </row>
    <row r="500" spans="1:9">
      <c r="A500" s="421">
        <v>499</v>
      </c>
      <c r="B500" s="422" t="s">
        <v>7711</v>
      </c>
      <c r="C500" s="422" t="s">
        <v>179</v>
      </c>
      <c r="D500" s="422" t="s">
        <v>3002</v>
      </c>
      <c r="E500" s="422" t="s">
        <v>3321</v>
      </c>
      <c r="F500" s="438">
        <v>52200000</v>
      </c>
      <c r="G500" s="423">
        <v>2023</v>
      </c>
      <c r="H500" s="424">
        <f>VLOOKUP(G500,[3]잔가율!$D$3:$E$33,2,FALSE)</f>
        <v>0.84199999999999997</v>
      </c>
      <c r="I500" s="434">
        <f t="shared" si="7"/>
        <v>43952400</v>
      </c>
    </row>
    <row r="501" spans="1:9">
      <c r="A501" s="421">
        <v>500</v>
      </c>
      <c r="B501" s="422" t="s">
        <v>7711</v>
      </c>
      <c r="C501" s="422" t="s">
        <v>179</v>
      </c>
      <c r="D501" s="422" t="s">
        <v>3003</v>
      </c>
      <c r="E501" s="422" t="s">
        <v>3322</v>
      </c>
      <c r="F501" s="438">
        <v>62700000</v>
      </c>
      <c r="G501" s="423">
        <v>2023</v>
      </c>
      <c r="H501" s="424">
        <f>VLOOKUP(G501,[3]잔가율!$D$3:$E$33,2,FALSE)</f>
        <v>0.84199999999999997</v>
      </c>
      <c r="I501" s="434">
        <f t="shared" si="7"/>
        <v>52793400</v>
      </c>
    </row>
    <row r="502" spans="1:9">
      <c r="A502" s="421">
        <v>501</v>
      </c>
      <c r="B502" s="422" t="s">
        <v>7711</v>
      </c>
      <c r="C502" s="422" t="s">
        <v>179</v>
      </c>
      <c r="D502" s="422" t="s">
        <v>3003</v>
      </c>
      <c r="E502" s="422" t="s">
        <v>3323</v>
      </c>
      <c r="F502" s="438">
        <v>62300000</v>
      </c>
      <c r="G502" s="423">
        <v>2023</v>
      </c>
      <c r="H502" s="424">
        <f>VLOOKUP(G502,[3]잔가율!$D$3:$E$33,2,FALSE)</f>
        <v>0.84199999999999997</v>
      </c>
      <c r="I502" s="434">
        <f t="shared" si="7"/>
        <v>52456600</v>
      </c>
    </row>
    <row r="503" spans="1:9">
      <c r="A503" s="421">
        <v>502</v>
      </c>
      <c r="B503" s="422" t="s">
        <v>7711</v>
      </c>
      <c r="C503" s="422" t="s">
        <v>179</v>
      </c>
      <c r="D503" s="422" t="s">
        <v>3324</v>
      </c>
      <c r="E503" s="422" t="s">
        <v>3324</v>
      </c>
      <c r="F503" s="438">
        <v>48160000</v>
      </c>
      <c r="G503" s="423">
        <v>2023</v>
      </c>
      <c r="H503" s="424">
        <f>VLOOKUP(G503,[3]잔가율!$D$3:$E$33,2,FALSE)</f>
        <v>0.84199999999999997</v>
      </c>
      <c r="I503" s="434">
        <f t="shared" si="7"/>
        <v>40550720</v>
      </c>
    </row>
    <row r="504" spans="1:9">
      <c r="A504" s="421">
        <v>503</v>
      </c>
      <c r="B504" s="422" t="s">
        <v>7711</v>
      </c>
      <c r="C504" s="422" t="s">
        <v>179</v>
      </c>
      <c r="D504" s="422" t="s">
        <v>3004</v>
      </c>
      <c r="E504" s="422" t="s">
        <v>3325</v>
      </c>
      <c r="F504" s="438">
        <v>48400000</v>
      </c>
      <c r="G504" s="423">
        <v>2023</v>
      </c>
      <c r="H504" s="424">
        <f>VLOOKUP(G504,[3]잔가율!$D$3:$E$33,2,FALSE)</f>
        <v>0.84199999999999997</v>
      </c>
      <c r="I504" s="434">
        <f t="shared" si="7"/>
        <v>40752800</v>
      </c>
    </row>
    <row r="505" spans="1:9">
      <c r="A505" s="421">
        <v>504</v>
      </c>
      <c r="B505" s="422" t="s">
        <v>7711</v>
      </c>
      <c r="C505" s="422" t="s">
        <v>179</v>
      </c>
      <c r="D505" s="422" t="s">
        <v>3004</v>
      </c>
      <c r="E505" s="422" t="s">
        <v>3326</v>
      </c>
      <c r="F505" s="438">
        <v>49000000</v>
      </c>
      <c r="G505" s="423">
        <v>2023</v>
      </c>
      <c r="H505" s="424">
        <f>VLOOKUP(G505,[3]잔가율!$D$3:$E$33,2,FALSE)</f>
        <v>0.84199999999999997</v>
      </c>
      <c r="I505" s="434">
        <f t="shared" si="7"/>
        <v>41258000</v>
      </c>
    </row>
    <row r="506" spans="1:9">
      <c r="A506" s="421">
        <v>505</v>
      </c>
      <c r="B506" s="422" t="s">
        <v>7711</v>
      </c>
      <c r="C506" s="422" t="s">
        <v>179</v>
      </c>
      <c r="D506" s="422" t="s">
        <v>3004</v>
      </c>
      <c r="E506" s="422" t="s">
        <v>3327</v>
      </c>
      <c r="F506" s="438">
        <v>49920000</v>
      </c>
      <c r="G506" s="423">
        <v>2023</v>
      </c>
      <c r="H506" s="424">
        <f>VLOOKUP(G506,[3]잔가율!$D$3:$E$33,2,FALSE)</f>
        <v>0.84199999999999997</v>
      </c>
      <c r="I506" s="434">
        <f t="shared" si="7"/>
        <v>42032640</v>
      </c>
    </row>
    <row r="507" spans="1:9">
      <c r="A507" s="421">
        <v>506</v>
      </c>
      <c r="B507" s="422" t="s">
        <v>7711</v>
      </c>
      <c r="C507" s="422" t="s">
        <v>179</v>
      </c>
      <c r="D507" s="422" t="s">
        <v>3004</v>
      </c>
      <c r="E507" s="422" t="s">
        <v>3328</v>
      </c>
      <c r="F507" s="438">
        <v>51300000</v>
      </c>
      <c r="G507" s="423">
        <v>2023</v>
      </c>
      <c r="H507" s="424">
        <f>VLOOKUP(G507,[3]잔가율!$D$3:$E$33,2,FALSE)</f>
        <v>0.84199999999999997</v>
      </c>
      <c r="I507" s="434">
        <f t="shared" si="7"/>
        <v>43194600</v>
      </c>
    </row>
    <row r="508" spans="1:9">
      <c r="A508" s="421">
        <v>507</v>
      </c>
      <c r="B508" s="422" t="s">
        <v>7711</v>
      </c>
      <c r="C508" s="422" t="s">
        <v>179</v>
      </c>
      <c r="D508" s="422" t="s">
        <v>3004</v>
      </c>
      <c r="E508" s="422" t="s">
        <v>3329</v>
      </c>
      <c r="F508" s="438">
        <v>48400000</v>
      </c>
      <c r="G508" s="423">
        <v>2023</v>
      </c>
      <c r="H508" s="424">
        <f>VLOOKUP(G508,[3]잔가율!$D$3:$E$33,2,FALSE)</f>
        <v>0.84199999999999997</v>
      </c>
      <c r="I508" s="434">
        <f t="shared" si="7"/>
        <v>40752800</v>
      </c>
    </row>
    <row r="509" spans="1:9">
      <c r="A509" s="421">
        <v>508</v>
      </c>
      <c r="B509" s="422" t="s">
        <v>7711</v>
      </c>
      <c r="C509" s="422" t="s">
        <v>179</v>
      </c>
      <c r="D509" s="422" t="s">
        <v>3330</v>
      </c>
      <c r="E509" s="422" t="s">
        <v>3331</v>
      </c>
      <c r="F509" s="438">
        <v>49810000</v>
      </c>
      <c r="G509" s="423">
        <v>2023</v>
      </c>
      <c r="H509" s="424">
        <f>VLOOKUP(G509,[3]잔가율!$D$3:$E$33,2,FALSE)</f>
        <v>0.84199999999999997</v>
      </c>
      <c r="I509" s="434">
        <f t="shared" si="7"/>
        <v>41940020</v>
      </c>
    </row>
    <row r="510" spans="1:9">
      <c r="A510" s="421">
        <v>509</v>
      </c>
      <c r="B510" s="422" t="s">
        <v>7711</v>
      </c>
      <c r="C510" s="422" t="s">
        <v>179</v>
      </c>
      <c r="D510" s="422" t="s">
        <v>3332</v>
      </c>
      <c r="E510" s="422" t="s">
        <v>3331</v>
      </c>
      <c r="F510" s="438">
        <v>51920000</v>
      </c>
      <c r="G510" s="423">
        <v>2023</v>
      </c>
      <c r="H510" s="424">
        <f>VLOOKUP(G510,[3]잔가율!$D$3:$E$33,2,FALSE)</f>
        <v>0.84199999999999997</v>
      </c>
      <c r="I510" s="434">
        <f t="shared" si="7"/>
        <v>43716640</v>
      </c>
    </row>
    <row r="511" spans="1:9">
      <c r="A511" s="421">
        <v>510</v>
      </c>
      <c r="B511" s="422" t="s">
        <v>7711</v>
      </c>
      <c r="C511" s="422" t="s">
        <v>179</v>
      </c>
      <c r="D511" s="422" t="s">
        <v>3005</v>
      </c>
      <c r="E511" s="422" t="s">
        <v>3333</v>
      </c>
      <c r="F511" s="438">
        <v>51920000</v>
      </c>
      <c r="G511" s="423">
        <v>2023</v>
      </c>
      <c r="H511" s="424">
        <f>VLOOKUP(G511,[3]잔가율!$D$3:$E$33,2,FALSE)</f>
        <v>0.84199999999999997</v>
      </c>
      <c r="I511" s="434">
        <f t="shared" si="7"/>
        <v>43716640</v>
      </c>
    </row>
    <row r="512" spans="1:9">
      <c r="A512" s="421">
        <v>511</v>
      </c>
      <c r="B512" s="422" t="s">
        <v>7711</v>
      </c>
      <c r="C512" s="422" t="s">
        <v>179</v>
      </c>
      <c r="D512" s="422" t="s">
        <v>3005</v>
      </c>
      <c r="E512" s="422" t="s">
        <v>3334</v>
      </c>
      <c r="F512" s="438">
        <v>51920000</v>
      </c>
      <c r="G512" s="423">
        <v>2023</v>
      </c>
      <c r="H512" s="424">
        <f>VLOOKUP(G512,[3]잔가율!$D$3:$E$33,2,FALSE)</f>
        <v>0.84199999999999997</v>
      </c>
      <c r="I512" s="434">
        <f t="shared" si="7"/>
        <v>43716640</v>
      </c>
    </row>
    <row r="513" spans="1:9">
      <c r="A513" s="421">
        <v>512</v>
      </c>
      <c r="B513" s="422" t="s">
        <v>7711</v>
      </c>
      <c r="C513" s="422" t="s">
        <v>179</v>
      </c>
      <c r="D513" s="422" t="s">
        <v>3006</v>
      </c>
      <c r="E513" s="422" t="s">
        <v>3335</v>
      </c>
      <c r="F513" s="438">
        <v>52800000</v>
      </c>
      <c r="G513" s="423">
        <v>2023</v>
      </c>
      <c r="H513" s="424">
        <f>VLOOKUP(G513,[3]잔가율!$D$3:$E$33,2,FALSE)</f>
        <v>0.84199999999999997</v>
      </c>
      <c r="I513" s="434">
        <f t="shared" si="7"/>
        <v>44457600</v>
      </c>
    </row>
    <row r="514" spans="1:9">
      <c r="A514" s="421">
        <v>513</v>
      </c>
      <c r="B514" s="422" t="s">
        <v>7711</v>
      </c>
      <c r="C514" s="422" t="s">
        <v>179</v>
      </c>
      <c r="D514" s="422" t="s">
        <v>3006</v>
      </c>
      <c r="E514" s="422" t="s">
        <v>3336</v>
      </c>
      <c r="F514" s="438">
        <v>52600000</v>
      </c>
      <c r="G514" s="423">
        <v>2023</v>
      </c>
      <c r="H514" s="424">
        <f>VLOOKUP(G514,[3]잔가율!$D$3:$E$33,2,FALSE)</f>
        <v>0.84199999999999997</v>
      </c>
      <c r="I514" s="434">
        <f t="shared" ref="I514:I577" si="8">ROUNDDOWN(F514*H514,0)</f>
        <v>44289200</v>
      </c>
    </row>
    <row r="515" spans="1:9">
      <c r="A515" s="421">
        <v>514</v>
      </c>
      <c r="B515" s="422" t="s">
        <v>7711</v>
      </c>
      <c r="C515" s="422" t="s">
        <v>179</v>
      </c>
      <c r="D515" s="422" t="s">
        <v>3006</v>
      </c>
      <c r="E515" s="422" t="s">
        <v>3337</v>
      </c>
      <c r="F515" s="438">
        <v>54380000</v>
      </c>
      <c r="G515" s="423">
        <v>2023</v>
      </c>
      <c r="H515" s="424">
        <f>VLOOKUP(G515,[3]잔가율!$D$3:$E$33,2,FALSE)</f>
        <v>0.84199999999999997</v>
      </c>
      <c r="I515" s="434">
        <f t="shared" si="8"/>
        <v>45787960</v>
      </c>
    </row>
    <row r="516" spans="1:9">
      <c r="A516" s="421">
        <v>515</v>
      </c>
      <c r="B516" s="422" t="s">
        <v>7711</v>
      </c>
      <c r="C516" s="422" t="s">
        <v>179</v>
      </c>
      <c r="D516" s="422" t="s">
        <v>3338</v>
      </c>
      <c r="E516" s="422" t="s">
        <v>3339</v>
      </c>
      <c r="F516" s="438">
        <v>51630000</v>
      </c>
      <c r="G516" s="423">
        <v>2023</v>
      </c>
      <c r="H516" s="424">
        <f>VLOOKUP(G516,[3]잔가율!$D$3:$E$33,2,FALSE)</f>
        <v>0.84199999999999997</v>
      </c>
      <c r="I516" s="434">
        <f t="shared" si="8"/>
        <v>43472460</v>
      </c>
    </row>
    <row r="517" spans="1:9">
      <c r="A517" s="421">
        <v>516</v>
      </c>
      <c r="B517" s="422" t="s">
        <v>7711</v>
      </c>
      <c r="C517" s="422" t="s">
        <v>179</v>
      </c>
      <c r="D517" s="422" t="s">
        <v>3340</v>
      </c>
      <c r="E517" s="422" t="s">
        <v>3339</v>
      </c>
      <c r="F517" s="438">
        <v>59900000</v>
      </c>
      <c r="G517" s="423">
        <v>2023</v>
      </c>
      <c r="H517" s="424">
        <f>VLOOKUP(G517,[3]잔가율!$D$3:$E$33,2,FALSE)</f>
        <v>0.84199999999999997</v>
      </c>
      <c r="I517" s="434">
        <f t="shared" si="8"/>
        <v>50435800</v>
      </c>
    </row>
    <row r="518" spans="1:9">
      <c r="A518" s="421">
        <v>517</v>
      </c>
      <c r="B518" s="422" t="s">
        <v>7711</v>
      </c>
      <c r="C518" s="422" t="s">
        <v>179</v>
      </c>
      <c r="D518" s="422" t="s">
        <v>3007</v>
      </c>
      <c r="E518" s="422" t="s">
        <v>3007</v>
      </c>
      <c r="F518" s="438">
        <v>46000000</v>
      </c>
      <c r="G518" s="423">
        <v>2023</v>
      </c>
      <c r="H518" s="424">
        <f>VLOOKUP(G518,[3]잔가율!$D$3:$E$33,2,FALSE)</f>
        <v>0.84199999999999997</v>
      </c>
      <c r="I518" s="434">
        <f t="shared" si="8"/>
        <v>38732000</v>
      </c>
    </row>
    <row r="519" spans="1:9">
      <c r="A519" s="421">
        <v>518</v>
      </c>
      <c r="B519" s="422" t="s">
        <v>7711</v>
      </c>
      <c r="C519" s="422" t="s">
        <v>179</v>
      </c>
      <c r="D519" s="422" t="s">
        <v>3007</v>
      </c>
      <c r="E519" s="422" t="s">
        <v>3341</v>
      </c>
      <c r="F519" s="438">
        <v>46000000</v>
      </c>
      <c r="G519" s="423">
        <v>2023</v>
      </c>
      <c r="H519" s="424">
        <f>VLOOKUP(G519,[3]잔가율!$D$3:$E$33,2,FALSE)</f>
        <v>0.84199999999999997</v>
      </c>
      <c r="I519" s="434">
        <f t="shared" si="8"/>
        <v>38732000</v>
      </c>
    </row>
    <row r="520" spans="1:9">
      <c r="A520" s="421">
        <v>519</v>
      </c>
      <c r="B520" s="422" t="s">
        <v>7711</v>
      </c>
      <c r="C520" s="422" t="s">
        <v>179</v>
      </c>
      <c r="D520" s="422" t="s">
        <v>3007</v>
      </c>
      <c r="E520" s="422" t="s">
        <v>3342</v>
      </c>
      <c r="F520" s="438">
        <v>46000000</v>
      </c>
      <c r="G520" s="423">
        <v>2023</v>
      </c>
      <c r="H520" s="424">
        <f>VLOOKUP(G520,[3]잔가율!$D$3:$E$33,2,FALSE)</f>
        <v>0.84199999999999997</v>
      </c>
      <c r="I520" s="434">
        <f t="shared" si="8"/>
        <v>38732000</v>
      </c>
    </row>
    <row r="521" spans="1:9">
      <c r="A521" s="421">
        <v>520</v>
      </c>
      <c r="B521" s="422" t="s">
        <v>7711</v>
      </c>
      <c r="C521" s="422" t="s">
        <v>179</v>
      </c>
      <c r="D521" s="422" t="s">
        <v>3007</v>
      </c>
      <c r="E521" s="422" t="s">
        <v>3343</v>
      </c>
      <c r="F521" s="438">
        <v>45780000</v>
      </c>
      <c r="G521" s="423">
        <v>2023</v>
      </c>
      <c r="H521" s="424">
        <f>VLOOKUP(G521,[3]잔가율!$D$3:$E$33,2,FALSE)</f>
        <v>0.84199999999999997</v>
      </c>
      <c r="I521" s="434">
        <f t="shared" si="8"/>
        <v>38546760</v>
      </c>
    </row>
    <row r="522" spans="1:9">
      <c r="A522" s="421">
        <v>521</v>
      </c>
      <c r="B522" s="422" t="s">
        <v>7711</v>
      </c>
      <c r="C522" s="422" t="s">
        <v>179</v>
      </c>
      <c r="D522" s="422" t="s">
        <v>3008</v>
      </c>
      <c r="E522" s="422" t="s">
        <v>3344</v>
      </c>
      <c r="F522" s="438">
        <v>51920000</v>
      </c>
      <c r="G522" s="423">
        <v>2023</v>
      </c>
      <c r="H522" s="424">
        <f>VLOOKUP(G522,[3]잔가율!$D$3:$E$33,2,FALSE)</f>
        <v>0.84199999999999997</v>
      </c>
      <c r="I522" s="434">
        <f t="shared" si="8"/>
        <v>43716640</v>
      </c>
    </row>
    <row r="523" spans="1:9">
      <c r="A523" s="421">
        <v>522</v>
      </c>
      <c r="B523" s="422" t="s">
        <v>7711</v>
      </c>
      <c r="C523" s="422" t="s">
        <v>179</v>
      </c>
      <c r="D523" s="422" t="s">
        <v>1258</v>
      </c>
      <c r="E523" s="422" t="s">
        <v>3341</v>
      </c>
      <c r="F523" s="438">
        <v>50450000</v>
      </c>
      <c r="G523" s="423">
        <v>2023</v>
      </c>
      <c r="H523" s="424">
        <f>VLOOKUP(G523,[3]잔가율!$D$3:$E$33,2,FALSE)</f>
        <v>0.84199999999999997</v>
      </c>
      <c r="I523" s="434">
        <f t="shared" si="8"/>
        <v>42478900</v>
      </c>
    </row>
    <row r="524" spans="1:9">
      <c r="A524" s="421">
        <v>523</v>
      </c>
      <c r="B524" s="422" t="s">
        <v>7711</v>
      </c>
      <c r="C524" s="422" t="s">
        <v>2361</v>
      </c>
      <c r="D524" s="422" t="s">
        <v>3009</v>
      </c>
      <c r="E524" s="422" t="s">
        <v>3345</v>
      </c>
      <c r="F524" s="438">
        <v>49360000</v>
      </c>
      <c r="G524" s="423">
        <v>2023</v>
      </c>
      <c r="H524" s="424">
        <f>VLOOKUP(G524,[3]잔가율!$D$3:$E$33,2,FALSE)</f>
        <v>0.84199999999999997</v>
      </c>
      <c r="I524" s="434">
        <f t="shared" si="8"/>
        <v>41561120</v>
      </c>
    </row>
    <row r="525" spans="1:9">
      <c r="A525" s="421">
        <v>524</v>
      </c>
      <c r="B525" s="422" t="s">
        <v>7711</v>
      </c>
      <c r="C525" s="422" t="s">
        <v>179</v>
      </c>
      <c r="D525" s="422" t="s">
        <v>3346</v>
      </c>
      <c r="E525" s="422" t="s">
        <v>3346</v>
      </c>
      <c r="F525" s="438">
        <v>54480000</v>
      </c>
      <c r="G525" s="423">
        <v>2023</v>
      </c>
      <c r="H525" s="424">
        <f>VLOOKUP(G525,[3]잔가율!$D$3:$E$33,2,FALSE)</f>
        <v>0.84199999999999997</v>
      </c>
      <c r="I525" s="434">
        <f t="shared" si="8"/>
        <v>45872160</v>
      </c>
    </row>
    <row r="526" spans="1:9">
      <c r="A526" s="421">
        <v>525</v>
      </c>
      <c r="B526" s="313" t="s">
        <v>15840</v>
      </c>
      <c r="C526" s="426" t="s">
        <v>179</v>
      </c>
      <c r="D526" s="426" t="s">
        <v>2895</v>
      </c>
      <c r="E526" s="426" t="s">
        <v>2896</v>
      </c>
      <c r="F526" s="442">
        <v>58730000</v>
      </c>
      <c r="G526" s="423">
        <v>2023</v>
      </c>
      <c r="H526" s="424">
        <f>VLOOKUP(G526,[3]잔가율!$B$3:$C$33,2,FALSE)</f>
        <v>0.82599999999999996</v>
      </c>
      <c r="I526" s="434">
        <f t="shared" si="8"/>
        <v>48510980</v>
      </c>
    </row>
    <row r="527" spans="1:9">
      <c r="A527" s="421">
        <v>526</v>
      </c>
      <c r="B527" s="313" t="s">
        <v>15840</v>
      </c>
      <c r="C527" s="426" t="s">
        <v>179</v>
      </c>
      <c r="D527" s="426" t="s">
        <v>2897</v>
      </c>
      <c r="E527" s="426" t="s">
        <v>2898</v>
      </c>
      <c r="F527" s="442">
        <v>61160000</v>
      </c>
      <c r="G527" s="423">
        <v>2023</v>
      </c>
      <c r="H527" s="424">
        <f>VLOOKUP(G527,[3]잔가율!$B$3:$C$33,2,FALSE)</f>
        <v>0.82599999999999996</v>
      </c>
      <c r="I527" s="434">
        <f t="shared" si="8"/>
        <v>50518160</v>
      </c>
    </row>
    <row r="528" spans="1:9">
      <c r="A528" s="421">
        <v>527</v>
      </c>
      <c r="B528" s="422" t="s">
        <v>7711</v>
      </c>
      <c r="C528" s="422" t="s">
        <v>179</v>
      </c>
      <c r="D528" s="422" t="s">
        <v>3347</v>
      </c>
      <c r="E528" s="422" t="s">
        <v>3347</v>
      </c>
      <c r="F528" s="438">
        <v>51210000</v>
      </c>
      <c r="G528" s="423">
        <v>2023</v>
      </c>
      <c r="H528" s="424">
        <f>VLOOKUP(G528,[3]잔가율!$D$3:$E$33,2,FALSE)</f>
        <v>0.84199999999999997</v>
      </c>
      <c r="I528" s="434">
        <f t="shared" si="8"/>
        <v>43118820</v>
      </c>
    </row>
    <row r="529" spans="1:9">
      <c r="A529" s="421">
        <v>528</v>
      </c>
      <c r="B529" s="422" t="s">
        <v>7711</v>
      </c>
      <c r="C529" s="422" t="s">
        <v>179</v>
      </c>
      <c r="D529" s="422" t="s">
        <v>3347</v>
      </c>
      <c r="E529" s="422" t="s">
        <v>3348</v>
      </c>
      <c r="F529" s="438">
        <v>51040000</v>
      </c>
      <c r="G529" s="423">
        <v>2023</v>
      </c>
      <c r="H529" s="424">
        <f>VLOOKUP(G529,[3]잔가율!$D$3:$E$33,2,FALSE)</f>
        <v>0.84199999999999997</v>
      </c>
      <c r="I529" s="434">
        <f t="shared" si="8"/>
        <v>42975680</v>
      </c>
    </row>
    <row r="530" spans="1:9">
      <c r="A530" s="421">
        <v>529</v>
      </c>
      <c r="B530" s="422" t="s">
        <v>7711</v>
      </c>
      <c r="C530" s="422" t="s">
        <v>179</v>
      </c>
      <c r="D530" s="422" t="s">
        <v>3010</v>
      </c>
      <c r="E530" s="422" t="s">
        <v>3349</v>
      </c>
      <c r="F530" s="438">
        <v>58080000</v>
      </c>
      <c r="G530" s="423">
        <v>2023</v>
      </c>
      <c r="H530" s="424">
        <f>VLOOKUP(G530,[3]잔가율!$D$3:$E$33,2,FALSE)</f>
        <v>0.84199999999999997</v>
      </c>
      <c r="I530" s="434">
        <f t="shared" si="8"/>
        <v>48903360</v>
      </c>
    </row>
    <row r="531" spans="1:9">
      <c r="A531" s="421">
        <v>530</v>
      </c>
      <c r="B531" s="422" t="s">
        <v>7711</v>
      </c>
      <c r="C531" s="422" t="s">
        <v>179</v>
      </c>
      <c r="D531" s="422" t="s">
        <v>3350</v>
      </c>
      <c r="E531" s="422" t="s">
        <v>3350</v>
      </c>
      <c r="F531" s="438">
        <v>58820000</v>
      </c>
      <c r="G531" s="423">
        <v>2023</v>
      </c>
      <c r="H531" s="424">
        <f>VLOOKUP(G531,[3]잔가율!$D$3:$E$33,2,FALSE)</f>
        <v>0.84199999999999997</v>
      </c>
      <c r="I531" s="434">
        <f t="shared" si="8"/>
        <v>49526440</v>
      </c>
    </row>
    <row r="532" spans="1:9">
      <c r="A532" s="421">
        <v>531</v>
      </c>
      <c r="B532" s="422" t="s">
        <v>7711</v>
      </c>
      <c r="C532" s="422" t="s">
        <v>179</v>
      </c>
      <c r="D532" s="422" t="s">
        <v>3011</v>
      </c>
      <c r="E532" s="422" t="s">
        <v>3351</v>
      </c>
      <c r="F532" s="438">
        <v>51920000</v>
      </c>
      <c r="G532" s="423">
        <v>2023</v>
      </c>
      <c r="H532" s="424">
        <f>VLOOKUP(G532,[3]잔가율!$D$3:$E$33,2,FALSE)</f>
        <v>0.84199999999999997</v>
      </c>
      <c r="I532" s="434">
        <f t="shared" si="8"/>
        <v>43716640</v>
      </c>
    </row>
    <row r="533" spans="1:9">
      <c r="A533" s="421">
        <v>532</v>
      </c>
      <c r="B533" s="422" t="s">
        <v>7711</v>
      </c>
      <c r="C533" s="422" t="s">
        <v>179</v>
      </c>
      <c r="D533" s="422" t="s">
        <v>3011</v>
      </c>
      <c r="E533" s="422" t="s">
        <v>3352</v>
      </c>
      <c r="F533" s="438">
        <v>49280000</v>
      </c>
      <c r="G533" s="423">
        <v>2023</v>
      </c>
      <c r="H533" s="424">
        <f>VLOOKUP(G533,[3]잔가율!$D$3:$E$33,2,FALSE)</f>
        <v>0.84199999999999997</v>
      </c>
      <c r="I533" s="434">
        <f t="shared" si="8"/>
        <v>41493760</v>
      </c>
    </row>
    <row r="534" spans="1:9">
      <c r="A534" s="421">
        <v>533</v>
      </c>
      <c r="B534" s="422" t="s">
        <v>7711</v>
      </c>
      <c r="C534" s="422" t="s">
        <v>179</v>
      </c>
      <c r="D534" s="422" t="s">
        <v>3012</v>
      </c>
      <c r="E534" s="422" t="s">
        <v>3353</v>
      </c>
      <c r="F534" s="438">
        <v>58320000</v>
      </c>
      <c r="G534" s="423">
        <v>2023</v>
      </c>
      <c r="H534" s="424">
        <f>VLOOKUP(G534,[3]잔가율!$D$3:$E$33,2,FALSE)</f>
        <v>0.84199999999999997</v>
      </c>
      <c r="I534" s="434">
        <f t="shared" si="8"/>
        <v>49105440</v>
      </c>
    </row>
    <row r="535" spans="1:9">
      <c r="A535" s="421">
        <v>534</v>
      </c>
      <c r="B535" s="422" t="s">
        <v>7711</v>
      </c>
      <c r="C535" s="422" t="s">
        <v>179</v>
      </c>
      <c r="D535" s="422" t="s">
        <v>3012</v>
      </c>
      <c r="E535" s="422" t="s">
        <v>3354</v>
      </c>
      <c r="F535" s="438">
        <v>54560000</v>
      </c>
      <c r="G535" s="423">
        <v>2023</v>
      </c>
      <c r="H535" s="424">
        <f>VLOOKUP(G535,[3]잔가율!$D$3:$E$33,2,FALSE)</f>
        <v>0.84199999999999997</v>
      </c>
      <c r="I535" s="434">
        <f t="shared" si="8"/>
        <v>45939520</v>
      </c>
    </row>
    <row r="536" spans="1:9">
      <c r="A536" s="421">
        <v>535</v>
      </c>
      <c r="B536" s="422" t="s">
        <v>7711</v>
      </c>
      <c r="C536" s="422" t="s">
        <v>179</v>
      </c>
      <c r="D536" s="422" t="s">
        <v>3013</v>
      </c>
      <c r="E536" s="422" t="s">
        <v>3355</v>
      </c>
      <c r="F536" s="438">
        <v>58520000</v>
      </c>
      <c r="G536" s="423">
        <v>2023</v>
      </c>
      <c r="H536" s="424">
        <f>VLOOKUP(G536,[3]잔가율!$D$3:$E$33,2,FALSE)</f>
        <v>0.84199999999999997</v>
      </c>
      <c r="I536" s="434">
        <f t="shared" si="8"/>
        <v>49273840</v>
      </c>
    </row>
    <row r="537" spans="1:9">
      <c r="A537" s="421">
        <v>536</v>
      </c>
      <c r="B537" s="422" t="s">
        <v>7711</v>
      </c>
      <c r="C537" s="422" t="s">
        <v>179</v>
      </c>
      <c r="D537" s="422" t="s">
        <v>3013</v>
      </c>
      <c r="E537" s="422" t="s">
        <v>3356</v>
      </c>
      <c r="F537" s="438">
        <v>56320000</v>
      </c>
      <c r="G537" s="423">
        <v>2023</v>
      </c>
      <c r="H537" s="424">
        <f>VLOOKUP(G537,[3]잔가율!$D$3:$E$33,2,FALSE)</f>
        <v>0.84199999999999997</v>
      </c>
      <c r="I537" s="434">
        <f t="shared" si="8"/>
        <v>47421440</v>
      </c>
    </row>
    <row r="538" spans="1:9">
      <c r="A538" s="421">
        <v>537</v>
      </c>
      <c r="B538" s="422" t="s">
        <v>7711</v>
      </c>
      <c r="C538" s="422" t="s">
        <v>179</v>
      </c>
      <c r="D538" s="422" t="s">
        <v>3014</v>
      </c>
      <c r="E538" s="422" t="s">
        <v>3014</v>
      </c>
      <c r="F538" s="438">
        <v>51920000</v>
      </c>
      <c r="G538" s="423">
        <v>2023</v>
      </c>
      <c r="H538" s="424">
        <f>VLOOKUP(G538,[3]잔가율!$D$3:$E$33,2,FALSE)</f>
        <v>0.84199999999999997</v>
      </c>
      <c r="I538" s="434">
        <f t="shared" si="8"/>
        <v>43716640</v>
      </c>
    </row>
    <row r="539" spans="1:9">
      <c r="A539" s="421">
        <v>538</v>
      </c>
      <c r="B539" s="422" t="s">
        <v>7711</v>
      </c>
      <c r="C539" s="422" t="s">
        <v>179</v>
      </c>
      <c r="D539" s="422" t="s">
        <v>3014</v>
      </c>
      <c r="E539" s="422" t="s">
        <v>3357</v>
      </c>
      <c r="F539" s="438">
        <v>51920000</v>
      </c>
      <c r="G539" s="423">
        <v>2023</v>
      </c>
      <c r="H539" s="424">
        <f>VLOOKUP(G539,[3]잔가율!$D$3:$E$33,2,FALSE)</f>
        <v>0.84199999999999997</v>
      </c>
      <c r="I539" s="434">
        <f t="shared" si="8"/>
        <v>43716640</v>
      </c>
    </row>
    <row r="540" spans="1:9">
      <c r="A540" s="421">
        <v>539</v>
      </c>
      <c r="B540" s="422" t="s">
        <v>7711</v>
      </c>
      <c r="C540" s="422" t="s">
        <v>179</v>
      </c>
      <c r="D540" s="422" t="s">
        <v>3014</v>
      </c>
      <c r="E540" s="422" t="s">
        <v>3358</v>
      </c>
      <c r="F540" s="438">
        <v>48400000</v>
      </c>
      <c r="G540" s="423">
        <v>2023</v>
      </c>
      <c r="H540" s="424">
        <f>VLOOKUP(G540,[3]잔가율!$D$3:$E$33,2,FALSE)</f>
        <v>0.84199999999999997</v>
      </c>
      <c r="I540" s="434">
        <f t="shared" si="8"/>
        <v>40752800</v>
      </c>
    </row>
    <row r="541" spans="1:9">
      <c r="A541" s="421">
        <v>540</v>
      </c>
      <c r="B541" s="422" t="s">
        <v>7711</v>
      </c>
      <c r="C541" s="422" t="s">
        <v>179</v>
      </c>
      <c r="D541" s="422" t="s">
        <v>3359</v>
      </c>
      <c r="E541" s="422" t="s">
        <v>3359</v>
      </c>
      <c r="F541" s="438">
        <v>55040000</v>
      </c>
      <c r="G541" s="423">
        <v>2023</v>
      </c>
      <c r="H541" s="424">
        <f>VLOOKUP(G541,[3]잔가율!$D$3:$E$33,2,FALSE)</f>
        <v>0.84199999999999997</v>
      </c>
      <c r="I541" s="434">
        <f t="shared" si="8"/>
        <v>46343680</v>
      </c>
    </row>
    <row r="542" spans="1:9">
      <c r="A542" s="421">
        <v>541</v>
      </c>
      <c r="B542" s="422" t="s">
        <v>7711</v>
      </c>
      <c r="C542" s="422" t="s">
        <v>179</v>
      </c>
      <c r="D542" s="422" t="s">
        <v>3359</v>
      </c>
      <c r="E542" s="422" t="s">
        <v>3360</v>
      </c>
      <c r="F542" s="438">
        <v>55200000</v>
      </c>
      <c r="G542" s="423">
        <v>2023</v>
      </c>
      <c r="H542" s="424">
        <f>VLOOKUP(G542,[3]잔가율!$D$3:$E$33,2,FALSE)</f>
        <v>0.84199999999999997</v>
      </c>
      <c r="I542" s="434">
        <f t="shared" si="8"/>
        <v>46478400</v>
      </c>
    </row>
    <row r="543" spans="1:9">
      <c r="A543" s="421">
        <v>542</v>
      </c>
      <c r="B543" s="422" t="s">
        <v>7711</v>
      </c>
      <c r="C543" s="422" t="s">
        <v>179</v>
      </c>
      <c r="D543" s="422" t="s">
        <v>3359</v>
      </c>
      <c r="E543" s="422" t="s">
        <v>3361</v>
      </c>
      <c r="F543" s="438">
        <v>54320000</v>
      </c>
      <c r="G543" s="423">
        <v>2023</v>
      </c>
      <c r="H543" s="424">
        <f>VLOOKUP(G543,[3]잔가율!$D$3:$E$33,2,FALSE)</f>
        <v>0.84199999999999997</v>
      </c>
      <c r="I543" s="434">
        <f t="shared" si="8"/>
        <v>45737440</v>
      </c>
    </row>
    <row r="544" spans="1:9">
      <c r="A544" s="421">
        <v>543</v>
      </c>
      <c r="B544" s="422" t="s">
        <v>7711</v>
      </c>
      <c r="C544" s="422" t="s">
        <v>179</v>
      </c>
      <c r="D544" s="422" t="s">
        <v>3359</v>
      </c>
      <c r="E544" s="422" t="s">
        <v>3362</v>
      </c>
      <c r="F544" s="438">
        <v>55120000</v>
      </c>
      <c r="G544" s="423">
        <v>2023</v>
      </c>
      <c r="H544" s="424">
        <f>VLOOKUP(G544,[3]잔가율!$D$3:$E$33,2,FALSE)</f>
        <v>0.84199999999999997</v>
      </c>
      <c r="I544" s="434">
        <f t="shared" si="8"/>
        <v>46411040</v>
      </c>
    </row>
    <row r="545" spans="1:9">
      <c r="A545" s="421">
        <v>544</v>
      </c>
      <c r="B545" s="422" t="s">
        <v>7711</v>
      </c>
      <c r="C545" s="422" t="s">
        <v>179</v>
      </c>
      <c r="D545" s="422" t="s">
        <v>3359</v>
      </c>
      <c r="E545" s="422" t="s">
        <v>3363</v>
      </c>
      <c r="F545" s="438">
        <v>52800000</v>
      </c>
      <c r="G545" s="423">
        <v>2023</v>
      </c>
      <c r="H545" s="424">
        <f>VLOOKUP(G545,[3]잔가율!$D$3:$E$33,2,FALSE)</f>
        <v>0.84199999999999997</v>
      </c>
      <c r="I545" s="434">
        <f t="shared" si="8"/>
        <v>44457600</v>
      </c>
    </row>
    <row r="546" spans="1:9">
      <c r="A546" s="421">
        <v>545</v>
      </c>
      <c r="B546" s="422" t="s">
        <v>7711</v>
      </c>
      <c r="C546" s="422" t="s">
        <v>179</v>
      </c>
      <c r="D546" s="422" t="s">
        <v>3015</v>
      </c>
      <c r="E546" s="422" t="s">
        <v>3364</v>
      </c>
      <c r="F546" s="438">
        <v>63840000</v>
      </c>
      <c r="G546" s="423">
        <v>2023</v>
      </c>
      <c r="H546" s="424">
        <f>VLOOKUP(G546,[3]잔가율!$D$3:$E$33,2,FALSE)</f>
        <v>0.84199999999999997</v>
      </c>
      <c r="I546" s="434">
        <f t="shared" si="8"/>
        <v>53753280</v>
      </c>
    </row>
    <row r="547" spans="1:9">
      <c r="A547" s="421">
        <v>546</v>
      </c>
      <c r="B547" s="422" t="s">
        <v>7711</v>
      </c>
      <c r="C547" s="422" t="s">
        <v>179</v>
      </c>
      <c r="D547" s="422" t="s">
        <v>2899</v>
      </c>
      <c r="E547" s="422" t="s">
        <v>3365</v>
      </c>
      <c r="F547" s="438">
        <v>57200000</v>
      </c>
      <c r="G547" s="423">
        <v>2023</v>
      </c>
      <c r="H547" s="424">
        <f>VLOOKUP(G547,[3]잔가율!$D$3:$E$33,2,FALSE)</f>
        <v>0.84199999999999997</v>
      </c>
      <c r="I547" s="434">
        <f t="shared" si="8"/>
        <v>48162400</v>
      </c>
    </row>
    <row r="548" spans="1:9">
      <c r="A548" s="421">
        <v>547</v>
      </c>
      <c r="B548" s="313" t="s">
        <v>15840</v>
      </c>
      <c r="C548" s="422" t="s">
        <v>179</v>
      </c>
      <c r="D548" s="422" t="s">
        <v>2899</v>
      </c>
      <c r="E548" s="422" t="s">
        <v>2900</v>
      </c>
      <c r="F548" s="440">
        <v>56760000</v>
      </c>
      <c r="G548" s="423">
        <v>2023</v>
      </c>
      <c r="H548" s="424">
        <f>VLOOKUP(G548,[3]잔가율!$B$3:$C$33,2,FALSE)</f>
        <v>0.82599999999999996</v>
      </c>
      <c r="I548" s="434">
        <f t="shared" si="8"/>
        <v>46883760</v>
      </c>
    </row>
    <row r="549" spans="1:9">
      <c r="A549" s="421">
        <v>548</v>
      </c>
      <c r="B549" s="422" t="s">
        <v>7711</v>
      </c>
      <c r="C549" s="422" t="s">
        <v>179</v>
      </c>
      <c r="D549" s="422" t="s">
        <v>3366</v>
      </c>
      <c r="E549" s="422" t="s">
        <v>3367</v>
      </c>
      <c r="F549" s="438">
        <v>57640000</v>
      </c>
      <c r="G549" s="423">
        <v>2023</v>
      </c>
      <c r="H549" s="424">
        <f>VLOOKUP(G549,[3]잔가율!$D$3:$E$33,2,FALSE)</f>
        <v>0.84199999999999997</v>
      </c>
      <c r="I549" s="434">
        <f t="shared" si="8"/>
        <v>48532880</v>
      </c>
    </row>
    <row r="550" spans="1:9">
      <c r="A550" s="421">
        <v>549</v>
      </c>
      <c r="B550" s="422" t="s">
        <v>7711</v>
      </c>
      <c r="C550" s="422" t="s">
        <v>179</v>
      </c>
      <c r="D550" s="422" t="s">
        <v>3368</v>
      </c>
      <c r="E550" s="422" t="s">
        <v>3368</v>
      </c>
      <c r="F550" s="438">
        <v>61580000</v>
      </c>
      <c r="G550" s="423">
        <v>2023</v>
      </c>
      <c r="H550" s="424">
        <f>VLOOKUP(G550,[3]잔가율!$D$3:$E$33,2,FALSE)</f>
        <v>0.84199999999999997</v>
      </c>
      <c r="I550" s="434">
        <f t="shared" si="8"/>
        <v>51850360</v>
      </c>
    </row>
    <row r="551" spans="1:9">
      <c r="A551" s="421">
        <v>550</v>
      </c>
      <c r="B551" s="422" t="s">
        <v>7711</v>
      </c>
      <c r="C551" s="422" t="s">
        <v>179</v>
      </c>
      <c r="D551" s="422" t="s">
        <v>3369</v>
      </c>
      <c r="E551" s="422" t="s">
        <v>3370</v>
      </c>
      <c r="F551" s="438">
        <v>67760000</v>
      </c>
      <c r="G551" s="423">
        <v>2023</v>
      </c>
      <c r="H551" s="424">
        <f>VLOOKUP(G551,[3]잔가율!$D$3:$E$33,2,FALSE)</f>
        <v>0.84199999999999997</v>
      </c>
      <c r="I551" s="434">
        <f t="shared" si="8"/>
        <v>57053920</v>
      </c>
    </row>
    <row r="552" spans="1:9">
      <c r="A552" s="421">
        <v>551</v>
      </c>
      <c r="B552" s="422" t="s">
        <v>7711</v>
      </c>
      <c r="C552" s="422" t="s">
        <v>179</v>
      </c>
      <c r="D552" s="422" t="s">
        <v>3371</v>
      </c>
      <c r="E552" s="422" t="s">
        <v>3370</v>
      </c>
      <c r="F552" s="438">
        <v>60900000</v>
      </c>
      <c r="G552" s="423">
        <v>2023</v>
      </c>
      <c r="H552" s="424">
        <f>VLOOKUP(G552,[3]잔가율!$D$3:$E$33,2,FALSE)</f>
        <v>0.84199999999999997</v>
      </c>
      <c r="I552" s="434">
        <f t="shared" si="8"/>
        <v>51277800</v>
      </c>
    </row>
    <row r="553" spans="1:9">
      <c r="A553" s="421">
        <v>552</v>
      </c>
      <c r="B553" s="422" t="s">
        <v>7711</v>
      </c>
      <c r="C553" s="422" t="s">
        <v>179</v>
      </c>
      <c r="D553" s="422" t="s">
        <v>3372</v>
      </c>
      <c r="E553" s="422" t="s">
        <v>3370</v>
      </c>
      <c r="F553" s="438">
        <v>68640000</v>
      </c>
      <c r="G553" s="423">
        <v>2023</v>
      </c>
      <c r="H553" s="424">
        <f>VLOOKUP(G553,[3]잔가율!$D$3:$E$33,2,FALSE)</f>
        <v>0.84199999999999997</v>
      </c>
      <c r="I553" s="434">
        <f t="shared" si="8"/>
        <v>57794880</v>
      </c>
    </row>
    <row r="554" spans="1:9">
      <c r="A554" s="421">
        <v>553</v>
      </c>
      <c r="B554" s="422" t="s">
        <v>7711</v>
      </c>
      <c r="C554" s="422" t="s">
        <v>179</v>
      </c>
      <c r="D554" s="422" t="s">
        <v>3373</v>
      </c>
      <c r="E554" s="422" t="s">
        <v>3370</v>
      </c>
      <c r="F554" s="438">
        <v>69300000</v>
      </c>
      <c r="G554" s="423">
        <v>2023</v>
      </c>
      <c r="H554" s="424">
        <f>VLOOKUP(G554,[3]잔가율!$D$3:$E$33,2,FALSE)</f>
        <v>0.84199999999999997</v>
      </c>
      <c r="I554" s="434">
        <f t="shared" si="8"/>
        <v>58350600</v>
      </c>
    </row>
    <row r="555" spans="1:9">
      <c r="A555" s="421">
        <v>554</v>
      </c>
      <c r="B555" s="422" t="s">
        <v>7711</v>
      </c>
      <c r="C555" s="422" t="s">
        <v>179</v>
      </c>
      <c r="D555" s="422" t="s">
        <v>3374</v>
      </c>
      <c r="E555" s="422" t="s">
        <v>3370</v>
      </c>
      <c r="F555" s="438">
        <v>64800000</v>
      </c>
      <c r="G555" s="423">
        <v>2023</v>
      </c>
      <c r="H555" s="424">
        <f>VLOOKUP(G555,[3]잔가율!$D$3:$E$33,2,FALSE)</f>
        <v>0.84199999999999997</v>
      </c>
      <c r="I555" s="434">
        <f t="shared" si="8"/>
        <v>54561600</v>
      </c>
    </row>
    <row r="556" spans="1:9">
      <c r="A556" s="421">
        <v>555</v>
      </c>
      <c r="B556" s="422" t="s">
        <v>7711</v>
      </c>
      <c r="C556" s="422" t="s">
        <v>179</v>
      </c>
      <c r="D556" s="422" t="s">
        <v>3016</v>
      </c>
      <c r="E556" s="422" t="s">
        <v>3375</v>
      </c>
      <c r="F556" s="438">
        <v>60500000</v>
      </c>
      <c r="G556" s="423">
        <v>2023</v>
      </c>
      <c r="H556" s="424">
        <f>VLOOKUP(G556,[3]잔가율!$D$3:$E$33,2,FALSE)</f>
        <v>0.84199999999999997</v>
      </c>
      <c r="I556" s="434">
        <f t="shared" si="8"/>
        <v>50941000</v>
      </c>
    </row>
    <row r="557" spans="1:9">
      <c r="A557" s="421">
        <v>556</v>
      </c>
      <c r="B557" s="313" t="s">
        <v>15840</v>
      </c>
      <c r="C557" s="426" t="s">
        <v>179</v>
      </c>
      <c r="D557" s="426" t="s">
        <v>2901</v>
      </c>
      <c r="E557" s="426" t="s">
        <v>2902</v>
      </c>
      <c r="F557" s="442">
        <v>64610000</v>
      </c>
      <c r="G557" s="423">
        <v>2023</v>
      </c>
      <c r="H557" s="424">
        <f>VLOOKUP(G557,[3]잔가율!$B$3:$C$33,2,FALSE)</f>
        <v>0.82599999999999996</v>
      </c>
      <c r="I557" s="434">
        <f t="shared" si="8"/>
        <v>53367860</v>
      </c>
    </row>
    <row r="558" spans="1:9">
      <c r="A558" s="421">
        <v>557</v>
      </c>
      <c r="B558" s="313" t="s">
        <v>15840</v>
      </c>
      <c r="C558" s="422" t="s">
        <v>2361</v>
      </c>
      <c r="D558" s="422" t="s">
        <v>2903</v>
      </c>
      <c r="E558" s="422" t="s">
        <v>2904</v>
      </c>
      <c r="F558" s="440">
        <v>58110000</v>
      </c>
      <c r="G558" s="423">
        <v>2023</v>
      </c>
      <c r="H558" s="424">
        <f>VLOOKUP(G558,[3]잔가율!$B$3:$C$33,2,FALSE)</f>
        <v>0.82599999999999996</v>
      </c>
      <c r="I558" s="434">
        <f t="shared" si="8"/>
        <v>47998860</v>
      </c>
    </row>
    <row r="559" spans="1:9">
      <c r="A559" s="421">
        <v>558</v>
      </c>
      <c r="B559" s="313" t="s">
        <v>15840</v>
      </c>
      <c r="C559" s="422" t="s">
        <v>2361</v>
      </c>
      <c r="D559" s="422" t="s">
        <v>2905</v>
      </c>
      <c r="E559" s="422" t="s">
        <v>2904</v>
      </c>
      <c r="F559" s="440">
        <v>60180000</v>
      </c>
      <c r="G559" s="423">
        <v>2023</v>
      </c>
      <c r="H559" s="424">
        <f>VLOOKUP(G559,[3]잔가율!$B$3:$C$33,2,FALSE)</f>
        <v>0.82599999999999996</v>
      </c>
      <c r="I559" s="434">
        <f t="shared" si="8"/>
        <v>49708680</v>
      </c>
    </row>
    <row r="560" spans="1:9">
      <c r="A560" s="421">
        <v>559</v>
      </c>
      <c r="B560" s="422" t="s">
        <v>7711</v>
      </c>
      <c r="C560" s="422" t="s">
        <v>179</v>
      </c>
      <c r="D560" s="422" t="s">
        <v>3017</v>
      </c>
      <c r="E560" s="422" t="s">
        <v>3376</v>
      </c>
      <c r="F560" s="438">
        <v>52800000</v>
      </c>
      <c r="G560" s="423">
        <v>2023</v>
      </c>
      <c r="H560" s="424">
        <f>VLOOKUP(G560,[3]잔가율!$D$3:$E$33,2,FALSE)</f>
        <v>0.84199999999999997</v>
      </c>
      <c r="I560" s="434">
        <f t="shared" si="8"/>
        <v>44457600</v>
      </c>
    </row>
    <row r="561" spans="1:9">
      <c r="A561" s="421">
        <v>560</v>
      </c>
      <c r="B561" s="422" t="s">
        <v>7711</v>
      </c>
      <c r="C561" s="422" t="s">
        <v>179</v>
      </c>
      <c r="D561" s="422" t="s">
        <v>3017</v>
      </c>
      <c r="E561" s="422" t="s">
        <v>3377</v>
      </c>
      <c r="F561" s="438">
        <v>56320000</v>
      </c>
      <c r="G561" s="423">
        <v>2023</v>
      </c>
      <c r="H561" s="424">
        <f>VLOOKUP(G561,[3]잔가율!$D$3:$E$33,2,FALSE)</f>
        <v>0.84199999999999997</v>
      </c>
      <c r="I561" s="434">
        <f t="shared" si="8"/>
        <v>47421440</v>
      </c>
    </row>
    <row r="562" spans="1:9">
      <c r="A562" s="421">
        <v>561</v>
      </c>
      <c r="B562" s="422" t="s">
        <v>7711</v>
      </c>
      <c r="C562" s="422" t="s">
        <v>179</v>
      </c>
      <c r="D562" s="422" t="s">
        <v>3017</v>
      </c>
      <c r="E562" s="422" t="s">
        <v>3378</v>
      </c>
      <c r="F562" s="438">
        <v>57040000</v>
      </c>
      <c r="G562" s="423">
        <v>2023</v>
      </c>
      <c r="H562" s="424">
        <f>VLOOKUP(G562,[3]잔가율!$D$3:$E$33,2,FALSE)</f>
        <v>0.84199999999999997</v>
      </c>
      <c r="I562" s="434">
        <f t="shared" si="8"/>
        <v>48027680</v>
      </c>
    </row>
    <row r="563" spans="1:9">
      <c r="A563" s="421">
        <v>562</v>
      </c>
      <c r="B563" s="422" t="s">
        <v>7711</v>
      </c>
      <c r="C563" s="422" t="s">
        <v>179</v>
      </c>
      <c r="D563" s="422" t="s">
        <v>3379</v>
      </c>
      <c r="E563" s="422" t="s">
        <v>3378</v>
      </c>
      <c r="F563" s="438">
        <v>59100000</v>
      </c>
      <c r="G563" s="423">
        <v>2023</v>
      </c>
      <c r="H563" s="424">
        <f>VLOOKUP(G563,[3]잔가율!$D$3:$E$33,2,FALSE)</f>
        <v>0.84199999999999997</v>
      </c>
      <c r="I563" s="434">
        <f t="shared" si="8"/>
        <v>49762200</v>
      </c>
    </row>
    <row r="564" spans="1:9">
      <c r="A564" s="421">
        <v>563</v>
      </c>
      <c r="B564" s="422" t="s">
        <v>7711</v>
      </c>
      <c r="C564" s="422" t="s">
        <v>2361</v>
      </c>
      <c r="D564" s="422" t="s">
        <v>3018</v>
      </c>
      <c r="E564" s="422" t="s">
        <v>3380</v>
      </c>
      <c r="F564" s="438">
        <v>55780000</v>
      </c>
      <c r="G564" s="423">
        <v>2023</v>
      </c>
      <c r="H564" s="424">
        <f>VLOOKUP(G564,[3]잔가율!$D$3:$E$33,2,FALSE)</f>
        <v>0.84199999999999997</v>
      </c>
      <c r="I564" s="434">
        <f t="shared" si="8"/>
        <v>46966760</v>
      </c>
    </row>
    <row r="565" spans="1:9">
      <c r="A565" s="421">
        <v>564</v>
      </c>
      <c r="B565" s="422" t="s">
        <v>7711</v>
      </c>
      <c r="C565" s="422" t="s">
        <v>2361</v>
      </c>
      <c r="D565" s="422" t="s">
        <v>3019</v>
      </c>
      <c r="E565" s="422" t="s">
        <v>3380</v>
      </c>
      <c r="F565" s="438">
        <v>60360000</v>
      </c>
      <c r="G565" s="423">
        <v>2023</v>
      </c>
      <c r="H565" s="424">
        <f>VLOOKUP(G565,[3]잔가율!$D$3:$E$33,2,FALSE)</f>
        <v>0.84199999999999997</v>
      </c>
      <c r="I565" s="434">
        <f t="shared" si="8"/>
        <v>50823120</v>
      </c>
    </row>
    <row r="566" spans="1:9">
      <c r="A566" s="421">
        <v>565</v>
      </c>
      <c r="B566" s="422" t="s">
        <v>7711</v>
      </c>
      <c r="C566" s="422" t="s">
        <v>179</v>
      </c>
      <c r="D566" s="422" t="s">
        <v>1287</v>
      </c>
      <c r="E566" s="422" t="s">
        <v>3378</v>
      </c>
      <c r="F566" s="438">
        <v>65100000</v>
      </c>
      <c r="G566" s="423">
        <v>2023</v>
      </c>
      <c r="H566" s="424">
        <f>VLOOKUP(G566,[3]잔가율!$D$3:$E$33,2,FALSE)</f>
        <v>0.84199999999999997</v>
      </c>
      <c r="I566" s="434">
        <f t="shared" si="8"/>
        <v>54814200</v>
      </c>
    </row>
    <row r="567" spans="1:9">
      <c r="A567" s="421">
        <v>566</v>
      </c>
      <c r="B567" s="422" t="s">
        <v>7711</v>
      </c>
      <c r="C567" s="422" t="s">
        <v>179</v>
      </c>
      <c r="D567" s="422" t="s">
        <v>3381</v>
      </c>
      <c r="E567" s="422" t="s">
        <v>3382</v>
      </c>
      <c r="F567" s="438">
        <v>58230000</v>
      </c>
      <c r="G567" s="423">
        <v>2023</v>
      </c>
      <c r="H567" s="424">
        <f>VLOOKUP(G567,[3]잔가율!$D$3:$E$33,2,FALSE)</f>
        <v>0.84199999999999997</v>
      </c>
      <c r="I567" s="434">
        <f t="shared" si="8"/>
        <v>49029660</v>
      </c>
    </row>
    <row r="568" spans="1:9">
      <c r="A568" s="421">
        <v>567</v>
      </c>
      <c r="B568" s="422" t="s">
        <v>7711</v>
      </c>
      <c r="C568" s="422" t="s">
        <v>179</v>
      </c>
      <c r="D568" s="422" t="s">
        <v>3383</v>
      </c>
      <c r="E568" s="422" t="s">
        <v>3382</v>
      </c>
      <c r="F568" s="438">
        <v>62000000</v>
      </c>
      <c r="G568" s="423">
        <v>2023</v>
      </c>
      <c r="H568" s="424">
        <f>VLOOKUP(G568,[3]잔가율!$D$3:$E$33,2,FALSE)</f>
        <v>0.84199999999999997</v>
      </c>
      <c r="I568" s="434">
        <f t="shared" si="8"/>
        <v>52204000</v>
      </c>
    </row>
    <row r="569" spans="1:9">
      <c r="A569" s="421">
        <v>568</v>
      </c>
      <c r="B569" s="422" t="s">
        <v>7711</v>
      </c>
      <c r="C569" s="422" t="s">
        <v>2361</v>
      </c>
      <c r="D569" s="422" t="s">
        <v>3020</v>
      </c>
      <c r="E569" s="422" t="s">
        <v>3384</v>
      </c>
      <c r="F569" s="438">
        <v>58720000</v>
      </c>
      <c r="G569" s="423">
        <v>2023</v>
      </c>
      <c r="H569" s="424">
        <f>VLOOKUP(G569,[3]잔가율!$D$3:$E$33,2,FALSE)</f>
        <v>0.84199999999999997</v>
      </c>
      <c r="I569" s="434">
        <f t="shared" si="8"/>
        <v>49442240</v>
      </c>
    </row>
    <row r="570" spans="1:9">
      <c r="A570" s="421">
        <v>569</v>
      </c>
      <c r="B570" s="422" t="s">
        <v>7711</v>
      </c>
      <c r="C570" s="422" t="s">
        <v>2361</v>
      </c>
      <c r="D570" s="422" t="s">
        <v>3021</v>
      </c>
      <c r="E570" s="422" t="s">
        <v>3384</v>
      </c>
      <c r="F570" s="438">
        <v>63270000</v>
      </c>
      <c r="G570" s="423">
        <v>2023</v>
      </c>
      <c r="H570" s="424">
        <f>VLOOKUP(G570,[3]잔가율!$D$3:$E$33,2,FALSE)</f>
        <v>0.84199999999999997</v>
      </c>
      <c r="I570" s="434">
        <f t="shared" si="8"/>
        <v>53273340</v>
      </c>
    </row>
    <row r="571" spans="1:9">
      <c r="A571" s="421">
        <v>570</v>
      </c>
      <c r="B571" s="422" t="s">
        <v>7711</v>
      </c>
      <c r="C571" s="422" t="s">
        <v>179</v>
      </c>
      <c r="D571" s="422" t="s">
        <v>1289</v>
      </c>
      <c r="E571" s="422" t="s">
        <v>3382</v>
      </c>
      <c r="F571" s="438">
        <v>68000000</v>
      </c>
      <c r="G571" s="423">
        <v>2023</v>
      </c>
      <c r="H571" s="424">
        <f>VLOOKUP(G571,[3]잔가율!$D$3:$E$33,2,FALSE)</f>
        <v>0.84199999999999997</v>
      </c>
      <c r="I571" s="434">
        <f t="shared" si="8"/>
        <v>57256000</v>
      </c>
    </row>
    <row r="572" spans="1:9">
      <c r="A572" s="421">
        <v>571</v>
      </c>
      <c r="B572" s="313" t="s">
        <v>15840</v>
      </c>
      <c r="C572" s="422" t="s">
        <v>179</v>
      </c>
      <c r="D572" s="422" t="s">
        <v>2906</v>
      </c>
      <c r="E572" s="422" t="s">
        <v>2906</v>
      </c>
      <c r="F572" s="440">
        <v>68550000</v>
      </c>
      <c r="G572" s="423">
        <v>2023</v>
      </c>
      <c r="H572" s="424">
        <f>VLOOKUP(G572,[3]잔가율!$B$3:$C$33,2,FALSE)</f>
        <v>0.82599999999999996</v>
      </c>
      <c r="I572" s="434">
        <f t="shared" si="8"/>
        <v>56622300</v>
      </c>
    </row>
    <row r="573" spans="1:9">
      <c r="A573" s="421">
        <v>572</v>
      </c>
      <c r="B573" s="422" t="s">
        <v>7711</v>
      </c>
      <c r="C573" s="422" t="s">
        <v>179</v>
      </c>
      <c r="D573" s="422" t="s">
        <v>3385</v>
      </c>
      <c r="E573" s="422" t="s">
        <v>3385</v>
      </c>
      <c r="F573" s="438">
        <v>57200000</v>
      </c>
      <c r="G573" s="423">
        <v>2023</v>
      </c>
      <c r="H573" s="424">
        <f>VLOOKUP(G573,[3]잔가율!$D$3:$E$33,2,FALSE)</f>
        <v>0.84199999999999997</v>
      </c>
      <c r="I573" s="434">
        <f t="shared" si="8"/>
        <v>48162400</v>
      </c>
    </row>
    <row r="574" spans="1:9">
      <c r="A574" s="421">
        <v>573</v>
      </c>
      <c r="B574" s="422" t="s">
        <v>7711</v>
      </c>
      <c r="C574" s="422" t="s">
        <v>179</v>
      </c>
      <c r="D574" s="422" t="s">
        <v>3022</v>
      </c>
      <c r="E574" s="422" t="s">
        <v>3386</v>
      </c>
      <c r="F574" s="438">
        <v>70400000</v>
      </c>
      <c r="G574" s="423">
        <v>2023</v>
      </c>
      <c r="H574" s="424">
        <f>VLOOKUP(G574,[3]잔가율!$D$3:$E$33,2,FALSE)</f>
        <v>0.84199999999999997</v>
      </c>
      <c r="I574" s="434">
        <f t="shared" si="8"/>
        <v>59276800</v>
      </c>
    </row>
    <row r="575" spans="1:9">
      <c r="A575" s="421">
        <v>574</v>
      </c>
      <c r="B575" s="422" t="s">
        <v>7711</v>
      </c>
      <c r="C575" s="422" t="s">
        <v>179</v>
      </c>
      <c r="D575" s="422" t="s">
        <v>3022</v>
      </c>
      <c r="E575" s="422" t="s">
        <v>3387</v>
      </c>
      <c r="F575" s="438">
        <v>73340000</v>
      </c>
      <c r="G575" s="423">
        <v>2023</v>
      </c>
      <c r="H575" s="424">
        <f>VLOOKUP(G575,[3]잔가율!$D$3:$E$33,2,FALSE)</f>
        <v>0.84199999999999997</v>
      </c>
      <c r="I575" s="434">
        <f t="shared" si="8"/>
        <v>61752280</v>
      </c>
    </row>
    <row r="576" spans="1:9">
      <c r="A576" s="421">
        <v>575</v>
      </c>
      <c r="B576" s="422" t="s">
        <v>7711</v>
      </c>
      <c r="C576" s="422" t="s">
        <v>179</v>
      </c>
      <c r="D576" s="422" t="s">
        <v>3022</v>
      </c>
      <c r="E576" s="422" t="s">
        <v>3388</v>
      </c>
      <c r="F576" s="438">
        <v>71410000</v>
      </c>
      <c r="G576" s="423">
        <v>2023</v>
      </c>
      <c r="H576" s="424">
        <f>VLOOKUP(G576,[3]잔가율!$D$3:$E$33,2,FALSE)</f>
        <v>0.84199999999999997</v>
      </c>
      <c r="I576" s="434">
        <f t="shared" si="8"/>
        <v>60127220</v>
      </c>
    </row>
    <row r="577" spans="1:9">
      <c r="A577" s="421">
        <v>576</v>
      </c>
      <c r="B577" s="422" t="s">
        <v>7711</v>
      </c>
      <c r="C577" s="422" t="s">
        <v>179</v>
      </c>
      <c r="D577" s="422" t="s">
        <v>3022</v>
      </c>
      <c r="E577" s="422" t="s">
        <v>3389</v>
      </c>
      <c r="F577" s="438">
        <v>69520000</v>
      </c>
      <c r="G577" s="423">
        <v>2023</v>
      </c>
      <c r="H577" s="424">
        <f>VLOOKUP(G577,[3]잔가율!$D$3:$E$33,2,FALSE)</f>
        <v>0.84199999999999997</v>
      </c>
      <c r="I577" s="434">
        <f t="shared" si="8"/>
        <v>58535840</v>
      </c>
    </row>
    <row r="578" spans="1:9">
      <c r="A578" s="421">
        <v>577</v>
      </c>
      <c r="B578" s="422" t="s">
        <v>7711</v>
      </c>
      <c r="C578" s="422" t="s">
        <v>179</v>
      </c>
      <c r="D578" s="422" t="s">
        <v>3390</v>
      </c>
      <c r="E578" s="422" t="s">
        <v>3390</v>
      </c>
      <c r="F578" s="438">
        <v>69520000</v>
      </c>
      <c r="G578" s="423">
        <v>2023</v>
      </c>
      <c r="H578" s="424">
        <f>VLOOKUP(G578,[3]잔가율!$D$3:$E$33,2,FALSE)</f>
        <v>0.84199999999999997</v>
      </c>
      <c r="I578" s="434">
        <f t="shared" ref="I578:I641" si="9">ROUNDDOWN(F578*H578,0)</f>
        <v>58535840</v>
      </c>
    </row>
    <row r="579" spans="1:9">
      <c r="A579" s="421">
        <v>578</v>
      </c>
      <c r="B579" s="422" t="s">
        <v>7711</v>
      </c>
      <c r="C579" s="422" t="s">
        <v>179</v>
      </c>
      <c r="D579" s="422" t="s">
        <v>3390</v>
      </c>
      <c r="E579" s="422" t="s">
        <v>3391</v>
      </c>
      <c r="F579" s="438">
        <v>73040000</v>
      </c>
      <c r="G579" s="423">
        <v>2023</v>
      </c>
      <c r="H579" s="424">
        <f>VLOOKUP(G579,[3]잔가율!$D$3:$E$33,2,FALSE)</f>
        <v>0.84199999999999997</v>
      </c>
      <c r="I579" s="434">
        <f t="shared" si="9"/>
        <v>61499680</v>
      </c>
    </row>
    <row r="580" spans="1:9">
      <c r="A580" s="421">
        <v>579</v>
      </c>
      <c r="B580" s="422" t="s">
        <v>7711</v>
      </c>
      <c r="C580" s="422" t="s">
        <v>179</v>
      </c>
      <c r="D580" s="422" t="s">
        <v>3390</v>
      </c>
      <c r="E580" s="422" t="s">
        <v>3392</v>
      </c>
      <c r="F580" s="438">
        <v>61600000</v>
      </c>
      <c r="G580" s="423">
        <v>2023</v>
      </c>
      <c r="H580" s="424">
        <f>VLOOKUP(G580,[3]잔가율!$D$3:$E$33,2,FALSE)</f>
        <v>0.84199999999999997</v>
      </c>
      <c r="I580" s="434">
        <f t="shared" si="9"/>
        <v>51867200</v>
      </c>
    </row>
    <row r="581" spans="1:9">
      <c r="A581" s="421">
        <v>580</v>
      </c>
      <c r="B581" s="422" t="s">
        <v>7711</v>
      </c>
      <c r="C581" s="422" t="s">
        <v>179</v>
      </c>
      <c r="D581" s="422" t="s">
        <v>3390</v>
      </c>
      <c r="E581" s="422" t="s">
        <v>3393</v>
      </c>
      <c r="F581" s="438">
        <v>64240000</v>
      </c>
      <c r="G581" s="423">
        <v>2023</v>
      </c>
      <c r="H581" s="424">
        <f>VLOOKUP(G581,[3]잔가율!$D$3:$E$33,2,FALSE)</f>
        <v>0.84199999999999997</v>
      </c>
      <c r="I581" s="434">
        <f t="shared" si="9"/>
        <v>54090080</v>
      </c>
    </row>
    <row r="582" spans="1:9">
      <c r="A582" s="421">
        <v>581</v>
      </c>
      <c r="B582" s="422" t="s">
        <v>7711</v>
      </c>
      <c r="C582" s="422" t="s">
        <v>179</v>
      </c>
      <c r="D582" s="422" t="s">
        <v>3394</v>
      </c>
      <c r="E582" s="422" t="s">
        <v>3395</v>
      </c>
      <c r="F582" s="438">
        <v>58960000</v>
      </c>
      <c r="G582" s="423">
        <v>2023</v>
      </c>
      <c r="H582" s="424">
        <f>VLOOKUP(G582,[3]잔가율!$D$3:$E$33,2,FALSE)</f>
        <v>0.84199999999999997</v>
      </c>
      <c r="I582" s="434">
        <f t="shared" si="9"/>
        <v>49644320</v>
      </c>
    </row>
    <row r="583" spans="1:9">
      <c r="A583" s="421">
        <v>582</v>
      </c>
      <c r="B583" s="313" t="s">
        <v>15840</v>
      </c>
      <c r="C583" s="422" t="s">
        <v>179</v>
      </c>
      <c r="D583" s="422" t="s">
        <v>2907</v>
      </c>
      <c r="E583" s="422" t="s">
        <v>2908</v>
      </c>
      <c r="F583" s="440">
        <v>62040000</v>
      </c>
      <c r="G583" s="423">
        <v>2023</v>
      </c>
      <c r="H583" s="424">
        <f>VLOOKUP(G583,[3]잔가율!$B$3:$C$33,2,FALSE)</f>
        <v>0.82599999999999996</v>
      </c>
      <c r="I583" s="434">
        <f t="shared" si="9"/>
        <v>51245040</v>
      </c>
    </row>
    <row r="584" spans="1:9">
      <c r="A584" s="421">
        <v>583</v>
      </c>
      <c r="B584" s="422" t="s">
        <v>7711</v>
      </c>
      <c r="C584" s="422" t="s">
        <v>179</v>
      </c>
      <c r="D584" s="422" t="s">
        <v>3396</v>
      </c>
      <c r="E584" s="422" t="s">
        <v>3397</v>
      </c>
      <c r="F584" s="438">
        <v>70240000</v>
      </c>
      <c r="G584" s="423">
        <v>2023</v>
      </c>
      <c r="H584" s="424">
        <f>VLOOKUP(G584,[3]잔가율!$D$3:$E$33,2,FALSE)</f>
        <v>0.84199999999999997</v>
      </c>
      <c r="I584" s="434">
        <f t="shared" si="9"/>
        <v>59142080</v>
      </c>
    </row>
    <row r="585" spans="1:9">
      <c r="A585" s="421">
        <v>584</v>
      </c>
      <c r="B585" s="422" t="s">
        <v>7711</v>
      </c>
      <c r="C585" s="422" t="s">
        <v>179</v>
      </c>
      <c r="D585" s="422" t="s">
        <v>3396</v>
      </c>
      <c r="E585" s="422" t="s">
        <v>3398</v>
      </c>
      <c r="F585" s="438">
        <v>70570000</v>
      </c>
      <c r="G585" s="423">
        <v>2023</v>
      </c>
      <c r="H585" s="424">
        <f>VLOOKUP(G585,[3]잔가율!$D$3:$E$33,2,FALSE)</f>
        <v>0.84199999999999997</v>
      </c>
      <c r="I585" s="434">
        <f t="shared" si="9"/>
        <v>59419940</v>
      </c>
    </row>
    <row r="586" spans="1:9">
      <c r="A586" s="421">
        <v>585</v>
      </c>
      <c r="B586" s="422" t="s">
        <v>7711</v>
      </c>
      <c r="C586" s="422" t="s">
        <v>179</v>
      </c>
      <c r="D586" s="422" t="s">
        <v>3399</v>
      </c>
      <c r="E586" s="422" t="s">
        <v>3399</v>
      </c>
      <c r="F586" s="438">
        <v>62820000</v>
      </c>
      <c r="G586" s="423">
        <v>2023</v>
      </c>
      <c r="H586" s="424">
        <f>VLOOKUP(G586,[3]잔가율!$D$3:$E$33,2,FALSE)</f>
        <v>0.84199999999999997</v>
      </c>
      <c r="I586" s="434">
        <f t="shared" si="9"/>
        <v>52894440</v>
      </c>
    </row>
    <row r="587" spans="1:9">
      <c r="A587" s="421">
        <v>586</v>
      </c>
      <c r="B587" s="422" t="s">
        <v>7711</v>
      </c>
      <c r="C587" s="422" t="s">
        <v>179</v>
      </c>
      <c r="D587" s="422" t="s">
        <v>3399</v>
      </c>
      <c r="E587" s="422" t="s">
        <v>3400</v>
      </c>
      <c r="F587" s="438">
        <v>59840000</v>
      </c>
      <c r="G587" s="423">
        <v>2023</v>
      </c>
      <c r="H587" s="424">
        <f>VLOOKUP(G587,[3]잔가율!$D$3:$E$33,2,FALSE)</f>
        <v>0.84199999999999997</v>
      </c>
      <c r="I587" s="434">
        <f t="shared" si="9"/>
        <v>50385280</v>
      </c>
    </row>
    <row r="588" spans="1:9">
      <c r="A588" s="421">
        <v>587</v>
      </c>
      <c r="B588" s="422" t="s">
        <v>7711</v>
      </c>
      <c r="C588" s="422" t="s">
        <v>179</v>
      </c>
      <c r="D588" s="422" t="s">
        <v>3401</v>
      </c>
      <c r="E588" s="422" t="s">
        <v>3401</v>
      </c>
      <c r="F588" s="438">
        <v>76400000</v>
      </c>
      <c r="G588" s="423">
        <v>2023</v>
      </c>
      <c r="H588" s="424">
        <f>VLOOKUP(G588,[3]잔가율!$D$3:$E$33,2,FALSE)</f>
        <v>0.84199999999999997</v>
      </c>
      <c r="I588" s="434">
        <f t="shared" si="9"/>
        <v>64328800</v>
      </c>
    </row>
    <row r="589" spans="1:9">
      <c r="A589" s="421">
        <v>588</v>
      </c>
      <c r="B589" s="422" t="s">
        <v>7711</v>
      </c>
      <c r="C589" s="422" t="s">
        <v>2361</v>
      </c>
      <c r="D589" s="422" t="s">
        <v>3023</v>
      </c>
      <c r="E589" s="422" t="s">
        <v>3402</v>
      </c>
      <c r="F589" s="438">
        <v>75240000</v>
      </c>
      <c r="G589" s="423">
        <v>2023</v>
      </c>
      <c r="H589" s="424">
        <f>VLOOKUP(G589,[3]잔가율!$D$3:$E$33,2,FALSE)</f>
        <v>0.84199999999999997</v>
      </c>
      <c r="I589" s="434">
        <f t="shared" si="9"/>
        <v>63352080</v>
      </c>
    </row>
    <row r="590" spans="1:9">
      <c r="A590" s="421">
        <v>589</v>
      </c>
      <c r="B590" s="313" t="s">
        <v>15840</v>
      </c>
      <c r="C590" s="422" t="s">
        <v>179</v>
      </c>
      <c r="D590" s="422" t="s">
        <v>2909</v>
      </c>
      <c r="E590" s="422" t="s">
        <v>2910</v>
      </c>
      <c r="F590" s="440">
        <v>69890000</v>
      </c>
      <c r="G590" s="423">
        <v>2023</v>
      </c>
      <c r="H590" s="424">
        <f>VLOOKUP(G590,[3]잔가율!$B$3:$C$33,2,FALSE)</f>
        <v>0.82599999999999996</v>
      </c>
      <c r="I590" s="434">
        <f t="shared" si="9"/>
        <v>57729140</v>
      </c>
    </row>
    <row r="591" spans="1:9">
      <c r="A591" s="421">
        <v>590</v>
      </c>
      <c r="B591" s="422" t="s">
        <v>7711</v>
      </c>
      <c r="C591" s="422" t="s">
        <v>2361</v>
      </c>
      <c r="D591" s="422" t="s">
        <v>3024</v>
      </c>
      <c r="E591" s="422" t="s">
        <v>3402</v>
      </c>
      <c r="F591" s="438">
        <v>78590000</v>
      </c>
      <c r="G591" s="423">
        <v>2023</v>
      </c>
      <c r="H591" s="424">
        <f>VLOOKUP(G591,[3]잔가율!$D$3:$E$33,2,FALSE)</f>
        <v>0.84199999999999997</v>
      </c>
      <c r="I591" s="434">
        <f t="shared" si="9"/>
        <v>66172780</v>
      </c>
    </row>
    <row r="592" spans="1:9">
      <c r="A592" s="421">
        <v>591</v>
      </c>
      <c r="B592" s="313" t="s">
        <v>15840</v>
      </c>
      <c r="C592" s="422" t="s">
        <v>179</v>
      </c>
      <c r="D592" s="422" t="s">
        <v>2911</v>
      </c>
      <c r="E592" s="422" t="s">
        <v>2910</v>
      </c>
      <c r="F592" s="440">
        <v>79810000</v>
      </c>
      <c r="G592" s="423">
        <v>2023</v>
      </c>
      <c r="H592" s="424">
        <f>VLOOKUP(G592,[3]잔가율!$B$3:$C$33,2,FALSE)</f>
        <v>0.82599999999999996</v>
      </c>
      <c r="I592" s="434">
        <f t="shared" si="9"/>
        <v>65923060</v>
      </c>
    </row>
    <row r="593" spans="1:9">
      <c r="A593" s="421">
        <v>592</v>
      </c>
      <c r="B593" s="422" t="s">
        <v>7711</v>
      </c>
      <c r="C593" s="422" t="s">
        <v>179</v>
      </c>
      <c r="D593" s="422" t="s">
        <v>3403</v>
      </c>
      <c r="E593" s="422" t="s">
        <v>3404</v>
      </c>
      <c r="F593" s="438">
        <v>82100000</v>
      </c>
      <c r="G593" s="423">
        <v>2023</v>
      </c>
      <c r="H593" s="424">
        <f>VLOOKUP(G593,[3]잔가율!$D$3:$E$33,2,FALSE)</f>
        <v>0.84199999999999997</v>
      </c>
      <c r="I593" s="434">
        <f t="shared" si="9"/>
        <v>69128200</v>
      </c>
    </row>
    <row r="594" spans="1:9">
      <c r="A594" s="421">
        <v>593</v>
      </c>
      <c r="B594" s="422" t="s">
        <v>7711</v>
      </c>
      <c r="C594" s="422" t="s">
        <v>179</v>
      </c>
      <c r="D594" s="422" t="s">
        <v>3405</v>
      </c>
      <c r="E594" s="422" t="s">
        <v>3406</v>
      </c>
      <c r="F594" s="438">
        <v>59400000</v>
      </c>
      <c r="G594" s="423">
        <v>2023</v>
      </c>
      <c r="H594" s="424">
        <f>VLOOKUP(G594,[3]잔가율!$D$3:$E$33,2,FALSE)</f>
        <v>0.84199999999999997</v>
      </c>
      <c r="I594" s="434">
        <f t="shared" si="9"/>
        <v>50014800</v>
      </c>
    </row>
    <row r="595" spans="1:9">
      <c r="A595" s="421">
        <v>594</v>
      </c>
      <c r="B595" s="422" t="s">
        <v>7711</v>
      </c>
      <c r="C595" s="422" t="s">
        <v>179</v>
      </c>
      <c r="D595" s="422" t="s">
        <v>3407</v>
      </c>
      <c r="E595" s="422" t="s">
        <v>3406</v>
      </c>
      <c r="F595" s="438">
        <v>66810000</v>
      </c>
      <c r="G595" s="423">
        <v>2023</v>
      </c>
      <c r="H595" s="424">
        <f>VLOOKUP(G595,[3]잔가율!$D$3:$E$33,2,FALSE)</f>
        <v>0.84199999999999997</v>
      </c>
      <c r="I595" s="434">
        <f t="shared" si="9"/>
        <v>56254020</v>
      </c>
    </row>
    <row r="596" spans="1:9">
      <c r="A596" s="421">
        <v>595</v>
      </c>
      <c r="B596" s="422" t="s">
        <v>7711</v>
      </c>
      <c r="C596" s="422" t="s">
        <v>179</v>
      </c>
      <c r="D596" s="422" t="s">
        <v>3408</v>
      </c>
      <c r="E596" s="422" t="s">
        <v>3409</v>
      </c>
      <c r="F596" s="438">
        <v>61300000</v>
      </c>
      <c r="G596" s="423">
        <v>2023</v>
      </c>
      <c r="H596" s="424">
        <f>VLOOKUP(G596,[3]잔가율!$D$3:$E$33,2,FALSE)</f>
        <v>0.84199999999999997</v>
      </c>
      <c r="I596" s="434">
        <f t="shared" si="9"/>
        <v>51614600</v>
      </c>
    </row>
    <row r="597" spans="1:9">
      <c r="A597" s="421">
        <v>596</v>
      </c>
      <c r="B597" s="422" t="s">
        <v>7711</v>
      </c>
      <c r="C597" s="422" t="s">
        <v>2361</v>
      </c>
      <c r="D597" s="422" t="s">
        <v>3025</v>
      </c>
      <c r="E597" s="422" t="s">
        <v>3409</v>
      </c>
      <c r="F597" s="438">
        <v>68610000</v>
      </c>
      <c r="G597" s="423">
        <v>2023</v>
      </c>
      <c r="H597" s="424">
        <f>VLOOKUP(G597,[3]잔가율!$D$3:$E$33,2,FALSE)</f>
        <v>0.84199999999999997</v>
      </c>
      <c r="I597" s="434">
        <f t="shared" si="9"/>
        <v>57769620</v>
      </c>
    </row>
    <row r="598" spans="1:9">
      <c r="A598" s="421">
        <v>597</v>
      </c>
      <c r="B598" s="313" t="s">
        <v>15840</v>
      </c>
      <c r="C598" s="426" t="s">
        <v>179</v>
      </c>
      <c r="D598" s="426" t="s">
        <v>2912</v>
      </c>
      <c r="E598" s="426" t="s">
        <v>2913</v>
      </c>
      <c r="F598" s="442">
        <v>79640000</v>
      </c>
      <c r="G598" s="423">
        <v>2023</v>
      </c>
      <c r="H598" s="424">
        <f>VLOOKUP(G598,[3]잔가율!$B$3:$C$33,2,FALSE)</f>
        <v>0.82599999999999996</v>
      </c>
      <c r="I598" s="434">
        <f t="shared" si="9"/>
        <v>65782640</v>
      </c>
    </row>
    <row r="599" spans="1:9">
      <c r="A599" s="421">
        <v>598</v>
      </c>
      <c r="B599" s="422" t="s">
        <v>7711</v>
      </c>
      <c r="C599" s="422" t="s">
        <v>179</v>
      </c>
      <c r="D599" s="422" t="s">
        <v>3410</v>
      </c>
      <c r="E599" s="422" t="s">
        <v>3411</v>
      </c>
      <c r="F599" s="438">
        <v>79000000</v>
      </c>
      <c r="G599" s="423">
        <v>2023</v>
      </c>
      <c r="H599" s="424">
        <f>VLOOKUP(G599,[3]잔가율!$D$3:$E$33,2,FALSE)</f>
        <v>0.84199999999999997</v>
      </c>
      <c r="I599" s="434">
        <f t="shared" si="9"/>
        <v>66518000</v>
      </c>
    </row>
    <row r="600" spans="1:9">
      <c r="A600" s="421">
        <v>599</v>
      </c>
      <c r="B600" s="422" t="s">
        <v>7711</v>
      </c>
      <c r="C600" s="422" t="s">
        <v>179</v>
      </c>
      <c r="D600" s="422" t="s">
        <v>3412</v>
      </c>
      <c r="E600" s="422" t="s">
        <v>3411</v>
      </c>
      <c r="F600" s="438">
        <v>74250000</v>
      </c>
      <c r="G600" s="423">
        <v>2023</v>
      </c>
      <c r="H600" s="424">
        <f>VLOOKUP(G600,[3]잔가율!$D$3:$E$33,2,FALSE)</f>
        <v>0.84199999999999997</v>
      </c>
      <c r="I600" s="434">
        <f t="shared" si="9"/>
        <v>62518500</v>
      </c>
    </row>
    <row r="601" spans="1:9">
      <c r="A601" s="421">
        <v>600</v>
      </c>
      <c r="B601" s="422" t="s">
        <v>7711</v>
      </c>
      <c r="C601" s="422" t="s">
        <v>179</v>
      </c>
      <c r="D601" s="422" t="s">
        <v>3413</v>
      </c>
      <c r="E601" s="422" t="s">
        <v>3411</v>
      </c>
      <c r="F601" s="438">
        <v>76200000</v>
      </c>
      <c r="G601" s="423">
        <v>2023</v>
      </c>
      <c r="H601" s="424">
        <f>VLOOKUP(G601,[3]잔가율!$D$3:$E$33,2,FALSE)</f>
        <v>0.84199999999999997</v>
      </c>
      <c r="I601" s="434">
        <f t="shared" si="9"/>
        <v>64160400</v>
      </c>
    </row>
    <row r="602" spans="1:9">
      <c r="A602" s="421">
        <v>601</v>
      </c>
      <c r="B602" s="422" t="s">
        <v>7711</v>
      </c>
      <c r="C602" s="422" t="s">
        <v>179</v>
      </c>
      <c r="D602" s="422" t="s">
        <v>3414</v>
      </c>
      <c r="E602" s="422" t="s">
        <v>3411</v>
      </c>
      <c r="F602" s="438">
        <v>77180000</v>
      </c>
      <c r="G602" s="423">
        <v>2023</v>
      </c>
      <c r="H602" s="424">
        <f>VLOOKUP(G602,[3]잔가율!$D$3:$E$33,2,FALSE)</f>
        <v>0.84199999999999997</v>
      </c>
      <c r="I602" s="434">
        <f t="shared" si="9"/>
        <v>64985560</v>
      </c>
    </row>
    <row r="603" spans="1:9">
      <c r="A603" s="421">
        <v>602</v>
      </c>
      <c r="B603" s="422" t="s">
        <v>7711</v>
      </c>
      <c r="C603" s="422" t="s">
        <v>179</v>
      </c>
      <c r="D603" s="422" t="s">
        <v>3415</v>
      </c>
      <c r="E603" s="422" t="s">
        <v>3411</v>
      </c>
      <c r="F603" s="438">
        <v>81400000</v>
      </c>
      <c r="G603" s="423">
        <v>2023</v>
      </c>
      <c r="H603" s="424">
        <f>VLOOKUP(G603,[3]잔가율!$D$3:$E$33,2,FALSE)</f>
        <v>0.84199999999999997</v>
      </c>
      <c r="I603" s="434">
        <f t="shared" si="9"/>
        <v>68538800</v>
      </c>
    </row>
    <row r="604" spans="1:9">
      <c r="A604" s="421">
        <v>603</v>
      </c>
      <c r="B604" s="422" t="s">
        <v>7711</v>
      </c>
      <c r="C604" s="422" t="s">
        <v>2361</v>
      </c>
      <c r="D604" s="422" t="s">
        <v>3026</v>
      </c>
      <c r="E604" s="422" t="s">
        <v>3416</v>
      </c>
      <c r="F604" s="438">
        <v>69470000</v>
      </c>
      <c r="G604" s="423">
        <v>2023</v>
      </c>
      <c r="H604" s="424">
        <f>VLOOKUP(G604,[3]잔가율!$D$3:$E$33,2,FALSE)</f>
        <v>0.84199999999999997</v>
      </c>
      <c r="I604" s="434">
        <f t="shared" si="9"/>
        <v>58493740</v>
      </c>
    </row>
    <row r="605" spans="1:9">
      <c r="A605" s="421">
        <v>604</v>
      </c>
      <c r="B605" s="422" t="s">
        <v>7711</v>
      </c>
      <c r="C605" s="422" t="s">
        <v>2361</v>
      </c>
      <c r="D605" s="422" t="s">
        <v>3027</v>
      </c>
      <c r="E605" s="422" t="s">
        <v>3416</v>
      </c>
      <c r="F605" s="438">
        <v>72510000</v>
      </c>
      <c r="G605" s="423">
        <v>2023</v>
      </c>
      <c r="H605" s="424">
        <f>VLOOKUP(G605,[3]잔가율!$D$3:$E$33,2,FALSE)</f>
        <v>0.84199999999999997</v>
      </c>
      <c r="I605" s="434">
        <f t="shared" si="9"/>
        <v>61053420</v>
      </c>
    </row>
    <row r="606" spans="1:9">
      <c r="A606" s="421">
        <v>605</v>
      </c>
      <c r="B606" s="422" t="s">
        <v>7711</v>
      </c>
      <c r="C606" s="422" t="s">
        <v>179</v>
      </c>
      <c r="D606" s="422" t="s">
        <v>3417</v>
      </c>
      <c r="E606" s="422" t="s">
        <v>3418</v>
      </c>
      <c r="F606" s="438">
        <v>81300000</v>
      </c>
      <c r="G606" s="423">
        <v>2023</v>
      </c>
      <c r="H606" s="424">
        <f>VLOOKUP(G606,[3]잔가율!$D$3:$E$33,2,FALSE)</f>
        <v>0.84199999999999997</v>
      </c>
      <c r="I606" s="434">
        <f t="shared" si="9"/>
        <v>68454600</v>
      </c>
    </row>
    <row r="607" spans="1:9">
      <c r="A607" s="421">
        <v>606</v>
      </c>
      <c r="B607" s="422" t="s">
        <v>7711</v>
      </c>
      <c r="C607" s="422" t="s">
        <v>179</v>
      </c>
      <c r="D607" s="422" t="s">
        <v>3028</v>
      </c>
      <c r="E607" s="422" t="s">
        <v>3419</v>
      </c>
      <c r="F607" s="438">
        <v>81200000</v>
      </c>
      <c r="G607" s="423">
        <v>2023</v>
      </c>
      <c r="H607" s="424">
        <f>VLOOKUP(G607,[3]잔가율!$D$3:$E$33,2,FALSE)</f>
        <v>0.84199999999999997</v>
      </c>
      <c r="I607" s="434">
        <f t="shared" si="9"/>
        <v>68370400</v>
      </c>
    </row>
    <row r="608" spans="1:9">
      <c r="A608" s="421">
        <v>607</v>
      </c>
      <c r="B608" s="422" t="s">
        <v>7711</v>
      </c>
      <c r="C608" s="422" t="s">
        <v>179</v>
      </c>
      <c r="D608" s="422" t="s">
        <v>3028</v>
      </c>
      <c r="E608" s="422" t="s">
        <v>3420</v>
      </c>
      <c r="F608" s="438">
        <v>83000000</v>
      </c>
      <c r="G608" s="423">
        <v>2023</v>
      </c>
      <c r="H608" s="424">
        <f>VLOOKUP(G608,[3]잔가율!$D$3:$E$33,2,FALSE)</f>
        <v>0.84199999999999997</v>
      </c>
      <c r="I608" s="434">
        <f t="shared" si="9"/>
        <v>69886000</v>
      </c>
    </row>
    <row r="609" spans="1:9">
      <c r="A609" s="421">
        <v>608</v>
      </c>
      <c r="B609" s="422" t="s">
        <v>7711</v>
      </c>
      <c r="C609" s="422" t="s">
        <v>179</v>
      </c>
      <c r="D609" s="422" t="s">
        <v>3421</v>
      </c>
      <c r="E609" s="422" t="s">
        <v>3422</v>
      </c>
      <c r="F609" s="438">
        <v>87240000</v>
      </c>
      <c r="G609" s="423">
        <v>2023</v>
      </c>
      <c r="H609" s="424">
        <f>VLOOKUP(G609,[3]잔가율!$D$3:$E$33,2,FALSE)</f>
        <v>0.84199999999999997</v>
      </c>
      <c r="I609" s="434">
        <f t="shared" si="9"/>
        <v>73456080</v>
      </c>
    </row>
    <row r="610" spans="1:9">
      <c r="A610" s="421">
        <v>609</v>
      </c>
      <c r="B610" s="422" t="s">
        <v>7711</v>
      </c>
      <c r="C610" s="422" t="s">
        <v>179</v>
      </c>
      <c r="D610" s="422" t="s">
        <v>3029</v>
      </c>
      <c r="E610" s="422" t="s">
        <v>3423</v>
      </c>
      <c r="F610" s="438">
        <v>79200000</v>
      </c>
      <c r="G610" s="423">
        <v>2023</v>
      </c>
      <c r="H610" s="424">
        <f>VLOOKUP(G610,[3]잔가율!$D$3:$E$33,2,FALSE)</f>
        <v>0.84199999999999997</v>
      </c>
      <c r="I610" s="434">
        <f t="shared" si="9"/>
        <v>66686400</v>
      </c>
    </row>
    <row r="611" spans="1:9">
      <c r="A611" s="421">
        <v>610</v>
      </c>
      <c r="B611" s="422" t="s">
        <v>7711</v>
      </c>
      <c r="C611" s="422" t="s">
        <v>179</v>
      </c>
      <c r="D611" s="422" t="s">
        <v>3424</v>
      </c>
      <c r="E611" s="422" t="s">
        <v>3418</v>
      </c>
      <c r="F611" s="438">
        <v>80400000</v>
      </c>
      <c r="G611" s="423">
        <v>2023</v>
      </c>
      <c r="H611" s="424">
        <f>VLOOKUP(G611,[3]잔가율!$D$3:$E$33,2,FALSE)</f>
        <v>0.84199999999999997</v>
      </c>
      <c r="I611" s="434">
        <f t="shared" si="9"/>
        <v>67696800</v>
      </c>
    </row>
    <row r="612" spans="1:9">
      <c r="A612" s="421">
        <v>611</v>
      </c>
      <c r="B612" s="422" t="s">
        <v>7711</v>
      </c>
      <c r="C612" s="422" t="s">
        <v>179</v>
      </c>
      <c r="D612" s="422" t="s">
        <v>3425</v>
      </c>
      <c r="E612" s="422" t="s">
        <v>3418</v>
      </c>
      <c r="F612" s="438">
        <v>85000000</v>
      </c>
      <c r="G612" s="423">
        <v>2023</v>
      </c>
      <c r="H612" s="424">
        <f>VLOOKUP(G612,[3]잔가율!$D$3:$E$33,2,FALSE)</f>
        <v>0.84199999999999997</v>
      </c>
      <c r="I612" s="434">
        <f t="shared" si="9"/>
        <v>71570000</v>
      </c>
    </row>
    <row r="613" spans="1:9">
      <c r="A613" s="421">
        <v>612</v>
      </c>
      <c r="B613" s="422" t="s">
        <v>7711</v>
      </c>
      <c r="C613" s="422" t="s">
        <v>179</v>
      </c>
      <c r="D613" s="422" t="s">
        <v>3426</v>
      </c>
      <c r="E613" s="422" t="s">
        <v>3426</v>
      </c>
      <c r="F613" s="438">
        <v>121650000</v>
      </c>
      <c r="G613" s="423">
        <v>2023</v>
      </c>
      <c r="H613" s="424">
        <f>VLOOKUP(G613,[3]잔가율!$D$3:$E$33,2,FALSE)</f>
        <v>0.84199999999999997</v>
      </c>
      <c r="I613" s="434">
        <f t="shared" si="9"/>
        <v>102429300</v>
      </c>
    </row>
    <row r="614" spans="1:9">
      <c r="A614" s="421">
        <v>613</v>
      </c>
      <c r="B614" s="422" t="s">
        <v>7711</v>
      </c>
      <c r="C614" s="422" t="s">
        <v>179</v>
      </c>
      <c r="D614" s="422" t="s">
        <v>3030</v>
      </c>
      <c r="E614" s="422" t="s">
        <v>3030</v>
      </c>
      <c r="F614" s="438">
        <v>129430000</v>
      </c>
      <c r="G614" s="423">
        <v>2023</v>
      </c>
      <c r="H614" s="424">
        <f>VLOOKUP(G614,[3]잔가율!$D$3:$E$33,2,FALSE)</f>
        <v>0.84199999999999997</v>
      </c>
      <c r="I614" s="434">
        <f t="shared" si="9"/>
        <v>108980060</v>
      </c>
    </row>
    <row r="615" spans="1:9">
      <c r="A615" s="421">
        <v>614</v>
      </c>
      <c r="B615" s="422" t="s">
        <v>7711</v>
      </c>
      <c r="C615" s="422" t="s">
        <v>179</v>
      </c>
      <c r="D615" s="422" t="s">
        <v>3030</v>
      </c>
      <c r="E615" s="422" t="s">
        <v>3427</v>
      </c>
      <c r="F615" s="438">
        <v>119990000</v>
      </c>
      <c r="G615" s="423">
        <v>2023</v>
      </c>
      <c r="H615" s="424">
        <f>VLOOKUP(G615,[3]잔가율!$D$3:$E$33,2,FALSE)</f>
        <v>0.84199999999999997</v>
      </c>
      <c r="I615" s="434">
        <f t="shared" si="9"/>
        <v>101031580</v>
      </c>
    </row>
    <row r="616" spans="1:9">
      <c r="A616" s="421">
        <v>615</v>
      </c>
      <c r="B616" s="422" t="s">
        <v>7711</v>
      </c>
      <c r="C616" s="422" t="s">
        <v>179</v>
      </c>
      <c r="D616" s="422" t="s">
        <v>3031</v>
      </c>
      <c r="E616" s="422" t="s">
        <v>3428</v>
      </c>
      <c r="F616" s="438">
        <v>114400000</v>
      </c>
      <c r="G616" s="423">
        <v>2023</v>
      </c>
      <c r="H616" s="424">
        <f>VLOOKUP(G616,[3]잔가율!$D$3:$E$33,2,FALSE)</f>
        <v>0.84199999999999997</v>
      </c>
      <c r="I616" s="434">
        <f t="shared" si="9"/>
        <v>96324800</v>
      </c>
    </row>
    <row r="617" spans="1:9">
      <c r="A617" s="421">
        <v>616</v>
      </c>
      <c r="B617" s="422" t="s">
        <v>7711</v>
      </c>
      <c r="C617" s="422" t="s">
        <v>179</v>
      </c>
      <c r="D617" s="422" t="s">
        <v>3031</v>
      </c>
      <c r="E617" s="422" t="s">
        <v>3429</v>
      </c>
      <c r="F617" s="438">
        <v>112560000</v>
      </c>
      <c r="G617" s="423">
        <v>2023</v>
      </c>
      <c r="H617" s="424">
        <f>VLOOKUP(G617,[3]잔가율!$D$3:$E$33,2,FALSE)</f>
        <v>0.84199999999999997</v>
      </c>
      <c r="I617" s="434">
        <f t="shared" si="9"/>
        <v>94775520</v>
      </c>
    </row>
    <row r="618" spans="1:9">
      <c r="A618" s="421">
        <v>617</v>
      </c>
      <c r="B618" s="422" t="s">
        <v>7711</v>
      </c>
      <c r="C618" s="422" t="s">
        <v>179</v>
      </c>
      <c r="D618" s="422" t="s">
        <v>3031</v>
      </c>
      <c r="E618" s="422" t="s">
        <v>3430</v>
      </c>
      <c r="F618" s="438">
        <v>101200000</v>
      </c>
      <c r="G618" s="423">
        <v>2023</v>
      </c>
      <c r="H618" s="424">
        <f>VLOOKUP(G618,[3]잔가율!$D$3:$E$33,2,FALSE)</f>
        <v>0.84199999999999997</v>
      </c>
      <c r="I618" s="434">
        <f t="shared" si="9"/>
        <v>85210400</v>
      </c>
    </row>
    <row r="619" spans="1:9">
      <c r="A619" s="421">
        <v>618</v>
      </c>
      <c r="B619" s="422" t="s">
        <v>7711</v>
      </c>
      <c r="C619" s="422" t="s">
        <v>179</v>
      </c>
      <c r="D619" s="422" t="s">
        <v>3431</v>
      </c>
      <c r="E619" s="422" t="s">
        <v>3432</v>
      </c>
      <c r="F619" s="438">
        <v>75200000</v>
      </c>
      <c r="G619" s="423">
        <v>2023</v>
      </c>
      <c r="H619" s="424">
        <f>VLOOKUP(G619,[3]잔가율!$D$3:$E$33,2,FALSE)</f>
        <v>0.84199999999999997</v>
      </c>
      <c r="I619" s="434">
        <f t="shared" si="9"/>
        <v>63318400</v>
      </c>
    </row>
    <row r="620" spans="1:9">
      <c r="A620" s="421">
        <v>619</v>
      </c>
      <c r="B620" s="422" t="s">
        <v>7711</v>
      </c>
      <c r="C620" s="422" t="s">
        <v>179</v>
      </c>
      <c r="D620" s="422" t="s">
        <v>3032</v>
      </c>
      <c r="E620" s="422" t="s">
        <v>3433</v>
      </c>
      <c r="F620" s="438">
        <v>77520000</v>
      </c>
      <c r="G620" s="423">
        <v>2023</v>
      </c>
      <c r="H620" s="424">
        <f>VLOOKUP(G620,[3]잔가율!$D$3:$E$33,2,FALSE)</f>
        <v>0.84199999999999997</v>
      </c>
      <c r="I620" s="434">
        <f t="shared" si="9"/>
        <v>65271840</v>
      </c>
    </row>
    <row r="621" spans="1:9">
      <c r="A621" s="421">
        <v>620</v>
      </c>
      <c r="B621" s="422" t="s">
        <v>7711</v>
      </c>
      <c r="C621" s="422" t="s">
        <v>179</v>
      </c>
      <c r="D621" s="422" t="s">
        <v>3032</v>
      </c>
      <c r="E621" s="422" t="s">
        <v>3434</v>
      </c>
      <c r="F621" s="438">
        <v>80160000</v>
      </c>
      <c r="G621" s="423">
        <v>2023</v>
      </c>
      <c r="H621" s="424">
        <f>VLOOKUP(G621,[3]잔가율!$D$3:$E$33,2,FALSE)</f>
        <v>0.84199999999999997</v>
      </c>
      <c r="I621" s="434">
        <f t="shared" si="9"/>
        <v>67494720</v>
      </c>
    </row>
    <row r="622" spans="1:9">
      <c r="A622" s="421">
        <v>621</v>
      </c>
      <c r="B622" s="422" t="s">
        <v>7711</v>
      </c>
      <c r="C622" s="422" t="s">
        <v>2361</v>
      </c>
      <c r="D622" s="422" t="s">
        <v>3435</v>
      </c>
      <c r="E622" s="422" t="s">
        <v>3436</v>
      </c>
      <c r="F622" s="438">
        <v>105900000</v>
      </c>
      <c r="G622" s="423">
        <v>2023</v>
      </c>
      <c r="H622" s="424">
        <f>VLOOKUP(G622,[3]잔가율!$D$3:$E$33,2,FALSE)</f>
        <v>0.84199999999999997</v>
      </c>
      <c r="I622" s="434">
        <f t="shared" si="9"/>
        <v>89167800</v>
      </c>
    </row>
    <row r="623" spans="1:9">
      <c r="A623" s="421">
        <v>622</v>
      </c>
      <c r="B623" s="313" t="s">
        <v>15840</v>
      </c>
      <c r="C623" s="426" t="s">
        <v>179</v>
      </c>
      <c r="D623" s="426" t="s">
        <v>2914</v>
      </c>
      <c r="E623" s="426" t="s">
        <v>2915</v>
      </c>
      <c r="F623" s="442">
        <v>105610000</v>
      </c>
      <c r="G623" s="423">
        <v>2023</v>
      </c>
      <c r="H623" s="424">
        <f>VLOOKUP(G623,[3]잔가율!$B$3:$C$33,2,FALSE)</f>
        <v>0.82599999999999996</v>
      </c>
      <c r="I623" s="434">
        <f t="shared" si="9"/>
        <v>87233860</v>
      </c>
    </row>
    <row r="624" spans="1:9">
      <c r="A624" s="421">
        <v>623</v>
      </c>
      <c r="B624" s="422" t="s">
        <v>7711</v>
      </c>
      <c r="C624" s="422" t="s">
        <v>179</v>
      </c>
      <c r="D624" s="422" t="s">
        <v>3033</v>
      </c>
      <c r="E624" s="422" t="s">
        <v>3437</v>
      </c>
      <c r="F624" s="438">
        <v>105040000</v>
      </c>
      <c r="G624" s="423">
        <v>2023</v>
      </c>
      <c r="H624" s="424">
        <f>VLOOKUP(G624,[3]잔가율!$D$3:$E$33,2,FALSE)</f>
        <v>0.84199999999999997</v>
      </c>
      <c r="I624" s="434">
        <f t="shared" si="9"/>
        <v>88443680</v>
      </c>
    </row>
    <row r="625" spans="1:9">
      <c r="A625" s="421">
        <v>624</v>
      </c>
      <c r="B625" s="422" t="s">
        <v>7711</v>
      </c>
      <c r="C625" s="422" t="s">
        <v>179</v>
      </c>
      <c r="D625" s="422" t="s">
        <v>3033</v>
      </c>
      <c r="E625" s="422" t="s">
        <v>3438</v>
      </c>
      <c r="F625" s="438">
        <v>89760000</v>
      </c>
      <c r="G625" s="423">
        <v>2023</v>
      </c>
      <c r="H625" s="424">
        <f>VLOOKUP(G625,[3]잔가율!$D$3:$E$33,2,FALSE)</f>
        <v>0.84199999999999997</v>
      </c>
      <c r="I625" s="434">
        <f t="shared" si="9"/>
        <v>75577920</v>
      </c>
    </row>
    <row r="626" spans="1:9">
      <c r="A626" s="421">
        <v>625</v>
      </c>
      <c r="B626" s="422" t="s">
        <v>7711</v>
      </c>
      <c r="C626" s="422" t="s">
        <v>179</v>
      </c>
      <c r="D626" s="422" t="s">
        <v>3439</v>
      </c>
      <c r="E626" s="422" t="s">
        <v>3436</v>
      </c>
      <c r="F626" s="438">
        <v>115450000</v>
      </c>
      <c r="G626" s="423">
        <v>2023</v>
      </c>
      <c r="H626" s="424">
        <f>VLOOKUP(G626,[3]잔가율!$D$3:$E$33,2,FALSE)</f>
        <v>0.84199999999999997</v>
      </c>
      <c r="I626" s="434">
        <f t="shared" si="9"/>
        <v>97208900</v>
      </c>
    </row>
    <row r="627" spans="1:9">
      <c r="A627" s="421">
        <v>626</v>
      </c>
      <c r="B627" s="422" t="s">
        <v>7711</v>
      </c>
      <c r="C627" s="422" t="s">
        <v>179</v>
      </c>
      <c r="D627" s="422" t="s">
        <v>3440</v>
      </c>
      <c r="E627" s="422" t="s">
        <v>3436</v>
      </c>
      <c r="F627" s="438">
        <v>99630000</v>
      </c>
      <c r="G627" s="423">
        <v>2023</v>
      </c>
      <c r="H627" s="424">
        <f>VLOOKUP(G627,[3]잔가율!$D$3:$E$33,2,FALSE)</f>
        <v>0.84199999999999997</v>
      </c>
      <c r="I627" s="434">
        <f t="shared" si="9"/>
        <v>83888460</v>
      </c>
    </row>
    <row r="628" spans="1:9">
      <c r="A628" s="421">
        <v>627</v>
      </c>
      <c r="B628" s="422" t="s">
        <v>7711</v>
      </c>
      <c r="C628" s="422" t="s">
        <v>2361</v>
      </c>
      <c r="D628" s="422" t="s">
        <v>3034</v>
      </c>
      <c r="E628" s="422" t="s">
        <v>3436</v>
      </c>
      <c r="F628" s="438">
        <v>115780000</v>
      </c>
      <c r="G628" s="423">
        <v>2023</v>
      </c>
      <c r="H628" s="424">
        <f>VLOOKUP(G628,[3]잔가율!$D$3:$E$33,2,FALSE)</f>
        <v>0.84199999999999997</v>
      </c>
      <c r="I628" s="434">
        <f t="shared" si="9"/>
        <v>97486760</v>
      </c>
    </row>
    <row r="629" spans="1:9">
      <c r="A629" s="421">
        <v>628</v>
      </c>
      <c r="B629" s="422" t="s">
        <v>7711</v>
      </c>
      <c r="C629" s="422" t="s">
        <v>179</v>
      </c>
      <c r="D629" s="422" t="s">
        <v>3441</v>
      </c>
      <c r="E629" s="422" t="s">
        <v>3436</v>
      </c>
      <c r="F629" s="438">
        <v>101450000</v>
      </c>
      <c r="G629" s="423">
        <v>2023</v>
      </c>
      <c r="H629" s="424">
        <f>VLOOKUP(G629,[3]잔가율!$D$3:$E$33,2,FALSE)</f>
        <v>0.84199999999999997</v>
      </c>
      <c r="I629" s="434">
        <f t="shared" si="9"/>
        <v>85420900</v>
      </c>
    </row>
    <row r="630" spans="1:9">
      <c r="A630" s="421">
        <v>629</v>
      </c>
      <c r="B630" s="422" t="s">
        <v>7711</v>
      </c>
      <c r="C630" s="422" t="s">
        <v>179</v>
      </c>
      <c r="D630" s="422" t="s">
        <v>3442</v>
      </c>
      <c r="E630" s="422" t="s">
        <v>3437</v>
      </c>
      <c r="F630" s="438">
        <v>95000000</v>
      </c>
      <c r="G630" s="423">
        <v>2023</v>
      </c>
      <c r="H630" s="424">
        <f>VLOOKUP(G630,[3]잔가율!$D$3:$E$33,2,FALSE)</f>
        <v>0.84199999999999997</v>
      </c>
      <c r="I630" s="434">
        <f t="shared" si="9"/>
        <v>79990000</v>
      </c>
    </row>
    <row r="631" spans="1:9">
      <c r="A631" s="421">
        <v>630</v>
      </c>
      <c r="B631" s="422" t="s">
        <v>7711</v>
      </c>
      <c r="C631" s="422" t="s">
        <v>179</v>
      </c>
      <c r="D631" s="422" t="s">
        <v>3035</v>
      </c>
      <c r="E631" s="422" t="s">
        <v>3443</v>
      </c>
      <c r="F631" s="438">
        <v>89950000</v>
      </c>
      <c r="G631" s="423">
        <v>2023</v>
      </c>
      <c r="H631" s="424">
        <f>VLOOKUP(G631,[3]잔가율!$D$3:$E$33,2,FALSE)</f>
        <v>0.84199999999999997</v>
      </c>
      <c r="I631" s="434">
        <f t="shared" si="9"/>
        <v>75737900</v>
      </c>
    </row>
    <row r="632" spans="1:9">
      <c r="A632" s="421">
        <v>631</v>
      </c>
      <c r="B632" s="422" t="s">
        <v>7711</v>
      </c>
      <c r="C632" s="422" t="s">
        <v>179</v>
      </c>
      <c r="D632" s="422" t="s">
        <v>3035</v>
      </c>
      <c r="E632" s="422" t="s">
        <v>3444</v>
      </c>
      <c r="F632" s="438">
        <v>94560000</v>
      </c>
      <c r="G632" s="423">
        <v>2023</v>
      </c>
      <c r="H632" s="424">
        <f>VLOOKUP(G632,[3]잔가율!$D$3:$E$33,2,FALSE)</f>
        <v>0.84199999999999997</v>
      </c>
      <c r="I632" s="434">
        <f t="shared" si="9"/>
        <v>79619520</v>
      </c>
    </row>
    <row r="633" spans="1:9">
      <c r="A633" s="421">
        <v>632</v>
      </c>
      <c r="B633" s="422" t="s">
        <v>7711</v>
      </c>
      <c r="C633" s="422" t="s">
        <v>179</v>
      </c>
      <c r="D633" s="422" t="s">
        <v>2916</v>
      </c>
      <c r="E633" s="422" t="s">
        <v>3445</v>
      </c>
      <c r="F633" s="438">
        <v>120940000</v>
      </c>
      <c r="G633" s="423">
        <v>2023</v>
      </c>
      <c r="H633" s="424">
        <f>VLOOKUP(G633,[3]잔가율!$D$3:$E$33,2,FALSE)</f>
        <v>0.84199999999999997</v>
      </c>
      <c r="I633" s="434">
        <f t="shared" si="9"/>
        <v>101831480</v>
      </c>
    </row>
    <row r="634" spans="1:9">
      <c r="A634" s="421">
        <v>633</v>
      </c>
      <c r="B634" s="313" t="s">
        <v>15840</v>
      </c>
      <c r="C634" s="426" t="s">
        <v>179</v>
      </c>
      <c r="D634" s="426" t="s">
        <v>2916</v>
      </c>
      <c r="E634" s="426" t="s">
        <v>2917</v>
      </c>
      <c r="F634" s="442">
        <v>114420000</v>
      </c>
      <c r="G634" s="423">
        <v>2023</v>
      </c>
      <c r="H634" s="424">
        <f>VLOOKUP(G634,[3]잔가율!$B$3:$C$33,2,FALSE)</f>
        <v>0.82599999999999996</v>
      </c>
      <c r="I634" s="434">
        <f t="shared" si="9"/>
        <v>94510920</v>
      </c>
    </row>
    <row r="635" spans="1:9">
      <c r="A635" s="421">
        <v>634</v>
      </c>
      <c r="B635" s="422" t="s">
        <v>7711</v>
      </c>
      <c r="C635" s="422" t="s">
        <v>179</v>
      </c>
      <c r="D635" s="422" t="s">
        <v>3036</v>
      </c>
      <c r="E635" s="422" t="s">
        <v>3446</v>
      </c>
      <c r="F635" s="438">
        <v>105600000</v>
      </c>
      <c r="G635" s="423">
        <v>2023</v>
      </c>
      <c r="H635" s="424">
        <f>VLOOKUP(G635,[3]잔가율!$D$3:$E$33,2,FALSE)</f>
        <v>0.84199999999999997</v>
      </c>
      <c r="I635" s="434">
        <f t="shared" si="9"/>
        <v>88915200</v>
      </c>
    </row>
    <row r="636" spans="1:9">
      <c r="A636" s="421">
        <v>635</v>
      </c>
      <c r="B636" s="422" t="s">
        <v>7711</v>
      </c>
      <c r="C636" s="422" t="s">
        <v>179</v>
      </c>
      <c r="D636" s="422" t="s">
        <v>3037</v>
      </c>
      <c r="E636" s="422" t="s">
        <v>3445</v>
      </c>
      <c r="F636" s="438">
        <v>107630000</v>
      </c>
      <c r="G636" s="423">
        <v>2023</v>
      </c>
      <c r="H636" s="424">
        <f>VLOOKUP(G636,[3]잔가율!$D$3:$E$33,2,FALSE)</f>
        <v>0.84199999999999997</v>
      </c>
      <c r="I636" s="434">
        <f t="shared" si="9"/>
        <v>90624460</v>
      </c>
    </row>
    <row r="637" spans="1:9">
      <c r="A637" s="421">
        <v>636</v>
      </c>
      <c r="B637" s="422" t="s">
        <v>7711</v>
      </c>
      <c r="C637" s="422" t="s">
        <v>179</v>
      </c>
      <c r="D637" s="422" t="s">
        <v>187</v>
      </c>
      <c r="E637" s="422" t="s">
        <v>3445</v>
      </c>
      <c r="F637" s="438">
        <v>109450000</v>
      </c>
      <c r="G637" s="423">
        <v>2023</v>
      </c>
      <c r="H637" s="424">
        <f>VLOOKUP(G637,[3]잔가율!$D$3:$E$33,2,FALSE)</f>
        <v>0.84199999999999997</v>
      </c>
      <c r="I637" s="434">
        <f t="shared" si="9"/>
        <v>92156900</v>
      </c>
    </row>
    <row r="638" spans="1:9">
      <c r="A638" s="421">
        <v>637</v>
      </c>
      <c r="B638" s="422" t="s">
        <v>7711</v>
      </c>
      <c r="C638" s="422" t="s">
        <v>179</v>
      </c>
      <c r="D638" s="422" t="s">
        <v>3447</v>
      </c>
      <c r="E638" s="422" t="s">
        <v>3446</v>
      </c>
      <c r="F638" s="438">
        <v>106000000</v>
      </c>
      <c r="G638" s="423">
        <v>2023</v>
      </c>
      <c r="H638" s="424">
        <f>VLOOKUP(G638,[3]잔가율!$D$3:$E$33,2,FALSE)</f>
        <v>0.84199999999999997</v>
      </c>
      <c r="I638" s="434">
        <f t="shared" si="9"/>
        <v>89252000</v>
      </c>
    </row>
    <row r="639" spans="1:9">
      <c r="A639" s="421">
        <v>638</v>
      </c>
      <c r="B639" s="422" t="s">
        <v>7711</v>
      </c>
      <c r="C639" s="422" t="s">
        <v>179</v>
      </c>
      <c r="D639" s="422" t="s">
        <v>3448</v>
      </c>
      <c r="E639" s="422" t="s">
        <v>3448</v>
      </c>
      <c r="F639" s="438">
        <v>96070000</v>
      </c>
      <c r="G639" s="423">
        <v>2023</v>
      </c>
      <c r="H639" s="424">
        <f>VLOOKUP(G639,[3]잔가율!$D$3:$E$33,2,FALSE)</f>
        <v>0.84199999999999997</v>
      </c>
      <c r="I639" s="434">
        <f t="shared" si="9"/>
        <v>80890940</v>
      </c>
    </row>
    <row r="640" spans="1:9">
      <c r="A640" s="421">
        <v>639</v>
      </c>
      <c r="B640" s="422" t="s">
        <v>7711</v>
      </c>
      <c r="C640" s="422" t="s">
        <v>179</v>
      </c>
      <c r="D640" s="422" t="s">
        <v>3449</v>
      </c>
      <c r="E640" s="422" t="s">
        <v>3449</v>
      </c>
      <c r="F640" s="438">
        <v>96800000</v>
      </c>
      <c r="G640" s="423">
        <v>2023</v>
      </c>
      <c r="H640" s="424">
        <f>VLOOKUP(G640,[3]잔가율!$D$3:$E$33,2,FALSE)</f>
        <v>0.84199999999999997</v>
      </c>
      <c r="I640" s="434">
        <f t="shared" si="9"/>
        <v>81505600</v>
      </c>
    </row>
    <row r="641" spans="1:9">
      <c r="A641" s="421">
        <v>640</v>
      </c>
      <c r="B641" s="422" t="s">
        <v>7711</v>
      </c>
      <c r="C641" s="422" t="s">
        <v>179</v>
      </c>
      <c r="D641" s="422" t="s">
        <v>3450</v>
      </c>
      <c r="E641" s="422" t="s">
        <v>3450</v>
      </c>
      <c r="F641" s="438">
        <v>105600000</v>
      </c>
      <c r="G641" s="423">
        <v>2023</v>
      </c>
      <c r="H641" s="424">
        <f>VLOOKUP(G641,[3]잔가율!$D$3:$E$33,2,FALSE)</f>
        <v>0.84199999999999997</v>
      </c>
      <c r="I641" s="434">
        <f t="shared" si="9"/>
        <v>88915200</v>
      </c>
    </row>
    <row r="642" spans="1:9">
      <c r="A642" s="421">
        <v>641</v>
      </c>
      <c r="B642" s="422" t="s">
        <v>7711</v>
      </c>
      <c r="C642" s="422" t="s">
        <v>179</v>
      </c>
      <c r="D642" s="422" t="s">
        <v>3038</v>
      </c>
      <c r="E642" s="422" t="s">
        <v>3451</v>
      </c>
      <c r="F642" s="438">
        <v>95350000</v>
      </c>
      <c r="G642" s="423">
        <v>2023</v>
      </c>
      <c r="H642" s="424">
        <f>VLOOKUP(G642,[3]잔가율!$D$3:$E$33,2,FALSE)</f>
        <v>0.84199999999999997</v>
      </c>
      <c r="I642" s="434">
        <f t="shared" ref="I642:I705" si="10">ROUNDDOWN(F642*H642,0)</f>
        <v>80284700</v>
      </c>
    </row>
    <row r="643" spans="1:9">
      <c r="A643" s="421">
        <v>642</v>
      </c>
      <c r="B643" s="313" t="s">
        <v>15840</v>
      </c>
      <c r="C643" s="426" t="s">
        <v>179</v>
      </c>
      <c r="D643" s="426" t="s">
        <v>2918</v>
      </c>
      <c r="E643" s="426" t="s">
        <v>2919</v>
      </c>
      <c r="F643" s="442">
        <v>112150000</v>
      </c>
      <c r="G643" s="423">
        <v>2023</v>
      </c>
      <c r="H643" s="424">
        <f>VLOOKUP(G643,[3]잔가율!$B$3:$C$33,2,FALSE)</f>
        <v>0.82599999999999996</v>
      </c>
      <c r="I643" s="434">
        <f t="shared" si="10"/>
        <v>92635900</v>
      </c>
    </row>
    <row r="644" spans="1:9">
      <c r="A644" s="421">
        <v>643</v>
      </c>
      <c r="B644" s="422" t="s">
        <v>7711</v>
      </c>
      <c r="C644" s="422" t="s">
        <v>179</v>
      </c>
      <c r="D644" s="422" t="s">
        <v>3039</v>
      </c>
      <c r="E644" s="422" t="s">
        <v>3452</v>
      </c>
      <c r="F644" s="438">
        <v>106000000</v>
      </c>
      <c r="G644" s="423">
        <v>2023</v>
      </c>
      <c r="H644" s="424">
        <f>VLOOKUP(G644,[3]잔가율!$D$3:$E$33,2,FALSE)</f>
        <v>0.84199999999999997</v>
      </c>
      <c r="I644" s="434">
        <f t="shared" si="10"/>
        <v>89252000</v>
      </c>
    </row>
    <row r="645" spans="1:9">
      <c r="A645" s="421">
        <v>644</v>
      </c>
      <c r="B645" s="422" t="s">
        <v>7711</v>
      </c>
      <c r="C645" s="422" t="s">
        <v>179</v>
      </c>
      <c r="D645" s="422" t="s">
        <v>3039</v>
      </c>
      <c r="E645" s="422" t="s">
        <v>3453</v>
      </c>
      <c r="F645" s="438">
        <v>100000000</v>
      </c>
      <c r="G645" s="423">
        <v>2023</v>
      </c>
      <c r="H645" s="424">
        <f>VLOOKUP(G645,[3]잔가율!$D$3:$E$33,2,FALSE)</f>
        <v>0.84199999999999997</v>
      </c>
      <c r="I645" s="434">
        <f t="shared" si="10"/>
        <v>84200000</v>
      </c>
    </row>
    <row r="646" spans="1:9">
      <c r="A646" s="421">
        <v>645</v>
      </c>
      <c r="B646" s="422" t="s">
        <v>7711</v>
      </c>
      <c r="C646" s="422" t="s">
        <v>2361</v>
      </c>
      <c r="D646" s="422" t="s">
        <v>3040</v>
      </c>
      <c r="E646" s="422" t="s">
        <v>3454</v>
      </c>
      <c r="F646" s="438">
        <v>110950000</v>
      </c>
      <c r="G646" s="423">
        <v>2023</v>
      </c>
      <c r="H646" s="424">
        <f>VLOOKUP(G646,[3]잔가율!$D$3:$E$33,2,FALSE)</f>
        <v>0.84199999999999997</v>
      </c>
      <c r="I646" s="434">
        <f t="shared" si="10"/>
        <v>93419900</v>
      </c>
    </row>
    <row r="647" spans="1:9">
      <c r="A647" s="421">
        <v>646</v>
      </c>
      <c r="B647" s="422" t="s">
        <v>7711</v>
      </c>
      <c r="C647" s="422" t="s">
        <v>2361</v>
      </c>
      <c r="D647" s="422" t="s">
        <v>3041</v>
      </c>
      <c r="E647" s="422" t="s">
        <v>3454</v>
      </c>
      <c r="F647" s="438">
        <v>125720000</v>
      </c>
      <c r="G647" s="423">
        <v>2023</v>
      </c>
      <c r="H647" s="424">
        <f>VLOOKUP(G647,[3]잔가율!$D$3:$E$33,2,FALSE)</f>
        <v>0.84199999999999997</v>
      </c>
      <c r="I647" s="434">
        <f t="shared" si="10"/>
        <v>105856240</v>
      </c>
    </row>
    <row r="648" spans="1:9">
      <c r="A648" s="421">
        <v>647</v>
      </c>
      <c r="B648" s="422" t="s">
        <v>7711</v>
      </c>
      <c r="C648" s="422" t="s">
        <v>2361</v>
      </c>
      <c r="D648" s="422" t="s">
        <v>3042</v>
      </c>
      <c r="E648" s="422" t="s">
        <v>3454</v>
      </c>
      <c r="F648" s="438">
        <v>113000000</v>
      </c>
      <c r="G648" s="423">
        <v>2023</v>
      </c>
      <c r="H648" s="424">
        <f>VLOOKUP(G648,[3]잔가율!$D$3:$E$33,2,FALSE)</f>
        <v>0.84199999999999997</v>
      </c>
      <c r="I648" s="434">
        <f t="shared" si="10"/>
        <v>95146000</v>
      </c>
    </row>
    <row r="649" spans="1:9">
      <c r="A649" s="421">
        <v>648</v>
      </c>
      <c r="B649" s="422" t="s">
        <v>7711</v>
      </c>
      <c r="C649" s="422" t="s">
        <v>179</v>
      </c>
      <c r="D649" s="422" t="s">
        <v>3455</v>
      </c>
      <c r="E649" s="422" t="s">
        <v>3452</v>
      </c>
      <c r="F649" s="438">
        <v>108000000</v>
      </c>
      <c r="G649" s="423">
        <v>2023</v>
      </c>
      <c r="H649" s="424">
        <f>VLOOKUP(G649,[3]잔가율!$D$3:$E$33,2,FALSE)</f>
        <v>0.84199999999999997</v>
      </c>
      <c r="I649" s="434">
        <f t="shared" si="10"/>
        <v>90936000</v>
      </c>
    </row>
    <row r="650" spans="1:9">
      <c r="A650" s="421">
        <v>649</v>
      </c>
      <c r="B650" s="422" t="s">
        <v>7711</v>
      </c>
      <c r="C650" s="422" t="s">
        <v>179</v>
      </c>
      <c r="D650" s="422" t="s">
        <v>3456</v>
      </c>
      <c r="E650" s="422" t="s">
        <v>3457</v>
      </c>
      <c r="F650" s="438">
        <v>103720000</v>
      </c>
      <c r="G650" s="423">
        <v>2023</v>
      </c>
      <c r="H650" s="424">
        <f>VLOOKUP(G650,[3]잔가율!$D$3:$E$33,2,FALSE)</f>
        <v>0.84199999999999997</v>
      </c>
      <c r="I650" s="434">
        <f t="shared" si="10"/>
        <v>87332240</v>
      </c>
    </row>
    <row r="651" spans="1:9">
      <c r="A651" s="421">
        <v>650</v>
      </c>
      <c r="B651" s="425" t="s">
        <v>7711</v>
      </c>
      <c r="C651" s="425" t="s">
        <v>179</v>
      </c>
      <c r="D651" s="425" t="s">
        <v>3458</v>
      </c>
      <c r="E651" s="425" t="s">
        <v>3459</v>
      </c>
      <c r="F651" s="439">
        <v>65930000</v>
      </c>
      <c r="G651" s="423">
        <v>2023</v>
      </c>
      <c r="H651" s="424">
        <f>VLOOKUP(G651,[3]잔가율!$D$3:$E$33,2,FALSE)</f>
        <v>0.84199999999999997</v>
      </c>
      <c r="I651" s="434">
        <f t="shared" si="10"/>
        <v>55513060</v>
      </c>
    </row>
    <row r="652" spans="1:9">
      <c r="A652" s="421">
        <v>651</v>
      </c>
      <c r="B652" s="425" t="s">
        <v>7711</v>
      </c>
      <c r="C652" s="425" t="s">
        <v>3259</v>
      </c>
      <c r="D652" s="425" t="s">
        <v>3458</v>
      </c>
      <c r="E652" s="425" t="s">
        <v>3460</v>
      </c>
      <c r="F652" s="439">
        <v>28420000</v>
      </c>
      <c r="G652" s="423">
        <v>2023</v>
      </c>
      <c r="H652" s="424">
        <f>VLOOKUP(G652,[3]잔가율!$D$3:$E$33,2,FALSE)</f>
        <v>0.84199999999999997</v>
      </c>
      <c r="I652" s="434">
        <f t="shared" si="10"/>
        <v>23929640</v>
      </c>
    </row>
    <row r="653" spans="1:9">
      <c r="A653" s="421">
        <v>652</v>
      </c>
      <c r="B653" s="425" t="s">
        <v>7711</v>
      </c>
      <c r="C653" s="425" t="s">
        <v>3259</v>
      </c>
      <c r="D653" s="425" t="s">
        <v>3458</v>
      </c>
      <c r="E653" s="425" t="s">
        <v>3461</v>
      </c>
      <c r="F653" s="439">
        <v>8020000</v>
      </c>
      <c r="G653" s="423">
        <v>2023</v>
      </c>
      <c r="H653" s="424">
        <f>VLOOKUP(G653,[3]잔가율!$D$3:$E$33,2,FALSE)</f>
        <v>0.84199999999999997</v>
      </c>
      <c r="I653" s="434">
        <f t="shared" si="10"/>
        <v>6752840</v>
      </c>
    </row>
    <row r="654" spans="1:9">
      <c r="A654" s="421">
        <v>653</v>
      </c>
      <c r="B654" s="422" t="s">
        <v>7711</v>
      </c>
      <c r="C654" s="422" t="s">
        <v>179</v>
      </c>
      <c r="D654" s="422" t="s">
        <v>3043</v>
      </c>
      <c r="E654" s="422" t="s">
        <v>3462</v>
      </c>
      <c r="F654" s="438">
        <v>92400000</v>
      </c>
      <c r="G654" s="423">
        <v>2023</v>
      </c>
      <c r="H654" s="424">
        <f>VLOOKUP(G654,[3]잔가율!$D$3:$E$33,2,FALSE)</f>
        <v>0.84199999999999997</v>
      </c>
      <c r="I654" s="434">
        <f t="shared" si="10"/>
        <v>77800800</v>
      </c>
    </row>
    <row r="655" spans="1:9">
      <c r="A655" s="421">
        <v>654</v>
      </c>
      <c r="B655" s="422" t="s">
        <v>7711</v>
      </c>
      <c r="C655" s="422" t="s">
        <v>179</v>
      </c>
      <c r="D655" s="422" t="s">
        <v>3043</v>
      </c>
      <c r="E655" s="422" t="s">
        <v>3463</v>
      </c>
      <c r="F655" s="438">
        <v>91360000</v>
      </c>
      <c r="G655" s="423">
        <v>2023</v>
      </c>
      <c r="H655" s="424">
        <f>VLOOKUP(G655,[3]잔가율!$D$3:$E$33,2,FALSE)</f>
        <v>0.84199999999999997</v>
      </c>
      <c r="I655" s="434">
        <f t="shared" si="10"/>
        <v>76925120</v>
      </c>
    </row>
    <row r="656" spans="1:9">
      <c r="A656" s="421">
        <v>655</v>
      </c>
      <c r="B656" s="422" t="s">
        <v>7711</v>
      </c>
      <c r="C656" s="422" t="s">
        <v>179</v>
      </c>
      <c r="D656" s="422" t="s">
        <v>3044</v>
      </c>
      <c r="E656" s="422" t="s">
        <v>3464</v>
      </c>
      <c r="F656" s="438">
        <v>110880000</v>
      </c>
      <c r="G656" s="423">
        <v>2023</v>
      </c>
      <c r="H656" s="424">
        <f>VLOOKUP(G656,[3]잔가율!$D$3:$E$33,2,FALSE)</f>
        <v>0.84199999999999997</v>
      </c>
      <c r="I656" s="434">
        <f t="shared" si="10"/>
        <v>93360960</v>
      </c>
    </row>
    <row r="657" spans="1:9">
      <c r="A657" s="421">
        <v>656</v>
      </c>
      <c r="B657" s="422" t="s">
        <v>7711</v>
      </c>
      <c r="C657" s="422" t="s">
        <v>2361</v>
      </c>
      <c r="D657" s="422" t="s">
        <v>3045</v>
      </c>
      <c r="E657" s="422" t="s">
        <v>3465</v>
      </c>
      <c r="F657" s="438">
        <v>127230000</v>
      </c>
      <c r="G657" s="423">
        <v>2023</v>
      </c>
      <c r="H657" s="424">
        <f>VLOOKUP(G657,[3]잔가율!$D$3:$E$33,2,FALSE)</f>
        <v>0.84199999999999997</v>
      </c>
      <c r="I657" s="434">
        <f t="shared" si="10"/>
        <v>107127660</v>
      </c>
    </row>
    <row r="658" spans="1:9">
      <c r="A658" s="421">
        <v>657</v>
      </c>
      <c r="B658" s="422" t="s">
        <v>7711</v>
      </c>
      <c r="C658" s="422" t="s">
        <v>2361</v>
      </c>
      <c r="D658" s="422" t="s">
        <v>3046</v>
      </c>
      <c r="E658" s="422" t="s">
        <v>3465</v>
      </c>
      <c r="F658" s="438">
        <v>120290000</v>
      </c>
      <c r="G658" s="423">
        <v>2023</v>
      </c>
      <c r="H658" s="424">
        <f>VLOOKUP(G658,[3]잔가율!$D$3:$E$33,2,FALSE)</f>
        <v>0.84199999999999997</v>
      </c>
      <c r="I658" s="434">
        <f t="shared" si="10"/>
        <v>101284180</v>
      </c>
    </row>
    <row r="659" spans="1:9">
      <c r="A659" s="421">
        <v>658</v>
      </c>
      <c r="B659" s="422" t="s">
        <v>7711</v>
      </c>
      <c r="C659" s="422" t="s">
        <v>179</v>
      </c>
      <c r="D659" s="422" t="s">
        <v>3466</v>
      </c>
      <c r="E659" s="422" t="s">
        <v>3464</v>
      </c>
      <c r="F659" s="438">
        <v>116000000</v>
      </c>
      <c r="G659" s="423">
        <v>2023</v>
      </c>
      <c r="H659" s="424">
        <f>VLOOKUP(G659,[3]잔가율!$D$3:$E$33,2,FALSE)</f>
        <v>0.84199999999999997</v>
      </c>
      <c r="I659" s="434">
        <f t="shared" si="10"/>
        <v>97672000</v>
      </c>
    </row>
    <row r="660" spans="1:9">
      <c r="A660" s="421">
        <v>659</v>
      </c>
      <c r="B660" s="422" t="s">
        <v>7711</v>
      </c>
      <c r="C660" s="422" t="s">
        <v>179</v>
      </c>
      <c r="D660" s="422" t="s">
        <v>3467</v>
      </c>
      <c r="E660" s="422" t="s">
        <v>3467</v>
      </c>
      <c r="F660" s="438">
        <v>105600000</v>
      </c>
      <c r="G660" s="423">
        <v>2023</v>
      </c>
      <c r="H660" s="424">
        <f>VLOOKUP(G660,[3]잔가율!$D$3:$E$33,2,FALSE)</f>
        <v>0.84199999999999997</v>
      </c>
      <c r="I660" s="434">
        <f t="shared" si="10"/>
        <v>88915200</v>
      </c>
    </row>
    <row r="661" spans="1:9">
      <c r="A661" s="421">
        <v>660</v>
      </c>
      <c r="B661" s="422" t="s">
        <v>7711</v>
      </c>
      <c r="C661" s="422" t="s">
        <v>179</v>
      </c>
      <c r="D661" s="422" t="s">
        <v>3467</v>
      </c>
      <c r="E661" s="422" t="s">
        <v>3468</v>
      </c>
      <c r="F661" s="438">
        <v>101200000</v>
      </c>
      <c r="G661" s="423">
        <v>2023</v>
      </c>
      <c r="H661" s="424">
        <f>VLOOKUP(G661,[3]잔가율!$D$3:$E$33,2,FALSE)</f>
        <v>0.84199999999999997</v>
      </c>
      <c r="I661" s="434">
        <f t="shared" si="10"/>
        <v>85210400</v>
      </c>
    </row>
    <row r="662" spans="1:9">
      <c r="A662" s="421">
        <v>661</v>
      </c>
      <c r="B662" s="422" t="s">
        <v>7711</v>
      </c>
      <c r="C662" s="422" t="s">
        <v>179</v>
      </c>
      <c r="D662" s="422" t="s">
        <v>3467</v>
      </c>
      <c r="E662" s="422" t="s">
        <v>3469</v>
      </c>
      <c r="F662" s="438">
        <v>100000000</v>
      </c>
      <c r="G662" s="423">
        <v>2023</v>
      </c>
      <c r="H662" s="424">
        <f>VLOOKUP(G662,[3]잔가율!$D$3:$E$33,2,FALSE)</f>
        <v>0.84199999999999997</v>
      </c>
      <c r="I662" s="434">
        <f t="shared" si="10"/>
        <v>84200000</v>
      </c>
    </row>
    <row r="663" spans="1:9">
      <c r="A663" s="421">
        <v>662</v>
      </c>
      <c r="B663" s="422" t="s">
        <v>7711</v>
      </c>
      <c r="C663" s="422" t="s">
        <v>179</v>
      </c>
      <c r="D663" s="422" t="s">
        <v>3047</v>
      </c>
      <c r="E663" s="422" t="s">
        <v>3470</v>
      </c>
      <c r="F663" s="438">
        <v>110000000</v>
      </c>
      <c r="G663" s="423">
        <v>2023</v>
      </c>
      <c r="H663" s="424">
        <f>VLOOKUP(G663,[3]잔가율!$D$3:$E$33,2,FALSE)</f>
        <v>0.84199999999999997</v>
      </c>
      <c r="I663" s="434">
        <f t="shared" si="10"/>
        <v>92620000</v>
      </c>
    </row>
    <row r="664" spans="1:9">
      <c r="A664" s="421">
        <v>663</v>
      </c>
      <c r="B664" s="422" t="s">
        <v>7711</v>
      </c>
      <c r="C664" s="422" t="s">
        <v>179</v>
      </c>
      <c r="D664" s="422" t="s">
        <v>3048</v>
      </c>
      <c r="E664" s="422" t="s">
        <v>3471</v>
      </c>
      <c r="F664" s="438">
        <v>117810000</v>
      </c>
      <c r="G664" s="423">
        <v>2023</v>
      </c>
      <c r="H664" s="424">
        <f>VLOOKUP(G664,[3]잔가율!$D$3:$E$33,2,FALSE)</f>
        <v>0.84199999999999997</v>
      </c>
      <c r="I664" s="434">
        <f t="shared" si="10"/>
        <v>99196020</v>
      </c>
    </row>
    <row r="665" spans="1:9">
      <c r="A665" s="421">
        <v>664</v>
      </c>
      <c r="B665" s="422" t="s">
        <v>7711</v>
      </c>
      <c r="C665" s="422" t="s">
        <v>179</v>
      </c>
      <c r="D665" s="422" t="s">
        <v>185</v>
      </c>
      <c r="E665" s="422" t="s">
        <v>3471</v>
      </c>
      <c r="F665" s="438">
        <v>119630000</v>
      </c>
      <c r="G665" s="423">
        <v>2023</v>
      </c>
      <c r="H665" s="424">
        <f>VLOOKUP(G665,[3]잔가율!$D$3:$E$33,2,FALSE)</f>
        <v>0.84199999999999997</v>
      </c>
      <c r="I665" s="434">
        <f t="shared" si="10"/>
        <v>100728460</v>
      </c>
    </row>
    <row r="666" spans="1:9">
      <c r="A666" s="421">
        <v>665</v>
      </c>
      <c r="B666" s="313" t="s">
        <v>15840</v>
      </c>
      <c r="C666" s="422" t="s">
        <v>2361</v>
      </c>
      <c r="D666" s="422" t="s">
        <v>2920</v>
      </c>
      <c r="E666" s="422" t="s">
        <v>2921</v>
      </c>
      <c r="F666" s="440">
        <v>111770000</v>
      </c>
      <c r="G666" s="423">
        <v>2023</v>
      </c>
      <c r="H666" s="424">
        <f>VLOOKUP(G666,[3]잔가율!$B$3:$C$33,2,FALSE)</f>
        <v>0.82599999999999996</v>
      </c>
      <c r="I666" s="434">
        <f t="shared" si="10"/>
        <v>92322020</v>
      </c>
    </row>
    <row r="667" spans="1:9">
      <c r="A667" s="421">
        <v>666</v>
      </c>
      <c r="B667" s="313" t="s">
        <v>15840</v>
      </c>
      <c r="C667" s="422" t="s">
        <v>2361</v>
      </c>
      <c r="D667" s="422" t="s">
        <v>2922</v>
      </c>
      <c r="E667" s="422" t="s">
        <v>2921</v>
      </c>
      <c r="F667" s="440">
        <v>110290000</v>
      </c>
      <c r="G667" s="423">
        <v>2023</v>
      </c>
      <c r="H667" s="424">
        <f>VLOOKUP(G667,[3]잔가율!$B$3:$C$33,2,FALSE)</f>
        <v>0.82599999999999996</v>
      </c>
      <c r="I667" s="434">
        <f t="shared" si="10"/>
        <v>91099540</v>
      </c>
    </row>
    <row r="668" spans="1:9">
      <c r="A668" s="421">
        <v>667</v>
      </c>
      <c r="B668" s="422" t="s">
        <v>7711</v>
      </c>
      <c r="C668" s="422" t="s">
        <v>179</v>
      </c>
      <c r="D668" s="422" t="s">
        <v>3472</v>
      </c>
      <c r="E668" s="422" t="s">
        <v>3472</v>
      </c>
      <c r="F668" s="438">
        <v>127990000</v>
      </c>
      <c r="G668" s="423">
        <v>2023</v>
      </c>
      <c r="H668" s="424">
        <f>VLOOKUP(G668,[3]잔가율!$D$3:$E$33,2,FALSE)</f>
        <v>0.84199999999999997</v>
      </c>
      <c r="I668" s="434">
        <f t="shared" si="10"/>
        <v>107767580</v>
      </c>
    </row>
    <row r="669" spans="1:9">
      <c r="A669" s="421">
        <v>668</v>
      </c>
      <c r="B669" s="422" t="s">
        <v>7711</v>
      </c>
      <c r="C669" s="422" t="s">
        <v>179</v>
      </c>
      <c r="D669" s="422" t="s">
        <v>3472</v>
      </c>
      <c r="E669" s="422" t="s">
        <v>3473</v>
      </c>
      <c r="F669" s="438">
        <v>126090000</v>
      </c>
      <c r="G669" s="423">
        <v>2023</v>
      </c>
      <c r="H669" s="424">
        <f>VLOOKUP(G669,[3]잔가율!$D$3:$E$33,2,FALSE)</f>
        <v>0.84199999999999997</v>
      </c>
      <c r="I669" s="434">
        <f t="shared" si="10"/>
        <v>106167780</v>
      </c>
    </row>
    <row r="670" spans="1:9">
      <c r="A670" s="421">
        <v>669</v>
      </c>
      <c r="B670" s="313" t="s">
        <v>15840</v>
      </c>
      <c r="C670" s="422" t="s">
        <v>2361</v>
      </c>
      <c r="D670" s="422" t="s">
        <v>2923</v>
      </c>
      <c r="E670" s="422" t="s">
        <v>2924</v>
      </c>
      <c r="F670" s="440">
        <v>120800000</v>
      </c>
      <c r="G670" s="423">
        <v>2023</v>
      </c>
      <c r="H670" s="424">
        <f>VLOOKUP(G670,[3]잔가율!$B$3:$C$33,2,FALSE)</f>
        <v>0.82599999999999996</v>
      </c>
      <c r="I670" s="434">
        <f t="shared" si="10"/>
        <v>99780800</v>
      </c>
    </row>
    <row r="671" spans="1:9">
      <c r="A671" s="421">
        <v>670</v>
      </c>
      <c r="B671" s="313" t="s">
        <v>15840</v>
      </c>
      <c r="C671" s="422" t="s">
        <v>2361</v>
      </c>
      <c r="D671" s="422" t="s">
        <v>2925</v>
      </c>
      <c r="E671" s="422" t="s">
        <v>2924</v>
      </c>
      <c r="F671" s="440">
        <v>124750000</v>
      </c>
      <c r="G671" s="423">
        <v>2023</v>
      </c>
      <c r="H671" s="424">
        <f>VLOOKUP(G671,[3]잔가율!$B$3:$C$33,2,FALSE)</f>
        <v>0.82599999999999996</v>
      </c>
      <c r="I671" s="434">
        <f t="shared" si="10"/>
        <v>103043500</v>
      </c>
    </row>
    <row r="672" spans="1:9">
      <c r="A672" s="421">
        <v>671</v>
      </c>
      <c r="B672" s="422" t="s">
        <v>7711</v>
      </c>
      <c r="C672" s="422" t="s">
        <v>179</v>
      </c>
      <c r="D672" s="422" t="s">
        <v>3474</v>
      </c>
      <c r="E672" s="422" t="s">
        <v>3474</v>
      </c>
      <c r="F672" s="438">
        <v>133190000</v>
      </c>
      <c r="G672" s="423">
        <v>2023</v>
      </c>
      <c r="H672" s="424">
        <f>VLOOKUP(G672,[3]잔가율!$D$3:$E$33,2,FALSE)</f>
        <v>0.84199999999999997</v>
      </c>
      <c r="I672" s="434">
        <f t="shared" si="10"/>
        <v>112145980</v>
      </c>
    </row>
    <row r="673" spans="1:9">
      <c r="A673" s="421">
        <v>672</v>
      </c>
      <c r="B673" s="426" t="s">
        <v>7711</v>
      </c>
      <c r="C673" s="426" t="s">
        <v>179</v>
      </c>
      <c r="D673" s="426" t="s">
        <v>3049</v>
      </c>
      <c r="E673" s="426" t="s">
        <v>3049</v>
      </c>
      <c r="F673" s="441">
        <v>103630000</v>
      </c>
      <c r="G673" s="423">
        <v>2023</v>
      </c>
      <c r="H673" s="424">
        <f>VLOOKUP(G673,[3]잔가율!$D$3:$E$33,2,FALSE)</f>
        <v>0.84199999999999997</v>
      </c>
      <c r="I673" s="434">
        <f t="shared" si="10"/>
        <v>87256460</v>
      </c>
    </row>
    <row r="674" spans="1:9">
      <c r="A674" s="421">
        <v>673</v>
      </c>
      <c r="B674" s="425" t="s">
        <v>7711</v>
      </c>
      <c r="C674" s="425" t="s">
        <v>179</v>
      </c>
      <c r="D674" s="425" t="s">
        <v>3475</v>
      </c>
      <c r="E674" s="425" t="s">
        <v>3476</v>
      </c>
      <c r="F674" s="439">
        <v>11020000</v>
      </c>
      <c r="G674" s="423">
        <v>2023</v>
      </c>
      <c r="H674" s="424">
        <f>VLOOKUP(G674,[3]잔가율!$D$3:$E$33,2,FALSE)</f>
        <v>0.84199999999999997</v>
      </c>
      <c r="I674" s="434">
        <f t="shared" si="10"/>
        <v>9278840</v>
      </c>
    </row>
    <row r="675" spans="1:9">
      <c r="A675" s="421">
        <v>674</v>
      </c>
      <c r="B675" s="422" t="s">
        <v>7711</v>
      </c>
      <c r="C675" s="422" t="s">
        <v>179</v>
      </c>
      <c r="D675" s="422" t="s">
        <v>3477</v>
      </c>
      <c r="E675" s="422" t="s">
        <v>3478</v>
      </c>
      <c r="F675" s="438">
        <v>140430000</v>
      </c>
      <c r="G675" s="423">
        <v>2023</v>
      </c>
      <c r="H675" s="424">
        <f>VLOOKUP(G675,[3]잔가율!$D$3:$E$33,2,FALSE)</f>
        <v>0.84199999999999997</v>
      </c>
      <c r="I675" s="434">
        <f t="shared" si="10"/>
        <v>118242060</v>
      </c>
    </row>
    <row r="676" spans="1:9">
      <c r="A676" s="421">
        <v>675</v>
      </c>
      <c r="B676" s="422" t="s">
        <v>7711</v>
      </c>
      <c r="C676" s="422" t="s">
        <v>179</v>
      </c>
      <c r="D676" s="422" t="s">
        <v>3050</v>
      </c>
      <c r="E676" s="422" t="s">
        <v>3479</v>
      </c>
      <c r="F676" s="438">
        <v>139040000</v>
      </c>
      <c r="G676" s="423">
        <v>2023</v>
      </c>
      <c r="H676" s="424">
        <f>VLOOKUP(G676,[3]잔가율!$D$3:$E$33,2,FALSE)</f>
        <v>0.84199999999999997</v>
      </c>
      <c r="I676" s="434">
        <f t="shared" si="10"/>
        <v>117071680</v>
      </c>
    </row>
    <row r="677" spans="1:9">
      <c r="A677" s="421">
        <v>676</v>
      </c>
      <c r="B677" s="422" t="s">
        <v>7711</v>
      </c>
      <c r="C677" s="422" t="s">
        <v>179</v>
      </c>
      <c r="D677" s="422" t="s">
        <v>3480</v>
      </c>
      <c r="E677" s="422" t="s">
        <v>3480</v>
      </c>
      <c r="F677" s="438">
        <v>135520000</v>
      </c>
      <c r="G677" s="423">
        <v>2023</v>
      </c>
      <c r="H677" s="424">
        <f>VLOOKUP(G677,[3]잔가율!$D$3:$E$33,2,FALSE)</f>
        <v>0.84199999999999997</v>
      </c>
      <c r="I677" s="434">
        <f t="shared" si="10"/>
        <v>114107840</v>
      </c>
    </row>
    <row r="678" spans="1:9">
      <c r="A678" s="421">
        <v>677</v>
      </c>
      <c r="B678" s="425" t="s">
        <v>7711</v>
      </c>
      <c r="C678" s="425" t="s">
        <v>179</v>
      </c>
      <c r="D678" s="425" t="s">
        <v>3481</v>
      </c>
      <c r="E678" s="425" t="s">
        <v>3482</v>
      </c>
      <c r="F678" s="439">
        <v>31710000</v>
      </c>
      <c r="G678" s="423">
        <v>2023</v>
      </c>
      <c r="H678" s="424">
        <f>VLOOKUP(G678,[3]잔가율!$D$3:$E$33,2,FALSE)</f>
        <v>0.84199999999999997</v>
      </c>
      <c r="I678" s="434">
        <f t="shared" si="10"/>
        <v>26699820</v>
      </c>
    </row>
    <row r="679" spans="1:9">
      <c r="A679" s="421">
        <v>678</v>
      </c>
      <c r="B679" s="422" t="s">
        <v>7711</v>
      </c>
      <c r="C679" s="422" t="s">
        <v>179</v>
      </c>
      <c r="D679" s="422" t="s">
        <v>3480</v>
      </c>
      <c r="E679" s="422" t="s">
        <v>3483</v>
      </c>
      <c r="F679" s="438">
        <v>123200000</v>
      </c>
      <c r="G679" s="423">
        <v>2023</v>
      </c>
      <c r="H679" s="424">
        <f>VLOOKUP(G679,[3]잔가율!$D$3:$E$33,2,FALSE)</f>
        <v>0.84199999999999997</v>
      </c>
      <c r="I679" s="434">
        <f t="shared" si="10"/>
        <v>103734400</v>
      </c>
    </row>
    <row r="680" spans="1:9">
      <c r="A680" s="421">
        <v>679</v>
      </c>
      <c r="B680" s="422" t="s">
        <v>7711</v>
      </c>
      <c r="C680" s="422" t="s">
        <v>179</v>
      </c>
      <c r="D680" s="422" t="s">
        <v>3480</v>
      </c>
      <c r="E680" s="422" t="s">
        <v>3484</v>
      </c>
      <c r="F680" s="438">
        <v>135520000</v>
      </c>
      <c r="G680" s="423">
        <v>2023</v>
      </c>
      <c r="H680" s="424">
        <f>VLOOKUP(G680,[3]잔가율!$D$3:$E$33,2,FALSE)</f>
        <v>0.84199999999999997</v>
      </c>
      <c r="I680" s="434">
        <f t="shared" si="10"/>
        <v>114107840</v>
      </c>
    </row>
    <row r="681" spans="1:9">
      <c r="A681" s="421">
        <v>680</v>
      </c>
      <c r="B681" s="422" t="s">
        <v>7711</v>
      </c>
      <c r="C681" s="422" t="s">
        <v>179</v>
      </c>
      <c r="D681" s="422" t="s">
        <v>3480</v>
      </c>
      <c r="E681" s="422" t="s">
        <v>3485</v>
      </c>
      <c r="F681" s="438">
        <v>135520000</v>
      </c>
      <c r="G681" s="423">
        <v>2023</v>
      </c>
      <c r="H681" s="424">
        <f>VLOOKUP(G681,[3]잔가율!$D$3:$E$33,2,FALSE)</f>
        <v>0.84199999999999997</v>
      </c>
      <c r="I681" s="434">
        <f t="shared" si="10"/>
        <v>114107840</v>
      </c>
    </row>
    <row r="682" spans="1:9">
      <c r="A682" s="421">
        <v>681</v>
      </c>
      <c r="B682" s="422" t="s">
        <v>7711</v>
      </c>
      <c r="C682" s="422" t="s">
        <v>179</v>
      </c>
      <c r="D682" s="422" t="s">
        <v>3480</v>
      </c>
      <c r="E682" s="422" t="s">
        <v>3486</v>
      </c>
      <c r="F682" s="438">
        <v>129360000</v>
      </c>
      <c r="G682" s="423">
        <v>2023</v>
      </c>
      <c r="H682" s="424">
        <f>VLOOKUP(G682,[3]잔가율!$D$3:$E$33,2,FALSE)</f>
        <v>0.84199999999999997</v>
      </c>
      <c r="I682" s="434">
        <f t="shared" si="10"/>
        <v>108921120</v>
      </c>
    </row>
    <row r="683" spans="1:9">
      <c r="A683" s="421">
        <v>682</v>
      </c>
      <c r="B683" s="422" t="s">
        <v>7711</v>
      </c>
      <c r="C683" s="422" t="s">
        <v>179</v>
      </c>
      <c r="D683" s="422" t="s">
        <v>3051</v>
      </c>
      <c r="E683" s="422" t="s">
        <v>3487</v>
      </c>
      <c r="F683" s="438">
        <v>140800000</v>
      </c>
      <c r="G683" s="423">
        <v>2023</v>
      </c>
      <c r="H683" s="424">
        <f>VLOOKUP(G683,[3]잔가율!$D$3:$E$33,2,FALSE)</f>
        <v>0.84199999999999997</v>
      </c>
      <c r="I683" s="434">
        <f t="shared" si="10"/>
        <v>118553600</v>
      </c>
    </row>
    <row r="684" spans="1:9">
      <c r="A684" s="421">
        <v>683</v>
      </c>
      <c r="B684" s="422" t="s">
        <v>7711</v>
      </c>
      <c r="C684" s="422" t="s">
        <v>179</v>
      </c>
      <c r="D684" s="422" t="s">
        <v>3051</v>
      </c>
      <c r="E684" s="422" t="s">
        <v>3488</v>
      </c>
      <c r="F684" s="438">
        <v>132000000</v>
      </c>
      <c r="G684" s="423">
        <v>2023</v>
      </c>
      <c r="H684" s="424">
        <f>VLOOKUP(G684,[3]잔가율!$D$3:$E$33,2,FALSE)</f>
        <v>0.84199999999999997</v>
      </c>
      <c r="I684" s="434">
        <f t="shared" si="10"/>
        <v>111144000</v>
      </c>
    </row>
    <row r="685" spans="1:9">
      <c r="A685" s="421">
        <v>684</v>
      </c>
      <c r="B685" s="422" t="s">
        <v>7711</v>
      </c>
      <c r="C685" s="422" t="s">
        <v>179</v>
      </c>
      <c r="D685" s="422" t="s">
        <v>3051</v>
      </c>
      <c r="E685" s="422" t="s">
        <v>3489</v>
      </c>
      <c r="F685" s="438">
        <v>132000000</v>
      </c>
      <c r="G685" s="423">
        <v>2023</v>
      </c>
      <c r="H685" s="424">
        <f>VLOOKUP(G685,[3]잔가율!$D$3:$E$33,2,FALSE)</f>
        <v>0.84199999999999997</v>
      </c>
      <c r="I685" s="434">
        <f t="shared" si="10"/>
        <v>111144000</v>
      </c>
    </row>
    <row r="686" spans="1:9">
      <c r="A686" s="421">
        <v>685</v>
      </c>
      <c r="B686" s="422" t="s">
        <v>7711</v>
      </c>
      <c r="C686" s="422" t="s">
        <v>2361</v>
      </c>
      <c r="D686" s="422" t="s">
        <v>3052</v>
      </c>
      <c r="E686" s="422" t="s">
        <v>3490</v>
      </c>
      <c r="F686" s="438">
        <v>155640000</v>
      </c>
      <c r="G686" s="423">
        <v>2023</v>
      </c>
      <c r="H686" s="424">
        <f>VLOOKUP(G686,[3]잔가율!$D$3:$E$33,2,FALSE)</f>
        <v>0.84199999999999997</v>
      </c>
      <c r="I686" s="434">
        <f t="shared" si="10"/>
        <v>131048880</v>
      </c>
    </row>
    <row r="687" spans="1:9">
      <c r="A687" s="421">
        <v>686</v>
      </c>
      <c r="B687" s="422" t="s">
        <v>7711</v>
      </c>
      <c r="C687" s="422" t="s">
        <v>179</v>
      </c>
      <c r="D687" s="422" t="s">
        <v>3491</v>
      </c>
      <c r="E687" s="422" t="s">
        <v>3491</v>
      </c>
      <c r="F687" s="438">
        <v>184800000</v>
      </c>
      <c r="G687" s="423">
        <v>2023</v>
      </c>
      <c r="H687" s="424">
        <f>VLOOKUP(G687,[3]잔가율!$D$3:$E$33,2,FALSE)</f>
        <v>0.84199999999999997</v>
      </c>
      <c r="I687" s="434">
        <f t="shared" si="10"/>
        <v>155601600</v>
      </c>
    </row>
    <row r="688" spans="1:9">
      <c r="A688" s="421">
        <v>687</v>
      </c>
      <c r="B688" s="422" t="s">
        <v>7711</v>
      </c>
      <c r="C688" s="422" t="s">
        <v>179</v>
      </c>
      <c r="D688" s="422" t="s">
        <v>3491</v>
      </c>
      <c r="E688" s="422" t="s">
        <v>3492</v>
      </c>
      <c r="F688" s="438">
        <v>198000000</v>
      </c>
      <c r="G688" s="423">
        <v>2023</v>
      </c>
      <c r="H688" s="424">
        <f>VLOOKUP(G688,[3]잔가율!$D$3:$E$33,2,FALSE)</f>
        <v>0.84199999999999997</v>
      </c>
      <c r="I688" s="434">
        <f t="shared" si="10"/>
        <v>166716000</v>
      </c>
    </row>
    <row r="689" spans="1:9">
      <c r="A689" s="421">
        <v>688</v>
      </c>
      <c r="B689" s="422" t="s">
        <v>7711</v>
      </c>
      <c r="C689" s="422" t="s">
        <v>179</v>
      </c>
      <c r="D689" s="422" t="s">
        <v>3491</v>
      </c>
      <c r="E689" s="422" t="s">
        <v>3493</v>
      </c>
      <c r="F689" s="438">
        <v>193600000</v>
      </c>
      <c r="G689" s="423">
        <v>2023</v>
      </c>
      <c r="H689" s="424">
        <f>VLOOKUP(G689,[3]잔가율!$D$3:$E$33,2,FALSE)</f>
        <v>0.84199999999999997</v>
      </c>
      <c r="I689" s="434">
        <f t="shared" si="10"/>
        <v>163011200</v>
      </c>
    </row>
    <row r="690" spans="1:9">
      <c r="A690" s="421">
        <v>689</v>
      </c>
      <c r="B690" s="422" t="s">
        <v>7711</v>
      </c>
      <c r="C690" s="422" t="s">
        <v>2361</v>
      </c>
      <c r="D690" s="422" t="s">
        <v>3053</v>
      </c>
      <c r="E690" s="422" t="s">
        <v>3494</v>
      </c>
      <c r="F690" s="438">
        <v>115810000</v>
      </c>
      <c r="G690" s="423">
        <v>2023</v>
      </c>
      <c r="H690" s="424">
        <f>VLOOKUP(G690,[3]잔가율!$D$3:$E$33,2,FALSE)</f>
        <v>0.84199999999999997</v>
      </c>
      <c r="I690" s="434">
        <f t="shared" si="10"/>
        <v>97512020</v>
      </c>
    </row>
    <row r="691" spans="1:9">
      <c r="A691" s="421">
        <v>690</v>
      </c>
      <c r="B691" s="422" t="s">
        <v>7711</v>
      </c>
      <c r="C691" s="422" t="s">
        <v>2361</v>
      </c>
      <c r="D691" s="422" t="s">
        <v>3054</v>
      </c>
      <c r="E691" s="422" t="s">
        <v>3495</v>
      </c>
      <c r="F691" s="438">
        <v>114650000</v>
      </c>
      <c r="G691" s="423">
        <v>2023</v>
      </c>
      <c r="H691" s="424">
        <f>VLOOKUP(G691,[3]잔가율!$D$3:$E$33,2,FALSE)</f>
        <v>0.84199999999999997</v>
      </c>
      <c r="I691" s="434">
        <f t="shared" si="10"/>
        <v>96535300</v>
      </c>
    </row>
    <row r="692" spans="1:9">
      <c r="A692" s="421">
        <v>691</v>
      </c>
      <c r="B692" s="422" t="s">
        <v>7711</v>
      </c>
      <c r="C692" s="422" t="s">
        <v>179</v>
      </c>
      <c r="D692" s="422" t="s">
        <v>3496</v>
      </c>
      <c r="E692" s="422" t="s">
        <v>3496</v>
      </c>
      <c r="F692" s="438">
        <v>127320000</v>
      </c>
      <c r="G692" s="423">
        <v>2023</v>
      </c>
      <c r="H692" s="424">
        <f>VLOOKUP(G692,[3]잔가율!$D$3:$E$33,2,FALSE)</f>
        <v>0.84199999999999997</v>
      </c>
      <c r="I692" s="434">
        <f t="shared" si="10"/>
        <v>107203440</v>
      </c>
    </row>
    <row r="693" spans="1:9">
      <c r="A693" s="421">
        <v>692</v>
      </c>
      <c r="B693" s="422" t="s">
        <v>7711</v>
      </c>
      <c r="C693" s="422" t="s">
        <v>179</v>
      </c>
      <c r="D693" s="422" t="s">
        <v>3497</v>
      </c>
      <c r="E693" s="422" t="s">
        <v>3498</v>
      </c>
      <c r="F693" s="438">
        <v>58840000</v>
      </c>
      <c r="G693" s="423">
        <v>2023</v>
      </c>
      <c r="H693" s="424">
        <f>VLOOKUP(G693,[3]잔가율!$D$3:$E$33,2,FALSE)</f>
        <v>0.84199999999999997</v>
      </c>
      <c r="I693" s="434">
        <f t="shared" si="10"/>
        <v>49543280</v>
      </c>
    </row>
    <row r="694" spans="1:9">
      <c r="A694" s="421">
        <v>693</v>
      </c>
      <c r="B694" s="422" t="s">
        <v>7711</v>
      </c>
      <c r="C694" s="422" t="s">
        <v>179</v>
      </c>
      <c r="D694" s="422" t="s">
        <v>2963</v>
      </c>
      <c r="E694" s="422" t="s">
        <v>3499</v>
      </c>
      <c r="F694" s="438">
        <v>127100000</v>
      </c>
      <c r="G694" s="423">
        <v>2023</v>
      </c>
      <c r="H694" s="424">
        <f>VLOOKUP(G694,[3]잔가율!$D$3:$E$33,2,FALSE)</f>
        <v>0.84199999999999997</v>
      </c>
      <c r="I694" s="434">
        <f t="shared" si="10"/>
        <v>107018200</v>
      </c>
    </row>
    <row r="695" spans="1:9">
      <c r="A695" s="421">
        <v>694</v>
      </c>
      <c r="B695" s="422" t="s">
        <v>7711</v>
      </c>
      <c r="C695" s="422" t="s">
        <v>179</v>
      </c>
      <c r="D695" s="422" t="s">
        <v>2963</v>
      </c>
      <c r="E695" s="422" t="s">
        <v>3500</v>
      </c>
      <c r="F695" s="438">
        <v>103520000</v>
      </c>
      <c r="G695" s="423">
        <v>2023</v>
      </c>
      <c r="H695" s="424">
        <f>VLOOKUP(G695,[3]잔가율!$D$3:$E$33,2,FALSE)</f>
        <v>0.84199999999999997</v>
      </c>
      <c r="I695" s="434">
        <f t="shared" si="10"/>
        <v>87163840</v>
      </c>
    </row>
    <row r="696" spans="1:9">
      <c r="A696" s="421">
        <v>695</v>
      </c>
      <c r="B696" s="422" t="s">
        <v>7711</v>
      </c>
      <c r="C696" s="422" t="s">
        <v>179</v>
      </c>
      <c r="D696" s="422" t="s">
        <v>3055</v>
      </c>
      <c r="E696" s="422" t="s">
        <v>3501</v>
      </c>
      <c r="F696" s="438">
        <v>33500000</v>
      </c>
      <c r="G696" s="423">
        <v>2023</v>
      </c>
      <c r="H696" s="424">
        <f>VLOOKUP(G696,[3]잔가율!$D$3:$E$33,2,FALSE)</f>
        <v>0.84199999999999997</v>
      </c>
      <c r="I696" s="434">
        <f t="shared" si="10"/>
        <v>28207000</v>
      </c>
    </row>
    <row r="697" spans="1:9">
      <c r="A697" s="421">
        <v>696</v>
      </c>
      <c r="B697" s="422" t="s">
        <v>7711</v>
      </c>
      <c r="C697" s="422" t="s">
        <v>179</v>
      </c>
      <c r="D697" s="422" t="s">
        <v>3502</v>
      </c>
      <c r="E697" s="422" t="s">
        <v>3503</v>
      </c>
      <c r="F697" s="438">
        <v>30850000</v>
      </c>
      <c r="G697" s="423">
        <v>2023</v>
      </c>
      <c r="H697" s="424">
        <f>VLOOKUP(G697,[3]잔가율!$D$3:$E$33,2,FALSE)</f>
        <v>0.84199999999999997</v>
      </c>
      <c r="I697" s="434">
        <f t="shared" si="10"/>
        <v>25975700</v>
      </c>
    </row>
    <row r="698" spans="1:9">
      <c r="A698" s="421">
        <v>697</v>
      </c>
      <c r="B698" s="422" t="s">
        <v>7711</v>
      </c>
      <c r="C698" s="422" t="s">
        <v>179</v>
      </c>
      <c r="D698" s="422" t="s">
        <v>3056</v>
      </c>
      <c r="E698" s="422" t="s">
        <v>3503</v>
      </c>
      <c r="F698" s="438">
        <v>32650000</v>
      </c>
      <c r="G698" s="423">
        <v>2023</v>
      </c>
      <c r="H698" s="424">
        <f>VLOOKUP(G698,[3]잔가율!$D$3:$E$33,2,FALSE)</f>
        <v>0.84199999999999997</v>
      </c>
      <c r="I698" s="434">
        <f t="shared" si="10"/>
        <v>27491300</v>
      </c>
    </row>
    <row r="699" spans="1:9">
      <c r="A699" s="421">
        <v>698</v>
      </c>
      <c r="B699" s="422" t="s">
        <v>7711</v>
      </c>
      <c r="C699" s="422" t="s">
        <v>179</v>
      </c>
      <c r="D699" s="422" t="s">
        <v>3504</v>
      </c>
      <c r="E699" s="422" t="s">
        <v>3503</v>
      </c>
      <c r="F699" s="438">
        <v>32650000</v>
      </c>
      <c r="G699" s="423">
        <v>2023</v>
      </c>
      <c r="H699" s="424">
        <f>VLOOKUP(G699,[3]잔가율!$D$3:$E$33,2,FALSE)</f>
        <v>0.84199999999999997</v>
      </c>
      <c r="I699" s="434">
        <f t="shared" si="10"/>
        <v>27491300</v>
      </c>
    </row>
    <row r="700" spans="1:9">
      <c r="A700" s="421">
        <v>699</v>
      </c>
      <c r="B700" s="422" t="s">
        <v>7711</v>
      </c>
      <c r="C700" s="422" t="s">
        <v>179</v>
      </c>
      <c r="D700" s="422" t="s">
        <v>3505</v>
      </c>
      <c r="E700" s="422" t="s">
        <v>3506</v>
      </c>
      <c r="F700" s="438">
        <v>119990000</v>
      </c>
      <c r="G700" s="423">
        <v>2023</v>
      </c>
      <c r="H700" s="424">
        <f>VLOOKUP(G700,[3]잔가율!$D$3:$E$33,2,FALSE)</f>
        <v>0.84199999999999997</v>
      </c>
      <c r="I700" s="434">
        <f t="shared" si="10"/>
        <v>101031580</v>
      </c>
    </row>
    <row r="701" spans="1:9">
      <c r="A701" s="421">
        <v>700</v>
      </c>
      <c r="B701" s="422" t="s">
        <v>7711</v>
      </c>
      <c r="C701" s="422" t="s">
        <v>179</v>
      </c>
      <c r="D701" s="422" t="s">
        <v>3507</v>
      </c>
      <c r="E701" s="422" t="s">
        <v>3508</v>
      </c>
      <c r="F701" s="438">
        <v>241810000</v>
      </c>
      <c r="G701" s="423">
        <v>2023</v>
      </c>
      <c r="H701" s="424">
        <f>VLOOKUP(G701,[3]잔가율!$D$3:$E$33,2,FALSE)</f>
        <v>0.84199999999999997</v>
      </c>
      <c r="I701" s="434">
        <f t="shared" si="10"/>
        <v>203604020</v>
      </c>
    </row>
    <row r="702" spans="1:9">
      <c r="A702" s="421">
        <v>701</v>
      </c>
      <c r="B702" s="422" t="s">
        <v>7711</v>
      </c>
      <c r="C702" s="422" t="s">
        <v>179</v>
      </c>
      <c r="D702" s="422" t="s">
        <v>3507</v>
      </c>
      <c r="E702" s="422" t="s">
        <v>3509</v>
      </c>
      <c r="F702" s="438">
        <v>241810000</v>
      </c>
      <c r="G702" s="423">
        <v>2023</v>
      </c>
      <c r="H702" s="424">
        <f>VLOOKUP(G702,[3]잔가율!$D$3:$E$33,2,FALSE)</f>
        <v>0.84199999999999997</v>
      </c>
      <c r="I702" s="434">
        <f t="shared" si="10"/>
        <v>203604020</v>
      </c>
    </row>
    <row r="703" spans="1:9">
      <c r="A703" s="421">
        <v>702</v>
      </c>
      <c r="B703" s="422" t="s">
        <v>7711</v>
      </c>
      <c r="C703" s="422" t="s">
        <v>179</v>
      </c>
      <c r="D703" s="422" t="s">
        <v>3510</v>
      </c>
      <c r="E703" s="422" t="s">
        <v>3511</v>
      </c>
      <c r="F703" s="438">
        <v>258220000</v>
      </c>
      <c r="G703" s="423">
        <v>2023</v>
      </c>
      <c r="H703" s="424">
        <f>VLOOKUP(G703,[3]잔가율!$D$3:$E$33,2,FALSE)</f>
        <v>0.84199999999999997</v>
      </c>
      <c r="I703" s="434">
        <f t="shared" si="10"/>
        <v>217421240</v>
      </c>
    </row>
    <row r="704" spans="1:9">
      <c r="A704" s="421">
        <v>703</v>
      </c>
      <c r="B704" s="425" t="s">
        <v>7711</v>
      </c>
      <c r="C704" s="425" t="s">
        <v>179</v>
      </c>
      <c r="D704" s="425" t="s">
        <v>3512</v>
      </c>
      <c r="E704" s="425" t="s">
        <v>3513</v>
      </c>
      <c r="F704" s="439">
        <v>32740000</v>
      </c>
      <c r="G704" s="423">
        <v>2023</v>
      </c>
      <c r="H704" s="424">
        <f>VLOOKUP(G704,[3]잔가율!$D$3:$E$33,2,FALSE)</f>
        <v>0.84199999999999997</v>
      </c>
      <c r="I704" s="434">
        <f t="shared" si="10"/>
        <v>27567080</v>
      </c>
    </row>
    <row r="705" spans="1:9">
      <c r="A705" s="421">
        <v>704</v>
      </c>
      <c r="B705" s="422" t="s">
        <v>7711</v>
      </c>
      <c r="C705" s="422" t="s">
        <v>2361</v>
      </c>
      <c r="D705" s="422" t="s">
        <v>3057</v>
      </c>
      <c r="E705" s="422" t="s">
        <v>3514</v>
      </c>
      <c r="F705" s="438">
        <v>39070000</v>
      </c>
      <c r="G705" s="423">
        <v>2023</v>
      </c>
      <c r="H705" s="424">
        <f>VLOOKUP(G705,[3]잔가율!$D$3:$E$33,2,FALSE)</f>
        <v>0.84199999999999997</v>
      </c>
      <c r="I705" s="434">
        <f t="shared" si="10"/>
        <v>32896940</v>
      </c>
    </row>
    <row r="706" spans="1:9">
      <c r="A706" s="421">
        <v>705</v>
      </c>
      <c r="B706" s="422" t="s">
        <v>7711</v>
      </c>
      <c r="C706" s="422" t="s">
        <v>2361</v>
      </c>
      <c r="D706" s="422" t="s">
        <v>3058</v>
      </c>
      <c r="E706" s="422" t="s">
        <v>3514</v>
      </c>
      <c r="F706" s="438">
        <v>42630000</v>
      </c>
      <c r="G706" s="423">
        <v>2023</v>
      </c>
      <c r="H706" s="424">
        <f>VLOOKUP(G706,[3]잔가율!$D$3:$E$33,2,FALSE)</f>
        <v>0.84199999999999997</v>
      </c>
      <c r="I706" s="434">
        <f t="shared" ref="I706:I769" si="11">ROUNDDOWN(F706*H706,0)</f>
        <v>35894460</v>
      </c>
    </row>
    <row r="707" spans="1:9">
      <c r="A707" s="421">
        <v>706</v>
      </c>
      <c r="B707" s="422" t="s">
        <v>7711</v>
      </c>
      <c r="C707" s="422" t="s">
        <v>2361</v>
      </c>
      <c r="D707" s="422" t="s">
        <v>3059</v>
      </c>
      <c r="E707" s="422" t="s">
        <v>3514</v>
      </c>
      <c r="F707" s="438">
        <v>45100000</v>
      </c>
      <c r="G707" s="423">
        <v>2023</v>
      </c>
      <c r="H707" s="424">
        <f>VLOOKUP(G707,[3]잔가율!$D$3:$E$33,2,FALSE)</f>
        <v>0.84199999999999997</v>
      </c>
      <c r="I707" s="434">
        <f t="shared" si="11"/>
        <v>37974200</v>
      </c>
    </row>
    <row r="708" spans="1:9">
      <c r="A708" s="421">
        <v>707</v>
      </c>
      <c r="B708" s="425" t="s">
        <v>7711</v>
      </c>
      <c r="C708" s="425" t="s">
        <v>179</v>
      </c>
      <c r="D708" s="425" t="s">
        <v>3515</v>
      </c>
      <c r="E708" s="425" t="s">
        <v>3516</v>
      </c>
      <c r="F708" s="439">
        <v>44670000</v>
      </c>
      <c r="G708" s="423">
        <v>2023</v>
      </c>
      <c r="H708" s="424">
        <f>VLOOKUP(G708,[3]잔가율!$D$3:$E$33,2,FALSE)</f>
        <v>0.84199999999999997</v>
      </c>
      <c r="I708" s="434">
        <f t="shared" si="11"/>
        <v>37612140</v>
      </c>
    </row>
    <row r="709" spans="1:9">
      <c r="A709" s="421">
        <v>708</v>
      </c>
      <c r="B709" s="425" t="s">
        <v>7711</v>
      </c>
      <c r="C709" s="425" t="s">
        <v>179</v>
      </c>
      <c r="D709" s="425" t="s">
        <v>3517</v>
      </c>
      <c r="E709" s="425" t="s">
        <v>3518</v>
      </c>
      <c r="F709" s="439">
        <v>51660000</v>
      </c>
      <c r="G709" s="423">
        <v>2023</v>
      </c>
      <c r="H709" s="424">
        <f>VLOOKUP(G709,[3]잔가율!$D$3:$E$33,2,FALSE)</f>
        <v>0.84199999999999997</v>
      </c>
      <c r="I709" s="434">
        <f t="shared" si="11"/>
        <v>43497720</v>
      </c>
    </row>
    <row r="710" spans="1:9">
      <c r="A710" s="421">
        <v>709</v>
      </c>
      <c r="B710" s="422" t="s">
        <v>7711</v>
      </c>
      <c r="C710" s="422" t="s">
        <v>2361</v>
      </c>
      <c r="D710" s="422" t="s">
        <v>3060</v>
      </c>
      <c r="E710" s="422" t="s">
        <v>3304</v>
      </c>
      <c r="F710" s="438">
        <v>43810000</v>
      </c>
      <c r="G710" s="423">
        <v>2023</v>
      </c>
      <c r="H710" s="424">
        <f>VLOOKUP(G710,[3]잔가율!$D$3:$E$33,2,FALSE)</f>
        <v>0.84199999999999997</v>
      </c>
      <c r="I710" s="434">
        <f t="shared" si="11"/>
        <v>36888020</v>
      </c>
    </row>
    <row r="711" spans="1:9">
      <c r="A711" s="421">
        <v>710</v>
      </c>
      <c r="B711" s="422" t="s">
        <v>7711</v>
      </c>
      <c r="C711" s="422" t="s">
        <v>2361</v>
      </c>
      <c r="D711" s="422" t="s">
        <v>3061</v>
      </c>
      <c r="E711" s="422" t="s">
        <v>3304</v>
      </c>
      <c r="F711" s="438">
        <v>42220000</v>
      </c>
      <c r="G711" s="423">
        <v>2023</v>
      </c>
      <c r="H711" s="424">
        <f>VLOOKUP(G711,[3]잔가율!$D$3:$E$33,2,FALSE)</f>
        <v>0.84199999999999997</v>
      </c>
      <c r="I711" s="434">
        <f t="shared" si="11"/>
        <v>35549240</v>
      </c>
    </row>
    <row r="712" spans="1:9">
      <c r="A712" s="421">
        <v>711</v>
      </c>
      <c r="B712" s="425" t="s">
        <v>7711</v>
      </c>
      <c r="C712" s="425" t="s">
        <v>179</v>
      </c>
      <c r="D712" s="425" t="s">
        <v>3519</v>
      </c>
      <c r="E712" s="425" t="s">
        <v>3520</v>
      </c>
      <c r="F712" s="439">
        <v>47930000</v>
      </c>
      <c r="G712" s="423">
        <v>2023</v>
      </c>
      <c r="H712" s="424">
        <f>VLOOKUP(G712,[3]잔가율!$D$3:$E$33,2,FALSE)</f>
        <v>0.84199999999999997</v>
      </c>
      <c r="I712" s="434">
        <f t="shared" si="11"/>
        <v>40357060</v>
      </c>
    </row>
    <row r="713" spans="1:9">
      <c r="A713" s="421">
        <v>712</v>
      </c>
      <c r="B713" s="425" t="s">
        <v>7711</v>
      </c>
      <c r="C713" s="425" t="s">
        <v>179</v>
      </c>
      <c r="D713" s="425" t="s">
        <v>3521</v>
      </c>
      <c r="E713" s="425" t="s">
        <v>3522</v>
      </c>
      <c r="F713" s="439">
        <v>50450000</v>
      </c>
      <c r="G713" s="423">
        <v>2023</v>
      </c>
      <c r="H713" s="424">
        <f>VLOOKUP(G713,[3]잔가율!$D$3:$E$33,2,FALSE)</f>
        <v>0.84199999999999997</v>
      </c>
      <c r="I713" s="434">
        <f t="shared" si="11"/>
        <v>42478900</v>
      </c>
    </row>
    <row r="714" spans="1:9">
      <c r="A714" s="421">
        <v>713</v>
      </c>
      <c r="B714" s="422" t="s">
        <v>7711</v>
      </c>
      <c r="C714" s="422" t="s">
        <v>2361</v>
      </c>
      <c r="D714" s="422" t="s">
        <v>3523</v>
      </c>
      <c r="E714" s="422" t="s">
        <v>3315</v>
      </c>
      <c r="F714" s="438">
        <v>36020000</v>
      </c>
      <c r="G714" s="423">
        <v>2023</v>
      </c>
      <c r="H714" s="424">
        <f>VLOOKUP(G714,[3]잔가율!$D$3:$E$33,2,FALSE)</f>
        <v>0.84199999999999997</v>
      </c>
      <c r="I714" s="434">
        <f t="shared" si="11"/>
        <v>30328840</v>
      </c>
    </row>
    <row r="715" spans="1:9">
      <c r="A715" s="421">
        <v>714</v>
      </c>
      <c r="B715" s="425" t="s">
        <v>7711</v>
      </c>
      <c r="C715" s="425" t="s">
        <v>179</v>
      </c>
      <c r="D715" s="425" t="s">
        <v>3524</v>
      </c>
      <c r="E715" s="425" t="s">
        <v>3525</v>
      </c>
      <c r="F715" s="439">
        <v>18480000</v>
      </c>
      <c r="G715" s="423">
        <v>2023</v>
      </c>
      <c r="H715" s="424">
        <f>VLOOKUP(G715,[3]잔가율!$D$3:$E$33,2,FALSE)</f>
        <v>0.84199999999999997</v>
      </c>
      <c r="I715" s="434">
        <f t="shared" si="11"/>
        <v>15560160</v>
      </c>
    </row>
    <row r="716" spans="1:9">
      <c r="A716" s="421">
        <v>715</v>
      </c>
      <c r="B716" s="422" t="s">
        <v>7711</v>
      </c>
      <c r="C716" s="422" t="s">
        <v>2361</v>
      </c>
      <c r="D716" s="422" t="s">
        <v>3062</v>
      </c>
      <c r="E716" s="422" t="s">
        <v>3323</v>
      </c>
      <c r="F716" s="438">
        <v>61230000</v>
      </c>
      <c r="G716" s="423">
        <v>2023</v>
      </c>
      <c r="H716" s="424">
        <f>VLOOKUP(G716,[3]잔가율!$D$3:$E$33,2,FALSE)</f>
        <v>0.84199999999999997</v>
      </c>
      <c r="I716" s="434">
        <f t="shared" si="11"/>
        <v>51555660</v>
      </c>
    </row>
    <row r="717" spans="1:9">
      <c r="A717" s="421">
        <v>716</v>
      </c>
      <c r="B717" s="425" t="s">
        <v>7711</v>
      </c>
      <c r="C717" s="425" t="s">
        <v>179</v>
      </c>
      <c r="D717" s="425" t="s">
        <v>3526</v>
      </c>
      <c r="E717" s="425" t="s">
        <v>3527</v>
      </c>
      <c r="F717" s="439">
        <v>25370000</v>
      </c>
      <c r="G717" s="423">
        <v>2023</v>
      </c>
      <c r="H717" s="424">
        <f>VLOOKUP(G717,[3]잔가율!$D$3:$E$33,2,FALSE)</f>
        <v>0.84199999999999997</v>
      </c>
      <c r="I717" s="434">
        <f t="shared" si="11"/>
        <v>21361540</v>
      </c>
    </row>
    <row r="718" spans="1:9">
      <c r="A718" s="421">
        <v>717</v>
      </c>
      <c r="B718" s="425" t="s">
        <v>7711</v>
      </c>
      <c r="C718" s="425" t="s">
        <v>179</v>
      </c>
      <c r="D718" s="425" t="s">
        <v>3528</v>
      </c>
      <c r="E718" s="425" t="s">
        <v>3529</v>
      </c>
      <c r="F718" s="439">
        <v>26800000</v>
      </c>
      <c r="G718" s="423">
        <v>2023</v>
      </c>
      <c r="H718" s="424">
        <f>VLOOKUP(G718,[3]잔가율!$D$3:$E$33,2,FALSE)</f>
        <v>0.84199999999999997</v>
      </c>
      <c r="I718" s="434">
        <f t="shared" si="11"/>
        <v>22565600</v>
      </c>
    </row>
    <row r="719" spans="1:9">
      <c r="A719" s="421">
        <v>718</v>
      </c>
      <c r="B719" s="425" t="s">
        <v>7711</v>
      </c>
      <c r="C719" s="425" t="s">
        <v>179</v>
      </c>
      <c r="D719" s="425" t="s">
        <v>3530</v>
      </c>
      <c r="E719" s="425" t="s">
        <v>3531</v>
      </c>
      <c r="F719" s="439">
        <v>58730000</v>
      </c>
      <c r="G719" s="423">
        <v>2023</v>
      </c>
      <c r="H719" s="424">
        <f>VLOOKUP(G719,[3]잔가율!$D$3:$E$33,2,FALSE)</f>
        <v>0.84199999999999997</v>
      </c>
      <c r="I719" s="434">
        <f t="shared" si="11"/>
        <v>49450660</v>
      </c>
    </row>
    <row r="720" spans="1:9">
      <c r="A720" s="421">
        <v>719</v>
      </c>
      <c r="B720" s="425" t="s">
        <v>7711</v>
      </c>
      <c r="C720" s="425" t="s">
        <v>179</v>
      </c>
      <c r="D720" s="425" t="s">
        <v>3532</v>
      </c>
      <c r="E720" s="425" t="s">
        <v>3533</v>
      </c>
      <c r="F720" s="439">
        <v>61670000</v>
      </c>
      <c r="G720" s="423">
        <v>2023</v>
      </c>
      <c r="H720" s="424">
        <f>VLOOKUP(G720,[3]잔가율!$D$3:$E$33,2,FALSE)</f>
        <v>0.84199999999999997</v>
      </c>
      <c r="I720" s="434">
        <f t="shared" si="11"/>
        <v>51926140</v>
      </c>
    </row>
    <row r="721" spans="1:9">
      <c r="A721" s="421">
        <v>720</v>
      </c>
      <c r="B721" s="425" t="s">
        <v>7711</v>
      </c>
      <c r="C721" s="425" t="s">
        <v>179</v>
      </c>
      <c r="D721" s="425" t="s">
        <v>3534</v>
      </c>
      <c r="E721" s="425" t="s">
        <v>3535</v>
      </c>
      <c r="F721" s="439">
        <v>49030000</v>
      </c>
      <c r="G721" s="423">
        <v>2023</v>
      </c>
      <c r="H721" s="424">
        <f>VLOOKUP(G721,[3]잔가율!$D$3:$E$33,2,FALSE)</f>
        <v>0.84199999999999997</v>
      </c>
      <c r="I721" s="434">
        <f t="shared" si="11"/>
        <v>41283260</v>
      </c>
    </row>
    <row r="722" spans="1:9">
      <c r="A722" s="421">
        <v>721</v>
      </c>
      <c r="B722" s="425" t="s">
        <v>7711</v>
      </c>
      <c r="C722" s="425" t="s">
        <v>179</v>
      </c>
      <c r="D722" s="425" t="s">
        <v>3536</v>
      </c>
      <c r="E722" s="425" t="s">
        <v>3537</v>
      </c>
      <c r="F722" s="439">
        <v>27020000</v>
      </c>
      <c r="G722" s="423">
        <v>2023</v>
      </c>
      <c r="H722" s="424">
        <f>VLOOKUP(G722,[3]잔가율!$D$3:$E$33,2,FALSE)</f>
        <v>0.84199999999999997</v>
      </c>
      <c r="I722" s="434">
        <f t="shared" si="11"/>
        <v>22750840</v>
      </c>
    </row>
    <row r="723" spans="1:9">
      <c r="A723" s="421">
        <v>722</v>
      </c>
      <c r="B723" s="425" t="s">
        <v>7711</v>
      </c>
      <c r="C723" s="425" t="s">
        <v>179</v>
      </c>
      <c r="D723" s="425" t="s">
        <v>3538</v>
      </c>
      <c r="E723" s="425" t="s">
        <v>3539</v>
      </c>
      <c r="F723" s="439">
        <v>78180000</v>
      </c>
      <c r="G723" s="423">
        <v>2023</v>
      </c>
      <c r="H723" s="424">
        <f>VLOOKUP(G723,[3]잔가율!$D$3:$E$33,2,FALSE)</f>
        <v>0.84199999999999997</v>
      </c>
      <c r="I723" s="434">
        <f t="shared" si="11"/>
        <v>65827560</v>
      </c>
    </row>
    <row r="724" spans="1:9">
      <c r="A724" s="421">
        <v>723</v>
      </c>
      <c r="B724" s="425" t="s">
        <v>7711</v>
      </c>
      <c r="C724" s="425" t="s">
        <v>179</v>
      </c>
      <c r="D724" s="425" t="s">
        <v>3540</v>
      </c>
      <c r="E724" s="425" t="s">
        <v>3541</v>
      </c>
      <c r="F724" s="439">
        <v>65950000</v>
      </c>
      <c r="G724" s="423">
        <v>2023</v>
      </c>
      <c r="H724" s="424">
        <f>VLOOKUP(G724,[3]잔가율!$D$3:$E$33,2,FALSE)</f>
        <v>0.84199999999999997</v>
      </c>
      <c r="I724" s="434">
        <f t="shared" si="11"/>
        <v>55529900</v>
      </c>
    </row>
    <row r="725" spans="1:9">
      <c r="A725" s="421">
        <v>724</v>
      </c>
      <c r="B725" s="425" t="s">
        <v>7711</v>
      </c>
      <c r="C725" s="425" t="s">
        <v>179</v>
      </c>
      <c r="D725" s="425" t="s">
        <v>3542</v>
      </c>
      <c r="E725" s="425" t="s">
        <v>3543</v>
      </c>
      <c r="F725" s="439">
        <v>69630000</v>
      </c>
      <c r="G725" s="423">
        <v>2023</v>
      </c>
      <c r="H725" s="424">
        <f>VLOOKUP(G725,[3]잔가율!$D$3:$E$33,2,FALSE)</f>
        <v>0.84199999999999997</v>
      </c>
      <c r="I725" s="434">
        <f t="shared" si="11"/>
        <v>58628460</v>
      </c>
    </row>
    <row r="726" spans="1:9">
      <c r="A726" s="421">
        <v>725</v>
      </c>
      <c r="B726" s="425" t="s">
        <v>7711</v>
      </c>
      <c r="C726" s="425" t="s">
        <v>179</v>
      </c>
      <c r="D726" s="425" t="s">
        <v>3544</v>
      </c>
      <c r="E726" s="425" t="s">
        <v>3545</v>
      </c>
      <c r="F726" s="439">
        <v>76170000</v>
      </c>
      <c r="G726" s="423">
        <v>2023</v>
      </c>
      <c r="H726" s="424">
        <f>VLOOKUP(G726,[3]잔가율!$D$3:$E$33,2,FALSE)</f>
        <v>0.84199999999999997</v>
      </c>
      <c r="I726" s="434">
        <f t="shared" si="11"/>
        <v>64135140</v>
      </c>
    </row>
    <row r="727" spans="1:9">
      <c r="A727" s="421">
        <v>726</v>
      </c>
      <c r="B727" s="425" t="s">
        <v>7711</v>
      </c>
      <c r="C727" s="425" t="s">
        <v>3259</v>
      </c>
      <c r="D727" s="425" t="s">
        <v>3546</v>
      </c>
      <c r="E727" s="425" t="s">
        <v>3547</v>
      </c>
      <c r="F727" s="439">
        <v>62850000</v>
      </c>
      <c r="G727" s="423">
        <v>2023</v>
      </c>
      <c r="H727" s="424">
        <f>VLOOKUP(G727,[3]잔가율!$D$3:$E$33,2,FALSE)</f>
        <v>0.84199999999999997</v>
      </c>
      <c r="I727" s="434">
        <f t="shared" si="11"/>
        <v>52919700</v>
      </c>
    </row>
    <row r="728" spans="1:9">
      <c r="A728" s="421">
        <v>727</v>
      </c>
      <c r="B728" s="425" t="s">
        <v>7711</v>
      </c>
      <c r="C728" s="425" t="s">
        <v>179</v>
      </c>
      <c r="D728" s="425" t="s">
        <v>3548</v>
      </c>
      <c r="E728" s="425" t="s">
        <v>3549</v>
      </c>
      <c r="F728" s="439">
        <v>85560000</v>
      </c>
      <c r="G728" s="423">
        <v>2023</v>
      </c>
      <c r="H728" s="424">
        <f>VLOOKUP(G728,[3]잔가율!$D$3:$E$33,2,FALSE)</f>
        <v>0.84199999999999997</v>
      </c>
      <c r="I728" s="434">
        <f t="shared" si="11"/>
        <v>72041520</v>
      </c>
    </row>
    <row r="729" spans="1:9">
      <c r="A729" s="421">
        <v>728</v>
      </c>
      <c r="B729" s="422" t="s">
        <v>7711</v>
      </c>
      <c r="C729" s="422" t="s">
        <v>2361</v>
      </c>
      <c r="D729" s="422" t="s">
        <v>3063</v>
      </c>
      <c r="E729" s="422" t="s">
        <v>3550</v>
      </c>
      <c r="F729" s="438">
        <v>78470000</v>
      </c>
      <c r="G729" s="423">
        <v>2023</v>
      </c>
      <c r="H729" s="424">
        <f>VLOOKUP(G729,[3]잔가율!$D$3:$E$33,2,FALSE)</f>
        <v>0.84199999999999997</v>
      </c>
      <c r="I729" s="434">
        <f t="shared" si="11"/>
        <v>66071740</v>
      </c>
    </row>
    <row r="730" spans="1:9">
      <c r="A730" s="421">
        <v>729</v>
      </c>
      <c r="B730" s="422" t="s">
        <v>7711</v>
      </c>
      <c r="C730" s="422" t="s">
        <v>2361</v>
      </c>
      <c r="D730" s="422" t="s">
        <v>3064</v>
      </c>
      <c r="E730" s="422" t="s">
        <v>3550</v>
      </c>
      <c r="F730" s="438">
        <v>82040000</v>
      </c>
      <c r="G730" s="423">
        <v>2023</v>
      </c>
      <c r="H730" s="424">
        <f>VLOOKUP(G730,[3]잔가율!$D$3:$E$33,2,FALSE)</f>
        <v>0.84199999999999997</v>
      </c>
      <c r="I730" s="434">
        <f t="shared" si="11"/>
        <v>69077680</v>
      </c>
    </row>
    <row r="731" spans="1:9">
      <c r="A731" s="421">
        <v>730</v>
      </c>
      <c r="B731" s="425" t="s">
        <v>7711</v>
      </c>
      <c r="C731" s="425" t="s">
        <v>179</v>
      </c>
      <c r="D731" s="425" t="s">
        <v>3551</v>
      </c>
      <c r="E731" s="425" t="s">
        <v>3552</v>
      </c>
      <c r="F731" s="439">
        <v>103120000</v>
      </c>
      <c r="G731" s="423">
        <v>2023</v>
      </c>
      <c r="H731" s="424">
        <f>VLOOKUP(G731,[3]잔가율!$D$3:$E$33,2,FALSE)</f>
        <v>0.84199999999999997</v>
      </c>
      <c r="I731" s="434">
        <f t="shared" si="11"/>
        <v>86827040</v>
      </c>
    </row>
    <row r="732" spans="1:9">
      <c r="A732" s="421">
        <v>731</v>
      </c>
      <c r="B732" s="425" t="s">
        <v>7711</v>
      </c>
      <c r="C732" s="425" t="s">
        <v>179</v>
      </c>
      <c r="D732" s="425" t="s">
        <v>3553</v>
      </c>
      <c r="E732" s="425" t="s">
        <v>3554</v>
      </c>
      <c r="F732" s="439">
        <v>78400000</v>
      </c>
      <c r="G732" s="423">
        <v>2023</v>
      </c>
      <c r="H732" s="424">
        <f>VLOOKUP(G732,[3]잔가율!$D$3:$E$33,2,FALSE)</f>
        <v>0.84199999999999997</v>
      </c>
      <c r="I732" s="434">
        <f t="shared" si="11"/>
        <v>66012800</v>
      </c>
    </row>
    <row r="733" spans="1:9">
      <c r="A733" s="421">
        <v>732</v>
      </c>
      <c r="B733" s="425" t="s">
        <v>7711</v>
      </c>
      <c r="C733" s="425" t="s">
        <v>3259</v>
      </c>
      <c r="D733" s="425" t="s">
        <v>3555</v>
      </c>
      <c r="E733" s="425" t="s">
        <v>3556</v>
      </c>
      <c r="F733" s="439">
        <v>18710000</v>
      </c>
      <c r="G733" s="423">
        <v>2023</v>
      </c>
      <c r="H733" s="424">
        <f>VLOOKUP(G733,[3]잔가율!$D$3:$E$33,2,FALSE)</f>
        <v>0.84199999999999997</v>
      </c>
      <c r="I733" s="434">
        <f t="shared" si="11"/>
        <v>15753820</v>
      </c>
    </row>
    <row r="734" spans="1:9">
      <c r="A734" s="421">
        <v>733</v>
      </c>
      <c r="B734" s="425" t="s">
        <v>7711</v>
      </c>
      <c r="C734" s="425" t="s">
        <v>179</v>
      </c>
      <c r="D734" s="425" t="s">
        <v>3557</v>
      </c>
      <c r="E734" s="425" t="s">
        <v>3558</v>
      </c>
      <c r="F734" s="439">
        <v>89090000</v>
      </c>
      <c r="G734" s="423">
        <v>2023</v>
      </c>
      <c r="H734" s="424">
        <f>VLOOKUP(G734,[3]잔가율!$D$3:$E$33,2,FALSE)</f>
        <v>0.84199999999999997</v>
      </c>
      <c r="I734" s="434">
        <f t="shared" si="11"/>
        <v>75013780</v>
      </c>
    </row>
    <row r="735" spans="1:9">
      <c r="A735" s="421">
        <v>734</v>
      </c>
      <c r="B735" s="422" t="s">
        <v>7711</v>
      </c>
      <c r="C735" s="422" t="s">
        <v>2361</v>
      </c>
      <c r="D735" s="422" t="s">
        <v>3065</v>
      </c>
      <c r="E735" s="422" t="s">
        <v>3559</v>
      </c>
      <c r="F735" s="438">
        <v>114535000</v>
      </c>
      <c r="G735" s="423">
        <v>2023</v>
      </c>
      <c r="H735" s="424">
        <f>VLOOKUP(G735,[3]잔가율!$D$3:$E$33,2,FALSE)</f>
        <v>0.84199999999999997</v>
      </c>
      <c r="I735" s="434">
        <f t="shared" si="11"/>
        <v>96438470</v>
      </c>
    </row>
    <row r="736" spans="1:9">
      <c r="A736" s="421">
        <v>735</v>
      </c>
      <c r="B736" s="425" t="s">
        <v>7711</v>
      </c>
      <c r="C736" s="425" t="s">
        <v>3259</v>
      </c>
      <c r="D736" s="425" t="s">
        <v>3560</v>
      </c>
      <c r="E736" s="425" t="s">
        <v>3561</v>
      </c>
      <c r="F736" s="439">
        <v>35640000</v>
      </c>
      <c r="G736" s="423">
        <v>2023</v>
      </c>
      <c r="H736" s="424">
        <f>VLOOKUP(G736,[3]잔가율!$D$3:$E$33,2,FALSE)</f>
        <v>0.84199999999999997</v>
      </c>
      <c r="I736" s="434">
        <f t="shared" si="11"/>
        <v>30008880</v>
      </c>
    </row>
    <row r="737" spans="1:9">
      <c r="A737" s="421">
        <v>736</v>
      </c>
      <c r="B737" s="422" t="s">
        <v>7711</v>
      </c>
      <c r="C737" s="422" t="s">
        <v>2361</v>
      </c>
      <c r="D737" s="422" t="s">
        <v>3066</v>
      </c>
      <c r="E737" s="422" t="s">
        <v>3503</v>
      </c>
      <c r="F737" s="438">
        <v>29580000</v>
      </c>
      <c r="G737" s="423">
        <v>2023</v>
      </c>
      <c r="H737" s="424">
        <f>VLOOKUP(G737,[3]잔가율!$D$3:$E$33,2,FALSE)</f>
        <v>0.84199999999999997</v>
      </c>
      <c r="I737" s="434">
        <f t="shared" si="11"/>
        <v>24906360</v>
      </c>
    </row>
    <row r="738" spans="1:9">
      <c r="A738" s="421">
        <v>737</v>
      </c>
      <c r="B738" s="422" t="s">
        <v>7711</v>
      </c>
      <c r="C738" s="422" t="s">
        <v>2361</v>
      </c>
      <c r="D738" s="422" t="s">
        <v>3067</v>
      </c>
      <c r="E738" s="422" t="s">
        <v>3503</v>
      </c>
      <c r="F738" s="438">
        <v>33170000</v>
      </c>
      <c r="G738" s="423">
        <v>2023</v>
      </c>
      <c r="H738" s="424">
        <f>VLOOKUP(G738,[3]잔가율!$D$3:$E$33,2,FALSE)</f>
        <v>0.84199999999999997</v>
      </c>
      <c r="I738" s="434">
        <f t="shared" si="11"/>
        <v>27929140</v>
      </c>
    </row>
    <row r="739" spans="1:9">
      <c r="A739" s="421">
        <v>738</v>
      </c>
      <c r="B739" s="422" t="s">
        <v>7711</v>
      </c>
      <c r="C739" s="422" t="s">
        <v>2361</v>
      </c>
      <c r="D739" s="422" t="s">
        <v>3068</v>
      </c>
      <c r="E739" s="422" t="s">
        <v>3503</v>
      </c>
      <c r="F739" s="438">
        <v>33810000</v>
      </c>
      <c r="G739" s="423">
        <v>2023</v>
      </c>
      <c r="H739" s="424">
        <f>VLOOKUP(G739,[3]잔가율!$D$3:$E$33,2,FALSE)</f>
        <v>0.84199999999999997</v>
      </c>
      <c r="I739" s="434">
        <f t="shared" si="11"/>
        <v>28468020</v>
      </c>
    </row>
    <row r="740" spans="1:9">
      <c r="A740" s="421">
        <v>739</v>
      </c>
      <c r="B740" s="425" t="s">
        <v>7711</v>
      </c>
      <c r="C740" s="425" t="s">
        <v>3259</v>
      </c>
      <c r="D740" s="425" t="s">
        <v>3562</v>
      </c>
      <c r="E740" s="425" t="s">
        <v>3563</v>
      </c>
      <c r="F740" s="439">
        <v>16940000</v>
      </c>
      <c r="G740" s="423">
        <v>2023</v>
      </c>
      <c r="H740" s="424">
        <f>VLOOKUP(G740,[3]잔가율!$D$3:$E$33,2,FALSE)</f>
        <v>0.84199999999999997</v>
      </c>
      <c r="I740" s="434">
        <f t="shared" si="11"/>
        <v>14263480</v>
      </c>
    </row>
    <row r="741" spans="1:9">
      <c r="A741" s="421">
        <v>740</v>
      </c>
      <c r="B741" s="422" t="s">
        <v>7711</v>
      </c>
      <c r="C741" s="422" t="s">
        <v>2361</v>
      </c>
      <c r="D741" s="422" t="s">
        <v>3069</v>
      </c>
      <c r="E741" s="422" t="s">
        <v>3564</v>
      </c>
      <c r="F741" s="438">
        <v>36200000</v>
      </c>
      <c r="G741" s="423">
        <v>2023</v>
      </c>
      <c r="H741" s="424">
        <f>VLOOKUP(G741,[3]잔가율!$D$3:$E$33,2,FALSE)</f>
        <v>0.84199999999999997</v>
      </c>
      <c r="I741" s="434">
        <f t="shared" si="11"/>
        <v>30480400</v>
      </c>
    </row>
    <row r="742" spans="1:9">
      <c r="A742" s="421">
        <v>741</v>
      </c>
      <c r="B742" s="422" t="s">
        <v>7711</v>
      </c>
      <c r="C742" s="422" t="s">
        <v>2361</v>
      </c>
      <c r="D742" s="422" t="s">
        <v>3070</v>
      </c>
      <c r="E742" s="422" t="s">
        <v>3564</v>
      </c>
      <c r="F742" s="438">
        <v>39360000</v>
      </c>
      <c r="G742" s="423">
        <v>2023</v>
      </c>
      <c r="H742" s="424">
        <f>VLOOKUP(G742,[3]잔가율!$D$3:$E$33,2,FALSE)</f>
        <v>0.84199999999999997</v>
      </c>
      <c r="I742" s="434">
        <f t="shared" si="11"/>
        <v>33141120</v>
      </c>
    </row>
    <row r="743" spans="1:9">
      <c r="A743" s="421">
        <v>742</v>
      </c>
      <c r="B743" s="422" t="s">
        <v>7711</v>
      </c>
      <c r="C743" s="422" t="s">
        <v>2361</v>
      </c>
      <c r="D743" s="422" t="s">
        <v>3071</v>
      </c>
      <c r="E743" s="422" t="s">
        <v>3565</v>
      </c>
      <c r="F743" s="438">
        <v>36760000</v>
      </c>
      <c r="G743" s="423">
        <v>2023</v>
      </c>
      <c r="H743" s="424">
        <f>VLOOKUP(G743,[3]잔가율!$D$3:$E$33,2,FALSE)</f>
        <v>0.84199999999999997</v>
      </c>
      <c r="I743" s="434">
        <f t="shared" si="11"/>
        <v>30951920</v>
      </c>
    </row>
    <row r="744" spans="1:9">
      <c r="A744" s="421">
        <v>743</v>
      </c>
      <c r="B744" s="422" t="s">
        <v>7711</v>
      </c>
      <c r="C744" s="422" t="s">
        <v>2361</v>
      </c>
      <c r="D744" s="422" t="s">
        <v>3072</v>
      </c>
      <c r="E744" s="422" t="s">
        <v>3565</v>
      </c>
      <c r="F744" s="438">
        <v>40180000</v>
      </c>
      <c r="G744" s="423">
        <v>2023</v>
      </c>
      <c r="H744" s="424">
        <f>VLOOKUP(G744,[3]잔가율!$D$3:$E$33,2,FALSE)</f>
        <v>0.84199999999999997</v>
      </c>
      <c r="I744" s="434">
        <f t="shared" si="11"/>
        <v>33831560</v>
      </c>
    </row>
    <row r="745" spans="1:9">
      <c r="A745" s="421">
        <v>744</v>
      </c>
      <c r="B745" s="422" t="s">
        <v>7711</v>
      </c>
      <c r="C745" s="422" t="s">
        <v>2361</v>
      </c>
      <c r="D745" s="422" t="s">
        <v>3073</v>
      </c>
      <c r="E745" s="422" t="s">
        <v>3566</v>
      </c>
      <c r="F745" s="438">
        <v>41180000</v>
      </c>
      <c r="G745" s="423">
        <v>2023</v>
      </c>
      <c r="H745" s="424">
        <f>VLOOKUP(G745,[3]잔가율!$D$3:$E$33,2,FALSE)</f>
        <v>0.84199999999999997</v>
      </c>
      <c r="I745" s="434">
        <f t="shared" si="11"/>
        <v>34673560</v>
      </c>
    </row>
    <row r="746" spans="1:9">
      <c r="A746" s="421">
        <v>745</v>
      </c>
      <c r="B746" s="422" t="s">
        <v>7711</v>
      </c>
      <c r="C746" s="422" t="s">
        <v>2361</v>
      </c>
      <c r="D746" s="422" t="s">
        <v>3074</v>
      </c>
      <c r="E746" s="422" t="s">
        <v>3566</v>
      </c>
      <c r="F746" s="438">
        <v>44940000</v>
      </c>
      <c r="G746" s="423">
        <v>2023</v>
      </c>
      <c r="H746" s="424">
        <f>VLOOKUP(G746,[3]잔가율!$D$3:$E$33,2,FALSE)</f>
        <v>0.84199999999999997</v>
      </c>
      <c r="I746" s="434">
        <f t="shared" si="11"/>
        <v>37839480</v>
      </c>
    </row>
    <row r="747" spans="1:9">
      <c r="A747" s="421">
        <v>746</v>
      </c>
      <c r="B747" s="422" t="s">
        <v>7711</v>
      </c>
      <c r="C747" s="422" t="s">
        <v>2361</v>
      </c>
      <c r="D747" s="422" t="s">
        <v>3075</v>
      </c>
      <c r="E747" s="422" t="s">
        <v>3567</v>
      </c>
      <c r="F747" s="438">
        <v>38950000</v>
      </c>
      <c r="G747" s="423">
        <v>2023</v>
      </c>
      <c r="H747" s="424">
        <f>VLOOKUP(G747,[3]잔가율!$D$3:$E$33,2,FALSE)</f>
        <v>0.84199999999999997</v>
      </c>
      <c r="I747" s="434">
        <f t="shared" si="11"/>
        <v>32795900</v>
      </c>
    </row>
    <row r="748" spans="1:9">
      <c r="A748" s="421">
        <v>747</v>
      </c>
      <c r="B748" s="422" t="s">
        <v>7711</v>
      </c>
      <c r="C748" s="422" t="s">
        <v>2361</v>
      </c>
      <c r="D748" s="422" t="s">
        <v>3076</v>
      </c>
      <c r="E748" s="422" t="s">
        <v>3567</v>
      </c>
      <c r="F748" s="438">
        <v>43480000</v>
      </c>
      <c r="G748" s="423">
        <v>2023</v>
      </c>
      <c r="H748" s="424">
        <f>VLOOKUP(G748,[3]잔가율!$D$3:$E$33,2,FALSE)</f>
        <v>0.84199999999999997</v>
      </c>
      <c r="I748" s="434">
        <f t="shared" si="11"/>
        <v>36610160</v>
      </c>
    </row>
    <row r="749" spans="1:9">
      <c r="A749" s="421">
        <v>748</v>
      </c>
      <c r="B749" s="422" t="s">
        <v>7711</v>
      </c>
      <c r="C749" s="422" t="s">
        <v>2361</v>
      </c>
      <c r="D749" s="422" t="s">
        <v>3077</v>
      </c>
      <c r="E749" s="422" t="s">
        <v>3568</v>
      </c>
      <c r="F749" s="438">
        <v>56300000</v>
      </c>
      <c r="G749" s="423">
        <v>2023</v>
      </c>
      <c r="H749" s="424">
        <f>VLOOKUP(G749,[3]잔가율!$D$3:$E$33,2,FALSE)</f>
        <v>0.84199999999999997</v>
      </c>
      <c r="I749" s="434">
        <f t="shared" si="11"/>
        <v>47404600</v>
      </c>
    </row>
    <row r="750" spans="1:9">
      <c r="A750" s="421">
        <v>749</v>
      </c>
      <c r="B750" s="422" t="s">
        <v>7711</v>
      </c>
      <c r="C750" s="422" t="s">
        <v>2361</v>
      </c>
      <c r="D750" s="422" t="s">
        <v>3078</v>
      </c>
      <c r="E750" s="422" t="s">
        <v>3568</v>
      </c>
      <c r="F750" s="438">
        <v>54190000</v>
      </c>
      <c r="G750" s="423">
        <v>2023</v>
      </c>
      <c r="H750" s="424">
        <f>VLOOKUP(G750,[3]잔가율!$D$3:$E$33,2,FALSE)</f>
        <v>0.84199999999999997</v>
      </c>
      <c r="I750" s="434">
        <f t="shared" si="11"/>
        <v>45627980</v>
      </c>
    </row>
    <row r="751" spans="1:9">
      <c r="A751" s="421">
        <v>750</v>
      </c>
      <c r="B751" s="422" t="s">
        <v>7711</v>
      </c>
      <c r="C751" s="422" t="s">
        <v>2361</v>
      </c>
      <c r="D751" s="422" t="s">
        <v>3569</v>
      </c>
      <c r="E751" s="422" t="s">
        <v>3570</v>
      </c>
      <c r="F751" s="438">
        <v>111720000</v>
      </c>
      <c r="G751" s="423">
        <v>2023</v>
      </c>
      <c r="H751" s="424">
        <f>VLOOKUP(G751,[3]잔가율!$D$3:$E$33,2,FALSE)</f>
        <v>0.84199999999999997</v>
      </c>
      <c r="I751" s="434">
        <f t="shared" si="11"/>
        <v>94068240</v>
      </c>
    </row>
    <row r="752" spans="1:9">
      <c r="A752" s="421">
        <v>751</v>
      </c>
      <c r="B752" s="422" t="s">
        <v>7711</v>
      </c>
      <c r="C752" s="422" t="s">
        <v>2361</v>
      </c>
      <c r="D752" s="422" t="s">
        <v>3079</v>
      </c>
      <c r="E752" s="422" t="s">
        <v>3571</v>
      </c>
      <c r="F752" s="438">
        <v>79240000</v>
      </c>
      <c r="G752" s="423">
        <v>2023</v>
      </c>
      <c r="H752" s="424">
        <f>VLOOKUP(G752,[3]잔가율!$D$3:$E$33,2,FALSE)</f>
        <v>0.84199999999999997</v>
      </c>
      <c r="I752" s="434">
        <f t="shared" si="11"/>
        <v>66720080</v>
      </c>
    </row>
    <row r="753" spans="1:9">
      <c r="A753" s="421">
        <v>752</v>
      </c>
      <c r="B753" s="425" t="s">
        <v>7711</v>
      </c>
      <c r="C753" s="425" t="s">
        <v>179</v>
      </c>
      <c r="D753" s="425" t="s">
        <v>3572</v>
      </c>
      <c r="E753" s="425" t="s">
        <v>3573</v>
      </c>
      <c r="F753" s="439">
        <v>36720000</v>
      </c>
      <c r="G753" s="423">
        <v>2023</v>
      </c>
      <c r="H753" s="424">
        <f>VLOOKUP(G753,[3]잔가율!$D$3:$E$33,2,FALSE)</f>
        <v>0.84199999999999997</v>
      </c>
      <c r="I753" s="434">
        <f t="shared" si="11"/>
        <v>30918240</v>
      </c>
    </row>
    <row r="754" spans="1:9">
      <c r="A754" s="421">
        <v>753</v>
      </c>
      <c r="B754" s="422" t="s">
        <v>7711</v>
      </c>
      <c r="C754" s="422" t="s">
        <v>179</v>
      </c>
      <c r="D754" s="422" t="s">
        <v>3574</v>
      </c>
      <c r="E754" s="422" t="s">
        <v>3575</v>
      </c>
      <c r="F754" s="438">
        <v>58080000</v>
      </c>
      <c r="G754" s="423">
        <v>2023</v>
      </c>
      <c r="H754" s="424">
        <f>VLOOKUP(G754,[3]잔가율!$D$3:$E$33,2,FALSE)</f>
        <v>0.84199999999999997</v>
      </c>
      <c r="I754" s="434">
        <f t="shared" si="11"/>
        <v>48903360</v>
      </c>
    </row>
    <row r="755" spans="1:9">
      <c r="A755" s="421">
        <v>754</v>
      </c>
      <c r="B755" s="422" t="s">
        <v>7711</v>
      </c>
      <c r="C755" s="422" t="s">
        <v>179</v>
      </c>
      <c r="D755" s="422" t="s">
        <v>3574</v>
      </c>
      <c r="E755" s="422" t="s">
        <v>3576</v>
      </c>
      <c r="F755" s="438">
        <v>56990000</v>
      </c>
      <c r="G755" s="423">
        <v>2023</v>
      </c>
      <c r="H755" s="424">
        <f>VLOOKUP(G755,[3]잔가율!$D$3:$E$33,2,FALSE)</f>
        <v>0.84199999999999997</v>
      </c>
      <c r="I755" s="434">
        <f t="shared" si="11"/>
        <v>47985580</v>
      </c>
    </row>
    <row r="756" spans="1:9">
      <c r="A756" s="421">
        <v>755</v>
      </c>
      <c r="B756" s="422" t="s">
        <v>7711</v>
      </c>
      <c r="C756" s="422" t="s">
        <v>179</v>
      </c>
      <c r="D756" s="422" t="s">
        <v>3577</v>
      </c>
      <c r="E756" s="422" t="s">
        <v>3578</v>
      </c>
      <c r="F756" s="438">
        <v>68100000</v>
      </c>
      <c r="G756" s="423">
        <v>2023</v>
      </c>
      <c r="H756" s="424">
        <f>VLOOKUP(G756,[3]잔가율!$D$3:$E$33,2,FALSE)</f>
        <v>0.84199999999999997</v>
      </c>
      <c r="I756" s="434">
        <f t="shared" si="11"/>
        <v>57340200</v>
      </c>
    </row>
    <row r="757" spans="1:9">
      <c r="A757" s="421">
        <v>756</v>
      </c>
      <c r="B757" s="422" t="s">
        <v>7711</v>
      </c>
      <c r="C757" s="422" t="s">
        <v>179</v>
      </c>
      <c r="D757" s="422" t="s">
        <v>3579</v>
      </c>
      <c r="E757" s="422" t="s">
        <v>3580</v>
      </c>
      <c r="F757" s="438">
        <v>66200000</v>
      </c>
      <c r="G757" s="423">
        <v>2023</v>
      </c>
      <c r="H757" s="424">
        <f>VLOOKUP(G757,[3]잔가율!$D$3:$E$33,2,FALSE)</f>
        <v>0.84199999999999997</v>
      </c>
      <c r="I757" s="434">
        <f t="shared" si="11"/>
        <v>55740400</v>
      </c>
    </row>
    <row r="758" spans="1:9">
      <c r="A758" s="421">
        <v>757</v>
      </c>
      <c r="B758" s="422" t="s">
        <v>7711</v>
      </c>
      <c r="C758" s="422" t="s">
        <v>179</v>
      </c>
      <c r="D758" s="422" t="s">
        <v>3581</v>
      </c>
      <c r="E758" s="422" t="s">
        <v>3582</v>
      </c>
      <c r="F758" s="438">
        <v>58900000</v>
      </c>
      <c r="G758" s="423">
        <v>2023</v>
      </c>
      <c r="H758" s="424">
        <f>VLOOKUP(G758,[3]잔가율!$D$3:$E$33,2,FALSE)</f>
        <v>0.84199999999999997</v>
      </c>
      <c r="I758" s="434">
        <f t="shared" si="11"/>
        <v>49593800</v>
      </c>
    </row>
    <row r="759" spans="1:9">
      <c r="A759" s="421">
        <v>758</v>
      </c>
      <c r="B759" s="422" t="s">
        <v>7711</v>
      </c>
      <c r="C759" s="422" t="s">
        <v>179</v>
      </c>
      <c r="D759" s="422" t="s">
        <v>3583</v>
      </c>
      <c r="E759" s="422" t="s">
        <v>3584</v>
      </c>
      <c r="F759" s="438">
        <v>50960000</v>
      </c>
      <c r="G759" s="423">
        <v>2023</v>
      </c>
      <c r="H759" s="424">
        <f>VLOOKUP(G759,[3]잔가율!$D$3:$E$33,2,FALSE)</f>
        <v>0.84199999999999997</v>
      </c>
      <c r="I759" s="434">
        <f t="shared" si="11"/>
        <v>42908320</v>
      </c>
    </row>
    <row r="760" spans="1:9">
      <c r="A760" s="421">
        <v>759</v>
      </c>
      <c r="B760" s="422" t="s">
        <v>7711</v>
      </c>
      <c r="C760" s="422" t="s">
        <v>179</v>
      </c>
      <c r="D760" s="422" t="s">
        <v>3585</v>
      </c>
      <c r="E760" s="422" t="s">
        <v>3586</v>
      </c>
      <c r="F760" s="438">
        <v>58160000</v>
      </c>
      <c r="G760" s="423">
        <v>2023</v>
      </c>
      <c r="H760" s="424">
        <f>VLOOKUP(G760,[3]잔가율!$D$3:$E$33,2,FALSE)</f>
        <v>0.84199999999999997</v>
      </c>
      <c r="I760" s="434">
        <f t="shared" si="11"/>
        <v>48970720</v>
      </c>
    </row>
    <row r="761" spans="1:9">
      <c r="A761" s="421">
        <v>760</v>
      </c>
      <c r="B761" s="422" t="s">
        <v>7711</v>
      </c>
      <c r="C761" s="422" t="s">
        <v>179</v>
      </c>
      <c r="D761" s="422" t="s">
        <v>3587</v>
      </c>
      <c r="E761" s="422" t="s">
        <v>3588</v>
      </c>
      <c r="F761" s="438">
        <v>61840000</v>
      </c>
      <c r="G761" s="423">
        <v>2023</v>
      </c>
      <c r="H761" s="424">
        <f>VLOOKUP(G761,[3]잔가율!$D$3:$E$33,2,FALSE)</f>
        <v>0.84199999999999997</v>
      </c>
      <c r="I761" s="434">
        <f t="shared" si="11"/>
        <v>52069280</v>
      </c>
    </row>
    <row r="762" spans="1:9">
      <c r="A762" s="421">
        <v>761</v>
      </c>
      <c r="B762" s="422" t="s">
        <v>7711</v>
      </c>
      <c r="C762" s="422" t="s">
        <v>179</v>
      </c>
      <c r="D762" s="422" t="s">
        <v>3589</v>
      </c>
      <c r="E762" s="422" t="s">
        <v>3590</v>
      </c>
      <c r="F762" s="438">
        <v>84980000</v>
      </c>
      <c r="G762" s="423">
        <v>2023</v>
      </c>
      <c r="H762" s="424">
        <f>VLOOKUP(G762,[3]잔가율!$D$3:$E$33,2,FALSE)</f>
        <v>0.84199999999999997</v>
      </c>
      <c r="I762" s="434">
        <f t="shared" si="11"/>
        <v>71553160</v>
      </c>
    </row>
    <row r="763" spans="1:9">
      <c r="A763" s="421">
        <v>762</v>
      </c>
      <c r="B763" s="313" t="s">
        <v>15840</v>
      </c>
      <c r="C763" s="422" t="s">
        <v>179</v>
      </c>
      <c r="D763" s="422" t="s">
        <v>1290</v>
      </c>
      <c r="E763" s="422" t="s">
        <v>2926</v>
      </c>
      <c r="F763" s="440">
        <v>51300000</v>
      </c>
      <c r="G763" s="423">
        <v>2023</v>
      </c>
      <c r="H763" s="424">
        <f>VLOOKUP(G763,[3]잔가율!$B$3:$C$33,2,FALSE)</f>
        <v>0.82599999999999996</v>
      </c>
      <c r="I763" s="434">
        <f t="shared" si="11"/>
        <v>42373800</v>
      </c>
    </row>
    <row r="764" spans="1:9">
      <c r="A764" s="421">
        <v>763</v>
      </c>
      <c r="B764" s="313" t="s">
        <v>15840</v>
      </c>
      <c r="C764" s="422" t="s">
        <v>179</v>
      </c>
      <c r="D764" s="422" t="s">
        <v>2927</v>
      </c>
      <c r="E764" s="422" t="s">
        <v>2928</v>
      </c>
      <c r="F764" s="440">
        <v>49090000</v>
      </c>
      <c r="G764" s="423">
        <v>2023</v>
      </c>
      <c r="H764" s="424">
        <f>VLOOKUP(G764,[3]잔가율!$B$3:$C$33,2,FALSE)</f>
        <v>0.82599999999999996</v>
      </c>
      <c r="I764" s="434">
        <f t="shared" si="11"/>
        <v>40548340</v>
      </c>
    </row>
    <row r="765" spans="1:9">
      <c r="A765" s="421">
        <v>764</v>
      </c>
      <c r="B765" s="313" t="s">
        <v>15840</v>
      </c>
      <c r="C765" s="422" t="s">
        <v>179</v>
      </c>
      <c r="D765" s="422" t="s">
        <v>2929</v>
      </c>
      <c r="E765" s="422" t="s">
        <v>2928</v>
      </c>
      <c r="F765" s="440">
        <v>56910000</v>
      </c>
      <c r="G765" s="423">
        <v>2023</v>
      </c>
      <c r="H765" s="424">
        <f>VLOOKUP(G765,[3]잔가율!$B$3:$C$33,2,FALSE)</f>
        <v>0.82599999999999996</v>
      </c>
      <c r="I765" s="434">
        <f t="shared" si="11"/>
        <v>47007660</v>
      </c>
    </row>
    <row r="766" spans="1:9">
      <c r="A766" s="421">
        <v>765</v>
      </c>
      <c r="B766" s="313" t="s">
        <v>15840</v>
      </c>
      <c r="C766" s="422" t="s">
        <v>179</v>
      </c>
      <c r="D766" s="422" t="s">
        <v>2930</v>
      </c>
      <c r="E766" s="422" t="s">
        <v>2931</v>
      </c>
      <c r="F766" s="440">
        <v>54000000</v>
      </c>
      <c r="G766" s="423">
        <v>2023</v>
      </c>
      <c r="H766" s="424">
        <f>VLOOKUP(G766,[3]잔가율!$B$3:$C$33,2,FALSE)</f>
        <v>0.82599999999999996</v>
      </c>
      <c r="I766" s="434">
        <f t="shared" si="11"/>
        <v>44604000</v>
      </c>
    </row>
    <row r="767" spans="1:9">
      <c r="A767" s="421">
        <v>766</v>
      </c>
      <c r="B767" s="313" t="s">
        <v>15840</v>
      </c>
      <c r="C767" s="422" t="s">
        <v>179</v>
      </c>
      <c r="D767" s="422" t="s">
        <v>2930</v>
      </c>
      <c r="E767" s="422" t="s">
        <v>2932</v>
      </c>
      <c r="F767" s="440">
        <v>52250000</v>
      </c>
      <c r="G767" s="423">
        <v>2023</v>
      </c>
      <c r="H767" s="424">
        <f>VLOOKUP(G767,[3]잔가율!$B$3:$C$33,2,FALSE)</f>
        <v>0.82599999999999996</v>
      </c>
      <c r="I767" s="434">
        <f t="shared" si="11"/>
        <v>43158500</v>
      </c>
    </row>
    <row r="768" spans="1:9">
      <c r="A768" s="421">
        <v>767</v>
      </c>
      <c r="B768" s="313" t="s">
        <v>15840</v>
      </c>
      <c r="C768" s="426" t="s">
        <v>179</v>
      </c>
      <c r="D768" s="426" t="s">
        <v>2933</v>
      </c>
      <c r="E768" s="426" t="s">
        <v>2934</v>
      </c>
      <c r="F768" s="442">
        <v>47310000</v>
      </c>
      <c r="G768" s="423">
        <v>2023</v>
      </c>
      <c r="H768" s="424">
        <f>VLOOKUP(G768,[3]잔가율!$B$3:$C$33,2,FALSE)</f>
        <v>0.82599999999999996</v>
      </c>
      <c r="I768" s="434">
        <f t="shared" si="11"/>
        <v>39078060</v>
      </c>
    </row>
    <row r="769" spans="1:9">
      <c r="A769" s="421">
        <v>768</v>
      </c>
      <c r="B769" s="313" t="s">
        <v>15840</v>
      </c>
      <c r="C769" s="422" t="s">
        <v>179</v>
      </c>
      <c r="D769" s="422" t="s">
        <v>2935</v>
      </c>
      <c r="E769" s="422" t="s">
        <v>2936</v>
      </c>
      <c r="F769" s="440">
        <v>163550000</v>
      </c>
      <c r="G769" s="423">
        <v>2023</v>
      </c>
      <c r="H769" s="424">
        <f>VLOOKUP(G769,[3]잔가율!$B$3:$C$33,2,FALSE)</f>
        <v>0.82599999999999996</v>
      </c>
      <c r="I769" s="434">
        <f t="shared" si="11"/>
        <v>135092300</v>
      </c>
    </row>
    <row r="770" spans="1:9">
      <c r="A770" s="421">
        <v>769</v>
      </c>
      <c r="B770" s="313" t="s">
        <v>15840</v>
      </c>
      <c r="C770" s="422" t="s">
        <v>179</v>
      </c>
      <c r="D770" s="422" t="s">
        <v>2937</v>
      </c>
      <c r="E770" s="422" t="s">
        <v>2938</v>
      </c>
      <c r="F770" s="440">
        <v>126490000</v>
      </c>
      <c r="G770" s="423">
        <v>2023</v>
      </c>
      <c r="H770" s="424">
        <f>VLOOKUP(G770,[3]잔가율!$B$3:$C$33,2,FALSE)</f>
        <v>0.82599999999999996</v>
      </c>
      <c r="I770" s="434">
        <f t="shared" ref="I770:I833" si="12">ROUNDDOWN(F770*H770,0)</f>
        <v>104480740</v>
      </c>
    </row>
    <row r="771" spans="1:9">
      <c r="A771" s="421">
        <v>770</v>
      </c>
      <c r="B771" s="313" t="s">
        <v>15840</v>
      </c>
      <c r="C771" s="422" t="s">
        <v>179</v>
      </c>
      <c r="D771" s="422" t="s">
        <v>2939</v>
      </c>
      <c r="E771" s="422" t="s">
        <v>2940</v>
      </c>
      <c r="F771" s="440">
        <v>159000000</v>
      </c>
      <c r="G771" s="423">
        <v>2023</v>
      </c>
      <c r="H771" s="424">
        <f>VLOOKUP(G771,[3]잔가율!$B$3:$C$33,2,FALSE)</f>
        <v>0.82599999999999996</v>
      </c>
      <c r="I771" s="434">
        <f t="shared" si="12"/>
        <v>131334000</v>
      </c>
    </row>
    <row r="772" spans="1:9">
      <c r="A772" s="421">
        <v>771</v>
      </c>
      <c r="B772" s="313" t="s">
        <v>15840</v>
      </c>
      <c r="C772" s="426" t="s">
        <v>179</v>
      </c>
      <c r="D772" s="426" t="s">
        <v>2941</v>
      </c>
      <c r="E772" s="426" t="s">
        <v>2942</v>
      </c>
      <c r="F772" s="442">
        <v>67800000</v>
      </c>
      <c r="G772" s="423">
        <v>2023</v>
      </c>
      <c r="H772" s="424">
        <f>VLOOKUP(G772,[3]잔가율!$B$3:$C$33,2,FALSE)</f>
        <v>0.82599999999999996</v>
      </c>
      <c r="I772" s="434">
        <f t="shared" si="12"/>
        <v>56002800</v>
      </c>
    </row>
    <row r="773" spans="1:9">
      <c r="A773" s="421">
        <v>772</v>
      </c>
      <c r="B773" s="422" t="s">
        <v>7711</v>
      </c>
      <c r="C773" s="422" t="s">
        <v>179</v>
      </c>
      <c r="D773" s="422" t="s">
        <v>3591</v>
      </c>
      <c r="E773" s="422" t="s">
        <v>3592</v>
      </c>
      <c r="F773" s="438">
        <v>56760000</v>
      </c>
      <c r="G773" s="423">
        <v>2023</v>
      </c>
      <c r="H773" s="424">
        <f>VLOOKUP(G773,[3]잔가율!$D$3:$E$33,2,FALSE)</f>
        <v>0.84199999999999997</v>
      </c>
      <c r="I773" s="434">
        <f t="shared" si="12"/>
        <v>47791920</v>
      </c>
    </row>
    <row r="774" spans="1:9">
      <c r="A774" s="421">
        <v>773</v>
      </c>
      <c r="B774" s="422" t="s">
        <v>7711</v>
      </c>
      <c r="C774" s="422" t="s">
        <v>179</v>
      </c>
      <c r="D774" s="422" t="s">
        <v>3591</v>
      </c>
      <c r="E774" s="422" t="s">
        <v>3593</v>
      </c>
      <c r="F774" s="438">
        <v>56320000</v>
      </c>
      <c r="G774" s="423">
        <v>2023</v>
      </c>
      <c r="H774" s="424">
        <f>VLOOKUP(G774,[3]잔가율!$D$3:$E$33,2,FALSE)</f>
        <v>0.84199999999999997</v>
      </c>
      <c r="I774" s="434">
        <f t="shared" si="12"/>
        <v>47421440</v>
      </c>
    </row>
    <row r="775" spans="1:9">
      <c r="A775" s="421">
        <v>774</v>
      </c>
      <c r="B775" s="422" t="s">
        <v>7711</v>
      </c>
      <c r="C775" s="422" t="s">
        <v>179</v>
      </c>
      <c r="D775" s="422" t="s">
        <v>3594</v>
      </c>
      <c r="E775" s="422" t="s">
        <v>3595</v>
      </c>
      <c r="F775" s="438">
        <v>55450000</v>
      </c>
      <c r="G775" s="423">
        <v>2023</v>
      </c>
      <c r="H775" s="424">
        <f>VLOOKUP(G775,[3]잔가율!$D$3:$E$33,2,FALSE)</f>
        <v>0.84199999999999997</v>
      </c>
      <c r="I775" s="434">
        <f t="shared" si="12"/>
        <v>46688900</v>
      </c>
    </row>
    <row r="776" spans="1:9">
      <c r="A776" s="421">
        <v>775</v>
      </c>
      <c r="B776" s="425" t="s">
        <v>7711</v>
      </c>
      <c r="C776" s="425" t="s">
        <v>179</v>
      </c>
      <c r="D776" s="425" t="s">
        <v>3596</v>
      </c>
      <c r="E776" s="425" t="s">
        <v>3597</v>
      </c>
      <c r="F776" s="439">
        <v>93770000</v>
      </c>
      <c r="G776" s="423">
        <v>2023</v>
      </c>
      <c r="H776" s="424">
        <f>VLOOKUP(G776,[3]잔가율!$D$3:$E$33,2,FALSE)</f>
        <v>0.84199999999999997</v>
      </c>
      <c r="I776" s="434">
        <f t="shared" si="12"/>
        <v>78954340</v>
      </c>
    </row>
    <row r="777" spans="1:9">
      <c r="A777" s="421">
        <v>776</v>
      </c>
      <c r="B777" s="425" t="s">
        <v>7711</v>
      </c>
      <c r="C777" s="425" t="s">
        <v>179</v>
      </c>
      <c r="D777" s="425" t="s">
        <v>3598</v>
      </c>
      <c r="E777" s="425" t="s">
        <v>3599</v>
      </c>
      <c r="F777" s="439">
        <v>43920000</v>
      </c>
      <c r="G777" s="423">
        <v>2023</v>
      </c>
      <c r="H777" s="424">
        <f>VLOOKUP(G777,[3]잔가율!$D$3:$E$33,2,FALSE)</f>
        <v>0.84199999999999997</v>
      </c>
      <c r="I777" s="434">
        <f t="shared" si="12"/>
        <v>36980640</v>
      </c>
    </row>
    <row r="778" spans="1:9">
      <c r="A778" s="421">
        <v>777</v>
      </c>
      <c r="B778" s="422" t="s">
        <v>7711</v>
      </c>
      <c r="C778" s="422" t="s">
        <v>179</v>
      </c>
      <c r="D778" s="422" t="s">
        <v>3080</v>
      </c>
      <c r="E778" s="422" t="s">
        <v>3600</v>
      </c>
      <c r="F778" s="438">
        <v>80960000</v>
      </c>
      <c r="G778" s="423">
        <v>2023</v>
      </c>
      <c r="H778" s="424">
        <f>VLOOKUP(G778,[3]잔가율!$D$3:$E$33,2,FALSE)</f>
        <v>0.84199999999999997</v>
      </c>
      <c r="I778" s="434">
        <f t="shared" si="12"/>
        <v>68168320</v>
      </c>
    </row>
    <row r="779" spans="1:9">
      <c r="A779" s="421">
        <v>778</v>
      </c>
      <c r="B779" s="422" t="s">
        <v>7711</v>
      </c>
      <c r="C779" s="422" t="s">
        <v>179</v>
      </c>
      <c r="D779" s="422" t="s">
        <v>3080</v>
      </c>
      <c r="E779" s="422" t="s">
        <v>3601</v>
      </c>
      <c r="F779" s="438">
        <v>80960000</v>
      </c>
      <c r="G779" s="423">
        <v>2023</v>
      </c>
      <c r="H779" s="424">
        <f>VLOOKUP(G779,[3]잔가율!$D$3:$E$33,2,FALSE)</f>
        <v>0.84199999999999997</v>
      </c>
      <c r="I779" s="434">
        <f t="shared" si="12"/>
        <v>68168320</v>
      </c>
    </row>
    <row r="780" spans="1:9">
      <c r="A780" s="421">
        <v>779</v>
      </c>
      <c r="B780" s="422" t="s">
        <v>7711</v>
      </c>
      <c r="C780" s="422" t="s">
        <v>179</v>
      </c>
      <c r="D780" s="422" t="s">
        <v>3080</v>
      </c>
      <c r="E780" s="422" t="s">
        <v>3602</v>
      </c>
      <c r="F780" s="438">
        <v>79200000</v>
      </c>
      <c r="G780" s="423">
        <v>2023</v>
      </c>
      <c r="H780" s="424">
        <f>VLOOKUP(G780,[3]잔가율!$D$3:$E$33,2,FALSE)</f>
        <v>0.84199999999999997</v>
      </c>
      <c r="I780" s="434">
        <f t="shared" si="12"/>
        <v>66686400</v>
      </c>
    </row>
    <row r="781" spans="1:9">
      <c r="A781" s="421">
        <v>780</v>
      </c>
      <c r="B781" s="422" t="s">
        <v>7711</v>
      </c>
      <c r="C781" s="422" t="s">
        <v>179</v>
      </c>
      <c r="D781" s="422" t="s">
        <v>3080</v>
      </c>
      <c r="E781" s="422" t="s">
        <v>3603</v>
      </c>
      <c r="F781" s="438">
        <v>73920000</v>
      </c>
      <c r="G781" s="423">
        <v>2023</v>
      </c>
      <c r="H781" s="424">
        <f>VLOOKUP(G781,[3]잔가율!$D$3:$E$33,2,FALSE)</f>
        <v>0.84199999999999997</v>
      </c>
      <c r="I781" s="434">
        <f t="shared" si="12"/>
        <v>62240640</v>
      </c>
    </row>
    <row r="782" spans="1:9">
      <c r="A782" s="421">
        <v>781</v>
      </c>
      <c r="B782" s="422" t="s">
        <v>7711</v>
      </c>
      <c r="C782" s="422" t="s">
        <v>179</v>
      </c>
      <c r="D782" s="422" t="s">
        <v>3080</v>
      </c>
      <c r="E782" s="422" t="s">
        <v>3080</v>
      </c>
      <c r="F782" s="438">
        <v>80960000</v>
      </c>
      <c r="G782" s="423">
        <v>2023</v>
      </c>
      <c r="H782" s="424">
        <f>VLOOKUP(G782,[3]잔가율!$D$3:$E$33,2,FALSE)</f>
        <v>0.84199999999999997</v>
      </c>
      <c r="I782" s="434">
        <f t="shared" si="12"/>
        <v>68168320</v>
      </c>
    </row>
    <row r="783" spans="1:9">
      <c r="A783" s="421">
        <v>782</v>
      </c>
      <c r="B783" s="422" t="s">
        <v>7711</v>
      </c>
      <c r="C783" s="422" t="s">
        <v>179</v>
      </c>
      <c r="D783" s="422" t="s">
        <v>3080</v>
      </c>
      <c r="E783" s="422" t="s">
        <v>3604</v>
      </c>
      <c r="F783" s="438">
        <v>80230000</v>
      </c>
      <c r="G783" s="423">
        <v>2023</v>
      </c>
      <c r="H783" s="424">
        <f>VLOOKUP(G783,[3]잔가율!$D$3:$E$33,2,FALSE)</f>
        <v>0.84199999999999997</v>
      </c>
      <c r="I783" s="434">
        <f t="shared" si="12"/>
        <v>67553660</v>
      </c>
    </row>
    <row r="784" spans="1:9">
      <c r="A784" s="421">
        <v>783</v>
      </c>
      <c r="B784" s="422" t="s">
        <v>7711</v>
      </c>
      <c r="C784" s="422" t="s">
        <v>179</v>
      </c>
      <c r="D784" s="422" t="s">
        <v>3605</v>
      </c>
      <c r="E784" s="422" t="s">
        <v>3601</v>
      </c>
      <c r="F784" s="438">
        <v>86200000</v>
      </c>
      <c r="G784" s="423">
        <v>2023</v>
      </c>
      <c r="H784" s="424">
        <f>VLOOKUP(G784,[3]잔가율!$D$3:$E$33,2,FALSE)</f>
        <v>0.84199999999999997</v>
      </c>
      <c r="I784" s="434">
        <f t="shared" si="12"/>
        <v>72580400</v>
      </c>
    </row>
    <row r="785" spans="1:9">
      <c r="A785" s="421">
        <v>784</v>
      </c>
      <c r="B785" s="425" t="s">
        <v>7711</v>
      </c>
      <c r="C785" s="425" t="s">
        <v>179</v>
      </c>
      <c r="D785" s="425" t="s">
        <v>3606</v>
      </c>
      <c r="E785" s="425" t="s">
        <v>3607</v>
      </c>
      <c r="F785" s="439">
        <v>96480000</v>
      </c>
      <c r="G785" s="423">
        <v>2023</v>
      </c>
      <c r="H785" s="424">
        <f>VLOOKUP(G785,[3]잔가율!$D$3:$E$33,2,FALSE)</f>
        <v>0.84199999999999997</v>
      </c>
      <c r="I785" s="434">
        <f t="shared" si="12"/>
        <v>81236160</v>
      </c>
    </row>
    <row r="786" spans="1:9">
      <c r="A786" s="421">
        <v>785</v>
      </c>
      <c r="B786" s="422" t="s">
        <v>7711</v>
      </c>
      <c r="C786" s="422" t="s">
        <v>179</v>
      </c>
      <c r="D786" s="422" t="s">
        <v>3608</v>
      </c>
      <c r="E786" s="422" t="s">
        <v>3601</v>
      </c>
      <c r="F786" s="438">
        <v>85400000</v>
      </c>
      <c r="G786" s="423">
        <v>2023</v>
      </c>
      <c r="H786" s="424">
        <f>VLOOKUP(G786,[3]잔가율!$D$3:$E$33,2,FALSE)</f>
        <v>0.84199999999999997</v>
      </c>
      <c r="I786" s="434">
        <f t="shared" si="12"/>
        <v>71906800</v>
      </c>
    </row>
    <row r="787" spans="1:9">
      <c r="A787" s="421">
        <v>786</v>
      </c>
      <c r="B787" s="422" t="s">
        <v>7711</v>
      </c>
      <c r="C787" s="422" t="s">
        <v>179</v>
      </c>
      <c r="D787" s="422" t="s">
        <v>3081</v>
      </c>
      <c r="E787" s="422" t="s">
        <v>3609</v>
      </c>
      <c r="F787" s="438">
        <v>79400000</v>
      </c>
      <c r="G787" s="423">
        <v>2023</v>
      </c>
      <c r="H787" s="424">
        <f>VLOOKUP(G787,[3]잔가율!$D$3:$E$33,2,FALSE)</f>
        <v>0.84199999999999997</v>
      </c>
      <c r="I787" s="434">
        <f t="shared" si="12"/>
        <v>66854800</v>
      </c>
    </row>
    <row r="788" spans="1:9">
      <c r="A788" s="421">
        <v>787</v>
      </c>
      <c r="B788" s="422" t="s">
        <v>7711</v>
      </c>
      <c r="C788" s="422" t="s">
        <v>2361</v>
      </c>
      <c r="D788" s="422" t="s">
        <v>3082</v>
      </c>
      <c r="E788" s="422" t="s">
        <v>3610</v>
      </c>
      <c r="F788" s="438">
        <v>62460000</v>
      </c>
      <c r="G788" s="423">
        <v>2023</v>
      </c>
      <c r="H788" s="424">
        <f>VLOOKUP(G788,[3]잔가율!$D$3:$E$33,2,FALSE)</f>
        <v>0.84199999999999997</v>
      </c>
      <c r="I788" s="434">
        <f t="shared" si="12"/>
        <v>52591320</v>
      </c>
    </row>
    <row r="789" spans="1:9">
      <c r="A789" s="421">
        <v>788</v>
      </c>
      <c r="B789" s="425" t="s">
        <v>7711</v>
      </c>
      <c r="C789" s="425" t="s">
        <v>179</v>
      </c>
      <c r="D789" s="425" t="s">
        <v>1687</v>
      </c>
      <c r="E789" s="425" t="s">
        <v>3611</v>
      </c>
      <c r="F789" s="439">
        <v>65890000</v>
      </c>
      <c r="G789" s="423">
        <v>2023</v>
      </c>
      <c r="H789" s="424">
        <f>VLOOKUP(G789,[3]잔가율!$D$3:$E$33,2,FALSE)</f>
        <v>0.84199999999999997</v>
      </c>
      <c r="I789" s="434">
        <f t="shared" si="12"/>
        <v>55479380</v>
      </c>
    </row>
    <row r="790" spans="1:9">
      <c r="A790" s="421">
        <v>789</v>
      </c>
      <c r="B790" s="425" t="s">
        <v>7711</v>
      </c>
      <c r="C790" s="425" t="s">
        <v>3259</v>
      </c>
      <c r="D790" s="425" t="s">
        <v>3612</v>
      </c>
      <c r="E790" s="425" t="s">
        <v>3613</v>
      </c>
      <c r="F790" s="439">
        <v>23040000</v>
      </c>
      <c r="G790" s="423">
        <v>2023</v>
      </c>
      <c r="H790" s="424">
        <f>VLOOKUP(G790,[3]잔가율!$D$3:$E$33,2,FALSE)</f>
        <v>0.84199999999999997</v>
      </c>
      <c r="I790" s="434">
        <f t="shared" si="12"/>
        <v>19399680</v>
      </c>
    </row>
    <row r="791" spans="1:9">
      <c r="A791" s="421">
        <v>790</v>
      </c>
      <c r="B791" s="425" t="s">
        <v>7711</v>
      </c>
      <c r="C791" s="425" t="s">
        <v>179</v>
      </c>
      <c r="D791" s="425" t="s">
        <v>3612</v>
      </c>
      <c r="E791" s="425" t="s">
        <v>3614</v>
      </c>
      <c r="F791" s="439">
        <v>182680000</v>
      </c>
      <c r="G791" s="423">
        <v>2023</v>
      </c>
      <c r="H791" s="424">
        <f>VLOOKUP(G791,[3]잔가율!$D$3:$E$33,2,FALSE)</f>
        <v>0.84199999999999997</v>
      </c>
      <c r="I791" s="434">
        <f t="shared" si="12"/>
        <v>153816560</v>
      </c>
    </row>
    <row r="792" spans="1:9">
      <c r="A792" s="421">
        <v>791</v>
      </c>
      <c r="B792" s="425" t="s">
        <v>7711</v>
      </c>
      <c r="C792" s="425" t="s">
        <v>179</v>
      </c>
      <c r="D792" s="425" t="s">
        <v>3612</v>
      </c>
      <c r="E792" s="425" t="s">
        <v>3615</v>
      </c>
      <c r="F792" s="439">
        <v>71540000</v>
      </c>
      <c r="G792" s="423">
        <v>2023</v>
      </c>
      <c r="H792" s="424">
        <f>VLOOKUP(G792,[3]잔가율!$D$3:$E$33,2,FALSE)</f>
        <v>0.84199999999999997</v>
      </c>
      <c r="I792" s="434">
        <f t="shared" si="12"/>
        <v>60236680</v>
      </c>
    </row>
    <row r="793" spans="1:9">
      <c r="A793" s="421">
        <v>792</v>
      </c>
      <c r="B793" s="422" t="s">
        <v>7711</v>
      </c>
      <c r="C793" s="422" t="s">
        <v>179</v>
      </c>
      <c r="D793" s="422" t="s">
        <v>3616</v>
      </c>
      <c r="E793" s="422" t="s">
        <v>3617</v>
      </c>
      <c r="F793" s="438">
        <v>114000000</v>
      </c>
      <c r="G793" s="423">
        <v>2023</v>
      </c>
      <c r="H793" s="424">
        <f>VLOOKUP(G793,[3]잔가율!$D$3:$E$33,2,FALSE)</f>
        <v>0.84199999999999997</v>
      </c>
      <c r="I793" s="434">
        <f t="shared" si="12"/>
        <v>95988000</v>
      </c>
    </row>
    <row r="794" spans="1:9">
      <c r="A794" s="421">
        <v>793</v>
      </c>
      <c r="B794" s="425" t="s">
        <v>7711</v>
      </c>
      <c r="C794" s="425" t="s">
        <v>179</v>
      </c>
      <c r="D794" s="425" t="s">
        <v>3618</v>
      </c>
      <c r="E794" s="425" t="s">
        <v>3619</v>
      </c>
      <c r="F794" s="439">
        <v>94610000</v>
      </c>
      <c r="G794" s="423">
        <v>2023</v>
      </c>
      <c r="H794" s="424">
        <f>VLOOKUP(G794,[3]잔가율!$D$3:$E$33,2,FALSE)</f>
        <v>0.84199999999999997</v>
      </c>
      <c r="I794" s="434">
        <f t="shared" si="12"/>
        <v>79661620</v>
      </c>
    </row>
    <row r="795" spans="1:9">
      <c r="A795" s="421">
        <v>794</v>
      </c>
      <c r="B795" s="422" t="s">
        <v>7711</v>
      </c>
      <c r="C795" s="422" t="s">
        <v>179</v>
      </c>
      <c r="D795" s="422" t="s">
        <v>3083</v>
      </c>
      <c r="E795" s="422" t="s">
        <v>3620</v>
      </c>
      <c r="F795" s="438">
        <v>91120000</v>
      </c>
      <c r="G795" s="423">
        <v>2023</v>
      </c>
      <c r="H795" s="424">
        <f>VLOOKUP(G795,[3]잔가율!$D$3:$E$33,2,FALSE)</f>
        <v>0.84199999999999997</v>
      </c>
      <c r="I795" s="434">
        <f t="shared" si="12"/>
        <v>76723040</v>
      </c>
    </row>
    <row r="796" spans="1:9">
      <c r="A796" s="421">
        <v>795</v>
      </c>
      <c r="B796" s="422" t="s">
        <v>7711</v>
      </c>
      <c r="C796" s="422" t="s">
        <v>179</v>
      </c>
      <c r="D796" s="422" t="s">
        <v>3621</v>
      </c>
      <c r="E796" s="422" t="s">
        <v>3622</v>
      </c>
      <c r="F796" s="438">
        <v>91520000</v>
      </c>
      <c r="G796" s="423">
        <v>2023</v>
      </c>
      <c r="H796" s="424">
        <f>VLOOKUP(G796,[3]잔가율!$D$3:$E$33,2,FALSE)</f>
        <v>0.84199999999999997</v>
      </c>
      <c r="I796" s="434">
        <f t="shared" si="12"/>
        <v>77059840</v>
      </c>
    </row>
    <row r="797" spans="1:9">
      <c r="A797" s="421">
        <v>796</v>
      </c>
      <c r="B797" s="422" t="s">
        <v>7711</v>
      </c>
      <c r="C797" s="422" t="s">
        <v>179</v>
      </c>
      <c r="D797" s="422" t="s">
        <v>3084</v>
      </c>
      <c r="E797" s="422" t="s">
        <v>3623</v>
      </c>
      <c r="F797" s="438">
        <v>79200000</v>
      </c>
      <c r="G797" s="423">
        <v>2023</v>
      </c>
      <c r="H797" s="424">
        <f>VLOOKUP(G797,[3]잔가율!$D$3:$E$33,2,FALSE)</f>
        <v>0.84199999999999997</v>
      </c>
      <c r="I797" s="434">
        <f t="shared" si="12"/>
        <v>66686400</v>
      </c>
    </row>
    <row r="798" spans="1:9">
      <c r="A798" s="421">
        <v>797</v>
      </c>
      <c r="B798" s="422" t="s">
        <v>7711</v>
      </c>
      <c r="C798" s="422" t="s">
        <v>179</v>
      </c>
      <c r="D798" s="422" t="s">
        <v>3624</v>
      </c>
      <c r="E798" s="422" t="s">
        <v>3625</v>
      </c>
      <c r="F798" s="438">
        <v>83600000</v>
      </c>
      <c r="G798" s="423">
        <v>2023</v>
      </c>
      <c r="H798" s="424">
        <f>VLOOKUP(G798,[3]잔가율!$D$3:$E$33,2,FALSE)</f>
        <v>0.84199999999999997</v>
      </c>
      <c r="I798" s="434">
        <f t="shared" si="12"/>
        <v>70391200</v>
      </c>
    </row>
    <row r="799" spans="1:9">
      <c r="A799" s="421">
        <v>798</v>
      </c>
      <c r="B799" s="425" t="s">
        <v>7711</v>
      </c>
      <c r="C799" s="425" t="s">
        <v>179</v>
      </c>
      <c r="D799" s="425" t="s">
        <v>3626</v>
      </c>
      <c r="E799" s="425" t="s">
        <v>3627</v>
      </c>
      <c r="F799" s="439">
        <v>67790000</v>
      </c>
      <c r="G799" s="423">
        <v>2023</v>
      </c>
      <c r="H799" s="424">
        <f>VLOOKUP(G799,[3]잔가율!$D$3:$E$33,2,FALSE)</f>
        <v>0.84199999999999997</v>
      </c>
      <c r="I799" s="434">
        <f t="shared" si="12"/>
        <v>57079180</v>
      </c>
    </row>
    <row r="800" spans="1:9">
      <c r="A800" s="421">
        <v>799</v>
      </c>
      <c r="B800" s="422" t="s">
        <v>7711</v>
      </c>
      <c r="C800" s="422" t="s">
        <v>179</v>
      </c>
      <c r="D800" s="422" t="s">
        <v>3085</v>
      </c>
      <c r="E800" s="422" t="s">
        <v>3628</v>
      </c>
      <c r="F800" s="438">
        <v>114000000</v>
      </c>
      <c r="G800" s="423">
        <v>2023</v>
      </c>
      <c r="H800" s="424">
        <f>VLOOKUP(G800,[3]잔가율!$D$3:$E$33,2,FALSE)</f>
        <v>0.84199999999999997</v>
      </c>
      <c r="I800" s="434">
        <f t="shared" si="12"/>
        <v>95988000</v>
      </c>
    </row>
    <row r="801" spans="1:9">
      <c r="A801" s="421">
        <v>800</v>
      </c>
      <c r="B801" s="422" t="s">
        <v>7711</v>
      </c>
      <c r="C801" s="422" t="s">
        <v>179</v>
      </c>
      <c r="D801" s="422" t="s">
        <v>3085</v>
      </c>
      <c r="E801" s="422" t="s">
        <v>3629</v>
      </c>
      <c r="F801" s="438">
        <v>126360000</v>
      </c>
      <c r="G801" s="423">
        <v>2023</v>
      </c>
      <c r="H801" s="424">
        <f>VLOOKUP(G801,[3]잔가율!$D$3:$E$33,2,FALSE)</f>
        <v>0.84199999999999997</v>
      </c>
      <c r="I801" s="434">
        <f t="shared" si="12"/>
        <v>106395120</v>
      </c>
    </row>
    <row r="802" spans="1:9">
      <c r="A802" s="421">
        <v>801</v>
      </c>
      <c r="B802" s="422" t="s">
        <v>7711</v>
      </c>
      <c r="C802" s="422" t="s">
        <v>179</v>
      </c>
      <c r="D802" s="422" t="s">
        <v>3085</v>
      </c>
      <c r="E802" s="422" t="s">
        <v>3085</v>
      </c>
      <c r="F802" s="438">
        <v>119700000</v>
      </c>
      <c r="G802" s="423">
        <v>2023</v>
      </c>
      <c r="H802" s="424">
        <f>VLOOKUP(G802,[3]잔가율!$D$3:$E$33,2,FALSE)</f>
        <v>0.84199999999999997</v>
      </c>
      <c r="I802" s="434">
        <f t="shared" si="12"/>
        <v>100787400</v>
      </c>
    </row>
    <row r="803" spans="1:9">
      <c r="A803" s="421">
        <v>802</v>
      </c>
      <c r="B803" s="425" t="s">
        <v>7711</v>
      </c>
      <c r="C803" s="425" t="s">
        <v>179</v>
      </c>
      <c r="D803" s="425" t="s">
        <v>3630</v>
      </c>
      <c r="E803" s="425" t="s">
        <v>3631</v>
      </c>
      <c r="F803" s="439">
        <v>124340000</v>
      </c>
      <c r="G803" s="423">
        <v>2023</v>
      </c>
      <c r="H803" s="424">
        <f>VLOOKUP(G803,[3]잔가율!$D$3:$E$33,2,FALSE)</f>
        <v>0.84199999999999997</v>
      </c>
      <c r="I803" s="434">
        <f t="shared" si="12"/>
        <v>104694280</v>
      </c>
    </row>
    <row r="804" spans="1:9">
      <c r="A804" s="421">
        <v>803</v>
      </c>
      <c r="B804" s="422" t="s">
        <v>7711</v>
      </c>
      <c r="C804" s="422" t="s">
        <v>2361</v>
      </c>
      <c r="D804" s="422" t="s">
        <v>3086</v>
      </c>
      <c r="E804" s="422" t="s">
        <v>3629</v>
      </c>
      <c r="F804" s="438">
        <v>150610000</v>
      </c>
      <c r="G804" s="423">
        <v>2023</v>
      </c>
      <c r="H804" s="424">
        <f>VLOOKUP(G804,[3]잔가율!$D$3:$E$33,2,FALSE)</f>
        <v>0.84199999999999997</v>
      </c>
      <c r="I804" s="434">
        <f t="shared" si="12"/>
        <v>126813620</v>
      </c>
    </row>
    <row r="805" spans="1:9">
      <c r="A805" s="421">
        <v>804</v>
      </c>
      <c r="B805" s="422" t="s">
        <v>7711</v>
      </c>
      <c r="C805" s="422" t="s">
        <v>179</v>
      </c>
      <c r="D805" s="422" t="s">
        <v>3632</v>
      </c>
      <c r="E805" s="422" t="s">
        <v>3628</v>
      </c>
      <c r="F805" s="438">
        <v>118400000</v>
      </c>
      <c r="G805" s="423">
        <v>2023</v>
      </c>
      <c r="H805" s="424">
        <f>VLOOKUP(G805,[3]잔가율!$D$3:$E$33,2,FALSE)</f>
        <v>0.84199999999999997</v>
      </c>
      <c r="I805" s="434">
        <f t="shared" si="12"/>
        <v>99692800</v>
      </c>
    </row>
    <row r="806" spans="1:9">
      <c r="A806" s="421">
        <v>805</v>
      </c>
      <c r="B806" s="422" t="s">
        <v>7711</v>
      </c>
      <c r="C806" s="422" t="s">
        <v>179</v>
      </c>
      <c r="D806" s="422" t="s">
        <v>2943</v>
      </c>
      <c r="E806" s="422" t="s">
        <v>3633</v>
      </c>
      <c r="F806" s="438">
        <v>92400000</v>
      </c>
      <c r="G806" s="423">
        <v>2023</v>
      </c>
      <c r="H806" s="424">
        <f>VLOOKUP(G806,[3]잔가율!$D$3:$E$33,2,FALSE)</f>
        <v>0.84199999999999997</v>
      </c>
      <c r="I806" s="434">
        <f t="shared" si="12"/>
        <v>77800800</v>
      </c>
    </row>
    <row r="807" spans="1:9">
      <c r="A807" s="421">
        <v>806</v>
      </c>
      <c r="B807" s="313" t="s">
        <v>15840</v>
      </c>
      <c r="C807" s="422" t="s">
        <v>179</v>
      </c>
      <c r="D807" s="422" t="s">
        <v>2943</v>
      </c>
      <c r="E807" s="422" t="s">
        <v>2944</v>
      </c>
      <c r="F807" s="440">
        <v>88000000</v>
      </c>
      <c r="G807" s="423">
        <v>2023</v>
      </c>
      <c r="H807" s="424">
        <f>VLOOKUP(G807,[3]잔가율!$B$3:$C$33,2,FALSE)</f>
        <v>0.82599999999999996</v>
      </c>
      <c r="I807" s="434">
        <f t="shared" si="12"/>
        <v>72688000</v>
      </c>
    </row>
    <row r="808" spans="1:9">
      <c r="A808" s="421">
        <v>807</v>
      </c>
      <c r="B808" s="422" t="s">
        <v>7711</v>
      </c>
      <c r="C808" s="422" t="s">
        <v>179</v>
      </c>
      <c r="D808" s="422" t="s">
        <v>3634</v>
      </c>
      <c r="E808" s="422" t="s">
        <v>3633</v>
      </c>
      <c r="F808" s="438">
        <v>97360000</v>
      </c>
      <c r="G808" s="423">
        <v>2023</v>
      </c>
      <c r="H808" s="424">
        <f>VLOOKUP(G808,[3]잔가율!$D$3:$E$33,2,FALSE)</f>
        <v>0.84199999999999997</v>
      </c>
      <c r="I808" s="434">
        <f t="shared" si="12"/>
        <v>81977120</v>
      </c>
    </row>
    <row r="809" spans="1:9">
      <c r="A809" s="421">
        <v>808</v>
      </c>
      <c r="B809" s="422" t="s">
        <v>7711</v>
      </c>
      <c r="C809" s="422" t="s">
        <v>179</v>
      </c>
      <c r="D809" s="422" t="s">
        <v>3635</v>
      </c>
      <c r="E809" s="422" t="s">
        <v>3633</v>
      </c>
      <c r="F809" s="438">
        <v>88800000</v>
      </c>
      <c r="G809" s="423">
        <v>2023</v>
      </c>
      <c r="H809" s="424">
        <f>VLOOKUP(G809,[3]잔가율!$D$3:$E$33,2,FALSE)</f>
        <v>0.84199999999999997</v>
      </c>
      <c r="I809" s="434">
        <f t="shared" si="12"/>
        <v>74769600</v>
      </c>
    </row>
    <row r="810" spans="1:9">
      <c r="A810" s="421">
        <v>809</v>
      </c>
      <c r="B810" s="425" t="s">
        <v>7711</v>
      </c>
      <c r="C810" s="425" t="s">
        <v>179</v>
      </c>
      <c r="D810" s="425" t="s">
        <v>2120</v>
      </c>
      <c r="E810" s="425" t="s">
        <v>3636</v>
      </c>
      <c r="F810" s="439">
        <v>89530000</v>
      </c>
      <c r="G810" s="423">
        <v>2023</v>
      </c>
      <c r="H810" s="424">
        <f>VLOOKUP(G810,[3]잔가율!$D$3:$E$33,2,FALSE)</f>
        <v>0.84199999999999997</v>
      </c>
      <c r="I810" s="434">
        <f t="shared" si="12"/>
        <v>75384260</v>
      </c>
    </row>
    <row r="811" spans="1:9">
      <c r="A811" s="421">
        <v>810</v>
      </c>
      <c r="B811" s="422" t="s">
        <v>7711</v>
      </c>
      <c r="C811" s="422" t="s">
        <v>179</v>
      </c>
      <c r="D811" s="422" t="s">
        <v>3087</v>
      </c>
      <c r="E811" s="422" t="s">
        <v>3637</v>
      </c>
      <c r="F811" s="438">
        <v>142500000</v>
      </c>
      <c r="G811" s="423">
        <v>2023</v>
      </c>
      <c r="H811" s="424">
        <f>VLOOKUP(G811,[3]잔가율!$D$3:$E$33,2,FALSE)</f>
        <v>0.84199999999999997</v>
      </c>
      <c r="I811" s="434">
        <f t="shared" si="12"/>
        <v>119985000</v>
      </c>
    </row>
    <row r="812" spans="1:9">
      <c r="A812" s="421">
        <v>811</v>
      </c>
      <c r="B812" s="422" t="s">
        <v>7711</v>
      </c>
      <c r="C812" s="422" t="s">
        <v>179</v>
      </c>
      <c r="D812" s="422" t="s">
        <v>3087</v>
      </c>
      <c r="E812" s="422" t="s">
        <v>3087</v>
      </c>
      <c r="F812" s="438">
        <v>159770000</v>
      </c>
      <c r="G812" s="423">
        <v>2023</v>
      </c>
      <c r="H812" s="424">
        <f>VLOOKUP(G812,[3]잔가율!$D$3:$E$33,2,FALSE)</f>
        <v>0.84199999999999997</v>
      </c>
      <c r="I812" s="434">
        <f t="shared" si="12"/>
        <v>134526340</v>
      </c>
    </row>
    <row r="813" spans="1:9">
      <c r="A813" s="421">
        <v>812</v>
      </c>
      <c r="B813" s="422" t="s">
        <v>7711</v>
      </c>
      <c r="C813" s="422" t="s">
        <v>179</v>
      </c>
      <c r="D813" s="422" t="s">
        <v>3638</v>
      </c>
      <c r="E813" s="422" t="s">
        <v>3639</v>
      </c>
      <c r="F813" s="438">
        <v>164950000</v>
      </c>
      <c r="G813" s="423">
        <v>2023</v>
      </c>
      <c r="H813" s="424">
        <f>VLOOKUP(G813,[3]잔가율!$D$3:$E$33,2,FALSE)</f>
        <v>0.84199999999999997</v>
      </c>
      <c r="I813" s="434">
        <f t="shared" si="12"/>
        <v>138887900</v>
      </c>
    </row>
    <row r="814" spans="1:9">
      <c r="A814" s="421">
        <v>813</v>
      </c>
      <c r="B814" s="422" t="s">
        <v>7711</v>
      </c>
      <c r="C814" s="422" t="s">
        <v>179</v>
      </c>
      <c r="D814" s="422" t="s">
        <v>3088</v>
      </c>
      <c r="E814" s="422" t="s">
        <v>3640</v>
      </c>
      <c r="F814" s="438">
        <v>144490000</v>
      </c>
      <c r="G814" s="423">
        <v>2023</v>
      </c>
      <c r="H814" s="424">
        <f>VLOOKUP(G814,[3]잔가율!$D$3:$E$33,2,FALSE)</f>
        <v>0.84199999999999997</v>
      </c>
      <c r="I814" s="434">
        <f t="shared" si="12"/>
        <v>121660580</v>
      </c>
    </row>
    <row r="815" spans="1:9">
      <c r="A815" s="421">
        <v>814</v>
      </c>
      <c r="B815" s="422" t="s">
        <v>7711</v>
      </c>
      <c r="C815" s="422" t="s">
        <v>179</v>
      </c>
      <c r="D815" s="422" t="s">
        <v>3088</v>
      </c>
      <c r="E815" s="422" t="s">
        <v>3641</v>
      </c>
      <c r="F815" s="438">
        <v>141550000</v>
      </c>
      <c r="G815" s="423">
        <v>2023</v>
      </c>
      <c r="H815" s="424">
        <f>VLOOKUP(G815,[3]잔가율!$D$3:$E$33,2,FALSE)</f>
        <v>0.84199999999999997</v>
      </c>
      <c r="I815" s="434">
        <f t="shared" si="12"/>
        <v>119185100</v>
      </c>
    </row>
    <row r="816" spans="1:9">
      <c r="A816" s="421">
        <v>815</v>
      </c>
      <c r="B816" s="422" t="s">
        <v>7711</v>
      </c>
      <c r="C816" s="422" t="s">
        <v>179</v>
      </c>
      <c r="D816" s="422" t="s">
        <v>2945</v>
      </c>
      <c r="E816" s="422" t="s">
        <v>3642</v>
      </c>
      <c r="F816" s="438">
        <v>167000000</v>
      </c>
      <c r="G816" s="423">
        <v>2023</v>
      </c>
      <c r="H816" s="424">
        <f>VLOOKUP(G816,[3]잔가율!$D$3:$E$33,2,FALSE)</f>
        <v>0.84199999999999997</v>
      </c>
      <c r="I816" s="434">
        <f t="shared" si="12"/>
        <v>140614000</v>
      </c>
    </row>
    <row r="817" spans="1:9">
      <c r="A817" s="421">
        <v>816</v>
      </c>
      <c r="B817" s="313" t="s">
        <v>15840</v>
      </c>
      <c r="C817" s="422" t="s">
        <v>179</v>
      </c>
      <c r="D817" s="422" t="s">
        <v>2945</v>
      </c>
      <c r="E817" s="422" t="s">
        <v>2946</v>
      </c>
      <c r="F817" s="440">
        <v>167970000</v>
      </c>
      <c r="G817" s="423">
        <v>2023</v>
      </c>
      <c r="H817" s="424">
        <f>VLOOKUP(G817,[3]잔가율!$B$3:$C$33,2,FALSE)</f>
        <v>0.82599999999999996</v>
      </c>
      <c r="I817" s="434">
        <f t="shared" si="12"/>
        <v>138743220</v>
      </c>
    </row>
    <row r="818" spans="1:9">
      <c r="A818" s="421">
        <v>817</v>
      </c>
      <c r="B818" s="422" t="s">
        <v>7711</v>
      </c>
      <c r="C818" s="422" t="s">
        <v>179</v>
      </c>
      <c r="D818" s="422" t="s">
        <v>1210</v>
      </c>
      <c r="E818" s="422" t="s">
        <v>3643</v>
      </c>
      <c r="F818" s="438">
        <v>168870000</v>
      </c>
      <c r="G818" s="423">
        <v>2023</v>
      </c>
      <c r="H818" s="424">
        <f>VLOOKUP(G818,[3]잔가율!$D$3:$E$33,2,FALSE)</f>
        <v>0.84199999999999997</v>
      </c>
      <c r="I818" s="434">
        <f t="shared" si="12"/>
        <v>142188540</v>
      </c>
    </row>
    <row r="819" spans="1:9">
      <c r="A819" s="421">
        <v>818</v>
      </c>
      <c r="B819" s="422" t="s">
        <v>7711</v>
      </c>
      <c r="C819" s="422" t="s">
        <v>179</v>
      </c>
      <c r="D819" s="422" t="s">
        <v>3089</v>
      </c>
      <c r="E819" s="422" t="s">
        <v>3644</v>
      </c>
      <c r="F819" s="438">
        <v>164560000</v>
      </c>
      <c r="G819" s="423">
        <v>2023</v>
      </c>
      <c r="H819" s="424">
        <f>VLOOKUP(G819,[3]잔가율!$D$3:$E$33,2,FALSE)</f>
        <v>0.84199999999999997</v>
      </c>
      <c r="I819" s="434">
        <f t="shared" si="12"/>
        <v>138559520</v>
      </c>
    </row>
    <row r="820" spans="1:9">
      <c r="A820" s="421">
        <v>819</v>
      </c>
      <c r="B820" s="422" t="s">
        <v>7711</v>
      </c>
      <c r="C820" s="422" t="s">
        <v>179</v>
      </c>
      <c r="D820" s="422" t="s">
        <v>3645</v>
      </c>
      <c r="E820" s="422" t="s">
        <v>3643</v>
      </c>
      <c r="F820" s="438">
        <v>174950000</v>
      </c>
      <c r="G820" s="423">
        <v>2023</v>
      </c>
      <c r="H820" s="424">
        <f>VLOOKUP(G820,[3]잔가율!$D$3:$E$33,2,FALSE)</f>
        <v>0.84199999999999997</v>
      </c>
      <c r="I820" s="434">
        <f t="shared" si="12"/>
        <v>147307900</v>
      </c>
    </row>
    <row r="821" spans="1:9">
      <c r="A821" s="421">
        <v>820</v>
      </c>
      <c r="B821" s="425" t="s">
        <v>7711</v>
      </c>
      <c r="C821" s="425" t="s">
        <v>3259</v>
      </c>
      <c r="D821" s="425" t="s">
        <v>3646</v>
      </c>
      <c r="E821" s="425" t="s">
        <v>3647</v>
      </c>
      <c r="F821" s="439">
        <v>233640000</v>
      </c>
      <c r="G821" s="423">
        <v>2023</v>
      </c>
      <c r="H821" s="424">
        <f>VLOOKUP(G821,[3]잔가율!$D$3:$E$33,2,FALSE)</f>
        <v>0.84199999999999997</v>
      </c>
      <c r="I821" s="434">
        <f t="shared" si="12"/>
        <v>196724880</v>
      </c>
    </row>
    <row r="822" spans="1:9">
      <c r="A822" s="421">
        <v>821</v>
      </c>
      <c r="B822" s="425" t="s">
        <v>7711</v>
      </c>
      <c r="C822" s="425" t="s">
        <v>3259</v>
      </c>
      <c r="D822" s="425" t="s">
        <v>3648</v>
      </c>
      <c r="E822" s="425" t="s">
        <v>3649</v>
      </c>
      <c r="F822" s="439">
        <v>212040000</v>
      </c>
      <c r="G822" s="423">
        <v>2023</v>
      </c>
      <c r="H822" s="424">
        <f>VLOOKUP(G822,[3]잔가율!$D$3:$E$33,2,FALSE)</f>
        <v>0.84199999999999997</v>
      </c>
      <c r="I822" s="434">
        <f t="shared" si="12"/>
        <v>178537680</v>
      </c>
    </row>
    <row r="823" spans="1:9">
      <c r="A823" s="421">
        <v>822</v>
      </c>
      <c r="B823" s="422" t="s">
        <v>7711</v>
      </c>
      <c r="C823" s="422" t="s">
        <v>2361</v>
      </c>
      <c r="D823" s="422" t="s">
        <v>3650</v>
      </c>
      <c r="E823" s="422" t="s">
        <v>3651</v>
      </c>
      <c r="F823" s="438">
        <v>181831000</v>
      </c>
      <c r="G823" s="423">
        <v>2023</v>
      </c>
      <c r="H823" s="424">
        <f>VLOOKUP(G823,[3]잔가율!$D$3:$E$33,2,FALSE)</f>
        <v>0.84199999999999997</v>
      </c>
      <c r="I823" s="434">
        <f t="shared" si="12"/>
        <v>153101702</v>
      </c>
    </row>
    <row r="824" spans="1:9">
      <c r="A824" s="421">
        <v>823</v>
      </c>
      <c r="B824" s="425" t="s">
        <v>7711</v>
      </c>
      <c r="C824" s="425" t="s">
        <v>179</v>
      </c>
      <c r="D824" s="425" t="s">
        <v>3652</v>
      </c>
      <c r="E824" s="425" t="s">
        <v>3653</v>
      </c>
      <c r="F824" s="439">
        <v>178380000</v>
      </c>
      <c r="G824" s="423">
        <v>2023</v>
      </c>
      <c r="H824" s="424">
        <f>VLOOKUP(G824,[3]잔가율!$D$3:$E$33,2,FALSE)</f>
        <v>0.84199999999999997</v>
      </c>
      <c r="I824" s="434">
        <f t="shared" si="12"/>
        <v>150195960</v>
      </c>
    </row>
    <row r="825" spans="1:9">
      <c r="A825" s="421">
        <v>824</v>
      </c>
      <c r="B825" s="422" t="s">
        <v>7711</v>
      </c>
      <c r="C825" s="422" t="s">
        <v>179</v>
      </c>
      <c r="D825" s="422" t="s">
        <v>3654</v>
      </c>
      <c r="E825" s="422" t="s">
        <v>3655</v>
      </c>
      <c r="F825" s="438">
        <v>48300000</v>
      </c>
      <c r="G825" s="423">
        <v>2023</v>
      </c>
      <c r="H825" s="424">
        <f>VLOOKUP(G825,[3]잔가율!$D$3:$E$33,2,FALSE)</f>
        <v>0.84199999999999997</v>
      </c>
      <c r="I825" s="434">
        <f t="shared" si="12"/>
        <v>40668600</v>
      </c>
    </row>
    <row r="826" spans="1:9">
      <c r="A826" s="421">
        <v>825</v>
      </c>
      <c r="B826" s="422" t="s">
        <v>7711</v>
      </c>
      <c r="C826" s="422" t="s">
        <v>179</v>
      </c>
      <c r="D826" s="422" t="s">
        <v>3656</v>
      </c>
      <c r="E826" s="422" t="s">
        <v>117</v>
      </c>
      <c r="F826" s="438">
        <v>29020000</v>
      </c>
      <c r="G826" s="423">
        <v>2023</v>
      </c>
      <c r="H826" s="424">
        <f>VLOOKUP(G826,[3]잔가율!$D$3:$E$33,2,FALSE)</f>
        <v>0.84199999999999997</v>
      </c>
      <c r="I826" s="434">
        <f t="shared" si="12"/>
        <v>24434840</v>
      </c>
    </row>
    <row r="827" spans="1:9">
      <c r="A827" s="421">
        <v>826</v>
      </c>
      <c r="B827" s="422" t="s">
        <v>7711</v>
      </c>
      <c r="C827" s="422" t="s">
        <v>179</v>
      </c>
      <c r="D827" s="422" t="s">
        <v>3657</v>
      </c>
      <c r="E827" s="422" t="s">
        <v>3658</v>
      </c>
      <c r="F827" s="438">
        <v>29020000</v>
      </c>
      <c r="G827" s="423">
        <v>2023</v>
      </c>
      <c r="H827" s="424">
        <f>VLOOKUP(G827,[3]잔가율!$D$3:$E$33,2,FALSE)</f>
        <v>0.84199999999999997</v>
      </c>
      <c r="I827" s="434">
        <f t="shared" si="12"/>
        <v>24434840</v>
      </c>
    </row>
    <row r="828" spans="1:9">
      <c r="A828" s="421">
        <v>827</v>
      </c>
      <c r="B828" s="422" t="s">
        <v>7711</v>
      </c>
      <c r="C828" s="422" t="s">
        <v>179</v>
      </c>
      <c r="D828" s="422" t="s">
        <v>3659</v>
      </c>
      <c r="E828" s="422" t="s">
        <v>3660</v>
      </c>
      <c r="F828" s="438">
        <v>28010000</v>
      </c>
      <c r="G828" s="423">
        <v>2023</v>
      </c>
      <c r="H828" s="424">
        <f>VLOOKUP(G828,[3]잔가율!$D$3:$E$33,2,FALSE)</f>
        <v>0.84199999999999997</v>
      </c>
      <c r="I828" s="434">
        <f t="shared" si="12"/>
        <v>23584420</v>
      </c>
    </row>
    <row r="829" spans="1:9">
      <c r="A829" s="421">
        <v>828</v>
      </c>
      <c r="B829" s="422" t="s">
        <v>7711</v>
      </c>
      <c r="C829" s="422" t="s">
        <v>179</v>
      </c>
      <c r="D829" s="422" t="s">
        <v>3659</v>
      </c>
      <c r="E829" s="422" t="s">
        <v>3661</v>
      </c>
      <c r="F829" s="438">
        <v>28430000</v>
      </c>
      <c r="G829" s="423">
        <v>2023</v>
      </c>
      <c r="H829" s="424">
        <f>VLOOKUP(G829,[3]잔가율!$D$3:$E$33,2,FALSE)</f>
        <v>0.84199999999999997</v>
      </c>
      <c r="I829" s="434">
        <f t="shared" si="12"/>
        <v>23938060</v>
      </c>
    </row>
    <row r="830" spans="1:9">
      <c r="A830" s="421">
        <v>829</v>
      </c>
      <c r="B830" s="422" t="s">
        <v>7711</v>
      </c>
      <c r="C830" s="422" t="s">
        <v>179</v>
      </c>
      <c r="D830" s="422" t="s">
        <v>3659</v>
      </c>
      <c r="E830" s="422" t="s">
        <v>3662</v>
      </c>
      <c r="F830" s="438">
        <v>31280000</v>
      </c>
      <c r="G830" s="423">
        <v>2023</v>
      </c>
      <c r="H830" s="424">
        <f>VLOOKUP(G830,[3]잔가율!$D$3:$E$33,2,FALSE)</f>
        <v>0.84199999999999997</v>
      </c>
      <c r="I830" s="434">
        <f t="shared" si="12"/>
        <v>26337760</v>
      </c>
    </row>
    <row r="831" spans="1:9">
      <c r="A831" s="421">
        <v>830</v>
      </c>
      <c r="B831" s="422" t="s">
        <v>7711</v>
      </c>
      <c r="C831" s="422" t="s">
        <v>179</v>
      </c>
      <c r="D831" s="422" t="s">
        <v>3659</v>
      </c>
      <c r="E831" s="422" t="s">
        <v>3663</v>
      </c>
      <c r="F831" s="438">
        <v>24280000</v>
      </c>
      <c r="G831" s="423">
        <v>2023</v>
      </c>
      <c r="H831" s="424">
        <f>VLOOKUP(G831,[3]잔가율!$D$3:$E$33,2,FALSE)</f>
        <v>0.84199999999999997</v>
      </c>
      <c r="I831" s="434">
        <f t="shared" si="12"/>
        <v>20443760</v>
      </c>
    </row>
    <row r="832" spans="1:9">
      <c r="A832" s="421">
        <v>831</v>
      </c>
      <c r="B832" s="422" t="s">
        <v>7711</v>
      </c>
      <c r="C832" s="422" t="s">
        <v>179</v>
      </c>
      <c r="D832" s="422" t="s">
        <v>3659</v>
      </c>
      <c r="E832" s="422" t="s">
        <v>3664</v>
      </c>
      <c r="F832" s="438">
        <v>22080000</v>
      </c>
      <c r="G832" s="423">
        <v>2023</v>
      </c>
      <c r="H832" s="424">
        <f>VLOOKUP(G832,[3]잔가율!$D$3:$E$33,2,FALSE)</f>
        <v>0.84199999999999997</v>
      </c>
      <c r="I832" s="434">
        <f t="shared" si="12"/>
        <v>18591360</v>
      </c>
    </row>
    <row r="833" spans="1:9">
      <c r="A833" s="421">
        <v>832</v>
      </c>
      <c r="B833" s="422" t="s">
        <v>7711</v>
      </c>
      <c r="C833" s="422" t="s">
        <v>179</v>
      </c>
      <c r="D833" s="422" t="s">
        <v>3659</v>
      </c>
      <c r="E833" s="422" t="s">
        <v>3665</v>
      </c>
      <c r="F833" s="438">
        <v>27600000</v>
      </c>
      <c r="G833" s="423">
        <v>2023</v>
      </c>
      <c r="H833" s="424">
        <f>VLOOKUP(G833,[3]잔가율!$D$3:$E$33,2,FALSE)</f>
        <v>0.84199999999999997</v>
      </c>
      <c r="I833" s="434">
        <f t="shared" si="12"/>
        <v>23239200</v>
      </c>
    </row>
    <row r="834" spans="1:9">
      <c r="A834" s="421">
        <v>833</v>
      </c>
      <c r="B834" s="422" t="s">
        <v>7711</v>
      </c>
      <c r="C834" s="422" t="s">
        <v>179</v>
      </c>
      <c r="D834" s="422" t="s">
        <v>3659</v>
      </c>
      <c r="E834" s="422" t="s">
        <v>3666</v>
      </c>
      <c r="F834" s="438">
        <v>26680000</v>
      </c>
      <c r="G834" s="423">
        <v>2023</v>
      </c>
      <c r="H834" s="424">
        <f>VLOOKUP(G834,[3]잔가율!$D$3:$E$33,2,FALSE)</f>
        <v>0.84199999999999997</v>
      </c>
      <c r="I834" s="434">
        <f t="shared" ref="I834:I897" si="13">ROUNDDOWN(F834*H834,0)</f>
        <v>22464560</v>
      </c>
    </row>
    <row r="835" spans="1:9">
      <c r="A835" s="421">
        <v>834</v>
      </c>
      <c r="B835" s="422" t="s">
        <v>7711</v>
      </c>
      <c r="C835" s="422" t="s">
        <v>179</v>
      </c>
      <c r="D835" s="422" t="s">
        <v>3659</v>
      </c>
      <c r="E835" s="422" t="s">
        <v>3667</v>
      </c>
      <c r="F835" s="438">
        <v>26760000</v>
      </c>
      <c r="G835" s="423">
        <v>2023</v>
      </c>
      <c r="H835" s="424">
        <f>VLOOKUP(G835,[3]잔가율!$D$3:$E$33,2,FALSE)</f>
        <v>0.84199999999999997</v>
      </c>
      <c r="I835" s="434">
        <f t="shared" si="13"/>
        <v>22531920</v>
      </c>
    </row>
    <row r="836" spans="1:9">
      <c r="A836" s="421">
        <v>835</v>
      </c>
      <c r="B836" s="422" t="s">
        <v>7711</v>
      </c>
      <c r="C836" s="422" t="s">
        <v>179</v>
      </c>
      <c r="D836" s="422" t="s">
        <v>3659</v>
      </c>
      <c r="E836" s="422" t="s">
        <v>3668</v>
      </c>
      <c r="F836" s="438">
        <v>25760000</v>
      </c>
      <c r="G836" s="423">
        <v>2023</v>
      </c>
      <c r="H836" s="424">
        <f>VLOOKUP(G836,[3]잔가율!$D$3:$E$33,2,FALSE)</f>
        <v>0.84199999999999997</v>
      </c>
      <c r="I836" s="434">
        <f t="shared" si="13"/>
        <v>21689920</v>
      </c>
    </row>
    <row r="837" spans="1:9">
      <c r="A837" s="421">
        <v>836</v>
      </c>
      <c r="B837" s="422" t="s">
        <v>7711</v>
      </c>
      <c r="C837" s="422" t="s">
        <v>179</v>
      </c>
      <c r="D837" s="422" t="s">
        <v>3669</v>
      </c>
      <c r="E837" s="422" t="s">
        <v>3670</v>
      </c>
      <c r="F837" s="438">
        <v>33000000</v>
      </c>
      <c r="G837" s="423">
        <v>2023</v>
      </c>
      <c r="H837" s="424">
        <f>VLOOKUP(G837,[3]잔가율!$D$3:$E$33,2,FALSE)</f>
        <v>0.84199999999999997</v>
      </c>
      <c r="I837" s="434">
        <f t="shared" si="13"/>
        <v>27786000</v>
      </c>
    </row>
    <row r="838" spans="1:9">
      <c r="A838" s="421">
        <v>837</v>
      </c>
      <c r="B838" s="422" t="s">
        <v>7711</v>
      </c>
      <c r="C838" s="422" t="s">
        <v>179</v>
      </c>
      <c r="D838" s="422" t="s">
        <v>3669</v>
      </c>
      <c r="E838" s="422" t="s">
        <v>3671</v>
      </c>
      <c r="F838" s="438">
        <v>30110000</v>
      </c>
      <c r="G838" s="423">
        <v>2023</v>
      </c>
      <c r="H838" s="424">
        <f>VLOOKUP(G838,[3]잔가율!$D$3:$E$33,2,FALSE)</f>
        <v>0.84199999999999997</v>
      </c>
      <c r="I838" s="434">
        <f t="shared" si="13"/>
        <v>25352620</v>
      </c>
    </row>
    <row r="839" spans="1:9">
      <c r="A839" s="421">
        <v>838</v>
      </c>
      <c r="B839" s="422" t="s">
        <v>7711</v>
      </c>
      <c r="C839" s="422" t="s">
        <v>179</v>
      </c>
      <c r="D839" s="422" t="s">
        <v>3669</v>
      </c>
      <c r="E839" s="422" t="s">
        <v>3672</v>
      </c>
      <c r="F839" s="438">
        <v>28520000</v>
      </c>
      <c r="G839" s="423">
        <v>2023</v>
      </c>
      <c r="H839" s="424">
        <f>VLOOKUP(G839,[3]잔가율!$D$3:$E$33,2,FALSE)</f>
        <v>0.84199999999999997</v>
      </c>
      <c r="I839" s="434">
        <f t="shared" si="13"/>
        <v>24013840</v>
      </c>
    </row>
    <row r="840" spans="1:9">
      <c r="A840" s="421">
        <v>839</v>
      </c>
      <c r="B840" s="422" t="s">
        <v>7711</v>
      </c>
      <c r="C840" s="422" t="s">
        <v>2361</v>
      </c>
      <c r="D840" s="422" t="s">
        <v>3090</v>
      </c>
      <c r="E840" s="422" t="s">
        <v>3673</v>
      </c>
      <c r="F840" s="438">
        <v>29630000</v>
      </c>
      <c r="G840" s="423">
        <v>2023</v>
      </c>
      <c r="H840" s="424">
        <f>VLOOKUP(G840,[3]잔가율!$D$3:$E$33,2,FALSE)</f>
        <v>0.84199999999999997</v>
      </c>
      <c r="I840" s="434">
        <f t="shared" si="13"/>
        <v>24948460</v>
      </c>
    </row>
    <row r="841" spans="1:9">
      <c r="A841" s="421">
        <v>840</v>
      </c>
      <c r="B841" s="422" t="s">
        <v>7711</v>
      </c>
      <c r="C841" s="422" t="s">
        <v>2361</v>
      </c>
      <c r="D841" s="422" t="s">
        <v>3091</v>
      </c>
      <c r="E841" s="422" t="s">
        <v>3673</v>
      </c>
      <c r="F841" s="438">
        <v>32540000</v>
      </c>
      <c r="G841" s="423">
        <v>2023</v>
      </c>
      <c r="H841" s="424">
        <f>VLOOKUP(G841,[3]잔가율!$D$3:$E$33,2,FALSE)</f>
        <v>0.84199999999999997</v>
      </c>
      <c r="I841" s="434">
        <f t="shared" si="13"/>
        <v>27398680</v>
      </c>
    </row>
    <row r="842" spans="1:9">
      <c r="A842" s="421">
        <v>841</v>
      </c>
      <c r="B842" s="426" t="s">
        <v>7711</v>
      </c>
      <c r="C842" s="426" t="s">
        <v>179</v>
      </c>
      <c r="D842" s="426" t="s">
        <v>3674</v>
      </c>
      <c r="E842" s="426" t="s">
        <v>3675</v>
      </c>
      <c r="F842" s="441">
        <v>38790000</v>
      </c>
      <c r="G842" s="423">
        <v>2023</v>
      </c>
      <c r="H842" s="424">
        <f>VLOOKUP(G842,[3]잔가율!$D$3:$E$33,2,FALSE)</f>
        <v>0.84199999999999997</v>
      </c>
      <c r="I842" s="434">
        <f t="shared" si="13"/>
        <v>32661180</v>
      </c>
    </row>
    <row r="843" spans="1:9">
      <c r="A843" s="421">
        <v>842</v>
      </c>
      <c r="B843" s="422" t="s">
        <v>7711</v>
      </c>
      <c r="C843" s="422" t="s">
        <v>179</v>
      </c>
      <c r="D843" s="422" t="s">
        <v>3674</v>
      </c>
      <c r="E843" s="422" t="s">
        <v>3676</v>
      </c>
      <c r="F843" s="438">
        <v>32930000</v>
      </c>
      <c r="G843" s="423">
        <v>2023</v>
      </c>
      <c r="H843" s="424">
        <f>VLOOKUP(G843,[3]잔가율!$D$3:$E$33,2,FALSE)</f>
        <v>0.84199999999999997</v>
      </c>
      <c r="I843" s="434">
        <f t="shared" si="13"/>
        <v>27727060</v>
      </c>
    </row>
    <row r="844" spans="1:9">
      <c r="A844" s="421">
        <v>843</v>
      </c>
      <c r="B844" s="422" t="s">
        <v>7711</v>
      </c>
      <c r="C844" s="422" t="s">
        <v>179</v>
      </c>
      <c r="D844" s="422" t="s">
        <v>3674</v>
      </c>
      <c r="E844" s="422" t="s">
        <v>3677</v>
      </c>
      <c r="F844" s="438">
        <v>35040000</v>
      </c>
      <c r="G844" s="423">
        <v>2023</v>
      </c>
      <c r="H844" s="424">
        <f>VLOOKUP(G844,[3]잔가율!$D$3:$E$33,2,FALSE)</f>
        <v>0.84199999999999997</v>
      </c>
      <c r="I844" s="434">
        <f t="shared" si="13"/>
        <v>29503680</v>
      </c>
    </row>
    <row r="845" spans="1:9">
      <c r="A845" s="421">
        <v>844</v>
      </c>
      <c r="B845" s="425" t="s">
        <v>7711</v>
      </c>
      <c r="C845" s="425" t="s">
        <v>179</v>
      </c>
      <c r="D845" s="425" t="s">
        <v>3674</v>
      </c>
      <c r="E845" s="425" t="s">
        <v>3678</v>
      </c>
      <c r="F845" s="439">
        <v>34940000</v>
      </c>
      <c r="G845" s="423">
        <v>2023</v>
      </c>
      <c r="H845" s="424">
        <f>VLOOKUP(G845,[3]잔가율!$D$3:$E$33,2,FALSE)</f>
        <v>0.84199999999999997</v>
      </c>
      <c r="I845" s="434">
        <f t="shared" si="13"/>
        <v>29419480</v>
      </c>
    </row>
    <row r="846" spans="1:9">
      <c r="A846" s="421">
        <v>845</v>
      </c>
      <c r="B846" s="422" t="s">
        <v>7711</v>
      </c>
      <c r="C846" s="422" t="s">
        <v>179</v>
      </c>
      <c r="D846" s="422" t="s">
        <v>3674</v>
      </c>
      <c r="E846" s="422" t="s">
        <v>3679</v>
      </c>
      <c r="F846" s="438">
        <v>30000000</v>
      </c>
      <c r="G846" s="423">
        <v>2023</v>
      </c>
      <c r="H846" s="424">
        <f>VLOOKUP(G846,[3]잔가율!$D$3:$E$33,2,FALSE)</f>
        <v>0.84199999999999997</v>
      </c>
      <c r="I846" s="434">
        <f t="shared" si="13"/>
        <v>25260000</v>
      </c>
    </row>
    <row r="847" spans="1:9">
      <c r="A847" s="421">
        <v>846</v>
      </c>
      <c r="B847" s="426" t="s">
        <v>7711</v>
      </c>
      <c r="C847" s="426" t="s">
        <v>179</v>
      </c>
      <c r="D847" s="426" t="s">
        <v>3680</v>
      </c>
      <c r="E847" s="426" t="s">
        <v>3681</v>
      </c>
      <c r="F847" s="441">
        <v>36960000</v>
      </c>
      <c r="G847" s="423">
        <v>2023</v>
      </c>
      <c r="H847" s="424">
        <f>VLOOKUP(G847,[3]잔가율!$D$3:$E$33,2,FALSE)</f>
        <v>0.84199999999999997</v>
      </c>
      <c r="I847" s="434">
        <f t="shared" si="13"/>
        <v>31120320</v>
      </c>
    </row>
    <row r="848" spans="1:9">
      <c r="A848" s="421">
        <v>847</v>
      </c>
      <c r="B848" s="422" t="s">
        <v>7711</v>
      </c>
      <c r="C848" s="422" t="s">
        <v>179</v>
      </c>
      <c r="D848" s="422" t="s">
        <v>3680</v>
      </c>
      <c r="E848" s="422" t="s">
        <v>3682</v>
      </c>
      <c r="F848" s="438">
        <v>33580000</v>
      </c>
      <c r="G848" s="423">
        <v>2023</v>
      </c>
      <c r="H848" s="424">
        <f>VLOOKUP(G848,[3]잔가율!$D$3:$E$33,2,FALSE)</f>
        <v>0.84199999999999997</v>
      </c>
      <c r="I848" s="434">
        <f t="shared" si="13"/>
        <v>28274360</v>
      </c>
    </row>
    <row r="849" spans="1:9">
      <c r="A849" s="421">
        <v>848</v>
      </c>
      <c r="B849" s="422" t="s">
        <v>7711</v>
      </c>
      <c r="C849" s="422" t="s">
        <v>179</v>
      </c>
      <c r="D849" s="422" t="s">
        <v>3680</v>
      </c>
      <c r="E849" s="422" t="s">
        <v>3683</v>
      </c>
      <c r="F849" s="438">
        <v>32610000</v>
      </c>
      <c r="G849" s="423">
        <v>2023</v>
      </c>
      <c r="H849" s="424">
        <f>VLOOKUP(G849,[3]잔가율!$D$3:$E$33,2,FALSE)</f>
        <v>0.84199999999999997</v>
      </c>
      <c r="I849" s="434">
        <f t="shared" si="13"/>
        <v>27457620</v>
      </c>
    </row>
    <row r="850" spans="1:9">
      <c r="A850" s="421">
        <v>849</v>
      </c>
      <c r="B850" s="422" t="s">
        <v>7711</v>
      </c>
      <c r="C850" s="422" t="s">
        <v>2361</v>
      </c>
      <c r="D850" s="422" t="s">
        <v>3092</v>
      </c>
      <c r="E850" s="422" t="s">
        <v>3684</v>
      </c>
      <c r="F850" s="438">
        <v>29820000</v>
      </c>
      <c r="G850" s="423">
        <v>2023</v>
      </c>
      <c r="H850" s="424">
        <f>VLOOKUP(G850,[3]잔가율!$D$3:$E$33,2,FALSE)</f>
        <v>0.84199999999999997</v>
      </c>
      <c r="I850" s="434">
        <f t="shared" si="13"/>
        <v>25108440</v>
      </c>
    </row>
    <row r="851" spans="1:9">
      <c r="A851" s="421">
        <v>850</v>
      </c>
      <c r="B851" s="422" t="s">
        <v>7711</v>
      </c>
      <c r="C851" s="422" t="s">
        <v>2361</v>
      </c>
      <c r="D851" s="422" t="s">
        <v>3685</v>
      </c>
      <c r="E851" s="422" t="s">
        <v>3684</v>
      </c>
      <c r="F851" s="438">
        <v>30580000</v>
      </c>
      <c r="G851" s="423">
        <v>2023</v>
      </c>
      <c r="H851" s="424">
        <f>VLOOKUP(G851,[3]잔가율!$D$3:$E$33,2,FALSE)</f>
        <v>0.84199999999999997</v>
      </c>
      <c r="I851" s="434">
        <f t="shared" si="13"/>
        <v>25748360</v>
      </c>
    </row>
    <row r="852" spans="1:9">
      <c r="A852" s="421">
        <v>851</v>
      </c>
      <c r="B852" s="422" t="s">
        <v>7711</v>
      </c>
      <c r="C852" s="422" t="s">
        <v>2361</v>
      </c>
      <c r="D852" s="422" t="s">
        <v>3093</v>
      </c>
      <c r="E852" s="422" t="s">
        <v>3684</v>
      </c>
      <c r="F852" s="438">
        <v>35390000</v>
      </c>
      <c r="G852" s="423">
        <v>2023</v>
      </c>
      <c r="H852" s="424">
        <f>VLOOKUP(G852,[3]잔가율!$D$3:$E$33,2,FALSE)</f>
        <v>0.84199999999999997</v>
      </c>
      <c r="I852" s="434">
        <f t="shared" si="13"/>
        <v>29798380</v>
      </c>
    </row>
    <row r="853" spans="1:9">
      <c r="A853" s="421">
        <v>852</v>
      </c>
      <c r="B853" s="422" t="s">
        <v>7711</v>
      </c>
      <c r="C853" s="422" t="s">
        <v>179</v>
      </c>
      <c r="D853" s="422" t="s">
        <v>3686</v>
      </c>
      <c r="E853" s="422" t="s">
        <v>3687</v>
      </c>
      <c r="F853" s="438">
        <v>31090000</v>
      </c>
      <c r="G853" s="423">
        <v>2023</v>
      </c>
      <c r="H853" s="424">
        <f>VLOOKUP(G853,[3]잔가율!$D$3:$E$33,2,FALSE)</f>
        <v>0.84199999999999997</v>
      </c>
      <c r="I853" s="434">
        <f t="shared" si="13"/>
        <v>26177780</v>
      </c>
    </row>
    <row r="854" spans="1:9">
      <c r="A854" s="421">
        <v>853</v>
      </c>
      <c r="B854" s="422" t="s">
        <v>7711</v>
      </c>
      <c r="C854" s="422" t="s">
        <v>179</v>
      </c>
      <c r="D854" s="422" t="s">
        <v>3688</v>
      </c>
      <c r="E854" s="422" t="s">
        <v>3689</v>
      </c>
      <c r="F854" s="438">
        <v>38640000</v>
      </c>
      <c r="G854" s="423">
        <v>2023</v>
      </c>
      <c r="H854" s="424">
        <f>VLOOKUP(G854,[3]잔가율!$D$3:$E$33,2,FALSE)</f>
        <v>0.84199999999999997</v>
      </c>
      <c r="I854" s="434">
        <f t="shared" si="13"/>
        <v>32534880</v>
      </c>
    </row>
    <row r="855" spans="1:9">
      <c r="A855" s="421">
        <v>854</v>
      </c>
      <c r="B855" s="422" t="s">
        <v>7711</v>
      </c>
      <c r="C855" s="422" t="s">
        <v>179</v>
      </c>
      <c r="D855" s="422" t="s">
        <v>3690</v>
      </c>
      <c r="E855" s="422" t="s">
        <v>3691</v>
      </c>
      <c r="F855" s="438">
        <v>26220000</v>
      </c>
      <c r="G855" s="423">
        <v>2023</v>
      </c>
      <c r="H855" s="424">
        <f>VLOOKUP(G855,[3]잔가율!$D$3:$E$33,2,FALSE)</f>
        <v>0.84199999999999997</v>
      </c>
      <c r="I855" s="434">
        <f t="shared" si="13"/>
        <v>22077240</v>
      </c>
    </row>
    <row r="856" spans="1:9">
      <c r="A856" s="421">
        <v>855</v>
      </c>
      <c r="B856" s="422" t="s">
        <v>7711</v>
      </c>
      <c r="C856" s="422" t="s">
        <v>179</v>
      </c>
      <c r="D856" s="422" t="s">
        <v>3690</v>
      </c>
      <c r="E856" s="422" t="s">
        <v>3692</v>
      </c>
      <c r="F856" s="438">
        <v>26680000</v>
      </c>
      <c r="G856" s="423">
        <v>2023</v>
      </c>
      <c r="H856" s="424">
        <f>VLOOKUP(G856,[3]잔가율!$D$3:$E$33,2,FALSE)</f>
        <v>0.84199999999999997</v>
      </c>
      <c r="I856" s="434">
        <f t="shared" si="13"/>
        <v>22464560</v>
      </c>
    </row>
    <row r="857" spans="1:9">
      <c r="A857" s="421">
        <v>856</v>
      </c>
      <c r="B857" s="422" t="s">
        <v>7711</v>
      </c>
      <c r="C857" s="422" t="s">
        <v>179</v>
      </c>
      <c r="D857" s="422" t="s">
        <v>3690</v>
      </c>
      <c r="E857" s="422" t="s">
        <v>3693</v>
      </c>
      <c r="F857" s="438">
        <v>26000000</v>
      </c>
      <c r="G857" s="423">
        <v>2023</v>
      </c>
      <c r="H857" s="424">
        <f>VLOOKUP(G857,[3]잔가율!$D$3:$E$33,2,FALSE)</f>
        <v>0.84199999999999997</v>
      </c>
      <c r="I857" s="434">
        <f t="shared" si="13"/>
        <v>21892000</v>
      </c>
    </row>
    <row r="858" spans="1:9">
      <c r="A858" s="421">
        <v>857</v>
      </c>
      <c r="B858" s="422" t="s">
        <v>7711</v>
      </c>
      <c r="C858" s="422" t="s">
        <v>179</v>
      </c>
      <c r="D858" s="422" t="s">
        <v>3694</v>
      </c>
      <c r="E858" s="422" t="s">
        <v>3695</v>
      </c>
      <c r="F858" s="438">
        <v>32030000</v>
      </c>
      <c r="G858" s="423">
        <v>2023</v>
      </c>
      <c r="H858" s="424">
        <f>VLOOKUP(G858,[3]잔가율!$D$3:$E$33,2,FALSE)</f>
        <v>0.84199999999999997</v>
      </c>
      <c r="I858" s="434">
        <f t="shared" si="13"/>
        <v>26969260</v>
      </c>
    </row>
    <row r="859" spans="1:9">
      <c r="A859" s="421">
        <v>858</v>
      </c>
      <c r="B859" s="422" t="s">
        <v>7711</v>
      </c>
      <c r="C859" s="422" t="s">
        <v>179</v>
      </c>
      <c r="D859" s="422" t="s">
        <v>3694</v>
      </c>
      <c r="E859" s="422" t="s">
        <v>3696</v>
      </c>
      <c r="F859" s="438">
        <v>29440000</v>
      </c>
      <c r="G859" s="423">
        <v>2023</v>
      </c>
      <c r="H859" s="424">
        <f>VLOOKUP(G859,[3]잔가율!$D$3:$E$33,2,FALSE)</f>
        <v>0.84199999999999997</v>
      </c>
      <c r="I859" s="434">
        <f t="shared" si="13"/>
        <v>24788480</v>
      </c>
    </row>
    <row r="860" spans="1:9">
      <c r="A860" s="421">
        <v>859</v>
      </c>
      <c r="B860" s="422" t="s">
        <v>7711</v>
      </c>
      <c r="C860" s="422" t="s">
        <v>179</v>
      </c>
      <c r="D860" s="422" t="s">
        <v>3694</v>
      </c>
      <c r="E860" s="422" t="s">
        <v>3697</v>
      </c>
      <c r="F860" s="438">
        <v>38000000</v>
      </c>
      <c r="G860" s="423">
        <v>2023</v>
      </c>
      <c r="H860" s="424">
        <f>VLOOKUP(G860,[3]잔가율!$D$3:$E$33,2,FALSE)</f>
        <v>0.84199999999999997</v>
      </c>
      <c r="I860" s="434">
        <f t="shared" si="13"/>
        <v>31996000</v>
      </c>
    </row>
    <row r="861" spans="1:9">
      <c r="A861" s="421">
        <v>860</v>
      </c>
      <c r="B861" s="422" t="s">
        <v>7711</v>
      </c>
      <c r="C861" s="422" t="s">
        <v>2361</v>
      </c>
      <c r="D861" s="422" t="s">
        <v>3094</v>
      </c>
      <c r="E861" s="422" t="s">
        <v>3698</v>
      </c>
      <c r="F861" s="438">
        <v>35900000</v>
      </c>
      <c r="G861" s="423">
        <v>2023</v>
      </c>
      <c r="H861" s="424">
        <f>VLOOKUP(G861,[3]잔가율!$D$3:$E$33,2,FALSE)</f>
        <v>0.84199999999999997</v>
      </c>
      <c r="I861" s="434">
        <f t="shared" si="13"/>
        <v>30227800</v>
      </c>
    </row>
    <row r="862" spans="1:9">
      <c r="A862" s="421">
        <v>861</v>
      </c>
      <c r="B862" s="422" t="s">
        <v>7711</v>
      </c>
      <c r="C862" s="422" t="s">
        <v>2361</v>
      </c>
      <c r="D862" s="422" t="s">
        <v>3095</v>
      </c>
      <c r="E862" s="422" t="s">
        <v>3698</v>
      </c>
      <c r="F862" s="438">
        <v>33010000</v>
      </c>
      <c r="G862" s="423">
        <v>2023</v>
      </c>
      <c r="H862" s="424">
        <f>VLOOKUP(G862,[3]잔가율!$D$3:$E$33,2,FALSE)</f>
        <v>0.84199999999999997</v>
      </c>
      <c r="I862" s="434">
        <f t="shared" si="13"/>
        <v>27794420</v>
      </c>
    </row>
    <row r="863" spans="1:9">
      <c r="A863" s="421">
        <v>862</v>
      </c>
      <c r="B863" s="422" t="s">
        <v>7711</v>
      </c>
      <c r="C863" s="422" t="s">
        <v>179</v>
      </c>
      <c r="D863" s="422" t="s">
        <v>3699</v>
      </c>
      <c r="E863" s="422" t="s">
        <v>3700</v>
      </c>
      <c r="F863" s="438">
        <v>31280000</v>
      </c>
      <c r="G863" s="423">
        <v>2023</v>
      </c>
      <c r="H863" s="424">
        <f>VLOOKUP(G863,[3]잔가율!$D$3:$E$33,2,FALSE)</f>
        <v>0.84199999999999997</v>
      </c>
      <c r="I863" s="434">
        <f t="shared" si="13"/>
        <v>26337760</v>
      </c>
    </row>
    <row r="864" spans="1:9">
      <c r="A864" s="421">
        <v>863</v>
      </c>
      <c r="B864" s="422" t="s">
        <v>7711</v>
      </c>
      <c r="C864" s="422" t="s">
        <v>179</v>
      </c>
      <c r="D864" s="422" t="s">
        <v>3699</v>
      </c>
      <c r="E864" s="422" t="s">
        <v>3701</v>
      </c>
      <c r="F864" s="438">
        <v>34000000</v>
      </c>
      <c r="G864" s="423">
        <v>2023</v>
      </c>
      <c r="H864" s="424">
        <f>VLOOKUP(G864,[3]잔가율!$D$3:$E$33,2,FALSE)</f>
        <v>0.84199999999999997</v>
      </c>
      <c r="I864" s="434">
        <f t="shared" si="13"/>
        <v>28628000</v>
      </c>
    </row>
    <row r="865" spans="1:9">
      <c r="A865" s="421">
        <v>864</v>
      </c>
      <c r="B865" s="425" t="s">
        <v>7711</v>
      </c>
      <c r="C865" s="425" t="s">
        <v>179</v>
      </c>
      <c r="D865" s="425" t="s">
        <v>3702</v>
      </c>
      <c r="E865" s="425" t="s">
        <v>3703</v>
      </c>
      <c r="F865" s="439">
        <v>39290000</v>
      </c>
      <c r="G865" s="423">
        <v>2023</v>
      </c>
      <c r="H865" s="424">
        <f>VLOOKUP(G865,[3]잔가율!$D$3:$E$33,2,FALSE)</f>
        <v>0.84199999999999997</v>
      </c>
      <c r="I865" s="434">
        <f t="shared" si="13"/>
        <v>33082180</v>
      </c>
    </row>
    <row r="866" spans="1:9">
      <c r="A866" s="421">
        <v>865</v>
      </c>
      <c r="B866" s="422" t="s">
        <v>7711</v>
      </c>
      <c r="C866" s="422" t="s">
        <v>179</v>
      </c>
      <c r="D866" s="422" t="s">
        <v>3704</v>
      </c>
      <c r="E866" s="422" t="s">
        <v>3705</v>
      </c>
      <c r="F866" s="438">
        <v>35880000</v>
      </c>
      <c r="G866" s="423">
        <v>2023</v>
      </c>
      <c r="H866" s="424">
        <f>VLOOKUP(G866,[3]잔가율!$D$3:$E$33,2,FALSE)</f>
        <v>0.84199999999999997</v>
      </c>
      <c r="I866" s="434">
        <f t="shared" si="13"/>
        <v>30210960</v>
      </c>
    </row>
    <row r="867" spans="1:9">
      <c r="A867" s="421">
        <v>866</v>
      </c>
      <c r="B867" s="422" t="s">
        <v>7711</v>
      </c>
      <c r="C867" s="422" t="s">
        <v>179</v>
      </c>
      <c r="D867" s="422" t="s">
        <v>3704</v>
      </c>
      <c r="E867" s="422" t="s">
        <v>3706</v>
      </c>
      <c r="F867" s="438">
        <v>41730000</v>
      </c>
      <c r="G867" s="423">
        <v>2023</v>
      </c>
      <c r="H867" s="424">
        <f>VLOOKUP(G867,[3]잔가율!$D$3:$E$33,2,FALSE)</f>
        <v>0.84199999999999997</v>
      </c>
      <c r="I867" s="434">
        <f t="shared" si="13"/>
        <v>35136660</v>
      </c>
    </row>
    <row r="868" spans="1:9">
      <c r="A868" s="421">
        <v>867</v>
      </c>
      <c r="B868" s="422" t="s">
        <v>7711</v>
      </c>
      <c r="C868" s="422" t="s">
        <v>179</v>
      </c>
      <c r="D868" s="422" t="s">
        <v>3704</v>
      </c>
      <c r="E868" s="422" t="s">
        <v>3707</v>
      </c>
      <c r="F868" s="438">
        <v>41100000</v>
      </c>
      <c r="G868" s="423">
        <v>2023</v>
      </c>
      <c r="H868" s="424">
        <f>VLOOKUP(G868,[3]잔가율!$D$3:$E$33,2,FALSE)</f>
        <v>0.84199999999999997</v>
      </c>
      <c r="I868" s="434">
        <f t="shared" si="13"/>
        <v>34606200</v>
      </c>
    </row>
    <row r="869" spans="1:9">
      <c r="A869" s="421">
        <v>868</v>
      </c>
      <c r="B869" s="422" t="s">
        <v>7711</v>
      </c>
      <c r="C869" s="422" t="s">
        <v>2361</v>
      </c>
      <c r="D869" s="422" t="s">
        <v>3096</v>
      </c>
      <c r="E869" s="422" t="s">
        <v>3707</v>
      </c>
      <c r="F869" s="438">
        <v>33300000</v>
      </c>
      <c r="G869" s="423">
        <v>2023</v>
      </c>
      <c r="H869" s="424">
        <f>VLOOKUP(G869,[3]잔가율!$D$3:$E$33,2,FALSE)</f>
        <v>0.84199999999999997</v>
      </c>
      <c r="I869" s="434">
        <f t="shared" si="13"/>
        <v>28038600</v>
      </c>
    </row>
    <row r="870" spans="1:9">
      <c r="A870" s="421">
        <v>869</v>
      </c>
      <c r="B870" s="422" t="s">
        <v>7711</v>
      </c>
      <c r="C870" s="422" t="s">
        <v>2361</v>
      </c>
      <c r="D870" s="422" t="s">
        <v>3097</v>
      </c>
      <c r="E870" s="422" t="s">
        <v>3707</v>
      </c>
      <c r="F870" s="438">
        <v>37630000</v>
      </c>
      <c r="G870" s="423">
        <v>2023</v>
      </c>
      <c r="H870" s="424">
        <f>VLOOKUP(G870,[3]잔가율!$D$3:$E$33,2,FALSE)</f>
        <v>0.84199999999999997</v>
      </c>
      <c r="I870" s="434">
        <f t="shared" si="13"/>
        <v>31684460</v>
      </c>
    </row>
    <row r="871" spans="1:9">
      <c r="A871" s="421">
        <v>870</v>
      </c>
      <c r="B871" s="422" t="s">
        <v>7711</v>
      </c>
      <c r="C871" s="422" t="s">
        <v>179</v>
      </c>
      <c r="D871" s="422" t="s">
        <v>3708</v>
      </c>
      <c r="E871" s="422" t="s">
        <v>3709</v>
      </c>
      <c r="F871" s="438">
        <v>27600000</v>
      </c>
      <c r="G871" s="423">
        <v>2023</v>
      </c>
      <c r="H871" s="424">
        <f>VLOOKUP(G871,[3]잔가율!$D$3:$E$33,2,FALSE)</f>
        <v>0.84199999999999997</v>
      </c>
      <c r="I871" s="434">
        <f t="shared" si="13"/>
        <v>23239200</v>
      </c>
    </row>
    <row r="872" spans="1:9">
      <c r="A872" s="421">
        <v>871</v>
      </c>
      <c r="B872" s="422" t="s">
        <v>7711</v>
      </c>
      <c r="C872" s="422" t="s">
        <v>179</v>
      </c>
      <c r="D872" s="422" t="s">
        <v>3708</v>
      </c>
      <c r="E872" s="422" t="s">
        <v>3710</v>
      </c>
      <c r="F872" s="438">
        <v>26900000</v>
      </c>
      <c r="G872" s="423">
        <v>2023</v>
      </c>
      <c r="H872" s="424">
        <f>VLOOKUP(G872,[3]잔가율!$D$3:$E$33,2,FALSE)</f>
        <v>0.84199999999999997</v>
      </c>
      <c r="I872" s="434">
        <f t="shared" si="13"/>
        <v>22649800</v>
      </c>
    </row>
    <row r="873" spans="1:9">
      <c r="A873" s="421">
        <v>872</v>
      </c>
      <c r="B873" s="422" t="s">
        <v>7711</v>
      </c>
      <c r="C873" s="422" t="s">
        <v>179</v>
      </c>
      <c r="D873" s="422" t="s">
        <v>3711</v>
      </c>
      <c r="E873" s="422" t="s">
        <v>3712</v>
      </c>
      <c r="F873" s="438">
        <v>31620000</v>
      </c>
      <c r="G873" s="423">
        <v>2023</v>
      </c>
      <c r="H873" s="424">
        <f>VLOOKUP(G873,[3]잔가율!$D$3:$E$33,2,FALSE)</f>
        <v>0.84199999999999997</v>
      </c>
      <c r="I873" s="434">
        <f t="shared" si="13"/>
        <v>26624040</v>
      </c>
    </row>
    <row r="874" spans="1:9">
      <c r="A874" s="421">
        <v>873</v>
      </c>
      <c r="B874" s="422" t="s">
        <v>7711</v>
      </c>
      <c r="C874" s="422" t="s">
        <v>179</v>
      </c>
      <c r="D874" s="422" t="s">
        <v>3713</v>
      </c>
      <c r="E874" s="422" t="s">
        <v>3714</v>
      </c>
      <c r="F874" s="438">
        <v>32360000</v>
      </c>
      <c r="G874" s="423">
        <v>2023</v>
      </c>
      <c r="H874" s="424">
        <f>VLOOKUP(G874,[3]잔가율!$D$3:$E$33,2,FALSE)</f>
        <v>0.84199999999999997</v>
      </c>
      <c r="I874" s="434">
        <f t="shared" si="13"/>
        <v>27247120</v>
      </c>
    </row>
    <row r="875" spans="1:9">
      <c r="A875" s="421">
        <v>874</v>
      </c>
      <c r="B875" s="422" t="s">
        <v>7711</v>
      </c>
      <c r="C875" s="422" t="s">
        <v>179</v>
      </c>
      <c r="D875" s="422" t="s">
        <v>3715</v>
      </c>
      <c r="E875" s="422" t="s">
        <v>3716</v>
      </c>
      <c r="F875" s="438">
        <v>27300000</v>
      </c>
      <c r="G875" s="423">
        <v>2023</v>
      </c>
      <c r="H875" s="424">
        <f>VLOOKUP(G875,[3]잔가율!$D$3:$E$33,2,FALSE)</f>
        <v>0.84199999999999997</v>
      </c>
      <c r="I875" s="434">
        <f t="shared" si="13"/>
        <v>22986600</v>
      </c>
    </row>
    <row r="876" spans="1:9">
      <c r="A876" s="421">
        <v>875</v>
      </c>
      <c r="B876" s="422" t="s">
        <v>7711</v>
      </c>
      <c r="C876" s="422" t="s">
        <v>179</v>
      </c>
      <c r="D876" s="422" t="s">
        <v>3715</v>
      </c>
      <c r="E876" s="422" t="s">
        <v>3717</v>
      </c>
      <c r="F876" s="438">
        <v>28060000</v>
      </c>
      <c r="G876" s="423">
        <v>2023</v>
      </c>
      <c r="H876" s="424">
        <f>VLOOKUP(G876,[3]잔가율!$D$3:$E$33,2,FALSE)</f>
        <v>0.84199999999999997</v>
      </c>
      <c r="I876" s="434">
        <f t="shared" si="13"/>
        <v>23626520</v>
      </c>
    </row>
    <row r="877" spans="1:9">
      <c r="A877" s="421">
        <v>876</v>
      </c>
      <c r="B877" s="422" t="s">
        <v>7711</v>
      </c>
      <c r="C877" s="422" t="s">
        <v>2361</v>
      </c>
      <c r="D877" s="422" t="s">
        <v>3098</v>
      </c>
      <c r="E877" s="422" t="s">
        <v>3718</v>
      </c>
      <c r="F877" s="438">
        <v>27000000</v>
      </c>
      <c r="G877" s="423">
        <v>2023</v>
      </c>
      <c r="H877" s="424">
        <f>VLOOKUP(G877,[3]잔가율!$D$3:$E$33,2,FALSE)</f>
        <v>0.84199999999999997</v>
      </c>
      <c r="I877" s="434">
        <f t="shared" si="13"/>
        <v>22734000</v>
      </c>
    </row>
    <row r="878" spans="1:9">
      <c r="A878" s="421">
        <v>877</v>
      </c>
      <c r="B878" s="422" t="s">
        <v>7711</v>
      </c>
      <c r="C878" s="422" t="s">
        <v>2361</v>
      </c>
      <c r="D878" s="422" t="s">
        <v>3099</v>
      </c>
      <c r="E878" s="422" t="s">
        <v>3718</v>
      </c>
      <c r="F878" s="438">
        <v>32090000</v>
      </c>
      <c r="G878" s="423">
        <v>2023</v>
      </c>
      <c r="H878" s="424">
        <f>VLOOKUP(G878,[3]잔가율!$D$3:$E$33,2,FALSE)</f>
        <v>0.84199999999999997</v>
      </c>
      <c r="I878" s="434">
        <f t="shared" si="13"/>
        <v>27019780</v>
      </c>
    </row>
    <row r="879" spans="1:9">
      <c r="A879" s="421">
        <v>878</v>
      </c>
      <c r="B879" s="422" t="s">
        <v>7711</v>
      </c>
      <c r="C879" s="422" t="s">
        <v>179</v>
      </c>
      <c r="D879" s="422" t="s">
        <v>3719</v>
      </c>
      <c r="E879" s="422" t="s">
        <v>3720</v>
      </c>
      <c r="F879" s="438">
        <v>36800000</v>
      </c>
      <c r="G879" s="423">
        <v>2023</v>
      </c>
      <c r="H879" s="424">
        <f>VLOOKUP(G879,[3]잔가율!$D$3:$E$33,2,FALSE)</f>
        <v>0.84199999999999997</v>
      </c>
      <c r="I879" s="434">
        <f t="shared" si="13"/>
        <v>30985600</v>
      </c>
    </row>
    <row r="880" spans="1:9">
      <c r="A880" s="421">
        <v>879</v>
      </c>
      <c r="B880" s="425" t="s">
        <v>7711</v>
      </c>
      <c r="C880" s="425" t="s">
        <v>179</v>
      </c>
      <c r="D880" s="425" t="s">
        <v>3721</v>
      </c>
      <c r="E880" s="425" t="s">
        <v>3722</v>
      </c>
      <c r="F880" s="439">
        <v>10530000</v>
      </c>
      <c r="G880" s="423">
        <v>2023</v>
      </c>
      <c r="H880" s="424">
        <f>VLOOKUP(G880,[3]잔가율!$D$3:$E$33,2,FALSE)</f>
        <v>0.84199999999999997</v>
      </c>
      <c r="I880" s="434">
        <f t="shared" si="13"/>
        <v>8866260</v>
      </c>
    </row>
    <row r="881" spans="1:9">
      <c r="A881" s="421">
        <v>880</v>
      </c>
      <c r="B881" s="422" t="s">
        <v>7711</v>
      </c>
      <c r="C881" s="422" t="s">
        <v>179</v>
      </c>
      <c r="D881" s="422" t="s">
        <v>3723</v>
      </c>
      <c r="E881" s="422" t="s">
        <v>3655</v>
      </c>
      <c r="F881" s="438">
        <v>41400000</v>
      </c>
      <c r="G881" s="423">
        <v>2023</v>
      </c>
      <c r="H881" s="424">
        <f>VLOOKUP(G881,[3]잔가율!$D$3:$E$33,2,FALSE)</f>
        <v>0.84199999999999997</v>
      </c>
      <c r="I881" s="434">
        <f t="shared" si="13"/>
        <v>34858800</v>
      </c>
    </row>
    <row r="882" spans="1:9">
      <c r="A882" s="421">
        <v>881</v>
      </c>
      <c r="B882" s="422" t="s">
        <v>7711</v>
      </c>
      <c r="C882" s="422" t="s">
        <v>179</v>
      </c>
      <c r="D882" s="422" t="s">
        <v>3724</v>
      </c>
      <c r="E882" s="422" t="s">
        <v>3725</v>
      </c>
      <c r="F882" s="438">
        <v>44160000</v>
      </c>
      <c r="G882" s="423">
        <v>2023</v>
      </c>
      <c r="H882" s="424">
        <f>VLOOKUP(G882,[3]잔가율!$D$3:$E$33,2,FALSE)</f>
        <v>0.84199999999999997</v>
      </c>
      <c r="I882" s="434">
        <f t="shared" si="13"/>
        <v>37182720</v>
      </c>
    </row>
    <row r="883" spans="1:9">
      <c r="A883" s="421">
        <v>882</v>
      </c>
      <c r="B883" s="422" t="s">
        <v>7711</v>
      </c>
      <c r="C883" s="422" t="s">
        <v>179</v>
      </c>
      <c r="D883" s="422" t="s">
        <v>3726</v>
      </c>
      <c r="E883" s="422" t="s">
        <v>3727</v>
      </c>
      <c r="F883" s="438">
        <v>29000000</v>
      </c>
      <c r="G883" s="423">
        <v>2023</v>
      </c>
      <c r="H883" s="424">
        <f>VLOOKUP(G883,[3]잔가율!$D$3:$E$33,2,FALSE)</f>
        <v>0.84199999999999997</v>
      </c>
      <c r="I883" s="434">
        <f t="shared" si="13"/>
        <v>24418000</v>
      </c>
    </row>
    <row r="884" spans="1:9">
      <c r="A884" s="421">
        <v>883</v>
      </c>
      <c r="B884" s="426" t="s">
        <v>7711</v>
      </c>
      <c r="C884" s="426" t="s">
        <v>179</v>
      </c>
      <c r="D884" s="426" t="s">
        <v>3728</v>
      </c>
      <c r="E884" s="426" t="s">
        <v>3729</v>
      </c>
      <c r="F884" s="441">
        <v>37620000</v>
      </c>
      <c r="G884" s="423">
        <v>2023</v>
      </c>
      <c r="H884" s="424">
        <f>VLOOKUP(G884,[3]잔가율!$D$3:$E$33,2,FALSE)</f>
        <v>0.84199999999999997</v>
      </c>
      <c r="I884" s="434">
        <f t="shared" si="13"/>
        <v>31676040</v>
      </c>
    </row>
    <row r="885" spans="1:9">
      <c r="A885" s="421">
        <v>884</v>
      </c>
      <c r="B885" s="426" t="s">
        <v>7711</v>
      </c>
      <c r="C885" s="426" t="s">
        <v>179</v>
      </c>
      <c r="D885" s="426" t="s">
        <v>3728</v>
      </c>
      <c r="E885" s="426" t="s">
        <v>116</v>
      </c>
      <c r="F885" s="441">
        <v>34860000</v>
      </c>
      <c r="G885" s="423">
        <v>2023</v>
      </c>
      <c r="H885" s="424">
        <f>VLOOKUP(G885,[3]잔가율!$D$3:$E$33,2,FALSE)</f>
        <v>0.84199999999999997</v>
      </c>
      <c r="I885" s="434">
        <f t="shared" si="13"/>
        <v>29352120</v>
      </c>
    </row>
    <row r="886" spans="1:9">
      <c r="A886" s="421">
        <v>885</v>
      </c>
      <c r="B886" s="422" t="s">
        <v>7711</v>
      </c>
      <c r="C886" s="422" t="s">
        <v>179</v>
      </c>
      <c r="D886" s="422" t="s">
        <v>3728</v>
      </c>
      <c r="E886" s="422" t="s">
        <v>3730</v>
      </c>
      <c r="F886" s="438">
        <v>32010000</v>
      </c>
      <c r="G886" s="423">
        <v>2023</v>
      </c>
      <c r="H886" s="424">
        <f>VLOOKUP(G886,[3]잔가율!$D$3:$E$33,2,FALSE)</f>
        <v>0.84199999999999997</v>
      </c>
      <c r="I886" s="434">
        <f t="shared" si="13"/>
        <v>26952420</v>
      </c>
    </row>
    <row r="887" spans="1:9">
      <c r="A887" s="421">
        <v>886</v>
      </c>
      <c r="B887" s="422" t="s">
        <v>7711</v>
      </c>
      <c r="C887" s="422" t="s">
        <v>179</v>
      </c>
      <c r="D887" s="422" t="s">
        <v>3728</v>
      </c>
      <c r="E887" s="422" t="s">
        <v>3731</v>
      </c>
      <c r="F887" s="438">
        <v>33180000</v>
      </c>
      <c r="G887" s="423">
        <v>2023</v>
      </c>
      <c r="H887" s="424">
        <f>VLOOKUP(G887,[3]잔가율!$D$3:$E$33,2,FALSE)</f>
        <v>0.84199999999999997</v>
      </c>
      <c r="I887" s="434">
        <f t="shared" si="13"/>
        <v>27937560</v>
      </c>
    </row>
    <row r="888" spans="1:9">
      <c r="A888" s="421">
        <v>887</v>
      </c>
      <c r="B888" s="422" t="s">
        <v>7711</v>
      </c>
      <c r="C888" s="422" t="s">
        <v>179</v>
      </c>
      <c r="D888" s="422" t="s">
        <v>3728</v>
      </c>
      <c r="E888" s="422" t="s">
        <v>3732</v>
      </c>
      <c r="F888" s="438">
        <v>33200000</v>
      </c>
      <c r="G888" s="423">
        <v>2023</v>
      </c>
      <c r="H888" s="424">
        <f>VLOOKUP(G888,[3]잔가율!$D$3:$E$33,2,FALSE)</f>
        <v>0.84199999999999997</v>
      </c>
      <c r="I888" s="434">
        <f t="shared" si="13"/>
        <v>27954400</v>
      </c>
    </row>
    <row r="889" spans="1:9">
      <c r="A889" s="421">
        <v>888</v>
      </c>
      <c r="B889" s="422" t="s">
        <v>7711</v>
      </c>
      <c r="C889" s="422" t="s">
        <v>179</v>
      </c>
      <c r="D889" s="422" t="s">
        <v>3728</v>
      </c>
      <c r="E889" s="422" t="s">
        <v>3665</v>
      </c>
      <c r="F889" s="438">
        <v>32200000</v>
      </c>
      <c r="G889" s="423">
        <v>2023</v>
      </c>
      <c r="H889" s="424">
        <f>VLOOKUP(G889,[3]잔가율!$D$3:$E$33,2,FALSE)</f>
        <v>0.84199999999999997</v>
      </c>
      <c r="I889" s="434">
        <f t="shared" si="13"/>
        <v>27112400</v>
      </c>
    </row>
    <row r="890" spans="1:9">
      <c r="A890" s="421">
        <v>889</v>
      </c>
      <c r="B890" s="422" t="s">
        <v>7711</v>
      </c>
      <c r="C890" s="422" t="s">
        <v>179</v>
      </c>
      <c r="D890" s="422" t="s">
        <v>3728</v>
      </c>
      <c r="E890" s="422" t="s">
        <v>3733</v>
      </c>
      <c r="F890" s="438">
        <v>34960000</v>
      </c>
      <c r="G890" s="423">
        <v>2023</v>
      </c>
      <c r="H890" s="424">
        <f>VLOOKUP(G890,[3]잔가율!$D$3:$E$33,2,FALSE)</f>
        <v>0.84199999999999997</v>
      </c>
      <c r="I890" s="434">
        <f t="shared" si="13"/>
        <v>29436320</v>
      </c>
    </row>
    <row r="891" spans="1:9">
      <c r="A891" s="421">
        <v>890</v>
      </c>
      <c r="B891" s="422" t="s">
        <v>7711</v>
      </c>
      <c r="C891" s="422" t="s">
        <v>179</v>
      </c>
      <c r="D891" s="422" t="s">
        <v>3728</v>
      </c>
      <c r="E891" s="422" t="s">
        <v>3734</v>
      </c>
      <c r="F891" s="438">
        <v>34200000</v>
      </c>
      <c r="G891" s="423">
        <v>2023</v>
      </c>
      <c r="H891" s="424">
        <f>VLOOKUP(G891,[3]잔가율!$D$3:$E$33,2,FALSE)</f>
        <v>0.84199999999999997</v>
      </c>
      <c r="I891" s="434">
        <f t="shared" si="13"/>
        <v>28796400</v>
      </c>
    </row>
    <row r="892" spans="1:9">
      <c r="A892" s="421">
        <v>891</v>
      </c>
      <c r="B892" s="425" t="s">
        <v>7711</v>
      </c>
      <c r="C892" s="425" t="s">
        <v>179</v>
      </c>
      <c r="D892" s="425" t="s">
        <v>3735</v>
      </c>
      <c r="E892" s="425" t="s">
        <v>3736</v>
      </c>
      <c r="F892" s="439">
        <v>10500000</v>
      </c>
      <c r="G892" s="423">
        <v>2023</v>
      </c>
      <c r="H892" s="424">
        <f>VLOOKUP(G892,[3]잔가율!$D$3:$E$33,2,FALSE)</f>
        <v>0.84199999999999997</v>
      </c>
      <c r="I892" s="434">
        <f t="shared" si="13"/>
        <v>8841000</v>
      </c>
    </row>
    <row r="893" spans="1:9">
      <c r="A893" s="421">
        <v>892</v>
      </c>
      <c r="B893" s="425" t="s">
        <v>7711</v>
      </c>
      <c r="C893" s="425" t="s">
        <v>3259</v>
      </c>
      <c r="D893" s="425" t="s">
        <v>3735</v>
      </c>
      <c r="E893" s="425" t="s">
        <v>3737</v>
      </c>
      <c r="F893" s="439">
        <v>30910000</v>
      </c>
      <c r="G893" s="423">
        <v>2023</v>
      </c>
      <c r="H893" s="424">
        <f>VLOOKUP(G893,[3]잔가율!$D$3:$E$33,2,FALSE)</f>
        <v>0.84199999999999997</v>
      </c>
      <c r="I893" s="434">
        <f t="shared" si="13"/>
        <v>26026220</v>
      </c>
    </row>
    <row r="894" spans="1:9">
      <c r="A894" s="421">
        <v>893</v>
      </c>
      <c r="B894" s="422" t="s">
        <v>7711</v>
      </c>
      <c r="C894" s="422" t="s">
        <v>179</v>
      </c>
      <c r="D894" s="422" t="s">
        <v>3738</v>
      </c>
      <c r="E894" s="422" t="s">
        <v>3739</v>
      </c>
      <c r="F894" s="438">
        <v>38220000</v>
      </c>
      <c r="G894" s="423">
        <v>2023</v>
      </c>
      <c r="H894" s="424">
        <f>VLOOKUP(G894,[3]잔가율!$D$3:$E$33,2,FALSE)</f>
        <v>0.84199999999999997</v>
      </c>
      <c r="I894" s="434">
        <f t="shared" si="13"/>
        <v>32181240</v>
      </c>
    </row>
    <row r="895" spans="1:9">
      <c r="A895" s="421">
        <v>894</v>
      </c>
      <c r="B895" s="422" t="s">
        <v>7711</v>
      </c>
      <c r="C895" s="422" t="s">
        <v>179</v>
      </c>
      <c r="D895" s="422" t="s">
        <v>3738</v>
      </c>
      <c r="E895" s="422" t="s">
        <v>3740</v>
      </c>
      <c r="F895" s="438">
        <v>34960000</v>
      </c>
      <c r="G895" s="423">
        <v>2023</v>
      </c>
      <c r="H895" s="424">
        <f>VLOOKUP(G895,[3]잔가율!$D$3:$E$33,2,FALSE)</f>
        <v>0.84199999999999997</v>
      </c>
      <c r="I895" s="434">
        <f t="shared" si="13"/>
        <v>29436320</v>
      </c>
    </row>
    <row r="896" spans="1:9">
      <c r="A896" s="421">
        <v>895</v>
      </c>
      <c r="B896" s="422" t="s">
        <v>7711</v>
      </c>
      <c r="C896" s="422" t="s">
        <v>179</v>
      </c>
      <c r="D896" s="422" t="s">
        <v>3738</v>
      </c>
      <c r="E896" s="422" t="s">
        <v>3741</v>
      </c>
      <c r="F896" s="438">
        <v>33120000</v>
      </c>
      <c r="G896" s="423">
        <v>2023</v>
      </c>
      <c r="H896" s="424">
        <f>VLOOKUP(G896,[3]잔가율!$D$3:$E$33,2,FALSE)</f>
        <v>0.84199999999999997</v>
      </c>
      <c r="I896" s="434">
        <f t="shared" si="13"/>
        <v>27887040</v>
      </c>
    </row>
    <row r="897" spans="1:9">
      <c r="A897" s="421">
        <v>896</v>
      </c>
      <c r="B897" s="422" t="s">
        <v>7711</v>
      </c>
      <c r="C897" s="422" t="s">
        <v>2361</v>
      </c>
      <c r="D897" s="422" t="s">
        <v>3100</v>
      </c>
      <c r="E897" s="422" t="s">
        <v>3742</v>
      </c>
      <c r="F897" s="438">
        <v>40310000</v>
      </c>
      <c r="G897" s="423">
        <v>2023</v>
      </c>
      <c r="H897" s="424">
        <f>VLOOKUP(G897,[3]잔가율!$D$3:$E$33,2,FALSE)</f>
        <v>0.84199999999999997</v>
      </c>
      <c r="I897" s="434">
        <f t="shared" si="13"/>
        <v>33941020</v>
      </c>
    </row>
    <row r="898" spans="1:9">
      <c r="A898" s="421">
        <v>897</v>
      </c>
      <c r="B898" s="422" t="s">
        <v>7711</v>
      </c>
      <c r="C898" s="422" t="s">
        <v>2361</v>
      </c>
      <c r="D898" s="422" t="s">
        <v>3101</v>
      </c>
      <c r="E898" s="422" t="s">
        <v>3742</v>
      </c>
      <c r="F898" s="438">
        <v>38810000</v>
      </c>
      <c r="G898" s="423">
        <v>2023</v>
      </c>
      <c r="H898" s="424">
        <f>VLOOKUP(G898,[3]잔가율!$D$3:$E$33,2,FALSE)</f>
        <v>0.84199999999999997</v>
      </c>
      <c r="I898" s="434">
        <f t="shared" ref="I898:I961" si="14">ROUNDDOWN(F898*H898,0)</f>
        <v>32678020</v>
      </c>
    </row>
    <row r="899" spans="1:9">
      <c r="A899" s="421">
        <v>898</v>
      </c>
      <c r="B899" s="422" t="s">
        <v>7711</v>
      </c>
      <c r="C899" s="422" t="s">
        <v>179</v>
      </c>
      <c r="D899" s="422" t="s">
        <v>3743</v>
      </c>
      <c r="E899" s="422" t="s">
        <v>3740</v>
      </c>
      <c r="F899" s="438">
        <v>39100000</v>
      </c>
      <c r="G899" s="423">
        <v>2023</v>
      </c>
      <c r="H899" s="424">
        <f>VLOOKUP(G899,[3]잔가율!$D$3:$E$33,2,FALSE)</f>
        <v>0.84199999999999997</v>
      </c>
      <c r="I899" s="434">
        <f t="shared" si="14"/>
        <v>32922200</v>
      </c>
    </row>
    <row r="900" spans="1:9">
      <c r="A900" s="421">
        <v>899</v>
      </c>
      <c r="B900" s="426" t="s">
        <v>7711</v>
      </c>
      <c r="C900" s="426" t="s">
        <v>179</v>
      </c>
      <c r="D900" s="426" t="s">
        <v>3744</v>
      </c>
      <c r="E900" s="426" t="s">
        <v>3745</v>
      </c>
      <c r="F900" s="441">
        <v>42510000</v>
      </c>
      <c r="G900" s="423">
        <v>2023</v>
      </c>
      <c r="H900" s="424">
        <f>VLOOKUP(G900,[3]잔가율!$D$3:$E$33,2,FALSE)</f>
        <v>0.84199999999999997</v>
      </c>
      <c r="I900" s="434">
        <f t="shared" si="14"/>
        <v>35793420</v>
      </c>
    </row>
    <row r="901" spans="1:9">
      <c r="A901" s="421">
        <v>900</v>
      </c>
      <c r="B901" s="426" t="s">
        <v>7711</v>
      </c>
      <c r="C901" s="426" t="s">
        <v>179</v>
      </c>
      <c r="D901" s="426" t="s">
        <v>3744</v>
      </c>
      <c r="E901" s="426" t="s">
        <v>3746</v>
      </c>
      <c r="F901" s="441">
        <v>39110000</v>
      </c>
      <c r="G901" s="423">
        <v>2023</v>
      </c>
      <c r="H901" s="424">
        <f>VLOOKUP(G901,[3]잔가율!$D$3:$E$33,2,FALSE)</f>
        <v>0.84199999999999997</v>
      </c>
      <c r="I901" s="434">
        <f t="shared" si="14"/>
        <v>32930620</v>
      </c>
    </row>
    <row r="902" spans="1:9">
      <c r="A902" s="421">
        <v>901</v>
      </c>
      <c r="B902" s="422" t="s">
        <v>7711</v>
      </c>
      <c r="C902" s="422" t="s">
        <v>179</v>
      </c>
      <c r="D902" s="422" t="s">
        <v>3744</v>
      </c>
      <c r="E902" s="422" t="s">
        <v>3747</v>
      </c>
      <c r="F902" s="438">
        <v>37720000</v>
      </c>
      <c r="G902" s="423">
        <v>2023</v>
      </c>
      <c r="H902" s="424">
        <f>VLOOKUP(G902,[3]잔가율!$D$3:$E$33,2,FALSE)</f>
        <v>0.84199999999999997</v>
      </c>
      <c r="I902" s="434">
        <f t="shared" si="14"/>
        <v>31760240</v>
      </c>
    </row>
    <row r="903" spans="1:9">
      <c r="A903" s="421">
        <v>902</v>
      </c>
      <c r="B903" s="422" t="s">
        <v>7711</v>
      </c>
      <c r="C903" s="422" t="s">
        <v>179</v>
      </c>
      <c r="D903" s="422" t="s">
        <v>3744</v>
      </c>
      <c r="E903" s="422" t="s">
        <v>3748</v>
      </c>
      <c r="F903" s="438">
        <v>39140000</v>
      </c>
      <c r="G903" s="423">
        <v>2023</v>
      </c>
      <c r="H903" s="424">
        <f>VLOOKUP(G903,[3]잔가율!$D$3:$E$33,2,FALSE)</f>
        <v>0.84199999999999997</v>
      </c>
      <c r="I903" s="434">
        <f t="shared" si="14"/>
        <v>32955880</v>
      </c>
    </row>
    <row r="904" spans="1:9">
      <c r="A904" s="421">
        <v>903</v>
      </c>
      <c r="B904" s="425" t="s">
        <v>7711</v>
      </c>
      <c r="C904" s="425" t="s">
        <v>179</v>
      </c>
      <c r="D904" s="425" t="s">
        <v>3744</v>
      </c>
      <c r="E904" s="425" t="s">
        <v>3749</v>
      </c>
      <c r="F904" s="439">
        <v>39490000</v>
      </c>
      <c r="G904" s="423">
        <v>2023</v>
      </c>
      <c r="H904" s="424">
        <f>VLOOKUP(G904,[3]잔가율!$D$3:$E$33,2,FALSE)</f>
        <v>0.84199999999999997</v>
      </c>
      <c r="I904" s="434">
        <f t="shared" si="14"/>
        <v>33250580</v>
      </c>
    </row>
    <row r="905" spans="1:9">
      <c r="A905" s="421">
        <v>904</v>
      </c>
      <c r="B905" s="422" t="s">
        <v>7711</v>
      </c>
      <c r="C905" s="422" t="s">
        <v>179</v>
      </c>
      <c r="D905" s="422" t="s">
        <v>3744</v>
      </c>
      <c r="E905" s="422" t="s">
        <v>3750</v>
      </c>
      <c r="F905" s="438">
        <v>37160000</v>
      </c>
      <c r="G905" s="423">
        <v>2023</v>
      </c>
      <c r="H905" s="424">
        <f>VLOOKUP(G905,[3]잔가율!$D$3:$E$33,2,FALSE)</f>
        <v>0.84199999999999997</v>
      </c>
      <c r="I905" s="434">
        <f t="shared" si="14"/>
        <v>31288720</v>
      </c>
    </row>
    <row r="906" spans="1:9">
      <c r="A906" s="421">
        <v>905</v>
      </c>
      <c r="B906" s="422" t="s">
        <v>7711</v>
      </c>
      <c r="C906" s="422" t="s">
        <v>179</v>
      </c>
      <c r="D906" s="422" t="s">
        <v>3751</v>
      </c>
      <c r="E906" s="422" t="s">
        <v>3747</v>
      </c>
      <c r="F906" s="438">
        <v>41490000</v>
      </c>
      <c r="G906" s="423">
        <v>2023</v>
      </c>
      <c r="H906" s="424">
        <f>VLOOKUP(G906,[3]잔가율!$D$3:$E$33,2,FALSE)</f>
        <v>0.84199999999999997</v>
      </c>
      <c r="I906" s="434">
        <f t="shared" si="14"/>
        <v>34934580</v>
      </c>
    </row>
    <row r="907" spans="1:9">
      <c r="A907" s="421">
        <v>906</v>
      </c>
      <c r="B907" s="422" t="s">
        <v>7711</v>
      </c>
      <c r="C907" s="422" t="s">
        <v>179</v>
      </c>
      <c r="D907" s="422" t="s">
        <v>3752</v>
      </c>
      <c r="E907" s="422" t="s">
        <v>3753</v>
      </c>
      <c r="F907" s="438">
        <v>37680000</v>
      </c>
      <c r="G907" s="423">
        <v>2023</v>
      </c>
      <c r="H907" s="424">
        <f>VLOOKUP(G907,[3]잔가율!$D$3:$E$33,2,FALSE)</f>
        <v>0.84199999999999997</v>
      </c>
      <c r="I907" s="434">
        <f t="shared" si="14"/>
        <v>31726560</v>
      </c>
    </row>
    <row r="908" spans="1:9">
      <c r="A908" s="421">
        <v>907</v>
      </c>
      <c r="B908" s="425" t="s">
        <v>7711</v>
      </c>
      <c r="C908" s="425" t="s">
        <v>179</v>
      </c>
      <c r="D908" s="425" t="s">
        <v>3754</v>
      </c>
      <c r="E908" s="425" t="s">
        <v>3755</v>
      </c>
      <c r="F908" s="439">
        <v>43190000</v>
      </c>
      <c r="G908" s="423">
        <v>2023</v>
      </c>
      <c r="H908" s="424">
        <f>VLOOKUP(G908,[3]잔가율!$D$3:$E$33,2,FALSE)</f>
        <v>0.84199999999999997</v>
      </c>
      <c r="I908" s="434">
        <f t="shared" si="14"/>
        <v>36365980</v>
      </c>
    </row>
    <row r="909" spans="1:9">
      <c r="A909" s="421">
        <v>908</v>
      </c>
      <c r="B909" s="422" t="s">
        <v>7711</v>
      </c>
      <c r="C909" s="422" t="s">
        <v>179</v>
      </c>
      <c r="D909" s="422" t="s">
        <v>3756</v>
      </c>
      <c r="E909" s="422" t="s">
        <v>3757</v>
      </c>
      <c r="F909" s="438">
        <v>41400000</v>
      </c>
      <c r="G909" s="423">
        <v>2023</v>
      </c>
      <c r="H909" s="424">
        <f>VLOOKUP(G909,[3]잔가율!$D$3:$E$33,2,FALSE)</f>
        <v>0.84199999999999997</v>
      </c>
      <c r="I909" s="434">
        <f t="shared" si="14"/>
        <v>34858800</v>
      </c>
    </row>
    <row r="910" spans="1:9">
      <c r="A910" s="421">
        <v>909</v>
      </c>
      <c r="B910" s="422" t="s">
        <v>7711</v>
      </c>
      <c r="C910" s="422" t="s">
        <v>179</v>
      </c>
      <c r="D910" s="422" t="s">
        <v>3756</v>
      </c>
      <c r="E910" s="422" t="s">
        <v>3758</v>
      </c>
      <c r="F910" s="438">
        <v>41400000</v>
      </c>
      <c r="G910" s="423">
        <v>2023</v>
      </c>
      <c r="H910" s="424">
        <f>VLOOKUP(G910,[3]잔가율!$D$3:$E$33,2,FALSE)</f>
        <v>0.84199999999999997</v>
      </c>
      <c r="I910" s="434">
        <f t="shared" si="14"/>
        <v>34858800</v>
      </c>
    </row>
    <row r="911" spans="1:9">
      <c r="A911" s="421">
        <v>910</v>
      </c>
      <c r="B911" s="422" t="s">
        <v>7711</v>
      </c>
      <c r="C911" s="422" t="s">
        <v>2361</v>
      </c>
      <c r="D911" s="422" t="s">
        <v>3102</v>
      </c>
      <c r="E911" s="422" t="s">
        <v>3759</v>
      </c>
      <c r="F911" s="438">
        <v>41350000</v>
      </c>
      <c r="G911" s="423">
        <v>2023</v>
      </c>
      <c r="H911" s="424">
        <f>VLOOKUP(G911,[3]잔가율!$D$3:$E$33,2,FALSE)</f>
        <v>0.84199999999999997</v>
      </c>
      <c r="I911" s="434">
        <f t="shared" si="14"/>
        <v>34816700</v>
      </c>
    </row>
    <row r="912" spans="1:9">
      <c r="A912" s="421">
        <v>911</v>
      </c>
      <c r="B912" s="422" t="s">
        <v>7711</v>
      </c>
      <c r="C912" s="422" t="s">
        <v>179</v>
      </c>
      <c r="D912" s="422" t="s">
        <v>3760</v>
      </c>
      <c r="E912" s="422" t="s">
        <v>3761</v>
      </c>
      <c r="F912" s="438">
        <v>34960000</v>
      </c>
      <c r="G912" s="423">
        <v>2023</v>
      </c>
      <c r="H912" s="424">
        <f>VLOOKUP(G912,[3]잔가율!$D$3:$E$33,2,FALSE)</f>
        <v>0.84199999999999997</v>
      </c>
      <c r="I912" s="434">
        <f t="shared" si="14"/>
        <v>29436320</v>
      </c>
    </row>
    <row r="913" spans="1:9">
      <c r="A913" s="421">
        <v>912</v>
      </c>
      <c r="B913" s="422" t="s">
        <v>7711</v>
      </c>
      <c r="C913" s="422" t="s">
        <v>179</v>
      </c>
      <c r="D913" s="422" t="s">
        <v>3762</v>
      </c>
      <c r="E913" s="422" t="s">
        <v>3763</v>
      </c>
      <c r="F913" s="438">
        <v>33870000</v>
      </c>
      <c r="G913" s="423">
        <v>2023</v>
      </c>
      <c r="H913" s="424">
        <f>VLOOKUP(G913,[3]잔가율!$D$3:$E$33,2,FALSE)</f>
        <v>0.84199999999999997</v>
      </c>
      <c r="I913" s="434">
        <f t="shared" si="14"/>
        <v>28518540</v>
      </c>
    </row>
    <row r="914" spans="1:9">
      <c r="A914" s="421">
        <v>913</v>
      </c>
      <c r="B914" s="422" t="s">
        <v>7711</v>
      </c>
      <c r="C914" s="422" t="s">
        <v>179</v>
      </c>
      <c r="D914" s="422" t="s">
        <v>3762</v>
      </c>
      <c r="E914" s="422" t="s">
        <v>3764</v>
      </c>
      <c r="F914" s="438">
        <v>33870000</v>
      </c>
      <c r="G914" s="423">
        <v>2023</v>
      </c>
      <c r="H914" s="424">
        <f>VLOOKUP(G914,[3]잔가율!$D$3:$E$33,2,FALSE)</f>
        <v>0.84199999999999997</v>
      </c>
      <c r="I914" s="434">
        <f t="shared" si="14"/>
        <v>28518540</v>
      </c>
    </row>
    <row r="915" spans="1:9">
      <c r="A915" s="421">
        <v>914</v>
      </c>
      <c r="B915" s="422" t="s">
        <v>7711</v>
      </c>
      <c r="C915" s="422" t="s">
        <v>179</v>
      </c>
      <c r="D915" s="422" t="s">
        <v>3762</v>
      </c>
      <c r="E915" s="422" t="s">
        <v>3765</v>
      </c>
      <c r="F915" s="438">
        <v>32530000</v>
      </c>
      <c r="G915" s="423">
        <v>2023</v>
      </c>
      <c r="H915" s="424">
        <f>VLOOKUP(G915,[3]잔가율!$D$3:$E$33,2,FALSE)</f>
        <v>0.84199999999999997</v>
      </c>
      <c r="I915" s="434">
        <f t="shared" si="14"/>
        <v>27390260</v>
      </c>
    </row>
    <row r="916" spans="1:9">
      <c r="A916" s="421">
        <v>915</v>
      </c>
      <c r="B916" s="422" t="s">
        <v>7711</v>
      </c>
      <c r="C916" s="422" t="s">
        <v>179</v>
      </c>
      <c r="D916" s="422" t="s">
        <v>3766</v>
      </c>
      <c r="E916" s="422" t="s">
        <v>3767</v>
      </c>
      <c r="F916" s="438">
        <v>40480000</v>
      </c>
      <c r="G916" s="423">
        <v>2023</v>
      </c>
      <c r="H916" s="424">
        <f>VLOOKUP(G916,[3]잔가율!$D$3:$E$33,2,FALSE)</f>
        <v>0.84199999999999997</v>
      </c>
      <c r="I916" s="434">
        <f t="shared" si="14"/>
        <v>34084160</v>
      </c>
    </row>
    <row r="917" spans="1:9">
      <c r="A917" s="421">
        <v>916</v>
      </c>
      <c r="B917" s="422" t="s">
        <v>7711</v>
      </c>
      <c r="C917" s="422" t="s">
        <v>179</v>
      </c>
      <c r="D917" s="422" t="s">
        <v>3766</v>
      </c>
      <c r="E917" s="422" t="s">
        <v>3768</v>
      </c>
      <c r="F917" s="438">
        <v>41200000</v>
      </c>
      <c r="G917" s="423">
        <v>2023</v>
      </c>
      <c r="H917" s="424">
        <f>VLOOKUP(G917,[3]잔가율!$D$3:$E$33,2,FALSE)</f>
        <v>0.84199999999999997</v>
      </c>
      <c r="I917" s="434">
        <f t="shared" si="14"/>
        <v>34690400</v>
      </c>
    </row>
    <row r="918" spans="1:9">
      <c r="A918" s="421">
        <v>917</v>
      </c>
      <c r="B918" s="422" t="s">
        <v>7711</v>
      </c>
      <c r="C918" s="422" t="s">
        <v>179</v>
      </c>
      <c r="D918" s="422" t="s">
        <v>3766</v>
      </c>
      <c r="E918" s="422" t="s">
        <v>3769</v>
      </c>
      <c r="F918" s="438">
        <v>36800000</v>
      </c>
      <c r="G918" s="423">
        <v>2023</v>
      </c>
      <c r="H918" s="424">
        <f>VLOOKUP(G918,[3]잔가율!$D$3:$E$33,2,FALSE)</f>
        <v>0.84199999999999997</v>
      </c>
      <c r="I918" s="434">
        <f t="shared" si="14"/>
        <v>30985600</v>
      </c>
    </row>
    <row r="919" spans="1:9">
      <c r="A919" s="421">
        <v>918</v>
      </c>
      <c r="B919" s="422" t="s">
        <v>7711</v>
      </c>
      <c r="C919" s="422" t="s">
        <v>179</v>
      </c>
      <c r="D919" s="422" t="s">
        <v>3770</v>
      </c>
      <c r="E919" s="422" t="s">
        <v>3771</v>
      </c>
      <c r="F919" s="438">
        <v>38180000</v>
      </c>
      <c r="G919" s="423">
        <v>2023</v>
      </c>
      <c r="H919" s="424">
        <f>VLOOKUP(G919,[3]잔가율!$D$3:$E$33,2,FALSE)</f>
        <v>0.84199999999999997</v>
      </c>
      <c r="I919" s="434">
        <f t="shared" si="14"/>
        <v>32147560</v>
      </c>
    </row>
    <row r="920" spans="1:9">
      <c r="A920" s="421">
        <v>919</v>
      </c>
      <c r="B920" s="422" t="s">
        <v>7711</v>
      </c>
      <c r="C920" s="422" t="s">
        <v>179</v>
      </c>
      <c r="D920" s="422" t="s">
        <v>3772</v>
      </c>
      <c r="E920" s="422" t="s">
        <v>3773</v>
      </c>
      <c r="F920" s="438">
        <v>44000000</v>
      </c>
      <c r="G920" s="423">
        <v>2023</v>
      </c>
      <c r="H920" s="424">
        <f>VLOOKUP(G920,[3]잔가율!$D$3:$E$33,2,FALSE)</f>
        <v>0.84199999999999997</v>
      </c>
      <c r="I920" s="434">
        <f t="shared" si="14"/>
        <v>37048000</v>
      </c>
    </row>
    <row r="921" spans="1:9">
      <c r="A921" s="421">
        <v>920</v>
      </c>
      <c r="B921" s="422" t="s">
        <v>7711</v>
      </c>
      <c r="C921" s="422" t="s">
        <v>179</v>
      </c>
      <c r="D921" s="422" t="s">
        <v>3772</v>
      </c>
      <c r="E921" s="422" t="s">
        <v>3774</v>
      </c>
      <c r="F921" s="438">
        <v>44700000</v>
      </c>
      <c r="G921" s="423">
        <v>2023</v>
      </c>
      <c r="H921" s="424">
        <f>VLOOKUP(G921,[3]잔가율!$D$3:$E$33,2,FALSE)</f>
        <v>0.84199999999999997</v>
      </c>
      <c r="I921" s="434">
        <f t="shared" si="14"/>
        <v>37637400</v>
      </c>
    </row>
    <row r="922" spans="1:9">
      <c r="A922" s="421">
        <v>921</v>
      </c>
      <c r="B922" s="422" t="s">
        <v>7711</v>
      </c>
      <c r="C922" s="422" t="s">
        <v>179</v>
      </c>
      <c r="D922" s="422" t="s">
        <v>3772</v>
      </c>
      <c r="E922" s="422" t="s">
        <v>3775</v>
      </c>
      <c r="F922" s="438">
        <v>42320000</v>
      </c>
      <c r="G922" s="423">
        <v>2023</v>
      </c>
      <c r="H922" s="424">
        <f>VLOOKUP(G922,[3]잔가율!$D$3:$E$33,2,FALSE)</f>
        <v>0.84199999999999997</v>
      </c>
      <c r="I922" s="434">
        <f t="shared" si="14"/>
        <v>35633440</v>
      </c>
    </row>
    <row r="923" spans="1:9">
      <c r="A923" s="421">
        <v>922</v>
      </c>
      <c r="B923" s="422" t="s">
        <v>7711</v>
      </c>
      <c r="C923" s="422" t="s">
        <v>179</v>
      </c>
      <c r="D923" s="422" t="s">
        <v>3776</v>
      </c>
      <c r="E923" s="422" t="s">
        <v>3777</v>
      </c>
      <c r="F923" s="438">
        <v>35880000</v>
      </c>
      <c r="G923" s="423">
        <v>2023</v>
      </c>
      <c r="H923" s="424">
        <f>VLOOKUP(G923,[3]잔가율!$D$3:$E$33,2,FALSE)</f>
        <v>0.84199999999999997</v>
      </c>
      <c r="I923" s="434">
        <f t="shared" si="14"/>
        <v>30210960</v>
      </c>
    </row>
    <row r="924" spans="1:9">
      <c r="A924" s="421">
        <v>923</v>
      </c>
      <c r="B924" s="422" t="s">
        <v>7711</v>
      </c>
      <c r="C924" s="422" t="s">
        <v>179</v>
      </c>
      <c r="D924" s="422" t="s">
        <v>3778</v>
      </c>
      <c r="E924" s="422" t="s">
        <v>3779</v>
      </c>
      <c r="F924" s="438">
        <v>34790000</v>
      </c>
      <c r="G924" s="423">
        <v>2023</v>
      </c>
      <c r="H924" s="424">
        <f>VLOOKUP(G924,[3]잔가율!$D$3:$E$33,2,FALSE)</f>
        <v>0.84199999999999997</v>
      </c>
      <c r="I924" s="434">
        <f t="shared" si="14"/>
        <v>29293180</v>
      </c>
    </row>
    <row r="925" spans="1:9">
      <c r="A925" s="421">
        <v>924</v>
      </c>
      <c r="B925" s="422" t="s">
        <v>7711</v>
      </c>
      <c r="C925" s="422" t="s">
        <v>179</v>
      </c>
      <c r="D925" s="422" t="s">
        <v>3778</v>
      </c>
      <c r="E925" s="422" t="s">
        <v>3780</v>
      </c>
      <c r="F925" s="438">
        <v>34050000</v>
      </c>
      <c r="G925" s="423">
        <v>2023</v>
      </c>
      <c r="H925" s="424">
        <f>VLOOKUP(G925,[3]잔가율!$D$3:$E$33,2,FALSE)</f>
        <v>0.84199999999999997</v>
      </c>
      <c r="I925" s="434">
        <f t="shared" si="14"/>
        <v>28670100</v>
      </c>
    </row>
    <row r="926" spans="1:9">
      <c r="A926" s="421">
        <v>925</v>
      </c>
      <c r="B926" s="422" t="s">
        <v>7711</v>
      </c>
      <c r="C926" s="422" t="s">
        <v>179</v>
      </c>
      <c r="D926" s="422" t="s">
        <v>3781</v>
      </c>
      <c r="E926" s="422" t="s">
        <v>3782</v>
      </c>
      <c r="F926" s="438">
        <v>36050000</v>
      </c>
      <c r="G926" s="423">
        <v>2023</v>
      </c>
      <c r="H926" s="424">
        <f>VLOOKUP(G926,[3]잔가율!$D$3:$E$33,2,FALSE)</f>
        <v>0.84199999999999997</v>
      </c>
      <c r="I926" s="434">
        <f t="shared" si="14"/>
        <v>30354100</v>
      </c>
    </row>
    <row r="927" spans="1:9">
      <c r="A927" s="421">
        <v>926</v>
      </c>
      <c r="B927" s="422" t="s">
        <v>7711</v>
      </c>
      <c r="C927" s="422" t="s">
        <v>179</v>
      </c>
      <c r="D927" s="422" t="s">
        <v>3783</v>
      </c>
      <c r="E927" s="422" t="s">
        <v>3784</v>
      </c>
      <c r="F927" s="438">
        <v>38270000</v>
      </c>
      <c r="G927" s="423">
        <v>2023</v>
      </c>
      <c r="H927" s="424">
        <f>VLOOKUP(G927,[3]잔가율!$D$3:$E$33,2,FALSE)</f>
        <v>0.84199999999999997</v>
      </c>
      <c r="I927" s="434">
        <f t="shared" si="14"/>
        <v>32223340</v>
      </c>
    </row>
    <row r="928" spans="1:9">
      <c r="A928" s="421">
        <v>927</v>
      </c>
      <c r="B928" s="426" t="s">
        <v>7711</v>
      </c>
      <c r="C928" s="426" t="s">
        <v>179</v>
      </c>
      <c r="D928" s="426" t="s">
        <v>3785</v>
      </c>
      <c r="E928" s="426" t="s">
        <v>3786</v>
      </c>
      <c r="F928" s="441">
        <v>38420000</v>
      </c>
      <c r="G928" s="423">
        <v>2023</v>
      </c>
      <c r="H928" s="424">
        <f>VLOOKUP(G928,[3]잔가율!$D$3:$E$33,2,FALSE)</f>
        <v>0.84199999999999997</v>
      </c>
      <c r="I928" s="434">
        <f t="shared" si="14"/>
        <v>32349640</v>
      </c>
    </row>
    <row r="929" spans="1:9">
      <c r="A929" s="421">
        <v>928</v>
      </c>
      <c r="B929" s="422" t="s">
        <v>7711</v>
      </c>
      <c r="C929" s="422" t="s">
        <v>179</v>
      </c>
      <c r="D929" s="422" t="s">
        <v>3785</v>
      </c>
      <c r="E929" s="422" t="s">
        <v>3787</v>
      </c>
      <c r="F929" s="438">
        <v>36290000</v>
      </c>
      <c r="G929" s="423">
        <v>2023</v>
      </c>
      <c r="H929" s="424">
        <f>VLOOKUP(G929,[3]잔가율!$D$3:$E$33,2,FALSE)</f>
        <v>0.84199999999999997</v>
      </c>
      <c r="I929" s="434">
        <f t="shared" si="14"/>
        <v>30556180</v>
      </c>
    </row>
    <row r="930" spans="1:9">
      <c r="A930" s="421">
        <v>929</v>
      </c>
      <c r="B930" s="422" t="s">
        <v>7711</v>
      </c>
      <c r="C930" s="422" t="s">
        <v>2361</v>
      </c>
      <c r="D930" s="422" t="s">
        <v>3103</v>
      </c>
      <c r="E930" s="422" t="s">
        <v>3788</v>
      </c>
      <c r="F930" s="438">
        <v>35720000</v>
      </c>
      <c r="G930" s="423">
        <v>2023</v>
      </c>
      <c r="H930" s="424">
        <f>VLOOKUP(G930,[3]잔가율!$D$3:$E$33,2,FALSE)</f>
        <v>0.84199999999999997</v>
      </c>
      <c r="I930" s="434">
        <f t="shared" si="14"/>
        <v>30076240</v>
      </c>
    </row>
    <row r="931" spans="1:9">
      <c r="A931" s="421">
        <v>930</v>
      </c>
      <c r="B931" s="422" t="s">
        <v>7711</v>
      </c>
      <c r="C931" s="422" t="s">
        <v>179</v>
      </c>
      <c r="D931" s="422" t="s">
        <v>3789</v>
      </c>
      <c r="E931" s="422" t="s">
        <v>3790</v>
      </c>
      <c r="F931" s="438">
        <v>39560000</v>
      </c>
      <c r="G931" s="423">
        <v>2023</v>
      </c>
      <c r="H931" s="424">
        <f>VLOOKUP(G931,[3]잔가율!$D$3:$E$33,2,FALSE)</f>
        <v>0.84199999999999997</v>
      </c>
      <c r="I931" s="434">
        <f t="shared" si="14"/>
        <v>33309520</v>
      </c>
    </row>
    <row r="932" spans="1:9">
      <c r="A932" s="421">
        <v>931</v>
      </c>
      <c r="B932" s="422" t="s">
        <v>7711</v>
      </c>
      <c r="C932" s="422" t="s">
        <v>179</v>
      </c>
      <c r="D932" s="422" t="s">
        <v>3789</v>
      </c>
      <c r="E932" s="422" t="s">
        <v>3731</v>
      </c>
      <c r="F932" s="438">
        <v>39560000</v>
      </c>
      <c r="G932" s="423">
        <v>2023</v>
      </c>
      <c r="H932" s="424">
        <f>VLOOKUP(G932,[3]잔가율!$D$3:$E$33,2,FALSE)</f>
        <v>0.84199999999999997</v>
      </c>
      <c r="I932" s="434">
        <f t="shared" si="14"/>
        <v>33309520</v>
      </c>
    </row>
    <row r="933" spans="1:9">
      <c r="A933" s="421">
        <v>932</v>
      </c>
      <c r="B933" s="422" t="s">
        <v>7711</v>
      </c>
      <c r="C933" s="422" t="s">
        <v>179</v>
      </c>
      <c r="D933" s="422" t="s">
        <v>3791</v>
      </c>
      <c r="E933" s="422" t="s">
        <v>3792</v>
      </c>
      <c r="F933" s="438">
        <v>44500000</v>
      </c>
      <c r="G933" s="423">
        <v>2023</v>
      </c>
      <c r="H933" s="424">
        <f>VLOOKUP(G933,[3]잔가율!$D$3:$E$33,2,FALSE)</f>
        <v>0.84199999999999997</v>
      </c>
      <c r="I933" s="434">
        <f t="shared" si="14"/>
        <v>37469000</v>
      </c>
    </row>
    <row r="934" spans="1:9">
      <c r="A934" s="421">
        <v>933</v>
      </c>
      <c r="B934" s="422" t="s">
        <v>7711</v>
      </c>
      <c r="C934" s="422" t="s">
        <v>2361</v>
      </c>
      <c r="D934" s="422" t="s">
        <v>3104</v>
      </c>
      <c r="E934" s="422" t="s">
        <v>3793</v>
      </c>
      <c r="F934" s="438">
        <v>34720000</v>
      </c>
      <c r="G934" s="423">
        <v>2023</v>
      </c>
      <c r="H934" s="424">
        <f>VLOOKUP(G934,[3]잔가율!$D$3:$E$33,2,FALSE)</f>
        <v>0.84199999999999997</v>
      </c>
      <c r="I934" s="434">
        <f t="shared" si="14"/>
        <v>29234240</v>
      </c>
    </row>
    <row r="935" spans="1:9">
      <c r="A935" s="421">
        <v>934</v>
      </c>
      <c r="B935" s="422" t="s">
        <v>7711</v>
      </c>
      <c r="C935" s="422" t="s">
        <v>2361</v>
      </c>
      <c r="D935" s="422" t="s">
        <v>3105</v>
      </c>
      <c r="E935" s="422" t="s">
        <v>3794</v>
      </c>
      <c r="F935" s="438">
        <v>39480000</v>
      </c>
      <c r="G935" s="423">
        <v>2023</v>
      </c>
      <c r="H935" s="424">
        <f>VLOOKUP(G935,[3]잔가율!$D$3:$E$33,2,FALSE)</f>
        <v>0.84199999999999997</v>
      </c>
      <c r="I935" s="434">
        <f t="shared" si="14"/>
        <v>33242160</v>
      </c>
    </row>
    <row r="936" spans="1:9">
      <c r="A936" s="421">
        <v>935</v>
      </c>
      <c r="B936" s="425" t="s">
        <v>7711</v>
      </c>
      <c r="C936" s="425" t="s">
        <v>179</v>
      </c>
      <c r="D936" s="425" t="s">
        <v>3795</v>
      </c>
      <c r="E936" s="425" t="s">
        <v>3796</v>
      </c>
      <c r="F936" s="439">
        <v>44000000</v>
      </c>
      <c r="G936" s="423">
        <v>2023</v>
      </c>
      <c r="H936" s="424">
        <f>VLOOKUP(G936,[3]잔가율!$D$3:$E$33,2,FALSE)</f>
        <v>0.84199999999999997</v>
      </c>
      <c r="I936" s="434">
        <f t="shared" si="14"/>
        <v>37048000</v>
      </c>
    </row>
    <row r="937" spans="1:9">
      <c r="A937" s="421">
        <v>936</v>
      </c>
      <c r="B937" s="422" t="s">
        <v>7711</v>
      </c>
      <c r="C937" s="422" t="s">
        <v>2361</v>
      </c>
      <c r="D937" s="422" t="s">
        <v>3106</v>
      </c>
      <c r="E937" s="422" t="s">
        <v>3774</v>
      </c>
      <c r="F937" s="438">
        <v>41740000</v>
      </c>
      <c r="G937" s="423">
        <v>2023</v>
      </c>
      <c r="H937" s="424">
        <f>VLOOKUP(G937,[3]잔가율!$D$3:$E$33,2,FALSE)</f>
        <v>0.84199999999999997</v>
      </c>
      <c r="I937" s="434">
        <f t="shared" si="14"/>
        <v>35145080</v>
      </c>
    </row>
    <row r="938" spans="1:9">
      <c r="A938" s="421">
        <v>937</v>
      </c>
      <c r="B938" s="422" t="s">
        <v>7711</v>
      </c>
      <c r="C938" s="422" t="s">
        <v>179</v>
      </c>
      <c r="D938" s="422" t="s">
        <v>3797</v>
      </c>
      <c r="E938" s="422" t="s">
        <v>3798</v>
      </c>
      <c r="F938" s="438">
        <v>36800000</v>
      </c>
      <c r="G938" s="423">
        <v>2023</v>
      </c>
      <c r="H938" s="424">
        <f>VLOOKUP(G938,[3]잔가율!$D$3:$E$33,2,FALSE)</f>
        <v>0.84199999999999997</v>
      </c>
      <c r="I938" s="434">
        <f t="shared" si="14"/>
        <v>30985600</v>
      </c>
    </row>
    <row r="939" spans="1:9">
      <c r="A939" s="421">
        <v>938</v>
      </c>
      <c r="B939" s="422" t="s">
        <v>7711</v>
      </c>
      <c r="C939" s="422" t="s">
        <v>2361</v>
      </c>
      <c r="D939" s="422" t="s">
        <v>3799</v>
      </c>
      <c r="E939" s="422" t="s">
        <v>3800</v>
      </c>
      <c r="F939" s="438">
        <v>26000000</v>
      </c>
      <c r="G939" s="423">
        <v>2023</v>
      </c>
      <c r="H939" s="424">
        <f>VLOOKUP(G939,[3]잔가율!$D$3:$E$33,2,FALSE)</f>
        <v>0.84199999999999997</v>
      </c>
      <c r="I939" s="434">
        <f t="shared" si="14"/>
        <v>21892000</v>
      </c>
    </row>
    <row r="940" spans="1:9">
      <c r="A940" s="421">
        <v>939</v>
      </c>
      <c r="B940" s="422" t="s">
        <v>7711</v>
      </c>
      <c r="C940" s="422" t="s">
        <v>2361</v>
      </c>
      <c r="D940" s="422" t="s">
        <v>3801</v>
      </c>
      <c r="E940" s="422" t="s">
        <v>3800</v>
      </c>
      <c r="F940" s="438">
        <v>32590000</v>
      </c>
      <c r="G940" s="423">
        <v>2023</v>
      </c>
      <c r="H940" s="424">
        <f>VLOOKUP(G940,[3]잔가율!$D$3:$E$33,2,FALSE)</f>
        <v>0.84199999999999997</v>
      </c>
      <c r="I940" s="434">
        <f t="shared" si="14"/>
        <v>27440780</v>
      </c>
    </row>
    <row r="941" spans="1:9">
      <c r="A941" s="421">
        <v>940</v>
      </c>
      <c r="B941" s="426" t="s">
        <v>7711</v>
      </c>
      <c r="C941" s="426" t="s">
        <v>179</v>
      </c>
      <c r="D941" s="426" t="s">
        <v>3802</v>
      </c>
      <c r="E941" s="426" t="s">
        <v>3803</v>
      </c>
      <c r="F941" s="441">
        <v>43300000</v>
      </c>
      <c r="G941" s="423">
        <v>2023</v>
      </c>
      <c r="H941" s="424">
        <f>VLOOKUP(G941,[3]잔가율!$D$3:$E$33,2,FALSE)</f>
        <v>0.84199999999999997</v>
      </c>
      <c r="I941" s="434">
        <f t="shared" si="14"/>
        <v>36458600</v>
      </c>
    </row>
    <row r="942" spans="1:9">
      <c r="A942" s="421">
        <v>941</v>
      </c>
      <c r="B942" s="422" t="s">
        <v>7711</v>
      </c>
      <c r="C942" s="422" t="s">
        <v>179</v>
      </c>
      <c r="D942" s="422" t="s">
        <v>3802</v>
      </c>
      <c r="E942" s="422" t="s">
        <v>3804</v>
      </c>
      <c r="F942" s="438">
        <v>38180000</v>
      </c>
      <c r="G942" s="423">
        <v>2023</v>
      </c>
      <c r="H942" s="424">
        <f>VLOOKUP(G942,[3]잔가율!$D$3:$E$33,2,FALSE)</f>
        <v>0.84199999999999997</v>
      </c>
      <c r="I942" s="434">
        <f t="shared" si="14"/>
        <v>32147560</v>
      </c>
    </row>
    <row r="943" spans="1:9">
      <c r="A943" s="421">
        <v>942</v>
      </c>
      <c r="B943" s="422" t="s">
        <v>7711</v>
      </c>
      <c r="C943" s="422" t="s">
        <v>2361</v>
      </c>
      <c r="D943" s="422" t="s">
        <v>3107</v>
      </c>
      <c r="E943" s="422" t="s">
        <v>3805</v>
      </c>
      <c r="F943" s="438">
        <v>40070000</v>
      </c>
      <c r="G943" s="423">
        <v>2023</v>
      </c>
      <c r="H943" s="424">
        <f>VLOOKUP(G943,[3]잔가율!$D$3:$E$33,2,FALSE)</f>
        <v>0.84199999999999997</v>
      </c>
      <c r="I943" s="434">
        <f t="shared" si="14"/>
        <v>33738940</v>
      </c>
    </row>
    <row r="944" spans="1:9">
      <c r="A944" s="421">
        <v>943</v>
      </c>
      <c r="B944" s="425" t="s">
        <v>7711</v>
      </c>
      <c r="C944" s="425" t="s">
        <v>179</v>
      </c>
      <c r="D944" s="425" t="s">
        <v>3806</v>
      </c>
      <c r="E944" s="425" t="s">
        <v>3807</v>
      </c>
      <c r="F944" s="439">
        <v>45040000</v>
      </c>
      <c r="G944" s="423">
        <v>2023</v>
      </c>
      <c r="H944" s="424">
        <f>VLOOKUP(G944,[3]잔가율!$D$3:$E$33,2,FALSE)</f>
        <v>0.84199999999999997</v>
      </c>
      <c r="I944" s="434">
        <f t="shared" si="14"/>
        <v>37923680</v>
      </c>
    </row>
    <row r="945" spans="1:9">
      <c r="A945" s="421">
        <v>944</v>
      </c>
      <c r="B945" s="426" t="s">
        <v>7711</v>
      </c>
      <c r="C945" s="426" t="s">
        <v>179</v>
      </c>
      <c r="D945" s="426" t="s">
        <v>3808</v>
      </c>
      <c r="E945" s="426" t="s">
        <v>3809</v>
      </c>
      <c r="F945" s="441">
        <v>48180000</v>
      </c>
      <c r="G945" s="423">
        <v>2023</v>
      </c>
      <c r="H945" s="424">
        <f>VLOOKUP(G945,[3]잔가율!$D$3:$E$33,2,FALSE)</f>
        <v>0.84199999999999997</v>
      </c>
      <c r="I945" s="434">
        <f t="shared" si="14"/>
        <v>40567560</v>
      </c>
    </row>
    <row r="946" spans="1:9">
      <c r="A946" s="421">
        <v>945</v>
      </c>
      <c r="B946" s="422" t="s">
        <v>7711</v>
      </c>
      <c r="C946" s="422" t="s">
        <v>179</v>
      </c>
      <c r="D946" s="422" t="s">
        <v>3808</v>
      </c>
      <c r="E946" s="422" t="s">
        <v>3810</v>
      </c>
      <c r="F946" s="438">
        <v>48800000</v>
      </c>
      <c r="G946" s="423">
        <v>2023</v>
      </c>
      <c r="H946" s="424">
        <f>VLOOKUP(G946,[3]잔가율!$D$3:$E$33,2,FALSE)</f>
        <v>0.84199999999999997</v>
      </c>
      <c r="I946" s="434">
        <f t="shared" si="14"/>
        <v>41089600</v>
      </c>
    </row>
    <row r="947" spans="1:9">
      <c r="A947" s="421">
        <v>946</v>
      </c>
      <c r="B947" s="422" t="s">
        <v>7711</v>
      </c>
      <c r="C947" s="422" t="s">
        <v>2361</v>
      </c>
      <c r="D947" s="422" t="s">
        <v>3108</v>
      </c>
      <c r="E947" s="422" t="s">
        <v>3811</v>
      </c>
      <c r="F947" s="438">
        <v>44690000</v>
      </c>
      <c r="G947" s="423">
        <v>2023</v>
      </c>
      <c r="H947" s="424">
        <f>VLOOKUP(G947,[3]잔가율!$D$3:$E$33,2,FALSE)</f>
        <v>0.84199999999999997</v>
      </c>
      <c r="I947" s="434">
        <f t="shared" si="14"/>
        <v>37628980</v>
      </c>
    </row>
    <row r="948" spans="1:9">
      <c r="A948" s="421">
        <v>947</v>
      </c>
      <c r="B948" s="425" t="s">
        <v>7711</v>
      </c>
      <c r="C948" s="425" t="s">
        <v>179</v>
      </c>
      <c r="D948" s="425" t="s">
        <v>3812</v>
      </c>
      <c r="E948" s="425" t="s">
        <v>3813</v>
      </c>
      <c r="F948" s="439">
        <v>49250000</v>
      </c>
      <c r="G948" s="423">
        <v>2023</v>
      </c>
      <c r="H948" s="424">
        <f>VLOOKUP(G948,[3]잔가율!$D$3:$E$33,2,FALSE)</f>
        <v>0.84199999999999997</v>
      </c>
      <c r="I948" s="434">
        <f t="shared" si="14"/>
        <v>41468500</v>
      </c>
    </row>
    <row r="949" spans="1:9">
      <c r="A949" s="421">
        <v>948</v>
      </c>
      <c r="B949" s="422" t="s">
        <v>7711</v>
      </c>
      <c r="C949" s="422" t="s">
        <v>2361</v>
      </c>
      <c r="D949" s="422" t="s">
        <v>3109</v>
      </c>
      <c r="E949" s="422" t="s">
        <v>3814</v>
      </c>
      <c r="F949" s="438">
        <v>51810000</v>
      </c>
      <c r="G949" s="423">
        <v>2023</v>
      </c>
      <c r="H949" s="424">
        <f>VLOOKUP(G949,[3]잔가율!$D$3:$E$33,2,FALSE)</f>
        <v>0.84199999999999997</v>
      </c>
      <c r="I949" s="434">
        <f t="shared" si="14"/>
        <v>43624020</v>
      </c>
    </row>
    <row r="950" spans="1:9">
      <c r="A950" s="421">
        <v>949</v>
      </c>
      <c r="B950" s="422" t="s">
        <v>7711</v>
      </c>
      <c r="C950" s="422" t="s">
        <v>2361</v>
      </c>
      <c r="D950" s="422" t="s">
        <v>3110</v>
      </c>
      <c r="E950" s="422" t="s">
        <v>3814</v>
      </c>
      <c r="F950" s="438">
        <v>48660000</v>
      </c>
      <c r="G950" s="423">
        <v>2023</v>
      </c>
      <c r="H950" s="424">
        <f>VLOOKUP(G950,[3]잔가율!$D$3:$E$33,2,FALSE)</f>
        <v>0.84199999999999997</v>
      </c>
      <c r="I950" s="434">
        <f t="shared" si="14"/>
        <v>40971720</v>
      </c>
    </row>
    <row r="951" spans="1:9">
      <c r="A951" s="421">
        <v>950</v>
      </c>
      <c r="B951" s="426" t="s">
        <v>7711</v>
      </c>
      <c r="C951" s="426" t="s">
        <v>179</v>
      </c>
      <c r="D951" s="426" t="s">
        <v>3815</v>
      </c>
      <c r="E951" s="426" t="s">
        <v>3816</v>
      </c>
      <c r="F951" s="441">
        <v>573660000</v>
      </c>
      <c r="G951" s="423">
        <v>2023</v>
      </c>
      <c r="H951" s="424">
        <f>VLOOKUP(G951,[3]잔가율!$D$3:$E$33,2,FALSE)</f>
        <v>0.84199999999999997</v>
      </c>
      <c r="I951" s="434">
        <f t="shared" si="14"/>
        <v>483021720</v>
      </c>
    </row>
    <row r="952" spans="1:9">
      <c r="A952" s="421">
        <v>951</v>
      </c>
      <c r="B952" s="422" t="s">
        <v>7711</v>
      </c>
      <c r="C952" s="422" t="s">
        <v>179</v>
      </c>
      <c r="D952" s="422" t="s">
        <v>3817</v>
      </c>
      <c r="E952" s="422" t="s">
        <v>3818</v>
      </c>
      <c r="F952" s="438">
        <v>40000000</v>
      </c>
      <c r="G952" s="423">
        <v>2023</v>
      </c>
      <c r="H952" s="424">
        <f>VLOOKUP(G952,[3]잔가율!$D$3:$E$33,2,FALSE)</f>
        <v>0.84199999999999997</v>
      </c>
      <c r="I952" s="434">
        <f t="shared" si="14"/>
        <v>33680000</v>
      </c>
    </row>
    <row r="953" spans="1:9">
      <c r="A953" s="421">
        <v>952</v>
      </c>
      <c r="B953" s="422" t="s">
        <v>7711</v>
      </c>
      <c r="C953" s="422" t="s">
        <v>179</v>
      </c>
      <c r="D953" s="422" t="s">
        <v>3111</v>
      </c>
      <c r="E953" s="422" t="s">
        <v>3819</v>
      </c>
      <c r="F953" s="438">
        <v>41000000</v>
      </c>
      <c r="G953" s="423">
        <v>2023</v>
      </c>
      <c r="H953" s="424">
        <f>VLOOKUP(G953,[3]잔가율!$D$3:$E$33,2,FALSE)</f>
        <v>0.84199999999999997</v>
      </c>
      <c r="I953" s="434">
        <f t="shared" si="14"/>
        <v>34522000</v>
      </c>
    </row>
    <row r="954" spans="1:9">
      <c r="A954" s="421">
        <v>953</v>
      </c>
      <c r="B954" s="422" t="s">
        <v>7711</v>
      </c>
      <c r="C954" s="422" t="s">
        <v>179</v>
      </c>
      <c r="D954" s="422" t="s">
        <v>3111</v>
      </c>
      <c r="E954" s="422" t="s">
        <v>3820</v>
      </c>
      <c r="F954" s="438">
        <v>34400000</v>
      </c>
      <c r="G954" s="423">
        <v>2023</v>
      </c>
      <c r="H954" s="424">
        <f>VLOOKUP(G954,[3]잔가율!$D$3:$E$33,2,FALSE)</f>
        <v>0.84199999999999997</v>
      </c>
      <c r="I954" s="434">
        <f t="shared" si="14"/>
        <v>28964800</v>
      </c>
    </row>
    <row r="955" spans="1:9">
      <c r="A955" s="421">
        <v>954</v>
      </c>
      <c r="B955" s="422" t="s">
        <v>7711</v>
      </c>
      <c r="C955" s="422" t="s">
        <v>179</v>
      </c>
      <c r="D955" s="422" t="s">
        <v>3111</v>
      </c>
      <c r="E955" s="422" t="s">
        <v>3821</v>
      </c>
      <c r="F955" s="438">
        <v>40000000</v>
      </c>
      <c r="G955" s="423">
        <v>2023</v>
      </c>
      <c r="H955" s="424">
        <f>VLOOKUP(G955,[3]잔가율!$D$3:$E$33,2,FALSE)</f>
        <v>0.84199999999999997</v>
      </c>
      <c r="I955" s="434">
        <f t="shared" si="14"/>
        <v>33680000</v>
      </c>
    </row>
    <row r="956" spans="1:9">
      <c r="A956" s="421">
        <v>955</v>
      </c>
      <c r="B956" s="422" t="s">
        <v>7711</v>
      </c>
      <c r="C956" s="422" t="s">
        <v>179</v>
      </c>
      <c r="D956" s="422" t="s">
        <v>3111</v>
      </c>
      <c r="E956" s="422" t="s">
        <v>3822</v>
      </c>
      <c r="F956" s="438">
        <v>41000000</v>
      </c>
      <c r="G956" s="423">
        <v>2023</v>
      </c>
      <c r="H956" s="424">
        <f>VLOOKUP(G956,[3]잔가율!$D$3:$E$33,2,FALSE)</f>
        <v>0.84199999999999997</v>
      </c>
      <c r="I956" s="434">
        <f t="shared" si="14"/>
        <v>34522000</v>
      </c>
    </row>
    <row r="957" spans="1:9">
      <c r="A957" s="421">
        <v>956</v>
      </c>
      <c r="B957" s="422" t="s">
        <v>7711</v>
      </c>
      <c r="C957" s="422" t="s">
        <v>179</v>
      </c>
      <c r="D957" s="422" t="s">
        <v>3823</v>
      </c>
      <c r="E957" s="422" t="s">
        <v>3820</v>
      </c>
      <c r="F957" s="438">
        <v>34400000</v>
      </c>
      <c r="G957" s="423">
        <v>2023</v>
      </c>
      <c r="H957" s="424">
        <f>VLOOKUP(G957,[3]잔가율!$D$3:$E$33,2,FALSE)</f>
        <v>0.84199999999999997</v>
      </c>
      <c r="I957" s="434">
        <f t="shared" si="14"/>
        <v>28964800</v>
      </c>
    </row>
    <row r="958" spans="1:9">
      <c r="A958" s="421">
        <v>957</v>
      </c>
      <c r="B958" s="422" t="s">
        <v>7711</v>
      </c>
      <c r="C958" s="422" t="s">
        <v>179</v>
      </c>
      <c r="D958" s="422" t="s">
        <v>3112</v>
      </c>
      <c r="E958" s="422" t="s">
        <v>3820</v>
      </c>
      <c r="F958" s="438">
        <v>40200000</v>
      </c>
      <c r="G958" s="423">
        <v>2023</v>
      </c>
      <c r="H958" s="424">
        <f>VLOOKUP(G958,[3]잔가율!$D$3:$E$33,2,FALSE)</f>
        <v>0.84199999999999997</v>
      </c>
      <c r="I958" s="434">
        <f t="shared" si="14"/>
        <v>33848400</v>
      </c>
    </row>
    <row r="959" spans="1:9">
      <c r="A959" s="421">
        <v>958</v>
      </c>
      <c r="B959" s="422" t="s">
        <v>7711</v>
      </c>
      <c r="C959" s="422" t="s">
        <v>179</v>
      </c>
      <c r="D959" s="422" t="s">
        <v>3113</v>
      </c>
      <c r="E959" s="422" t="s">
        <v>3824</v>
      </c>
      <c r="F959" s="438">
        <v>46200000</v>
      </c>
      <c r="G959" s="423">
        <v>2023</v>
      </c>
      <c r="H959" s="424">
        <f>VLOOKUP(G959,[3]잔가율!$D$3:$E$33,2,FALSE)</f>
        <v>0.84199999999999997</v>
      </c>
      <c r="I959" s="434">
        <f t="shared" si="14"/>
        <v>38900400</v>
      </c>
    </row>
    <row r="960" spans="1:9">
      <c r="A960" s="421">
        <v>959</v>
      </c>
      <c r="B960" s="422" t="s">
        <v>7711</v>
      </c>
      <c r="C960" s="422" t="s">
        <v>179</v>
      </c>
      <c r="D960" s="422" t="s">
        <v>3113</v>
      </c>
      <c r="E960" s="422" t="s">
        <v>3825</v>
      </c>
      <c r="F960" s="438">
        <v>36000000</v>
      </c>
      <c r="G960" s="423">
        <v>2023</v>
      </c>
      <c r="H960" s="424">
        <f>VLOOKUP(G960,[3]잔가율!$D$3:$E$33,2,FALSE)</f>
        <v>0.84199999999999997</v>
      </c>
      <c r="I960" s="434">
        <f t="shared" si="14"/>
        <v>30312000</v>
      </c>
    </row>
    <row r="961" spans="1:9">
      <c r="A961" s="421">
        <v>960</v>
      </c>
      <c r="B961" s="422" t="s">
        <v>7711</v>
      </c>
      <c r="C961" s="422" t="s">
        <v>179</v>
      </c>
      <c r="D961" s="422" t="s">
        <v>3113</v>
      </c>
      <c r="E961" s="422" t="s">
        <v>3826</v>
      </c>
      <c r="F961" s="438">
        <v>43900000</v>
      </c>
      <c r="G961" s="423">
        <v>2023</v>
      </c>
      <c r="H961" s="424">
        <f>VLOOKUP(G961,[3]잔가율!$D$3:$E$33,2,FALSE)</f>
        <v>0.84199999999999997</v>
      </c>
      <c r="I961" s="434">
        <f t="shared" si="14"/>
        <v>36963800</v>
      </c>
    </row>
    <row r="962" spans="1:9">
      <c r="A962" s="421">
        <v>961</v>
      </c>
      <c r="B962" s="422" t="s">
        <v>7711</v>
      </c>
      <c r="C962" s="422" t="s">
        <v>179</v>
      </c>
      <c r="D962" s="422" t="s">
        <v>3113</v>
      </c>
      <c r="E962" s="422" t="s">
        <v>3827</v>
      </c>
      <c r="F962" s="438">
        <v>45000000</v>
      </c>
      <c r="G962" s="423">
        <v>2023</v>
      </c>
      <c r="H962" s="424">
        <f>VLOOKUP(G962,[3]잔가율!$D$3:$E$33,2,FALSE)</f>
        <v>0.84199999999999997</v>
      </c>
      <c r="I962" s="434">
        <f t="shared" ref="I962:I1025" si="15">ROUNDDOWN(F962*H962,0)</f>
        <v>37890000</v>
      </c>
    </row>
    <row r="963" spans="1:9">
      <c r="A963" s="421">
        <v>962</v>
      </c>
      <c r="B963" s="422" t="s">
        <v>7711</v>
      </c>
      <c r="C963" s="422" t="s">
        <v>179</v>
      </c>
      <c r="D963" s="422" t="s">
        <v>3828</v>
      </c>
      <c r="E963" s="422" t="s">
        <v>3825</v>
      </c>
      <c r="F963" s="438">
        <v>36900000</v>
      </c>
      <c r="G963" s="423">
        <v>2023</v>
      </c>
      <c r="H963" s="424">
        <f>VLOOKUP(G963,[3]잔가율!$D$3:$E$33,2,FALSE)</f>
        <v>0.84199999999999997</v>
      </c>
      <c r="I963" s="434">
        <f t="shared" si="15"/>
        <v>31069800</v>
      </c>
    </row>
    <row r="964" spans="1:9">
      <c r="A964" s="421">
        <v>963</v>
      </c>
      <c r="B964" s="422" t="s">
        <v>7711</v>
      </c>
      <c r="C964" s="422" t="s">
        <v>179</v>
      </c>
      <c r="D964" s="422" t="s">
        <v>3114</v>
      </c>
      <c r="E964" s="422" t="s">
        <v>3825</v>
      </c>
      <c r="F964" s="438">
        <v>40900000</v>
      </c>
      <c r="G964" s="423">
        <v>2023</v>
      </c>
      <c r="H964" s="424">
        <f>VLOOKUP(G964,[3]잔가율!$D$3:$E$33,2,FALSE)</f>
        <v>0.84199999999999997</v>
      </c>
      <c r="I964" s="434">
        <f t="shared" si="15"/>
        <v>34437800</v>
      </c>
    </row>
    <row r="965" spans="1:9">
      <c r="A965" s="421">
        <v>964</v>
      </c>
      <c r="B965" s="422" t="s">
        <v>7711</v>
      </c>
      <c r="C965" s="422" t="s">
        <v>179</v>
      </c>
      <c r="D965" s="422" t="s">
        <v>3829</v>
      </c>
      <c r="E965" s="422" t="s">
        <v>3830</v>
      </c>
      <c r="F965" s="438">
        <v>47600000</v>
      </c>
      <c r="G965" s="423">
        <v>2023</v>
      </c>
      <c r="H965" s="424">
        <f>VLOOKUP(G965,[3]잔가율!$D$3:$E$33,2,FALSE)</f>
        <v>0.84199999999999997</v>
      </c>
      <c r="I965" s="434">
        <f t="shared" si="15"/>
        <v>40079200</v>
      </c>
    </row>
    <row r="966" spans="1:9">
      <c r="A966" s="421">
        <v>965</v>
      </c>
      <c r="B966" s="422" t="s">
        <v>7711</v>
      </c>
      <c r="C966" s="422" t="s">
        <v>179</v>
      </c>
      <c r="D966" s="422" t="s">
        <v>3831</v>
      </c>
      <c r="E966" s="422" t="s">
        <v>3832</v>
      </c>
      <c r="F966" s="438">
        <v>53810000</v>
      </c>
      <c r="G966" s="423">
        <v>2023</v>
      </c>
      <c r="H966" s="424">
        <f>VLOOKUP(G966,[3]잔가율!$D$3:$E$33,2,FALSE)</f>
        <v>0.84199999999999997</v>
      </c>
      <c r="I966" s="434">
        <f t="shared" si="15"/>
        <v>45308020</v>
      </c>
    </row>
    <row r="967" spans="1:9">
      <c r="A967" s="421">
        <v>966</v>
      </c>
      <c r="B967" s="422" t="s">
        <v>7711</v>
      </c>
      <c r="C967" s="422" t="s">
        <v>179</v>
      </c>
      <c r="D967" s="422" t="s">
        <v>3833</v>
      </c>
      <c r="E967" s="422" t="s">
        <v>3834</v>
      </c>
      <c r="F967" s="438">
        <v>40000000</v>
      </c>
      <c r="G967" s="423">
        <v>2023</v>
      </c>
      <c r="H967" s="424">
        <f>VLOOKUP(G967,[3]잔가율!$D$3:$E$33,2,FALSE)</f>
        <v>0.84199999999999997</v>
      </c>
      <c r="I967" s="434">
        <f t="shared" si="15"/>
        <v>33680000</v>
      </c>
    </row>
    <row r="968" spans="1:9">
      <c r="A968" s="421">
        <v>967</v>
      </c>
      <c r="B968" s="422" t="s">
        <v>7711</v>
      </c>
      <c r="C968" s="422" t="s">
        <v>2361</v>
      </c>
      <c r="D968" s="422" t="s">
        <v>3835</v>
      </c>
      <c r="E968" s="422" t="s">
        <v>3834</v>
      </c>
      <c r="F968" s="438">
        <v>38400000</v>
      </c>
      <c r="G968" s="423">
        <v>2023</v>
      </c>
      <c r="H968" s="424">
        <f>VLOOKUP(G968,[3]잔가율!$D$3:$E$33,2,FALSE)</f>
        <v>0.84199999999999997</v>
      </c>
      <c r="I968" s="434">
        <f t="shared" si="15"/>
        <v>32332800</v>
      </c>
    </row>
    <row r="969" spans="1:9">
      <c r="A969" s="421">
        <v>968</v>
      </c>
      <c r="B969" s="422" t="s">
        <v>7711</v>
      </c>
      <c r="C969" s="422" t="s">
        <v>179</v>
      </c>
      <c r="D969" s="422" t="s">
        <v>3115</v>
      </c>
      <c r="E969" s="422" t="s">
        <v>3836</v>
      </c>
      <c r="F969" s="438">
        <v>44360000</v>
      </c>
      <c r="G969" s="423">
        <v>2023</v>
      </c>
      <c r="H969" s="424">
        <f>VLOOKUP(G969,[3]잔가율!$D$3:$E$33,2,FALSE)</f>
        <v>0.84199999999999997</v>
      </c>
      <c r="I969" s="434">
        <f t="shared" si="15"/>
        <v>37351120</v>
      </c>
    </row>
    <row r="970" spans="1:9">
      <c r="A970" s="421">
        <v>969</v>
      </c>
      <c r="B970" s="422" t="s">
        <v>7711</v>
      </c>
      <c r="C970" s="422" t="s">
        <v>179</v>
      </c>
      <c r="D970" s="422" t="s">
        <v>3837</v>
      </c>
      <c r="E970" s="422" t="s">
        <v>3836</v>
      </c>
      <c r="F970" s="438">
        <v>45000000</v>
      </c>
      <c r="G970" s="423">
        <v>2023</v>
      </c>
      <c r="H970" s="424">
        <f>VLOOKUP(G970,[3]잔가율!$D$3:$E$33,2,FALSE)</f>
        <v>0.84199999999999997</v>
      </c>
      <c r="I970" s="434">
        <f t="shared" si="15"/>
        <v>37890000</v>
      </c>
    </row>
    <row r="971" spans="1:9">
      <c r="A971" s="421">
        <v>970</v>
      </c>
      <c r="B971" s="422" t="s">
        <v>7711</v>
      </c>
      <c r="C971" s="422" t="s">
        <v>2361</v>
      </c>
      <c r="D971" s="422" t="s">
        <v>3838</v>
      </c>
      <c r="E971" s="422" t="s">
        <v>3839</v>
      </c>
      <c r="F971" s="438">
        <v>38540000</v>
      </c>
      <c r="G971" s="423">
        <v>2023</v>
      </c>
      <c r="H971" s="424">
        <f>VLOOKUP(G971,[3]잔가율!$D$3:$E$33,2,FALSE)</f>
        <v>0.84199999999999997</v>
      </c>
      <c r="I971" s="434">
        <f t="shared" si="15"/>
        <v>32450680</v>
      </c>
    </row>
    <row r="972" spans="1:9">
      <c r="A972" s="421">
        <v>971</v>
      </c>
      <c r="B972" s="422" t="s">
        <v>7711</v>
      </c>
      <c r="C972" s="422" t="s">
        <v>2361</v>
      </c>
      <c r="D972" s="422" t="s">
        <v>3116</v>
      </c>
      <c r="E972" s="422" t="s">
        <v>3839</v>
      </c>
      <c r="F972" s="438">
        <v>43140000</v>
      </c>
      <c r="G972" s="423">
        <v>2023</v>
      </c>
      <c r="H972" s="424">
        <f>VLOOKUP(G972,[3]잔가율!$D$3:$E$33,2,FALSE)</f>
        <v>0.84199999999999997</v>
      </c>
      <c r="I972" s="434">
        <f t="shared" si="15"/>
        <v>36323880</v>
      </c>
    </row>
    <row r="973" spans="1:9">
      <c r="A973" s="421">
        <v>972</v>
      </c>
      <c r="B973" s="422" t="s">
        <v>7711</v>
      </c>
      <c r="C973" s="422" t="s">
        <v>2361</v>
      </c>
      <c r="D973" s="422" t="s">
        <v>3840</v>
      </c>
      <c r="E973" s="422" t="s">
        <v>3841</v>
      </c>
      <c r="F973" s="438">
        <v>40450000</v>
      </c>
      <c r="G973" s="423">
        <v>2023</v>
      </c>
      <c r="H973" s="424">
        <f>VLOOKUP(G973,[3]잔가율!$D$3:$E$33,2,FALSE)</f>
        <v>0.84199999999999997</v>
      </c>
      <c r="I973" s="434">
        <f t="shared" si="15"/>
        <v>34058900</v>
      </c>
    </row>
    <row r="974" spans="1:9">
      <c r="A974" s="421">
        <v>973</v>
      </c>
      <c r="B974" s="422" t="s">
        <v>7711</v>
      </c>
      <c r="C974" s="422" t="s">
        <v>2361</v>
      </c>
      <c r="D974" s="422" t="s">
        <v>3840</v>
      </c>
      <c r="E974" s="422" t="s">
        <v>3842</v>
      </c>
      <c r="F974" s="438">
        <v>41520000</v>
      </c>
      <c r="G974" s="423">
        <v>2023</v>
      </c>
      <c r="H974" s="424">
        <f>VLOOKUP(G974,[3]잔가율!$D$3:$E$33,2,FALSE)</f>
        <v>0.84199999999999997</v>
      </c>
      <c r="I974" s="434">
        <f t="shared" si="15"/>
        <v>34959840</v>
      </c>
    </row>
    <row r="975" spans="1:9">
      <c r="A975" s="421">
        <v>974</v>
      </c>
      <c r="B975" s="422" t="s">
        <v>7711</v>
      </c>
      <c r="C975" s="422" t="s">
        <v>2361</v>
      </c>
      <c r="D975" s="422" t="s">
        <v>3117</v>
      </c>
      <c r="E975" s="422" t="s">
        <v>3841</v>
      </c>
      <c r="F975" s="438">
        <v>44900000</v>
      </c>
      <c r="G975" s="423">
        <v>2023</v>
      </c>
      <c r="H975" s="424">
        <f>VLOOKUP(G975,[3]잔가율!$D$3:$E$33,2,FALSE)</f>
        <v>0.84199999999999997</v>
      </c>
      <c r="I975" s="434">
        <f t="shared" si="15"/>
        <v>37805800</v>
      </c>
    </row>
    <row r="976" spans="1:9">
      <c r="A976" s="421">
        <v>975</v>
      </c>
      <c r="B976" s="422" t="s">
        <v>7711</v>
      </c>
      <c r="C976" s="422" t="s">
        <v>179</v>
      </c>
      <c r="D976" s="422" t="s">
        <v>3843</v>
      </c>
      <c r="E976" s="422" t="s">
        <v>3842</v>
      </c>
      <c r="F976" s="438">
        <v>44000000</v>
      </c>
      <c r="G976" s="423">
        <v>2023</v>
      </c>
      <c r="H976" s="424">
        <f>VLOOKUP(G976,[3]잔가율!$D$3:$E$33,2,FALSE)</f>
        <v>0.84199999999999997</v>
      </c>
      <c r="I976" s="434">
        <f t="shared" si="15"/>
        <v>37048000</v>
      </c>
    </row>
    <row r="977" spans="1:9">
      <c r="A977" s="421">
        <v>976</v>
      </c>
      <c r="B977" s="422" t="s">
        <v>7711</v>
      </c>
      <c r="C977" s="422" t="s">
        <v>179</v>
      </c>
      <c r="D977" s="422" t="s">
        <v>3844</v>
      </c>
      <c r="E977" s="422" t="s">
        <v>3845</v>
      </c>
      <c r="F977" s="438">
        <v>47500000</v>
      </c>
      <c r="G977" s="423">
        <v>2023</v>
      </c>
      <c r="H977" s="424">
        <f>VLOOKUP(G977,[3]잔가율!$D$3:$E$33,2,FALSE)</f>
        <v>0.84199999999999997</v>
      </c>
      <c r="I977" s="434">
        <f t="shared" si="15"/>
        <v>39995000</v>
      </c>
    </row>
    <row r="978" spans="1:9">
      <c r="A978" s="421">
        <v>977</v>
      </c>
      <c r="B978" s="422" t="s">
        <v>7711</v>
      </c>
      <c r="C978" s="422" t="s">
        <v>179</v>
      </c>
      <c r="D978" s="422" t="s">
        <v>3118</v>
      </c>
      <c r="E978" s="422" t="s">
        <v>3846</v>
      </c>
      <c r="F978" s="438">
        <v>49080000</v>
      </c>
      <c r="G978" s="423">
        <v>2023</v>
      </c>
      <c r="H978" s="424">
        <f>VLOOKUP(G978,[3]잔가율!$D$3:$E$33,2,FALSE)</f>
        <v>0.84199999999999997</v>
      </c>
      <c r="I978" s="434">
        <f t="shared" si="15"/>
        <v>41325360</v>
      </c>
    </row>
    <row r="979" spans="1:9">
      <c r="A979" s="421">
        <v>978</v>
      </c>
      <c r="B979" s="426" t="s">
        <v>7711</v>
      </c>
      <c r="C979" s="426" t="s">
        <v>179</v>
      </c>
      <c r="D979" s="426" t="s">
        <v>3847</v>
      </c>
      <c r="E979" s="426" t="s">
        <v>3848</v>
      </c>
      <c r="F979" s="441">
        <v>51160000</v>
      </c>
      <c r="G979" s="423">
        <v>2023</v>
      </c>
      <c r="H979" s="424">
        <f>VLOOKUP(G979,[3]잔가율!$D$3:$E$33,2,FALSE)</f>
        <v>0.84199999999999997</v>
      </c>
      <c r="I979" s="434">
        <f t="shared" si="15"/>
        <v>43076720</v>
      </c>
    </row>
    <row r="980" spans="1:9">
      <c r="A980" s="421">
        <v>979</v>
      </c>
      <c r="B980" s="422" t="s">
        <v>7711</v>
      </c>
      <c r="C980" s="422" t="s">
        <v>179</v>
      </c>
      <c r="D980" s="422" t="s">
        <v>3119</v>
      </c>
      <c r="E980" s="422" t="s">
        <v>3849</v>
      </c>
      <c r="F980" s="438">
        <v>60540000</v>
      </c>
      <c r="G980" s="423">
        <v>2023</v>
      </c>
      <c r="H980" s="424">
        <f>VLOOKUP(G980,[3]잔가율!$D$3:$E$33,2,FALSE)</f>
        <v>0.84199999999999997</v>
      </c>
      <c r="I980" s="434">
        <f t="shared" si="15"/>
        <v>50974680</v>
      </c>
    </row>
    <row r="981" spans="1:9">
      <c r="A981" s="421">
        <v>980</v>
      </c>
      <c r="B981" s="422" t="s">
        <v>7711</v>
      </c>
      <c r="C981" s="422" t="s">
        <v>179</v>
      </c>
      <c r="D981" s="422" t="s">
        <v>3850</v>
      </c>
      <c r="E981" s="422" t="s">
        <v>3851</v>
      </c>
      <c r="F981" s="438">
        <v>55700000</v>
      </c>
      <c r="G981" s="423">
        <v>2023</v>
      </c>
      <c r="H981" s="424">
        <f>VLOOKUP(G981,[3]잔가율!$D$3:$E$33,2,FALSE)</f>
        <v>0.84199999999999997</v>
      </c>
      <c r="I981" s="434">
        <f t="shared" si="15"/>
        <v>46899400</v>
      </c>
    </row>
    <row r="982" spans="1:9">
      <c r="A982" s="421">
        <v>981</v>
      </c>
      <c r="B982" s="422" t="s">
        <v>7711</v>
      </c>
      <c r="C982" s="422" t="s">
        <v>2361</v>
      </c>
      <c r="D982" s="422" t="s">
        <v>1336</v>
      </c>
      <c r="E982" s="422" t="s">
        <v>3852</v>
      </c>
      <c r="F982" s="438">
        <v>83930000</v>
      </c>
      <c r="G982" s="423">
        <v>2023</v>
      </c>
      <c r="H982" s="424">
        <f>VLOOKUP(G982,[3]잔가율!$D$3:$E$33,2,FALSE)</f>
        <v>0.84199999999999997</v>
      </c>
      <c r="I982" s="434">
        <f t="shared" si="15"/>
        <v>70669060</v>
      </c>
    </row>
    <row r="983" spans="1:9">
      <c r="A983" s="421">
        <v>982</v>
      </c>
      <c r="B983" s="425" t="s">
        <v>7711</v>
      </c>
      <c r="C983" s="425" t="s">
        <v>179</v>
      </c>
      <c r="D983" s="425" t="s">
        <v>3853</v>
      </c>
      <c r="E983" s="425" t="s">
        <v>3854</v>
      </c>
      <c r="F983" s="439">
        <v>69430000</v>
      </c>
      <c r="G983" s="423">
        <v>2023</v>
      </c>
      <c r="H983" s="424">
        <f>VLOOKUP(G983,[3]잔가율!$D$3:$E$33,2,FALSE)</f>
        <v>0.84199999999999997</v>
      </c>
      <c r="I983" s="434">
        <f t="shared" si="15"/>
        <v>58460060</v>
      </c>
    </row>
    <row r="984" spans="1:9">
      <c r="A984" s="421">
        <v>983</v>
      </c>
      <c r="B984" s="422" t="s">
        <v>7711</v>
      </c>
      <c r="C984" s="422" t="s">
        <v>179</v>
      </c>
      <c r="D984" s="422" t="s">
        <v>3120</v>
      </c>
      <c r="E984" s="422" t="s">
        <v>3855</v>
      </c>
      <c r="F984" s="438">
        <v>52250000</v>
      </c>
      <c r="G984" s="423">
        <v>2023</v>
      </c>
      <c r="H984" s="424">
        <f>VLOOKUP(G984,[3]잔가율!$D$3:$E$33,2,FALSE)</f>
        <v>0.84199999999999997</v>
      </c>
      <c r="I984" s="434">
        <f t="shared" si="15"/>
        <v>43994500</v>
      </c>
    </row>
    <row r="985" spans="1:9">
      <c r="A985" s="421">
        <v>984</v>
      </c>
      <c r="B985" s="422" t="s">
        <v>7711</v>
      </c>
      <c r="C985" s="422" t="s">
        <v>179</v>
      </c>
      <c r="D985" s="422" t="s">
        <v>3120</v>
      </c>
      <c r="E985" s="422" t="s">
        <v>3856</v>
      </c>
      <c r="F985" s="438">
        <v>59700000</v>
      </c>
      <c r="G985" s="423">
        <v>2023</v>
      </c>
      <c r="H985" s="424">
        <f>VLOOKUP(G985,[3]잔가율!$D$3:$E$33,2,FALSE)</f>
        <v>0.84199999999999997</v>
      </c>
      <c r="I985" s="434">
        <f t="shared" si="15"/>
        <v>50267400</v>
      </c>
    </row>
    <row r="986" spans="1:9">
      <c r="A986" s="421">
        <v>985</v>
      </c>
      <c r="B986" s="422" t="s">
        <v>7711</v>
      </c>
      <c r="C986" s="422" t="s">
        <v>179</v>
      </c>
      <c r="D986" s="422" t="s">
        <v>3120</v>
      </c>
      <c r="E986" s="422" t="s">
        <v>3857</v>
      </c>
      <c r="F986" s="438">
        <v>52250000</v>
      </c>
      <c r="G986" s="423">
        <v>2023</v>
      </c>
      <c r="H986" s="424">
        <f>VLOOKUP(G986,[3]잔가율!$D$3:$E$33,2,FALSE)</f>
        <v>0.84199999999999997</v>
      </c>
      <c r="I986" s="434">
        <f t="shared" si="15"/>
        <v>43994500</v>
      </c>
    </row>
    <row r="987" spans="1:9">
      <c r="A987" s="421">
        <v>986</v>
      </c>
      <c r="B987" s="422" t="s">
        <v>7711</v>
      </c>
      <c r="C987" s="422" t="s">
        <v>179</v>
      </c>
      <c r="D987" s="422" t="s">
        <v>3120</v>
      </c>
      <c r="E987" s="422" t="s">
        <v>3858</v>
      </c>
      <c r="F987" s="438">
        <v>55200000</v>
      </c>
      <c r="G987" s="423">
        <v>2023</v>
      </c>
      <c r="H987" s="424">
        <f>VLOOKUP(G987,[3]잔가율!$D$3:$E$33,2,FALSE)</f>
        <v>0.84199999999999997</v>
      </c>
      <c r="I987" s="434">
        <f t="shared" si="15"/>
        <v>46478400</v>
      </c>
    </row>
    <row r="988" spans="1:9">
      <c r="A988" s="421">
        <v>987</v>
      </c>
      <c r="B988" s="422" t="s">
        <v>7711</v>
      </c>
      <c r="C988" s="422" t="s">
        <v>179</v>
      </c>
      <c r="D988" s="422" t="s">
        <v>3859</v>
      </c>
      <c r="E988" s="422" t="s">
        <v>3856</v>
      </c>
      <c r="F988" s="438">
        <v>57950000</v>
      </c>
      <c r="G988" s="423">
        <v>2023</v>
      </c>
      <c r="H988" s="424">
        <f>VLOOKUP(G988,[3]잔가율!$D$3:$E$33,2,FALSE)</f>
        <v>0.84199999999999997</v>
      </c>
      <c r="I988" s="434">
        <f t="shared" si="15"/>
        <v>48793900</v>
      </c>
    </row>
    <row r="989" spans="1:9">
      <c r="A989" s="421">
        <v>988</v>
      </c>
      <c r="B989" s="422" t="s">
        <v>7711</v>
      </c>
      <c r="C989" s="422" t="s">
        <v>179</v>
      </c>
      <c r="D989" s="422" t="s">
        <v>3860</v>
      </c>
      <c r="E989" s="422" t="s">
        <v>3856</v>
      </c>
      <c r="F989" s="438">
        <v>60200000</v>
      </c>
      <c r="G989" s="423">
        <v>2023</v>
      </c>
      <c r="H989" s="424">
        <f>VLOOKUP(G989,[3]잔가율!$D$3:$E$33,2,FALSE)</f>
        <v>0.84199999999999997</v>
      </c>
      <c r="I989" s="434">
        <f t="shared" si="15"/>
        <v>50688400</v>
      </c>
    </row>
    <row r="990" spans="1:9">
      <c r="A990" s="421">
        <v>989</v>
      </c>
      <c r="B990" s="422" t="s">
        <v>7711</v>
      </c>
      <c r="C990" s="422" t="s">
        <v>179</v>
      </c>
      <c r="D990" s="422" t="s">
        <v>3861</v>
      </c>
      <c r="E990" s="422" t="s">
        <v>3856</v>
      </c>
      <c r="F990" s="438">
        <v>57600000</v>
      </c>
      <c r="G990" s="423">
        <v>2023</v>
      </c>
      <c r="H990" s="424">
        <f>VLOOKUP(G990,[3]잔가율!$D$3:$E$33,2,FALSE)</f>
        <v>0.84199999999999997</v>
      </c>
      <c r="I990" s="434">
        <f t="shared" si="15"/>
        <v>48499200</v>
      </c>
    </row>
    <row r="991" spans="1:9">
      <c r="A991" s="421">
        <v>990</v>
      </c>
      <c r="B991" s="422" t="s">
        <v>7711</v>
      </c>
      <c r="C991" s="422" t="s">
        <v>179</v>
      </c>
      <c r="D991" s="422" t="s">
        <v>3862</v>
      </c>
      <c r="E991" s="422" t="s">
        <v>3863</v>
      </c>
      <c r="F991" s="438">
        <v>47500000</v>
      </c>
      <c r="G991" s="423">
        <v>2023</v>
      </c>
      <c r="H991" s="424">
        <f>VLOOKUP(G991,[3]잔가율!$D$3:$E$33,2,FALSE)</f>
        <v>0.84199999999999997</v>
      </c>
      <c r="I991" s="434">
        <f t="shared" si="15"/>
        <v>39995000</v>
      </c>
    </row>
    <row r="992" spans="1:9">
      <c r="A992" s="421">
        <v>991</v>
      </c>
      <c r="B992" s="422" t="s">
        <v>7711</v>
      </c>
      <c r="C992" s="422" t="s">
        <v>179</v>
      </c>
      <c r="D992" s="422" t="s">
        <v>3864</v>
      </c>
      <c r="E992" s="422" t="s">
        <v>3865</v>
      </c>
      <c r="F992" s="438">
        <v>56050000</v>
      </c>
      <c r="G992" s="423">
        <v>2023</v>
      </c>
      <c r="H992" s="424">
        <f>VLOOKUP(G992,[3]잔가율!$D$3:$E$33,2,FALSE)</f>
        <v>0.84199999999999997</v>
      </c>
      <c r="I992" s="434">
        <f t="shared" si="15"/>
        <v>47194100</v>
      </c>
    </row>
    <row r="993" spans="1:9">
      <c r="A993" s="421">
        <v>992</v>
      </c>
      <c r="B993" s="422" t="s">
        <v>7711</v>
      </c>
      <c r="C993" s="422" t="s">
        <v>179</v>
      </c>
      <c r="D993" s="422" t="s">
        <v>3864</v>
      </c>
      <c r="E993" s="422" t="s">
        <v>3866</v>
      </c>
      <c r="F993" s="438">
        <v>55100000</v>
      </c>
      <c r="G993" s="423">
        <v>2023</v>
      </c>
      <c r="H993" s="424">
        <f>VLOOKUP(G993,[3]잔가율!$D$3:$E$33,2,FALSE)</f>
        <v>0.84199999999999997</v>
      </c>
      <c r="I993" s="434">
        <f t="shared" si="15"/>
        <v>46394200</v>
      </c>
    </row>
    <row r="994" spans="1:9">
      <c r="A994" s="421">
        <v>993</v>
      </c>
      <c r="B994" s="422" t="s">
        <v>7711</v>
      </c>
      <c r="C994" s="422" t="s">
        <v>179</v>
      </c>
      <c r="D994" s="422" t="s">
        <v>3121</v>
      </c>
      <c r="E994" s="422" t="s">
        <v>3867</v>
      </c>
      <c r="F994" s="438">
        <v>60800000</v>
      </c>
      <c r="G994" s="423">
        <v>2023</v>
      </c>
      <c r="H994" s="424">
        <f>VLOOKUP(G994,[3]잔가율!$D$3:$E$33,2,FALSE)</f>
        <v>0.84199999999999997</v>
      </c>
      <c r="I994" s="434">
        <f t="shared" si="15"/>
        <v>51193600</v>
      </c>
    </row>
    <row r="995" spans="1:9">
      <c r="A995" s="421">
        <v>994</v>
      </c>
      <c r="B995" s="422" t="s">
        <v>7711</v>
      </c>
      <c r="C995" s="422" t="s">
        <v>179</v>
      </c>
      <c r="D995" s="422" t="s">
        <v>3121</v>
      </c>
      <c r="E995" s="422" t="s">
        <v>3868</v>
      </c>
      <c r="F995" s="438">
        <v>71400000</v>
      </c>
      <c r="G995" s="423">
        <v>2023</v>
      </c>
      <c r="H995" s="424">
        <f>VLOOKUP(G995,[3]잔가율!$D$3:$E$33,2,FALSE)</f>
        <v>0.84199999999999997</v>
      </c>
      <c r="I995" s="434">
        <f t="shared" si="15"/>
        <v>60118800</v>
      </c>
    </row>
    <row r="996" spans="1:9">
      <c r="A996" s="421">
        <v>995</v>
      </c>
      <c r="B996" s="422" t="s">
        <v>7711</v>
      </c>
      <c r="C996" s="422" t="s">
        <v>179</v>
      </c>
      <c r="D996" s="422" t="s">
        <v>3121</v>
      </c>
      <c r="E996" s="422" t="s">
        <v>3869</v>
      </c>
      <c r="F996" s="438">
        <v>64800000</v>
      </c>
      <c r="G996" s="423">
        <v>2023</v>
      </c>
      <c r="H996" s="424">
        <f>VLOOKUP(G996,[3]잔가율!$D$3:$E$33,2,FALSE)</f>
        <v>0.84199999999999997</v>
      </c>
      <c r="I996" s="434">
        <f t="shared" si="15"/>
        <v>54561600</v>
      </c>
    </row>
    <row r="997" spans="1:9">
      <c r="A997" s="421">
        <v>996</v>
      </c>
      <c r="B997" s="422" t="s">
        <v>7711</v>
      </c>
      <c r="C997" s="422" t="s">
        <v>179</v>
      </c>
      <c r="D997" s="422" t="s">
        <v>3122</v>
      </c>
      <c r="E997" s="422" t="s">
        <v>3868</v>
      </c>
      <c r="F997" s="438">
        <v>68400000</v>
      </c>
      <c r="G997" s="423">
        <v>2023</v>
      </c>
      <c r="H997" s="424">
        <f>VLOOKUP(G997,[3]잔가율!$D$3:$E$33,2,FALSE)</f>
        <v>0.84199999999999997</v>
      </c>
      <c r="I997" s="434">
        <f t="shared" si="15"/>
        <v>57592800</v>
      </c>
    </row>
    <row r="998" spans="1:9">
      <c r="A998" s="421">
        <v>997</v>
      </c>
      <c r="B998" s="422" t="s">
        <v>7711</v>
      </c>
      <c r="C998" s="422" t="s">
        <v>179</v>
      </c>
      <c r="D998" s="422" t="s">
        <v>3870</v>
      </c>
      <c r="E998" s="422" t="s">
        <v>3868</v>
      </c>
      <c r="F998" s="438">
        <v>72000000</v>
      </c>
      <c r="G998" s="423">
        <v>2023</v>
      </c>
      <c r="H998" s="424">
        <f>VLOOKUP(G998,[3]잔가율!$D$3:$E$33,2,FALSE)</f>
        <v>0.84199999999999997</v>
      </c>
      <c r="I998" s="434">
        <f t="shared" si="15"/>
        <v>60624000</v>
      </c>
    </row>
    <row r="999" spans="1:9">
      <c r="A999" s="421">
        <v>998</v>
      </c>
      <c r="B999" s="422" t="s">
        <v>7711</v>
      </c>
      <c r="C999" s="422" t="s">
        <v>179</v>
      </c>
      <c r="D999" s="422" t="s">
        <v>3871</v>
      </c>
      <c r="E999" s="422" t="s">
        <v>3868</v>
      </c>
      <c r="F999" s="438">
        <v>70100000</v>
      </c>
      <c r="G999" s="423">
        <v>2023</v>
      </c>
      <c r="H999" s="424">
        <f>VLOOKUP(G999,[3]잔가율!$D$3:$E$33,2,FALSE)</f>
        <v>0.84199999999999997</v>
      </c>
      <c r="I999" s="434">
        <f t="shared" si="15"/>
        <v>59024200</v>
      </c>
    </row>
    <row r="1000" spans="1:9">
      <c r="A1000" s="421">
        <v>999</v>
      </c>
      <c r="B1000" s="422" t="s">
        <v>7711</v>
      </c>
      <c r="C1000" s="422" t="s">
        <v>179</v>
      </c>
      <c r="D1000" s="422" t="s">
        <v>3872</v>
      </c>
      <c r="E1000" s="422" t="s">
        <v>3873</v>
      </c>
      <c r="F1000" s="438">
        <v>62700000</v>
      </c>
      <c r="G1000" s="423">
        <v>2023</v>
      </c>
      <c r="H1000" s="424">
        <f>VLOOKUP(G1000,[3]잔가율!$D$3:$E$33,2,FALSE)</f>
        <v>0.84199999999999997</v>
      </c>
      <c r="I1000" s="434">
        <f t="shared" si="15"/>
        <v>52793400</v>
      </c>
    </row>
    <row r="1001" spans="1:9">
      <c r="A1001" s="421">
        <v>1000</v>
      </c>
      <c r="B1001" s="422" t="s">
        <v>7711</v>
      </c>
      <c r="C1001" s="422" t="s">
        <v>2361</v>
      </c>
      <c r="D1001" s="422" t="s">
        <v>3123</v>
      </c>
      <c r="E1001" s="422" t="s">
        <v>3874</v>
      </c>
      <c r="F1001" s="438">
        <v>59050000</v>
      </c>
      <c r="G1001" s="423">
        <v>2023</v>
      </c>
      <c r="H1001" s="424">
        <f>VLOOKUP(G1001,[3]잔가율!$D$3:$E$33,2,FALSE)</f>
        <v>0.84199999999999997</v>
      </c>
      <c r="I1001" s="434">
        <f t="shared" si="15"/>
        <v>49720100</v>
      </c>
    </row>
    <row r="1002" spans="1:9">
      <c r="A1002" s="421">
        <v>1001</v>
      </c>
      <c r="B1002" s="422" t="s">
        <v>7711</v>
      </c>
      <c r="C1002" s="422" t="s">
        <v>2361</v>
      </c>
      <c r="D1002" s="422" t="s">
        <v>3875</v>
      </c>
      <c r="E1002" s="422" t="s">
        <v>3874</v>
      </c>
      <c r="F1002" s="438">
        <v>56170000</v>
      </c>
      <c r="G1002" s="423">
        <v>2023</v>
      </c>
      <c r="H1002" s="424">
        <f>VLOOKUP(G1002,[3]잔가율!$D$3:$E$33,2,FALSE)</f>
        <v>0.84199999999999997</v>
      </c>
      <c r="I1002" s="434">
        <f t="shared" si="15"/>
        <v>47295140</v>
      </c>
    </row>
    <row r="1003" spans="1:9">
      <c r="A1003" s="421">
        <v>1002</v>
      </c>
      <c r="B1003" s="422" t="s">
        <v>7711</v>
      </c>
      <c r="C1003" s="422" t="s">
        <v>2361</v>
      </c>
      <c r="D1003" s="422" t="s">
        <v>3124</v>
      </c>
      <c r="E1003" s="422" t="s">
        <v>3876</v>
      </c>
      <c r="F1003" s="438">
        <v>52050000</v>
      </c>
      <c r="G1003" s="423">
        <v>2023</v>
      </c>
      <c r="H1003" s="424">
        <f>VLOOKUP(G1003,[3]잔가율!$D$3:$E$33,2,FALSE)</f>
        <v>0.84199999999999997</v>
      </c>
      <c r="I1003" s="434">
        <f t="shared" si="15"/>
        <v>43826100</v>
      </c>
    </row>
    <row r="1004" spans="1:9">
      <c r="A1004" s="421">
        <v>1003</v>
      </c>
      <c r="B1004" s="422" t="s">
        <v>7711</v>
      </c>
      <c r="C1004" s="422" t="s">
        <v>2361</v>
      </c>
      <c r="D1004" s="422" t="s">
        <v>3877</v>
      </c>
      <c r="E1004" s="422" t="s">
        <v>3876</v>
      </c>
      <c r="F1004" s="438">
        <v>49180000</v>
      </c>
      <c r="G1004" s="423">
        <v>2023</v>
      </c>
      <c r="H1004" s="424">
        <f>VLOOKUP(G1004,[3]잔가율!$D$3:$E$33,2,FALSE)</f>
        <v>0.84199999999999997</v>
      </c>
      <c r="I1004" s="434">
        <f t="shared" si="15"/>
        <v>41409560</v>
      </c>
    </row>
    <row r="1005" spans="1:9">
      <c r="A1005" s="421">
        <v>1004</v>
      </c>
      <c r="B1005" s="313" t="s">
        <v>15840</v>
      </c>
      <c r="C1005" s="426" t="s">
        <v>179</v>
      </c>
      <c r="D1005" s="426" t="s">
        <v>2947</v>
      </c>
      <c r="E1005" s="426" t="s">
        <v>2948</v>
      </c>
      <c r="F1005" s="442">
        <v>69340000</v>
      </c>
      <c r="G1005" s="423">
        <v>2023</v>
      </c>
      <c r="H1005" s="424">
        <f>VLOOKUP(G1005,[3]잔가율!$B$3:$C$33,2,FALSE)</f>
        <v>0.82599999999999996</v>
      </c>
      <c r="I1005" s="434">
        <f t="shared" si="15"/>
        <v>57274840</v>
      </c>
    </row>
    <row r="1006" spans="1:9">
      <c r="A1006" s="421">
        <v>1005</v>
      </c>
      <c r="B1006" s="313" t="s">
        <v>15840</v>
      </c>
      <c r="C1006" s="426" t="s">
        <v>179</v>
      </c>
      <c r="D1006" s="426" t="s">
        <v>2949</v>
      </c>
      <c r="E1006" s="426" t="s">
        <v>2950</v>
      </c>
      <c r="F1006" s="442">
        <v>69490000</v>
      </c>
      <c r="G1006" s="423">
        <v>2023</v>
      </c>
      <c r="H1006" s="424">
        <f>VLOOKUP(G1006,[3]잔가율!$B$3:$C$33,2,FALSE)</f>
        <v>0.82599999999999996</v>
      </c>
      <c r="I1006" s="434">
        <f t="shared" si="15"/>
        <v>57398740</v>
      </c>
    </row>
    <row r="1007" spans="1:9">
      <c r="A1007" s="421">
        <v>1006</v>
      </c>
      <c r="B1007" s="313" t="s">
        <v>15840</v>
      </c>
      <c r="C1007" s="426" t="s">
        <v>179</v>
      </c>
      <c r="D1007" s="426" t="s">
        <v>2951</v>
      </c>
      <c r="E1007" s="426" t="s">
        <v>2952</v>
      </c>
      <c r="F1007" s="442">
        <v>64670000</v>
      </c>
      <c r="G1007" s="423">
        <v>2023</v>
      </c>
      <c r="H1007" s="424">
        <f>VLOOKUP(G1007,[3]잔가율!$B$3:$C$33,2,FALSE)</f>
        <v>0.82599999999999996</v>
      </c>
      <c r="I1007" s="434">
        <f t="shared" si="15"/>
        <v>53417420</v>
      </c>
    </row>
    <row r="1008" spans="1:9">
      <c r="A1008" s="421">
        <v>1007</v>
      </c>
      <c r="B1008" s="422" t="s">
        <v>7711</v>
      </c>
      <c r="C1008" s="422" t="s">
        <v>2361</v>
      </c>
      <c r="D1008" s="422" t="s">
        <v>1337</v>
      </c>
      <c r="E1008" s="422" t="s">
        <v>3878</v>
      </c>
      <c r="F1008" s="438">
        <v>89280000</v>
      </c>
      <c r="G1008" s="423">
        <v>2023</v>
      </c>
      <c r="H1008" s="424">
        <f>VLOOKUP(G1008,[3]잔가율!$D$3:$E$33,2,FALSE)</f>
        <v>0.84199999999999997</v>
      </c>
      <c r="I1008" s="434">
        <f t="shared" si="15"/>
        <v>75173760</v>
      </c>
    </row>
    <row r="1009" spans="1:9">
      <c r="A1009" s="421">
        <v>1008</v>
      </c>
      <c r="B1009" s="422" t="s">
        <v>7711</v>
      </c>
      <c r="C1009" s="422" t="s">
        <v>179</v>
      </c>
      <c r="D1009" s="422" t="s">
        <v>3879</v>
      </c>
      <c r="E1009" s="422" t="s">
        <v>3880</v>
      </c>
      <c r="F1009" s="438">
        <v>83100000</v>
      </c>
      <c r="G1009" s="423">
        <v>2023</v>
      </c>
      <c r="H1009" s="424">
        <f>VLOOKUP(G1009,[3]잔가율!$D$3:$E$33,2,FALSE)</f>
        <v>0.84199999999999997</v>
      </c>
      <c r="I1009" s="434">
        <f t="shared" si="15"/>
        <v>69970200</v>
      </c>
    </row>
    <row r="1010" spans="1:9">
      <c r="A1010" s="421">
        <v>1009</v>
      </c>
      <c r="B1010" s="422" t="s">
        <v>7711</v>
      </c>
      <c r="C1010" s="422" t="s">
        <v>179</v>
      </c>
      <c r="D1010" s="422" t="s">
        <v>3881</v>
      </c>
      <c r="E1010" s="422" t="s">
        <v>3882</v>
      </c>
      <c r="F1010" s="438">
        <v>34900000</v>
      </c>
      <c r="G1010" s="423">
        <v>2023</v>
      </c>
      <c r="H1010" s="424">
        <f>VLOOKUP(G1010,[3]잔가율!$D$3:$E$33,2,FALSE)</f>
        <v>0.84199999999999997</v>
      </c>
      <c r="I1010" s="434">
        <f t="shared" si="15"/>
        <v>29385800</v>
      </c>
    </row>
    <row r="1011" spans="1:9">
      <c r="A1011" s="421">
        <v>1010</v>
      </c>
      <c r="B1011" s="425" t="s">
        <v>7711</v>
      </c>
      <c r="C1011" s="425" t="s">
        <v>179</v>
      </c>
      <c r="D1011" s="425" t="s">
        <v>3883</v>
      </c>
      <c r="E1011" s="425" t="s">
        <v>3884</v>
      </c>
      <c r="F1011" s="439">
        <v>71720000</v>
      </c>
      <c r="G1011" s="423">
        <v>2023</v>
      </c>
      <c r="H1011" s="424">
        <f>VLOOKUP(G1011,[3]잔가율!$D$3:$E$33,2,FALSE)</f>
        <v>0.84199999999999997</v>
      </c>
      <c r="I1011" s="434">
        <f t="shared" si="15"/>
        <v>60388240</v>
      </c>
    </row>
    <row r="1012" spans="1:9">
      <c r="A1012" s="421">
        <v>1011</v>
      </c>
      <c r="B1012" s="425" t="s">
        <v>7711</v>
      </c>
      <c r="C1012" s="425" t="s">
        <v>179</v>
      </c>
      <c r="D1012" s="425" t="s">
        <v>3883</v>
      </c>
      <c r="E1012" s="425" t="s">
        <v>3885</v>
      </c>
      <c r="F1012" s="439">
        <v>45320000</v>
      </c>
      <c r="G1012" s="423">
        <v>2023</v>
      </c>
      <c r="H1012" s="424">
        <f>VLOOKUP(G1012,[3]잔가율!$D$3:$E$33,2,FALSE)</f>
        <v>0.84199999999999997</v>
      </c>
      <c r="I1012" s="434">
        <f t="shared" si="15"/>
        <v>38159440</v>
      </c>
    </row>
    <row r="1013" spans="1:9">
      <c r="A1013" s="421">
        <v>1012</v>
      </c>
      <c r="B1013" s="422" t="s">
        <v>7711</v>
      </c>
      <c r="C1013" s="422" t="s">
        <v>179</v>
      </c>
      <c r="D1013" s="422" t="s">
        <v>3886</v>
      </c>
      <c r="E1013" s="422" t="s">
        <v>3887</v>
      </c>
      <c r="F1013" s="438">
        <v>52800000</v>
      </c>
      <c r="G1013" s="423">
        <v>2023</v>
      </c>
      <c r="H1013" s="424">
        <f>VLOOKUP(G1013,[3]잔가율!$D$3:$E$33,2,FALSE)</f>
        <v>0.84199999999999997</v>
      </c>
      <c r="I1013" s="434">
        <f t="shared" si="15"/>
        <v>44457600</v>
      </c>
    </row>
    <row r="1014" spans="1:9">
      <c r="A1014" s="421">
        <v>1013</v>
      </c>
      <c r="B1014" s="422" t="s">
        <v>7711</v>
      </c>
      <c r="C1014" s="422" t="s">
        <v>179</v>
      </c>
      <c r="D1014" s="422" t="s">
        <v>3888</v>
      </c>
      <c r="E1014" s="422" t="s">
        <v>3889</v>
      </c>
      <c r="F1014" s="438">
        <v>65600000</v>
      </c>
      <c r="G1014" s="423">
        <v>2023</v>
      </c>
      <c r="H1014" s="424">
        <f>VLOOKUP(G1014,[3]잔가율!$D$3:$E$33,2,FALSE)</f>
        <v>0.84199999999999997</v>
      </c>
      <c r="I1014" s="434">
        <f t="shared" si="15"/>
        <v>55235200</v>
      </c>
    </row>
    <row r="1015" spans="1:9">
      <c r="A1015" s="421">
        <v>1014</v>
      </c>
      <c r="B1015" s="422" t="s">
        <v>7711</v>
      </c>
      <c r="C1015" s="422" t="s">
        <v>179</v>
      </c>
      <c r="D1015" s="422" t="s">
        <v>1670</v>
      </c>
      <c r="E1015" s="422" t="s">
        <v>3889</v>
      </c>
      <c r="F1015" s="438">
        <v>52800000</v>
      </c>
      <c r="G1015" s="423">
        <v>2023</v>
      </c>
      <c r="H1015" s="424">
        <f>VLOOKUP(G1015,[3]잔가율!$D$3:$E$33,2,FALSE)</f>
        <v>0.84199999999999997</v>
      </c>
      <c r="I1015" s="434">
        <f t="shared" si="15"/>
        <v>44457600</v>
      </c>
    </row>
    <row r="1016" spans="1:9">
      <c r="A1016" s="421">
        <v>1015</v>
      </c>
      <c r="B1016" s="422" t="s">
        <v>7711</v>
      </c>
      <c r="C1016" s="422" t="s">
        <v>179</v>
      </c>
      <c r="D1016" s="422" t="s">
        <v>1269</v>
      </c>
      <c r="E1016" s="422" t="s">
        <v>3889</v>
      </c>
      <c r="F1016" s="438">
        <v>62900000</v>
      </c>
      <c r="G1016" s="423">
        <v>2023</v>
      </c>
      <c r="H1016" s="424">
        <f>VLOOKUP(G1016,[3]잔가율!$D$3:$E$33,2,FALSE)</f>
        <v>0.84199999999999997</v>
      </c>
      <c r="I1016" s="434">
        <f t="shared" si="15"/>
        <v>52961800</v>
      </c>
    </row>
    <row r="1017" spans="1:9">
      <c r="A1017" s="421">
        <v>1016</v>
      </c>
      <c r="B1017" s="422" t="s">
        <v>7711</v>
      </c>
      <c r="C1017" s="422" t="s">
        <v>179</v>
      </c>
      <c r="D1017" s="422" t="s">
        <v>3890</v>
      </c>
      <c r="E1017" s="422" t="s">
        <v>3891</v>
      </c>
      <c r="F1017" s="438">
        <v>61800000</v>
      </c>
      <c r="G1017" s="423">
        <v>2023</v>
      </c>
      <c r="H1017" s="424">
        <f>VLOOKUP(G1017,[3]잔가율!$D$3:$E$33,2,FALSE)</f>
        <v>0.84199999999999997</v>
      </c>
      <c r="I1017" s="434">
        <f t="shared" si="15"/>
        <v>52035600</v>
      </c>
    </row>
    <row r="1018" spans="1:9">
      <c r="A1018" s="421">
        <v>1017</v>
      </c>
      <c r="B1018" s="422" t="s">
        <v>7711</v>
      </c>
      <c r="C1018" s="422" t="s">
        <v>179</v>
      </c>
      <c r="D1018" s="422" t="s">
        <v>1271</v>
      </c>
      <c r="E1018" s="422" t="s">
        <v>3892</v>
      </c>
      <c r="F1018" s="438">
        <v>78400000</v>
      </c>
      <c r="G1018" s="423">
        <v>2023</v>
      </c>
      <c r="H1018" s="424">
        <f>VLOOKUP(G1018,[3]잔가율!$D$3:$E$33,2,FALSE)</f>
        <v>0.84199999999999997</v>
      </c>
      <c r="I1018" s="434">
        <f t="shared" si="15"/>
        <v>66012800</v>
      </c>
    </row>
    <row r="1019" spans="1:9">
      <c r="A1019" s="421">
        <v>1018</v>
      </c>
      <c r="B1019" s="422" t="s">
        <v>7711</v>
      </c>
      <c r="C1019" s="422" t="s">
        <v>179</v>
      </c>
      <c r="D1019" s="422" t="s">
        <v>3893</v>
      </c>
      <c r="E1019" s="422" t="s">
        <v>3892</v>
      </c>
      <c r="F1019" s="438">
        <v>74740000</v>
      </c>
      <c r="G1019" s="423">
        <v>2023</v>
      </c>
      <c r="H1019" s="424">
        <f>VLOOKUP(G1019,[3]잔가율!$D$3:$E$33,2,FALSE)</f>
        <v>0.84199999999999997</v>
      </c>
      <c r="I1019" s="434">
        <f t="shared" si="15"/>
        <v>62931080</v>
      </c>
    </row>
    <row r="1020" spans="1:9">
      <c r="A1020" s="421">
        <v>1019</v>
      </c>
      <c r="B1020" s="422" t="s">
        <v>7711</v>
      </c>
      <c r="C1020" s="422" t="s">
        <v>2361</v>
      </c>
      <c r="D1020" s="422" t="s">
        <v>3125</v>
      </c>
      <c r="E1020" s="422" t="s">
        <v>3894</v>
      </c>
      <c r="F1020" s="438">
        <v>62930000</v>
      </c>
      <c r="G1020" s="423">
        <v>2023</v>
      </c>
      <c r="H1020" s="424">
        <f>VLOOKUP(G1020,[3]잔가율!$D$3:$E$33,2,FALSE)</f>
        <v>0.84199999999999997</v>
      </c>
      <c r="I1020" s="434">
        <f t="shared" si="15"/>
        <v>52987060</v>
      </c>
    </row>
    <row r="1021" spans="1:9">
      <c r="A1021" s="421">
        <v>1020</v>
      </c>
      <c r="B1021" s="422" t="s">
        <v>7711</v>
      </c>
      <c r="C1021" s="422" t="s">
        <v>2361</v>
      </c>
      <c r="D1021" s="422" t="s">
        <v>3126</v>
      </c>
      <c r="E1021" s="422" t="s">
        <v>3894</v>
      </c>
      <c r="F1021" s="438">
        <v>60810000</v>
      </c>
      <c r="G1021" s="423">
        <v>2023</v>
      </c>
      <c r="H1021" s="424">
        <f>VLOOKUP(G1021,[3]잔가율!$D$3:$E$33,2,FALSE)</f>
        <v>0.84199999999999997</v>
      </c>
      <c r="I1021" s="434">
        <f t="shared" si="15"/>
        <v>51202020</v>
      </c>
    </row>
    <row r="1022" spans="1:9">
      <c r="A1022" s="421">
        <v>1021</v>
      </c>
      <c r="B1022" s="422" t="s">
        <v>7711</v>
      </c>
      <c r="C1022" s="422" t="s">
        <v>2361</v>
      </c>
      <c r="D1022" s="422" t="s">
        <v>3895</v>
      </c>
      <c r="E1022" s="422" t="s">
        <v>3894</v>
      </c>
      <c r="F1022" s="438">
        <v>58410000</v>
      </c>
      <c r="G1022" s="423">
        <v>2023</v>
      </c>
      <c r="H1022" s="424">
        <f>VLOOKUP(G1022,[3]잔가율!$D$3:$E$33,2,FALSE)</f>
        <v>0.84199999999999997</v>
      </c>
      <c r="I1022" s="434">
        <f t="shared" si="15"/>
        <v>49181220</v>
      </c>
    </row>
    <row r="1023" spans="1:9">
      <c r="A1023" s="421">
        <v>1022</v>
      </c>
      <c r="B1023" s="422" t="s">
        <v>7711</v>
      </c>
      <c r="C1023" s="422" t="s">
        <v>2361</v>
      </c>
      <c r="D1023" s="422" t="s">
        <v>3896</v>
      </c>
      <c r="E1023" s="422" t="s">
        <v>3892</v>
      </c>
      <c r="F1023" s="438">
        <v>70180000</v>
      </c>
      <c r="G1023" s="423">
        <v>2023</v>
      </c>
      <c r="H1023" s="424">
        <f>VLOOKUP(G1023,[3]잔가율!$D$3:$E$33,2,FALSE)</f>
        <v>0.84199999999999997</v>
      </c>
      <c r="I1023" s="434">
        <f t="shared" si="15"/>
        <v>59091560</v>
      </c>
    </row>
    <row r="1024" spans="1:9">
      <c r="A1024" s="421">
        <v>1023</v>
      </c>
      <c r="B1024" s="425" t="s">
        <v>7711</v>
      </c>
      <c r="C1024" s="425" t="s">
        <v>179</v>
      </c>
      <c r="D1024" s="425" t="s">
        <v>3897</v>
      </c>
      <c r="E1024" s="425" t="s">
        <v>3898</v>
      </c>
      <c r="F1024" s="439">
        <v>13240000</v>
      </c>
      <c r="G1024" s="423">
        <v>2023</v>
      </c>
      <c r="H1024" s="424">
        <f>VLOOKUP(G1024,[3]잔가율!$D$3:$E$33,2,FALSE)</f>
        <v>0.84199999999999997</v>
      </c>
      <c r="I1024" s="434">
        <f t="shared" si="15"/>
        <v>11148080</v>
      </c>
    </row>
    <row r="1025" spans="1:9">
      <c r="A1025" s="421">
        <v>1024</v>
      </c>
      <c r="B1025" s="425" t="s">
        <v>7711</v>
      </c>
      <c r="C1025" s="425" t="s">
        <v>3259</v>
      </c>
      <c r="D1025" s="425" t="s">
        <v>3897</v>
      </c>
      <c r="E1025" s="425" t="s">
        <v>3899</v>
      </c>
      <c r="F1025" s="439">
        <v>75730000</v>
      </c>
      <c r="G1025" s="423">
        <v>2023</v>
      </c>
      <c r="H1025" s="424">
        <f>VLOOKUP(G1025,[3]잔가율!$D$3:$E$33,2,FALSE)</f>
        <v>0.84199999999999997</v>
      </c>
      <c r="I1025" s="434">
        <f t="shared" si="15"/>
        <v>63764660</v>
      </c>
    </row>
    <row r="1026" spans="1:9">
      <c r="A1026" s="421">
        <v>1025</v>
      </c>
      <c r="B1026" s="422" t="s">
        <v>7711</v>
      </c>
      <c r="C1026" s="422" t="s">
        <v>179</v>
      </c>
      <c r="D1026" s="422" t="s">
        <v>3900</v>
      </c>
      <c r="E1026" s="422" t="s">
        <v>3901</v>
      </c>
      <c r="F1026" s="438">
        <v>79200000</v>
      </c>
      <c r="G1026" s="423">
        <v>2023</v>
      </c>
      <c r="H1026" s="424">
        <f>VLOOKUP(G1026,[3]잔가율!$D$3:$E$33,2,FALSE)</f>
        <v>0.84199999999999997</v>
      </c>
      <c r="I1026" s="434">
        <f t="shared" ref="I1026:I1089" si="16">ROUNDDOWN(F1026*H1026,0)</f>
        <v>66686400</v>
      </c>
    </row>
    <row r="1027" spans="1:9">
      <c r="A1027" s="421">
        <v>1026</v>
      </c>
      <c r="B1027" s="422" t="s">
        <v>7711</v>
      </c>
      <c r="C1027" s="422" t="s">
        <v>179</v>
      </c>
      <c r="D1027" s="422" t="s">
        <v>3127</v>
      </c>
      <c r="E1027" s="422" t="s">
        <v>3902</v>
      </c>
      <c r="F1027" s="438">
        <v>75680000</v>
      </c>
      <c r="G1027" s="423">
        <v>2023</v>
      </c>
      <c r="H1027" s="424">
        <f>VLOOKUP(G1027,[3]잔가율!$D$3:$E$33,2,FALSE)</f>
        <v>0.84199999999999997</v>
      </c>
      <c r="I1027" s="434">
        <f t="shared" si="16"/>
        <v>63722560</v>
      </c>
    </row>
    <row r="1028" spans="1:9">
      <c r="A1028" s="421">
        <v>1027</v>
      </c>
      <c r="B1028" s="422" t="s">
        <v>7711</v>
      </c>
      <c r="C1028" s="422" t="s">
        <v>179</v>
      </c>
      <c r="D1028" s="422" t="s">
        <v>3903</v>
      </c>
      <c r="E1028" s="422" t="s">
        <v>3904</v>
      </c>
      <c r="F1028" s="438">
        <v>69920000</v>
      </c>
      <c r="G1028" s="423">
        <v>2023</v>
      </c>
      <c r="H1028" s="424">
        <f>VLOOKUP(G1028,[3]잔가율!$D$3:$E$33,2,FALSE)</f>
        <v>0.84199999999999997</v>
      </c>
      <c r="I1028" s="434">
        <f t="shared" si="16"/>
        <v>58872640</v>
      </c>
    </row>
    <row r="1029" spans="1:9">
      <c r="A1029" s="421">
        <v>1028</v>
      </c>
      <c r="B1029" s="422" t="s">
        <v>7711</v>
      </c>
      <c r="C1029" s="422" t="s">
        <v>179</v>
      </c>
      <c r="D1029" s="422" t="s">
        <v>3905</v>
      </c>
      <c r="E1029" s="422" t="s">
        <v>3906</v>
      </c>
      <c r="F1029" s="438">
        <v>71120000</v>
      </c>
      <c r="G1029" s="423">
        <v>2023</v>
      </c>
      <c r="H1029" s="424">
        <f>VLOOKUP(G1029,[3]잔가율!$D$3:$E$33,2,FALSE)</f>
        <v>0.84199999999999997</v>
      </c>
      <c r="I1029" s="434">
        <f t="shared" si="16"/>
        <v>59883040</v>
      </c>
    </row>
    <row r="1030" spans="1:9">
      <c r="A1030" s="421">
        <v>1029</v>
      </c>
      <c r="B1030" s="422" t="s">
        <v>7711</v>
      </c>
      <c r="C1030" s="422" t="s">
        <v>179</v>
      </c>
      <c r="D1030" s="422" t="s">
        <v>3129</v>
      </c>
      <c r="E1030" s="422" t="s">
        <v>3907</v>
      </c>
      <c r="F1030" s="438">
        <v>95600000</v>
      </c>
      <c r="G1030" s="423">
        <v>2023</v>
      </c>
      <c r="H1030" s="424">
        <f>VLOOKUP(G1030,[3]잔가율!$D$3:$E$33,2,FALSE)</f>
        <v>0.84199999999999997</v>
      </c>
      <c r="I1030" s="434">
        <f t="shared" si="16"/>
        <v>80495200</v>
      </c>
    </row>
    <row r="1031" spans="1:9">
      <c r="A1031" s="421">
        <v>1030</v>
      </c>
      <c r="B1031" s="422" t="s">
        <v>7711</v>
      </c>
      <c r="C1031" s="422" t="s">
        <v>179</v>
      </c>
      <c r="D1031" s="422" t="s">
        <v>3908</v>
      </c>
      <c r="E1031" s="422" t="s">
        <v>3909</v>
      </c>
      <c r="F1031" s="438">
        <v>95600000</v>
      </c>
      <c r="G1031" s="423">
        <v>2023</v>
      </c>
      <c r="H1031" s="424">
        <f>VLOOKUP(G1031,[3]잔가율!$D$3:$E$33,2,FALSE)</f>
        <v>0.84199999999999997</v>
      </c>
      <c r="I1031" s="434">
        <f t="shared" si="16"/>
        <v>80495200</v>
      </c>
    </row>
    <row r="1032" spans="1:9">
      <c r="A1032" s="421">
        <v>1031</v>
      </c>
      <c r="B1032" s="422" t="s">
        <v>7711</v>
      </c>
      <c r="C1032" s="422" t="s">
        <v>179</v>
      </c>
      <c r="D1032" s="422" t="s">
        <v>3130</v>
      </c>
      <c r="E1032" s="422" t="s">
        <v>3910</v>
      </c>
      <c r="F1032" s="438">
        <v>92400000</v>
      </c>
      <c r="G1032" s="423">
        <v>2023</v>
      </c>
      <c r="H1032" s="424">
        <f>VLOOKUP(G1032,[3]잔가율!$D$3:$E$33,2,FALSE)</f>
        <v>0.84199999999999997</v>
      </c>
      <c r="I1032" s="434">
        <f t="shared" si="16"/>
        <v>77800800</v>
      </c>
    </row>
    <row r="1033" spans="1:9">
      <c r="A1033" s="421">
        <v>1032</v>
      </c>
      <c r="B1033" s="422" t="s">
        <v>7711</v>
      </c>
      <c r="C1033" s="422" t="s">
        <v>179</v>
      </c>
      <c r="D1033" s="422" t="s">
        <v>3131</v>
      </c>
      <c r="E1033" s="422" t="s">
        <v>3911</v>
      </c>
      <c r="F1033" s="438">
        <v>124150000</v>
      </c>
      <c r="G1033" s="423">
        <v>2023</v>
      </c>
      <c r="H1033" s="424">
        <f>VLOOKUP(G1033,[3]잔가율!$D$3:$E$33,2,FALSE)</f>
        <v>0.84199999999999997</v>
      </c>
      <c r="I1033" s="434">
        <f t="shared" si="16"/>
        <v>104534300</v>
      </c>
    </row>
    <row r="1034" spans="1:9">
      <c r="A1034" s="421">
        <v>1033</v>
      </c>
      <c r="B1034" s="425" t="s">
        <v>7711</v>
      </c>
      <c r="C1034" s="425" t="s">
        <v>179</v>
      </c>
      <c r="D1034" s="425" t="s">
        <v>3912</v>
      </c>
      <c r="E1034" s="425" t="s">
        <v>3913</v>
      </c>
      <c r="F1034" s="439">
        <v>136650000</v>
      </c>
      <c r="G1034" s="423">
        <v>2023</v>
      </c>
      <c r="H1034" s="424">
        <f>VLOOKUP(G1034,[3]잔가율!$D$3:$E$33,2,FALSE)</f>
        <v>0.84199999999999997</v>
      </c>
      <c r="I1034" s="434">
        <f t="shared" si="16"/>
        <v>115059300</v>
      </c>
    </row>
    <row r="1035" spans="1:9">
      <c r="A1035" s="421">
        <v>1034</v>
      </c>
      <c r="B1035" s="422" t="s">
        <v>7711</v>
      </c>
      <c r="C1035" s="422" t="s">
        <v>179</v>
      </c>
      <c r="D1035" s="422" t="s">
        <v>3131</v>
      </c>
      <c r="E1035" s="422" t="s">
        <v>3914</v>
      </c>
      <c r="F1035" s="438">
        <v>117040000</v>
      </c>
      <c r="G1035" s="423">
        <v>2023</v>
      </c>
      <c r="H1035" s="424">
        <f>VLOOKUP(G1035,[3]잔가율!$D$3:$E$33,2,FALSE)</f>
        <v>0.84199999999999997</v>
      </c>
      <c r="I1035" s="434">
        <f t="shared" si="16"/>
        <v>98547680</v>
      </c>
    </row>
    <row r="1036" spans="1:9">
      <c r="A1036" s="421">
        <v>1035</v>
      </c>
      <c r="B1036" s="425" t="s">
        <v>7711</v>
      </c>
      <c r="C1036" s="425" t="s">
        <v>179</v>
      </c>
      <c r="D1036" s="425" t="s">
        <v>3915</v>
      </c>
      <c r="E1036" s="425" t="s">
        <v>3916</v>
      </c>
      <c r="F1036" s="439">
        <v>172840000</v>
      </c>
      <c r="G1036" s="423">
        <v>2023</v>
      </c>
      <c r="H1036" s="424">
        <f>VLOOKUP(G1036,[3]잔가율!$D$3:$E$33,2,FALSE)</f>
        <v>0.84199999999999997</v>
      </c>
      <c r="I1036" s="434">
        <f t="shared" si="16"/>
        <v>145531280</v>
      </c>
    </row>
    <row r="1037" spans="1:9">
      <c r="A1037" s="421">
        <v>1036</v>
      </c>
      <c r="B1037" s="422" t="s">
        <v>7711</v>
      </c>
      <c r="C1037" s="422" t="s">
        <v>179</v>
      </c>
      <c r="D1037" s="422" t="s">
        <v>3132</v>
      </c>
      <c r="E1037" s="422" t="s">
        <v>3917</v>
      </c>
      <c r="F1037" s="438">
        <v>100000000</v>
      </c>
      <c r="G1037" s="423">
        <v>2023</v>
      </c>
      <c r="H1037" s="424">
        <f>VLOOKUP(G1037,[3]잔가율!$D$3:$E$33,2,FALSE)</f>
        <v>0.84199999999999997</v>
      </c>
      <c r="I1037" s="434">
        <f t="shared" si="16"/>
        <v>84200000</v>
      </c>
    </row>
    <row r="1038" spans="1:9">
      <c r="A1038" s="421">
        <v>1037</v>
      </c>
      <c r="B1038" s="422" t="s">
        <v>7711</v>
      </c>
      <c r="C1038" s="422" t="s">
        <v>179</v>
      </c>
      <c r="D1038" s="422" t="s">
        <v>3132</v>
      </c>
      <c r="E1038" s="422" t="s">
        <v>3918</v>
      </c>
      <c r="F1038" s="438">
        <v>101200000</v>
      </c>
      <c r="G1038" s="423">
        <v>2023</v>
      </c>
      <c r="H1038" s="424">
        <f>VLOOKUP(G1038,[3]잔가율!$D$3:$E$33,2,FALSE)</f>
        <v>0.84199999999999997</v>
      </c>
      <c r="I1038" s="434">
        <f t="shared" si="16"/>
        <v>85210400</v>
      </c>
    </row>
    <row r="1039" spans="1:9">
      <c r="A1039" s="421">
        <v>1038</v>
      </c>
      <c r="B1039" s="425" t="s">
        <v>7711</v>
      </c>
      <c r="C1039" s="425" t="s">
        <v>179</v>
      </c>
      <c r="D1039" s="425" t="s">
        <v>3919</v>
      </c>
      <c r="E1039" s="425" t="s">
        <v>3920</v>
      </c>
      <c r="F1039" s="439">
        <v>113200000</v>
      </c>
      <c r="G1039" s="423">
        <v>2023</v>
      </c>
      <c r="H1039" s="424">
        <f>VLOOKUP(G1039,[3]잔가율!$D$3:$E$33,2,FALSE)</f>
        <v>0.84199999999999997</v>
      </c>
      <c r="I1039" s="434">
        <f t="shared" si="16"/>
        <v>95314400</v>
      </c>
    </row>
    <row r="1040" spans="1:9">
      <c r="A1040" s="421">
        <v>1039</v>
      </c>
      <c r="B1040" s="422" t="s">
        <v>7711</v>
      </c>
      <c r="C1040" s="422" t="s">
        <v>179</v>
      </c>
      <c r="D1040" s="422" t="s">
        <v>3133</v>
      </c>
      <c r="E1040" s="422" t="s">
        <v>3921</v>
      </c>
      <c r="F1040" s="438">
        <v>70400000</v>
      </c>
      <c r="G1040" s="423">
        <v>2023</v>
      </c>
      <c r="H1040" s="424">
        <f>VLOOKUP(G1040,[3]잔가율!$D$3:$E$33,2,FALSE)</f>
        <v>0.84199999999999997</v>
      </c>
      <c r="I1040" s="434">
        <f t="shared" si="16"/>
        <v>59276800</v>
      </c>
    </row>
    <row r="1041" spans="1:9">
      <c r="A1041" s="421">
        <v>1040</v>
      </c>
      <c r="B1041" s="422" t="s">
        <v>7711</v>
      </c>
      <c r="C1041" s="422" t="s">
        <v>179</v>
      </c>
      <c r="D1041" s="422" t="s">
        <v>3133</v>
      </c>
      <c r="E1041" s="422" t="s">
        <v>3922</v>
      </c>
      <c r="F1041" s="438">
        <v>75100000</v>
      </c>
      <c r="G1041" s="423">
        <v>2023</v>
      </c>
      <c r="H1041" s="424">
        <f>VLOOKUP(G1041,[3]잔가율!$D$3:$E$33,2,FALSE)</f>
        <v>0.84199999999999997</v>
      </c>
      <c r="I1041" s="434">
        <f t="shared" si="16"/>
        <v>63234200</v>
      </c>
    </row>
    <row r="1042" spans="1:9">
      <c r="A1042" s="421">
        <v>1041</v>
      </c>
      <c r="B1042" s="422" t="s">
        <v>7711</v>
      </c>
      <c r="C1042" s="422" t="s">
        <v>179</v>
      </c>
      <c r="D1042" s="422" t="s">
        <v>3133</v>
      </c>
      <c r="E1042" s="422" t="s">
        <v>3923</v>
      </c>
      <c r="F1042" s="438">
        <v>65040000</v>
      </c>
      <c r="G1042" s="423">
        <v>2023</v>
      </c>
      <c r="H1042" s="424">
        <f>VLOOKUP(G1042,[3]잔가율!$D$3:$E$33,2,FALSE)</f>
        <v>0.84199999999999997</v>
      </c>
      <c r="I1042" s="434">
        <f t="shared" si="16"/>
        <v>54763680</v>
      </c>
    </row>
    <row r="1043" spans="1:9">
      <c r="A1043" s="421">
        <v>1042</v>
      </c>
      <c r="B1043" s="422" t="s">
        <v>7711</v>
      </c>
      <c r="C1043" s="422" t="s">
        <v>179</v>
      </c>
      <c r="D1043" s="422" t="s">
        <v>3134</v>
      </c>
      <c r="E1043" s="422" t="s">
        <v>3924</v>
      </c>
      <c r="F1043" s="438">
        <v>99500000</v>
      </c>
      <c r="G1043" s="423">
        <v>2023</v>
      </c>
      <c r="H1043" s="424">
        <f>VLOOKUP(G1043,[3]잔가율!$D$3:$E$33,2,FALSE)</f>
        <v>0.84199999999999997</v>
      </c>
      <c r="I1043" s="434">
        <f t="shared" si="16"/>
        <v>83779000</v>
      </c>
    </row>
    <row r="1044" spans="1:9">
      <c r="A1044" s="421">
        <v>1043</v>
      </c>
      <c r="B1044" s="422" t="s">
        <v>7711</v>
      </c>
      <c r="C1044" s="422" t="s">
        <v>179</v>
      </c>
      <c r="D1044" s="422" t="s">
        <v>3135</v>
      </c>
      <c r="E1044" s="422" t="s">
        <v>3924</v>
      </c>
      <c r="F1044" s="438">
        <v>71200000</v>
      </c>
      <c r="G1044" s="423">
        <v>2023</v>
      </c>
      <c r="H1044" s="424">
        <f>VLOOKUP(G1044,[3]잔가율!$D$3:$E$33,2,FALSE)</f>
        <v>0.84199999999999997</v>
      </c>
      <c r="I1044" s="434">
        <f t="shared" si="16"/>
        <v>59950400</v>
      </c>
    </row>
    <row r="1045" spans="1:9">
      <c r="A1045" s="421">
        <v>1044</v>
      </c>
      <c r="B1045" s="422" t="s">
        <v>7711</v>
      </c>
      <c r="C1045" s="422" t="s">
        <v>179</v>
      </c>
      <c r="D1045" s="422" t="s">
        <v>3136</v>
      </c>
      <c r="E1045" s="422" t="s">
        <v>3925</v>
      </c>
      <c r="F1045" s="438">
        <v>72180000</v>
      </c>
      <c r="G1045" s="423">
        <v>2023</v>
      </c>
      <c r="H1045" s="424">
        <f>VLOOKUP(G1045,[3]잔가율!$D$3:$E$33,2,FALSE)</f>
        <v>0.84199999999999997</v>
      </c>
      <c r="I1045" s="434">
        <f t="shared" si="16"/>
        <v>60775560</v>
      </c>
    </row>
    <row r="1046" spans="1:9">
      <c r="A1046" s="421">
        <v>1045</v>
      </c>
      <c r="B1046" s="422" t="s">
        <v>7711</v>
      </c>
      <c r="C1046" s="422" t="s">
        <v>179</v>
      </c>
      <c r="D1046" s="422" t="s">
        <v>3926</v>
      </c>
      <c r="E1046" s="422" t="s">
        <v>3927</v>
      </c>
      <c r="F1046" s="438">
        <v>70400000</v>
      </c>
      <c r="G1046" s="423">
        <v>2023</v>
      </c>
      <c r="H1046" s="424">
        <f>VLOOKUP(G1046,[3]잔가율!$D$3:$E$33,2,FALSE)</f>
        <v>0.84199999999999997</v>
      </c>
      <c r="I1046" s="434">
        <f t="shared" si="16"/>
        <v>59276800</v>
      </c>
    </row>
    <row r="1047" spans="1:9">
      <c r="A1047" s="421">
        <v>1046</v>
      </c>
      <c r="B1047" s="422" t="s">
        <v>7711</v>
      </c>
      <c r="C1047" s="422" t="s">
        <v>179</v>
      </c>
      <c r="D1047" s="422" t="s">
        <v>3926</v>
      </c>
      <c r="E1047" s="422" t="s">
        <v>3928</v>
      </c>
      <c r="F1047" s="438">
        <v>70400000</v>
      </c>
      <c r="G1047" s="423">
        <v>2023</v>
      </c>
      <c r="H1047" s="424">
        <f>VLOOKUP(G1047,[3]잔가율!$D$3:$E$33,2,FALSE)</f>
        <v>0.84199999999999997</v>
      </c>
      <c r="I1047" s="434">
        <f t="shared" si="16"/>
        <v>59276800</v>
      </c>
    </row>
    <row r="1048" spans="1:9">
      <c r="A1048" s="421">
        <v>1047</v>
      </c>
      <c r="B1048" s="422" t="s">
        <v>7711</v>
      </c>
      <c r="C1048" s="422" t="s">
        <v>179</v>
      </c>
      <c r="D1048" s="422" t="s">
        <v>3137</v>
      </c>
      <c r="E1048" s="422" t="s">
        <v>3929</v>
      </c>
      <c r="F1048" s="438">
        <v>85360000</v>
      </c>
      <c r="G1048" s="423">
        <v>2023</v>
      </c>
      <c r="H1048" s="424">
        <f>VLOOKUP(G1048,[3]잔가율!$D$3:$E$33,2,FALSE)</f>
        <v>0.84199999999999997</v>
      </c>
      <c r="I1048" s="434">
        <f t="shared" si="16"/>
        <v>71873120</v>
      </c>
    </row>
    <row r="1049" spans="1:9">
      <c r="A1049" s="421">
        <v>1048</v>
      </c>
      <c r="B1049" s="422" t="s">
        <v>7711</v>
      </c>
      <c r="C1049" s="422" t="s">
        <v>179</v>
      </c>
      <c r="D1049" s="422" t="s">
        <v>3137</v>
      </c>
      <c r="E1049" s="422" t="s">
        <v>3930</v>
      </c>
      <c r="F1049" s="438">
        <v>79200000</v>
      </c>
      <c r="G1049" s="423">
        <v>2023</v>
      </c>
      <c r="H1049" s="424">
        <f>VLOOKUP(G1049,[3]잔가율!$D$3:$E$33,2,FALSE)</f>
        <v>0.84199999999999997</v>
      </c>
      <c r="I1049" s="434">
        <f t="shared" si="16"/>
        <v>66686400</v>
      </c>
    </row>
    <row r="1050" spans="1:9">
      <c r="A1050" s="421">
        <v>1049</v>
      </c>
      <c r="B1050" s="422" t="s">
        <v>7711</v>
      </c>
      <c r="C1050" s="422" t="s">
        <v>179</v>
      </c>
      <c r="D1050" s="422" t="s">
        <v>3931</v>
      </c>
      <c r="E1050" s="422" t="s">
        <v>3932</v>
      </c>
      <c r="F1050" s="438">
        <v>80960000</v>
      </c>
      <c r="G1050" s="423">
        <v>2023</v>
      </c>
      <c r="H1050" s="424">
        <f>VLOOKUP(G1050,[3]잔가율!$D$3:$E$33,2,FALSE)</f>
        <v>0.84199999999999997</v>
      </c>
      <c r="I1050" s="434">
        <f t="shared" si="16"/>
        <v>68168320</v>
      </c>
    </row>
    <row r="1051" spans="1:9">
      <c r="A1051" s="421">
        <v>1050</v>
      </c>
      <c r="B1051" s="422" t="s">
        <v>7711</v>
      </c>
      <c r="C1051" s="422" t="s">
        <v>179</v>
      </c>
      <c r="D1051" s="422" t="s">
        <v>3138</v>
      </c>
      <c r="E1051" s="422" t="s">
        <v>3933</v>
      </c>
      <c r="F1051" s="438">
        <v>88000000</v>
      </c>
      <c r="G1051" s="423">
        <v>2023</v>
      </c>
      <c r="H1051" s="424">
        <f>VLOOKUP(G1051,[3]잔가율!$D$3:$E$33,2,FALSE)</f>
        <v>0.84199999999999997</v>
      </c>
      <c r="I1051" s="434">
        <f t="shared" si="16"/>
        <v>74096000</v>
      </c>
    </row>
    <row r="1052" spans="1:9">
      <c r="A1052" s="421">
        <v>1051</v>
      </c>
      <c r="B1052" s="422" t="s">
        <v>7711</v>
      </c>
      <c r="C1052" s="422" t="s">
        <v>179</v>
      </c>
      <c r="D1052" s="422" t="s">
        <v>3934</v>
      </c>
      <c r="E1052" s="422" t="s">
        <v>3935</v>
      </c>
      <c r="F1052" s="438">
        <v>92400000</v>
      </c>
      <c r="G1052" s="423">
        <v>2023</v>
      </c>
      <c r="H1052" s="424">
        <f>VLOOKUP(G1052,[3]잔가율!$D$3:$E$33,2,FALSE)</f>
        <v>0.84199999999999997</v>
      </c>
      <c r="I1052" s="434">
        <f t="shared" si="16"/>
        <v>77800800</v>
      </c>
    </row>
    <row r="1053" spans="1:9">
      <c r="A1053" s="421">
        <v>1052</v>
      </c>
      <c r="B1053" s="313" t="s">
        <v>15840</v>
      </c>
      <c r="C1053" s="426" t="s">
        <v>179</v>
      </c>
      <c r="D1053" s="426" t="s">
        <v>2953</v>
      </c>
      <c r="E1053" s="426" t="s">
        <v>2954</v>
      </c>
      <c r="F1053" s="442">
        <v>92160000</v>
      </c>
      <c r="G1053" s="423">
        <v>2023</v>
      </c>
      <c r="H1053" s="424">
        <f>VLOOKUP(G1053,[3]잔가율!$B$3:$C$33,2,FALSE)</f>
        <v>0.82599999999999996</v>
      </c>
      <c r="I1053" s="434">
        <f t="shared" si="16"/>
        <v>76124160</v>
      </c>
    </row>
    <row r="1054" spans="1:9">
      <c r="A1054" s="421">
        <v>1053</v>
      </c>
      <c r="B1054" s="425" t="s">
        <v>7711</v>
      </c>
      <c r="C1054" s="425" t="s">
        <v>179</v>
      </c>
      <c r="D1054" s="425" t="s">
        <v>3936</v>
      </c>
      <c r="E1054" s="425" t="s">
        <v>3937</v>
      </c>
      <c r="F1054" s="439">
        <v>18710000</v>
      </c>
      <c r="G1054" s="423">
        <v>2023</v>
      </c>
      <c r="H1054" s="424">
        <f>VLOOKUP(G1054,[3]잔가율!$D$3:$E$33,2,FALSE)</f>
        <v>0.84199999999999997</v>
      </c>
      <c r="I1054" s="434">
        <f t="shared" si="16"/>
        <v>15753820</v>
      </c>
    </row>
    <row r="1055" spans="1:9">
      <c r="A1055" s="421">
        <v>1054</v>
      </c>
      <c r="B1055" s="425" t="s">
        <v>7711</v>
      </c>
      <c r="C1055" s="425" t="s">
        <v>179</v>
      </c>
      <c r="D1055" s="425" t="s">
        <v>3938</v>
      </c>
      <c r="E1055" s="425" t="s">
        <v>3939</v>
      </c>
      <c r="F1055" s="439">
        <v>97680000</v>
      </c>
      <c r="G1055" s="423">
        <v>2023</v>
      </c>
      <c r="H1055" s="424">
        <f>VLOOKUP(G1055,[3]잔가율!$D$3:$E$33,2,FALSE)</f>
        <v>0.84199999999999997</v>
      </c>
      <c r="I1055" s="434">
        <f t="shared" si="16"/>
        <v>82246560</v>
      </c>
    </row>
    <row r="1056" spans="1:9">
      <c r="A1056" s="421">
        <v>1055</v>
      </c>
      <c r="B1056" s="313" t="s">
        <v>15840</v>
      </c>
      <c r="C1056" s="426" t="s">
        <v>179</v>
      </c>
      <c r="D1056" s="426" t="s">
        <v>2955</v>
      </c>
      <c r="E1056" s="426" t="s">
        <v>2956</v>
      </c>
      <c r="F1056" s="442">
        <v>101360000</v>
      </c>
      <c r="G1056" s="423">
        <v>2023</v>
      </c>
      <c r="H1056" s="424">
        <f>VLOOKUP(G1056,[3]잔가율!$B$3:$C$33,2,FALSE)</f>
        <v>0.82599999999999996</v>
      </c>
      <c r="I1056" s="434">
        <f t="shared" si="16"/>
        <v>83723360</v>
      </c>
    </row>
    <row r="1057" spans="1:9">
      <c r="A1057" s="421">
        <v>1056</v>
      </c>
      <c r="B1057" s="425" t="s">
        <v>7711</v>
      </c>
      <c r="C1057" s="425" t="s">
        <v>179</v>
      </c>
      <c r="D1057" s="425" t="s">
        <v>3940</v>
      </c>
      <c r="E1057" s="425" t="s">
        <v>3941</v>
      </c>
      <c r="F1057" s="439">
        <v>27120000</v>
      </c>
      <c r="G1057" s="423">
        <v>2023</v>
      </c>
      <c r="H1057" s="424">
        <f>VLOOKUP(G1057,[3]잔가율!$D$3:$E$33,2,FALSE)</f>
        <v>0.84199999999999997</v>
      </c>
      <c r="I1057" s="434">
        <f t="shared" si="16"/>
        <v>22835040</v>
      </c>
    </row>
    <row r="1058" spans="1:9">
      <c r="A1058" s="421">
        <v>1057</v>
      </c>
      <c r="B1058" s="422" t="s">
        <v>7711</v>
      </c>
      <c r="C1058" s="422" t="s">
        <v>179</v>
      </c>
      <c r="D1058" s="422" t="s">
        <v>2957</v>
      </c>
      <c r="E1058" s="422" t="s">
        <v>3942</v>
      </c>
      <c r="F1058" s="438">
        <v>66000000</v>
      </c>
      <c r="G1058" s="423">
        <v>2023</v>
      </c>
      <c r="H1058" s="424">
        <f>VLOOKUP(G1058,[3]잔가율!$D$3:$E$33,2,FALSE)</f>
        <v>0.84199999999999997</v>
      </c>
      <c r="I1058" s="434">
        <f t="shared" si="16"/>
        <v>55572000</v>
      </c>
    </row>
    <row r="1059" spans="1:9">
      <c r="A1059" s="421">
        <v>1058</v>
      </c>
      <c r="B1059" s="313" t="s">
        <v>15840</v>
      </c>
      <c r="C1059" s="422" t="s">
        <v>179</v>
      </c>
      <c r="D1059" s="422" t="s">
        <v>2957</v>
      </c>
      <c r="E1059" s="422" t="s">
        <v>2958</v>
      </c>
      <c r="F1059" s="440">
        <v>66000000</v>
      </c>
      <c r="G1059" s="423">
        <v>2023</v>
      </c>
      <c r="H1059" s="424">
        <f>VLOOKUP(G1059,[3]잔가율!$B$3:$C$33,2,FALSE)</f>
        <v>0.82599999999999996</v>
      </c>
      <c r="I1059" s="434">
        <f t="shared" si="16"/>
        <v>54516000</v>
      </c>
    </row>
    <row r="1060" spans="1:9">
      <c r="A1060" s="421">
        <v>1059</v>
      </c>
      <c r="B1060" s="422" t="s">
        <v>7711</v>
      </c>
      <c r="C1060" s="422" t="s">
        <v>179</v>
      </c>
      <c r="D1060" s="422" t="s">
        <v>3139</v>
      </c>
      <c r="E1060" s="422" t="s">
        <v>3943</v>
      </c>
      <c r="F1060" s="438">
        <v>75110000</v>
      </c>
      <c r="G1060" s="423">
        <v>2023</v>
      </c>
      <c r="H1060" s="424">
        <f>VLOOKUP(G1060,[3]잔가율!$D$3:$E$33,2,FALSE)</f>
        <v>0.84199999999999997</v>
      </c>
      <c r="I1060" s="434">
        <f t="shared" si="16"/>
        <v>63242620</v>
      </c>
    </row>
    <row r="1061" spans="1:9">
      <c r="A1061" s="421">
        <v>1060</v>
      </c>
      <c r="B1061" s="425" t="s">
        <v>7711</v>
      </c>
      <c r="C1061" s="425" t="s">
        <v>179</v>
      </c>
      <c r="D1061" s="425" t="s">
        <v>3944</v>
      </c>
      <c r="E1061" s="425" t="s">
        <v>3945</v>
      </c>
      <c r="F1061" s="439">
        <v>142380000</v>
      </c>
      <c r="G1061" s="423">
        <v>2023</v>
      </c>
      <c r="H1061" s="424">
        <f>VLOOKUP(G1061,[3]잔가율!$D$3:$E$33,2,FALSE)</f>
        <v>0.84199999999999997</v>
      </c>
      <c r="I1061" s="434">
        <f t="shared" si="16"/>
        <v>119883960</v>
      </c>
    </row>
    <row r="1062" spans="1:9">
      <c r="A1062" s="421">
        <v>1061</v>
      </c>
      <c r="B1062" s="422" t="s">
        <v>7711</v>
      </c>
      <c r="C1062" s="422" t="s">
        <v>179</v>
      </c>
      <c r="D1062" s="422" t="s">
        <v>1248</v>
      </c>
      <c r="E1062" s="422" t="s">
        <v>3946</v>
      </c>
      <c r="F1062" s="438">
        <v>118800000</v>
      </c>
      <c r="G1062" s="423">
        <v>2023</v>
      </c>
      <c r="H1062" s="424">
        <f>VLOOKUP(G1062,[3]잔가율!$D$3:$E$33,2,FALSE)</f>
        <v>0.84199999999999997</v>
      </c>
      <c r="I1062" s="434">
        <f t="shared" si="16"/>
        <v>100029600</v>
      </c>
    </row>
    <row r="1063" spans="1:9">
      <c r="A1063" s="421">
        <v>1062</v>
      </c>
      <c r="B1063" s="422" t="s">
        <v>7711</v>
      </c>
      <c r="C1063" s="422" t="s">
        <v>179</v>
      </c>
      <c r="D1063" s="422" t="s">
        <v>1248</v>
      </c>
      <c r="E1063" s="422" t="s">
        <v>3947</v>
      </c>
      <c r="F1063" s="438">
        <v>114800000</v>
      </c>
      <c r="G1063" s="423">
        <v>2023</v>
      </c>
      <c r="H1063" s="424">
        <f>VLOOKUP(G1063,[3]잔가율!$D$3:$E$33,2,FALSE)</f>
        <v>0.84199999999999997</v>
      </c>
      <c r="I1063" s="434">
        <f t="shared" si="16"/>
        <v>96661600</v>
      </c>
    </row>
    <row r="1064" spans="1:9">
      <c r="A1064" s="421">
        <v>1063</v>
      </c>
      <c r="B1064" s="422" t="s">
        <v>7711</v>
      </c>
      <c r="C1064" s="422" t="s">
        <v>179</v>
      </c>
      <c r="D1064" s="422" t="s">
        <v>3948</v>
      </c>
      <c r="E1064" s="422" t="s">
        <v>3949</v>
      </c>
      <c r="F1064" s="438">
        <v>96800000</v>
      </c>
      <c r="G1064" s="423">
        <v>2023</v>
      </c>
      <c r="H1064" s="424">
        <f>VLOOKUP(G1064,[3]잔가율!$D$3:$E$33,2,FALSE)</f>
        <v>0.84199999999999997</v>
      </c>
      <c r="I1064" s="434">
        <f t="shared" si="16"/>
        <v>81505600</v>
      </c>
    </row>
    <row r="1065" spans="1:9">
      <c r="A1065" s="421">
        <v>1064</v>
      </c>
      <c r="B1065" s="422" t="s">
        <v>7711</v>
      </c>
      <c r="C1065" s="422" t="s">
        <v>179</v>
      </c>
      <c r="D1065" s="422" t="s">
        <v>3948</v>
      </c>
      <c r="E1065" s="422" t="s">
        <v>3950</v>
      </c>
      <c r="F1065" s="438">
        <v>107360000</v>
      </c>
      <c r="G1065" s="423">
        <v>2023</v>
      </c>
      <c r="H1065" s="424">
        <f>VLOOKUP(G1065,[3]잔가율!$D$3:$E$33,2,FALSE)</f>
        <v>0.84199999999999997</v>
      </c>
      <c r="I1065" s="434">
        <f t="shared" si="16"/>
        <v>90397120</v>
      </c>
    </row>
    <row r="1066" spans="1:9">
      <c r="A1066" s="421">
        <v>1065</v>
      </c>
      <c r="B1066" s="422" t="s">
        <v>7711</v>
      </c>
      <c r="C1066" s="422" t="s">
        <v>179</v>
      </c>
      <c r="D1066" s="422" t="s">
        <v>3951</v>
      </c>
      <c r="E1066" s="422" t="s">
        <v>3950</v>
      </c>
      <c r="F1066" s="438">
        <v>105000000</v>
      </c>
      <c r="G1066" s="423">
        <v>2023</v>
      </c>
      <c r="H1066" s="424">
        <f>VLOOKUP(G1066,[3]잔가율!$D$3:$E$33,2,FALSE)</f>
        <v>0.84199999999999997</v>
      </c>
      <c r="I1066" s="434">
        <f t="shared" si="16"/>
        <v>88410000</v>
      </c>
    </row>
    <row r="1067" spans="1:9">
      <c r="A1067" s="421">
        <v>1066</v>
      </c>
      <c r="B1067" s="422" t="s">
        <v>7711</v>
      </c>
      <c r="C1067" s="422" t="s">
        <v>2361</v>
      </c>
      <c r="D1067" s="422" t="s">
        <v>3140</v>
      </c>
      <c r="E1067" s="422" t="s">
        <v>3952</v>
      </c>
      <c r="F1067" s="438">
        <v>130780000</v>
      </c>
      <c r="G1067" s="423">
        <v>2023</v>
      </c>
      <c r="H1067" s="424">
        <f>VLOOKUP(G1067,[3]잔가율!$D$3:$E$33,2,FALSE)</f>
        <v>0.84199999999999997</v>
      </c>
      <c r="I1067" s="434">
        <f t="shared" si="16"/>
        <v>110116760</v>
      </c>
    </row>
    <row r="1068" spans="1:9">
      <c r="A1068" s="421">
        <v>1067</v>
      </c>
      <c r="B1068" s="425" t="s">
        <v>7711</v>
      </c>
      <c r="C1068" s="425" t="s">
        <v>179</v>
      </c>
      <c r="D1068" s="425" t="s">
        <v>3953</v>
      </c>
      <c r="E1068" s="425" t="s">
        <v>3954</v>
      </c>
      <c r="F1068" s="439">
        <v>118140000</v>
      </c>
      <c r="G1068" s="423">
        <v>2023</v>
      </c>
      <c r="H1068" s="424">
        <f>VLOOKUP(G1068,[3]잔가율!$D$3:$E$33,2,FALSE)</f>
        <v>0.84199999999999997</v>
      </c>
      <c r="I1068" s="434">
        <f t="shared" si="16"/>
        <v>99473880</v>
      </c>
    </row>
    <row r="1069" spans="1:9">
      <c r="A1069" s="421">
        <v>1068</v>
      </c>
      <c r="B1069" s="422" t="s">
        <v>7711</v>
      </c>
      <c r="C1069" s="422" t="s">
        <v>179</v>
      </c>
      <c r="D1069" s="422" t="s">
        <v>3141</v>
      </c>
      <c r="E1069" s="422" t="s">
        <v>3943</v>
      </c>
      <c r="F1069" s="438">
        <v>71800000</v>
      </c>
      <c r="G1069" s="423">
        <v>2023</v>
      </c>
      <c r="H1069" s="424">
        <f>VLOOKUP(G1069,[3]잔가율!$D$3:$E$33,2,FALSE)</f>
        <v>0.84199999999999997</v>
      </c>
      <c r="I1069" s="434">
        <f t="shared" si="16"/>
        <v>60455600</v>
      </c>
    </row>
    <row r="1070" spans="1:9">
      <c r="A1070" s="421">
        <v>1069</v>
      </c>
      <c r="B1070" s="422" t="s">
        <v>7711</v>
      </c>
      <c r="C1070" s="422" t="s">
        <v>179</v>
      </c>
      <c r="D1070" s="422" t="s">
        <v>3141</v>
      </c>
      <c r="E1070" s="422" t="s">
        <v>3955</v>
      </c>
      <c r="F1070" s="438">
        <v>70400000</v>
      </c>
      <c r="G1070" s="423">
        <v>2023</v>
      </c>
      <c r="H1070" s="424">
        <f>VLOOKUP(G1070,[3]잔가율!$D$3:$E$33,2,FALSE)</f>
        <v>0.84199999999999997</v>
      </c>
      <c r="I1070" s="434">
        <f t="shared" si="16"/>
        <v>59276800</v>
      </c>
    </row>
    <row r="1071" spans="1:9">
      <c r="A1071" s="421">
        <v>1070</v>
      </c>
      <c r="B1071" s="422" t="s">
        <v>7711</v>
      </c>
      <c r="C1071" s="422" t="s">
        <v>179</v>
      </c>
      <c r="D1071" s="422" t="s">
        <v>3141</v>
      </c>
      <c r="E1071" s="422" t="s">
        <v>3956</v>
      </c>
      <c r="F1071" s="438">
        <v>80400000</v>
      </c>
      <c r="G1071" s="423">
        <v>2023</v>
      </c>
      <c r="H1071" s="424">
        <f>VLOOKUP(G1071,[3]잔가율!$D$3:$E$33,2,FALSE)</f>
        <v>0.84199999999999997</v>
      </c>
      <c r="I1071" s="434">
        <f t="shared" si="16"/>
        <v>67696800</v>
      </c>
    </row>
    <row r="1072" spans="1:9">
      <c r="A1072" s="421">
        <v>1071</v>
      </c>
      <c r="B1072" s="422" t="s">
        <v>7711</v>
      </c>
      <c r="C1072" s="422" t="s">
        <v>179</v>
      </c>
      <c r="D1072" s="422" t="s">
        <v>3957</v>
      </c>
      <c r="E1072" s="422" t="s">
        <v>3956</v>
      </c>
      <c r="F1072" s="438">
        <v>79900000</v>
      </c>
      <c r="G1072" s="423">
        <v>2023</v>
      </c>
      <c r="H1072" s="424">
        <f>VLOOKUP(G1072,[3]잔가율!$D$3:$E$33,2,FALSE)</f>
        <v>0.84199999999999997</v>
      </c>
      <c r="I1072" s="434">
        <f t="shared" si="16"/>
        <v>67275800</v>
      </c>
    </row>
    <row r="1073" spans="1:9">
      <c r="A1073" s="421">
        <v>1072</v>
      </c>
      <c r="B1073" s="422" t="s">
        <v>7711</v>
      </c>
      <c r="C1073" s="422" t="s">
        <v>179</v>
      </c>
      <c r="D1073" s="422" t="s">
        <v>3958</v>
      </c>
      <c r="E1073" s="422" t="s">
        <v>3956</v>
      </c>
      <c r="F1073" s="438">
        <v>79000000</v>
      </c>
      <c r="G1073" s="423">
        <v>2023</v>
      </c>
      <c r="H1073" s="424">
        <f>VLOOKUP(G1073,[3]잔가율!$D$3:$E$33,2,FALSE)</f>
        <v>0.84199999999999997</v>
      </c>
      <c r="I1073" s="434">
        <f t="shared" si="16"/>
        <v>66518000</v>
      </c>
    </row>
    <row r="1074" spans="1:9">
      <c r="A1074" s="421">
        <v>1073</v>
      </c>
      <c r="B1074" s="422" t="s">
        <v>7711</v>
      </c>
      <c r="C1074" s="422" t="s">
        <v>179</v>
      </c>
      <c r="D1074" s="422" t="s">
        <v>3142</v>
      </c>
      <c r="E1074" s="422" t="s">
        <v>3959</v>
      </c>
      <c r="F1074" s="438">
        <v>74800000</v>
      </c>
      <c r="G1074" s="423">
        <v>2023</v>
      </c>
      <c r="H1074" s="424">
        <f>VLOOKUP(G1074,[3]잔가율!$D$3:$E$33,2,FALSE)</f>
        <v>0.84199999999999997</v>
      </c>
      <c r="I1074" s="434">
        <f t="shared" si="16"/>
        <v>62981600</v>
      </c>
    </row>
    <row r="1075" spans="1:9">
      <c r="A1075" s="421">
        <v>1074</v>
      </c>
      <c r="B1075" s="422" t="s">
        <v>7711</v>
      </c>
      <c r="C1075" s="422" t="s">
        <v>179</v>
      </c>
      <c r="D1075" s="422" t="s">
        <v>3143</v>
      </c>
      <c r="E1075" s="422" t="s">
        <v>3960</v>
      </c>
      <c r="F1075" s="438">
        <v>80960000</v>
      </c>
      <c r="G1075" s="423">
        <v>2023</v>
      </c>
      <c r="H1075" s="424">
        <f>VLOOKUP(G1075,[3]잔가율!$D$3:$E$33,2,FALSE)</f>
        <v>0.84199999999999997</v>
      </c>
      <c r="I1075" s="434">
        <f t="shared" si="16"/>
        <v>68168320</v>
      </c>
    </row>
    <row r="1076" spans="1:9">
      <c r="A1076" s="421">
        <v>1075</v>
      </c>
      <c r="B1076" s="422" t="s">
        <v>7711</v>
      </c>
      <c r="C1076" s="422" t="s">
        <v>179</v>
      </c>
      <c r="D1076" s="422" t="s">
        <v>3143</v>
      </c>
      <c r="E1076" s="422" t="s">
        <v>3961</v>
      </c>
      <c r="F1076" s="438">
        <v>88000000</v>
      </c>
      <c r="G1076" s="423">
        <v>2023</v>
      </c>
      <c r="H1076" s="424">
        <f>VLOOKUP(G1076,[3]잔가율!$D$3:$E$33,2,FALSE)</f>
        <v>0.84199999999999997</v>
      </c>
      <c r="I1076" s="434">
        <f t="shared" si="16"/>
        <v>74096000</v>
      </c>
    </row>
    <row r="1077" spans="1:9">
      <c r="A1077" s="421">
        <v>1076</v>
      </c>
      <c r="B1077" s="422" t="s">
        <v>7711</v>
      </c>
      <c r="C1077" s="422" t="s">
        <v>179</v>
      </c>
      <c r="D1077" s="422" t="s">
        <v>3962</v>
      </c>
      <c r="E1077" s="422" t="s">
        <v>3961</v>
      </c>
      <c r="F1077" s="438">
        <v>95000000</v>
      </c>
      <c r="G1077" s="423">
        <v>2023</v>
      </c>
      <c r="H1077" s="424">
        <f>VLOOKUP(G1077,[3]잔가율!$D$3:$E$33,2,FALSE)</f>
        <v>0.84199999999999997</v>
      </c>
      <c r="I1077" s="434">
        <f t="shared" si="16"/>
        <v>79990000</v>
      </c>
    </row>
    <row r="1078" spans="1:9">
      <c r="A1078" s="421">
        <v>1077</v>
      </c>
      <c r="B1078" s="422" t="s">
        <v>7711</v>
      </c>
      <c r="C1078" s="422" t="s">
        <v>179</v>
      </c>
      <c r="D1078" s="422" t="s">
        <v>3144</v>
      </c>
      <c r="E1078" s="422" t="s">
        <v>3963</v>
      </c>
      <c r="F1078" s="438">
        <v>101200000</v>
      </c>
      <c r="G1078" s="423">
        <v>2023</v>
      </c>
      <c r="H1078" s="424">
        <f>VLOOKUP(G1078,[3]잔가율!$D$3:$E$33,2,FALSE)</f>
        <v>0.84199999999999997</v>
      </c>
      <c r="I1078" s="434">
        <f t="shared" si="16"/>
        <v>85210400</v>
      </c>
    </row>
    <row r="1079" spans="1:9">
      <c r="A1079" s="421">
        <v>1078</v>
      </c>
      <c r="B1079" s="422" t="s">
        <v>7711</v>
      </c>
      <c r="C1079" s="422" t="s">
        <v>2361</v>
      </c>
      <c r="D1079" s="422" t="s">
        <v>3964</v>
      </c>
      <c r="E1079" s="422" t="s">
        <v>3965</v>
      </c>
      <c r="F1079" s="438">
        <v>94610000</v>
      </c>
      <c r="G1079" s="423">
        <v>2023</v>
      </c>
      <c r="H1079" s="424">
        <f>VLOOKUP(G1079,[3]잔가율!$D$3:$E$33,2,FALSE)</f>
        <v>0.84199999999999997</v>
      </c>
      <c r="I1079" s="434">
        <f t="shared" si="16"/>
        <v>79661620</v>
      </c>
    </row>
    <row r="1080" spans="1:9">
      <c r="A1080" s="421">
        <v>1079</v>
      </c>
      <c r="B1080" s="313" t="s">
        <v>15840</v>
      </c>
      <c r="C1080" s="426" t="s">
        <v>179</v>
      </c>
      <c r="D1080" s="426" t="s">
        <v>2959</v>
      </c>
      <c r="E1080" s="426" t="s">
        <v>2960</v>
      </c>
      <c r="F1080" s="442">
        <v>97960000</v>
      </c>
      <c r="G1080" s="423">
        <v>2023</v>
      </c>
      <c r="H1080" s="424">
        <f>VLOOKUP(G1080,[3]잔가율!$B$3:$C$33,2,FALSE)</f>
        <v>0.82599999999999996</v>
      </c>
      <c r="I1080" s="434">
        <f t="shared" si="16"/>
        <v>80914960</v>
      </c>
    </row>
    <row r="1081" spans="1:9">
      <c r="A1081" s="421">
        <v>1080</v>
      </c>
      <c r="B1081" s="422" t="s">
        <v>7711</v>
      </c>
      <c r="C1081" s="422" t="s">
        <v>2361</v>
      </c>
      <c r="D1081" s="422" t="s">
        <v>3145</v>
      </c>
      <c r="E1081" s="422" t="s">
        <v>3965</v>
      </c>
      <c r="F1081" s="438">
        <v>100510000</v>
      </c>
      <c r="G1081" s="423">
        <v>2023</v>
      </c>
      <c r="H1081" s="424">
        <f>VLOOKUP(G1081,[3]잔가율!$D$3:$E$33,2,FALSE)</f>
        <v>0.84199999999999997</v>
      </c>
      <c r="I1081" s="434">
        <f t="shared" si="16"/>
        <v>84629420</v>
      </c>
    </row>
    <row r="1082" spans="1:9">
      <c r="A1082" s="421">
        <v>1081</v>
      </c>
      <c r="B1082" s="422" t="s">
        <v>7711</v>
      </c>
      <c r="C1082" s="422" t="s">
        <v>2361</v>
      </c>
      <c r="D1082" s="422" t="s">
        <v>3146</v>
      </c>
      <c r="E1082" s="422" t="s">
        <v>3965</v>
      </c>
      <c r="F1082" s="438">
        <v>95560000</v>
      </c>
      <c r="G1082" s="423">
        <v>2023</v>
      </c>
      <c r="H1082" s="424">
        <f>VLOOKUP(G1082,[3]잔가율!$D$3:$E$33,2,FALSE)</f>
        <v>0.84199999999999997</v>
      </c>
      <c r="I1082" s="434">
        <f t="shared" si="16"/>
        <v>80461520</v>
      </c>
    </row>
    <row r="1083" spans="1:9">
      <c r="A1083" s="421">
        <v>1082</v>
      </c>
      <c r="B1083" s="425" t="s">
        <v>7711</v>
      </c>
      <c r="C1083" s="425" t="s">
        <v>179</v>
      </c>
      <c r="D1083" s="425" t="s">
        <v>3966</v>
      </c>
      <c r="E1083" s="425" t="s">
        <v>3967</v>
      </c>
      <c r="F1083" s="439">
        <v>103600000</v>
      </c>
      <c r="G1083" s="423">
        <v>2023</v>
      </c>
      <c r="H1083" s="424">
        <f>VLOOKUP(G1083,[3]잔가율!$D$3:$E$33,2,FALSE)</f>
        <v>0.84199999999999997</v>
      </c>
      <c r="I1083" s="434">
        <f t="shared" si="16"/>
        <v>87231200</v>
      </c>
    </row>
    <row r="1084" spans="1:9">
      <c r="A1084" s="421">
        <v>1083</v>
      </c>
      <c r="B1084" s="422" t="s">
        <v>7711</v>
      </c>
      <c r="C1084" s="422" t="s">
        <v>179</v>
      </c>
      <c r="D1084" s="422" t="s">
        <v>3968</v>
      </c>
      <c r="E1084" s="422" t="s">
        <v>3969</v>
      </c>
      <c r="F1084" s="438">
        <v>143450000</v>
      </c>
      <c r="G1084" s="423">
        <v>2023</v>
      </c>
      <c r="H1084" s="424">
        <f>VLOOKUP(G1084,[3]잔가율!$D$3:$E$33,2,FALSE)</f>
        <v>0.84199999999999997</v>
      </c>
      <c r="I1084" s="434">
        <f t="shared" si="16"/>
        <v>120784900</v>
      </c>
    </row>
    <row r="1085" spans="1:9">
      <c r="A1085" s="421">
        <v>1084</v>
      </c>
      <c r="B1085" s="425" t="s">
        <v>7711</v>
      </c>
      <c r="C1085" s="425" t="s">
        <v>179</v>
      </c>
      <c r="D1085" s="425" t="s">
        <v>3970</v>
      </c>
      <c r="E1085" s="425" t="s">
        <v>3971</v>
      </c>
      <c r="F1085" s="439">
        <v>142250000</v>
      </c>
      <c r="G1085" s="423">
        <v>2023</v>
      </c>
      <c r="H1085" s="424">
        <f>VLOOKUP(G1085,[3]잔가율!$D$3:$E$33,2,FALSE)</f>
        <v>0.84199999999999997</v>
      </c>
      <c r="I1085" s="434">
        <f t="shared" si="16"/>
        <v>119774500</v>
      </c>
    </row>
    <row r="1086" spans="1:9">
      <c r="A1086" s="421">
        <v>1085</v>
      </c>
      <c r="B1086" s="422" t="s">
        <v>7711</v>
      </c>
      <c r="C1086" s="422" t="s">
        <v>179</v>
      </c>
      <c r="D1086" s="422" t="s">
        <v>3972</v>
      </c>
      <c r="E1086" s="422" t="s">
        <v>3570</v>
      </c>
      <c r="F1086" s="438">
        <v>111180000</v>
      </c>
      <c r="G1086" s="423">
        <v>2023</v>
      </c>
      <c r="H1086" s="424">
        <f>VLOOKUP(G1086,[3]잔가율!$D$3:$E$33,2,FALSE)</f>
        <v>0.84199999999999997</v>
      </c>
      <c r="I1086" s="434">
        <f t="shared" si="16"/>
        <v>93613560</v>
      </c>
    </row>
    <row r="1087" spans="1:9">
      <c r="A1087" s="421">
        <v>1086</v>
      </c>
      <c r="B1087" s="422" t="s">
        <v>7711</v>
      </c>
      <c r="C1087" s="422" t="s">
        <v>179</v>
      </c>
      <c r="D1087" s="422" t="s">
        <v>3973</v>
      </c>
      <c r="E1087" s="422" t="s">
        <v>3570</v>
      </c>
      <c r="F1087" s="438">
        <v>113720000</v>
      </c>
      <c r="G1087" s="423">
        <v>2023</v>
      </c>
      <c r="H1087" s="424">
        <f>VLOOKUP(G1087,[3]잔가율!$D$3:$E$33,2,FALSE)</f>
        <v>0.84199999999999997</v>
      </c>
      <c r="I1087" s="434">
        <f t="shared" si="16"/>
        <v>95752240</v>
      </c>
    </row>
    <row r="1088" spans="1:9">
      <c r="A1088" s="421">
        <v>1087</v>
      </c>
      <c r="B1088" s="313" t="s">
        <v>15840</v>
      </c>
      <c r="C1088" s="426" t="s">
        <v>179</v>
      </c>
      <c r="D1088" s="426" t="s">
        <v>2961</v>
      </c>
      <c r="E1088" s="426" t="s">
        <v>2962</v>
      </c>
      <c r="F1088" s="442">
        <v>118670000</v>
      </c>
      <c r="G1088" s="423">
        <v>2023</v>
      </c>
      <c r="H1088" s="424">
        <f>VLOOKUP(G1088,[3]잔가율!$B$3:$C$33,2,FALSE)</f>
        <v>0.82599999999999996</v>
      </c>
      <c r="I1088" s="434">
        <f t="shared" si="16"/>
        <v>98021420</v>
      </c>
    </row>
    <row r="1089" spans="1:9">
      <c r="A1089" s="421">
        <v>1088</v>
      </c>
      <c r="B1089" s="422" t="s">
        <v>7711</v>
      </c>
      <c r="C1089" s="422" t="s">
        <v>2361</v>
      </c>
      <c r="D1089" s="422" t="s">
        <v>3974</v>
      </c>
      <c r="E1089" s="422" t="s">
        <v>3975</v>
      </c>
      <c r="F1089" s="438">
        <v>112960000</v>
      </c>
      <c r="G1089" s="423">
        <v>2023</v>
      </c>
      <c r="H1089" s="424">
        <f>VLOOKUP(G1089,[3]잔가율!$D$3:$E$33,2,FALSE)</f>
        <v>0.84199999999999997</v>
      </c>
      <c r="I1089" s="434">
        <f t="shared" si="16"/>
        <v>95112320</v>
      </c>
    </row>
    <row r="1090" spans="1:9">
      <c r="A1090" s="421">
        <v>1089</v>
      </c>
      <c r="B1090" s="425" t="s">
        <v>7711</v>
      </c>
      <c r="C1090" s="425" t="s">
        <v>3259</v>
      </c>
      <c r="D1090" s="425" t="s">
        <v>3976</v>
      </c>
      <c r="E1090" s="425" t="s">
        <v>3977</v>
      </c>
      <c r="F1090" s="439">
        <v>81070000</v>
      </c>
      <c r="G1090" s="423">
        <v>2023</v>
      </c>
      <c r="H1090" s="424">
        <f>VLOOKUP(G1090,[3]잔가율!$D$3:$E$33,2,FALSE)</f>
        <v>0.84199999999999997</v>
      </c>
      <c r="I1090" s="434">
        <f t="shared" ref="I1090:I1153" si="17">ROUNDDOWN(F1090*H1090,0)</f>
        <v>68260940</v>
      </c>
    </row>
    <row r="1091" spans="1:9">
      <c r="A1091" s="421">
        <v>1090</v>
      </c>
      <c r="B1091" s="422" t="s">
        <v>7711</v>
      </c>
      <c r="C1091" s="422" t="s">
        <v>2361</v>
      </c>
      <c r="D1091" s="422" t="s">
        <v>3147</v>
      </c>
      <c r="E1091" s="422" t="s">
        <v>3975</v>
      </c>
      <c r="F1091" s="438">
        <v>113980000</v>
      </c>
      <c r="G1091" s="423">
        <v>2023</v>
      </c>
      <c r="H1091" s="424">
        <f>VLOOKUP(G1091,[3]잔가율!$D$3:$E$33,2,FALSE)</f>
        <v>0.84199999999999997</v>
      </c>
      <c r="I1091" s="434">
        <f t="shared" si="17"/>
        <v>95971160</v>
      </c>
    </row>
    <row r="1092" spans="1:9">
      <c r="A1092" s="421">
        <v>1091</v>
      </c>
      <c r="B1092" s="422" t="s">
        <v>7711</v>
      </c>
      <c r="C1092" s="422" t="s">
        <v>2361</v>
      </c>
      <c r="D1092" s="422" t="s">
        <v>3148</v>
      </c>
      <c r="E1092" s="422" t="s">
        <v>3975</v>
      </c>
      <c r="F1092" s="438">
        <v>117600000</v>
      </c>
      <c r="G1092" s="423">
        <v>2023</v>
      </c>
      <c r="H1092" s="424">
        <f>VLOOKUP(G1092,[3]잔가율!$D$3:$E$33,2,FALSE)</f>
        <v>0.84199999999999997</v>
      </c>
      <c r="I1092" s="434">
        <f t="shared" si="17"/>
        <v>99019200</v>
      </c>
    </row>
    <row r="1093" spans="1:9">
      <c r="A1093" s="421">
        <v>1092</v>
      </c>
      <c r="B1093" s="422" t="s">
        <v>7711</v>
      </c>
      <c r="C1093" s="422" t="s">
        <v>179</v>
      </c>
      <c r="D1093" s="422" t="s">
        <v>3149</v>
      </c>
      <c r="E1093" s="422" t="s">
        <v>3978</v>
      </c>
      <c r="F1093" s="438">
        <v>46400000</v>
      </c>
      <c r="G1093" s="423">
        <v>2023</v>
      </c>
      <c r="H1093" s="424">
        <f>VLOOKUP(G1093,[3]잔가율!$D$3:$E$33,2,FALSE)</f>
        <v>0.84199999999999997</v>
      </c>
      <c r="I1093" s="434">
        <f t="shared" si="17"/>
        <v>39068800</v>
      </c>
    </row>
    <row r="1094" spans="1:9">
      <c r="A1094" s="421">
        <v>1093</v>
      </c>
      <c r="B1094" s="422" t="s">
        <v>7711</v>
      </c>
      <c r="C1094" s="422" t="s">
        <v>179</v>
      </c>
      <c r="D1094" s="422" t="s">
        <v>3979</v>
      </c>
      <c r="E1094" s="422" t="s">
        <v>3980</v>
      </c>
      <c r="F1094" s="438">
        <v>52800000</v>
      </c>
      <c r="G1094" s="423">
        <v>2023</v>
      </c>
      <c r="H1094" s="424">
        <f>VLOOKUP(G1094,[3]잔가율!$D$3:$E$33,2,FALSE)</f>
        <v>0.84199999999999997</v>
      </c>
      <c r="I1094" s="434">
        <f t="shared" si="17"/>
        <v>44457600</v>
      </c>
    </row>
    <row r="1095" spans="1:9">
      <c r="A1095" s="421">
        <v>1094</v>
      </c>
      <c r="B1095" s="422" t="s">
        <v>7711</v>
      </c>
      <c r="C1095" s="422" t="s">
        <v>179</v>
      </c>
      <c r="D1095" s="422" t="s">
        <v>3150</v>
      </c>
      <c r="E1095" s="422" t="s">
        <v>3981</v>
      </c>
      <c r="F1095" s="438">
        <v>53990000</v>
      </c>
      <c r="G1095" s="423">
        <v>2023</v>
      </c>
      <c r="H1095" s="424">
        <f>VLOOKUP(G1095,[3]잔가율!$D$3:$E$33,2,FALSE)</f>
        <v>0.84199999999999997</v>
      </c>
      <c r="I1095" s="434">
        <f t="shared" si="17"/>
        <v>45459580</v>
      </c>
    </row>
    <row r="1096" spans="1:9">
      <c r="A1096" s="421">
        <v>1095</v>
      </c>
      <c r="B1096" s="422" t="s">
        <v>7711</v>
      </c>
      <c r="C1096" s="422" t="s">
        <v>179</v>
      </c>
      <c r="D1096" s="422" t="s">
        <v>3151</v>
      </c>
      <c r="E1096" s="422" t="s">
        <v>3982</v>
      </c>
      <c r="F1096" s="438">
        <v>62480000</v>
      </c>
      <c r="G1096" s="423">
        <v>2023</v>
      </c>
      <c r="H1096" s="424">
        <f>VLOOKUP(G1096,[3]잔가율!$D$3:$E$33,2,FALSE)</f>
        <v>0.84199999999999997</v>
      </c>
      <c r="I1096" s="434">
        <f t="shared" si="17"/>
        <v>52608160</v>
      </c>
    </row>
    <row r="1097" spans="1:9">
      <c r="A1097" s="421">
        <v>1096</v>
      </c>
      <c r="B1097" s="422" t="s">
        <v>7711</v>
      </c>
      <c r="C1097" s="422" t="s">
        <v>179</v>
      </c>
      <c r="D1097" s="422" t="s">
        <v>3983</v>
      </c>
      <c r="E1097" s="422" t="s">
        <v>3984</v>
      </c>
      <c r="F1097" s="438">
        <v>53990000</v>
      </c>
      <c r="G1097" s="423">
        <v>2023</v>
      </c>
      <c r="H1097" s="424">
        <f>VLOOKUP(G1097,[3]잔가율!$D$3:$E$33,2,FALSE)</f>
        <v>0.84199999999999997</v>
      </c>
      <c r="I1097" s="434">
        <f t="shared" si="17"/>
        <v>45459580</v>
      </c>
    </row>
    <row r="1098" spans="1:9">
      <c r="A1098" s="421">
        <v>1097</v>
      </c>
      <c r="B1098" s="422" t="s">
        <v>7711</v>
      </c>
      <c r="C1098" s="422" t="s">
        <v>179</v>
      </c>
      <c r="D1098" s="422" t="s">
        <v>3983</v>
      </c>
      <c r="E1098" s="422" t="s">
        <v>3985</v>
      </c>
      <c r="F1098" s="438">
        <v>64800000</v>
      </c>
      <c r="G1098" s="423">
        <v>2023</v>
      </c>
      <c r="H1098" s="424">
        <f>VLOOKUP(G1098,[3]잔가율!$D$3:$E$33,2,FALSE)</f>
        <v>0.84199999999999997</v>
      </c>
      <c r="I1098" s="434">
        <f t="shared" si="17"/>
        <v>54561600</v>
      </c>
    </row>
    <row r="1099" spans="1:9">
      <c r="A1099" s="421">
        <v>1098</v>
      </c>
      <c r="B1099" s="422" t="s">
        <v>7711</v>
      </c>
      <c r="C1099" s="422" t="s">
        <v>179</v>
      </c>
      <c r="D1099" s="422" t="s">
        <v>3194</v>
      </c>
      <c r="E1099" s="422" t="s">
        <v>3986</v>
      </c>
      <c r="F1099" s="438">
        <v>63280000</v>
      </c>
      <c r="G1099" s="423">
        <v>2023</v>
      </c>
      <c r="H1099" s="424">
        <f>VLOOKUP(G1099,[3]잔가율!$D$3:$E$33,2,FALSE)</f>
        <v>0.84199999999999997</v>
      </c>
      <c r="I1099" s="434">
        <f t="shared" si="17"/>
        <v>53281760</v>
      </c>
    </row>
    <row r="1100" spans="1:9">
      <c r="A1100" s="421">
        <v>1099</v>
      </c>
      <c r="B1100" s="422" t="s">
        <v>7711</v>
      </c>
      <c r="C1100" s="422" t="s">
        <v>179</v>
      </c>
      <c r="D1100" s="422" t="s">
        <v>3153</v>
      </c>
      <c r="E1100" s="422" t="s">
        <v>3987</v>
      </c>
      <c r="F1100" s="438">
        <v>51120000</v>
      </c>
      <c r="G1100" s="423">
        <v>2023</v>
      </c>
      <c r="H1100" s="424">
        <f>VLOOKUP(G1100,[3]잔가율!$D$3:$E$33,2,FALSE)</f>
        <v>0.84199999999999997</v>
      </c>
      <c r="I1100" s="434">
        <f t="shared" si="17"/>
        <v>43043040</v>
      </c>
    </row>
    <row r="1101" spans="1:9">
      <c r="A1101" s="421">
        <v>1100</v>
      </c>
      <c r="B1101" s="422" t="s">
        <v>7711</v>
      </c>
      <c r="C1101" s="422" t="s">
        <v>179</v>
      </c>
      <c r="D1101" s="422" t="s">
        <v>3154</v>
      </c>
      <c r="E1101" s="422" t="s">
        <v>3988</v>
      </c>
      <c r="F1101" s="438">
        <v>57700000</v>
      </c>
      <c r="G1101" s="423">
        <v>2023</v>
      </c>
      <c r="H1101" s="424">
        <f>VLOOKUP(G1101,[3]잔가율!$D$3:$E$33,2,FALSE)</f>
        <v>0.84199999999999997</v>
      </c>
      <c r="I1101" s="434">
        <f t="shared" si="17"/>
        <v>48583400</v>
      </c>
    </row>
    <row r="1102" spans="1:9">
      <c r="A1102" s="421">
        <v>1101</v>
      </c>
      <c r="B1102" s="422" t="s">
        <v>7711</v>
      </c>
      <c r="C1102" s="422" t="s">
        <v>179</v>
      </c>
      <c r="D1102" s="422" t="s">
        <v>3155</v>
      </c>
      <c r="E1102" s="422" t="s">
        <v>3989</v>
      </c>
      <c r="F1102" s="438">
        <v>57120000</v>
      </c>
      <c r="G1102" s="423">
        <v>2023</v>
      </c>
      <c r="H1102" s="424">
        <f>VLOOKUP(G1102,[3]잔가율!$D$3:$E$33,2,FALSE)</f>
        <v>0.84199999999999997</v>
      </c>
      <c r="I1102" s="434">
        <f t="shared" si="17"/>
        <v>48095040</v>
      </c>
    </row>
    <row r="1103" spans="1:9">
      <c r="A1103" s="421">
        <v>1102</v>
      </c>
      <c r="B1103" s="422" t="s">
        <v>7711</v>
      </c>
      <c r="C1103" s="422" t="s">
        <v>179</v>
      </c>
      <c r="D1103" s="422" t="s">
        <v>3990</v>
      </c>
      <c r="E1103" s="422" t="s">
        <v>3991</v>
      </c>
      <c r="F1103" s="438">
        <v>66700000</v>
      </c>
      <c r="G1103" s="423">
        <v>2023</v>
      </c>
      <c r="H1103" s="424">
        <f>VLOOKUP(G1103,[3]잔가율!$D$3:$E$33,2,FALSE)</f>
        <v>0.84199999999999997</v>
      </c>
      <c r="I1103" s="434">
        <f t="shared" si="17"/>
        <v>56161400</v>
      </c>
    </row>
    <row r="1104" spans="1:9">
      <c r="A1104" s="421">
        <v>1103</v>
      </c>
      <c r="B1104" s="422" t="s">
        <v>7711</v>
      </c>
      <c r="C1104" s="422" t="s">
        <v>179</v>
      </c>
      <c r="D1104" s="422" t="s">
        <v>3992</v>
      </c>
      <c r="E1104" s="422" t="s">
        <v>3993</v>
      </c>
      <c r="F1104" s="438">
        <v>61000000</v>
      </c>
      <c r="G1104" s="423">
        <v>2023</v>
      </c>
      <c r="H1104" s="424">
        <f>VLOOKUP(G1104,[3]잔가율!$D$3:$E$33,2,FALSE)</f>
        <v>0.84199999999999997</v>
      </c>
      <c r="I1104" s="434">
        <f t="shared" si="17"/>
        <v>51362000</v>
      </c>
    </row>
    <row r="1105" spans="1:9">
      <c r="A1105" s="421">
        <v>1104</v>
      </c>
      <c r="B1105" s="422" t="s">
        <v>7711</v>
      </c>
      <c r="C1105" s="422" t="s">
        <v>179</v>
      </c>
      <c r="D1105" s="422" t="s">
        <v>3994</v>
      </c>
      <c r="E1105" s="422" t="s">
        <v>3993</v>
      </c>
      <c r="F1105" s="438">
        <v>58140000</v>
      </c>
      <c r="G1105" s="423">
        <v>2023</v>
      </c>
      <c r="H1105" s="424">
        <f>VLOOKUP(G1105,[3]잔가율!$D$3:$E$33,2,FALSE)</f>
        <v>0.84199999999999997</v>
      </c>
      <c r="I1105" s="434">
        <f t="shared" si="17"/>
        <v>48953880</v>
      </c>
    </row>
    <row r="1106" spans="1:9">
      <c r="A1106" s="421">
        <v>1105</v>
      </c>
      <c r="B1106" s="425" t="s">
        <v>7711</v>
      </c>
      <c r="C1106" s="425" t="s">
        <v>3995</v>
      </c>
      <c r="D1106" s="425" t="s">
        <v>3996</v>
      </c>
      <c r="E1106" s="425" t="s">
        <v>3997</v>
      </c>
      <c r="F1106" s="439">
        <v>37370000</v>
      </c>
      <c r="G1106" s="423">
        <v>2023</v>
      </c>
      <c r="H1106" s="424">
        <f>VLOOKUP(G1106,[3]잔가율!$D$3:$E$33,2,FALSE)</f>
        <v>0.84199999999999997</v>
      </c>
      <c r="I1106" s="434">
        <f t="shared" si="17"/>
        <v>31465540</v>
      </c>
    </row>
    <row r="1107" spans="1:9">
      <c r="A1107" s="421">
        <v>1106</v>
      </c>
      <c r="B1107" s="422" t="s">
        <v>7711</v>
      </c>
      <c r="C1107" s="422" t="s">
        <v>178</v>
      </c>
      <c r="D1107" s="422" t="s">
        <v>4009</v>
      </c>
      <c r="E1107" s="422" t="s">
        <v>4009</v>
      </c>
      <c r="F1107" s="438">
        <v>35000000</v>
      </c>
      <c r="G1107" s="423">
        <v>2023</v>
      </c>
      <c r="H1107" s="424">
        <f>VLOOKUP(G1107,[3]잔가율!$D$3:$E$33,2,FALSE)</f>
        <v>0.84199999999999997</v>
      </c>
      <c r="I1107" s="434">
        <f t="shared" si="17"/>
        <v>29470000</v>
      </c>
    </row>
    <row r="1108" spans="1:9">
      <c r="A1108" s="421">
        <v>1107</v>
      </c>
      <c r="B1108" s="422" t="s">
        <v>7711</v>
      </c>
      <c r="C1108" s="422" t="s">
        <v>178</v>
      </c>
      <c r="D1108" s="422" t="s">
        <v>4010</v>
      </c>
      <c r="E1108" s="422" t="s">
        <v>4009</v>
      </c>
      <c r="F1108" s="438">
        <v>39540000</v>
      </c>
      <c r="G1108" s="423">
        <v>2023</v>
      </c>
      <c r="H1108" s="424">
        <f>VLOOKUP(G1108,[3]잔가율!$D$3:$E$33,2,FALSE)</f>
        <v>0.84199999999999997</v>
      </c>
      <c r="I1108" s="434">
        <f t="shared" si="17"/>
        <v>33292680</v>
      </c>
    </row>
    <row r="1109" spans="1:9">
      <c r="A1109" s="421">
        <v>1108</v>
      </c>
      <c r="B1109" s="422" t="s">
        <v>7711</v>
      </c>
      <c r="C1109" s="422" t="s">
        <v>178</v>
      </c>
      <c r="D1109" s="422" t="s">
        <v>4011</v>
      </c>
      <c r="E1109" s="422" t="s">
        <v>4012</v>
      </c>
      <c r="F1109" s="438">
        <v>43590000</v>
      </c>
      <c r="G1109" s="423">
        <v>2023</v>
      </c>
      <c r="H1109" s="424">
        <f>VLOOKUP(G1109,[3]잔가율!$D$3:$E$33,2,FALSE)</f>
        <v>0.84199999999999997</v>
      </c>
      <c r="I1109" s="434">
        <f t="shared" si="17"/>
        <v>36702780</v>
      </c>
    </row>
    <row r="1110" spans="1:9">
      <c r="A1110" s="421">
        <v>1109</v>
      </c>
      <c r="B1110" s="422" t="s">
        <v>7711</v>
      </c>
      <c r="C1110" s="422" t="s">
        <v>178</v>
      </c>
      <c r="D1110" s="422" t="s">
        <v>4013</v>
      </c>
      <c r="E1110" s="422" t="s">
        <v>4009</v>
      </c>
      <c r="F1110" s="438">
        <v>40000000</v>
      </c>
      <c r="G1110" s="423">
        <v>2023</v>
      </c>
      <c r="H1110" s="424">
        <f>VLOOKUP(G1110,[3]잔가율!$D$3:$E$33,2,FALSE)</f>
        <v>0.84199999999999997</v>
      </c>
      <c r="I1110" s="434">
        <f t="shared" si="17"/>
        <v>33680000</v>
      </c>
    </row>
    <row r="1111" spans="1:9">
      <c r="A1111" s="421">
        <v>1110</v>
      </c>
      <c r="B1111" s="422" t="s">
        <v>7711</v>
      </c>
      <c r="C1111" s="422" t="s">
        <v>178</v>
      </c>
      <c r="D1111" s="422" t="s">
        <v>4014</v>
      </c>
      <c r="E1111" s="422" t="s">
        <v>4014</v>
      </c>
      <c r="F1111" s="438">
        <v>50590000</v>
      </c>
      <c r="G1111" s="423">
        <v>2023</v>
      </c>
      <c r="H1111" s="424">
        <f>VLOOKUP(G1111,[3]잔가율!$D$3:$E$33,2,FALSE)</f>
        <v>0.84199999999999997</v>
      </c>
      <c r="I1111" s="434">
        <f t="shared" si="17"/>
        <v>42596780</v>
      </c>
    </row>
    <row r="1112" spans="1:9">
      <c r="A1112" s="421">
        <v>1111</v>
      </c>
      <c r="B1112" s="425" t="s">
        <v>7711</v>
      </c>
      <c r="C1112" s="425" t="s">
        <v>178</v>
      </c>
      <c r="D1112" s="425" t="s">
        <v>4015</v>
      </c>
      <c r="E1112" s="425" t="s">
        <v>4016</v>
      </c>
      <c r="F1112" s="439">
        <v>36350000</v>
      </c>
      <c r="G1112" s="423">
        <v>2023</v>
      </c>
      <c r="H1112" s="424">
        <f>VLOOKUP(G1112,[3]잔가율!$D$3:$E$33,2,FALSE)</f>
        <v>0.84199999999999997</v>
      </c>
      <c r="I1112" s="434">
        <f t="shared" si="17"/>
        <v>30606700</v>
      </c>
    </row>
    <row r="1113" spans="1:9">
      <c r="A1113" s="421">
        <v>1112</v>
      </c>
      <c r="B1113" s="425" t="s">
        <v>7711</v>
      </c>
      <c r="C1113" s="425" t="s">
        <v>178</v>
      </c>
      <c r="D1113" s="425" t="s">
        <v>4017</v>
      </c>
      <c r="E1113" s="425" t="s">
        <v>4018</v>
      </c>
      <c r="F1113" s="439">
        <v>47480000</v>
      </c>
      <c r="G1113" s="423">
        <v>2023</v>
      </c>
      <c r="H1113" s="424">
        <f>VLOOKUP(G1113,[3]잔가율!$D$3:$E$33,2,FALSE)</f>
        <v>0.84199999999999997</v>
      </c>
      <c r="I1113" s="434">
        <f t="shared" si="17"/>
        <v>39978160</v>
      </c>
    </row>
    <row r="1114" spans="1:9">
      <c r="A1114" s="421">
        <v>1113</v>
      </c>
      <c r="B1114" s="425" t="s">
        <v>7711</v>
      </c>
      <c r="C1114" s="425" t="s">
        <v>4019</v>
      </c>
      <c r="D1114" s="425" t="s">
        <v>4020</v>
      </c>
      <c r="E1114" s="425" t="s">
        <v>4021</v>
      </c>
      <c r="F1114" s="439">
        <v>150700000</v>
      </c>
      <c r="G1114" s="423">
        <v>2023</v>
      </c>
      <c r="H1114" s="424">
        <f>VLOOKUP(G1114,[3]잔가율!$D$3:$E$33,2,FALSE)</f>
        <v>0.84199999999999997</v>
      </c>
      <c r="I1114" s="434">
        <f t="shared" si="17"/>
        <v>126889400</v>
      </c>
    </row>
    <row r="1115" spans="1:9">
      <c r="A1115" s="421">
        <v>1114</v>
      </c>
      <c r="B1115" s="422" t="s">
        <v>7711</v>
      </c>
      <c r="C1115" s="422" t="s">
        <v>178</v>
      </c>
      <c r="D1115" s="422" t="s">
        <v>4022</v>
      </c>
      <c r="E1115" s="422" t="s">
        <v>4023</v>
      </c>
      <c r="F1115" s="438">
        <v>63450000</v>
      </c>
      <c r="G1115" s="423">
        <v>2023</v>
      </c>
      <c r="H1115" s="424">
        <f>VLOOKUP(G1115,[3]잔가율!$D$3:$E$33,2,FALSE)</f>
        <v>0.84199999999999997</v>
      </c>
      <c r="I1115" s="434">
        <f t="shared" si="17"/>
        <v>53424900</v>
      </c>
    </row>
    <row r="1116" spans="1:9">
      <c r="A1116" s="421">
        <v>1115</v>
      </c>
      <c r="B1116" s="422" t="s">
        <v>7711</v>
      </c>
      <c r="C1116" s="422" t="s">
        <v>178</v>
      </c>
      <c r="D1116" s="422" t="s">
        <v>4024</v>
      </c>
      <c r="E1116" s="422" t="s">
        <v>4023</v>
      </c>
      <c r="F1116" s="438">
        <v>70000000</v>
      </c>
      <c r="G1116" s="423">
        <v>2023</v>
      </c>
      <c r="H1116" s="424">
        <f>VLOOKUP(G1116,[3]잔가율!$D$3:$E$33,2,FALSE)</f>
        <v>0.84199999999999997</v>
      </c>
      <c r="I1116" s="434">
        <f t="shared" si="17"/>
        <v>58940000</v>
      </c>
    </row>
    <row r="1117" spans="1:9">
      <c r="A1117" s="421">
        <v>1116</v>
      </c>
      <c r="B1117" s="422" t="s">
        <v>7711</v>
      </c>
      <c r="C1117" s="422" t="s">
        <v>178</v>
      </c>
      <c r="D1117" s="422" t="s">
        <v>4025</v>
      </c>
      <c r="E1117" s="422" t="s">
        <v>4023</v>
      </c>
      <c r="F1117" s="438">
        <v>85000000</v>
      </c>
      <c r="G1117" s="423">
        <v>2023</v>
      </c>
      <c r="H1117" s="424">
        <f>VLOOKUP(G1117,[3]잔가율!$D$3:$E$33,2,FALSE)</f>
        <v>0.84199999999999997</v>
      </c>
      <c r="I1117" s="434">
        <f t="shared" si="17"/>
        <v>71570000</v>
      </c>
    </row>
    <row r="1118" spans="1:9">
      <c r="A1118" s="421">
        <v>1117</v>
      </c>
      <c r="B1118" s="422" t="s">
        <v>7711</v>
      </c>
      <c r="C1118" s="422" t="s">
        <v>178</v>
      </c>
      <c r="D1118" s="422" t="s">
        <v>4026</v>
      </c>
      <c r="E1118" s="422" t="s">
        <v>4023</v>
      </c>
      <c r="F1118" s="438">
        <v>70000000</v>
      </c>
      <c r="G1118" s="423">
        <v>2023</v>
      </c>
      <c r="H1118" s="424">
        <f>VLOOKUP(G1118,[3]잔가율!$D$3:$E$33,2,FALSE)</f>
        <v>0.84199999999999997</v>
      </c>
      <c r="I1118" s="434">
        <f t="shared" si="17"/>
        <v>58940000</v>
      </c>
    </row>
    <row r="1119" spans="1:9">
      <c r="A1119" s="421">
        <v>1118</v>
      </c>
      <c r="B1119" s="422" t="s">
        <v>7711</v>
      </c>
      <c r="C1119" s="422" t="s">
        <v>178</v>
      </c>
      <c r="D1119" s="422" t="s">
        <v>4000</v>
      </c>
      <c r="E1119" s="422" t="s">
        <v>4027</v>
      </c>
      <c r="F1119" s="438">
        <v>50450000</v>
      </c>
      <c r="G1119" s="423">
        <v>2023</v>
      </c>
      <c r="H1119" s="424">
        <f>VLOOKUP(G1119,[3]잔가율!$D$3:$E$33,2,FALSE)</f>
        <v>0.84199999999999997</v>
      </c>
      <c r="I1119" s="434">
        <f t="shared" si="17"/>
        <v>42478900</v>
      </c>
    </row>
    <row r="1120" spans="1:9">
      <c r="A1120" s="421">
        <v>1119</v>
      </c>
      <c r="B1120" s="425" t="s">
        <v>7711</v>
      </c>
      <c r="C1120" s="425" t="s">
        <v>4019</v>
      </c>
      <c r="D1120" s="425" t="s">
        <v>4028</v>
      </c>
      <c r="E1120" s="425" t="s">
        <v>4029</v>
      </c>
      <c r="F1120" s="439">
        <v>31180000</v>
      </c>
      <c r="G1120" s="423">
        <v>2023</v>
      </c>
      <c r="H1120" s="424">
        <f>VLOOKUP(G1120,[3]잔가율!$D$3:$E$33,2,FALSE)</f>
        <v>0.84199999999999997</v>
      </c>
      <c r="I1120" s="434">
        <f t="shared" si="17"/>
        <v>26253560</v>
      </c>
    </row>
    <row r="1121" spans="1:9">
      <c r="A1121" s="421">
        <v>1120</v>
      </c>
      <c r="B1121" s="422" t="s">
        <v>7711</v>
      </c>
      <c r="C1121" s="422" t="s">
        <v>178</v>
      </c>
      <c r="D1121" s="422" t="s">
        <v>4001</v>
      </c>
      <c r="E1121" s="422" t="s">
        <v>4000</v>
      </c>
      <c r="F1121" s="438">
        <v>46720000</v>
      </c>
      <c r="G1121" s="423">
        <v>2023</v>
      </c>
      <c r="H1121" s="424">
        <f>VLOOKUP(G1121,[3]잔가율!$D$3:$E$33,2,FALSE)</f>
        <v>0.84199999999999997</v>
      </c>
      <c r="I1121" s="434">
        <f t="shared" si="17"/>
        <v>39338240</v>
      </c>
    </row>
    <row r="1122" spans="1:9">
      <c r="A1122" s="421">
        <v>1121</v>
      </c>
      <c r="B1122" s="422" t="s">
        <v>7711</v>
      </c>
      <c r="C1122" s="422" t="s">
        <v>178</v>
      </c>
      <c r="D1122" s="422" t="s">
        <v>4002</v>
      </c>
      <c r="E1122" s="422" t="s">
        <v>4000</v>
      </c>
      <c r="F1122" s="438">
        <v>37450000</v>
      </c>
      <c r="G1122" s="423">
        <v>2023</v>
      </c>
      <c r="H1122" s="424">
        <f>VLOOKUP(G1122,[3]잔가율!$D$3:$E$33,2,FALSE)</f>
        <v>0.84199999999999997</v>
      </c>
      <c r="I1122" s="434">
        <f t="shared" si="17"/>
        <v>31532900</v>
      </c>
    </row>
    <row r="1123" spans="1:9">
      <c r="A1123" s="421">
        <v>1122</v>
      </c>
      <c r="B1123" s="422" t="s">
        <v>7711</v>
      </c>
      <c r="C1123" s="422" t="s">
        <v>178</v>
      </c>
      <c r="D1123" s="422" t="s">
        <v>4003</v>
      </c>
      <c r="E1123" s="422" t="s">
        <v>4000</v>
      </c>
      <c r="F1123" s="438">
        <v>53950000</v>
      </c>
      <c r="G1123" s="423">
        <v>2023</v>
      </c>
      <c r="H1123" s="424">
        <f>VLOOKUP(G1123,[3]잔가율!$D$3:$E$33,2,FALSE)</f>
        <v>0.84199999999999997</v>
      </c>
      <c r="I1123" s="434">
        <f t="shared" si="17"/>
        <v>45425900</v>
      </c>
    </row>
    <row r="1124" spans="1:9">
      <c r="A1124" s="421">
        <v>1123</v>
      </c>
      <c r="B1124" s="422" t="s">
        <v>7711</v>
      </c>
      <c r="C1124" s="422" t="s">
        <v>178</v>
      </c>
      <c r="D1124" s="422" t="s">
        <v>4030</v>
      </c>
      <c r="E1124" s="422" t="s">
        <v>4027</v>
      </c>
      <c r="F1124" s="438">
        <v>59520000</v>
      </c>
      <c r="G1124" s="423">
        <v>2023</v>
      </c>
      <c r="H1124" s="424">
        <f>VLOOKUP(G1124,[3]잔가율!$D$3:$E$33,2,FALSE)</f>
        <v>0.84199999999999997</v>
      </c>
      <c r="I1124" s="434">
        <f t="shared" si="17"/>
        <v>50115840</v>
      </c>
    </row>
    <row r="1125" spans="1:9">
      <c r="A1125" s="421">
        <v>1124</v>
      </c>
      <c r="B1125" s="422" t="s">
        <v>7711</v>
      </c>
      <c r="C1125" s="422" t="s">
        <v>178</v>
      </c>
      <c r="D1125" s="422" t="s">
        <v>4031</v>
      </c>
      <c r="E1125" s="422" t="s">
        <v>4032</v>
      </c>
      <c r="F1125" s="438">
        <v>55720000</v>
      </c>
      <c r="G1125" s="423">
        <v>2023</v>
      </c>
      <c r="H1125" s="424">
        <f>VLOOKUP(G1125,[3]잔가율!$D$3:$E$33,2,FALSE)</f>
        <v>0.84199999999999997</v>
      </c>
      <c r="I1125" s="434">
        <f t="shared" si="17"/>
        <v>46916240</v>
      </c>
    </row>
    <row r="1126" spans="1:9">
      <c r="A1126" s="421">
        <v>1125</v>
      </c>
      <c r="B1126" s="422" t="s">
        <v>7711</v>
      </c>
      <c r="C1126" s="422" t="s">
        <v>178</v>
      </c>
      <c r="D1126" s="422" t="s">
        <v>4033</v>
      </c>
      <c r="E1126" s="422" t="s">
        <v>4027</v>
      </c>
      <c r="F1126" s="438">
        <v>45000000</v>
      </c>
      <c r="G1126" s="423">
        <v>2023</v>
      </c>
      <c r="H1126" s="424">
        <f>VLOOKUP(G1126,[3]잔가율!$D$3:$E$33,2,FALSE)</f>
        <v>0.84199999999999997</v>
      </c>
      <c r="I1126" s="434">
        <f t="shared" si="17"/>
        <v>37890000</v>
      </c>
    </row>
    <row r="1127" spans="1:9">
      <c r="A1127" s="421">
        <v>1126</v>
      </c>
      <c r="B1127" s="422" t="s">
        <v>7711</v>
      </c>
      <c r="C1127" s="422" t="s">
        <v>178</v>
      </c>
      <c r="D1127" s="422" t="s">
        <v>4004</v>
      </c>
      <c r="E1127" s="422" t="s">
        <v>4034</v>
      </c>
      <c r="F1127" s="438">
        <v>45000000</v>
      </c>
      <c r="G1127" s="423">
        <v>2023</v>
      </c>
      <c r="H1127" s="424">
        <f>VLOOKUP(G1127,[3]잔가율!$D$3:$E$33,2,FALSE)</f>
        <v>0.84199999999999997</v>
      </c>
      <c r="I1127" s="434">
        <f t="shared" si="17"/>
        <v>37890000</v>
      </c>
    </row>
    <row r="1128" spans="1:9">
      <c r="A1128" s="421">
        <v>1127</v>
      </c>
      <c r="B1128" s="422" t="s">
        <v>7711</v>
      </c>
      <c r="C1128" s="422" t="s">
        <v>178</v>
      </c>
      <c r="D1128" s="422" t="s">
        <v>4035</v>
      </c>
      <c r="E1128" s="422" t="s">
        <v>4034</v>
      </c>
      <c r="F1128" s="438">
        <v>46390000</v>
      </c>
      <c r="G1128" s="423">
        <v>2023</v>
      </c>
      <c r="H1128" s="424">
        <f>VLOOKUP(G1128,[3]잔가율!$D$3:$E$33,2,FALSE)</f>
        <v>0.84199999999999997</v>
      </c>
      <c r="I1128" s="434">
        <f t="shared" si="17"/>
        <v>39060380</v>
      </c>
    </row>
    <row r="1129" spans="1:9">
      <c r="A1129" s="421">
        <v>1128</v>
      </c>
      <c r="B1129" s="422" t="s">
        <v>7711</v>
      </c>
      <c r="C1129" s="422" t="s">
        <v>178</v>
      </c>
      <c r="D1129" s="422" t="s">
        <v>4005</v>
      </c>
      <c r="E1129" s="422" t="s">
        <v>4036</v>
      </c>
      <c r="F1129" s="438">
        <v>73180000</v>
      </c>
      <c r="G1129" s="423">
        <v>2023</v>
      </c>
      <c r="H1129" s="424">
        <f>VLOOKUP(G1129,[3]잔가율!$D$3:$E$33,2,FALSE)</f>
        <v>0.84199999999999997</v>
      </c>
      <c r="I1129" s="434">
        <f t="shared" si="17"/>
        <v>61617560</v>
      </c>
    </row>
    <row r="1130" spans="1:9">
      <c r="A1130" s="421">
        <v>1129</v>
      </c>
      <c r="B1130" s="422" t="s">
        <v>7711</v>
      </c>
      <c r="C1130" s="422" t="s">
        <v>178</v>
      </c>
      <c r="D1130" s="422" t="s">
        <v>4005</v>
      </c>
      <c r="E1130" s="422" t="s">
        <v>4000</v>
      </c>
      <c r="F1130" s="438">
        <v>92720000</v>
      </c>
      <c r="G1130" s="423">
        <v>2023</v>
      </c>
      <c r="H1130" s="424">
        <f>VLOOKUP(G1130,[3]잔가율!$D$3:$E$33,2,FALSE)</f>
        <v>0.84199999999999997</v>
      </c>
      <c r="I1130" s="434">
        <f t="shared" si="17"/>
        <v>78070240</v>
      </c>
    </row>
    <row r="1131" spans="1:9">
      <c r="A1131" s="421">
        <v>1130</v>
      </c>
      <c r="B1131" s="422" t="s">
        <v>7711</v>
      </c>
      <c r="C1131" s="422" t="s">
        <v>178</v>
      </c>
      <c r="D1131" s="422" t="s">
        <v>4037</v>
      </c>
      <c r="E1131" s="422" t="s">
        <v>4038</v>
      </c>
      <c r="F1131" s="438">
        <v>91810000</v>
      </c>
      <c r="G1131" s="423">
        <v>2023</v>
      </c>
      <c r="H1131" s="424">
        <f>VLOOKUP(G1131,[3]잔가율!$D$3:$E$33,2,FALSE)</f>
        <v>0.84199999999999997</v>
      </c>
      <c r="I1131" s="434">
        <f t="shared" si="17"/>
        <v>77304020</v>
      </c>
    </row>
    <row r="1132" spans="1:9">
      <c r="A1132" s="421">
        <v>1131</v>
      </c>
      <c r="B1132" s="422" t="s">
        <v>7711</v>
      </c>
      <c r="C1132" s="422" t="s">
        <v>178</v>
      </c>
      <c r="D1132" s="422" t="s">
        <v>4039</v>
      </c>
      <c r="E1132" s="422" t="s">
        <v>4040</v>
      </c>
      <c r="F1132" s="438">
        <v>109090000</v>
      </c>
      <c r="G1132" s="423">
        <v>2023</v>
      </c>
      <c r="H1132" s="424">
        <f>VLOOKUP(G1132,[3]잔가율!$D$3:$E$33,2,FALSE)</f>
        <v>0.84199999999999997</v>
      </c>
      <c r="I1132" s="434">
        <f t="shared" si="17"/>
        <v>91853780</v>
      </c>
    </row>
    <row r="1133" spans="1:9">
      <c r="A1133" s="421">
        <v>1132</v>
      </c>
      <c r="B1133" s="422" t="s">
        <v>7711</v>
      </c>
      <c r="C1133" s="422" t="s">
        <v>178</v>
      </c>
      <c r="D1133" s="422" t="s">
        <v>4041</v>
      </c>
      <c r="E1133" s="422" t="s">
        <v>4042</v>
      </c>
      <c r="F1133" s="438">
        <v>100000000</v>
      </c>
      <c r="G1133" s="423">
        <v>2023</v>
      </c>
      <c r="H1133" s="424">
        <f>VLOOKUP(G1133,[3]잔가율!$D$3:$E$33,2,FALSE)</f>
        <v>0.84199999999999997</v>
      </c>
      <c r="I1133" s="434">
        <f t="shared" si="17"/>
        <v>84200000</v>
      </c>
    </row>
    <row r="1134" spans="1:9">
      <c r="A1134" s="421">
        <v>1133</v>
      </c>
      <c r="B1134" s="422" t="s">
        <v>7711</v>
      </c>
      <c r="C1134" s="422" t="s">
        <v>178</v>
      </c>
      <c r="D1134" s="422" t="s">
        <v>1211</v>
      </c>
      <c r="E1134" s="422" t="s">
        <v>1211</v>
      </c>
      <c r="F1134" s="438">
        <v>112900000</v>
      </c>
      <c r="G1134" s="423">
        <v>2023</v>
      </c>
      <c r="H1134" s="424">
        <f>VLOOKUP(G1134,[3]잔가율!$D$3:$E$33,2,FALSE)</f>
        <v>0.84199999999999997</v>
      </c>
      <c r="I1134" s="434">
        <f t="shared" si="17"/>
        <v>95061800</v>
      </c>
    </row>
    <row r="1135" spans="1:9">
      <c r="A1135" s="421">
        <v>1134</v>
      </c>
      <c r="B1135" s="422" t="s">
        <v>7711</v>
      </c>
      <c r="C1135" s="422" t="s">
        <v>178</v>
      </c>
      <c r="D1135" s="422" t="s">
        <v>1211</v>
      </c>
      <c r="E1135" s="422" t="s">
        <v>4043</v>
      </c>
      <c r="F1135" s="438">
        <v>93630000</v>
      </c>
      <c r="G1135" s="423">
        <v>2023</v>
      </c>
      <c r="H1135" s="424">
        <f>VLOOKUP(G1135,[3]잔가율!$D$3:$E$33,2,FALSE)</f>
        <v>0.84199999999999997</v>
      </c>
      <c r="I1135" s="434">
        <f t="shared" si="17"/>
        <v>78836460</v>
      </c>
    </row>
    <row r="1136" spans="1:9">
      <c r="A1136" s="421">
        <v>1135</v>
      </c>
      <c r="B1136" s="426" t="s">
        <v>7711</v>
      </c>
      <c r="C1136" s="426" t="s">
        <v>178</v>
      </c>
      <c r="D1136" s="426" t="s">
        <v>1211</v>
      </c>
      <c r="E1136" s="426" t="s">
        <v>4044</v>
      </c>
      <c r="F1136" s="441">
        <v>66940000</v>
      </c>
      <c r="G1136" s="423">
        <v>2023</v>
      </c>
      <c r="H1136" s="424">
        <f>VLOOKUP(G1136,[3]잔가율!$D$3:$E$33,2,FALSE)</f>
        <v>0.84199999999999997</v>
      </c>
      <c r="I1136" s="434">
        <f t="shared" si="17"/>
        <v>56363480</v>
      </c>
    </row>
    <row r="1137" spans="1:9">
      <c r="A1137" s="421">
        <v>1136</v>
      </c>
      <c r="B1137" s="422" t="s">
        <v>7711</v>
      </c>
      <c r="C1137" s="422" t="s">
        <v>178</v>
      </c>
      <c r="D1137" s="422" t="s">
        <v>1211</v>
      </c>
      <c r="E1137" s="422" t="s">
        <v>4045</v>
      </c>
      <c r="F1137" s="438">
        <v>90900000</v>
      </c>
      <c r="G1137" s="423">
        <v>2023</v>
      </c>
      <c r="H1137" s="424">
        <f>VLOOKUP(G1137,[3]잔가율!$D$3:$E$33,2,FALSE)</f>
        <v>0.84199999999999997</v>
      </c>
      <c r="I1137" s="434">
        <f t="shared" si="17"/>
        <v>76537800</v>
      </c>
    </row>
    <row r="1138" spans="1:9">
      <c r="A1138" s="421">
        <v>1137</v>
      </c>
      <c r="B1138" s="422" t="s">
        <v>7711</v>
      </c>
      <c r="C1138" s="422" t="s">
        <v>178</v>
      </c>
      <c r="D1138" s="422" t="s">
        <v>1211</v>
      </c>
      <c r="E1138" s="422" t="s">
        <v>4046</v>
      </c>
      <c r="F1138" s="438">
        <v>110000000</v>
      </c>
      <c r="G1138" s="423">
        <v>2023</v>
      </c>
      <c r="H1138" s="424">
        <f>VLOOKUP(G1138,[3]잔가율!$D$3:$E$33,2,FALSE)</f>
        <v>0.84199999999999997</v>
      </c>
      <c r="I1138" s="434">
        <f t="shared" si="17"/>
        <v>92620000</v>
      </c>
    </row>
    <row r="1139" spans="1:9">
      <c r="A1139" s="421">
        <v>1138</v>
      </c>
      <c r="B1139" s="422" t="s">
        <v>7711</v>
      </c>
      <c r="C1139" s="422" t="s">
        <v>178</v>
      </c>
      <c r="D1139" s="422" t="s">
        <v>1211</v>
      </c>
      <c r="E1139" s="422" t="s">
        <v>4047</v>
      </c>
      <c r="F1139" s="438">
        <v>116260000</v>
      </c>
      <c r="G1139" s="423">
        <v>2023</v>
      </c>
      <c r="H1139" s="424">
        <f>VLOOKUP(G1139,[3]잔가율!$D$3:$E$33,2,FALSE)</f>
        <v>0.84199999999999997</v>
      </c>
      <c r="I1139" s="434">
        <f t="shared" si="17"/>
        <v>97890920</v>
      </c>
    </row>
    <row r="1140" spans="1:9">
      <c r="A1140" s="421">
        <v>1139</v>
      </c>
      <c r="B1140" s="425" t="s">
        <v>7711</v>
      </c>
      <c r="C1140" s="425" t="s">
        <v>4019</v>
      </c>
      <c r="D1140" s="422" t="s">
        <v>1211</v>
      </c>
      <c r="E1140" s="425" t="s">
        <v>4048</v>
      </c>
      <c r="F1140" s="439">
        <v>33810000</v>
      </c>
      <c r="G1140" s="423">
        <v>2023</v>
      </c>
      <c r="H1140" s="424">
        <f>VLOOKUP(G1140,[3]잔가율!$D$3:$E$33,2,FALSE)</f>
        <v>0.84199999999999997</v>
      </c>
      <c r="I1140" s="434">
        <f t="shared" si="17"/>
        <v>28468020</v>
      </c>
    </row>
    <row r="1141" spans="1:9">
      <c r="A1141" s="421">
        <v>1140</v>
      </c>
      <c r="B1141" s="422" t="s">
        <v>7711</v>
      </c>
      <c r="C1141" s="422" t="s">
        <v>178</v>
      </c>
      <c r="D1141" s="422" t="s">
        <v>1211</v>
      </c>
      <c r="E1141" s="422" t="s">
        <v>4049</v>
      </c>
      <c r="F1141" s="438">
        <v>140900000</v>
      </c>
      <c r="G1141" s="423">
        <v>2023</v>
      </c>
      <c r="H1141" s="424">
        <f>VLOOKUP(G1141,[3]잔가율!$D$3:$E$33,2,FALSE)</f>
        <v>0.84199999999999997</v>
      </c>
      <c r="I1141" s="434">
        <f t="shared" si="17"/>
        <v>118637800</v>
      </c>
    </row>
    <row r="1142" spans="1:9">
      <c r="A1142" s="421">
        <v>1141</v>
      </c>
      <c r="B1142" s="422" t="s">
        <v>7711</v>
      </c>
      <c r="C1142" s="422" t="s">
        <v>178</v>
      </c>
      <c r="D1142" s="422" t="s">
        <v>1211</v>
      </c>
      <c r="E1142" s="422" t="s">
        <v>4050</v>
      </c>
      <c r="F1142" s="438">
        <v>134540000</v>
      </c>
      <c r="G1142" s="423">
        <v>2023</v>
      </c>
      <c r="H1142" s="424">
        <f>VLOOKUP(G1142,[3]잔가율!$D$3:$E$33,2,FALSE)</f>
        <v>0.84199999999999997</v>
      </c>
      <c r="I1142" s="434">
        <f t="shared" si="17"/>
        <v>113282680</v>
      </c>
    </row>
    <row r="1143" spans="1:9">
      <c r="A1143" s="421">
        <v>1142</v>
      </c>
      <c r="B1143" s="422" t="s">
        <v>7711</v>
      </c>
      <c r="C1143" s="422" t="s">
        <v>178</v>
      </c>
      <c r="D1143" s="422" t="s">
        <v>1211</v>
      </c>
      <c r="E1143" s="422" t="s">
        <v>4051</v>
      </c>
      <c r="F1143" s="438">
        <v>136000000</v>
      </c>
      <c r="G1143" s="423">
        <v>2023</v>
      </c>
      <c r="H1143" s="424">
        <f>VLOOKUP(G1143,[3]잔가율!$D$3:$E$33,2,FALSE)</f>
        <v>0.84199999999999997</v>
      </c>
      <c r="I1143" s="434">
        <f t="shared" si="17"/>
        <v>114512000</v>
      </c>
    </row>
    <row r="1144" spans="1:9">
      <c r="A1144" s="421">
        <v>1143</v>
      </c>
      <c r="B1144" s="426" t="s">
        <v>7711</v>
      </c>
      <c r="C1144" s="426" t="s">
        <v>4019</v>
      </c>
      <c r="D1144" s="422" t="s">
        <v>1211</v>
      </c>
      <c r="E1144" s="426" t="s">
        <v>4052</v>
      </c>
      <c r="F1144" s="441">
        <v>155420000</v>
      </c>
      <c r="G1144" s="423">
        <v>2023</v>
      </c>
      <c r="H1144" s="424">
        <f>VLOOKUP(G1144,[3]잔가율!$D$3:$E$33,2,FALSE)</f>
        <v>0.84199999999999997</v>
      </c>
      <c r="I1144" s="434">
        <f t="shared" si="17"/>
        <v>130863640</v>
      </c>
    </row>
    <row r="1145" spans="1:9">
      <c r="A1145" s="421">
        <v>1144</v>
      </c>
      <c r="B1145" s="425" t="s">
        <v>7711</v>
      </c>
      <c r="C1145" s="425" t="s">
        <v>4019</v>
      </c>
      <c r="D1145" s="422" t="s">
        <v>1211</v>
      </c>
      <c r="E1145" s="425" t="s">
        <v>4053</v>
      </c>
      <c r="F1145" s="439">
        <v>50080000</v>
      </c>
      <c r="G1145" s="423">
        <v>2023</v>
      </c>
      <c r="H1145" s="424">
        <f>VLOOKUP(G1145,[3]잔가율!$D$3:$E$33,2,FALSE)</f>
        <v>0.84199999999999997</v>
      </c>
      <c r="I1145" s="434">
        <f t="shared" si="17"/>
        <v>42167360</v>
      </c>
    </row>
    <row r="1146" spans="1:9">
      <c r="A1146" s="421">
        <v>1145</v>
      </c>
      <c r="B1146" s="422" t="s">
        <v>7711</v>
      </c>
      <c r="C1146" s="422" t="s">
        <v>178</v>
      </c>
      <c r="D1146" s="422" t="s">
        <v>1211</v>
      </c>
      <c r="E1146" s="422" t="s">
        <v>4054</v>
      </c>
      <c r="F1146" s="438">
        <v>120000000</v>
      </c>
      <c r="G1146" s="423">
        <v>2023</v>
      </c>
      <c r="H1146" s="424">
        <f>VLOOKUP(G1146,[3]잔가율!$D$3:$E$33,2,FALSE)</f>
        <v>0.84199999999999997</v>
      </c>
      <c r="I1146" s="434">
        <f t="shared" si="17"/>
        <v>101040000</v>
      </c>
    </row>
    <row r="1147" spans="1:9">
      <c r="A1147" s="421">
        <v>1146</v>
      </c>
      <c r="B1147" s="425" t="s">
        <v>7711</v>
      </c>
      <c r="C1147" s="425" t="s">
        <v>4019</v>
      </c>
      <c r="D1147" s="422" t="s">
        <v>1211</v>
      </c>
      <c r="E1147" s="425" t="s">
        <v>4055</v>
      </c>
      <c r="F1147" s="439">
        <v>137200000</v>
      </c>
      <c r="G1147" s="423">
        <v>2023</v>
      </c>
      <c r="H1147" s="424">
        <f>VLOOKUP(G1147,[3]잔가율!$D$3:$E$33,2,FALSE)</f>
        <v>0.84199999999999997</v>
      </c>
      <c r="I1147" s="434">
        <f t="shared" si="17"/>
        <v>115522400</v>
      </c>
    </row>
    <row r="1148" spans="1:9">
      <c r="A1148" s="421">
        <v>1147</v>
      </c>
      <c r="B1148" s="422" t="s">
        <v>7711</v>
      </c>
      <c r="C1148" s="422" t="s">
        <v>178</v>
      </c>
      <c r="D1148" s="422" t="s">
        <v>1211</v>
      </c>
      <c r="E1148" s="422" t="s">
        <v>4056</v>
      </c>
      <c r="F1148" s="438">
        <v>130000000</v>
      </c>
      <c r="G1148" s="423">
        <v>2023</v>
      </c>
      <c r="H1148" s="424">
        <f>VLOOKUP(G1148,[3]잔가율!$D$3:$E$33,2,FALSE)</f>
        <v>0.84199999999999997</v>
      </c>
      <c r="I1148" s="434">
        <f t="shared" si="17"/>
        <v>109460000</v>
      </c>
    </row>
    <row r="1149" spans="1:9">
      <c r="A1149" s="421">
        <v>1148</v>
      </c>
      <c r="B1149" s="422" t="s">
        <v>7711</v>
      </c>
      <c r="C1149" s="422" t="s">
        <v>178</v>
      </c>
      <c r="D1149" s="422" t="s">
        <v>1211</v>
      </c>
      <c r="E1149" s="422" t="s">
        <v>4057</v>
      </c>
      <c r="F1149" s="438">
        <v>117900000</v>
      </c>
      <c r="G1149" s="423">
        <v>2023</v>
      </c>
      <c r="H1149" s="424">
        <f>VLOOKUP(G1149,[3]잔가율!$D$3:$E$33,2,FALSE)</f>
        <v>0.84199999999999997</v>
      </c>
      <c r="I1149" s="434">
        <f t="shared" si="17"/>
        <v>99271800</v>
      </c>
    </row>
    <row r="1150" spans="1:9">
      <c r="A1150" s="421">
        <v>1149</v>
      </c>
      <c r="B1150" s="422" t="s">
        <v>7711</v>
      </c>
      <c r="C1150" s="422" t="s">
        <v>178</v>
      </c>
      <c r="D1150" s="422" t="s">
        <v>1211</v>
      </c>
      <c r="E1150" s="422" t="s">
        <v>4058</v>
      </c>
      <c r="F1150" s="438">
        <v>138180000</v>
      </c>
      <c r="G1150" s="423">
        <v>2023</v>
      </c>
      <c r="H1150" s="424">
        <f>VLOOKUP(G1150,[3]잔가율!$D$3:$E$33,2,FALSE)</f>
        <v>0.84199999999999997</v>
      </c>
      <c r="I1150" s="434">
        <f t="shared" si="17"/>
        <v>116347560</v>
      </c>
    </row>
    <row r="1151" spans="1:9">
      <c r="A1151" s="421">
        <v>1150</v>
      </c>
      <c r="B1151" s="422" t="s">
        <v>7711</v>
      </c>
      <c r="C1151" s="422" t="s">
        <v>178</v>
      </c>
      <c r="D1151" s="422" t="s">
        <v>1211</v>
      </c>
      <c r="E1151" s="422" t="s">
        <v>4059</v>
      </c>
      <c r="F1151" s="438">
        <v>136000000</v>
      </c>
      <c r="G1151" s="423">
        <v>2023</v>
      </c>
      <c r="H1151" s="424">
        <f>VLOOKUP(G1151,[3]잔가율!$D$3:$E$33,2,FALSE)</f>
        <v>0.84199999999999997</v>
      </c>
      <c r="I1151" s="434">
        <f t="shared" si="17"/>
        <v>114512000</v>
      </c>
    </row>
    <row r="1152" spans="1:9">
      <c r="A1152" s="421">
        <v>1151</v>
      </c>
      <c r="B1152" s="425" t="s">
        <v>7711</v>
      </c>
      <c r="C1152" s="425" t="s">
        <v>4019</v>
      </c>
      <c r="D1152" s="422" t="s">
        <v>1211</v>
      </c>
      <c r="E1152" s="425" t="s">
        <v>4060</v>
      </c>
      <c r="F1152" s="439">
        <v>160130000</v>
      </c>
      <c r="G1152" s="423">
        <v>2023</v>
      </c>
      <c r="H1152" s="424">
        <f>VLOOKUP(G1152,[3]잔가율!$D$3:$E$33,2,FALSE)</f>
        <v>0.84199999999999997</v>
      </c>
      <c r="I1152" s="434">
        <f t="shared" si="17"/>
        <v>134829460</v>
      </c>
    </row>
    <row r="1153" spans="1:9">
      <c r="A1153" s="421">
        <v>1152</v>
      </c>
      <c r="B1153" s="425" t="s">
        <v>7711</v>
      </c>
      <c r="C1153" s="425" t="s">
        <v>4019</v>
      </c>
      <c r="D1153" s="422" t="s">
        <v>1211</v>
      </c>
      <c r="E1153" s="425" t="s">
        <v>4061</v>
      </c>
      <c r="F1153" s="439">
        <v>63140000</v>
      </c>
      <c r="G1153" s="423">
        <v>2023</v>
      </c>
      <c r="H1153" s="424">
        <f>VLOOKUP(G1153,[3]잔가율!$D$3:$E$33,2,FALSE)</f>
        <v>0.84199999999999997</v>
      </c>
      <c r="I1153" s="434">
        <f t="shared" si="17"/>
        <v>53163880</v>
      </c>
    </row>
    <row r="1154" spans="1:9">
      <c r="A1154" s="421">
        <v>1153</v>
      </c>
      <c r="B1154" s="425" t="s">
        <v>7711</v>
      </c>
      <c r="C1154" s="425" t="s">
        <v>4019</v>
      </c>
      <c r="D1154" s="422" t="s">
        <v>1211</v>
      </c>
      <c r="E1154" s="425" t="s">
        <v>4062</v>
      </c>
      <c r="F1154" s="439">
        <v>156720000</v>
      </c>
      <c r="G1154" s="423">
        <v>2023</v>
      </c>
      <c r="H1154" s="424">
        <f>VLOOKUP(G1154,[3]잔가율!$D$3:$E$33,2,FALSE)</f>
        <v>0.84199999999999997</v>
      </c>
      <c r="I1154" s="434">
        <f t="shared" ref="I1154:I1217" si="18">ROUNDDOWN(F1154*H1154,0)</f>
        <v>131958240</v>
      </c>
    </row>
    <row r="1155" spans="1:9">
      <c r="A1155" s="421">
        <v>1154</v>
      </c>
      <c r="B1155" s="422" t="s">
        <v>7711</v>
      </c>
      <c r="C1155" s="422" t="s">
        <v>178</v>
      </c>
      <c r="D1155" s="422" t="s">
        <v>1211</v>
      </c>
      <c r="E1155" s="422" t="s">
        <v>4063</v>
      </c>
      <c r="F1155" s="438">
        <v>136000000</v>
      </c>
      <c r="G1155" s="423">
        <v>2023</v>
      </c>
      <c r="H1155" s="424">
        <f>VLOOKUP(G1155,[3]잔가율!$D$3:$E$33,2,FALSE)</f>
        <v>0.84199999999999997</v>
      </c>
      <c r="I1155" s="434">
        <f t="shared" si="18"/>
        <v>114512000</v>
      </c>
    </row>
    <row r="1156" spans="1:9">
      <c r="A1156" s="421">
        <v>1155</v>
      </c>
      <c r="B1156" s="422" t="s">
        <v>7711</v>
      </c>
      <c r="C1156" s="422" t="s">
        <v>178</v>
      </c>
      <c r="D1156" s="422" t="s">
        <v>1211</v>
      </c>
      <c r="E1156" s="422" t="s">
        <v>4064</v>
      </c>
      <c r="F1156" s="438">
        <v>143630000</v>
      </c>
      <c r="G1156" s="423">
        <v>2023</v>
      </c>
      <c r="H1156" s="424">
        <f>VLOOKUP(G1156,[3]잔가율!$D$3:$E$33,2,FALSE)</f>
        <v>0.84199999999999997</v>
      </c>
      <c r="I1156" s="434">
        <f t="shared" si="18"/>
        <v>120936460</v>
      </c>
    </row>
    <row r="1157" spans="1:9">
      <c r="A1157" s="421">
        <v>1156</v>
      </c>
      <c r="B1157" s="422" t="s">
        <v>7711</v>
      </c>
      <c r="C1157" s="422" t="s">
        <v>178</v>
      </c>
      <c r="D1157" s="422" t="s">
        <v>1211</v>
      </c>
      <c r="E1157" s="422" t="s">
        <v>4065</v>
      </c>
      <c r="F1157" s="438">
        <v>140560000</v>
      </c>
      <c r="G1157" s="423">
        <v>2023</v>
      </c>
      <c r="H1157" s="424">
        <f>VLOOKUP(G1157,[3]잔가율!$D$3:$E$33,2,FALSE)</f>
        <v>0.84199999999999997</v>
      </c>
      <c r="I1157" s="434">
        <f t="shared" si="18"/>
        <v>118351520</v>
      </c>
    </row>
    <row r="1158" spans="1:9">
      <c r="A1158" s="421">
        <v>1157</v>
      </c>
      <c r="B1158" s="422" t="s">
        <v>7711</v>
      </c>
      <c r="C1158" s="422" t="s">
        <v>178</v>
      </c>
      <c r="D1158" s="422" t="s">
        <v>1211</v>
      </c>
      <c r="E1158" s="422" t="s">
        <v>4066</v>
      </c>
      <c r="F1158" s="438">
        <v>139770000</v>
      </c>
      <c r="G1158" s="423">
        <v>2023</v>
      </c>
      <c r="H1158" s="424">
        <f>VLOOKUP(G1158,[3]잔가율!$D$3:$E$33,2,FALSE)</f>
        <v>0.84199999999999997</v>
      </c>
      <c r="I1158" s="434">
        <f t="shared" si="18"/>
        <v>117686340</v>
      </c>
    </row>
    <row r="1159" spans="1:9">
      <c r="A1159" s="421">
        <v>1158</v>
      </c>
      <c r="B1159" s="422" t="s">
        <v>7711</v>
      </c>
      <c r="C1159" s="422" t="s">
        <v>178</v>
      </c>
      <c r="D1159" s="422" t="s">
        <v>4067</v>
      </c>
      <c r="E1159" s="422" t="s">
        <v>4068</v>
      </c>
      <c r="F1159" s="438">
        <v>119400000</v>
      </c>
      <c r="G1159" s="423">
        <v>2023</v>
      </c>
      <c r="H1159" s="424">
        <f>VLOOKUP(G1159,[3]잔가율!$D$3:$E$33,2,FALSE)</f>
        <v>0.84199999999999997</v>
      </c>
      <c r="I1159" s="434">
        <f t="shared" si="18"/>
        <v>100534800</v>
      </c>
    </row>
    <row r="1160" spans="1:9">
      <c r="A1160" s="421">
        <v>1159</v>
      </c>
      <c r="B1160" s="422" t="s">
        <v>7711</v>
      </c>
      <c r="C1160" s="422" t="s">
        <v>178</v>
      </c>
      <c r="D1160" s="422" t="s">
        <v>4069</v>
      </c>
      <c r="E1160" s="422" t="s">
        <v>4070</v>
      </c>
      <c r="F1160" s="438">
        <v>84360000</v>
      </c>
      <c r="G1160" s="423">
        <v>2023</v>
      </c>
      <c r="H1160" s="424">
        <f>VLOOKUP(G1160,[3]잔가율!$D$3:$E$33,2,FALSE)</f>
        <v>0.84199999999999997</v>
      </c>
      <c r="I1160" s="434">
        <f t="shared" si="18"/>
        <v>71031120</v>
      </c>
    </row>
    <row r="1161" spans="1:9">
      <c r="A1161" s="421">
        <v>1160</v>
      </c>
      <c r="B1161" s="422" t="s">
        <v>7711</v>
      </c>
      <c r="C1161" s="422" t="s">
        <v>178</v>
      </c>
      <c r="D1161" s="422" t="s">
        <v>4071</v>
      </c>
      <c r="E1161" s="422" t="s">
        <v>4072</v>
      </c>
      <c r="F1161" s="438">
        <v>217130000</v>
      </c>
      <c r="G1161" s="423">
        <v>2023</v>
      </c>
      <c r="H1161" s="424">
        <f>VLOOKUP(G1161,[3]잔가율!$D$3:$E$33,2,FALSE)</f>
        <v>0.84199999999999997</v>
      </c>
      <c r="I1161" s="434">
        <f t="shared" si="18"/>
        <v>182823460</v>
      </c>
    </row>
    <row r="1162" spans="1:9">
      <c r="A1162" s="421">
        <v>1161</v>
      </c>
      <c r="B1162" s="422" t="s">
        <v>7711</v>
      </c>
      <c r="C1162" s="422" t="s">
        <v>178</v>
      </c>
      <c r="D1162" s="422" t="s">
        <v>4006</v>
      </c>
      <c r="E1162" s="422" t="s">
        <v>4073</v>
      </c>
      <c r="F1162" s="438">
        <v>83960000</v>
      </c>
      <c r="G1162" s="423">
        <v>2023</v>
      </c>
      <c r="H1162" s="424">
        <f>VLOOKUP(G1162,[3]잔가율!$D$3:$E$33,2,FALSE)</f>
        <v>0.84199999999999997</v>
      </c>
      <c r="I1162" s="434">
        <f t="shared" si="18"/>
        <v>70694320</v>
      </c>
    </row>
    <row r="1163" spans="1:9">
      <c r="A1163" s="421">
        <v>1162</v>
      </c>
      <c r="B1163" s="422" t="s">
        <v>7711</v>
      </c>
      <c r="C1163" s="422" t="s">
        <v>178</v>
      </c>
      <c r="D1163" s="422" t="s">
        <v>4006</v>
      </c>
      <c r="E1163" s="422" t="s">
        <v>4074</v>
      </c>
      <c r="F1163" s="438">
        <v>82720000</v>
      </c>
      <c r="G1163" s="423">
        <v>2023</v>
      </c>
      <c r="H1163" s="424">
        <f>VLOOKUP(G1163,[3]잔가율!$D$3:$E$33,2,FALSE)</f>
        <v>0.84199999999999997</v>
      </c>
      <c r="I1163" s="434">
        <f t="shared" si="18"/>
        <v>69650240</v>
      </c>
    </row>
    <row r="1164" spans="1:9">
      <c r="A1164" s="421">
        <v>1163</v>
      </c>
      <c r="B1164" s="422" t="s">
        <v>7711</v>
      </c>
      <c r="C1164" s="422" t="s">
        <v>178</v>
      </c>
      <c r="D1164" s="422" t="s">
        <v>4006</v>
      </c>
      <c r="E1164" s="422" t="s">
        <v>4075</v>
      </c>
      <c r="F1164" s="438">
        <v>63560000</v>
      </c>
      <c r="G1164" s="423">
        <v>2023</v>
      </c>
      <c r="H1164" s="424">
        <f>VLOOKUP(G1164,[3]잔가율!$D$3:$E$33,2,FALSE)</f>
        <v>0.84199999999999997</v>
      </c>
      <c r="I1164" s="434">
        <f t="shared" si="18"/>
        <v>53517520</v>
      </c>
    </row>
    <row r="1165" spans="1:9">
      <c r="A1165" s="421">
        <v>1164</v>
      </c>
      <c r="B1165" s="422" t="s">
        <v>7711</v>
      </c>
      <c r="C1165" s="422" t="s">
        <v>178</v>
      </c>
      <c r="D1165" s="422" t="s">
        <v>4006</v>
      </c>
      <c r="E1165" s="422" t="s">
        <v>4076</v>
      </c>
      <c r="F1165" s="438">
        <v>61810000</v>
      </c>
      <c r="G1165" s="423">
        <v>2023</v>
      </c>
      <c r="H1165" s="424">
        <f>VLOOKUP(G1165,[3]잔가율!$D$3:$E$33,2,FALSE)</f>
        <v>0.84199999999999997</v>
      </c>
      <c r="I1165" s="434">
        <f t="shared" si="18"/>
        <v>52044020</v>
      </c>
    </row>
    <row r="1166" spans="1:9">
      <c r="A1166" s="421">
        <v>1165</v>
      </c>
      <c r="B1166" s="422" t="s">
        <v>7711</v>
      </c>
      <c r="C1166" s="422" t="s">
        <v>178</v>
      </c>
      <c r="D1166" s="422" t="s">
        <v>4006</v>
      </c>
      <c r="E1166" s="422" t="s">
        <v>4077</v>
      </c>
      <c r="F1166" s="438">
        <v>91130000</v>
      </c>
      <c r="G1166" s="423">
        <v>2023</v>
      </c>
      <c r="H1166" s="424">
        <f>VLOOKUP(G1166,[3]잔가율!$D$3:$E$33,2,FALSE)</f>
        <v>0.84199999999999997</v>
      </c>
      <c r="I1166" s="434">
        <f t="shared" si="18"/>
        <v>76731460</v>
      </c>
    </row>
    <row r="1167" spans="1:9">
      <c r="A1167" s="421">
        <v>1166</v>
      </c>
      <c r="B1167" s="422" t="s">
        <v>7711</v>
      </c>
      <c r="C1167" s="422" t="s">
        <v>178</v>
      </c>
      <c r="D1167" s="422" t="s">
        <v>4007</v>
      </c>
      <c r="E1167" s="422" t="s">
        <v>4078</v>
      </c>
      <c r="F1167" s="438">
        <v>71900000</v>
      </c>
      <c r="G1167" s="423">
        <v>2023</v>
      </c>
      <c r="H1167" s="424">
        <f>VLOOKUP(G1167,[3]잔가율!$D$3:$E$33,2,FALSE)</f>
        <v>0.84199999999999997</v>
      </c>
      <c r="I1167" s="434">
        <f t="shared" si="18"/>
        <v>60539800</v>
      </c>
    </row>
    <row r="1168" spans="1:9">
      <c r="A1168" s="421">
        <v>1167</v>
      </c>
      <c r="B1168" s="422" t="s">
        <v>7711</v>
      </c>
      <c r="C1168" s="422" t="s">
        <v>178</v>
      </c>
      <c r="D1168" s="422" t="s">
        <v>4079</v>
      </c>
      <c r="E1168" s="422" t="s">
        <v>4080</v>
      </c>
      <c r="F1168" s="438">
        <v>114780000</v>
      </c>
      <c r="G1168" s="423">
        <v>2023</v>
      </c>
      <c r="H1168" s="424">
        <f>VLOOKUP(G1168,[3]잔가율!$D$3:$E$33,2,FALSE)</f>
        <v>0.84199999999999997</v>
      </c>
      <c r="I1168" s="434">
        <f t="shared" si="18"/>
        <v>96644760</v>
      </c>
    </row>
    <row r="1169" spans="1:9">
      <c r="A1169" s="421">
        <v>1168</v>
      </c>
      <c r="B1169" s="422" t="s">
        <v>7711</v>
      </c>
      <c r="C1169" s="422" t="s">
        <v>178</v>
      </c>
      <c r="D1169" s="422" t="s">
        <v>4008</v>
      </c>
      <c r="E1169" s="422" t="s">
        <v>4081</v>
      </c>
      <c r="F1169" s="438">
        <v>62870000</v>
      </c>
      <c r="G1169" s="423">
        <v>2023</v>
      </c>
      <c r="H1169" s="424">
        <f>VLOOKUP(G1169,[3]잔가율!$D$3:$E$33,2,FALSE)</f>
        <v>0.84199999999999997</v>
      </c>
      <c r="I1169" s="434">
        <f t="shared" si="18"/>
        <v>52936540</v>
      </c>
    </row>
    <row r="1170" spans="1:9">
      <c r="A1170" s="421">
        <v>1169</v>
      </c>
      <c r="B1170" s="422" t="s">
        <v>7711</v>
      </c>
      <c r="C1170" s="422" t="s">
        <v>178</v>
      </c>
      <c r="D1170" s="422" t="s">
        <v>4008</v>
      </c>
      <c r="E1170" s="422" t="s">
        <v>4082</v>
      </c>
      <c r="F1170" s="438">
        <v>65360000</v>
      </c>
      <c r="G1170" s="423">
        <v>2023</v>
      </c>
      <c r="H1170" s="424">
        <f>VLOOKUP(G1170,[3]잔가율!$D$3:$E$33,2,FALSE)</f>
        <v>0.84199999999999997</v>
      </c>
      <c r="I1170" s="434">
        <f t="shared" si="18"/>
        <v>55033120</v>
      </c>
    </row>
    <row r="1171" spans="1:9">
      <c r="A1171" s="421">
        <v>1170</v>
      </c>
      <c r="B1171" s="422" t="s">
        <v>7711</v>
      </c>
      <c r="C1171" s="422" t="s">
        <v>178</v>
      </c>
      <c r="D1171" s="422" t="s">
        <v>4083</v>
      </c>
      <c r="E1171" s="422" t="s">
        <v>4084</v>
      </c>
      <c r="F1171" s="438">
        <v>50000000</v>
      </c>
      <c r="G1171" s="423">
        <v>2023</v>
      </c>
      <c r="H1171" s="424">
        <f>VLOOKUP(G1171,[3]잔가율!$D$3:$E$33,2,FALSE)</f>
        <v>0.84199999999999997</v>
      </c>
      <c r="I1171" s="434">
        <f t="shared" si="18"/>
        <v>42100000</v>
      </c>
    </row>
    <row r="1172" spans="1:9">
      <c r="A1172" s="421">
        <v>1171</v>
      </c>
      <c r="B1172" s="422" t="s">
        <v>7711</v>
      </c>
      <c r="C1172" s="422" t="s">
        <v>178</v>
      </c>
      <c r="D1172" s="422" t="s">
        <v>4085</v>
      </c>
      <c r="E1172" s="422" t="s">
        <v>4083</v>
      </c>
      <c r="F1172" s="438">
        <v>55450000</v>
      </c>
      <c r="G1172" s="423">
        <v>2023</v>
      </c>
      <c r="H1172" s="424">
        <f>VLOOKUP(G1172,[3]잔가율!$D$3:$E$33,2,FALSE)</f>
        <v>0.84199999999999997</v>
      </c>
      <c r="I1172" s="434">
        <f t="shared" si="18"/>
        <v>46688900</v>
      </c>
    </row>
    <row r="1173" spans="1:9">
      <c r="A1173" s="421">
        <v>1172</v>
      </c>
      <c r="B1173" s="422" t="s">
        <v>7711</v>
      </c>
      <c r="C1173" s="422" t="s">
        <v>178</v>
      </c>
      <c r="D1173" s="422" t="s">
        <v>4086</v>
      </c>
      <c r="E1173" s="422" t="s">
        <v>4087</v>
      </c>
      <c r="F1173" s="438">
        <v>59090000</v>
      </c>
      <c r="G1173" s="423">
        <v>2023</v>
      </c>
      <c r="H1173" s="424">
        <f>VLOOKUP(G1173,[3]잔가율!$D$3:$E$33,2,FALSE)</f>
        <v>0.84199999999999997</v>
      </c>
      <c r="I1173" s="434">
        <f t="shared" si="18"/>
        <v>49753780</v>
      </c>
    </row>
    <row r="1174" spans="1:9">
      <c r="A1174" s="421">
        <v>1173</v>
      </c>
      <c r="B1174" s="422" t="s">
        <v>7711</v>
      </c>
      <c r="C1174" s="422" t="s">
        <v>178</v>
      </c>
      <c r="D1174" s="422" t="s">
        <v>4086</v>
      </c>
      <c r="E1174" s="422" t="s">
        <v>4088</v>
      </c>
      <c r="F1174" s="438">
        <v>58090000</v>
      </c>
      <c r="G1174" s="423">
        <v>2023</v>
      </c>
      <c r="H1174" s="424">
        <f>VLOOKUP(G1174,[3]잔가율!$D$3:$E$33,2,FALSE)</f>
        <v>0.84199999999999997</v>
      </c>
      <c r="I1174" s="434">
        <f t="shared" si="18"/>
        <v>48911780</v>
      </c>
    </row>
    <row r="1175" spans="1:9">
      <c r="A1175" s="421">
        <v>1174</v>
      </c>
      <c r="B1175" s="422" t="s">
        <v>7711</v>
      </c>
      <c r="C1175" s="422" t="s">
        <v>178</v>
      </c>
      <c r="D1175" s="422" t="s">
        <v>4089</v>
      </c>
      <c r="E1175" s="422" t="s">
        <v>4086</v>
      </c>
      <c r="F1175" s="438">
        <v>59810000</v>
      </c>
      <c r="G1175" s="423">
        <v>2023</v>
      </c>
      <c r="H1175" s="424">
        <f>VLOOKUP(G1175,[3]잔가율!$D$3:$E$33,2,FALSE)</f>
        <v>0.84199999999999997</v>
      </c>
      <c r="I1175" s="434">
        <f t="shared" si="18"/>
        <v>50360020</v>
      </c>
    </row>
    <row r="1176" spans="1:9">
      <c r="A1176" s="421">
        <v>1175</v>
      </c>
      <c r="B1176" s="422" t="s">
        <v>7711</v>
      </c>
      <c r="C1176" s="422" t="s">
        <v>178</v>
      </c>
      <c r="D1176" s="422" t="s">
        <v>4090</v>
      </c>
      <c r="E1176" s="422" t="s">
        <v>4086</v>
      </c>
      <c r="F1176" s="438">
        <v>70630000</v>
      </c>
      <c r="G1176" s="423">
        <v>2023</v>
      </c>
      <c r="H1176" s="424">
        <f>VLOOKUP(G1176,[3]잔가율!$D$3:$E$33,2,FALSE)</f>
        <v>0.84199999999999997</v>
      </c>
      <c r="I1176" s="434">
        <f t="shared" si="18"/>
        <v>59470460</v>
      </c>
    </row>
    <row r="1177" spans="1:9">
      <c r="A1177" s="421">
        <v>1176</v>
      </c>
      <c r="B1177" s="422" t="s">
        <v>7711</v>
      </c>
      <c r="C1177" s="422" t="s">
        <v>178</v>
      </c>
      <c r="D1177" s="422" t="s">
        <v>4091</v>
      </c>
      <c r="E1177" s="422" t="s">
        <v>4092</v>
      </c>
      <c r="F1177" s="438">
        <v>85110000</v>
      </c>
      <c r="G1177" s="423">
        <v>2023</v>
      </c>
      <c r="H1177" s="424">
        <f>VLOOKUP(G1177,[3]잔가율!$D$3:$E$33,2,FALSE)</f>
        <v>0.84199999999999997</v>
      </c>
      <c r="I1177" s="434">
        <f t="shared" si="18"/>
        <v>71662620</v>
      </c>
    </row>
    <row r="1178" spans="1:9">
      <c r="A1178" s="421">
        <v>1177</v>
      </c>
      <c r="B1178" s="422" t="s">
        <v>7711</v>
      </c>
      <c r="C1178" s="422" t="s">
        <v>178</v>
      </c>
      <c r="D1178" s="422" t="s">
        <v>177</v>
      </c>
      <c r="E1178" s="422" t="s">
        <v>4093</v>
      </c>
      <c r="F1178" s="438">
        <v>58900000</v>
      </c>
      <c r="G1178" s="423">
        <v>2023</v>
      </c>
      <c r="H1178" s="424">
        <f>VLOOKUP(G1178,[3]잔가율!$D$3:$E$33,2,FALSE)</f>
        <v>0.84199999999999997</v>
      </c>
      <c r="I1178" s="434">
        <f t="shared" si="18"/>
        <v>49593800</v>
      </c>
    </row>
    <row r="1179" spans="1:9">
      <c r="A1179" s="421">
        <v>1178</v>
      </c>
      <c r="B1179" s="422" t="s">
        <v>7711</v>
      </c>
      <c r="C1179" s="422" t="s">
        <v>4094</v>
      </c>
      <c r="D1179" s="422" t="s">
        <v>1616</v>
      </c>
      <c r="E1179" s="422" t="s">
        <v>4095</v>
      </c>
      <c r="F1179" s="438">
        <v>50250000</v>
      </c>
      <c r="G1179" s="423">
        <v>2023</v>
      </c>
      <c r="H1179" s="424">
        <f>VLOOKUP(G1179,[3]잔가율!$D$3:$E$33,2,FALSE)</f>
        <v>0.84199999999999997</v>
      </c>
      <c r="I1179" s="434">
        <f t="shared" si="18"/>
        <v>42310500</v>
      </c>
    </row>
    <row r="1180" spans="1:9">
      <c r="A1180" s="421">
        <v>1179</v>
      </c>
      <c r="B1180" s="313" t="s">
        <v>15840</v>
      </c>
      <c r="C1180" s="422" t="s">
        <v>4096</v>
      </c>
      <c r="D1180" s="422" t="s">
        <v>4097</v>
      </c>
      <c r="E1180" s="422" t="s">
        <v>4098</v>
      </c>
      <c r="F1180" s="440">
        <v>44400000</v>
      </c>
      <c r="G1180" s="423">
        <v>2023</v>
      </c>
      <c r="H1180" s="424">
        <f>VLOOKUP(G1180,[3]잔가율!$B$3:$C$33,2,FALSE)</f>
        <v>0.82599999999999996</v>
      </c>
      <c r="I1180" s="434">
        <f t="shared" si="18"/>
        <v>36674400</v>
      </c>
    </row>
    <row r="1181" spans="1:9">
      <c r="A1181" s="421">
        <v>1180</v>
      </c>
      <c r="B1181" s="422" t="s">
        <v>7711</v>
      </c>
      <c r="C1181" s="422" t="s">
        <v>4096</v>
      </c>
      <c r="D1181" s="422" t="s">
        <v>4102</v>
      </c>
      <c r="E1181" s="422" t="s">
        <v>4103</v>
      </c>
      <c r="F1181" s="438">
        <v>44090000</v>
      </c>
      <c r="G1181" s="423">
        <v>2023</v>
      </c>
      <c r="H1181" s="424">
        <f>VLOOKUP(G1181,[3]잔가율!$D$3:$E$33,2,FALSE)</f>
        <v>0.84199999999999997</v>
      </c>
      <c r="I1181" s="434">
        <f t="shared" si="18"/>
        <v>37123780</v>
      </c>
    </row>
    <row r="1182" spans="1:9">
      <c r="A1182" s="421">
        <v>1181</v>
      </c>
      <c r="B1182" s="422" t="s">
        <v>7711</v>
      </c>
      <c r="C1182" s="422" t="s">
        <v>4096</v>
      </c>
      <c r="D1182" s="422" t="s">
        <v>4102</v>
      </c>
      <c r="E1182" s="422" t="s">
        <v>4102</v>
      </c>
      <c r="F1182" s="438">
        <v>40400000</v>
      </c>
      <c r="G1182" s="423">
        <v>2023</v>
      </c>
      <c r="H1182" s="424">
        <f>VLOOKUP(G1182,[3]잔가율!$D$3:$E$33,2,FALSE)</f>
        <v>0.84199999999999997</v>
      </c>
      <c r="I1182" s="434">
        <f t="shared" si="18"/>
        <v>34016800</v>
      </c>
    </row>
    <row r="1183" spans="1:9">
      <c r="A1183" s="421">
        <v>1182</v>
      </c>
      <c r="B1183" s="422" t="s">
        <v>7711</v>
      </c>
      <c r="C1183" s="422" t="s">
        <v>4096</v>
      </c>
      <c r="D1183" s="422" t="s">
        <v>4102</v>
      </c>
      <c r="E1183" s="422" t="s">
        <v>4104</v>
      </c>
      <c r="F1183" s="438">
        <v>31600000</v>
      </c>
      <c r="G1183" s="423">
        <v>2023</v>
      </c>
      <c r="H1183" s="424">
        <f>VLOOKUP(G1183,[3]잔가율!$D$3:$E$33,2,FALSE)</f>
        <v>0.84199999999999997</v>
      </c>
      <c r="I1183" s="434">
        <f t="shared" si="18"/>
        <v>26607200</v>
      </c>
    </row>
    <row r="1184" spans="1:9">
      <c r="A1184" s="421">
        <v>1183</v>
      </c>
      <c r="B1184" s="422" t="s">
        <v>7711</v>
      </c>
      <c r="C1184" s="422" t="s">
        <v>4096</v>
      </c>
      <c r="D1184" s="422" t="s">
        <v>4102</v>
      </c>
      <c r="E1184" s="422" t="s">
        <v>4105</v>
      </c>
      <c r="F1184" s="438">
        <v>30000000</v>
      </c>
      <c r="G1184" s="423">
        <v>2023</v>
      </c>
      <c r="H1184" s="424">
        <f>VLOOKUP(G1184,[3]잔가율!$D$3:$E$33,2,FALSE)</f>
        <v>0.84199999999999997</v>
      </c>
      <c r="I1184" s="434">
        <f t="shared" si="18"/>
        <v>25260000</v>
      </c>
    </row>
    <row r="1185" spans="1:9">
      <c r="A1185" s="421">
        <v>1184</v>
      </c>
      <c r="B1185" s="425" t="s">
        <v>7711</v>
      </c>
      <c r="C1185" s="425" t="s">
        <v>4106</v>
      </c>
      <c r="D1185" s="425" t="s">
        <v>4102</v>
      </c>
      <c r="E1185" s="425" t="s">
        <v>4107</v>
      </c>
      <c r="F1185" s="439">
        <v>26460000</v>
      </c>
      <c r="G1185" s="423">
        <v>2023</v>
      </c>
      <c r="H1185" s="424">
        <f>VLOOKUP(G1185,[3]잔가율!$D$3:$E$33,2,FALSE)</f>
        <v>0.84199999999999997</v>
      </c>
      <c r="I1185" s="434">
        <f t="shared" si="18"/>
        <v>22279320</v>
      </c>
    </row>
    <row r="1186" spans="1:9">
      <c r="A1186" s="421">
        <v>1185</v>
      </c>
      <c r="B1186" s="425" t="s">
        <v>7711</v>
      </c>
      <c r="C1186" s="425" t="s">
        <v>4106</v>
      </c>
      <c r="D1186" s="425" t="s">
        <v>4102</v>
      </c>
      <c r="E1186" s="425" t="s">
        <v>4108</v>
      </c>
      <c r="F1186" s="439">
        <v>47040000</v>
      </c>
      <c r="G1186" s="423">
        <v>2023</v>
      </c>
      <c r="H1186" s="424">
        <f>VLOOKUP(G1186,[3]잔가율!$D$3:$E$33,2,FALSE)</f>
        <v>0.84199999999999997</v>
      </c>
      <c r="I1186" s="434">
        <f t="shared" si="18"/>
        <v>39607680</v>
      </c>
    </row>
    <row r="1187" spans="1:9">
      <c r="A1187" s="421">
        <v>1186</v>
      </c>
      <c r="B1187" s="425" t="s">
        <v>7711</v>
      </c>
      <c r="C1187" s="425" t="s">
        <v>4106</v>
      </c>
      <c r="D1187" s="425" t="s">
        <v>4102</v>
      </c>
      <c r="E1187" s="425" t="s">
        <v>4109</v>
      </c>
      <c r="F1187" s="439">
        <v>88890000</v>
      </c>
      <c r="G1187" s="423">
        <v>2023</v>
      </c>
      <c r="H1187" s="424">
        <f>VLOOKUP(G1187,[3]잔가율!$D$3:$E$33,2,FALSE)</f>
        <v>0.84199999999999997</v>
      </c>
      <c r="I1187" s="434">
        <f t="shared" si="18"/>
        <v>74845380</v>
      </c>
    </row>
    <row r="1188" spans="1:9">
      <c r="A1188" s="421">
        <v>1187</v>
      </c>
      <c r="B1188" s="422" t="s">
        <v>7711</v>
      </c>
      <c r="C1188" s="422" t="s">
        <v>4096</v>
      </c>
      <c r="D1188" s="422" t="s">
        <v>4102</v>
      </c>
      <c r="E1188" s="422" t="s">
        <v>4110</v>
      </c>
      <c r="F1188" s="438">
        <v>100000000</v>
      </c>
      <c r="G1188" s="423">
        <v>2023</v>
      </c>
      <c r="H1188" s="424">
        <f>VLOOKUP(G1188,[3]잔가율!$D$3:$E$33,2,FALSE)</f>
        <v>0.84199999999999997</v>
      </c>
      <c r="I1188" s="434">
        <f t="shared" si="18"/>
        <v>84200000</v>
      </c>
    </row>
    <row r="1189" spans="1:9">
      <c r="A1189" s="421">
        <v>1188</v>
      </c>
      <c r="B1189" s="422" t="s">
        <v>7711</v>
      </c>
      <c r="C1189" s="422" t="s">
        <v>4096</v>
      </c>
      <c r="D1189" s="422" t="s">
        <v>4111</v>
      </c>
      <c r="E1189" s="422" t="s">
        <v>4111</v>
      </c>
      <c r="F1189" s="438">
        <v>64540000</v>
      </c>
      <c r="G1189" s="423">
        <v>2023</v>
      </c>
      <c r="H1189" s="424">
        <f>VLOOKUP(G1189,[3]잔가율!$D$3:$E$33,2,FALSE)</f>
        <v>0.84199999999999997</v>
      </c>
      <c r="I1189" s="434">
        <f t="shared" si="18"/>
        <v>54342680</v>
      </c>
    </row>
    <row r="1190" spans="1:9">
      <c r="A1190" s="421">
        <v>1189</v>
      </c>
      <c r="B1190" s="422" t="s">
        <v>7711</v>
      </c>
      <c r="C1190" s="422" t="s">
        <v>4096</v>
      </c>
      <c r="D1190" s="422" t="s">
        <v>4111</v>
      </c>
      <c r="E1190" s="422" t="s">
        <v>4112</v>
      </c>
      <c r="F1190" s="438">
        <v>48710000</v>
      </c>
      <c r="G1190" s="423">
        <v>2023</v>
      </c>
      <c r="H1190" s="424">
        <f>VLOOKUP(G1190,[3]잔가율!$D$3:$E$33,2,FALSE)</f>
        <v>0.84199999999999997</v>
      </c>
      <c r="I1190" s="434">
        <f t="shared" si="18"/>
        <v>41013820</v>
      </c>
    </row>
    <row r="1191" spans="1:9">
      <c r="A1191" s="421">
        <v>1190</v>
      </c>
      <c r="B1191" s="422" t="s">
        <v>7711</v>
      </c>
      <c r="C1191" s="422" t="s">
        <v>4096</v>
      </c>
      <c r="D1191" s="422" t="s">
        <v>4111</v>
      </c>
      <c r="E1191" s="422" t="s">
        <v>4113</v>
      </c>
      <c r="F1191" s="438">
        <v>92800000</v>
      </c>
      <c r="G1191" s="423">
        <v>2023</v>
      </c>
      <c r="H1191" s="424">
        <f>VLOOKUP(G1191,[3]잔가율!$D$3:$E$33,2,FALSE)</f>
        <v>0.84199999999999997</v>
      </c>
      <c r="I1191" s="434">
        <f t="shared" si="18"/>
        <v>78137600</v>
      </c>
    </row>
    <row r="1192" spans="1:9">
      <c r="A1192" s="421">
        <v>1191</v>
      </c>
      <c r="B1192" s="425" t="s">
        <v>7711</v>
      </c>
      <c r="C1192" s="425" t="s">
        <v>4106</v>
      </c>
      <c r="D1192" s="425" t="s">
        <v>4111</v>
      </c>
      <c r="E1192" s="425" t="s">
        <v>4114</v>
      </c>
      <c r="F1192" s="439">
        <v>88790000</v>
      </c>
      <c r="G1192" s="423">
        <v>2023</v>
      </c>
      <c r="H1192" s="424">
        <f>VLOOKUP(G1192,[3]잔가율!$D$3:$E$33,2,FALSE)</f>
        <v>0.84199999999999997</v>
      </c>
      <c r="I1192" s="434">
        <f t="shared" si="18"/>
        <v>74761180</v>
      </c>
    </row>
    <row r="1193" spans="1:9">
      <c r="A1193" s="421">
        <v>1192</v>
      </c>
      <c r="B1193" s="425" t="s">
        <v>7711</v>
      </c>
      <c r="C1193" s="425" t="s">
        <v>4106</v>
      </c>
      <c r="D1193" s="425" t="s">
        <v>4111</v>
      </c>
      <c r="E1193" s="425" t="s">
        <v>4115</v>
      </c>
      <c r="F1193" s="439">
        <v>147230000</v>
      </c>
      <c r="G1193" s="423">
        <v>2023</v>
      </c>
      <c r="H1193" s="424">
        <f>VLOOKUP(G1193,[3]잔가율!$D$3:$E$33,2,FALSE)</f>
        <v>0.84199999999999997</v>
      </c>
      <c r="I1193" s="434">
        <f t="shared" si="18"/>
        <v>123967660</v>
      </c>
    </row>
    <row r="1194" spans="1:9">
      <c r="A1194" s="421">
        <v>1193</v>
      </c>
      <c r="B1194" s="425" t="s">
        <v>7711</v>
      </c>
      <c r="C1194" s="425" t="s">
        <v>4106</v>
      </c>
      <c r="D1194" s="425" t="s">
        <v>4111</v>
      </c>
      <c r="E1194" s="425" t="s">
        <v>4116</v>
      </c>
      <c r="F1194" s="439">
        <v>119380000</v>
      </c>
      <c r="G1194" s="423">
        <v>2023</v>
      </c>
      <c r="H1194" s="424">
        <f>VLOOKUP(G1194,[3]잔가율!$D$3:$E$33,2,FALSE)</f>
        <v>0.84199999999999997</v>
      </c>
      <c r="I1194" s="434">
        <f t="shared" si="18"/>
        <v>100517960</v>
      </c>
    </row>
    <row r="1195" spans="1:9">
      <c r="A1195" s="421">
        <v>1194</v>
      </c>
      <c r="B1195" s="422" t="s">
        <v>7711</v>
      </c>
      <c r="C1195" s="422" t="s">
        <v>4096</v>
      </c>
      <c r="D1195" s="422" t="s">
        <v>4111</v>
      </c>
      <c r="E1195" s="422" t="s">
        <v>4117</v>
      </c>
      <c r="F1195" s="438">
        <v>75000000</v>
      </c>
      <c r="G1195" s="423">
        <v>2023</v>
      </c>
      <c r="H1195" s="424">
        <f>VLOOKUP(G1195,[3]잔가율!$D$3:$E$33,2,FALSE)</f>
        <v>0.84199999999999997</v>
      </c>
      <c r="I1195" s="434">
        <f t="shared" si="18"/>
        <v>63150000</v>
      </c>
    </row>
    <row r="1196" spans="1:9">
      <c r="A1196" s="421">
        <v>1195</v>
      </c>
      <c r="B1196" s="425" t="s">
        <v>7711</v>
      </c>
      <c r="C1196" s="425" t="s">
        <v>4106</v>
      </c>
      <c r="D1196" s="425" t="s">
        <v>4111</v>
      </c>
      <c r="E1196" s="425" t="s">
        <v>4118</v>
      </c>
      <c r="F1196" s="439">
        <v>44100000</v>
      </c>
      <c r="G1196" s="423">
        <v>2023</v>
      </c>
      <c r="H1196" s="424">
        <f>VLOOKUP(G1196,[3]잔가율!$D$3:$E$33,2,FALSE)</f>
        <v>0.84199999999999997</v>
      </c>
      <c r="I1196" s="434">
        <f t="shared" si="18"/>
        <v>37132200</v>
      </c>
    </row>
    <row r="1197" spans="1:9">
      <c r="A1197" s="421">
        <v>1196</v>
      </c>
      <c r="B1197" s="426" t="s">
        <v>7711</v>
      </c>
      <c r="C1197" s="426" t="s">
        <v>4096</v>
      </c>
      <c r="D1197" s="426" t="s">
        <v>4111</v>
      </c>
      <c r="E1197" s="426" t="s">
        <v>4119</v>
      </c>
      <c r="F1197" s="441">
        <v>50000000</v>
      </c>
      <c r="G1197" s="423">
        <v>2023</v>
      </c>
      <c r="H1197" s="424">
        <f>VLOOKUP(G1197,[3]잔가율!$D$3:$E$33,2,FALSE)</f>
        <v>0.84199999999999997</v>
      </c>
      <c r="I1197" s="434">
        <f t="shared" si="18"/>
        <v>42100000</v>
      </c>
    </row>
    <row r="1198" spans="1:9">
      <c r="A1198" s="421">
        <v>1197</v>
      </c>
      <c r="B1198" s="426" t="s">
        <v>7711</v>
      </c>
      <c r="C1198" s="426" t="s">
        <v>4096</v>
      </c>
      <c r="D1198" s="426" t="s">
        <v>4111</v>
      </c>
      <c r="E1198" s="426" t="s">
        <v>4120</v>
      </c>
      <c r="F1198" s="441">
        <v>46340000</v>
      </c>
      <c r="G1198" s="423">
        <v>2023</v>
      </c>
      <c r="H1198" s="424">
        <f>VLOOKUP(G1198,[3]잔가율!$D$3:$E$33,2,FALSE)</f>
        <v>0.84199999999999997</v>
      </c>
      <c r="I1198" s="434">
        <f t="shared" si="18"/>
        <v>39018280</v>
      </c>
    </row>
    <row r="1199" spans="1:9">
      <c r="A1199" s="421">
        <v>1198</v>
      </c>
      <c r="B1199" s="426" t="s">
        <v>7711</v>
      </c>
      <c r="C1199" s="426" t="s">
        <v>4096</v>
      </c>
      <c r="D1199" s="426" t="s">
        <v>4111</v>
      </c>
      <c r="E1199" s="426" t="s">
        <v>4121</v>
      </c>
      <c r="F1199" s="441">
        <v>51360000</v>
      </c>
      <c r="G1199" s="423">
        <v>2023</v>
      </c>
      <c r="H1199" s="424">
        <f>VLOOKUP(G1199,[3]잔가율!$D$3:$E$33,2,FALSE)</f>
        <v>0.84199999999999997</v>
      </c>
      <c r="I1199" s="434">
        <f t="shared" si="18"/>
        <v>43245120</v>
      </c>
    </row>
    <row r="1200" spans="1:9">
      <c r="A1200" s="421">
        <v>1199</v>
      </c>
      <c r="B1200" s="425" t="s">
        <v>7711</v>
      </c>
      <c r="C1200" s="425" t="s">
        <v>4106</v>
      </c>
      <c r="D1200" s="425" t="s">
        <v>4111</v>
      </c>
      <c r="E1200" s="425" t="s">
        <v>4122</v>
      </c>
      <c r="F1200" s="439">
        <v>62180000</v>
      </c>
      <c r="G1200" s="423">
        <v>2023</v>
      </c>
      <c r="H1200" s="424">
        <f>VLOOKUP(G1200,[3]잔가율!$D$3:$E$33,2,FALSE)</f>
        <v>0.84199999999999997</v>
      </c>
      <c r="I1200" s="434">
        <f t="shared" si="18"/>
        <v>52355560</v>
      </c>
    </row>
    <row r="1201" spans="1:9">
      <c r="A1201" s="421">
        <v>1200</v>
      </c>
      <c r="B1201" s="422" t="s">
        <v>7711</v>
      </c>
      <c r="C1201" s="422" t="s">
        <v>4096</v>
      </c>
      <c r="D1201" s="422" t="s">
        <v>4111</v>
      </c>
      <c r="E1201" s="422" t="s">
        <v>4123</v>
      </c>
      <c r="F1201" s="438">
        <v>95030000</v>
      </c>
      <c r="G1201" s="423">
        <v>2023</v>
      </c>
      <c r="H1201" s="424">
        <f>VLOOKUP(G1201,[3]잔가율!$D$3:$E$33,2,FALSE)</f>
        <v>0.84199999999999997</v>
      </c>
      <c r="I1201" s="434">
        <f t="shared" si="18"/>
        <v>80015260</v>
      </c>
    </row>
    <row r="1202" spans="1:9">
      <c r="A1202" s="421">
        <v>1201</v>
      </c>
      <c r="B1202" s="425" t="s">
        <v>7711</v>
      </c>
      <c r="C1202" s="425" t="s">
        <v>4106</v>
      </c>
      <c r="D1202" s="425" t="s">
        <v>4124</v>
      </c>
      <c r="E1202" s="425" t="s">
        <v>4125</v>
      </c>
      <c r="F1202" s="439">
        <v>146910000</v>
      </c>
      <c r="G1202" s="423">
        <v>2023</v>
      </c>
      <c r="H1202" s="424">
        <f>VLOOKUP(G1202,[3]잔가율!$D$3:$E$33,2,FALSE)</f>
        <v>0.84199999999999997</v>
      </c>
      <c r="I1202" s="434">
        <f t="shared" si="18"/>
        <v>123698220</v>
      </c>
    </row>
    <row r="1203" spans="1:9">
      <c r="A1203" s="421">
        <v>1202</v>
      </c>
      <c r="B1203" s="425" t="s">
        <v>7711</v>
      </c>
      <c r="C1203" s="425" t="s">
        <v>4106</v>
      </c>
      <c r="D1203" s="425" t="s">
        <v>4124</v>
      </c>
      <c r="E1203" s="425" t="s">
        <v>4126</v>
      </c>
      <c r="F1203" s="439">
        <v>173730000</v>
      </c>
      <c r="G1203" s="423">
        <v>2023</v>
      </c>
      <c r="H1203" s="424">
        <f>VLOOKUP(G1203,[3]잔가율!$D$3:$E$33,2,FALSE)</f>
        <v>0.84199999999999997</v>
      </c>
      <c r="I1203" s="434">
        <f t="shared" si="18"/>
        <v>146280660</v>
      </c>
    </row>
    <row r="1204" spans="1:9">
      <c r="A1204" s="421">
        <v>1203</v>
      </c>
      <c r="B1204" s="425" t="s">
        <v>7711</v>
      </c>
      <c r="C1204" s="425" t="s">
        <v>4106</v>
      </c>
      <c r="D1204" s="425" t="s">
        <v>4127</v>
      </c>
      <c r="E1204" s="425" t="s">
        <v>4128</v>
      </c>
      <c r="F1204" s="439">
        <v>74360000</v>
      </c>
      <c r="G1204" s="423">
        <v>2023</v>
      </c>
      <c r="H1204" s="424">
        <f>VLOOKUP(G1204,[3]잔가율!$D$3:$E$33,2,FALSE)</f>
        <v>0.84199999999999997</v>
      </c>
      <c r="I1204" s="434">
        <f t="shared" si="18"/>
        <v>62611120</v>
      </c>
    </row>
    <row r="1205" spans="1:9">
      <c r="A1205" s="421">
        <v>1204</v>
      </c>
      <c r="B1205" s="422" t="s">
        <v>7711</v>
      </c>
      <c r="C1205" s="422" t="s">
        <v>4096</v>
      </c>
      <c r="D1205" s="422" t="s">
        <v>4127</v>
      </c>
      <c r="E1205" s="422" t="s">
        <v>4129</v>
      </c>
      <c r="F1205" s="438">
        <v>70800000</v>
      </c>
      <c r="G1205" s="423">
        <v>2023</v>
      </c>
      <c r="H1205" s="424">
        <f>VLOOKUP(G1205,[3]잔가율!$D$3:$E$33,2,FALSE)</f>
        <v>0.84199999999999997</v>
      </c>
      <c r="I1205" s="434">
        <f t="shared" si="18"/>
        <v>59613600</v>
      </c>
    </row>
    <row r="1206" spans="1:9">
      <c r="A1206" s="421">
        <v>1205</v>
      </c>
      <c r="B1206" s="425" t="s">
        <v>7711</v>
      </c>
      <c r="C1206" s="425" t="s">
        <v>4106</v>
      </c>
      <c r="D1206" s="425" t="s">
        <v>4127</v>
      </c>
      <c r="E1206" s="425" t="s">
        <v>4130</v>
      </c>
      <c r="F1206" s="439">
        <v>49980000</v>
      </c>
      <c r="G1206" s="423">
        <v>2023</v>
      </c>
      <c r="H1206" s="424">
        <f>VLOOKUP(G1206,[3]잔가율!$D$3:$E$33,2,FALSE)</f>
        <v>0.84199999999999997</v>
      </c>
      <c r="I1206" s="434">
        <f t="shared" si="18"/>
        <v>42083160</v>
      </c>
    </row>
    <row r="1207" spans="1:9">
      <c r="A1207" s="421">
        <v>1206</v>
      </c>
      <c r="B1207" s="425" t="s">
        <v>7711</v>
      </c>
      <c r="C1207" s="425" t="s">
        <v>4106</v>
      </c>
      <c r="D1207" s="425" t="s">
        <v>4131</v>
      </c>
      <c r="E1207" s="425" t="s">
        <v>4132</v>
      </c>
      <c r="F1207" s="439">
        <v>52120000</v>
      </c>
      <c r="G1207" s="423">
        <v>2023</v>
      </c>
      <c r="H1207" s="424">
        <f>VLOOKUP(G1207,[3]잔가율!$D$3:$E$33,2,FALSE)</f>
        <v>0.84199999999999997</v>
      </c>
      <c r="I1207" s="434">
        <f t="shared" si="18"/>
        <v>43885040</v>
      </c>
    </row>
    <row r="1208" spans="1:9">
      <c r="A1208" s="421">
        <v>1207</v>
      </c>
      <c r="B1208" s="422" t="s">
        <v>7711</v>
      </c>
      <c r="C1208" s="422" t="s">
        <v>4096</v>
      </c>
      <c r="D1208" s="422" t="s">
        <v>4133</v>
      </c>
      <c r="E1208" s="422" t="s">
        <v>4134</v>
      </c>
      <c r="F1208" s="438">
        <v>74830000</v>
      </c>
      <c r="G1208" s="423">
        <v>2023</v>
      </c>
      <c r="H1208" s="424">
        <f>VLOOKUP(G1208,[3]잔가율!$D$3:$E$33,2,FALSE)</f>
        <v>0.84199999999999997</v>
      </c>
      <c r="I1208" s="434">
        <f t="shared" si="18"/>
        <v>63006860</v>
      </c>
    </row>
    <row r="1209" spans="1:9">
      <c r="A1209" s="421">
        <v>1208</v>
      </c>
      <c r="B1209" s="425" t="s">
        <v>7711</v>
      </c>
      <c r="C1209" s="425" t="s">
        <v>4106</v>
      </c>
      <c r="D1209" s="425" t="s">
        <v>4133</v>
      </c>
      <c r="E1209" s="425" t="s">
        <v>4135</v>
      </c>
      <c r="F1209" s="439">
        <v>53900000</v>
      </c>
      <c r="G1209" s="423">
        <v>2023</v>
      </c>
      <c r="H1209" s="424">
        <f>VLOOKUP(G1209,[3]잔가율!$D$3:$E$33,2,FALSE)</f>
        <v>0.84199999999999997</v>
      </c>
      <c r="I1209" s="434">
        <f t="shared" si="18"/>
        <v>45383800</v>
      </c>
    </row>
    <row r="1210" spans="1:9">
      <c r="A1210" s="421">
        <v>1209</v>
      </c>
      <c r="B1210" s="422" t="s">
        <v>7711</v>
      </c>
      <c r="C1210" s="422" t="s">
        <v>4096</v>
      </c>
      <c r="D1210" s="422" t="s">
        <v>4133</v>
      </c>
      <c r="E1210" s="422" t="s">
        <v>4136</v>
      </c>
      <c r="F1210" s="438">
        <v>70500000</v>
      </c>
      <c r="G1210" s="423">
        <v>2023</v>
      </c>
      <c r="H1210" s="424">
        <f>VLOOKUP(G1210,[3]잔가율!$D$3:$E$33,2,FALSE)</f>
        <v>0.84199999999999997</v>
      </c>
      <c r="I1210" s="434">
        <f t="shared" si="18"/>
        <v>59361000</v>
      </c>
    </row>
    <row r="1211" spans="1:9">
      <c r="A1211" s="421">
        <v>1210</v>
      </c>
      <c r="B1211" s="422" t="s">
        <v>7711</v>
      </c>
      <c r="C1211" s="422" t="s">
        <v>4096</v>
      </c>
      <c r="D1211" s="422" t="s">
        <v>4133</v>
      </c>
      <c r="E1211" s="422" t="s">
        <v>4137</v>
      </c>
      <c r="F1211" s="438">
        <v>95030000</v>
      </c>
      <c r="G1211" s="423">
        <v>2023</v>
      </c>
      <c r="H1211" s="424">
        <f>VLOOKUP(G1211,[3]잔가율!$D$3:$E$33,2,FALSE)</f>
        <v>0.84199999999999997</v>
      </c>
      <c r="I1211" s="434">
        <f t="shared" si="18"/>
        <v>80015260</v>
      </c>
    </row>
    <row r="1212" spans="1:9">
      <c r="A1212" s="421">
        <v>1211</v>
      </c>
      <c r="B1212" s="422" t="s">
        <v>7711</v>
      </c>
      <c r="C1212" s="422" t="s">
        <v>4096</v>
      </c>
      <c r="D1212" s="422" t="s">
        <v>4138</v>
      </c>
      <c r="E1212" s="422" t="s">
        <v>4139</v>
      </c>
      <c r="F1212" s="438">
        <v>75000000</v>
      </c>
      <c r="G1212" s="423">
        <v>2023</v>
      </c>
      <c r="H1212" s="424">
        <f>VLOOKUP(G1212,[3]잔가율!$D$3:$E$33,2,FALSE)</f>
        <v>0.84199999999999997</v>
      </c>
      <c r="I1212" s="434">
        <f t="shared" si="18"/>
        <v>63150000</v>
      </c>
    </row>
    <row r="1213" spans="1:9">
      <c r="A1213" s="421">
        <v>1212</v>
      </c>
      <c r="B1213" s="425" t="s">
        <v>7711</v>
      </c>
      <c r="C1213" s="425" t="s">
        <v>4106</v>
      </c>
      <c r="D1213" s="425" t="s">
        <v>4138</v>
      </c>
      <c r="E1213" s="425" t="s">
        <v>4140</v>
      </c>
      <c r="F1213" s="439">
        <v>69790000</v>
      </c>
      <c r="G1213" s="423">
        <v>2023</v>
      </c>
      <c r="H1213" s="424">
        <f>VLOOKUP(G1213,[3]잔가율!$D$3:$E$33,2,FALSE)</f>
        <v>0.84199999999999997</v>
      </c>
      <c r="I1213" s="434">
        <f t="shared" si="18"/>
        <v>58763180</v>
      </c>
    </row>
    <row r="1214" spans="1:9">
      <c r="A1214" s="421">
        <v>1213</v>
      </c>
      <c r="B1214" s="425" t="s">
        <v>7711</v>
      </c>
      <c r="C1214" s="425" t="s">
        <v>4106</v>
      </c>
      <c r="D1214" s="425" t="s">
        <v>4138</v>
      </c>
      <c r="E1214" s="425" t="s">
        <v>4141</v>
      </c>
      <c r="F1214" s="439">
        <v>51450000</v>
      </c>
      <c r="G1214" s="423">
        <v>2023</v>
      </c>
      <c r="H1214" s="424">
        <f>VLOOKUP(G1214,[3]잔가율!$D$3:$E$33,2,FALSE)</f>
        <v>0.84199999999999997</v>
      </c>
      <c r="I1214" s="434">
        <f t="shared" si="18"/>
        <v>43320900</v>
      </c>
    </row>
    <row r="1215" spans="1:9">
      <c r="A1215" s="421">
        <v>1214</v>
      </c>
      <c r="B1215" s="422" t="s">
        <v>7711</v>
      </c>
      <c r="C1215" s="422" t="s">
        <v>4096</v>
      </c>
      <c r="D1215" s="422" t="s">
        <v>4138</v>
      </c>
      <c r="E1215" s="422" t="s">
        <v>4142</v>
      </c>
      <c r="F1215" s="438">
        <v>101110000</v>
      </c>
      <c r="G1215" s="423">
        <v>2023</v>
      </c>
      <c r="H1215" s="424">
        <f>VLOOKUP(G1215,[3]잔가율!$D$3:$E$33,2,FALSE)</f>
        <v>0.84199999999999997</v>
      </c>
      <c r="I1215" s="434">
        <f t="shared" si="18"/>
        <v>85134620</v>
      </c>
    </row>
    <row r="1216" spans="1:9">
      <c r="A1216" s="421">
        <v>1215</v>
      </c>
      <c r="B1216" s="422" t="s">
        <v>7711</v>
      </c>
      <c r="C1216" s="422" t="s">
        <v>4096</v>
      </c>
      <c r="D1216" s="422" t="s">
        <v>4143</v>
      </c>
      <c r="E1216" s="422" t="s">
        <v>4144</v>
      </c>
      <c r="F1216" s="438">
        <v>32800000</v>
      </c>
      <c r="G1216" s="423">
        <v>2023</v>
      </c>
      <c r="H1216" s="424">
        <f>VLOOKUP(G1216,[3]잔가율!$D$3:$E$33,2,FALSE)</f>
        <v>0.84199999999999997</v>
      </c>
      <c r="I1216" s="434">
        <f t="shared" si="18"/>
        <v>27617600</v>
      </c>
    </row>
    <row r="1217" spans="1:9">
      <c r="A1217" s="421">
        <v>1216</v>
      </c>
      <c r="B1217" s="422" t="s">
        <v>7711</v>
      </c>
      <c r="C1217" s="422" t="s">
        <v>4096</v>
      </c>
      <c r="D1217" s="422" t="s">
        <v>4145</v>
      </c>
      <c r="E1217" s="422" t="s">
        <v>4146</v>
      </c>
      <c r="F1217" s="438">
        <v>30970000</v>
      </c>
      <c r="G1217" s="423">
        <v>2023</v>
      </c>
      <c r="H1217" s="424">
        <f>VLOOKUP(G1217,[3]잔가율!$D$3:$E$33,2,FALSE)</f>
        <v>0.84199999999999997</v>
      </c>
      <c r="I1217" s="434">
        <f t="shared" si="18"/>
        <v>26076740</v>
      </c>
    </row>
    <row r="1218" spans="1:9">
      <c r="A1218" s="421">
        <v>1217</v>
      </c>
      <c r="B1218" s="422" t="s">
        <v>7711</v>
      </c>
      <c r="C1218" s="422" t="s">
        <v>4096</v>
      </c>
      <c r="D1218" s="422" t="s">
        <v>4099</v>
      </c>
      <c r="E1218" s="422" t="s">
        <v>4147</v>
      </c>
      <c r="F1218" s="438">
        <v>73630000</v>
      </c>
      <c r="G1218" s="423">
        <v>2023</v>
      </c>
      <c r="H1218" s="424">
        <f>VLOOKUP(G1218,[3]잔가율!$D$3:$E$33,2,FALSE)</f>
        <v>0.84199999999999997</v>
      </c>
      <c r="I1218" s="434">
        <f t="shared" ref="I1218:I1281" si="19">ROUNDDOWN(F1218*H1218,0)</f>
        <v>61996460</v>
      </c>
    </row>
    <row r="1219" spans="1:9">
      <c r="A1219" s="421">
        <v>1218</v>
      </c>
      <c r="B1219" s="422" t="s">
        <v>7711</v>
      </c>
      <c r="C1219" s="422" t="s">
        <v>4096</v>
      </c>
      <c r="D1219" s="422" t="s">
        <v>4099</v>
      </c>
      <c r="E1219" s="422" t="s">
        <v>4148</v>
      </c>
      <c r="F1219" s="438">
        <v>81810000</v>
      </c>
      <c r="G1219" s="423">
        <v>2023</v>
      </c>
      <c r="H1219" s="424">
        <f>VLOOKUP(G1219,[3]잔가율!$D$3:$E$33,2,FALSE)</f>
        <v>0.84199999999999997</v>
      </c>
      <c r="I1219" s="434">
        <f t="shared" si="19"/>
        <v>68884020</v>
      </c>
    </row>
    <row r="1220" spans="1:9">
      <c r="A1220" s="421">
        <v>1219</v>
      </c>
      <c r="B1220" s="422" t="s">
        <v>7711</v>
      </c>
      <c r="C1220" s="422" t="s">
        <v>4096</v>
      </c>
      <c r="D1220" s="422" t="s">
        <v>4099</v>
      </c>
      <c r="E1220" s="422" t="s">
        <v>4149</v>
      </c>
      <c r="F1220" s="438">
        <v>82720000</v>
      </c>
      <c r="G1220" s="423">
        <v>2023</v>
      </c>
      <c r="H1220" s="424">
        <f>VLOOKUP(G1220,[3]잔가율!$D$3:$E$33,2,FALSE)</f>
        <v>0.84199999999999997</v>
      </c>
      <c r="I1220" s="434">
        <f t="shared" si="19"/>
        <v>69650240</v>
      </c>
    </row>
    <row r="1221" spans="1:9">
      <c r="A1221" s="421">
        <v>1220</v>
      </c>
      <c r="B1221" s="422" t="s">
        <v>7711</v>
      </c>
      <c r="C1221" s="422" t="s">
        <v>4096</v>
      </c>
      <c r="D1221" s="422" t="s">
        <v>4099</v>
      </c>
      <c r="E1221" s="422" t="s">
        <v>4150</v>
      </c>
      <c r="F1221" s="438">
        <v>82720000</v>
      </c>
      <c r="G1221" s="423">
        <v>2023</v>
      </c>
      <c r="H1221" s="424">
        <f>VLOOKUP(G1221,[3]잔가율!$D$3:$E$33,2,FALSE)</f>
        <v>0.84199999999999997</v>
      </c>
      <c r="I1221" s="434">
        <f t="shared" si="19"/>
        <v>69650240</v>
      </c>
    </row>
    <row r="1222" spans="1:9">
      <c r="A1222" s="421">
        <v>1221</v>
      </c>
      <c r="B1222" s="422" t="s">
        <v>7711</v>
      </c>
      <c r="C1222" s="422" t="s">
        <v>4096</v>
      </c>
      <c r="D1222" s="422" t="s">
        <v>4099</v>
      </c>
      <c r="E1222" s="422" t="s">
        <v>4151</v>
      </c>
      <c r="F1222" s="438">
        <v>90000000</v>
      </c>
      <c r="G1222" s="423">
        <v>2023</v>
      </c>
      <c r="H1222" s="424">
        <f>VLOOKUP(G1222,[3]잔가율!$D$3:$E$33,2,FALSE)</f>
        <v>0.84199999999999997</v>
      </c>
      <c r="I1222" s="434">
        <f t="shared" si="19"/>
        <v>75780000</v>
      </c>
    </row>
    <row r="1223" spans="1:9">
      <c r="A1223" s="421">
        <v>1222</v>
      </c>
      <c r="B1223" s="422" t="s">
        <v>7711</v>
      </c>
      <c r="C1223" s="422" t="s">
        <v>4096</v>
      </c>
      <c r="D1223" s="422" t="s">
        <v>4099</v>
      </c>
      <c r="E1223" s="422" t="s">
        <v>4152</v>
      </c>
      <c r="F1223" s="438">
        <v>94540000</v>
      </c>
      <c r="G1223" s="423">
        <v>2023</v>
      </c>
      <c r="H1223" s="424">
        <f>VLOOKUP(G1223,[3]잔가율!$D$3:$E$33,2,FALSE)</f>
        <v>0.84199999999999997</v>
      </c>
      <c r="I1223" s="434">
        <f t="shared" si="19"/>
        <v>79602680</v>
      </c>
    </row>
    <row r="1224" spans="1:9">
      <c r="A1224" s="421">
        <v>1223</v>
      </c>
      <c r="B1224" s="422" t="s">
        <v>7711</v>
      </c>
      <c r="C1224" s="422" t="s">
        <v>4096</v>
      </c>
      <c r="D1224" s="422" t="s">
        <v>4099</v>
      </c>
      <c r="E1224" s="422" t="s">
        <v>4153</v>
      </c>
      <c r="F1224" s="438">
        <v>95450000</v>
      </c>
      <c r="G1224" s="423">
        <v>2023</v>
      </c>
      <c r="H1224" s="424">
        <f>VLOOKUP(G1224,[3]잔가율!$D$3:$E$33,2,FALSE)</f>
        <v>0.84199999999999997</v>
      </c>
      <c r="I1224" s="434">
        <f t="shared" si="19"/>
        <v>80368900</v>
      </c>
    </row>
    <row r="1225" spans="1:9">
      <c r="A1225" s="421">
        <v>1224</v>
      </c>
      <c r="B1225" s="422" t="s">
        <v>7711</v>
      </c>
      <c r="C1225" s="422" t="s">
        <v>4096</v>
      </c>
      <c r="D1225" s="422" t="s">
        <v>4099</v>
      </c>
      <c r="E1225" s="422" t="s">
        <v>4154</v>
      </c>
      <c r="F1225" s="438">
        <v>90600000</v>
      </c>
      <c r="G1225" s="423">
        <v>2023</v>
      </c>
      <c r="H1225" s="424">
        <f>VLOOKUP(G1225,[3]잔가율!$D$3:$E$33,2,FALSE)</f>
        <v>0.84199999999999997</v>
      </c>
      <c r="I1225" s="434">
        <f t="shared" si="19"/>
        <v>76285200</v>
      </c>
    </row>
    <row r="1226" spans="1:9">
      <c r="A1226" s="421">
        <v>1225</v>
      </c>
      <c r="B1226" s="422" t="s">
        <v>7711</v>
      </c>
      <c r="C1226" s="422" t="s">
        <v>4096</v>
      </c>
      <c r="D1226" s="422" t="s">
        <v>4099</v>
      </c>
      <c r="E1226" s="422" t="s">
        <v>4155</v>
      </c>
      <c r="F1226" s="438">
        <v>86360000</v>
      </c>
      <c r="G1226" s="423">
        <v>2023</v>
      </c>
      <c r="H1226" s="424">
        <f>VLOOKUP(G1226,[3]잔가율!$D$3:$E$33,2,FALSE)</f>
        <v>0.84199999999999997</v>
      </c>
      <c r="I1226" s="434">
        <f t="shared" si="19"/>
        <v>72715120</v>
      </c>
    </row>
    <row r="1227" spans="1:9">
      <c r="A1227" s="421">
        <v>1226</v>
      </c>
      <c r="B1227" s="422" t="s">
        <v>7711</v>
      </c>
      <c r="C1227" s="422" t="s">
        <v>4096</v>
      </c>
      <c r="D1227" s="422" t="s">
        <v>4099</v>
      </c>
      <c r="E1227" s="422" t="s">
        <v>4156</v>
      </c>
      <c r="F1227" s="438">
        <v>86360000</v>
      </c>
      <c r="G1227" s="423">
        <v>2023</v>
      </c>
      <c r="H1227" s="424">
        <f>VLOOKUP(G1227,[3]잔가율!$D$3:$E$33,2,FALSE)</f>
        <v>0.84199999999999997</v>
      </c>
      <c r="I1227" s="434">
        <f t="shared" si="19"/>
        <v>72715120</v>
      </c>
    </row>
    <row r="1228" spans="1:9">
      <c r="A1228" s="421">
        <v>1227</v>
      </c>
      <c r="B1228" s="422" t="s">
        <v>7711</v>
      </c>
      <c r="C1228" s="422" t="s">
        <v>4096</v>
      </c>
      <c r="D1228" s="422" t="s">
        <v>4099</v>
      </c>
      <c r="E1228" s="422" t="s">
        <v>4157</v>
      </c>
      <c r="F1228" s="438">
        <v>100000000</v>
      </c>
      <c r="G1228" s="423">
        <v>2023</v>
      </c>
      <c r="H1228" s="424">
        <f>VLOOKUP(G1228,[3]잔가율!$D$3:$E$33,2,FALSE)</f>
        <v>0.84199999999999997</v>
      </c>
      <c r="I1228" s="434">
        <f t="shared" si="19"/>
        <v>84200000</v>
      </c>
    </row>
    <row r="1229" spans="1:9">
      <c r="A1229" s="421">
        <v>1228</v>
      </c>
      <c r="B1229" s="313" t="s">
        <v>15840</v>
      </c>
      <c r="C1229" s="422" t="s">
        <v>4096</v>
      </c>
      <c r="D1229" s="422" t="s">
        <v>4099</v>
      </c>
      <c r="E1229" s="422" t="s">
        <v>4100</v>
      </c>
      <c r="F1229" s="440">
        <v>83630000</v>
      </c>
      <c r="G1229" s="423">
        <v>2023</v>
      </c>
      <c r="H1229" s="424">
        <f>VLOOKUP(G1229,[3]잔가율!$B$3:$C$33,2,FALSE)</f>
        <v>0.82599999999999996</v>
      </c>
      <c r="I1229" s="434">
        <f t="shared" si="19"/>
        <v>69078380</v>
      </c>
    </row>
    <row r="1230" spans="1:9">
      <c r="A1230" s="421">
        <v>1229</v>
      </c>
      <c r="B1230" s="313" t="s">
        <v>15840</v>
      </c>
      <c r="C1230" s="422" t="s">
        <v>4096</v>
      </c>
      <c r="D1230" s="422" t="s">
        <v>4099</v>
      </c>
      <c r="E1230" s="422" t="s">
        <v>4101</v>
      </c>
      <c r="F1230" s="440">
        <v>89090000</v>
      </c>
      <c r="G1230" s="423">
        <v>2023</v>
      </c>
      <c r="H1230" s="424">
        <f>VLOOKUP(G1230,[3]잔가율!$B$3:$C$33,2,FALSE)</f>
        <v>0.82599999999999996</v>
      </c>
      <c r="I1230" s="434">
        <f t="shared" si="19"/>
        <v>73588340</v>
      </c>
    </row>
    <row r="1231" spans="1:9">
      <c r="A1231" s="421">
        <v>1230</v>
      </c>
      <c r="B1231" s="422" t="s">
        <v>7711</v>
      </c>
      <c r="C1231" s="422" t="s">
        <v>4096</v>
      </c>
      <c r="D1231" s="422" t="s">
        <v>4158</v>
      </c>
      <c r="E1231" s="422" t="s">
        <v>4159</v>
      </c>
      <c r="F1231" s="438">
        <v>63630000</v>
      </c>
      <c r="G1231" s="423">
        <v>2023</v>
      </c>
      <c r="H1231" s="424">
        <f>VLOOKUP(G1231,[3]잔가율!$D$3:$E$33,2,FALSE)</f>
        <v>0.84199999999999997</v>
      </c>
      <c r="I1231" s="434">
        <f t="shared" si="19"/>
        <v>53576460</v>
      </c>
    </row>
    <row r="1232" spans="1:9">
      <c r="A1232" s="421">
        <v>1231</v>
      </c>
      <c r="B1232" s="422" t="s">
        <v>7711</v>
      </c>
      <c r="C1232" s="422" t="s">
        <v>4096</v>
      </c>
      <c r="D1232" s="422" t="s">
        <v>4158</v>
      </c>
      <c r="E1232" s="422" t="s">
        <v>4160</v>
      </c>
      <c r="F1232" s="438">
        <v>62720000</v>
      </c>
      <c r="G1232" s="423">
        <v>2023</v>
      </c>
      <c r="H1232" s="424">
        <f>VLOOKUP(G1232,[3]잔가율!$D$3:$E$33,2,FALSE)</f>
        <v>0.84199999999999997</v>
      </c>
      <c r="I1232" s="434">
        <f t="shared" si="19"/>
        <v>52810240</v>
      </c>
    </row>
    <row r="1233" spans="1:9">
      <c r="A1233" s="421">
        <v>1232</v>
      </c>
      <c r="B1233" s="422" t="s">
        <v>7711</v>
      </c>
      <c r="C1233" s="422" t="s">
        <v>4096</v>
      </c>
      <c r="D1233" s="422" t="s">
        <v>4158</v>
      </c>
      <c r="E1233" s="422" t="s">
        <v>4161</v>
      </c>
      <c r="F1233" s="438">
        <v>74090000</v>
      </c>
      <c r="G1233" s="423">
        <v>2023</v>
      </c>
      <c r="H1233" s="424">
        <f>VLOOKUP(G1233,[3]잔가율!$D$3:$E$33,2,FALSE)</f>
        <v>0.84199999999999997</v>
      </c>
      <c r="I1233" s="434">
        <f t="shared" si="19"/>
        <v>62383780</v>
      </c>
    </row>
    <row r="1234" spans="1:9">
      <c r="A1234" s="421">
        <v>1233</v>
      </c>
      <c r="B1234" s="422" t="s">
        <v>7711</v>
      </c>
      <c r="C1234" s="422" t="s">
        <v>4096</v>
      </c>
      <c r="D1234" s="422" t="s">
        <v>4158</v>
      </c>
      <c r="E1234" s="422" t="s">
        <v>4162</v>
      </c>
      <c r="F1234" s="438">
        <v>70900000</v>
      </c>
      <c r="G1234" s="423">
        <v>2023</v>
      </c>
      <c r="H1234" s="424">
        <f>VLOOKUP(G1234,[3]잔가율!$D$3:$E$33,2,FALSE)</f>
        <v>0.84199999999999997</v>
      </c>
      <c r="I1234" s="434">
        <f t="shared" si="19"/>
        <v>59697800</v>
      </c>
    </row>
    <row r="1235" spans="1:9">
      <c r="A1235" s="421">
        <v>1234</v>
      </c>
      <c r="B1235" s="422" t="s">
        <v>7711</v>
      </c>
      <c r="C1235" s="422" t="s">
        <v>4096</v>
      </c>
      <c r="D1235" s="422" t="s">
        <v>4158</v>
      </c>
      <c r="E1235" s="422" t="s">
        <v>4163</v>
      </c>
      <c r="F1235" s="438">
        <v>66360000</v>
      </c>
      <c r="G1235" s="423">
        <v>2023</v>
      </c>
      <c r="H1235" s="424">
        <f>VLOOKUP(G1235,[3]잔가율!$D$3:$E$33,2,FALSE)</f>
        <v>0.84199999999999997</v>
      </c>
      <c r="I1235" s="434">
        <f t="shared" si="19"/>
        <v>55875120</v>
      </c>
    </row>
    <row r="1236" spans="1:9">
      <c r="A1236" s="421">
        <v>1235</v>
      </c>
      <c r="B1236" s="422" t="s">
        <v>7711</v>
      </c>
      <c r="C1236" s="422" t="s">
        <v>4096</v>
      </c>
      <c r="D1236" s="422" t="s">
        <v>4158</v>
      </c>
      <c r="E1236" s="422" t="s">
        <v>4164</v>
      </c>
      <c r="F1236" s="438">
        <v>80900000</v>
      </c>
      <c r="G1236" s="423">
        <v>2023</v>
      </c>
      <c r="H1236" s="424">
        <f>VLOOKUP(G1236,[3]잔가율!$D$3:$E$33,2,FALSE)</f>
        <v>0.84199999999999997</v>
      </c>
      <c r="I1236" s="434">
        <f t="shared" si="19"/>
        <v>68117800</v>
      </c>
    </row>
    <row r="1237" spans="1:9">
      <c r="A1237" s="421">
        <v>1236</v>
      </c>
      <c r="B1237" s="422" t="s">
        <v>7711</v>
      </c>
      <c r="C1237" s="422" t="s">
        <v>4096</v>
      </c>
      <c r="D1237" s="422" t="s">
        <v>4158</v>
      </c>
      <c r="E1237" s="422" t="s">
        <v>4165</v>
      </c>
      <c r="F1237" s="438">
        <v>76900000</v>
      </c>
      <c r="G1237" s="423">
        <v>2023</v>
      </c>
      <c r="H1237" s="424">
        <f>VLOOKUP(G1237,[3]잔가율!$D$3:$E$33,2,FALSE)</f>
        <v>0.84199999999999997</v>
      </c>
      <c r="I1237" s="434">
        <f t="shared" si="19"/>
        <v>64749800</v>
      </c>
    </row>
    <row r="1238" spans="1:9">
      <c r="A1238" s="421">
        <v>1237</v>
      </c>
      <c r="B1238" s="422" t="s">
        <v>7711</v>
      </c>
      <c r="C1238" s="422" t="s">
        <v>4096</v>
      </c>
      <c r="D1238" s="422" t="s">
        <v>4158</v>
      </c>
      <c r="E1238" s="422" t="s">
        <v>4148</v>
      </c>
      <c r="F1238" s="438">
        <v>86360000</v>
      </c>
      <c r="G1238" s="423">
        <v>2023</v>
      </c>
      <c r="H1238" s="424">
        <f>VLOOKUP(G1238,[3]잔가율!$D$3:$E$33,2,FALSE)</f>
        <v>0.84199999999999997</v>
      </c>
      <c r="I1238" s="434">
        <f t="shared" si="19"/>
        <v>72715120</v>
      </c>
    </row>
    <row r="1239" spans="1:9">
      <c r="A1239" s="421">
        <v>1238</v>
      </c>
      <c r="B1239" s="422" t="s">
        <v>7711</v>
      </c>
      <c r="C1239" s="422" t="s">
        <v>4096</v>
      </c>
      <c r="D1239" s="422" t="s">
        <v>4158</v>
      </c>
      <c r="E1239" s="422" t="s">
        <v>4149</v>
      </c>
      <c r="F1239" s="438">
        <v>84540000</v>
      </c>
      <c r="G1239" s="423">
        <v>2023</v>
      </c>
      <c r="H1239" s="424">
        <f>VLOOKUP(G1239,[3]잔가율!$D$3:$E$33,2,FALSE)</f>
        <v>0.84199999999999997</v>
      </c>
      <c r="I1239" s="434">
        <f t="shared" si="19"/>
        <v>71182680</v>
      </c>
    </row>
    <row r="1240" spans="1:9">
      <c r="A1240" s="421">
        <v>1239</v>
      </c>
      <c r="B1240" s="422" t="s">
        <v>7711</v>
      </c>
      <c r="C1240" s="422" t="s">
        <v>4096</v>
      </c>
      <c r="D1240" s="422" t="s">
        <v>4158</v>
      </c>
      <c r="E1240" s="422" t="s">
        <v>4150</v>
      </c>
      <c r="F1240" s="438">
        <v>83630000</v>
      </c>
      <c r="G1240" s="423">
        <v>2023</v>
      </c>
      <c r="H1240" s="424">
        <f>VLOOKUP(G1240,[3]잔가율!$D$3:$E$33,2,FALSE)</f>
        <v>0.84199999999999997</v>
      </c>
      <c r="I1240" s="434">
        <f t="shared" si="19"/>
        <v>70416460</v>
      </c>
    </row>
    <row r="1241" spans="1:9">
      <c r="A1241" s="421">
        <v>1240</v>
      </c>
      <c r="B1241" s="422" t="s">
        <v>7711</v>
      </c>
      <c r="C1241" s="422" t="s">
        <v>4096</v>
      </c>
      <c r="D1241" s="422" t="s">
        <v>4158</v>
      </c>
      <c r="E1241" s="422" t="s">
        <v>4154</v>
      </c>
      <c r="F1241" s="438">
        <v>95450000</v>
      </c>
      <c r="G1241" s="423">
        <v>2023</v>
      </c>
      <c r="H1241" s="424">
        <f>VLOOKUP(G1241,[3]잔가율!$D$3:$E$33,2,FALSE)</f>
        <v>0.84199999999999997</v>
      </c>
      <c r="I1241" s="434">
        <f t="shared" si="19"/>
        <v>80368900</v>
      </c>
    </row>
    <row r="1242" spans="1:9">
      <c r="A1242" s="421">
        <v>1241</v>
      </c>
      <c r="B1242" s="422" t="s">
        <v>7711</v>
      </c>
      <c r="C1242" s="422" t="s">
        <v>4096</v>
      </c>
      <c r="D1242" s="422" t="s">
        <v>4158</v>
      </c>
      <c r="E1242" s="422" t="s">
        <v>4166</v>
      </c>
      <c r="F1242" s="438">
        <v>86360000</v>
      </c>
      <c r="G1242" s="423">
        <v>2023</v>
      </c>
      <c r="H1242" s="424">
        <f>VLOOKUP(G1242,[3]잔가율!$D$3:$E$33,2,FALSE)</f>
        <v>0.84199999999999997</v>
      </c>
      <c r="I1242" s="434">
        <f t="shared" si="19"/>
        <v>72715120</v>
      </c>
    </row>
    <row r="1243" spans="1:9">
      <c r="A1243" s="421">
        <v>1242</v>
      </c>
      <c r="B1243" s="422" t="s">
        <v>7711</v>
      </c>
      <c r="C1243" s="422" t="s">
        <v>4096</v>
      </c>
      <c r="D1243" s="422" t="s">
        <v>4158</v>
      </c>
      <c r="E1243" s="422" t="s">
        <v>4167</v>
      </c>
      <c r="F1243" s="438">
        <v>86360000</v>
      </c>
      <c r="G1243" s="423">
        <v>2023</v>
      </c>
      <c r="H1243" s="424">
        <f>VLOOKUP(G1243,[3]잔가율!$D$3:$E$33,2,FALSE)</f>
        <v>0.84199999999999997</v>
      </c>
      <c r="I1243" s="434">
        <f t="shared" si="19"/>
        <v>72715120</v>
      </c>
    </row>
    <row r="1244" spans="1:9">
      <c r="A1244" s="421">
        <v>1243</v>
      </c>
      <c r="B1244" s="422" t="s">
        <v>7711</v>
      </c>
      <c r="C1244" s="422" t="s">
        <v>4096</v>
      </c>
      <c r="D1244" s="422" t="s">
        <v>4158</v>
      </c>
      <c r="E1244" s="422" t="s">
        <v>4168</v>
      </c>
      <c r="F1244" s="438">
        <v>97270000</v>
      </c>
      <c r="G1244" s="423">
        <v>2023</v>
      </c>
      <c r="H1244" s="424">
        <f>VLOOKUP(G1244,[3]잔가율!$D$3:$E$33,2,FALSE)</f>
        <v>0.84199999999999997</v>
      </c>
      <c r="I1244" s="434">
        <f t="shared" si="19"/>
        <v>81901340</v>
      </c>
    </row>
    <row r="1245" spans="1:9">
      <c r="A1245" s="421">
        <v>1244</v>
      </c>
      <c r="B1245" s="422" t="s">
        <v>7711</v>
      </c>
      <c r="C1245" s="422" t="s">
        <v>4096</v>
      </c>
      <c r="D1245" s="422" t="s">
        <v>4158</v>
      </c>
      <c r="E1245" s="422" t="s">
        <v>4169</v>
      </c>
      <c r="F1245" s="438">
        <v>101450000</v>
      </c>
      <c r="G1245" s="423">
        <v>2023</v>
      </c>
      <c r="H1245" s="424">
        <f>VLOOKUP(G1245,[3]잔가율!$D$3:$E$33,2,FALSE)</f>
        <v>0.84199999999999997</v>
      </c>
      <c r="I1245" s="434">
        <f t="shared" si="19"/>
        <v>85420900</v>
      </c>
    </row>
    <row r="1246" spans="1:9">
      <c r="A1246" s="421">
        <v>1245</v>
      </c>
      <c r="B1246" s="422" t="s">
        <v>7711</v>
      </c>
      <c r="C1246" s="422" t="s">
        <v>4096</v>
      </c>
      <c r="D1246" s="422" t="s">
        <v>4170</v>
      </c>
      <c r="E1246" s="422" t="s">
        <v>4171</v>
      </c>
      <c r="F1246" s="438">
        <v>86360000</v>
      </c>
      <c r="G1246" s="423">
        <v>2023</v>
      </c>
      <c r="H1246" s="424">
        <f>VLOOKUP(G1246,[3]잔가율!$D$3:$E$33,2,FALSE)</f>
        <v>0.84199999999999997</v>
      </c>
      <c r="I1246" s="434">
        <f t="shared" si="19"/>
        <v>72715120</v>
      </c>
    </row>
    <row r="1247" spans="1:9">
      <c r="A1247" s="421">
        <v>1246</v>
      </c>
      <c r="B1247" s="422" t="s">
        <v>7711</v>
      </c>
      <c r="C1247" s="422" t="s">
        <v>4096</v>
      </c>
      <c r="D1247" s="422" t="s">
        <v>4172</v>
      </c>
      <c r="E1247" s="422" t="s">
        <v>4173</v>
      </c>
      <c r="F1247" s="438">
        <v>103860000</v>
      </c>
      <c r="G1247" s="423">
        <v>2023</v>
      </c>
      <c r="H1247" s="424">
        <f>VLOOKUP(G1247,[3]잔가율!$D$3:$E$33,2,FALSE)</f>
        <v>0.84199999999999997</v>
      </c>
      <c r="I1247" s="434">
        <f t="shared" si="19"/>
        <v>87450120</v>
      </c>
    </row>
    <row r="1248" spans="1:9">
      <c r="A1248" s="421">
        <v>1247</v>
      </c>
      <c r="B1248" s="425" t="s">
        <v>7711</v>
      </c>
      <c r="C1248" s="425" t="s">
        <v>4106</v>
      </c>
      <c r="D1248" s="425" t="s">
        <v>4174</v>
      </c>
      <c r="E1248" s="425" t="s">
        <v>4175</v>
      </c>
      <c r="F1248" s="439">
        <v>11060000</v>
      </c>
      <c r="G1248" s="423">
        <v>2023</v>
      </c>
      <c r="H1248" s="424">
        <f>VLOOKUP(G1248,[3]잔가율!$D$3:$E$33,2,FALSE)</f>
        <v>0.84199999999999997</v>
      </c>
      <c r="I1248" s="434">
        <f t="shared" si="19"/>
        <v>9312520</v>
      </c>
    </row>
    <row r="1249" spans="1:9">
      <c r="A1249" s="421">
        <v>1248</v>
      </c>
      <c r="B1249" s="422" t="s">
        <v>7711</v>
      </c>
      <c r="C1249" s="422" t="s">
        <v>4096</v>
      </c>
      <c r="D1249" s="422" t="s">
        <v>4176</v>
      </c>
      <c r="E1249" s="422" t="s">
        <v>4177</v>
      </c>
      <c r="F1249" s="438">
        <v>34610000</v>
      </c>
      <c r="G1249" s="423">
        <v>2023</v>
      </c>
      <c r="H1249" s="424">
        <f>VLOOKUP(G1249,[3]잔가율!$D$3:$E$33,2,FALSE)</f>
        <v>0.84199999999999997</v>
      </c>
      <c r="I1249" s="434">
        <f t="shared" si="19"/>
        <v>29141620</v>
      </c>
    </row>
    <row r="1250" spans="1:9">
      <c r="A1250" s="421">
        <v>1249</v>
      </c>
      <c r="B1250" s="422" t="s">
        <v>7711</v>
      </c>
      <c r="C1250" s="422" t="s">
        <v>4096</v>
      </c>
      <c r="D1250" s="422" t="s">
        <v>4178</v>
      </c>
      <c r="E1250" s="422" t="s">
        <v>4179</v>
      </c>
      <c r="F1250" s="438">
        <v>40120000</v>
      </c>
      <c r="G1250" s="423">
        <v>2023</v>
      </c>
      <c r="H1250" s="424">
        <f>VLOOKUP(G1250,[3]잔가율!$D$3:$E$33,2,FALSE)</f>
        <v>0.84199999999999997</v>
      </c>
      <c r="I1250" s="434">
        <f t="shared" si="19"/>
        <v>33781040</v>
      </c>
    </row>
    <row r="1251" spans="1:9">
      <c r="A1251" s="421">
        <v>1250</v>
      </c>
      <c r="B1251" s="422" t="s">
        <v>7711</v>
      </c>
      <c r="C1251" s="422" t="s">
        <v>4096</v>
      </c>
      <c r="D1251" s="422" t="s">
        <v>4180</v>
      </c>
      <c r="E1251" s="422" t="s">
        <v>4181</v>
      </c>
      <c r="F1251" s="438">
        <v>85000000</v>
      </c>
      <c r="G1251" s="423">
        <v>2023</v>
      </c>
      <c r="H1251" s="424">
        <f>VLOOKUP(G1251,[3]잔가율!$D$3:$E$33,2,FALSE)</f>
        <v>0.84199999999999997</v>
      </c>
      <c r="I1251" s="434">
        <f t="shared" si="19"/>
        <v>71570000</v>
      </c>
    </row>
    <row r="1252" spans="1:9">
      <c r="A1252" s="421">
        <v>1251</v>
      </c>
      <c r="B1252" s="422" t="s">
        <v>7711</v>
      </c>
      <c r="C1252" s="422" t="s">
        <v>4096</v>
      </c>
      <c r="D1252" s="422" t="s">
        <v>4182</v>
      </c>
      <c r="E1252" s="422" t="s">
        <v>4183</v>
      </c>
      <c r="F1252" s="438">
        <v>54700000</v>
      </c>
      <c r="G1252" s="423">
        <v>2023</v>
      </c>
      <c r="H1252" s="424">
        <f>VLOOKUP(G1252,[3]잔가율!$D$3:$E$33,2,FALSE)</f>
        <v>0.84199999999999997</v>
      </c>
      <c r="I1252" s="434">
        <f t="shared" si="19"/>
        <v>46057400</v>
      </c>
    </row>
    <row r="1253" spans="1:9">
      <c r="A1253" s="421">
        <v>1252</v>
      </c>
      <c r="B1253" s="422" t="s">
        <v>7711</v>
      </c>
      <c r="C1253" s="422" t="s">
        <v>4096</v>
      </c>
      <c r="D1253" s="422" t="s">
        <v>4182</v>
      </c>
      <c r="E1253" s="422" t="s">
        <v>4184</v>
      </c>
      <c r="F1253" s="438">
        <v>77270000</v>
      </c>
      <c r="G1253" s="423">
        <v>2023</v>
      </c>
      <c r="H1253" s="424">
        <f>VLOOKUP(G1253,[3]잔가율!$D$3:$E$33,2,FALSE)</f>
        <v>0.84199999999999997</v>
      </c>
      <c r="I1253" s="434">
        <f t="shared" si="19"/>
        <v>65061340</v>
      </c>
    </row>
    <row r="1254" spans="1:9">
      <c r="A1254" s="421">
        <v>1253</v>
      </c>
      <c r="B1254" s="422" t="s">
        <v>7711</v>
      </c>
      <c r="C1254" s="422" t="s">
        <v>4096</v>
      </c>
      <c r="D1254" s="422" t="s">
        <v>4182</v>
      </c>
      <c r="E1254" s="422" t="s">
        <v>4185</v>
      </c>
      <c r="F1254" s="438">
        <v>57890000</v>
      </c>
      <c r="G1254" s="423">
        <v>2023</v>
      </c>
      <c r="H1254" s="424">
        <f>VLOOKUP(G1254,[3]잔가율!$D$3:$E$33,2,FALSE)</f>
        <v>0.84199999999999997</v>
      </c>
      <c r="I1254" s="434">
        <f t="shared" si="19"/>
        <v>48743380</v>
      </c>
    </row>
    <row r="1255" spans="1:9">
      <c r="A1255" s="421">
        <v>1254</v>
      </c>
      <c r="B1255" s="422" t="s">
        <v>7711</v>
      </c>
      <c r="C1255" s="422" t="s">
        <v>4096</v>
      </c>
      <c r="D1255" s="422" t="s">
        <v>4182</v>
      </c>
      <c r="E1255" s="422" t="s">
        <v>4186</v>
      </c>
      <c r="F1255" s="438">
        <v>91210000</v>
      </c>
      <c r="G1255" s="423">
        <v>2023</v>
      </c>
      <c r="H1255" s="424">
        <f>VLOOKUP(G1255,[3]잔가율!$D$3:$E$33,2,FALSE)</f>
        <v>0.84199999999999997</v>
      </c>
      <c r="I1255" s="434">
        <f t="shared" si="19"/>
        <v>76798820</v>
      </c>
    </row>
    <row r="1256" spans="1:9">
      <c r="A1256" s="421">
        <v>1255</v>
      </c>
      <c r="B1256" s="422" t="s">
        <v>7711</v>
      </c>
      <c r="C1256" s="422" t="s">
        <v>4096</v>
      </c>
      <c r="D1256" s="422" t="s">
        <v>4182</v>
      </c>
      <c r="E1256" s="422" t="s">
        <v>4187</v>
      </c>
      <c r="F1256" s="438">
        <v>82270000</v>
      </c>
      <c r="G1256" s="423">
        <v>2023</v>
      </c>
      <c r="H1256" s="424">
        <f>VLOOKUP(G1256,[3]잔가율!$D$3:$E$33,2,FALSE)</f>
        <v>0.84199999999999997</v>
      </c>
      <c r="I1256" s="434">
        <f t="shared" si="19"/>
        <v>69271340</v>
      </c>
    </row>
    <row r="1257" spans="1:9">
      <c r="A1257" s="421">
        <v>1256</v>
      </c>
      <c r="B1257" s="422" t="s">
        <v>7711</v>
      </c>
      <c r="C1257" s="422" t="s">
        <v>4096</v>
      </c>
      <c r="D1257" s="422" t="s">
        <v>4182</v>
      </c>
      <c r="E1257" s="422" t="s">
        <v>1848</v>
      </c>
      <c r="F1257" s="438">
        <v>77090000</v>
      </c>
      <c r="G1257" s="423">
        <v>2023</v>
      </c>
      <c r="H1257" s="424">
        <f>VLOOKUP(G1257,[3]잔가율!$D$3:$E$33,2,FALSE)</f>
        <v>0.84199999999999997</v>
      </c>
      <c r="I1257" s="434">
        <f t="shared" si="19"/>
        <v>64909780</v>
      </c>
    </row>
    <row r="1258" spans="1:9">
      <c r="A1258" s="421">
        <v>1257</v>
      </c>
      <c r="B1258" s="425" t="s">
        <v>7711</v>
      </c>
      <c r="C1258" s="425" t="s">
        <v>4106</v>
      </c>
      <c r="D1258" s="425" t="s">
        <v>4182</v>
      </c>
      <c r="E1258" s="425" t="s">
        <v>4188</v>
      </c>
      <c r="F1258" s="439">
        <v>31690000</v>
      </c>
      <c r="G1258" s="423">
        <v>2023</v>
      </c>
      <c r="H1258" s="424">
        <f>VLOOKUP(G1258,[3]잔가율!$D$3:$E$33,2,FALSE)</f>
        <v>0.84199999999999997</v>
      </c>
      <c r="I1258" s="434">
        <f t="shared" si="19"/>
        <v>26682980</v>
      </c>
    </row>
    <row r="1259" spans="1:9">
      <c r="A1259" s="421">
        <v>1258</v>
      </c>
      <c r="B1259" s="422" t="s">
        <v>7711</v>
      </c>
      <c r="C1259" s="422" t="s">
        <v>4096</v>
      </c>
      <c r="D1259" s="422" t="s">
        <v>4182</v>
      </c>
      <c r="E1259" s="422" t="s">
        <v>4189</v>
      </c>
      <c r="F1259" s="438">
        <v>93630000</v>
      </c>
      <c r="G1259" s="423">
        <v>2023</v>
      </c>
      <c r="H1259" s="424">
        <f>VLOOKUP(G1259,[3]잔가율!$D$3:$E$33,2,FALSE)</f>
        <v>0.84199999999999997</v>
      </c>
      <c r="I1259" s="434">
        <f t="shared" si="19"/>
        <v>78836460</v>
      </c>
    </row>
    <row r="1260" spans="1:9">
      <c r="A1260" s="421">
        <v>1259</v>
      </c>
      <c r="B1260" s="425" t="s">
        <v>7711</v>
      </c>
      <c r="C1260" s="425" t="s">
        <v>4106</v>
      </c>
      <c r="D1260" s="425" t="s">
        <v>4182</v>
      </c>
      <c r="E1260" s="425" t="s">
        <v>4190</v>
      </c>
      <c r="F1260" s="439">
        <v>113320000</v>
      </c>
      <c r="G1260" s="423">
        <v>2023</v>
      </c>
      <c r="H1260" s="424">
        <f>VLOOKUP(G1260,[3]잔가율!$D$3:$E$33,2,FALSE)</f>
        <v>0.84199999999999997</v>
      </c>
      <c r="I1260" s="434">
        <f t="shared" si="19"/>
        <v>95415440</v>
      </c>
    </row>
    <row r="1261" spans="1:9">
      <c r="A1261" s="421">
        <v>1260</v>
      </c>
      <c r="B1261" s="425" t="s">
        <v>7711</v>
      </c>
      <c r="C1261" s="425" t="s">
        <v>4106</v>
      </c>
      <c r="D1261" s="425" t="s">
        <v>4182</v>
      </c>
      <c r="E1261" s="425" t="s">
        <v>4191</v>
      </c>
      <c r="F1261" s="439">
        <v>122050000</v>
      </c>
      <c r="G1261" s="423">
        <v>2023</v>
      </c>
      <c r="H1261" s="424">
        <f>VLOOKUP(G1261,[3]잔가율!$D$3:$E$33,2,FALSE)</f>
        <v>0.84199999999999997</v>
      </c>
      <c r="I1261" s="434">
        <f t="shared" si="19"/>
        <v>102766100</v>
      </c>
    </row>
    <row r="1262" spans="1:9">
      <c r="A1262" s="421">
        <v>1261</v>
      </c>
      <c r="B1262" s="422" t="s">
        <v>7711</v>
      </c>
      <c r="C1262" s="422" t="s">
        <v>4096</v>
      </c>
      <c r="D1262" s="422" t="s">
        <v>4182</v>
      </c>
      <c r="E1262" s="422" t="s">
        <v>4192</v>
      </c>
      <c r="F1262" s="438">
        <v>117270000</v>
      </c>
      <c r="G1262" s="423">
        <v>2023</v>
      </c>
      <c r="H1262" s="424">
        <f>VLOOKUP(G1262,[3]잔가율!$D$3:$E$33,2,FALSE)</f>
        <v>0.84199999999999997</v>
      </c>
      <c r="I1262" s="434">
        <f t="shared" si="19"/>
        <v>98741340</v>
      </c>
    </row>
    <row r="1263" spans="1:9">
      <c r="A1263" s="421">
        <v>1262</v>
      </c>
      <c r="B1263" s="422" t="s">
        <v>7711</v>
      </c>
      <c r="C1263" s="422" t="s">
        <v>4096</v>
      </c>
      <c r="D1263" s="422" t="s">
        <v>4182</v>
      </c>
      <c r="E1263" s="422" t="s">
        <v>4193</v>
      </c>
      <c r="F1263" s="438">
        <v>104540000</v>
      </c>
      <c r="G1263" s="423">
        <v>2023</v>
      </c>
      <c r="H1263" s="424">
        <f>VLOOKUP(G1263,[3]잔가율!$D$3:$E$33,2,FALSE)</f>
        <v>0.84199999999999997</v>
      </c>
      <c r="I1263" s="434">
        <f t="shared" si="19"/>
        <v>88022680</v>
      </c>
    </row>
    <row r="1264" spans="1:9">
      <c r="A1264" s="421">
        <v>1263</v>
      </c>
      <c r="B1264" s="422" t="s">
        <v>7711</v>
      </c>
      <c r="C1264" s="422" t="s">
        <v>4096</v>
      </c>
      <c r="D1264" s="422" t="s">
        <v>4182</v>
      </c>
      <c r="E1264" s="422" t="s">
        <v>4194</v>
      </c>
      <c r="F1264" s="438">
        <v>98180000</v>
      </c>
      <c r="G1264" s="423">
        <v>2023</v>
      </c>
      <c r="H1264" s="424">
        <f>VLOOKUP(G1264,[3]잔가율!$D$3:$E$33,2,FALSE)</f>
        <v>0.84199999999999997</v>
      </c>
      <c r="I1264" s="434">
        <f t="shared" si="19"/>
        <v>82667560</v>
      </c>
    </row>
    <row r="1265" spans="1:9">
      <c r="A1265" s="421">
        <v>1264</v>
      </c>
      <c r="B1265" s="422" t="s">
        <v>7711</v>
      </c>
      <c r="C1265" s="422" t="s">
        <v>4096</v>
      </c>
      <c r="D1265" s="422" t="s">
        <v>4182</v>
      </c>
      <c r="E1265" s="422" t="s">
        <v>4195</v>
      </c>
      <c r="F1265" s="438">
        <v>113630000</v>
      </c>
      <c r="G1265" s="423">
        <v>2023</v>
      </c>
      <c r="H1265" s="424">
        <f>VLOOKUP(G1265,[3]잔가율!$D$3:$E$33,2,FALSE)</f>
        <v>0.84199999999999997</v>
      </c>
      <c r="I1265" s="434">
        <f t="shared" si="19"/>
        <v>95676460</v>
      </c>
    </row>
    <row r="1266" spans="1:9">
      <c r="A1266" s="421">
        <v>1265</v>
      </c>
      <c r="B1266" s="422" t="s">
        <v>7711</v>
      </c>
      <c r="C1266" s="422" t="s">
        <v>4096</v>
      </c>
      <c r="D1266" s="422" t="s">
        <v>4182</v>
      </c>
      <c r="E1266" s="422" t="s">
        <v>4196</v>
      </c>
      <c r="F1266" s="438">
        <v>103630000</v>
      </c>
      <c r="G1266" s="423">
        <v>2023</v>
      </c>
      <c r="H1266" s="424">
        <f>VLOOKUP(G1266,[3]잔가율!$D$3:$E$33,2,FALSE)</f>
        <v>0.84199999999999997</v>
      </c>
      <c r="I1266" s="434">
        <f t="shared" si="19"/>
        <v>87256460</v>
      </c>
    </row>
    <row r="1267" spans="1:9">
      <c r="A1267" s="421">
        <v>1266</v>
      </c>
      <c r="B1267" s="422" t="s">
        <v>7711</v>
      </c>
      <c r="C1267" s="422" t="s">
        <v>4096</v>
      </c>
      <c r="D1267" s="422" t="s">
        <v>4197</v>
      </c>
      <c r="E1267" s="422" t="s">
        <v>4198</v>
      </c>
      <c r="F1267" s="438">
        <v>42900000</v>
      </c>
      <c r="G1267" s="423">
        <v>2023</v>
      </c>
      <c r="H1267" s="424">
        <f>VLOOKUP(G1267,[3]잔가율!$D$3:$E$33,2,FALSE)</f>
        <v>0.84199999999999997</v>
      </c>
      <c r="I1267" s="434">
        <f t="shared" si="19"/>
        <v>36121800</v>
      </c>
    </row>
    <row r="1268" spans="1:9">
      <c r="A1268" s="421">
        <v>1267</v>
      </c>
      <c r="B1268" s="422" t="s">
        <v>7711</v>
      </c>
      <c r="C1268" s="422" t="s">
        <v>4096</v>
      </c>
      <c r="D1268" s="422" t="s">
        <v>4197</v>
      </c>
      <c r="E1268" s="422" t="s">
        <v>4187</v>
      </c>
      <c r="F1268" s="438">
        <v>65470000</v>
      </c>
      <c r="G1268" s="423">
        <v>2023</v>
      </c>
      <c r="H1268" s="424">
        <f>VLOOKUP(G1268,[3]잔가율!$D$3:$E$33,2,FALSE)</f>
        <v>0.84199999999999997</v>
      </c>
      <c r="I1268" s="434">
        <f t="shared" si="19"/>
        <v>55125740</v>
      </c>
    </row>
    <row r="1269" spans="1:9">
      <c r="A1269" s="421">
        <v>1268</v>
      </c>
      <c r="B1269" s="422" t="s">
        <v>7711</v>
      </c>
      <c r="C1269" s="422" t="s">
        <v>4096</v>
      </c>
      <c r="D1269" s="422" t="s">
        <v>4197</v>
      </c>
      <c r="E1269" s="422" t="s">
        <v>4199</v>
      </c>
      <c r="F1269" s="438">
        <v>79770000</v>
      </c>
      <c r="G1269" s="423">
        <v>2023</v>
      </c>
      <c r="H1269" s="424">
        <f>VLOOKUP(G1269,[3]잔가율!$D$3:$E$33,2,FALSE)</f>
        <v>0.84199999999999997</v>
      </c>
      <c r="I1269" s="434">
        <f t="shared" si="19"/>
        <v>67166340</v>
      </c>
    </row>
    <row r="1270" spans="1:9">
      <c r="A1270" s="421">
        <v>1269</v>
      </c>
      <c r="B1270" s="422" t="s">
        <v>7711</v>
      </c>
      <c r="C1270" s="422" t="s">
        <v>4096</v>
      </c>
      <c r="D1270" s="422" t="s">
        <v>4200</v>
      </c>
      <c r="E1270" s="422" t="s">
        <v>4201</v>
      </c>
      <c r="F1270" s="438">
        <v>79770000</v>
      </c>
      <c r="G1270" s="423">
        <v>2023</v>
      </c>
      <c r="H1270" s="424">
        <f>VLOOKUP(G1270,[3]잔가율!$D$3:$E$33,2,FALSE)</f>
        <v>0.84199999999999997</v>
      </c>
      <c r="I1270" s="434">
        <f t="shared" si="19"/>
        <v>67166340</v>
      </c>
    </row>
    <row r="1271" spans="1:9">
      <c r="A1271" s="421">
        <v>1270</v>
      </c>
      <c r="B1271" s="422" t="s">
        <v>7711</v>
      </c>
      <c r="C1271" s="422" t="s">
        <v>4096</v>
      </c>
      <c r="D1271" s="422" t="s">
        <v>4202</v>
      </c>
      <c r="E1271" s="422" t="s">
        <v>4203</v>
      </c>
      <c r="F1271" s="438">
        <v>30970000</v>
      </c>
      <c r="G1271" s="423">
        <v>2023</v>
      </c>
      <c r="H1271" s="424">
        <f>VLOOKUP(G1271,[3]잔가율!$D$3:$E$33,2,FALSE)</f>
        <v>0.84199999999999997</v>
      </c>
      <c r="I1271" s="434">
        <f t="shared" si="19"/>
        <v>26076740</v>
      </c>
    </row>
    <row r="1272" spans="1:9">
      <c r="A1272" s="421">
        <v>1271</v>
      </c>
      <c r="B1272" s="422" t="s">
        <v>7711</v>
      </c>
      <c r="C1272" s="422" t="s">
        <v>4204</v>
      </c>
      <c r="D1272" s="422" t="s">
        <v>4205</v>
      </c>
      <c r="E1272" s="422" t="s">
        <v>4206</v>
      </c>
      <c r="F1272" s="438">
        <v>47510000</v>
      </c>
      <c r="G1272" s="423">
        <v>2023</v>
      </c>
      <c r="H1272" s="424">
        <f>VLOOKUP(G1272,[3]잔가율!$D$3:$E$33,2,FALSE)</f>
        <v>0.84199999999999997</v>
      </c>
      <c r="I1272" s="434">
        <f t="shared" si="19"/>
        <v>40003420</v>
      </c>
    </row>
    <row r="1273" spans="1:9">
      <c r="A1273" s="421">
        <v>1272</v>
      </c>
      <c r="B1273" s="313" t="s">
        <v>15840</v>
      </c>
      <c r="C1273" s="422" t="s">
        <v>175</v>
      </c>
      <c r="D1273" s="422" t="s">
        <v>4207</v>
      </c>
      <c r="E1273" s="422" t="s">
        <v>4208</v>
      </c>
      <c r="F1273" s="440">
        <v>34340000</v>
      </c>
      <c r="G1273" s="423">
        <v>2023</v>
      </c>
      <c r="H1273" s="424">
        <f>VLOOKUP(G1273,[3]잔가율!$B$3:$C$33,2,FALSE)</f>
        <v>0.82599999999999996</v>
      </c>
      <c r="I1273" s="434">
        <f t="shared" si="19"/>
        <v>28364840</v>
      </c>
    </row>
    <row r="1274" spans="1:9">
      <c r="A1274" s="421">
        <v>1273</v>
      </c>
      <c r="B1274" s="422" t="s">
        <v>7711</v>
      </c>
      <c r="C1274" s="422" t="s">
        <v>175</v>
      </c>
      <c r="D1274" s="422" t="s">
        <v>4215</v>
      </c>
      <c r="E1274" s="422" t="s">
        <v>4216</v>
      </c>
      <c r="F1274" s="438">
        <v>76000000</v>
      </c>
      <c r="G1274" s="423">
        <v>2023</v>
      </c>
      <c r="H1274" s="424">
        <f>VLOOKUP(G1274,[3]잔가율!$D$3:$E$33,2,FALSE)</f>
        <v>0.84199999999999997</v>
      </c>
      <c r="I1274" s="434">
        <f t="shared" si="19"/>
        <v>63992000</v>
      </c>
    </row>
    <row r="1275" spans="1:9">
      <c r="A1275" s="421">
        <v>1274</v>
      </c>
      <c r="B1275" s="422" t="s">
        <v>7711</v>
      </c>
      <c r="C1275" s="422" t="s">
        <v>175</v>
      </c>
      <c r="D1275" s="422" t="s">
        <v>4217</v>
      </c>
      <c r="E1275" s="422" t="s">
        <v>4218</v>
      </c>
      <c r="F1275" s="438">
        <v>47270000</v>
      </c>
      <c r="G1275" s="423">
        <v>2023</v>
      </c>
      <c r="H1275" s="424">
        <f>VLOOKUP(G1275,[3]잔가율!$D$3:$E$33,2,FALSE)</f>
        <v>0.84199999999999997</v>
      </c>
      <c r="I1275" s="434">
        <f t="shared" si="19"/>
        <v>39801340</v>
      </c>
    </row>
    <row r="1276" spans="1:9">
      <c r="A1276" s="421">
        <v>1275</v>
      </c>
      <c r="B1276" s="422" t="s">
        <v>7711</v>
      </c>
      <c r="C1276" s="422" t="s">
        <v>175</v>
      </c>
      <c r="D1276" s="422" t="s">
        <v>4219</v>
      </c>
      <c r="E1276" s="422" t="s">
        <v>4220</v>
      </c>
      <c r="F1276" s="438">
        <v>39390000</v>
      </c>
      <c r="G1276" s="423">
        <v>2023</v>
      </c>
      <c r="H1276" s="424">
        <f>VLOOKUP(G1276,[3]잔가율!$D$3:$E$33,2,FALSE)</f>
        <v>0.84199999999999997</v>
      </c>
      <c r="I1276" s="434">
        <f t="shared" si="19"/>
        <v>33166380</v>
      </c>
    </row>
    <row r="1277" spans="1:9">
      <c r="A1277" s="421">
        <v>1276</v>
      </c>
      <c r="B1277" s="422" t="s">
        <v>7711</v>
      </c>
      <c r="C1277" s="422" t="s">
        <v>175</v>
      </c>
      <c r="D1277" s="422" t="s">
        <v>4219</v>
      </c>
      <c r="E1277" s="422" t="s">
        <v>4221</v>
      </c>
      <c r="F1277" s="438">
        <v>47900000</v>
      </c>
      <c r="G1277" s="423">
        <v>2023</v>
      </c>
      <c r="H1277" s="424">
        <f>VLOOKUP(G1277,[3]잔가율!$D$3:$E$33,2,FALSE)</f>
        <v>0.84199999999999997</v>
      </c>
      <c r="I1277" s="434">
        <f t="shared" si="19"/>
        <v>40331800</v>
      </c>
    </row>
    <row r="1278" spans="1:9">
      <c r="A1278" s="421">
        <v>1277</v>
      </c>
      <c r="B1278" s="422" t="s">
        <v>7711</v>
      </c>
      <c r="C1278" s="422" t="s">
        <v>175</v>
      </c>
      <c r="D1278" s="422" t="s">
        <v>176</v>
      </c>
      <c r="E1278" s="422" t="s">
        <v>4222</v>
      </c>
      <c r="F1278" s="438">
        <v>46100000</v>
      </c>
      <c r="G1278" s="423">
        <v>2023</v>
      </c>
      <c r="H1278" s="424">
        <f>VLOOKUP(G1278,[3]잔가율!$D$3:$E$33,2,FALSE)</f>
        <v>0.84199999999999997</v>
      </c>
      <c r="I1278" s="434">
        <f t="shared" si="19"/>
        <v>38816200</v>
      </c>
    </row>
    <row r="1279" spans="1:9">
      <c r="A1279" s="421">
        <v>1278</v>
      </c>
      <c r="B1279" s="422" t="s">
        <v>7711</v>
      </c>
      <c r="C1279" s="422" t="s">
        <v>175</v>
      </c>
      <c r="D1279" s="422" t="s">
        <v>176</v>
      </c>
      <c r="E1279" s="422" t="s">
        <v>4223</v>
      </c>
      <c r="F1279" s="438">
        <v>50490000</v>
      </c>
      <c r="G1279" s="423">
        <v>2023</v>
      </c>
      <c r="H1279" s="424">
        <f>VLOOKUP(G1279,[3]잔가율!$D$3:$E$33,2,FALSE)</f>
        <v>0.84199999999999997</v>
      </c>
      <c r="I1279" s="434">
        <f t="shared" si="19"/>
        <v>42512580</v>
      </c>
    </row>
    <row r="1280" spans="1:9">
      <c r="A1280" s="421">
        <v>1279</v>
      </c>
      <c r="B1280" s="422" t="s">
        <v>7711</v>
      </c>
      <c r="C1280" s="422" t="s">
        <v>175</v>
      </c>
      <c r="D1280" s="422" t="s">
        <v>4224</v>
      </c>
      <c r="E1280" s="422" t="s">
        <v>4222</v>
      </c>
      <c r="F1280" s="438">
        <v>50700000</v>
      </c>
      <c r="G1280" s="423">
        <v>2023</v>
      </c>
      <c r="H1280" s="424">
        <f>VLOOKUP(G1280,[3]잔가율!$D$3:$E$33,2,FALSE)</f>
        <v>0.84199999999999997</v>
      </c>
      <c r="I1280" s="434">
        <f t="shared" si="19"/>
        <v>42689400</v>
      </c>
    </row>
    <row r="1281" spans="1:9">
      <c r="A1281" s="421">
        <v>1280</v>
      </c>
      <c r="B1281" s="422" t="s">
        <v>7711</v>
      </c>
      <c r="C1281" s="422" t="s">
        <v>175</v>
      </c>
      <c r="D1281" s="422" t="s">
        <v>4225</v>
      </c>
      <c r="E1281" s="422" t="s">
        <v>4226</v>
      </c>
      <c r="F1281" s="438">
        <v>70160000</v>
      </c>
      <c r="G1281" s="423">
        <v>2023</v>
      </c>
      <c r="H1281" s="424">
        <f>VLOOKUP(G1281,[3]잔가율!$D$3:$E$33,2,FALSE)</f>
        <v>0.84199999999999997</v>
      </c>
      <c r="I1281" s="434">
        <f t="shared" si="19"/>
        <v>59074720</v>
      </c>
    </row>
    <row r="1282" spans="1:9">
      <c r="A1282" s="421">
        <v>1281</v>
      </c>
      <c r="B1282" s="422" t="s">
        <v>7711</v>
      </c>
      <c r="C1282" s="422" t="s">
        <v>175</v>
      </c>
      <c r="D1282" s="422" t="s">
        <v>4227</v>
      </c>
      <c r="E1282" s="422" t="s">
        <v>4228</v>
      </c>
      <c r="F1282" s="438">
        <v>110000000</v>
      </c>
      <c r="G1282" s="423">
        <v>2023</v>
      </c>
      <c r="H1282" s="424">
        <f>VLOOKUP(G1282,[3]잔가율!$D$3:$E$33,2,FALSE)</f>
        <v>0.84199999999999997</v>
      </c>
      <c r="I1282" s="434">
        <f t="shared" ref="I1282:I1345" si="20">ROUNDDOWN(F1282*H1282,0)</f>
        <v>92620000</v>
      </c>
    </row>
    <row r="1283" spans="1:9">
      <c r="A1283" s="421">
        <v>1282</v>
      </c>
      <c r="B1283" s="422" t="s">
        <v>7711</v>
      </c>
      <c r="C1283" s="422" t="s">
        <v>175</v>
      </c>
      <c r="D1283" s="422" t="s">
        <v>4227</v>
      </c>
      <c r="E1283" s="422" t="s">
        <v>4221</v>
      </c>
      <c r="F1283" s="438">
        <v>70000000</v>
      </c>
      <c r="G1283" s="423">
        <v>2023</v>
      </c>
      <c r="H1283" s="424">
        <f>VLOOKUP(G1283,[3]잔가율!$D$3:$E$33,2,FALSE)</f>
        <v>0.84199999999999997</v>
      </c>
      <c r="I1283" s="434">
        <f t="shared" si="20"/>
        <v>58940000</v>
      </c>
    </row>
    <row r="1284" spans="1:9">
      <c r="A1284" s="421">
        <v>1283</v>
      </c>
      <c r="B1284" s="422" t="s">
        <v>7711</v>
      </c>
      <c r="C1284" s="422" t="s">
        <v>175</v>
      </c>
      <c r="D1284" s="422" t="s">
        <v>4227</v>
      </c>
      <c r="E1284" s="422" t="s">
        <v>4229</v>
      </c>
      <c r="F1284" s="438">
        <v>110000000</v>
      </c>
      <c r="G1284" s="423">
        <v>2023</v>
      </c>
      <c r="H1284" s="424">
        <f>VLOOKUP(G1284,[3]잔가율!$D$3:$E$33,2,FALSE)</f>
        <v>0.84199999999999997</v>
      </c>
      <c r="I1284" s="434">
        <f t="shared" si="20"/>
        <v>92620000</v>
      </c>
    </row>
    <row r="1285" spans="1:9">
      <c r="A1285" s="421">
        <v>1284</v>
      </c>
      <c r="B1285" s="422" t="s">
        <v>7711</v>
      </c>
      <c r="C1285" s="422" t="s">
        <v>175</v>
      </c>
      <c r="D1285" s="422" t="s">
        <v>4227</v>
      </c>
      <c r="E1285" s="422" t="s">
        <v>4223</v>
      </c>
      <c r="F1285" s="438">
        <v>75500000</v>
      </c>
      <c r="G1285" s="423">
        <v>2023</v>
      </c>
      <c r="H1285" s="424">
        <f>VLOOKUP(G1285,[3]잔가율!$D$3:$E$33,2,FALSE)</f>
        <v>0.84199999999999997</v>
      </c>
      <c r="I1285" s="434">
        <f t="shared" si="20"/>
        <v>63571000</v>
      </c>
    </row>
    <row r="1286" spans="1:9">
      <c r="A1286" s="421">
        <v>1285</v>
      </c>
      <c r="B1286" s="422" t="s">
        <v>7711</v>
      </c>
      <c r="C1286" s="422" t="s">
        <v>175</v>
      </c>
      <c r="D1286" s="422" t="s">
        <v>3998</v>
      </c>
      <c r="E1286" s="422" t="s">
        <v>785</v>
      </c>
      <c r="F1286" s="438">
        <v>80360000</v>
      </c>
      <c r="G1286" s="423">
        <v>2023</v>
      </c>
      <c r="H1286" s="424">
        <f>VLOOKUP(G1286,[3]잔가율!$D$3:$E$33,2,FALSE)</f>
        <v>0.84199999999999997</v>
      </c>
      <c r="I1286" s="434">
        <f t="shared" si="20"/>
        <v>67663120</v>
      </c>
    </row>
    <row r="1287" spans="1:9">
      <c r="A1287" s="421">
        <v>1286</v>
      </c>
      <c r="B1287" s="422" t="s">
        <v>7711</v>
      </c>
      <c r="C1287" s="422" t="s">
        <v>175</v>
      </c>
      <c r="D1287" s="422" t="s">
        <v>4230</v>
      </c>
      <c r="E1287" s="422" t="s">
        <v>4222</v>
      </c>
      <c r="F1287" s="438">
        <v>60380000</v>
      </c>
      <c r="G1287" s="423">
        <v>2023</v>
      </c>
      <c r="H1287" s="424">
        <f>VLOOKUP(G1287,[3]잔가율!$D$3:$E$33,2,FALSE)</f>
        <v>0.84199999999999997</v>
      </c>
      <c r="I1287" s="434">
        <f t="shared" si="20"/>
        <v>50839960</v>
      </c>
    </row>
    <row r="1288" spans="1:9">
      <c r="A1288" s="421">
        <v>1287</v>
      </c>
      <c r="B1288" s="422" t="s">
        <v>7711</v>
      </c>
      <c r="C1288" s="422" t="s">
        <v>175</v>
      </c>
      <c r="D1288" s="422" t="s">
        <v>4231</v>
      </c>
      <c r="E1288" s="422" t="s">
        <v>4232</v>
      </c>
      <c r="F1288" s="438">
        <v>43790000</v>
      </c>
      <c r="G1288" s="423">
        <v>2023</v>
      </c>
      <c r="H1288" s="424">
        <f>VLOOKUP(G1288,[3]잔가율!$D$3:$E$33,2,FALSE)</f>
        <v>0.84199999999999997</v>
      </c>
      <c r="I1288" s="434">
        <f t="shared" si="20"/>
        <v>36871180</v>
      </c>
    </row>
    <row r="1289" spans="1:9">
      <c r="A1289" s="421">
        <v>1288</v>
      </c>
      <c r="B1289" s="422" t="s">
        <v>7711</v>
      </c>
      <c r="C1289" s="422" t="s">
        <v>175</v>
      </c>
      <c r="D1289" s="422" t="s">
        <v>4209</v>
      </c>
      <c r="E1289" s="422" t="s">
        <v>4233</v>
      </c>
      <c r="F1289" s="438">
        <v>23640000</v>
      </c>
      <c r="G1289" s="423">
        <v>2023</v>
      </c>
      <c r="H1289" s="424">
        <f>VLOOKUP(G1289,[3]잔가율!$D$3:$E$33,2,FALSE)</f>
        <v>0.84199999999999997</v>
      </c>
      <c r="I1289" s="434">
        <f t="shared" si="20"/>
        <v>19904880</v>
      </c>
    </row>
    <row r="1290" spans="1:9">
      <c r="A1290" s="421">
        <v>1289</v>
      </c>
      <c r="B1290" s="422" t="s">
        <v>7711</v>
      </c>
      <c r="C1290" s="422" t="s">
        <v>175</v>
      </c>
      <c r="D1290" s="422" t="s">
        <v>4234</v>
      </c>
      <c r="E1290" s="422" t="s">
        <v>4235</v>
      </c>
      <c r="F1290" s="438">
        <v>45000000</v>
      </c>
      <c r="G1290" s="423">
        <v>2023</v>
      </c>
      <c r="H1290" s="424">
        <f>VLOOKUP(G1290,[3]잔가율!$D$3:$E$33,2,FALSE)</f>
        <v>0.84199999999999997</v>
      </c>
      <c r="I1290" s="434">
        <f t="shared" si="20"/>
        <v>37890000</v>
      </c>
    </row>
    <row r="1291" spans="1:9">
      <c r="A1291" s="421">
        <v>1290</v>
      </c>
      <c r="B1291" s="422" t="s">
        <v>7711</v>
      </c>
      <c r="C1291" s="422" t="s">
        <v>175</v>
      </c>
      <c r="D1291" s="422" t="s">
        <v>4234</v>
      </c>
      <c r="E1291" s="422" t="s">
        <v>4236</v>
      </c>
      <c r="F1291" s="438">
        <v>57000000</v>
      </c>
      <c r="G1291" s="423">
        <v>2023</v>
      </c>
      <c r="H1291" s="424">
        <f>VLOOKUP(G1291,[3]잔가율!$D$3:$E$33,2,FALSE)</f>
        <v>0.84199999999999997</v>
      </c>
      <c r="I1291" s="434">
        <f t="shared" si="20"/>
        <v>47994000</v>
      </c>
    </row>
    <row r="1292" spans="1:9">
      <c r="A1292" s="421">
        <v>1291</v>
      </c>
      <c r="B1292" s="422" t="s">
        <v>7711</v>
      </c>
      <c r="C1292" s="422" t="s">
        <v>175</v>
      </c>
      <c r="D1292" s="422" t="s">
        <v>4234</v>
      </c>
      <c r="E1292" s="422" t="s">
        <v>4237</v>
      </c>
      <c r="F1292" s="438">
        <v>93630000</v>
      </c>
      <c r="G1292" s="423">
        <v>2023</v>
      </c>
      <c r="H1292" s="424">
        <f>VLOOKUP(G1292,[3]잔가율!$D$3:$E$33,2,FALSE)</f>
        <v>0.84199999999999997</v>
      </c>
      <c r="I1292" s="434">
        <f t="shared" si="20"/>
        <v>78836460</v>
      </c>
    </row>
    <row r="1293" spans="1:9">
      <c r="A1293" s="421">
        <v>1292</v>
      </c>
      <c r="B1293" s="422" t="s">
        <v>7711</v>
      </c>
      <c r="C1293" s="422" t="s">
        <v>175</v>
      </c>
      <c r="D1293" s="422" t="s">
        <v>4234</v>
      </c>
      <c r="E1293" s="422" t="s">
        <v>4238</v>
      </c>
      <c r="F1293" s="438">
        <v>93630000</v>
      </c>
      <c r="G1293" s="423">
        <v>2023</v>
      </c>
      <c r="H1293" s="424">
        <f>VLOOKUP(G1293,[3]잔가율!$D$3:$E$33,2,FALSE)</f>
        <v>0.84199999999999997</v>
      </c>
      <c r="I1293" s="434">
        <f t="shared" si="20"/>
        <v>78836460</v>
      </c>
    </row>
    <row r="1294" spans="1:9">
      <c r="A1294" s="421">
        <v>1293</v>
      </c>
      <c r="B1294" s="422" t="s">
        <v>7711</v>
      </c>
      <c r="C1294" s="422" t="s">
        <v>175</v>
      </c>
      <c r="D1294" s="422" t="s">
        <v>4234</v>
      </c>
      <c r="E1294" s="422" t="s">
        <v>4239</v>
      </c>
      <c r="F1294" s="438">
        <v>80000000</v>
      </c>
      <c r="G1294" s="423">
        <v>2023</v>
      </c>
      <c r="H1294" s="424">
        <f>VLOOKUP(G1294,[3]잔가율!$D$3:$E$33,2,FALSE)</f>
        <v>0.84199999999999997</v>
      </c>
      <c r="I1294" s="434">
        <f t="shared" si="20"/>
        <v>67360000</v>
      </c>
    </row>
    <row r="1295" spans="1:9">
      <c r="A1295" s="421">
        <v>1294</v>
      </c>
      <c r="B1295" s="422" t="s">
        <v>7711</v>
      </c>
      <c r="C1295" s="422" t="s">
        <v>175</v>
      </c>
      <c r="D1295" s="422" t="s">
        <v>4234</v>
      </c>
      <c r="E1295" s="422" t="s">
        <v>4240</v>
      </c>
      <c r="F1295" s="438">
        <v>56360000</v>
      </c>
      <c r="G1295" s="423">
        <v>2023</v>
      </c>
      <c r="H1295" s="424">
        <f>VLOOKUP(G1295,[3]잔가율!$D$3:$E$33,2,FALSE)</f>
        <v>0.84199999999999997</v>
      </c>
      <c r="I1295" s="434">
        <f t="shared" si="20"/>
        <v>47455120</v>
      </c>
    </row>
    <row r="1296" spans="1:9">
      <c r="A1296" s="421">
        <v>1295</v>
      </c>
      <c r="B1296" s="422" t="s">
        <v>7711</v>
      </c>
      <c r="C1296" s="422" t="s">
        <v>175</v>
      </c>
      <c r="D1296" s="422" t="s">
        <v>4234</v>
      </c>
      <c r="E1296" s="422" t="s">
        <v>4241</v>
      </c>
      <c r="F1296" s="438">
        <v>93630000</v>
      </c>
      <c r="G1296" s="423">
        <v>2023</v>
      </c>
      <c r="H1296" s="424">
        <f>VLOOKUP(G1296,[3]잔가율!$D$3:$E$33,2,FALSE)</f>
        <v>0.84199999999999997</v>
      </c>
      <c r="I1296" s="434">
        <f t="shared" si="20"/>
        <v>78836460</v>
      </c>
    </row>
    <row r="1297" spans="1:9">
      <c r="A1297" s="421">
        <v>1296</v>
      </c>
      <c r="B1297" s="422" t="s">
        <v>7711</v>
      </c>
      <c r="C1297" s="422" t="s">
        <v>175</v>
      </c>
      <c r="D1297" s="422" t="s">
        <v>4234</v>
      </c>
      <c r="E1297" s="422" t="s">
        <v>4242</v>
      </c>
      <c r="F1297" s="438">
        <v>37250000</v>
      </c>
      <c r="G1297" s="423">
        <v>2023</v>
      </c>
      <c r="H1297" s="424">
        <f>VLOOKUP(G1297,[3]잔가율!$D$3:$E$33,2,FALSE)</f>
        <v>0.84199999999999997</v>
      </c>
      <c r="I1297" s="434">
        <f t="shared" si="20"/>
        <v>31364500</v>
      </c>
    </row>
    <row r="1298" spans="1:9">
      <c r="A1298" s="421">
        <v>1297</v>
      </c>
      <c r="B1298" s="425" t="s">
        <v>7711</v>
      </c>
      <c r="C1298" s="425" t="s">
        <v>4243</v>
      </c>
      <c r="D1298" s="425" t="s">
        <v>4234</v>
      </c>
      <c r="E1298" s="425" t="s">
        <v>4244</v>
      </c>
      <c r="F1298" s="439">
        <v>45440000</v>
      </c>
      <c r="G1298" s="423">
        <v>2023</v>
      </c>
      <c r="H1298" s="424">
        <f>VLOOKUP(G1298,[3]잔가율!$D$3:$E$33,2,FALSE)</f>
        <v>0.84199999999999997</v>
      </c>
      <c r="I1298" s="434">
        <f t="shared" si="20"/>
        <v>38260480</v>
      </c>
    </row>
    <row r="1299" spans="1:9">
      <c r="A1299" s="421">
        <v>1298</v>
      </c>
      <c r="B1299" s="425" t="s">
        <v>7711</v>
      </c>
      <c r="C1299" s="425" t="s">
        <v>4243</v>
      </c>
      <c r="D1299" s="425" t="s">
        <v>4234</v>
      </c>
      <c r="E1299" s="425" t="s">
        <v>4245</v>
      </c>
      <c r="F1299" s="439">
        <v>51290000</v>
      </c>
      <c r="G1299" s="423">
        <v>2023</v>
      </c>
      <c r="H1299" s="424">
        <f>VLOOKUP(G1299,[3]잔가율!$D$3:$E$33,2,FALSE)</f>
        <v>0.84199999999999997</v>
      </c>
      <c r="I1299" s="434">
        <f t="shared" si="20"/>
        <v>43186180</v>
      </c>
    </row>
    <row r="1300" spans="1:9">
      <c r="A1300" s="421">
        <v>1299</v>
      </c>
      <c r="B1300" s="425" t="s">
        <v>7711</v>
      </c>
      <c r="C1300" s="425" t="s">
        <v>4243</v>
      </c>
      <c r="D1300" s="425" t="s">
        <v>4246</v>
      </c>
      <c r="E1300" s="425" t="s">
        <v>4247</v>
      </c>
      <c r="F1300" s="439">
        <v>46390000</v>
      </c>
      <c r="G1300" s="423">
        <v>2023</v>
      </c>
      <c r="H1300" s="424">
        <f>VLOOKUP(G1300,[3]잔가율!$D$3:$E$33,2,FALSE)</f>
        <v>0.84199999999999997</v>
      </c>
      <c r="I1300" s="434">
        <f t="shared" si="20"/>
        <v>39060380</v>
      </c>
    </row>
    <row r="1301" spans="1:9">
      <c r="A1301" s="421">
        <v>1300</v>
      </c>
      <c r="B1301" s="425" t="s">
        <v>7711</v>
      </c>
      <c r="C1301" s="425" t="s">
        <v>4243</v>
      </c>
      <c r="D1301" s="425" t="s">
        <v>4246</v>
      </c>
      <c r="E1301" s="425" t="s">
        <v>4248</v>
      </c>
      <c r="F1301" s="439">
        <v>80180000</v>
      </c>
      <c r="G1301" s="423">
        <v>2023</v>
      </c>
      <c r="H1301" s="424">
        <f>VLOOKUP(G1301,[3]잔가율!$D$3:$E$33,2,FALSE)</f>
        <v>0.84199999999999997</v>
      </c>
      <c r="I1301" s="434">
        <f t="shared" si="20"/>
        <v>67511560</v>
      </c>
    </row>
    <row r="1302" spans="1:9">
      <c r="A1302" s="421">
        <v>1301</v>
      </c>
      <c r="B1302" s="425" t="s">
        <v>7711</v>
      </c>
      <c r="C1302" s="425" t="s">
        <v>4243</v>
      </c>
      <c r="D1302" s="425" t="s">
        <v>4246</v>
      </c>
      <c r="E1302" s="425" t="s">
        <v>4249</v>
      </c>
      <c r="F1302" s="439">
        <v>115820000</v>
      </c>
      <c r="G1302" s="423">
        <v>2023</v>
      </c>
      <c r="H1302" s="424">
        <f>VLOOKUP(G1302,[3]잔가율!$D$3:$E$33,2,FALSE)</f>
        <v>0.84199999999999997</v>
      </c>
      <c r="I1302" s="434">
        <f t="shared" si="20"/>
        <v>97520440</v>
      </c>
    </row>
    <row r="1303" spans="1:9">
      <c r="A1303" s="421">
        <v>1302</v>
      </c>
      <c r="B1303" s="422" t="s">
        <v>7711</v>
      </c>
      <c r="C1303" s="422" t="s">
        <v>175</v>
      </c>
      <c r="D1303" s="422" t="s">
        <v>4250</v>
      </c>
      <c r="E1303" s="422" t="s">
        <v>4251</v>
      </c>
      <c r="F1303" s="438">
        <v>46720000</v>
      </c>
      <c r="G1303" s="423">
        <v>2023</v>
      </c>
      <c r="H1303" s="424">
        <f>VLOOKUP(G1303,[3]잔가율!$D$3:$E$33,2,FALSE)</f>
        <v>0.84199999999999997</v>
      </c>
      <c r="I1303" s="434">
        <f t="shared" si="20"/>
        <v>39338240</v>
      </c>
    </row>
    <row r="1304" spans="1:9">
      <c r="A1304" s="421">
        <v>1303</v>
      </c>
      <c r="B1304" s="422" t="s">
        <v>7711</v>
      </c>
      <c r="C1304" s="422" t="s">
        <v>175</v>
      </c>
      <c r="D1304" s="422" t="s">
        <v>4252</v>
      </c>
      <c r="E1304" s="422" t="s">
        <v>4253</v>
      </c>
      <c r="F1304" s="438">
        <v>29580000</v>
      </c>
      <c r="G1304" s="423">
        <v>2023</v>
      </c>
      <c r="H1304" s="424">
        <f>VLOOKUP(G1304,[3]잔가율!$D$3:$E$33,2,FALSE)</f>
        <v>0.84199999999999997</v>
      </c>
      <c r="I1304" s="434">
        <f t="shared" si="20"/>
        <v>24906360</v>
      </c>
    </row>
    <row r="1305" spans="1:9">
      <c r="A1305" s="421">
        <v>1304</v>
      </c>
      <c r="B1305" s="422" t="s">
        <v>7711</v>
      </c>
      <c r="C1305" s="422" t="s">
        <v>175</v>
      </c>
      <c r="D1305" s="422" t="s">
        <v>4210</v>
      </c>
      <c r="E1305" s="422" t="s">
        <v>4254</v>
      </c>
      <c r="F1305" s="438">
        <v>38000000</v>
      </c>
      <c r="G1305" s="423">
        <v>2023</v>
      </c>
      <c r="H1305" s="424">
        <f>VLOOKUP(G1305,[3]잔가율!$D$3:$E$33,2,FALSE)</f>
        <v>0.84199999999999997</v>
      </c>
      <c r="I1305" s="434">
        <f t="shared" si="20"/>
        <v>31996000</v>
      </c>
    </row>
    <row r="1306" spans="1:9">
      <c r="A1306" s="421">
        <v>1305</v>
      </c>
      <c r="B1306" s="422" t="s">
        <v>7711</v>
      </c>
      <c r="C1306" s="422" t="s">
        <v>175</v>
      </c>
      <c r="D1306" s="422" t="s">
        <v>4255</v>
      </c>
      <c r="E1306" s="422" t="s">
        <v>4256</v>
      </c>
      <c r="F1306" s="438">
        <v>59090000</v>
      </c>
      <c r="G1306" s="423">
        <v>2023</v>
      </c>
      <c r="H1306" s="424">
        <f>VLOOKUP(G1306,[3]잔가율!$D$3:$E$33,2,FALSE)</f>
        <v>0.84199999999999997</v>
      </c>
      <c r="I1306" s="434">
        <f t="shared" si="20"/>
        <v>49753780</v>
      </c>
    </row>
    <row r="1307" spans="1:9">
      <c r="A1307" s="421">
        <v>1306</v>
      </c>
      <c r="B1307" s="425" t="s">
        <v>7711</v>
      </c>
      <c r="C1307" s="425" t="s">
        <v>4243</v>
      </c>
      <c r="D1307" s="425" t="s">
        <v>4257</v>
      </c>
      <c r="E1307" s="425" t="s">
        <v>4258</v>
      </c>
      <c r="F1307" s="439">
        <v>317690000</v>
      </c>
      <c r="G1307" s="423">
        <v>2023</v>
      </c>
      <c r="H1307" s="424">
        <f>VLOOKUP(G1307,[3]잔가율!$D$3:$E$33,2,FALSE)</f>
        <v>0.84199999999999997</v>
      </c>
      <c r="I1307" s="434">
        <f t="shared" si="20"/>
        <v>267494980</v>
      </c>
    </row>
    <row r="1308" spans="1:9">
      <c r="A1308" s="421">
        <v>1307</v>
      </c>
      <c r="B1308" s="422" t="s">
        <v>7711</v>
      </c>
      <c r="C1308" s="422" t="s">
        <v>175</v>
      </c>
      <c r="D1308" s="422" t="s">
        <v>4211</v>
      </c>
      <c r="E1308" s="422" t="s">
        <v>4259</v>
      </c>
      <c r="F1308" s="438">
        <v>36940000</v>
      </c>
      <c r="G1308" s="423">
        <v>2023</v>
      </c>
      <c r="H1308" s="424">
        <f>VLOOKUP(G1308,[3]잔가율!$D$3:$E$33,2,FALSE)</f>
        <v>0.84199999999999997</v>
      </c>
      <c r="I1308" s="434">
        <f t="shared" si="20"/>
        <v>31103480</v>
      </c>
    </row>
    <row r="1309" spans="1:9">
      <c r="A1309" s="421">
        <v>1308</v>
      </c>
      <c r="B1309" s="422" t="s">
        <v>7711</v>
      </c>
      <c r="C1309" s="422" t="s">
        <v>175</v>
      </c>
      <c r="D1309" s="422" t="s">
        <v>4260</v>
      </c>
      <c r="E1309" s="422" t="s">
        <v>4261</v>
      </c>
      <c r="F1309" s="438">
        <v>46450000</v>
      </c>
      <c r="G1309" s="423">
        <v>2023</v>
      </c>
      <c r="H1309" s="424">
        <f>VLOOKUP(G1309,[3]잔가율!$D$3:$E$33,2,FALSE)</f>
        <v>0.84199999999999997</v>
      </c>
      <c r="I1309" s="434">
        <f t="shared" si="20"/>
        <v>39110900</v>
      </c>
    </row>
    <row r="1310" spans="1:9">
      <c r="A1310" s="421">
        <v>1309</v>
      </c>
      <c r="B1310" s="422" t="s">
        <v>7711</v>
      </c>
      <c r="C1310" s="422" t="s">
        <v>175</v>
      </c>
      <c r="D1310" s="422" t="s">
        <v>4260</v>
      </c>
      <c r="E1310" s="422" t="s">
        <v>4262</v>
      </c>
      <c r="F1310" s="438">
        <v>49710000</v>
      </c>
      <c r="G1310" s="423">
        <v>2023</v>
      </c>
      <c r="H1310" s="424">
        <f>VLOOKUP(G1310,[3]잔가율!$D$3:$E$33,2,FALSE)</f>
        <v>0.84199999999999997</v>
      </c>
      <c r="I1310" s="434">
        <f t="shared" si="20"/>
        <v>41855820</v>
      </c>
    </row>
    <row r="1311" spans="1:9">
      <c r="A1311" s="421">
        <v>1310</v>
      </c>
      <c r="B1311" s="422" t="s">
        <v>7711</v>
      </c>
      <c r="C1311" s="422" t="s">
        <v>175</v>
      </c>
      <c r="D1311" s="422" t="s">
        <v>4263</v>
      </c>
      <c r="E1311" s="422" t="s">
        <v>149</v>
      </c>
      <c r="F1311" s="438">
        <v>34290000</v>
      </c>
      <c r="G1311" s="423">
        <v>2023</v>
      </c>
      <c r="H1311" s="424">
        <f>VLOOKUP(G1311,[3]잔가율!$D$3:$E$33,2,FALSE)</f>
        <v>0.84199999999999997</v>
      </c>
      <c r="I1311" s="434">
        <f t="shared" si="20"/>
        <v>28872180</v>
      </c>
    </row>
    <row r="1312" spans="1:9">
      <c r="A1312" s="421">
        <v>1311</v>
      </c>
      <c r="B1312" s="422" t="s">
        <v>7711</v>
      </c>
      <c r="C1312" s="422" t="s">
        <v>175</v>
      </c>
      <c r="D1312" s="422" t="s">
        <v>4264</v>
      </c>
      <c r="E1312" s="422" t="s">
        <v>4265</v>
      </c>
      <c r="F1312" s="438">
        <v>12700000</v>
      </c>
      <c r="G1312" s="423">
        <v>2023</v>
      </c>
      <c r="H1312" s="424">
        <f>VLOOKUP(G1312,[3]잔가율!$D$3:$E$33,2,FALSE)</f>
        <v>0.84199999999999997</v>
      </c>
      <c r="I1312" s="434">
        <f t="shared" si="20"/>
        <v>10693400</v>
      </c>
    </row>
    <row r="1313" spans="1:9">
      <c r="A1313" s="421">
        <v>1312</v>
      </c>
      <c r="B1313" s="422" t="s">
        <v>7711</v>
      </c>
      <c r="C1313" s="422" t="s">
        <v>175</v>
      </c>
      <c r="D1313" s="422" t="s">
        <v>4266</v>
      </c>
      <c r="E1313" s="422" t="s">
        <v>4267</v>
      </c>
      <c r="F1313" s="438">
        <v>51360000</v>
      </c>
      <c r="G1313" s="423">
        <v>2023</v>
      </c>
      <c r="H1313" s="424">
        <f>VLOOKUP(G1313,[3]잔가율!$D$3:$E$33,2,FALSE)</f>
        <v>0.84199999999999997</v>
      </c>
      <c r="I1313" s="434">
        <f t="shared" si="20"/>
        <v>43245120</v>
      </c>
    </row>
    <row r="1314" spans="1:9">
      <c r="A1314" s="421">
        <v>1313</v>
      </c>
      <c r="B1314" s="422" t="s">
        <v>7711</v>
      </c>
      <c r="C1314" s="422" t="s">
        <v>175</v>
      </c>
      <c r="D1314" s="422" t="s">
        <v>4268</v>
      </c>
      <c r="E1314" s="422" t="s">
        <v>4269</v>
      </c>
      <c r="F1314" s="438">
        <v>60000000</v>
      </c>
      <c r="G1314" s="423">
        <v>2023</v>
      </c>
      <c r="H1314" s="424">
        <f>VLOOKUP(G1314,[3]잔가율!$D$3:$E$33,2,FALSE)</f>
        <v>0.84199999999999997</v>
      </c>
      <c r="I1314" s="434">
        <f t="shared" si="20"/>
        <v>50520000</v>
      </c>
    </row>
    <row r="1315" spans="1:9">
      <c r="A1315" s="421">
        <v>1314</v>
      </c>
      <c r="B1315" s="422" t="s">
        <v>7711</v>
      </c>
      <c r="C1315" s="422" t="s">
        <v>175</v>
      </c>
      <c r="D1315" s="422" t="s">
        <v>4212</v>
      </c>
      <c r="E1315" s="422" t="s">
        <v>4270</v>
      </c>
      <c r="F1315" s="438">
        <v>27000000</v>
      </c>
      <c r="G1315" s="423">
        <v>2023</v>
      </c>
      <c r="H1315" s="424">
        <f>VLOOKUP(G1315,[3]잔가율!$D$3:$E$33,2,FALSE)</f>
        <v>0.84199999999999997</v>
      </c>
      <c r="I1315" s="434">
        <f t="shared" si="20"/>
        <v>22734000</v>
      </c>
    </row>
    <row r="1316" spans="1:9">
      <c r="A1316" s="421">
        <v>1315</v>
      </c>
      <c r="B1316" s="422" t="s">
        <v>7711</v>
      </c>
      <c r="C1316" s="422" t="s">
        <v>175</v>
      </c>
      <c r="D1316" s="422" t="s">
        <v>4271</v>
      </c>
      <c r="E1316" s="422" t="s">
        <v>4272</v>
      </c>
      <c r="F1316" s="438">
        <v>53540000</v>
      </c>
      <c r="G1316" s="423">
        <v>2023</v>
      </c>
      <c r="H1316" s="424">
        <f>VLOOKUP(G1316,[3]잔가율!$D$3:$E$33,2,FALSE)</f>
        <v>0.84199999999999997</v>
      </c>
      <c r="I1316" s="434">
        <f t="shared" si="20"/>
        <v>45080680</v>
      </c>
    </row>
    <row r="1317" spans="1:9">
      <c r="A1317" s="421">
        <v>1316</v>
      </c>
      <c r="B1317" s="422" t="s">
        <v>7711</v>
      </c>
      <c r="C1317" s="422" t="s">
        <v>175</v>
      </c>
      <c r="D1317" s="422" t="s">
        <v>4213</v>
      </c>
      <c r="E1317" s="422" t="s">
        <v>4273</v>
      </c>
      <c r="F1317" s="438">
        <v>32630000</v>
      </c>
      <c r="G1317" s="423">
        <v>2023</v>
      </c>
      <c r="H1317" s="424">
        <f>VLOOKUP(G1317,[3]잔가율!$D$3:$E$33,2,FALSE)</f>
        <v>0.84199999999999997</v>
      </c>
      <c r="I1317" s="434">
        <f t="shared" si="20"/>
        <v>27474460</v>
      </c>
    </row>
    <row r="1318" spans="1:9">
      <c r="A1318" s="421">
        <v>1317</v>
      </c>
      <c r="B1318" s="422" t="s">
        <v>7711</v>
      </c>
      <c r="C1318" s="422" t="s">
        <v>175</v>
      </c>
      <c r="D1318" s="422" t="s">
        <v>4213</v>
      </c>
      <c r="E1318" s="422" t="s">
        <v>4274</v>
      </c>
      <c r="F1318" s="438">
        <v>32720000</v>
      </c>
      <c r="G1318" s="423">
        <v>2023</v>
      </c>
      <c r="H1318" s="424">
        <f>VLOOKUP(G1318,[3]잔가율!$D$3:$E$33,2,FALSE)</f>
        <v>0.84199999999999997</v>
      </c>
      <c r="I1318" s="434">
        <f t="shared" si="20"/>
        <v>27550240</v>
      </c>
    </row>
    <row r="1319" spans="1:9">
      <c r="A1319" s="421">
        <v>1318</v>
      </c>
      <c r="B1319" s="422" t="s">
        <v>7711</v>
      </c>
      <c r="C1319" s="422" t="s">
        <v>175</v>
      </c>
      <c r="D1319" s="422" t="s">
        <v>4213</v>
      </c>
      <c r="E1319" s="422" t="s">
        <v>4275</v>
      </c>
      <c r="F1319" s="438">
        <v>31090000</v>
      </c>
      <c r="G1319" s="423">
        <v>2023</v>
      </c>
      <c r="H1319" s="424">
        <f>VLOOKUP(G1319,[3]잔가율!$D$3:$E$33,2,FALSE)</f>
        <v>0.84199999999999997</v>
      </c>
      <c r="I1319" s="434">
        <f t="shared" si="20"/>
        <v>26177780</v>
      </c>
    </row>
    <row r="1320" spans="1:9">
      <c r="A1320" s="421">
        <v>1319</v>
      </c>
      <c r="B1320" s="422" t="s">
        <v>7711</v>
      </c>
      <c r="C1320" s="422" t="s">
        <v>175</v>
      </c>
      <c r="D1320" s="422" t="s">
        <v>4214</v>
      </c>
      <c r="E1320" s="422" t="s">
        <v>4276</v>
      </c>
      <c r="F1320" s="438">
        <v>32490000</v>
      </c>
      <c r="G1320" s="423">
        <v>2023</v>
      </c>
      <c r="H1320" s="424">
        <f>VLOOKUP(G1320,[3]잔가율!$D$3:$E$33,2,FALSE)</f>
        <v>0.84199999999999997</v>
      </c>
      <c r="I1320" s="434">
        <f t="shared" si="20"/>
        <v>27356580</v>
      </c>
    </row>
    <row r="1321" spans="1:9">
      <c r="A1321" s="421">
        <v>1320</v>
      </c>
      <c r="B1321" s="422" t="s">
        <v>7711</v>
      </c>
      <c r="C1321" s="422" t="s">
        <v>175</v>
      </c>
      <c r="D1321" s="422" t="s">
        <v>4277</v>
      </c>
      <c r="E1321" s="422" t="s">
        <v>4278</v>
      </c>
      <c r="F1321" s="438">
        <v>32380000</v>
      </c>
      <c r="G1321" s="423">
        <v>2023</v>
      </c>
      <c r="H1321" s="424">
        <f>VLOOKUP(G1321,[3]잔가율!$D$3:$E$33,2,FALSE)</f>
        <v>0.84199999999999997</v>
      </c>
      <c r="I1321" s="434">
        <f t="shared" si="20"/>
        <v>27263960</v>
      </c>
    </row>
    <row r="1322" spans="1:9">
      <c r="A1322" s="421">
        <v>1321</v>
      </c>
      <c r="B1322" s="422" t="s">
        <v>7711</v>
      </c>
      <c r="C1322" s="422" t="s">
        <v>175</v>
      </c>
      <c r="D1322" s="422" t="s">
        <v>4279</v>
      </c>
      <c r="E1322" s="422" t="s">
        <v>4280</v>
      </c>
      <c r="F1322" s="438">
        <v>49530000</v>
      </c>
      <c r="G1322" s="423">
        <v>2023</v>
      </c>
      <c r="H1322" s="424">
        <f>VLOOKUP(G1322,[3]잔가율!$D$3:$E$33,2,FALSE)</f>
        <v>0.84199999999999997</v>
      </c>
      <c r="I1322" s="434">
        <f t="shared" si="20"/>
        <v>41704260</v>
      </c>
    </row>
    <row r="1323" spans="1:9">
      <c r="A1323" s="421">
        <v>1322</v>
      </c>
      <c r="B1323" s="422" t="s">
        <v>7711</v>
      </c>
      <c r="C1323" s="422" t="s">
        <v>4281</v>
      </c>
      <c r="D1323" s="422" t="s">
        <v>4285</v>
      </c>
      <c r="E1323" s="422" t="s">
        <v>4286</v>
      </c>
      <c r="F1323" s="438">
        <v>31060000</v>
      </c>
      <c r="G1323" s="423">
        <v>2023</v>
      </c>
      <c r="H1323" s="424">
        <f>VLOOKUP(G1323,[3]잔가율!$D$3:$E$33,2,FALSE)</f>
        <v>0.84199999999999997</v>
      </c>
      <c r="I1323" s="434">
        <f t="shared" si="20"/>
        <v>26152520</v>
      </c>
    </row>
    <row r="1324" spans="1:9">
      <c r="A1324" s="421">
        <v>1323</v>
      </c>
      <c r="B1324" s="422" t="s">
        <v>7711</v>
      </c>
      <c r="C1324" s="422" t="s">
        <v>4281</v>
      </c>
      <c r="D1324" s="422" t="s">
        <v>4287</v>
      </c>
      <c r="E1324" s="422" t="s">
        <v>4288</v>
      </c>
      <c r="F1324" s="438">
        <v>25370000</v>
      </c>
      <c r="G1324" s="423">
        <v>2023</v>
      </c>
      <c r="H1324" s="424">
        <f>VLOOKUP(G1324,[3]잔가율!$D$3:$E$33,2,FALSE)</f>
        <v>0.84199999999999997</v>
      </c>
      <c r="I1324" s="434">
        <f t="shared" si="20"/>
        <v>21361540</v>
      </c>
    </row>
    <row r="1325" spans="1:9">
      <c r="A1325" s="421">
        <v>1324</v>
      </c>
      <c r="B1325" s="422" t="s">
        <v>7711</v>
      </c>
      <c r="C1325" s="422" t="s">
        <v>4281</v>
      </c>
      <c r="D1325" s="422" t="s">
        <v>4289</v>
      </c>
      <c r="E1325" s="422" t="s">
        <v>4290</v>
      </c>
      <c r="F1325" s="438">
        <v>32630000</v>
      </c>
      <c r="G1325" s="423">
        <v>2023</v>
      </c>
      <c r="H1325" s="424">
        <f>VLOOKUP(G1325,[3]잔가율!$D$3:$E$33,2,FALSE)</f>
        <v>0.84199999999999997</v>
      </c>
      <c r="I1325" s="434">
        <f t="shared" si="20"/>
        <v>27474460</v>
      </c>
    </row>
    <row r="1326" spans="1:9">
      <c r="A1326" s="421">
        <v>1325</v>
      </c>
      <c r="B1326" s="422" t="s">
        <v>7711</v>
      </c>
      <c r="C1326" s="422" t="s">
        <v>4281</v>
      </c>
      <c r="D1326" s="422" t="s">
        <v>4291</v>
      </c>
      <c r="E1326" s="422" t="s">
        <v>4292</v>
      </c>
      <c r="F1326" s="438">
        <v>27700000</v>
      </c>
      <c r="G1326" s="423">
        <v>2023</v>
      </c>
      <c r="H1326" s="424">
        <f>VLOOKUP(G1326,[3]잔가율!$D$3:$E$33,2,FALSE)</f>
        <v>0.84199999999999997</v>
      </c>
      <c r="I1326" s="434">
        <f t="shared" si="20"/>
        <v>23323400</v>
      </c>
    </row>
    <row r="1327" spans="1:9">
      <c r="A1327" s="421">
        <v>1326</v>
      </c>
      <c r="B1327" s="422" t="s">
        <v>7711</v>
      </c>
      <c r="C1327" s="422" t="s">
        <v>4281</v>
      </c>
      <c r="D1327" s="422" t="s">
        <v>4293</v>
      </c>
      <c r="E1327" s="422" t="s">
        <v>4294</v>
      </c>
      <c r="F1327" s="438">
        <v>22600000</v>
      </c>
      <c r="G1327" s="423">
        <v>2023</v>
      </c>
      <c r="H1327" s="424">
        <f>VLOOKUP(G1327,[3]잔가율!$D$3:$E$33,2,FALSE)</f>
        <v>0.84199999999999997</v>
      </c>
      <c r="I1327" s="434">
        <f t="shared" si="20"/>
        <v>19029200</v>
      </c>
    </row>
    <row r="1328" spans="1:9">
      <c r="A1328" s="421">
        <v>1327</v>
      </c>
      <c r="B1328" s="422" t="s">
        <v>7711</v>
      </c>
      <c r="C1328" s="422" t="s">
        <v>4281</v>
      </c>
      <c r="D1328" s="422" t="s">
        <v>4295</v>
      </c>
      <c r="E1328" s="422" t="s">
        <v>4296</v>
      </c>
      <c r="F1328" s="438">
        <v>30190000</v>
      </c>
      <c r="G1328" s="423">
        <v>2023</v>
      </c>
      <c r="H1328" s="424">
        <f>VLOOKUP(G1328,[3]잔가율!$D$3:$E$33,2,FALSE)</f>
        <v>0.84199999999999997</v>
      </c>
      <c r="I1328" s="434">
        <f t="shared" si="20"/>
        <v>25419980</v>
      </c>
    </row>
    <row r="1329" spans="1:9">
      <c r="A1329" s="421">
        <v>1328</v>
      </c>
      <c r="B1329" s="422" t="s">
        <v>7711</v>
      </c>
      <c r="C1329" s="422" t="s">
        <v>4281</v>
      </c>
      <c r="D1329" s="422" t="s">
        <v>4297</v>
      </c>
      <c r="E1329" s="422" t="s">
        <v>4298</v>
      </c>
      <c r="F1329" s="438">
        <v>38090000</v>
      </c>
      <c r="G1329" s="423">
        <v>2023</v>
      </c>
      <c r="H1329" s="424">
        <f>VLOOKUP(G1329,[3]잔가율!$D$3:$E$33,2,FALSE)</f>
        <v>0.84199999999999997</v>
      </c>
      <c r="I1329" s="434">
        <f t="shared" si="20"/>
        <v>32071780</v>
      </c>
    </row>
    <row r="1330" spans="1:9">
      <c r="A1330" s="421">
        <v>1329</v>
      </c>
      <c r="B1330" s="422" t="s">
        <v>7711</v>
      </c>
      <c r="C1330" s="422" t="s">
        <v>4281</v>
      </c>
      <c r="D1330" s="422" t="s">
        <v>4299</v>
      </c>
      <c r="E1330" s="422" t="s">
        <v>4300</v>
      </c>
      <c r="F1330" s="438">
        <v>32970000</v>
      </c>
      <c r="G1330" s="423">
        <v>2023</v>
      </c>
      <c r="H1330" s="424">
        <f>VLOOKUP(G1330,[3]잔가율!$D$3:$E$33,2,FALSE)</f>
        <v>0.84199999999999997</v>
      </c>
      <c r="I1330" s="434">
        <f t="shared" si="20"/>
        <v>27760740</v>
      </c>
    </row>
    <row r="1331" spans="1:9">
      <c r="A1331" s="421">
        <v>1330</v>
      </c>
      <c r="B1331" s="422" t="s">
        <v>7711</v>
      </c>
      <c r="C1331" s="422" t="s">
        <v>4281</v>
      </c>
      <c r="D1331" s="422" t="s">
        <v>4301</v>
      </c>
      <c r="E1331" s="422" t="s">
        <v>4302</v>
      </c>
      <c r="F1331" s="438">
        <v>36280000</v>
      </c>
      <c r="G1331" s="423">
        <v>2023</v>
      </c>
      <c r="H1331" s="424">
        <f>VLOOKUP(G1331,[3]잔가율!$D$3:$E$33,2,FALSE)</f>
        <v>0.84199999999999997</v>
      </c>
      <c r="I1331" s="434">
        <f t="shared" si="20"/>
        <v>30547760</v>
      </c>
    </row>
    <row r="1332" spans="1:9">
      <c r="A1332" s="421">
        <v>1331</v>
      </c>
      <c r="B1332" s="422" t="s">
        <v>7711</v>
      </c>
      <c r="C1332" s="422" t="s">
        <v>4281</v>
      </c>
      <c r="D1332" s="422" t="s">
        <v>4303</v>
      </c>
      <c r="E1332" s="422" t="s">
        <v>4304</v>
      </c>
      <c r="F1332" s="438">
        <v>36630000</v>
      </c>
      <c r="G1332" s="423">
        <v>2023</v>
      </c>
      <c r="H1332" s="424">
        <f>VLOOKUP(G1332,[3]잔가율!$D$3:$E$33,2,FALSE)</f>
        <v>0.84199999999999997</v>
      </c>
      <c r="I1332" s="434">
        <f t="shared" si="20"/>
        <v>30842460</v>
      </c>
    </row>
    <row r="1333" spans="1:9">
      <c r="A1333" s="421">
        <v>1332</v>
      </c>
      <c r="B1333" s="422" t="s">
        <v>7711</v>
      </c>
      <c r="C1333" s="422" t="s">
        <v>4281</v>
      </c>
      <c r="D1333" s="422" t="s">
        <v>4305</v>
      </c>
      <c r="E1333" s="422" t="s">
        <v>4306</v>
      </c>
      <c r="F1333" s="438">
        <v>32580000</v>
      </c>
      <c r="G1333" s="423">
        <v>2023</v>
      </c>
      <c r="H1333" s="424">
        <f>VLOOKUP(G1333,[3]잔가율!$D$3:$E$33,2,FALSE)</f>
        <v>0.84199999999999997</v>
      </c>
      <c r="I1333" s="434">
        <f t="shared" si="20"/>
        <v>27432360</v>
      </c>
    </row>
    <row r="1334" spans="1:9">
      <c r="A1334" s="421">
        <v>1333</v>
      </c>
      <c r="B1334" s="422" t="s">
        <v>7711</v>
      </c>
      <c r="C1334" s="422" t="s">
        <v>4281</v>
      </c>
      <c r="D1334" s="422" t="s">
        <v>4307</v>
      </c>
      <c r="E1334" s="422" t="s">
        <v>4308</v>
      </c>
      <c r="F1334" s="438">
        <v>39120000</v>
      </c>
      <c r="G1334" s="423">
        <v>2023</v>
      </c>
      <c r="H1334" s="424">
        <f>VLOOKUP(G1334,[3]잔가율!$D$3:$E$33,2,FALSE)</f>
        <v>0.84199999999999997</v>
      </c>
      <c r="I1334" s="434">
        <f t="shared" si="20"/>
        <v>32939040</v>
      </c>
    </row>
    <row r="1335" spans="1:9">
      <c r="A1335" s="421">
        <v>1334</v>
      </c>
      <c r="B1335" s="422" t="s">
        <v>7711</v>
      </c>
      <c r="C1335" s="422" t="s">
        <v>4281</v>
      </c>
      <c r="D1335" s="422" t="s">
        <v>4309</v>
      </c>
      <c r="E1335" s="422" t="s">
        <v>4310</v>
      </c>
      <c r="F1335" s="438">
        <v>26270000</v>
      </c>
      <c r="G1335" s="423">
        <v>2023</v>
      </c>
      <c r="H1335" s="424">
        <f>VLOOKUP(G1335,[3]잔가율!$D$3:$E$33,2,FALSE)</f>
        <v>0.84199999999999997</v>
      </c>
      <c r="I1335" s="434">
        <f t="shared" si="20"/>
        <v>22119340</v>
      </c>
    </row>
    <row r="1336" spans="1:9">
      <c r="A1336" s="421">
        <v>1335</v>
      </c>
      <c r="B1336" s="422" t="s">
        <v>7711</v>
      </c>
      <c r="C1336" s="422" t="s">
        <v>4281</v>
      </c>
      <c r="D1336" s="422" t="s">
        <v>4311</v>
      </c>
      <c r="E1336" s="422" t="s">
        <v>4312</v>
      </c>
      <c r="F1336" s="438">
        <v>23640000</v>
      </c>
      <c r="G1336" s="423">
        <v>2023</v>
      </c>
      <c r="H1336" s="424">
        <f>VLOOKUP(G1336,[3]잔가율!$D$3:$E$33,2,FALSE)</f>
        <v>0.84199999999999997</v>
      </c>
      <c r="I1336" s="434">
        <f t="shared" si="20"/>
        <v>19904880</v>
      </c>
    </row>
    <row r="1337" spans="1:9">
      <c r="A1337" s="421">
        <v>1336</v>
      </c>
      <c r="B1337" s="422" t="s">
        <v>7711</v>
      </c>
      <c r="C1337" s="422" t="s">
        <v>4281</v>
      </c>
      <c r="D1337" s="422" t="s">
        <v>4313</v>
      </c>
      <c r="E1337" s="422" t="s">
        <v>4314</v>
      </c>
      <c r="F1337" s="438">
        <v>24200000</v>
      </c>
      <c r="G1337" s="423">
        <v>2023</v>
      </c>
      <c r="H1337" s="424">
        <f>VLOOKUP(G1337,[3]잔가율!$D$3:$E$33,2,FALSE)</f>
        <v>0.84199999999999997</v>
      </c>
      <c r="I1337" s="434">
        <f t="shared" si="20"/>
        <v>20376400</v>
      </c>
    </row>
    <row r="1338" spans="1:9">
      <c r="A1338" s="421">
        <v>1337</v>
      </c>
      <c r="B1338" s="422" t="s">
        <v>7711</v>
      </c>
      <c r="C1338" s="422" t="s">
        <v>4281</v>
      </c>
      <c r="D1338" s="422" t="s">
        <v>4315</v>
      </c>
      <c r="E1338" s="422" t="s">
        <v>4310</v>
      </c>
      <c r="F1338" s="438">
        <v>25360000</v>
      </c>
      <c r="G1338" s="423">
        <v>2023</v>
      </c>
      <c r="H1338" s="424">
        <f>VLOOKUP(G1338,[3]잔가율!$D$3:$E$33,2,FALSE)</f>
        <v>0.84199999999999997</v>
      </c>
      <c r="I1338" s="434">
        <f t="shared" si="20"/>
        <v>21353120</v>
      </c>
    </row>
    <row r="1339" spans="1:9">
      <c r="A1339" s="421">
        <v>1338</v>
      </c>
      <c r="B1339" s="422" t="s">
        <v>7711</v>
      </c>
      <c r="C1339" s="422" t="s">
        <v>4281</v>
      </c>
      <c r="D1339" s="422" t="s">
        <v>4316</v>
      </c>
      <c r="E1339" s="422" t="s">
        <v>4317</v>
      </c>
      <c r="F1339" s="438">
        <v>29450000</v>
      </c>
      <c r="G1339" s="423">
        <v>2023</v>
      </c>
      <c r="H1339" s="424">
        <f>VLOOKUP(G1339,[3]잔가율!$D$3:$E$33,2,FALSE)</f>
        <v>0.84199999999999997</v>
      </c>
      <c r="I1339" s="434">
        <f t="shared" si="20"/>
        <v>24796900</v>
      </c>
    </row>
    <row r="1340" spans="1:9">
      <c r="A1340" s="421">
        <v>1339</v>
      </c>
      <c r="B1340" s="422" t="s">
        <v>15840</v>
      </c>
      <c r="C1340" s="422" t="s">
        <v>4281</v>
      </c>
      <c r="D1340" s="422" t="s">
        <v>4318</v>
      </c>
      <c r="E1340" s="422" t="s">
        <v>4319</v>
      </c>
      <c r="F1340" s="438">
        <v>30080000</v>
      </c>
      <c r="G1340" s="423">
        <v>2023</v>
      </c>
      <c r="H1340" s="424">
        <f>VLOOKUP(G1340,[3]잔가율!$D$3:$E$33,2,FALSE)</f>
        <v>0.84199999999999997</v>
      </c>
      <c r="I1340" s="434">
        <f t="shared" si="20"/>
        <v>25327360</v>
      </c>
    </row>
    <row r="1341" spans="1:9">
      <c r="A1341" s="421">
        <v>1340</v>
      </c>
      <c r="B1341" s="422" t="s">
        <v>7711</v>
      </c>
      <c r="C1341" s="422" t="s">
        <v>4281</v>
      </c>
      <c r="D1341" s="422" t="s">
        <v>4320</v>
      </c>
      <c r="E1341" s="422" t="s">
        <v>144</v>
      </c>
      <c r="F1341" s="438">
        <v>27180000</v>
      </c>
      <c r="G1341" s="423">
        <v>2023</v>
      </c>
      <c r="H1341" s="424">
        <f>VLOOKUP(G1341,[3]잔가율!$D$3:$E$33,2,FALSE)</f>
        <v>0.84199999999999997</v>
      </c>
      <c r="I1341" s="434">
        <f t="shared" si="20"/>
        <v>22885560</v>
      </c>
    </row>
    <row r="1342" spans="1:9">
      <c r="A1342" s="421">
        <v>1341</v>
      </c>
      <c r="B1342" s="422" t="s">
        <v>7711</v>
      </c>
      <c r="C1342" s="422" t="s">
        <v>4281</v>
      </c>
      <c r="D1342" s="422" t="s">
        <v>4282</v>
      </c>
      <c r="E1342" s="422" t="s">
        <v>144</v>
      </c>
      <c r="F1342" s="438">
        <v>31090000</v>
      </c>
      <c r="G1342" s="423">
        <v>2023</v>
      </c>
      <c r="H1342" s="424">
        <f>VLOOKUP(G1342,[3]잔가율!$D$3:$E$33,2,FALSE)</f>
        <v>0.84199999999999997</v>
      </c>
      <c r="I1342" s="434">
        <f t="shared" si="20"/>
        <v>26177780</v>
      </c>
    </row>
    <row r="1343" spans="1:9">
      <c r="A1343" s="421">
        <v>1342</v>
      </c>
      <c r="B1343" s="422" t="s">
        <v>7711</v>
      </c>
      <c r="C1343" s="422" t="s">
        <v>4281</v>
      </c>
      <c r="D1343" s="422" t="s">
        <v>4321</v>
      </c>
      <c r="E1343" s="422" t="s">
        <v>4322</v>
      </c>
      <c r="F1343" s="438">
        <v>30190000</v>
      </c>
      <c r="G1343" s="423">
        <v>2023</v>
      </c>
      <c r="H1343" s="424">
        <f>VLOOKUP(G1343,[3]잔가율!$D$3:$E$33,2,FALSE)</f>
        <v>0.84199999999999997</v>
      </c>
      <c r="I1343" s="434">
        <f t="shared" si="20"/>
        <v>25419980</v>
      </c>
    </row>
    <row r="1344" spans="1:9">
      <c r="A1344" s="421">
        <v>1343</v>
      </c>
      <c r="B1344" s="422" t="s">
        <v>7711</v>
      </c>
      <c r="C1344" s="422" t="s">
        <v>4281</v>
      </c>
      <c r="D1344" s="422" t="s">
        <v>4323</v>
      </c>
      <c r="E1344" s="422" t="s">
        <v>4324</v>
      </c>
      <c r="F1344" s="438">
        <v>40500000</v>
      </c>
      <c r="G1344" s="423">
        <v>2023</v>
      </c>
      <c r="H1344" s="424">
        <f>VLOOKUP(G1344,[3]잔가율!$D$3:$E$33,2,FALSE)</f>
        <v>0.84199999999999997</v>
      </c>
      <c r="I1344" s="434">
        <f t="shared" si="20"/>
        <v>34101000</v>
      </c>
    </row>
    <row r="1345" spans="1:9">
      <c r="A1345" s="421">
        <v>1344</v>
      </c>
      <c r="B1345" s="422" t="s">
        <v>7711</v>
      </c>
      <c r="C1345" s="422" t="s">
        <v>4281</v>
      </c>
      <c r="D1345" s="422" t="s">
        <v>4283</v>
      </c>
      <c r="E1345" s="422" t="s">
        <v>4325</v>
      </c>
      <c r="F1345" s="438">
        <v>37550000</v>
      </c>
      <c r="G1345" s="423">
        <v>2023</v>
      </c>
      <c r="H1345" s="424">
        <f>VLOOKUP(G1345,[3]잔가율!$D$3:$E$33,2,FALSE)</f>
        <v>0.84199999999999997</v>
      </c>
      <c r="I1345" s="434">
        <f t="shared" si="20"/>
        <v>31617100</v>
      </c>
    </row>
    <row r="1346" spans="1:9">
      <c r="A1346" s="421">
        <v>1345</v>
      </c>
      <c r="B1346" s="422" t="s">
        <v>7711</v>
      </c>
      <c r="C1346" s="422" t="s">
        <v>4281</v>
      </c>
      <c r="D1346" s="422" t="s">
        <v>4326</v>
      </c>
      <c r="E1346" s="422" t="s">
        <v>4327</v>
      </c>
      <c r="F1346" s="438">
        <v>52500000</v>
      </c>
      <c r="G1346" s="423">
        <v>2023</v>
      </c>
      <c r="H1346" s="424">
        <f>VLOOKUP(G1346,[3]잔가율!$D$3:$E$33,2,FALSE)</f>
        <v>0.84199999999999997</v>
      </c>
      <c r="I1346" s="434">
        <f t="shared" ref="I1346:I1409" si="21">ROUNDDOWN(F1346*H1346,0)</f>
        <v>44205000</v>
      </c>
    </row>
    <row r="1347" spans="1:9">
      <c r="A1347" s="421">
        <v>1346</v>
      </c>
      <c r="B1347" s="422" t="s">
        <v>7711</v>
      </c>
      <c r="C1347" s="422" t="s">
        <v>4281</v>
      </c>
      <c r="D1347" s="422" t="s">
        <v>4328</v>
      </c>
      <c r="E1347" s="422" t="s">
        <v>4300</v>
      </c>
      <c r="F1347" s="438">
        <v>33300000</v>
      </c>
      <c r="G1347" s="423">
        <v>2023</v>
      </c>
      <c r="H1347" s="424">
        <f>VLOOKUP(G1347,[3]잔가율!$D$3:$E$33,2,FALSE)</f>
        <v>0.84199999999999997</v>
      </c>
      <c r="I1347" s="434">
        <f t="shared" si="21"/>
        <v>28038600</v>
      </c>
    </row>
    <row r="1348" spans="1:9">
      <c r="A1348" s="421">
        <v>1347</v>
      </c>
      <c r="B1348" s="422" t="s">
        <v>7711</v>
      </c>
      <c r="C1348" s="422" t="s">
        <v>4281</v>
      </c>
      <c r="D1348" s="422" t="s">
        <v>4329</v>
      </c>
      <c r="E1348" s="422" t="s">
        <v>4302</v>
      </c>
      <c r="F1348" s="438">
        <v>40100000</v>
      </c>
      <c r="G1348" s="423">
        <v>2023</v>
      </c>
      <c r="H1348" s="424">
        <f>VLOOKUP(G1348,[3]잔가율!$D$3:$E$33,2,FALSE)</f>
        <v>0.84199999999999997</v>
      </c>
      <c r="I1348" s="434">
        <f t="shared" si="21"/>
        <v>33764200</v>
      </c>
    </row>
    <row r="1349" spans="1:9">
      <c r="A1349" s="421">
        <v>1348</v>
      </c>
      <c r="B1349" s="422" t="s">
        <v>7711</v>
      </c>
      <c r="C1349" s="422" t="s">
        <v>4281</v>
      </c>
      <c r="D1349" s="422" t="s">
        <v>4330</v>
      </c>
      <c r="E1349" s="422" t="s">
        <v>4331</v>
      </c>
      <c r="F1349" s="438">
        <v>32970000</v>
      </c>
      <c r="G1349" s="423">
        <v>2023</v>
      </c>
      <c r="H1349" s="424">
        <f>VLOOKUP(G1349,[3]잔가율!$D$3:$E$33,2,FALSE)</f>
        <v>0.84199999999999997</v>
      </c>
      <c r="I1349" s="434">
        <f t="shared" si="21"/>
        <v>27760740</v>
      </c>
    </row>
    <row r="1350" spans="1:9">
      <c r="A1350" s="421">
        <v>1349</v>
      </c>
      <c r="B1350" s="422" t="s">
        <v>7711</v>
      </c>
      <c r="C1350" s="422" t="s">
        <v>4281</v>
      </c>
      <c r="D1350" s="422" t="s">
        <v>4332</v>
      </c>
      <c r="E1350" s="422" t="s">
        <v>4333</v>
      </c>
      <c r="F1350" s="438">
        <v>36280000</v>
      </c>
      <c r="G1350" s="423">
        <v>2023</v>
      </c>
      <c r="H1350" s="424">
        <f>VLOOKUP(G1350,[3]잔가율!$D$3:$E$33,2,FALSE)</f>
        <v>0.84199999999999997</v>
      </c>
      <c r="I1350" s="434">
        <f t="shared" si="21"/>
        <v>30547760</v>
      </c>
    </row>
    <row r="1351" spans="1:9">
      <c r="A1351" s="421">
        <v>1350</v>
      </c>
      <c r="B1351" s="422" t="s">
        <v>7711</v>
      </c>
      <c r="C1351" s="422" t="s">
        <v>4281</v>
      </c>
      <c r="D1351" s="422" t="s">
        <v>4334</v>
      </c>
      <c r="E1351" s="422" t="s">
        <v>4335</v>
      </c>
      <c r="F1351" s="438">
        <v>30310000</v>
      </c>
      <c r="G1351" s="423">
        <v>2023</v>
      </c>
      <c r="H1351" s="424">
        <f>VLOOKUP(G1351,[3]잔가율!$D$3:$E$33,2,FALSE)</f>
        <v>0.84199999999999997</v>
      </c>
      <c r="I1351" s="434">
        <f t="shared" si="21"/>
        <v>25521020</v>
      </c>
    </row>
    <row r="1352" spans="1:9">
      <c r="A1352" s="421">
        <v>1351</v>
      </c>
      <c r="B1352" s="422" t="s">
        <v>7711</v>
      </c>
      <c r="C1352" s="422" t="s">
        <v>4281</v>
      </c>
      <c r="D1352" s="422" t="s">
        <v>4284</v>
      </c>
      <c r="E1352" s="422" t="s">
        <v>4336</v>
      </c>
      <c r="F1352" s="438">
        <v>29090000</v>
      </c>
      <c r="G1352" s="423">
        <v>2023</v>
      </c>
      <c r="H1352" s="424">
        <f>VLOOKUP(G1352,[3]잔가율!$D$3:$E$33,2,FALSE)</f>
        <v>0.84199999999999997</v>
      </c>
      <c r="I1352" s="434">
        <f t="shared" si="21"/>
        <v>24493780</v>
      </c>
    </row>
    <row r="1353" spans="1:9">
      <c r="A1353" s="421">
        <v>1352</v>
      </c>
      <c r="B1353" s="422" t="s">
        <v>7711</v>
      </c>
      <c r="C1353" s="422" t="s">
        <v>4281</v>
      </c>
      <c r="D1353" s="422" t="s">
        <v>4337</v>
      </c>
      <c r="E1353" s="422" t="s">
        <v>4338</v>
      </c>
      <c r="F1353" s="438">
        <v>54180000</v>
      </c>
      <c r="G1353" s="423">
        <v>2023</v>
      </c>
      <c r="H1353" s="424">
        <f>VLOOKUP(G1353,[3]잔가율!$D$3:$E$33,2,FALSE)</f>
        <v>0.84199999999999997</v>
      </c>
      <c r="I1353" s="434">
        <f t="shared" si="21"/>
        <v>45619560</v>
      </c>
    </row>
    <row r="1354" spans="1:9">
      <c r="A1354" s="421">
        <v>1353</v>
      </c>
      <c r="B1354" s="422" t="s">
        <v>7711</v>
      </c>
      <c r="C1354" s="422" t="s">
        <v>4339</v>
      </c>
      <c r="D1354" s="422" t="s">
        <v>4340</v>
      </c>
      <c r="E1354" s="422" t="s">
        <v>4341</v>
      </c>
      <c r="F1354" s="438">
        <v>27000000</v>
      </c>
      <c r="G1354" s="423">
        <v>2023</v>
      </c>
      <c r="H1354" s="424">
        <f>VLOOKUP(G1354,[3]잔가율!$D$3:$E$33,2,FALSE)</f>
        <v>0.84199999999999997</v>
      </c>
      <c r="I1354" s="434">
        <f t="shared" si="21"/>
        <v>22734000</v>
      </c>
    </row>
    <row r="1355" spans="1:9">
      <c r="A1355" s="421">
        <v>1354</v>
      </c>
      <c r="B1355" s="422" t="s">
        <v>7711</v>
      </c>
      <c r="C1355" s="422" t="s">
        <v>4339</v>
      </c>
      <c r="D1355" s="422" t="s">
        <v>4342</v>
      </c>
      <c r="E1355" s="422" t="s">
        <v>4343</v>
      </c>
      <c r="F1355" s="438">
        <v>17720000</v>
      </c>
      <c r="G1355" s="423">
        <v>2023</v>
      </c>
      <c r="H1355" s="424">
        <f>VLOOKUP(G1355,[3]잔가율!$D$3:$E$33,2,FALSE)</f>
        <v>0.84199999999999997</v>
      </c>
      <c r="I1355" s="434">
        <f t="shared" si="21"/>
        <v>14920240</v>
      </c>
    </row>
    <row r="1356" spans="1:9">
      <c r="A1356" s="421">
        <v>1355</v>
      </c>
      <c r="B1356" s="422" t="s">
        <v>7711</v>
      </c>
      <c r="C1356" s="422" t="s">
        <v>4339</v>
      </c>
      <c r="D1356" s="422" t="s">
        <v>4344</v>
      </c>
      <c r="E1356" s="422" t="s">
        <v>4345</v>
      </c>
      <c r="F1356" s="438">
        <v>16960000</v>
      </c>
      <c r="G1356" s="423">
        <v>2023</v>
      </c>
      <c r="H1356" s="424">
        <f>VLOOKUP(G1356,[3]잔가율!$D$3:$E$33,2,FALSE)</f>
        <v>0.84199999999999997</v>
      </c>
      <c r="I1356" s="434">
        <f t="shared" si="21"/>
        <v>14280320</v>
      </c>
    </row>
    <row r="1357" spans="1:9">
      <c r="A1357" s="421">
        <v>1356</v>
      </c>
      <c r="B1357" s="422" t="s">
        <v>7711</v>
      </c>
      <c r="C1357" s="422" t="s">
        <v>4339</v>
      </c>
      <c r="D1357" s="422" t="s">
        <v>4344</v>
      </c>
      <c r="E1357" s="422" t="s">
        <v>4346</v>
      </c>
      <c r="F1357" s="438">
        <v>26180000</v>
      </c>
      <c r="G1357" s="423">
        <v>2023</v>
      </c>
      <c r="H1357" s="424">
        <f>VLOOKUP(G1357,[3]잔가율!$D$3:$E$33,2,FALSE)</f>
        <v>0.84199999999999997</v>
      </c>
      <c r="I1357" s="434">
        <f t="shared" si="21"/>
        <v>22043560</v>
      </c>
    </row>
    <row r="1358" spans="1:9">
      <c r="A1358" s="421">
        <v>1357</v>
      </c>
      <c r="B1358" s="422" t="s">
        <v>7711</v>
      </c>
      <c r="C1358" s="422" t="s">
        <v>4339</v>
      </c>
      <c r="D1358" s="422" t="s">
        <v>4344</v>
      </c>
      <c r="E1358" s="422" t="s">
        <v>4347</v>
      </c>
      <c r="F1358" s="438">
        <v>26000000</v>
      </c>
      <c r="G1358" s="423">
        <v>2023</v>
      </c>
      <c r="H1358" s="424">
        <f>VLOOKUP(G1358,[3]잔가율!$D$3:$E$33,2,FALSE)</f>
        <v>0.84199999999999997</v>
      </c>
      <c r="I1358" s="434">
        <f t="shared" si="21"/>
        <v>21892000</v>
      </c>
    </row>
    <row r="1359" spans="1:9">
      <c r="A1359" s="421">
        <v>1358</v>
      </c>
      <c r="B1359" s="422" t="s">
        <v>7711</v>
      </c>
      <c r="C1359" s="422" t="s">
        <v>4339</v>
      </c>
      <c r="D1359" s="422" t="s">
        <v>4344</v>
      </c>
      <c r="E1359" s="422" t="s">
        <v>4348</v>
      </c>
      <c r="F1359" s="438">
        <v>24000000</v>
      </c>
      <c r="G1359" s="423">
        <v>2023</v>
      </c>
      <c r="H1359" s="424">
        <f>VLOOKUP(G1359,[3]잔가율!$D$3:$E$33,2,FALSE)</f>
        <v>0.84199999999999997</v>
      </c>
      <c r="I1359" s="434">
        <f t="shared" si="21"/>
        <v>20208000</v>
      </c>
    </row>
    <row r="1360" spans="1:9">
      <c r="A1360" s="421">
        <v>1359</v>
      </c>
      <c r="B1360" s="422" t="s">
        <v>7711</v>
      </c>
      <c r="C1360" s="422" t="s">
        <v>4339</v>
      </c>
      <c r="D1360" s="422" t="s">
        <v>4344</v>
      </c>
      <c r="E1360" s="422" t="s">
        <v>4349</v>
      </c>
      <c r="F1360" s="438">
        <v>25190000</v>
      </c>
      <c r="G1360" s="423">
        <v>2023</v>
      </c>
      <c r="H1360" s="424">
        <f>VLOOKUP(G1360,[3]잔가율!$D$3:$E$33,2,FALSE)</f>
        <v>0.84199999999999997</v>
      </c>
      <c r="I1360" s="434">
        <f t="shared" si="21"/>
        <v>21209980</v>
      </c>
    </row>
    <row r="1361" spans="1:9">
      <c r="A1361" s="421">
        <v>1360</v>
      </c>
      <c r="B1361" s="422" t="s">
        <v>7711</v>
      </c>
      <c r="C1361" s="422" t="s">
        <v>4339</v>
      </c>
      <c r="D1361" s="422" t="s">
        <v>4350</v>
      </c>
      <c r="E1361" s="422" t="s">
        <v>4351</v>
      </c>
      <c r="F1361" s="438">
        <v>15300000</v>
      </c>
      <c r="G1361" s="423">
        <v>2023</v>
      </c>
      <c r="H1361" s="424">
        <f>VLOOKUP(G1361,[3]잔가율!$D$3:$E$33,2,FALSE)</f>
        <v>0.84199999999999997</v>
      </c>
      <c r="I1361" s="434">
        <f t="shared" si="21"/>
        <v>12882600</v>
      </c>
    </row>
    <row r="1362" spans="1:9">
      <c r="A1362" s="421">
        <v>1361</v>
      </c>
      <c r="B1362" s="422" t="s">
        <v>7711</v>
      </c>
      <c r="C1362" s="422" t="s">
        <v>4339</v>
      </c>
      <c r="D1362" s="422" t="s">
        <v>4350</v>
      </c>
      <c r="E1362" s="422" t="s">
        <v>4352</v>
      </c>
      <c r="F1362" s="438">
        <v>15990000</v>
      </c>
      <c r="G1362" s="423">
        <v>2023</v>
      </c>
      <c r="H1362" s="424">
        <f>VLOOKUP(G1362,[3]잔가율!$D$3:$E$33,2,FALSE)</f>
        <v>0.84199999999999997</v>
      </c>
      <c r="I1362" s="434">
        <f t="shared" si="21"/>
        <v>13463580</v>
      </c>
    </row>
    <row r="1363" spans="1:9">
      <c r="A1363" s="421">
        <v>1362</v>
      </c>
      <c r="B1363" s="422" t="s">
        <v>7711</v>
      </c>
      <c r="C1363" s="422" t="s">
        <v>4339</v>
      </c>
      <c r="D1363" s="422" t="s">
        <v>4353</v>
      </c>
      <c r="E1363" s="422" t="s">
        <v>4339</v>
      </c>
      <c r="F1363" s="438">
        <v>20000000</v>
      </c>
      <c r="G1363" s="423">
        <v>2023</v>
      </c>
      <c r="H1363" s="424">
        <f>VLOOKUP(G1363,[3]잔가율!$D$3:$E$33,2,FALSE)</f>
        <v>0.84199999999999997</v>
      </c>
      <c r="I1363" s="434">
        <f t="shared" si="21"/>
        <v>16840000</v>
      </c>
    </row>
    <row r="1364" spans="1:9">
      <c r="A1364" s="421">
        <v>1363</v>
      </c>
      <c r="B1364" s="422" t="s">
        <v>7711</v>
      </c>
      <c r="C1364" s="422" t="s">
        <v>4339</v>
      </c>
      <c r="D1364" s="422" t="s">
        <v>4353</v>
      </c>
      <c r="E1364" s="422" t="s">
        <v>4354</v>
      </c>
      <c r="F1364" s="438">
        <v>22500000</v>
      </c>
      <c r="G1364" s="423">
        <v>2023</v>
      </c>
      <c r="H1364" s="424">
        <f>VLOOKUP(G1364,[3]잔가율!$D$3:$E$33,2,FALSE)</f>
        <v>0.84199999999999997</v>
      </c>
      <c r="I1364" s="434">
        <f t="shared" si="21"/>
        <v>18945000</v>
      </c>
    </row>
    <row r="1365" spans="1:9">
      <c r="A1365" s="421">
        <v>1364</v>
      </c>
      <c r="B1365" s="422" t="s">
        <v>7711</v>
      </c>
      <c r="C1365" s="422" t="s">
        <v>4339</v>
      </c>
      <c r="D1365" s="422" t="s">
        <v>4355</v>
      </c>
      <c r="E1365" s="422" t="s">
        <v>4356</v>
      </c>
      <c r="F1365" s="438">
        <v>20000000</v>
      </c>
      <c r="G1365" s="423">
        <v>2023</v>
      </c>
      <c r="H1365" s="424">
        <f>VLOOKUP(G1365,[3]잔가율!$D$3:$E$33,2,FALSE)</f>
        <v>0.84199999999999997</v>
      </c>
      <c r="I1365" s="434">
        <f t="shared" si="21"/>
        <v>16840000</v>
      </c>
    </row>
    <row r="1366" spans="1:9">
      <c r="A1366" s="421">
        <v>1365</v>
      </c>
      <c r="B1366" s="422" t="s">
        <v>7711</v>
      </c>
      <c r="C1366" s="422" t="s">
        <v>4339</v>
      </c>
      <c r="D1366" s="422" t="s">
        <v>4357</v>
      </c>
      <c r="E1366" s="422" t="s">
        <v>4358</v>
      </c>
      <c r="F1366" s="438">
        <v>20000000</v>
      </c>
      <c r="G1366" s="423">
        <v>2023</v>
      </c>
      <c r="H1366" s="424">
        <f>VLOOKUP(G1366,[3]잔가율!$D$3:$E$33,2,FALSE)</f>
        <v>0.84199999999999997</v>
      </c>
      <c r="I1366" s="434">
        <f t="shared" si="21"/>
        <v>16840000</v>
      </c>
    </row>
    <row r="1367" spans="1:9">
      <c r="A1367" s="421">
        <v>1366</v>
      </c>
      <c r="B1367" s="422" t="s">
        <v>7711</v>
      </c>
      <c r="C1367" s="422" t="s">
        <v>4339</v>
      </c>
      <c r="D1367" s="422" t="s">
        <v>4359</v>
      </c>
      <c r="E1367" s="422" t="s">
        <v>4360</v>
      </c>
      <c r="F1367" s="438">
        <v>15000000</v>
      </c>
      <c r="G1367" s="423">
        <v>2023</v>
      </c>
      <c r="H1367" s="424">
        <f>VLOOKUP(G1367,[3]잔가율!$D$3:$E$33,2,FALSE)</f>
        <v>0.84199999999999997</v>
      </c>
      <c r="I1367" s="434">
        <f t="shared" si="21"/>
        <v>12630000</v>
      </c>
    </row>
    <row r="1368" spans="1:9">
      <c r="A1368" s="421">
        <v>1367</v>
      </c>
      <c r="B1368" s="422" t="s">
        <v>7711</v>
      </c>
      <c r="C1368" s="422" t="s">
        <v>4339</v>
      </c>
      <c r="D1368" s="422" t="s">
        <v>4359</v>
      </c>
      <c r="E1368" s="422" t="s">
        <v>4361</v>
      </c>
      <c r="F1368" s="438">
        <v>13710000</v>
      </c>
      <c r="G1368" s="423">
        <v>2023</v>
      </c>
      <c r="H1368" s="424">
        <f>VLOOKUP(G1368,[3]잔가율!$D$3:$E$33,2,FALSE)</f>
        <v>0.84199999999999997</v>
      </c>
      <c r="I1368" s="434">
        <f t="shared" si="21"/>
        <v>11543820</v>
      </c>
    </row>
    <row r="1369" spans="1:9">
      <c r="A1369" s="421">
        <v>1368</v>
      </c>
      <c r="B1369" s="422" t="s">
        <v>7711</v>
      </c>
      <c r="C1369" s="422" t="s">
        <v>4339</v>
      </c>
      <c r="D1369" s="422" t="s">
        <v>4362</v>
      </c>
      <c r="E1369" s="422" t="s">
        <v>4363</v>
      </c>
      <c r="F1369" s="438">
        <v>15510000</v>
      </c>
      <c r="G1369" s="423">
        <v>2023</v>
      </c>
      <c r="H1369" s="424">
        <f>VLOOKUP(G1369,[3]잔가율!$D$3:$E$33,2,FALSE)</f>
        <v>0.84199999999999997</v>
      </c>
      <c r="I1369" s="434">
        <f t="shared" si="21"/>
        <v>13059420</v>
      </c>
    </row>
    <row r="1370" spans="1:9">
      <c r="A1370" s="421">
        <v>1369</v>
      </c>
      <c r="B1370" s="422" t="s">
        <v>7711</v>
      </c>
      <c r="C1370" s="422" t="s">
        <v>4339</v>
      </c>
      <c r="D1370" s="422" t="s">
        <v>4362</v>
      </c>
      <c r="E1370" s="422" t="s">
        <v>4364</v>
      </c>
      <c r="F1370" s="438">
        <v>15510000</v>
      </c>
      <c r="G1370" s="423">
        <v>2023</v>
      </c>
      <c r="H1370" s="424">
        <f>VLOOKUP(G1370,[3]잔가율!$D$3:$E$33,2,FALSE)</f>
        <v>0.84199999999999997</v>
      </c>
      <c r="I1370" s="434">
        <f t="shared" si="21"/>
        <v>13059420</v>
      </c>
    </row>
    <row r="1371" spans="1:9">
      <c r="A1371" s="421">
        <v>1370</v>
      </c>
      <c r="B1371" s="425" t="s">
        <v>7711</v>
      </c>
      <c r="C1371" s="425" t="s">
        <v>4365</v>
      </c>
      <c r="D1371" s="425" t="s">
        <v>4366</v>
      </c>
      <c r="E1371" s="425" t="s">
        <v>4367</v>
      </c>
      <c r="F1371" s="439">
        <v>10780000</v>
      </c>
      <c r="G1371" s="423">
        <v>2023</v>
      </c>
      <c r="H1371" s="424">
        <f>VLOOKUP(G1371,[3]잔가율!$D$3:$E$33,2,FALSE)</f>
        <v>0.84199999999999997</v>
      </c>
      <c r="I1371" s="434">
        <f t="shared" si="21"/>
        <v>9076760</v>
      </c>
    </row>
    <row r="1372" spans="1:9">
      <c r="A1372" s="421">
        <v>1371</v>
      </c>
      <c r="B1372" s="422" t="s">
        <v>7711</v>
      </c>
      <c r="C1372" s="422" t="s">
        <v>4368</v>
      </c>
      <c r="D1372" s="422" t="s">
        <v>4381</v>
      </c>
      <c r="E1372" s="422" t="s">
        <v>4382</v>
      </c>
      <c r="F1372" s="438">
        <v>340000000</v>
      </c>
      <c r="G1372" s="423">
        <v>2023</v>
      </c>
      <c r="H1372" s="424">
        <f>VLOOKUP(G1372,[3]잔가율!$D$3:$E$33,2,FALSE)</f>
        <v>0.84199999999999997</v>
      </c>
      <c r="I1372" s="434">
        <f t="shared" si="21"/>
        <v>286280000</v>
      </c>
    </row>
    <row r="1373" spans="1:9">
      <c r="A1373" s="421">
        <v>1372</v>
      </c>
      <c r="B1373" s="422" t="s">
        <v>7711</v>
      </c>
      <c r="C1373" s="422" t="s">
        <v>4368</v>
      </c>
      <c r="D1373" s="422" t="s">
        <v>4369</v>
      </c>
      <c r="E1373" s="422" t="s">
        <v>4383</v>
      </c>
      <c r="F1373" s="438">
        <v>344540000</v>
      </c>
      <c r="G1373" s="423">
        <v>2023</v>
      </c>
      <c r="H1373" s="424">
        <f>VLOOKUP(G1373,[3]잔가율!$D$3:$E$33,2,FALSE)</f>
        <v>0.84199999999999997</v>
      </c>
      <c r="I1373" s="434">
        <f t="shared" si="21"/>
        <v>290102680</v>
      </c>
    </row>
    <row r="1374" spans="1:9">
      <c r="A1374" s="421">
        <v>1373</v>
      </c>
      <c r="B1374" s="422" t="s">
        <v>7711</v>
      </c>
      <c r="C1374" s="422" t="s">
        <v>4368</v>
      </c>
      <c r="D1374" s="422" t="s">
        <v>4369</v>
      </c>
      <c r="E1374" s="422" t="s">
        <v>4384</v>
      </c>
      <c r="F1374" s="438">
        <v>339090000</v>
      </c>
      <c r="G1374" s="423">
        <v>2023</v>
      </c>
      <c r="H1374" s="424">
        <f>VLOOKUP(G1374,[3]잔가율!$D$3:$E$33,2,FALSE)</f>
        <v>0.84199999999999997</v>
      </c>
      <c r="I1374" s="434">
        <f t="shared" si="21"/>
        <v>285513780</v>
      </c>
    </row>
    <row r="1375" spans="1:9">
      <c r="A1375" s="421">
        <v>1374</v>
      </c>
      <c r="B1375" s="422" t="s">
        <v>7711</v>
      </c>
      <c r="C1375" s="422" t="s">
        <v>4368</v>
      </c>
      <c r="D1375" s="422" t="s">
        <v>4370</v>
      </c>
      <c r="E1375" s="422" t="s">
        <v>4385</v>
      </c>
      <c r="F1375" s="438">
        <v>392720000</v>
      </c>
      <c r="G1375" s="423">
        <v>2023</v>
      </c>
      <c r="H1375" s="424">
        <f>VLOOKUP(G1375,[3]잔가율!$D$3:$E$33,2,FALSE)</f>
        <v>0.84199999999999997</v>
      </c>
      <c r="I1375" s="434">
        <f t="shared" si="21"/>
        <v>330670240</v>
      </c>
    </row>
    <row r="1376" spans="1:9">
      <c r="A1376" s="421">
        <v>1375</v>
      </c>
      <c r="B1376" s="422" t="s">
        <v>7711</v>
      </c>
      <c r="C1376" s="422" t="s">
        <v>4368</v>
      </c>
      <c r="D1376" s="422" t="s">
        <v>4386</v>
      </c>
      <c r="E1376" s="422" t="s">
        <v>4387</v>
      </c>
      <c r="F1376" s="438">
        <v>440900000</v>
      </c>
      <c r="G1376" s="423">
        <v>2023</v>
      </c>
      <c r="H1376" s="424">
        <f>VLOOKUP(G1376,[3]잔가율!$D$3:$E$33,2,FALSE)</f>
        <v>0.84199999999999997</v>
      </c>
      <c r="I1376" s="434">
        <f t="shared" si="21"/>
        <v>371237800</v>
      </c>
    </row>
    <row r="1377" spans="1:9">
      <c r="A1377" s="421">
        <v>1376</v>
      </c>
      <c r="B1377" s="422" t="s">
        <v>7711</v>
      </c>
      <c r="C1377" s="422" t="s">
        <v>4368</v>
      </c>
      <c r="D1377" s="422" t="s">
        <v>4371</v>
      </c>
      <c r="E1377" s="422" t="s">
        <v>4388</v>
      </c>
      <c r="F1377" s="438">
        <v>420000000</v>
      </c>
      <c r="G1377" s="423">
        <v>2023</v>
      </c>
      <c r="H1377" s="424">
        <f>VLOOKUP(G1377,[3]잔가율!$D$3:$E$33,2,FALSE)</f>
        <v>0.84199999999999997</v>
      </c>
      <c r="I1377" s="434">
        <f t="shared" si="21"/>
        <v>353640000</v>
      </c>
    </row>
    <row r="1378" spans="1:9">
      <c r="A1378" s="421">
        <v>1377</v>
      </c>
      <c r="B1378" s="422" t="s">
        <v>7711</v>
      </c>
      <c r="C1378" s="422" t="s">
        <v>4368</v>
      </c>
      <c r="D1378" s="422" t="s">
        <v>4371</v>
      </c>
      <c r="E1378" s="422" t="s">
        <v>4389</v>
      </c>
      <c r="F1378" s="438">
        <v>409090000</v>
      </c>
      <c r="G1378" s="423">
        <v>2023</v>
      </c>
      <c r="H1378" s="424">
        <f>VLOOKUP(G1378,[3]잔가율!$D$3:$E$33,2,FALSE)</f>
        <v>0.84199999999999997</v>
      </c>
      <c r="I1378" s="434">
        <f t="shared" si="21"/>
        <v>344453780</v>
      </c>
    </row>
    <row r="1379" spans="1:9">
      <c r="A1379" s="421">
        <v>1378</v>
      </c>
      <c r="B1379" s="422" t="s">
        <v>7711</v>
      </c>
      <c r="C1379" s="422" t="s">
        <v>4368</v>
      </c>
      <c r="D1379" s="422" t="s">
        <v>4390</v>
      </c>
      <c r="E1379" s="422" t="s">
        <v>4391</v>
      </c>
      <c r="F1379" s="438">
        <v>311000000</v>
      </c>
      <c r="G1379" s="423">
        <v>2023</v>
      </c>
      <c r="H1379" s="424">
        <f>VLOOKUP(G1379,[3]잔가율!$D$3:$E$33,2,FALSE)</f>
        <v>0.84199999999999997</v>
      </c>
      <c r="I1379" s="434">
        <f t="shared" si="21"/>
        <v>261862000</v>
      </c>
    </row>
    <row r="1380" spans="1:9">
      <c r="A1380" s="421">
        <v>1379</v>
      </c>
      <c r="B1380" s="422" t="s">
        <v>7711</v>
      </c>
      <c r="C1380" s="422" t="s">
        <v>4368</v>
      </c>
      <c r="D1380" s="422" t="s">
        <v>4392</v>
      </c>
      <c r="E1380" s="422" t="s">
        <v>4393</v>
      </c>
      <c r="F1380" s="438">
        <v>396000000</v>
      </c>
      <c r="G1380" s="423">
        <v>2023</v>
      </c>
      <c r="H1380" s="424">
        <f>VLOOKUP(G1380,[3]잔가율!$D$3:$E$33,2,FALSE)</f>
        <v>0.84199999999999997</v>
      </c>
      <c r="I1380" s="434">
        <f t="shared" si="21"/>
        <v>333432000</v>
      </c>
    </row>
    <row r="1381" spans="1:9">
      <c r="A1381" s="421">
        <v>1380</v>
      </c>
      <c r="B1381" s="422" t="s">
        <v>7711</v>
      </c>
      <c r="C1381" s="422" t="s">
        <v>4368</v>
      </c>
      <c r="D1381" s="422" t="s">
        <v>4394</v>
      </c>
      <c r="E1381" s="422" t="s">
        <v>4395</v>
      </c>
      <c r="F1381" s="438">
        <v>503090000</v>
      </c>
      <c r="G1381" s="423">
        <v>2023</v>
      </c>
      <c r="H1381" s="424">
        <f>VLOOKUP(G1381,[3]잔가율!$D$3:$E$33,2,FALSE)</f>
        <v>0.84199999999999997</v>
      </c>
      <c r="I1381" s="434">
        <f t="shared" si="21"/>
        <v>423601780</v>
      </c>
    </row>
    <row r="1382" spans="1:9">
      <c r="A1382" s="421">
        <v>1381</v>
      </c>
      <c r="B1382" s="425" t="s">
        <v>7711</v>
      </c>
      <c r="C1382" s="425" t="s">
        <v>4396</v>
      </c>
      <c r="D1382" s="425" t="s">
        <v>4397</v>
      </c>
      <c r="E1382" s="425" t="s">
        <v>4398</v>
      </c>
      <c r="F1382" s="439">
        <v>151450000</v>
      </c>
      <c r="G1382" s="423">
        <v>2023</v>
      </c>
      <c r="H1382" s="424">
        <f>VLOOKUP(G1382,[3]잔가율!$D$3:$E$33,2,FALSE)</f>
        <v>0.84199999999999997</v>
      </c>
      <c r="I1382" s="434">
        <f t="shared" si="21"/>
        <v>127520900</v>
      </c>
    </row>
    <row r="1383" spans="1:9">
      <c r="A1383" s="421">
        <v>1382</v>
      </c>
      <c r="B1383" s="422" t="s">
        <v>7711</v>
      </c>
      <c r="C1383" s="422" t="s">
        <v>4368</v>
      </c>
      <c r="D1383" s="422" t="s">
        <v>4397</v>
      </c>
      <c r="E1383" s="422" t="s">
        <v>4399</v>
      </c>
      <c r="F1383" s="438">
        <v>348180000</v>
      </c>
      <c r="G1383" s="423">
        <v>2023</v>
      </c>
      <c r="H1383" s="424">
        <f>VLOOKUP(G1383,[3]잔가율!$D$3:$E$33,2,FALSE)</f>
        <v>0.84199999999999997</v>
      </c>
      <c r="I1383" s="434">
        <f t="shared" si="21"/>
        <v>293167560</v>
      </c>
    </row>
    <row r="1384" spans="1:9">
      <c r="A1384" s="421">
        <v>1383</v>
      </c>
      <c r="B1384" s="425" t="s">
        <v>7711</v>
      </c>
      <c r="C1384" s="425" t="s">
        <v>4396</v>
      </c>
      <c r="D1384" s="425" t="s">
        <v>4400</v>
      </c>
      <c r="E1384" s="425" t="s">
        <v>4401</v>
      </c>
      <c r="F1384" s="439">
        <v>204910000</v>
      </c>
      <c r="G1384" s="423">
        <v>2023</v>
      </c>
      <c r="H1384" s="424">
        <f>VLOOKUP(G1384,[3]잔가율!$D$3:$E$33,2,FALSE)</f>
        <v>0.84199999999999997</v>
      </c>
      <c r="I1384" s="434">
        <f t="shared" si="21"/>
        <v>172534220</v>
      </c>
    </row>
    <row r="1385" spans="1:9">
      <c r="A1385" s="421">
        <v>1384</v>
      </c>
      <c r="B1385" s="422" t="s">
        <v>7711</v>
      </c>
      <c r="C1385" s="422" t="s">
        <v>4368</v>
      </c>
      <c r="D1385" s="422" t="s">
        <v>4402</v>
      </c>
      <c r="E1385" s="422" t="s">
        <v>4403</v>
      </c>
      <c r="F1385" s="438">
        <v>472720000</v>
      </c>
      <c r="G1385" s="423">
        <v>2023</v>
      </c>
      <c r="H1385" s="424">
        <f>VLOOKUP(G1385,[3]잔가율!$D$3:$E$33,2,FALSE)</f>
        <v>0.84199999999999997</v>
      </c>
      <c r="I1385" s="434">
        <f t="shared" si="21"/>
        <v>398030240</v>
      </c>
    </row>
    <row r="1386" spans="1:9">
      <c r="A1386" s="421">
        <v>1385</v>
      </c>
      <c r="B1386" s="422" t="s">
        <v>7711</v>
      </c>
      <c r="C1386" s="422" t="s">
        <v>4368</v>
      </c>
      <c r="D1386" s="422" t="s">
        <v>4402</v>
      </c>
      <c r="E1386" s="422" t="s">
        <v>4404</v>
      </c>
      <c r="F1386" s="438">
        <v>390910000</v>
      </c>
      <c r="G1386" s="423">
        <v>2023</v>
      </c>
      <c r="H1386" s="424">
        <f>VLOOKUP(G1386,[3]잔가율!$D$3:$E$33,2,FALSE)</f>
        <v>0.84199999999999997</v>
      </c>
      <c r="I1386" s="434">
        <f t="shared" si="21"/>
        <v>329146220</v>
      </c>
    </row>
    <row r="1387" spans="1:9">
      <c r="A1387" s="421">
        <v>1386</v>
      </c>
      <c r="B1387" s="422" t="s">
        <v>7711</v>
      </c>
      <c r="C1387" s="422" t="s">
        <v>4368</v>
      </c>
      <c r="D1387" s="422" t="s">
        <v>4405</v>
      </c>
      <c r="E1387" s="422" t="s">
        <v>4406</v>
      </c>
      <c r="F1387" s="438">
        <v>600630000</v>
      </c>
      <c r="G1387" s="423">
        <v>2023</v>
      </c>
      <c r="H1387" s="424">
        <f>VLOOKUP(G1387,[3]잔가율!$D$3:$E$33,2,FALSE)</f>
        <v>0.84199999999999997</v>
      </c>
      <c r="I1387" s="434">
        <f t="shared" si="21"/>
        <v>505730460</v>
      </c>
    </row>
    <row r="1388" spans="1:9">
      <c r="A1388" s="421">
        <v>1387</v>
      </c>
      <c r="B1388" s="422" t="s">
        <v>7711</v>
      </c>
      <c r="C1388" s="422" t="s">
        <v>4368</v>
      </c>
      <c r="D1388" s="422" t="s">
        <v>4372</v>
      </c>
      <c r="E1388" s="422" t="s">
        <v>4407</v>
      </c>
      <c r="F1388" s="438">
        <v>414900000</v>
      </c>
      <c r="G1388" s="423">
        <v>2023</v>
      </c>
      <c r="H1388" s="424">
        <f>VLOOKUP(G1388,[3]잔가율!$D$3:$E$33,2,FALSE)</f>
        <v>0.84199999999999997</v>
      </c>
      <c r="I1388" s="434">
        <f t="shared" si="21"/>
        <v>349345800</v>
      </c>
    </row>
    <row r="1389" spans="1:9">
      <c r="A1389" s="421">
        <v>1388</v>
      </c>
      <c r="B1389" s="422" t="s">
        <v>7711</v>
      </c>
      <c r="C1389" s="422" t="s">
        <v>4368</v>
      </c>
      <c r="D1389" s="422" t="s">
        <v>4372</v>
      </c>
      <c r="E1389" s="422" t="s">
        <v>4408</v>
      </c>
      <c r="F1389" s="438">
        <v>400000000</v>
      </c>
      <c r="G1389" s="423">
        <v>2023</v>
      </c>
      <c r="H1389" s="424">
        <f>VLOOKUP(G1389,[3]잔가율!$D$3:$E$33,2,FALSE)</f>
        <v>0.84199999999999997</v>
      </c>
      <c r="I1389" s="434">
        <f t="shared" si="21"/>
        <v>336800000</v>
      </c>
    </row>
    <row r="1390" spans="1:9">
      <c r="A1390" s="421">
        <v>1389</v>
      </c>
      <c r="B1390" s="425" t="s">
        <v>7711</v>
      </c>
      <c r="C1390" s="425" t="s">
        <v>4396</v>
      </c>
      <c r="D1390" s="425" t="s">
        <v>4409</v>
      </c>
      <c r="E1390" s="425" t="s">
        <v>4410</v>
      </c>
      <c r="F1390" s="439">
        <v>543330000</v>
      </c>
      <c r="G1390" s="423">
        <v>2023</v>
      </c>
      <c r="H1390" s="424">
        <f>VLOOKUP(G1390,[3]잔가율!$D$3:$E$33,2,FALSE)</f>
        <v>0.84199999999999997</v>
      </c>
      <c r="I1390" s="434">
        <f t="shared" si="21"/>
        <v>457483860</v>
      </c>
    </row>
    <row r="1391" spans="1:9">
      <c r="A1391" s="421">
        <v>1390</v>
      </c>
      <c r="B1391" s="422" t="s">
        <v>7711</v>
      </c>
      <c r="C1391" s="422" t="s">
        <v>4368</v>
      </c>
      <c r="D1391" s="422" t="s">
        <v>4411</v>
      </c>
      <c r="E1391" s="422" t="s">
        <v>4412</v>
      </c>
      <c r="F1391" s="438">
        <v>527000000</v>
      </c>
      <c r="G1391" s="423">
        <v>2023</v>
      </c>
      <c r="H1391" s="424">
        <f>VLOOKUP(G1391,[3]잔가율!$D$3:$E$33,2,FALSE)</f>
        <v>0.84199999999999997</v>
      </c>
      <c r="I1391" s="434">
        <f t="shared" si="21"/>
        <v>443734000</v>
      </c>
    </row>
    <row r="1392" spans="1:9">
      <c r="A1392" s="421">
        <v>1391</v>
      </c>
      <c r="B1392" s="422" t="s">
        <v>7711</v>
      </c>
      <c r="C1392" s="422" t="s">
        <v>4368</v>
      </c>
      <c r="D1392" s="422" t="s">
        <v>4411</v>
      </c>
      <c r="E1392" s="422" t="s">
        <v>4413</v>
      </c>
      <c r="F1392" s="438">
        <v>450000000</v>
      </c>
      <c r="G1392" s="423">
        <v>2023</v>
      </c>
      <c r="H1392" s="424">
        <f>VLOOKUP(G1392,[3]잔가율!$D$3:$E$33,2,FALSE)</f>
        <v>0.84199999999999997</v>
      </c>
      <c r="I1392" s="434">
        <f t="shared" si="21"/>
        <v>378900000</v>
      </c>
    </row>
    <row r="1393" spans="1:9">
      <c r="A1393" s="421">
        <v>1392</v>
      </c>
      <c r="B1393" s="425" t="s">
        <v>7711</v>
      </c>
      <c r="C1393" s="425" t="s">
        <v>4396</v>
      </c>
      <c r="D1393" s="425" t="s">
        <v>4414</v>
      </c>
      <c r="E1393" s="425" t="s">
        <v>4415</v>
      </c>
      <c r="F1393" s="439">
        <v>527670000</v>
      </c>
      <c r="G1393" s="423">
        <v>2023</v>
      </c>
      <c r="H1393" s="424">
        <f>VLOOKUP(G1393,[3]잔가율!$D$3:$E$33,2,FALSE)</f>
        <v>0.84199999999999997</v>
      </c>
      <c r="I1393" s="434">
        <f t="shared" si="21"/>
        <v>444298140</v>
      </c>
    </row>
    <row r="1394" spans="1:9">
      <c r="A1394" s="421">
        <v>1393</v>
      </c>
      <c r="B1394" s="425" t="s">
        <v>7711</v>
      </c>
      <c r="C1394" s="425" t="s">
        <v>4396</v>
      </c>
      <c r="D1394" s="425" t="s">
        <v>4416</v>
      </c>
      <c r="E1394" s="425" t="s">
        <v>4417</v>
      </c>
      <c r="F1394" s="439">
        <v>590900000</v>
      </c>
      <c r="G1394" s="423">
        <v>2023</v>
      </c>
      <c r="H1394" s="424">
        <f>VLOOKUP(G1394,[3]잔가율!$D$3:$E$33,2,FALSE)</f>
        <v>0.84199999999999997</v>
      </c>
      <c r="I1394" s="434">
        <f t="shared" si="21"/>
        <v>497537800</v>
      </c>
    </row>
    <row r="1395" spans="1:9">
      <c r="A1395" s="421">
        <v>1394</v>
      </c>
      <c r="B1395" s="422" t="s">
        <v>7711</v>
      </c>
      <c r="C1395" s="422" t="s">
        <v>4368</v>
      </c>
      <c r="D1395" s="422" t="s">
        <v>4374</v>
      </c>
      <c r="E1395" s="422" t="s">
        <v>4418</v>
      </c>
      <c r="F1395" s="438">
        <v>344130000</v>
      </c>
      <c r="G1395" s="423">
        <v>2023</v>
      </c>
      <c r="H1395" s="424">
        <f>VLOOKUP(G1395,[3]잔가율!$D$3:$E$33,2,FALSE)</f>
        <v>0.84199999999999997</v>
      </c>
      <c r="I1395" s="434">
        <f t="shared" si="21"/>
        <v>289757460</v>
      </c>
    </row>
    <row r="1396" spans="1:9">
      <c r="A1396" s="421">
        <v>1395</v>
      </c>
      <c r="B1396" s="422" t="s">
        <v>7711</v>
      </c>
      <c r="C1396" s="422" t="s">
        <v>4368</v>
      </c>
      <c r="D1396" s="422" t="s">
        <v>4374</v>
      </c>
      <c r="E1396" s="422" t="s">
        <v>4419</v>
      </c>
      <c r="F1396" s="438">
        <v>358260000</v>
      </c>
      <c r="G1396" s="423">
        <v>2023</v>
      </c>
      <c r="H1396" s="424">
        <f>VLOOKUP(G1396,[3]잔가율!$D$3:$E$33,2,FALSE)</f>
        <v>0.84199999999999997</v>
      </c>
      <c r="I1396" s="434">
        <f t="shared" si="21"/>
        <v>301654920</v>
      </c>
    </row>
    <row r="1397" spans="1:9">
      <c r="A1397" s="421">
        <v>1396</v>
      </c>
      <c r="B1397" s="422" t="s">
        <v>7711</v>
      </c>
      <c r="C1397" s="422" t="s">
        <v>4368</v>
      </c>
      <c r="D1397" s="422" t="s">
        <v>4374</v>
      </c>
      <c r="E1397" s="422" t="s">
        <v>4420</v>
      </c>
      <c r="F1397" s="438">
        <v>318180000</v>
      </c>
      <c r="G1397" s="423">
        <v>2023</v>
      </c>
      <c r="H1397" s="424">
        <f>VLOOKUP(G1397,[3]잔가율!$D$3:$E$33,2,FALSE)</f>
        <v>0.84199999999999997</v>
      </c>
      <c r="I1397" s="434">
        <f t="shared" si="21"/>
        <v>267907560</v>
      </c>
    </row>
    <row r="1398" spans="1:9">
      <c r="A1398" s="421">
        <v>1397</v>
      </c>
      <c r="B1398" s="422" t="s">
        <v>7711</v>
      </c>
      <c r="C1398" s="422" t="s">
        <v>4368</v>
      </c>
      <c r="D1398" s="422" t="s">
        <v>4421</v>
      </c>
      <c r="E1398" s="422" t="s">
        <v>4422</v>
      </c>
      <c r="F1398" s="438">
        <v>256360000</v>
      </c>
      <c r="G1398" s="423">
        <v>2023</v>
      </c>
      <c r="H1398" s="424">
        <f>VLOOKUP(G1398,[3]잔가율!$D$3:$E$33,2,FALSE)</f>
        <v>0.84199999999999997</v>
      </c>
      <c r="I1398" s="434">
        <f t="shared" si="21"/>
        <v>215855120</v>
      </c>
    </row>
    <row r="1399" spans="1:9">
      <c r="A1399" s="421">
        <v>1398</v>
      </c>
      <c r="B1399" s="422" t="s">
        <v>7711</v>
      </c>
      <c r="C1399" s="422" t="s">
        <v>4368</v>
      </c>
      <c r="D1399" s="422" t="s">
        <v>4421</v>
      </c>
      <c r="E1399" s="422" t="s">
        <v>4423</v>
      </c>
      <c r="F1399" s="438">
        <v>282090000</v>
      </c>
      <c r="G1399" s="423">
        <v>2023</v>
      </c>
      <c r="H1399" s="424">
        <f>VLOOKUP(G1399,[3]잔가율!$D$3:$E$33,2,FALSE)</f>
        <v>0.84199999999999997</v>
      </c>
      <c r="I1399" s="434">
        <f t="shared" si="21"/>
        <v>237519780</v>
      </c>
    </row>
    <row r="1400" spans="1:9">
      <c r="A1400" s="421">
        <v>1399</v>
      </c>
      <c r="B1400" s="422" t="s">
        <v>7711</v>
      </c>
      <c r="C1400" s="422" t="s">
        <v>4368</v>
      </c>
      <c r="D1400" s="422" t="s">
        <v>4375</v>
      </c>
      <c r="E1400" s="422" t="s">
        <v>4424</v>
      </c>
      <c r="F1400" s="438">
        <v>454540000</v>
      </c>
      <c r="G1400" s="423">
        <v>2023</v>
      </c>
      <c r="H1400" s="424">
        <f>VLOOKUP(G1400,[3]잔가율!$D$3:$E$33,2,FALSE)</f>
        <v>0.84199999999999997</v>
      </c>
      <c r="I1400" s="434">
        <f t="shared" si="21"/>
        <v>382722680</v>
      </c>
    </row>
    <row r="1401" spans="1:9">
      <c r="A1401" s="421">
        <v>1400</v>
      </c>
      <c r="B1401" s="422" t="s">
        <v>7711</v>
      </c>
      <c r="C1401" s="422" t="s">
        <v>4368</v>
      </c>
      <c r="D1401" s="422" t="s">
        <v>4425</v>
      </c>
      <c r="E1401" s="422" t="s">
        <v>4426</v>
      </c>
      <c r="F1401" s="438">
        <v>628450000</v>
      </c>
      <c r="G1401" s="423">
        <v>2023</v>
      </c>
      <c r="H1401" s="424">
        <f>VLOOKUP(G1401,[3]잔가율!$D$3:$E$33,2,FALSE)</f>
        <v>0.84199999999999997</v>
      </c>
      <c r="I1401" s="434">
        <f t="shared" si="21"/>
        <v>529154900</v>
      </c>
    </row>
    <row r="1402" spans="1:9">
      <c r="A1402" s="421">
        <v>1401</v>
      </c>
      <c r="B1402" s="422" t="s">
        <v>7711</v>
      </c>
      <c r="C1402" s="422" t="s">
        <v>4368</v>
      </c>
      <c r="D1402" s="422" t="s">
        <v>4376</v>
      </c>
      <c r="E1402" s="422" t="s">
        <v>4427</v>
      </c>
      <c r="F1402" s="438">
        <v>172240000</v>
      </c>
      <c r="G1402" s="423">
        <v>2023</v>
      </c>
      <c r="H1402" s="424">
        <f>VLOOKUP(G1402,[3]잔가율!$D$3:$E$33,2,FALSE)</f>
        <v>0.84199999999999997</v>
      </c>
      <c r="I1402" s="434">
        <f t="shared" si="21"/>
        <v>145026080</v>
      </c>
    </row>
    <row r="1403" spans="1:9">
      <c r="A1403" s="421">
        <v>1402</v>
      </c>
      <c r="B1403" s="422" t="s">
        <v>7711</v>
      </c>
      <c r="C1403" s="422" t="s">
        <v>4368</v>
      </c>
      <c r="D1403" s="422" t="s">
        <v>4376</v>
      </c>
      <c r="E1403" s="422" t="s">
        <v>100</v>
      </c>
      <c r="F1403" s="438">
        <v>172240000</v>
      </c>
      <c r="G1403" s="423">
        <v>2023</v>
      </c>
      <c r="H1403" s="424">
        <f>VLOOKUP(G1403,[3]잔가율!$D$3:$E$33,2,FALSE)</f>
        <v>0.84199999999999997</v>
      </c>
      <c r="I1403" s="434">
        <f t="shared" si="21"/>
        <v>145026080</v>
      </c>
    </row>
    <row r="1404" spans="1:9">
      <c r="A1404" s="421">
        <v>1403</v>
      </c>
      <c r="B1404" s="422" t="s">
        <v>7711</v>
      </c>
      <c r="C1404" s="422" t="s">
        <v>4368</v>
      </c>
      <c r="D1404" s="422" t="s">
        <v>4428</v>
      </c>
      <c r="E1404" s="422" t="s">
        <v>4429</v>
      </c>
      <c r="F1404" s="438">
        <v>254540000</v>
      </c>
      <c r="G1404" s="423">
        <v>2023</v>
      </c>
      <c r="H1404" s="424">
        <f>VLOOKUP(G1404,[3]잔가율!$D$3:$E$33,2,FALSE)</f>
        <v>0.84199999999999997</v>
      </c>
      <c r="I1404" s="434">
        <f t="shared" si="21"/>
        <v>214322680</v>
      </c>
    </row>
    <row r="1405" spans="1:9">
      <c r="A1405" s="421">
        <v>1404</v>
      </c>
      <c r="B1405" s="422" t="s">
        <v>7711</v>
      </c>
      <c r="C1405" s="422" t="s">
        <v>4368</v>
      </c>
      <c r="D1405" s="422" t="s">
        <v>4377</v>
      </c>
      <c r="E1405" s="422" t="s">
        <v>4430</v>
      </c>
      <c r="F1405" s="438">
        <v>264460000</v>
      </c>
      <c r="G1405" s="423">
        <v>2023</v>
      </c>
      <c r="H1405" s="424">
        <f>VLOOKUP(G1405,[3]잔가율!$D$3:$E$33,2,FALSE)</f>
        <v>0.84199999999999997</v>
      </c>
      <c r="I1405" s="434">
        <f t="shared" si="21"/>
        <v>222675320</v>
      </c>
    </row>
    <row r="1406" spans="1:9">
      <c r="A1406" s="421">
        <v>1405</v>
      </c>
      <c r="B1406" s="422" t="s">
        <v>7711</v>
      </c>
      <c r="C1406" s="422" t="s">
        <v>4368</v>
      </c>
      <c r="D1406" s="422" t="s">
        <v>4377</v>
      </c>
      <c r="E1406" s="422" t="s">
        <v>4377</v>
      </c>
      <c r="F1406" s="438">
        <v>267270000</v>
      </c>
      <c r="G1406" s="423">
        <v>2023</v>
      </c>
      <c r="H1406" s="424">
        <f>VLOOKUP(G1406,[3]잔가율!$D$3:$E$33,2,FALSE)</f>
        <v>0.84199999999999997</v>
      </c>
      <c r="I1406" s="434">
        <f t="shared" si="21"/>
        <v>225041340</v>
      </c>
    </row>
    <row r="1407" spans="1:9">
      <c r="A1407" s="421">
        <v>1406</v>
      </c>
      <c r="B1407" s="422" t="s">
        <v>7711</v>
      </c>
      <c r="C1407" s="422" t="s">
        <v>4368</v>
      </c>
      <c r="D1407" s="422" t="s">
        <v>4431</v>
      </c>
      <c r="E1407" s="422" t="s">
        <v>4432</v>
      </c>
      <c r="F1407" s="438">
        <v>428310000</v>
      </c>
      <c r="G1407" s="423">
        <v>2023</v>
      </c>
      <c r="H1407" s="424">
        <f>VLOOKUP(G1407,[3]잔가율!$D$3:$E$33,2,FALSE)</f>
        <v>0.84199999999999997</v>
      </c>
      <c r="I1407" s="434">
        <f t="shared" si="21"/>
        <v>360637020</v>
      </c>
    </row>
    <row r="1408" spans="1:9">
      <c r="A1408" s="421">
        <v>1407</v>
      </c>
      <c r="B1408" s="422" t="s">
        <v>7711</v>
      </c>
      <c r="C1408" s="422" t="s">
        <v>4368</v>
      </c>
      <c r="D1408" s="422" t="s">
        <v>4378</v>
      </c>
      <c r="E1408" s="422" t="s">
        <v>4433</v>
      </c>
      <c r="F1408" s="438">
        <v>313630000</v>
      </c>
      <c r="G1408" s="423">
        <v>2023</v>
      </c>
      <c r="H1408" s="424">
        <f>VLOOKUP(G1408,[3]잔가율!$D$3:$E$33,2,FALSE)</f>
        <v>0.84199999999999997</v>
      </c>
      <c r="I1408" s="434">
        <f t="shared" si="21"/>
        <v>264076460</v>
      </c>
    </row>
    <row r="1409" spans="1:9">
      <c r="A1409" s="421">
        <v>1408</v>
      </c>
      <c r="B1409" s="426" t="s">
        <v>7711</v>
      </c>
      <c r="C1409" s="426" t="s">
        <v>4396</v>
      </c>
      <c r="D1409" s="426" t="s">
        <v>4434</v>
      </c>
      <c r="E1409" s="426" t="s">
        <v>4435</v>
      </c>
      <c r="F1409" s="441">
        <v>422620000</v>
      </c>
      <c r="G1409" s="423">
        <v>2023</v>
      </c>
      <c r="H1409" s="424">
        <f>VLOOKUP(G1409,[3]잔가율!$D$3:$E$33,2,FALSE)</f>
        <v>0.84199999999999997</v>
      </c>
      <c r="I1409" s="434">
        <f t="shared" si="21"/>
        <v>355846040</v>
      </c>
    </row>
    <row r="1410" spans="1:9">
      <c r="A1410" s="421">
        <v>1409</v>
      </c>
      <c r="B1410" s="422" t="s">
        <v>7711</v>
      </c>
      <c r="C1410" s="422" t="s">
        <v>4373</v>
      </c>
      <c r="D1410" s="422" t="s">
        <v>4379</v>
      </c>
      <c r="E1410" s="422" t="s">
        <v>4436</v>
      </c>
      <c r="F1410" s="438">
        <v>313570000</v>
      </c>
      <c r="G1410" s="423">
        <v>2023</v>
      </c>
      <c r="H1410" s="424">
        <f>VLOOKUP(G1410,[3]잔가율!$D$3:$E$33,2,FALSE)</f>
        <v>0.84199999999999997</v>
      </c>
      <c r="I1410" s="434">
        <f t="shared" ref="I1410:I1473" si="22">ROUNDDOWN(F1410*H1410,0)</f>
        <v>264025940</v>
      </c>
    </row>
    <row r="1411" spans="1:9">
      <c r="A1411" s="421">
        <v>1410</v>
      </c>
      <c r="B1411" s="422" t="s">
        <v>7711</v>
      </c>
      <c r="C1411" s="422" t="s">
        <v>4368</v>
      </c>
      <c r="D1411" s="422" t="s">
        <v>4380</v>
      </c>
      <c r="E1411" s="422" t="s">
        <v>4437</v>
      </c>
      <c r="F1411" s="438">
        <v>422720000</v>
      </c>
      <c r="G1411" s="423">
        <v>2023</v>
      </c>
      <c r="H1411" s="424">
        <f>VLOOKUP(G1411,[3]잔가율!$D$3:$E$33,2,FALSE)</f>
        <v>0.84199999999999997</v>
      </c>
      <c r="I1411" s="434">
        <f t="shared" si="22"/>
        <v>355930240</v>
      </c>
    </row>
    <row r="1412" spans="1:9">
      <c r="A1412" s="421">
        <v>1411</v>
      </c>
      <c r="B1412" s="422" t="s">
        <v>7711</v>
      </c>
      <c r="C1412" s="422" t="s">
        <v>4368</v>
      </c>
      <c r="D1412" s="422" t="s">
        <v>4438</v>
      </c>
      <c r="E1412" s="422" t="s">
        <v>4439</v>
      </c>
      <c r="F1412" s="438">
        <v>432720000</v>
      </c>
      <c r="G1412" s="423">
        <v>2023</v>
      </c>
      <c r="H1412" s="424">
        <f>VLOOKUP(G1412,[3]잔가율!$D$3:$E$33,2,FALSE)</f>
        <v>0.84199999999999997</v>
      </c>
      <c r="I1412" s="434">
        <f t="shared" si="22"/>
        <v>364350240</v>
      </c>
    </row>
    <row r="1413" spans="1:9">
      <c r="A1413" s="421">
        <v>1412</v>
      </c>
      <c r="B1413" s="422" t="s">
        <v>7711</v>
      </c>
      <c r="C1413" s="422" t="s">
        <v>4368</v>
      </c>
      <c r="D1413" s="422" t="s">
        <v>4440</v>
      </c>
      <c r="E1413" s="422" t="s">
        <v>4441</v>
      </c>
      <c r="F1413" s="438">
        <v>350000000</v>
      </c>
      <c r="G1413" s="423">
        <v>2023</v>
      </c>
      <c r="H1413" s="424">
        <f>VLOOKUP(G1413,[3]잔가율!$D$3:$E$33,2,FALSE)</f>
        <v>0.84199999999999997</v>
      </c>
      <c r="I1413" s="434">
        <f t="shared" si="22"/>
        <v>294700000</v>
      </c>
    </row>
    <row r="1414" spans="1:9">
      <c r="A1414" s="421">
        <v>1413</v>
      </c>
      <c r="B1414" s="425" t="s">
        <v>7711</v>
      </c>
      <c r="C1414" s="425" t="s">
        <v>4396</v>
      </c>
      <c r="D1414" s="425" t="s">
        <v>4442</v>
      </c>
      <c r="E1414" s="425" t="s">
        <v>4443</v>
      </c>
      <c r="F1414" s="439">
        <v>115260000</v>
      </c>
      <c r="G1414" s="423">
        <v>2023</v>
      </c>
      <c r="H1414" s="424">
        <f>VLOOKUP(G1414,[3]잔가율!$D$3:$E$33,2,FALSE)</f>
        <v>0.84199999999999997</v>
      </c>
      <c r="I1414" s="434">
        <f t="shared" si="22"/>
        <v>97048920</v>
      </c>
    </row>
    <row r="1415" spans="1:9">
      <c r="A1415" s="421">
        <v>1414</v>
      </c>
      <c r="B1415" s="422" t="s">
        <v>7711</v>
      </c>
      <c r="C1415" s="422" t="s">
        <v>4368</v>
      </c>
      <c r="D1415" s="422" t="s">
        <v>4444</v>
      </c>
      <c r="E1415" s="422" t="s">
        <v>4445</v>
      </c>
      <c r="F1415" s="438">
        <v>256000000</v>
      </c>
      <c r="G1415" s="423">
        <v>2023</v>
      </c>
      <c r="H1415" s="424">
        <f>VLOOKUP(G1415,[3]잔가율!$D$3:$E$33,2,FALSE)</f>
        <v>0.84199999999999997</v>
      </c>
      <c r="I1415" s="434">
        <f t="shared" si="22"/>
        <v>215552000</v>
      </c>
    </row>
    <row r="1416" spans="1:9">
      <c r="A1416" s="421">
        <v>1415</v>
      </c>
      <c r="B1416" s="426" t="s">
        <v>7711</v>
      </c>
      <c r="C1416" s="426" t="s">
        <v>4396</v>
      </c>
      <c r="D1416" s="426" t="s">
        <v>4446</v>
      </c>
      <c r="E1416" s="426" t="s">
        <v>4447</v>
      </c>
      <c r="F1416" s="441">
        <v>335800000</v>
      </c>
      <c r="G1416" s="423">
        <v>2023</v>
      </c>
      <c r="H1416" s="424">
        <f>VLOOKUP(G1416,[3]잔가율!$D$3:$E$33,2,FALSE)</f>
        <v>0.84199999999999997</v>
      </c>
      <c r="I1416" s="434">
        <f t="shared" si="22"/>
        <v>282743600</v>
      </c>
    </row>
    <row r="1417" spans="1:9">
      <c r="A1417" s="421">
        <v>1416</v>
      </c>
      <c r="B1417" s="425" t="s">
        <v>7711</v>
      </c>
      <c r="C1417" s="425" t="s">
        <v>4396</v>
      </c>
      <c r="D1417" s="425" t="s">
        <v>4448</v>
      </c>
      <c r="E1417" s="425" t="s">
        <v>4449</v>
      </c>
      <c r="F1417" s="439">
        <v>383090000</v>
      </c>
      <c r="G1417" s="423">
        <v>2023</v>
      </c>
      <c r="H1417" s="424">
        <f>VLOOKUP(G1417,[3]잔가율!$D$3:$E$33,2,FALSE)</f>
        <v>0.84199999999999997</v>
      </c>
      <c r="I1417" s="434">
        <f t="shared" si="22"/>
        <v>322561780</v>
      </c>
    </row>
    <row r="1418" spans="1:9">
      <c r="A1418" s="421">
        <v>1417</v>
      </c>
      <c r="B1418" s="425" t="s">
        <v>7711</v>
      </c>
      <c r="C1418" s="425" t="s">
        <v>4396</v>
      </c>
      <c r="D1418" s="425" t="s">
        <v>4450</v>
      </c>
      <c r="E1418" s="425" t="s">
        <v>4451</v>
      </c>
      <c r="F1418" s="439">
        <v>309430000</v>
      </c>
      <c r="G1418" s="423">
        <v>2023</v>
      </c>
      <c r="H1418" s="424">
        <f>VLOOKUP(G1418,[3]잔가율!$D$3:$E$33,2,FALSE)</f>
        <v>0.84199999999999997</v>
      </c>
      <c r="I1418" s="434">
        <f t="shared" si="22"/>
        <v>260540060</v>
      </c>
    </row>
    <row r="1419" spans="1:9">
      <c r="A1419" s="421">
        <v>1418</v>
      </c>
      <c r="B1419" s="425" t="s">
        <v>7711</v>
      </c>
      <c r="C1419" s="425" t="s">
        <v>4396</v>
      </c>
      <c r="D1419" s="425" t="s">
        <v>4452</v>
      </c>
      <c r="E1419" s="425" t="s">
        <v>4453</v>
      </c>
      <c r="F1419" s="439">
        <v>95940000</v>
      </c>
      <c r="G1419" s="423">
        <v>2023</v>
      </c>
      <c r="H1419" s="424">
        <f>VLOOKUP(G1419,[3]잔가율!$D$3:$E$33,2,FALSE)</f>
        <v>0.84199999999999997</v>
      </c>
      <c r="I1419" s="434">
        <f t="shared" si="22"/>
        <v>80781480</v>
      </c>
    </row>
    <row r="1420" spans="1:9">
      <c r="A1420" s="421">
        <v>1419</v>
      </c>
      <c r="B1420" s="425" t="s">
        <v>7711</v>
      </c>
      <c r="C1420" s="425" t="s">
        <v>4455</v>
      </c>
      <c r="D1420" s="425">
        <v>500</v>
      </c>
      <c r="E1420" s="425" t="s">
        <v>4456</v>
      </c>
      <c r="F1420" s="439">
        <v>14750000</v>
      </c>
      <c r="G1420" s="423">
        <v>2023</v>
      </c>
      <c r="H1420" s="424">
        <f>VLOOKUP(G1420,[3]잔가율!$D$3:$E$33,2,FALSE)</f>
        <v>0.84199999999999997</v>
      </c>
      <c r="I1420" s="434">
        <f t="shared" si="22"/>
        <v>12419500</v>
      </c>
    </row>
    <row r="1421" spans="1:9">
      <c r="A1421" s="421">
        <v>1420</v>
      </c>
      <c r="B1421" s="422" t="s">
        <v>7711</v>
      </c>
      <c r="C1421" s="422" t="s">
        <v>172</v>
      </c>
      <c r="D1421" s="422" t="s">
        <v>4457</v>
      </c>
      <c r="E1421" s="422" t="s">
        <v>4458</v>
      </c>
      <c r="F1421" s="438">
        <v>22000000</v>
      </c>
      <c r="G1421" s="423">
        <v>2023</v>
      </c>
      <c r="H1421" s="424">
        <f>VLOOKUP(G1421,[3]잔가율!$D$3:$E$33,2,FALSE)</f>
        <v>0.84199999999999997</v>
      </c>
      <c r="I1421" s="434">
        <f t="shared" si="22"/>
        <v>18524000</v>
      </c>
    </row>
    <row r="1422" spans="1:9">
      <c r="A1422" s="421">
        <v>1421</v>
      </c>
      <c r="B1422" s="425" t="s">
        <v>7711</v>
      </c>
      <c r="C1422" s="425" t="s">
        <v>4455</v>
      </c>
      <c r="D1422" s="425" t="s">
        <v>4457</v>
      </c>
      <c r="E1422" s="425" t="s">
        <v>4459</v>
      </c>
      <c r="F1422" s="439">
        <v>33910000</v>
      </c>
      <c r="G1422" s="423">
        <v>2023</v>
      </c>
      <c r="H1422" s="424">
        <f>VLOOKUP(G1422,[3]잔가율!$D$3:$E$33,2,FALSE)</f>
        <v>0.84199999999999997</v>
      </c>
      <c r="I1422" s="434">
        <f t="shared" si="22"/>
        <v>28552220</v>
      </c>
    </row>
    <row r="1423" spans="1:9">
      <c r="A1423" s="421">
        <v>1422</v>
      </c>
      <c r="B1423" s="425" t="s">
        <v>7711</v>
      </c>
      <c r="C1423" s="425" t="s">
        <v>4455</v>
      </c>
      <c r="D1423" s="425" t="s">
        <v>4457</v>
      </c>
      <c r="E1423" s="425" t="s">
        <v>4460</v>
      </c>
      <c r="F1423" s="439">
        <v>16980000</v>
      </c>
      <c r="G1423" s="423">
        <v>2023</v>
      </c>
      <c r="H1423" s="424">
        <f>VLOOKUP(G1423,[3]잔가율!$D$3:$E$33,2,FALSE)</f>
        <v>0.84199999999999997</v>
      </c>
      <c r="I1423" s="434">
        <f t="shared" si="22"/>
        <v>14297160</v>
      </c>
    </row>
    <row r="1424" spans="1:9">
      <c r="A1424" s="421">
        <v>1423</v>
      </c>
      <c r="B1424" s="425" t="s">
        <v>7711</v>
      </c>
      <c r="C1424" s="425" t="s">
        <v>4455</v>
      </c>
      <c r="D1424" s="425" t="s">
        <v>4457</v>
      </c>
      <c r="E1424" s="425" t="s">
        <v>4461</v>
      </c>
      <c r="F1424" s="439">
        <v>35280000</v>
      </c>
      <c r="G1424" s="423">
        <v>2023</v>
      </c>
      <c r="H1424" s="424">
        <f>VLOOKUP(G1424,[3]잔가율!$D$3:$E$33,2,FALSE)</f>
        <v>0.84199999999999997</v>
      </c>
      <c r="I1424" s="434">
        <f t="shared" si="22"/>
        <v>29705760</v>
      </c>
    </row>
    <row r="1425" spans="1:9">
      <c r="A1425" s="421">
        <v>1424</v>
      </c>
      <c r="B1425" s="422" t="s">
        <v>7711</v>
      </c>
      <c r="C1425" s="422" t="s">
        <v>172</v>
      </c>
      <c r="D1425" s="422" t="s">
        <v>4454</v>
      </c>
      <c r="E1425" s="422" t="s">
        <v>4462</v>
      </c>
      <c r="F1425" s="438">
        <v>27270000</v>
      </c>
      <c r="G1425" s="423">
        <v>2023</v>
      </c>
      <c r="H1425" s="424">
        <f>VLOOKUP(G1425,[3]잔가율!$D$3:$E$33,2,FALSE)</f>
        <v>0.84199999999999997</v>
      </c>
      <c r="I1425" s="434">
        <f t="shared" si="22"/>
        <v>22961340</v>
      </c>
    </row>
    <row r="1426" spans="1:9">
      <c r="A1426" s="421">
        <v>1425</v>
      </c>
      <c r="B1426" s="422" t="s">
        <v>7711</v>
      </c>
      <c r="C1426" s="422" t="s">
        <v>172</v>
      </c>
      <c r="D1426" s="422" t="s">
        <v>4454</v>
      </c>
      <c r="E1426" s="422" t="s">
        <v>4463</v>
      </c>
      <c r="F1426" s="438">
        <v>39090000</v>
      </c>
      <c r="G1426" s="423">
        <v>2023</v>
      </c>
      <c r="H1426" s="424">
        <f>VLOOKUP(G1426,[3]잔가율!$D$3:$E$33,2,FALSE)</f>
        <v>0.84199999999999997</v>
      </c>
      <c r="I1426" s="434">
        <f t="shared" si="22"/>
        <v>32913780</v>
      </c>
    </row>
    <row r="1427" spans="1:9">
      <c r="A1427" s="421">
        <v>1426</v>
      </c>
      <c r="B1427" s="422" t="s">
        <v>7711</v>
      </c>
      <c r="C1427" s="422" t="s">
        <v>172</v>
      </c>
      <c r="D1427" s="422" t="s">
        <v>4454</v>
      </c>
      <c r="E1427" s="422" t="s">
        <v>4464</v>
      </c>
      <c r="F1427" s="438">
        <v>24700000</v>
      </c>
      <c r="G1427" s="423">
        <v>2023</v>
      </c>
      <c r="H1427" s="424">
        <f>VLOOKUP(G1427,[3]잔가율!$D$3:$E$33,2,FALSE)</f>
        <v>0.84199999999999997</v>
      </c>
      <c r="I1427" s="434">
        <f t="shared" si="22"/>
        <v>20797400</v>
      </c>
    </row>
    <row r="1428" spans="1:9">
      <c r="A1428" s="421">
        <v>1427</v>
      </c>
      <c r="B1428" s="422" t="s">
        <v>7711</v>
      </c>
      <c r="C1428" s="422" t="s">
        <v>172</v>
      </c>
      <c r="D1428" s="422" t="s">
        <v>4454</v>
      </c>
      <c r="E1428" s="422" t="s">
        <v>4380</v>
      </c>
      <c r="F1428" s="438">
        <v>21700000</v>
      </c>
      <c r="G1428" s="423">
        <v>2023</v>
      </c>
      <c r="H1428" s="424">
        <f>VLOOKUP(G1428,[3]잔가율!$D$3:$E$33,2,FALSE)</f>
        <v>0.84199999999999997</v>
      </c>
      <c r="I1428" s="434">
        <f t="shared" si="22"/>
        <v>18271400</v>
      </c>
    </row>
    <row r="1429" spans="1:9">
      <c r="A1429" s="421">
        <v>1428</v>
      </c>
      <c r="B1429" s="422" t="s">
        <v>7711</v>
      </c>
      <c r="C1429" s="422" t="s">
        <v>172</v>
      </c>
      <c r="D1429" s="422" t="s">
        <v>4465</v>
      </c>
      <c r="E1429" s="422" t="s">
        <v>4466</v>
      </c>
      <c r="F1429" s="438">
        <v>25000000</v>
      </c>
      <c r="G1429" s="423">
        <v>2023</v>
      </c>
      <c r="H1429" s="424">
        <f>VLOOKUP(G1429,[3]잔가율!$D$3:$E$33,2,FALSE)</f>
        <v>0.84199999999999997</v>
      </c>
      <c r="I1429" s="434">
        <f t="shared" si="22"/>
        <v>21050000</v>
      </c>
    </row>
    <row r="1430" spans="1:9">
      <c r="A1430" s="421">
        <v>1429</v>
      </c>
      <c r="B1430" s="422" t="s">
        <v>7711</v>
      </c>
      <c r="C1430" s="422" t="s">
        <v>172</v>
      </c>
      <c r="D1430" s="422" t="s">
        <v>4467</v>
      </c>
      <c r="E1430" s="422" t="s">
        <v>4468</v>
      </c>
      <c r="F1430" s="438">
        <v>23000000</v>
      </c>
      <c r="G1430" s="423">
        <v>2023</v>
      </c>
      <c r="H1430" s="424">
        <f>VLOOKUP(G1430,[3]잔가율!$D$3:$E$33,2,FALSE)</f>
        <v>0.84199999999999997</v>
      </c>
      <c r="I1430" s="434">
        <f t="shared" si="22"/>
        <v>19366000</v>
      </c>
    </row>
    <row r="1431" spans="1:9">
      <c r="A1431" s="421">
        <v>1430</v>
      </c>
      <c r="B1431" s="422" t="s">
        <v>7711</v>
      </c>
      <c r="C1431" s="422" t="s">
        <v>172</v>
      </c>
      <c r="D1431" s="422" t="s">
        <v>4467</v>
      </c>
      <c r="E1431" s="422" t="s">
        <v>4380</v>
      </c>
      <c r="F1431" s="438">
        <v>24450000</v>
      </c>
      <c r="G1431" s="423">
        <v>2023</v>
      </c>
      <c r="H1431" s="424">
        <f>VLOOKUP(G1431,[3]잔가율!$D$3:$E$33,2,FALSE)</f>
        <v>0.84199999999999997</v>
      </c>
      <c r="I1431" s="434">
        <f t="shared" si="22"/>
        <v>20586900</v>
      </c>
    </row>
    <row r="1432" spans="1:9">
      <c r="A1432" s="421">
        <v>1431</v>
      </c>
      <c r="B1432" s="422" t="s">
        <v>7711</v>
      </c>
      <c r="C1432" s="422" t="s">
        <v>172</v>
      </c>
      <c r="D1432" s="422" t="s">
        <v>4469</v>
      </c>
      <c r="E1432" s="422" t="s">
        <v>4470</v>
      </c>
      <c r="F1432" s="438">
        <v>36360000</v>
      </c>
      <c r="G1432" s="423">
        <v>2023</v>
      </c>
      <c r="H1432" s="424">
        <f>VLOOKUP(G1432,[3]잔가율!$D$3:$E$33,2,FALSE)</f>
        <v>0.84199999999999997</v>
      </c>
      <c r="I1432" s="434">
        <f t="shared" si="22"/>
        <v>30615120</v>
      </c>
    </row>
    <row r="1433" spans="1:9">
      <c r="A1433" s="421">
        <v>1432</v>
      </c>
      <c r="B1433" s="422" t="s">
        <v>7711</v>
      </c>
      <c r="C1433" s="422" t="s">
        <v>172</v>
      </c>
      <c r="D1433" s="422" t="s">
        <v>4471</v>
      </c>
      <c r="E1433" s="422" t="s">
        <v>4472</v>
      </c>
      <c r="F1433" s="438">
        <v>30480000</v>
      </c>
      <c r="G1433" s="423">
        <v>2023</v>
      </c>
      <c r="H1433" s="424">
        <f>VLOOKUP(G1433,[3]잔가율!$D$3:$E$33,2,FALSE)</f>
        <v>0.84199999999999997</v>
      </c>
      <c r="I1433" s="434">
        <f t="shared" si="22"/>
        <v>25664160</v>
      </c>
    </row>
    <row r="1434" spans="1:9">
      <c r="A1434" s="421">
        <v>1433</v>
      </c>
      <c r="B1434" s="422" t="s">
        <v>7711</v>
      </c>
      <c r="C1434" s="422" t="s">
        <v>172</v>
      </c>
      <c r="D1434" s="422" t="s">
        <v>4473</v>
      </c>
      <c r="E1434" s="422" t="s">
        <v>4472</v>
      </c>
      <c r="F1434" s="438">
        <v>27180000</v>
      </c>
      <c r="G1434" s="423">
        <v>2023</v>
      </c>
      <c r="H1434" s="424">
        <f>VLOOKUP(G1434,[3]잔가율!$D$3:$E$33,2,FALSE)</f>
        <v>0.84199999999999997</v>
      </c>
      <c r="I1434" s="434">
        <f t="shared" si="22"/>
        <v>22885560</v>
      </c>
    </row>
    <row r="1435" spans="1:9">
      <c r="A1435" s="421">
        <v>1434</v>
      </c>
      <c r="B1435" s="422" t="s">
        <v>7711</v>
      </c>
      <c r="C1435" s="422" t="s">
        <v>172</v>
      </c>
      <c r="D1435" s="422" t="s">
        <v>4474</v>
      </c>
      <c r="E1435" s="422" t="s">
        <v>4475</v>
      </c>
      <c r="F1435" s="438">
        <v>32630000</v>
      </c>
      <c r="G1435" s="423">
        <v>2023</v>
      </c>
      <c r="H1435" s="424">
        <f>VLOOKUP(G1435,[3]잔가율!$D$3:$E$33,2,FALSE)</f>
        <v>0.84199999999999997</v>
      </c>
      <c r="I1435" s="434">
        <f t="shared" si="22"/>
        <v>27474460</v>
      </c>
    </row>
    <row r="1436" spans="1:9">
      <c r="A1436" s="421">
        <v>1435</v>
      </c>
      <c r="B1436" s="425" t="s">
        <v>7711</v>
      </c>
      <c r="C1436" s="425" t="s">
        <v>4455</v>
      </c>
      <c r="D1436" s="425" t="s">
        <v>4476</v>
      </c>
      <c r="E1436" s="425" t="s">
        <v>4477</v>
      </c>
      <c r="F1436" s="439">
        <v>19600000</v>
      </c>
      <c r="G1436" s="423">
        <v>2023</v>
      </c>
      <c r="H1436" s="424">
        <f>VLOOKUP(G1436,[3]잔가율!$D$3:$E$33,2,FALSE)</f>
        <v>0.84199999999999997</v>
      </c>
      <c r="I1436" s="434">
        <f t="shared" si="22"/>
        <v>16503200</v>
      </c>
    </row>
    <row r="1437" spans="1:9">
      <c r="A1437" s="421">
        <v>1436</v>
      </c>
      <c r="B1437" s="422" t="s">
        <v>7711</v>
      </c>
      <c r="C1437" s="422" t="s">
        <v>164</v>
      </c>
      <c r="D1437" s="422" t="s">
        <v>2028</v>
      </c>
      <c r="E1437" s="422" t="s">
        <v>4505</v>
      </c>
      <c r="F1437" s="438">
        <v>53630000</v>
      </c>
      <c r="G1437" s="423">
        <v>2023</v>
      </c>
      <c r="H1437" s="424">
        <f>VLOOKUP(G1437,[3]잔가율!$D$3:$E$33,2,FALSE)</f>
        <v>0.84199999999999997</v>
      </c>
      <c r="I1437" s="434">
        <f t="shared" si="22"/>
        <v>45156460</v>
      </c>
    </row>
    <row r="1438" spans="1:9">
      <c r="A1438" s="421">
        <v>1437</v>
      </c>
      <c r="B1438" s="426" t="s">
        <v>7711</v>
      </c>
      <c r="C1438" s="426" t="s">
        <v>4506</v>
      </c>
      <c r="D1438" s="426" t="s">
        <v>4507</v>
      </c>
      <c r="E1438" s="426" t="s">
        <v>4508</v>
      </c>
      <c r="F1438" s="441">
        <v>60400000</v>
      </c>
      <c r="G1438" s="423">
        <v>2023</v>
      </c>
      <c r="H1438" s="424">
        <f>VLOOKUP(G1438,[3]잔가율!$D$3:$E$33,2,FALSE)</f>
        <v>0.84199999999999997</v>
      </c>
      <c r="I1438" s="434">
        <f t="shared" si="22"/>
        <v>50856800</v>
      </c>
    </row>
    <row r="1439" spans="1:9">
      <c r="A1439" s="421">
        <v>1438</v>
      </c>
      <c r="B1439" s="425" t="s">
        <v>7711</v>
      </c>
      <c r="C1439" s="425" t="s">
        <v>4506</v>
      </c>
      <c r="D1439" s="425" t="s">
        <v>4509</v>
      </c>
      <c r="E1439" s="425" t="s">
        <v>4510</v>
      </c>
      <c r="F1439" s="439">
        <v>23450000</v>
      </c>
      <c r="G1439" s="423">
        <v>2023</v>
      </c>
      <c r="H1439" s="424">
        <f>VLOOKUP(G1439,[3]잔가율!$D$3:$E$33,2,FALSE)</f>
        <v>0.84199999999999997</v>
      </c>
      <c r="I1439" s="434">
        <f t="shared" si="22"/>
        <v>19744900</v>
      </c>
    </row>
    <row r="1440" spans="1:9">
      <c r="A1440" s="421">
        <v>1439</v>
      </c>
      <c r="B1440" s="422" t="s">
        <v>7711</v>
      </c>
      <c r="C1440" s="422" t="s">
        <v>164</v>
      </c>
      <c r="D1440" s="422" t="s">
        <v>4511</v>
      </c>
      <c r="E1440" s="422" t="s">
        <v>4512</v>
      </c>
      <c r="F1440" s="438">
        <v>29360000</v>
      </c>
      <c r="G1440" s="423">
        <v>2023</v>
      </c>
      <c r="H1440" s="424">
        <f>VLOOKUP(G1440,[3]잔가율!$D$3:$E$33,2,FALSE)</f>
        <v>0.84199999999999997</v>
      </c>
      <c r="I1440" s="434">
        <f t="shared" si="22"/>
        <v>24721120</v>
      </c>
    </row>
    <row r="1441" spans="1:9">
      <c r="A1441" s="421">
        <v>1440</v>
      </c>
      <c r="B1441" s="422" t="s">
        <v>7711</v>
      </c>
      <c r="C1441" s="422" t="s">
        <v>164</v>
      </c>
      <c r="D1441" s="422" t="s">
        <v>4511</v>
      </c>
      <c r="E1441" s="422" t="s">
        <v>4513</v>
      </c>
      <c r="F1441" s="438">
        <v>30000000</v>
      </c>
      <c r="G1441" s="423">
        <v>2023</v>
      </c>
      <c r="H1441" s="424">
        <f>VLOOKUP(G1441,[3]잔가율!$D$3:$E$33,2,FALSE)</f>
        <v>0.84199999999999997</v>
      </c>
      <c r="I1441" s="434">
        <f t="shared" si="22"/>
        <v>25260000</v>
      </c>
    </row>
    <row r="1442" spans="1:9">
      <c r="A1442" s="421">
        <v>1441</v>
      </c>
      <c r="B1442" s="422" t="s">
        <v>7711</v>
      </c>
      <c r="C1442" s="422" t="s">
        <v>164</v>
      </c>
      <c r="D1442" s="422" t="s">
        <v>4511</v>
      </c>
      <c r="E1442" s="422" t="s">
        <v>4514</v>
      </c>
      <c r="F1442" s="438">
        <v>25800000</v>
      </c>
      <c r="G1442" s="423">
        <v>2023</v>
      </c>
      <c r="H1442" s="424">
        <f>VLOOKUP(G1442,[3]잔가율!$D$3:$E$33,2,FALSE)</f>
        <v>0.84199999999999997</v>
      </c>
      <c r="I1442" s="434">
        <f t="shared" si="22"/>
        <v>21723600</v>
      </c>
    </row>
    <row r="1443" spans="1:9">
      <c r="A1443" s="421">
        <v>1442</v>
      </c>
      <c r="B1443" s="422" t="s">
        <v>7711</v>
      </c>
      <c r="C1443" s="422" t="s">
        <v>164</v>
      </c>
      <c r="D1443" s="422" t="s">
        <v>4511</v>
      </c>
      <c r="E1443" s="422" t="s">
        <v>4515</v>
      </c>
      <c r="F1443" s="438">
        <v>24910000</v>
      </c>
      <c r="G1443" s="423">
        <v>2023</v>
      </c>
      <c r="H1443" s="424">
        <f>VLOOKUP(G1443,[3]잔가율!$D$3:$E$33,2,FALSE)</f>
        <v>0.84199999999999997</v>
      </c>
      <c r="I1443" s="434">
        <f t="shared" si="22"/>
        <v>20974220</v>
      </c>
    </row>
    <row r="1444" spans="1:9">
      <c r="A1444" s="421">
        <v>1443</v>
      </c>
      <c r="B1444" s="422" t="s">
        <v>7711</v>
      </c>
      <c r="C1444" s="422" t="s">
        <v>164</v>
      </c>
      <c r="D1444" s="422" t="s">
        <v>4511</v>
      </c>
      <c r="E1444" s="422" t="s">
        <v>4516</v>
      </c>
      <c r="F1444" s="438">
        <v>30000000</v>
      </c>
      <c r="G1444" s="423">
        <v>2023</v>
      </c>
      <c r="H1444" s="424">
        <f>VLOOKUP(G1444,[3]잔가율!$D$3:$E$33,2,FALSE)</f>
        <v>0.84199999999999997</v>
      </c>
      <c r="I1444" s="434">
        <f t="shared" si="22"/>
        <v>25260000</v>
      </c>
    </row>
    <row r="1445" spans="1:9">
      <c r="A1445" s="421">
        <v>1444</v>
      </c>
      <c r="B1445" s="422" t="s">
        <v>7711</v>
      </c>
      <c r="C1445" s="422" t="s">
        <v>164</v>
      </c>
      <c r="D1445" s="422" t="s">
        <v>4511</v>
      </c>
      <c r="E1445" s="422" t="s">
        <v>4517</v>
      </c>
      <c r="F1445" s="438">
        <v>26810000</v>
      </c>
      <c r="G1445" s="423">
        <v>2023</v>
      </c>
      <c r="H1445" s="424">
        <f>VLOOKUP(G1445,[3]잔가율!$D$3:$E$33,2,FALSE)</f>
        <v>0.84199999999999997</v>
      </c>
      <c r="I1445" s="434">
        <f t="shared" si="22"/>
        <v>22574020</v>
      </c>
    </row>
    <row r="1446" spans="1:9">
      <c r="A1446" s="421">
        <v>1445</v>
      </c>
      <c r="B1446" s="422" t="s">
        <v>7711</v>
      </c>
      <c r="C1446" s="422" t="s">
        <v>164</v>
      </c>
      <c r="D1446" s="422" t="s">
        <v>4511</v>
      </c>
      <c r="E1446" s="422" t="s">
        <v>4518</v>
      </c>
      <c r="F1446" s="438">
        <v>27000000</v>
      </c>
      <c r="G1446" s="423">
        <v>2023</v>
      </c>
      <c r="H1446" s="424">
        <f>VLOOKUP(G1446,[3]잔가율!$D$3:$E$33,2,FALSE)</f>
        <v>0.84199999999999997</v>
      </c>
      <c r="I1446" s="434">
        <f t="shared" si="22"/>
        <v>22734000</v>
      </c>
    </row>
    <row r="1447" spans="1:9">
      <c r="A1447" s="421">
        <v>1446</v>
      </c>
      <c r="B1447" s="422" t="s">
        <v>7711</v>
      </c>
      <c r="C1447" s="422" t="s">
        <v>164</v>
      </c>
      <c r="D1447" s="422" t="s">
        <v>4511</v>
      </c>
      <c r="E1447" s="422" t="s">
        <v>4519</v>
      </c>
      <c r="F1447" s="438">
        <v>29000000</v>
      </c>
      <c r="G1447" s="423">
        <v>2023</v>
      </c>
      <c r="H1447" s="424">
        <f>VLOOKUP(G1447,[3]잔가율!$D$3:$E$33,2,FALSE)</f>
        <v>0.84199999999999997</v>
      </c>
      <c r="I1447" s="434">
        <f t="shared" si="22"/>
        <v>24418000</v>
      </c>
    </row>
    <row r="1448" spans="1:9">
      <c r="A1448" s="421">
        <v>1447</v>
      </c>
      <c r="B1448" s="422" t="s">
        <v>7711</v>
      </c>
      <c r="C1448" s="422" t="s">
        <v>164</v>
      </c>
      <c r="D1448" s="422" t="s">
        <v>4511</v>
      </c>
      <c r="E1448" s="422" t="s">
        <v>4520</v>
      </c>
      <c r="F1448" s="438">
        <v>31260000</v>
      </c>
      <c r="G1448" s="423">
        <v>2023</v>
      </c>
      <c r="H1448" s="424">
        <f>VLOOKUP(G1448,[3]잔가율!$D$3:$E$33,2,FALSE)</f>
        <v>0.84199999999999997</v>
      </c>
      <c r="I1448" s="434">
        <f t="shared" si="22"/>
        <v>26320920</v>
      </c>
    </row>
    <row r="1449" spans="1:9">
      <c r="A1449" s="421">
        <v>1448</v>
      </c>
      <c r="B1449" s="425" t="s">
        <v>7711</v>
      </c>
      <c r="C1449" s="425" t="s">
        <v>4506</v>
      </c>
      <c r="D1449" s="425" t="s">
        <v>4521</v>
      </c>
      <c r="E1449" s="425" t="s">
        <v>4522</v>
      </c>
      <c r="F1449" s="439">
        <v>36570000</v>
      </c>
      <c r="G1449" s="423">
        <v>2023</v>
      </c>
      <c r="H1449" s="424">
        <f>VLOOKUP(G1449,[3]잔가율!$D$3:$E$33,2,FALSE)</f>
        <v>0.84199999999999997</v>
      </c>
      <c r="I1449" s="434">
        <f t="shared" si="22"/>
        <v>30791940</v>
      </c>
    </row>
    <row r="1450" spans="1:9">
      <c r="A1450" s="421">
        <v>1449</v>
      </c>
      <c r="B1450" s="425" t="s">
        <v>7711</v>
      </c>
      <c r="C1450" s="425" t="s">
        <v>4506</v>
      </c>
      <c r="D1450" s="425" t="s">
        <v>4521</v>
      </c>
      <c r="E1450" s="425" t="s">
        <v>4523</v>
      </c>
      <c r="F1450" s="439">
        <v>89090000</v>
      </c>
      <c r="G1450" s="423">
        <v>2023</v>
      </c>
      <c r="H1450" s="424">
        <f>VLOOKUP(G1450,[3]잔가율!$D$3:$E$33,2,FALSE)</f>
        <v>0.84199999999999997</v>
      </c>
      <c r="I1450" s="434">
        <f t="shared" si="22"/>
        <v>75013780</v>
      </c>
    </row>
    <row r="1451" spans="1:9">
      <c r="A1451" s="421">
        <v>1450</v>
      </c>
      <c r="B1451" s="425" t="s">
        <v>7711</v>
      </c>
      <c r="C1451" s="425" t="s">
        <v>4506</v>
      </c>
      <c r="D1451" s="425" t="s">
        <v>4524</v>
      </c>
      <c r="E1451" s="425" t="s">
        <v>4525</v>
      </c>
      <c r="F1451" s="439">
        <v>70450000</v>
      </c>
      <c r="G1451" s="423">
        <v>2023</v>
      </c>
      <c r="H1451" s="424">
        <f>VLOOKUP(G1451,[3]잔가율!$D$3:$E$33,2,FALSE)</f>
        <v>0.84199999999999997</v>
      </c>
      <c r="I1451" s="434">
        <f t="shared" si="22"/>
        <v>59318900</v>
      </c>
    </row>
    <row r="1452" spans="1:9">
      <c r="A1452" s="421">
        <v>1451</v>
      </c>
      <c r="B1452" s="422" t="s">
        <v>7711</v>
      </c>
      <c r="C1452" s="422" t="s">
        <v>164</v>
      </c>
      <c r="D1452" s="422" t="s">
        <v>4526</v>
      </c>
      <c r="E1452" s="422" t="s">
        <v>4527</v>
      </c>
      <c r="F1452" s="438">
        <v>44630000</v>
      </c>
      <c r="G1452" s="423">
        <v>2023</v>
      </c>
      <c r="H1452" s="424">
        <f>VLOOKUP(G1452,[3]잔가율!$D$3:$E$33,2,FALSE)</f>
        <v>0.84199999999999997</v>
      </c>
      <c r="I1452" s="434">
        <f t="shared" si="22"/>
        <v>37578460</v>
      </c>
    </row>
    <row r="1453" spans="1:9">
      <c r="A1453" s="421">
        <v>1452</v>
      </c>
      <c r="B1453" s="422" t="s">
        <v>7711</v>
      </c>
      <c r="C1453" s="422" t="s">
        <v>164</v>
      </c>
      <c r="D1453" s="422" t="s">
        <v>4528</v>
      </c>
      <c r="E1453" s="422" t="s">
        <v>4529</v>
      </c>
      <c r="F1453" s="438">
        <v>38000000</v>
      </c>
      <c r="G1453" s="423">
        <v>2023</v>
      </c>
      <c r="H1453" s="424">
        <f>VLOOKUP(G1453,[3]잔가율!$D$3:$E$33,2,FALSE)</f>
        <v>0.84199999999999997</v>
      </c>
      <c r="I1453" s="434">
        <f t="shared" si="22"/>
        <v>31996000</v>
      </c>
    </row>
    <row r="1454" spans="1:9">
      <c r="A1454" s="421">
        <v>1453</v>
      </c>
      <c r="B1454" s="422" t="s">
        <v>7711</v>
      </c>
      <c r="C1454" s="422" t="s">
        <v>164</v>
      </c>
      <c r="D1454" s="422" t="s">
        <v>4528</v>
      </c>
      <c r="E1454" s="422" t="s">
        <v>4530</v>
      </c>
      <c r="F1454" s="438">
        <v>41930000</v>
      </c>
      <c r="G1454" s="423">
        <v>2023</v>
      </c>
      <c r="H1454" s="424">
        <f>VLOOKUP(G1454,[3]잔가율!$D$3:$E$33,2,FALSE)</f>
        <v>0.84199999999999997</v>
      </c>
      <c r="I1454" s="434">
        <f t="shared" si="22"/>
        <v>35305060</v>
      </c>
    </row>
    <row r="1455" spans="1:9">
      <c r="A1455" s="421">
        <v>1454</v>
      </c>
      <c r="B1455" s="422" t="s">
        <v>7711</v>
      </c>
      <c r="C1455" s="422" t="s">
        <v>164</v>
      </c>
      <c r="D1455" s="422" t="s">
        <v>4528</v>
      </c>
      <c r="E1455" s="422" t="s">
        <v>4531</v>
      </c>
      <c r="F1455" s="438">
        <v>41440000</v>
      </c>
      <c r="G1455" s="423">
        <v>2023</v>
      </c>
      <c r="H1455" s="424">
        <f>VLOOKUP(G1455,[3]잔가율!$D$3:$E$33,2,FALSE)</f>
        <v>0.84199999999999997</v>
      </c>
      <c r="I1455" s="434">
        <f t="shared" si="22"/>
        <v>34892480</v>
      </c>
    </row>
    <row r="1456" spans="1:9">
      <c r="A1456" s="421">
        <v>1455</v>
      </c>
      <c r="B1456" s="422" t="s">
        <v>7711</v>
      </c>
      <c r="C1456" s="422" t="s">
        <v>164</v>
      </c>
      <c r="D1456" s="422" t="s">
        <v>4489</v>
      </c>
      <c r="E1456" s="422" t="s">
        <v>4532</v>
      </c>
      <c r="F1456" s="438">
        <v>53810000</v>
      </c>
      <c r="G1456" s="423">
        <v>2023</v>
      </c>
      <c r="H1456" s="424">
        <f>VLOOKUP(G1456,[3]잔가율!$D$3:$E$33,2,FALSE)</f>
        <v>0.84199999999999997</v>
      </c>
      <c r="I1456" s="434">
        <f t="shared" si="22"/>
        <v>45308020</v>
      </c>
    </row>
    <row r="1457" spans="1:9">
      <c r="A1457" s="421">
        <v>1456</v>
      </c>
      <c r="B1457" s="422" t="s">
        <v>7711</v>
      </c>
      <c r="C1457" s="422" t="s">
        <v>164</v>
      </c>
      <c r="D1457" s="422" t="s">
        <v>4533</v>
      </c>
      <c r="E1457" s="422" t="s">
        <v>4534</v>
      </c>
      <c r="F1457" s="438">
        <v>49900000</v>
      </c>
      <c r="G1457" s="423">
        <v>2023</v>
      </c>
      <c r="H1457" s="424">
        <f>VLOOKUP(G1457,[3]잔가율!$D$3:$E$33,2,FALSE)</f>
        <v>0.84199999999999997</v>
      </c>
      <c r="I1457" s="434">
        <f t="shared" si="22"/>
        <v>42015800</v>
      </c>
    </row>
    <row r="1458" spans="1:9">
      <c r="A1458" s="421">
        <v>1457</v>
      </c>
      <c r="B1458" s="425" t="s">
        <v>7711</v>
      </c>
      <c r="C1458" s="425" t="s">
        <v>4506</v>
      </c>
      <c r="D1458" s="425" t="s">
        <v>4535</v>
      </c>
      <c r="E1458" s="425" t="s">
        <v>4536</v>
      </c>
      <c r="F1458" s="439">
        <v>58570000</v>
      </c>
      <c r="G1458" s="423">
        <v>2023</v>
      </c>
      <c r="H1458" s="424">
        <f>VLOOKUP(G1458,[3]잔가율!$D$3:$E$33,2,FALSE)</f>
        <v>0.84199999999999997</v>
      </c>
      <c r="I1458" s="434">
        <f t="shared" si="22"/>
        <v>49315940</v>
      </c>
    </row>
    <row r="1459" spans="1:9">
      <c r="A1459" s="421">
        <v>1458</v>
      </c>
      <c r="B1459" s="313" t="s">
        <v>15840</v>
      </c>
      <c r="C1459" s="426" t="s">
        <v>4478</v>
      </c>
      <c r="D1459" s="426" t="s">
        <v>4479</v>
      </c>
      <c r="E1459" s="426" t="s">
        <v>4480</v>
      </c>
      <c r="F1459" s="442">
        <v>65070000</v>
      </c>
      <c r="G1459" s="423">
        <v>2023</v>
      </c>
      <c r="H1459" s="424">
        <f>VLOOKUP(G1459,[3]잔가율!$B$3:$C$33,2,FALSE)</f>
        <v>0.82599999999999996</v>
      </c>
      <c r="I1459" s="434">
        <f t="shared" si="22"/>
        <v>53747820</v>
      </c>
    </row>
    <row r="1460" spans="1:9">
      <c r="A1460" s="421">
        <v>1459</v>
      </c>
      <c r="B1460" s="422" t="s">
        <v>7711</v>
      </c>
      <c r="C1460" s="422" t="s">
        <v>164</v>
      </c>
      <c r="D1460" s="422" t="s">
        <v>4537</v>
      </c>
      <c r="E1460" s="422" t="s">
        <v>4538</v>
      </c>
      <c r="F1460" s="438">
        <v>36410000</v>
      </c>
      <c r="G1460" s="423">
        <v>2023</v>
      </c>
      <c r="H1460" s="424">
        <f>VLOOKUP(G1460,[3]잔가율!$D$3:$E$33,2,FALSE)</f>
        <v>0.84199999999999997</v>
      </c>
      <c r="I1460" s="434">
        <f t="shared" si="22"/>
        <v>30657220</v>
      </c>
    </row>
    <row r="1461" spans="1:9">
      <c r="A1461" s="421">
        <v>1460</v>
      </c>
      <c r="B1461" s="422" t="s">
        <v>7711</v>
      </c>
      <c r="C1461" s="422" t="s">
        <v>164</v>
      </c>
      <c r="D1461" s="422" t="s">
        <v>4539</v>
      </c>
      <c r="E1461" s="422" t="s">
        <v>4540</v>
      </c>
      <c r="F1461" s="438">
        <v>100000000</v>
      </c>
      <c r="G1461" s="423">
        <v>2023</v>
      </c>
      <c r="H1461" s="424">
        <f>VLOOKUP(G1461,[3]잔가율!$D$3:$E$33,2,FALSE)</f>
        <v>0.84199999999999997</v>
      </c>
      <c r="I1461" s="434">
        <f t="shared" si="22"/>
        <v>84200000</v>
      </c>
    </row>
    <row r="1462" spans="1:9">
      <c r="A1462" s="421">
        <v>1461</v>
      </c>
      <c r="B1462" s="422" t="s">
        <v>7711</v>
      </c>
      <c r="C1462" s="422" t="s">
        <v>164</v>
      </c>
      <c r="D1462" s="422" t="s">
        <v>4539</v>
      </c>
      <c r="E1462" s="422" t="s">
        <v>4541</v>
      </c>
      <c r="F1462" s="438">
        <v>63630000</v>
      </c>
      <c r="G1462" s="423">
        <v>2023</v>
      </c>
      <c r="H1462" s="424">
        <f>VLOOKUP(G1462,[3]잔가율!$D$3:$E$33,2,FALSE)</f>
        <v>0.84199999999999997</v>
      </c>
      <c r="I1462" s="434">
        <f t="shared" si="22"/>
        <v>53576460</v>
      </c>
    </row>
    <row r="1463" spans="1:9">
      <c r="A1463" s="421">
        <v>1462</v>
      </c>
      <c r="B1463" s="422" t="s">
        <v>7711</v>
      </c>
      <c r="C1463" s="422" t="s">
        <v>164</v>
      </c>
      <c r="D1463" s="422" t="s">
        <v>4539</v>
      </c>
      <c r="E1463" s="422" t="s">
        <v>4542</v>
      </c>
      <c r="F1463" s="438">
        <v>63630000</v>
      </c>
      <c r="G1463" s="423">
        <v>2023</v>
      </c>
      <c r="H1463" s="424">
        <f>VLOOKUP(G1463,[3]잔가율!$D$3:$E$33,2,FALSE)</f>
        <v>0.84199999999999997</v>
      </c>
      <c r="I1463" s="434">
        <f t="shared" si="22"/>
        <v>53576460</v>
      </c>
    </row>
    <row r="1464" spans="1:9">
      <c r="A1464" s="421">
        <v>1463</v>
      </c>
      <c r="B1464" s="422" t="s">
        <v>7711</v>
      </c>
      <c r="C1464" s="422" t="s">
        <v>164</v>
      </c>
      <c r="D1464" s="422" t="s">
        <v>4539</v>
      </c>
      <c r="E1464" s="422" t="s">
        <v>4543</v>
      </c>
      <c r="F1464" s="438">
        <v>72700000</v>
      </c>
      <c r="G1464" s="423">
        <v>2023</v>
      </c>
      <c r="H1464" s="424">
        <f>VLOOKUP(G1464,[3]잔가율!$D$3:$E$33,2,FALSE)</f>
        <v>0.84199999999999997</v>
      </c>
      <c r="I1464" s="434">
        <f t="shared" si="22"/>
        <v>61213400</v>
      </c>
    </row>
    <row r="1465" spans="1:9">
      <c r="A1465" s="421">
        <v>1464</v>
      </c>
      <c r="B1465" s="422" t="s">
        <v>7711</v>
      </c>
      <c r="C1465" s="422" t="s">
        <v>164</v>
      </c>
      <c r="D1465" s="422" t="s">
        <v>4544</v>
      </c>
      <c r="E1465" s="422" t="s">
        <v>4545</v>
      </c>
      <c r="F1465" s="438">
        <v>32500000</v>
      </c>
      <c r="G1465" s="423">
        <v>2023</v>
      </c>
      <c r="H1465" s="424">
        <f>VLOOKUP(G1465,[3]잔가율!$D$3:$E$33,2,FALSE)</f>
        <v>0.84199999999999997</v>
      </c>
      <c r="I1465" s="434">
        <f t="shared" si="22"/>
        <v>27365000</v>
      </c>
    </row>
    <row r="1466" spans="1:9">
      <c r="A1466" s="421">
        <v>1465</v>
      </c>
      <c r="B1466" s="422" t="s">
        <v>7711</v>
      </c>
      <c r="C1466" s="422" t="s">
        <v>164</v>
      </c>
      <c r="D1466" s="422" t="s">
        <v>4490</v>
      </c>
      <c r="E1466" s="422" t="s">
        <v>4546</v>
      </c>
      <c r="F1466" s="438">
        <v>35450000</v>
      </c>
      <c r="G1466" s="423">
        <v>2023</v>
      </c>
      <c r="H1466" s="424">
        <f>VLOOKUP(G1466,[3]잔가율!$D$3:$E$33,2,FALSE)</f>
        <v>0.84199999999999997</v>
      </c>
      <c r="I1466" s="434">
        <f t="shared" si="22"/>
        <v>29848900</v>
      </c>
    </row>
    <row r="1467" spans="1:9">
      <c r="A1467" s="421">
        <v>1466</v>
      </c>
      <c r="B1467" s="422" t="s">
        <v>7711</v>
      </c>
      <c r="C1467" s="422" t="s">
        <v>164</v>
      </c>
      <c r="D1467" s="422" t="s">
        <v>4490</v>
      </c>
      <c r="E1467" s="422" t="s">
        <v>4547</v>
      </c>
      <c r="F1467" s="438">
        <v>38450000</v>
      </c>
      <c r="G1467" s="423">
        <v>2023</v>
      </c>
      <c r="H1467" s="424">
        <f>VLOOKUP(G1467,[3]잔가율!$D$3:$E$33,2,FALSE)</f>
        <v>0.84199999999999997</v>
      </c>
      <c r="I1467" s="434">
        <f t="shared" si="22"/>
        <v>32374900</v>
      </c>
    </row>
    <row r="1468" spans="1:9">
      <c r="A1468" s="421">
        <v>1467</v>
      </c>
      <c r="B1468" s="425" t="s">
        <v>7711</v>
      </c>
      <c r="C1468" s="425" t="s">
        <v>4506</v>
      </c>
      <c r="D1468" s="425" t="s">
        <v>4548</v>
      </c>
      <c r="E1468" s="425" t="s">
        <v>4549</v>
      </c>
      <c r="F1468" s="439">
        <v>29400000</v>
      </c>
      <c r="G1468" s="423">
        <v>2023</v>
      </c>
      <c r="H1468" s="424">
        <f>VLOOKUP(G1468,[3]잔가율!$D$3:$E$33,2,FALSE)</f>
        <v>0.84199999999999997</v>
      </c>
      <c r="I1468" s="434">
        <f t="shared" si="22"/>
        <v>24754800</v>
      </c>
    </row>
    <row r="1469" spans="1:9">
      <c r="A1469" s="421">
        <v>1468</v>
      </c>
      <c r="B1469" s="422" t="s">
        <v>7711</v>
      </c>
      <c r="C1469" s="422" t="s">
        <v>164</v>
      </c>
      <c r="D1469" s="422" t="s">
        <v>4550</v>
      </c>
      <c r="E1469" s="422" t="s">
        <v>4551</v>
      </c>
      <c r="F1469" s="438">
        <v>60780000</v>
      </c>
      <c r="G1469" s="423">
        <v>2023</v>
      </c>
      <c r="H1469" s="424">
        <f>VLOOKUP(G1469,[3]잔가율!$D$3:$E$33,2,FALSE)</f>
        <v>0.84199999999999997</v>
      </c>
      <c r="I1469" s="434">
        <f t="shared" si="22"/>
        <v>51176760</v>
      </c>
    </row>
    <row r="1470" spans="1:9">
      <c r="A1470" s="421">
        <v>1469</v>
      </c>
      <c r="B1470" s="425" t="s">
        <v>7711</v>
      </c>
      <c r="C1470" s="425" t="s">
        <v>4506</v>
      </c>
      <c r="D1470" s="425" t="s">
        <v>4552</v>
      </c>
      <c r="E1470" s="425" t="s">
        <v>4553</v>
      </c>
      <c r="F1470" s="439">
        <v>7010000</v>
      </c>
      <c r="G1470" s="423">
        <v>2023</v>
      </c>
      <c r="H1470" s="424">
        <f>VLOOKUP(G1470,[3]잔가율!$D$3:$E$33,2,FALSE)</f>
        <v>0.84199999999999997</v>
      </c>
      <c r="I1470" s="434">
        <f t="shared" si="22"/>
        <v>5902420</v>
      </c>
    </row>
    <row r="1471" spans="1:9">
      <c r="A1471" s="421">
        <v>1470</v>
      </c>
      <c r="B1471" s="426" t="s">
        <v>7711</v>
      </c>
      <c r="C1471" s="426" t="s">
        <v>4506</v>
      </c>
      <c r="D1471" s="426" t="s">
        <v>4552</v>
      </c>
      <c r="E1471" s="426" t="s">
        <v>4554</v>
      </c>
      <c r="F1471" s="441">
        <v>28460000</v>
      </c>
      <c r="G1471" s="423">
        <v>2023</v>
      </c>
      <c r="H1471" s="424">
        <f>VLOOKUP(G1471,[3]잔가율!$D$3:$E$33,2,FALSE)</f>
        <v>0.84199999999999997</v>
      </c>
      <c r="I1471" s="434">
        <f t="shared" si="22"/>
        <v>23963320</v>
      </c>
    </row>
    <row r="1472" spans="1:9">
      <c r="A1472" s="421">
        <v>1471</v>
      </c>
      <c r="B1472" s="422" t="s">
        <v>7711</v>
      </c>
      <c r="C1472" s="422" t="s">
        <v>164</v>
      </c>
      <c r="D1472" s="422" t="s">
        <v>4552</v>
      </c>
      <c r="E1472" s="422" t="s">
        <v>4555</v>
      </c>
      <c r="F1472" s="438">
        <v>23110000</v>
      </c>
      <c r="G1472" s="423">
        <v>2023</v>
      </c>
      <c r="H1472" s="424">
        <f>VLOOKUP(G1472,[3]잔가율!$D$3:$E$33,2,FALSE)</f>
        <v>0.84199999999999997</v>
      </c>
      <c r="I1472" s="434">
        <f t="shared" si="22"/>
        <v>19458620</v>
      </c>
    </row>
    <row r="1473" spans="1:9">
      <c r="A1473" s="421">
        <v>1472</v>
      </c>
      <c r="B1473" s="422" t="s">
        <v>7711</v>
      </c>
      <c r="C1473" s="422" t="s">
        <v>164</v>
      </c>
      <c r="D1473" s="422" t="s">
        <v>4552</v>
      </c>
      <c r="E1473" s="422" t="s">
        <v>4556</v>
      </c>
      <c r="F1473" s="438">
        <v>14600000</v>
      </c>
      <c r="G1473" s="423">
        <v>2023</v>
      </c>
      <c r="H1473" s="424">
        <f>VLOOKUP(G1473,[3]잔가율!$D$3:$E$33,2,FALSE)</f>
        <v>0.84199999999999997</v>
      </c>
      <c r="I1473" s="434">
        <f t="shared" si="22"/>
        <v>12293200</v>
      </c>
    </row>
    <row r="1474" spans="1:9">
      <c r="A1474" s="421">
        <v>1473</v>
      </c>
      <c r="B1474" s="422" t="s">
        <v>7711</v>
      </c>
      <c r="C1474" s="422" t="s">
        <v>164</v>
      </c>
      <c r="D1474" s="422" t="s">
        <v>4552</v>
      </c>
      <c r="E1474" s="422" t="s">
        <v>4557</v>
      </c>
      <c r="F1474" s="438">
        <v>23760000</v>
      </c>
      <c r="G1474" s="423">
        <v>2023</v>
      </c>
      <c r="H1474" s="424">
        <f>VLOOKUP(G1474,[3]잔가율!$D$3:$E$33,2,FALSE)</f>
        <v>0.84199999999999997</v>
      </c>
      <c r="I1474" s="434">
        <f t="shared" ref="I1474:I1537" si="23">ROUNDDOWN(F1474*H1474,0)</f>
        <v>20005920</v>
      </c>
    </row>
    <row r="1475" spans="1:9">
      <c r="A1475" s="421">
        <v>1474</v>
      </c>
      <c r="B1475" s="422" t="s">
        <v>7711</v>
      </c>
      <c r="C1475" s="422" t="s">
        <v>164</v>
      </c>
      <c r="D1475" s="422" t="s">
        <v>4552</v>
      </c>
      <c r="E1475" s="422" t="s">
        <v>4558</v>
      </c>
      <c r="F1475" s="438">
        <v>14980000</v>
      </c>
      <c r="G1475" s="423">
        <v>2023</v>
      </c>
      <c r="H1475" s="424">
        <f>VLOOKUP(G1475,[3]잔가율!$D$3:$E$33,2,FALSE)</f>
        <v>0.84199999999999997</v>
      </c>
      <c r="I1475" s="434">
        <f t="shared" si="23"/>
        <v>12613160</v>
      </c>
    </row>
    <row r="1476" spans="1:9">
      <c r="A1476" s="421">
        <v>1475</v>
      </c>
      <c r="B1476" s="422" t="s">
        <v>7711</v>
      </c>
      <c r="C1476" s="422" t="s">
        <v>164</v>
      </c>
      <c r="D1476" s="422" t="s">
        <v>4552</v>
      </c>
      <c r="E1476" s="422" t="s">
        <v>4559</v>
      </c>
      <c r="F1476" s="438">
        <v>23190000</v>
      </c>
      <c r="G1476" s="423">
        <v>2023</v>
      </c>
      <c r="H1476" s="424">
        <f>VLOOKUP(G1476,[3]잔가율!$D$3:$E$33,2,FALSE)</f>
        <v>0.84199999999999997</v>
      </c>
      <c r="I1476" s="434">
        <f t="shared" si="23"/>
        <v>19525980</v>
      </c>
    </row>
    <row r="1477" spans="1:9">
      <c r="A1477" s="421">
        <v>1476</v>
      </c>
      <c r="B1477" s="425" t="s">
        <v>7711</v>
      </c>
      <c r="C1477" s="425" t="s">
        <v>4506</v>
      </c>
      <c r="D1477" s="425" t="s">
        <v>4552</v>
      </c>
      <c r="E1477" s="425" t="s">
        <v>4560</v>
      </c>
      <c r="F1477" s="439">
        <v>48310000</v>
      </c>
      <c r="G1477" s="423">
        <v>2023</v>
      </c>
      <c r="H1477" s="424">
        <f>VLOOKUP(G1477,[3]잔가율!$D$3:$E$33,2,FALSE)</f>
        <v>0.84199999999999997</v>
      </c>
      <c r="I1477" s="434">
        <f t="shared" si="23"/>
        <v>40677020</v>
      </c>
    </row>
    <row r="1478" spans="1:9">
      <c r="A1478" s="421">
        <v>1477</v>
      </c>
      <c r="B1478" s="422" t="s">
        <v>7711</v>
      </c>
      <c r="C1478" s="422" t="s">
        <v>164</v>
      </c>
      <c r="D1478" s="422" t="s">
        <v>4561</v>
      </c>
      <c r="E1478" s="422" t="s">
        <v>4562</v>
      </c>
      <c r="F1478" s="438">
        <v>27200000</v>
      </c>
      <c r="G1478" s="423">
        <v>2023</v>
      </c>
      <c r="H1478" s="424">
        <f>VLOOKUP(G1478,[3]잔가율!$D$3:$E$33,2,FALSE)</f>
        <v>0.84199999999999997</v>
      </c>
      <c r="I1478" s="434">
        <f t="shared" si="23"/>
        <v>22902400</v>
      </c>
    </row>
    <row r="1479" spans="1:9">
      <c r="A1479" s="421">
        <v>1478</v>
      </c>
      <c r="B1479" s="422" t="s">
        <v>7711</v>
      </c>
      <c r="C1479" s="422" t="s">
        <v>164</v>
      </c>
      <c r="D1479" s="422" t="s">
        <v>4561</v>
      </c>
      <c r="E1479" s="422" t="s">
        <v>4563</v>
      </c>
      <c r="F1479" s="438">
        <v>21000000</v>
      </c>
      <c r="G1479" s="423">
        <v>2023</v>
      </c>
      <c r="H1479" s="424">
        <f>VLOOKUP(G1479,[3]잔가율!$D$3:$E$33,2,FALSE)</f>
        <v>0.84199999999999997</v>
      </c>
      <c r="I1479" s="434">
        <f t="shared" si="23"/>
        <v>17682000</v>
      </c>
    </row>
    <row r="1480" spans="1:9">
      <c r="A1480" s="421">
        <v>1479</v>
      </c>
      <c r="B1480" s="422" t="s">
        <v>7711</v>
      </c>
      <c r="C1480" s="422" t="s">
        <v>164</v>
      </c>
      <c r="D1480" s="422" t="s">
        <v>4561</v>
      </c>
      <c r="E1480" s="422" t="s">
        <v>4564</v>
      </c>
      <c r="F1480" s="438">
        <v>25360000</v>
      </c>
      <c r="G1480" s="423">
        <v>2023</v>
      </c>
      <c r="H1480" s="424">
        <f>VLOOKUP(G1480,[3]잔가율!$D$3:$E$33,2,FALSE)</f>
        <v>0.84199999999999997</v>
      </c>
      <c r="I1480" s="434">
        <f t="shared" si="23"/>
        <v>21353120</v>
      </c>
    </row>
    <row r="1481" spans="1:9">
      <c r="A1481" s="421">
        <v>1480</v>
      </c>
      <c r="B1481" s="422" t="s">
        <v>7711</v>
      </c>
      <c r="C1481" s="422" t="s">
        <v>164</v>
      </c>
      <c r="D1481" s="422" t="s">
        <v>4561</v>
      </c>
      <c r="E1481" s="422" t="s">
        <v>4565</v>
      </c>
      <c r="F1481" s="438">
        <v>25360000</v>
      </c>
      <c r="G1481" s="423">
        <v>2023</v>
      </c>
      <c r="H1481" s="424">
        <f>VLOOKUP(G1481,[3]잔가율!$D$3:$E$33,2,FALSE)</f>
        <v>0.84199999999999997</v>
      </c>
      <c r="I1481" s="434">
        <f t="shared" si="23"/>
        <v>21353120</v>
      </c>
    </row>
    <row r="1482" spans="1:9">
      <c r="A1482" s="421">
        <v>1481</v>
      </c>
      <c r="B1482" s="422" t="s">
        <v>7711</v>
      </c>
      <c r="C1482" s="422" t="s">
        <v>164</v>
      </c>
      <c r="D1482" s="422" t="s">
        <v>4491</v>
      </c>
      <c r="E1482" s="422" t="s">
        <v>4566</v>
      </c>
      <c r="F1482" s="438">
        <v>25200000</v>
      </c>
      <c r="G1482" s="423">
        <v>2023</v>
      </c>
      <c r="H1482" s="424">
        <f>VLOOKUP(G1482,[3]잔가율!$D$3:$E$33,2,FALSE)</f>
        <v>0.84199999999999997</v>
      </c>
      <c r="I1482" s="434">
        <f t="shared" si="23"/>
        <v>21218400</v>
      </c>
    </row>
    <row r="1483" spans="1:9">
      <c r="A1483" s="421">
        <v>1482</v>
      </c>
      <c r="B1483" s="422" t="s">
        <v>7711</v>
      </c>
      <c r="C1483" s="422" t="s">
        <v>164</v>
      </c>
      <c r="D1483" s="422" t="s">
        <v>4491</v>
      </c>
      <c r="E1483" s="422" t="s">
        <v>4567</v>
      </c>
      <c r="F1483" s="438">
        <v>28150000</v>
      </c>
      <c r="G1483" s="423">
        <v>2023</v>
      </c>
      <c r="H1483" s="424">
        <f>VLOOKUP(G1483,[3]잔가율!$D$3:$E$33,2,FALSE)</f>
        <v>0.84199999999999997</v>
      </c>
      <c r="I1483" s="434">
        <f t="shared" si="23"/>
        <v>23702300</v>
      </c>
    </row>
    <row r="1484" spans="1:9">
      <c r="A1484" s="421">
        <v>1483</v>
      </c>
      <c r="B1484" s="422" t="s">
        <v>7711</v>
      </c>
      <c r="C1484" s="422" t="s">
        <v>164</v>
      </c>
      <c r="D1484" s="422" t="s">
        <v>4491</v>
      </c>
      <c r="E1484" s="422" t="s">
        <v>4568</v>
      </c>
      <c r="F1484" s="438">
        <v>26150000</v>
      </c>
      <c r="G1484" s="423">
        <v>2023</v>
      </c>
      <c r="H1484" s="424">
        <f>VLOOKUP(G1484,[3]잔가율!$D$3:$E$33,2,FALSE)</f>
        <v>0.84199999999999997</v>
      </c>
      <c r="I1484" s="434">
        <f t="shared" si="23"/>
        <v>22018300</v>
      </c>
    </row>
    <row r="1485" spans="1:9">
      <c r="A1485" s="421">
        <v>1484</v>
      </c>
      <c r="B1485" s="422" t="s">
        <v>7711</v>
      </c>
      <c r="C1485" s="422" t="s">
        <v>164</v>
      </c>
      <c r="D1485" s="422" t="s">
        <v>4491</v>
      </c>
      <c r="E1485" s="422" t="s">
        <v>4569</v>
      </c>
      <c r="F1485" s="438">
        <v>25670000</v>
      </c>
      <c r="G1485" s="423">
        <v>2023</v>
      </c>
      <c r="H1485" s="424">
        <f>VLOOKUP(G1485,[3]잔가율!$D$3:$E$33,2,FALSE)</f>
        <v>0.84199999999999997</v>
      </c>
      <c r="I1485" s="434">
        <f t="shared" si="23"/>
        <v>21614140</v>
      </c>
    </row>
    <row r="1486" spans="1:9">
      <c r="A1486" s="421">
        <v>1485</v>
      </c>
      <c r="B1486" s="422" t="s">
        <v>7711</v>
      </c>
      <c r="C1486" s="422" t="s">
        <v>164</v>
      </c>
      <c r="D1486" s="422" t="s">
        <v>4570</v>
      </c>
      <c r="E1486" s="422" t="s">
        <v>4571</v>
      </c>
      <c r="F1486" s="438">
        <v>42750000</v>
      </c>
      <c r="G1486" s="423">
        <v>2023</v>
      </c>
      <c r="H1486" s="424">
        <f>VLOOKUP(G1486,[3]잔가율!$D$3:$E$33,2,FALSE)</f>
        <v>0.84199999999999997</v>
      </c>
      <c r="I1486" s="434">
        <f t="shared" si="23"/>
        <v>35995500</v>
      </c>
    </row>
    <row r="1487" spans="1:9">
      <c r="A1487" s="421">
        <v>1486</v>
      </c>
      <c r="B1487" s="422" t="s">
        <v>7711</v>
      </c>
      <c r="C1487" s="422" t="s">
        <v>164</v>
      </c>
      <c r="D1487" s="422" t="s">
        <v>4572</v>
      </c>
      <c r="E1487" s="422" t="s">
        <v>4573</v>
      </c>
      <c r="F1487" s="438">
        <v>29680000</v>
      </c>
      <c r="G1487" s="423">
        <v>2023</v>
      </c>
      <c r="H1487" s="424">
        <f>VLOOKUP(G1487,[3]잔가율!$D$3:$E$33,2,FALSE)</f>
        <v>0.84199999999999997</v>
      </c>
      <c r="I1487" s="434">
        <f t="shared" si="23"/>
        <v>24990560</v>
      </c>
    </row>
    <row r="1488" spans="1:9">
      <c r="A1488" s="421">
        <v>1487</v>
      </c>
      <c r="B1488" s="422" t="s">
        <v>7711</v>
      </c>
      <c r="C1488" s="422" t="s">
        <v>164</v>
      </c>
      <c r="D1488" s="422" t="s">
        <v>4572</v>
      </c>
      <c r="E1488" s="422" t="s">
        <v>4574</v>
      </c>
      <c r="F1488" s="438">
        <v>29040000</v>
      </c>
      <c r="G1488" s="423">
        <v>2023</v>
      </c>
      <c r="H1488" s="424">
        <f>VLOOKUP(G1488,[3]잔가율!$D$3:$E$33,2,FALSE)</f>
        <v>0.84199999999999997</v>
      </c>
      <c r="I1488" s="434">
        <f t="shared" si="23"/>
        <v>24451680</v>
      </c>
    </row>
    <row r="1489" spans="1:9">
      <c r="A1489" s="421">
        <v>1488</v>
      </c>
      <c r="B1489" s="422" t="s">
        <v>7711</v>
      </c>
      <c r="C1489" s="422" t="s">
        <v>164</v>
      </c>
      <c r="D1489" s="422" t="s">
        <v>4572</v>
      </c>
      <c r="E1489" s="422" t="s">
        <v>4575</v>
      </c>
      <c r="F1489" s="438">
        <v>25810000</v>
      </c>
      <c r="G1489" s="423">
        <v>2023</v>
      </c>
      <c r="H1489" s="424">
        <f>VLOOKUP(G1489,[3]잔가율!$D$3:$E$33,2,FALSE)</f>
        <v>0.84199999999999997</v>
      </c>
      <c r="I1489" s="434">
        <f t="shared" si="23"/>
        <v>21732020</v>
      </c>
    </row>
    <row r="1490" spans="1:9">
      <c r="A1490" s="421">
        <v>1489</v>
      </c>
      <c r="B1490" s="422" t="s">
        <v>7711</v>
      </c>
      <c r="C1490" s="422" t="s">
        <v>164</v>
      </c>
      <c r="D1490" s="422" t="s">
        <v>4572</v>
      </c>
      <c r="E1490" s="422" t="s">
        <v>4576</v>
      </c>
      <c r="F1490" s="438">
        <v>25040000</v>
      </c>
      <c r="G1490" s="423">
        <v>2023</v>
      </c>
      <c r="H1490" s="424">
        <f>VLOOKUP(G1490,[3]잔가율!$D$3:$E$33,2,FALSE)</f>
        <v>0.84199999999999997</v>
      </c>
      <c r="I1490" s="434">
        <f t="shared" si="23"/>
        <v>21083680</v>
      </c>
    </row>
    <row r="1491" spans="1:9">
      <c r="A1491" s="421">
        <v>1490</v>
      </c>
      <c r="B1491" s="422" t="s">
        <v>7711</v>
      </c>
      <c r="C1491" s="422" t="s">
        <v>164</v>
      </c>
      <c r="D1491" s="422" t="s">
        <v>4487</v>
      </c>
      <c r="E1491" s="422" t="s">
        <v>4577</v>
      </c>
      <c r="F1491" s="438">
        <v>31260000</v>
      </c>
      <c r="G1491" s="423">
        <v>2023</v>
      </c>
      <c r="H1491" s="424">
        <f>VLOOKUP(G1491,[3]잔가율!$D$3:$E$33,2,FALSE)</f>
        <v>0.84199999999999997</v>
      </c>
      <c r="I1491" s="434">
        <f t="shared" si="23"/>
        <v>26320920</v>
      </c>
    </row>
    <row r="1492" spans="1:9">
      <c r="A1492" s="421">
        <v>1491</v>
      </c>
      <c r="B1492" s="422" t="s">
        <v>7711</v>
      </c>
      <c r="C1492" s="422" t="s">
        <v>164</v>
      </c>
      <c r="D1492" s="422" t="s">
        <v>4487</v>
      </c>
      <c r="E1492" s="422" t="s">
        <v>4578</v>
      </c>
      <c r="F1492" s="438">
        <v>35450000</v>
      </c>
      <c r="G1492" s="423">
        <v>2023</v>
      </c>
      <c r="H1492" s="424">
        <f>VLOOKUP(G1492,[3]잔가율!$D$3:$E$33,2,FALSE)</f>
        <v>0.84199999999999997</v>
      </c>
      <c r="I1492" s="434">
        <f t="shared" si="23"/>
        <v>29848900</v>
      </c>
    </row>
    <row r="1493" spans="1:9">
      <c r="A1493" s="421">
        <v>1492</v>
      </c>
      <c r="B1493" s="422" t="s">
        <v>7711</v>
      </c>
      <c r="C1493" s="422" t="s">
        <v>164</v>
      </c>
      <c r="D1493" s="422" t="s">
        <v>4487</v>
      </c>
      <c r="E1493" s="422" t="s">
        <v>4579</v>
      </c>
      <c r="F1493" s="438">
        <v>36830000</v>
      </c>
      <c r="G1493" s="423">
        <v>2023</v>
      </c>
      <c r="H1493" s="424">
        <f>VLOOKUP(G1493,[3]잔가율!$D$3:$E$33,2,FALSE)</f>
        <v>0.84199999999999997</v>
      </c>
      <c r="I1493" s="434">
        <f t="shared" si="23"/>
        <v>31010860</v>
      </c>
    </row>
    <row r="1494" spans="1:9">
      <c r="A1494" s="421">
        <v>1493</v>
      </c>
      <c r="B1494" s="425" t="s">
        <v>7711</v>
      </c>
      <c r="C1494" s="425" t="s">
        <v>4506</v>
      </c>
      <c r="D1494" s="425" t="s">
        <v>4580</v>
      </c>
      <c r="E1494" s="425" t="s">
        <v>4581</v>
      </c>
      <c r="F1494" s="439">
        <v>1778810000</v>
      </c>
      <c r="G1494" s="423">
        <v>2023</v>
      </c>
      <c r="H1494" s="424">
        <f>VLOOKUP(G1494,[3]잔가율!$D$3:$E$33,2,FALSE)</f>
        <v>0.84199999999999997</v>
      </c>
      <c r="I1494" s="434">
        <f t="shared" si="23"/>
        <v>1497758020</v>
      </c>
    </row>
    <row r="1495" spans="1:9">
      <c r="A1495" s="421">
        <v>1494</v>
      </c>
      <c r="B1495" s="422" t="s">
        <v>7711</v>
      </c>
      <c r="C1495" s="422" t="s">
        <v>164</v>
      </c>
      <c r="D1495" s="422" t="s">
        <v>4582</v>
      </c>
      <c r="E1495" s="422" t="s">
        <v>4583</v>
      </c>
      <c r="F1495" s="438">
        <v>33000000</v>
      </c>
      <c r="G1495" s="423">
        <v>2023</v>
      </c>
      <c r="H1495" s="424">
        <f>VLOOKUP(G1495,[3]잔가율!$D$3:$E$33,2,FALSE)</f>
        <v>0.84199999999999997</v>
      </c>
      <c r="I1495" s="434">
        <f t="shared" si="23"/>
        <v>27786000</v>
      </c>
    </row>
    <row r="1496" spans="1:9">
      <c r="A1496" s="421">
        <v>1495</v>
      </c>
      <c r="B1496" s="422" t="s">
        <v>7711</v>
      </c>
      <c r="C1496" s="422" t="s">
        <v>164</v>
      </c>
      <c r="D1496" s="422" t="s">
        <v>4492</v>
      </c>
      <c r="E1496" s="422" t="s">
        <v>4584</v>
      </c>
      <c r="F1496" s="438">
        <v>81650000</v>
      </c>
      <c r="G1496" s="423">
        <v>2023</v>
      </c>
      <c r="H1496" s="424">
        <f>VLOOKUP(G1496,[3]잔가율!$D$3:$E$33,2,FALSE)</f>
        <v>0.84199999999999997</v>
      </c>
      <c r="I1496" s="434">
        <f t="shared" si="23"/>
        <v>68749300</v>
      </c>
    </row>
    <row r="1497" spans="1:9">
      <c r="A1497" s="421">
        <v>1496</v>
      </c>
      <c r="B1497" s="422" t="s">
        <v>7711</v>
      </c>
      <c r="C1497" s="422" t="s">
        <v>164</v>
      </c>
      <c r="D1497" s="422" t="s">
        <v>4492</v>
      </c>
      <c r="E1497" s="422" t="s">
        <v>4585</v>
      </c>
      <c r="F1497" s="438">
        <v>74400000</v>
      </c>
      <c r="G1497" s="423">
        <v>2023</v>
      </c>
      <c r="H1497" s="424">
        <f>VLOOKUP(G1497,[3]잔가율!$D$3:$E$33,2,FALSE)</f>
        <v>0.84199999999999997</v>
      </c>
      <c r="I1497" s="434">
        <f t="shared" si="23"/>
        <v>62644800</v>
      </c>
    </row>
    <row r="1498" spans="1:9">
      <c r="A1498" s="421">
        <v>1497</v>
      </c>
      <c r="B1498" s="313" t="s">
        <v>15840</v>
      </c>
      <c r="C1498" s="426" t="s">
        <v>4478</v>
      </c>
      <c r="D1498" s="426" t="s">
        <v>4481</v>
      </c>
      <c r="E1498" s="426" t="s">
        <v>4482</v>
      </c>
      <c r="F1498" s="442">
        <v>87980000</v>
      </c>
      <c r="G1498" s="423">
        <v>2023</v>
      </c>
      <c r="H1498" s="424">
        <f>VLOOKUP(G1498,[3]잔가율!$B$3:$C$33,2,FALSE)</f>
        <v>0.82599999999999996</v>
      </c>
      <c r="I1498" s="434">
        <f t="shared" si="23"/>
        <v>72671480</v>
      </c>
    </row>
    <row r="1499" spans="1:9">
      <c r="A1499" s="421">
        <v>1498</v>
      </c>
      <c r="B1499" s="422" t="s">
        <v>7711</v>
      </c>
      <c r="C1499" s="422" t="s">
        <v>164</v>
      </c>
      <c r="D1499" s="422" t="s">
        <v>4586</v>
      </c>
      <c r="E1499" s="422" t="s">
        <v>4587</v>
      </c>
      <c r="F1499" s="438">
        <v>73200000</v>
      </c>
      <c r="G1499" s="423">
        <v>2023</v>
      </c>
      <c r="H1499" s="424">
        <f>VLOOKUP(G1499,[3]잔가율!$D$3:$E$33,2,FALSE)</f>
        <v>0.84199999999999997</v>
      </c>
      <c r="I1499" s="434">
        <f t="shared" si="23"/>
        <v>61634400</v>
      </c>
    </row>
    <row r="1500" spans="1:9">
      <c r="A1500" s="421">
        <v>1499</v>
      </c>
      <c r="B1500" s="426" t="s">
        <v>7711</v>
      </c>
      <c r="C1500" s="426" t="s">
        <v>4506</v>
      </c>
      <c r="D1500" s="426" t="s">
        <v>4588</v>
      </c>
      <c r="E1500" s="426" t="s">
        <v>4589</v>
      </c>
      <c r="F1500" s="441">
        <v>50520000</v>
      </c>
      <c r="G1500" s="423">
        <v>2023</v>
      </c>
      <c r="H1500" s="424">
        <f>VLOOKUP(G1500,[3]잔가율!$D$3:$E$33,2,FALSE)</f>
        <v>0.84199999999999997</v>
      </c>
      <c r="I1500" s="434">
        <f t="shared" si="23"/>
        <v>42537840</v>
      </c>
    </row>
    <row r="1501" spans="1:9">
      <c r="A1501" s="421">
        <v>1500</v>
      </c>
      <c r="B1501" s="422" t="s">
        <v>7711</v>
      </c>
      <c r="C1501" s="422" t="s">
        <v>164</v>
      </c>
      <c r="D1501" s="422" t="s">
        <v>4590</v>
      </c>
      <c r="E1501" s="422" t="s">
        <v>4591</v>
      </c>
      <c r="F1501" s="438">
        <v>113630000</v>
      </c>
      <c r="G1501" s="423">
        <v>2023</v>
      </c>
      <c r="H1501" s="424">
        <f>VLOOKUP(G1501,[3]잔가율!$D$3:$E$33,2,FALSE)</f>
        <v>0.84199999999999997</v>
      </c>
      <c r="I1501" s="434">
        <f t="shared" si="23"/>
        <v>95676460</v>
      </c>
    </row>
    <row r="1502" spans="1:9">
      <c r="A1502" s="421">
        <v>1501</v>
      </c>
      <c r="B1502" s="422" t="s">
        <v>7711</v>
      </c>
      <c r="C1502" s="422" t="s">
        <v>164</v>
      </c>
      <c r="D1502" s="422" t="s">
        <v>4592</v>
      </c>
      <c r="E1502" s="422" t="s">
        <v>4593</v>
      </c>
      <c r="F1502" s="438">
        <v>109090000</v>
      </c>
      <c r="G1502" s="423">
        <v>2023</v>
      </c>
      <c r="H1502" s="424">
        <f>VLOOKUP(G1502,[3]잔가율!$D$3:$E$33,2,FALSE)</f>
        <v>0.84199999999999997</v>
      </c>
      <c r="I1502" s="434">
        <f t="shared" si="23"/>
        <v>91853780</v>
      </c>
    </row>
    <row r="1503" spans="1:9">
      <c r="A1503" s="421">
        <v>1502</v>
      </c>
      <c r="B1503" s="422" t="s">
        <v>7711</v>
      </c>
      <c r="C1503" s="422" t="s">
        <v>164</v>
      </c>
      <c r="D1503" s="422" t="s">
        <v>4493</v>
      </c>
      <c r="E1503" s="422" t="s">
        <v>4594</v>
      </c>
      <c r="F1503" s="438">
        <v>44540000</v>
      </c>
      <c r="G1503" s="423">
        <v>2023</v>
      </c>
      <c r="H1503" s="424">
        <f>VLOOKUP(G1503,[3]잔가율!$D$3:$E$33,2,FALSE)</f>
        <v>0.84199999999999997</v>
      </c>
      <c r="I1503" s="434">
        <f t="shared" si="23"/>
        <v>37502680</v>
      </c>
    </row>
    <row r="1504" spans="1:9">
      <c r="A1504" s="421">
        <v>1503</v>
      </c>
      <c r="B1504" s="422" t="s">
        <v>7711</v>
      </c>
      <c r="C1504" s="422" t="s">
        <v>164</v>
      </c>
      <c r="D1504" s="422" t="s">
        <v>4493</v>
      </c>
      <c r="E1504" s="422" t="s">
        <v>4595</v>
      </c>
      <c r="F1504" s="438">
        <v>40910000</v>
      </c>
      <c r="G1504" s="423">
        <v>2023</v>
      </c>
      <c r="H1504" s="424">
        <f>VLOOKUP(G1504,[3]잔가율!$D$3:$E$33,2,FALSE)</f>
        <v>0.84199999999999997</v>
      </c>
      <c r="I1504" s="434">
        <f t="shared" si="23"/>
        <v>34446220</v>
      </c>
    </row>
    <row r="1505" spans="1:9">
      <c r="A1505" s="421">
        <v>1504</v>
      </c>
      <c r="B1505" s="425" t="s">
        <v>7711</v>
      </c>
      <c r="C1505" s="425" t="s">
        <v>4506</v>
      </c>
      <c r="D1505" s="425" t="s">
        <v>4596</v>
      </c>
      <c r="E1505" s="425" t="s">
        <v>4597</v>
      </c>
      <c r="F1505" s="439">
        <v>6850000</v>
      </c>
      <c r="G1505" s="423">
        <v>2023</v>
      </c>
      <c r="H1505" s="424">
        <f>VLOOKUP(G1505,[3]잔가율!$D$3:$E$33,2,FALSE)</f>
        <v>0.84199999999999997</v>
      </c>
      <c r="I1505" s="434">
        <f t="shared" si="23"/>
        <v>5767700</v>
      </c>
    </row>
    <row r="1506" spans="1:9">
      <c r="A1506" s="421">
        <v>1505</v>
      </c>
      <c r="B1506" s="422" t="s">
        <v>7711</v>
      </c>
      <c r="C1506" s="422" t="s">
        <v>164</v>
      </c>
      <c r="D1506" s="422" t="s">
        <v>4598</v>
      </c>
      <c r="E1506" s="422" t="s">
        <v>4599</v>
      </c>
      <c r="F1506" s="438">
        <v>40270000</v>
      </c>
      <c r="G1506" s="423">
        <v>2023</v>
      </c>
      <c r="H1506" s="424">
        <f>VLOOKUP(G1506,[3]잔가율!$D$3:$E$33,2,FALSE)</f>
        <v>0.84199999999999997</v>
      </c>
      <c r="I1506" s="434">
        <f t="shared" si="23"/>
        <v>33907340</v>
      </c>
    </row>
    <row r="1507" spans="1:9">
      <c r="A1507" s="421">
        <v>1506</v>
      </c>
      <c r="B1507" s="422" t="s">
        <v>7711</v>
      </c>
      <c r="C1507" s="422" t="s">
        <v>164</v>
      </c>
      <c r="D1507" s="422" t="s">
        <v>4494</v>
      </c>
      <c r="E1507" s="422" t="s">
        <v>4600</v>
      </c>
      <c r="F1507" s="438">
        <v>43630000</v>
      </c>
      <c r="G1507" s="423">
        <v>2023</v>
      </c>
      <c r="H1507" s="424">
        <f>VLOOKUP(G1507,[3]잔가율!$D$3:$E$33,2,FALSE)</f>
        <v>0.84199999999999997</v>
      </c>
      <c r="I1507" s="434">
        <f t="shared" si="23"/>
        <v>36736460</v>
      </c>
    </row>
    <row r="1508" spans="1:9">
      <c r="A1508" s="421">
        <v>1507</v>
      </c>
      <c r="B1508" s="422" t="s">
        <v>7711</v>
      </c>
      <c r="C1508" s="422" t="s">
        <v>164</v>
      </c>
      <c r="D1508" s="422" t="s">
        <v>4601</v>
      </c>
      <c r="E1508" s="422" t="s">
        <v>4602</v>
      </c>
      <c r="F1508" s="438">
        <v>48450000</v>
      </c>
      <c r="G1508" s="423">
        <v>2023</v>
      </c>
      <c r="H1508" s="424">
        <f>VLOOKUP(G1508,[3]잔가율!$D$3:$E$33,2,FALSE)</f>
        <v>0.84199999999999997</v>
      </c>
      <c r="I1508" s="434">
        <f t="shared" si="23"/>
        <v>40794900</v>
      </c>
    </row>
    <row r="1509" spans="1:9">
      <c r="A1509" s="421">
        <v>1508</v>
      </c>
      <c r="B1509" s="422" t="s">
        <v>7711</v>
      </c>
      <c r="C1509" s="422" t="s">
        <v>164</v>
      </c>
      <c r="D1509" s="422" t="s">
        <v>4603</v>
      </c>
      <c r="E1509" s="422" t="s">
        <v>4604</v>
      </c>
      <c r="F1509" s="438">
        <v>90000000</v>
      </c>
      <c r="G1509" s="423">
        <v>2023</v>
      </c>
      <c r="H1509" s="424">
        <f>VLOOKUP(G1509,[3]잔가율!$D$3:$E$33,2,FALSE)</f>
        <v>0.84199999999999997</v>
      </c>
      <c r="I1509" s="434">
        <f t="shared" si="23"/>
        <v>75780000</v>
      </c>
    </row>
    <row r="1510" spans="1:9">
      <c r="A1510" s="421">
        <v>1509</v>
      </c>
      <c r="B1510" s="422" t="s">
        <v>7711</v>
      </c>
      <c r="C1510" s="422" t="s">
        <v>164</v>
      </c>
      <c r="D1510" s="422" t="s">
        <v>4605</v>
      </c>
      <c r="E1510" s="422" t="s">
        <v>4606</v>
      </c>
      <c r="F1510" s="438">
        <v>75450000</v>
      </c>
      <c r="G1510" s="423">
        <v>2023</v>
      </c>
      <c r="H1510" s="424">
        <f>VLOOKUP(G1510,[3]잔가율!$D$3:$E$33,2,FALSE)</f>
        <v>0.84199999999999997</v>
      </c>
      <c r="I1510" s="434">
        <f t="shared" si="23"/>
        <v>63528900</v>
      </c>
    </row>
    <row r="1511" spans="1:9">
      <c r="A1511" s="421">
        <v>1510</v>
      </c>
      <c r="B1511" s="422" t="s">
        <v>7711</v>
      </c>
      <c r="C1511" s="422" t="s">
        <v>164</v>
      </c>
      <c r="D1511" s="422" t="s">
        <v>4605</v>
      </c>
      <c r="E1511" s="422" t="s">
        <v>4607</v>
      </c>
      <c r="F1511" s="438">
        <v>65000000</v>
      </c>
      <c r="G1511" s="423">
        <v>2023</v>
      </c>
      <c r="H1511" s="424">
        <f>VLOOKUP(G1511,[3]잔가율!$D$3:$E$33,2,FALSE)</f>
        <v>0.84199999999999997</v>
      </c>
      <c r="I1511" s="434">
        <f t="shared" si="23"/>
        <v>54730000</v>
      </c>
    </row>
    <row r="1512" spans="1:9">
      <c r="A1512" s="421">
        <v>1511</v>
      </c>
      <c r="B1512" s="422" t="s">
        <v>7711</v>
      </c>
      <c r="C1512" s="422" t="s">
        <v>164</v>
      </c>
      <c r="D1512" s="422" t="s">
        <v>4608</v>
      </c>
      <c r="E1512" s="422" t="s">
        <v>4609</v>
      </c>
      <c r="F1512" s="438">
        <v>72720000</v>
      </c>
      <c r="G1512" s="423">
        <v>2023</v>
      </c>
      <c r="H1512" s="424">
        <f>VLOOKUP(G1512,[3]잔가율!$D$3:$E$33,2,FALSE)</f>
        <v>0.84199999999999997</v>
      </c>
      <c r="I1512" s="434">
        <f t="shared" si="23"/>
        <v>61230240</v>
      </c>
    </row>
    <row r="1513" spans="1:9">
      <c r="A1513" s="421">
        <v>1512</v>
      </c>
      <c r="B1513" s="422" t="s">
        <v>7711</v>
      </c>
      <c r="C1513" s="422" t="s">
        <v>164</v>
      </c>
      <c r="D1513" s="422" t="s">
        <v>4610</v>
      </c>
      <c r="E1513" s="422" t="s">
        <v>4611</v>
      </c>
      <c r="F1513" s="438">
        <v>86360000</v>
      </c>
      <c r="G1513" s="423">
        <v>2023</v>
      </c>
      <c r="H1513" s="424">
        <f>VLOOKUP(G1513,[3]잔가율!$D$3:$E$33,2,FALSE)</f>
        <v>0.84199999999999997</v>
      </c>
      <c r="I1513" s="434">
        <f t="shared" si="23"/>
        <v>72715120</v>
      </c>
    </row>
    <row r="1514" spans="1:9">
      <c r="A1514" s="421">
        <v>1513</v>
      </c>
      <c r="B1514" s="422" t="s">
        <v>7711</v>
      </c>
      <c r="C1514" s="422" t="s">
        <v>164</v>
      </c>
      <c r="D1514" s="422" t="s">
        <v>4610</v>
      </c>
      <c r="E1514" s="422" t="s">
        <v>4612</v>
      </c>
      <c r="F1514" s="438">
        <v>100000000</v>
      </c>
      <c r="G1514" s="423">
        <v>2023</v>
      </c>
      <c r="H1514" s="424">
        <f>VLOOKUP(G1514,[3]잔가율!$D$3:$E$33,2,FALSE)</f>
        <v>0.84199999999999997</v>
      </c>
      <c r="I1514" s="434">
        <f t="shared" si="23"/>
        <v>84200000</v>
      </c>
    </row>
    <row r="1515" spans="1:9">
      <c r="A1515" s="421">
        <v>1514</v>
      </c>
      <c r="B1515" s="422" t="s">
        <v>7711</v>
      </c>
      <c r="C1515" s="422" t="s">
        <v>164</v>
      </c>
      <c r="D1515" s="422" t="s">
        <v>4610</v>
      </c>
      <c r="E1515" s="422" t="s">
        <v>4607</v>
      </c>
      <c r="F1515" s="438">
        <v>120000000</v>
      </c>
      <c r="G1515" s="423">
        <v>2023</v>
      </c>
      <c r="H1515" s="424">
        <f>VLOOKUP(G1515,[3]잔가율!$D$3:$E$33,2,FALSE)</f>
        <v>0.84199999999999997</v>
      </c>
      <c r="I1515" s="434">
        <f t="shared" si="23"/>
        <v>101040000</v>
      </c>
    </row>
    <row r="1516" spans="1:9">
      <c r="A1516" s="421">
        <v>1515</v>
      </c>
      <c r="B1516" s="422" t="s">
        <v>7711</v>
      </c>
      <c r="C1516" s="422" t="s">
        <v>164</v>
      </c>
      <c r="D1516" s="422" t="s">
        <v>4495</v>
      </c>
      <c r="E1516" s="422" t="s">
        <v>4613</v>
      </c>
      <c r="F1516" s="438">
        <v>90900000</v>
      </c>
      <c r="G1516" s="423">
        <v>2023</v>
      </c>
      <c r="H1516" s="424">
        <f>VLOOKUP(G1516,[3]잔가율!$D$3:$E$33,2,FALSE)</f>
        <v>0.84199999999999997</v>
      </c>
      <c r="I1516" s="434">
        <f t="shared" si="23"/>
        <v>76537800</v>
      </c>
    </row>
    <row r="1517" spans="1:9">
      <c r="A1517" s="421">
        <v>1516</v>
      </c>
      <c r="B1517" s="422" t="s">
        <v>7711</v>
      </c>
      <c r="C1517" s="422" t="s">
        <v>164</v>
      </c>
      <c r="D1517" s="422" t="s">
        <v>4495</v>
      </c>
      <c r="E1517" s="422" t="s">
        <v>4614</v>
      </c>
      <c r="F1517" s="438">
        <v>44500000</v>
      </c>
      <c r="G1517" s="423">
        <v>2023</v>
      </c>
      <c r="H1517" s="424">
        <f>VLOOKUP(G1517,[3]잔가율!$D$3:$E$33,2,FALSE)</f>
        <v>0.84199999999999997</v>
      </c>
      <c r="I1517" s="434">
        <f t="shared" si="23"/>
        <v>37469000</v>
      </c>
    </row>
    <row r="1518" spans="1:9">
      <c r="A1518" s="421">
        <v>1517</v>
      </c>
      <c r="B1518" s="422" t="s">
        <v>7711</v>
      </c>
      <c r="C1518" s="422" t="s">
        <v>164</v>
      </c>
      <c r="D1518" s="422" t="s">
        <v>4495</v>
      </c>
      <c r="E1518" s="422" t="s">
        <v>4615</v>
      </c>
      <c r="F1518" s="438">
        <v>49000000</v>
      </c>
      <c r="G1518" s="423">
        <v>2023</v>
      </c>
      <c r="H1518" s="424">
        <f>VLOOKUP(G1518,[3]잔가율!$D$3:$E$33,2,FALSE)</f>
        <v>0.84199999999999997</v>
      </c>
      <c r="I1518" s="434">
        <f t="shared" si="23"/>
        <v>41258000</v>
      </c>
    </row>
    <row r="1519" spans="1:9">
      <c r="A1519" s="421">
        <v>1518</v>
      </c>
      <c r="B1519" s="422" t="s">
        <v>7711</v>
      </c>
      <c r="C1519" s="422" t="s">
        <v>164</v>
      </c>
      <c r="D1519" s="422" t="s">
        <v>4616</v>
      </c>
      <c r="E1519" s="422" t="s">
        <v>4617</v>
      </c>
      <c r="F1519" s="438">
        <v>54700000</v>
      </c>
      <c r="G1519" s="423">
        <v>2023</v>
      </c>
      <c r="H1519" s="424">
        <f>VLOOKUP(G1519,[3]잔가율!$D$3:$E$33,2,FALSE)</f>
        <v>0.84199999999999997</v>
      </c>
      <c r="I1519" s="434">
        <f t="shared" si="23"/>
        <v>46057400</v>
      </c>
    </row>
    <row r="1520" spans="1:9">
      <c r="A1520" s="421">
        <v>1519</v>
      </c>
      <c r="B1520" s="422" t="s">
        <v>7711</v>
      </c>
      <c r="C1520" s="422" t="s">
        <v>164</v>
      </c>
      <c r="D1520" s="422" t="s">
        <v>4618</v>
      </c>
      <c r="E1520" s="422" t="s">
        <v>4619</v>
      </c>
      <c r="F1520" s="438">
        <v>81810000</v>
      </c>
      <c r="G1520" s="423">
        <v>2023</v>
      </c>
      <c r="H1520" s="424">
        <f>VLOOKUP(G1520,[3]잔가율!$D$3:$E$33,2,FALSE)</f>
        <v>0.84199999999999997</v>
      </c>
      <c r="I1520" s="434">
        <f t="shared" si="23"/>
        <v>68884020</v>
      </c>
    </row>
    <row r="1521" spans="1:9">
      <c r="A1521" s="421">
        <v>1520</v>
      </c>
      <c r="B1521" s="422" t="s">
        <v>7711</v>
      </c>
      <c r="C1521" s="422" t="s">
        <v>164</v>
      </c>
      <c r="D1521" s="422" t="s">
        <v>4618</v>
      </c>
      <c r="E1521" s="422" t="s">
        <v>4620</v>
      </c>
      <c r="F1521" s="438">
        <v>72720000</v>
      </c>
      <c r="G1521" s="423">
        <v>2023</v>
      </c>
      <c r="H1521" s="424">
        <f>VLOOKUP(G1521,[3]잔가율!$D$3:$E$33,2,FALSE)</f>
        <v>0.84199999999999997</v>
      </c>
      <c r="I1521" s="434">
        <f t="shared" si="23"/>
        <v>61230240</v>
      </c>
    </row>
    <row r="1522" spans="1:9">
      <c r="A1522" s="421">
        <v>1521</v>
      </c>
      <c r="B1522" s="422" t="s">
        <v>7711</v>
      </c>
      <c r="C1522" s="422" t="s">
        <v>164</v>
      </c>
      <c r="D1522" s="422" t="s">
        <v>4618</v>
      </c>
      <c r="E1522" s="422" t="s">
        <v>4621</v>
      </c>
      <c r="F1522" s="438">
        <v>71000000</v>
      </c>
      <c r="G1522" s="423">
        <v>2023</v>
      </c>
      <c r="H1522" s="424">
        <f>VLOOKUP(G1522,[3]잔가율!$D$3:$E$33,2,FALSE)</f>
        <v>0.84199999999999997</v>
      </c>
      <c r="I1522" s="434">
        <f t="shared" si="23"/>
        <v>59782000</v>
      </c>
    </row>
    <row r="1523" spans="1:9">
      <c r="A1523" s="421">
        <v>1522</v>
      </c>
      <c r="B1523" s="422" t="s">
        <v>7711</v>
      </c>
      <c r="C1523" s="422" t="s">
        <v>164</v>
      </c>
      <c r="D1523" s="422" t="s">
        <v>4622</v>
      </c>
      <c r="E1523" s="422" t="s">
        <v>4623</v>
      </c>
      <c r="F1523" s="438">
        <v>68180000</v>
      </c>
      <c r="G1523" s="423">
        <v>2023</v>
      </c>
      <c r="H1523" s="424">
        <f>VLOOKUP(G1523,[3]잔가율!$D$3:$E$33,2,FALSE)</f>
        <v>0.84199999999999997</v>
      </c>
      <c r="I1523" s="434">
        <f t="shared" si="23"/>
        <v>57407560</v>
      </c>
    </row>
    <row r="1524" spans="1:9">
      <c r="A1524" s="421">
        <v>1523</v>
      </c>
      <c r="B1524" s="422" t="s">
        <v>7711</v>
      </c>
      <c r="C1524" s="422" t="s">
        <v>164</v>
      </c>
      <c r="D1524" s="422" t="s">
        <v>4622</v>
      </c>
      <c r="E1524" s="422" t="s">
        <v>4624</v>
      </c>
      <c r="F1524" s="438">
        <v>70910000</v>
      </c>
      <c r="G1524" s="423">
        <v>2023</v>
      </c>
      <c r="H1524" s="424">
        <f>VLOOKUP(G1524,[3]잔가율!$D$3:$E$33,2,FALSE)</f>
        <v>0.84199999999999997</v>
      </c>
      <c r="I1524" s="434">
        <f t="shared" si="23"/>
        <v>59706220</v>
      </c>
    </row>
    <row r="1525" spans="1:9">
      <c r="A1525" s="421">
        <v>1524</v>
      </c>
      <c r="B1525" s="422" t="s">
        <v>7711</v>
      </c>
      <c r="C1525" s="422" t="s">
        <v>164</v>
      </c>
      <c r="D1525" s="422" t="s">
        <v>4622</v>
      </c>
      <c r="E1525" s="422" t="s">
        <v>4625</v>
      </c>
      <c r="F1525" s="438">
        <v>69540000</v>
      </c>
      <c r="G1525" s="423">
        <v>2023</v>
      </c>
      <c r="H1525" s="424">
        <f>VLOOKUP(G1525,[3]잔가율!$D$3:$E$33,2,FALSE)</f>
        <v>0.84199999999999997</v>
      </c>
      <c r="I1525" s="434">
        <f t="shared" si="23"/>
        <v>58552680</v>
      </c>
    </row>
    <row r="1526" spans="1:9">
      <c r="A1526" s="421">
        <v>1525</v>
      </c>
      <c r="B1526" s="422" t="s">
        <v>7711</v>
      </c>
      <c r="C1526" s="422" t="s">
        <v>164</v>
      </c>
      <c r="D1526" s="422" t="s">
        <v>4622</v>
      </c>
      <c r="E1526" s="422" t="s">
        <v>4626</v>
      </c>
      <c r="F1526" s="438">
        <v>77270000</v>
      </c>
      <c r="G1526" s="423">
        <v>2023</v>
      </c>
      <c r="H1526" s="424">
        <f>VLOOKUP(G1526,[3]잔가율!$D$3:$E$33,2,FALSE)</f>
        <v>0.84199999999999997</v>
      </c>
      <c r="I1526" s="434">
        <f t="shared" si="23"/>
        <v>65061340</v>
      </c>
    </row>
    <row r="1527" spans="1:9">
      <c r="A1527" s="421">
        <v>1526</v>
      </c>
      <c r="B1527" s="422" t="s">
        <v>7711</v>
      </c>
      <c r="C1527" s="422" t="s">
        <v>164</v>
      </c>
      <c r="D1527" s="422" t="s">
        <v>4622</v>
      </c>
      <c r="E1527" s="422" t="s">
        <v>4627</v>
      </c>
      <c r="F1527" s="438">
        <v>81810000</v>
      </c>
      <c r="G1527" s="423">
        <v>2023</v>
      </c>
      <c r="H1527" s="424">
        <f>VLOOKUP(G1527,[3]잔가율!$D$3:$E$33,2,FALSE)</f>
        <v>0.84199999999999997</v>
      </c>
      <c r="I1527" s="434">
        <f t="shared" si="23"/>
        <v>68884020</v>
      </c>
    </row>
    <row r="1528" spans="1:9">
      <c r="A1528" s="421">
        <v>1527</v>
      </c>
      <c r="B1528" s="422" t="s">
        <v>7711</v>
      </c>
      <c r="C1528" s="422" t="s">
        <v>164</v>
      </c>
      <c r="D1528" s="422" t="s">
        <v>4628</v>
      </c>
      <c r="E1528" s="422" t="s">
        <v>4629</v>
      </c>
      <c r="F1528" s="438">
        <v>100000000</v>
      </c>
      <c r="G1528" s="423">
        <v>2023</v>
      </c>
      <c r="H1528" s="424">
        <f>VLOOKUP(G1528,[3]잔가율!$D$3:$E$33,2,FALSE)</f>
        <v>0.84199999999999997</v>
      </c>
      <c r="I1528" s="434">
        <f t="shared" si="23"/>
        <v>84200000</v>
      </c>
    </row>
    <row r="1529" spans="1:9">
      <c r="A1529" s="421">
        <v>1528</v>
      </c>
      <c r="B1529" s="422" t="s">
        <v>7711</v>
      </c>
      <c r="C1529" s="422" t="s">
        <v>164</v>
      </c>
      <c r="D1529" s="422" t="s">
        <v>4628</v>
      </c>
      <c r="E1529" s="422" t="s">
        <v>4630</v>
      </c>
      <c r="F1529" s="438">
        <v>54540000</v>
      </c>
      <c r="G1529" s="423">
        <v>2023</v>
      </c>
      <c r="H1529" s="424">
        <f>VLOOKUP(G1529,[3]잔가율!$D$3:$E$33,2,FALSE)</f>
        <v>0.84199999999999997</v>
      </c>
      <c r="I1529" s="434">
        <f t="shared" si="23"/>
        <v>45922680</v>
      </c>
    </row>
    <row r="1530" spans="1:9">
      <c r="A1530" s="421">
        <v>1529</v>
      </c>
      <c r="B1530" s="422" t="s">
        <v>7711</v>
      </c>
      <c r="C1530" s="422" t="s">
        <v>164</v>
      </c>
      <c r="D1530" s="422" t="s">
        <v>4496</v>
      </c>
      <c r="E1530" s="422" t="s">
        <v>4631</v>
      </c>
      <c r="F1530" s="438">
        <v>39900000</v>
      </c>
      <c r="G1530" s="423">
        <v>2023</v>
      </c>
      <c r="H1530" s="424">
        <f>VLOOKUP(G1530,[3]잔가율!$D$3:$E$33,2,FALSE)</f>
        <v>0.84199999999999997</v>
      </c>
      <c r="I1530" s="434">
        <f t="shared" si="23"/>
        <v>33595800</v>
      </c>
    </row>
    <row r="1531" spans="1:9">
      <c r="A1531" s="421">
        <v>1530</v>
      </c>
      <c r="B1531" s="422" t="s">
        <v>7711</v>
      </c>
      <c r="C1531" s="422" t="s">
        <v>164</v>
      </c>
      <c r="D1531" s="422" t="s">
        <v>4496</v>
      </c>
      <c r="E1531" s="422" t="s">
        <v>4632</v>
      </c>
      <c r="F1531" s="438">
        <v>31110000</v>
      </c>
      <c r="G1531" s="423">
        <v>2023</v>
      </c>
      <c r="H1531" s="424">
        <f>VLOOKUP(G1531,[3]잔가율!$D$3:$E$33,2,FALSE)</f>
        <v>0.84199999999999997</v>
      </c>
      <c r="I1531" s="434">
        <f t="shared" si="23"/>
        <v>26194620</v>
      </c>
    </row>
    <row r="1532" spans="1:9">
      <c r="A1532" s="421">
        <v>1531</v>
      </c>
      <c r="B1532" s="422" t="s">
        <v>7711</v>
      </c>
      <c r="C1532" s="422" t="s">
        <v>164</v>
      </c>
      <c r="D1532" s="422" t="s">
        <v>4633</v>
      </c>
      <c r="E1532" s="422" t="s">
        <v>4631</v>
      </c>
      <c r="F1532" s="438">
        <v>43000000</v>
      </c>
      <c r="G1532" s="423">
        <v>2023</v>
      </c>
      <c r="H1532" s="424">
        <f>VLOOKUP(G1532,[3]잔가율!$D$3:$E$33,2,FALSE)</f>
        <v>0.84199999999999997</v>
      </c>
      <c r="I1532" s="434">
        <f t="shared" si="23"/>
        <v>36206000</v>
      </c>
    </row>
    <row r="1533" spans="1:9">
      <c r="A1533" s="421">
        <v>1532</v>
      </c>
      <c r="B1533" s="422" t="s">
        <v>7711</v>
      </c>
      <c r="C1533" s="422" t="s">
        <v>164</v>
      </c>
      <c r="D1533" s="422" t="s">
        <v>4634</v>
      </c>
      <c r="E1533" s="422" t="s">
        <v>4635</v>
      </c>
      <c r="F1533" s="438">
        <v>44270000</v>
      </c>
      <c r="G1533" s="423">
        <v>2023</v>
      </c>
      <c r="H1533" s="424">
        <f>VLOOKUP(G1533,[3]잔가율!$D$3:$E$33,2,FALSE)</f>
        <v>0.84199999999999997</v>
      </c>
      <c r="I1533" s="434">
        <f t="shared" si="23"/>
        <v>37275340</v>
      </c>
    </row>
    <row r="1534" spans="1:9">
      <c r="A1534" s="421">
        <v>1533</v>
      </c>
      <c r="B1534" s="422" t="s">
        <v>7711</v>
      </c>
      <c r="C1534" s="422" t="s">
        <v>164</v>
      </c>
      <c r="D1534" s="422" t="s">
        <v>4488</v>
      </c>
      <c r="E1534" s="422" t="s">
        <v>4636</v>
      </c>
      <c r="F1534" s="438">
        <v>45270000</v>
      </c>
      <c r="G1534" s="423">
        <v>2023</v>
      </c>
      <c r="H1534" s="424">
        <f>VLOOKUP(G1534,[3]잔가율!$D$3:$E$33,2,FALSE)</f>
        <v>0.84199999999999997</v>
      </c>
      <c r="I1534" s="434">
        <f t="shared" si="23"/>
        <v>38117340</v>
      </c>
    </row>
    <row r="1535" spans="1:9">
      <c r="A1535" s="421">
        <v>1534</v>
      </c>
      <c r="B1535" s="422" t="s">
        <v>7711</v>
      </c>
      <c r="C1535" s="422" t="s">
        <v>164</v>
      </c>
      <c r="D1535" s="422" t="s">
        <v>4497</v>
      </c>
      <c r="E1535" s="422" t="s">
        <v>4617</v>
      </c>
      <c r="F1535" s="438">
        <v>54280000</v>
      </c>
      <c r="G1535" s="423">
        <v>2023</v>
      </c>
      <c r="H1535" s="424">
        <f>VLOOKUP(G1535,[3]잔가율!$D$3:$E$33,2,FALSE)</f>
        <v>0.84199999999999997</v>
      </c>
      <c r="I1535" s="434">
        <f t="shared" si="23"/>
        <v>45703760</v>
      </c>
    </row>
    <row r="1536" spans="1:9">
      <c r="A1536" s="421">
        <v>1535</v>
      </c>
      <c r="B1536" s="425" t="s">
        <v>7711</v>
      </c>
      <c r="C1536" s="425" t="s">
        <v>4506</v>
      </c>
      <c r="D1536" s="425" t="s">
        <v>4483</v>
      </c>
      <c r="E1536" s="425" t="s">
        <v>4637</v>
      </c>
      <c r="F1536" s="439">
        <v>11610000</v>
      </c>
      <c r="G1536" s="423">
        <v>2023</v>
      </c>
      <c r="H1536" s="424">
        <f>VLOOKUP(G1536,[3]잔가율!$D$3:$E$33,2,FALSE)</f>
        <v>0.84199999999999997</v>
      </c>
      <c r="I1536" s="434">
        <f t="shared" si="23"/>
        <v>9775620</v>
      </c>
    </row>
    <row r="1537" spans="1:9">
      <c r="A1537" s="421">
        <v>1536</v>
      </c>
      <c r="B1537" s="422" t="s">
        <v>7711</v>
      </c>
      <c r="C1537" s="422" t="s">
        <v>164</v>
      </c>
      <c r="D1537" s="422" t="s">
        <v>4483</v>
      </c>
      <c r="E1537" s="422" t="s">
        <v>4638</v>
      </c>
      <c r="F1537" s="438">
        <v>139090000</v>
      </c>
      <c r="G1537" s="423">
        <v>2023</v>
      </c>
      <c r="H1537" s="424">
        <f>VLOOKUP(G1537,[3]잔가율!$D$3:$E$33,2,FALSE)</f>
        <v>0.84199999999999997</v>
      </c>
      <c r="I1537" s="434">
        <f t="shared" si="23"/>
        <v>117113780</v>
      </c>
    </row>
    <row r="1538" spans="1:9">
      <c r="A1538" s="421">
        <v>1537</v>
      </c>
      <c r="B1538" s="425" t="s">
        <v>7711</v>
      </c>
      <c r="C1538" s="425" t="s">
        <v>4506</v>
      </c>
      <c r="D1538" s="425" t="s">
        <v>4483</v>
      </c>
      <c r="E1538" s="425" t="s">
        <v>4639</v>
      </c>
      <c r="F1538" s="439">
        <v>60630000</v>
      </c>
      <c r="G1538" s="423">
        <v>2023</v>
      </c>
      <c r="H1538" s="424">
        <f>VLOOKUP(G1538,[3]잔가율!$D$3:$E$33,2,FALSE)</f>
        <v>0.84199999999999997</v>
      </c>
      <c r="I1538" s="434">
        <f t="shared" ref="I1538:I1601" si="24">ROUNDDOWN(F1538*H1538,0)</f>
        <v>51050460</v>
      </c>
    </row>
    <row r="1539" spans="1:9">
      <c r="A1539" s="421">
        <v>1538</v>
      </c>
      <c r="B1539" s="422" t="s">
        <v>7711</v>
      </c>
      <c r="C1539" s="422" t="s">
        <v>164</v>
      </c>
      <c r="D1539" s="422" t="s">
        <v>4483</v>
      </c>
      <c r="E1539" s="422" t="s">
        <v>4640</v>
      </c>
      <c r="F1539" s="438">
        <v>149540000</v>
      </c>
      <c r="G1539" s="423">
        <v>2023</v>
      </c>
      <c r="H1539" s="424">
        <f>VLOOKUP(G1539,[3]잔가율!$D$3:$E$33,2,FALSE)</f>
        <v>0.84199999999999997</v>
      </c>
      <c r="I1539" s="434">
        <f t="shared" si="24"/>
        <v>125912680</v>
      </c>
    </row>
    <row r="1540" spans="1:9">
      <c r="A1540" s="421">
        <v>1539</v>
      </c>
      <c r="B1540" s="422" t="s">
        <v>7711</v>
      </c>
      <c r="C1540" s="422" t="s">
        <v>164</v>
      </c>
      <c r="D1540" s="422" t="s">
        <v>4483</v>
      </c>
      <c r="E1540" s="422" t="s">
        <v>4641</v>
      </c>
      <c r="F1540" s="438">
        <v>40660000</v>
      </c>
      <c r="G1540" s="423">
        <v>2023</v>
      </c>
      <c r="H1540" s="424">
        <f>VLOOKUP(G1540,[3]잔가율!$D$3:$E$33,2,FALSE)</f>
        <v>0.84199999999999997</v>
      </c>
      <c r="I1540" s="434">
        <f t="shared" si="24"/>
        <v>34235720</v>
      </c>
    </row>
    <row r="1541" spans="1:9">
      <c r="A1541" s="421">
        <v>1540</v>
      </c>
      <c r="B1541" s="313" t="s">
        <v>15840</v>
      </c>
      <c r="C1541" s="422" t="s">
        <v>164</v>
      </c>
      <c r="D1541" s="422" t="s">
        <v>4483</v>
      </c>
      <c r="E1541" s="422" t="s">
        <v>4484</v>
      </c>
      <c r="F1541" s="440">
        <v>142720000</v>
      </c>
      <c r="G1541" s="423">
        <v>2023</v>
      </c>
      <c r="H1541" s="424">
        <f>VLOOKUP(G1541,[3]잔가율!$B$3:$C$33,2,FALSE)</f>
        <v>0.82599999999999996</v>
      </c>
      <c r="I1541" s="434">
        <f t="shared" si="24"/>
        <v>117886720</v>
      </c>
    </row>
    <row r="1542" spans="1:9">
      <c r="A1542" s="421">
        <v>1541</v>
      </c>
      <c r="B1542" s="425" t="s">
        <v>7711</v>
      </c>
      <c r="C1542" s="425" t="s">
        <v>4506</v>
      </c>
      <c r="D1542" s="425" t="s">
        <v>4642</v>
      </c>
      <c r="E1542" s="425" t="s">
        <v>4643</v>
      </c>
      <c r="F1542" s="439">
        <v>100590000</v>
      </c>
      <c r="G1542" s="423">
        <v>2023</v>
      </c>
      <c r="H1542" s="424">
        <f>VLOOKUP(G1542,[3]잔가율!$D$3:$E$33,2,FALSE)</f>
        <v>0.84199999999999997</v>
      </c>
      <c r="I1542" s="434">
        <f t="shared" si="24"/>
        <v>84696780</v>
      </c>
    </row>
    <row r="1543" spans="1:9">
      <c r="A1543" s="421">
        <v>1542</v>
      </c>
      <c r="B1543" s="422" t="s">
        <v>7711</v>
      </c>
      <c r="C1543" s="422" t="s">
        <v>164</v>
      </c>
      <c r="D1543" s="422" t="s">
        <v>4644</v>
      </c>
      <c r="E1543" s="422" t="s">
        <v>4645</v>
      </c>
      <c r="F1543" s="438">
        <v>81810000</v>
      </c>
      <c r="G1543" s="423">
        <v>2023</v>
      </c>
      <c r="H1543" s="424">
        <f>VLOOKUP(G1543,[3]잔가율!$D$3:$E$33,2,FALSE)</f>
        <v>0.84199999999999997</v>
      </c>
      <c r="I1543" s="434">
        <f t="shared" si="24"/>
        <v>68884020</v>
      </c>
    </row>
    <row r="1544" spans="1:9">
      <c r="A1544" s="421">
        <v>1543</v>
      </c>
      <c r="B1544" s="422" t="s">
        <v>7711</v>
      </c>
      <c r="C1544" s="422" t="s">
        <v>164</v>
      </c>
      <c r="D1544" s="422" t="s">
        <v>4646</v>
      </c>
      <c r="E1544" s="422" t="s">
        <v>4647</v>
      </c>
      <c r="F1544" s="438">
        <v>65450000</v>
      </c>
      <c r="G1544" s="423">
        <v>2023</v>
      </c>
      <c r="H1544" s="424">
        <f>VLOOKUP(G1544,[3]잔가율!$D$3:$E$33,2,FALSE)</f>
        <v>0.84199999999999997</v>
      </c>
      <c r="I1544" s="434">
        <f t="shared" si="24"/>
        <v>55108900</v>
      </c>
    </row>
    <row r="1545" spans="1:9">
      <c r="A1545" s="421">
        <v>1544</v>
      </c>
      <c r="B1545" s="422" t="s">
        <v>7711</v>
      </c>
      <c r="C1545" s="422" t="s">
        <v>164</v>
      </c>
      <c r="D1545" s="422" t="s">
        <v>4498</v>
      </c>
      <c r="E1545" s="422" t="s">
        <v>4648</v>
      </c>
      <c r="F1545" s="438">
        <v>54540000</v>
      </c>
      <c r="G1545" s="423">
        <v>2023</v>
      </c>
      <c r="H1545" s="424">
        <f>VLOOKUP(G1545,[3]잔가율!$D$3:$E$33,2,FALSE)</f>
        <v>0.84199999999999997</v>
      </c>
      <c r="I1545" s="434">
        <f t="shared" si="24"/>
        <v>45922680</v>
      </c>
    </row>
    <row r="1546" spans="1:9">
      <c r="A1546" s="421">
        <v>1545</v>
      </c>
      <c r="B1546" s="422" t="s">
        <v>7711</v>
      </c>
      <c r="C1546" s="422" t="s">
        <v>164</v>
      </c>
      <c r="D1546" s="422" t="s">
        <v>4498</v>
      </c>
      <c r="E1546" s="422" t="s">
        <v>4649</v>
      </c>
      <c r="F1546" s="438">
        <v>57270000</v>
      </c>
      <c r="G1546" s="423">
        <v>2023</v>
      </c>
      <c r="H1546" s="424">
        <f>VLOOKUP(G1546,[3]잔가율!$D$3:$E$33,2,FALSE)</f>
        <v>0.84199999999999997</v>
      </c>
      <c r="I1546" s="434">
        <f t="shared" si="24"/>
        <v>48221340</v>
      </c>
    </row>
    <row r="1547" spans="1:9">
      <c r="A1547" s="421">
        <v>1546</v>
      </c>
      <c r="B1547" s="422" t="s">
        <v>7711</v>
      </c>
      <c r="C1547" s="422" t="s">
        <v>164</v>
      </c>
      <c r="D1547" s="422" t="s">
        <v>4498</v>
      </c>
      <c r="E1547" s="422" t="s">
        <v>4650</v>
      </c>
      <c r="F1547" s="438">
        <v>69090000</v>
      </c>
      <c r="G1547" s="423">
        <v>2023</v>
      </c>
      <c r="H1547" s="424">
        <f>VLOOKUP(G1547,[3]잔가율!$D$3:$E$33,2,FALSE)</f>
        <v>0.84199999999999997</v>
      </c>
      <c r="I1547" s="434">
        <f t="shared" si="24"/>
        <v>58173780</v>
      </c>
    </row>
    <row r="1548" spans="1:9">
      <c r="A1548" s="421">
        <v>1547</v>
      </c>
      <c r="B1548" s="422" t="s">
        <v>7711</v>
      </c>
      <c r="C1548" s="422" t="s">
        <v>164</v>
      </c>
      <c r="D1548" s="422" t="s">
        <v>4651</v>
      </c>
      <c r="E1548" s="422" t="s">
        <v>4652</v>
      </c>
      <c r="F1548" s="438">
        <v>100000000</v>
      </c>
      <c r="G1548" s="423">
        <v>2023</v>
      </c>
      <c r="H1548" s="424">
        <f>VLOOKUP(G1548,[3]잔가율!$D$3:$E$33,2,FALSE)</f>
        <v>0.84199999999999997</v>
      </c>
      <c r="I1548" s="434">
        <f t="shared" si="24"/>
        <v>84200000</v>
      </c>
    </row>
    <row r="1549" spans="1:9">
      <c r="A1549" s="421">
        <v>1548</v>
      </c>
      <c r="B1549" s="422" t="s">
        <v>7711</v>
      </c>
      <c r="C1549" s="422" t="s">
        <v>164</v>
      </c>
      <c r="D1549" s="422" t="s">
        <v>4651</v>
      </c>
      <c r="E1549" s="422" t="s">
        <v>4653</v>
      </c>
      <c r="F1549" s="438">
        <v>90900000</v>
      </c>
      <c r="G1549" s="423">
        <v>2023</v>
      </c>
      <c r="H1549" s="424">
        <f>VLOOKUP(G1549,[3]잔가율!$D$3:$E$33,2,FALSE)</f>
        <v>0.84199999999999997</v>
      </c>
      <c r="I1549" s="434">
        <f t="shared" si="24"/>
        <v>76537800</v>
      </c>
    </row>
    <row r="1550" spans="1:9">
      <c r="A1550" s="421">
        <v>1549</v>
      </c>
      <c r="B1550" s="422" t="s">
        <v>7711</v>
      </c>
      <c r="C1550" s="422" t="s">
        <v>164</v>
      </c>
      <c r="D1550" s="422" t="s">
        <v>4651</v>
      </c>
      <c r="E1550" s="422" t="s">
        <v>4654</v>
      </c>
      <c r="F1550" s="438">
        <v>95450000</v>
      </c>
      <c r="G1550" s="423">
        <v>2023</v>
      </c>
      <c r="H1550" s="424">
        <f>VLOOKUP(G1550,[3]잔가율!$D$3:$E$33,2,FALSE)</f>
        <v>0.84199999999999997</v>
      </c>
      <c r="I1550" s="434">
        <f t="shared" si="24"/>
        <v>80368900</v>
      </c>
    </row>
    <row r="1551" spans="1:9">
      <c r="A1551" s="421">
        <v>1550</v>
      </c>
      <c r="B1551" s="422" t="s">
        <v>7711</v>
      </c>
      <c r="C1551" s="422" t="s">
        <v>164</v>
      </c>
      <c r="D1551" s="422" t="s">
        <v>4651</v>
      </c>
      <c r="E1551" s="422" t="s">
        <v>4655</v>
      </c>
      <c r="F1551" s="438">
        <v>87050000</v>
      </c>
      <c r="G1551" s="423">
        <v>2023</v>
      </c>
      <c r="H1551" s="424">
        <f>VLOOKUP(G1551,[3]잔가율!$D$3:$E$33,2,FALSE)</f>
        <v>0.84199999999999997</v>
      </c>
      <c r="I1551" s="434">
        <f t="shared" si="24"/>
        <v>73296100</v>
      </c>
    </row>
    <row r="1552" spans="1:9">
      <c r="A1552" s="421">
        <v>1551</v>
      </c>
      <c r="B1552" s="422" t="s">
        <v>7711</v>
      </c>
      <c r="C1552" s="422" t="s">
        <v>164</v>
      </c>
      <c r="D1552" s="422" t="s">
        <v>4651</v>
      </c>
      <c r="E1552" s="422" t="s">
        <v>4656</v>
      </c>
      <c r="F1552" s="438">
        <v>90900000</v>
      </c>
      <c r="G1552" s="423">
        <v>2023</v>
      </c>
      <c r="H1552" s="424">
        <f>VLOOKUP(G1552,[3]잔가율!$D$3:$E$33,2,FALSE)</f>
        <v>0.84199999999999997</v>
      </c>
      <c r="I1552" s="434">
        <f t="shared" si="24"/>
        <v>76537800</v>
      </c>
    </row>
    <row r="1553" spans="1:9">
      <c r="A1553" s="421">
        <v>1552</v>
      </c>
      <c r="B1553" s="422" t="s">
        <v>7711</v>
      </c>
      <c r="C1553" s="422" t="s">
        <v>164</v>
      </c>
      <c r="D1553" s="422" t="s">
        <v>4651</v>
      </c>
      <c r="E1553" s="422" t="s">
        <v>4657</v>
      </c>
      <c r="F1553" s="438">
        <v>68180000</v>
      </c>
      <c r="G1553" s="423">
        <v>2023</v>
      </c>
      <c r="H1553" s="424">
        <f>VLOOKUP(G1553,[3]잔가율!$D$3:$E$33,2,FALSE)</f>
        <v>0.84199999999999997</v>
      </c>
      <c r="I1553" s="434">
        <f t="shared" si="24"/>
        <v>57407560</v>
      </c>
    </row>
    <row r="1554" spans="1:9">
      <c r="A1554" s="421">
        <v>1553</v>
      </c>
      <c r="B1554" s="422" t="s">
        <v>7711</v>
      </c>
      <c r="C1554" s="422" t="s">
        <v>164</v>
      </c>
      <c r="D1554" s="422" t="s">
        <v>4651</v>
      </c>
      <c r="E1554" s="422" t="s">
        <v>4658</v>
      </c>
      <c r="F1554" s="438">
        <v>71210000</v>
      </c>
      <c r="G1554" s="423">
        <v>2023</v>
      </c>
      <c r="H1554" s="424">
        <f>VLOOKUP(G1554,[3]잔가율!$D$3:$E$33,2,FALSE)</f>
        <v>0.84199999999999997</v>
      </c>
      <c r="I1554" s="434">
        <f t="shared" si="24"/>
        <v>59958820</v>
      </c>
    </row>
    <row r="1555" spans="1:9">
      <c r="A1555" s="421">
        <v>1554</v>
      </c>
      <c r="B1555" s="422" t="s">
        <v>7711</v>
      </c>
      <c r="C1555" s="422" t="s">
        <v>164</v>
      </c>
      <c r="D1555" s="422" t="s">
        <v>4651</v>
      </c>
      <c r="E1555" s="422" t="s">
        <v>4659</v>
      </c>
      <c r="F1555" s="438">
        <v>72720000</v>
      </c>
      <c r="G1555" s="423">
        <v>2023</v>
      </c>
      <c r="H1555" s="424">
        <f>VLOOKUP(G1555,[3]잔가율!$D$3:$E$33,2,FALSE)</f>
        <v>0.84199999999999997</v>
      </c>
      <c r="I1555" s="434">
        <f t="shared" si="24"/>
        <v>61230240</v>
      </c>
    </row>
    <row r="1556" spans="1:9">
      <c r="A1556" s="421">
        <v>1555</v>
      </c>
      <c r="B1556" s="422" t="s">
        <v>7711</v>
      </c>
      <c r="C1556" s="422" t="s">
        <v>164</v>
      </c>
      <c r="D1556" s="422" t="s">
        <v>4651</v>
      </c>
      <c r="E1556" s="422" t="s">
        <v>4660</v>
      </c>
      <c r="F1556" s="438">
        <v>85220000</v>
      </c>
      <c r="G1556" s="423">
        <v>2023</v>
      </c>
      <c r="H1556" s="424">
        <f>VLOOKUP(G1556,[3]잔가율!$D$3:$E$33,2,FALSE)</f>
        <v>0.84199999999999997</v>
      </c>
      <c r="I1556" s="434">
        <f t="shared" si="24"/>
        <v>71755240</v>
      </c>
    </row>
    <row r="1557" spans="1:9">
      <c r="A1557" s="421">
        <v>1556</v>
      </c>
      <c r="B1557" s="422" t="s">
        <v>7711</v>
      </c>
      <c r="C1557" s="422" t="s">
        <v>164</v>
      </c>
      <c r="D1557" s="422" t="s">
        <v>4651</v>
      </c>
      <c r="E1557" s="422" t="s">
        <v>4661</v>
      </c>
      <c r="F1557" s="438">
        <v>73630000</v>
      </c>
      <c r="G1557" s="423">
        <v>2023</v>
      </c>
      <c r="H1557" s="424">
        <f>VLOOKUP(G1557,[3]잔가율!$D$3:$E$33,2,FALSE)</f>
        <v>0.84199999999999997</v>
      </c>
      <c r="I1557" s="434">
        <f t="shared" si="24"/>
        <v>61996460</v>
      </c>
    </row>
    <row r="1558" spans="1:9">
      <c r="A1558" s="421">
        <v>1557</v>
      </c>
      <c r="B1558" s="422" t="s">
        <v>7711</v>
      </c>
      <c r="C1558" s="422" t="s">
        <v>164</v>
      </c>
      <c r="D1558" s="422" t="s">
        <v>4651</v>
      </c>
      <c r="E1558" s="422" t="s">
        <v>4662</v>
      </c>
      <c r="F1558" s="438">
        <v>73750000</v>
      </c>
      <c r="G1558" s="423">
        <v>2023</v>
      </c>
      <c r="H1558" s="424">
        <f>VLOOKUP(G1558,[3]잔가율!$D$3:$E$33,2,FALSE)</f>
        <v>0.84199999999999997</v>
      </c>
      <c r="I1558" s="434">
        <f t="shared" si="24"/>
        <v>62097500</v>
      </c>
    </row>
    <row r="1559" spans="1:9">
      <c r="A1559" s="421">
        <v>1558</v>
      </c>
      <c r="B1559" s="422" t="s">
        <v>7711</v>
      </c>
      <c r="C1559" s="422" t="s">
        <v>164</v>
      </c>
      <c r="D1559" s="422" t="s">
        <v>4651</v>
      </c>
      <c r="E1559" s="422" t="s">
        <v>4663</v>
      </c>
      <c r="F1559" s="438">
        <v>50900000</v>
      </c>
      <c r="G1559" s="423">
        <v>2023</v>
      </c>
      <c r="H1559" s="424">
        <f>VLOOKUP(G1559,[3]잔가율!$D$3:$E$33,2,FALSE)</f>
        <v>0.84199999999999997</v>
      </c>
      <c r="I1559" s="434">
        <f t="shared" si="24"/>
        <v>42857800</v>
      </c>
    </row>
    <row r="1560" spans="1:9">
      <c r="A1560" s="421">
        <v>1559</v>
      </c>
      <c r="B1560" s="422" t="s">
        <v>7711</v>
      </c>
      <c r="C1560" s="422" t="s">
        <v>164</v>
      </c>
      <c r="D1560" s="422" t="s">
        <v>4651</v>
      </c>
      <c r="E1560" s="422" t="s">
        <v>4664</v>
      </c>
      <c r="F1560" s="438">
        <v>39990000</v>
      </c>
      <c r="G1560" s="423">
        <v>2023</v>
      </c>
      <c r="H1560" s="424">
        <f>VLOOKUP(G1560,[3]잔가율!$D$3:$E$33,2,FALSE)</f>
        <v>0.84199999999999997</v>
      </c>
      <c r="I1560" s="434">
        <f t="shared" si="24"/>
        <v>33671580</v>
      </c>
    </row>
    <row r="1561" spans="1:9">
      <c r="A1561" s="421">
        <v>1560</v>
      </c>
      <c r="B1561" s="422" t="s">
        <v>7711</v>
      </c>
      <c r="C1561" s="422" t="s">
        <v>164</v>
      </c>
      <c r="D1561" s="422" t="s">
        <v>4651</v>
      </c>
      <c r="E1561" s="422" t="s">
        <v>4665</v>
      </c>
      <c r="F1561" s="438">
        <v>62720000</v>
      </c>
      <c r="G1561" s="423">
        <v>2023</v>
      </c>
      <c r="H1561" s="424">
        <f>VLOOKUP(G1561,[3]잔가율!$D$3:$E$33,2,FALSE)</f>
        <v>0.84199999999999997</v>
      </c>
      <c r="I1561" s="434">
        <f t="shared" si="24"/>
        <v>52810240</v>
      </c>
    </row>
    <row r="1562" spans="1:9">
      <c r="A1562" s="421">
        <v>1561</v>
      </c>
      <c r="B1562" s="426" t="s">
        <v>7711</v>
      </c>
      <c r="C1562" s="426" t="s">
        <v>4506</v>
      </c>
      <c r="D1562" s="426" t="s">
        <v>4666</v>
      </c>
      <c r="E1562" s="426" t="s">
        <v>4667</v>
      </c>
      <c r="F1562" s="441">
        <v>53300000</v>
      </c>
      <c r="G1562" s="423">
        <v>2023</v>
      </c>
      <c r="H1562" s="424">
        <f>VLOOKUP(G1562,[3]잔가율!$D$3:$E$33,2,FALSE)</f>
        <v>0.84199999999999997</v>
      </c>
      <c r="I1562" s="434">
        <f t="shared" si="24"/>
        <v>44878600</v>
      </c>
    </row>
    <row r="1563" spans="1:9">
      <c r="A1563" s="421">
        <v>1562</v>
      </c>
      <c r="B1563" s="422" t="s">
        <v>7711</v>
      </c>
      <c r="C1563" s="422" t="s">
        <v>164</v>
      </c>
      <c r="D1563" s="422" t="s">
        <v>4668</v>
      </c>
      <c r="E1563" s="422" t="s">
        <v>4587</v>
      </c>
      <c r="F1563" s="438">
        <v>75000000</v>
      </c>
      <c r="G1563" s="423">
        <v>2023</v>
      </c>
      <c r="H1563" s="424">
        <f>VLOOKUP(G1563,[3]잔가율!$D$3:$E$33,2,FALSE)</f>
        <v>0.84199999999999997</v>
      </c>
      <c r="I1563" s="434">
        <f t="shared" si="24"/>
        <v>63150000</v>
      </c>
    </row>
    <row r="1564" spans="1:9">
      <c r="A1564" s="421">
        <v>1563</v>
      </c>
      <c r="B1564" s="422" t="s">
        <v>7711</v>
      </c>
      <c r="C1564" s="422" t="s">
        <v>164</v>
      </c>
      <c r="D1564" s="422" t="s">
        <v>4669</v>
      </c>
      <c r="E1564" s="422" t="s">
        <v>146</v>
      </c>
      <c r="F1564" s="438">
        <v>55180000</v>
      </c>
      <c r="G1564" s="423">
        <v>2023</v>
      </c>
      <c r="H1564" s="424">
        <f>VLOOKUP(G1564,[3]잔가율!$D$3:$E$33,2,FALSE)</f>
        <v>0.84199999999999997</v>
      </c>
      <c r="I1564" s="434">
        <f t="shared" si="24"/>
        <v>46461560</v>
      </c>
    </row>
    <row r="1565" spans="1:9">
      <c r="A1565" s="421">
        <v>1564</v>
      </c>
      <c r="B1565" s="422" t="s">
        <v>7711</v>
      </c>
      <c r="C1565" s="422" t="s">
        <v>164</v>
      </c>
      <c r="D1565" s="422" t="s">
        <v>4670</v>
      </c>
      <c r="E1565" s="422" t="s">
        <v>4671</v>
      </c>
      <c r="F1565" s="438">
        <v>27210000</v>
      </c>
      <c r="G1565" s="423">
        <v>2023</v>
      </c>
      <c r="H1565" s="424">
        <f>VLOOKUP(G1565,[3]잔가율!$D$3:$E$33,2,FALSE)</f>
        <v>0.84199999999999997</v>
      </c>
      <c r="I1565" s="434">
        <f t="shared" si="24"/>
        <v>22910820</v>
      </c>
    </row>
    <row r="1566" spans="1:9">
      <c r="A1566" s="421">
        <v>1565</v>
      </c>
      <c r="B1566" s="422" t="s">
        <v>7711</v>
      </c>
      <c r="C1566" s="422" t="s">
        <v>164</v>
      </c>
      <c r="D1566" s="422" t="s">
        <v>4670</v>
      </c>
      <c r="E1566" s="422" t="s">
        <v>4672</v>
      </c>
      <c r="F1566" s="438">
        <v>28720000</v>
      </c>
      <c r="G1566" s="423">
        <v>2023</v>
      </c>
      <c r="H1566" s="424">
        <f>VLOOKUP(G1566,[3]잔가율!$D$3:$E$33,2,FALSE)</f>
        <v>0.84199999999999997</v>
      </c>
      <c r="I1566" s="434">
        <f t="shared" si="24"/>
        <v>24182240</v>
      </c>
    </row>
    <row r="1567" spans="1:9">
      <c r="A1567" s="421">
        <v>1566</v>
      </c>
      <c r="B1567" s="422" t="s">
        <v>7711</v>
      </c>
      <c r="C1567" s="422" t="s">
        <v>164</v>
      </c>
      <c r="D1567" s="422" t="s">
        <v>4499</v>
      </c>
      <c r="E1567" s="422" t="s">
        <v>4673</v>
      </c>
      <c r="F1567" s="438">
        <v>35000000</v>
      </c>
      <c r="G1567" s="423">
        <v>2023</v>
      </c>
      <c r="H1567" s="424">
        <f>VLOOKUP(G1567,[3]잔가율!$D$3:$E$33,2,FALSE)</f>
        <v>0.84199999999999997</v>
      </c>
      <c r="I1567" s="434">
        <f t="shared" si="24"/>
        <v>29470000</v>
      </c>
    </row>
    <row r="1568" spans="1:9">
      <c r="A1568" s="421">
        <v>1567</v>
      </c>
      <c r="B1568" s="422" t="s">
        <v>7711</v>
      </c>
      <c r="C1568" s="422" t="s">
        <v>164</v>
      </c>
      <c r="D1568" s="422" t="s">
        <v>4499</v>
      </c>
      <c r="E1568" s="422" t="s">
        <v>4674</v>
      </c>
      <c r="F1568" s="438">
        <v>24180000</v>
      </c>
      <c r="G1568" s="423">
        <v>2023</v>
      </c>
      <c r="H1568" s="424">
        <f>VLOOKUP(G1568,[3]잔가율!$D$3:$E$33,2,FALSE)</f>
        <v>0.84199999999999997</v>
      </c>
      <c r="I1568" s="434">
        <f t="shared" si="24"/>
        <v>20359560</v>
      </c>
    </row>
    <row r="1569" spans="1:9">
      <c r="A1569" s="421">
        <v>1568</v>
      </c>
      <c r="B1569" s="422" t="s">
        <v>7711</v>
      </c>
      <c r="C1569" s="422" t="s">
        <v>164</v>
      </c>
      <c r="D1569" s="422" t="s">
        <v>4500</v>
      </c>
      <c r="E1569" s="422" t="s">
        <v>4675</v>
      </c>
      <c r="F1569" s="438">
        <v>21590000</v>
      </c>
      <c r="G1569" s="423">
        <v>2023</v>
      </c>
      <c r="H1569" s="424">
        <f>VLOOKUP(G1569,[3]잔가율!$D$3:$E$33,2,FALSE)</f>
        <v>0.84199999999999997</v>
      </c>
      <c r="I1569" s="434">
        <f t="shared" si="24"/>
        <v>18178780</v>
      </c>
    </row>
    <row r="1570" spans="1:9">
      <c r="A1570" s="421">
        <v>1569</v>
      </c>
      <c r="B1570" s="422" t="s">
        <v>7711</v>
      </c>
      <c r="C1570" s="422" t="s">
        <v>164</v>
      </c>
      <c r="D1570" s="422" t="s">
        <v>4500</v>
      </c>
      <c r="E1570" s="422" t="s">
        <v>4676</v>
      </c>
      <c r="F1570" s="438">
        <v>22600000</v>
      </c>
      <c r="G1570" s="423">
        <v>2023</v>
      </c>
      <c r="H1570" s="424">
        <f>VLOOKUP(G1570,[3]잔가율!$D$3:$E$33,2,FALSE)</f>
        <v>0.84199999999999997</v>
      </c>
      <c r="I1570" s="434">
        <f t="shared" si="24"/>
        <v>19029200</v>
      </c>
    </row>
    <row r="1571" spans="1:9">
      <c r="A1571" s="421">
        <v>1570</v>
      </c>
      <c r="B1571" s="422" t="s">
        <v>7711</v>
      </c>
      <c r="C1571" s="422" t="s">
        <v>164</v>
      </c>
      <c r="D1571" s="422" t="s">
        <v>4500</v>
      </c>
      <c r="E1571" s="422" t="s">
        <v>4677</v>
      </c>
      <c r="F1571" s="438">
        <v>30190000</v>
      </c>
      <c r="G1571" s="423">
        <v>2023</v>
      </c>
      <c r="H1571" s="424">
        <f>VLOOKUP(G1571,[3]잔가율!$D$3:$E$33,2,FALSE)</f>
        <v>0.84199999999999997</v>
      </c>
      <c r="I1571" s="434">
        <f t="shared" si="24"/>
        <v>25419980</v>
      </c>
    </row>
    <row r="1572" spans="1:9">
      <c r="A1572" s="421">
        <v>1571</v>
      </c>
      <c r="B1572" s="422" t="s">
        <v>7711</v>
      </c>
      <c r="C1572" s="422" t="s">
        <v>164</v>
      </c>
      <c r="D1572" s="422" t="s">
        <v>4500</v>
      </c>
      <c r="E1572" s="422" t="s">
        <v>4678</v>
      </c>
      <c r="F1572" s="438">
        <v>31630000</v>
      </c>
      <c r="G1572" s="423">
        <v>2023</v>
      </c>
      <c r="H1572" s="424">
        <f>VLOOKUP(G1572,[3]잔가율!$D$3:$E$33,2,FALSE)</f>
        <v>0.84199999999999997</v>
      </c>
      <c r="I1572" s="434">
        <f t="shared" si="24"/>
        <v>26632460</v>
      </c>
    </row>
    <row r="1573" spans="1:9">
      <c r="A1573" s="421">
        <v>1572</v>
      </c>
      <c r="B1573" s="422" t="s">
        <v>7711</v>
      </c>
      <c r="C1573" s="422" t="s">
        <v>164</v>
      </c>
      <c r="D1573" s="422" t="s">
        <v>4500</v>
      </c>
      <c r="E1573" s="422" t="s">
        <v>4679</v>
      </c>
      <c r="F1573" s="438">
        <v>31710000</v>
      </c>
      <c r="G1573" s="423">
        <v>2023</v>
      </c>
      <c r="H1573" s="424">
        <f>VLOOKUP(G1573,[3]잔가율!$D$3:$E$33,2,FALSE)</f>
        <v>0.84199999999999997</v>
      </c>
      <c r="I1573" s="434">
        <f t="shared" si="24"/>
        <v>26699820</v>
      </c>
    </row>
    <row r="1574" spans="1:9">
      <c r="A1574" s="421">
        <v>1573</v>
      </c>
      <c r="B1574" s="422" t="s">
        <v>7711</v>
      </c>
      <c r="C1574" s="422" t="s">
        <v>164</v>
      </c>
      <c r="D1574" s="422" t="s">
        <v>4501</v>
      </c>
      <c r="E1574" s="422" t="s">
        <v>4680</v>
      </c>
      <c r="F1574" s="438">
        <v>19500000</v>
      </c>
      <c r="G1574" s="423">
        <v>2023</v>
      </c>
      <c r="H1574" s="424">
        <f>VLOOKUP(G1574,[3]잔가율!$D$3:$E$33,2,FALSE)</f>
        <v>0.84199999999999997</v>
      </c>
      <c r="I1574" s="434">
        <f t="shared" si="24"/>
        <v>16419000</v>
      </c>
    </row>
    <row r="1575" spans="1:9">
      <c r="A1575" s="421">
        <v>1574</v>
      </c>
      <c r="B1575" s="425" t="s">
        <v>7711</v>
      </c>
      <c r="C1575" s="425" t="s">
        <v>4506</v>
      </c>
      <c r="D1575" s="425" t="s">
        <v>4681</v>
      </c>
      <c r="E1575" s="425" t="s">
        <v>4682</v>
      </c>
      <c r="F1575" s="439">
        <v>109290000</v>
      </c>
      <c r="G1575" s="423">
        <v>2023</v>
      </c>
      <c r="H1575" s="424">
        <f>VLOOKUP(G1575,[3]잔가율!$D$3:$E$33,2,FALSE)</f>
        <v>0.84199999999999997</v>
      </c>
      <c r="I1575" s="434">
        <f t="shared" si="24"/>
        <v>92022180</v>
      </c>
    </row>
    <row r="1576" spans="1:9">
      <c r="A1576" s="421">
        <v>1575</v>
      </c>
      <c r="B1576" s="422" t="s">
        <v>7711</v>
      </c>
      <c r="C1576" s="422" t="s">
        <v>164</v>
      </c>
      <c r="D1576" s="422" t="s">
        <v>4681</v>
      </c>
      <c r="E1576" s="422" t="s">
        <v>4683</v>
      </c>
      <c r="F1576" s="438">
        <v>43000000</v>
      </c>
      <c r="G1576" s="423">
        <v>2023</v>
      </c>
      <c r="H1576" s="424">
        <f>VLOOKUP(G1576,[3]잔가율!$D$3:$E$33,2,FALSE)</f>
        <v>0.84199999999999997</v>
      </c>
      <c r="I1576" s="434">
        <f t="shared" si="24"/>
        <v>36206000</v>
      </c>
    </row>
    <row r="1577" spans="1:9">
      <c r="A1577" s="421">
        <v>1576</v>
      </c>
      <c r="B1577" s="425" t="s">
        <v>7711</v>
      </c>
      <c r="C1577" s="425" t="s">
        <v>4506</v>
      </c>
      <c r="D1577" s="425" t="s">
        <v>4681</v>
      </c>
      <c r="E1577" s="425" t="s">
        <v>4684</v>
      </c>
      <c r="F1577" s="439">
        <v>9650000</v>
      </c>
      <c r="G1577" s="423">
        <v>2023</v>
      </c>
      <c r="H1577" s="424">
        <f>VLOOKUP(G1577,[3]잔가율!$D$3:$E$33,2,FALSE)</f>
        <v>0.84199999999999997</v>
      </c>
      <c r="I1577" s="434">
        <f t="shared" si="24"/>
        <v>8125300</v>
      </c>
    </row>
    <row r="1578" spans="1:9">
      <c r="A1578" s="421">
        <v>1577</v>
      </c>
      <c r="B1578" s="422" t="s">
        <v>7711</v>
      </c>
      <c r="C1578" s="422" t="s">
        <v>164</v>
      </c>
      <c r="D1578" s="422" t="s">
        <v>4681</v>
      </c>
      <c r="E1578" s="422" t="s">
        <v>4685</v>
      </c>
      <c r="F1578" s="438">
        <v>39360000</v>
      </c>
      <c r="G1578" s="423">
        <v>2023</v>
      </c>
      <c r="H1578" s="424">
        <f>VLOOKUP(G1578,[3]잔가율!$D$3:$E$33,2,FALSE)</f>
        <v>0.84199999999999997</v>
      </c>
      <c r="I1578" s="434">
        <f t="shared" si="24"/>
        <v>33141120</v>
      </c>
    </row>
    <row r="1579" spans="1:9">
      <c r="A1579" s="421">
        <v>1578</v>
      </c>
      <c r="B1579" s="422" t="s">
        <v>7711</v>
      </c>
      <c r="C1579" s="422" t="s">
        <v>164</v>
      </c>
      <c r="D1579" s="422" t="s">
        <v>4681</v>
      </c>
      <c r="E1579" s="422" t="s">
        <v>4686</v>
      </c>
      <c r="F1579" s="438">
        <v>31810000</v>
      </c>
      <c r="G1579" s="423">
        <v>2023</v>
      </c>
      <c r="H1579" s="424">
        <f>VLOOKUP(G1579,[3]잔가율!$D$3:$E$33,2,FALSE)</f>
        <v>0.84199999999999997</v>
      </c>
      <c r="I1579" s="434">
        <f t="shared" si="24"/>
        <v>26784020</v>
      </c>
    </row>
    <row r="1580" spans="1:9">
      <c r="A1580" s="421">
        <v>1579</v>
      </c>
      <c r="B1580" s="422" t="s">
        <v>7711</v>
      </c>
      <c r="C1580" s="422" t="s">
        <v>164</v>
      </c>
      <c r="D1580" s="422" t="s">
        <v>4681</v>
      </c>
      <c r="E1580" s="422" t="s">
        <v>4687</v>
      </c>
      <c r="F1580" s="438">
        <v>22720000</v>
      </c>
      <c r="G1580" s="423">
        <v>2023</v>
      </c>
      <c r="H1580" s="424">
        <f>VLOOKUP(G1580,[3]잔가율!$D$3:$E$33,2,FALSE)</f>
        <v>0.84199999999999997</v>
      </c>
      <c r="I1580" s="434">
        <f t="shared" si="24"/>
        <v>19130240</v>
      </c>
    </row>
    <row r="1581" spans="1:9">
      <c r="A1581" s="421">
        <v>1580</v>
      </c>
      <c r="B1581" s="422" t="s">
        <v>7711</v>
      </c>
      <c r="C1581" s="422" t="s">
        <v>164</v>
      </c>
      <c r="D1581" s="422" t="s">
        <v>4681</v>
      </c>
      <c r="E1581" s="422" t="s">
        <v>4688</v>
      </c>
      <c r="F1581" s="438">
        <v>20000000</v>
      </c>
      <c r="G1581" s="423">
        <v>2023</v>
      </c>
      <c r="H1581" s="424">
        <f>VLOOKUP(G1581,[3]잔가율!$D$3:$E$33,2,FALSE)</f>
        <v>0.84199999999999997</v>
      </c>
      <c r="I1581" s="434">
        <f t="shared" si="24"/>
        <v>16840000</v>
      </c>
    </row>
    <row r="1582" spans="1:9">
      <c r="A1582" s="421">
        <v>1581</v>
      </c>
      <c r="B1582" s="422" t="s">
        <v>7711</v>
      </c>
      <c r="C1582" s="422" t="s">
        <v>164</v>
      </c>
      <c r="D1582" s="422" t="s">
        <v>4681</v>
      </c>
      <c r="E1582" s="422" t="s">
        <v>4689</v>
      </c>
      <c r="F1582" s="438">
        <v>21550000</v>
      </c>
      <c r="G1582" s="423">
        <v>2023</v>
      </c>
      <c r="H1582" s="424">
        <f>VLOOKUP(G1582,[3]잔가율!$D$3:$E$33,2,FALSE)</f>
        <v>0.84199999999999997</v>
      </c>
      <c r="I1582" s="434">
        <f t="shared" si="24"/>
        <v>18145100</v>
      </c>
    </row>
    <row r="1583" spans="1:9">
      <c r="A1583" s="421">
        <v>1582</v>
      </c>
      <c r="B1583" s="422" t="s">
        <v>7711</v>
      </c>
      <c r="C1583" s="422" t="s">
        <v>164</v>
      </c>
      <c r="D1583" s="422" t="s">
        <v>4681</v>
      </c>
      <c r="E1583" s="422" t="s">
        <v>4690</v>
      </c>
      <c r="F1583" s="438">
        <v>26050000</v>
      </c>
      <c r="G1583" s="423">
        <v>2023</v>
      </c>
      <c r="H1583" s="424">
        <f>VLOOKUP(G1583,[3]잔가율!$D$3:$E$33,2,FALSE)</f>
        <v>0.84199999999999997</v>
      </c>
      <c r="I1583" s="434">
        <f t="shared" si="24"/>
        <v>21934100</v>
      </c>
    </row>
    <row r="1584" spans="1:9">
      <c r="A1584" s="421">
        <v>1583</v>
      </c>
      <c r="B1584" s="422" t="s">
        <v>7711</v>
      </c>
      <c r="C1584" s="422" t="s">
        <v>164</v>
      </c>
      <c r="D1584" s="422" t="s">
        <v>4681</v>
      </c>
      <c r="E1584" s="422" t="s">
        <v>4691</v>
      </c>
      <c r="F1584" s="438">
        <v>21480000</v>
      </c>
      <c r="G1584" s="423">
        <v>2023</v>
      </c>
      <c r="H1584" s="424">
        <f>VLOOKUP(G1584,[3]잔가율!$D$3:$E$33,2,FALSE)</f>
        <v>0.84199999999999997</v>
      </c>
      <c r="I1584" s="434">
        <f t="shared" si="24"/>
        <v>18086160</v>
      </c>
    </row>
    <row r="1585" spans="1:9">
      <c r="A1585" s="421">
        <v>1584</v>
      </c>
      <c r="B1585" s="422" t="s">
        <v>7711</v>
      </c>
      <c r="C1585" s="422" t="s">
        <v>164</v>
      </c>
      <c r="D1585" s="422" t="s">
        <v>4681</v>
      </c>
      <c r="E1585" s="422" t="s">
        <v>4692</v>
      </c>
      <c r="F1585" s="438">
        <v>32180000</v>
      </c>
      <c r="G1585" s="423">
        <v>2023</v>
      </c>
      <c r="H1585" s="424">
        <f>VLOOKUP(G1585,[3]잔가율!$D$3:$E$33,2,FALSE)</f>
        <v>0.84199999999999997</v>
      </c>
      <c r="I1585" s="434">
        <f t="shared" si="24"/>
        <v>27095560</v>
      </c>
    </row>
    <row r="1586" spans="1:9">
      <c r="A1586" s="421">
        <v>1585</v>
      </c>
      <c r="B1586" s="425" t="s">
        <v>7711</v>
      </c>
      <c r="C1586" s="425" t="s">
        <v>4506</v>
      </c>
      <c r="D1586" s="425" t="s">
        <v>4681</v>
      </c>
      <c r="E1586" s="425" t="s">
        <v>4693</v>
      </c>
      <c r="F1586" s="439">
        <v>8500000</v>
      </c>
      <c r="G1586" s="423">
        <v>2023</v>
      </c>
      <c r="H1586" s="424">
        <f>VLOOKUP(G1586,[3]잔가율!$D$3:$E$33,2,FALSE)</f>
        <v>0.84199999999999997</v>
      </c>
      <c r="I1586" s="434">
        <f t="shared" si="24"/>
        <v>7157000</v>
      </c>
    </row>
    <row r="1587" spans="1:9">
      <c r="A1587" s="421">
        <v>1586</v>
      </c>
      <c r="B1587" s="425" t="s">
        <v>7711</v>
      </c>
      <c r="C1587" s="425" t="s">
        <v>4506</v>
      </c>
      <c r="D1587" s="425" t="s">
        <v>4681</v>
      </c>
      <c r="E1587" s="425" t="s">
        <v>4694</v>
      </c>
      <c r="F1587" s="439">
        <v>30560000</v>
      </c>
      <c r="G1587" s="423">
        <v>2023</v>
      </c>
      <c r="H1587" s="424">
        <f>VLOOKUP(G1587,[3]잔가율!$D$3:$E$33,2,FALSE)</f>
        <v>0.84199999999999997</v>
      </c>
      <c r="I1587" s="434">
        <f t="shared" si="24"/>
        <v>25731520</v>
      </c>
    </row>
    <row r="1588" spans="1:9">
      <c r="A1588" s="421">
        <v>1587</v>
      </c>
      <c r="B1588" s="422" t="s">
        <v>7711</v>
      </c>
      <c r="C1588" s="422" t="s">
        <v>164</v>
      </c>
      <c r="D1588" s="422" t="s">
        <v>4695</v>
      </c>
      <c r="E1588" s="422" t="s">
        <v>4696</v>
      </c>
      <c r="F1588" s="438">
        <v>36570000</v>
      </c>
      <c r="G1588" s="423">
        <v>2023</v>
      </c>
      <c r="H1588" s="424">
        <f>VLOOKUP(G1588,[3]잔가율!$D$3:$E$33,2,FALSE)</f>
        <v>0.84199999999999997</v>
      </c>
      <c r="I1588" s="434">
        <f t="shared" si="24"/>
        <v>30791940</v>
      </c>
    </row>
    <row r="1589" spans="1:9">
      <c r="A1589" s="421">
        <v>1588</v>
      </c>
      <c r="B1589" s="422" t="s">
        <v>7711</v>
      </c>
      <c r="C1589" s="422" t="s">
        <v>164</v>
      </c>
      <c r="D1589" s="422" t="s">
        <v>4697</v>
      </c>
      <c r="E1589" s="422" t="s">
        <v>4698</v>
      </c>
      <c r="F1589" s="438">
        <v>43300000</v>
      </c>
      <c r="G1589" s="423">
        <v>2023</v>
      </c>
      <c r="H1589" s="424">
        <f>VLOOKUP(G1589,[3]잔가율!$D$3:$E$33,2,FALSE)</f>
        <v>0.84199999999999997</v>
      </c>
      <c r="I1589" s="434">
        <f t="shared" si="24"/>
        <v>36458600</v>
      </c>
    </row>
    <row r="1590" spans="1:9">
      <c r="A1590" s="421">
        <v>1589</v>
      </c>
      <c r="B1590" s="422" t="s">
        <v>7711</v>
      </c>
      <c r="C1590" s="422" t="s">
        <v>164</v>
      </c>
      <c r="D1590" s="422" t="s">
        <v>4699</v>
      </c>
      <c r="E1590" s="422" t="s">
        <v>4700</v>
      </c>
      <c r="F1590" s="438">
        <v>41800000</v>
      </c>
      <c r="G1590" s="423">
        <v>2023</v>
      </c>
      <c r="H1590" s="424">
        <f>VLOOKUP(G1590,[3]잔가율!$D$3:$E$33,2,FALSE)</f>
        <v>0.84199999999999997</v>
      </c>
      <c r="I1590" s="434">
        <f t="shared" si="24"/>
        <v>35195600</v>
      </c>
    </row>
    <row r="1591" spans="1:9">
      <c r="A1591" s="421">
        <v>1590</v>
      </c>
      <c r="B1591" s="426" t="s">
        <v>7711</v>
      </c>
      <c r="C1591" s="426" t="s">
        <v>4506</v>
      </c>
      <c r="D1591" s="426" t="s">
        <v>4699</v>
      </c>
      <c r="E1591" s="426" t="s">
        <v>4701</v>
      </c>
      <c r="F1591" s="441">
        <v>39370000</v>
      </c>
      <c r="G1591" s="423">
        <v>2023</v>
      </c>
      <c r="H1591" s="424">
        <f>VLOOKUP(G1591,[3]잔가율!$D$3:$E$33,2,FALSE)</f>
        <v>0.84199999999999997</v>
      </c>
      <c r="I1591" s="434">
        <f t="shared" si="24"/>
        <v>33149540</v>
      </c>
    </row>
    <row r="1592" spans="1:9">
      <c r="A1592" s="421">
        <v>1591</v>
      </c>
      <c r="B1592" s="425" t="s">
        <v>7711</v>
      </c>
      <c r="C1592" s="425" t="s">
        <v>4506</v>
      </c>
      <c r="D1592" s="425" t="s">
        <v>4702</v>
      </c>
      <c r="E1592" s="425" t="s">
        <v>4703</v>
      </c>
      <c r="F1592" s="439">
        <v>55750000</v>
      </c>
      <c r="G1592" s="423">
        <v>2023</v>
      </c>
      <c r="H1592" s="424">
        <f>VLOOKUP(G1592,[3]잔가율!$D$3:$E$33,2,FALSE)</f>
        <v>0.84199999999999997</v>
      </c>
      <c r="I1592" s="434">
        <f t="shared" si="24"/>
        <v>46941500</v>
      </c>
    </row>
    <row r="1593" spans="1:9">
      <c r="A1593" s="421">
        <v>1592</v>
      </c>
      <c r="B1593" s="422" t="s">
        <v>7711</v>
      </c>
      <c r="C1593" s="422" t="s">
        <v>164</v>
      </c>
      <c r="D1593" s="422" t="s">
        <v>4502</v>
      </c>
      <c r="E1593" s="422" t="s">
        <v>4704</v>
      </c>
      <c r="F1593" s="438">
        <v>42720000</v>
      </c>
      <c r="G1593" s="423">
        <v>2023</v>
      </c>
      <c r="H1593" s="424">
        <f>VLOOKUP(G1593,[3]잔가율!$D$3:$E$33,2,FALSE)</f>
        <v>0.84199999999999997</v>
      </c>
      <c r="I1593" s="434">
        <f t="shared" si="24"/>
        <v>35970240</v>
      </c>
    </row>
    <row r="1594" spans="1:9">
      <c r="A1594" s="421">
        <v>1593</v>
      </c>
      <c r="B1594" s="422" t="s">
        <v>7711</v>
      </c>
      <c r="C1594" s="422" t="s">
        <v>164</v>
      </c>
      <c r="D1594" s="422" t="s">
        <v>4502</v>
      </c>
      <c r="E1594" s="422" t="s">
        <v>4705</v>
      </c>
      <c r="F1594" s="438">
        <v>42720000</v>
      </c>
      <c r="G1594" s="423">
        <v>2023</v>
      </c>
      <c r="H1594" s="424">
        <f>VLOOKUP(G1594,[3]잔가율!$D$3:$E$33,2,FALSE)</f>
        <v>0.84199999999999997</v>
      </c>
      <c r="I1594" s="434">
        <f t="shared" si="24"/>
        <v>35970240</v>
      </c>
    </row>
    <row r="1595" spans="1:9">
      <c r="A1595" s="421">
        <v>1594</v>
      </c>
      <c r="B1595" s="422" t="s">
        <v>7711</v>
      </c>
      <c r="C1595" s="422" t="s">
        <v>164</v>
      </c>
      <c r="D1595" s="422" t="s">
        <v>4485</v>
      </c>
      <c r="E1595" s="422" t="s">
        <v>4706</v>
      </c>
      <c r="F1595" s="438">
        <v>42500000</v>
      </c>
      <c r="G1595" s="423">
        <v>2023</v>
      </c>
      <c r="H1595" s="424">
        <f>VLOOKUP(G1595,[3]잔가율!$D$3:$E$33,2,FALSE)</f>
        <v>0.84199999999999997</v>
      </c>
      <c r="I1595" s="434">
        <f t="shared" si="24"/>
        <v>35785000</v>
      </c>
    </row>
    <row r="1596" spans="1:9">
      <c r="A1596" s="421">
        <v>1595</v>
      </c>
      <c r="B1596" s="425" t="s">
        <v>7711</v>
      </c>
      <c r="C1596" s="425" t="s">
        <v>4506</v>
      </c>
      <c r="D1596" s="425" t="s">
        <v>4485</v>
      </c>
      <c r="E1596" s="425" t="s">
        <v>4707</v>
      </c>
      <c r="F1596" s="439">
        <v>76440000</v>
      </c>
      <c r="G1596" s="423">
        <v>2023</v>
      </c>
      <c r="H1596" s="424">
        <f>VLOOKUP(G1596,[3]잔가율!$D$3:$E$33,2,FALSE)</f>
        <v>0.84199999999999997</v>
      </c>
      <c r="I1596" s="434">
        <f t="shared" si="24"/>
        <v>64362480</v>
      </c>
    </row>
    <row r="1597" spans="1:9">
      <c r="A1597" s="421">
        <v>1596</v>
      </c>
      <c r="B1597" s="422" t="s">
        <v>7711</v>
      </c>
      <c r="C1597" s="422" t="s">
        <v>164</v>
      </c>
      <c r="D1597" s="422" t="s">
        <v>4485</v>
      </c>
      <c r="E1597" s="422" t="s">
        <v>4708</v>
      </c>
      <c r="F1597" s="438">
        <v>35000000</v>
      </c>
      <c r="G1597" s="423">
        <v>2023</v>
      </c>
      <c r="H1597" s="424">
        <f>VLOOKUP(G1597,[3]잔가율!$D$3:$E$33,2,FALSE)</f>
        <v>0.84199999999999997</v>
      </c>
      <c r="I1597" s="434">
        <f t="shared" si="24"/>
        <v>29470000</v>
      </c>
    </row>
    <row r="1598" spans="1:9">
      <c r="A1598" s="421">
        <v>1597</v>
      </c>
      <c r="B1598" s="313" t="s">
        <v>15840</v>
      </c>
      <c r="C1598" s="422" t="s">
        <v>164</v>
      </c>
      <c r="D1598" s="422" t="s">
        <v>4485</v>
      </c>
      <c r="E1598" s="422" t="s">
        <v>4486</v>
      </c>
      <c r="F1598" s="440">
        <v>30160000</v>
      </c>
      <c r="G1598" s="423">
        <v>2023</v>
      </c>
      <c r="H1598" s="424">
        <f>VLOOKUP(G1598,[3]잔가율!$B$3:$C$33,2,FALSE)</f>
        <v>0.82599999999999996</v>
      </c>
      <c r="I1598" s="434">
        <f t="shared" si="24"/>
        <v>24912160</v>
      </c>
    </row>
    <row r="1599" spans="1:9">
      <c r="A1599" s="421">
        <v>1598</v>
      </c>
      <c r="B1599" s="422" t="s">
        <v>7711</v>
      </c>
      <c r="C1599" s="422" t="s">
        <v>164</v>
      </c>
      <c r="D1599" s="422" t="s">
        <v>4709</v>
      </c>
      <c r="E1599" s="422" t="s">
        <v>4710</v>
      </c>
      <c r="F1599" s="438">
        <v>57590000</v>
      </c>
      <c r="G1599" s="423">
        <v>2023</v>
      </c>
      <c r="H1599" s="424">
        <f>VLOOKUP(G1599,[3]잔가율!$D$3:$E$33,2,FALSE)</f>
        <v>0.84199999999999997</v>
      </c>
      <c r="I1599" s="434">
        <f t="shared" si="24"/>
        <v>48490780</v>
      </c>
    </row>
    <row r="1600" spans="1:9">
      <c r="A1600" s="421">
        <v>1599</v>
      </c>
      <c r="B1600" s="422" t="s">
        <v>7711</v>
      </c>
      <c r="C1600" s="422" t="s">
        <v>164</v>
      </c>
      <c r="D1600" s="422" t="s">
        <v>4711</v>
      </c>
      <c r="E1600" s="422" t="s">
        <v>4712</v>
      </c>
      <c r="F1600" s="438">
        <v>47590000</v>
      </c>
      <c r="G1600" s="423">
        <v>2023</v>
      </c>
      <c r="H1600" s="424">
        <f>VLOOKUP(G1600,[3]잔가율!$D$3:$E$33,2,FALSE)</f>
        <v>0.84199999999999997</v>
      </c>
      <c r="I1600" s="434">
        <f t="shared" si="24"/>
        <v>40070780</v>
      </c>
    </row>
    <row r="1601" spans="1:9">
      <c r="A1601" s="421">
        <v>1600</v>
      </c>
      <c r="B1601" s="422" t="s">
        <v>7711</v>
      </c>
      <c r="C1601" s="422" t="s">
        <v>164</v>
      </c>
      <c r="D1601" s="422" t="s">
        <v>4713</v>
      </c>
      <c r="E1601" s="422" t="s">
        <v>4714</v>
      </c>
      <c r="F1601" s="438">
        <v>44000000</v>
      </c>
      <c r="G1601" s="423">
        <v>2023</v>
      </c>
      <c r="H1601" s="424">
        <f>VLOOKUP(G1601,[3]잔가율!$D$3:$E$33,2,FALSE)</f>
        <v>0.84199999999999997</v>
      </c>
      <c r="I1601" s="434">
        <f t="shared" si="24"/>
        <v>37048000</v>
      </c>
    </row>
    <row r="1602" spans="1:9">
      <c r="A1602" s="421">
        <v>1601</v>
      </c>
      <c r="B1602" s="422" t="s">
        <v>7711</v>
      </c>
      <c r="C1602" s="422" t="s">
        <v>164</v>
      </c>
      <c r="D1602" s="422" t="s">
        <v>4715</v>
      </c>
      <c r="E1602" s="422" t="s">
        <v>4716</v>
      </c>
      <c r="F1602" s="438">
        <v>31010000</v>
      </c>
      <c r="G1602" s="423">
        <v>2023</v>
      </c>
      <c r="H1602" s="424">
        <f>VLOOKUP(G1602,[3]잔가율!$D$3:$E$33,2,FALSE)</f>
        <v>0.84199999999999997</v>
      </c>
      <c r="I1602" s="434">
        <f t="shared" ref="I1602:I1665" si="25">ROUNDDOWN(F1602*H1602,0)</f>
        <v>26110420</v>
      </c>
    </row>
    <row r="1603" spans="1:9">
      <c r="A1603" s="421">
        <v>1602</v>
      </c>
      <c r="B1603" s="422" t="s">
        <v>7711</v>
      </c>
      <c r="C1603" s="422" t="s">
        <v>164</v>
      </c>
      <c r="D1603" s="422" t="s">
        <v>4717</v>
      </c>
      <c r="E1603" s="422" t="s">
        <v>4718</v>
      </c>
      <c r="F1603" s="438">
        <v>27000000</v>
      </c>
      <c r="G1603" s="423">
        <v>2023</v>
      </c>
      <c r="H1603" s="424">
        <f>VLOOKUP(G1603,[3]잔가율!$D$3:$E$33,2,FALSE)</f>
        <v>0.84199999999999997</v>
      </c>
      <c r="I1603" s="434">
        <f t="shared" si="25"/>
        <v>22734000</v>
      </c>
    </row>
    <row r="1604" spans="1:9">
      <c r="A1604" s="421">
        <v>1603</v>
      </c>
      <c r="B1604" s="422" t="s">
        <v>7711</v>
      </c>
      <c r="C1604" s="422" t="s">
        <v>164</v>
      </c>
      <c r="D1604" s="422" t="s">
        <v>4719</v>
      </c>
      <c r="E1604" s="422" t="s">
        <v>114</v>
      </c>
      <c r="F1604" s="438">
        <v>40360000</v>
      </c>
      <c r="G1604" s="423">
        <v>2023</v>
      </c>
      <c r="H1604" s="424">
        <f>VLOOKUP(G1604,[3]잔가율!$D$3:$E$33,2,FALSE)</f>
        <v>0.84199999999999997</v>
      </c>
      <c r="I1604" s="434">
        <f t="shared" si="25"/>
        <v>33983120</v>
      </c>
    </row>
    <row r="1605" spans="1:9">
      <c r="A1605" s="421">
        <v>1604</v>
      </c>
      <c r="B1605" s="422" t="s">
        <v>7711</v>
      </c>
      <c r="C1605" s="422" t="s">
        <v>164</v>
      </c>
      <c r="D1605" s="422" t="s">
        <v>4719</v>
      </c>
      <c r="E1605" s="422" t="s">
        <v>4529</v>
      </c>
      <c r="F1605" s="438">
        <v>31800000</v>
      </c>
      <c r="G1605" s="423">
        <v>2023</v>
      </c>
      <c r="H1605" s="424">
        <f>VLOOKUP(G1605,[3]잔가율!$D$3:$E$33,2,FALSE)</f>
        <v>0.84199999999999997</v>
      </c>
      <c r="I1605" s="434">
        <f t="shared" si="25"/>
        <v>26775600</v>
      </c>
    </row>
    <row r="1606" spans="1:9">
      <c r="A1606" s="421">
        <v>1605</v>
      </c>
      <c r="B1606" s="422" t="s">
        <v>7711</v>
      </c>
      <c r="C1606" s="422" t="s">
        <v>164</v>
      </c>
      <c r="D1606" s="422" t="s">
        <v>4719</v>
      </c>
      <c r="E1606" s="422" t="s">
        <v>4720</v>
      </c>
      <c r="F1606" s="438">
        <v>34200000</v>
      </c>
      <c r="G1606" s="423">
        <v>2023</v>
      </c>
      <c r="H1606" s="424">
        <f>VLOOKUP(G1606,[3]잔가율!$D$3:$E$33,2,FALSE)</f>
        <v>0.84199999999999997</v>
      </c>
      <c r="I1606" s="434">
        <f t="shared" si="25"/>
        <v>28796400</v>
      </c>
    </row>
    <row r="1607" spans="1:9">
      <c r="A1607" s="421">
        <v>1606</v>
      </c>
      <c r="B1607" s="422" t="s">
        <v>7711</v>
      </c>
      <c r="C1607" s="422" t="s">
        <v>164</v>
      </c>
      <c r="D1607" s="422" t="s">
        <v>4719</v>
      </c>
      <c r="E1607" s="422" t="s">
        <v>4721</v>
      </c>
      <c r="F1607" s="438">
        <v>33000000</v>
      </c>
      <c r="G1607" s="423">
        <v>2023</v>
      </c>
      <c r="H1607" s="424">
        <f>VLOOKUP(G1607,[3]잔가율!$D$3:$E$33,2,FALSE)</f>
        <v>0.84199999999999997</v>
      </c>
      <c r="I1607" s="434">
        <f t="shared" si="25"/>
        <v>27786000</v>
      </c>
    </row>
    <row r="1608" spans="1:9">
      <c r="A1608" s="421">
        <v>1607</v>
      </c>
      <c r="B1608" s="422" t="s">
        <v>7711</v>
      </c>
      <c r="C1608" s="422" t="s">
        <v>164</v>
      </c>
      <c r="D1608" s="422" t="s">
        <v>4503</v>
      </c>
      <c r="E1608" s="422" t="s">
        <v>114</v>
      </c>
      <c r="F1608" s="438">
        <v>39400000</v>
      </c>
      <c r="G1608" s="423">
        <v>2023</v>
      </c>
      <c r="H1608" s="424">
        <f>VLOOKUP(G1608,[3]잔가율!$D$3:$E$33,2,FALSE)</f>
        <v>0.84199999999999997</v>
      </c>
      <c r="I1608" s="434">
        <f t="shared" si="25"/>
        <v>33174800</v>
      </c>
    </row>
    <row r="1609" spans="1:9">
      <c r="A1609" s="421">
        <v>1608</v>
      </c>
      <c r="B1609" s="422" t="s">
        <v>7711</v>
      </c>
      <c r="C1609" s="422" t="s">
        <v>164</v>
      </c>
      <c r="D1609" s="422" t="s">
        <v>4722</v>
      </c>
      <c r="E1609" s="422" t="s">
        <v>4723</v>
      </c>
      <c r="F1609" s="438">
        <v>52000000</v>
      </c>
      <c r="G1609" s="423">
        <v>2023</v>
      </c>
      <c r="H1609" s="424">
        <f>VLOOKUP(G1609,[3]잔가율!$D$3:$E$33,2,FALSE)</f>
        <v>0.84199999999999997</v>
      </c>
      <c r="I1609" s="434">
        <f t="shared" si="25"/>
        <v>43784000</v>
      </c>
    </row>
    <row r="1610" spans="1:9">
      <c r="A1610" s="421">
        <v>1609</v>
      </c>
      <c r="B1610" s="425" t="s">
        <v>7711</v>
      </c>
      <c r="C1610" s="425" t="s">
        <v>4506</v>
      </c>
      <c r="D1610" s="425" t="s">
        <v>4722</v>
      </c>
      <c r="E1610" s="425" t="s">
        <v>4724</v>
      </c>
      <c r="F1610" s="439">
        <v>17130000</v>
      </c>
      <c r="G1610" s="423">
        <v>2023</v>
      </c>
      <c r="H1610" s="424">
        <f>VLOOKUP(G1610,[3]잔가율!$D$3:$E$33,2,FALSE)</f>
        <v>0.84199999999999997</v>
      </c>
      <c r="I1610" s="434">
        <f t="shared" si="25"/>
        <v>14423460</v>
      </c>
    </row>
    <row r="1611" spans="1:9">
      <c r="A1611" s="421">
        <v>1610</v>
      </c>
      <c r="B1611" s="425" t="s">
        <v>7711</v>
      </c>
      <c r="C1611" s="425" t="s">
        <v>4506</v>
      </c>
      <c r="D1611" s="425" t="s">
        <v>4725</v>
      </c>
      <c r="E1611" s="425" t="s">
        <v>4726</v>
      </c>
      <c r="F1611" s="439">
        <v>99780000</v>
      </c>
      <c r="G1611" s="423">
        <v>2023</v>
      </c>
      <c r="H1611" s="424">
        <f>VLOOKUP(G1611,[3]잔가율!$D$3:$E$33,2,FALSE)</f>
        <v>0.84199999999999997</v>
      </c>
      <c r="I1611" s="434">
        <f t="shared" si="25"/>
        <v>84014760</v>
      </c>
    </row>
    <row r="1612" spans="1:9">
      <c r="A1612" s="421">
        <v>1611</v>
      </c>
      <c r="B1612" s="422" t="s">
        <v>7711</v>
      </c>
      <c r="C1612" s="422" t="s">
        <v>164</v>
      </c>
      <c r="D1612" s="422" t="s">
        <v>4725</v>
      </c>
      <c r="E1612" s="422" t="s">
        <v>4727</v>
      </c>
      <c r="F1612" s="438">
        <v>100000000</v>
      </c>
      <c r="G1612" s="423">
        <v>2023</v>
      </c>
      <c r="H1612" s="424">
        <f>VLOOKUP(G1612,[3]잔가율!$D$3:$E$33,2,FALSE)</f>
        <v>0.84199999999999997</v>
      </c>
      <c r="I1612" s="434">
        <f t="shared" si="25"/>
        <v>84200000</v>
      </c>
    </row>
    <row r="1613" spans="1:9">
      <c r="A1613" s="421">
        <v>1612</v>
      </c>
      <c r="B1613" s="425" t="s">
        <v>7711</v>
      </c>
      <c r="C1613" s="425" t="s">
        <v>4506</v>
      </c>
      <c r="D1613" s="425" t="s">
        <v>4725</v>
      </c>
      <c r="E1613" s="425" t="s">
        <v>4728</v>
      </c>
      <c r="F1613" s="439">
        <v>56840000</v>
      </c>
      <c r="G1613" s="423">
        <v>2023</v>
      </c>
      <c r="H1613" s="424">
        <f>VLOOKUP(G1613,[3]잔가율!$D$3:$E$33,2,FALSE)</f>
        <v>0.84199999999999997</v>
      </c>
      <c r="I1613" s="434">
        <f t="shared" si="25"/>
        <v>47859280</v>
      </c>
    </row>
    <row r="1614" spans="1:9">
      <c r="A1614" s="421">
        <v>1613</v>
      </c>
      <c r="B1614" s="425" t="s">
        <v>7711</v>
      </c>
      <c r="C1614" s="425" t="s">
        <v>4506</v>
      </c>
      <c r="D1614" s="425" t="s">
        <v>4725</v>
      </c>
      <c r="E1614" s="425" t="s">
        <v>4729</v>
      </c>
      <c r="F1614" s="439">
        <v>39890000</v>
      </c>
      <c r="G1614" s="423">
        <v>2023</v>
      </c>
      <c r="H1614" s="424">
        <f>VLOOKUP(G1614,[3]잔가율!$D$3:$E$33,2,FALSE)</f>
        <v>0.84199999999999997</v>
      </c>
      <c r="I1614" s="434">
        <f t="shared" si="25"/>
        <v>33587380</v>
      </c>
    </row>
    <row r="1615" spans="1:9">
      <c r="A1615" s="421">
        <v>1614</v>
      </c>
      <c r="B1615" s="425" t="s">
        <v>7711</v>
      </c>
      <c r="C1615" s="425" t="s">
        <v>4506</v>
      </c>
      <c r="D1615" s="425" t="s">
        <v>4725</v>
      </c>
      <c r="E1615" s="425" t="s">
        <v>4730</v>
      </c>
      <c r="F1615" s="439">
        <v>84410000</v>
      </c>
      <c r="G1615" s="423">
        <v>2023</v>
      </c>
      <c r="H1615" s="424">
        <f>VLOOKUP(G1615,[3]잔가율!$D$3:$E$33,2,FALSE)</f>
        <v>0.84199999999999997</v>
      </c>
      <c r="I1615" s="434">
        <f t="shared" si="25"/>
        <v>71073220</v>
      </c>
    </row>
    <row r="1616" spans="1:9">
      <c r="A1616" s="421">
        <v>1615</v>
      </c>
      <c r="B1616" s="422" t="s">
        <v>7711</v>
      </c>
      <c r="C1616" s="422" t="s">
        <v>164</v>
      </c>
      <c r="D1616" s="422" t="s">
        <v>4504</v>
      </c>
      <c r="E1616" s="422" t="s">
        <v>4731</v>
      </c>
      <c r="F1616" s="438">
        <v>35110000</v>
      </c>
      <c r="G1616" s="423">
        <v>2023</v>
      </c>
      <c r="H1616" s="424">
        <f>VLOOKUP(G1616,[3]잔가율!$D$3:$E$33,2,FALSE)</f>
        <v>0.84199999999999997</v>
      </c>
      <c r="I1616" s="434">
        <f t="shared" si="25"/>
        <v>29562620</v>
      </c>
    </row>
    <row r="1617" spans="1:9">
      <c r="A1617" s="421">
        <v>1616</v>
      </c>
      <c r="B1617" s="422" t="s">
        <v>7711</v>
      </c>
      <c r="C1617" s="422" t="s">
        <v>164</v>
      </c>
      <c r="D1617" s="422" t="s">
        <v>4733</v>
      </c>
      <c r="E1617" s="422" t="s">
        <v>4734</v>
      </c>
      <c r="F1617" s="438">
        <v>70000000</v>
      </c>
      <c r="G1617" s="423">
        <v>2023</v>
      </c>
      <c r="H1617" s="424">
        <f>VLOOKUP(G1617,[3]잔가율!$D$3:$E$33,2,FALSE)</f>
        <v>0.84199999999999997</v>
      </c>
      <c r="I1617" s="434">
        <f t="shared" si="25"/>
        <v>58940000</v>
      </c>
    </row>
    <row r="1618" spans="1:9">
      <c r="A1618" s="421">
        <v>1617</v>
      </c>
      <c r="B1618" s="422" t="s">
        <v>7711</v>
      </c>
      <c r="C1618" s="422" t="s">
        <v>164</v>
      </c>
      <c r="D1618" s="422" t="s">
        <v>4735</v>
      </c>
      <c r="E1618" s="422" t="s">
        <v>4736</v>
      </c>
      <c r="F1618" s="438">
        <v>84540000</v>
      </c>
      <c r="G1618" s="423">
        <v>2023</v>
      </c>
      <c r="H1618" s="424">
        <f>VLOOKUP(G1618,[3]잔가율!$D$3:$E$33,2,FALSE)</f>
        <v>0.84199999999999997</v>
      </c>
      <c r="I1618" s="434">
        <f t="shared" si="25"/>
        <v>71182680</v>
      </c>
    </row>
    <row r="1619" spans="1:9">
      <c r="A1619" s="421">
        <v>1618</v>
      </c>
      <c r="B1619" s="422" t="s">
        <v>7711</v>
      </c>
      <c r="C1619" s="422" t="s">
        <v>4737</v>
      </c>
      <c r="D1619" s="422" t="s">
        <v>4741</v>
      </c>
      <c r="E1619" s="422" t="s">
        <v>1317</v>
      </c>
      <c r="F1619" s="438">
        <v>57260000</v>
      </c>
      <c r="G1619" s="423">
        <v>2023</v>
      </c>
      <c r="H1619" s="424">
        <f>VLOOKUP(G1619,[3]잔가율!$D$3:$E$33,2,FALSE)</f>
        <v>0.84199999999999997</v>
      </c>
      <c r="I1619" s="434">
        <f t="shared" si="25"/>
        <v>48212920</v>
      </c>
    </row>
    <row r="1620" spans="1:9">
      <c r="A1620" s="421">
        <v>1619</v>
      </c>
      <c r="B1620" s="422" t="s">
        <v>7711</v>
      </c>
      <c r="C1620" s="422" t="s">
        <v>4737</v>
      </c>
      <c r="D1620" s="422" t="s">
        <v>4741</v>
      </c>
      <c r="E1620" s="422" t="s">
        <v>114</v>
      </c>
      <c r="F1620" s="438">
        <v>60900000</v>
      </c>
      <c r="G1620" s="423">
        <v>2023</v>
      </c>
      <c r="H1620" s="424">
        <f>VLOOKUP(G1620,[3]잔가율!$D$3:$E$33,2,FALSE)</f>
        <v>0.84199999999999997</v>
      </c>
      <c r="I1620" s="434">
        <f t="shared" si="25"/>
        <v>51277800</v>
      </c>
    </row>
    <row r="1621" spans="1:9">
      <c r="A1621" s="421">
        <v>1620</v>
      </c>
      <c r="B1621" s="422" t="s">
        <v>7711</v>
      </c>
      <c r="C1621" s="422" t="s">
        <v>4737</v>
      </c>
      <c r="D1621" s="422" t="s">
        <v>4742</v>
      </c>
      <c r="E1621" s="422" t="s">
        <v>4743</v>
      </c>
      <c r="F1621" s="438">
        <v>150000000</v>
      </c>
      <c r="G1621" s="423">
        <v>2023</v>
      </c>
      <c r="H1621" s="424">
        <f>VLOOKUP(G1621,[3]잔가율!$D$3:$E$33,2,FALSE)</f>
        <v>0.84199999999999997</v>
      </c>
      <c r="I1621" s="434">
        <f t="shared" si="25"/>
        <v>126300000</v>
      </c>
    </row>
    <row r="1622" spans="1:9">
      <c r="A1622" s="421">
        <v>1621</v>
      </c>
      <c r="B1622" s="422" t="s">
        <v>7711</v>
      </c>
      <c r="C1622" s="422" t="s">
        <v>4737</v>
      </c>
      <c r="D1622" s="422" t="s">
        <v>4742</v>
      </c>
      <c r="E1622" s="422" t="s">
        <v>4744</v>
      </c>
      <c r="F1622" s="438">
        <v>90900000</v>
      </c>
      <c r="G1622" s="423">
        <v>2023</v>
      </c>
      <c r="H1622" s="424">
        <f>VLOOKUP(G1622,[3]잔가율!$D$3:$E$33,2,FALSE)</f>
        <v>0.84199999999999997</v>
      </c>
      <c r="I1622" s="434">
        <f t="shared" si="25"/>
        <v>76537800</v>
      </c>
    </row>
    <row r="1623" spans="1:9">
      <c r="A1623" s="421">
        <v>1622</v>
      </c>
      <c r="B1623" s="422" t="s">
        <v>7711</v>
      </c>
      <c r="C1623" s="422" t="s">
        <v>4737</v>
      </c>
      <c r="D1623" s="422" t="s">
        <v>4745</v>
      </c>
      <c r="E1623" s="422" t="s">
        <v>4746</v>
      </c>
      <c r="F1623" s="438">
        <v>65970000</v>
      </c>
      <c r="G1623" s="423">
        <v>2023</v>
      </c>
      <c r="H1623" s="424">
        <f>VLOOKUP(G1623,[3]잔가율!$D$3:$E$33,2,FALSE)</f>
        <v>0.84199999999999997</v>
      </c>
      <c r="I1623" s="434">
        <f t="shared" si="25"/>
        <v>55546740</v>
      </c>
    </row>
    <row r="1624" spans="1:9">
      <c r="A1624" s="421">
        <v>1623</v>
      </c>
      <c r="B1624" s="422" t="s">
        <v>7711</v>
      </c>
      <c r="C1624" s="422" t="s">
        <v>4737</v>
      </c>
      <c r="D1624" s="422" t="s">
        <v>4745</v>
      </c>
      <c r="E1624" s="422" t="s">
        <v>4163</v>
      </c>
      <c r="F1624" s="438">
        <v>70900000</v>
      </c>
      <c r="G1624" s="423">
        <v>2023</v>
      </c>
      <c r="H1624" s="424">
        <f>VLOOKUP(G1624,[3]잔가율!$D$3:$E$33,2,FALSE)</f>
        <v>0.84199999999999997</v>
      </c>
      <c r="I1624" s="434">
        <f t="shared" si="25"/>
        <v>59697800</v>
      </c>
    </row>
    <row r="1625" spans="1:9">
      <c r="A1625" s="421">
        <v>1624</v>
      </c>
      <c r="B1625" s="422" t="s">
        <v>7711</v>
      </c>
      <c r="C1625" s="422" t="s">
        <v>4737</v>
      </c>
      <c r="D1625" s="422" t="s">
        <v>4745</v>
      </c>
      <c r="E1625" s="422" t="s">
        <v>4747</v>
      </c>
      <c r="F1625" s="438">
        <v>95450000</v>
      </c>
      <c r="G1625" s="423">
        <v>2023</v>
      </c>
      <c r="H1625" s="424">
        <f>VLOOKUP(G1625,[3]잔가율!$D$3:$E$33,2,FALSE)</f>
        <v>0.84199999999999997</v>
      </c>
      <c r="I1625" s="434">
        <f t="shared" si="25"/>
        <v>80368900</v>
      </c>
    </row>
    <row r="1626" spans="1:9">
      <c r="A1626" s="421">
        <v>1625</v>
      </c>
      <c r="B1626" s="422" t="s">
        <v>7711</v>
      </c>
      <c r="C1626" s="422" t="s">
        <v>4737</v>
      </c>
      <c r="D1626" s="422" t="s">
        <v>4745</v>
      </c>
      <c r="E1626" s="422" t="s">
        <v>4748</v>
      </c>
      <c r="F1626" s="438">
        <v>73560000</v>
      </c>
      <c r="G1626" s="423">
        <v>2023</v>
      </c>
      <c r="H1626" s="424">
        <f>VLOOKUP(G1626,[3]잔가율!$D$3:$E$33,2,FALSE)</f>
        <v>0.84199999999999997</v>
      </c>
      <c r="I1626" s="434">
        <f t="shared" si="25"/>
        <v>61937520</v>
      </c>
    </row>
    <row r="1627" spans="1:9">
      <c r="A1627" s="421">
        <v>1626</v>
      </c>
      <c r="B1627" s="422" t="s">
        <v>7711</v>
      </c>
      <c r="C1627" s="422" t="s">
        <v>4737</v>
      </c>
      <c r="D1627" s="422" t="s">
        <v>4745</v>
      </c>
      <c r="E1627" s="422" t="s">
        <v>4749</v>
      </c>
      <c r="F1627" s="438">
        <v>80000000</v>
      </c>
      <c r="G1627" s="423">
        <v>2023</v>
      </c>
      <c r="H1627" s="424">
        <f>VLOOKUP(G1627,[3]잔가율!$D$3:$E$33,2,FALSE)</f>
        <v>0.84199999999999997</v>
      </c>
      <c r="I1627" s="434">
        <f t="shared" si="25"/>
        <v>67360000</v>
      </c>
    </row>
    <row r="1628" spans="1:9">
      <c r="A1628" s="421">
        <v>1627</v>
      </c>
      <c r="B1628" s="422" t="s">
        <v>7711</v>
      </c>
      <c r="C1628" s="422" t="s">
        <v>4737</v>
      </c>
      <c r="D1628" s="422" t="s">
        <v>4745</v>
      </c>
      <c r="E1628" s="422" t="s">
        <v>4750</v>
      </c>
      <c r="F1628" s="438">
        <v>93630000</v>
      </c>
      <c r="G1628" s="423">
        <v>2023</v>
      </c>
      <c r="H1628" s="424">
        <f>VLOOKUP(G1628,[3]잔가율!$D$3:$E$33,2,FALSE)</f>
        <v>0.84199999999999997</v>
      </c>
      <c r="I1628" s="434">
        <f t="shared" si="25"/>
        <v>78836460</v>
      </c>
    </row>
    <row r="1629" spans="1:9">
      <c r="A1629" s="421">
        <v>1628</v>
      </c>
      <c r="B1629" s="422" t="s">
        <v>7711</v>
      </c>
      <c r="C1629" s="422" t="s">
        <v>4737</v>
      </c>
      <c r="D1629" s="422" t="s">
        <v>4751</v>
      </c>
      <c r="E1629" s="422" t="s">
        <v>4183</v>
      </c>
      <c r="F1629" s="438">
        <v>47000000</v>
      </c>
      <c r="G1629" s="423">
        <v>2023</v>
      </c>
      <c r="H1629" s="424">
        <f>VLOOKUP(G1629,[3]잔가율!$D$3:$E$33,2,FALSE)</f>
        <v>0.84199999999999997</v>
      </c>
      <c r="I1629" s="434">
        <f t="shared" si="25"/>
        <v>39574000</v>
      </c>
    </row>
    <row r="1630" spans="1:9">
      <c r="A1630" s="421">
        <v>1629</v>
      </c>
      <c r="B1630" s="422" t="s">
        <v>7711</v>
      </c>
      <c r="C1630" s="422" t="s">
        <v>4737</v>
      </c>
      <c r="D1630" s="422" t="s">
        <v>4751</v>
      </c>
      <c r="E1630" s="422" t="s">
        <v>4752</v>
      </c>
      <c r="F1630" s="438">
        <v>51000000</v>
      </c>
      <c r="G1630" s="423">
        <v>2023</v>
      </c>
      <c r="H1630" s="424">
        <f>VLOOKUP(G1630,[3]잔가율!$D$3:$E$33,2,FALSE)</f>
        <v>0.84199999999999997</v>
      </c>
      <c r="I1630" s="434">
        <f t="shared" si="25"/>
        <v>42942000</v>
      </c>
    </row>
    <row r="1631" spans="1:9">
      <c r="A1631" s="421">
        <v>1630</v>
      </c>
      <c r="B1631" s="422" t="s">
        <v>7711</v>
      </c>
      <c r="C1631" s="422" t="s">
        <v>4737</v>
      </c>
      <c r="D1631" s="422" t="s">
        <v>4751</v>
      </c>
      <c r="E1631" s="422" t="s">
        <v>4753</v>
      </c>
      <c r="F1631" s="438">
        <v>95000000</v>
      </c>
      <c r="G1631" s="423">
        <v>2023</v>
      </c>
      <c r="H1631" s="424">
        <f>VLOOKUP(G1631,[3]잔가율!$D$3:$E$33,2,FALSE)</f>
        <v>0.84199999999999997</v>
      </c>
      <c r="I1631" s="434">
        <f t="shared" si="25"/>
        <v>79990000</v>
      </c>
    </row>
    <row r="1632" spans="1:9">
      <c r="A1632" s="421">
        <v>1631</v>
      </c>
      <c r="B1632" s="422" t="s">
        <v>7711</v>
      </c>
      <c r="C1632" s="422" t="s">
        <v>4737</v>
      </c>
      <c r="D1632" s="422" t="s">
        <v>4751</v>
      </c>
      <c r="E1632" s="422" t="s">
        <v>4754</v>
      </c>
      <c r="F1632" s="438">
        <v>74540000</v>
      </c>
      <c r="G1632" s="423">
        <v>2023</v>
      </c>
      <c r="H1632" s="424">
        <f>VLOOKUP(G1632,[3]잔가율!$D$3:$E$33,2,FALSE)</f>
        <v>0.84199999999999997</v>
      </c>
      <c r="I1632" s="434">
        <f t="shared" si="25"/>
        <v>62762680</v>
      </c>
    </row>
    <row r="1633" spans="1:9">
      <c r="A1633" s="421">
        <v>1632</v>
      </c>
      <c r="B1633" s="422" t="s">
        <v>7711</v>
      </c>
      <c r="C1633" s="422" t="s">
        <v>4737</v>
      </c>
      <c r="D1633" s="422" t="s">
        <v>4751</v>
      </c>
      <c r="E1633" s="422" t="s">
        <v>4755</v>
      </c>
      <c r="F1633" s="438">
        <v>110000000</v>
      </c>
      <c r="G1633" s="423">
        <v>2023</v>
      </c>
      <c r="H1633" s="424">
        <f>VLOOKUP(G1633,[3]잔가율!$D$3:$E$33,2,FALSE)</f>
        <v>0.84199999999999997</v>
      </c>
      <c r="I1633" s="434">
        <f t="shared" si="25"/>
        <v>92620000</v>
      </c>
    </row>
    <row r="1634" spans="1:9">
      <c r="A1634" s="421">
        <v>1633</v>
      </c>
      <c r="B1634" s="422" t="s">
        <v>7711</v>
      </c>
      <c r="C1634" s="422" t="s">
        <v>4737</v>
      </c>
      <c r="D1634" s="422" t="s">
        <v>4751</v>
      </c>
      <c r="E1634" s="422" t="s">
        <v>4756</v>
      </c>
      <c r="F1634" s="438">
        <v>122720000</v>
      </c>
      <c r="G1634" s="423">
        <v>2023</v>
      </c>
      <c r="H1634" s="424">
        <f>VLOOKUP(G1634,[3]잔가율!$D$3:$E$33,2,FALSE)</f>
        <v>0.84199999999999997</v>
      </c>
      <c r="I1634" s="434">
        <f t="shared" si="25"/>
        <v>103330240</v>
      </c>
    </row>
    <row r="1635" spans="1:9">
      <c r="A1635" s="421">
        <v>1634</v>
      </c>
      <c r="B1635" s="422" t="s">
        <v>7711</v>
      </c>
      <c r="C1635" s="422" t="s">
        <v>4737</v>
      </c>
      <c r="D1635" s="422" t="s">
        <v>4757</v>
      </c>
      <c r="E1635" s="422" t="s">
        <v>4046</v>
      </c>
      <c r="F1635" s="438">
        <v>83450000</v>
      </c>
      <c r="G1635" s="423">
        <v>2023</v>
      </c>
      <c r="H1635" s="424">
        <f>VLOOKUP(G1635,[3]잔가율!$D$3:$E$33,2,FALSE)</f>
        <v>0.84199999999999997</v>
      </c>
      <c r="I1635" s="434">
        <f t="shared" si="25"/>
        <v>70264900</v>
      </c>
    </row>
    <row r="1636" spans="1:9">
      <c r="A1636" s="421">
        <v>1635</v>
      </c>
      <c r="B1636" s="422" t="s">
        <v>7711</v>
      </c>
      <c r="C1636" s="422" t="s">
        <v>4737</v>
      </c>
      <c r="D1636" s="422" t="s">
        <v>4758</v>
      </c>
      <c r="E1636" s="422" t="s">
        <v>4759</v>
      </c>
      <c r="F1636" s="438">
        <v>67500000</v>
      </c>
      <c r="G1636" s="423">
        <v>2023</v>
      </c>
      <c r="H1636" s="424">
        <f>VLOOKUP(G1636,[3]잔가율!$D$3:$E$33,2,FALSE)</f>
        <v>0.84199999999999997</v>
      </c>
      <c r="I1636" s="434">
        <f t="shared" si="25"/>
        <v>56835000</v>
      </c>
    </row>
    <row r="1637" spans="1:9">
      <c r="A1637" s="421">
        <v>1636</v>
      </c>
      <c r="B1637" s="422" t="s">
        <v>7711</v>
      </c>
      <c r="C1637" s="422" t="s">
        <v>4737</v>
      </c>
      <c r="D1637" s="422" t="s">
        <v>4738</v>
      </c>
      <c r="E1637" s="422" t="s">
        <v>4760</v>
      </c>
      <c r="F1637" s="438">
        <v>71000000</v>
      </c>
      <c r="G1637" s="423">
        <v>2023</v>
      </c>
      <c r="H1637" s="424">
        <f>VLOOKUP(G1637,[3]잔가율!$D$3:$E$33,2,FALSE)</f>
        <v>0.84199999999999997</v>
      </c>
      <c r="I1637" s="434">
        <f t="shared" si="25"/>
        <v>59782000</v>
      </c>
    </row>
    <row r="1638" spans="1:9">
      <c r="A1638" s="421">
        <v>1637</v>
      </c>
      <c r="B1638" s="313" t="s">
        <v>15840</v>
      </c>
      <c r="C1638" s="422" t="s">
        <v>4737</v>
      </c>
      <c r="D1638" s="422" t="s">
        <v>4738</v>
      </c>
      <c r="E1638" s="422" t="s">
        <v>4187</v>
      </c>
      <c r="F1638" s="440">
        <v>78100000</v>
      </c>
      <c r="G1638" s="423">
        <v>2023</v>
      </c>
      <c r="H1638" s="424">
        <f>VLOOKUP(G1638,[3]잔가율!$B$3:$C$33,2,FALSE)</f>
        <v>0.82599999999999996</v>
      </c>
      <c r="I1638" s="434">
        <f t="shared" si="25"/>
        <v>64510600</v>
      </c>
    </row>
    <row r="1639" spans="1:9">
      <c r="A1639" s="421">
        <v>1638</v>
      </c>
      <c r="B1639" s="422" t="s">
        <v>7711</v>
      </c>
      <c r="C1639" s="422" t="s">
        <v>4737</v>
      </c>
      <c r="D1639" s="422" t="s">
        <v>4739</v>
      </c>
      <c r="E1639" s="422" t="s">
        <v>4761</v>
      </c>
      <c r="F1639" s="438">
        <v>32310000</v>
      </c>
      <c r="G1639" s="423">
        <v>2023</v>
      </c>
      <c r="H1639" s="424">
        <f>VLOOKUP(G1639,[3]잔가율!$D$3:$E$33,2,FALSE)</f>
        <v>0.84199999999999997</v>
      </c>
      <c r="I1639" s="434">
        <f t="shared" si="25"/>
        <v>27205020</v>
      </c>
    </row>
    <row r="1640" spans="1:9">
      <c r="A1640" s="421">
        <v>1639</v>
      </c>
      <c r="B1640" s="422" t="s">
        <v>7711</v>
      </c>
      <c r="C1640" s="422" t="s">
        <v>4737</v>
      </c>
      <c r="D1640" s="422" t="s">
        <v>4762</v>
      </c>
      <c r="E1640" s="422" t="s">
        <v>146</v>
      </c>
      <c r="F1640" s="438">
        <v>28130000</v>
      </c>
      <c r="G1640" s="423">
        <v>2023</v>
      </c>
      <c r="H1640" s="424">
        <f>VLOOKUP(G1640,[3]잔가율!$D$3:$E$33,2,FALSE)</f>
        <v>0.84199999999999997</v>
      </c>
      <c r="I1640" s="434">
        <f t="shared" si="25"/>
        <v>23685460</v>
      </c>
    </row>
    <row r="1641" spans="1:9">
      <c r="A1641" s="421">
        <v>1640</v>
      </c>
      <c r="B1641" s="422" t="s">
        <v>7711</v>
      </c>
      <c r="C1641" s="422" t="s">
        <v>4737</v>
      </c>
      <c r="D1641" s="422" t="s">
        <v>4740</v>
      </c>
      <c r="E1641" s="422" t="s">
        <v>4763</v>
      </c>
      <c r="F1641" s="438">
        <v>39310000</v>
      </c>
      <c r="G1641" s="423">
        <v>2023</v>
      </c>
      <c r="H1641" s="424">
        <f>VLOOKUP(G1641,[3]잔가율!$D$3:$E$33,2,FALSE)</f>
        <v>0.84199999999999997</v>
      </c>
      <c r="I1641" s="434">
        <f t="shared" si="25"/>
        <v>33099020</v>
      </c>
    </row>
    <row r="1642" spans="1:9">
      <c r="A1642" s="421">
        <v>1641</v>
      </c>
      <c r="B1642" s="422" t="s">
        <v>7711</v>
      </c>
      <c r="C1642" s="422" t="s">
        <v>4737</v>
      </c>
      <c r="D1642" s="422" t="s">
        <v>4740</v>
      </c>
      <c r="E1642" s="422" t="s">
        <v>4764</v>
      </c>
      <c r="F1642" s="438">
        <v>36000000</v>
      </c>
      <c r="G1642" s="423">
        <v>2023</v>
      </c>
      <c r="H1642" s="424">
        <f>VLOOKUP(G1642,[3]잔가율!$D$3:$E$33,2,FALSE)</f>
        <v>0.84199999999999997</v>
      </c>
      <c r="I1642" s="434">
        <f t="shared" si="25"/>
        <v>30312000</v>
      </c>
    </row>
    <row r="1643" spans="1:9">
      <c r="A1643" s="421">
        <v>1642</v>
      </c>
      <c r="B1643" s="422" t="s">
        <v>7711</v>
      </c>
      <c r="C1643" s="422" t="s">
        <v>4737</v>
      </c>
      <c r="D1643" s="422" t="s">
        <v>4765</v>
      </c>
      <c r="E1643" s="422" t="s">
        <v>4766</v>
      </c>
      <c r="F1643" s="438">
        <v>40540000</v>
      </c>
      <c r="G1643" s="423">
        <v>2023</v>
      </c>
      <c r="H1643" s="424">
        <f>VLOOKUP(G1643,[3]잔가율!$D$3:$E$33,2,FALSE)</f>
        <v>0.84199999999999997</v>
      </c>
      <c r="I1643" s="434">
        <f t="shared" si="25"/>
        <v>34134680</v>
      </c>
    </row>
    <row r="1644" spans="1:9">
      <c r="A1644" s="421">
        <v>1643</v>
      </c>
      <c r="B1644" s="422" t="s">
        <v>7711</v>
      </c>
      <c r="C1644" s="422" t="s">
        <v>4737</v>
      </c>
      <c r="D1644" s="422" t="s">
        <v>4767</v>
      </c>
      <c r="E1644" s="422" t="s">
        <v>4768</v>
      </c>
      <c r="F1644" s="438">
        <v>50000000</v>
      </c>
      <c r="G1644" s="423">
        <v>2023</v>
      </c>
      <c r="H1644" s="424">
        <f>VLOOKUP(G1644,[3]잔가율!$D$3:$E$33,2,FALSE)</f>
        <v>0.84199999999999997</v>
      </c>
      <c r="I1644" s="434">
        <f t="shared" si="25"/>
        <v>42100000</v>
      </c>
    </row>
    <row r="1645" spans="1:9">
      <c r="A1645" s="421">
        <v>1644</v>
      </c>
      <c r="B1645" s="422" t="s">
        <v>7711</v>
      </c>
      <c r="C1645" s="422" t="s">
        <v>4737</v>
      </c>
      <c r="D1645" s="422" t="s">
        <v>4769</v>
      </c>
      <c r="E1645" s="422" t="s">
        <v>4770</v>
      </c>
      <c r="F1645" s="438">
        <v>40900000</v>
      </c>
      <c r="G1645" s="423">
        <v>2023</v>
      </c>
      <c r="H1645" s="424">
        <f>VLOOKUP(G1645,[3]잔가율!$D$3:$E$33,2,FALSE)</f>
        <v>0.84199999999999997</v>
      </c>
      <c r="I1645" s="434">
        <f t="shared" si="25"/>
        <v>34437800</v>
      </c>
    </row>
    <row r="1646" spans="1:9">
      <c r="A1646" s="421">
        <v>1645</v>
      </c>
      <c r="B1646" s="422" t="s">
        <v>7711</v>
      </c>
      <c r="C1646" s="422" t="s">
        <v>4737</v>
      </c>
      <c r="D1646" s="422" t="s">
        <v>4771</v>
      </c>
      <c r="E1646" s="422" t="s">
        <v>1848</v>
      </c>
      <c r="F1646" s="438">
        <v>68180000</v>
      </c>
      <c r="G1646" s="423">
        <v>2023</v>
      </c>
      <c r="H1646" s="424">
        <f>VLOOKUP(G1646,[3]잔가율!$D$3:$E$33,2,FALSE)</f>
        <v>0.84199999999999997</v>
      </c>
      <c r="I1646" s="434">
        <f t="shared" si="25"/>
        <v>57407560</v>
      </c>
    </row>
    <row r="1647" spans="1:9">
      <c r="A1647" s="421">
        <v>1646</v>
      </c>
      <c r="B1647" s="422" t="s">
        <v>7711</v>
      </c>
      <c r="C1647" s="422" t="s">
        <v>4772</v>
      </c>
      <c r="D1647" s="422" t="s">
        <v>4773</v>
      </c>
      <c r="E1647" s="422" t="s">
        <v>4774</v>
      </c>
      <c r="F1647" s="438">
        <v>90200000</v>
      </c>
      <c r="G1647" s="423">
        <v>2023</v>
      </c>
      <c r="H1647" s="424">
        <f>VLOOKUP(G1647,[3]잔가율!$D$3:$E$33,2,FALSE)</f>
        <v>0.84199999999999997</v>
      </c>
      <c r="I1647" s="434">
        <f t="shared" si="25"/>
        <v>75948400</v>
      </c>
    </row>
    <row r="1648" spans="1:9">
      <c r="A1648" s="421">
        <v>1647</v>
      </c>
      <c r="B1648" s="425" t="s">
        <v>7711</v>
      </c>
      <c r="C1648" s="425" t="s">
        <v>4772</v>
      </c>
      <c r="D1648" s="425" t="s">
        <v>4773</v>
      </c>
      <c r="E1648" s="425" t="s">
        <v>4775</v>
      </c>
      <c r="F1648" s="439">
        <v>107500000</v>
      </c>
      <c r="G1648" s="423">
        <v>2023</v>
      </c>
      <c r="H1648" s="424">
        <f>VLOOKUP(G1648,[3]잔가율!$D$3:$E$33,2,FALSE)</f>
        <v>0.84199999999999997</v>
      </c>
      <c r="I1648" s="434">
        <f t="shared" si="25"/>
        <v>90515000</v>
      </c>
    </row>
    <row r="1649" spans="1:9">
      <c r="A1649" s="421">
        <v>1648</v>
      </c>
      <c r="B1649" s="422" t="s">
        <v>7711</v>
      </c>
      <c r="C1649" s="422" t="s">
        <v>4776</v>
      </c>
      <c r="D1649" s="422" t="s">
        <v>4777</v>
      </c>
      <c r="E1649" s="422" t="s">
        <v>4778</v>
      </c>
      <c r="F1649" s="438">
        <v>36990000</v>
      </c>
      <c r="G1649" s="423">
        <v>2023</v>
      </c>
      <c r="H1649" s="424">
        <f>VLOOKUP(G1649,[3]잔가율!$D$3:$E$33,2,FALSE)</f>
        <v>0.84199999999999997</v>
      </c>
      <c r="I1649" s="434">
        <f t="shared" si="25"/>
        <v>31145580</v>
      </c>
    </row>
    <row r="1650" spans="1:9">
      <c r="A1650" s="421">
        <v>1649</v>
      </c>
      <c r="B1650" s="422" t="s">
        <v>7711</v>
      </c>
      <c r="C1650" s="422" t="s">
        <v>4776</v>
      </c>
      <c r="D1650" s="422" t="s">
        <v>4779</v>
      </c>
      <c r="E1650" s="422" t="s">
        <v>4780</v>
      </c>
      <c r="F1650" s="438">
        <v>46220000</v>
      </c>
      <c r="G1650" s="423">
        <v>2023</v>
      </c>
      <c r="H1650" s="424">
        <f>VLOOKUP(G1650,[3]잔가율!$D$3:$E$33,2,FALSE)</f>
        <v>0.84199999999999997</v>
      </c>
      <c r="I1650" s="434">
        <f t="shared" si="25"/>
        <v>38917240</v>
      </c>
    </row>
    <row r="1651" spans="1:9">
      <c r="A1651" s="421">
        <v>1650</v>
      </c>
      <c r="B1651" s="422" t="s">
        <v>7711</v>
      </c>
      <c r="C1651" s="422" t="s">
        <v>4776</v>
      </c>
      <c r="D1651" s="422" t="s">
        <v>4781</v>
      </c>
      <c r="E1651" s="422" t="s">
        <v>4782</v>
      </c>
      <c r="F1651" s="438">
        <v>37630000</v>
      </c>
      <c r="G1651" s="423">
        <v>2023</v>
      </c>
      <c r="H1651" s="424">
        <f>VLOOKUP(G1651,[3]잔가율!$D$3:$E$33,2,FALSE)</f>
        <v>0.84199999999999997</v>
      </c>
      <c r="I1651" s="434">
        <f t="shared" si="25"/>
        <v>31684460</v>
      </c>
    </row>
    <row r="1652" spans="1:9">
      <c r="A1652" s="421">
        <v>1651</v>
      </c>
      <c r="B1652" s="422" t="s">
        <v>7711</v>
      </c>
      <c r="C1652" s="422" t="s">
        <v>4776</v>
      </c>
      <c r="D1652" s="422" t="s">
        <v>4781</v>
      </c>
      <c r="E1652" s="422" t="s">
        <v>4783</v>
      </c>
      <c r="F1652" s="438">
        <v>36050000</v>
      </c>
      <c r="G1652" s="423">
        <v>2023</v>
      </c>
      <c r="H1652" s="424">
        <f>VLOOKUP(G1652,[3]잔가율!$D$3:$E$33,2,FALSE)</f>
        <v>0.84199999999999997</v>
      </c>
      <c r="I1652" s="434">
        <f t="shared" si="25"/>
        <v>30354100</v>
      </c>
    </row>
    <row r="1653" spans="1:9">
      <c r="A1653" s="421">
        <v>1652</v>
      </c>
      <c r="B1653" s="422" t="s">
        <v>7711</v>
      </c>
      <c r="C1653" s="422" t="s">
        <v>4776</v>
      </c>
      <c r="D1653" s="422" t="s">
        <v>4781</v>
      </c>
      <c r="E1653" s="422" t="s">
        <v>4784</v>
      </c>
      <c r="F1653" s="438">
        <v>43350000</v>
      </c>
      <c r="G1653" s="423">
        <v>2023</v>
      </c>
      <c r="H1653" s="424">
        <f>VLOOKUP(G1653,[3]잔가율!$D$3:$E$33,2,FALSE)</f>
        <v>0.84199999999999997</v>
      </c>
      <c r="I1653" s="434">
        <f t="shared" si="25"/>
        <v>36500700</v>
      </c>
    </row>
    <row r="1654" spans="1:9">
      <c r="A1654" s="421">
        <v>1653</v>
      </c>
      <c r="B1654" s="422" t="s">
        <v>7711</v>
      </c>
      <c r="C1654" s="422" t="s">
        <v>4776</v>
      </c>
      <c r="D1654" s="422" t="s">
        <v>4781</v>
      </c>
      <c r="E1654" s="422" t="s">
        <v>4785</v>
      </c>
      <c r="F1654" s="438">
        <v>45380000</v>
      </c>
      <c r="G1654" s="423">
        <v>2023</v>
      </c>
      <c r="H1654" s="424">
        <f>VLOOKUP(G1654,[3]잔가율!$D$3:$E$33,2,FALSE)</f>
        <v>0.84199999999999997</v>
      </c>
      <c r="I1654" s="434">
        <f t="shared" si="25"/>
        <v>38209960</v>
      </c>
    </row>
    <row r="1655" spans="1:9">
      <c r="A1655" s="421">
        <v>1654</v>
      </c>
      <c r="B1655" s="422" t="s">
        <v>7711</v>
      </c>
      <c r="C1655" s="422" t="s">
        <v>161</v>
      </c>
      <c r="D1655" s="422" t="s">
        <v>4803</v>
      </c>
      <c r="E1655" s="422" t="s">
        <v>4804</v>
      </c>
      <c r="F1655" s="438">
        <v>33000000</v>
      </c>
      <c r="G1655" s="423">
        <v>2023</v>
      </c>
      <c r="H1655" s="424">
        <f>VLOOKUP(G1655,[3]잔가율!$D$3:$E$33,2,FALSE)</f>
        <v>0.84199999999999997</v>
      </c>
      <c r="I1655" s="434">
        <f t="shared" si="25"/>
        <v>27786000</v>
      </c>
    </row>
    <row r="1656" spans="1:9">
      <c r="A1656" s="421">
        <v>1655</v>
      </c>
      <c r="B1656" s="422" t="s">
        <v>7711</v>
      </c>
      <c r="C1656" s="422" t="s">
        <v>161</v>
      </c>
      <c r="D1656" s="422" t="s">
        <v>4803</v>
      </c>
      <c r="E1656" s="422" t="s">
        <v>4805</v>
      </c>
      <c r="F1656" s="438">
        <v>40000000</v>
      </c>
      <c r="G1656" s="423">
        <v>2023</v>
      </c>
      <c r="H1656" s="424">
        <f>VLOOKUP(G1656,[3]잔가율!$D$3:$E$33,2,FALSE)</f>
        <v>0.84199999999999997</v>
      </c>
      <c r="I1656" s="434">
        <f t="shared" si="25"/>
        <v>33680000</v>
      </c>
    </row>
    <row r="1657" spans="1:9">
      <c r="A1657" s="421">
        <v>1656</v>
      </c>
      <c r="B1657" s="422" t="s">
        <v>7711</v>
      </c>
      <c r="C1657" s="422" t="s">
        <v>161</v>
      </c>
      <c r="D1657" s="422" t="s">
        <v>4806</v>
      </c>
      <c r="E1657" s="422" t="s">
        <v>4807</v>
      </c>
      <c r="F1657" s="438">
        <v>34250000</v>
      </c>
      <c r="G1657" s="423">
        <v>2023</v>
      </c>
      <c r="H1657" s="424">
        <f>VLOOKUP(G1657,[3]잔가율!$D$3:$E$33,2,FALSE)</f>
        <v>0.84199999999999997</v>
      </c>
      <c r="I1657" s="434">
        <f t="shared" si="25"/>
        <v>28838500</v>
      </c>
    </row>
    <row r="1658" spans="1:9">
      <c r="A1658" s="421">
        <v>1657</v>
      </c>
      <c r="B1658" s="425" t="s">
        <v>7711</v>
      </c>
      <c r="C1658" s="425" t="s">
        <v>4808</v>
      </c>
      <c r="D1658" s="425" t="s">
        <v>4803</v>
      </c>
      <c r="E1658" s="425" t="s">
        <v>4809</v>
      </c>
      <c r="F1658" s="439">
        <v>12170000</v>
      </c>
      <c r="G1658" s="423">
        <v>2023</v>
      </c>
      <c r="H1658" s="424">
        <f>VLOOKUP(G1658,[3]잔가율!$D$3:$E$33,2,FALSE)</f>
        <v>0.84199999999999997</v>
      </c>
      <c r="I1658" s="434">
        <f t="shared" si="25"/>
        <v>10247140</v>
      </c>
    </row>
    <row r="1659" spans="1:9">
      <c r="A1659" s="421">
        <v>1658</v>
      </c>
      <c r="B1659" s="422" t="s">
        <v>7711</v>
      </c>
      <c r="C1659" s="422" t="s">
        <v>161</v>
      </c>
      <c r="D1659" s="422" t="s">
        <v>4810</v>
      </c>
      <c r="E1659" s="422" t="s">
        <v>4811</v>
      </c>
      <c r="F1659" s="438">
        <v>33900000</v>
      </c>
      <c r="G1659" s="423">
        <v>2023</v>
      </c>
      <c r="H1659" s="424">
        <f>VLOOKUP(G1659,[3]잔가율!$D$3:$E$33,2,FALSE)</f>
        <v>0.84199999999999997</v>
      </c>
      <c r="I1659" s="434">
        <f t="shared" si="25"/>
        <v>28543800</v>
      </c>
    </row>
    <row r="1660" spans="1:9">
      <c r="A1660" s="421">
        <v>1659</v>
      </c>
      <c r="B1660" s="422" t="s">
        <v>7711</v>
      </c>
      <c r="C1660" s="422" t="s">
        <v>161</v>
      </c>
      <c r="D1660" s="422" t="s">
        <v>4812</v>
      </c>
      <c r="E1660" s="422" t="s">
        <v>4813</v>
      </c>
      <c r="F1660" s="438">
        <v>23540000</v>
      </c>
      <c r="G1660" s="423">
        <v>2023</v>
      </c>
      <c r="H1660" s="424">
        <f>VLOOKUP(G1660,[3]잔가율!$D$3:$E$33,2,FALSE)</f>
        <v>0.84199999999999997</v>
      </c>
      <c r="I1660" s="434">
        <f t="shared" si="25"/>
        <v>19820680</v>
      </c>
    </row>
    <row r="1661" spans="1:9">
      <c r="A1661" s="421">
        <v>1660</v>
      </c>
      <c r="B1661" s="422" t="s">
        <v>7711</v>
      </c>
      <c r="C1661" s="422" t="s">
        <v>161</v>
      </c>
      <c r="D1661" s="422" t="s">
        <v>4814</v>
      </c>
      <c r="E1661" s="422" t="s">
        <v>4815</v>
      </c>
      <c r="F1661" s="438">
        <v>39000000</v>
      </c>
      <c r="G1661" s="423">
        <v>2023</v>
      </c>
      <c r="H1661" s="424">
        <f>VLOOKUP(G1661,[3]잔가율!$D$3:$E$33,2,FALSE)</f>
        <v>0.84199999999999997</v>
      </c>
      <c r="I1661" s="434">
        <f t="shared" si="25"/>
        <v>32838000</v>
      </c>
    </row>
    <row r="1662" spans="1:9">
      <c r="A1662" s="421">
        <v>1661</v>
      </c>
      <c r="B1662" s="422" t="s">
        <v>7711</v>
      </c>
      <c r="C1662" s="422" t="s">
        <v>161</v>
      </c>
      <c r="D1662" s="422" t="s">
        <v>4791</v>
      </c>
      <c r="E1662" s="422" t="s">
        <v>4816</v>
      </c>
      <c r="F1662" s="438">
        <v>31720000</v>
      </c>
      <c r="G1662" s="423">
        <v>2023</v>
      </c>
      <c r="H1662" s="424">
        <f>VLOOKUP(G1662,[3]잔가율!$D$3:$E$33,2,FALSE)</f>
        <v>0.84199999999999997</v>
      </c>
      <c r="I1662" s="434">
        <f t="shared" si="25"/>
        <v>26708240</v>
      </c>
    </row>
    <row r="1663" spans="1:9">
      <c r="A1663" s="421">
        <v>1662</v>
      </c>
      <c r="B1663" s="422" t="s">
        <v>7711</v>
      </c>
      <c r="C1663" s="422" t="s">
        <v>161</v>
      </c>
      <c r="D1663" s="422" t="s">
        <v>4791</v>
      </c>
      <c r="E1663" s="422" t="s">
        <v>4817</v>
      </c>
      <c r="F1663" s="438">
        <v>32180000</v>
      </c>
      <c r="G1663" s="423">
        <v>2023</v>
      </c>
      <c r="H1663" s="424">
        <f>VLOOKUP(G1663,[3]잔가율!$D$3:$E$33,2,FALSE)</f>
        <v>0.84199999999999997</v>
      </c>
      <c r="I1663" s="434">
        <f t="shared" si="25"/>
        <v>27095560</v>
      </c>
    </row>
    <row r="1664" spans="1:9">
      <c r="A1664" s="421">
        <v>1663</v>
      </c>
      <c r="B1664" s="422" t="s">
        <v>7711</v>
      </c>
      <c r="C1664" s="422" t="s">
        <v>161</v>
      </c>
      <c r="D1664" s="422" t="s">
        <v>4792</v>
      </c>
      <c r="E1664" s="422" t="s">
        <v>4818</v>
      </c>
      <c r="F1664" s="438">
        <v>35810000</v>
      </c>
      <c r="G1664" s="423">
        <v>2023</v>
      </c>
      <c r="H1664" s="424">
        <f>VLOOKUP(G1664,[3]잔가율!$D$3:$E$33,2,FALSE)</f>
        <v>0.84199999999999997</v>
      </c>
      <c r="I1664" s="434">
        <f t="shared" si="25"/>
        <v>30152020</v>
      </c>
    </row>
    <row r="1665" spans="1:9">
      <c r="A1665" s="421">
        <v>1664</v>
      </c>
      <c r="B1665" s="422" t="s">
        <v>7711</v>
      </c>
      <c r="C1665" s="422" t="s">
        <v>161</v>
      </c>
      <c r="D1665" s="422" t="s">
        <v>4792</v>
      </c>
      <c r="E1665" s="422" t="s">
        <v>4819</v>
      </c>
      <c r="F1665" s="438">
        <v>38090000</v>
      </c>
      <c r="G1665" s="423">
        <v>2023</v>
      </c>
      <c r="H1665" s="424">
        <f>VLOOKUP(G1665,[3]잔가율!$D$3:$E$33,2,FALSE)</f>
        <v>0.84199999999999997</v>
      </c>
      <c r="I1665" s="434">
        <f t="shared" si="25"/>
        <v>32071780</v>
      </c>
    </row>
    <row r="1666" spans="1:9">
      <c r="A1666" s="421">
        <v>1665</v>
      </c>
      <c r="B1666" s="422" t="s">
        <v>7711</v>
      </c>
      <c r="C1666" s="422" t="s">
        <v>161</v>
      </c>
      <c r="D1666" s="422" t="s">
        <v>4820</v>
      </c>
      <c r="E1666" s="422" t="s">
        <v>4821</v>
      </c>
      <c r="F1666" s="438">
        <v>35810000</v>
      </c>
      <c r="G1666" s="423">
        <v>2023</v>
      </c>
      <c r="H1666" s="424">
        <f>VLOOKUP(G1666,[3]잔가율!$D$3:$E$33,2,FALSE)</f>
        <v>0.84199999999999997</v>
      </c>
      <c r="I1666" s="434">
        <f t="shared" ref="I1666:I1729" si="26">ROUNDDOWN(F1666*H1666,0)</f>
        <v>30152020</v>
      </c>
    </row>
    <row r="1667" spans="1:9">
      <c r="A1667" s="421">
        <v>1666</v>
      </c>
      <c r="B1667" s="422" t="s">
        <v>7711</v>
      </c>
      <c r="C1667" s="422" t="s">
        <v>161</v>
      </c>
      <c r="D1667" s="422" t="s">
        <v>4822</v>
      </c>
      <c r="E1667" s="422" t="s">
        <v>4823</v>
      </c>
      <c r="F1667" s="438">
        <v>31720000</v>
      </c>
      <c r="G1667" s="423">
        <v>2023</v>
      </c>
      <c r="H1667" s="424">
        <f>VLOOKUP(G1667,[3]잔가율!$D$3:$E$33,2,FALSE)</f>
        <v>0.84199999999999997</v>
      </c>
      <c r="I1667" s="434">
        <f t="shared" si="26"/>
        <v>26708240</v>
      </c>
    </row>
    <row r="1668" spans="1:9">
      <c r="A1668" s="421">
        <v>1667</v>
      </c>
      <c r="B1668" s="422" t="s">
        <v>7711</v>
      </c>
      <c r="C1668" s="422" t="s">
        <v>161</v>
      </c>
      <c r="D1668" s="422" t="s">
        <v>4824</v>
      </c>
      <c r="E1668" s="422" t="s">
        <v>4821</v>
      </c>
      <c r="F1668" s="438">
        <v>35810000</v>
      </c>
      <c r="G1668" s="423">
        <v>2023</v>
      </c>
      <c r="H1668" s="424">
        <f>VLOOKUP(G1668,[3]잔가율!$D$3:$E$33,2,FALSE)</f>
        <v>0.84199999999999997</v>
      </c>
      <c r="I1668" s="434">
        <f t="shared" si="26"/>
        <v>30152020</v>
      </c>
    </row>
    <row r="1669" spans="1:9">
      <c r="A1669" s="421">
        <v>1668</v>
      </c>
      <c r="B1669" s="422" t="s">
        <v>7711</v>
      </c>
      <c r="C1669" s="422" t="s">
        <v>161</v>
      </c>
      <c r="D1669" s="422" t="s">
        <v>4789</v>
      </c>
      <c r="E1669" s="422" t="s">
        <v>4825</v>
      </c>
      <c r="F1669" s="438">
        <v>38450000</v>
      </c>
      <c r="G1669" s="423">
        <v>2023</v>
      </c>
      <c r="H1669" s="424">
        <f>VLOOKUP(G1669,[3]잔가율!$D$3:$E$33,2,FALSE)</f>
        <v>0.84199999999999997</v>
      </c>
      <c r="I1669" s="434">
        <f t="shared" si="26"/>
        <v>32374900</v>
      </c>
    </row>
    <row r="1670" spans="1:9">
      <c r="A1670" s="421">
        <v>1669</v>
      </c>
      <c r="B1670" s="422" t="s">
        <v>7711</v>
      </c>
      <c r="C1670" s="422" t="s">
        <v>161</v>
      </c>
      <c r="D1670" s="422" t="s">
        <v>4789</v>
      </c>
      <c r="E1670" s="422" t="s">
        <v>4826</v>
      </c>
      <c r="F1670" s="438">
        <v>39700000</v>
      </c>
      <c r="G1670" s="423">
        <v>2023</v>
      </c>
      <c r="H1670" s="424">
        <f>VLOOKUP(G1670,[3]잔가율!$D$3:$E$33,2,FALSE)</f>
        <v>0.84199999999999997</v>
      </c>
      <c r="I1670" s="434">
        <f t="shared" si="26"/>
        <v>33427400</v>
      </c>
    </row>
    <row r="1671" spans="1:9">
      <c r="A1671" s="421">
        <v>1670</v>
      </c>
      <c r="B1671" s="422" t="s">
        <v>7711</v>
      </c>
      <c r="C1671" s="422" t="s">
        <v>161</v>
      </c>
      <c r="D1671" s="422" t="s">
        <v>4827</v>
      </c>
      <c r="E1671" s="422" t="s">
        <v>4828</v>
      </c>
      <c r="F1671" s="438">
        <v>38450000</v>
      </c>
      <c r="G1671" s="423">
        <v>2023</v>
      </c>
      <c r="H1671" s="424">
        <f>VLOOKUP(G1671,[3]잔가율!$D$3:$E$33,2,FALSE)</f>
        <v>0.84199999999999997</v>
      </c>
      <c r="I1671" s="434">
        <f t="shared" si="26"/>
        <v>32374900</v>
      </c>
    </row>
    <row r="1672" spans="1:9">
      <c r="A1672" s="421">
        <v>1671</v>
      </c>
      <c r="B1672" s="425" t="s">
        <v>7711</v>
      </c>
      <c r="C1672" s="425" t="s">
        <v>4808</v>
      </c>
      <c r="D1672" s="425" t="s">
        <v>4827</v>
      </c>
      <c r="E1672" s="425" t="s">
        <v>4829</v>
      </c>
      <c r="F1672" s="439">
        <v>31330000</v>
      </c>
      <c r="G1672" s="423">
        <v>2023</v>
      </c>
      <c r="H1672" s="424">
        <f>VLOOKUP(G1672,[3]잔가율!$D$3:$E$33,2,FALSE)</f>
        <v>0.84199999999999997</v>
      </c>
      <c r="I1672" s="434">
        <f t="shared" si="26"/>
        <v>26379860</v>
      </c>
    </row>
    <row r="1673" spans="1:9">
      <c r="A1673" s="421">
        <v>1672</v>
      </c>
      <c r="B1673" s="422" t="s">
        <v>7711</v>
      </c>
      <c r="C1673" s="422" t="s">
        <v>161</v>
      </c>
      <c r="D1673" s="422" t="s">
        <v>4827</v>
      </c>
      <c r="E1673" s="422" t="s">
        <v>4830</v>
      </c>
      <c r="F1673" s="438">
        <v>49430000</v>
      </c>
      <c r="G1673" s="423">
        <v>2023</v>
      </c>
      <c r="H1673" s="424">
        <f>VLOOKUP(G1673,[3]잔가율!$D$3:$E$33,2,FALSE)</f>
        <v>0.84199999999999997</v>
      </c>
      <c r="I1673" s="434">
        <f t="shared" si="26"/>
        <v>41620060</v>
      </c>
    </row>
    <row r="1674" spans="1:9">
      <c r="A1674" s="421">
        <v>1673</v>
      </c>
      <c r="B1674" s="425" t="s">
        <v>7711</v>
      </c>
      <c r="C1674" s="425" t="s">
        <v>4808</v>
      </c>
      <c r="D1674" s="425" t="s">
        <v>4827</v>
      </c>
      <c r="E1674" s="425" t="s">
        <v>4831</v>
      </c>
      <c r="F1674" s="439">
        <v>13030000</v>
      </c>
      <c r="G1674" s="423">
        <v>2023</v>
      </c>
      <c r="H1674" s="424">
        <f>VLOOKUP(G1674,[3]잔가율!$D$3:$E$33,2,FALSE)</f>
        <v>0.84199999999999997</v>
      </c>
      <c r="I1674" s="434">
        <f t="shared" si="26"/>
        <v>10971260</v>
      </c>
    </row>
    <row r="1675" spans="1:9">
      <c r="A1675" s="421">
        <v>1674</v>
      </c>
      <c r="B1675" s="422" t="s">
        <v>7711</v>
      </c>
      <c r="C1675" s="422" t="s">
        <v>161</v>
      </c>
      <c r="D1675" s="422" t="s">
        <v>4832</v>
      </c>
      <c r="E1675" s="422" t="s">
        <v>4833</v>
      </c>
      <c r="F1675" s="438">
        <v>11750000</v>
      </c>
      <c r="G1675" s="423">
        <v>2023</v>
      </c>
      <c r="H1675" s="424">
        <f>VLOOKUP(G1675,[3]잔가율!$D$3:$E$33,2,FALSE)</f>
        <v>0.84199999999999997</v>
      </c>
      <c r="I1675" s="434">
        <f t="shared" si="26"/>
        <v>9893500</v>
      </c>
    </row>
    <row r="1676" spans="1:9">
      <c r="A1676" s="421">
        <v>1675</v>
      </c>
      <c r="B1676" s="422" t="s">
        <v>7711</v>
      </c>
      <c r="C1676" s="422" t="s">
        <v>161</v>
      </c>
      <c r="D1676" s="422" t="s">
        <v>4834</v>
      </c>
      <c r="E1676" s="422" t="s">
        <v>4835</v>
      </c>
      <c r="F1676" s="438">
        <v>54540000</v>
      </c>
      <c r="G1676" s="423">
        <v>2023</v>
      </c>
      <c r="H1676" s="424">
        <f>VLOOKUP(G1676,[3]잔가율!$D$3:$E$33,2,FALSE)</f>
        <v>0.84199999999999997</v>
      </c>
      <c r="I1676" s="434">
        <f t="shared" si="26"/>
        <v>45922680</v>
      </c>
    </row>
    <row r="1677" spans="1:9">
      <c r="A1677" s="421">
        <v>1676</v>
      </c>
      <c r="B1677" s="422" t="s">
        <v>7711</v>
      </c>
      <c r="C1677" s="422" t="s">
        <v>161</v>
      </c>
      <c r="D1677" s="422" t="s">
        <v>4836</v>
      </c>
      <c r="E1677" s="422" t="s">
        <v>4837</v>
      </c>
      <c r="F1677" s="438">
        <v>53180000</v>
      </c>
      <c r="G1677" s="423">
        <v>2023</v>
      </c>
      <c r="H1677" s="424">
        <f>VLOOKUP(G1677,[3]잔가율!$D$3:$E$33,2,FALSE)</f>
        <v>0.84199999999999997</v>
      </c>
      <c r="I1677" s="434">
        <f t="shared" si="26"/>
        <v>44777560</v>
      </c>
    </row>
    <row r="1678" spans="1:9">
      <c r="A1678" s="421">
        <v>1677</v>
      </c>
      <c r="B1678" s="422" t="s">
        <v>7711</v>
      </c>
      <c r="C1678" s="422" t="s">
        <v>161</v>
      </c>
      <c r="D1678" s="422" t="s">
        <v>4838</v>
      </c>
      <c r="E1678" s="422" t="s">
        <v>4839</v>
      </c>
      <c r="F1678" s="438">
        <v>33210000</v>
      </c>
      <c r="G1678" s="423">
        <v>2023</v>
      </c>
      <c r="H1678" s="424">
        <f>VLOOKUP(G1678,[3]잔가율!$D$3:$E$33,2,FALSE)</f>
        <v>0.84199999999999997</v>
      </c>
      <c r="I1678" s="434">
        <f t="shared" si="26"/>
        <v>27962820</v>
      </c>
    </row>
    <row r="1679" spans="1:9">
      <c r="A1679" s="421">
        <v>1678</v>
      </c>
      <c r="B1679" s="422" t="s">
        <v>7711</v>
      </c>
      <c r="C1679" s="422" t="s">
        <v>161</v>
      </c>
      <c r="D1679" s="422" t="s">
        <v>4793</v>
      </c>
      <c r="E1679" s="422" t="s">
        <v>4840</v>
      </c>
      <c r="F1679" s="438">
        <v>25090000</v>
      </c>
      <c r="G1679" s="423">
        <v>2023</v>
      </c>
      <c r="H1679" s="424">
        <f>VLOOKUP(G1679,[3]잔가율!$D$3:$E$33,2,FALSE)</f>
        <v>0.84199999999999997</v>
      </c>
      <c r="I1679" s="434">
        <f t="shared" si="26"/>
        <v>21125780</v>
      </c>
    </row>
    <row r="1680" spans="1:9">
      <c r="A1680" s="421">
        <v>1679</v>
      </c>
      <c r="B1680" s="422" t="s">
        <v>7711</v>
      </c>
      <c r="C1680" s="422" t="s">
        <v>161</v>
      </c>
      <c r="D1680" s="422" t="s">
        <v>4793</v>
      </c>
      <c r="E1680" s="422" t="s">
        <v>4813</v>
      </c>
      <c r="F1680" s="438">
        <v>23540000</v>
      </c>
      <c r="G1680" s="423">
        <v>2023</v>
      </c>
      <c r="H1680" s="424">
        <f>VLOOKUP(G1680,[3]잔가율!$D$3:$E$33,2,FALSE)</f>
        <v>0.84199999999999997</v>
      </c>
      <c r="I1680" s="434">
        <f t="shared" si="26"/>
        <v>19820680</v>
      </c>
    </row>
    <row r="1681" spans="1:9">
      <c r="A1681" s="421">
        <v>1680</v>
      </c>
      <c r="B1681" s="422" t="s">
        <v>7711</v>
      </c>
      <c r="C1681" s="422" t="s">
        <v>161</v>
      </c>
      <c r="D1681" s="422" t="s">
        <v>4793</v>
      </c>
      <c r="E1681" s="422" t="s">
        <v>4222</v>
      </c>
      <c r="F1681" s="438">
        <v>25360000</v>
      </c>
      <c r="G1681" s="423">
        <v>2023</v>
      </c>
      <c r="H1681" s="424">
        <f>VLOOKUP(G1681,[3]잔가율!$D$3:$E$33,2,FALSE)</f>
        <v>0.84199999999999997</v>
      </c>
      <c r="I1681" s="434">
        <f t="shared" si="26"/>
        <v>21353120</v>
      </c>
    </row>
    <row r="1682" spans="1:9">
      <c r="A1682" s="421">
        <v>1681</v>
      </c>
      <c r="B1682" s="422" t="s">
        <v>7711</v>
      </c>
      <c r="C1682" s="422" t="s">
        <v>161</v>
      </c>
      <c r="D1682" s="422" t="s">
        <v>4794</v>
      </c>
      <c r="E1682" s="422" t="s">
        <v>4841</v>
      </c>
      <c r="F1682" s="438">
        <v>26910000</v>
      </c>
      <c r="G1682" s="423">
        <v>2023</v>
      </c>
      <c r="H1682" s="424">
        <f>VLOOKUP(G1682,[3]잔가율!$D$3:$E$33,2,FALSE)</f>
        <v>0.84199999999999997</v>
      </c>
      <c r="I1682" s="434">
        <f t="shared" si="26"/>
        <v>22658220</v>
      </c>
    </row>
    <row r="1683" spans="1:9">
      <c r="A1683" s="421">
        <v>1682</v>
      </c>
      <c r="B1683" s="422" t="s">
        <v>7711</v>
      </c>
      <c r="C1683" s="422" t="s">
        <v>161</v>
      </c>
      <c r="D1683" s="422" t="s">
        <v>4795</v>
      </c>
      <c r="E1683" s="422" t="s">
        <v>4840</v>
      </c>
      <c r="F1683" s="438">
        <v>25090000</v>
      </c>
      <c r="G1683" s="423">
        <v>2023</v>
      </c>
      <c r="H1683" s="424">
        <f>VLOOKUP(G1683,[3]잔가율!$D$3:$E$33,2,FALSE)</f>
        <v>0.84199999999999997</v>
      </c>
      <c r="I1683" s="434">
        <f t="shared" si="26"/>
        <v>21125780</v>
      </c>
    </row>
    <row r="1684" spans="1:9">
      <c r="A1684" s="421">
        <v>1683</v>
      </c>
      <c r="B1684" s="422" t="s">
        <v>7711</v>
      </c>
      <c r="C1684" s="422" t="s">
        <v>161</v>
      </c>
      <c r="D1684" s="422" t="s">
        <v>4795</v>
      </c>
      <c r="E1684" s="422" t="s">
        <v>4842</v>
      </c>
      <c r="F1684" s="438">
        <v>27810000</v>
      </c>
      <c r="G1684" s="423">
        <v>2023</v>
      </c>
      <c r="H1684" s="424">
        <f>VLOOKUP(G1684,[3]잔가율!$D$3:$E$33,2,FALSE)</f>
        <v>0.84199999999999997</v>
      </c>
      <c r="I1684" s="434">
        <f t="shared" si="26"/>
        <v>23416020</v>
      </c>
    </row>
    <row r="1685" spans="1:9">
      <c r="A1685" s="421">
        <v>1684</v>
      </c>
      <c r="B1685" s="422" t="s">
        <v>7711</v>
      </c>
      <c r="C1685" s="422" t="s">
        <v>161</v>
      </c>
      <c r="D1685" s="422" t="s">
        <v>4796</v>
      </c>
      <c r="E1685" s="422" t="s">
        <v>4843</v>
      </c>
      <c r="F1685" s="438">
        <v>23540000</v>
      </c>
      <c r="G1685" s="423">
        <v>2023</v>
      </c>
      <c r="H1685" s="424">
        <f>VLOOKUP(G1685,[3]잔가율!$D$3:$E$33,2,FALSE)</f>
        <v>0.84199999999999997</v>
      </c>
      <c r="I1685" s="434">
        <f t="shared" si="26"/>
        <v>19820680</v>
      </c>
    </row>
    <row r="1686" spans="1:9">
      <c r="A1686" s="421">
        <v>1685</v>
      </c>
      <c r="B1686" s="422" t="s">
        <v>7711</v>
      </c>
      <c r="C1686" s="422" t="s">
        <v>161</v>
      </c>
      <c r="D1686" s="422" t="s">
        <v>4844</v>
      </c>
      <c r="E1686" s="422" t="s">
        <v>4845</v>
      </c>
      <c r="F1686" s="438">
        <v>16100000</v>
      </c>
      <c r="G1686" s="423">
        <v>2023</v>
      </c>
      <c r="H1686" s="424">
        <f>VLOOKUP(G1686,[3]잔가율!$D$3:$E$33,2,FALSE)</f>
        <v>0.84199999999999997</v>
      </c>
      <c r="I1686" s="434">
        <f t="shared" si="26"/>
        <v>13556200</v>
      </c>
    </row>
    <row r="1687" spans="1:9">
      <c r="A1687" s="421">
        <v>1686</v>
      </c>
      <c r="B1687" s="422" t="s">
        <v>7711</v>
      </c>
      <c r="C1687" s="422" t="s">
        <v>161</v>
      </c>
      <c r="D1687" s="422" t="s">
        <v>4790</v>
      </c>
      <c r="E1687" s="422" t="s">
        <v>4846</v>
      </c>
      <c r="F1687" s="438">
        <v>28090000</v>
      </c>
      <c r="G1687" s="423">
        <v>2023</v>
      </c>
      <c r="H1687" s="424">
        <f>VLOOKUP(G1687,[3]잔가율!$D$3:$E$33,2,FALSE)</f>
        <v>0.84199999999999997</v>
      </c>
      <c r="I1687" s="434">
        <f t="shared" si="26"/>
        <v>23651780</v>
      </c>
    </row>
    <row r="1688" spans="1:9">
      <c r="A1688" s="421">
        <v>1687</v>
      </c>
      <c r="B1688" s="422" t="s">
        <v>7711</v>
      </c>
      <c r="C1688" s="422" t="s">
        <v>161</v>
      </c>
      <c r="D1688" s="422" t="s">
        <v>4790</v>
      </c>
      <c r="E1688" s="422" t="s">
        <v>4847</v>
      </c>
      <c r="F1688" s="438">
        <v>31270000</v>
      </c>
      <c r="G1688" s="423">
        <v>2023</v>
      </c>
      <c r="H1688" s="424">
        <f>VLOOKUP(G1688,[3]잔가율!$D$3:$E$33,2,FALSE)</f>
        <v>0.84199999999999997</v>
      </c>
      <c r="I1688" s="434">
        <f t="shared" si="26"/>
        <v>26329340</v>
      </c>
    </row>
    <row r="1689" spans="1:9">
      <c r="A1689" s="421">
        <v>1688</v>
      </c>
      <c r="B1689" s="425" t="s">
        <v>7711</v>
      </c>
      <c r="C1689" s="425" t="s">
        <v>4808</v>
      </c>
      <c r="D1689" s="425" t="s">
        <v>4848</v>
      </c>
      <c r="E1689" s="425" t="s">
        <v>4849</v>
      </c>
      <c r="F1689" s="439">
        <v>49000000</v>
      </c>
      <c r="G1689" s="423">
        <v>2023</v>
      </c>
      <c r="H1689" s="424">
        <f>VLOOKUP(G1689,[3]잔가율!$D$3:$E$33,2,FALSE)</f>
        <v>0.84199999999999997</v>
      </c>
      <c r="I1689" s="434">
        <f t="shared" si="26"/>
        <v>41258000</v>
      </c>
    </row>
    <row r="1690" spans="1:9">
      <c r="A1690" s="421">
        <v>1689</v>
      </c>
      <c r="B1690" s="422" t="s">
        <v>7711</v>
      </c>
      <c r="C1690" s="422" t="s">
        <v>161</v>
      </c>
      <c r="D1690" s="422" t="s">
        <v>4850</v>
      </c>
      <c r="E1690" s="422" t="s">
        <v>4851</v>
      </c>
      <c r="F1690" s="438">
        <v>23400000</v>
      </c>
      <c r="G1690" s="423">
        <v>2023</v>
      </c>
      <c r="H1690" s="424">
        <f>VLOOKUP(G1690,[3]잔가율!$D$3:$E$33,2,FALSE)</f>
        <v>0.84199999999999997</v>
      </c>
      <c r="I1690" s="434">
        <f t="shared" si="26"/>
        <v>19702800</v>
      </c>
    </row>
    <row r="1691" spans="1:9">
      <c r="A1691" s="421">
        <v>1690</v>
      </c>
      <c r="B1691" s="422" t="s">
        <v>7711</v>
      </c>
      <c r="C1691" s="422" t="s">
        <v>161</v>
      </c>
      <c r="D1691" s="422" t="s">
        <v>4852</v>
      </c>
      <c r="E1691" s="422" t="s">
        <v>4853</v>
      </c>
      <c r="F1691" s="438">
        <v>20890000</v>
      </c>
      <c r="G1691" s="423">
        <v>2023</v>
      </c>
      <c r="H1691" s="424">
        <f>VLOOKUP(G1691,[3]잔가율!$D$3:$E$33,2,FALSE)</f>
        <v>0.84199999999999997</v>
      </c>
      <c r="I1691" s="434">
        <f t="shared" si="26"/>
        <v>17589380</v>
      </c>
    </row>
    <row r="1692" spans="1:9">
      <c r="A1692" s="421">
        <v>1691</v>
      </c>
      <c r="B1692" s="422" t="s">
        <v>7711</v>
      </c>
      <c r="C1692" s="422" t="s">
        <v>161</v>
      </c>
      <c r="D1692" s="422" t="s">
        <v>4797</v>
      </c>
      <c r="E1692" s="422" t="s">
        <v>4854</v>
      </c>
      <c r="F1692" s="438">
        <v>42500000</v>
      </c>
      <c r="G1692" s="423">
        <v>2023</v>
      </c>
      <c r="H1692" s="424">
        <f>VLOOKUP(G1692,[3]잔가율!$D$3:$E$33,2,FALSE)</f>
        <v>0.84199999999999997</v>
      </c>
      <c r="I1692" s="434">
        <f t="shared" si="26"/>
        <v>35785000</v>
      </c>
    </row>
    <row r="1693" spans="1:9">
      <c r="A1693" s="421">
        <v>1692</v>
      </c>
      <c r="B1693" s="422" t="s">
        <v>7711</v>
      </c>
      <c r="C1693" s="422" t="s">
        <v>161</v>
      </c>
      <c r="D1693" s="422" t="s">
        <v>162</v>
      </c>
      <c r="E1693" s="422" t="s">
        <v>1317</v>
      </c>
      <c r="F1693" s="438">
        <v>29540000</v>
      </c>
      <c r="G1693" s="423">
        <v>2023</v>
      </c>
      <c r="H1693" s="424">
        <f>VLOOKUP(G1693,[3]잔가율!$D$3:$E$33,2,FALSE)</f>
        <v>0.84199999999999997</v>
      </c>
      <c r="I1693" s="434">
        <f t="shared" si="26"/>
        <v>24872680</v>
      </c>
    </row>
    <row r="1694" spans="1:9">
      <c r="A1694" s="421">
        <v>1693</v>
      </c>
      <c r="B1694" s="422" t="s">
        <v>7711</v>
      </c>
      <c r="C1694" s="422" t="s">
        <v>161</v>
      </c>
      <c r="D1694" s="422" t="s">
        <v>162</v>
      </c>
      <c r="E1694" s="422" t="s">
        <v>4855</v>
      </c>
      <c r="F1694" s="438">
        <v>33540000</v>
      </c>
      <c r="G1694" s="423">
        <v>2023</v>
      </c>
      <c r="H1694" s="424">
        <f>VLOOKUP(G1694,[3]잔가율!$D$3:$E$33,2,FALSE)</f>
        <v>0.84199999999999997</v>
      </c>
      <c r="I1694" s="434">
        <f t="shared" si="26"/>
        <v>28240680</v>
      </c>
    </row>
    <row r="1695" spans="1:9">
      <c r="A1695" s="421">
        <v>1694</v>
      </c>
      <c r="B1695" s="422" t="s">
        <v>7711</v>
      </c>
      <c r="C1695" s="422" t="s">
        <v>161</v>
      </c>
      <c r="D1695" s="422" t="s">
        <v>162</v>
      </c>
      <c r="E1695" s="422" t="s">
        <v>4856</v>
      </c>
      <c r="F1695" s="438">
        <v>33540000</v>
      </c>
      <c r="G1695" s="423">
        <v>2023</v>
      </c>
      <c r="H1695" s="424">
        <f>VLOOKUP(G1695,[3]잔가율!$D$3:$E$33,2,FALSE)</f>
        <v>0.84199999999999997</v>
      </c>
      <c r="I1695" s="434">
        <f t="shared" si="26"/>
        <v>28240680</v>
      </c>
    </row>
    <row r="1696" spans="1:9">
      <c r="A1696" s="421">
        <v>1695</v>
      </c>
      <c r="B1696" s="422" t="s">
        <v>7711</v>
      </c>
      <c r="C1696" s="422" t="s">
        <v>161</v>
      </c>
      <c r="D1696" s="422" t="s">
        <v>162</v>
      </c>
      <c r="E1696" s="422" t="s">
        <v>4857</v>
      </c>
      <c r="F1696" s="438">
        <v>27420000</v>
      </c>
      <c r="G1696" s="423">
        <v>2023</v>
      </c>
      <c r="H1696" s="424">
        <f>VLOOKUP(G1696,[3]잔가율!$D$3:$E$33,2,FALSE)</f>
        <v>0.84199999999999997</v>
      </c>
      <c r="I1696" s="434">
        <f t="shared" si="26"/>
        <v>23087640</v>
      </c>
    </row>
    <row r="1697" spans="1:9">
      <c r="A1697" s="421">
        <v>1696</v>
      </c>
      <c r="B1697" s="422" t="s">
        <v>7711</v>
      </c>
      <c r="C1697" s="422" t="s">
        <v>161</v>
      </c>
      <c r="D1697" s="422" t="s">
        <v>4798</v>
      </c>
      <c r="E1697" s="422" t="s">
        <v>4858</v>
      </c>
      <c r="F1697" s="438">
        <v>27180000</v>
      </c>
      <c r="G1697" s="423">
        <v>2023</v>
      </c>
      <c r="H1697" s="424">
        <f>VLOOKUP(G1697,[3]잔가율!$D$3:$E$33,2,FALSE)</f>
        <v>0.84199999999999997</v>
      </c>
      <c r="I1697" s="434">
        <f t="shared" si="26"/>
        <v>22885560</v>
      </c>
    </row>
    <row r="1698" spans="1:9">
      <c r="A1698" s="421">
        <v>1697</v>
      </c>
      <c r="B1698" s="422" t="s">
        <v>7711</v>
      </c>
      <c r="C1698" s="422" t="s">
        <v>161</v>
      </c>
      <c r="D1698" s="422" t="s">
        <v>4798</v>
      </c>
      <c r="E1698" s="422" t="s">
        <v>4859</v>
      </c>
      <c r="F1698" s="438">
        <v>28090000</v>
      </c>
      <c r="G1698" s="423">
        <v>2023</v>
      </c>
      <c r="H1698" s="424">
        <f>VLOOKUP(G1698,[3]잔가율!$D$3:$E$33,2,FALSE)</f>
        <v>0.84199999999999997</v>
      </c>
      <c r="I1698" s="434">
        <f t="shared" si="26"/>
        <v>23651780</v>
      </c>
    </row>
    <row r="1699" spans="1:9">
      <c r="A1699" s="421">
        <v>1698</v>
      </c>
      <c r="B1699" s="422" t="s">
        <v>7711</v>
      </c>
      <c r="C1699" s="422" t="s">
        <v>161</v>
      </c>
      <c r="D1699" s="422" t="s">
        <v>4798</v>
      </c>
      <c r="E1699" s="422" t="s">
        <v>4860</v>
      </c>
      <c r="F1699" s="438">
        <v>27470000</v>
      </c>
      <c r="G1699" s="423">
        <v>2023</v>
      </c>
      <c r="H1699" s="424">
        <f>VLOOKUP(G1699,[3]잔가율!$D$3:$E$33,2,FALSE)</f>
        <v>0.84199999999999997</v>
      </c>
      <c r="I1699" s="434">
        <f t="shared" si="26"/>
        <v>23129740</v>
      </c>
    </row>
    <row r="1700" spans="1:9">
      <c r="A1700" s="421">
        <v>1699</v>
      </c>
      <c r="B1700" s="422" t="s">
        <v>7711</v>
      </c>
      <c r="C1700" s="422" t="s">
        <v>161</v>
      </c>
      <c r="D1700" s="422" t="s">
        <v>4798</v>
      </c>
      <c r="E1700" s="422" t="s">
        <v>4861</v>
      </c>
      <c r="F1700" s="438">
        <v>33000000</v>
      </c>
      <c r="G1700" s="423">
        <v>2023</v>
      </c>
      <c r="H1700" s="424">
        <f>VLOOKUP(G1700,[3]잔가율!$D$3:$E$33,2,FALSE)</f>
        <v>0.84199999999999997</v>
      </c>
      <c r="I1700" s="434">
        <f t="shared" si="26"/>
        <v>27786000</v>
      </c>
    </row>
    <row r="1701" spans="1:9">
      <c r="A1701" s="421">
        <v>1700</v>
      </c>
      <c r="B1701" s="422" t="s">
        <v>7711</v>
      </c>
      <c r="C1701" s="422" t="s">
        <v>161</v>
      </c>
      <c r="D1701" s="422" t="s">
        <v>4799</v>
      </c>
      <c r="E1701" s="422" t="s">
        <v>4862</v>
      </c>
      <c r="F1701" s="438">
        <v>30810000</v>
      </c>
      <c r="G1701" s="423">
        <v>2023</v>
      </c>
      <c r="H1701" s="424">
        <f>VLOOKUP(G1701,[3]잔가율!$D$3:$E$33,2,FALSE)</f>
        <v>0.84199999999999997</v>
      </c>
      <c r="I1701" s="434">
        <f t="shared" si="26"/>
        <v>25942020</v>
      </c>
    </row>
    <row r="1702" spans="1:9">
      <c r="A1702" s="421">
        <v>1701</v>
      </c>
      <c r="B1702" s="422" t="s">
        <v>7711</v>
      </c>
      <c r="C1702" s="422" t="s">
        <v>161</v>
      </c>
      <c r="D1702" s="422" t="s">
        <v>4799</v>
      </c>
      <c r="E1702" s="422" t="s">
        <v>4863</v>
      </c>
      <c r="F1702" s="438">
        <v>31720000</v>
      </c>
      <c r="G1702" s="423">
        <v>2023</v>
      </c>
      <c r="H1702" s="424">
        <f>VLOOKUP(G1702,[3]잔가율!$D$3:$E$33,2,FALSE)</f>
        <v>0.84199999999999997</v>
      </c>
      <c r="I1702" s="434">
        <f t="shared" si="26"/>
        <v>26708240</v>
      </c>
    </row>
    <row r="1703" spans="1:9">
      <c r="A1703" s="421">
        <v>1702</v>
      </c>
      <c r="B1703" s="422" t="s">
        <v>7711</v>
      </c>
      <c r="C1703" s="422" t="s">
        <v>161</v>
      </c>
      <c r="D1703" s="422" t="s">
        <v>4799</v>
      </c>
      <c r="E1703" s="422" t="s">
        <v>4864</v>
      </c>
      <c r="F1703" s="438">
        <v>33000000</v>
      </c>
      <c r="G1703" s="423">
        <v>2023</v>
      </c>
      <c r="H1703" s="424">
        <f>VLOOKUP(G1703,[3]잔가율!$D$3:$E$33,2,FALSE)</f>
        <v>0.84199999999999997</v>
      </c>
      <c r="I1703" s="434">
        <f t="shared" si="26"/>
        <v>27786000</v>
      </c>
    </row>
    <row r="1704" spans="1:9">
      <c r="A1704" s="421">
        <v>1703</v>
      </c>
      <c r="B1704" s="422" t="s">
        <v>7711</v>
      </c>
      <c r="C1704" s="422" t="s">
        <v>161</v>
      </c>
      <c r="D1704" s="422" t="s">
        <v>4799</v>
      </c>
      <c r="E1704" s="422" t="s">
        <v>4865</v>
      </c>
      <c r="F1704" s="438">
        <v>35720000</v>
      </c>
      <c r="G1704" s="423">
        <v>2023</v>
      </c>
      <c r="H1704" s="424">
        <f>VLOOKUP(G1704,[3]잔가율!$D$3:$E$33,2,FALSE)</f>
        <v>0.84199999999999997</v>
      </c>
      <c r="I1704" s="434">
        <f t="shared" si="26"/>
        <v>30076240</v>
      </c>
    </row>
    <row r="1705" spans="1:9">
      <c r="A1705" s="421">
        <v>1704</v>
      </c>
      <c r="B1705" s="313" t="s">
        <v>15840</v>
      </c>
      <c r="C1705" s="426" t="s">
        <v>4786</v>
      </c>
      <c r="D1705" s="426" t="s">
        <v>4787</v>
      </c>
      <c r="E1705" s="426" t="s">
        <v>4788</v>
      </c>
      <c r="F1705" s="442">
        <v>40120000</v>
      </c>
      <c r="G1705" s="423">
        <v>2023</v>
      </c>
      <c r="H1705" s="424">
        <f>VLOOKUP(G1705,[3]잔가율!$B$3:$C$33,2,FALSE)</f>
        <v>0.82599999999999996</v>
      </c>
      <c r="I1705" s="434">
        <f t="shared" si="26"/>
        <v>33139120</v>
      </c>
    </row>
    <row r="1706" spans="1:9">
      <c r="A1706" s="421">
        <v>1705</v>
      </c>
      <c r="B1706" s="422" t="s">
        <v>7711</v>
      </c>
      <c r="C1706" s="422" t="s">
        <v>161</v>
      </c>
      <c r="D1706" s="422" t="s">
        <v>4866</v>
      </c>
      <c r="E1706" s="422" t="s">
        <v>4867</v>
      </c>
      <c r="F1706" s="438">
        <v>22630000</v>
      </c>
      <c r="G1706" s="423">
        <v>2023</v>
      </c>
      <c r="H1706" s="424">
        <f>VLOOKUP(G1706,[3]잔가율!$D$3:$E$33,2,FALSE)</f>
        <v>0.84199999999999997</v>
      </c>
      <c r="I1706" s="434">
        <f t="shared" si="26"/>
        <v>19054460</v>
      </c>
    </row>
    <row r="1707" spans="1:9">
      <c r="A1707" s="421">
        <v>1706</v>
      </c>
      <c r="B1707" s="422" t="s">
        <v>7711</v>
      </c>
      <c r="C1707" s="422" t="s">
        <v>161</v>
      </c>
      <c r="D1707" s="422" t="s">
        <v>4868</v>
      </c>
      <c r="E1707" s="422" t="s">
        <v>4869</v>
      </c>
      <c r="F1707" s="438">
        <v>20000000</v>
      </c>
      <c r="G1707" s="423">
        <v>2023</v>
      </c>
      <c r="H1707" s="424">
        <f>VLOOKUP(G1707,[3]잔가율!$D$3:$E$33,2,FALSE)</f>
        <v>0.84199999999999997</v>
      </c>
      <c r="I1707" s="434">
        <f t="shared" si="26"/>
        <v>16840000</v>
      </c>
    </row>
    <row r="1708" spans="1:9">
      <c r="A1708" s="421">
        <v>1707</v>
      </c>
      <c r="B1708" s="422" t="s">
        <v>7711</v>
      </c>
      <c r="C1708" s="422" t="s">
        <v>161</v>
      </c>
      <c r="D1708" s="422" t="s">
        <v>4868</v>
      </c>
      <c r="E1708" s="422" t="s">
        <v>4870</v>
      </c>
      <c r="F1708" s="438">
        <v>25100000</v>
      </c>
      <c r="G1708" s="423">
        <v>2023</v>
      </c>
      <c r="H1708" s="424">
        <f>VLOOKUP(G1708,[3]잔가율!$D$3:$E$33,2,FALSE)</f>
        <v>0.84199999999999997</v>
      </c>
      <c r="I1708" s="434">
        <f t="shared" si="26"/>
        <v>21134200</v>
      </c>
    </row>
    <row r="1709" spans="1:9">
      <c r="A1709" s="421">
        <v>1708</v>
      </c>
      <c r="B1709" s="422" t="s">
        <v>7711</v>
      </c>
      <c r="C1709" s="422" t="s">
        <v>161</v>
      </c>
      <c r="D1709" s="422" t="s">
        <v>4871</v>
      </c>
      <c r="E1709" s="422" t="s">
        <v>4872</v>
      </c>
      <c r="F1709" s="438">
        <v>23000000</v>
      </c>
      <c r="G1709" s="423">
        <v>2023</v>
      </c>
      <c r="H1709" s="424">
        <f>VLOOKUP(G1709,[3]잔가율!$D$3:$E$33,2,FALSE)</f>
        <v>0.84199999999999997</v>
      </c>
      <c r="I1709" s="434">
        <f t="shared" si="26"/>
        <v>19366000</v>
      </c>
    </row>
    <row r="1710" spans="1:9">
      <c r="A1710" s="421">
        <v>1709</v>
      </c>
      <c r="B1710" s="422" t="s">
        <v>7711</v>
      </c>
      <c r="C1710" s="422" t="s">
        <v>161</v>
      </c>
      <c r="D1710" s="422" t="s">
        <v>4871</v>
      </c>
      <c r="E1710" s="422" t="s">
        <v>4873</v>
      </c>
      <c r="F1710" s="438">
        <v>17800000</v>
      </c>
      <c r="G1710" s="423">
        <v>2023</v>
      </c>
      <c r="H1710" s="424">
        <f>VLOOKUP(G1710,[3]잔가율!$D$3:$E$33,2,FALSE)</f>
        <v>0.84199999999999997</v>
      </c>
      <c r="I1710" s="434">
        <f t="shared" si="26"/>
        <v>14987600</v>
      </c>
    </row>
    <row r="1711" spans="1:9">
      <c r="A1711" s="421">
        <v>1710</v>
      </c>
      <c r="B1711" s="422" t="s">
        <v>7711</v>
      </c>
      <c r="C1711" s="422" t="s">
        <v>161</v>
      </c>
      <c r="D1711" s="422" t="s">
        <v>4871</v>
      </c>
      <c r="E1711" s="422" t="s">
        <v>4874</v>
      </c>
      <c r="F1711" s="438">
        <v>18180000</v>
      </c>
      <c r="G1711" s="423">
        <v>2023</v>
      </c>
      <c r="H1711" s="424">
        <f>VLOOKUP(G1711,[3]잔가율!$D$3:$E$33,2,FALSE)</f>
        <v>0.84199999999999997</v>
      </c>
      <c r="I1711" s="434">
        <f t="shared" si="26"/>
        <v>15307560</v>
      </c>
    </row>
    <row r="1712" spans="1:9">
      <c r="A1712" s="421">
        <v>1711</v>
      </c>
      <c r="B1712" s="422" t="s">
        <v>7711</v>
      </c>
      <c r="C1712" s="422" t="s">
        <v>161</v>
      </c>
      <c r="D1712" s="422" t="s">
        <v>4875</v>
      </c>
      <c r="E1712" s="422" t="s">
        <v>4876</v>
      </c>
      <c r="F1712" s="438">
        <v>25900000</v>
      </c>
      <c r="G1712" s="423">
        <v>2023</v>
      </c>
      <c r="H1712" s="424">
        <f>VLOOKUP(G1712,[3]잔가율!$D$3:$E$33,2,FALSE)</f>
        <v>0.84199999999999997</v>
      </c>
      <c r="I1712" s="434">
        <f t="shared" si="26"/>
        <v>21807800</v>
      </c>
    </row>
    <row r="1713" spans="1:9">
      <c r="A1713" s="421">
        <v>1712</v>
      </c>
      <c r="B1713" s="422" t="s">
        <v>7711</v>
      </c>
      <c r="C1713" s="422" t="s">
        <v>161</v>
      </c>
      <c r="D1713" s="422" t="s">
        <v>4800</v>
      </c>
      <c r="E1713" s="422" t="s">
        <v>4877</v>
      </c>
      <c r="F1713" s="438">
        <v>24090000</v>
      </c>
      <c r="G1713" s="423">
        <v>2023</v>
      </c>
      <c r="H1713" s="424">
        <f>VLOOKUP(G1713,[3]잔가율!$D$3:$E$33,2,FALSE)</f>
        <v>0.84199999999999997</v>
      </c>
      <c r="I1713" s="434">
        <f t="shared" si="26"/>
        <v>20283780</v>
      </c>
    </row>
    <row r="1714" spans="1:9">
      <c r="A1714" s="421">
        <v>1713</v>
      </c>
      <c r="B1714" s="422" t="s">
        <v>7711</v>
      </c>
      <c r="C1714" s="422" t="s">
        <v>161</v>
      </c>
      <c r="D1714" s="422" t="s">
        <v>4878</v>
      </c>
      <c r="E1714" s="422" t="s">
        <v>4879</v>
      </c>
      <c r="F1714" s="438">
        <v>61630000</v>
      </c>
      <c r="G1714" s="423">
        <v>2023</v>
      </c>
      <c r="H1714" s="424">
        <f>VLOOKUP(G1714,[3]잔가율!$D$3:$E$33,2,FALSE)</f>
        <v>0.84199999999999997</v>
      </c>
      <c r="I1714" s="434">
        <f t="shared" si="26"/>
        <v>51892460</v>
      </c>
    </row>
    <row r="1715" spans="1:9">
      <c r="A1715" s="421">
        <v>1714</v>
      </c>
      <c r="B1715" s="422" t="s">
        <v>7711</v>
      </c>
      <c r="C1715" s="422" t="s">
        <v>161</v>
      </c>
      <c r="D1715" s="422" t="s">
        <v>4878</v>
      </c>
      <c r="E1715" s="422" t="s">
        <v>4880</v>
      </c>
      <c r="F1715" s="438">
        <v>61630000</v>
      </c>
      <c r="G1715" s="423">
        <v>2023</v>
      </c>
      <c r="H1715" s="424">
        <f>VLOOKUP(G1715,[3]잔가율!$D$3:$E$33,2,FALSE)</f>
        <v>0.84199999999999997</v>
      </c>
      <c r="I1715" s="434">
        <f t="shared" si="26"/>
        <v>51892460</v>
      </c>
    </row>
    <row r="1716" spans="1:9">
      <c r="A1716" s="421">
        <v>1715</v>
      </c>
      <c r="B1716" s="422" t="s">
        <v>7711</v>
      </c>
      <c r="C1716" s="422" t="s">
        <v>161</v>
      </c>
      <c r="D1716" s="422" t="s">
        <v>4878</v>
      </c>
      <c r="E1716" s="422" t="s">
        <v>4881</v>
      </c>
      <c r="F1716" s="438">
        <v>61630000</v>
      </c>
      <c r="G1716" s="423">
        <v>2023</v>
      </c>
      <c r="H1716" s="424">
        <f>VLOOKUP(G1716,[3]잔가율!$D$3:$E$33,2,FALSE)</f>
        <v>0.84199999999999997</v>
      </c>
      <c r="I1716" s="434">
        <f t="shared" si="26"/>
        <v>51892460</v>
      </c>
    </row>
    <row r="1717" spans="1:9">
      <c r="A1717" s="421">
        <v>1716</v>
      </c>
      <c r="B1717" s="422" t="s">
        <v>7711</v>
      </c>
      <c r="C1717" s="422" t="s">
        <v>161</v>
      </c>
      <c r="D1717" s="422" t="s">
        <v>4878</v>
      </c>
      <c r="E1717" s="422" t="s">
        <v>4882</v>
      </c>
      <c r="F1717" s="438">
        <v>58090000</v>
      </c>
      <c r="G1717" s="423">
        <v>2023</v>
      </c>
      <c r="H1717" s="424">
        <f>VLOOKUP(G1717,[3]잔가율!$D$3:$E$33,2,FALSE)</f>
        <v>0.84199999999999997</v>
      </c>
      <c r="I1717" s="434">
        <f t="shared" si="26"/>
        <v>48911780</v>
      </c>
    </row>
    <row r="1718" spans="1:9">
      <c r="A1718" s="421">
        <v>1717</v>
      </c>
      <c r="B1718" s="422" t="s">
        <v>7711</v>
      </c>
      <c r="C1718" s="422" t="s">
        <v>161</v>
      </c>
      <c r="D1718" s="422" t="s">
        <v>4883</v>
      </c>
      <c r="E1718" s="422" t="s">
        <v>4884</v>
      </c>
      <c r="F1718" s="438">
        <v>10300000</v>
      </c>
      <c r="G1718" s="423">
        <v>2023</v>
      </c>
      <c r="H1718" s="424">
        <f>VLOOKUP(G1718,[3]잔가율!$D$3:$E$33,2,FALSE)</f>
        <v>0.84199999999999997</v>
      </c>
      <c r="I1718" s="434">
        <f t="shared" si="26"/>
        <v>8672600</v>
      </c>
    </row>
    <row r="1719" spans="1:9">
      <c r="A1719" s="421">
        <v>1718</v>
      </c>
      <c r="B1719" s="422" t="s">
        <v>7711</v>
      </c>
      <c r="C1719" s="422" t="s">
        <v>161</v>
      </c>
      <c r="D1719" s="422" t="s">
        <v>4883</v>
      </c>
      <c r="E1719" s="422" t="s">
        <v>4885</v>
      </c>
      <c r="F1719" s="438">
        <v>10300000</v>
      </c>
      <c r="G1719" s="423">
        <v>2023</v>
      </c>
      <c r="H1719" s="424">
        <f>VLOOKUP(G1719,[3]잔가율!$D$3:$E$33,2,FALSE)</f>
        <v>0.84199999999999997</v>
      </c>
      <c r="I1719" s="434">
        <f t="shared" si="26"/>
        <v>8672600</v>
      </c>
    </row>
    <row r="1720" spans="1:9">
      <c r="A1720" s="421">
        <v>1719</v>
      </c>
      <c r="B1720" s="422" t="s">
        <v>7711</v>
      </c>
      <c r="C1720" s="422" t="s">
        <v>161</v>
      </c>
      <c r="D1720" s="422" t="s">
        <v>4886</v>
      </c>
      <c r="E1720" s="422" t="s">
        <v>4887</v>
      </c>
      <c r="F1720" s="438">
        <v>10090000</v>
      </c>
      <c r="G1720" s="423">
        <v>2023</v>
      </c>
      <c r="H1720" s="424">
        <f>VLOOKUP(G1720,[3]잔가율!$D$3:$E$33,2,FALSE)</f>
        <v>0.84199999999999997</v>
      </c>
      <c r="I1720" s="434">
        <f t="shared" si="26"/>
        <v>8495780</v>
      </c>
    </row>
    <row r="1721" spans="1:9">
      <c r="A1721" s="421">
        <v>1720</v>
      </c>
      <c r="B1721" s="422" t="s">
        <v>7711</v>
      </c>
      <c r="C1721" s="422" t="s">
        <v>161</v>
      </c>
      <c r="D1721" s="422" t="s">
        <v>4886</v>
      </c>
      <c r="E1721" s="422" t="s">
        <v>4888</v>
      </c>
      <c r="F1721" s="438">
        <v>10090000</v>
      </c>
      <c r="G1721" s="423">
        <v>2023</v>
      </c>
      <c r="H1721" s="424">
        <f>VLOOKUP(G1721,[3]잔가율!$D$3:$E$33,2,FALSE)</f>
        <v>0.84199999999999997</v>
      </c>
      <c r="I1721" s="434">
        <f t="shared" si="26"/>
        <v>8495780</v>
      </c>
    </row>
    <row r="1722" spans="1:9">
      <c r="A1722" s="421">
        <v>1721</v>
      </c>
      <c r="B1722" s="422" t="s">
        <v>7711</v>
      </c>
      <c r="C1722" s="422" t="s">
        <v>161</v>
      </c>
      <c r="D1722" s="422" t="s">
        <v>4801</v>
      </c>
      <c r="E1722" s="422" t="s">
        <v>4889</v>
      </c>
      <c r="F1722" s="438">
        <v>42000000</v>
      </c>
      <c r="G1722" s="423">
        <v>2023</v>
      </c>
      <c r="H1722" s="424">
        <f>VLOOKUP(G1722,[3]잔가율!$D$3:$E$33,2,FALSE)</f>
        <v>0.84199999999999997</v>
      </c>
      <c r="I1722" s="434">
        <f t="shared" si="26"/>
        <v>35364000</v>
      </c>
    </row>
    <row r="1723" spans="1:9">
      <c r="A1723" s="421">
        <v>1722</v>
      </c>
      <c r="B1723" s="422" t="s">
        <v>7711</v>
      </c>
      <c r="C1723" s="422" t="s">
        <v>161</v>
      </c>
      <c r="D1723" s="422" t="s">
        <v>4801</v>
      </c>
      <c r="E1723" s="422" t="s">
        <v>4890</v>
      </c>
      <c r="F1723" s="438">
        <v>34900000</v>
      </c>
      <c r="G1723" s="423">
        <v>2023</v>
      </c>
      <c r="H1723" s="424">
        <f>VLOOKUP(G1723,[3]잔가율!$D$3:$E$33,2,FALSE)</f>
        <v>0.84199999999999997</v>
      </c>
      <c r="I1723" s="434">
        <f t="shared" si="26"/>
        <v>29385800</v>
      </c>
    </row>
    <row r="1724" spans="1:9">
      <c r="A1724" s="421">
        <v>1723</v>
      </c>
      <c r="B1724" s="422" t="s">
        <v>7711</v>
      </c>
      <c r="C1724" s="422" t="s">
        <v>161</v>
      </c>
      <c r="D1724" s="422" t="s">
        <v>4801</v>
      </c>
      <c r="E1724" s="422" t="s">
        <v>4891</v>
      </c>
      <c r="F1724" s="438">
        <v>41490000</v>
      </c>
      <c r="G1724" s="423">
        <v>2023</v>
      </c>
      <c r="H1724" s="424">
        <f>VLOOKUP(G1724,[3]잔가율!$D$3:$E$33,2,FALSE)</f>
        <v>0.84199999999999997</v>
      </c>
      <c r="I1724" s="434">
        <f t="shared" si="26"/>
        <v>34934580</v>
      </c>
    </row>
    <row r="1725" spans="1:9">
      <c r="A1725" s="421">
        <v>1724</v>
      </c>
      <c r="B1725" s="422" t="s">
        <v>7711</v>
      </c>
      <c r="C1725" s="422" t="s">
        <v>161</v>
      </c>
      <c r="D1725" s="422" t="s">
        <v>4801</v>
      </c>
      <c r="E1725" s="422" t="s">
        <v>4892</v>
      </c>
      <c r="F1725" s="438">
        <v>33930000</v>
      </c>
      <c r="G1725" s="423">
        <v>2023</v>
      </c>
      <c r="H1725" s="424">
        <f>VLOOKUP(G1725,[3]잔가율!$D$3:$E$33,2,FALSE)</f>
        <v>0.84199999999999997</v>
      </c>
      <c r="I1725" s="434">
        <f t="shared" si="26"/>
        <v>28569060</v>
      </c>
    </row>
    <row r="1726" spans="1:9">
      <c r="A1726" s="421">
        <v>1725</v>
      </c>
      <c r="B1726" s="422" t="s">
        <v>7711</v>
      </c>
      <c r="C1726" s="422" t="s">
        <v>161</v>
      </c>
      <c r="D1726" s="422" t="s">
        <v>4801</v>
      </c>
      <c r="E1726" s="422" t="s">
        <v>4893</v>
      </c>
      <c r="F1726" s="438">
        <v>47180000</v>
      </c>
      <c r="G1726" s="423">
        <v>2023</v>
      </c>
      <c r="H1726" s="424">
        <f>VLOOKUP(G1726,[3]잔가율!$D$3:$E$33,2,FALSE)</f>
        <v>0.84199999999999997</v>
      </c>
      <c r="I1726" s="434">
        <f t="shared" si="26"/>
        <v>39725560</v>
      </c>
    </row>
    <row r="1727" spans="1:9">
      <c r="A1727" s="421">
        <v>1726</v>
      </c>
      <c r="B1727" s="422" t="s">
        <v>7711</v>
      </c>
      <c r="C1727" s="422" t="s">
        <v>161</v>
      </c>
      <c r="D1727" s="422" t="s">
        <v>4801</v>
      </c>
      <c r="E1727" s="422" t="s">
        <v>4894</v>
      </c>
      <c r="F1727" s="438">
        <v>34710000</v>
      </c>
      <c r="G1727" s="423">
        <v>2023</v>
      </c>
      <c r="H1727" s="424">
        <f>VLOOKUP(G1727,[3]잔가율!$D$3:$E$33,2,FALSE)</f>
        <v>0.84199999999999997</v>
      </c>
      <c r="I1727" s="434">
        <f t="shared" si="26"/>
        <v>29225820</v>
      </c>
    </row>
    <row r="1728" spans="1:9">
      <c r="A1728" s="421">
        <v>1727</v>
      </c>
      <c r="B1728" s="422" t="s">
        <v>7711</v>
      </c>
      <c r="C1728" s="422" t="s">
        <v>161</v>
      </c>
      <c r="D1728" s="422" t="s">
        <v>4801</v>
      </c>
      <c r="E1728" s="422" t="s">
        <v>4895</v>
      </c>
      <c r="F1728" s="438">
        <v>46180000</v>
      </c>
      <c r="G1728" s="423">
        <v>2023</v>
      </c>
      <c r="H1728" s="424">
        <f>VLOOKUP(G1728,[3]잔가율!$D$3:$E$33,2,FALSE)</f>
        <v>0.84199999999999997</v>
      </c>
      <c r="I1728" s="434">
        <f t="shared" si="26"/>
        <v>38883560</v>
      </c>
    </row>
    <row r="1729" spans="1:9">
      <c r="A1729" s="421">
        <v>1728</v>
      </c>
      <c r="B1729" s="422" t="s">
        <v>7711</v>
      </c>
      <c r="C1729" s="422" t="s">
        <v>161</v>
      </c>
      <c r="D1729" s="422" t="s">
        <v>4801</v>
      </c>
      <c r="E1729" s="422" t="s">
        <v>4896</v>
      </c>
      <c r="F1729" s="438">
        <v>52630000</v>
      </c>
      <c r="G1729" s="423">
        <v>2023</v>
      </c>
      <c r="H1729" s="424">
        <f>VLOOKUP(G1729,[3]잔가율!$D$3:$E$33,2,FALSE)</f>
        <v>0.84199999999999997</v>
      </c>
      <c r="I1729" s="434">
        <f t="shared" si="26"/>
        <v>44314460</v>
      </c>
    </row>
    <row r="1730" spans="1:9">
      <c r="A1730" s="421">
        <v>1729</v>
      </c>
      <c r="B1730" s="425" t="s">
        <v>7711</v>
      </c>
      <c r="C1730" s="425" t="s">
        <v>4808</v>
      </c>
      <c r="D1730" s="425" t="s">
        <v>4801</v>
      </c>
      <c r="E1730" s="425" t="s">
        <v>4897</v>
      </c>
      <c r="F1730" s="439">
        <v>12390000</v>
      </c>
      <c r="G1730" s="423">
        <v>2023</v>
      </c>
      <c r="H1730" s="424">
        <f>VLOOKUP(G1730,[3]잔가율!$D$3:$E$33,2,FALSE)</f>
        <v>0.84199999999999997</v>
      </c>
      <c r="I1730" s="434">
        <f t="shared" ref="I1730:I1793" si="27">ROUNDDOWN(F1730*H1730,0)</f>
        <v>10432380</v>
      </c>
    </row>
    <row r="1731" spans="1:9">
      <c r="A1731" s="421">
        <v>1730</v>
      </c>
      <c r="B1731" s="422" t="s">
        <v>7711</v>
      </c>
      <c r="C1731" s="422" t="s">
        <v>161</v>
      </c>
      <c r="D1731" s="422" t="s">
        <v>4898</v>
      </c>
      <c r="E1731" s="422" t="s">
        <v>4899</v>
      </c>
      <c r="F1731" s="438">
        <v>55450000</v>
      </c>
      <c r="G1731" s="423">
        <v>2023</v>
      </c>
      <c r="H1731" s="424">
        <f>VLOOKUP(G1731,[3]잔가율!$D$3:$E$33,2,FALSE)</f>
        <v>0.84199999999999997</v>
      </c>
      <c r="I1731" s="434">
        <f t="shared" si="27"/>
        <v>46688900</v>
      </c>
    </row>
    <row r="1732" spans="1:9">
      <c r="A1732" s="421">
        <v>1731</v>
      </c>
      <c r="B1732" s="422" t="s">
        <v>7711</v>
      </c>
      <c r="C1732" s="422" t="s">
        <v>161</v>
      </c>
      <c r="D1732" s="422" t="s">
        <v>4802</v>
      </c>
      <c r="E1732" s="422" t="s">
        <v>4900</v>
      </c>
      <c r="F1732" s="438">
        <v>29330000</v>
      </c>
      <c r="G1732" s="423">
        <v>2023</v>
      </c>
      <c r="H1732" s="424">
        <f>VLOOKUP(G1732,[3]잔가율!$D$3:$E$33,2,FALSE)</f>
        <v>0.84199999999999997</v>
      </c>
      <c r="I1732" s="434">
        <f t="shared" si="27"/>
        <v>24695860</v>
      </c>
    </row>
    <row r="1733" spans="1:9">
      <c r="A1733" s="421">
        <v>1732</v>
      </c>
      <c r="B1733" s="422" t="s">
        <v>7711</v>
      </c>
      <c r="C1733" s="422" t="s">
        <v>161</v>
      </c>
      <c r="D1733" s="422" t="s">
        <v>4802</v>
      </c>
      <c r="E1733" s="422" t="s">
        <v>4901</v>
      </c>
      <c r="F1733" s="438">
        <v>44630000</v>
      </c>
      <c r="G1733" s="423">
        <v>2023</v>
      </c>
      <c r="H1733" s="424">
        <f>VLOOKUP(G1733,[3]잔가율!$D$3:$E$33,2,FALSE)</f>
        <v>0.84199999999999997</v>
      </c>
      <c r="I1733" s="434">
        <f t="shared" si="27"/>
        <v>37578460</v>
      </c>
    </row>
    <row r="1734" spans="1:9">
      <c r="A1734" s="421">
        <v>1733</v>
      </c>
      <c r="B1734" s="422" t="s">
        <v>7711</v>
      </c>
      <c r="C1734" s="422" t="s">
        <v>161</v>
      </c>
      <c r="D1734" s="422" t="s">
        <v>4802</v>
      </c>
      <c r="E1734" s="422" t="s">
        <v>4902</v>
      </c>
      <c r="F1734" s="438">
        <v>44630000</v>
      </c>
      <c r="G1734" s="423">
        <v>2023</v>
      </c>
      <c r="H1734" s="424">
        <f>VLOOKUP(G1734,[3]잔가율!$D$3:$E$33,2,FALSE)</f>
        <v>0.84199999999999997</v>
      </c>
      <c r="I1734" s="434">
        <f t="shared" si="27"/>
        <v>37578460</v>
      </c>
    </row>
    <row r="1735" spans="1:9">
      <c r="A1735" s="421">
        <v>1734</v>
      </c>
      <c r="B1735" s="422" t="s">
        <v>7711</v>
      </c>
      <c r="C1735" s="422" t="s">
        <v>161</v>
      </c>
      <c r="D1735" s="422" t="s">
        <v>4802</v>
      </c>
      <c r="E1735" s="422" t="s">
        <v>4903</v>
      </c>
      <c r="F1735" s="438">
        <v>47800000</v>
      </c>
      <c r="G1735" s="423">
        <v>2023</v>
      </c>
      <c r="H1735" s="424">
        <f>VLOOKUP(G1735,[3]잔가율!$D$3:$E$33,2,FALSE)</f>
        <v>0.84199999999999997</v>
      </c>
      <c r="I1735" s="434">
        <f t="shared" si="27"/>
        <v>40247600</v>
      </c>
    </row>
    <row r="1736" spans="1:9">
      <c r="A1736" s="421">
        <v>1735</v>
      </c>
      <c r="B1736" s="422" t="s">
        <v>7711</v>
      </c>
      <c r="C1736" s="422" t="s">
        <v>161</v>
      </c>
      <c r="D1736" s="422" t="s">
        <v>4904</v>
      </c>
      <c r="E1736" s="422" t="s">
        <v>4905</v>
      </c>
      <c r="F1736" s="438">
        <v>36360000</v>
      </c>
      <c r="G1736" s="423">
        <v>2023</v>
      </c>
      <c r="H1736" s="424">
        <f>VLOOKUP(G1736,[3]잔가율!$D$3:$E$33,2,FALSE)</f>
        <v>0.84199999999999997</v>
      </c>
      <c r="I1736" s="434">
        <f t="shared" si="27"/>
        <v>30615120</v>
      </c>
    </row>
    <row r="1737" spans="1:9">
      <c r="A1737" s="421">
        <v>1736</v>
      </c>
      <c r="B1737" s="422" t="s">
        <v>7711</v>
      </c>
      <c r="C1737" s="422" t="s">
        <v>161</v>
      </c>
      <c r="D1737" s="422" t="s">
        <v>4904</v>
      </c>
      <c r="E1737" s="422" t="s">
        <v>4906</v>
      </c>
      <c r="F1737" s="438">
        <v>33000000</v>
      </c>
      <c r="G1737" s="423">
        <v>2023</v>
      </c>
      <c r="H1737" s="424">
        <f>VLOOKUP(G1737,[3]잔가율!$D$3:$E$33,2,FALSE)</f>
        <v>0.84199999999999997</v>
      </c>
      <c r="I1737" s="434">
        <f t="shared" si="27"/>
        <v>27786000</v>
      </c>
    </row>
    <row r="1738" spans="1:9">
      <c r="A1738" s="421">
        <v>1737</v>
      </c>
      <c r="B1738" s="422" t="s">
        <v>7711</v>
      </c>
      <c r="C1738" s="422" t="s">
        <v>161</v>
      </c>
      <c r="D1738" s="422" t="s">
        <v>4904</v>
      </c>
      <c r="E1738" s="422" t="s">
        <v>4907</v>
      </c>
      <c r="F1738" s="438">
        <v>20930000</v>
      </c>
      <c r="G1738" s="423">
        <v>2023</v>
      </c>
      <c r="H1738" s="424">
        <f>VLOOKUP(G1738,[3]잔가율!$D$3:$E$33,2,FALSE)</f>
        <v>0.84199999999999997</v>
      </c>
      <c r="I1738" s="434">
        <f t="shared" si="27"/>
        <v>17623060</v>
      </c>
    </row>
    <row r="1739" spans="1:9">
      <c r="A1739" s="421">
        <v>1738</v>
      </c>
      <c r="B1739" s="422" t="s">
        <v>7711</v>
      </c>
      <c r="C1739" s="422" t="s">
        <v>161</v>
      </c>
      <c r="D1739" s="422" t="s">
        <v>4908</v>
      </c>
      <c r="E1739" s="422" t="s">
        <v>4909</v>
      </c>
      <c r="F1739" s="438">
        <v>36110000</v>
      </c>
      <c r="G1739" s="423">
        <v>2023</v>
      </c>
      <c r="H1739" s="424">
        <f>VLOOKUP(G1739,[3]잔가율!$D$3:$E$33,2,FALSE)</f>
        <v>0.84199999999999997</v>
      </c>
      <c r="I1739" s="434">
        <f t="shared" si="27"/>
        <v>30404620</v>
      </c>
    </row>
    <row r="1740" spans="1:9">
      <c r="A1740" s="421">
        <v>1739</v>
      </c>
      <c r="B1740" s="422" t="s">
        <v>7711</v>
      </c>
      <c r="C1740" s="422" t="s">
        <v>161</v>
      </c>
      <c r="D1740" s="422" t="s">
        <v>4908</v>
      </c>
      <c r="E1740" s="422" t="s">
        <v>4910</v>
      </c>
      <c r="F1740" s="438">
        <v>26000000</v>
      </c>
      <c r="G1740" s="423">
        <v>2023</v>
      </c>
      <c r="H1740" s="424">
        <f>VLOOKUP(G1740,[3]잔가율!$D$3:$E$33,2,FALSE)</f>
        <v>0.84199999999999997</v>
      </c>
      <c r="I1740" s="434">
        <f t="shared" si="27"/>
        <v>21892000</v>
      </c>
    </row>
    <row r="1741" spans="1:9">
      <c r="A1741" s="421">
        <v>1740</v>
      </c>
      <c r="B1741" s="422" t="s">
        <v>7711</v>
      </c>
      <c r="C1741" s="422" t="s">
        <v>4911</v>
      </c>
      <c r="D1741" s="422" t="s">
        <v>4913</v>
      </c>
      <c r="E1741" s="422" t="s">
        <v>4914</v>
      </c>
      <c r="F1741" s="438">
        <v>63630000</v>
      </c>
      <c r="G1741" s="423">
        <v>2023</v>
      </c>
      <c r="H1741" s="424">
        <f>VLOOKUP(G1741,[3]잔가율!$D$3:$E$33,2,FALSE)</f>
        <v>0.84199999999999997</v>
      </c>
      <c r="I1741" s="434">
        <f t="shared" si="27"/>
        <v>53576460</v>
      </c>
    </row>
    <row r="1742" spans="1:9">
      <c r="A1742" s="421">
        <v>1741</v>
      </c>
      <c r="B1742" s="422" t="s">
        <v>7711</v>
      </c>
      <c r="C1742" s="422" t="s">
        <v>4911</v>
      </c>
      <c r="D1742" s="422" t="s">
        <v>4915</v>
      </c>
      <c r="E1742" s="422" t="s">
        <v>114</v>
      </c>
      <c r="F1742" s="438">
        <v>95450000</v>
      </c>
      <c r="G1742" s="423">
        <v>2023</v>
      </c>
      <c r="H1742" s="424">
        <f>VLOOKUP(G1742,[3]잔가율!$D$3:$E$33,2,FALSE)</f>
        <v>0.84199999999999997</v>
      </c>
      <c r="I1742" s="434">
        <f t="shared" si="27"/>
        <v>80368900</v>
      </c>
    </row>
    <row r="1743" spans="1:9">
      <c r="A1743" s="421">
        <v>1742</v>
      </c>
      <c r="B1743" s="422" t="s">
        <v>7711</v>
      </c>
      <c r="C1743" s="422" t="s">
        <v>4911</v>
      </c>
      <c r="D1743" s="422" t="s">
        <v>4915</v>
      </c>
      <c r="E1743" s="422" t="s">
        <v>4916</v>
      </c>
      <c r="F1743" s="438">
        <v>80000000</v>
      </c>
      <c r="G1743" s="423">
        <v>2023</v>
      </c>
      <c r="H1743" s="424">
        <f>VLOOKUP(G1743,[3]잔가율!$D$3:$E$33,2,FALSE)</f>
        <v>0.84199999999999997</v>
      </c>
      <c r="I1743" s="434">
        <f t="shared" si="27"/>
        <v>67360000</v>
      </c>
    </row>
    <row r="1744" spans="1:9">
      <c r="A1744" s="421">
        <v>1743</v>
      </c>
      <c r="B1744" s="422" t="s">
        <v>7711</v>
      </c>
      <c r="C1744" s="422" t="s">
        <v>4911</v>
      </c>
      <c r="D1744" s="422" t="s">
        <v>4915</v>
      </c>
      <c r="E1744" s="422" t="s">
        <v>4917</v>
      </c>
      <c r="F1744" s="438">
        <v>80000000</v>
      </c>
      <c r="G1744" s="423">
        <v>2023</v>
      </c>
      <c r="H1744" s="424">
        <f>VLOOKUP(G1744,[3]잔가율!$D$3:$E$33,2,FALSE)</f>
        <v>0.84199999999999997</v>
      </c>
      <c r="I1744" s="434">
        <f t="shared" si="27"/>
        <v>67360000</v>
      </c>
    </row>
    <row r="1745" spans="1:9">
      <c r="A1745" s="421">
        <v>1744</v>
      </c>
      <c r="B1745" s="422" t="s">
        <v>7711</v>
      </c>
      <c r="C1745" s="422" t="s">
        <v>4911</v>
      </c>
      <c r="D1745" s="422" t="s">
        <v>4915</v>
      </c>
      <c r="E1745" s="422" t="s">
        <v>4918</v>
      </c>
      <c r="F1745" s="438">
        <v>80000000</v>
      </c>
      <c r="G1745" s="423">
        <v>2023</v>
      </c>
      <c r="H1745" s="424">
        <f>VLOOKUP(G1745,[3]잔가율!$D$3:$E$33,2,FALSE)</f>
        <v>0.84199999999999997</v>
      </c>
      <c r="I1745" s="434">
        <f t="shared" si="27"/>
        <v>67360000</v>
      </c>
    </row>
    <row r="1746" spans="1:9">
      <c r="A1746" s="421">
        <v>1745</v>
      </c>
      <c r="B1746" s="422" t="s">
        <v>7711</v>
      </c>
      <c r="C1746" s="422" t="s">
        <v>4911</v>
      </c>
      <c r="D1746" s="422" t="s">
        <v>4915</v>
      </c>
      <c r="E1746" s="422" t="s">
        <v>4919</v>
      </c>
      <c r="F1746" s="438">
        <v>63630000</v>
      </c>
      <c r="G1746" s="423">
        <v>2023</v>
      </c>
      <c r="H1746" s="424">
        <f>VLOOKUP(G1746,[3]잔가율!$D$3:$E$33,2,FALSE)</f>
        <v>0.84199999999999997</v>
      </c>
      <c r="I1746" s="434">
        <f t="shared" si="27"/>
        <v>53576460</v>
      </c>
    </row>
    <row r="1747" spans="1:9">
      <c r="A1747" s="421">
        <v>1746</v>
      </c>
      <c r="B1747" s="422" t="s">
        <v>7711</v>
      </c>
      <c r="C1747" s="422" t="s">
        <v>4911</v>
      </c>
      <c r="D1747" s="422" t="s">
        <v>4915</v>
      </c>
      <c r="E1747" s="422" t="s">
        <v>4920</v>
      </c>
      <c r="F1747" s="438">
        <v>80000000</v>
      </c>
      <c r="G1747" s="423">
        <v>2023</v>
      </c>
      <c r="H1747" s="424">
        <f>VLOOKUP(G1747,[3]잔가율!$D$3:$E$33,2,FALSE)</f>
        <v>0.84199999999999997</v>
      </c>
      <c r="I1747" s="434">
        <f t="shared" si="27"/>
        <v>67360000</v>
      </c>
    </row>
    <row r="1748" spans="1:9">
      <c r="A1748" s="421">
        <v>1747</v>
      </c>
      <c r="B1748" s="422" t="s">
        <v>7711</v>
      </c>
      <c r="C1748" s="422" t="s">
        <v>4911</v>
      </c>
      <c r="D1748" s="422" t="s">
        <v>4915</v>
      </c>
      <c r="E1748" s="422" t="s">
        <v>4921</v>
      </c>
      <c r="F1748" s="438">
        <v>63630000</v>
      </c>
      <c r="G1748" s="423">
        <v>2023</v>
      </c>
      <c r="H1748" s="424">
        <f>VLOOKUP(G1748,[3]잔가율!$D$3:$E$33,2,FALSE)</f>
        <v>0.84199999999999997</v>
      </c>
      <c r="I1748" s="434">
        <f t="shared" si="27"/>
        <v>53576460</v>
      </c>
    </row>
    <row r="1749" spans="1:9">
      <c r="A1749" s="421">
        <v>1748</v>
      </c>
      <c r="B1749" s="422" t="s">
        <v>7711</v>
      </c>
      <c r="C1749" s="422" t="s">
        <v>4911</v>
      </c>
      <c r="D1749" s="422" t="s">
        <v>4915</v>
      </c>
      <c r="E1749" s="422" t="s">
        <v>4922</v>
      </c>
      <c r="F1749" s="438">
        <v>80000000</v>
      </c>
      <c r="G1749" s="423">
        <v>2023</v>
      </c>
      <c r="H1749" s="424">
        <f>VLOOKUP(G1749,[3]잔가율!$D$3:$E$33,2,FALSE)</f>
        <v>0.84199999999999997</v>
      </c>
      <c r="I1749" s="434">
        <f t="shared" si="27"/>
        <v>67360000</v>
      </c>
    </row>
    <row r="1750" spans="1:9">
      <c r="A1750" s="421">
        <v>1749</v>
      </c>
      <c r="B1750" s="422" t="s">
        <v>7711</v>
      </c>
      <c r="C1750" s="422" t="s">
        <v>4911</v>
      </c>
      <c r="D1750" s="422" t="s">
        <v>4915</v>
      </c>
      <c r="E1750" s="422" t="s">
        <v>4923</v>
      </c>
      <c r="F1750" s="438">
        <v>84480000</v>
      </c>
      <c r="G1750" s="423">
        <v>2023</v>
      </c>
      <c r="H1750" s="424">
        <f>VLOOKUP(G1750,[3]잔가율!$D$3:$E$33,2,FALSE)</f>
        <v>0.84199999999999997</v>
      </c>
      <c r="I1750" s="434">
        <f t="shared" si="27"/>
        <v>71132160</v>
      </c>
    </row>
    <row r="1751" spans="1:9">
      <c r="A1751" s="421">
        <v>1750</v>
      </c>
      <c r="B1751" s="422" t="s">
        <v>7711</v>
      </c>
      <c r="C1751" s="422" t="s">
        <v>4911</v>
      </c>
      <c r="D1751" s="422" t="s">
        <v>4915</v>
      </c>
      <c r="E1751" s="422" t="s">
        <v>4924</v>
      </c>
      <c r="F1751" s="438">
        <v>80000000</v>
      </c>
      <c r="G1751" s="423">
        <v>2023</v>
      </c>
      <c r="H1751" s="424">
        <f>VLOOKUP(G1751,[3]잔가율!$D$3:$E$33,2,FALSE)</f>
        <v>0.84199999999999997</v>
      </c>
      <c r="I1751" s="434">
        <f t="shared" si="27"/>
        <v>67360000</v>
      </c>
    </row>
    <row r="1752" spans="1:9">
      <c r="A1752" s="421">
        <v>1751</v>
      </c>
      <c r="B1752" s="422" t="s">
        <v>7711</v>
      </c>
      <c r="C1752" s="422" t="s">
        <v>4911</v>
      </c>
      <c r="D1752" s="422" t="s">
        <v>4915</v>
      </c>
      <c r="E1752" s="422" t="s">
        <v>4925</v>
      </c>
      <c r="F1752" s="438">
        <v>55450000</v>
      </c>
      <c r="G1752" s="423">
        <v>2023</v>
      </c>
      <c r="H1752" s="424">
        <f>VLOOKUP(G1752,[3]잔가율!$D$3:$E$33,2,FALSE)</f>
        <v>0.84199999999999997</v>
      </c>
      <c r="I1752" s="434">
        <f t="shared" si="27"/>
        <v>46688900</v>
      </c>
    </row>
    <row r="1753" spans="1:9">
      <c r="A1753" s="421">
        <v>1752</v>
      </c>
      <c r="B1753" s="422" t="s">
        <v>7711</v>
      </c>
      <c r="C1753" s="422" t="s">
        <v>4911</v>
      </c>
      <c r="D1753" s="422" t="s">
        <v>4912</v>
      </c>
      <c r="E1753" s="422" t="s">
        <v>4926</v>
      </c>
      <c r="F1753" s="438">
        <v>47570000</v>
      </c>
      <c r="G1753" s="423">
        <v>2023</v>
      </c>
      <c r="H1753" s="424">
        <f>VLOOKUP(G1753,[3]잔가율!$D$3:$E$33,2,FALSE)</f>
        <v>0.84199999999999997</v>
      </c>
      <c r="I1753" s="434">
        <f t="shared" si="27"/>
        <v>40053940</v>
      </c>
    </row>
    <row r="1754" spans="1:9">
      <c r="A1754" s="421">
        <v>1753</v>
      </c>
      <c r="B1754" s="422" t="s">
        <v>7711</v>
      </c>
      <c r="C1754" s="422" t="s">
        <v>4911</v>
      </c>
      <c r="D1754" s="422" t="s">
        <v>4912</v>
      </c>
      <c r="E1754" s="422" t="s">
        <v>4927</v>
      </c>
      <c r="F1754" s="438">
        <v>47570000</v>
      </c>
      <c r="G1754" s="423">
        <v>2023</v>
      </c>
      <c r="H1754" s="424">
        <f>VLOOKUP(G1754,[3]잔가율!$D$3:$E$33,2,FALSE)</f>
        <v>0.84199999999999997</v>
      </c>
      <c r="I1754" s="434">
        <f t="shared" si="27"/>
        <v>40053940</v>
      </c>
    </row>
    <row r="1755" spans="1:9">
      <c r="A1755" s="421">
        <v>1754</v>
      </c>
      <c r="B1755" s="422" t="s">
        <v>7711</v>
      </c>
      <c r="C1755" s="422" t="s">
        <v>4911</v>
      </c>
      <c r="D1755" s="422" t="s">
        <v>4912</v>
      </c>
      <c r="E1755" s="422" t="s">
        <v>4928</v>
      </c>
      <c r="F1755" s="438">
        <v>49500000</v>
      </c>
      <c r="G1755" s="423">
        <v>2023</v>
      </c>
      <c r="H1755" s="424">
        <f>VLOOKUP(G1755,[3]잔가율!$D$3:$E$33,2,FALSE)</f>
        <v>0.84199999999999997</v>
      </c>
      <c r="I1755" s="434">
        <f t="shared" si="27"/>
        <v>41679000</v>
      </c>
    </row>
    <row r="1756" spans="1:9">
      <c r="A1756" s="421">
        <v>1755</v>
      </c>
      <c r="B1756" s="422" t="s">
        <v>7711</v>
      </c>
      <c r="C1756" s="422" t="s">
        <v>4911</v>
      </c>
      <c r="D1756" s="422" t="s">
        <v>4912</v>
      </c>
      <c r="E1756" s="422" t="s">
        <v>4929</v>
      </c>
      <c r="F1756" s="438">
        <v>50450000</v>
      </c>
      <c r="G1756" s="423">
        <v>2023</v>
      </c>
      <c r="H1756" s="424">
        <f>VLOOKUP(G1756,[3]잔가율!$D$3:$E$33,2,FALSE)</f>
        <v>0.84199999999999997</v>
      </c>
      <c r="I1756" s="434">
        <f t="shared" si="27"/>
        <v>42478900</v>
      </c>
    </row>
    <row r="1757" spans="1:9">
      <c r="A1757" s="421">
        <v>1756</v>
      </c>
      <c r="B1757" s="422" t="s">
        <v>7711</v>
      </c>
      <c r="C1757" s="422" t="s">
        <v>4911</v>
      </c>
      <c r="D1757" s="422" t="s">
        <v>4912</v>
      </c>
      <c r="E1757" s="422" t="s">
        <v>4930</v>
      </c>
      <c r="F1757" s="438">
        <v>65450000</v>
      </c>
      <c r="G1757" s="423">
        <v>2023</v>
      </c>
      <c r="H1757" s="424">
        <f>VLOOKUP(G1757,[3]잔가율!$D$3:$E$33,2,FALSE)</f>
        <v>0.84199999999999997</v>
      </c>
      <c r="I1757" s="434">
        <f t="shared" si="27"/>
        <v>55108900</v>
      </c>
    </row>
    <row r="1758" spans="1:9">
      <c r="A1758" s="421">
        <v>1757</v>
      </c>
      <c r="B1758" s="426" t="s">
        <v>7711</v>
      </c>
      <c r="C1758" s="426" t="s">
        <v>4931</v>
      </c>
      <c r="D1758" s="426" t="s">
        <v>4912</v>
      </c>
      <c r="E1758" s="426" t="s">
        <v>4932</v>
      </c>
      <c r="F1758" s="441">
        <v>37190000</v>
      </c>
      <c r="G1758" s="423">
        <v>2023</v>
      </c>
      <c r="H1758" s="424">
        <f>VLOOKUP(G1758,[3]잔가율!$D$3:$E$33,2,FALSE)</f>
        <v>0.84199999999999997</v>
      </c>
      <c r="I1758" s="434">
        <f t="shared" si="27"/>
        <v>31313980</v>
      </c>
    </row>
    <row r="1759" spans="1:9">
      <c r="A1759" s="421">
        <v>1758</v>
      </c>
      <c r="B1759" s="422" t="s">
        <v>7711</v>
      </c>
      <c r="C1759" s="422" t="s">
        <v>4911</v>
      </c>
      <c r="D1759" s="422" t="s">
        <v>4912</v>
      </c>
      <c r="E1759" s="422" t="s">
        <v>4933</v>
      </c>
      <c r="F1759" s="438">
        <v>61640000</v>
      </c>
      <c r="G1759" s="423">
        <v>2023</v>
      </c>
      <c r="H1759" s="424">
        <f>VLOOKUP(G1759,[3]잔가율!$D$3:$E$33,2,FALSE)</f>
        <v>0.84199999999999997</v>
      </c>
      <c r="I1759" s="434">
        <f t="shared" si="27"/>
        <v>51900880</v>
      </c>
    </row>
    <row r="1760" spans="1:9">
      <c r="A1760" s="421">
        <v>1759</v>
      </c>
      <c r="B1760" s="422" t="s">
        <v>7711</v>
      </c>
      <c r="C1760" s="422" t="s">
        <v>4911</v>
      </c>
      <c r="D1760" s="422" t="s">
        <v>4912</v>
      </c>
      <c r="E1760" s="422" t="s">
        <v>4934</v>
      </c>
      <c r="F1760" s="438">
        <v>61640000</v>
      </c>
      <c r="G1760" s="423">
        <v>2023</v>
      </c>
      <c r="H1760" s="424">
        <f>VLOOKUP(G1760,[3]잔가율!$D$3:$E$33,2,FALSE)</f>
        <v>0.84199999999999997</v>
      </c>
      <c r="I1760" s="434">
        <f t="shared" si="27"/>
        <v>51900880</v>
      </c>
    </row>
    <row r="1761" spans="1:9">
      <c r="A1761" s="421">
        <v>1760</v>
      </c>
      <c r="B1761" s="422" t="s">
        <v>7711</v>
      </c>
      <c r="C1761" s="422" t="s">
        <v>4911</v>
      </c>
      <c r="D1761" s="422" t="s">
        <v>4912</v>
      </c>
      <c r="E1761" s="422" t="s">
        <v>4935</v>
      </c>
      <c r="F1761" s="438">
        <v>37040000</v>
      </c>
      <c r="G1761" s="423">
        <v>2023</v>
      </c>
      <c r="H1761" s="424">
        <f>VLOOKUP(G1761,[3]잔가율!$D$3:$E$33,2,FALSE)</f>
        <v>0.84199999999999997</v>
      </c>
      <c r="I1761" s="434">
        <f t="shared" si="27"/>
        <v>31187680</v>
      </c>
    </row>
    <row r="1762" spans="1:9">
      <c r="A1762" s="421">
        <v>1761</v>
      </c>
      <c r="B1762" s="422" t="s">
        <v>7711</v>
      </c>
      <c r="C1762" s="422" t="s">
        <v>4936</v>
      </c>
      <c r="D1762" s="422" t="s">
        <v>1701</v>
      </c>
      <c r="E1762" s="422" t="s">
        <v>4957</v>
      </c>
      <c r="F1762" s="438">
        <v>77270000</v>
      </c>
      <c r="G1762" s="423">
        <v>2023</v>
      </c>
      <c r="H1762" s="424">
        <f>VLOOKUP(G1762,[3]잔가율!$D$3:$E$33,2,FALSE)</f>
        <v>0.84199999999999997</v>
      </c>
      <c r="I1762" s="434">
        <f t="shared" si="27"/>
        <v>65061340</v>
      </c>
    </row>
    <row r="1763" spans="1:9">
      <c r="A1763" s="421">
        <v>1762</v>
      </c>
      <c r="B1763" s="422" t="s">
        <v>7711</v>
      </c>
      <c r="C1763" s="422" t="s">
        <v>4936</v>
      </c>
      <c r="D1763" s="422" t="s">
        <v>4958</v>
      </c>
      <c r="E1763" s="422" t="s">
        <v>4959</v>
      </c>
      <c r="F1763" s="438">
        <v>92720000</v>
      </c>
      <c r="G1763" s="423">
        <v>2023</v>
      </c>
      <c r="H1763" s="424">
        <f>VLOOKUP(G1763,[3]잔가율!$D$3:$E$33,2,FALSE)</f>
        <v>0.84199999999999997</v>
      </c>
      <c r="I1763" s="434">
        <f t="shared" si="27"/>
        <v>78070240</v>
      </c>
    </row>
    <row r="1764" spans="1:9">
      <c r="A1764" s="421">
        <v>1763</v>
      </c>
      <c r="B1764" s="422" t="s">
        <v>7711</v>
      </c>
      <c r="C1764" s="422" t="s">
        <v>4936</v>
      </c>
      <c r="D1764" s="422" t="s">
        <v>4941</v>
      </c>
      <c r="E1764" s="422" t="s">
        <v>4960</v>
      </c>
      <c r="F1764" s="438">
        <v>106080000</v>
      </c>
      <c r="G1764" s="423">
        <v>2023</v>
      </c>
      <c r="H1764" s="424">
        <f>VLOOKUP(G1764,[3]잔가율!$D$3:$E$33,2,FALSE)</f>
        <v>0.84199999999999997</v>
      </c>
      <c r="I1764" s="434">
        <f t="shared" si="27"/>
        <v>89319360</v>
      </c>
    </row>
    <row r="1765" spans="1:9">
      <c r="A1765" s="421">
        <v>1764</v>
      </c>
      <c r="B1765" s="422" t="s">
        <v>7711</v>
      </c>
      <c r="C1765" s="422" t="s">
        <v>4936</v>
      </c>
      <c r="D1765" s="422" t="s">
        <v>4961</v>
      </c>
      <c r="E1765" s="422" t="s">
        <v>4962</v>
      </c>
      <c r="F1765" s="438">
        <v>148630000</v>
      </c>
      <c r="G1765" s="423">
        <v>2023</v>
      </c>
      <c r="H1765" s="424">
        <f>VLOOKUP(G1765,[3]잔가율!$D$3:$E$33,2,FALSE)</f>
        <v>0.84199999999999997</v>
      </c>
      <c r="I1765" s="434">
        <f t="shared" si="27"/>
        <v>125146460</v>
      </c>
    </row>
    <row r="1766" spans="1:9">
      <c r="A1766" s="421">
        <v>1765</v>
      </c>
      <c r="B1766" s="422" t="s">
        <v>7711</v>
      </c>
      <c r="C1766" s="422" t="s">
        <v>4936</v>
      </c>
      <c r="D1766" s="422" t="s">
        <v>4963</v>
      </c>
      <c r="E1766" s="422" t="s">
        <v>4964</v>
      </c>
      <c r="F1766" s="438">
        <v>150900000</v>
      </c>
      <c r="G1766" s="423">
        <v>2023</v>
      </c>
      <c r="H1766" s="424">
        <f>VLOOKUP(G1766,[3]잔가율!$D$3:$E$33,2,FALSE)</f>
        <v>0.84199999999999997</v>
      </c>
      <c r="I1766" s="434">
        <f t="shared" si="27"/>
        <v>127057800</v>
      </c>
    </row>
    <row r="1767" spans="1:9">
      <c r="A1767" s="421">
        <v>1766</v>
      </c>
      <c r="B1767" s="422" t="s">
        <v>7711</v>
      </c>
      <c r="C1767" s="422" t="s">
        <v>4936</v>
      </c>
      <c r="D1767" s="422" t="s">
        <v>4965</v>
      </c>
      <c r="E1767" s="422" t="s">
        <v>4957</v>
      </c>
      <c r="F1767" s="438">
        <v>111650000</v>
      </c>
      <c r="G1767" s="423">
        <v>2023</v>
      </c>
      <c r="H1767" s="424">
        <f>VLOOKUP(G1767,[3]잔가율!$D$3:$E$33,2,FALSE)</f>
        <v>0.84199999999999997</v>
      </c>
      <c r="I1767" s="434">
        <f t="shared" si="27"/>
        <v>94009300</v>
      </c>
    </row>
    <row r="1768" spans="1:9">
      <c r="A1768" s="421">
        <v>1767</v>
      </c>
      <c r="B1768" s="422" t="s">
        <v>7711</v>
      </c>
      <c r="C1768" s="422" t="s">
        <v>4936</v>
      </c>
      <c r="D1768" s="422" t="s">
        <v>4966</v>
      </c>
      <c r="E1768" s="422" t="s">
        <v>4967</v>
      </c>
      <c r="F1768" s="438">
        <v>131810000</v>
      </c>
      <c r="G1768" s="423">
        <v>2023</v>
      </c>
      <c r="H1768" s="424">
        <f>VLOOKUP(G1768,[3]잔가율!$D$3:$E$33,2,FALSE)</f>
        <v>0.84199999999999997</v>
      </c>
      <c r="I1768" s="434">
        <f t="shared" si="27"/>
        <v>110984020</v>
      </c>
    </row>
    <row r="1769" spans="1:9">
      <c r="A1769" s="421">
        <v>1768</v>
      </c>
      <c r="B1769" s="422" t="s">
        <v>7711</v>
      </c>
      <c r="C1769" s="422" t="s">
        <v>4936</v>
      </c>
      <c r="D1769" s="422" t="s">
        <v>4942</v>
      </c>
      <c r="E1769" s="422" t="s">
        <v>2505</v>
      </c>
      <c r="F1769" s="438">
        <v>44260000</v>
      </c>
      <c r="G1769" s="423">
        <v>2023</v>
      </c>
      <c r="H1769" s="424">
        <f>VLOOKUP(G1769,[3]잔가율!$D$3:$E$33,2,FALSE)</f>
        <v>0.84199999999999997</v>
      </c>
      <c r="I1769" s="434">
        <f t="shared" si="27"/>
        <v>37266920</v>
      </c>
    </row>
    <row r="1770" spans="1:9">
      <c r="A1770" s="421">
        <v>1769</v>
      </c>
      <c r="B1770" s="422" t="s">
        <v>7711</v>
      </c>
      <c r="C1770" s="422" t="s">
        <v>4936</v>
      </c>
      <c r="D1770" s="422" t="s">
        <v>4943</v>
      </c>
      <c r="E1770" s="422" t="s">
        <v>2505</v>
      </c>
      <c r="F1770" s="438">
        <v>47510000</v>
      </c>
      <c r="G1770" s="423">
        <v>2023</v>
      </c>
      <c r="H1770" s="424">
        <f>VLOOKUP(G1770,[3]잔가율!$D$3:$E$33,2,FALSE)</f>
        <v>0.84199999999999997</v>
      </c>
      <c r="I1770" s="434">
        <f t="shared" si="27"/>
        <v>40003420</v>
      </c>
    </row>
    <row r="1771" spans="1:9">
      <c r="A1771" s="421">
        <v>1770</v>
      </c>
      <c r="B1771" s="426" t="s">
        <v>7711</v>
      </c>
      <c r="C1771" s="426" t="s">
        <v>4936</v>
      </c>
      <c r="D1771" s="426" t="s">
        <v>4968</v>
      </c>
      <c r="E1771" s="426" t="s">
        <v>4969</v>
      </c>
      <c r="F1771" s="441">
        <v>46160000</v>
      </c>
      <c r="G1771" s="423">
        <v>2023</v>
      </c>
      <c r="H1771" s="424">
        <f>VLOOKUP(G1771,[3]잔가율!$D$3:$E$33,2,FALSE)</f>
        <v>0.84199999999999997</v>
      </c>
      <c r="I1771" s="434">
        <f t="shared" si="27"/>
        <v>38866720</v>
      </c>
    </row>
    <row r="1772" spans="1:9">
      <c r="A1772" s="421">
        <v>1771</v>
      </c>
      <c r="B1772" s="422" t="s">
        <v>7711</v>
      </c>
      <c r="C1772" s="422" t="s">
        <v>4936</v>
      </c>
      <c r="D1772" s="422" t="s">
        <v>4970</v>
      </c>
      <c r="E1772" s="422" t="s">
        <v>4971</v>
      </c>
      <c r="F1772" s="438">
        <v>56090000</v>
      </c>
      <c r="G1772" s="423">
        <v>2023</v>
      </c>
      <c r="H1772" s="424">
        <f>VLOOKUP(G1772,[3]잔가율!$D$3:$E$33,2,FALSE)</f>
        <v>0.84199999999999997</v>
      </c>
      <c r="I1772" s="434">
        <f t="shared" si="27"/>
        <v>47227780</v>
      </c>
    </row>
    <row r="1773" spans="1:9">
      <c r="A1773" s="421">
        <v>1772</v>
      </c>
      <c r="B1773" s="422" t="s">
        <v>7711</v>
      </c>
      <c r="C1773" s="422" t="s">
        <v>4936</v>
      </c>
      <c r="D1773" s="422" t="s">
        <v>4972</v>
      </c>
      <c r="E1773" s="422" t="s">
        <v>4971</v>
      </c>
      <c r="F1773" s="438">
        <v>52810000</v>
      </c>
      <c r="G1773" s="423">
        <v>2023</v>
      </c>
      <c r="H1773" s="424">
        <f>VLOOKUP(G1773,[3]잔가율!$D$3:$E$33,2,FALSE)</f>
        <v>0.84199999999999997</v>
      </c>
      <c r="I1773" s="434">
        <f t="shared" si="27"/>
        <v>44466020</v>
      </c>
    </row>
    <row r="1774" spans="1:9">
      <c r="A1774" s="421">
        <v>1773</v>
      </c>
      <c r="B1774" s="422" t="s">
        <v>7711</v>
      </c>
      <c r="C1774" s="422" t="s">
        <v>4936</v>
      </c>
      <c r="D1774" s="422" t="s">
        <v>4973</v>
      </c>
      <c r="E1774" s="422" t="s">
        <v>4974</v>
      </c>
      <c r="F1774" s="438">
        <v>78720000</v>
      </c>
      <c r="G1774" s="423">
        <v>2023</v>
      </c>
      <c r="H1774" s="424">
        <f>VLOOKUP(G1774,[3]잔가율!$D$3:$E$33,2,FALSE)</f>
        <v>0.84199999999999997</v>
      </c>
      <c r="I1774" s="434">
        <f t="shared" si="27"/>
        <v>66282240</v>
      </c>
    </row>
    <row r="1775" spans="1:9">
      <c r="A1775" s="421">
        <v>1774</v>
      </c>
      <c r="B1775" s="422" t="s">
        <v>7711</v>
      </c>
      <c r="C1775" s="422" t="s">
        <v>4936</v>
      </c>
      <c r="D1775" s="422" t="s">
        <v>4975</v>
      </c>
      <c r="E1775" s="422" t="s">
        <v>4976</v>
      </c>
      <c r="F1775" s="438">
        <v>55980000</v>
      </c>
      <c r="G1775" s="423">
        <v>2023</v>
      </c>
      <c r="H1775" s="424">
        <f>VLOOKUP(G1775,[3]잔가율!$D$3:$E$33,2,FALSE)</f>
        <v>0.84199999999999997</v>
      </c>
      <c r="I1775" s="434">
        <f t="shared" si="27"/>
        <v>47135160</v>
      </c>
    </row>
    <row r="1776" spans="1:9">
      <c r="A1776" s="421">
        <v>1775</v>
      </c>
      <c r="B1776" s="422" t="s">
        <v>7711</v>
      </c>
      <c r="C1776" s="422" t="s">
        <v>4936</v>
      </c>
      <c r="D1776" s="422" t="s">
        <v>4977</v>
      </c>
      <c r="E1776" s="422" t="s">
        <v>4978</v>
      </c>
      <c r="F1776" s="438">
        <v>69510000</v>
      </c>
      <c r="G1776" s="423">
        <v>2023</v>
      </c>
      <c r="H1776" s="424">
        <f>VLOOKUP(G1776,[3]잔가율!$D$3:$E$33,2,FALSE)</f>
        <v>0.84199999999999997</v>
      </c>
      <c r="I1776" s="434">
        <f t="shared" si="27"/>
        <v>58527420</v>
      </c>
    </row>
    <row r="1777" spans="1:9">
      <c r="A1777" s="421">
        <v>1776</v>
      </c>
      <c r="B1777" s="422" t="s">
        <v>7711</v>
      </c>
      <c r="C1777" s="422" t="s">
        <v>4936</v>
      </c>
      <c r="D1777" s="422" t="s">
        <v>4944</v>
      </c>
      <c r="E1777" s="422" t="s">
        <v>4976</v>
      </c>
      <c r="F1777" s="438">
        <v>82070000</v>
      </c>
      <c r="G1777" s="423">
        <v>2023</v>
      </c>
      <c r="H1777" s="424">
        <f>VLOOKUP(G1777,[3]잔가율!$D$3:$E$33,2,FALSE)</f>
        <v>0.84199999999999997</v>
      </c>
      <c r="I1777" s="434">
        <f t="shared" si="27"/>
        <v>69102940</v>
      </c>
    </row>
    <row r="1778" spans="1:9">
      <c r="A1778" s="421">
        <v>1777</v>
      </c>
      <c r="B1778" s="422" t="s">
        <v>7711</v>
      </c>
      <c r="C1778" s="422" t="s">
        <v>4936</v>
      </c>
      <c r="D1778" s="422" t="s">
        <v>4979</v>
      </c>
      <c r="E1778" s="422" t="s">
        <v>4980</v>
      </c>
      <c r="F1778" s="438">
        <v>45720000</v>
      </c>
      <c r="G1778" s="423">
        <v>2023</v>
      </c>
      <c r="H1778" s="424">
        <f>VLOOKUP(G1778,[3]잔가율!$D$3:$E$33,2,FALSE)</f>
        <v>0.84199999999999997</v>
      </c>
      <c r="I1778" s="434">
        <f t="shared" si="27"/>
        <v>38496240</v>
      </c>
    </row>
    <row r="1779" spans="1:9">
      <c r="A1779" s="421">
        <v>1778</v>
      </c>
      <c r="B1779" s="422" t="s">
        <v>7711</v>
      </c>
      <c r="C1779" s="422" t="s">
        <v>4936</v>
      </c>
      <c r="D1779" s="422" t="s">
        <v>4937</v>
      </c>
      <c r="E1779" s="422" t="s">
        <v>4981</v>
      </c>
      <c r="F1779" s="438">
        <v>91520000</v>
      </c>
      <c r="G1779" s="423">
        <v>2023</v>
      </c>
      <c r="H1779" s="424">
        <f>VLOOKUP(G1779,[3]잔가율!$D$3:$E$33,2,FALSE)</f>
        <v>0.84199999999999997</v>
      </c>
      <c r="I1779" s="434">
        <f t="shared" si="27"/>
        <v>77059840</v>
      </c>
    </row>
    <row r="1780" spans="1:9">
      <c r="A1780" s="421">
        <v>1779</v>
      </c>
      <c r="B1780" s="422" t="s">
        <v>7711</v>
      </c>
      <c r="C1780" s="422" t="s">
        <v>4936</v>
      </c>
      <c r="D1780" s="422" t="s">
        <v>4937</v>
      </c>
      <c r="E1780" s="422" t="s">
        <v>4982</v>
      </c>
      <c r="F1780" s="438">
        <v>110740000</v>
      </c>
      <c r="G1780" s="423">
        <v>2023</v>
      </c>
      <c r="H1780" s="424">
        <f>VLOOKUP(G1780,[3]잔가율!$D$3:$E$33,2,FALSE)</f>
        <v>0.84199999999999997</v>
      </c>
      <c r="I1780" s="434">
        <f t="shared" si="27"/>
        <v>93243080</v>
      </c>
    </row>
    <row r="1781" spans="1:9">
      <c r="A1781" s="421">
        <v>1780</v>
      </c>
      <c r="B1781" s="422" t="s">
        <v>7711</v>
      </c>
      <c r="C1781" s="422" t="s">
        <v>4936</v>
      </c>
      <c r="D1781" s="422" t="s">
        <v>4937</v>
      </c>
      <c r="E1781" s="422" t="s">
        <v>4983</v>
      </c>
      <c r="F1781" s="438">
        <v>111110000</v>
      </c>
      <c r="G1781" s="423">
        <v>2023</v>
      </c>
      <c r="H1781" s="424">
        <f>VLOOKUP(G1781,[3]잔가율!$D$3:$E$33,2,FALSE)</f>
        <v>0.84199999999999997</v>
      </c>
      <c r="I1781" s="434">
        <f t="shared" si="27"/>
        <v>93554620</v>
      </c>
    </row>
    <row r="1782" spans="1:9">
      <c r="A1782" s="421">
        <v>1781</v>
      </c>
      <c r="B1782" s="422" t="s">
        <v>7711</v>
      </c>
      <c r="C1782" s="422" t="s">
        <v>4936</v>
      </c>
      <c r="D1782" s="422" t="s">
        <v>4937</v>
      </c>
      <c r="E1782" s="422" t="s">
        <v>4984</v>
      </c>
      <c r="F1782" s="438">
        <v>78540000</v>
      </c>
      <c r="G1782" s="423">
        <v>2023</v>
      </c>
      <c r="H1782" s="424">
        <f>VLOOKUP(G1782,[3]잔가율!$D$3:$E$33,2,FALSE)</f>
        <v>0.84199999999999997</v>
      </c>
      <c r="I1782" s="434">
        <f t="shared" si="27"/>
        <v>66130680</v>
      </c>
    </row>
    <row r="1783" spans="1:9">
      <c r="A1783" s="421">
        <v>1782</v>
      </c>
      <c r="B1783" s="422" t="s">
        <v>7711</v>
      </c>
      <c r="C1783" s="422" t="s">
        <v>4936</v>
      </c>
      <c r="D1783" s="422" t="s">
        <v>4937</v>
      </c>
      <c r="E1783" s="422" t="s">
        <v>4985</v>
      </c>
      <c r="F1783" s="438">
        <v>100930000</v>
      </c>
      <c r="G1783" s="423">
        <v>2023</v>
      </c>
      <c r="H1783" s="424">
        <f>VLOOKUP(G1783,[3]잔가율!$D$3:$E$33,2,FALSE)</f>
        <v>0.84199999999999997</v>
      </c>
      <c r="I1783" s="434">
        <f t="shared" si="27"/>
        <v>84983060</v>
      </c>
    </row>
    <row r="1784" spans="1:9">
      <c r="A1784" s="421">
        <v>1783</v>
      </c>
      <c r="B1784" s="422" t="s">
        <v>7711</v>
      </c>
      <c r="C1784" s="422" t="s">
        <v>4936</v>
      </c>
      <c r="D1784" s="422" t="s">
        <v>4937</v>
      </c>
      <c r="E1784" s="422" t="s">
        <v>4986</v>
      </c>
      <c r="F1784" s="438">
        <v>79100000</v>
      </c>
      <c r="G1784" s="423">
        <v>2023</v>
      </c>
      <c r="H1784" s="424">
        <f>VLOOKUP(G1784,[3]잔가율!$D$3:$E$33,2,FALSE)</f>
        <v>0.84199999999999997</v>
      </c>
      <c r="I1784" s="434">
        <f t="shared" si="27"/>
        <v>66602200</v>
      </c>
    </row>
    <row r="1785" spans="1:9">
      <c r="A1785" s="421">
        <v>1784</v>
      </c>
      <c r="B1785" s="422" t="s">
        <v>7711</v>
      </c>
      <c r="C1785" s="422" t="s">
        <v>4936</v>
      </c>
      <c r="D1785" s="422" t="s">
        <v>4937</v>
      </c>
      <c r="E1785" s="422" t="s">
        <v>4987</v>
      </c>
      <c r="F1785" s="438">
        <v>91970000</v>
      </c>
      <c r="G1785" s="423">
        <v>2023</v>
      </c>
      <c r="H1785" s="424">
        <f>VLOOKUP(G1785,[3]잔가율!$D$3:$E$33,2,FALSE)</f>
        <v>0.84199999999999997</v>
      </c>
      <c r="I1785" s="434">
        <f t="shared" si="27"/>
        <v>77438740</v>
      </c>
    </row>
    <row r="1786" spans="1:9">
      <c r="A1786" s="421">
        <v>1785</v>
      </c>
      <c r="B1786" s="422" t="s">
        <v>7711</v>
      </c>
      <c r="C1786" s="422" t="s">
        <v>4936</v>
      </c>
      <c r="D1786" s="422" t="s">
        <v>4937</v>
      </c>
      <c r="E1786" s="422" t="s">
        <v>4988</v>
      </c>
      <c r="F1786" s="438">
        <v>108860000</v>
      </c>
      <c r="G1786" s="423">
        <v>2023</v>
      </c>
      <c r="H1786" s="424">
        <f>VLOOKUP(G1786,[3]잔가율!$D$3:$E$33,2,FALSE)</f>
        <v>0.84199999999999997</v>
      </c>
      <c r="I1786" s="434">
        <f t="shared" si="27"/>
        <v>91660120</v>
      </c>
    </row>
    <row r="1787" spans="1:9">
      <c r="A1787" s="421">
        <v>1786</v>
      </c>
      <c r="B1787" s="422" t="s">
        <v>7711</v>
      </c>
      <c r="C1787" s="422" t="s">
        <v>4936</v>
      </c>
      <c r="D1787" s="422" t="s">
        <v>4937</v>
      </c>
      <c r="E1787" s="422" t="s">
        <v>4989</v>
      </c>
      <c r="F1787" s="438">
        <v>82900000</v>
      </c>
      <c r="G1787" s="423">
        <v>2023</v>
      </c>
      <c r="H1787" s="424">
        <f>VLOOKUP(G1787,[3]잔가율!$D$3:$E$33,2,FALSE)</f>
        <v>0.84199999999999997</v>
      </c>
      <c r="I1787" s="434">
        <f t="shared" si="27"/>
        <v>69801800</v>
      </c>
    </row>
    <row r="1788" spans="1:9">
      <c r="A1788" s="421">
        <v>1787</v>
      </c>
      <c r="B1788" s="422" t="s">
        <v>7711</v>
      </c>
      <c r="C1788" s="422" t="s">
        <v>4936</v>
      </c>
      <c r="D1788" s="422" t="s">
        <v>4937</v>
      </c>
      <c r="E1788" s="422" t="s">
        <v>4990</v>
      </c>
      <c r="F1788" s="438">
        <v>93400000</v>
      </c>
      <c r="G1788" s="423">
        <v>2023</v>
      </c>
      <c r="H1788" s="424">
        <f>VLOOKUP(G1788,[3]잔가율!$D$3:$E$33,2,FALSE)</f>
        <v>0.84199999999999997</v>
      </c>
      <c r="I1788" s="434">
        <f t="shared" si="27"/>
        <v>78642800</v>
      </c>
    </row>
    <row r="1789" spans="1:9">
      <c r="A1789" s="421">
        <v>1788</v>
      </c>
      <c r="B1789" s="422" t="s">
        <v>7711</v>
      </c>
      <c r="C1789" s="422" t="s">
        <v>4936</v>
      </c>
      <c r="D1789" s="422" t="s">
        <v>4937</v>
      </c>
      <c r="E1789" s="422" t="s">
        <v>4991</v>
      </c>
      <c r="F1789" s="438">
        <v>93610000</v>
      </c>
      <c r="G1789" s="423">
        <v>2023</v>
      </c>
      <c r="H1789" s="424">
        <f>VLOOKUP(G1789,[3]잔가율!$D$3:$E$33,2,FALSE)</f>
        <v>0.84199999999999997</v>
      </c>
      <c r="I1789" s="434">
        <f t="shared" si="27"/>
        <v>78819620</v>
      </c>
    </row>
    <row r="1790" spans="1:9">
      <c r="A1790" s="421">
        <v>1789</v>
      </c>
      <c r="B1790" s="422" t="s">
        <v>7711</v>
      </c>
      <c r="C1790" s="422" t="s">
        <v>4936</v>
      </c>
      <c r="D1790" s="422" t="s">
        <v>4937</v>
      </c>
      <c r="E1790" s="422" t="s">
        <v>4992</v>
      </c>
      <c r="F1790" s="438">
        <v>182230000</v>
      </c>
      <c r="G1790" s="423">
        <v>2023</v>
      </c>
      <c r="H1790" s="424">
        <f>VLOOKUP(G1790,[3]잔가율!$D$3:$E$33,2,FALSE)</f>
        <v>0.84199999999999997</v>
      </c>
      <c r="I1790" s="434">
        <f t="shared" si="27"/>
        <v>153437660</v>
      </c>
    </row>
    <row r="1791" spans="1:9">
      <c r="A1791" s="421">
        <v>1790</v>
      </c>
      <c r="B1791" s="422" t="s">
        <v>7711</v>
      </c>
      <c r="C1791" s="422" t="s">
        <v>4936</v>
      </c>
      <c r="D1791" s="422" t="s">
        <v>4937</v>
      </c>
      <c r="E1791" s="422" t="s">
        <v>4993</v>
      </c>
      <c r="F1791" s="438">
        <v>134400000</v>
      </c>
      <c r="G1791" s="423">
        <v>2023</v>
      </c>
      <c r="H1791" s="424">
        <f>VLOOKUP(G1791,[3]잔가율!$D$3:$E$33,2,FALSE)</f>
        <v>0.84199999999999997</v>
      </c>
      <c r="I1791" s="434">
        <f t="shared" si="27"/>
        <v>113164800</v>
      </c>
    </row>
    <row r="1792" spans="1:9">
      <c r="A1792" s="421">
        <v>1791</v>
      </c>
      <c r="B1792" s="422" t="s">
        <v>7711</v>
      </c>
      <c r="C1792" s="422" t="s">
        <v>4936</v>
      </c>
      <c r="D1792" s="422" t="s">
        <v>4937</v>
      </c>
      <c r="E1792" s="422" t="s">
        <v>4994</v>
      </c>
      <c r="F1792" s="438">
        <v>150810000</v>
      </c>
      <c r="G1792" s="423">
        <v>2023</v>
      </c>
      <c r="H1792" s="424">
        <f>VLOOKUP(G1792,[3]잔가율!$D$3:$E$33,2,FALSE)</f>
        <v>0.84199999999999997</v>
      </c>
      <c r="I1792" s="434">
        <f t="shared" si="27"/>
        <v>126982020</v>
      </c>
    </row>
    <row r="1793" spans="1:9">
      <c r="A1793" s="421">
        <v>1792</v>
      </c>
      <c r="B1793" s="422" t="s">
        <v>7711</v>
      </c>
      <c r="C1793" s="422" t="s">
        <v>4936</v>
      </c>
      <c r="D1793" s="422" t="s">
        <v>4937</v>
      </c>
      <c r="E1793" s="422" t="s">
        <v>4995</v>
      </c>
      <c r="F1793" s="438">
        <v>138200000</v>
      </c>
      <c r="G1793" s="423">
        <v>2023</v>
      </c>
      <c r="H1793" s="424">
        <f>VLOOKUP(G1793,[3]잔가율!$D$3:$E$33,2,FALSE)</f>
        <v>0.84199999999999997</v>
      </c>
      <c r="I1793" s="434">
        <f t="shared" si="27"/>
        <v>116364400</v>
      </c>
    </row>
    <row r="1794" spans="1:9">
      <c r="A1794" s="421">
        <v>1793</v>
      </c>
      <c r="B1794" s="422" t="s">
        <v>7711</v>
      </c>
      <c r="C1794" s="422" t="s">
        <v>4936</v>
      </c>
      <c r="D1794" s="422" t="s">
        <v>4937</v>
      </c>
      <c r="E1794" s="422" t="s">
        <v>4996</v>
      </c>
      <c r="F1794" s="438">
        <v>129050000</v>
      </c>
      <c r="G1794" s="423">
        <v>2023</v>
      </c>
      <c r="H1794" s="424">
        <f>VLOOKUP(G1794,[3]잔가율!$D$3:$E$33,2,FALSE)</f>
        <v>0.84199999999999997</v>
      </c>
      <c r="I1794" s="434">
        <f t="shared" ref="I1794:I1857" si="28">ROUNDDOWN(F1794*H1794,0)</f>
        <v>108660100</v>
      </c>
    </row>
    <row r="1795" spans="1:9">
      <c r="A1795" s="421">
        <v>1794</v>
      </c>
      <c r="B1795" s="422" t="s">
        <v>7711</v>
      </c>
      <c r="C1795" s="422" t="s">
        <v>4936</v>
      </c>
      <c r="D1795" s="422" t="s">
        <v>4937</v>
      </c>
      <c r="E1795" s="422" t="s">
        <v>4997</v>
      </c>
      <c r="F1795" s="438">
        <v>167600000</v>
      </c>
      <c r="G1795" s="423">
        <v>2023</v>
      </c>
      <c r="H1795" s="424">
        <f>VLOOKUP(G1795,[3]잔가율!$D$3:$E$33,2,FALSE)</f>
        <v>0.84199999999999997</v>
      </c>
      <c r="I1795" s="434">
        <f t="shared" si="28"/>
        <v>141119200</v>
      </c>
    </row>
    <row r="1796" spans="1:9">
      <c r="A1796" s="421">
        <v>1795</v>
      </c>
      <c r="B1796" s="425" t="s">
        <v>7711</v>
      </c>
      <c r="C1796" s="425" t="s">
        <v>4998</v>
      </c>
      <c r="D1796" s="425" t="s">
        <v>4999</v>
      </c>
      <c r="E1796" s="425" t="s">
        <v>5000</v>
      </c>
      <c r="F1796" s="439">
        <v>40090000</v>
      </c>
      <c r="G1796" s="423">
        <v>2023</v>
      </c>
      <c r="H1796" s="424">
        <f>VLOOKUP(G1796,[3]잔가율!$D$3:$E$33,2,FALSE)</f>
        <v>0.84199999999999997</v>
      </c>
      <c r="I1796" s="434">
        <f t="shared" si="28"/>
        <v>33755780</v>
      </c>
    </row>
    <row r="1797" spans="1:9">
      <c r="A1797" s="421">
        <v>1796</v>
      </c>
      <c r="B1797" s="313" t="s">
        <v>15840</v>
      </c>
      <c r="C1797" s="422" t="s">
        <v>4936</v>
      </c>
      <c r="D1797" s="422" t="s">
        <v>4937</v>
      </c>
      <c r="E1797" s="422" t="s">
        <v>4938</v>
      </c>
      <c r="F1797" s="440">
        <v>93400000</v>
      </c>
      <c r="G1797" s="423">
        <v>2023</v>
      </c>
      <c r="H1797" s="424">
        <f>VLOOKUP(G1797,[3]잔가율!$B$3:$C$33,2,FALSE)</f>
        <v>0.82599999999999996</v>
      </c>
      <c r="I1797" s="434">
        <f t="shared" si="28"/>
        <v>77148400</v>
      </c>
    </row>
    <row r="1798" spans="1:9">
      <c r="A1798" s="421">
        <v>1797</v>
      </c>
      <c r="B1798" s="422" t="s">
        <v>7711</v>
      </c>
      <c r="C1798" s="422" t="s">
        <v>4936</v>
      </c>
      <c r="D1798" s="422" t="s">
        <v>5001</v>
      </c>
      <c r="E1798" s="422" t="s">
        <v>5002</v>
      </c>
      <c r="F1798" s="438">
        <v>162000000</v>
      </c>
      <c r="G1798" s="423">
        <v>2023</v>
      </c>
      <c r="H1798" s="424">
        <f>VLOOKUP(G1798,[3]잔가율!$D$3:$E$33,2,FALSE)</f>
        <v>0.84199999999999997</v>
      </c>
      <c r="I1798" s="434">
        <f t="shared" si="28"/>
        <v>136404000</v>
      </c>
    </row>
    <row r="1799" spans="1:9">
      <c r="A1799" s="421">
        <v>1798</v>
      </c>
      <c r="B1799" s="422" t="s">
        <v>7711</v>
      </c>
      <c r="C1799" s="422" t="s">
        <v>4936</v>
      </c>
      <c r="D1799" s="422" t="s">
        <v>5003</v>
      </c>
      <c r="E1799" s="422" t="s">
        <v>5004</v>
      </c>
      <c r="F1799" s="438">
        <v>69100000</v>
      </c>
      <c r="G1799" s="423">
        <v>2023</v>
      </c>
      <c r="H1799" s="424">
        <f>VLOOKUP(G1799,[3]잔가율!$D$3:$E$33,2,FALSE)</f>
        <v>0.84199999999999997</v>
      </c>
      <c r="I1799" s="434">
        <f t="shared" si="28"/>
        <v>58182200</v>
      </c>
    </row>
    <row r="1800" spans="1:9">
      <c r="A1800" s="421">
        <v>1799</v>
      </c>
      <c r="B1800" s="422" t="s">
        <v>7711</v>
      </c>
      <c r="C1800" s="422" t="s">
        <v>4936</v>
      </c>
      <c r="D1800" s="422" t="s">
        <v>5005</v>
      </c>
      <c r="E1800" s="422" t="s">
        <v>5004</v>
      </c>
      <c r="F1800" s="438">
        <v>66200000</v>
      </c>
      <c r="G1800" s="423">
        <v>2023</v>
      </c>
      <c r="H1800" s="424">
        <f>VLOOKUP(G1800,[3]잔가율!$D$3:$E$33,2,FALSE)</f>
        <v>0.84199999999999997</v>
      </c>
      <c r="I1800" s="434">
        <f t="shared" si="28"/>
        <v>55740400</v>
      </c>
    </row>
    <row r="1801" spans="1:9">
      <c r="A1801" s="421">
        <v>1800</v>
      </c>
      <c r="B1801" s="425" t="s">
        <v>7711</v>
      </c>
      <c r="C1801" s="425" t="s">
        <v>4998</v>
      </c>
      <c r="D1801" s="425" t="s">
        <v>5006</v>
      </c>
      <c r="E1801" s="425" t="s">
        <v>5007</v>
      </c>
      <c r="F1801" s="439">
        <v>98740000</v>
      </c>
      <c r="G1801" s="423">
        <v>2023</v>
      </c>
      <c r="H1801" s="424">
        <f>VLOOKUP(G1801,[3]잔가율!$D$3:$E$33,2,FALSE)</f>
        <v>0.84199999999999997</v>
      </c>
      <c r="I1801" s="434">
        <f t="shared" si="28"/>
        <v>83139080</v>
      </c>
    </row>
    <row r="1802" spans="1:9">
      <c r="A1802" s="421">
        <v>1801</v>
      </c>
      <c r="B1802" s="422" t="s">
        <v>7711</v>
      </c>
      <c r="C1802" s="422" t="s">
        <v>4936</v>
      </c>
      <c r="D1802" s="422" t="s">
        <v>5006</v>
      </c>
      <c r="E1802" s="422" t="s">
        <v>4938</v>
      </c>
      <c r="F1802" s="438">
        <v>96770000</v>
      </c>
      <c r="G1802" s="423">
        <v>2023</v>
      </c>
      <c r="H1802" s="424">
        <f>VLOOKUP(G1802,[3]잔가율!$D$3:$E$33,2,FALSE)</f>
        <v>0.84199999999999997</v>
      </c>
      <c r="I1802" s="434">
        <f t="shared" si="28"/>
        <v>81480340</v>
      </c>
    </row>
    <row r="1803" spans="1:9">
      <c r="A1803" s="421">
        <v>1802</v>
      </c>
      <c r="B1803" s="425" t="s">
        <v>7711</v>
      </c>
      <c r="C1803" s="425" t="s">
        <v>4998</v>
      </c>
      <c r="D1803" s="425" t="s">
        <v>5008</v>
      </c>
      <c r="E1803" s="425" t="s">
        <v>5009</v>
      </c>
      <c r="F1803" s="439">
        <v>21880000</v>
      </c>
      <c r="G1803" s="423">
        <v>2023</v>
      </c>
      <c r="H1803" s="424">
        <f>VLOOKUP(G1803,[3]잔가율!$D$3:$E$33,2,FALSE)</f>
        <v>0.84199999999999997</v>
      </c>
      <c r="I1803" s="434">
        <f t="shared" si="28"/>
        <v>18422960</v>
      </c>
    </row>
    <row r="1804" spans="1:9">
      <c r="A1804" s="421">
        <v>1803</v>
      </c>
      <c r="B1804" s="425" t="s">
        <v>7711</v>
      </c>
      <c r="C1804" s="425" t="s">
        <v>4998</v>
      </c>
      <c r="D1804" s="425" t="s">
        <v>5010</v>
      </c>
      <c r="E1804" s="425" t="s">
        <v>5011</v>
      </c>
      <c r="F1804" s="439">
        <v>137200000</v>
      </c>
      <c r="G1804" s="423">
        <v>2023</v>
      </c>
      <c r="H1804" s="424">
        <f>VLOOKUP(G1804,[3]잔가율!$D$3:$E$33,2,FALSE)</f>
        <v>0.84199999999999997</v>
      </c>
      <c r="I1804" s="434">
        <f t="shared" si="28"/>
        <v>115522400</v>
      </c>
    </row>
    <row r="1805" spans="1:9">
      <c r="A1805" s="421">
        <v>1804</v>
      </c>
      <c r="B1805" s="425" t="s">
        <v>7711</v>
      </c>
      <c r="C1805" s="425" t="s">
        <v>4998</v>
      </c>
      <c r="D1805" s="425" t="s">
        <v>5012</v>
      </c>
      <c r="E1805" s="425" t="s">
        <v>5013</v>
      </c>
      <c r="F1805" s="439">
        <v>109670000</v>
      </c>
      <c r="G1805" s="423">
        <v>2023</v>
      </c>
      <c r="H1805" s="424">
        <f>VLOOKUP(G1805,[3]잔가율!$D$3:$E$33,2,FALSE)</f>
        <v>0.84199999999999997</v>
      </c>
      <c r="I1805" s="434">
        <f t="shared" si="28"/>
        <v>92342140</v>
      </c>
    </row>
    <row r="1806" spans="1:9">
      <c r="A1806" s="421">
        <v>1805</v>
      </c>
      <c r="B1806" s="313" t="s">
        <v>15840</v>
      </c>
      <c r="C1806" s="422" t="s">
        <v>4936</v>
      </c>
      <c r="D1806" s="422" t="s">
        <v>4939</v>
      </c>
      <c r="E1806" s="422" t="s">
        <v>4940</v>
      </c>
      <c r="F1806" s="440">
        <v>86150000</v>
      </c>
      <c r="G1806" s="423">
        <v>2023</v>
      </c>
      <c r="H1806" s="424">
        <f>VLOOKUP(G1806,[3]잔가율!$B$3:$C$33,2,FALSE)</f>
        <v>0.82599999999999996</v>
      </c>
      <c r="I1806" s="434">
        <f t="shared" si="28"/>
        <v>71159900</v>
      </c>
    </row>
    <row r="1807" spans="1:9">
      <c r="A1807" s="421">
        <v>1806</v>
      </c>
      <c r="B1807" s="422" t="s">
        <v>7711</v>
      </c>
      <c r="C1807" s="422" t="s">
        <v>4936</v>
      </c>
      <c r="D1807" s="422" t="s">
        <v>4945</v>
      </c>
      <c r="E1807" s="422" t="s">
        <v>4957</v>
      </c>
      <c r="F1807" s="438">
        <v>100000000</v>
      </c>
      <c r="G1807" s="423">
        <v>2023</v>
      </c>
      <c r="H1807" s="424">
        <f>VLOOKUP(G1807,[3]잔가율!$D$3:$E$33,2,FALSE)</f>
        <v>0.84199999999999997</v>
      </c>
      <c r="I1807" s="434">
        <f t="shared" si="28"/>
        <v>84200000</v>
      </c>
    </row>
    <row r="1808" spans="1:9">
      <c r="A1808" s="421">
        <v>1807</v>
      </c>
      <c r="B1808" s="422" t="s">
        <v>7711</v>
      </c>
      <c r="C1808" s="422" t="s">
        <v>4936</v>
      </c>
      <c r="D1808" s="422" t="s">
        <v>5014</v>
      </c>
      <c r="E1808" s="422" t="s">
        <v>5015</v>
      </c>
      <c r="F1808" s="438">
        <v>63400000</v>
      </c>
      <c r="G1808" s="423">
        <v>2023</v>
      </c>
      <c r="H1808" s="424">
        <f>VLOOKUP(G1808,[3]잔가율!$D$3:$E$33,2,FALSE)</f>
        <v>0.84199999999999997</v>
      </c>
      <c r="I1808" s="434">
        <f t="shared" si="28"/>
        <v>53382800</v>
      </c>
    </row>
    <row r="1809" spans="1:9">
      <c r="A1809" s="421">
        <v>1808</v>
      </c>
      <c r="B1809" s="422" t="s">
        <v>7711</v>
      </c>
      <c r="C1809" s="422" t="s">
        <v>4936</v>
      </c>
      <c r="D1809" s="422" t="s">
        <v>4946</v>
      </c>
      <c r="E1809" s="422" t="s">
        <v>5016</v>
      </c>
      <c r="F1809" s="438">
        <v>42800000</v>
      </c>
      <c r="G1809" s="423">
        <v>2023</v>
      </c>
      <c r="H1809" s="424">
        <f>VLOOKUP(G1809,[3]잔가율!$D$3:$E$33,2,FALSE)</f>
        <v>0.84199999999999997</v>
      </c>
      <c r="I1809" s="434">
        <f t="shared" si="28"/>
        <v>36037600</v>
      </c>
    </row>
    <row r="1810" spans="1:9">
      <c r="A1810" s="421">
        <v>1809</v>
      </c>
      <c r="B1810" s="422" t="s">
        <v>7711</v>
      </c>
      <c r="C1810" s="422" t="s">
        <v>4936</v>
      </c>
      <c r="D1810" s="422" t="s">
        <v>4947</v>
      </c>
      <c r="E1810" s="422" t="s">
        <v>5016</v>
      </c>
      <c r="F1810" s="438">
        <v>40000000</v>
      </c>
      <c r="G1810" s="423">
        <v>2023</v>
      </c>
      <c r="H1810" s="424">
        <f>VLOOKUP(G1810,[3]잔가율!$D$3:$E$33,2,FALSE)</f>
        <v>0.84199999999999997</v>
      </c>
      <c r="I1810" s="434">
        <f t="shared" si="28"/>
        <v>33680000</v>
      </c>
    </row>
    <row r="1811" spans="1:9">
      <c r="A1811" s="421">
        <v>1810</v>
      </c>
      <c r="B1811" s="422" t="s">
        <v>7711</v>
      </c>
      <c r="C1811" s="422" t="s">
        <v>4936</v>
      </c>
      <c r="D1811" s="422" t="s">
        <v>5017</v>
      </c>
      <c r="E1811" s="422" t="s">
        <v>5016</v>
      </c>
      <c r="F1811" s="438">
        <v>45300000</v>
      </c>
      <c r="G1811" s="423">
        <v>2023</v>
      </c>
      <c r="H1811" s="424">
        <f>VLOOKUP(G1811,[3]잔가율!$D$3:$E$33,2,FALSE)</f>
        <v>0.84199999999999997</v>
      </c>
      <c r="I1811" s="434">
        <f t="shared" si="28"/>
        <v>38142600</v>
      </c>
    </row>
    <row r="1812" spans="1:9">
      <c r="A1812" s="421">
        <v>1811</v>
      </c>
      <c r="B1812" s="422" t="s">
        <v>7711</v>
      </c>
      <c r="C1812" s="422" t="s">
        <v>4936</v>
      </c>
      <c r="D1812" s="422" t="s">
        <v>5018</v>
      </c>
      <c r="E1812" s="422" t="s">
        <v>5019</v>
      </c>
      <c r="F1812" s="438">
        <v>45800000</v>
      </c>
      <c r="G1812" s="423">
        <v>2023</v>
      </c>
      <c r="H1812" s="424">
        <f>VLOOKUP(G1812,[3]잔가율!$D$3:$E$33,2,FALSE)</f>
        <v>0.84199999999999997</v>
      </c>
      <c r="I1812" s="434">
        <f t="shared" si="28"/>
        <v>38563600</v>
      </c>
    </row>
    <row r="1813" spans="1:9">
      <c r="A1813" s="421">
        <v>1812</v>
      </c>
      <c r="B1813" s="422" t="s">
        <v>7711</v>
      </c>
      <c r="C1813" s="422" t="s">
        <v>4936</v>
      </c>
      <c r="D1813" s="422" t="s">
        <v>5020</v>
      </c>
      <c r="E1813" s="422" t="s">
        <v>5016</v>
      </c>
      <c r="F1813" s="438">
        <v>43500000</v>
      </c>
      <c r="G1813" s="423">
        <v>2023</v>
      </c>
      <c r="H1813" s="424">
        <f>VLOOKUP(G1813,[3]잔가율!$D$3:$E$33,2,FALSE)</f>
        <v>0.84199999999999997</v>
      </c>
      <c r="I1813" s="434">
        <f t="shared" si="28"/>
        <v>36627000</v>
      </c>
    </row>
    <row r="1814" spans="1:9">
      <c r="A1814" s="421">
        <v>1813</v>
      </c>
      <c r="B1814" s="422" t="s">
        <v>7711</v>
      </c>
      <c r="C1814" s="422" t="s">
        <v>4936</v>
      </c>
      <c r="D1814" s="422" t="s">
        <v>5021</v>
      </c>
      <c r="E1814" s="422" t="s">
        <v>5016</v>
      </c>
      <c r="F1814" s="438">
        <v>58600000</v>
      </c>
      <c r="G1814" s="423">
        <v>2023</v>
      </c>
      <c r="H1814" s="424">
        <f>VLOOKUP(G1814,[3]잔가율!$D$3:$E$33,2,FALSE)</f>
        <v>0.84199999999999997</v>
      </c>
      <c r="I1814" s="434">
        <f t="shared" si="28"/>
        <v>49341200</v>
      </c>
    </row>
    <row r="1815" spans="1:9">
      <c r="A1815" s="421">
        <v>1814</v>
      </c>
      <c r="B1815" s="422" t="s">
        <v>7711</v>
      </c>
      <c r="C1815" s="422" t="s">
        <v>4936</v>
      </c>
      <c r="D1815" s="422" t="s">
        <v>5022</v>
      </c>
      <c r="E1815" s="422" t="s">
        <v>5016</v>
      </c>
      <c r="F1815" s="438">
        <v>61900000</v>
      </c>
      <c r="G1815" s="423">
        <v>2023</v>
      </c>
      <c r="H1815" s="424">
        <f>VLOOKUP(G1815,[3]잔가율!$D$3:$E$33,2,FALSE)</f>
        <v>0.84199999999999997</v>
      </c>
      <c r="I1815" s="434">
        <f t="shared" si="28"/>
        <v>52119800</v>
      </c>
    </row>
    <row r="1816" spans="1:9">
      <c r="A1816" s="421">
        <v>1815</v>
      </c>
      <c r="B1816" s="422" t="s">
        <v>7711</v>
      </c>
      <c r="C1816" s="422" t="s">
        <v>4936</v>
      </c>
      <c r="D1816" s="422" t="s">
        <v>5023</v>
      </c>
      <c r="E1816" s="422" t="s">
        <v>5024</v>
      </c>
      <c r="F1816" s="438">
        <v>43000000</v>
      </c>
      <c r="G1816" s="423">
        <v>2023</v>
      </c>
      <c r="H1816" s="424">
        <f>VLOOKUP(G1816,[3]잔가율!$D$3:$E$33,2,FALSE)</f>
        <v>0.84199999999999997</v>
      </c>
      <c r="I1816" s="434">
        <f t="shared" si="28"/>
        <v>36206000</v>
      </c>
    </row>
    <row r="1817" spans="1:9">
      <c r="A1817" s="421">
        <v>1816</v>
      </c>
      <c r="B1817" s="422" t="s">
        <v>7711</v>
      </c>
      <c r="C1817" s="422" t="s">
        <v>4936</v>
      </c>
      <c r="D1817" s="422" t="s">
        <v>5023</v>
      </c>
      <c r="E1817" s="422" t="s">
        <v>5025</v>
      </c>
      <c r="F1817" s="438">
        <v>48090000</v>
      </c>
      <c r="G1817" s="423">
        <v>2023</v>
      </c>
      <c r="H1817" s="424">
        <f>VLOOKUP(G1817,[3]잔가율!$D$3:$E$33,2,FALSE)</f>
        <v>0.84199999999999997</v>
      </c>
      <c r="I1817" s="434">
        <f t="shared" si="28"/>
        <v>40491780</v>
      </c>
    </row>
    <row r="1818" spans="1:9">
      <c r="A1818" s="421">
        <v>1817</v>
      </c>
      <c r="B1818" s="422" t="s">
        <v>7711</v>
      </c>
      <c r="C1818" s="422" t="s">
        <v>4936</v>
      </c>
      <c r="D1818" s="422" t="s">
        <v>5026</v>
      </c>
      <c r="E1818" s="422" t="s">
        <v>5027</v>
      </c>
      <c r="F1818" s="438">
        <v>52400000</v>
      </c>
      <c r="G1818" s="423">
        <v>2023</v>
      </c>
      <c r="H1818" s="424">
        <f>VLOOKUP(G1818,[3]잔가율!$D$3:$E$33,2,FALSE)</f>
        <v>0.84199999999999997</v>
      </c>
      <c r="I1818" s="434">
        <f t="shared" si="28"/>
        <v>44120800</v>
      </c>
    </row>
    <row r="1819" spans="1:9">
      <c r="A1819" s="421">
        <v>1818</v>
      </c>
      <c r="B1819" s="422" t="s">
        <v>7711</v>
      </c>
      <c r="C1819" s="422" t="s">
        <v>4936</v>
      </c>
      <c r="D1819" s="422" t="s">
        <v>5026</v>
      </c>
      <c r="E1819" s="422" t="s">
        <v>5028</v>
      </c>
      <c r="F1819" s="438">
        <v>52400000</v>
      </c>
      <c r="G1819" s="423">
        <v>2023</v>
      </c>
      <c r="H1819" s="424">
        <f>VLOOKUP(G1819,[3]잔가율!$D$3:$E$33,2,FALSE)</f>
        <v>0.84199999999999997</v>
      </c>
      <c r="I1819" s="434">
        <f t="shared" si="28"/>
        <v>44120800</v>
      </c>
    </row>
    <row r="1820" spans="1:9">
      <c r="A1820" s="421">
        <v>1819</v>
      </c>
      <c r="B1820" s="422" t="s">
        <v>7711</v>
      </c>
      <c r="C1820" s="422" t="s">
        <v>4936</v>
      </c>
      <c r="D1820" s="422" t="s">
        <v>4948</v>
      </c>
      <c r="E1820" s="422" t="s">
        <v>5029</v>
      </c>
      <c r="F1820" s="438">
        <v>49450000</v>
      </c>
      <c r="G1820" s="423">
        <v>2023</v>
      </c>
      <c r="H1820" s="424">
        <f>VLOOKUP(G1820,[3]잔가율!$D$3:$E$33,2,FALSE)</f>
        <v>0.84199999999999997</v>
      </c>
      <c r="I1820" s="434">
        <f t="shared" si="28"/>
        <v>41636900</v>
      </c>
    </row>
    <row r="1821" spans="1:9">
      <c r="A1821" s="421">
        <v>1820</v>
      </c>
      <c r="B1821" s="422" t="s">
        <v>7711</v>
      </c>
      <c r="C1821" s="422" t="s">
        <v>4936</v>
      </c>
      <c r="D1821" s="422" t="s">
        <v>4948</v>
      </c>
      <c r="E1821" s="422" t="s">
        <v>5030</v>
      </c>
      <c r="F1821" s="438">
        <v>44090000</v>
      </c>
      <c r="G1821" s="423">
        <v>2023</v>
      </c>
      <c r="H1821" s="424">
        <f>VLOOKUP(G1821,[3]잔가율!$D$3:$E$33,2,FALSE)</f>
        <v>0.84199999999999997</v>
      </c>
      <c r="I1821" s="434">
        <f t="shared" si="28"/>
        <v>37123780</v>
      </c>
    </row>
    <row r="1822" spans="1:9">
      <c r="A1822" s="421">
        <v>1821</v>
      </c>
      <c r="B1822" s="422" t="s">
        <v>7711</v>
      </c>
      <c r="C1822" s="422" t="s">
        <v>4936</v>
      </c>
      <c r="D1822" s="422" t="s">
        <v>4948</v>
      </c>
      <c r="E1822" s="422" t="s">
        <v>5031</v>
      </c>
      <c r="F1822" s="438">
        <v>46620000</v>
      </c>
      <c r="G1822" s="423">
        <v>2023</v>
      </c>
      <c r="H1822" s="424">
        <f>VLOOKUP(G1822,[3]잔가율!$D$3:$E$33,2,FALSE)</f>
        <v>0.84199999999999997</v>
      </c>
      <c r="I1822" s="434">
        <f t="shared" si="28"/>
        <v>39254040</v>
      </c>
    </row>
    <row r="1823" spans="1:9">
      <c r="A1823" s="421">
        <v>1822</v>
      </c>
      <c r="B1823" s="422" t="s">
        <v>7711</v>
      </c>
      <c r="C1823" s="422" t="s">
        <v>4936</v>
      </c>
      <c r="D1823" s="422" t="s">
        <v>4949</v>
      </c>
      <c r="E1823" s="422" t="s">
        <v>5032</v>
      </c>
      <c r="F1823" s="438">
        <v>66270000</v>
      </c>
      <c r="G1823" s="423">
        <v>2023</v>
      </c>
      <c r="H1823" s="424">
        <f>VLOOKUP(G1823,[3]잔가율!$D$3:$E$33,2,FALSE)</f>
        <v>0.84199999999999997</v>
      </c>
      <c r="I1823" s="434">
        <f t="shared" si="28"/>
        <v>55799340</v>
      </c>
    </row>
    <row r="1824" spans="1:9">
      <c r="A1824" s="421">
        <v>1823</v>
      </c>
      <c r="B1824" s="426" t="s">
        <v>7711</v>
      </c>
      <c r="C1824" s="426" t="s">
        <v>4936</v>
      </c>
      <c r="D1824" s="426" t="s">
        <v>5033</v>
      </c>
      <c r="E1824" s="426" t="s">
        <v>5034</v>
      </c>
      <c r="F1824" s="441">
        <v>52670000</v>
      </c>
      <c r="G1824" s="423">
        <v>2023</v>
      </c>
      <c r="H1824" s="424">
        <f>VLOOKUP(G1824,[3]잔가율!$D$3:$E$33,2,FALSE)</f>
        <v>0.84199999999999997</v>
      </c>
      <c r="I1824" s="434">
        <f t="shared" si="28"/>
        <v>44348140</v>
      </c>
    </row>
    <row r="1825" spans="1:9">
      <c r="A1825" s="421">
        <v>1824</v>
      </c>
      <c r="B1825" s="422" t="s">
        <v>7711</v>
      </c>
      <c r="C1825" s="422" t="s">
        <v>4936</v>
      </c>
      <c r="D1825" s="422" t="s">
        <v>5033</v>
      </c>
      <c r="E1825" s="422" t="s">
        <v>5035</v>
      </c>
      <c r="F1825" s="438">
        <v>47200000</v>
      </c>
      <c r="G1825" s="423">
        <v>2023</v>
      </c>
      <c r="H1825" s="424">
        <f>VLOOKUP(G1825,[3]잔가율!$D$3:$E$33,2,FALSE)</f>
        <v>0.84199999999999997</v>
      </c>
      <c r="I1825" s="434">
        <f t="shared" si="28"/>
        <v>39742400</v>
      </c>
    </row>
    <row r="1826" spans="1:9">
      <c r="A1826" s="421">
        <v>1825</v>
      </c>
      <c r="B1826" s="422" t="s">
        <v>7711</v>
      </c>
      <c r="C1826" s="422" t="s">
        <v>4936</v>
      </c>
      <c r="D1826" s="422" t="s">
        <v>5034</v>
      </c>
      <c r="E1826" s="422" t="s">
        <v>5036</v>
      </c>
      <c r="F1826" s="438">
        <v>52810000</v>
      </c>
      <c r="G1826" s="423">
        <v>2023</v>
      </c>
      <c r="H1826" s="424">
        <f>VLOOKUP(G1826,[3]잔가율!$D$3:$E$33,2,FALSE)</f>
        <v>0.84199999999999997</v>
      </c>
      <c r="I1826" s="434">
        <f t="shared" si="28"/>
        <v>44466020</v>
      </c>
    </row>
    <row r="1827" spans="1:9">
      <c r="A1827" s="421">
        <v>1826</v>
      </c>
      <c r="B1827" s="422" t="s">
        <v>7711</v>
      </c>
      <c r="C1827" s="422" t="s">
        <v>4936</v>
      </c>
      <c r="D1827" s="422" t="s">
        <v>5037</v>
      </c>
      <c r="E1827" s="422" t="s">
        <v>5038</v>
      </c>
      <c r="F1827" s="438">
        <v>53200000</v>
      </c>
      <c r="G1827" s="423">
        <v>2023</v>
      </c>
      <c r="H1827" s="424">
        <f>VLOOKUP(G1827,[3]잔가율!$D$3:$E$33,2,FALSE)</f>
        <v>0.84199999999999997</v>
      </c>
      <c r="I1827" s="434">
        <f t="shared" si="28"/>
        <v>44794400</v>
      </c>
    </row>
    <row r="1828" spans="1:9">
      <c r="A1828" s="421">
        <v>1827</v>
      </c>
      <c r="B1828" s="422" t="s">
        <v>7711</v>
      </c>
      <c r="C1828" s="422" t="s">
        <v>4936</v>
      </c>
      <c r="D1828" s="422" t="s">
        <v>5037</v>
      </c>
      <c r="E1828" s="422" t="s">
        <v>5039</v>
      </c>
      <c r="F1828" s="438">
        <v>56670000</v>
      </c>
      <c r="G1828" s="423">
        <v>2023</v>
      </c>
      <c r="H1828" s="424">
        <f>VLOOKUP(G1828,[3]잔가율!$D$3:$E$33,2,FALSE)</f>
        <v>0.84199999999999997</v>
      </c>
      <c r="I1828" s="434">
        <f t="shared" si="28"/>
        <v>47716140</v>
      </c>
    </row>
    <row r="1829" spans="1:9">
      <c r="A1829" s="421">
        <v>1828</v>
      </c>
      <c r="B1829" s="422" t="s">
        <v>7711</v>
      </c>
      <c r="C1829" s="422" t="s">
        <v>4936</v>
      </c>
      <c r="D1829" s="422" t="s">
        <v>5040</v>
      </c>
      <c r="E1829" s="422" t="s">
        <v>5038</v>
      </c>
      <c r="F1829" s="438">
        <v>57800000</v>
      </c>
      <c r="G1829" s="423">
        <v>2023</v>
      </c>
      <c r="H1829" s="424">
        <f>VLOOKUP(G1829,[3]잔가율!$D$3:$E$33,2,FALSE)</f>
        <v>0.84199999999999997</v>
      </c>
      <c r="I1829" s="434">
        <f t="shared" si="28"/>
        <v>48667600</v>
      </c>
    </row>
    <row r="1830" spans="1:9">
      <c r="A1830" s="421">
        <v>1829</v>
      </c>
      <c r="B1830" s="422" t="s">
        <v>7711</v>
      </c>
      <c r="C1830" s="422" t="s">
        <v>4936</v>
      </c>
      <c r="D1830" s="422" t="s">
        <v>5041</v>
      </c>
      <c r="E1830" s="422" t="s">
        <v>5042</v>
      </c>
      <c r="F1830" s="438">
        <v>72910000</v>
      </c>
      <c r="G1830" s="423">
        <v>2023</v>
      </c>
      <c r="H1830" s="424">
        <f>VLOOKUP(G1830,[3]잔가율!$D$3:$E$33,2,FALSE)</f>
        <v>0.84199999999999997</v>
      </c>
      <c r="I1830" s="434">
        <f t="shared" si="28"/>
        <v>61390220</v>
      </c>
    </row>
    <row r="1831" spans="1:9">
      <c r="A1831" s="421">
        <v>1830</v>
      </c>
      <c r="B1831" s="422" t="s">
        <v>7711</v>
      </c>
      <c r="C1831" s="422" t="s">
        <v>4936</v>
      </c>
      <c r="D1831" s="422" t="s">
        <v>4950</v>
      </c>
      <c r="E1831" s="422" t="s">
        <v>5043</v>
      </c>
      <c r="F1831" s="438">
        <v>54300000</v>
      </c>
      <c r="G1831" s="423">
        <v>2023</v>
      </c>
      <c r="H1831" s="424">
        <f>VLOOKUP(G1831,[3]잔가율!$D$3:$E$33,2,FALSE)</f>
        <v>0.84199999999999997</v>
      </c>
      <c r="I1831" s="434">
        <f t="shared" si="28"/>
        <v>45720600</v>
      </c>
    </row>
    <row r="1832" spans="1:9">
      <c r="A1832" s="421">
        <v>1831</v>
      </c>
      <c r="B1832" s="422" t="s">
        <v>7711</v>
      </c>
      <c r="C1832" s="422" t="s">
        <v>4936</v>
      </c>
      <c r="D1832" s="422" t="s">
        <v>4950</v>
      </c>
      <c r="E1832" s="422" t="s">
        <v>5044</v>
      </c>
      <c r="F1832" s="438">
        <v>62270000</v>
      </c>
      <c r="G1832" s="423">
        <v>2023</v>
      </c>
      <c r="H1832" s="424">
        <f>VLOOKUP(G1832,[3]잔가율!$D$3:$E$33,2,FALSE)</f>
        <v>0.84199999999999997</v>
      </c>
      <c r="I1832" s="434">
        <f t="shared" si="28"/>
        <v>52431340</v>
      </c>
    </row>
    <row r="1833" spans="1:9">
      <c r="A1833" s="421">
        <v>1832</v>
      </c>
      <c r="B1833" s="422" t="s">
        <v>7711</v>
      </c>
      <c r="C1833" s="422" t="s">
        <v>4936</v>
      </c>
      <c r="D1833" s="422" t="s">
        <v>5045</v>
      </c>
      <c r="E1833" s="422" t="s">
        <v>5046</v>
      </c>
      <c r="F1833" s="438">
        <v>61450000</v>
      </c>
      <c r="G1833" s="423">
        <v>2023</v>
      </c>
      <c r="H1833" s="424">
        <f>VLOOKUP(G1833,[3]잔가율!$D$3:$E$33,2,FALSE)</f>
        <v>0.84199999999999997</v>
      </c>
      <c r="I1833" s="434">
        <f t="shared" si="28"/>
        <v>51740900</v>
      </c>
    </row>
    <row r="1834" spans="1:9">
      <c r="A1834" s="421">
        <v>1833</v>
      </c>
      <c r="B1834" s="422" t="s">
        <v>7711</v>
      </c>
      <c r="C1834" s="422" t="s">
        <v>4936</v>
      </c>
      <c r="D1834" s="422" t="s">
        <v>4951</v>
      </c>
      <c r="E1834" s="422" t="s">
        <v>5047</v>
      </c>
      <c r="F1834" s="438">
        <v>57090000</v>
      </c>
      <c r="G1834" s="423">
        <v>2023</v>
      </c>
      <c r="H1834" s="424">
        <f>VLOOKUP(G1834,[3]잔가율!$D$3:$E$33,2,FALSE)</f>
        <v>0.84199999999999997</v>
      </c>
      <c r="I1834" s="434">
        <f t="shared" si="28"/>
        <v>48069780</v>
      </c>
    </row>
    <row r="1835" spans="1:9">
      <c r="A1835" s="421">
        <v>1834</v>
      </c>
      <c r="B1835" s="422" t="s">
        <v>7711</v>
      </c>
      <c r="C1835" s="422" t="s">
        <v>4936</v>
      </c>
      <c r="D1835" s="422" t="s">
        <v>4951</v>
      </c>
      <c r="E1835" s="422" t="s">
        <v>5048</v>
      </c>
      <c r="F1835" s="438">
        <v>61090000</v>
      </c>
      <c r="G1835" s="423">
        <v>2023</v>
      </c>
      <c r="H1835" s="424">
        <f>VLOOKUP(G1835,[3]잔가율!$D$3:$E$33,2,FALSE)</f>
        <v>0.84199999999999997</v>
      </c>
      <c r="I1835" s="434">
        <f t="shared" si="28"/>
        <v>51437780</v>
      </c>
    </row>
    <row r="1836" spans="1:9">
      <c r="A1836" s="421">
        <v>1835</v>
      </c>
      <c r="B1836" s="422" t="s">
        <v>7711</v>
      </c>
      <c r="C1836" s="422" t="s">
        <v>4936</v>
      </c>
      <c r="D1836" s="422" t="s">
        <v>5049</v>
      </c>
      <c r="E1836" s="422" t="s">
        <v>5050</v>
      </c>
      <c r="F1836" s="438">
        <v>62500000</v>
      </c>
      <c r="G1836" s="423">
        <v>2023</v>
      </c>
      <c r="H1836" s="424">
        <f>VLOOKUP(G1836,[3]잔가율!$D$3:$E$33,2,FALSE)</f>
        <v>0.84199999999999997</v>
      </c>
      <c r="I1836" s="434">
        <f t="shared" si="28"/>
        <v>52625000</v>
      </c>
    </row>
    <row r="1837" spans="1:9">
      <c r="A1837" s="421">
        <v>1836</v>
      </c>
      <c r="B1837" s="422" t="s">
        <v>7711</v>
      </c>
      <c r="C1837" s="422" t="s">
        <v>4936</v>
      </c>
      <c r="D1837" s="422" t="s">
        <v>4952</v>
      </c>
      <c r="E1837" s="422" t="s">
        <v>5038</v>
      </c>
      <c r="F1837" s="438">
        <v>47990000</v>
      </c>
      <c r="G1837" s="423">
        <v>2023</v>
      </c>
      <c r="H1837" s="424">
        <f>VLOOKUP(G1837,[3]잔가율!$D$3:$E$33,2,FALSE)</f>
        <v>0.84199999999999997</v>
      </c>
      <c r="I1837" s="434">
        <f t="shared" si="28"/>
        <v>40407580</v>
      </c>
    </row>
    <row r="1838" spans="1:9">
      <c r="A1838" s="421">
        <v>1837</v>
      </c>
      <c r="B1838" s="422" t="s">
        <v>7711</v>
      </c>
      <c r="C1838" s="422" t="s">
        <v>4936</v>
      </c>
      <c r="D1838" s="422" t="s">
        <v>5051</v>
      </c>
      <c r="E1838" s="422" t="s">
        <v>5052</v>
      </c>
      <c r="F1838" s="438">
        <v>65700000</v>
      </c>
      <c r="G1838" s="423">
        <v>2023</v>
      </c>
      <c r="H1838" s="424">
        <f>VLOOKUP(G1838,[3]잔가율!$D$3:$E$33,2,FALSE)</f>
        <v>0.84199999999999997</v>
      </c>
      <c r="I1838" s="434">
        <f t="shared" si="28"/>
        <v>55319400</v>
      </c>
    </row>
    <row r="1839" spans="1:9">
      <c r="A1839" s="421">
        <v>1838</v>
      </c>
      <c r="B1839" s="422" t="s">
        <v>7711</v>
      </c>
      <c r="C1839" s="422" t="s">
        <v>4936</v>
      </c>
      <c r="D1839" s="422" t="s">
        <v>5051</v>
      </c>
      <c r="E1839" s="422" t="s">
        <v>5053</v>
      </c>
      <c r="F1839" s="438">
        <v>73180000</v>
      </c>
      <c r="G1839" s="423">
        <v>2023</v>
      </c>
      <c r="H1839" s="424">
        <f>VLOOKUP(G1839,[3]잔가율!$D$3:$E$33,2,FALSE)</f>
        <v>0.84199999999999997</v>
      </c>
      <c r="I1839" s="434">
        <f t="shared" si="28"/>
        <v>61617560</v>
      </c>
    </row>
    <row r="1840" spans="1:9">
      <c r="A1840" s="421">
        <v>1839</v>
      </c>
      <c r="B1840" s="422" t="s">
        <v>7711</v>
      </c>
      <c r="C1840" s="422" t="s">
        <v>4936</v>
      </c>
      <c r="D1840" s="422" t="s">
        <v>5054</v>
      </c>
      <c r="E1840" s="422" t="s">
        <v>5055</v>
      </c>
      <c r="F1840" s="438">
        <v>88180000</v>
      </c>
      <c r="G1840" s="423">
        <v>2023</v>
      </c>
      <c r="H1840" s="424">
        <f>VLOOKUP(G1840,[3]잔가율!$D$3:$E$33,2,FALSE)</f>
        <v>0.84199999999999997</v>
      </c>
      <c r="I1840" s="434">
        <f t="shared" si="28"/>
        <v>74247560</v>
      </c>
    </row>
    <row r="1841" spans="1:9">
      <c r="A1841" s="421">
        <v>1840</v>
      </c>
      <c r="B1841" s="422" t="s">
        <v>7711</v>
      </c>
      <c r="C1841" s="422" t="s">
        <v>4936</v>
      </c>
      <c r="D1841" s="422" t="s">
        <v>5056</v>
      </c>
      <c r="E1841" s="422" t="s">
        <v>5057</v>
      </c>
      <c r="F1841" s="438">
        <v>100000000</v>
      </c>
      <c r="G1841" s="423">
        <v>2023</v>
      </c>
      <c r="H1841" s="424">
        <f>VLOOKUP(G1841,[3]잔가율!$D$3:$E$33,2,FALSE)</f>
        <v>0.84199999999999997</v>
      </c>
      <c r="I1841" s="434">
        <f t="shared" si="28"/>
        <v>84200000</v>
      </c>
    </row>
    <row r="1842" spans="1:9">
      <c r="A1842" s="421">
        <v>1841</v>
      </c>
      <c r="B1842" s="422" t="s">
        <v>7711</v>
      </c>
      <c r="C1842" s="422" t="s">
        <v>4936</v>
      </c>
      <c r="D1842" s="422" t="s">
        <v>4953</v>
      </c>
      <c r="E1842" s="422" t="s">
        <v>5058</v>
      </c>
      <c r="F1842" s="438">
        <v>75810000</v>
      </c>
      <c r="G1842" s="423">
        <v>2023</v>
      </c>
      <c r="H1842" s="424">
        <f>VLOOKUP(G1842,[3]잔가율!$D$3:$E$33,2,FALSE)</f>
        <v>0.84199999999999997</v>
      </c>
      <c r="I1842" s="434">
        <f t="shared" si="28"/>
        <v>63832020</v>
      </c>
    </row>
    <row r="1843" spans="1:9">
      <c r="A1843" s="421">
        <v>1842</v>
      </c>
      <c r="B1843" s="422" t="s">
        <v>7711</v>
      </c>
      <c r="C1843" s="422" t="s">
        <v>4936</v>
      </c>
      <c r="D1843" s="422" t="s">
        <v>5059</v>
      </c>
      <c r="E1843" s="422" t="s">
        <v>5060</v>
      </c>
      <c r="F1843" s="438">
        <v>134360000</v>
      </c>
      <c r="G1843" s="423">
        <v>2023</v>
      </c>
      <c r="H1843" s="424">
        <f>VLOOKUP(G1843,[3]잔가율!$D$3:$E$33,2,FALSE)</f>
        <v>0.84199999999999997</v>
      </c>
      <c r="I1843" s="434">
        <f t="shared" si="28"/>
        <v>113131120</v>
      </c>
    </row>
    <row r="1844" spans="1:9">
      <c r="A1844" s="421">
        <v>1843</v>
      </c>
      <c r="B1844" s="426" t="s">
        <v>7711</v>
      </c>
      <c r="C1844" s="426" t="s">
        <v>4936</v>
      </c>
      <c r="D1844" s="426" t="s">
        <v>5061</v>
      </c>
      <c r="E1844" s="426" t="s">
        <v>5061</v>
      </c>
      <c r="F1844" s="441">
        <v>76190000</v>
      </c>
      <c r="G1844" s="423">
        <v>2023</v>
      </c>
      <c r="H1844" s="424">
        <f>VLOOKUP(G1844,[3]잔가율!$D$3:$E$33,2,FALSE)</f>
        <v>0.84199999999999997</v>
      </c>
      <c r="I1844" s="434">
        <f t="shared" si="28"/>
        <v>64151980</v>
      </c>
    </row>
    <row r="1845" spans="1:9">
      <c r="A1845" s="421">
        <v>1844</v>
      </c>
      <c r="B1845" s="422" t="s">
        <v>7711</v>
      </c>
      <c r="C1845" s="422" t="s">
        <v>4936</v>
      </c>
      <c r="D1845" s="422" t="s">
        <v>5062</v>
      </c>
      <c r="E1845" s="422" t="s">
        <v>5063</v>
      </c>
      <c r="F1845" s="438">
        <v>71350000</v>
      </c>
      <c r="G1845" s="423">
        <v>2023</v>
      </c>
      <c r="H1845" s="424">
        <f>VLOOKUP(G1845,[3]잔가율!$D$3:$E$33,2,FALSE)</f>
        <v>0.84199999999999997</v>
      </c>
      <c r="I1845" s="434">
        <f t="shared" si="28"/>
        <v>60076700</v>
      </c>
    </row>
    <row r="1846" spans="1:9">
      <c r="A1846" s="421">
        <v>1845</v>
      </c>
      <c r="B1846" s="422" t="s">
        <v>7711</v>
      </c>
      <c r="C1846" s="422" t="s">
        <v>4936</v>
      </c>
      <c r="D1846" s="422" t="s">
        <v>5062</v>
      </c>
      <c r="E1846" s="422" t="s">
        <v>5064</v>
      </c>
      <c r="F1846" s="438">
        <v>68310000</v>
      </c>
      <c r="G1846" s="423">
        <v>2023</v>
      </c>
      <c r="H1846" s="424">
        <f>VLOOKUP(G1846,[3]잔가율!$D$3:$E$33,2,FALSE)</f>
        <v>0.84199999999999997</v>
      </c>
      <c r="I1846" s="434">
        <f t="shared" si="28"/>
        <v>57517020</v>
      </c>
    </row>
    <row r="1847" spans="1:9">
      <c r="A1847" s="421">
        <v>1846</v>
      </c>
      <c r="B1847" s="422" t="s">
        <v>7711</v>
      </c>
      <c r="C1847" s="422" t="s">
        <v>4936</v>
      </c>
      <c r="D1847" s="422" t="s">
        <v>5065</v>
      </c>
      <c r="E1847" s="422" t="s">
        <v>4957</v>
      </c>
      <c r="F1847" s="438">
        <v>83630000</v>
      </c>
      <c r="G1847" s="423">
        <v>2023</v>
      </c>
      <c r="H1847" s="424">
        <f>VLOOKUP(G1847,[3]잔가율!$D$3:$E$33,2,FALSE)</f>
        <v>0.84199999999999997</v>
      </c>
      <c r="I1847" s="434">
        <f t="shared" si="28"/>
        <v>70416460</v>
      </c>
    </row>
    <row r="1848" spans="1:9">
      <c r="A1848" s="421">
        <v>1847</v>
      </c>
      <c r="B1848" s="422" t="s">
        <v>7711</v>
      </c>
      <c r="C1848" s="422" t="s">
        <v>4936</v>
      </c>
      <c r="D1848" s="422" t="s">
        <v>5065</v>
      </c>
      <c r="E1848" s="422" t="s">
        <v>5066</v>
      </c>
      <c r="F1848" s="438">
        <v>86360000</v>
      </c>
      <c r="G1848" s="423">
        <v>2023</v>
      </c>
      <c r="H1848" s="424">
        <f>VLOOKUP(G1848,[3]잔가율!$D$3:$E$33,2,FALSE)</f>
        <v>0.84199999999999997</v>
      </c>
      <c r="I1848" s="434">
        <f t="shared" si="28"/>
        <v>72715120</v>
      </c>
    </row>
    <row r="1849" spans="1:9">
      <c r="A1849" s="421">
        <v>1848</v>
      </c>
      <c r="B1849" s="422" t="s">
        <v>7711</v>
      </c>
      <c r="C1849" s="422" t="s">
        <v>4936</v>
      </c>
      <c r="D1849" s="422" t="s">
        <v>5067</v>
      </c>
      <c r="E1849" s="422" t="s">
        <v>5063</v>
      </c>
      <c r="F1849" s="438">
        <v>116090000</v>
      </c>
      <c r="G1849" s="423">
        <v>2023</v>
      </c>
      <c r="H1849" s="424">
        <f>VLOOKUP(G1849,[3]잔가율!$D$3:$E$33,2,FALSE)</f>
        <v>0.84199999999999997</v>
      </c>
      <c r="I1849" s="434">
        <f t="shared" si="28"/>
        <v>97747780</v>
      </c>
    </row>
    <row r="1850" spans="1:9">
      <c r="A1850" s="421">
        <v>1849</v>
      </c>
      <c r="B1850" s="422" t="s">
        <v>7711</v>
      </c>
      <c r="C1850" s="422" t="s">
        <v>4936</v>
      </c>
      <c r="D1850" s="422" t="s">
        <v>5067</v>
      </c>
      <c r="E1850" s="422" t="s">
        <v>5068</v>
      </c>
      <c r="F1850" s="438">
        <v>102000000</v>
      </c>
      <c r="G1850" s="423">
        <v>2023</v>
      </c>
      <c r="H1850" s="424">
        <f>VLOOKUP(G1850,[3]잔가율!$D$3:$E$33,2,FALSE)</f>
        <v>0.84199999999999997</v>
      </c>
      <c r="I1850" s="434">
        <f t="shared" si="28"/>
        <v>85884000</v>
      </c>
    </row>
    <row r="1851" spans="1:9">
      <c r="A1851" s="421">
        <v>1850</v>
      </c>
      <c r="B1851" s="422" t="s">
        <v>7711</v>
      </c>
      <c r="C1851" s="422" t="s">
        <v>4936</v>
      </c>
      <c r="D1851" s="422" t="s">
        <v>5067</v>
      </c>
      <c r="E1851" s="422" t="s">
        <v>5069</v>
      </c>
      <c r="F1851" s="438">
        <v>117180000</v>
      </c>
      <c r="G1851" s="423">
        <v>2023</v>
      </c>
      <c r="H1851" s="424">
        <f>VLOOKUP(G1851,[3]잔가율!$D$3:$E$33,2,FALSE)</f>
        <v>0.84199999999999997</v>
      </c>
      <c r="I1851" s="434">
        <f t="shared" si="28"/>
        <v>98665560</v>
      </c>
    </row>
    <row r="1852" spans="1:9">
      <c r="A1852" s="421">
        <v>1851</v>
      </c>
      <c r="B1852" s="422" t="s">
        <v>7711</v>
      </c>
      <c r="C1852" s="422" t="s">
        <v>4936</v>
      </c>
      <c r="D1852" s="422" t="s">
        <v>5067</v>
      </c>
      <c r="E1852" s="422" t="s">
        <v>5064</v>
      </c>
      <c r="F1852" s="438">
        <v>117720000</v>
      </c>
      <c r="G1852" s="423">
        <v>2023</v>
      </c>
      <c r="H1852" s="424">
        <f>VLOOKUP(G1852,[3]잔가율!$D$3:$E$33,2,FALSE)</f>
        <v>0.84199999999999997</v>
      </c>
      <c r="I1852" s="434">
        <f t="shared" si="28"/>
        <v>99120240</v>
      </c>
    </row>
    <row r="1853" spans="1:9">
      <c r="A1853" s="421">
        <v>1852</v>
      </c>
      <c r="B1853" s="422" t="s">
        <v>7711</v>
      </c>
      <c r="C1853" s="422" t="s">
        <v>4936</v>
      </c>
      <c r="D1853" s="422" t="s">
        <v>5070</v>
      </c>
      <c r="E1853" s="422" t="s">
        <v>5063</v>
      </c>
      <c r="F1853" s="438">
        <v>99170000</v>
      </c>
      <c r="G1853" s="423">
        <v>2023</v>
      </c>
      <c r="H1853" s="424">
        <f>VLOOKUP(G1853,[3]잔가율!$D$3:$E$33,2,FALSE)</f>
        <v>0.84199999999999997</v>
      </c>
      <c r="I1853" s="434">
        <f t="shared" si="28"/>
        <v>83501140</v>
      </c>
    </row>
    <row r="1854" spans="1:9">
      <c r="A1854" s="421">
        <v>1853</v>
      </c>
      <c r="B1854" s="422" t="s">
        <v>7711</v>
      </c>
      <c r="C1854" s="422" t="s">
        <v>4936</v>
      </c>
      <c r="D1854" s="422" t="s">
        <v>5070</v>
      </c>
      <c r="E1854" s="422" t="s">
        <v>5064</v>
      </c>
      <c r="F1854" s="438">
        <v>85360000</v>
      </c>
      <c r="G1854" s="423">
        <v>2023</v>
      </c>
      <c r="H1854" s="424">
        <f>VLOOKUP(G1854,[3]잔가율!$D$3:$E$33,2,FALSE)</f>
        <v>0.84199999999999997</v>
      </c>
      <c r="I1854" s="434">
        <f t="shared" si="28"/>
        <v>71873120</v>
      </c>
    </row>
    <row r="1855" spans="1:9">
      <c r="A1855" s="421">
        <v>1854</v>
      </c>
      <c r="B1855" s="422" t="s">
        <v>7711</v>
      </c>
      <c r="C1855" s="422" t="s">
        <v>4936</v>
      </c>
      <c r="D1855" s="422" t="s">
        <v>5071</v>
      </c>
      <c r="E1855" s="422" t="s">
        <v>5063</v>
      </c>
      <c r="F1855" s="438">
        <v>140720000</v>
      </c>
      <c r="G1855" s="423">
        <v>2023</v>
      </c>
      <c r="H1855" s="424">
        <f>VLOOKUP(G1855,[3]잔가율!$D$3:$E$33,2,FALSE)</f>
        <v>0.84199999999999997</v>
      </c>
      <c r="I1855" s="434">
        <f t="shared" si="28"/>
        <v>118486240</v>
      </c>
    </row>
    <row r="1856" spans="1:9">
      <c r="A1856" s="421">
        <v>1855</v>
      </c>
      <c r="B1856" s="422" t="s">
        <v>7711</v>
      </c>
      <c r="C1856" s="422" t="s">
        <v>4936</v>
      </c>
      <c r="D1856" s="422" t="s">
        <v>5071</v>
      </c>
      <c r="E1856" s="422" t="s">
        <v>5072</v>
      </c>
      <c r="F1856" s="438">
        <v>149540000</v>
      </c>
      <c r="G1856" s="423">
        <v>2023</v>
      </c>
      <c r="H1856" s="424">
        <f>VLOOKUP(G1856,[3]잔가율!$D$3:$E$33,2,FALSE)</f>
        <v>0.84199999999999997</v>
      </c>
      <c r="I1856" s="434">
        <f t="shared" si="28"/>
        <v>125912680</v>
      </c>
    </row>
    <row r="1857" spans="1:9">
      <c r="A1857" s="421">
        <v>1856</v>
      </c>
      <c r="B1857" s="422" t="s">
        <v>7711</v>
      </c>
      <c r="C1857" s="422" t="s">
        <v>4936</v>
      </c>
      <c r="D1857" s="422" t="s">
        <v>5073</v>
      </c>
      <c r="E1857" s="422" t="s">
        <v>5063</v>
      </c>
      <c r="F1857" s="438">
        <v>203810000</v>
      </c>
      <c r="G1857" s="423">
        <v>2023</v>
      </c>
      <c r="H1857" s="424">
        <f>VLOOKUP(G1857,[3]잔가율!$D$3:$E$33,2,FALSE)</f>
        <v>0.84199999999999997</v>
      </c>
      <c r="I1857" s="434">
        <f t="shared" si="28"/>
        <v>171608020</v>
      </c>
    </row>
    <row r="1858" spans="1:9">
      <c r="A1858" s="421">
        <v>1857</v>
      </c>
      <c r="B1858" s="422" t="s">
        <v>7711</v>
      </c>
      <c r="C1858" s="422" t="s">
        <v>4936</v>
      </c>
      <c r="D1858" s="422" t="s">
        <v>5073</v>
      </c>
      <c r="E1858" s="422" t="s">
        <v>5074</v>
      </c>
      <c r="F1858" s="438">
        <v>220810000</v>
      </c>
      <c r="G1858" s="423">
        <v>2023</v>
      </c>
      <c r="H1858" s="424">
        <f>VLOOKUP(G1858,[3]잔가율!$D$3:$E$33,2,FALSE)</f>
        <v>0.84199999999999997</v>
      </c>
      <c r="I1858" s="434">
        <f t="shared" ref="I1858:I1921" si="29">ROUNDDOWN(F1858*H1858,0)</f>
        <v>185922020</v>
      </c>
    </row>
    <row r="1859" spans="1:9">
      <c r="A1859" s="421">
        <v>1858</v>
      </c>
      <c r="B1859" s="422" t="s">
        <v>7711</v>
      </c>
      <c r="C1859" s="422" t="s">
        <v>4936</v>
      </c>
      <c r="D1859" s="422" t="s">
        <v>5073</v>
      </c>
      <c r="E1859" s="422" t="s">
        <v>5064</v>
      </c>
      <c r="F1859" s="438">
        <v>186360000</v>
      </c>
      <c r="G1859" s="423">
        <v>2023</v>
      </c>
      <c r="H1859" s="424">
        <f>VLOOKUP(G1859,[3]잔가율!$D$3:$E$33,2,FALSE)</f>
        <v>0.84199999999999997</v>
      </c>
      <c r="I1859" s="434">
        <f t="shared" si="29"/>
        <v>156915120</v>
      </c>
    </row>
    <row r="1860" spans="1:9">
      <c r="A1860" s="421">
        <v>1859</v>
      </c>
      <c r="B1860" s="422" t="s">
        <v>7711</v>
      </c>
      <c r="C1860" s="422" t="s">
        <v>4936</v>
      </c>
      <c r="D1860" s="422" t="s">
        <v>5075</v>
      </c>
      <c r="E1860" s="422" t="s">
        <v>5076</v>
      </c>
      <c r="F1860" s="438">
        <v>81720000</v>
      </c>
      <c r="G1860" s="423">
        <v>2023</v>
      </c>
      <c r="H1860" s="424">
        <f>VLOOKUP(G1860,[3]잔가율!$D$3:$E$33,2,FALSE)</f>
        <v>0.84199999999999997</v>
      </c>
      <c r="I1860" s="434">
        <f t="shared" si="29"/>
        <v>68808240</v>
      </c>
    </row>
    <row r="1861" spans="1:9">
      <c r="A1861" s="421">
        <v>1860</v>
      </c>
      <c r="B1861" s="422" t="s">
        <v>7711</v>
      </c>
      <c r="C1861" s="422" t="s">
        <v>4936</v>
      </c>
      <c r="D1861" s="422" t="s">
        <v>4954</v>
      </c>
      <c r="E1861" s="422" t="s">
        <v>5077</v>
      </c>
      <c r="F1861" s="438">
        <v>84630000</v>
      </c>
      <c r="G1861" s="423">
        <v>2023</v>
      </c>
      <c r="H1861" s="424">
        <f>VLOOKUP(G1861,[3]잔가율!$D$3:$E$33,2,FALSE)</f>
        <v>0.84199999999999997</v>
      </c>
      <c r="I1861" s="434">
        <f t="shared" si="29"/>
        <v>71258460</v>
      </c>
    </row>
    <row r="1862" spans="1:9">
      <c r="A1862" s="421">
        <v>1861</v>
      </c>
      <c r="B1862" s="422" t="s">
        <v>7711</v>
      </c>
      <c r="C1862" s="422" t="s">
        <v>4936</v>
      </c>
      <c r="D1862" s="422" t="s">
        <v>4954</v>
      </c>
      <c r="E1862" s="422" t="s">
        <v>5078</v>
      </c>
      <c r="F1862" s="438">
        <v>84630000</v>
      </c>
      <c r="G1862" s="423">
        <v>2023</v>
      </c>
      <c r="H1862" s="424">
        <f>VLOOKUP(G1862,[3]잔가율!$D$3:$E$33,2,FALSE)</f>
        <v>0.84199999999999997</v>
      </c>
      <c r="I1862" s="434">
        <f t="shared" si="29"/>
        <v>71258460</v>
      </c>
    </row>
    <row r="1863" spans="1:9">
      <c r="A1863" s="421">
        <v>1862</v>
      </c>
      <c r="B1863" s="422" t="s">
        <v>7711</v>
      </c>
      <c r="C1863" s="422" t="s">
        <v>4936</v>
      </c>
      <c r="D1863" s="422" t="s">
        <v>5079</v>
      </c>
      <c r="E1863" s="422" t="s">
        <v>5080</v>
      </c>
      <c r="F1863" s="438">
        <v>115450000</v>
      </c>
      <c r="G1863" s="423">
        <v>2023</v>
      </c>
      <c r="H1863" s="424">
        <f>VLOOKUP(G1863,[3]잔가율!$D$3:$E$33,2,FALSE)</f>
        <v>0.84199999999999997</v>
      </c>
      <c r="I1863" s="434">
        <f t="shared" si="29"/>
        <v>97208900</v>
      </c>
    </row>
    <row r="1864" spans="1:9">
      <c r="A1864" s="421">
        <v>1863</v>
      </c>
      <c r="B1864" s="422" t="s">
        <v>7711</v>
      </c>
      <c r="C1864" s="422" t="s">
        <v>4936</v>
      </c>
      <c r="D1864" s="422" t="s">
        <v>5079</v>
      </c>
      <c r="E1864" s="422" t="s">
        <v>5081</v>
      </c>
      <c r="F1864" s="438">
        <v>122720000</v>
      </c>
      <c r="G1864" s="423">
        <v>2023</v>
      </c>
      <c r="H1864" s="424">
        <f>VLOOKUP(G1864,[3]잔가율!$D$3:$E$33,2,FALSE)</f>
        <v>0.84199999999999997</v>
      </c>
      <c r="I1864" s="434">
        <f t="shared" si="29"/>
        <v>103330240</v>
      </c>
    </row>
    <row r="1865" spans="1:9">
      <c r="A1865" s="421">
        <v>1864</v>
      </c>
      <c r="B1865" s="422" t="s">
        <v>7711</v>
      </c>
      <c r="C1865" s="422" t="s">
        <v>4936</v>
      </c>
      <c r="D1865" s="422" t="s">
        <v>5082</v>
      </c>
      <c r="E1865" s="422" t="s">
        <v>5083</v>
      </c>
      <c r="F1865" s="438">
        <v>122720000</v>
      </c>
      <c r="G1865" s="423">
        <v>2023</v>
      </c>
      <c r="H1865" s="424">
        <f>VLOOKUP(G1865,[3]잔가율!$D$3:$E$33,2,FALSE)</f>
        <v>0.84199999999999997</v>
      </c>
      <c r="I1865" s="434">
        <f t="shared" si="29"/>
        <v>103330240</v>
      </c>
    </row>
    <row r="1866" spans="1:9">
      <c r="A1866" s="421">
        <v>1865</v>
      </c>
      <c r="B1866" s="422" t="s">
        <v>7711</v>
      </c>
      <c r="C1866" s="422" t="s">
        <v>4936</v>
      </c>
      <c r="D1866" s="422" t="s">
        <v>5084</v>
      </c>
      <c r="E1866" s="422" t="s">
        <v>5064</v>
      </c>
      <c r="F1866" s="438">
        <v>190810000</v>
      </c>
      <c r="G1866" s="423">
        <v>2023</v>
      </c>
      <c r="H1866" s="424">
        <f>VLOOKUP(G1866,[3]잔가율!$D$3:$E$33,2,FALSE)</f>
        <v>0.84199999999999997</v>
      </c>
      <c r="I1866" s="434">
        <f t="shared" si="29"/>
        <v>160662020</v>
      </c>
    </row>
    <row r="1867" spans="1:9">
      <c r="A1867" s="421">
        <v>1866</v>
      </c>
      <c r="B1867" s="422" t="s">
        <v>7711</v>
      </c>
      <c r="C1867" s="422" t="s">
        <v>4936</v>
      </c>
      <c r="D1867" s="422" t="s">
        <v>5085</v>
      </c>
      <c r="E1867" s="422" t="s">
        <v>4685</v>
      </c>
      <c r="F1867" s="438">
        <v>131810000</v>
      </c>
      <c r="G1867" s="423">
        <v>2023</v>
      </c>
      <c r="H1867" s="424">
        <f>VLOOKUP(G1867,[3]잔가율!$D$3:$E$33,2,FALSE)</f>
        <v>0.84199999999999997</v>
      </c>
      <c r="I1867" s="434">
        <f t="shared" si="29"/>
        <v>110984020</v>
      </c>
    </row>
    <row r="1868" spans="1:9">
      <c r="A1868" s="421">
        <v>1867</v>
      </c>
      <c r="B1868" s="422" t="s">
        <v>7711</v>
      </c>
      <c r="C1868" s="422" t="s">
        <v>4936</v>
      </c>
      <c r="D1868" s="422" t="s">
        <v>5085</v>
      </c>
      <c r="E1868" s="422" t="s">
        <v>4686</v>
      </c>
      <c r="F1868" s="438">
        <v>122720000</v>
      </c>
      <c r="G1868" s="423">
        <v>2023</v>
      </c>
      <c r="H1868" s="424">
        <f>VLOOKUP(G1868,[3]잔가율!$D$3:$E$33,2,FALSE)</f>
        <v>0.84199999999999997</v>
      </c>
      <c r="I1868" s="434">
        <f t="shared" si="29"/>
        <v>103330240</v>
      </c>
    </row>
    <row r="1869" spans="1:9">
      <c r="A1869" s="421">
        <v>1868</v>
      </c>
      <c r="B1869" s="422" t="s">
        <v>7711</v>
      </c>
      <c r="C1869" s="422" t="s">
        <v>4936</v>
      </c>
      <c r="D1869" s="422" t="s">
        <v>5086</v>
      </c>
      <c r="E1869" s="422" t="s">
        <v>4686</v>
      </c>
      <c r="F1869" s="438">
        <v>155900000</v>
      </c>
      <c r="G1869" s="423">
        <v>2023</v>
      </c>
      <c r="H1869" s="424">
        <f>VLOOKUP(G1869,[3]잔가율!$D$3:$E$33,2,FALSE)</f>
        <v>0.84199999999999997</v>
      </c>
      <c r="I1869" s="434">
        <f t="shared" si="29"/>
        <v>131267800</v>
      </c>
    </row>
    <row r="1870" spans="1:9">
      <c r="A1870" s="421">
        <v>1869</v>
      </c>
      <c r="B1870" s="422" t="s">
        <v>7711</v>
      </c>
      <c r="C1870" s="422" t="s">
        <v>4936</v>
      </c>
      <c r="D1870" s="422" t="s">
        <v>5086</v>
      </c>
      <c r="E1870" s="422" t="s">
        <v>5087</v>
      </c>
      <c r="F1870" s="438">
        <v>153630000</v>
      </c>
      <c r="G1870" s="423">
        <v>2023</v>
      </c>
      <c r="H1870" s="424">
        <f>VLOOKUP(G1870,[3]잔가율!$D$3:$E$33,2,FALSE)</f>
        <v>0.84199999999999997</v>
      </c>
      <c r="I1870" s="434">
        <f t="shared" si="29"/>
        <v>129356460</v>
      </c>
    </row>
    <row r="1871" spans="1:9">
      <c r="A1871" s="421">
        <v>1870</v>
      </c>
      <c r="B1871" s="422" t="s">
        <v>7711</v>
      </c>
      <c r="C1871" s="422" t="s">
        <v>4936</v>
      </c>
      <c r="D1871" s="422" t="s">
        <v>5088</v>
      </c>
      <c r="E1871" s="422" t="s">
        <v>4685</v>
      </c>
      <c r="F1871" s="438">
        <v>166090000</v>
      </c>
      <c r="G1871" s="423">
        <v>2023</v>
      </c>
      <c r="H1871" s="424">
        <f>VLOOKUP(G1871,[3]잔가율!$D$3:$E$33,2,FALSE)</f>
        <v>0.84199999999999997</v>
      </c>
      <c r="I1871" s="434">
        <f t="shared" si="29"/>
        <v>139847780</v>
      </c>
    </row>
    <row r="1872" spans="1:9">
      <c r="A1872" s="421">
        <v>1871</v>
      </c>
      <c r="B1872" s="422" t="s">
        <v>7711</v>
      </c>
      <c r="C1872" s="422" t="s">
        <v>4936</v>
      </c>
      <c r="D1872" s="422" t="s">
        <v>5088</v>
      </c>
      <c r="E1872" s="422" t="s">
        <v>5089</v>
      </c>
      <c r="F1872" s="438">
        <v>192180000</v>
      </c>
      <c r="G1872" s="423">
        <v>2023</v>
      </c>
      <c r="H1872" s="424">
        <f>VLOOKUP(G1872,[3]잔가율!$D$3:$E$33,2,FALSE)</f>
        <v>0.84199999999999997</v>
      </c>
      <c r="I1872" s="434">
        <f t="shared" si="29"/>
        <v>161815560</v>
      </c>
    </row>
    <row r="1873" spans="1:9">
      <c r="A1873" s="421">
        <v>1872</v>
      </c>
      <c r="B1873" s="422" t="s">
        <v>7711</v>
      </c>
      <c r="C1873" s="422" t="s">
        <v>4936</v>
      </c>
      <c r="D1873" s="422" t="s">
        <v>4955</v>
      </c>
      <c r="E1873" s="422" t="s">
        <v>5090</v>
      </c>
      <c r="F1873" s="438">
        <v>53540000</v>
      </c>
      <c r="G1873" s="423">
        <v>2023</v>
      </c>
      <c r="H1873" s="424">
        <f>VLOOKUP(G1873,[3]잔가율!$D$3:$E$33,2,FALSE)</f>
        <v>0.84199999999999997</v>
      </c>
      <c r="I1873" s="434">
        <f t="shared" si="29"/>
        <v>45080680</v>
      </c>
    </row>
    <row r="1874" spans="1:9">
      <c r="A1874" s="421">
        <v>1873</v>
      </c>
      <c r="B1874" s="422" t="s">
        <v>7711</v>
      </c>
      <c r="C1874" s="422" t="s">
        <v>4936</v>
      </c>
      <c r="D1874" s="422" t="s">
        <v>4956</v>
      </c>
      <c r="E1874" s="422" t="s">
        <v>5091</v>
      </c>
      <c r="F1874" s="438">
        <v>57180000</v>
      </c>
      <c r="G1874" s="423">
        <v>2023</v>
      </c>
      <c r="H1874" s="424">
        <f>VLOOKUP(G1874,[3]잔가율!$D$3:$E$33,2,FALSE)</f>
        <v>0.84199999999999997</v>
      </c>
      <c r="I1874" s="434">
        <f t="shared" si="29"/>
        <v>48145560</v>
      </c>
    </row>
    <row r="1875" spans="1:9">
      <c r="A1875" s="421">
        <v>1874</v>
      </c>
      <c r="B1875" s="422" t="s">
        <v>7711</v>
      </c>
      <c r="C1875" s="422" t="s">
        <v>157</v>
      </c>
      <c r="D1875" s="422" t="s">
        <v>5100</v>
      </c>
      <c r="E1875" s="422" t="s">
        <v>5109</v>
      </c>
      <c r="F1875" s="438">
        <v>48000000</v>
      </c>
      <c r="G1875" s="423">
        <v>2023</v>
      </c>
      <c r="H1875" s="424">
        <f>VLOOKUP(G1875,[3]잔가율!$D$3:$E$33,2,FALSE)</f>
        <v>0.84199999999999997</v>
      </c>
      <c r="I1875" s="434">
        <f t="shared" si="29"/>
        <v>40416000</v>
      </c>
    </row>
    <row r="1876" spans="1:9">
      <c r="A1876" s="421">
        <v>1875</v>
      </c>
      <c r="B1876" s="422" t="s">
        <v>7711</v>
      </c>
      <c r="C1876" s="422" t="s">
        <v>157</v>
      </c>
      <c r="D1876" s="422" t="s">
        <v>5110</v>
      </c>
      <c r="E1876" s="422" t="s">
        <v>5109</v>
      </c>
      <c r="F1876" s="438">
        <v>35000000</v>
      </c>
      <c r="G1876" s="423">
        <v>2023</v>
      </c>
      <c r="H1876" s="424">
        <f>VLOOKUP(G1876,[3]잔가율!$D$3:$E$33,2,FALSE)</f>
        <v>0.84199999999999997</v>
      </c>
      <c r="I1876" s="434">
        <f t="shared" si="29"/>
        <v>29470000</v>
      </c>
    </row>
    <row r="1877" spans="1:9">
      <c r="A1877" s="421">
        <v>1876</v>
      </c>
      <c r="B1877" s="422" t="s">
        <v>7711</v>
      </c>
      <c r="C1877" s="422" t="s">
        <v>157</v>
      </c>
      <c r="D1877" s="422" t="s">
        <v>5101</v>
      </c>
      <c r="E1877" s="422" t="s">
        <v>5109</v>
      </c>
      <c r="F1877" s="438">
        <v>39360000</v>
      </c>
      <c r="G1877" s="423">
        <v>2023</v>
      </c>
      <c r="H1877" s="424">
        <f>VLOOKUP(G1877,[3]잔가율!$D$3:$E$33,2,FALSE)</f>
        <v>0.84199999999999997</v>
      </c>
      <c r="I1877" s="434">
        <f t="shared" si="29"/>
        <v>33141120</v>
      </c>
    </row>
    <row r="1878" spans="1:9">
      <c r="A1878" s="421">
        <v>1877</v>
      </c>
      <c r="B1878" s="422" t="s">
        <v>7711</v>
      </c>
      <c r="C1878" s="422" t="s">
        <v>2376</v>
      </c>
      <c r="D1878" s="422" t="s">
        <v>5102</v>
      </c>
      <c r="E1878" s="422" t="s">
        <v>5109</v>
      </c>
      <c r="F1878" s="438">
        <v>38890000</v>
      </c>
      <c r="G1878" s="423">
        <v>2023</v>
      </c>
      <c r="H1878" s="424">
        <f>VLOOKUP(G1878,[3]잔가율!$D$3:$E$33,2,FALSE)</f>
        <v>0.84199999999999997</v>
      </c>
      <c r="I1878" s="434">
        <f t="shared" si="29"/>
        <v>32745380</v>
      </c>
    </row>
    <row r="1879" spans="1:9">
      <c r="A1879" s="421">
        <v>1878</v>
      </c>
      <c r="B1879" s="422" t="s">
        <v>7711</v>
      </c>
      <c r="C1879" s="422" t="s">
        <v>2376</v>
      </c>
      <c r="D1879" s="422" t="s">
        <v>5103</v>
      </c>
      <c r="E1879" s="422" t="s">
        <v>5109</v>
      </c>
      <c r="F1879" s="438">
        <v>37090000</v>
      </c>
      <c r="G1879" s="423">
        <v>2023</v>
      </c>
      <c r="H1879" s="424">
        <f>VLOOKUP(G1879,[3]잔가율!$D$3:$E$33,2,FALSE)</f>
        <v>0.84199999999999997</v>
      </c>
      <c r="I1879" s="434">
        <f t="shared" si="29"/>
        <v>31229780</v>
      </c>
    </row>
    <row r="1880" spans="1:9">
      <c r="A1880" s="421">
        <v>1879</v>
      </c>
      <c r="B1880" s="422" t="s">
        <v>7711</v>
      </c>
      <c r="C1880" s="422" t="s">
        <v>2376</v>
      </c>
      <c r="D1880" s="422" t="s">
        <v>5104</v>
      </c>
      <c r="E1880" s="422" t="s">
        <v>5109</v>
      </c>
      <c r="F1880" s="438">
        <v>42050000</v>
      </c>
      <c r="G1880" s="423">
        <v>2023</v>
      </c>
      <c r="H1880" s="424">
        <f>VLOOKUP(G1880,[3]잔가율!$D$3:$E$33,2,FALSE)</f>
        <v>0.84199999999999997</v>
      </c>
      <c r="I1880" s="434">
        <f t="shared" si="29"/>
        <v>35406100</v>
      </c>
    </row>
    <row r="1881" spans="1:9">
      <c r="A1881" s="421">
        <v>1880</v>
      </c>
      <c r="B1881" s="422" t="s">
        <v>7711</v>
      </c>
      <c r="C1881" s="422" t="s">
        <v>157</v>
      </c>
      <c r="D1881" s="422" t="s">
        <v>5111</v>
      </c>
      <c r="E1881" s="422" t="s">
        <v>5112</v>
      </c>
      <c r="F1881" s="438">
        <v>58630000</v>
      </c>
      <c r="G1881" s="423">
        <v>2023</v>
      </c>
      <c r="H1881" s="424">
        <f>VLOOKUP(G1881,[3]잔가율!$D$3:$E$33,2,FALSE)</f>
        <v>0.84199999999999997</v>
      </c>
      <c r="I1881" s="434">
        <f t="shared" si="29"/>
        <v>49366460</v>
      </c>
    </row>
    <row r="1882" spans="1:9">
      <c r="A1882" s="421">
        <v>1881</v>
      </c>
      <c r="B1882" s="422" t="s">
        <v>7711</v>
      </c>
      <c r="C1882" s="422" t="s">
        <v>157</v>
      </c>
      <c r="D1882" s="422" t="s">
        <v>5105</v>
      </c>
      <c r="E1882" s="422" t="s">
        <v>5113</v>
      </c>
      <c r="F1882" s="438">
        <v>30060000</v>
      </c>
      <c r="G1882" s="423">
        <v>2023</v>
      </c>
      <c r="H1882" s="424">
        <f>VLOOKUP(G1882,[3]잔가율!$D$3:$E$33,2,FALSE)</f>
        <v>0.84199999999999997</v>
      </c>
      <c r="I1882" s="434">
        <f t="shared" si="29"/>
        <v>25310520</v>
      </c>
    </row>
    <row r="1883" spans="1:9">
      <c r="A1883" s="421">
        <v>1882</v>
      </c>
      <c r="B1883" s="422" t="s">
        <v>7711</v>
      </c>
      <c r="C1883" s="422" t="s">
        <v>157</v>
      </c>
      <c r="D1883" s="422" t="s">
        <v>5114</v>
      </c>
      <c r="E1883" s="422" t="s">
        <v>5115</v>
      </c>
      <c r="F1883" s="438">
        <v>31000000</v>
      </c>
      <c r="G1883" s="423">
        <v>2023</v>
      </c>
      <c r="H1883" s="424">
        <f>VLOOKUP(G1883,[3]잔가율!$D$3:$E$33,2,FALSE)</f>
        <v>0.84199999999999997</v>
      </c>
      <c r="I1883" s="434">
        <f t="shared" si="29"/>
        <v>26102000</v>
      </c>
    </row>
    <row r="1884" spans="1:9">
      <c r="A1884" s="421">
        <v>1883</v>
      </c>
      <c r="B1884" s="422" t="s">
        <v>7711</v>
      </c>
      <c r="C1884" s="422" t="s">
        <v>157</v>
      </c>
      <c r="D1884" s="422" t="s">
        <v>5092</v>
      </c>
      <c r="E1884" s="422" t="s">
        <v>5116</v>
      </c>
      <c r="F1884" s="438">
        <v>90000000</v>
      </c>
      <c r="G1884" s="423">
        <v>2023</v>
      </c>
      <c r="H1884" s="424">
        <f>VLOOKUP(G1884,[3]잔가율!$D$3:$E$33,2,FALSE)</f>
        <v>0.84199999999999997</v>
      </c>
      <c r="I1884" s="434">
        <f t="shared" si="29"/>
        <v>75780000</v>
      </c>
    </row>
    <row r="1885" spans="1:9">
      <c r="A1885" s="421">
        <v>1884</v>
      </c>
      <c r="B1885" s="422" t="s">
        <v>7711</v>
      </c>
      <c r="C1885" s="422" t="s">
        <v>157</v>
      </c>
      <c r="D1885" s="422" t="s">
        <v>5092</v>
      </c>
      <c r="E1885" s="422" t="s">
        <v>5117</v>
      </c>
      <c r="F1885" s="438">
        <v>52630000</v>
      </c>
      <c r="G1885" s="423">
        <v>2023</v>
      </c>
      <c r="H1885" s="424">
        <f>VLOOKUP(G1885,[3]잔가율!$D$3:$E$33,2,FALSE)</f>
        <v>0.84199999999999997</v>
      </c>
      <c r="I1885" s="434">
        <f t="shared" si="29"/>
        <v>44314460</v>
      </c>
    </row>
    <row r="1886" spans="1:9">
      <c r="A1886" s="421">
        <v>1885</v>
      </c>
      <c r="B1886" s="422" t="s">
        <v>7711</v>
      </c>
      <c r="C1886" s="422" t="s">
        <v>157</v>
      </c>
      <c r="D1886" s="422" t="s">
        <v>5092</v>
      </c>
      <c r="E1886" s="422" t="s">
        <v>5118</v>
      </c>
      <c r="F1886" s="438">
        <v>45810000</v>
      </c>
      <c r="G1886" s="423">
        <v>2023</v>
      </c>
      <c r="H1886" s="424">
        <f>VLOOKUP(G1886,[3]잔가율!$D$3:$E$33,2,FALSE)</f>
        <v>0.84199999999999997</v>
      </c>
      <c r="I1886" s="434">
        <f t="shared" si="29"/>
        <v>38572020</v>
      </c>
    </row>
    <row r="1887" spans="1:9">
      <c r="A1887" s="421">
        <v>1886</v>
      </c>
      <c r="B1887" s="313" t="s">
        <v>15840</v>
      </c>
      <c r="C1887" s="422" t="s">
        <v>157</v>
      </c>
      <c r="D1887" s="422" t="s">
        <v>5092</v>
      </c>
      <c r="E1887" s="422" t="s">
        <v>5093</v>
      </c>
      <c r="F1887" s="440">
        <v>63600000</v>
      </c>
      <c r="G1887" s="423">
        <v>2023</v>
      </c>
      <c r="H1887" s="424">
        <f>VLOOKUP(G1887,[3]잔가율!$B$3:$C$33,2,FALSE)</f>
        <v>0.82599999999999996</v>
      </c>
      <c r="I1887" s="434">
        <f t="shared" si="29"/>
        <v>52533600</v>
      </c>
    </row>
    <row r="1888" spans="1:9">
      <c r="A1888" s="421">
        <v>1887</v>
      </c>
      <c r="B1888" s="422" t="s">
        <v>7711</v>
      </c>
      <c r="C1888" s="422" t="s">
        <v>157</v>
      </c>
      <c r="D1888" s="422" t="s">
        <v>5119</v>
      </c>
      <c r="E1888" s="422" t="s">
        <v>4254</v>
      </c>
      <c r="F1888" s="438">
        <v>29150000</v>
      </c>
      <c r="G1888" s="423">
        <v>2023</v>
      </c>
      <c r="H1888" s="424">
        <f>VLOOKUP(G1888,[3]잔가율!$D$3:$E$33,2,FALSE)</f>
        <v>0.84199999999999997</v>
      </c>
      <c r="I1888" s="434">
        <f t="shared" si="29"/>
        <v>24544300</v>
      </c>
    </row>
    <row r="1889" spans="1:9">
      <c r="A1889" s="421">
        <v>1888</v>
      </c>
      <c r="B1889" s="422" t="s">
        <v>7711</v>
      </c>
      <c r="C1889" s="422" t="s">
        <v>157</v>
      </c>
      <c r="D1889" s="422" t="s">
        <v>5120</v>
      </c>
      <c r="E1889" s="422" t="s">
        <v>5121</v>
      </c>
      <c r="F1889" s="438">
        <v>27950000</v>
      </c>
      <c r="G1889" s="423">
        <v>2023</v>
      </c>
      <c r="H1889" s="424">
        <f>VLOOKUP(G1889,[3]잔가율!$D$3:$E$33,2,FALSE)</f>
        <v>0.84199999999999997</v>
      </c>
      <c r="I1889" s="434">
        <f t="shared" si="29"/>
        <v>23533900</v>
      </c>
    </row>
    <row r="1890" spans="1:9">
      <c r="A1890" s="421">
        <v>1889</v>
      </c>
      <c r="B1890" s="422" t="s">
        <v>7711</v>
      </c>
      <c r="C1890" s="422" t="s">
        <v>157</v>
      </c>
      <c r="D1890" s="422" t="s">
        <v>5122</v>
      </c>
      <c r="E1890" s="422" t="s">
        <v>2740</v>
      </c>
      <c r="F1890" s="438">
        <v>38090000</v>
      </c>
      <c r="G1890" s="423">
        <v>2023</v>
      </c>
      <c r="H1890" s="424">
        <f>VLOOKUP(G1890,[3]잔가율!$D$3:$E$33,2,FALSE)</f>
        <v>0.84199999999999997</v>
      </c>
      <c r="I1890" s="434">
        <f t="shared" si="29"/>
        <v>32071780</v>
      </c>
    </row>
    <row r="1891" spans="1:9">
      <c r="A1891" s="421">
        <v>1890</v>
      </c>
      <c r="B1891" s="425" t="s">
        <v>7711</v>
      </c>
      <c r="C1891" s="425" t="s">
        <v>5123</v>
      </c>
      <c r="D1891" s="425" t="s">
        <v>5122</v>
      </c>
      <c r="E1891" s="425" t="s">
        <v>5124</v>
      </c>
      <c r="F1891" s="439">
        <v>12140000</v>
      </c>
      <c r="G1891" s="423">
        <v>2023</v>
      </c>
      <c r="H1891" s="424">
        <f>VLOOKUP(G1891,[3]잔가율!$D$3:$E$33,2,FALSE)</f>
        <v>0.84199999999999997</v>
      </c>
      <c r="I1891" s="434">
        <f t="shared" si="29"/>
        <v>10221880</v>
      </c>
    </row>
    <row r="1892" spans="1:9">
      <c r="A1892" s="421">
        <v>1891</v>
      </c>
      <c r="B1892" s="313" t="s">
        <v>15840</v>
      </c>
      <c r="C1892" s="422" t="s">
        <v>157</v>
      </c>
      <c r="D1892" s="422" t="s">
        <v>5094</v>
      </c>
      <c r="E1892" s="422" t="s">
        <v>5095</v>
      </c>
      <c r="F1892" s="440">
        <v>33000000</v>
      </c>
      <c r="G1892" s="423">
        <v>2023</v>
      </c>
      <c r="H1892" s="424">
        <f>VLOOKUP(G1892,[3]잔가율!$B$3:$C$33,2,FALSE)</f>
        <v>0.82599999999999996</v>
      </c>
      <c r="I1892" s="434">
        <f t="shared" si="29"/>
        <v>27258000</v>
      </c>
    </row>
    <row r="1893" spans="1:9">
      <c r="A1893" s="421">
        <v>1892</v>
      </c>
      <c r="B1893" s="422" t="s">
        <v>7711</v>
      </c>
      <c r="C1893" s="422" t="s">
        <v>2376</v>
      </c>
      <c r="D1893" s="422" t="s">
        <v>5106</v>
      </c>
      <c r="E1893" s="422" t="s">
        <v>5095</v>
      </c>
      <c r="F1893" s="438">
        <v>30540000</v>
      </c>
      <c r="G1893" s="423">
        <v>2023</v>
      </c>
      <c r="H1893" s="424">
        <f>VLOOKUP(G1893,[3]잔가율!$D$3:$E$33,2,FALSE)</f>
        <v>0.84199999999999997</v>
      </c>
      <c r="I1893" s="434">
        <f t="shared" si="29"/>
        <v>25714680</v>
      </c>
    </row>
    <row r="1894" spans="1:9">
      <c r="A1894" s="421">
        <v>1893</v>
      </c>
      <c r="B1894" s="422" t="s">
        <v>7711</v>
      </c>
      <c r="C1894" s="422" t="s">
        <v>157</v>
      </c>
      <c r="D1894" s="422" t="s">
        <v>5125</v>
      </c>
      <c r="E1894" s="422" t="s">
        <v>2740</v>
      </c>
      <c r="F1894" s="438">
        <v>25640000</v>
      </c>
      <c r="G1894" s="423">
        <v>2023</v>
      </c>
      <c r="H1894" s="424">
        <f>VLOOKUP(G1894,[3]잔가율!$D$3:$E$33,2,FALSE)</f>
        <v>0.84199999999999997</v>
      </c>
      <c r="I1894" s="434">
        <f t="shared" si="29"/>
        <v>21588880</v>
      </c>
    </row>
    <row r="1895" spans="1:9">
      <c r="A1895" s="421">
        <v>1894</v>
      </c>
      <c r="B1895" s="422" t="s">
        <v>7711</v>
      </c>
      <c r="C1895" s="422" t="s">
        <v>157</v>
      </c>
      <c r="D1895" s="422" t="s">
        <v>5126</v>
      </c>
      <c r="E1895" s="422" t="s">
        <v>5095</v>
      </c>
      <c r="F1895" s="438">
        <v>27500000</v>
      </c>
      <c r="G1895" s="423">
        <v>2023</v>
      </c>
      <c r="H1895" s="424">
        <f>VLOOKUP(G1895,[3]잔가율!$D$3:$E$33,2,FALSE)</f>
        <v>0.84199999999999997</v>
      </c>
      <c r="I1895" s="434">
        <f t="shared" si="29"/>
        <v>23155000</v>
      </c>
    </row>
    <row r="1896" spans="1:9">
      <c r="A1896" s="421">
        <v>1895</v>
      </c>
      <c r="B1896" s="422" t="s">
        <v>7711</v>
      </c>
      <c r="C1896" s="422" t="s">
        <v>157</v>
      </c>
      <c r="D1896" s="422" t="s">
        <v>5127</v>
      </c>
      <c r="E1896" s="422" t="s">
        <v>5095</v>
      </c>
      <c r="F1896" s="438">
        <v>30500000</v>
      </c>
      <c r="G1896" s="423">
        <v>2023</v>
      </c>
      <c r="H1896" s="424">
        <f>VLOOKUP(G1896,[3]잔가율!$D$3:$E$33,2,FALSE)</f>
        <v>0.84199999999999997</v>
      </c>
      <c r="I1896" s="434">
        <f t="shared" si="29"/>
        <v>25681000</v>
      </c>
    </row>
    <row r="1897" spans="1:9">
      <c r="A1897" s="421">
        <v>1896</v>
      </c>
      <c r="B1897" s="422" t="s">
        <v>7711</v>
      </c>
      <c r="C1897" s="422" t="s">
        <v>157</v>
      </c>
      <c r="D1897" s="422" t="s">
        <v>5128</v>
      </c>
      <c r="E1897" s="422" t="s">
        <v>5129</v>
      </c>
      <c r="F1897" s="438">
        <v>82720000</v>
      </c>
      <c r="G1897" s="423">
        <v>2023</v>
      </c>
      <c r="H1897" s="424">
        <f>VLOOKUP(G1897,[3]잔가율!$D$3:$E$33,2,FALSE)</f>
        <v>0.84199999999999997</v>
      </c>
      <c r="I1897" s="434">
        <f t="shared" si="29"/>
        <v>69650240</v>
      </c>
    </row>
    <row r="1898" spans="1:9">
      <c r="A1898" s="421">
        <v>1897</v>
      </c>
      <c r="B1898" s="422" t="s">
        <v>7711</v>
      </c>
      <c r="C1898" s="422" t="s">
        <v>157</v>
      </c>
      <c r="D1898" s="422" t="s">
        <v>5128</v>
      </c>
      <c r="E1898" s="422" t="s">
        <v>5097</v>
      </c>
      <c r="F1898" s="438">
        <v>40360000</v>
      </c>
      <c r="G1898" s="423">
        <v>2023</v>
      </c>
      <c r="H1898" s="424">
        <f>VLOOKUP(G1898,[3]잔가율!$D$3:$E$33,2,FALSE)</f>
        <v>0.84199999999999997</v>
      </c>
      <c r="I1898" s="434">
        <f t="shared" si="29"/>
        <v>33983120</v>
      </c>
    </row>
    <row r="1899" spans="1:9">
      <c r="A1899" s="421">
        <v>1898</v>
      </c>
      <c r="B1899" s="422" t="s">
        <v>7711</v>
      </c>
      <c r="C1899" s="422" t="s">
        <v>157</v>
      </c>
      <c r="D1899" s="422" t="s">
        <v>5128</v>
      </c>
      <c r="E1899" s="422" t="s">
        <v>5130</v>
      </c>
      <c r="F1899" s="438">
        <v>42180000</v>
      </c>
      <c r="G1899" s="423">
        <v>2023</v>
      </c>
      <c r="H1899" s="424">
        <f>VLOOKUP(G1899,[3]잔가율!$D$3:$E$33,2,FALSE)</f>
        <v>0.84199999999999997</v>
      </c>
      <c r="I1899" s="434">
        <f t="shared" si="29"/>
        <v>35515560</v>
      </c>
    </row>
    <row r="1900" spans="1:9">
      <c r="A1900" s="421">
        <v>1899</v>
      </c>
      <c r="B1900" s="422" t="s">
        <v>7711</v>
      </c>
      <c r="C1900" s="422" t="s">
        <v>157</v>
      </c>
      <c r="D1900" s="422" t="s">
        <v>5131</v>
      </c>
      <c r="E1900" s="422" t="s">
        <v>5130</v>
      </c>
      <c r="F1900" s="438">
        <v>44900000</v>
      </c>
      <c r="G1900" s="423">
        <v>2023</v>
      </c>
      <c r="H1900" s="424">
        <f>VLOOKUP(G1900,[3]잔가율!$D$3:$E$33,2,FALSE)</f>
        <v>0.84199999999999997</v>
      </c>
      <c r="I1900" s="434">
        <f t="shared" si="29"/>
        <v>37805800</v>
      </c>
    </row>
    <row r="1901" spans="1:9">
      <c r="A1901" s="421">
        <v>1900</v>
      </c>
      <c r="B1901" s="313" t="s">
        <v>15840</v>
      </c>
      <c r="C1901" s="422" t="s">
        <v>157</v>
      </c>
      <c r="D1901" s="422" t="s">
        <v>5096</v>
      </c>
      <c r="E1901" s="422" t="s">
        <v>5097</v>
      </c>
      <c r="F1901" s="440">
        <v>33090000</v>
      </c>
      <c r="G1901" s="423">
        <v>2023</v>
      </c>
      <c r="H1901" s="424">
        <f>VLOOKUP(G1901,[3]잔가율!$B$3:$C$33,2,FALSE)</f>
        <v>0.82599999999999996</v>
      </c>
      <c r="I1901" s="434">
        <f t="shared" si="29"/>
        <v>27332340</v>
      </c>
    </row>
    <row r="1902" spans="1:9">
      <c r="A1902" s="421">
        <v>1901</v>
      </c>
      <c r="B1902" s="422" t="s">
        <v>7711</v>
      </c>
      <c r="C1902" s="422" t="s">
        <v>157</v>
      </c>
      <c r="D1902" s="422" t="s">
        <v>5132</v>
      </c>
      <c r="E1902" s="422" t="s">
        <v>5097</v>
      </c>
      <c r="F1902" s="438">
        <v>39000000</v>
      </c>
      <c r="G1902" s="423">
        <v>2023</v>
      </c>
      <c r="H1902" s="424">
        <f>VLOOKUP(G1902,[3]잔가율!$D$3:$E$33,2,FALSE)</f>
        <v>0.84199999999999997</v>
      </c>
      <c r="I1902" s="434">
        <f t="shared" si="29"/>
        <v>32838000</v>
      </c>
    </row>
    <row r="1903" spans="1:9">
      <c r="A1903" s="421">
        <v>1902</v>
      </c>
      <c r="B1903" s="422" t="s">
        <v>7711</v>
      </c>
      <c r="C1903" s="422" t="s">
        <v>157</v>
      </c>
      <c r="D1903" s="422" t="s">
        <v>5132</v>
      </c>
      <c r="E1903" s="422" t="s">
        <v>5130</v>
      </c>
      <c r="F1903" s="438">
        <v>41200000</v>
      </c>
      <c r="G1903" s="423">
        <v>2023</v>
      </c>
      <c r="H1903" s="424">
        <f>VLOOKUP(G1903,[3]잔가율!$D$3:$E$33,2,FALSE)</f>
        <v>0.84199999999999997</v>
      </c>
      <c r="I1903" s="434">
        <f t="shared" si="29"/>
        <v>34690400</v>
      </c>
    </row>
    <row r="1904" spans="1:9">
      <c r="A1904" s="421">
        <v>1903</v>
      </c>
      <c r="B1904" s="422" t="s">
        <v>7711</v>
      </c>
      <c r="C1904" s="422" t="s">
        <v>157</v>
      </c>
      <c r="D1904" s="422" t="s">
        <v>5133</v>
      </c>
      <c r="E1904" s="422" t="s">
        <v>5130</v>
      </c>
      <c r="F1904" s="438">
        <v>44000000</v>
      </c>
      <c r="G1904" s="423">
        <v>2023</v>
      </c>
      <c r="H1904" s="424">
        <f>VLOOKUP(G1904,[3]잔가율!$D$3:$E$33,2,FALSE)</f>
        <v>0.84199999999999997</v>
      </c>
      <c r="I1904" s="434">
        <f t="shared" si="29"/>
        <v>37048000</v>
      </c>
    </row>
    <row r="1905" spans="1:9">
      <c r="A1905" s="421">
        <v>1904</v>
      </c>
      <c r="B1905" s="422" t="s">
        <v>7711</v>
      </c>
      <c r="C1905" s="422" t="s">
        <v>157</v>
      </c>
      <c r="D1905" s="422" t="s">
        <v>5134</v>
      </c>
      <c r="E1905" s="422" t="s">
        <v>5097</v>
      </c>
      <c r="F1905" s="438">
        <v>34000000</v>
      </c>
      <c r="G1905" s="423">
        <v>2023</v>
      </c>
      <c r="H1905" s="424">
        <f>VLOOKUP(G1905,[3]잔가율!$D$3:$E$33,2,FALSE)</f>
        <v>0.84199999999999997</v>
      </c>
      <c r="I1905" s="434">
        <f t="shared" si="29"/>
        <v>28628000</v>
      </c>
    </row>
    <row r="1906" spans="1:9">
      <c r="A1906" s="421">
        <v>1905</v>
      </c>
      <c r="B1906" s="422" t="s">
        <v>7711</v>
      </c>
      <c r="C1906" s="422" t="s">
        <v>157</v>
      </c>
      <c r="D1906" s="422" t="s">
        <v>5098</v>
      </c>
      <c r="E1906" s="422" t="s">
        <v>5135</v>
      </c>
      <c r="F1906" s="438">
        <v>28360000</v>
      </c>
      <c r="G1906" s="423">
        <v>2023</v>
      </c>
      <c r="H1906" s="424">
        <f>VLOOKUP(G1906,[3]잔가율!$D$3:$E$33,2,FALSE)</f>
        <v>0.84199999999999997</v>
      </c>
      <c r="I1906" s="434">
        <f t="shared" si="29"/>
        <v>23879120</v>
      </c>
    </row>
    <row r="1907" spans="1:9">
      <c r="A1907" s="421">
        <v>1906</v>
      </c>
      <c r="B1907" s="425" t="s">
        <v>7711</v>
      </c>
      <c r="C1907" s="425" t="s">
        <v>5123</v>
      </c>
      <c r="D1907" s="425" t="s">
        <v>5098</v>
      </c>
      <c r="E1907" s="425" t="s">
        <v>5136</v>
      </c>
      <c r="F1907" s="439">
        <v>95790000</v>
      </c>
      <c r="G1907" s="423">
        <v>2023</v>
      </c>
      <c r="H1907" s="424">
        <f>VLOOKUP(G1907,[3]잔가율!$D$3:$E$33,2,FALSE)</f>
        <v>0.84199999999999997</v>
      </c>
      <c r="I1907" s="434">
        <f t="shared" si="29"/>
        <v>80655180</v>
      </c>
    </row>
    <row r="1908" spans="1:9">
      <c r="A1908" s="421">
        <v>1907</v>
      </c>
      <c r="B1908" s="422" t="s">
        <v>7711</v>
      </c>
      <c r="C1908" s="422" t="s">
        <v>157</v>
      </c>
      <c r="D1908" s="422" t="s">
        <v>5098</v>
      </c>
      <c r="E1908" s="422" t="s">
        <v>5130</v>
      </c>
      <c r="F1908" s="438">
        <v>42180000</v>
      </c>
      <c r="G1908" s="423">
        <v>2023</v>
      </c>
      <c r="H1908" s="424">
        <f>VLOOKUP(G1908,[3]잔가율!$D$3:$E$33,2,FALSE)</f>
        <v>0.84199999999999997</v>
      </c>
      <c r="I1908" s="434">
        <f t="shared" si="29"/>
        <v>35515560</v>
      </c>
    </row>
    <row r="1909" spans="1:9">
      <c r="A1909" s="421">
        <v>1908</v>
      </c>
      <c r="B1909" s="422" t="s">
        <v>7711</v>
      </c>
      <c r="C1909" s="422" t="s">
        <v>157</v>
      </c>
      <c r="D1909" s="422" t="s">
        <v>5098</v>
      </c>
      <c r="E1909" s="422" t="s">
        <v>5137</v>
      </c>
      <c r="F1909" s="438">
        <v>48000000</v>
      </c>
      <c r="G1909" s="423">
        <v>2023</v>
      </c>
      <c r="H1909" s="424">
        <f>VLOOKUP(G1909,[3]잔가율!$D$3:$E$33,2,FALSE)</f>
        <v>0.84199999999999997</v>
      </c>
      <c r="I1909" s="434">
        <f t="shared" si="29"/>
        <v>40416000</v>
      </c>
    </row>
    <row r="1910" spans="1:9">
      <c r="A1910" s="421">
        <v>1909</v>
      </c>
      <c r="B1910" s="422" t="s">
        <v>7711</v>
      </c>
      <c r="C1910" s="422" t="s">
        <v>157</v>
      </c>
      <c r="D1910" s="422" t="s">
        <v>5098</v>
      </c>
      <c r="E1910" s="422" t="s">
        <v>5138</v>
      </c>
      <c r="F1910" s="438">
        <v>53000000</v>
      </c>
      <c r="G1910" s="423">
        <v>2023</v>
      </c>
      <c r="H1910" s="424">
        <f>VLOOKUP(G1910,[3]잔가율!$D$3:$E$33,2,FALSE)</f>
        <v>0.84199999999999997</v>
      </c>
      <c r="I1910" s="434">
        <f t="shared" si="29"/>
        <v>44626000</v>
      </c>
    </row>
    <row r="1911" spans="1:9">
      <c r="A1911" s="421">
        <v>1910</v>
      </c>
      <c r="B1911" s="313" t="s">
        <v>15840</v>
      </c>
      <c r="C1911" s="422" t="s">
        <v>157</v>
      </c>
      <c r="D1911" s="422" t="s">
        <v>5098</v>
      </c>
      <c r="E1911" s="422" t="s">
        <v>5099</v>
      </c>
      <c r="F1911" s="440">
        <v>42630000</v>
      </c>
      <c r="G1911" s="423">
        <v>2023</v>
      </c>
      <c r="H1911" s="424">
        <f>VLOOKUP(G1911,[3]잔가율!$B$3:$C$33,2,FALSE)</f>
        <v>0.82599999999999996</v>
      </c>
      <c r="I1911" s="434">
        <f t="shared" si="29"/>
        <v>35212380</v>
      </c>
    </row>
    <row r="1912" spans="1:9">
      <c r="A1912" s="421">
        <v>1911</v>
      </c>
      <c r="B1912" s="422" t="s">
        <v>7711</v>
      </c>
      <c r="C1912" s="422" t="s">
        <v>157</v>
      </c>
      <c r="D1912" s="422" t="s">
        <v>5107</v>
      </c>
      <c r="E1912" s="422" t="s">
        <v>5130</v>
      </c>
      <c r="F1912" s="438">
        <v>45810000</v>
      </c>
      <c r="G1912" s="423">
        <v>2023</v>
      </c>
      <c r="H1912" s="424">
        <f>VLOOKUP(G1912,[3]잔가율!$D$3:$E$33,2,FALSE)</f>
        <v>0.84199999999999997</v>
      </c>
      <c r="I1912" s="434">
        <f t="shared" si="29"/>
        <v>38572020</v>
      </c>
    </row>
    <row r="1913" spans="1:9">
      <c r="A1913" s="421">
        <v>1912</v>
      </c>
      <c r="B1913" s="422" t="s">
        <v>7711</v>
      </c>
      <c r="C1913" s="422" t="s">
        <v>157</v>
      </c>
      <c r="D1913" s="422" t="s">
        <v>5107</v>
      </c>
      <c r="E1913" s="422" t="s">
        <v>5138</v>
      </c>
      <c r="F1913" s="438">
        <v>55800000</v>
      </c>
      <c r="G1913" s="423">
        <v>2023</v>
      </c>
      <c r="H1913" s="424">
        <f>VLOOKUP(G1913,[3]잔가율!$D$3:$E$33,2,FALSE)</f>
        <v>0.84199999999999997</v>
      </c>
      <c r="I1913" s="434">
        <f t="shared" si="29"/>
        <v>46983600</v>
      </c>
    </row>
    <row r="1914" spans="1:9">
      <c r="A1914" s="421">
        <v>1913</v>
      </c>
      <c r="B1914" s="422" t="s">
        <v>7711</v>
      </c>
      <c r="C1914" s="422" t="s">
        <v>157</v>
      </c>
      <c r="D1914" s="422" t="s">
        <v>5108</v>
      </c>
      <c r="E1914" s="422" t="s">
        <v>5137</v>
      </c>
      <c r="F1914" s="438">
        <v>39100000</v>
      </c>
      <c r="G1914" s="423">
        <v>2023</v>
      </c>
      <c r="H1914" s="424">
        <f>VLOOKUP(G1914,[3]잔가율!$D$3:$E$33,2,FALSE)</f>
        <v>0.84199999999999997</v>
      </c>
      <c r="I1914" s="434">
        <f t="shared" si="29"/>
        <v>32922200</v>
      </c>
    </row>
    <row r="1915" spans="1:9">
      <c r="A1915" s="421">
        <v>1914</v>
      </c>
      <c r="B1915" s="422" t="s">
        <v>7711</v>
      </c>
      <c r="C1915" s="422" t="s">
        <v>157</v>
      </c>
      <c r="D1915" s="422" t="s">
        <v>5108</v>
      </c>
      <c r="E1915" s="422" t="s">
        <v>5138</v>
      </c>
      <c r="F1915" s="438">
        <v>44900000</v>
      </c>
      <c r="G1915" s="423">
        <v>2023</v>
      </c>
      <c r="H1915" s="424">
        <f>VLOOKUP(G1915,[3]잔가율!$D$3:$E$33,2,FALSE)</f>
        <v>0.84199999999999997</v>
      </c>
      <c r="I1915" s="434">
        <f t="shared" si="29"/>
        <v>37805800</v>
      </c>
    </row>
    <row r="1916" spans="1:9">
      <c r="A1916" s="421">
        <v>1915</v>
      </c>
      <c r="B1916" s="425" t="s">
        <v>7711</v>
      </c>
      <c r="C1916" s="425" t="s">
        <v>5123</v>
      </c>
      <c r="D1916" s="425" t="s">
        <v>5139</v>
      </c>
      <c r="E1916" s="425" t="s">
        <v>5140</v>
      </c>
      <c r="F1916" s="439">
        <v>43320000</v>
      </c>
      <c r="G1916" s="423">
        <v>2023</v>
      </c>
      <c r="H1916" s="424">
        <f>VLOOKUP(G1916,[3]잔가율!$D$3:$E$33,2,FALSE)</f>
        <v>0.84199999999999997</v>
      </c>
      <c r="I1916" s="434">
        <f t="shared" si="29"/>
        <v>36475440</v>
      </c>
    </row>
    <row r="1917" spans="1:9">
      <c r="A1917" s="421">
        <v>1916</v>
      </c>
      <c r="B1917" s="422" t="s">
        <v>7711</v>
      </c>
      <c r="C1917" s="422" t="s">
        <v>5141</v>
      </c>
      <c r="D1917" s="422" t="s">
        <v>5149</v>
      </c>
      <c r="E1917" s="422" t="s">
        <v>5150</v>
      </c>
      <c r="F1917" s="438">
        <v>745450000</v>
      </c>
      <c r="G1917" s="423">
        <v>2023</v>
      </c>
      <c r="H1917" s="424">
        <f>VLOOKUP(G1917,[3]잔가율!$D$3:$E$33,2,FALSE)</f>
        <v>0.84199999999999997</v>
      </c>
      <c r="I1917" s="434">
        <f t="shared" si="29"/>
        <v>627668900</v>
      </c>
    </row>
    <row r="1918" spans="1:9">
      <c r="A1918" s="421">
        <v>1917</v>
      </c>
      <c r="B1918" s="422" t="s">
        <v>7711</v>
      </c>
      <c r="C1918" s="422" t="s">
        <v>5141</v>
      </c>
      <c r="D1918" s="422" t="s">
        <v>5149</v>
      </c>
      <c r="E1918" s="422" t="s">
        <v>5151</v>
      </c>
      <c r="F1918" s="438">
        <v>470000000</v>
      </c>
      <c r="G1918" s="423">
        <v>2023</v>
      </c>
      <c r="H1918" s="424">
        <f>VLOOKUP(G1918,[3]잔가율!$D$3:$E$33,2,FALSE)</f>
        <v>0.84199999999999997</v>
      </c>
      <c r="I1918" s="434">
        <f t="shared" si="29"/>
        <v>395740000</v>
      </c>
    </row>
    <row r="1919" spans="1:9">
      <c r="A1919" s="421">
        <v>1918</v>
      </c>
      <c r="B1919" s="422" t="s">
        <v>7711</v>
      </c>
      <c r="C1919" s="422" t="s">
        <v>5141</v>
      </c>
      <c r="D1919" s="422" t="s">
        <v>5149</v>
      </c>
      <c r="E1919" s="422" t="s">
        <v>5152</v>
      </c>
      <c r="F1919" s="438">
        <v>590900000</v>
      </c>
      <c r="G1919" s="423">
        <v>2023</v>
      </c>
      <c r="H1919" s="424">
        <f>VLOOKUP(G1919,[3]잔가율!$D$3:$E$33,2,FALSE)</f>
        <v>0.84199999999999997</v>
      </c>
      <c r="I1919" s="434">
        <f t="shared" si="29"/>
        <v>497537800</v>
      </c>
    </row>
    <row r="1920" spans="1:9">
      <c r="A1920" s="421">
        <v>1919</v>
      </c>
      <c r="B1920" s="422" t="s">
        <v>7711</v>
      </c>
      <c r="C1920" s="422" t="s">
        <v>5141</v>
      </c>
      <c r="D1920" s="422" t="s">
        <v>5149</v>
      </c>
      <c r="E1920" s="422" t="s">
        <v>5153</v>
      </c>
      <c r="F1920" s="438">
        <v>688180000</v>
      </c>
      <c r="G1920" s="423">
        <v>2023</v>
      </c>
      <c r="H1920" s="424">
        <f>VLOOKUP(G1920,[3]잔가율!$D$3:$E$33,2,FALSE)</f>
        <v>0.84199999999999997</v>
      </c>
      <c r="I1920" s="434">
        <f t="shared" si="29"/>
        <v>579447560</v>
      </c>
    </row>
    <row r="1921" spans="1:9">
      <c r="A1921" s="421">
        <v>1920</v>
      </c>
      <c r="B1921" s="422" t="s">
        <v>7711</v>
      </c>
      <c r="C1921" s="422" t="s">
        <v>5141</v>
      </c>
      <c r="D1921" s="422" t="s">
        <v>5149</v>
      </c>
      <c r="E1921" s="422" t="s">
        <v>5154</v>
      </c>
      <c r="F1921" s="438">
        <v>522000000</v>
      </c>
      <c r="G1921" s="423">
        <v>2023</v>
      </c>
      <c r="H1921" s="424">
        <f>VLOOKUP(G1921,[3]잔가율!$D$3:$E$33,2,FALSE)</f>
        <v>0.84199999999999997</v>
      </c>
      <c r="I1921" s="434">
        <f t="shared" si="29"/>
        <v>439524000</v>
      </c>
    </row>
    <row r="1922" spans="1:9">
      <c r="A1922" s="421">
        <v>1921</v>
      </c>
      <c r="B1922" s="422" t="s">
        <v>7711</v>
      </c>
      <c r="C1922" s="422" t="s">
        <v>5141</v>
      </c>
      <c r="D1922" s="422" t="s">
        <v>5149</v>
      </c>
      <c r="E1922" s="422" t="s">
        <v>5155</v>
      </c>
      <c r="F1922" s="438">
        <v>504540000</v>
      </c>
      <c r="G1922" s="423">
        <v>2023</v>
      </c>
      <c r="H1922" s="424">
        <f>VLOOKUP(G1922,[3]잔가율!$D$3:$E$33,2,FALSE)</f>
        <v>0.84199999999999997</v>
      </c>
      <c r="I1922" s="434">
        <f t="shared" ref="I1922:I1985" si="30">ROUNDDOWN(F1922*H1922,0)</f>
        <v>424822680</v>
      </c>
    </row>
    <row r="1923" spans="1:9">
      <c r="A1923" s="421">
        <v>1922</v>
      </c>
      <c r="B1923" s="422" t="s">
        <v>7711</v>
      </c>
      <c r="C1923" s="422" t="s">
        <v>5141</v>
      </c>
      <c r="D1923" s="422" t="s">
        <v>5142</v>
      </c>
      <c r="E1923" s="422" t="s">
        <v>5156</v>
      </c>
      <c r="F1923" s="438">
        <v>504540000</v>
      </c>
      <c r="G1923" s="423">
        <v>2023</v>
      </c>
      <c r="H1923" s="424">
        <f>VLOOKUP(G1923,[3]잔가율!$D$3:$E$33,2,FALSE)</f>
        <v>0.84199999999999997</v>
      </c>
      <c r="I1923" s="434">
        <f t="shared" si="30"/>
        <v>424822680</v>
      </c>
    </row>
    <row r="1924" spans="1:9">
      <c r="A1924" s="421">
        <v>1923</v>
      </c>
      <c r="B1924" s="422" t="s">
        <v>7711</v>
      </c>
      <c r="C1924" s="422" t="s">
        <v>5141</v>
      </c>
      <c r="D1924" s="422" t="s">
        <v>5142</v>
      </c>
      <c r="E1924" s="422" t="s">
        <v>5157</v>
      </c>
      <c r="F1924" s="438">
        <v>504540000</v>
      </c>
      <c r="G1924" s="423">
        <v>2023</v>
      </c>
      <c r="H1924" s="424">
        <f>VLOOKUP(G1924,[3]잔가율!$D$3:$E$33,2,FALSE)</f>
        <v>0.84199999999999997</v>
      </c>
      <c r="I1924" s="434">
        <f t="shared" si="30"/>
        <v>424822680</v>
      </c>
    </row>
    <row r="1925" spans="1:9">
      <c r="A1925" s="421">
        <v>1924</v>
      </c>
      <c r="B1925" s="422" t="s">
        <v>7711</v>
      </c>
      <c r="C1925" s="422" t="s">
        <v>5141</v>
      </c>
      <c r="D1925" s="422" t="s">
        <v>5158</v>
      </c>
      <c r="E1925" s="422" t="s">
        <v>5156</v>
      </c>
      <c r="F1925" s="438">
        <v>560000000</v>
      </c>
      <c r="G1925" s="423">
        <v>2023</v>
      </c>
      <c r="H1925" s="424">
        <f>VLOOKUP(G1925,[3]잔가율!$D$3:$E$33,2,FALSE)</f>
        <v>0.84199999999999997</v>
      </c>
      <c r="I1925" s="434">
        <f t="shared" si="30"/>
        <v>471520000</v>
      </c>
    </row>
    <row r="1926" spans="1:9">
      <c r="A1926" s="421">
        <v>1925</v>
      </c>
      <c r="B1926" s="422" t="s">
        <v>7711</v>
      </c>
      <c r="C1926" s="422" t="s">
        <v>5143</v>
      </c>
      <c r="D1926" s="422" t="s">
        <v>5144</v>
      </c>
      <c r="E1926" s="422">
        <v>834</v>
      </c>
      <c r="F1926" s="438">
        <v>524800000</v>
      </c>
      <c r="G1926" s="423">
        <v>2023</v>
      </c>
      <c r="H1926" s="424">
        <f>VLOOKUP(G1926,[3]잔가율!$D$3:$E$33,2,FALSE)</f>
        <v>0.84199999999999997</v>
      </c>
      <c r="I1926" s="434">
        <f t="shared" si="30"/>
        <v>441881600</v>
      </c>
    </row>
    <row r="1927" spans="1:9">
      <c r="A1927" s="421">
        <v>1926</v>
      </c>
      <c r="B1927" s="422" t="s">
        <v>7711</v>
      </c>
      <c r="C1927" s="422" t="s">
        <v>5143</v>
      </c>
      <c r="D1927" s="422" t="s">
        <v>5145</v>
      </c>
      <c r="E1927" s="422">
        <v>834</v>
      </c>
      <c r="F1927" s="438">
        <v>576470000</v>
      </c>
      <c r="G1927" s="423">
        <v>2023</v>
      </c>
      <c r="H1927" s="424">
        <f>VLOOKUP(G1927,[3]잔가율!$D$3:$E$33,2,FALSE)</f>
        <v>0.84199999999999997</v>
      </c>
      <c r="I1927" s="434">
        <f t="shared" si="30"/>
        <v>485387740</v>
      </c>
    </row>
    <row r="1928" spans="1:9">
      <c r="A1928" s="421">
        <v>1927</v>
      </c>
      <c r="B1928" s="425" t="s">
        <v>7711</v>
      </c>
      <c r="C1928" s="425" t="s">
        <v>5159</v>
      </c>
      <c r="D1928" s="425" t="s">
        <v>5160</v>
      </c>
      <c r="E1928" s="425" t="s">
        <v>5161</v>
      </c>
      <c r="F1928" s="439">
        <v>614770000</v>
      </c>
      <c r="G1928" s="423">
        <v>2023</v>
      </c>
      <c r="H1928" s="424">
        <f>VLOOKUP(G1928,[3]잔가율!$D$3:$E$33,2,FALSE)</f>
        <v>0.84199999999999997</v>
      </c>
      <c r="I1928" s="434">
        <f t="shared" si="30"/>
        <v>517636340</v>
      </c>
    </row>
    <row r="1929" spans="1:9">
      <c r="A1929" s="421">
        <v>1928</v>
      </c>
      <c r="B1929" s="425" t="s">
        <v>7711</v>
      </c>
      <c r="C1929" s="425" t="s">
        <v>5159</v>
      </c>
      <c r="D1929" s="425" t="s">
        <v>5160</v>
      </c>
      <c r="E1929" s="425" t="s">
        <v>5162</v>
      </c>
      <c r="F1929" s="439">
        <v>705490000</v>
      </c>
      <c r="G1929" s="423">
        <v>2023</v>
      </c>
      <c r="H1929" s="424">
        <f>VLOOKUP(G1929,[3]잔가율!$D$3:$E$33,2,FALSE)</f>
        <v>0.84199999999999997</v>
      </c>
      <c r="I1929" s="434">
        <f t="shared" si="30"/>
        <v>594022580</v>
      </c>
    </row>
    <row r="1930" spans="1:9">
      <c r="A1930" s="421">
        <v>1929</v>
      </c>
      <c r="B1930" s="422" t="s">
        <v>7711</v>
      </c>
      <c r="C1930" s="422" t="s">
        <v>5143</v>
      </c>
      <c r="D1930" s="422" t="s">
        <v>5146</v>
      </c>
      <c r="E1930" s="422">
        <v>834</v>
      </c>
      <c r="F1930" s="438">
        <v>428490000</v>
      </c>
      <c r="G1930" s="423">
        <v>2023</v>
      </c>
      <c r="H1930" s="424">
        <f>VLOOKUP(G1930,[3]잔가율!$D$3:$E$33,2,FALSE)</f>
        <v>0.84199999999999997</v>
      </c>
      <c r="I1930" s="434">
        <f t="shared" si="30"/>
        <v>360788580</v>
      </c>
    </row>
    <row r="1931" spans="1:9">
      <c r="A1931" s="421">
        <v>1930</v>
      </c>
      <c r="B1931" s="422" t="s">
        <v>7711</v>
      </c>
      <c r="C1931" s="422" t="s">
        <v>5143</v>
      </c>
      <c r="D1931" s="422" t="s">
        <v>5147</v>
      </c>
      <c r="E1931" s="422">
        <v>834</v>
      </c>
      <c r="F1931" s="438">
        <v>770640000</v>
      </c>
      <c r="G1931" s="423">
        <v>2023</v>
      </c>
      <c r="H1931" s="424">
        <f>VLOOKUP(G1931,[3]잔가율!$D$3:$E$33,2,FALSE)</f>
        <v>0.84199999999999997</v>
      </c>
      <c r="I1931" s="434">
        <f t="shared" si="30"/>
        <v>648878880</v>
      </c>
    </row>
    <row r="1932" spans="1:9">
      <c r="A1932" s="421">
        <v>1931</v>
      </c>
      <c r="B1932" s="425" t="s">
        <v>7711</v>
      </c>
      <c r="C1932" s="425" t="s">
        <v>5159</v>
      </c>
      <c r="D1932" s="425" t="s">
        <v>5163</v>
      </c>
      <c r="E1932" s="425" t="s">
        <v>5164</v>
      </c>
      <c r="F1932" s="439">
        <v>375800000</v>
      </c>
      <c r="G1932" s="423">
        <v>2023</v>
      </c>
      <c r="H1932" s="424">
        <f>VLOOKUP(G1932,[3]잔가율!$D$3:$E$33,2,FALSE)</f>
        <v>0.84199999999999997</v>
      </c>
      <c r="I1932" s="434">
        <f t="shared" si="30"/>
        <v>316423600</v>
      </c>
    </row>
    <row r="1933" spans="1:9">
      <c r="A1933" s="421">
        <v>1932</v>
      </c>
      <c r="B1933" s="422" t="s">
        <v>7711</v>
      </c>
      <c r="C1933" s="422" t="s">
        <v>5141</v>
      </c>
      <c r="D1933" s="422" t="s">
        <v>5165</v>
      </c>
      <c r="E1933" s="422" t="s">
        <v>5166</v>
      </c>
      <c r="F1933" s="438">
        <v>272720000</v>
      </c>
      <c r="G1933" s="423">
        <v>2023</v>
      </c>
      <c r="H1933" s="424">
        <f>VLOOKUP(G1933,[3]잔가율!$D$3:$E$33,2,FALSE)</f>
        <v>0.84199999999999997</v>
      </c>
      <c r="I1933" s="434">
        <f t="shared" si="30"/>
        <v>229630240</v>
      </c>
    </row>
    <row r="1934" spans="1:9">
      <c r="A1934" s="421">
        <v>1933</v>
      </c>
      <c r="B1934" s="422" t="s">
        <v>7711</v>
      </c>
      <c r="C1934" s="422" t="s">
        <v>5141</v>
      </c>
      <c r="D1934" s="422" t="s">
        <v>5167</v>
      </c>
      <c r="E1934" s="422" t="s">
        <v>5166</v>
      </c>
      <c r="F1934" s="438">
        <v>309900000</v>
      </c>
      <c r="G1934" s="423">
        <v>2023</v>
      </c>
      <c r="H1934" s="424">
        <f>VLOOKUP(G1934,[3]잔가율!$D$3:$E$33,2,FALSE)</f>
        <v>0.84199999999999997</v>
      </c>
      <c r="I1934" s="434">
        <f t="shared" si="30"/>
        <v>260935800</v>
      </c>
    </row>
    <row r="1935" spans="1:9">
      <c r="A1935" s="421">
        <v>1934</v>
      </c>
      <c r="B1935" s="422" t="s">
        <v>7711</v>
      </c>
      <c r="C1935" s="422" t="s">
        <v>5141</v>
      </c>
      <c r="D1935" s="422" t="s">
        <v>5168</v>
      </c>
      <c r="E1935" s="422" t="s">
        <v>5166</v>
      </c>
      <c r="F1935" s="438">
        <v>327450000</v>
      </c>
      <c r="G1935" s="423">
        <v>2023</v>
      </c>
      <c r="H1935" s="424">
        <f>VLOOKUP(G1935,[3]잔가율!$D$3:$E$33,2,FALSE)</f>
        <v>0.84199999999999997</v>
      </c>
      <c r="I1935" s="434">
        <f t="shared" si="30"/>
        <v>275712900</v>
      </c>
    </row>
    <row r="1936" spans="1:9">
      <c r="A1936" s="421">
        <v>1935</v>
      </c>
      <c r="B1936" s="422" t="s">
        <v>7711</v>
      </c>
      <c r="C1936" s="422" t="s">
        <v>5141</v>
      </c>
      <c r="D1936" s="422" t="s">
        <v>5169</v>
      </c>
      <c r="E1936" s="422" t="s">
        <v>5170</v>
      </c>
      <c r="F1936" s="438">
        <v>309090000</v>
      </c>
      <c r="G1936" s="423">
        <v>2023</v>
      </c>
      <c r="H1936" s="424">
        <f>VLOOKUP(G1936,[3]잔가율!$D$3:$E$33,2,FALSE)</f>
        <v>0.84199999999999997</v>
      </c>
      <c r="I1936" s="434">
        <f t="shared" si="30"/>
        <v>260253780</v>
      </c>
    </row>
    <row r="1937" spans="1:9">
      <c r="A1937" s="421">
        <v>1936</v>
      </c>
      <c r="B1937" s="422" t="s">
        <v>7711</v>
      </c>
      <c r="C1937" s="422" t="s">
        <v>5141</v>
      </c>
      <c r="D1937" s="422" t="s">
        <v>5171</v>
      </c>
      <c r="E1937" s="422" t="s">
        <v>5166</v>
      </c>
      <c r="F1937" s="438">
        <v>306270000</v>
      </c>
      <c r="G1937" s="423">
        <v>2023</v>
      </c>
      <c r="H1937" s="424">
        <f>VLOOKUP(G1937,[3]잔가율!$D$3:$E$33,2,FALSE)</f>
        <v>0.84199999999999997</v>
      </c>
      <c r="I1937" s="434">
        <f t="shared" si="30"/>
        <v>257879340</v>
      </c>
    </row>
    <row r="1938" spans="1:9">
      <c r="A1938" s="421">
        <v>1937</v>
      </c>
      <c r="B1938" s="422" t="s">
        <v>7711</v>
      </c>
      <c r="C1938" s="422" t="s">
        <v>5141</v>
      </c>
      <c r="D1938" s="422" t="s">
        <v>5172</v>
      </c>
      <c r="E1938" s="422" t="s">
        <v>5166</v>
      </c>
      <c r="F1938" s="438">
        <v>359090000</v>
      </c>
      <c r="G1938" s="423">
        <v>2023</v>
      </c>
      <c r="H1938" s="424">
        <f>VLOOKUP(G1938,[3]잔가율!$D$3:$E$33,2,FALSE)</f>
        <v>0.84199999999999997</v>
      </c>
      <c r="I1938" s="434">
        <f t="shared" si="30"/>
        <v>302353780</v>
      </c>
    </row>
    <row r="1939" spans="1:9">
      <c r="A1939" s="421">
        <v>1938</v>
      </c>
      <c r="B1939" s="422" t="s">
        <v>7711</v>
      </c>
      <c r="C1939" s="422" t="s">
        <v>5141</v>
      </c>
      <c r="D1939" s="422" t="s">
        <v>154</v>
      </c>
      <c r="E1939" s="422" t="s">
        <v>5173</v>
      </c>
      <c r="F1939" s="438">
        <v>340000000</v>
      </c>
      <c r="G1939" s="423">
        <v>2023</v>
      </c>
      <c r="H1939" s="424">
        <f>VLOOKUP(G1939,[3]잔가율!$D$3:$E$33,2,FALSE)</f>
        <v>0.84199999999999997</v>
      </c>
      <c r="I1939" s="434">
        <f t="shared" si="30"/>
        <v>286280000</v>
      </c>
    </row>
    <row r="1940" spans="1:9">
      <c r="A1940" s="421">
        <v>1939</v>
      </c>
      <c r="B1940" s="425" t="s">
        <v>7711</v>
      </c>
      <c r="C1940" s="425" t="s">
        <v>5159</v>
      </c>
      <c r="D1940" s="425" t="s">
        <v>5174</v>
      </c>
      <c r="E1940" s="425" t="s">
        <v>5175</v>
      </c>
      <c r="F1940" s="439">
        <v>258360000</v>
      </c>
      <c r="G1940" s="423">
        <v>2023</v>
      </c>
      <c r="H1940" s="424">
        <f>VLOOKUP(G1940,[3]잔가율!$D$3:$E$33,2,FALSE)</f>
        <v>0.84199999999999997</v>
      </c>
      <c r="I1940" s="434">
        <f t="shared" si="30"/>
        <v>217539120</v>
      </c>
    </row>
    <row r="1941" spans="1:9">
      <c r="A1941" s="421">
        <v>1940</v>
      </c>
      <c r="B1941" s="422" t="s">
        <v>7711</v>
      </c>
      <c r="C1941" s="422" t="s">
        <v>5141</v>
      </c>
      <c r="D1941" s="422" t="s">
        <v>154</v>
      </c>
      <c r="E1941" s="422" t="s">
        <v>5176</v>
      </c>
      <c r="F1941" s="438">
        <v>344540000</v>
      </c>
      <c r="G1941" s="423">
        <v>2023</v>
      </c>
      <c r="H1941" s="424">
        <f>VLOOKUP(G1941,[3]잔가율!$D$3:$E$33,2,FALSE)</f>
        <v>0.84199999999999997</v>
      </c>
      <c r="I1941" s="434">
        <f t="shared" si="30"/>
        <v>290102680</v>
      </c>
    </row>
    <row r="1942" spans="1:9">
      <c r="A1942" s="421">
        <v>1941</v>
      </c>
      <c r="B1942" s="422" t="s">
        <v>7711</v>
      </c>
      <c r="C1942" s="422" t="s">
        <v>5141</v>
      </c>
      <c r="D1942" s="422" t="s">
        <v>154</v>
      </c>
      <c r="E1942" s="422" t="s">
        <v>5177</v>
      </c>
      <c r="F1942" s="438">
        <v>350000000</v>
      </c>
      <c r="G1942" s="423">
        <v>2023</v>
      </c>
      <c r="H1942" s="424">
        <f>VLOOKUP(G1942,[3]잔가율!$D$3:$E$33,2,FALSE)</f>
        <v>0.84199999999999997</v>
      </c>
      <c r="I1942" s="434">
        <f t="shared" si="30"/>
        <v>294700000</v>
      </c>
    </row>
    <row r="1943" spans="1:9">
      <c r="A1943" s="421">
        <v>1942</v>
      </c>
      <c r="B1943" s="422" t="s">
        <v>7711</v>
      </c>
      <c r="C1943" s="422" t="s">
        <v>5143</v>
      </c>
      <c r="D1943" s="422" t="s">
        <v>5148</v>
      </c>
      <c r="E1943" s="422">
        <v>724</v>
      </c>
      <c r="F1943" s="438">
        <v>313890000</v>
      </c>
      <c r="G1943" s="423">
        <v>2023</v>
      </c>
      <c r="H1943" s="424">
        <f>VLOOKUP(G1943,[3]잔가율!$D$3:$E$33,2,FALSE)</f>
        <v>0.84199999999999997</v>
      </c>
      <c r="I1943" s="434">
        <f t="shared" si="30"/>
        <v>264295380</v>
      </c>
    </row>
    <row r="1944" spans="1:9">
      <c r="A1944" s="421">
        <v>1943</v>
      </c>
      <c r="B1944" s="425" t="s">
        <v>7711</v>
      </c>
      <c r="C1944" s="425" t="s">
        <v>5159</v>
      </c>
      <c r="D1944" s="425" t="s">
        <v>5178</v>
      </c>
      <c r="E1944" s="425" t="s">
        <v>5179</v>
      </c>
      <c r="F1944" s="439">
        <v>343000000</v>
      </c>
      <c r="G1944" s="423">
        <v>2023</v>
      </c>
      <c r="H1944" s="424">
        <f>VLOOKUP(G1944,[3]잔가율!$D$3:$E$33,2,FALSE)</f>
        <v>0.84199999999999997</v>
      </c>
      <c r="I1944" s="434">
        <f t="shared" si="30"/>
        <v>288806000</v>
      </c>
    </row>
    <row r="1945" spans="1:9">
      <c r="A1945" s="421">
        <v>1944</v>
      </c>
      <c r="B1945" s="422" t="s">
        <v>7711</v>
      </c>
      <c r="C1945" s="422" t="s">
        <v>5141</v>
      </c>
      <c r="D1945" s="422" t="s">
        <v>5180</v>
      </c>
      <c r="E1945" s="422" t="s">
        <v>5181</v>
      </c>
      <c r="F1945" s="438">
        <v>271810000</v>
      </c>
      <c r="G1945" s="423">
        <v>2023</v>
      </c>
      <c r="H1945" s="424">
        <f>VLOOKUP(G1945,[3]잔가율!$D$3:$E$33,2,FALSE)</f>
        <v>0.84199999999999997</v>
      </c>
      <c r="I1945" s="434">
        <f t="shared" si="30"/>
        <v>228864020</v>
      </c>
    </row>
    <row r="1946" spans="1:9">
      <c r="A1946" s="421">
        <v>1945</v>
      </c>
      <c r="B1946" s="422" t="s">
        <v>7711</v>
      </c>
      <c r="C1946" s="422" t="s">
        <v>5141</v>
      </c>
      <c r="D1946" s="422" t="s">
        <v>5182</v>
      </c>
      <c r="E1946" s="422" t="s">
        <v>5181</v>
      </c>
      <c r="F1946" s="438">
        <v>290900000</v>
      </c>
      <c r="G1946" s="423">
        <v>2023</v>
      </c>
      <c r="H1946" s="424">
        <f>VLOOKUP(G1946,[3]잔가율!$D$3:$E$33,2,FALSE)</f>
        <v>0.84199999999999997</v>
      </c>
      <c r="I1946" s="434">
        <f t="shared" si="30"/>
        <v>244937800</v>
      </c>
    </row>
    <row r="1947" spans="1:9">
      <c r="A1947" s="421">
        <v>1946</v>
      </c>
      <c r="B1947" s="422" t="s">
        <v>7711</v>
      </c>
      <c r="C1947" s="422" t="s">
        <v>5141</v>
      </c>
      <c r="D1947" s="422" t="s">
        <v>5183</v>
      </c>
      <c r="E1947" s="422" t="s">
        <v>5181</v>
      </c>
      <c r="F1947" s="438">
        <v>310900000</v>
      </c>
      <c r="G1947" s="423">
        <v>2023</v>
      </c>
      <c r="H1947" s="424">
        <f>VLOOKUP(G1947,[3]잔가율!$D$3:$E$33,2,FALSE)</f>
        <v>0.84199999999999997</v>
      </c>
      <c r="I1947" s="434">
        <f t="shared" si="30"/>
        <v>261777800</v>
      </c>
    </row>
    <row r="1948" spans="1:9">
      <c r="A1948" s="421">
        <v>1947</v>
      </c>
      <c r="B1948" s="422" t="s">
        <v>7711</v>
      </c>
      <c r="C1948" s="422" t="s">
        <v>5141</v>
      </c>
      <c r="D1948" s="422" t="s">
        <v>5184</v>
      </c>
      <c r="E1948" s="422" t="s">
        <v>5181</v>
      </c>
      <c r="F1948" s="438">
        <v>353630000</v>
      </c>
      <c r="G1948" s="423">
        <v>2023</v>
      </c>
      <c r="H1948" s="424">
        <f>VLOOKUP(G1948,[3]잔가율!$D$3:$E$33,2,FALSE)</f>
        <v>0.84199999999999997</v>
      </c>
      <c r="I1948" s="434">
        <f t="shared" si="30"/>
        <v>297756460</v>
      </c>
    </row>
    <row r="1949" spans="1:9">
      <c r="A1949" s="421">
        <v>1948</v>
      </c>
      <c r="B1949" s="422" t="s">
        <v>7711</v>
      </c>
      <c r="C1949" s="422" t="s">
        <v>5141</v>
      </c>
      <c r="D1949" s="422" t="s">
        <v>5185</v>
      </c>
      <c r="E1949" s="422" t="s">
        <v>5181</v>
      </c>
      <c r="F1949" s="438">
        <v>315000000</v>
      </c>
      <c r="G1949" s="423">
        <v>2023</v>
      </c>
      <c r="H1949" s="424">
        <f>VLOOKUP(G1949,[3]잔가율!$D$3:$E$33,2,FALSE)</f>
        <v>0.84199999999999997</v>
      </c>
      <c r="I1949" s="434">
        <f t="shared" si="30"/>
        <v>265230000</v>
      </c>
    </row>
    <row r="1950" spans="1:9">
      <c r="A1950" s="421">
        <v>1949</v>
      </c>
      <c r="B1950" s="422" t="s">
        <v>7711</v>
      </c>
      <c r="C1950" s="422" t="s">
        <v>5141</v>
      </c>
      <c r="D1950" s="422" t="s">
        <v>5186</v>
      </c>
      <c r="E1950" s="422" t="s">
        <v>5181</v>
      </c>
      <c r="F1950" s="438">
        <v>369000000</v>
      </c>
      <c r="G1950" s="423">
        <v>2023</v>
      </c>
      <c r="H1950" s="424">
        <f>VLOOKUP(G1950,[3]잔가율!$D$3:$E$33,2,FALSE)</f>
        <v>0.84199999999999997</v>
      </c>
      <c r="I1950" s="434">
        <f t="shared" si="30"/>
        <v>310698000</v>
      </c>
    </row>
    <row r="1951" spans="1:9">
      <c r="A1951" s="421">
        <v>1950</v>
      </c>
      <c r="B1951" s="425" t="s">
        <v>7711</v>
      </c>
      <c r="C1951" s="425" t="s">
        <v>5159</v>
      </c>
      <c r="D1951" s="425" t="s">
        <v>5187</v>
      </c>
      <c r="E1951" s="425" t="s">
        <v>5188</v>
      </c>
      <c r="F1951" s="439">
        <v>346810000</v>
      </c>
      <c r="G1951" s="423">
        <v>2023</v>
      </c>
      <c r="H1951" s="424">
        <f>VLOOKUP(G1951,[3]잔가율!$D$3:$E$33,2,FALSE)</f>
        <v>0.84199999999999997</v>
      </c>
      <c r="I1951" s="434">
        <f t="shared" si="30"/>
        <v>292014020</v>
      </c>
    </row>
    <row r="1952" spans="1:9">
      <c r="A1952" s="421">
        <v>1951</v>
      </c>
      <c r="B1952" s="422" t="s">
        <v>7711</v>
      </c>
      <c r="C1952" s="422" t="s">
        <v>5141</v>
      </c>
      <c r="D1952" s="422" t="s">
        <v>5189</v>
      </c>
      <c r="E1952" s="422" t="s">
        <v>5190</v>
      </c>
      <c r="F1952" s="438">
        <v>446460000</v>
      </c>
      <c r="G1952" s="423">
        <v>2023</v>
      </c>
      <c r="H1952" s="424">
        <f>VLOOKUP(G1952,[3]잔가율!$D$3:$E$33,2,FALSE)</f>
        <v>0.84199999999999997</v>
      </c>
      <c r="I1952" s="434">
        <f t="shared" si="30"/>
        <v>375919320</v>
      </c>
    </row>
    <row r="1953" spans="1:9">
      <c r="A1953" s="421">
        <v>1952</v>
      </c>
      <c r="B1953" s="422" t="s">
        <v>7711</v>
      </c>
      <c r="C1953" s="422" t="s">
        <v>5141</v>
      </c>
      <c r="D1953" s="422" t="s">
        <v>5191</v>
      </c>
      <c r="E1953" s="422" t="s">
        <v>5192</v>
      </c>
      <c r="F1953" s="438">
        <v>446270000</v>
      </c>
      <c r="G1953" s="423">
        <v>2023</v>
      </c>
      <c r="H1953" s="424">
        <f>VLOOKUP(G1953,[3]잔가율!$D$3:$E$33,2,FALSE)</f>
        <v>0.84199999999999997</v>
      </c>
      <c r="I1953" s="434">
        <f t="shared" si="30"/>
        <v>375759340</v>
      </c>
    </row>
    <row r="1954" spans="1:9">
      <c r="A1954" s="421">
        <v>1953</v>
      </c>
      <c r="B1954" s="422" t="s">
        <v>7711</v>
      </c>
      <c r="C1954" s="422" t="s">
        <v>5141</v>
      </c>
      <c r="D1954" s="422" t="s">
        <v>5191</v>
      </c>
      <c r="E1954" s="422" t="s">
        <v>5193</v>
      </c>
      <c r="F1954" s="438">
        <v>446270000</v>
      </c>
      <c r="G1954" s="423">
        <v>2023</v>
      </c>
      <c r="H1954" s="424">
        <f>VLOOKUP(G1954,[3]잔가율!$D$3:$E$33,2,FALSE)</f>
        <v>0.84199999999999997</v>
      </c>
      <c r="I1954" s="434">
        <f t="shared" si="30"/>
        <v>375759340</v>
      </c>
    </row>
    <row r="1955" spans="1:9">
      <c r="A1955" s="421">
        <v>1954</v>
      </c>
      <c r="B1955" s="425" t="s">
        <v>7711</v>
      </c>
      <c r="C1955" s="425" t="s">
        <v>5159</v>
      </c>
      <c r="D1955" s="425" t="s">
        <v>5194</v>
      </c>
      <c r="E1955" s="425" t="s">
        <v>5195</v>
      </c>
      <c r="F1955" s="439">
        <v>353590000</v>
      </c>
      <c r="G1955" s="423">
        <v>2023</v>
      </c>
      <c r="H1955" s="424">
        <f>VLOOKUP(G1955,[3]잔가율!$D$3:$E$33,2,FALSE)</f>
        <v>0.84199999999999997</v>
      </c>
      <c r="I1955" s="434">
        <f t="shared" si="30"/>
        <v>297722780</v>
      </c>
    </row>
    <row r="1956" spans="1:9">
      <c r="A1956" s="421">
        <v>1955</v>
      </c>
      <c r="B1956" s="425" t="s">
        <v>7711</v>
      </c>
      <c r="C1956" s="425" t="s">
        <v>5159</v>
      </c>
      <c r="D1956" s="425" t="s">
        <v>5194</v>
      </c>
      <c r="E1956" s="425" t="s">
        <v>5196</v>
      </c>
      <c r="F1956" s="439">
        <v>359770000</v>
      </c>
      <c r="G1956" s="423">
        <v>2023</v>
      </c>
      <c r="H1956" s="424">
        <f>VLOOKUP(G1956,[3]잔가율!$D$3:$E$33,2,FALSE)</f>
        <v>0.84199999999999997</v>
      </c>
      <c r="I1956" s="434">
        <f t="shared" si="30"/>
        <v>302926340</v>
      </c>
    </row>
    <row r="1957" spans="1:9">
      <c r="A1957" s="421">
        <v>1956</v>
      </c>
      <c r="B1957" s="422" t="s">
        <v>7711</v>
      </c>
      <c r="C1957" s="422" t="s">
        <v>5141</v>
      </c>
      <c r="D1957" s="422" t="s">
        <v>5194</v>
      </c>
      <c r="E1957" s="422" t="s">
        <v>5197</v>
      </c>
      <c r="F1957" s="438">
        <v>253110000</v>
      </c>
      <c r="G1957" s="423">
        <v>2023</v>
      </c>
      <c r="H1957" s="424">
        <f>VLOOKUP(G1957,[3]잔가율!$D$3:$E$33,2,FALSE)</f>
        <v>0.84199999999999997</v>
      </c>
      <c r="I1957" s="434">
        <f t="shared" si="30"/>
        <v>213118620</v>
      </c>
    </row>
    <row r="1958" spans="1:9">
      <c r="A1958" s="421">
        <v>1957</v>
      </c>
      <c r="B1958" s="422" t="s">
        <v>7711</v>
      </c>
      <c r="C1958" s="422" t="s">
        <v>150</v>
      </c>
      <c r="D1958" s="422" t="s">
        <v>5210</v>
      </c>
      <c r="E1958" s="422" t="s">
        <v>5211</v>
      </c>
      <c r="F1958" s="438">
        <v>134000000</v>
      </c>
      <c r="G1958" s="423">
        <v>2023</v>
      </c>
      <c r="H1958" s="424">
        <f>VLOOKUP(G1958,[3]잔가율!$D$3:$E$33,2,FALSE)</f>
        <v>0.84199999999999997</v>
      </c>
      <c r="I1958" s="434">
        <f t="shared" si="30"/>
        <v>112828000</v>
      </c>
    </row>
    <row r="1959" spans="1:9">
      <c r="A1959" s="421">
        <v>1958</v>
      </c>
      <c r="B1959" s="422" t="s">
        <v>7711</v>
      </c>
      <c r="C1959" s="422" t="s">
        <v>150</v>
      </c>
      <c r="D1959" s="422" t="s">
        <v>1675</v>
      </c>
      <c r="E1959" s="422" t="s">
        <v>5212</v>
      </c>
      <c r="F1959" s="438">
        <v>47270000</v>
      </c>
      <c r="G1959" s="423">
        <v>2023</v>
      </c>
      <c r="H1959" s="424">
        <f>VLOOKUP(G1959,[3]잔가율!$D$3:$E$33,2,FALSE)</f>
        <v>0.84199999999999997</v>
      </c>
      <c r="I1959" s="434">
        <f t="shared" si="30"/>
        <v>39801340</v>
      </c>
    </row>
    <row r="1960" spans="1:9">
      <c r="A1960" s="421">
        <v>1959</v>
      </c>
      <c r="B1960" s="422" t="s">
        <v>7711</v>
      </c>
      <c r="C1960" s="422" t="s">
        <v>150</v>
      </c>
      <c r="D1960" s="422" t="s">
        <v>1675</v>
      </c>
      <c r="E1960" s="422" t="s">
        <v>5213</v>
      </c>
      <c r="F1960" s="438">
        <v>47270000</v>
      </c>
      <c r="G1960" s="423">
        <v>2023</v>
      </c>
      <c r="H1960" s="424">
        <f>VLOOKUP(G1960,[3]잔가율!$D$3:$E$33,2,FALSE)</f>
        <v>0.84199999999999997</v>
      </c>
      <c r="I1960" s="434">
        <f t="shared" si="30"/>
        <v>39801340</v>
      </c>
    </row>
    <row r="1961" spans="1:9">
      <c r="A1961" s="421">
        <v>1960</v>
      </c>
      <c r="B1961" s="422" t="s">
        <v>7711</v>
      </c>
      <c r="C1961" s="422" t="s">
        <v>150</v>
      </c>
      <c r="D1961" s="422" t="s">
        <v>5214</v>
      </c>
      <c r="E1961" s="422" t="s">
        <v>5215</v>
      </c>
      <c r="F1961" s="438">
        <v>63000000</v>
      </c>
      <c r="G1961" s="423">
        <v>2023</v>
      </c>
      <c r="H1961" s="424">
        <f>VLOOKUP(G1961,[3]잔가율!$D$3:$E$33,2,FALSE)</f>
        <v>0.84199999999999997</v>
      </c>
      <c r="I1961" s="434">
        <f t="shared" si="30"/>
        <v>53046000</v>
      </c>
    </row>
    <row r="1962" spans="1:9">
      <c r="A1962" s="421">
        <v>1961</v>
      </c>
      <c r="B1962" s="422" t="s">
        <v>7711</v>
      </c>
      <c r="C1962" s="422" t="s">
        <v>150</v>
      </c>
      <c r="D1962" s="422" t="s">
        <v>5216</v>
      </c>
      <c r="E1962" s="422" t="s">
        <v>5217</v>
      </c>
      <c r="F1962" s="438">
        <v>68720000</v>
      </c>
      <c r="G1962" s="423">
        <v>2023</v>
      </c>
      <c r="H1962" s="424">
        <f>VLOOKUP(G1962,[3]잔가율!$D$3:$E$33,2,FALSE)</f>
        <v>0.84199999999999997</v>
      </c>
      <c r="I1962" s="434">
        <f t="shared" si="30"/>
        <v>57862240</v>
      </c>
    </row>
    <row r="1963" spans="1:9">
      <c r="A1963" s="421">
        <v>1962</v>
      </c>
      <c r="B1963" s="422" t="s">
        <v>7711</v>
      </c>
      <c r="C1963" s="422" t="s">
        <v>150</v>
      </c>
      <c r="D1963" s="422" t="s">
        <v>5205</v>
      </c>
      <c r="E1963" s="422" t="s">
        <v>5199</v>
      </c>
      <c r="F1963" s="438">
        <v>65270000</v>
      </c>
      <c r="G1963" s="423">
        <v>2023</v>
      </c>
      <c r="H1963" s="424">
        <f>VLOOKUP(G1963,[3]잔가율!$D$3:$E$33,2,FALSE)</f>
        <v>0.84199999999999997</v>
      </c>
      <c r="I1963" s="434">
        <f t="shared" si="30"/>
        <v>54957340</v>
      </c>
    </row>
    <row r="1964" spans="1:9">
      <c r="A1964" s="421">
        <v>1963</v>
      </c>
      <c r="B1964" s="422" t="s">
        <v>7711</v>
      </c>
      <c r="C1964" s="422" t="s">
        <v>150</v>
      </c>
      <c r="D1964" s="422" t="s">
        <v>5218</v>
      </c>
      <c r="E1964" s="422" t="s">
        <v>5199</v>
      </c>
      <c r="F1964" s="438">
        <v>61090000</v>
      </c>
      <c r="G1964" s="423">
        <v>2023</v>
      </c>
      <c r="H1964" s="424">
        <f>VLOOKUP(G1964,[3]잔가율!$D$3:$E$33,2,FALSE)</f>
        <v>0.84199999999999997</v>
      </c>
      <c r="I1964" s="434">
        <f t="shared" si="30"/>
        <v>51437780</v>
      </c>
    </row>
    <row r="1965" spans="1:9">
      <c r="A1965" s="421">
        <v>1964</v>
      </c>
      <c r="B1965" s="313" t="s">
        <v>15840</v>
      </c>
      <c r="C1965" s="422" t="s">
        <v>150</v>
      </c>
      <c r="D1965" s="422" t="s">
        <v>5198</v>
      </c>
      <c r="E1965" s="422" t="s">
        <v>5199</v>
      </c>
      <c r="F1965" s="440">
        <v>63620000</v>
      </c>
      <c r="G1965" s="423">
        <v>2023</v>
      </c>
      <c r="H1965" s="424">
        <f>VLOOKUP(G1965,[3]잔가율!$B$3:$C$33,2,FALSE)</f>
        <v>0.82599999999999996</v>
      </c>
      <c r="I1965" s="434">
        <f t="shared" si="30"/>
        <v>52550120</v>
      </c>
    </row>
    <row r="1966" spans="1:9">
      <c r="A1966" s="421">
        <v>1965</v>
      </c>
      <c r="B1966" s="422" t="s">
        <v>7711</v>
      </c>
      <c r="C1966" s="422" t="s">
        <v>150</v>
      </c>
      <c r="D1966" s="422" t="s">
        <v>5219</v>
      </c>
      <c r="E1966" s="422" t="s">
        <v>5199</v>
      </c>
      <c r="F1966" s="438">
        <v>68000000</v>
      </c>
      <c r="G1966" s="423">
        <v>2023</v>
      </c>
      <c r="H1966" s="424">
        <f>VLOOKUP(G1966,[3]잔가율!$D$3:$E$33,2,FALSE)</f>
        <v>0.84199999999999997</v>
      </c>
      <c r="I1966" s="434">
        <f t="shared" si="30"/>
        <v>57256000</v>
      </c>
    </row>
    <row r="1967" spans="1:9">
      <c r="A1967" s="421">
        <v>1966</v>
      </c>
      <c r="B1967" s="422" t="s">
        <v>7711</v>
      </c>
      <c r="C1967" s="422" t="s">
        <v>150</v>
      </c>
      <c r="D1967" s="422" t="s">
        <v>5219</v>
      </c>
      <c r="E1967" s="422" t="s">
        <v>5217</v>
      </c>
      <c r="F1967" s="438">
        <v>69800000</v>
      </c>
      <c r="G1967" s="423">
        <v>2023</v>
      </c>
      <c r="H1967" s="424">
        <f>VLOOKUP(G1967,[3]잔가율!$D$3:$E$33,2,FALSE)</f>
        <v>0.84199999999999997</v>
      </c>
      <c r="I1967" s="434">
        <f t="shared" si="30"/>
        <v>58771600</v>
      </c>
    </row>
    <row r="1968" spans="1:9">
      <c r="A1968" s="421">
        <v>1967</v>
      </c>
      <c r="B1968" s="422" t="s">
        <v>7711</v>
      </c>
      <c r="C1968" s="422" t="s">
        <v>150</v>
      </c>
      <c r="D1968" s="422" t="s">
        <v>5220</v>
      </c>
      <c r="E1968" s="422" t="s">
        <v>5199</v>
      </c>
      <c r="F1968" s="438">
        <v>80630000</v>
      </c>
      <c r="G1968" s="423">
        <v>2023</v>
      </c>
      <c r="H1968" s="424">
        <f>VLOOKUP(G1968,[3]잔가율!$D$3:$E$33,2,FALSE)</f>
        <v>0.84199999999999997</v>
      </c>
      <c r="I1968" s="434">
        <f t="shared" si="30"/>
        <v>67890460</v>
      </c>
    </row>
    <row r="1969" spans="1:9">
      <c r="A1969" s="421">
        <v>1968</v>
      </c>
      <c r="B1969" s="422" t="s">
        <v>7711</v>
      </c>
      <c r="C1969" s="422" t="s">
        <v>150</v>
      </c>
      <c r="D1969" s="422" t="s">
        <v>5221</v>
      </c>
      <c r="E1969" s="422" t="s">
        <v>4218</v>
      </c>
      <c r="F1969" s="438">
        <v>72000000</v>
      </c>
      <c r="G1969" s="423">
        <v>2023</v>
      </c>
      <c r="H1969" s="424">
        <f>VLOOKUP(G1969,[3]잔가율!$D$3:$E$33,2,FALSE)</f>
        <v>0.84199999999999997</v>
      </c>
      <c r="I1969" s="434">
        <f t="shared" si="30"/>
        <v>60624000</v>
      </c>
    </row>
    <row r="1970" spans="1:9">
      <c r="A1970" s="421">
        <v>1969</v>
      </c>
      <c r="B1970" s="422" t="s">
        <v>7711</v>
      </c>
      <c r="C1970" s="422" t="s">
        <v>150</v>
      </c>
      <c r="D1970" s="422" t="s">
        <v>5206</v>
      </c>
      <c r="E1970" s="422" t="s">
        <v>5222</v>
      </c>
      <c r="F1970" s="438">
        <v>68950000</v>
      </c>
      <c r="G1970" s="423">
        <v>2023</v>
      </c>
      <c r="H1970" s="424">
        <f>VLOOKUP(G1970,[3]잔가율!$D$3:$E$33,2,FALSE)</f>
        <v>0.84199999999999997</v>
      </c>
      <c r="I1970" s="434">
        <f t="shared" si="30"/>
        <v>58055900</v>
      </c>
    </row>
    <row r="1971" spans="1:9">
      <c r="A1971" s="421">
        <v>1970</v>
      </c>
      <c r="B1971" s="422" t="s">
        <v>7711</v>
      </c>
      <c r="C1971" s="422" t="s">
        <v>150</v>
      </c>
      <c r="D1971" s="422" t="s">
        <v>5207</v>
      </c>
      <c r="E1971" s="422" t="s">
        <v>5222</v>
      </c>
      <c r="F1971" s="438">
        <v>91260000</v>
      </c>
      <c r="G1971" s="423">
        <v>2023</v>
      </c>
      <c r="H1971" s="424">
        <f>VLOOKUP(G1971,[3]잔가율!$D$3:$E$33,2,FALSE)</f>
        <v>0.84199999999999997</v>
      </c>
      <c r="I1971" s="434">
        <f t="shared" si="30"/>
        <v>76840920</v>
      </c>
    </row>
    <row r="1972" spans="1:9">
      <c r="A1972" s="421">
        <v>1971</v>
      </c>
      <c r="B1972" s="422" t="s">
        <v>7711</v>
      </c>
      <c r="C1972" s="422" t="s">
        <v>150</v>
      </c>
      <c r="D1972" s="422" t="s">
        <v>5223</v>
      </c>
      <c r="E1972" s="422" t="s">
        <v>1848</v>
      </c>
      <c r="F1972" s="438">
        <v>59000000</v>
      </c>
      <c r="G1972" s="423">
        <v>2023</v>
      </c>
      <c r="H1972" s="424">
        <f>VLOOKUP(G1972,[3]잔가율!$D$3:$E$33,2,FALSE)</f>
        <v>0.84199999999999997</v>
      </c>
      <c r="I1972" s="434">
        <f t="shared" si="30"/>
        <v>49678000</v>
      </c>
    </row>
    <row r="1973" spans="1:9">
      <c r="A1973" s="421">
        <v>1972</v>
      </c>
      <c r="B1973" s="422" t="s">
        <v>7711</v>
      </c>
      <c r="C1973" s="422" t="s">
        <v>150</v>
      </c>
      <c r="D1973" s="422" t="s">
        <v>5224</v>
      </c>
      <c r="E1973" s="422" t="s">
        <v>1213</v>
      </c>
      <c r="F1973" s="438">
        <v>52900000</v>
      </c>
      <c r="G1973" s="423">
        <v>2023</v>
      </c>
      <c r="H1973" s="424">
        <f>VLOOKUP(G1973,[3]잔가율!$D$3:$E$33,2,FALSE)</f>
        <v>0.84199999999999997</v>
      </c>
      <c r="I1973" s="434">
        <f t="shared" si="30"/>
        <v>44541800</v>
      </c>
    </row>
    <row r="1974" spans="1:9">
      <c r="A1974" s="421">
        <v>1973</v>
      </c>
      <c r="B1974" s="422" t="s">
        <v>7711</v>
      </c>
      <c r="C1974" s="422" t="s">
        <v>150</v>
      </c>
      <c r="D1974" s="422" t="s">
        <v>5225</v>
      </c>
      <c r="E1974" s="422" t="s">
        <v>1213</v>
      </c>
      <c r="F1974" s="438">
        <v>54200000</v>
      </c>
      <c r="G1974" s="423">
        <v>2023</v>
      </c>
      <c r="H1974" s="424">
        <f>VLOOKUP(G1974,[3]잔가율!$D$3:$E$33,2,FALSE)</f>
        <v>0.84199999999999997</v>
      </c>
      <c r="I1974" s="434">
        <f t="shared" si="30"/>
        <v>45636400</v>
      </c>
    </row>
    <row r="1975" spans="1:9">
      <c r="A1975" s="421">
        <v>1974</v>
      </c>
      <c r="B1975" s="313" t="s">
        <v>15840</v>
      </c>
      <c r="C1975" s="422" t="s">
        <v>150</v>
      </c>
      <c r="D1975" s="422" t="s">
        <v>5200</v>
      </c>
      <c r="E1975" s="422" t="s">
        <v>1213</v>
      </c>
      <c r="F1975" s="440">
        <v>51050000</v>
      </c>
      <c r="G1975" s="423">
        <v>2023</v>
      </c>
      <c r="H1975" s="424">
        <f>VLOOKUP(G1975,[3]잔가율!$B$3:$C$33,2,FALSE)</f>
        <v>0.82599999999999996</v>
      </c>
      <c r="I1975" s="434">
        <f t="shared" si="30"/>
        <v>42167300</v>
      </c>
    </row>
    <row r="1976" spans="1:9">
      <c r="A1976" s="421">
        <v>1975</v>
      </c>
      <c r="B1976" s="313" t="s">
        <v>15840</v>
      </c>
      <c r="C1976" s="422" t="s">
        <v>150</v>
      </c>
      <c r="D1976" s="422" t="s">
        <v>5201</v>
      </c>
      <c r="E1976" s="422" t="s">
        <v>1213</v>
      </c>
      <c r="F1976" s="440">
        <v>57910000</v>
      </c>
      <c r="G1976" s="423">
        <v>2023</v>
      </c>
      <c r="H1976" s="424">
        <f>VLOOKUP(G1976,[3]잔가율!$B$3:$C$33,2,FALSE)</f>
        <v>0.82599999999999996</v>
      </c>
      <c r="I1976" s="434">
        <f t="shared" si="30"/>
        <v>47833660</v>
      </c>
    </row>
    <row r="1977" spans="1:9">
      <c r="A1977" s="421">
        <v>1976</v>
      </c>
      <c r="B1977" s="422" t="s">
        <v>7711</v>
      </c>
      <c r="C1977" s="422" t="s">
        <v>150</v>
      </c>
      <c r="D1977" s="422" t="s">
        <v>5226</v>
      </c>
      <c r="E1977" s="422" t="s">
        <v>1213</v>
      </c>
      <c r="F1977" s="438">
        <v>59170000</v>
      </c>
      <c r="G1977" s="423">
        <v>2023</v>
      </c>
      <c r="H1977" s="424">
        <f>VLOOKUP(G1977,[3]잔가율!$D$3:$E$33,2,FALSE)</f>
        <v>0.84199999999999997</v>
      </c>
      <c r="I1977" s="434">
        <f t="shared" si="30"/>
        <v>49821140</v>
      </c>
    </row>
    <row r="1978" spans="1:9">
      <c r="A1978" s="421">
        <v>1977</v>
      </c>
      <c r="B1978" s="422" t="s">
        <v>7711</v>
      </c>
      <c r="C1978" s="422" t="s">
        <v>150</v>
      </c>
      <c r="D1978" s="422" t="s">
        <v>5227</v>
      </c>
      <c r="E1978" s="422" t="s">
        <v>1213</v>
      </c>
      <c r="F1978" s="438">
        <v>43000000</v>
      </c>
      <c r="G1978" s="423">
        <v>2023</v>
      </c>
      <c r="H1978" s="424">
        <f>VLOOKUP(G1978,[3]잔가율!$D$3:$E$33,2,FALSE)</f>
        <v>0.84199999999999997</v>
      </c>
      <c r="I1978" s="434">
        <f t="shared" si="30"/>
        <v>36206000</v>
      </c>
    </row>
    <row r="1979" spans="1:9">
      <c r="A1979" s="421">
        <v>1978</v>
      </c>
      <c r="B1979" s="422" t="s">
        <v>7711</v>
      </c>
      <c r="C1979" s="422" t="s">
        <v>150</v>
      </c>
      <c r="D1979" s="422" t="s">
        <v>5228</v>
      </c>
      <c r="E1979" s="422" t="s">
        <v>1213</v>
      </c>
      <c r="F1979" s="438">
        <v>54300000</v>
      </c>
      <c r="G1979" s="423">
        <v>2023</v>
      </c>
      <c r="H1979" s="424">
        <f>VLOOKUP(G1979,[3]잔가율!$D$3:$E$33,2,FALSE)</f>
        <v>0.84199999999999997</v>
      </c>
      <c r="I1979" s="434">
        <f t="shared" si="30"/>
        <v>45720600</v>
      </c>
    </row>
    <row r="1980" spans="1:9">
      <c r="A1980" s="421">
        <v>1979</v>
      </c>
      <c r="B1980" s="422" t="s">
        <v>7711</v>
      </c>
      <c r="C1980" s="422" t="s">
        <v>150</v>
      </c>
      <c r="D1980" s="422" t="s">
        <v>5229</v>
      </c>
      <c r="E1980" s="422" t="s">
        <v>4218</v>
      </c>
      <c r="F1980" s="438">
        <v>96800000</v>
      </c>
      <c r="G1980" s="423">
        <v>2023</v>
      </c>
      <c r="H1980" s="424">
        <f>VLOOKUP(G1980,[3]잔가율!$D$3:$E$33,2,FALSE)</f>
        <v>0.84199999999999997</v>
      </c>
      <c r="I1980" s="434">
        <f t="shared" si="30"/>
        <v>81505600</v>
      </c>
    </row>
    <row r="1981" spans="1:9">
      <c r="A1981" s="421">
        <v>1980</v>
      </c>
      <c r="B1981" s="422" t="s">
        <v>7711</v>
      </c>
      <c r="C1981" s="422" t="s">
        <v>150</v>
      </c>
      <c r="D1981" s="422" t="s">
        <v>5230</v>
      </c>
      <c r="E1981" s="422" t="s">
        <v>5231</v>
      </c>
      <c r="F1981" s="438">
        <v>32640000</v>
      </c>
      <c r="G1981" s="423">
        <v>2023</v>
      </c>
      <c r="H1981" s="424">
        <f>VLOOKUP(G1981,[3]잔가율!$D$3:$E$33,2,FALSE)</f>
        <v>0.84199999999999997</v>
      </c>
      <c r="I1981" s="434">
        <f t="shared" si="30"/>
        <v>27482880</v>
      </c>
    </row>
    <row r="1982" spans="1:9">
      <c r="A1982" s="421">
        <v>1981</v>
      </c>
      <c r="B1982" s="422" t="s">
        <v>7711</v>
      </c>
      <c r="C1982" s="422" t="s">
        <v>150</v>
      </c>
      <c r="D1982" s="422" t="s">
        <v>5232</v>
      </c>
      <c r="E1982" s="422" t="s">
        <v>5233</v>
      </c>
      <c r="F1982" s="438">
        <v>35360000</v>
      </c>
      <c r="G1982" s="423">
        <v>2023</v>
      </c>
      <c r="H1982" s="424">
        <f>VLOOKUP(G1982,[3]잔가율!$D$3:$E$33,2,FALSE)</f>
        <v>0.84199999999999997</v>
      </c>
      <c r="I1982" s="434">
        <f t="shared" si="30"/>
        <v>29773120</v>
      </c>
    </row>
    <row r="1983" spans="1:9">
      <c r="A1983" s="421">
        <v>1982</v>
      </c>
      <c r="B1983" s="422" t="s">
        <v>7711</v>
      </c>
      <c r="C1983" s="422" t="s">
        <v>150</v>
      </c>
      <c r="D1983" s="422" t="s">
        <v>5232</v>
      </c>
      <c r="E1983" s="422" t="s">
        <v>5234</v>
      </c>
      <c r="F1983" s="438">
        <v>34450000</v>
      </c>
      <c r="G1983" s="423">
        <v>2023</v>
      </c>
      <c r="H1983" s="424">
        <f>VLOOKUP(G1983,[3]잔가율!$D$3:$E$33,2,FALSE)</f>
        <v>0.84199999999999997</v>
      </c>
      <c r="I1983" s="434">
        <f t="shared" si="30"/>
        <v>29006900</v>
      </c>
    </row>
    <row r="1984" spans="1:9">
      <c r="A1984" s="421">
        <v>1983</v>
      </c>
      <c r="B1984" s="422" t="s">
        <v>7711</v>
      </c>
      <c r="C1984" s="422" t="s">
        <v>150</v>
      </c>
      <c r="D1984" s="422" t="s">
        <v>5235</v>
      </c>
      <c r="E1984" s="422" t="s">
        <v>5236</v>
      </c>
      <c r="F1984" s="438">
        <v>48900000</v>
      </c>
      <c r="G1984" s="423">
        <v>2023</v>
      </c>
      <c r="H1984" s="424">
        <f>VLOOKUP(G1984,[3]잔가율!$D$3:$E$33,2,FALSE)</f>
        <v>0.84199999999999997</v>
      </c>
      <c r="I1984" s="434">
        <f t="shared" si="30"/>
        <v>41173800</v>
      </c>
    </row>
    <row r="1985" spans="1:9">
      <c r="A1985" s="421">
        <v>1984</v>
      </c>
      <c r="B1985" s="422" t="s">
        <v>7711</v>
      </c>
      <c r="C1985" s="422" t="s">
        <v>150</v>
      </c>
      <c r="D1985" s="422" t="s">
        <v>5237</v>
      </c>
      <c r="E1985" s="422" t="s">
        <v>5238</v>
      </c>
      <c r="F1985" s="438">
        <v>46270000</v>
      </c>
      <c r="G1985" s="423">
        <v>2023</v>
      </c>
      <c r="H1985" s="424">
        <f>VLOOKUP(G1985,[3]잔가율!$D$3:$E$33,2,FALSE)</f>
        <v>0.84199999999999997</v>
      </c>
      <c r="I1985" s="434">
        <f t="shared" si="30"/>
        <v>38959340</v>
      </c>
    </row>
    <row r="1986" spans="1:9">
      <c r="A1986" s="421">
        <v>1985</v>
      </c>
      <c r="B1986" s="422" t="s">
        <v>7711</v>
      </c>
      <c r="C1986" s="422" t="s">
        <v>150</v>
      </c>
      <c r="D1986" s="422" t="s">
        <v>5237</v>
      </c>
      <c r="E1986" s="422" t="s">
        <v>5239</v>
      </c>
      <c r="F1986" s="438">
        <v>46270000</v>
      </c>
      <c r="G1986" s="423">
        <v>2023</v>
      </c>
      <c r="H1986" s="424">
        <f>VLOOKUP(G1986,[3]잔가율!$D$3:$E$33,2,FALSE)</f>
        <v>0.84199999999999997</v>
      </c>
      <c r="I1986" s="434">
        <f t="shared" ref="I1986:I2049" si="31">ROUNDDOWN(F1986*H1986,0)</f>
        <v>38959340</v>
      </c>
    </row>
    <row r="1987" spans="1:9">
      <c r="A1987" s="421">
        <v>1986</v>
      </c>
      <c r="B1987" s="422" t="s">
        <v>7711</v>
      </c>
      <c r="C1987" s="422" t="s">
        <v>150</v>
      </c>
      <c r="D1987" s="422" t="s">
        <v>5240</v>
      </c>
      <c r="E1987" s="422" t="s">
        <v>2808</v>
      </c>
      <c r="F1987" s="438">
        <v>57810000</v>
      </c>
      <c r="G1987" s="423">
        <v>2023</v>
      </c>
      <c r="H1987" s="424">
        <f>VLOOKUP(G1987,[3]잔가율!$D$3:$E$33,2,FALSE)</f>
        <v>0.84199999999999997</v>
      </c>
      <c r="I1987" s="434">
        <f t="shared" si="31"/>
        <v>48676020</v>
      </c>
    </row>
    <row r="1988" spans="1:9">
      <c r="A1988" s="421">
        <v>1987</v>
      </c>
      <c r="B1988" s="422" t="s">
        <v>7711</v>
      </c>
      <c r="C1988" s="422" t="s">
        <v>150</v>
      </c>
      <c r="D1988" s="422" t="s">
        <v>5241</v>
      </c>
      <c r="E1988" s="422" t="s">
        <v>2808</v>
      </c>
      <c r="F1988" s="438">
        <v>44180000</v>
      </c>
      <c r="G1988" s="423">
        <v>2023</v>
      </c>
      <c r="H1988" s="424">
        <f>VLOOKUP(G1988,[3]잔가율!$D$3:$E$33,2,FALSE)</f>
        <v>0.84199999999999997</v>
      </c>
      <c r="I1988" s="434">
        <f t="shared" si="31"/>
        <v>37199560</v>
      </c>
    </row>
    <row r="1989" spans="1:9">
      <c r="A1989" s="421">
        <v>1988</v>
      </c>
      <c r="B1989" s="422" t="s">
        <v>7711</v>
      </c>
      <c r="C1989" s="422" t="s">
        <v>150</v>
      </c>
      <c r="D1989" s="422" t="s">
        <v>5208</v>
      </c>
      <c r="E1989" s="422" t="s">
        <v>2808</v>
      </c>
      <c r="F1989" s="438">
        <v>44180000</v>
      </c>
      <c r="G1989" s="423">
        <v>2023</v>
      </c>
      <c r="H1989" s="424">
        <f>VLOOKUP(G1989,[3]잔가율!$D$3:$E$33,2,FALSE)</f>
        <v>0.84199999999999997</v>
      </c>
      <c r="I1989" s="434">
        <f t="shared" si="31"/>
        <v>37199560</v>
      </c>
    </row>
    <row r="1990" spans="1:9">
      <c r="A1990" s="421">
        <v>1989</v>
      </c>
      <c r="B1990" s="422" t="s">
        <v>7711</v>
      </c>
      <c r="C1990" s="422" t="s">
        <v>150</v>
      </c>
      <c r="D1990" s="422" t="s">
        <v>5242</v>
      </c>
      <c r="E1990" s="422" t="s">
        <v>5242</v>
      </c>
      <c r="F1990" s="438">
        <v>54540000</v>
      </c>
      <c r="G1990" s="423">
        <v>2023</v>
      </c>
      <c r="H1990" s="424">
        <f>VLOOKUP(G1990,[3]잔가율!$D$3:$E$33,2,FALSE)</f>
        <v>0.84199999999999997</v>
      </c>
      <c r="I1990" s="434">
        <f t="shared" si="31"/>
        <v>45922680</v>
      </c>
    </row>
    <row r="1991" spans="1:9">
      <c r="A1991" s="421">
        <v>1990</v>
      </c>
      <c r="B1991" s="425" t="s">
        <v>7711</v>
      </c>
      <c r="C1991" s="425" t="s">
        <v>5243</v>
      </c>
      <c r="D1991" s="425" t="s">
        <v>5244</v>
      </c>
      <c r="E1991" s="425" t="s">
        <v>5245</v>
      </c>
      <c r="F1991" s="439">
        <v>201350000</v>
      </c>
      <c r="G1991" s="423">
        <v>2023</v>
      </c>
      <c r="H1991" s="424">
        <f>VLOOKUP(G1991,[3]잔가율!$D$3:$E$33,2,FALSE)</f>
        <v>0.84199999999999997</v>
      </c>
      <c r="I1991" s="434">
        <f t="shared" si="31"/>
        <v>169536700</v>
      </c>
    </row>
    <row r="1992" spans="1:9">
      <c r="A1992" s="421">
        <v>1991</v>
      </c>
      <c r="B1992" s="422" t="s">
        <v>7711</v>
      </c>
      <c r="C1992" s="422" t="s">
        <v>150</v>
      </c>
      <c r="D1992" s="422" t="s">
        <v>5246</v>
      </c>
      <c r="E1992" s="422" t="s">
        <v>5247</v>
      </c>
      <c r="F1992" s="438">
        <v>219000000</v>
      </c>
      <c r="G1992" s="423">
        <v>2023</v>
      </c>
      <c r="H1992" s="424">
        <f>VLOOKUP(G1992,[3]잔가율!$D$3:$E$33,2,FALSE)</f>
        <v>0.84199999999999997</v>
      </c>
      <c r="I1992" s="434">
        <f t="shared" si="31"/>
        <v>184398000</v>
      </c>
    </row>
    <row r="1993" spans="1:9">
      <c r="A1993" s="421">
        <v>1992</v>
      </c>
      <c r="B1993" s="422" t="s">
        <v>7711</v>
      </c>
      <c r="C1993" s="422" t="s">
        <v>150</v>
      </c>
      <c r="D1993" s="422" t="s">
        <v>5246</v>
      </c>
      <c r="E1993" s="422" t="s">
        <v>5248</v>
      </c>
      <c r="F1993" s="438">
        <v>165290000</v>
      </c>
      <c r="G1993" s="423">
        <v>2023</v>
      </c>
      <c r="H1993" s="424">
        <f>VLOOKUP(G1993,[3]잔가율!$D$3:$E$33,2,FALSE)</f>
        <v>0.84199999999999997</v>
      </c>
      <c r="I1993" s="434">
        <f t="shared" si="31"/>
        <v>139174180</v>
      </c>
    </row>
    <row r="1994" spans="1:9">
      <c r="A1994" s="421">
        <v>1993</v>
      </c>
      <c r="B1994" s="425" t="s">
        <v>7711</v>
      </c>
      <c r="C1994" s="425" t="s">
        <v>5243</v>
      </c>
      <c r="D1994" s="425" t="s">
        <v>5244</v>
      </c>
      <c r="E1994" s="425" t="s">
        <v>5249</v>
      </c>
      <c r="F1994" s="439">
        <v>60210000</v>
      </c>
      <c r="G1994" s="423">
        <v>2023</v>
      </c>
      <c r="H1994" s="424">
        <f>VLOOKUP(G1994,[3]잔가율!$D$3:$E$33,2,FALSE)</f>
        <v>0.84199999999999997</v>
      </c>
      <c r="I1994" s="434">
        <f t="shared" si="31"/>
        <v>50696820</v>
      </c>
    </row>
    <row r="1995" spans="1:9">
      <c r="A1995" s="421">
        <v>1994</v>
      </c>
      <c r="B1995" s="422" t="s">
        <v>7711</v>
      </c>
      <c r="C1995" s="422" t="s">
        <v>150</v>
      </c>
      <c r="D1995" s="422" t="s">
        <v>5246</v>
      </c>
      <c r="E1995" s="422" t="s">
        <v>5250</v>
      </c>
      <c r="F1995" s="438">
        <v>72540000</v>
      </c>
      <c r="G1995" s="423">
        <v>2023</v>
      </c>
      <c r="H1995" s="424">
        <f>VLOOKUP(G1995,[3]잔가율!$D$3:$E$33,2,FALSE)</f>
        <v>0.84199999999999997</v>
      </c>
      <c r="I1995" s="434">
        <f t="shared" si="31"/>
        <v>61078680</v>
      </c>
    </row>
    <row r="1996" spans="1:9">
      <c r="A1996" s="421">
        <v>1995</v>
      </c>
      <c r="B1996" s="422" t="s">
        <v>7711</v>
      </c>
      <c r="C1996" s="422" t="s">
        <v>150</v>
      </c>
      <c r="D1996" s="422" t="s">
        <v>5246</v>
      </c>
      <c r="E1996" s="422" t="s">
        <v>5251</v>
      </c>
      <c r="F1996" s="438">
        <v>72540000</v>
      </c>
      <c r="G1996" s="423">
        <v>2023</v>
      </c>
      <c r="H1996" s="424">
        <f>VLOOKUP(G1996,[3]잔가율!$D$3:$E$33,2,FALSE)</f>
        <v>0.84199999999999997</v>
      </c>
      <c r="I1996" s="434">
        <f t="shared" si="31"/>
        <v>61078680</v>
      </c>
    </row>
    <row r="1997" spans="1:9">
      <c r="A1997" s="421">
        <v>1996</v>
      </c>
      <c r="B1997" s="422" t="s">
        <v>7711</v>
      </c>
      <c r="C1997" s="422" t="s">
        <v>150</v>
      </c>
      <c r="D1997" s="422" t="s">
        <v>5252</v>
      </c>
      <c r="E1997" s="422" t="s">
        <v>5211</v>
      </c>
      <c r="F1997" s="438">
        <v>147090000</v>
      </c>
      <c r="G1997" s="423">
        <v>2023</v>
      </c>
      <c r="H1997" s="424">
        <f>VLOOKUP(G1997,[3]잔가율!$D$3:$E$33,2,FALSE)</f>
        <v>0.84199999999999997</v>
      </c>
      <c r="I1997" s="434">
        <f t="shared" si="31"/>
        <v>123849780</v>
      </c>
    </row>
    <row r="1998" spans="1:9">
      <c r="A1998" s="421">
        <v>1997</v>
      </c>
      <c r="B1998" s="422" t="s">
        <v>7711</v>
      </c>
      <c r="C1998" s="422" t="s">
        <v>150</v>
      </c>
      <c r="D1998" s="422" t="s">
        <v>5253</v>
      </c>
      <c r="E1998" s="422" t="s">
        <v>5254</v>
      </c>
      <c r="F1998" s="438">
        <v>75000000</v>
      </c>
      <c r="G1998" s="423">
        <v>2023</v>
      </c>
      <c r="H1998" s="424">
        <f>VLOOKUP(G1998,[3]잔가율!$D$3:$E$33,2,FALSE)</f>
        <v>0.84199999999999997</v>
      </c>
      <c r="I1998" s="434">
        <f t="shared" si="31"/>
        <v>63150000</v>
      </c>
    </row>
    <row r="1999" spans="1:9">
      <c r="A1999" s="421">
        <v>1998</v>
      </c>
      <c r="B1999" s="422" t="s">
        <v>7711</v>
      </c>
      <c r="C1999" s="422" t="s">
        <v>150</v>
      </c>
      <c r="D1999" s="422" t="s">
        <v>5255</v>
      </c>
      <c r="E1999" s="422" t="s">
        <v>5211</v>
      </c>
      <c r="F1999" s="438">
        <v>152000000</v>
      </c>
      <c r="G1999" s="423">
        <v>2023</v>
      </c>
      <c r="H1999" s="424">
        <f>VLOOKUP(G1999,[3]잔가율!$D$3:$E$33,2,FALSE)</f>
        <v>0.84199999999999997</v>
      </c>
      <c r="I1999" s="434">
        <f t="shared" si="31"/>
        <v>127984000</v>
      </c>
    </row>
    <row r="2000" spans="1:9">
      <c r="A2000" s="421">
        <v>1999</v>
      </c>
      <c r="B2000" s="422" t="s">
        <v>7711</v>
      </c>
      <c r="C2000" s="422" t="s">
        <v>150</v>
      </c>
      <c r="D2000" s="422" t="s">
        <v>5255</v>
      </c>
      <c r="E2000" s="422" t="s">
        <v>5256</v>
      </c>
      <c r="F2000" s="438">
        <v>170720000</v>
      </c>
      <c r="G2000" s="423">
        <v>2023</v>
      </c>
      <c r="H2000" s="424">
        <f>VLOOKUP(G2000,[3]잔가율!$D$3:$E$33,2,FALSE)</f>
        <v>0.84199999999999997</v>
      </c>
      <c r="I2000" s="434">
        <f t="shared" si="31"/>
        <v>143746240</v>
      </c>
    </row>
    <row r="2001" spans="1:9">
      <c r="A2001" s="421">
        <v>2000</v>
      </c>
      <c r="B2001" s="422" t="s">
        <v>7711</v>
      </c>
      <c r="C2001" s="422" t="s">
        <v>150</v>
      </c>
      <c r="D2001" s="422" t="s">
        <v>5255</v>
      </c>
      <c r="E2001" s="422" t="s">
        <v>5250</v>
      </c>
      <c r="F2001" s="438">
        <v>118400000</v>
      </c>
      <c r="G2001" s="423">
        <v>2023</v>
      </c>
      <c r="H2001" s="424">
        <f>VLOOKUP(G2001,[3]잔가율!$D$3:$E$33,2,FALSE)</f>
        <v>0.84199999999999997</v>
      </c>
      <c r="I2001" s="434">
        <f t="shared" si="31"/>
        <v>99692800</v>
      </c>
    </row>
    <row r="2002" spans="1:9">
      <c r="A2002" s="421">
        <v>2001</v>
      </c>
      <c r="B2002" s="422" t="s">
        <v>7711</v>
      </c>
      <c r="C2002" s="422" t="s">
        <v>150</v>
      </c>
      <c r="D2002" s="422" t="s">
        <v>5257</v>
      </c>
      <c r="E2002" s="422" t="s">
        <v>5258</v>
      </c>
      <c r="F2002" s="438">
        <v>83110000</v>
      </c>
      <c r="G2002" s="423">
        <v>2023</v>
      </c>
      <c r="H2002" s="424">
        <f>VLOOKUP(G2002,[3]잔가율!$D$3:$E$33,2,FALSE)</f>
        <v>0.84199999999999997</v>
      </c>
      <c r="I2002" s="434">
        <f t="shared" si="31"/>
        <v>69978620</v>
      </c>
    </row>
    <row r="2003" spans="1:9">
      <c r="A2003" s="421">
        <v>2002</v>
      </c>
      <c r="B2003" s="422" t="s">
        <v>7711</v>
      </c>
      <c r="C2003" s="422" t="s">
        <v>150</v>
      </c>
      <c r="D2003" s="422" t="s">
        <v>5259</v>
      </c>
      <c r="E2003" s="422" t="s">
        <v>5211</v>
      </c>
      <c r="F2003" s="438">
        <v>171450000</v>
      </c>
      <c r="G2003" s="423">
        <v>2023</v>
      </c>
      <c r="H2003" s="424">
        <f>VLOOKUP(G2003,[3]잔가율!$D$3:$E$33,2,FALSE)</f>
        <v>0.84199999999999997</v>
      </c>
      <c r="I2003" s="434">
        <f t="shared" si="31"/>
        <v>144360900</v>
      </c>
    </row>
    <row r="2004" spans="1:9">
      <c r="A2004" s="421">
        <v>2003</v>
      </c>
      <c r="B2004" s="422" t="s">
        <v>7711</v>
      </c>
      <c r="C2004" s="422" t="s">
        <v>150</v>
      </c>
      <c r="D2004" s="422" t="s">
        <v>5259</v>
      </c>
      <c r="E2004" s="422" t="s">
        <v>5256</v>
      </c>
      <c r="F2004" s="438">
        <v>204370000</v>
      </c>
      <c r="G2004" s="423">
        <v>2023</v>
      </c>
      <c r="H2004" s="424">
        <f>VLOOKUP(G2004,[3]잔가율!$D$3:$E$33,2,FALSE)</f>
        <v>0.84199999999999997</v>
      </c>
      <c r="I2004" s="434">
        <f t="shared" si="31"/>
        <v>172079540</v>
      </c>
    </row>
    <row r="2005" spans="1:9">
      <c r="A2005" s="421">
        <v>2004</v>
      </c>
      <c r="B2005" s="422" t="s">
        <v>7711</v>
      </c>
      <c r="C2005" s="422" t="s">
        <v>150</v>
      </c>
      <c r="D2005" s="422" t="s">
        <v>5259</v>
      </c>
      <c r="E2005" s="422" t="s">
        <v>5250</v>
      </c>
      <c r="F2005" s="438">
        <v>155180000</v>
      </c>
      <c r="G2005" s="423">
        <v>2023</v>
      </c>
      <c r="H2005" s="424">
        <f>VLOOKUP(G2005,[3]잔가율!$D$3:$E$33,2,FALSE)</f>
        <v>0.84199999999999997</v>
      </c>
      <c r="I2005" s="434">
        <f t="shared" si="31"/>
        <v>130661560</v>
      </c>
    </row>
    <row r="2006" spans="1:9">
      <c r="A2006" s="421">
        <v>2005</v>
      </c>
      <c r="B2006" s="422" t="s">
        <v>7711</v>
      </c>
      <c r="C2006" s="422" t="s">
        <v>150</v>
      </c>
      <c r="D2006" s="422" t="s">
        <v>5260</v>
      </c>
      <c r="E2006" s="422" t="s">
        <v>5211</v>
      </c>
      <c r="F2006" s="438">
        <v>216000000</v>
      </c>
      <c r="G2006" s="423">
        <v>2023</v>
      </c>
      <c r="H2006" s="424">
        <f>VLOOKUP(G2006,[3]잔가율!$D$3:$E$33,2,FALSE)</f>
        <v>0.84199999999999997</v>
      </c>
      <c r="I2006" s="434">
        <f t="shared" si="31"/>
        <v>181872000</v>
      </c>
    </row>
    <row r="2007" spans="1:9">
      <c r="A2007" s="421">
        <v>2006</v>
      </c>
      <c r="B2007" s="422" t="s">
        <v>7711</v>
      </c>
      <c r="C2007" s="422" t="s">
        <v>150</v>
      </c>
      <c r="D2007" s="422" t="s">
        <v>5261</v>
      </c>
      <c r="E2007" s="422" t="s">
        <v>5211</v>
      </c>
      <c r="F2007" s="438">
        <v>264630000</v>
      </c>
      <c r="G2007" s="423">
        <v>2023</v>
      </c>
      <c r="H2007" s="424">
        <f>VLOOKUP(G2007,[3]잔가율!$D$3:$E$33,2,FALSE)</f>
        <v>0.84199999999999997</v>
      </c>
      <c r="I2007" s="434">
        <f t="shared" si="31"/>
        <v>222818460</v>
      </c>
    </row>
    <row r="2008" spans="1:9">
      <c r="A2008" s="421">
        <v>2007</v>
      </c>
      <c r="B2008" s="422" t="s">
        <v>7711</v>
      </c>
      <c r="C2008" s="422" t="s">
        <v>150</v>
      </c>
      <c r="D2008" s="422" t="s">
        <v>5262</v>
      </c>
      <c r="E2008" s="422" t="s">
        <v>5256</v>
      </c>
      <c r="F2008" s="438">
        <v>171450000</v>
      </c>
      <c r="G2008" s="423">
        <v>2023</v>
      </c>
      <c r="H2008" s="424">
        <f>VLOOKUP(G2008,[3]잔가율!$D$3:$E$33,2,FALSE)</f>
        <v>0.84199999999999997</v>
      </c>
      <c r="I2008" s="434">
        <f t="shared" si="31"/>
        <v>144360900</v>
      </c>
    </row>
    <row r="2009" spans="1:9">
      <c r="A2009" s="421">
        <v>2008</v>
      </c>
      <c r="B2009" s="422" t="s">
        <v>7711</v>
      </c>
      <c r="C2009" s="422" t="s">
        <v>150</v>
      </c>
      <c r="D2009" s="422" t="s">
        <v>5263</v>
      </c>
      <c r="E2009" s="422" t="s">
        <v>5211</v>
      </c>
      <c r="F2009" s="438">
        <v>171450000</v>
      </c>
      <c r="G2009" s="423">
        <v>2023</v>
      </c>
      <c r="H2009" s="424">
        <f>VLOOKUP(G2009,[3]잔가율!$D$3:$E$33,2,FALSE)</f>
        <v>0.84199999999999997</v>
      </c>
      <c r="I2009" s="434">
        <f t="shared" si="31"/>
        <v>144360900</v>
      </c>
    </row>
    <row r="2010" spans="1:9">
      <c r="A2010" s="421">
        <v>2009</v>
      </c>
      <c r="B2010" s="422" t="s">
        <v>7711</v>
      </c>
      <c r="C2010" s="422" t="s">
        <v>150</v>
      </c>
      <c r="D2010" s="422" t="s">
        <v>5264</v>
      </c>
      <c r="E2010" s="422" t="s">
        <v>5211</v>
      </c>
      <c r="F2010" s="438">
        <v>202000000</v>
      </c>
      <c r="G2010" s="423">
        <v>2023</v>
      </c>
      <c r="H2010" s="424">
        <f>VLOOKUP(G2010,[3]잔가율!$D$3:$E$33,2,FALSE)</f>
        <v>0.84199999999999997</v>
      </c>
      <c r="I2010" s="434">
        <f t="shared" si="31"/>
        <v>170084000</v>
      </c>
    </row>
    <row r="2011" spans="1:9">
      <c r="A2011" s="421">
        <v>2010</v>
      </c>
      <c r="B2011" s="422" t="s">
        <v>7711</v>
      </c>
      <c r="C2011" s="422" t="s">
        <v>150</v>
      </c>
      <c r="D2011" s="422" t="s">
        <v>5265</v>
      </c>
      <c r="E2011" s="422" t="s">
        <v>5266</v>
      </c>
      <c r="F2011" s="438">
        <v>66100000</v>
      </c>
      <c r="G2011" s="423">
        <v>2023</v>
      </c>
      <c r="H2011" s="424">
        <f>VLOOKUP(G2011,[3]잔가율!$D$3:$E$33,2,FALSE)</f>
        <v>0.84199999999999997</v>
      </c>
      <c r="I2011" s="434">
        <f t="shared" si="31"/>
        <v>55656200</v>
      </c>
    </row>
    <row r="2012" spans="1:9">
      <c r="A2012" s="421">
        <v>2011</v>
      </c>
      <c r="B2012" s="422" t="s">
        <v>7711</v>
      </c>
      <c r="C2012" s="422" t="s">
        <v>150</v>
      </c>
      <c r="D2012" s="422" t="s">
        <v>5267</v>
      </c>
      <c r="E2012" s="422" t="s">
        <v>5268</v>
      </c>
      <c r="F2012" s="438">
        <v>56360000</v>
      </c>
      <c r="G2012" s="423">
        <v>2023</v>
      </c>
      <c r="H2012" s="424">
        <f>VLOOKUP(G2012,[3]잔가율!$D$3:$E$33,2,FALSE)</f>
        <v>0.84199999999999997</v>
      </c>
      <c r="I2012" s="434">
        <f t="shared" si="31"/>
        <v>47455120</v>
      </c>
    </row>
    <row r="2013" spans="1:9">
      <c r="A2013" s="421">
        <v>2012</v>
      </c>
      <c r="B2013" s="422" t="s">
        <v>7711</v>
      </c>
      <c r="C2013" s="422" t="s">
        <v>150</v>
      </c>
      <c r="D2013" s="422" t="s">
        <v>5267</v>
      </c>
      <c r="E2013" s="422" t="s">
        <v>5269</v>
      </c>
      <c r="F2013" s="438">
        <v>69350000</v>
      </c>
      <c r="G2013" s="423">
        <v>2023</v>
      </c>
      <c r="H2013" s="424">
        <f>VLOOKUP(G2013,[3]잔가율!$D$3:$E$33,2,FALSE)</f>
        <v>0.84199999999999997</v>
      </c>
      <c r="I2013" s="434">
        <f t="shared" si="31"/>
        <v>58392700</v>
      </c>
    </row>
    <row r="2014" spans="1:9">
      <c r="A2014" s="421">
        <v>2013</v>
      </c>
      <c r="B2014" s="422" t="s">
        <v>7711</v>
      </c>
      <c r="C2014" s="422" t="s">
        <v>150</v>
      </c>
      <c r="D2014" s="422" t="s">
        <v>5270</v>
      </c>
      <c r="E2014" s="422" t="s">
        <v>5271</v>
      </c>
      <c r="F2014" s="438">
        <v>69000000</v>
      </c>
      <c r="G2014" s="423">
        <v>2023</v>
      </c>
      <c r="H2014" s="424">
        <f>VLOOKUP(G2014,[3]잔가율!$D$3:$E$33,2,FALSE)</f>
        <v>0.84199999999999997</v>
      </c>
      <c r="I2014" s="434">
        <f t="shared" si="31"/>
        <v>58098000</v>
      </c>
    </row>
    <row r="2015" spans="1:9">
      <c r="A2015" s="421">
        <v>2014</v>
      </c>
      <c r="B2015" s="422" t="s">
        <v>7711</v>
      </c>
      <c r="C2015" s="422" t="s">
        <v>150</v>
      </c>
      <c r="D2015" s="422" t="s">
        <v>5272</v>
      </c>
      <c r="E2015" s="422" t="s">
        <v>5271</v>
      </c>
      <c r="F2015" s="438">
        <v>54300000</v>
      </c>
      <c r="G2015" s="423">
        <v>2023</v>
      </c>
      <c r="H2015" s="424">
        <f>VLOOKUP(G2015,[3]잔가율!$D$3:$E$33,2,FALSE)</f>
        <v>0.84199999999999997</v>
      </c>
      <c r="I2015" s="434">
        <f t="shared" si="31"/>
        <v>45720600</v>
      </c>
    </row>
    <row r="2016" spans="1:9">
      <c r="A2016" s="421">
        <v>2015</v>
      </c>
      <c r="B2016" s="422" t="s">
        <v>7711</v>
      </c>
      <c r="C2016" s="422" t="s">
        <v>150</v>
      </c>
      <c r="D2016" s="422" t="s">
        <v>5273</v>
      </c>
      <c r="E2016" s="422" t="s">
        <v>5268</v>
      </c>
      <c r="F2016" s="438">
        <v>63400000</v>
      </c>
      <c r="G2016" s="423">
        <v>2023</v>
      </c>
      <c r="H2016" s="424">
        <f>VLOOKUP(G2016,[3]잔가율!$D$3:$E$33,2,FALSE)</f>
        <v>0.84199999999999997</v>
      </c>
      <c r="I2016" s="434">
        <f t="shared" si="31"/>
        <v>53382800</v>
      </c>
    </row>
    <row r="2017" spans="1:9">
      <c r="A2017" s="421">
        <v>2016</v>
      </c>
      <c r="B2017" s="313" t="s">
        <v>15840</v>
      </c>
      <c r="C2017" s="422" t="s">
        <v>150</v>
      </c>
      <c r="D2017" s="422" t="s">
        <v>5202</v>
      </c>
      <c r="E2017" s="422" t="s">
        <v>5203</v>
      </c>
      <c r="F2017" s="440">
        <v>57480000</v>
      </c>
      <c r="G2017" s="423">
        <v>2023</v>
      </c>
      <c r="H2017" s="424">
        <f>VLOOKUP(G2017,[3]잔가율!$B$3:$C$33,2,FALSE)</f>
        <v>0.82599999999999996</v>
      </c>
      <c r="I2017" s="434">
        <f t="shared" si="31"/>
        <v>47478480</v>
      </c>
    </row>
    <row r="2018" spans="1:9">
      <c r="A2018" s="421">
        <v>2017</v>
      </c>
      <c r="B2018" s="313" t="s">
        <v>15840</v>
      </c>
      <c r="C2018" s="422" t="s">
        <v>150</v>
      </c>
      <c r="D2018" s="422" t="s">
        <v>5204</v>
      </c>
      <c r="E2018" s="422" t="s">
        <v>5203</v>
      </c>
      <c r="F2018" s="440">
        <v>67290000</v>
      </c>
      <c r="G2018" s="423">
        <v>2023</v>
      </c>
      <c r="H2018" s="424">
        <f>VLOOKUP(G2018,[3]잔가율!$B$3:$C$33,2,FALSE)</f>
        <v>0.82599999999999996</v>
      </c>
      <c r="I2018" s="434">
        <f t="shared" si="31"/>
        <v>55581540</v>
      </c>
    </row>
    <row r="2019" spans="1:9">
      <c r="A2019" s="421">
        <v>2018</v>
      </c>
      <c r="B2019" s="422" t="s">
        <v>7711</v>
      </c>
      <c r="C2019" s="422" t="s">
        <v>150</v>
      </c>
      <c r="D2019" s="422" t="s">
        <v>5209</v>
      </c>
      <c r="E2019" s="422" t="s">
        <v>5203</v>
      </c>
      <c r="F2019" s="438">
        <v>62180000</v>
      </c>
      <c r="G2019" s="423">
        <v>2023</v>
      </c>
      <c r="H2019" s="424">
        <f>VLOOKUP(G2019,[3]잔가율!$D$3:$E$33,2,FALSE)</f>
        <v>0.84199999999999997</v>
      </c>
      <c r="I2019" s="434">
        <f t="shared" si="31"/>
        <v>52355560</v>
      </c>
    </row>
    <row r="2020" spans="1:9">
      <c r="A2020" s="421">
        <v>2019</v>
      </c>
      <c r="B2020" s="422" t="s">
        <v>7711</v>
      </c>
      <c r="C2020" s="422" t="s">
        <v>150</v>
      </c>
      <c r="D2020" s="422" t="s">
        <v>5274</v>
      </c>
      <c r="E2020" s="422" t="s">
        <v>5271</v>
      </c>
      <c r="F2020" s="438">
        <v>54560000</v>
      </c>
      <c r="G2020" s="423">
        <v>2023</v>
      </c>
      <c r="H2020" s="424">
        <f>VLOOKUP(G2020,[3]잔가율!$D$3:$E$33,2,FALSE)</f>
        <v>0.84199999999999997</v>
      </c>
      <c r="I2020" s="434">
        <f t="shared" si="31"/>
        <v>45939520</v>
      </c>
    </row>
    <row r="2021" spans="1:9">
      <c r="A2021" s="421">
        <v>2020</v>
      </c>
      <c r="B2021" s="422" t="s">
        <v>7711</v>
      </c>
      <c r="C2021" s="422" t="s">
        <v>150</v>
      </c>
      <c r="D2021" s="422" t="s">
        <v>5275</v>
      </c>
      <c r="E2021" s="422" t="s">
        <v>5268</v>
      </c>
      <c r="F2021" s="438">
        <v>50600000</v>
      </c>
      <c r="G2021" s="423">
        <v>2023</v>
      </c>
      <c r="H2021" s="424">
        <f>VLOOKUP(G2021,[3]잔가율!$D$3:$E$33,2,FALSE)</f>
        <v>0.84199999999999997</v>
      </c>
      <c r="I2021" s="434">
        <f t="shared" si="31"/>
        <v>42605200</v>
      </c>
    </row>
    <row r="2022" spans="1:9">
      <c r="A2022" s="421">
        <v>2021</v>
      </c>
      <c r="B2022" s="425" t="s">
        <v>7711</v>
      </c>
      <c r="C2022" s="425" t="s">
        <v>5243</v>
      </c>
      <c r="D2022" s="425" t="s">
        <v>5276</v>
      </c>
      <c r="E2022" s="425" t="s">
        <v>5277</v>
      </c>
      <c r="F2022" s="439">
        <v>44220000</v>
      </c>
      <c r="G2022" s="423">
        <v>2023</v>
      </c>
      <c r="H2022" s="424">
        <f>VLOOKUP(G2022,[3]잔가율!$D$3:$E$33,2,FALSE)</f>
        <v>0.84199999999999997</v>
      </c>
      <c r="I2022" s="434">
        <f t="shared" si="31"/>
        <v>37233240</v>
      </c>
    </row>
    <row r="2023" spans="1:9">
      <c r="A2023" s="421">
        <v>2022</v>
      </c>
      <c r="B2023" s="425" t="s">
        <v>7711</v>
      </c>
      <c r="C2023" s="425" t="s">
        <v>5243</v>
      </c>
      <c r="D2023" s="425" t="s">
        <v>5276</v>
      </c>
      <c r="E2023" s="425" t="s">
        <v>5278</v>
      </c>
      <c r="F2023" s="439">
        <v>88520000</v>
      </c>
      <c r="G2023" s="423">
        <v>2023</v>
      </c>
      <c r="H2023" s="424">
        <f>VLOOKUP(G2023,[3]잔가율!$D$3:$E$33,2,FALSE)</f>
        <v>0.84199999999999997</v>
      </c>
      <c r="I2023" s="434">
        <f t="shared" si="31"/>
        <v>74533840</v>
      </c>
    </row>
    <row r="2024" spans="1:9">
      <c r="A2024" s="421">
        <v>2023</v>
      </c>
      <c r="B2024" s="425" t="s">
        <v>7711</v>
      </c>
      <c r="C2024" s="425" t="s">
        <v>5243</v>
      </c>
      <c r="D2024" s="425" t="s">
        <v>5279</v>
      </c>
      <c r="E2024" s="425" t="s">
        <v>5280</v>
      </c>
      <c r="F2024" s="439">
        <v>100230000</v>
      </c>
      <c r="G2024" s="423">
        <v>2023</v>
      </c>
      <c r="H2024" s="424">
        <f>VLOOKUP(G2024,[3]잔가율!$D$3:$E$33,2,FALSE)</f>
        <v>0.84199999999999997</v>
      </c>
      <c r="I2024" s="434">
        <f t="shared" si="31"/>
        <v>84393660</v>
      </c>
    </row>
    <row r="2025" spans="1:9">
      <c r="A2025" s="421">
        <v>2024</v>
      </c>
      <c r="B2025" s="422" t="s">
        <v>7711</v>
      </c>
      <c r="C2025" s="422" t="s">
        <v>150</v>
      </c>
      <c r="D2025" s="422" t="s">
        <v>5279</v>
      </c>
      <c r="E2025" s="422" t="s">
        <v>5250</v>
      </c>
      <c r="F2025" s="438">
        <v>143630000</v>
      </c>
      <c r="G2025" s="423">
        <v>2023</v>
      </c>
      <c r="H2025" s="424">
        <f>VLOOKUP(G2025,[3]잔가율!$D$3:$E$33,2,FALSE)</f>
        <v>0.84199999999999997</v>
      </c>
      <c r="I2025" s="434">
        <f t="shared" si="31"/>
        <v>120936460</v>
      </c>
    </row>
    <row r="2026" spans="1:9">
      <c r="A2026" s="421">
        <v>2025</v>
      </c>
      <c r="B2026" s="422" t="s">
        <v>7711</v>
      </c>
      <c r="C2026" s="422" t="s">
        <v>150</v>
      </c>
      <c r="D2026" s="422" t="s">
        <v>5281</v>
      </c>
      <c r="E2026" s="422" t="s">
        <v>5211</v>
      </c>
      <c r="F2026" s="438">
        <v>176000000</v>
      </c>
      <c r="G2026" s="423">
        <v>2023</v>
      </c>
      <c r="H2026" s="424">
        <f>VLOOKUP(G2026,[3]잔가율!$D$3:$E$33,2,FALSE)</f>
        <v>0.84199999999999997</v>
      </c>
      <c r="I2026" s="434">
        <f t="shared" si="31"/>
        <v>148192000</v>
      </c>
    </row>
    <row r="2027" spans="1:9">
      <c r="A2027" s="421">
        <v>2026</v>
      </c>
      <c r="B2027" s="422" t="s">
        <v>7711</v>
      </c>
      <c r="C2027" s="422" t="s">
        <v>150</v>
      </c>
      <c r="D2027" s="422" t="s">
        <v>5281</v>
      </c>
      <c r="E2027" s="422" t="s">
        <v>5256</v>
      </c>
      <c r="F2027" s="438">
        <v>198000000</v>
      </c>
      <c r="G2027" s="423">
        <v>2023</v>
      </c>
      <c r="H2027" s="424">
        <f>VLOOKUP(G2027,[3]잔가율!$D$3:$E$33,2,FALSE)</f>
        <v>0.84199999999999997</v>
      </c>
      <c r="I2027" s="434">
        <f t="shared" si="31"/>
        <v>166716000</v>
      </c>
    </row>
    <row r="2028" spans="1:9">
      <c r="A2028" s="421">
        <v>2027</v>
      </c>
      <c r="B2028" s="422" t="s">
        <v>7711</v>
      </c>
      <c r="C2028" s="422" t="s">
        <v>150</v>
      </c>
      <c r="D2028" s="422" t="s">
        <v>5282</v>
      </c>
      <c r="E2028" s="422" t="s">
        <v>5283</v>
      </c>
      <c r="F2028" s="438">
        <v>115000000</v>
      </c>
      <c r="G2028" s="423">
        <v>2023</v>
      </c>
      <c r="H2028" s="424">
        <f>VLOOKUP(G2028,[3]잔가율!$D$3:$E$33,2,FALSE)</f>
        <v>0.84199999999999997</v>
      </c>
      <c r="I2028" s="434">
        <f t="shared" si="31"/>
        <v>96830000</v>
      </c>
    </row>
    <row r="2029" spans="1:9">
      <c r="A2029" s="421">
        <v>2028</v>
      </c>
      <c r="B2029" s="425" t="s">
        <v>7711</v>
      </c>
      <c r="C2029" s="425" t="s">
        <v>5243</v>
      </c>
      <c r="D2029" s="425" t="s">
        <v>5282</v>
      </c>
      <c r="E2029" s="425" t="s">
        <v>5284</v>
      </c>
      <c r="F2029" s="439">
        <v>48330000</v>
      </c>
      <c r="G2029" s="423">
        <v>2023</v>
      </c>
      <c r="H2029" s="424">
        <f>VLOOKUP(G2029,[3]잔가율!$D$3:$E$33,2,FALSE)</f>
        <v>0.84199999999999997</v>
      </c>
      <c r="I2029" s="434">
        <f t="shared" si="31"/>
        <v>40693860</v>
      </c>
    </row>
    <row r="2030" spans="1:9">
      <c r="A2030" s="421">
        <v>2029</v>
      </c>
      <c r="B2030" s="425" t="s">
        <v>7711</v>
      </c>
      <c r="C2030" s="425" t="s">
        <v>5243</v>
      </c>
      <c r="D2030" s="425" t="s">
        <v>5282</v>
      </c>
      <c r="E2030" s="425" t="s">
        <v>5285</v>
      </c>
      <c r="F2030" s="439">
        <v>26320000</v>
      </c>
      <c r="G2030" s="423">
        <v>2023</v>
      </c>
      <c r="H2030" s="424">
        <f>VLOOKUP(G2030,[3]잔가율!$D$3:$E$33,2,FALSE)</f>
        <v>0.84199999999999997</v>
      </c>
      <c r="I2030" s="434">
        <f t="shared" si="31"/>
        <v>22161440</v>
      </c>
    </row>
    <row r="2031" spans="1:9">
      <c r="A2031" s="421">
        <v>2030</v>
      </c>
      <c r="B2031" s="422" t="s">
        <v>7711</v>
      </c>
      <c r="C2031" s="422" t="s">
        <v>150</v>
      </c>
      <c r="D2031" s="422" t="s">
        <v>5286</v>
      </c>
      <c r="E2031" s="422" t="s">
        <v>146</v>
      </c>
      <c r="F2031" s="438">
        <v>95450000</v>
      </c>
      <c r="G2031" s="423">
        <v>2023</v>
      </c>
      <c r="H2031" s="424">
        <f>VLOOKUP(G2031,[3]잔가율!$D$3:$E$33,2,FALSE)</f>
        <v>0.84199999999999997</v>
      </c>
      <c r="I2031" s="434">
        <f t="shared" si="31"/>
        <v>80368900</v>
      </c>
    </row>
    <row r="2032" spans="1:9">
      <c r="A2032" s="421">
        <v>2031</v>
      </c>
      <c r="B2032" s="422" t="s">
        <v>7711</v>
      </c>
      <c r="C2032" s="422" t="s">
        <v>150</v>
      </c>
      <c r="D2032" s="422" t="s">
        <v>5286</v>
      </c>
      <c r="E2032" s="422" t="s">
        <v>5287</v>
      </c>
      <c r="F2032" s="438">
        <v>85020000</v>
      </c>
      <c r="G2032" s="423">
        <v>2023</v>
      </c>
      <c r="H2032" s="424">
        <f>VLOOKUP(G2032,[3]잔가율!$D$3:$E$33,2,FALSE)</f>
        <v>0.84199999999999997</v>
      </c>
      <c r="I2032" s="434">
        <f t="shared" si="31"/>
        <v>71586840</v>
      </c>
    </row>
    <row r="2033" spans="1:9">
      <c r="A2033" s="421">
        <v>2032</v>
      </c>
      <c r="B2033" s="422" t="s">
        <v>7711</v>
      </c>
      <c r="C2033" s="422" t="s">
        <v>150</v>
      </c>
      <c r="D2033" s="422" t="s">
        <v>5286</v>
      </c>
      <c r="E2033" s="422" t="s">
        <v>5283</v>
      </c>
      <c r="F2033" s="438">
        <v>108000000</v>
      </c>
      <c r="G2033" s="423">
        <v>2023</v>
      </c>
      <c r="H2033" s="424">
        <f>VLOOKUP(G2033,[3]잔가율!$D$3:$E$33,2,FALSE)</f>
        <v>0.84199999999999997</v>
      </c>
      <c r="I2033" s="434">
        <f t="shared" si="31"/>
        <v>90936000</v>
      </c>
    </row>
    <row r="2034" spans="1:9">
      <c r="A2034" s="421">
        <v>2033</v>
      </c>
      <c r="B2034" s="422" t="s">
        <v>7711</v>
      </c>
      <c r="C2034" s="422" t="s">
        <v>150</v>
      </c>
      <c r="D2034" s="422" t="s">
        <v>5288</v>
      </c>
      <c r="E2034" s="422" t="s">
        <v>5283</v>
      </c>
      <c r="F2034" s="438">
        <v>142450000</v>
      </c>
      <c r="G2034" s="423">
        <v>2023</v>
      </c>
      <c r="H2034" s="424">
        <f>VLOOKUP(G2034,[3]잔가율!$D$3:$E$33,2,FALSE)</f>
        <v>0.84199999999999997</v>
      </c>
      <c r="I2034" s="434">
        <f t="shared" si="31"/>
        <v>119942900</v>
      </c>
    </row>
    <row r="2035" spans="1:9">
      <c r="A2035" s="421">
        <v>2034</v>
      </c>
      <c r="B2035" s="422" t="s">
        <v>7711</v>
      </c>
      <c r="C2035" s="422" t="s">
        <v>150</v>
      </c>
      <c r="D2035" s="422" t="s">
        <v>5289</v>
      </c>
      <c r="E2035" s="422" t="s">
        <v>146</v>
      </c>
      <c r="F2035" s="438">
        <v>118090000</v>
      </c>
      <c r="G2035" s="423">
        <v>2023</v>
      </c>
      <c r="H2035" s="424">
        <f>VLOOKUP(G2035,[3]잔가율!$D$3:$E$33,2,FALSE)</f>
        <v>0.84199999999999997</v>
      </c>
      <c r="I2035" s="434">
        <f t="shared" si="31"/>
        <v>99431780</v>
      </c>
    </row>
    <row r="2036" spans="1:9">
      <c r="A2036" s="421">
        <v>2035</v>
      </c>
      <c r="B2036" s="422" t="s">
        <v>7711</v>
      </c>
      <c r="C2036" s="422" t="s">
        <v>150</v>
      </c>
      <c r="D2036" s="422" t="s">
        <v>5290</v>
      </c>
      <c r="E2036" s="422" t="s">
        <v>146</v>
      </c>
      <c r="F2036" s="438">
        <v>131090000</v>
      </c>
      <c r="G2036" s="423">
        <v>2023</v>
      </c>
      <c r="H2036" s="424">
        <f>VLOOKUP(G2036,[3]잔가율!$D$3:$E$33,2,FALSE)</f>
        <v>0.84199999999999997</v>
      </c>
      <c r="I2036" s="434">
        <f t="shared" si="31"/>
        <v>110377780</v>
      </c>
    </row>
    <row r="2037" spans="1:9">
      <c r="A2037" s="421">
        <v>2036</v>
      </c>
      <c r="B2037" s="422" t="s">
        <v>7711</v>
      </c>
      <c r="C2037" s="422" t="s">
        <v>150</v>
      </c>
      <c r="D2037" s="422" t="s">
        <v>5291</v>
      </c>
      <c r="E2037" s="422" t="s">
        <v>5283</v>
      </c>
      <c r="F2037" s="438">
        <v>173000000</v>
      </c>
      <c r="G2037" s="423">
        <v>2023</v>
      </c>
      <c r="H2037" s="424">
        <f>VLOOKUP(G2037,[3]잔가율!$D$3:$E$33,2,FALSE)</f>
        <v>0.84199999999999997</v>
      </c>
      <c r="I2037" s="434">
        <f t="shared" si="31"/>
        <v>145666000</v>
      </c>
    </row>
    <row r="2038" spans="1:9">
      <c r="A2038" s="421">
        <v>2037</v>
      </c>
      <c r="B2038" s="422" t="s">
        <v>7711</v>
      </c>
      <c r="C2038" s="422" t="s">
        <v>150</v>
      </c>
      <c r="D2038" s="422" t="s">
        <v>5292</v>
      </c>
      <c r="E2038" s="422" t="s">
        <v>5283</v>
      </c>
      <c r="F2038" s="438">
        <v>109000000</v>
      </c>
      <c r="G2038" s="423">
        <v>2023</v>
      </c>
      <c r="H2038" s="424">
        <f>VLOOKUP(G2038,[3]잔가율!$D$3:$E$33,2,FALSE)</f>
        <v>0.84199999999999997</v>
      </c>
      <c r="I2038" s="434">
        <f t="shared" si="31"/>
        <v>91778000</v>
      </c>
    </row>
    <row r="2039" spans="1:9">
      <c r="A2039" s="421">
        <v>2038</v>
      </c>
      <c r="B2039" s="422" t="s">
        <v>7711</v>
      </c>
      <c r="C2039" s="422" t="s">
        <v>150</v>
      </c>
      <c r="D2039" s="422" t="s">
        <v>5293</v>
      </c>
      <c r="E2039" s="422" t="s">
        <v>5283</v>
      </c>
      <c r="F2039" s="438">
        <v>128000000</v>
      </c>
      <c r="G2039" s="423">
        <v>2023</v>
      </c>
      <c r="H2039" s="424">
        <f>VLOOKUP(G2039,[3]잔가율!$D$3:$E$33,2,FALSE)</f>
        <v>0.84199999999999997</v>
      </c>
      <c r="I2039" s="434">
        <f t="shared" si="31"/>
        <v>107776000</v>
      </c>
    </row>
    <row r="2040" spans="1:9">
      <c r="A2040" s="421">
        <v>2039</v>
      </c>
      <c r="B2040" s="422" t="s">
        <v>7711</v>
      </c>
      <c r="C2040" s="422" t="s">
        <v>150</v>
      </c>
      <c r="D2040" s="422" t="s">
        <v>5294</v>
      </c>
      <c r="E2040" s="422" t="s">
        <v>5283</v>
      </c>
      <c r="F2040" s="438">
        <v>115000000</v>
      </c>
      <c r="G2040" s="423">
        <v>2023</v>
      </c>
      <c r="H2040" s="424">
        <f>VLOOKUP(G2040,[3]잔가율!$D$3:$E$33,2,FALSE)</f>
        <v>0.84199999999999997</v>
      </c>
      <c r="I2040" s="434">
        <f t="shared" si="31"/>
        <v>96830000</v>
      </c>
    </row>
    <row r="2041" spans="1:9">
      <c r="A2041" s="421">
        <v>2040</v>
      </c>
      <c r="B2041" s="422" t="s">
        <v>7711</v>
      </c>
      <c r="C2041" s="422" t="s">
        <v>150</v>
      </c>
      <c r="D2041" s="422" t="s">
        <v>5295</v>
      </c>
      <c r="E2041" s="422" t="s">
        <v>146</v>
      </c>
      <c r="F2041" s="438">
        <v>83540000</v>
      </c>
      <c r="G2041" s="423">
        <v>2023</v>
      </c>
      <c r="H2041" s="424">
        <f>VLOOKUP(G2041,[3]잔가율!$D$3:$E$33,2,FALSE)</f>
        <v>0.84199999999999997</v>
      </c>
      <c r="I2041" s="434">
        <f t="shared" si="31"/>
        <v>70340680</v>
      </c>
    </row>
    <row r="2042" spans="1:9">
      <c r="A2042" s="421">
        <v>2041</v>
      </c>
      <c r="B2042" s="422" t="s">
        <v>7711</v>
      </c>
      <c r="C2042" s="422" t="s">
        <v>150</v>
      </c>
      <c r="D2042" s="422" t="s">
        <v>5296</v>
      </c>
      <c r="E2042" s="422" t="s">
        <v>146</v>
      </c>
      <c r="F2042" s="438">
        <v>98090000</v>
      </c>
      <c r="G2042" s="423">
        <v>2023</v>
      </c>
      <c r="H2042" s="424">
        <f>VLOOKUP(G2042,[3]잔가율!$D$3:$E$33,2,FALSE)</f>
        <v>0.84199999999999997</v>
      </c>
      <c r="I2042" s="434">
        <f t="shared" si="31"/>
        <v>82591780</v>
      </c>
    </row>
    <row r="2043" spans="1:9">
      <c r="A2043" s="421">
        <v>2042</v>
      </c>
      <c r="B2043" s="422" t="s">
        <v>7711</v>
      </c>
      <c r="C2043" s="422" t="s">
        <v>150</v>
      </c>
      <c r="D2043" s="422" t="s">
        <v>5297</v>
      </c>
      <c r="E2043" s="422" t="s">
        <v>5250</v>
      </c>
      <c r="F2043" s="438">
        <v>135360000</v>
      </c>
      <c r="G2043" s="423">
        <v>2023</v>
      </c>
      <c r="H2043" s="424">
        <f>VLOOKUP(G2043,[3]잔가율!$D$3:$E$33,2,FALSE)</f>
        <v>0.84199999999999997</v>
      </c>
      <c r="I2043" s="434">
        <f t="shared" si="31"/>
        <v>113973120</v>
      </c>
    </row>
    <row r="2044" spans="1:9">
      <c r="A2044" s="421">
        <v>2043</v>
      </c>
      <c r="B2044" s="425" t="s">
        <v>7711</v>
      </c>
      <c r="C2044" s="425" t="s">
        <v>5243</v>
      </c>
      <c r="D2044" s="425" t="s">
        <v>5298</v>
      </c>
      <c r="E2044" s="425" t="s">
        <v>5299</v>
      </c>
      <c r="F2044" s="439">
        <v>36770000</v>
      </c>
      <c r="G2044" s="423">
        <v>2023</v>
      </c>
      <c r="H2044" s="424">
        <f>VLOOKUP(G2044,[3]잔가율!$D$3:$E$33,2,FALSE)</f>
        <v>0.84199999999999997</v>
      </c>
      <c r="I2044" s="434">
        <f t="shared" si="31"/>
        <v>30960340</v>
      </c>
    </row>
    <row r="2045" spans="1:9">
      <c r="A2045" s="421">
        <v>2044</v>
      </c>
      <c r="B2045" s="422" t="s">
        <v>7711</v>
      </c>
      <c r="C2045" s="422" t="s">
        <v>150</v>
      </c>
      <c r="D2045" s="422" t="s">
        <v>5300</v>
      </c>
      <c r="E2045" s="422" t="s">
        <v>5301</v>
      </c>
      <c r="F2045" s="438">
        <v>105000000</v>
      </c>
      <c r="G2045" s="423">
        <v>2023</v>
      </c>
      <c r="H2045" s="424">
        <f>VLOOKUP(G2045,[3]잔가율!$D$3:$E$33,2,FALSE)</f>
        <v>0.84199999999999997</v>
      </c>
      <c r="I2045" s="434">
        <f t="shared" si="31"/>
        <v>88410000</v>
      </c>
    </row>
    <row r="2046" spans="1:9">
      <c r="A2046" s="421">
        <v>2045</v>
      </c>
      <c r="B2046" s="422" t="s">
        <v>7711</v>
      </c>
      <c r="C2046" s="422" t="s">
        <v>150</v>
      </c>
      <c r="D2046" s="422" t="s">
        <v>5302</v>
      </c>
      <c r="E2046" s="422" t="s">
        <v>5301</v>
      </c>
      <c r="F2046" s="438">
        <v>115000000</v>
      </c>
      <c r="G2046" s="423">
        <v>2023</v>
      </c>
      <c r="H2046" s="424">
        <f>VLOOKUP(G2046,[3]잔가율!$D$3:$E$33,2,FALSE)</f>
        <v>0.84199999999999997</v>
      </c>
      <c r="I2046" s="434">
        <f t="shared" si="31"/>
        <v>96830000</v>
      </c>
    </row>
    <row r="2047" spans="1:9">
      <c r="A2047" s="421">
        <v>2046</v>
      </c>
      <c r="B2047" s="422" t="s">
        <v>7711</v>
      </c>
      <c r="C2047" s="422" t="s">
        <v>150</v>
      </c>
      <c r="D2047" s="422" t="s">
        <v>5303</v>
      </c>
      <c r="E2047" s="422" t="s">
        <v>5301</v>
      </c>
      <c r="F2047" s="438">
        <v>68180000</v>
      </c>
      <c r="G2047" s="423">
        <v>2023</v>
      </c>
      <c r="H2047" s="424">
        <f>VLOOKUP(G2047,[3]잔가율!$D$3:$E$33,2,FALSE)</f>
        <v>0.84199999999999997</v>
      </c>
      <c r="I2047" s="434">
        <f t="shared" si="31"/>
        <v>57407560</v>
      </c>
    </row>
    <row r="2048" spans="1:9">
      <c r="A2048" s="421">
        <v>2047</v>
      </c>
      <c r="B2048" s="422" t="s">
        <v>7711</v>
      </c>
      <c r="C2048" s="422" t="s">
        <v>150</v>
      </c>
      <c r="D2048" s="422" t="s">
        <v>5304</v>
      </c>
      <c r="E2048" s="422" t="s">
        <v>5301</v>
      </c>
      <c r="F2048" s="438">
        <v>111000000</v>
      </c>
      <c r="G2048" s="423">
        <v>2023</v>
      </c>
      <c r="H2048" s="424">
        <f>VLOOKUP(G2048,[3]잔가율!$D$3:$E$33,2,FALSE)</f>
        <v>0.84199999999999997</v>
      </c>
      <c r="I2048" s="434">
        <f t="shared" si="31"/>
        <v>93462000</v>
      </c>
    </row>
    <row r="2049" spans="1:9">
      <c r="A2049" s="421">
        <v>2048</v>
      </c>
      <c r="B2049" s="422" t="s">
        <v>7711</v>
      </c>
      <c r="C2049" s="422" t="s">
        <v>150</v>
      </c>
      <c r="D2049" s="422" t="s">
        <v>5305</v>
      </c>
      <c r="E2049" s="422" t="s">
        <v>5301</v>
      </c>
      <c r="F2049" s="438">
        <v>122090000</v>
      </c>
      <c r="G2049" s="423">
        <v>2023</v>
      </c>
      <c r="H2049" s="424">
        <f>VLOOKUP(G2049,[3]잔가율!$D$3:$E$33,2,FALSE)</f>
        <v>0.84199999999999997</v>
      </c>
      <c r="I2049" s="434">
        <f t="shared" si="31"/>
        <v>102799780</v>
      </c>
    </row>
    <row r="2050" spans="1:9">
      <c r="A2050" s="421">
        <v>2049</v>
      </c>
      <c r="B2050" s="422" t="s">
        <v>7711</v>
      </c>
      <c r="C2050" s="422" t="s">
        <v>143</v>
      </c>
      <c r="D2050" s="422" t="s">
        <v>5308</v>
      </c>
      <c r="E2050" s="422" t="s">
        <v>5311</v>
      </c>
      <c r="F2050" s="438">
        <v>45470000</v>
      </c>
      <c r="G2050" s="423">
        <v>2023</v>
      </c>
      <c r="H2050" s="424">
        <f>VLOOKUP(G2050,[3]잔가율!$D$3:$E$33,2,FALSE)</f>
        <v>0.84199999999999997</v>
      </c>
      <c r="I2050" s="434">
        <f t="shared" ref="I2050:I2113" si="32">ROUNDDOWN(F2050*H2050,0)</f>
        <v>38285740</v>
      </c>
    </row>
    <row r="2051" spans="1:9">
      <c r="A2051" s="421">
        <v>2050</v>
      </c>
      <c r="B2051" s="422" t="s">
        <v>7711</v>
      </c>
      <c r="C2051" s="422" t="s">
        <v>143</v>
      </c>
      <c r="D2051" s="422" t="s">
        <v>5312</v>
      </c>
      <c r="E2051" s="422" t="s">
        <v>5313</v>
      </c>
      <c r="F2051" s="438">
        <v>34500000</v>
      </c>
      <c r="G2051" s="423">
        <v>2023</v>
      </c>
      <c r="H2051" s="424">
        <f>VLOOKUP(G2051,[3]잔가율!$D$3:$E$33,2,FALSE)</f>
        <v>0.84199999999999997</v>
      </c>
      <c r="I2051" s="434">
        <f t="shared" si="32"/>
        <v>29049000</v>
      </c>
    </row>
    <row r="2052" spans="1:9">
      <c r="A2052" s="421">
        <v>2051</v>
      </c>
      <c r="B2052" s="422" t="s">
        <v>7711</v>
      </c>
      <c r="C2052" s="422" t="s">
        <v>143</v>
      </c>
      <c r="D2052" s="422" t="s">
        <v>5314</v>
      </c>
      <c r="E2052" s="422" t="s">
        <v>4879</v>
      </c>
      <c r="F2052" s="438">
        <v>50270000</v>
      </c>
      <c r="G2052" s="423">
        <v>2023</v>
      </c>
      <c r="H2052" s="424">
        <f>VLOOKUP(G2052,[3]잔가율!$D$3:$E$33,2,FALSE)</f>
        <v>0.84199999999999997</v>
      </c>
      <c r="I2052" s="434">
        <f t="shared" si="32"/>
        <v>42327340</v>
      </c>
    </row>
    <row r="2053" spans="1:9">
      <c r="A2053" s="421">
        <v>2052</v>
      </c>
      <c r="B2053" s="422" t="s">
        <v>7711</v>
      </c>
      <c r="C2053" s="422" t="s">
        <v>143</v>
      </c>
      <c r="D2053" s="422" t="s">
        <v>5314</v>
      </c>
      <c r="E2053" s="422" t="s">
        <v>5315</v>
      </c>
      <c r="F2053" s="438">
        <v>51630000</v>
      </c>
      <c r="G2053" s="423">
        <v>2023</v>
      </c>
      <c r="H2053" s="424">
        <f>VLOOKUP(G2053,[3]잔가율!$D$3:$E$33,2,FALSE)</f>
        <v>0.84199999999999997</v>
      </c>
      <c r="I2053" s="434">
        <f t="shared" si="32"/>
        <v>43472460</v>
      </c>
    </row>
    <row r="2054" spans="1:9">
      <c r="A2054" s="421">
        <v>2053</v>
      </c>
      <c r="B2054" s="422" t="s">
        <v>7711</v>
      </c>
      <c r="C2054" s="422" t="s">
        <v>143</v>
      </c>
      <c r="D2054" s="422" t="s">
        <v>5316</v>
      </c>
      <c r="E2054" s="422" t="s">
        <v>5317</v>
      </c>
      <c r="F2054" s="438">
        <v>49800000</v>
      </c>
      <c r="G2054" s="423">
        <v>2023</v>
      </c>
      <c r="H2054" s="424">
        <f>VLOOKUP(G2054,[3]잔가율!$D$3:$E$33,2,FALSE)</f>
        <v>0.84199999999999997</v>
      </c>
      <c r="I2054" s="434">
        <f t="shared" si="32"/>
        <v>41931600</v>
      </c>
    </row>
    <row r="2055" spans="1:9">
      <c r="A2055" s="421">
        <v>2054</v>
      </c>
      <c r="B2055" s="422" t="s">
        <v>7711</v>
      </c>
      <c r="C2055" s="422" t="s">
        <v>143</v>
      </c>
      <c r="D2055" s="422" t="s">
        <v>5316</v>
      </c>
      <c r="E2055" s="422" t="s">
        <v>5318</v>
      </c>
      <c r="F2055" s="438">
        <v>56900000</v>
      </c>
      <c r="G2055" s="423">
        <v>2023</v>
      </c>
      <c r="H2055" s="424">
        <f>VLOOKUP(G2055,[3]잔가율!$D$3:$E$33,2,FALSE)</f>
        <v>0.84199999999999997</v>
      </c>
      <c r="I2055" s="434">
        <f t="shared" si="32"/>
        <v>47909800</v>
      </c>
    </row>
    <row r="2056" spans="1:9">
      <c r="A2056" s="421">
        <v>2055</v>
      </c>
      <c r="B2056" s="422" t="s">
        <v>7711</v>
      </c>
      <c r="C2056" s="422" t="s">
        <v>143</v>
      </c>
      <c r="D2056" s="422" t="s">
        <v>5319</v>
      </c>
      <c r="E2056" s="422" t="s">
        <v>5320</v>
      </c>
      <c r="F2056" s="438">
        <v>53450000</v>
      </c>
      <c r="G2056" s="423">
        <v>2023</v>
      </c>
      <c r="H2056" s="424">
        <f>VLOOKUP(G2056,[3]잔가율!$D$3:$E$33,2,FALSE)</f>
        <v>0.84199999999999997</v>
      </c>
      <c r="I2056" s="434">
        <f t="shared" si="32"/>
        <v>45004900</v>
      </c>
    </row>
    <row r="2057" spans="1:9">
      <c r="A2057" s="421">
        <v>2056</v>
      </c>
      <c r="B2057" s="422" t="s">
        <v>7711</v>
      </c>
      <c r="C2057" s="422" t="s">
        <v>143</v>
      </c>
      <c r="D2057" s="422" t="s">
        <v>5319</v>
      </c>
      <c r="E2057" s="422" t="s">
        <v>5321</v>
      </c>
      <c r="F2057" s="438">
        <v>53450000</v>
      </c>
      <c r="G2057" s="423">
        <v>2023</v>
      </c>
      <c r="H2057" s="424">
        <f>VLOOKUP(G2057,[3]잔가율!$D$3:$E$33,2,FALSE)</f>
        <v>0.84199999999999997</v>
      </c>
      <c r="I2057" s="434">
        <f t="shared" si="32"/>
        <v>45004900</v>
      </c>
    </row>
    <row r="2058" spans="1:9">
      <c r="A2058" s="421">
        <v>2057</v>
      </c>
      <c r="B2058" s="422" t="s">
        <v>7711</v>
      </c>
      <c r="C2058" s="422" t="s">
        <v>143</v>
      </c>
      <c r="D2058" s="422" t="s">
        <v>5322</v>
      </c>
      <c r="E2058" s="422" t="s">
        <v>5323</v>
      </c>
      <c r="F2058" s="438">
        <v>50270000</v>
      </c>
      <c r="G2058" s="423">
        <v>2023</v>
      </c>
      <c r="H2058" s="424">
        <f>VLOOKUP(G2058,[3]잔가율!$D$3:$E$33,2,FALSE)</f>
        <v>0.84199999999999997</v>
      </c>
      <c r="I2058" s="434">
        <f t="shared" si="32"/>
        <v>42327340</v>
      </c>
    </row>
    <row r="2059" spans="1:9">
      <c r="A2059" s="421">
        <v>2058</v>
      </c>
      <c r="B2059" s="425" t="s">
        <v>7711</v>
      </c>
      <c r="C2059" s="425" t="s">
        <v>5324</v>
      </c>
      <c r="D2059" s="425" t="s">
        <v>5325</v>
      </c>
      <c r="E2059" s="425" t="s">
        <v>5326</v>
      </c>
      <c r="F2059" s="439">
        <v>15140000</v>
      </c>
      <c r="G2059" s="423">
        <v>2023</v>
      </c>
      <c r="H2059" s="424">
        <f>VLOOKUP(G2059,[3]잔가율!$D$3:$E$33,2,FALSE)</f>
        <v>0.84199999999999997</v>
      </c>
      <c r="I2059" s="434">
        <f t="shared" si="32"/>
        <v>12747880</v>
      </c>
    </row>
    <row r="2060" spans="1:9">
      <c r="A2060" s="421">
        <v>2059</v>
      </c>
      <c r="B2060" s="422" t="s">
        <v>7711</v>
      </c>
      <c r="C2060" s="422" t="s">
        <v>143</v>
      </c>
      <c r="D2060" s="422" t="s">
        <v>5322</v>
      </c>
      <c r="E2060" s="422" t="s">
        <v>5327</v>
      </c>
      <c r="F2060" s="438">
        <v>54450000</v>
      </c>
      <c r="G2060" s="423">
        <v>2023</v>
      </c>
      <c r="H2060" s="424">
        <f>VLOOKUP(G2060,[3]잔가율!$D$3:$E$33,2,FALSE)</f>
        <v>0.84199999999999997</v>
      </c>
      <c r="I2060" s="434">
        <f t="shared" si="32"/>
        <v>45846900</v>
      </c>
    </row>
    <row r="2061" spans="1:9">
      <c r="A2061" s="421">
        <v>2060</v>
      </c>
      <c r="B2061" s="422" t="s">
        <v>7711</v>
      </c>
      <c r="C2061" s="422" t="s">
        <v>143</v>
      </c>
      <c r="D2061" s="422" t="s">
        <v>5322</v>
      </c>
      <c r="E2061" s="422" t="s">
        <v>5328</v>
      </c>
      <c r="F2061" s="438">
        <v>50270000</v>
      </c>
      <c r="G2061" s="423">
        <v>2023</v>
      </c>
      <c r="H2061" s="424">
        <f>VLOOKUP(G2061,[3]잔가율!$D$3:$E$33,2,FALSE)</f>
        <v>0.84199999999999997</v>
      </c>
      <c r="I2061" s="434">
        <f t="shared" si="32"/>
        <v>42327340</v>
      </c>
    </row>
    <row r="2062" spans="1:9">
      <c r="A2062" s="421">
        <v>2061</v>
      </c>
      <c r="B2062" s="422" t="s">
        <v>7711</v>
      </c>
      <c r="C2062" s="422" t="s">
        <v>143</v>
      </c>
      <c r="D2062" s="422" t="s">
        <v>5322</v>
      </c>
      <c r="E2062" s="422" t="s">
        <v>5329</v>
      </c>
      <c r="F2062" s="438">
        <v>50270000</v>
      </c>
      <c r="G2062" s="423">
        <v>2023</v>
      </c>
      <c r="H2062" s="424">
        <f>VLOOKUP(G2062,[3]잔가율!$D$3:$E$33,2,FALSE)</f>
        <v>0.84199999999999997</v>
      </c>
      <c r="I2062" s="434">
        <f t="shared" si="32"/>
        <v>42327340</v>
      </c>
    </row>
    <row r="2063" spans="1:9">
      <c r="A2063" s="421">
        <v>2062</v>
      </c>
      <c r="B2063" s="422" t="s">
        <v>7711</v>
      </c>
      <c r="C2063" s="422" t="s">
        <v>143</v>
      </c>
      <c r="D2063" s="422" t="s">
        <v>5330</v>
      </c>
      <c r="E2063" s="422" t="s">
        <v>5331</v>
      </c>
      <c r="F2063" s="438">
        <v>53000000</v>
      </c>
      <c r="G2063" s="423">
        <v>2023</v>
      </c>
      <c r="H2063" s="424">
        <f>VLOOKUP(G2063,[3]잔가율!$D$3:$E$33,2,FALSE)</f>
        <v>0.84199999999999997</v>
      </c>
      <c r="I2063" s="434">
        <f t="shared" si="32"/>
        <v>44626000</v>
      </c>
    </row>
    <row r="2064" spans="1:9">
      <c r="A2064" s="421">
        <v>2063</v>
      </c>
      <c r="B2064" s="422" t="s">
        <v>7711</v>
      </c>
      <c r="C2064" s="422" t="s">
        <v>143</v>
      </c>
      <c r="D2064" s="422" t="s">
        <v>5332</v>
      </c>
      <c r="E2064" s="422" t="s">
        <v>5333</v>
      </c>
      <c r="F2064" s="438">
        <v>49900000</v>
      </c>
      <c r="G2064" s="423">
        <v>2023</v>
      </c>
      <c r="H2064" s="424">
        <f>VLOOKUP(G2064,[3]잔가율!$D$3:$E$33,2,FALSE)</f>
        <v>0.84199999999999997</v>
      </c>
      <c r="I2064" s="434">
        <f t="shared" si="32"/>
        <v>42015800</v>
      </c>
    </row>
    <row r="2065" spans="1:9">
      <c r="A2065" s="421">
        <v>2064</v>
      </c>
      <c r="B2065" s="422" t="s">
        <v>7711</v>
      </c>
      <c r="C2065" s="422" t="s">
        <v>143</v>
      </c>
      <c r="D2065" s="422" t="s">
        <v>5334</v>
      </c>
      <c r="E2065" s="422" t="s">
        <v>5331</v>
      </c>
      <c r="F2065" s="438">
        <v>48360000</v>
      </c>
      <c r="G2065" s="423">
        <v>2023</v>
      </c>
      <c r="H2065" s="424">
        <f>VLOOKUP(G2065,[3]잔가율!$D$3:$E$33,2,FALSE)</f>
        <v>0.84199999999999997</v>
      </c>
      <c r="I2065" s="434">
        <f t="shared" si="32"/>
        <v>40719120</v>
      </c>
    </row>
    <row r="2066" spans="1:9">
      <c r="A2066" s="421">
        <v>2065</v>
      </c>
      <c r="B2066" s="422" t="s">
        <v>7711</v>
      </c>
      <c r="C2066" s="422" t="s">
        <v>143</v>
      </c>
      <c r="D2066" s="422" t="s">
        <v>5334</v>
      </c>
      <c r="E2066" s="422" t="s">
        <v>5335</v>
      </c>
      <c r="F2066" s="438">
        <v>62720000</v>
      </c>
      <c r="G2066" s="423">
        <v>2023</v>
      </c>
      <c r="H2066" s="424">
        <f>VLOOKUP(G2066,[3]잔가율!$D$3:$E$33,2,FALSE)</f>
        <v>0.84199999999999997</v>
      </c>
      <c r="I2066" s="434">
        <f t="shared" si="32"/>
        <v>52810240</v>
      </c>
    </row>
    <row r="2067" spans="1:9">
      <c r="A2067" s="421">
        <v>2066</v>
      </c>
      <c r="B2067" s="422" t="s">
        <v>7711</v>
      </c>
      <c r="C2067" s="422" t="s">
        <v>143</v>
      </c>
      <c r="D2067" s="422" t="s">
        <v>5334</v>
      </c>
      <c r="E2067" s="422" t="s">
        <v>5336</v>
      </c>
      <c r="F2067" s="438">
        <v>62360000</v>
      </c>
      <c r="G2067" s="423">
        <v>2023</v>
      </c>
      <c r="H2067" s="424">
        <f>VLOOKUP(G2067,[3]잔가율!$D$3:$E$33,2,FALSE)</f>
        <v>0.84199999999999997</v>
      </c>
      <c r="I2067" s="434">
        <f t="shared" si="32"/>
        <v>52507120</v>
      </c>
    </row>
    <row r="2068" spans="1:9">
      <c r="A2068" s="421">
        <v>2067</v>
      </c>
      <c r="B2068" s="422" t="s">
        <v>7711</v>
      </c>
      <c r="C2068" s="422" t="s">
        <v>143</v>
      </c>
      <c r="D2068" s="422" t="s">
        <v>5334</v>
      </c>
      <c r="E2068" s="422" t="s">
        <v>5334</v>
      </c>
      <c r="F2068" s="438">
        <v>62360000</v>
      </c>
      <c r="G2068" s="423">
        <v>2023</v>
      </c>
      <c r="H2068" s="424">
        <f>VLOOKUP(G2068,[3]잔가율!$D$3:$E$33,2,FALSE)</f>
        <v>0.84199999999999997</v>
      </c>
      <c r="I2068" s="434">
        <f t="shared" si="32"/>
        <v>52507120</v>
      </c>
    </row>
    <row r="2069" spans="1:9">
      <c r="A2069" s="421">
        <v>2068</v>
      </c>
      <c r="B2069" s="425" t="s">
        <v>7711</v>
      </c>
      <c r="C2069" s="425" t="s">
        <v>5324</v>
      </c>
      <c r="D2069" s="425" t="s">
        <v>5337</v>
      </c>
      <c r="E2069" s="425" t="s">
        <v>5338</v>
      </c>
      <c r="F2069" s="439">
        <v>27780000</v>
      </c>
      <c r="G2069" s="423">
        <v>2023</v>
      </c>
      <c r="H2069" s="424">
        <f>VLOOKUP(G2069,[3]잔가율!$D$3:$E$33,2,FALSE)</f>
        <v>0.84199999999999997</v>
      </c>
      <c r="I2069" s="434">
        <f t="shared" si="32"/>
        <v>23390760</v>
      </c>
    </row>
    <row r="2070" spans="1:9">
      <c r="A2070" s="421">
        <v>2069</v>
      </c>
      <c r="B2070" s="422" t="s">
        <v>7711</v>
      </c>
      <c r="C2070" s="422" t="s">
        <v>143</v>
      </c>
      <c r="D2070" s="422" t="s">
        <v>5339</v>
      </c>
      <c r="E2070" s="422" t="s">
        <v>5340</v>
      </c>
      <c r="F2070" s="438">
        <v>68240000</v>
      </c>
      <c r="G2070" s="423">
        <v>2023</v>
      </c>
      <c r="H2070" s="424">
        <f>VLOOKUP(G2070,[3]잔가율!$D$3:$E$33,2,FALSE)</f>
        <v>0.84199999999999997</v>
      </c>
      <c r="I2070" s="434">
        <f t="shared" si="32"/>
        <v>57458080</v>
      </c>
    </row>
    <row r="2071" spans="1:9">
      <c r="A2071" s="421">
        <v>2070</v>
      </c>
      <c r="B2071" s="422" t="s">
        <v>7711</v>
      </c>
      <c r="C2071" s="422" t="s">
        <v>143</v>
      </c>
      <c r="D2071" s="422" t="s">
        <v>5339</v>
      </c>
      <c r="E2071" s="422" t="s">
        <v>5341</v>
      </c>
      <c r="F2071" s="438">
        <v>71360000</v>
      </c>
      <c r="G2071" s="423">
        <v>2023</v>
      </c>
      <c r="H2071" s="424">
        <f>VLOOKUP(G2071,[3]잔가율!$D$3:$E$33,2,FALSE)</f>
        <v>0.84199999999999997</v>
      </c>
      <c r="I2071" s="434">
        <f t="shared" si="32"/>
        <v>60085120</v>
      </c>
    </row>
    <row r="2072" spans="1:9">
      <c r="A2072" s="421">
        <v>2071</v>
      </c>
      <c r="B2072" s="422" t="s">
        <v>7711</v>
      </c>
      <c r="C2072" s="422" t="s">
        <v>143</v>
      </c>
      <c r="D2072" s="422" t="s">
        <v>5339</v>
      </c>
      <c r="E2072" s="422" t="s">
        <v>5342</v>
      </c>
      <c r="F2072" s="438">
        <v>68900000</v>
      </c>
      <c r="G2072" s="423">
        <v>2023</v>
      </c>
      <c r="H2072" s="424">
        <f>VLOOKUP(G2072,[3]잔가율!$D$3:$E$33,2,FALSE)</f>
        <v>0.84199999999999997</v>
      </c>
      <c r="I2072" s="434">
        <f t="shared" si="32"/>
        <v>58013800</v>
      </c>
    </row>
    <row r="2073" spans="1:9">
      <c r="A2073" s="421">
        <v>2072</v>
      </c>
      <c r="B2073" s="422" t="s">
        <v>7711</v>
      </c>
      <c r="C2073" s="422" t="s">
        <v>143</v>
      </c>
      <c r="D2073" s="422" t="s">
        <v>5343</v>
      </c>
      <c r="E2073" s="422" t="s">
        <v>5340</v>
      </c>
      <c r="F2073" s="438">
        <v>68540000</v>
      </c>
      <c r="G2073" s="423">
        <v>2023</v>
      </c>
      <c r="H2073" s="424">
        <f>VLOOKUP(G2073,[3]잔가율!$D$3:$E$33,2,FALSE)</f>
        <v>0.84199999999999997</v>
      </c>
      <c r="I2073" s="434">
        <f t="shared" si="32"/>
        <v>57710680</v>
      </c>
    </row>
    <row r="2074" spans="1:9">
      <c r="A2074" s="421">
        <v>2073</v>
      </c>
      <c r="B2074" s="422" t="s">
        <v>7711</v>
      </c>
      <c r="C2074" s="422" t="s">
        <v>143</v>
      </c>
      <c r="D2074" s="422" t="s">
        <v>5344</v>
      </c>
      <c r="E2074" s="422" t="s">
        <v>5340</v>
      </c>
      <c r="F2074" s="438">
        <v>59540000</v>
      </c>
      <c r="G2074" s="423">
        <v>2023</v>
      </c>
      <c r="H2074" s="424">
        <f>VLOOKUP(G2074,[3]잔가율!$D$3:$E$33,2,FALSE)</f>
        <v>0.84199999999999997</v>
      </c>
      <c r="I2074" s="434">
        <f t="shared" si="32"/>
        <v>50132680</v>
      </c>
    </row>
    <row r="2075" spans="1:9">
      <c r="A2075" s="421">
        <v>2074</v>
      </c>
      <c r="B2075" s="422" t="s">
        <v>7711</v>
      </c>
      <c r="C2075" s="422" t="s">
        <v>143</v>
      </c>
      <c r="D2075" s="422" t="s">
        <v>5345</v>
      </c>
      <c r="E2075" s="422" t="s">
        <v>5346</v>
      </c>
      <c r="F2075" s="438">
        <v>73900000</v>
      </c>
      <c r="G2075" s="423">
        <v>2023</v>
      </c>
      <c r="H2075" s="424">
        <f>VLOOKUP(G2075,[3]잔가율!$D$3:$E$33,2,FALSE)</f>
        <v>0.84199999999999997</v>
      </c>
      <c r="I2075" s="434">
        <f t="shared" si="32"/>
        <v>62223800</v>
      </c>
    </row>
    <row r="2076" spans="1:9">
      <c r="A2076" s="421">
        <v>2075</v>
      </c>
      <c r="B2076" s="422" t="s">
        <v>7711</v>
      </c>
      <c r="C2076" s="422" t="s">
        <v>143</v>
      </c>
      <c r="D2076" s="422" t="s">
        <v>5306</v>
      </c>
      <c r="E2076" s="422" t="s">
        <v>5347</v>
      </c>
      <c r="F2076" s="438">
        <v>81360000</v>
      </c>
      <c r="G2076" s="423">
        <v>2023</v>
      </c>
      <c r="H2076" s="424">
        <f>VLOOKUP(G2076,[3]잔가율!$D$3:$E$33,2,FALSE)</f>
        <v>0.84199999999999997</v>
      </c>
      <c r="I2076" s="434">
        <f t="shared" si="32"/>
        <v>68505120</v>
      </c>
    </row>
    <row r="2077" spans="1:9">
      <c r="A2077" s="421">
        <v>2076</v>
      </c>
      <c r="B2077" s="313" t="s">
        <v>15840</v>
      </c>
      <c r="C2077" s="422" t="s">
        <v>143</v>
      </c>
      <c r="D2077" s="422" t="s">
        <v>5306</v>
      </c>
      <c r="E2077" s="422" t="s">
        <v>5307</v>
      </c>
      <c r="F2077" s="440">
        <v>73720000</v>
      </c>
      <c r="G2077" s="423">
        <v>2023</v>
      </c>
      <c r="H2077" s="424">
        <f>VLOOKUP(G2077,[3]잔가율!$B$3:$C$33,2,FALSE)</f>
        <v>0.82599999999999996</v>
      </c>
      <c r="I2077" s="434">
        <f t="shared" si="32"/>
        <v>60892720</v>
      </c>
    </row>
    <row r="2078" spans="1:9">
      <c r="A2078" s="421">
        <v>2077</v>
      </c>
      <c r="B2078" s="422" t="s">
        <v>7711</v>
      </c>
      <c r="C2078" s="422" t="s">
        <v>143</v>
      </c>
      <c r="D2078" s="422" t="s">
        <v>5348</v>
      </c>
      <c r="E2078" s="422" t="s">
        <v>5307</v>
      </c>
      <c r="F2078" s="438">
        <v>69270000</v>
      </c>
      <c r="G2078" s="423">
        <v>2023</v>
      </c>
      <c r="H2078" s="424">
        <f>VLOOKUP(G2078,[3]잔가율!$D$3:$E$33,2,FALSE)</f>
        <v>0.84199999999999997</v>
      </c>
      <c r="I2078" s="434">
        <f t="shared" si="32"/>
        <v>58325340</v>
      </c>
    </row>
    <row r="2079" spans="1:9">
      <c r="A2079" s="421">
        <v>2078</v>
      </c>
      <c r="B2079" s="422" t="s">
        <v>7711</v>
      </c>
      <c r="C2079" s="422" t="s">
        <v>143</v>
      </c>
      <c r="D2079" s="422" t="s">
        <v>5349</v>
      </c>
      <c r="E2079" s="422" t="s">
        <v>5350</v>
      </c>
      <c r="F2079" s="438">
        <v>81360000</v>
      </c>
      <c r="G2079" s="423">
        <v>2023</v>
      </c>
      <c r="H2079" s="424">
        <f>VLOOKUP(G2079,[3]잔가율!$D$3:$E$33,2,FALSE)</f>
        <v>0.84199999999999997</v>
      </c>
      <c r="I2079" s="434">
        <f t="shared" si="32"/>
        <v>68505120</v>
      </c>
    </row>
    <row r="2080" spans="1:9">
      <c r="A2080" s="421">
        <v>2079</v>
      </c>
      <c r="B2080" s="422" t="s">
        <v>7711</v>
      </c>
      <c r="C2080" s="422" t="s">
        <v>143</v>
      </c>
      <c r="D2080" s="422" t="s">
        <v>5351</v>
      </c>
      <c r="E2080" s="422" t="s">
        <v>5352</v>
      </c>
      <c r="F2080" s="438">
        <v>79090000</v>
      </c>
      <c r="G2080" s="423">
        <v>2023</v>
      </c>
      <c r="H2080" s="424">
        <f>VLOOKUP(G2080,[3]잔가율!$D$3:$E$33,2,FALSE)</f>
        <v>0.84199999999999997</v>
      </c>
      <c r="I2080" s="434">
        <f t="shared" si="32"/>
        <v>66593780</v>
      </c>
    </row>
    <row r="2081" spans="1:9">
      <c r="A2081" s="421">
        <v>2080</v>
      </c>
      <c r="B2081" s="422" t="s">
        <v>7711</v>
      </c>
      <c r="C2081" s="422" t="s">
        <v>143</v>
      </c>
      <c r="D2081" s="422" t="s">
        <v>5353</v>
      </c>
      <c r="E2081" s="422" t="s">
        <v>5354</v>
      </c>
      <c r="F2081" s="438">
        <v>103450000</v>
      </c>
      <c r="G2081" s="423">
        <v>2023</v>
      </c>
      <c r="H2081" s="424">
        <f>VLOOKUP(G2081,[3]잔가율!$D$3:$E$33,2,FALSE)</f>
        <v>0.84199999999999997</v>
      </c>
      <c r="I2081" s="434">
        <f t="shared" si="32"/>
        <v>87104900</v>
      </c>
    </row>
    <row r="2082" spans="1:9">
      <c r="A2082" s="421">
        <v>2081</v>
      </c>
      <c r="B2082" s="422" t="s">
        <v>7711</v>
      </c>
      <c r="C2082" s="422" t="s">
        <v>143</v>
      </c>
      <c r="D2082" s="422" t="s">
        <v>5355</v>
      </c>
      <c r="E2082" s="422" t="s">
        <v>5356</v>
      </c>
      <c r="F2082" s="438">
        <v>59000000</v>
      </c>
      <c r="G2082" s="423">
        <v>2023</v>
      </c>
      <c r="H2082" s="424">
        <f>VLOOKUP(G2082,[3]잔가율!$D$3:$E$33,2,FALSE)</f>
        <v>0.84199999999999997</v>
      </c>
      <c r="I2082" s="434">
        <f t="shared" si="32"/>
        <v>49678000</v>
      </c>
    </row>
    <row r="2083" spans="1:9">
      <c r="A2083" s="421">
        <v>2082</v>
      </c>
      <c r="B2083" s="422" t="s">
        <v>7711</v>
      </c>
      <c r="C2083" s="422" t="s">
        <v>143</v>
      </c>
      <c r="D2083" s="422" t="s">
        <v>5357</v>
      </c>
      <c r="E2083" s="422" t="s">
        <v>5358</v>
      </c>
      <c r="F2083" s="438">
        <v>53630000</v>
      </c>
      <c r="G2083" s="423">
        <v>2023</v>
      </c>
      <c r="H2083" s="424">
        <f>VLOOKUP(G2083,[3]잔가율!$D$3:$E$33,2,FALSE)</f>
        <v>0.84199999999999997</v>
      </c>
      <c r="I2083" s="434">
        <f t="shared" si="32"/>
        <v>45156460</v>
      </c>
    </row>
    <row r="2084" spans="1:9">
      <c r="A2084" s="421">
        <v>2083</v>
      </c>
      <c r="B2084" s="422" t="s">
        <v>7711</v>
      </c>
      <c r="C2084" s="422" t="s">
        <v>143</v>
      </c>
      <c r="D2084" s="422" t="s">
        <v>5359</v>
      </c>
      <c r="E2084" s="422" t="s">
        <v>5360</v>
      </c>
      <c r="F2084" s="438">
        <v>34810000</v>
      </c>
      <c r="G2084" s="423">
        <v>2023</v>
      </c>
      <c r="H2084" s="424">
        <f>VLOOKUP(G2084,[3]잔가율!$D$3:$E$33,2,FALSE)</f>
        <v>0.84199999999999997</v>
      </c>
      <c r="I2084" s="434">
        <f t="shared" si="32"/>
        <v>29310020</v>
      </c>
    </row>
    <row r="2085" spans="1:9">
      <c r="A2085" s="421">
        <v>2084</v>
      </c>
      <c r="B2085" s="422" t="s">
        <v>7711</v>
      </c>
      <c r="C2085" s="422" t="s">
        <v>143</v>
      </c>
      <c r="D2085" s="422" t="s">
        <v>5361</v>
      </c>
      <c r="E2085" s="422" t="s">
        <v>5362</v>
      </c>
      <c r="F2085" s="438">
        <v>43180000</v>
      </c>
      <c r="G2085" s="423">
        <v>2023</v>
      </c>
      <c r="H2085" s="424">
        <f>VLOOKUP(G2085,[3]잔가율!$D$3:$E$33,2,FALSE)</f>
        <v>0.84199999999999997</v>
      </c>
      <c r="I2085" s="434">
        <f t="shared" si="32"/>
        <v>36357560</v>
      </c>
    </row>
    <row r="2086" spans="1:9">
      <c r="A2086" s="421">
        <v>2085</v>
      </c>
      <c r="B2086" s="422" t="s">
        <v>7711</v>
      </c>
      <c r="C2086" s="422" t="s">
        <v>143</v>
      </c>
      <c r="D2086" s="422" t="s">
        <v>5363</v>
      </c>
      <c r="E2086" s="422" t="s">
        <v>5364</v>
      </c>
      <c r="F2086" s="438">
        <v>38630000</v>
      </c>
      <c r="G2086" s="423">
        <v>2023</v>
      </c>
      <c r="H2086" s="424">
        <f>VLOOKUP(G2086,[3]잔가율!$D$3:$E$33,2,FALSE)</f>
        <v>0.84199999999999997</v>
      </c>
      <c r="I2086" s="434">
        <f t="shared" si="32"/>
        <v>32526460</v>
      </c>
    </row>
    <row r="2087" spans="1:9">
      <c r="A2087" s="421">
        <v>2086</v>
      </c>
      <c r="B2087" s="422" t="s">
        <v>7711</v>
      </c>
      <c r="C2087" s="422" t="s">
        <v>143</v>
      </c>
      <c r="D2087" s="422" t="s">
        <v>5363</v>
      </c>
      <c r="E2087" s="422" t="s">
        <v>5365</v>
      </c>
      <c r="F2087" s="438">
        <v>41810000</v>
      </c>
      <c r="G2087" s="423">
        <v>2023</v>
      </c>
      <c r="H2087" s="424">
        <f>VLOOKUP(G2087,[3]잔가율!$D$3:$E$33,2,FALSE)</f>
        <v>0.84199999999999997</v>
      </c>
      <c r="I2087" s="434">
        <f t="shared" si="32"/>
        <v>35204020</v>
      </c>
    </row>
    <row r="2088" spans="1:9">
      <c r="A2088" s="421">
        <v>2087</v>
      </c>
      <c r="B2088" s="422" t="s">
        <v>7711</v>
      </c>
      <c r="C2088" s="422" t="s">
        <v>143</v>
      </c>
      <c r="D2088" s="422" t="s">
        <v>5366</v>
      </c>
      <c r="E2088" s="422" t="s">
        <v>5364</v>
      </c>
      <c r="F2088" s="438">
        <v>59270000</v>
      </c>
      <c r="G2088" s="423">
        <v>2023</v>
      </c>
      <c r="H2088" s="424">
        <f>VLOOKUP(G2088,[3]잔가율!$D$3:$E$33,2,FALSE)</f>
        <v>0.84199999999999997</v>
      </c>
      <c r="I2088" s="434">
        <f t="shared" si="32"/>
        <v>49905340</v>
      </c>
    </row>
    <row r="2089" spans="1:9">
      <c r="A2089" s="421">
        <v>2088</v>
      </c>
      <c r="B2089" s="422" t="s">
        <v>7711</v>
      </c>
      <c r="C2089" s="422" t="s">
        <v>143</v>
      </c>
      <c r="D2089" s="422" t="s">
        <v>5367</v>
      </c>
      <c r="E2089" s="422" t="s">
        <v>5362</v>
      </c>
      <c r="F2089" s="438">
        <v>45630000</v>
      </c>
      <c r="G2089" s="423">
        <v>2023</v>
      </c>
      <c r="H2089" s="424">
        <f>VLOOKUP(G2089,[3]잔가율!$D$3:$E$33,2,FALSE)</f>
        <v>0.84199999999999997</v>
      </c>
      <c r="I2089" s="434">
        <f t="shared" si="32"/>
        <v>38420460</v>
      </c>
    </row>
    <row r="2090" spans="1:9">
      <c r="A2090" s="421">
        <v>2089</v>
      </c>
      <c r="B2090" s="422" t="s">
        <v>7711</v>
      </c>
      <c r="C2090" s="422" t="s">
        <v>143</v>
      </c>
      <c r="D2090" s="422" t="s">
        <v>5368</v>
      </c>
      <c r="E2090" s="422" t="s">
        <v>5369</v>
      </c>
      <c r="F2090" s="438">
        <v>58000000</v>
      </c>
      <c r="G2090" s="423">
        <v>2023</v>
      </c>
      <c r="H2090" s="424">
        <f>VLOOKUP(G2090,[3]잔가율!$D$3:$E$33,2,FALSE)</f>
        <v>0.84199999999999997</v>
      </c>
      <c r="I2090" s="434">
        <f t="shared" si="32"/>
        <v>48836000</v>
      </c>
    </row>
    <row r="2091" spans="1:9">
      <c r="A2091" s="421">
        <v>2090</v>
      </c>
      <c r="B2091" s="422" t="s">
        <v>7711</v>
      </c>
      <c r="C2091" s="422" t="s">
        <v>143</v>
      </c>
      <c r="D2091" s="422" t="s">
        <v>5368</v>
      </c>
      <c r="E2091" s="422" t="s">
        <v>5368</v>
      </c>
      <c r="F2091" s="438">
        <v>48630000</v>
      </c>
      <c r="G2091" s="423">
        <v>2023</v>
      </c>
      <c r="H2091" s="424">
        <f>VLOOKUP(G2091,[3]잔가율!$D$3:$E$33,2,FALSE)</f>
        <v>0.84199999999999997</v>
      </c>
      <c r="I2091" s="434">
        <f t="shared" si="32"/>
        <v>40946460</v>
      </c>
    </row>
    <row r="2092" spans="1:9">
      <c r="A2092" s="421">
        <v>2091</v>
      </c>
      <c r="B2092" s="422" t="s">
        <v>7711</v>
      </c>
      <c r="C2092" s="422" t="s">
        <v>143</v>
      </c>
      <c r="D2092" s="422" t="s">
        <v>5370</v>
      </c>
      <c r="E2092" s="422" t="s">
        <v>5371</v>
      </c>
      <c r="F2092" s="438">
        <v>79450000</v>
      </c>
      <c r="G2092" s="423">
        <v>2023</v>
      </c>
      <c r="H2092" s="424">
        <f>VLOOKUP(G2092,[3]잔가율!$D$3:$E$33,2,FALSE)</f>
        <v>0.84199999999999997</v>
      </c>
      <c r="I2092" s="434">
        <f t="shared" si="32"/>
        <v>66896900</v>
      </c>
    </row>
    <row r="2093" spans="1:9">
      <c r="A2093" s="421">
        <v>2092</v>
      </c>
      <c r="B2093" s="422" t="s">
        <v>7711</v>
      </c>
      <c r="C2093" s="422" t="s">
        <v>143</v>
      </c>
      <c r="D2093" s="422" t="s">
        <v>5372</v>
      </c>
      <c r="E2093" s="422" t="s">
        <v>5373</v>
      </c>
      <c r="F2093" s="438">
        <v>112490000</v>
      </c>
      <c r="G2093" s="423">
        <v>2023</v>
      </c>
      <c r="H2093" s="424">
        <f>VLOOKUP(G2093,[3]잔가율!$D$3:$E$33,2,FALSE)</f>
        <v>0.84199999999999997</v>
      </c>
      <c r="I2093" s="434">
        <f t="shared" si="32"/>
        <v>94716580</v>
      </c>
    </row>
    <row r="2094" spans="1:9">
      <c r="A2094" s="421">
        <v>2093</v>
      </c>
      <c r="B2094" s="422" t="s">
        <v>7711</v>
      </c>
      <c r="C2094" s="422" t="s">
        <v>143</v>
      </c>
      <c r="D2094" s="422" t="s">
        <v>5374</v>
      </c>
      <c r="E2094" s="422" t="s">
        <v>5375</v>
      </c>
      <c r="F2094" s="438">
        <v>119100000</v>
      </c>
      <c r="G2094" s="423">
        <v>2023</v>
      </c>
      <c r="H2094" s="424">
        <f>VLOOKUP(G2094,[3]잔가율!$D$3:$E$33,2,FALSE)</f>
        <v>0.84199999999999997</v>
      </c>
      <c r="I2094" s="434">
        <f t="shared" si="32"/>
        <v>100282200</v>
      </c>
    </row>
    <row r="2095" spans="1:9">
      <c r="A2095" s="421">
        <v>2094</v>
      </c>
      <c r="B2095" s="422" t="s">
        <v>7711</v>
      </c>
      <c r="C2095" s="422" t="s">
        <v>143</v>
      </c>
      <c r="D2095" s="422" t="s">
        <v>5376</v>
      </c>
      <c r="E2095" s="422" t="s">
        <v>5377</v>
      </c>
      <c r="F2095" s="438">
        <v>96000000</v>
      </c>
      <c r="G2095" s="423">
        <v>2023</v>
      </c>
      <c r="H2095" s="424">
        <f>VLOOKUP(G2095,[3]잔가율!$D$3:$E$33,2,FALSE)</f>
        <v>0.84199999999999997</v>
      </c>
      <c r="I2095" s="434">
        <f t="shared" si="32"/>
        <v>80832000</v>
      </c>
    </row>
    <row r="2096" spans="1:9">
      <c r="A2096" s="421">
        <v>2095</v>
      </c>
      <c r="B2096" s="425" t="s">
        <v>7711</v>
      </c>
      <c r="C2096" s="425" t="s">
        <v>5324</v>
      </c>
      <c r="D2096" s="425" t="s">
        <v>5378</v>
      </c>
      <c r="E2096" s="425" t="s">
        <v>5379</v>
      </c>
      <c r="F2096" s="439">
        <v>3630000</v>
      </c>
      <c r="G2096" s="423">
        <v>2023</v>
      </c>
      <c r="H2096" s="424">
        <f>VLOOKUP(G2096,[3]잔가율!$D$3:$E$33,2,FALSE)</f>
        <v>0.84199999999999997</v>
      </c>
      <c r="I2096" s="434">
        <f t="shared" si="32"/>
        <v>3056460</v>
      </c>
    </row>
    <row r="2097" spans="1:9">
      <c r="A2097" s="421">
        <v>2096</v>
      </c>
      <c r="B2097" s="425" t="s">
        <v>7711</v>
      </c>
      <c r="C2097" s="425" t="s">
        <v>5324</v>
      </c>
      <c r="D2097" s="425" t="s">
        <v>5378</v>
      </c>
      <c r="E2097" s="425" t="s">
        <v>5380</v>
      </c>
      <c r="F2097" s="439">
        <v>5440000</v>
      </c>
      <c r="G2097" s="423">
        <v>2023</v>
      </c>
      <c r="H2097" s="424">
        <f>VLOOKUP(G2097,[3]잔가율!$D$3:$E$33,2,FALSE)</f>
        <v>0.84199999999999997</v>
      </c>
      <c r="I2097" s="434">
        <f t="shared" si="32"/>
        <v>4580480</v>
      </c>
    </row>
    <row r="2098" spans="1:9">
      <c r="A2098" s="421">
        <v>2097</v>
      </c>
      <c r="B2098" s="422" t="s">
        <v>7711</v>
      </c>
      <c r="C2098" s="422" t="s">
        <v>143</v>
      </c>
      <c r="D2098" s="422" t="s">
        <v>5381</v>
      </c>
      <c r="E2098" s="422" t="s">
        <v>5382</v>
      </c>
      <c r="F2098" s="438">
        <v>104270000</v>
      </c>
      <c r="G2098" s="423">
        <v>2023</v>
      </c>
      <c r="H2098" s="424">
        <f>VLOOKUP(G2098,[3]잔가율!$D$3:$E$33,2,FALSE)</f>
        <v>0.84199999999999997</v>
      </c>
      <c r="I2098" s="434">
        <f t="shared" si="32"/>
        <v>87795340</v>
      </c>
    </row>
    <row r="2099" spans="1:9">
      <c r="A2099" s="421">
        <v>2098</v>
      </c>
      <c r="B2099" s="422" t="s">
        <v>7711</v>
      </c>
      <c r="C2099" s="422" t="s">
        <v>143</v>
      </c>
      <c r="D2099" s="422" t="s">
        <v>5381</v>
      </c>
      <c r="E2099" s="422" t="s">
        <v>5383</v>
      </c>
      <c r="F2099" s="438">
        <v>97200000</v>
      </c>
      <c r="G2099" s="423">
        <v>2023</v>
      </c>
      <c r="H2099" s="424">
        <f>VLOOKUP(G2099,[3]잔가율!$D$3:$E$33,2,FALSE)</f>
        <v>0.84199999999999997</v>
      </c>
      <c r="I2099" s="434">
        <f t="shared" si="32"/>
        <v>81842400</v>
      </c>
    </row>
    <row r="2100" spans="1:9">
      <c r="A2100" s="421">
        <v>2099</v>
      </c>
      <c r="B2100" s="422" t="s">
        <v>7711</v>
      </c>
      <c r="C2100" s="422" t="s">
        <v>143</v>
      </c>
      <c r="D2100" s="422" t="s">
        <v>5381</v>
      </c>
      <c r="E2100" s="422" t="s">
        <v>5384</v>
      </c>
      <c r="F2100" s="438">
        <v>102000000</v>
      </c>
      <c r="G2100" s="423">
        <v>2023</v>
      </c>
      <c r="H2100" s="424">
        <f>VLOOKUP(G2100,[3]잔가율!$D$3:$E$33,2,FALSE)</f>
        <v>0.84199999999999997</v>
      </c>
      <c r="I2100" s="434">
        <f t="shared" si="32"/>
        <v>85884000</v>
      </c>
    </row>
    <row r="2101" spans="1:9">
      <c r="A2101" s="421">
        <v>2100</v>
      </c>
      <c r="B2101" s="422" t="s">
        <v>7711</v>
      </c>
      <c r="C2101" s="422" t="s">
        <v>143</v>
      </c>
      <c r="D2101" s="422" t="s">
        <v>5385</v>
      </c>
      <c r="E2101" s="422" t="s">
        <v>4855</v>
      </c>
      <c r="F2101" s="438">
        <v>101090000</v>
      </c>
      <c r="G2101" s="423">
        <v>2023</v>
      </c>
      <c r="H2101" s="424">
        <f>VLOOKUP(G2101,[3]잔가율!$D$3:$E$33,2,FALSE)</f>
        <v>0.84199999999999997</v>
      </c>
      <c r="I2101" s="434">
        <f t="shared" si="32"/>
        <v>85117780</v>
      </c>
    </row>
    <row r="2102" spans="1:9">
      <c r="A2102" s="421">
        <v>2101</v>
      </c>
      <c r="B2102" s="422" t="s">
        <v>7711</v>
      </c>
      <c r="C2102" s="422" t="s">
        <v>143</v>
      </c>
      <c r="D2102" s="422" t="s">
        <v>5385</v>
      </c>
      <c r="E2102" s="422" t="s">
        <v>5386</v>
      </c>
      <c r="F2102" s="438">
        <v>102630000</v>
      </c>
      <c r="G2102" s="423">
        <v>2023</v>
      </c>
      <c r="H2102" s="424">
        <f>VLOOKUP(G2102,[3]잔가율!$D$3:$E$33,2,FALSE)</f>
        <v>0.84199999999999997</v>
      </c>
      <c r="I2102" s="434">
        <f t="shared" si="32"/>
        <v>86414460</v>
      </c>
    </row>
    <row r="2103" spans="1:9">
      <c r="A2103" s="421">
        <v>2102</v>
      </c>
      <c r="B2103" s="422" t="s">
        <v>7711</v>
      </c>
      <c r="C2103" s="422" t="s">
        <v>143</v>
      </c>
      <c r="D2103" s="422" t="s">
        <v>5385</v>
      </c>
      <c r="E2103" s="422" t="s">
        <v>5387</v>
      </c>
      <c r="F2103" s="438">
        <v>96090000</v>
      </c>
      <c r="G2103" s="423">
        <v>2023</v>
      </c>
      <c r="H2103" s="424">
        <f>VLOOKUP(G2103,[3]잔가율!$D$3:$E$33,2,FALSE)</f>
        <v>0.84199999999999997</v>
      </c>
      <c r="I2103" s="434">
        <f t="shared" si="32"/>
        <v>80907780</v>
      </c>
    </row>
    <row r="2104" spans="1:9">
      <c r="A2104" s="421">
        <v>2103</v>
      </c>
      <c r="B2104" s="422" t="s">
        <v>7711</v>
      </c>
      <c r="C2104" s="422" t="s">
        <v>143</v>
      </c>
      <c r="D2104" s="422" t="s">
        <v>5385</v>
      </c>
      <c r="E2104" s="422" t="s">
        <v>5388</v>
      </c>
      <c r="F2104" s="438">
        <v>125630000</v>
      </c>
      <c r="G2104" s="423">
        <v>2023</v>
      </c>
      <c r="H2104" s="424">
        <f>VLOOKUP(G2104,[3]잔가율!$D$3:$E$33,2,FALSE)</f>
        <v>0.84199999999999997</v>
      </c>
      <c r="I2104" s="434">
        <f t="shared" si="32"/>
        <v>105780460</v>
      </c>
    </row>
    <row r="2105" spans="1:9">
      <c r="A2105" s="421">
        <v>2104</v>
      </c>
      <c r="B2105" s="422" t="s">
        <v>7711</v>
      </c>
      <c r="C2105" s="422" t="s">
        <v>143</v>
      </c>
      <c r="D2105" s="422" t="s">
        <v>5385</v>
      </c>
      <c r="E2105" s="422" t="s">
        <v>5389</v>
      </c>
      <c r="F2105" s="438">
        <v>105000000</v>
      </c>
      <c r="G2105" s="423">
        <v>2023</v>
      </c>
      <c r="H2105" s="424">
        <f>VLOOKUP(G2105,[3]잔가율!$D$3:$E$33,2,FALSE)</f>
        <v>0.84199999999999997</v>
      </c>
      <c r="I2105" s="434">
        <f t="shared" si="32"/>
        <v>88410000</v>
      </c>
    </row>
    <row r="2106" spans="1:9">
      <c r="A2106" s="421">
        <v>2105</v>
      </c>
      <c r="B2106" s="422" t="s">
        <v>7711</v>
      </c>
      <c r="C2106" s="422" t="s">
        <v>143</v>
      </c>
      <c r="D2106" s="422" t="s">
        <v>5385</v>
      </c>
      <c r="E2106" s="422" t="s">
        <v>5390</v>
      </c>
      <c r="F2106" s="438">
        <v>118180000</v>
      </c>
      <c r="G2106" s="423">
        <v>2023</v>
      </c>
      <c r="H2106" s="424">
        <f>VLOOKUP(G2106,[3]잔가율!$D$3:$E$33,2,FALSE)</f>
        <v>0.84199999999999997</v>
      </c>
      <c r="I2106" s="434">
        <f t="shared" si="32"/>
        <v>99507560</v>
      </c>
    </row>
    <row r="2107" spans="1:9">
      <c r="A2107" s="421">
        <v>2106</v>
      </c>
      <c r="B2107" s="422" t="s">
        <v>7711</v>
      </c>
      <c r="C2107" s="422" t="s">
        <v>143</v>
      </c>
      <c r="D2107" s="422" t="s">
        <v>5391</v>
      </c>
      <c r="E2107" s="422" t="s">
        <v>5389</v>
      </c>
      <c r="F2107" s="438">
        <v>105000000</v>
      </c>
      <c r="G2107" s="423">
        <v>2023</v>
      </c>
      <c r="H2107" s="424">
        <f>VLOOKUP(G2107,[3]잔가율!$D$3:$E$33,2,FALSE)</f>
        <v>0.84199999999999997</v>
      </c>
      <c r="I2107" s="434">
        <f t="shared" si="32"/>
        <v>88410000</v>
      </c>
    </row>
    <row r="2108" spans="1:9">
      <c r="A2108" s="421">
        <v>2107</v>
      </c>
      <c r="B2108" s="422" t="s">
        <v>7711</v>
      </c>
      <c r="C2108" s="422" t="s">
        <v>143</v>
      </c>
      <c r="D2108" s="422" t="s">
        <v>5392</v>
      </c>
      <c r="E2108" s="422" t="s">
        <v>5389</v>
      </c>
      <c r="F2108" s="438">
        <v>103180000</v>
      </c>
      <c r="G2108" s="423">
        <v>2023</v>
      </c>
      <c r="H2108" s="424">
        <f>VLOOKUP(G2108,[3]잔가율!$D$3:$E$33,2,FALSE)</f>
        <v>0.84199999999999997</v>
      </c>
      <c r="I2108" s="434">
        <f t="shared" si="32"/>
        <v>86877560</v>
      </c>
    </row>
    <row r="2109" spans="1:9">
      <c r="A2109" s="421">
        <v>2108</v>
      </c>
      <c r="B2109" s="422" t="s">
        <v>7711</v>
      </c>
      <c r="C2109" s="422" t="s">
        <v>143</v>
      </c>
      <c r="D2109" s="422" t="s">
        <v>5393</v>
      </c>
      <c r="E2109" s="422" t="s">
        <v>5394</v>
      </c>
      <c r="F2109" s="438">
        <v>111360000</v>
      </c>
      <c r="G2109" s="423">
        <v>2023</v>
      </c>
      <c r="H2109" s="424">
        <f>VLOOKUP(G2109,[3]잔가율!$D$3:$E$33,2,FALSE)</f>
        <v>0.84199999999999997</v>
      </c>
      <c r="I2109" s="434">
        <f t="shared" si="32"/>
        <v>93765120</v>
      </c>
    </row>
    <row r="2110" spans="1:9">
      <c r="A2110" s="421">
        <v>2109</v>
      </c>
      <c r="B2110" s="422" t="s">
        <v>7711</v>
      </c>
      <c r="C2110" s="422" t="s">
        <v>143</v>
      </c>
      <c r="D2110" s="422" t="s">
        <v>5393</v>
      </c>
      <c r="E2110" s="422" t="s">
        <v>5385</v>
      </c>
      <c r="F2110" s="438">
        <v>122090000</v>
      </c>
      <c r="G2110" s="423">
        <v>2023</v>
      </c>
      <c r="H2110" s="424">
        <f>VLOOKUP(G2110,[3]잔가율!$D$3:$E$33,2,FALSE)</f>
        <v>0.84199999999999997</v>
      </c>
      <c r="I2110" s="434">
        <f t="shared" si="32"/>
        <v>102799780</v>
      </c>
    </row>
    <row r="2111" spans="1:9">
      <c r="A2111" s="421">
        <v>2110</v>
      </c>
      <c r="B2111" s="422" t="s">
        <v>7711</v>
      </c>
      <c r="C2111" s="422" t="s">
        <v>143</v>
      </c>
      <c r="D2111" s="422" t="s">
        <v>5393</v>
      </c>
      <c r="E2111" s="422" t="s">
        <v>5395</v>
      </c>
      <c r="F2111" s="438">
        <v>115450000</v>
      </c>
      <c r="G2111" s="423">
        <v>2023</v>
      </c>
      <c r="H2111" s="424">
        <f>VLOOKUP(G2111,[3]잔가율!$D$3:$E$33,2,FALSE)</f>
        <v>0.84199999999999997</v>
      </c>
      <c r="I2111" s="434">
        <f t="shared" si="32"/>
        <v>97208900</v>
      </c>
    </row>
    <row r="2112" spans="1:9">
      <c r="A2112" s="421">
        <v>2111</v>
      </c>
      <c r="B2112" s="422" t="s">
        <v>7711</v>
      </c>
      <c r="C2112" s="422" t="s">
        <v>143</v>
      </c>
      <c r="D2112" s="422" t="s">
        <v>5393</v>
      </c>
      <c r="E2112" s="422" t="s">
        <v>5396</v>
      </c>
      <c r="F2112" s="438">
        <v>113710000</v>
      </c>
      <c r="G2112" s="423">
        <v>2023</v>
      </c>
      <c r="H2112" s="424">
        <f>VLOOKUP(G2112,[3]잔가율!$D$3:$E$33,2,FALSE)</f>
        <v>0.84199999999999997</v>
      </c>
      <c r="I2112" s="434">
        <f t="shared" si="32"/>
        <v>95743820</v>
      </c>
    </row>
    <row r="2113" spans="1:9">
      <c r="A2113" s="421">
        <v>2112</v>
      </c>
      <c r="B2113" s="422" t="s">
        <v>7711</v>
      </c>
      <c r="C2113" s="422" t="s">
        <v>143</v>
      </c>
      <c r="D2113" s="422" t="s">
        <v>5393</v>
      </c>
      <c r="E2113" s="422" t="s">
        <v>5387</v>
      </c>
      <c r="F2113" s="438">
        <v>102630000</v>
      </c>
      <c r="G2113" s="423">
        <v>2023</v>
      </c>
      <c r="H2113" s="424">
        <f>VLOOKUP(G2113,[3]잔가율!$D$3:$E$33,2,FALSE)</f>
        <v>0.84199999999999997</v>
      </c>
      <c r="I2113" s="434">
        <f t="shared" si="32"/>
        <v>86414460</v>
      </c>
    </row>
    <row r="2114" spans="1:9">
      <c r="A2114" s="421">
        <v>2113</v>
      </c>
      <c r="B2114" s="422" t="s">
        <v>7711</v>
      </c>
      <c r="C2114" s="422" t="s">
        <v>143</v>
      </c>
      <c r="D2114" s="422" t="s">
        <v>5393</v>
      </c>
      <c r="E2114" s="422" t="s">
        <v>5388</v>
      </c>
      <c r="F2114" s="438">
        <v>122900000</v>
      </c>
      <c r="G2114" s="423">
        <v>2023</v>
      </c>
      <c r="H2114" s="424">
        <f>VLOOKUP(G2114,[3]잔가율!$D$3:$E$33,2,FALSE)</f>
        <v>0.84199999999999997</v>
      </c>
      <c r="I2114" s="434">
        <f t="shared" ref="I2114:I2177" si="33">ROUNDDOWN(F2114*H2114,0)</f>
        <v>103481800</v>
      </c>
    </row>
    <row r="2115" spans="1:9">
      <c r="A2115" s="421">
        <v>2114</v>
      </c>
      <c r="B2115" s="422" t="s">
        <v>7711</v>
      </c>
      <c r="C2115" s="422" t="s">
        <v>143</v>
      </c>
      <c r="D2115" s="422" t="s">
        <v>5393</v>
      </c>
      <c r="E2115" s="422" t="s">
        <v>5397</v>
      </c>
      <c r="F2115" s="438">
        <v>130000000</v>
      </c>
      <c r="G2115" s="423">
        <v>2023</v>
      </c>
      <c r="H2115" s="424">
        <f>VLOOKUP(G2115,[3]잔가율!$D$3:$E$33,2,FALSE)</f>
        <v>0.84199999999999997</v>
      </c>
      <c r="I2115" s="434">
        <f t="shared" si="33"/>
        <v>109460000</v>
      </c>
    </row>
    <row r="2116" spans="1:9">
      <c r="A2116" s="421">
        <v>2115</v>
      </c>
      <c r="B2116" s="425" t="s">
        <v>7711</v>
      </c>
      <c r="C2116" s="425" t="s">
        <v>5324</v>
      </c>
      <c r="D2116" s="425" t="s">
        <v>5398</v>
      </c>
      <c r="E2116" s="425" t="s">
        <v>5399</v>
      </c>
      <c r="F2116" s="439">
        <v>19600000</v>
      </c>
      <c r="G2116" s="423">
        <v>2023</v>
      </c>
      <c r="H2116" s="424">
        <f>VLOOKUP(G2116,[3]잔가율!$D$3:$E$33,2,FALSE)</f>
        <v>0.84199999999999997</v>
      </c>
      <c r="I2116" s="434">
        <f t="shared" si="33"/>
        <v>16503200</v>
      </c>
    </row>
    <row r="2117" spans="1:9">
      <c r="A2117" s="421">
        <v>2116</v>
      </c>
      <c r="B2117" s="422" t="s">
        <v>7711</v>
      </c>
      <c r="C2117" s="422" t="s">
        <v>143</v>
      </c>
      <c r="D2117" s="422" t="s">
        <v>5400</v>
      </c>
      <c r="E2117" s="422" t="s">
        <v>5401</v>
      </c>
      <c r="F2117" s="438">
        <v>105000000</v>
      </c>
      <c r="G2117" s="423">
        <v>2023</v>
      </c>
      <c r="H2117" s="424">
        <f>VLOOKUP(G2117,[3]잔가율!$D$3:$E$33,2,FALSE)</f>
        <v>0.84199999999999997</v>
      </c>
      <c r="I2117" s="434">
        <f t="shared" si="33"/>
        <v>88410000</v>
      </c>
    </row>
    <row r="2118" spans="1:9">
      <c r="A2118" s="421">
        <v>2117</v>
      </c>
      <c r="B2118" s="422" t="s">
        <v>7711</v>
      </c>
      <c r="C2118" s="422" t="s">
        <v>143</v>
      </c>
      <c r="D2118" s="422" t="s">
        <v>5402</v>
      </c>
      <c r="E2118" s="422" t="s">
        <v>5403</v>
      </c>
      <c r="F2118" s="438">
        <v>112000000</v>
      </c>
      <c r="G2118" s="423">
        <v>2023</v>
      </c>
      <c r="H2118" s="424">
        <f>VLOOKUP(G2118,[3]잔가율!$D$3:$E$33,2,FALSE)</f>
        <v>0.84199999999999997</v>
      </c>
      <c r="I2118" s="434">
        <f t="shared" si="33"/>
        <v>94304000</v>
      </c>
    </row>
    <row r="2119" spans="1:9">
      <c r="A2119" s="421">
        <v>2118</v>
      </c>
      <c r="B2119" s="422" t="s">
        <v>7711</v>
      </c>
      <c r="C2119" s="422" t="s">
        <v>143</v>
      </c>
      <c r="D2119" s="422" t="s">
        <v>5404</v>
      </c>
      <c r="E2119" s="422" t="s">
        <v>5405</v>
      </c>
      <c r="F2119" s="438">
        <v>121000000</v>
      </c>
      <c r="G2119" s="423">
        <v>2023</v>
      </c>
      <c r="H2119" s="424">
        <f>VLOOKUP(G2119,[3]잔가율!$D$3:$E$33,2,FALSE)</f>
        <v>0.84199999999999997</v>
      </c>
      <c r="I2119" s="434">
        <f t="shared" si="33"/>
        <v>101882000</v>
      </c>
    </row>
    <row r="2120" spans="1:9">
      <c r="A2120" s="421">
        <v>2119</v>
      </c>
      <c r="B2120" s="422" t="s">
        <v>7711</v>
      </c>
      <c r="C2120" s="422" t="s">
        <v>143</v>
      </c>
      <c r="D2120" s="422" t="s">
        <v>5406</v>
      </c>
      <c r="E2120" s="422" t="s">
        <v>5407</v>
      </c>
      <c r="F2120" s="438">
        <v>126000000</v>
      </c>
      <c r="G2120" s="423">
        <v>2023</v>
      </c>
      <c r="H2120" s="424">
        <f>VLOOKUP(G2120,[3]잔가율!$D$3:$E$33,2,FALSE)</f>
        <v>0.84199999999999997</v>
      </c>
      <c r="I2120" s="434">
        <f t="shared" si="33"/>
        <v>106092000</v>
      </c>
    </row>
    <row r="2121" spans="1:9">
      <c r="A2121" s="421">
        <v>2120</v>
      </c>
      <c r="B2121" s="422" t="s">
        <v>7711</v>
      </c>
      <c r="C2121" s="422" t="s">
        <v>143</v>
      </c>
      <c r="D2121" s="422" t="s">
        <v>5408</v>
      </c>
      <c r="E2121" s="422" t="s">
        <v>5409</v>
      </c>
      <c r="F2121" s="438">
        <v>139090000</v>
      </c>
      <c r="G2121" s="423">
        <v>2023</v>
      </c>
      <c r="H2121" s="424">
        <f>VLOOKUP(G2121,[3]잔가율!$D$3:$E$33,2,FALSE)</f>
        <v>0.84199999999999997</v>
      </c>
      <c r="I2121" s="434">
        <f t="shared" si="33"/>
        <v>117113780</v>
      </c>
    </row>
    <row r="2122" spans="1:9">
      <c r="A2122" s="421">
        <v>2121</v>
      </c>
      <c r="B2122" s="422" t="s">
        <v>7711</v>
      </c>
      <c r="C2122" s="422" t="s">
        <v>143</v>
      </c>
      <c r="D2122" s="422" t="s">
        <v>5410</v>
      </c>
      <c r="E2122" s="422" t="s">
        <v>5411</v>
      </c>
      <c r="F2122" s="438">
        <v>145270000</v>
      </c>
      <c r="G2122" s="423">
        <v>2023</v>
      </c>
      <c r="H2122" s="424">
        <f>VLOOKUP(G2122,[3]잔가율!$D$3:$E$33,2,FALSE)</f>
        <v>0.84199999999999997</v>
      </c>
      <c r="I2122" s="434">
        <f t="shared" si="33"/>
        <v>122317340</v>
      </c>
    </row>
    <row r="2123" spans="1:9">
      <c r="A2123" s="421">
        <v>2122</v>
      </c>
      <c r="B2123" s="425" t="s">
        <v>7711</v>
      </c>
      <c r="C2123" s="425" t="s">
        <v>5324</v>
      </c>
      <c r="D2123" s="425" t="s">
        <v>5412</v>
      </c>
      <c r="E2123" s="425" t="s">
        <v>5413</v>
      </c>
      <c r="F2123" s="439">
        <v>147000000</v>
      </c>
      <c r="G2123" s="423">
        <v>2023</v>
      </c>
      <c r="H2123" s="424">
        <f>VLOOKUP(G2123,[3]잔가율!$D$3:$E$33,2,FALSE)</f>
        <v>0.84199999999999997</v>
      </c>
      <c r="I2123" s="434">
        <f t="shared" si="33"/>
        <v>123774000</v>
      </c>
    </row>
    <row r="2124" spans="1:9">
      <c r="A2124" s="421">
        <v>2123</v>
      </c>
      <c r="B2124" s="425" t="s">
        <v>7711</v>
      </c>
      <c r="C2124" s="425" t="s">
        <v>5324</v>
      </c>
      <c r="D2124" s="425" t="s">
        <v>5412</v>
      </c>
      <c r="E2124" s="425" t="s">
        <v>5414</v>
      </c>
      <c r="F2124" s="439">
        <v>30730000</v>
      </c>
      <c r="G2124" s="423">
        <v>2023</v>
      </c>
      <c r="H2124" s="424">
        <f>VLOOKUP(G2124,[3]잔가율!$D$3:$E$33,2,FALSE)</f>
        <v>0.84199999999999997</v>
      </c>
      <c r="I2124" s="434">
        <f t="shared" si="33"/>
        <v>25874660</v>
      </c>
    </row>
    <row r="2125" spans="1:9">
      <c r="A2125" s="421">
        <v>2124</v>
      </c>
      <c r="B2125" s="422" t="s">
        <v>7711</v>
      </c>
      <c r="C2125" s="422" t="s">
        <v>143</v>
      </c>
      <c r="D2125" s="422" t="s">
        <v>5415</v>
      </c>
      <c r="E2125" s="422" t="s">
        <v>5416</v>
      </c>
      <c r="F2125" s="438">
        <v>145450000</v>
      </c>
      <c r="G2125" s="423">
        <v>2023</v>
      </c>
      <c r="H2125" s="424">
        <f>VLOOKUP(G2125,[3]잔가율!$D$3:$E$33,2,FALSE)</f>
        <v>0.84199999999999997</v>
      </c>
      <c r="I2125" s="434">
        <f t="shared" si="33"/>
        <v>122468900</v>
      </c>
    </row>
    <row r="2126" spans="1:9">
      <c r="A2126" s="421">
        <v>2125</v>
      </c>
      <c r="B2126" s="422" t="s">
        <v>7711</v>
      </c>
      <c r="C2126" s="422" t="s">
        <v>143</v>
      </c>
      <c r="D2126" s="422" t="s">
        <v>5417</v>
      </c>
      <c r="E2126" s="422" t="s">
        <v>5418</v>
      </c>
      <c r="F2126" s="438">
        <v>49810000</v>
      </c>
      <c r="G2126" s="423">
        <v>2023</v>
      </c>
      <c r="H2126" s="424">
        <f>VLOOKUP(G2126,[3]잔가율!$D$3:$E$33,2,FALSE)</f>
        <v>0.84199999999999997</v>
      </c>
      <c r="I2126" s="434">
        <f t="shared" si="33"/>
        <v>41940020</v>
      </c>
    </row>
    <row r="2127" spans="1:9">
      <c r="A2127" s="421">
        <v>2126</v>
      </c>
      <c r="B2127" s="422" t="s">
        <v>7711</v>
      </c>
      <c r="C2127" s="422" t="s">
        <v>143</v>
      </c>
      <c r="D2127" s="422" t="s">
        <v>5419</v>
      </c>
      <c r="E2127" s="422" t="s">
        <v>5418</v>
      </c>
      <c r="F2127" s="438">
        <v>49720000</v>
      </c>
      <c r="G2127" s="423">
        <v>2023</v>
      </c>
      <c r="H2127" s="424">
        <f>VLOOKUP(G2127,[3]잔가율!$D$3:$E$33,2,FALSE)</f>
        <v>0.84199999999999997</v>
      </c>
      <c r="I2127" s="434">
        <f t="shared" si="33"/>
        <v>41864240</v>
      </c>
    </row>
    <row r="2128" spans="1:9">
      <c r="A2128" s="421">
        <v>2127</v>
      </c>
      <c r="B2128" s="422" t="s">
        <v>7711</v>
      </c>
      <c r="C2128" s="422" t="s">
        <v>143</v>
      </c>
      <c r="D2128" s="422" t="s">
        <v>5420</v>
      </c>
      <c r="E2128" s="422" t="s">
        <v>5421</v>
      </c>
      <c r="F2128" s="438">
        <v>51000000</v>
      </c>
      <c r="G2128" s="423">
        <v>2023</v>
      </c>
      <c r="H2128" s="424">
        <f>VLOOKUP(G2128,[3]잔가율!$D$3:$E$33,2,FALSE)</f>
        <v>0.84199999999999997</v>
      </c>
      <c r="I2128" s="434">
        <f t="shared" si="33"/>
        <v>42942000</v>
      </c>
    </row>
    <row r="2129" spans="1:9">
      <c r="A2129" s="421">
        <v>2128</v>
      </c>
      <c r="B2129" s="422" t="s">
        <v>7711</v>
      </c>
      <c r="C2129" s="422" t="s">
        <v>143</v>
      </c>
      <c r="D2129" s="422" t="s">
        <v>5422</v>
      </c>
      <c r="E2129" s="422" t="s">
        <v>5423</v>
      </c>
      <c r="F2129" s="438">
        <v>62720000</v>
      </c>
      <c r="G2129" s="423">
        <v>2023</v>
      </c>
      <c r="H2129" s="424">
        <f>VLOOKUP(G2129,[3]잔가율!$D$3:$E$33,2,FALSE)</f>
        <v>0.84199999999999997</v>
      </c>
      <c r="I2129" s="434">
        <f t="shared" si="33"/>
        <v>52810240</v>
      </c>
    </row>
    <row r="2130" spans="1:9">
      <c r="A2130" s="421">
        <v>2129</v>
      </c>
      <c r="B2130" s="422" t="s">
        <v>7711</v>
      </c>
      <c r="C2130" s="422" t="s">
        <v>143</v>
      </c>
      <c r="D2130" s="422" t="s">
        <v>5309</v>
      </c>
      <c r="E2130" s="422" t="s">
        <v>5423</v>
      </c>
      <c r="F2130" s="438">
        <v>58740000</v>
      </c>
      <c r="G2130" s="423">
        <v>2023</v>
      </c>
      <c r="H2130" s="424">
        <f>VLOOKUP(G2130,[3]잔가율!$D$3:$E$33,2,FALSE)</f>
        <v>0.84199999999999997</v>
      </c>
      <c r="I2130" s="434">
        <f t="shared" si="33"/>
        <v>49459080</v>
      </c>
    </row>
    <row r="2131" spans="1:9">
      <c r="A2131" s="421">
        <v>2130</v>
      </c>
      <c r="B2131" s="422" t="s">
        <v>7711</v>
      </c>
      <c r="C2131" s="422" t="s">
        <v>143</v>
      </c>
      <c r="D2131" s="422" t="s">
        <v>5424</v>
      </c>
      <c r="E2131" s="422" t="s">
        <v>5425</v>
      </c>
      <c r="F2131" s="438">
        <v>72720000</v>
      </c>
      <c r="G2131" s="423">
        <v>2023</v>
      </c>
      <c r="H2131" s="424">
        <f>VLOOKUP(G2131,[3]잔가율!$D$3:$E$33,2,FALSE)</f>
        <v>0.84199999999999997</v>
      </c>
      <c r="I2131" s="434">
        <f t="shared" si="33"/>
        <v>61230240</v>
      </c>
    </row>
    <row r="2132" spans="1:9">
      <c r="A2132" s="421">
        <v>2131</v>
      </c>
      <c r="B2132" s="422" t="s">
        <v>7711</v>
      </c>
      <c r="C2132" s="422" t="s">
        <v>143</v>
      </c>
      <c r="D2132" s="422" t="s">
        <v>5426</v>
      </c>
      <c r="E2132" s="422" t="s">
        <v>5427</v>
      </c>
      <c r="F2132" s="438">
        <v>105900000</v>
      </c>
      <c r="G2132" s="423">
        <v>2023</v>
      </c>
      <c r="H2132" s="424">
        <f>VLOOKUP(G2132,[3]잔가율!$D$3:$E$33,2,FALSE)</f>
        <v>0.84199999999999997</v>
      </c>
      <c r="I2132" s="434">
        <f t="shared" si="33"/>
        <v>89167800</v>
      </c>
    </row>
    <row r="2133" spans="1:9">
      <c r="A2133" s="421">
        <v>2132</v>
      </c>
      <c r="B2133" s="422" t="s">
        <v>7711</v>
      </c>
      <c r="C2133" s="422" t="s">
        <v>143</v>
      </c>
      <c r="D2133" s="422" t="s">
        <v>5428</v>
      </c>
      <c r="E2133" s="422" t="s">
        <v>5429</v>
      </c>
      <c r="F2133" s="438">
        <v>59810000</v>
      </c>
      <c r="G2133" s="423">
        <v>2023</v>
      </c>
      <c r="H2133" s="424">
        <f>VLOOKUP(G2133,[3]잔가율!$D$3:$E$33,2,FALSE)</f>
        <v>0.84199999999999997</v>
      </c>
      <c r="I2133" s="434">
        <f t="shared" si="33"/>
        <v>50360020</v>
      </c>
    </row>
    <row r="2134" spans="1:9">
      <c r="A2134" s="421">
        <v>2133</v>
      </c>
      <c r="B2134" s="422" t="s">
        <v>7711</v>
      </c>
      <c r="C2134" s="422" t="s">
        <v>143</v>
      </c>
      <c r="D2134" s="422" t="s">
        <v>5428</v>
      </c>
      <c r="E2134" s="422" t="s">
        <v>5430</v>
      </c>
      <c r="F2134" s="438">
        <v>59810000</v>
      </c>
      <c r="G2134" s="423">
        <v>2023</v>
      </c>
      <c r="H2134" s="424">
        <f>VLOOKUP(G2134,[3]잔가율!$D$3:$E$33,2,FALSE)</f>
        <v>0.84199999999999997</v>
      </c>
      <c r="I2134" s="434">
        <f t="shared" si="33"/>
        <v>50360020</v>
      </c>
    </row>
    <row r="2135" spans="1:9">
      <c r="A2135" s="421">
        <v>2134</v>
      </c>
      <c r="B2135" s="422" t="s">
        <v>7711</v>
      </c>
      <c r="C2135" s="422" t="s">
        <v>143</v>
      </c>
      <c r="D2135" s="422" t="s">
        <v>5431</v>
      </c>
      <c r="E2135" s="422" t="s">
        <v>5432</v>
      </c>
      <c r="F2135" s="438">
        <v>61810000</v>
      </c>
      <c r="G2135" s="423">
        <v>2023</v>
      </c>
      <c r="H2135" s="424">
        <f>VLOOKUP(G2135,[3]잔가율!$D$3:$E$33,2,FALSE)</f>
        <v>0.84199999999999997</v>
      </c>
      <c r="I2135" s="434">
        <f t="shared" si="33"/>
        <v>52044020</v>
      </c>
    </row>
    <row r="2136" spans="1:9">
      <c r="A2136" s="421">
        <v>2135</v>
      </c>
      <c r="B2136" s="422" t="s">
        <v>7711</v>
      </c>
      <c r="C2136" s="422" t="s">
        <v>143</v>
      </c>
      <c r="D2136" s="422" t="s">
        <v>5431</v>
      </c>
      <c r="E2136" s="422" t="s">
        <v>5431</v>
      </c>
      <c r="F2136" s="438">
        <v>61810000</v>
      </c>
      <c r="G2136" s="423">
        <v>2023</v>
      </c>
      <c r="H2136" s="424">
        <f>VLOOKUP(G2136,[3]잔가율!$D$3:$E$33,2,FALSE)</f>
        <v>0.84199999999999997</v>
      </c>
      <c r="I2136" s="434">
        <f t="shared" si="33"/>
        <v>52044020</v>
      </c>
    </row>
    <row r="2137" spans="1:9">
      <c r="A2137" s="421">
        <v>2136</v>
      </c>
      <c r="B2137" s="422" t="s">
        <v>7711</v>
      </c>
      <c r="C2137" s="422" t="s">
        <v>143</v>
      </c>
      <c r="D2137" s="422" t="s">
        <v>5433</v>
      </c>
      <c r="E2137" s="422" t="s">
        <v>5434</v>
      </c>
      <c r="F2137" s="438">
        <v>34620000</v>
      </c>
      <c r="G2137" s="423">
        <v>2023</v>
      </c>
      <c r="H2137" s="424">
        <f>VLOOKUP(G2137,[3]잔가율!$D$3:$E$33,2,FALSE)</f>
        <v>0.84199999999999997</v>
      </c>
      <c r="I2137" s="434">
        <f t="shared" si="33"/>
        <v>29150040</v>
      </c>
    </row>
    <row r="2138" spans="1:9">
      <c r="A2138" s="421">
        <v>2137</v>
      </c>
      <c r="B2138" s="422" t="s">
        <v>7711</v>
      </c>
      <c r="C2138" s="422" t="s">
        <v>143</v>
      </c>
      <c r="D2138" s="422" t="s">
        <v>5433</v>
      </c>
      <c r="E2138" s="422" t="s">
        <v>5435</v>
      </c>
      <c r="F2138" s="438">
        <v>55090000</v>
      </c>
      <c r="G2138" s="423">
        <v>2023</v>
      </c>
      <c r="H2138" s="424">
        <f>VLOOKUP(G2138,[3]잔가율!$D$3:$E$33,2,FALSE)</f>
        <v>0.84199999999999997</v>
      </c>
      <c r="I2138" s="434">
        <f t="shared" si="33"/>
        <v>46385780</v>
      </c>
    </row>
    <row r="2139" spans="1:9">
      <c r="A2139" s="421">
        <v>2138</v>
      </c>
      <c r="B2139" s="422" t="s">
        <v>7711</v>
      </c>
      <c r="C2139" s="422" t="s">
        <v>143</v>
      </c>
      <c r="D2139" s="422" t="s">
        <v>5433</v>
      </c>
      <c r="E2139" s="422" t="s">
        <v>5436</v>
      </c>
      <c r="F2139" s="438">
        <v>73360000</v>
      </c>
      <c r="G2139" s="423">
        <v>2023</v>
      </c>
      <c r="H2139" s="424">
        <f>VLOOKUP(G2139,[3]잔가율!$D$3:$E$33,2,FALSE)</f>
        <v>0.84199999999999997</v>
      </c>
      <c r="I2139" s="434">
        <f t="shared" si="33"/>
        <v>61769120</v>
      </c>
    </row>
    <row r="2140" spans="1:9">
      <c r="A2140" s="421">
        <v>2139</v>
      </c>
      <c r="B2140" s="422" t="s">
        <v>7711</v>
      </c>
      <c r="C2140" s="422" t="s">
        <v>143</v>
      </c>
      <c r="D2140" s="422" t="s">
        <v>5433</v>
      </c>
      <c r="E2140" s="422" t="s">
        <v>5437</v>
      </c>
      <c r="F2140" s="438">
        <v>62720000</v>
      </c>
      <c r="G2140" s="423">
        <v>2023</v>
      </c>
      <c r="H2140" s="424">
        <f>VLOOKUP(G2140,[3]잔가율!$D$3:$E$33,2,FALSE)</f>
        <v>0.84199999999999997</v>
      </c>
      <c r="I2140" s="434">
        <f t="shared" si="33"/>
        <v>52810240</v>
      </c>
    </row>
    <row r="2141" spans="1:9">
      <c r="A2141" s="421">
        <v>2140</v>
      </c>
      <c r="B2141" s="422" t="s">
        <v>7711</v>
      </c>
      <c r="C2141" s="422" t="s">
        <v>143</v>
      </c>
      <c r="D2141" s="422" t="s">
        <v>5433</v>
      </c>
      <c r="E2141" s="422" t="s">
        <v>5438</v>
      </c>
      <c r="F2141" s="438">
        <v>62720000</v>
      </c>
      <c r="G2141" s="423">
        <v>2023</v>
      </c>
      <c r="H2141" s="424">
        <f>VLOOKUP(G2141,[3]잔가율!$D$3:$E$33,2,FALSE)</f>
        <v>0.84199999999999997</v>
      </c>
      <c r="I2141" s="434">
        <f t="shared" si="33"/>
        <v>52810240</v>
      </c>
    </row>
    <row r="2142" spans="1:9">
      <c r="A2142" s="421">
        <v>2141</v>
      </c>
      <c r="B2142" s="425" t="s">
        <v>7711</v>
      </c>
      <c r="C2142" s="425" t="s">
        <v>5324</v>
      </c>
      <c r="D2142" s="425" t="s">
        <v>5439</v>
      </c>
      <c r="E2142" s="425" t="s">
        <v>5440</v>
      </c>
      <c r="F2142" s="439">
        <v>26990000</v>
      </c>
      <c r="G2142" s="423">
        <v>2023</v>
      </c>
      <c r="H2142" s="424">
        <f>VLOOKUP(G2142,[3]잔가율!$D$3:$E$33,2,FALSE)</f>
        <v>0.84199999999999997</v>
      </c>
      <c r="I2142" s="434">
        <f t="shared" si="33"/>
        <v>22725580</v>
      </c>
    </row>
    <row r="2143" spans="1:9">
      <c r="A2143" s="421">
        <v>2142</v>
      </c>
      <c r="B2143" s="422" t="s">
        <v>7711</v>
      </c>
      <c r="C2143" s="422" t="s">
        <v>143</v>
      </c>
      <c r="D2143" s="422" t="s">
        <v>5441</v>
      </c>
      <c r="E2143" s="422" t="s">
        <v>5442</v>
      </c>
      <c r="F2143" s="438">
        <v>72720000</v>
      </c>
      <c r="G2143" s="423">
        <v>2023</v>
      </c>
      <c r="H2143" s="424">
        <f>VLOOKUP(G2143,[3]잔가율!$D$3:$E$33,2,FALSE)</f>
        <v>0.84199999999999997</v>
      </c>
      <c r="I2143" s="434">
        <f t="shared" si="33"/>
        <v>61230240</v>
      </c>
    </row>
    <row r="2144" spans="1:9">
      <c r="A2144" s="421">
        <v>2143</v>
      </c>
      <c r="B2144" s="422" t="s">
        <v>7711</v>
      </c>
      <c r="C2144" s="422" t="s">
        <v>143</v>
      </c>
      <c r="D2144" s="422" t="s">
        <v>5443</v>
      </c>
      <c r="E2144" s="422" t="s">
        <v>5444</v>
      </c>
      <c r="F2144" s="438">
        <v>72720000</v>
      </c>
      <c r="G2144" s="423">
        <v>2023</v>
      </c>
      <c r="H2144" s="424">
        <f>VLOOKUP(G2144,[3]잔가율!$D$3:$E$33,2,FALSE)</f>
        <v>0.84199999999999997</v>
      </c>
      <c r="I2144" s="434">
        <f t="shared" si="33"/>
        <v>61230240</v>
      </c>
    </row>
    <row r="2145" spans="1:9">
      <c r="A2145" s="421">
        <v>2144</v>
      </c>
      <c r="B2145" s="422" t="s">
        <v>7711</v>
      </c>
      <c r="C2145" s="422" t="s">
        <v>143</v>
      </c>
      <c r="D2145" s="422" t="s">
        <v>5445</v>
      </c>
      <c r="E2145" s="422" t="s">
        <v>5446</v>
      </c>
      <c r="F2145" s="438">
        <v>28160000</v>
      </c>
      <c r="G2145" s="423">
        <v>2023</v>
      </c>
      <c r="H2145" s="424">
        <f>VLOOKUP(G2145,[3]잔가율!$D$3:$E$33,2,FALSE)</f>
        <v>0.84199999999999997</v>
      </c>
      <c r="I2145" s="434">
        <f t="shared" si="33"/>
        <v>23710720</v>
      </c>
    </row>
    <row r="2146" spans="1:9">
      <c r="A2146" s="421">
        <v>2145</v>
      </c>
      <c r="B2146" s="422" t="s">
        <v>7711</v>
      </c>
      <c r="C2146" s="422" t="s">
        <v>143</v>
      </c>
      <c r="D2146" s="422" t="s">
        <v>5445</v>
      </c>
      <c r="E2146" s="422" t="s">
        <v>5447</v>
      </c>
      <c r="F2146" s="438">
        <v>72810000</v>
      </c>
      <c r="G2146" s="423">
        <v>2023</v>
      </c>
      <c r="H2146" s="424">
        <f>VLOOKUP(G2146,[3]잔가율!$D$3:$E$33,2,FALSE)</f>
        <v>0.84199999999999997</v>
      </c>
      <c r="I2146" s="434">
        <f t="shared" si="33"/>
        <v>61306020</v>
      </c>
    </row>
    <row r="2147" spans="1:9">
      <c r="A2147" s="421">
        <v>2146</v>
      </c>
      <c r="B2147" s="422" t="s">
        <v>7711</v>
      </c>
      <c r="C2147" s="422" t="s">
        <v>143</v>
      </c>
      <c r="D2147" s="422" t="s">
        <v>5445</v>
      </c>
      <c r="E2147" s="422" t="s">
        <v>5448</v>
      </c>
      <c r="F2147" s="438">
        <v>76700000</v>
      </c>
      <c r="G2147" s="423">
        <v>2023</v>
      </c>
      <c r="H2147" s="424">
        <f>VLOOKUP(G2147,[3]잔가율!$D$3:$E$33,2,FALSE)</f>
        <v>0.84199999999999997</v>
      </c>
      <c r="I2147" s="434">
        <f t="shared" si="33"/>
        <v>64581400</v>
      </c>
    </row>
    <row r="2148" spans="1:9">
      <c r="A2148" s="421">
        <v>2147</v>
      </c>
      <c r="B2148" s="422" t="s">
        <v>7711</v>
      </c>
      <c r="C2148" s="422" t="s">
        <v>143</v>
      </c>
      <c r="D2148" s="422" t="s">
        <v>5310</v>
      </c>
      <c r="E2148" s="422" t="s">
        <v>5449</v>
      </c>
      <c r="F2148" s="438">
        <v>64040000</v>
      </c>
      <c r="G2148" s="423">
        <v>2023</v>
      </c>
      <c r="H2148" s="424">
        <f>VLOOKUP(G2148,[3]잔가율!$D$3:$E$33,2,FALSE)</f>
        <v>0.84199999999999997</v>
      </c>
      <c r="I2148" s="434">
        <f t="shared" si="33"/>
        <v>53921680</v>
      </c>
    </row>
    <row r="2149" spans="1:9">
      <c r="A2149" s="421">
        <v>2148</v>
      </c>
      <c r="B2149" s="422" t="s">
        <v>7711</v>
      </c>
      <c r="C2149" s="422" t="s">
        <v>143</v>
      </c>
      <c r="D2149" s="422" t="s">
        <v>5450</v>
      </c>
      <c r="E2149" s="422" t="s">
        <v>5451</v>
      </c>
      <c r="F2149" s="438">
        <v>101000000</v>
      </c>
      <c r="G2149" s="423">
        <v>2023</v>
      </c>
      <c r="H2149" s="424">
        <f>VLOOKUP(G2149,[3]잔가율!$D$3:$E$33,2,FALSE)</f>
        <v>0.84199999999999997</v>
      </c>
      <c r="I2149" s="434">
        <f t="shared" si="33"/>
        <v>85042000</v>
      </c>
    </row>
    <row r="2150" spans="1:9">
      <c r="A2150" s="421">
        <v>2149</v>
      </c>
      <c r="B2150" s="422" t="s">
        <v>7711</v>
      </c>
      <c r="C2150" s="422" t="s">
        <v>143</v>
      </c>
      <c r="D2150" s="422" t="s">
        <v>5450</v>
      </c>
      <c r="E2150" s="422" t="s">
        <v>5450</v>
      </c>
      <c r="F2150" s="438">
        <v>101000000</v>
      </c>
      <c r="G2150" s="423">
        <v>2023</v>
      </c>
      <c r="H2150" s="424">
        <f>VLOOKUP(G2150,[3]잔가율!$D$3:$E$33,2,FALSE)</f>
        <v>0.84199999999999997</v>
      </c>
      <c r="I2150" s="434">
        <f t="shared" si="33"/>
        <v>85042000</v>
      </c>
    </row>
    <row r="2151" spans="1:9">
      <c r="A2151" s="421">
        <v>2150</v>
      </c>
      <c r="B2151" s="422" t="s">
        <v>7711</v>
      </c>
      <c r="C2151" s="422" t="s">
        <v>143</v>
      </c>
      <c r="D2151" s="422" t="s">
        <v>5450</v>
      </c>
      <c r="E2151" s="422" t="s">
        <v>5452</v>
      </c>
      <c r="F2151" s="438">
        <v>101000000</v>
      </c>
      <c r="G2151" s="423">
        <v>2023</v>
      </c>
      <c r="H2151" s="424">
        <f>VLOOKUP(G2151,[3]잔가율!$D$3:$E$33,2,FALSE)</f>
        <v>0.84199999999999997</v>
      </c>
      <c r="I2151" s="434">
        <f t="shared" si="33"/>
        <v>85042000</v>
      </c>
    </row>
    <row r="2152" spans="1:9">
      <c r="A2152" s="421">
        <v>2151</v>
      </c>
      <c r="B2152" s="422" t="s">
        <v>7711</v>
      </c>
      <c r="C2152" s="422" t="s">
        <v>143</v>
      </c>
      <c r="D2152" s="422" t="s">
        <v>5453</v>
      </c>
      <c r="E2152" s="422" t="s">
        <v>5454</v>
      </c>
      <c r="F2152" s="438">
        <v>41000000</v>
      </c>
      <c r="G2152" s="423">
        <v>2023</v>
      </c>
      <c r="H2152" s="424">
        <f>VLOOKUP(G2152,[3]잔가율!$D$3:$E$33,2,FALSE)</f>
        <v>0.84199999999999997</v>
      </c>
      <c r="I2152" s="434">
        <f t="shared" si="33"/>
        <v>34522000</v>
      </c>
    </row>
    <row r="2153" spans="1:9">
      <c r="A2153" s="421">
        <v>2152</v>
      </c>
      <c r="B2153" s="422" t="s">
        <v>7711</v>
      </c>
      <c r="C2153" s="422" t="s">
        <v>143</v>
      </c>
      <c r="D2153" s="422" t="s">
        <v>5455</v>
      </c>
      <c r="E2153" s="422" t="s">
        <v>5456</v>
      </c>
      <c r="F2153" s="438">
        <v>49100000</v>
      </c>
      <c r="G2153" s="423">
        <v>2023</v>
      </c>
      <c r="H2153" s="424">
        <f>VLOOKUP(G2153,[3]잔가율!$D$3:$E$33,2,FALSE)</f>
        <v>0.84199999999999997</v>
      </c>
      <c r="I2153" s="434">
        <f t="shared" si="33"/>
        <v>41342200</v>
      </c>
    </row>
    <row r="2154" spans="1:9">
      <c r="A2154" s="421">
        <v>2153</v>
      </c>
      <c r="B2154" s="422" t="s">
        <v>7711</v>
      </c>
      <c r="C2154" s="422" t="s">
        <v>5461</v>
      </c>
      <c r="D2154" s="422" t="s">
        <v>5462</v>
      </c>
      <c r="E2154" s="422" t="s">
        <v>5463</v>
      </c>
      <c r="F2154" s="438">
        <v>109030000</v>
      </c>
      <c r="G2154" s="423">
        <v>2023</v>
      </c>
      <c r="H2154" s="424">
        <f>VLOOKUP(G2154,[3]잔가율!$D$3:$E$33,2,FALSE)</f>
        <v>0.84199999999999997</v>
      </c>
      <c r="I2154" s="434">
        <f t="shared" si="33"/>
        <v>91803260</v>
      </c>
    </row>
    <row r="2155" spans="1:9">
      <c r="A2155" s="421">
        <v>2154</v>
      </c>
      <c r="B2155" s="422" t="s">
        <v>7711</v>
      </c>
      <c r="C2155" s="422" t="s">
        <v>5457</v>
      </c>
      <c r="D2155" s="422" t="s">
        <v>5464</v>
      </c>
      <c r="E2155" s="422" t="s">
        <v>5465</v>
      </c>
      <c r="F2155" s="438">
        <v>53450000</v>
      </c>
      <c r="G2155" s="423">
        <v>2023</v>
      </c>
      <c r="H2155" s="424">
        <f>VLOOKUP(G2155,[3]잔가율!$D$3:$E$33,2,FALSE)</f>
        <v>0.84199999999999997</v>
      </c>
      <c r="I2155" s="434">
        <f t="shared" si="33"/>
        <v>45004900</v>
      </c>
    </row>
    <row r="2156" spans="1:9">
      <c r="A2156" s="421">
        <v>2155</v>
      </c>
      <c r="B2156" s="422" t="s">
        <v>7711</v>
      </c>
      <c r="C2156" s="422" t="s">
        <v>5457</v>
      </c>
      <c r="D2156" s="422" t="s">
        <v>5464</v>
      </c>
      <c r="E2156" s="422" t="s">
        <v>5466</v>
      </c>
      <c r="F2156" s="438">
        <v>60900000</v>
      </c>
      <c r="G2156" s="423">
        <v>2023</v>
      </c>
      <c r="H2156" s="424">
        <f>VLOOKUP(G2156,[3]잔가율!$D$3:$E$33,2,FALSE)</f>
        <v>0.84199999999999997</v>
      </c>
      <c r="I2156" s="434">
        <f t="shared" si="33"/>
        <v>51277800</v>
      </c>
    </row>
    <row r="2157" spans="1:9">
      <c r="A2157" s="421">
        <v>2156</v>
      </c>
      <c r="B2157" s="422" t="s">
        <v>7711</v>
      </c>
      <c r="C2157" s="422" t="s">
        <v>5457</v>
      </c>
      <c r="D2157" s="422" t="s">
        <v>5467</v>
      </c>
      <c r="E2157" s="422" t="s">
        <v>5468</v>
      </c>
      <c r="F2157" s="438">
        <v>65450000</v>
      </c>
      <c r="G2157" s="423">
        <v>2023</v>
      </c>
      <c r="H2157" s="424">
        <f>VLOOKUP(G2157,[3]잔가율!$D$3:$E$33,2,FALSE)</f>
        <v>0.84199999999999997</v>
      </c>
      <c r="I2157" s="434">
        <f t="shared" si="33"/>
        <v>55108900</v>
      </c>
    </row>
    <row r="2158" spans="1:9">
      <c r="A2158" s="421">
        <v>2157</v>
      </c>
      <c r="B2158" s="422" t="s">
        <v>7711</v>
      </c>
      <c r="C2158" s="422" t="s">
        <v>5457</v>
      </c>
      <c r="D2158" s="422" t="s">
        <v>5458</v>
      </c>
      <c r="E2158" s="422" t="s">
        <v>5469</v>
      </c>
      <c r="F2158" s="438">
        <v>75900000</v>
      </c>
      <c r="G2158" s="423">
        <v>2023</v>
      </c>
      <c r="H2158" s="424">
        <f>VLOOKUP(G2158,[3]잔가율!$D$3:$E$33,2,FALSE)</f>
        <v>0.84199999999999997</v>
      </c>
      <c r="I2158" s="434">
        <f t="shared" si="33"/>
        <v>63907800</v>
      </c>
    </row>
    <row r="2159" spans="1:9">
      <c r="A2159" s="421">
        <v>2158</v>
      </c>
      <c r="B2159" s="422" t="s">
        <v>7711</v>
      </c>
      <c r="C2159" s="422" t="s">
        <v>5457</v>
      </c>
      <c r="D2159" s="422" t="s">
        <v>5458</v>
      </c>
      <c r="E2159" s="422" t="s">
        <v>5470</v>
      </c>
      <c r="F2159" s="438">
        <v>72400000</v>
      </c>
      <c r="G2159" s="423">
        <v>2023</v>
      </c>
      <c r="H2159" s="424">
        <f>VLOOKUP(G2159,[3]잔가율!$D$3:$E$33,2,FALSE)</f>
        <v>0.84199999999999997</v>
      </c>
      <c r="I2159" s="434">
        <f t="shared" si="33"/>
        <v>60960800</v>
      </c>
    </row>
    <row r="2160" spans="1:9">
      <c r="A2160" s="421">
        <v>2159</v>
      </c>
      <c r="B2160" s="422" t="s">
        <v>7711</v>
      </c>
      <c r="C2160" s="422" t="s">
        <v>5457</v>
      </c>
      <c r="D2160" s="422" t="s">
        <v>5458</v>
      </c>
      <c r="E2160" s="422" t="s">
        <v>5471</v>
      </c>
      <c r="F2160" s="438">
        <v>67000000</v>
      </c>
      <c r="G2160" s="423">
        <v>2023</v>
      </c>
      <c r="H2160" s="424">
        <f>VLOOKUP(G2160,[3]잔가율!$D$3:$E$33,2,FALSE)</f>
        <v>0.84199999999999997</v>
      </c>
      <c r="I2160" s="434">
        <f t="shared" si="33"/>
        <v>56414000</v>
      </c>
    </row>
    <row r="2161" spans="1:9">
      <c r="A2161" s="421">
        <v>2160</v>
      </c>
      <c r="B2161" s="422" t="s">
        <v>7711</v>
      </c>
      <c r="C2161" s="422" t="s">
        <v>5461</v>
      </c>
      <c r="D2161" s="422" t="s">
        <v>5472</v>
      </c>
      <c r="E2161" s="422" t="s">
        <v>5473</v>
      </c>
      <c r="F2161" s="438">
        <v>69350000</v>
      </c>
      <c r="G2161" s="423">
        <v>2023</v>
      </c>
      <c r="H2161" s="424">
        <f>VLOOKUP(G2161,[3]잔가율!$D$3:$E$33,2,FALSE)</f>
        <v>0.84199999999999997</v>
      </c>
      <c r="I2161" s="434">
        <f t="shared" si="33"/>
        <v>58392700</v>
      </c>
    </row>
    <row r="2162" spans="1:9">
      <c r="A2162" s="421">
        <v>2161</v>
      </c>
      <c r="B2162" s="422" t="s">
        <v>7711</v>
      </c>
      <c r="C2162" s="422" t="s">
        <v>5457</v>
      </c>
      <c r="D2162" s="422" t="s">
        <v>5474</v>
      </c>
      <c r="E2162" s="422" t="s">
        <v>5475</v>
      </c>
      <c r="F2162" s="438">
        <v>75810000</v>
      </c>
      <c r="G2162" s="423">
        <v>2023</v>
      </c>
      <c r="H2162" s="424">
        <f>VLOOKUP(G2162,[3]잔가율!$D$3:$E$33,2,FALSE)</f>
        <v>0.84199999999999997</v>
      </c>
      <c r="I2162" s="434">
        <f t="shared" si="33"/>
        <v>63832020</v>
      </c>
    </row>
    <row r="2163" spans="1:9">
      <c r="A2163" s="421">
        <v>2162</v>
      </c>
      <c r="B2163" s="422" t="s">
        <v>7711</v>
      </c>
      <c r="C2163" s="422" t="s">
        <v>5457</v>
      </c>
      <c r="D2163" s="422" t="s">
        <v>5474</v>
      </c>
      <c r="E2163" s="422" t="s">
        <v>5476</v>
      </c>
      <c r="F2163" s="438">
        <v>75810000</v>
      </c>
      <c r="G2163" s="423">
        <v>2023</v>
      </c>
      <c r="H2163" s="424">
        <f>VLOOKUP(G2163,[3]잔가율!$D$3:$E$33,2,FALSE)</f>
        <v>0.84199999999999997</v>
      </c>
      <c r="I2163" s="434">
        <f t="shared" si="33"/>
        <v>63832020</v>
      </c>
    </row>
    <row r="2164" spans="1:9">
      <c r="A2164" s="421">
        <v>2163</v>
      </c>
      <c r="B2164" s="422" t="s">
        <v>7711</v>
      </c>
      <c r="C2164" s="422" t="s">
        <v>5457</v>
      </c>
      <c r="D2164" s="422" t="s">
        <v>5474</v>
      </c>
      <c r="E2164" s="422" t="s">
        <v>5477</v>
      </c>
      <c r="F2164" s="438">
        <v>80900000</v>
      </c>
      <c r="G2164" s="423">
        <v>2023</v>
      </c>
      <c r="H2164" s="424">
        <f>VLOOKUP(G2164,[3]잔가율!$D$3:$E$33,2,FALSE)</f>
        <v>0.84199999999999997</v>
      </c>
      <c r="I2164" s="434">
        <f t="shared" si="33"/>
        <v>68117800</v>
      </c>
    </row>
    <row r="2165" spans="1:9">
      <c r="A2165" s="421">
        <v>2164</v>
      </c>
      <c r="B2165" s="425" t="s">
        <v>7711</v>
      </c>
      <c r="C2165" s="425" t="s">
        <v>5461</v>
      </c>
      <c r="D2165" s="425" t="s">
        <v>5478</v>
      </c>
      <c r="E2165" s="425" t="s">
        <v>5479</v>
      </c>
      <c r="F2165" s="439">
        <v>61680000</v>
      </c>
      <c r="G2165" s="423">
        <v>2023</v>
      </c>
      <c r="H2165" s="424">
        <f>VLOOKUP(G2165,[3]잔가율!$D$3:$E$33,2,FALSE)</f>
        <v>0.84199999999999997</v>
      </c>
      <c r="I2165" s="434">
        <f t="shared" si="33"/>
        <v>51934560</v>
      </c>
    </row>
    <row r="2166" spans="1:9">
      <c r="A2166" s="421">
        <v>2165</v>
      </c>
      <c r="B2166" s="422" t="s">
        <v>7711</v>
      </c>
      <c r="C2166" s="422" t="s">
        <v>5457</v>
      </c>
      <c r="D2166" s="422" t="s">
        <v>5480</v>
      </c>
      <c r="E2166" s="422" t="s">
        <v>5481</v>
      </c>
      <c r="F2166" s="438">
        <v>63450000</v>
      </c>
      <c r="G2166" s="423">
        <v>2023</v>
      </c>
      <c r="H2166" s="424">
        <f>VLOOKUP(G2166,[3]잔가율!$D$3:$E$33,2,FALSE)</f>
        <v>0.84199999999999997</v>
      </c>
      <c r="I2166" s="434">
        <f t="shared" si="33"/>
        <v>53424900</v>
      </c>
    </row>
    <row r="2167" spans="1:9">
      <c r="A2167" s="421">
        <v>2166</v>
      </c>
      <c r="B2167" s="422" t="s">
        <v>7711</v>
      </c>
      <c r="C2167" s="422" t="s">
        <v>5457</v>
      </c>
      <c r="D2167" s="422" t="s">
        <v>5459</v>
      </c>
      <c r="E2167" s="422" t="s">
        <v>5482</v>
      </c>
      <c r="F2167" s="438">
        <v>113540000</v>
      </c>
      <c r="G2167" s="423">
        <v>2023</v>
      </c>
      <c r="H2167" s="424">
        <f>VLOOKUP(G2167,[3]잔가율!$D$3:$E$33,2,FALSE)</f>
        <v>0.84199999999999997</v>
      </c>
      <c r="I2167" s="434">
        <f t="shared" si="33"/>
        <v>95600680</v>
      </c>
    </row>
    <row r="2168" spans="1:9">
      <c r="A2168" s="421">
        <v>2167</v>
      </c>
      <c r="B2168" s="422" t="s">
        <v>7711</v>
      </c>
      <c r="C2168" s="422" t="s">
        <v>5457</v>
      </c>
      <c r="D2168" s="422" t="s">
        <v>5483</v>
      </c>
      <c r="E2168" s="422" t="s">
        <v>5484</v>
      </c>
      <c r="F2168" s="438">
        <v>150900000</v>
      </c>
      <c r="G2168" s="423">
        <v>2023</v>
      </c>
      <c r="H2168" s="424">
        <f>VLOOKUP(G2168,[3]잔가율!$D$3:$E$33,2,FALSE)</f>
        <v>0.84199999999999997</v>
      </c>
      <c r="I2168" s="434">
        <f t="shared" si="33"/>
        <v>127057800</v>
      </c>
    </row>
    <row r="2169" spans="1:9">
      <c r="A2169" s="421">
        <v>2168</v>
      </c>
      <c r="B2169" s="422" t="s">
        <v>7711</v>
      </c>
      <c r="C2169" s="422" t="s">
        <v>5457</v>
      </c>
      <c r="D2169" s="422" t="s">
        <v>5460</v>
      </c>
      <c r="E2169" s="422" t="s">
        <v>5485</v>
      </c>
      <c r="F2169" s="438">
        <v>133540000</v>
      </c>
      <c r="G2169" s="423">
        <v>2023</v>
      </c>
      <c r="H2169" s="424">
        <f>VLOOKUP(G2169,[3]잔가율!$D$3:$E$33,2,FALSE)</f>
        <v>0.84199999999999997</v>
      </c>
      <c r="I2169" s="434">
        <f t="shared" si="33"/>
        <v>112440680</v>
      </c>
    </row>
    <row r="2170" spans="1:9">
      <c r="A2170" s="421">
        <v>2169</v>
      </c>
      <c r="B2170" s="422" t="s">
        <v>7711</v>
      </c>
      <c r="C2170" s="422" t="s">
        <v>5461</v>
      </c>
      <c r="D2170" s="425" t="s">
        <v>5486</v>
      </c>
      <c r="E2170" s="422" t="s">
        <v>5487</v>
      </c>
      <c r="F2170" s="438">
        <v>136360000</v>
      </c>
      <c r="G2170" s="423">
        <v>2023</v>
      </c>
      <c r="H2170" s="424">
        <f>VLOOKUP(G2170,[3]잔가율!$D$3:$E$33,2,FALSE)</f>
        <v>0.84199999999999997</v>
      </c>
      <c r="I2170" s="434">
        <f t="shared" si="33"/>
        <v>114815120</v>
      </c>
    </row>
    <row r="2171" spans="1:9">
      <c r="A2171" s="421">
        <v>2170</v>
      </c>
      <c r="B2171" s="425" t="s">
        <v>7711</v>
      </c>
      <c r="C2171" s="422" t="s">
        <v>5461</v>
      </c>
      <c r="D2171" s="425" t="s">
        <v>5486</v>
      </c>
      <c r="E2171" s="425" t="s">
        <v>5488</v>
      </c>
      <c r="F2171" s="439">
        <v>98000000</v>
      </c>
      <c r="G2171" s="423">
        <v>2023</v>
      </c>
      <c r="H2171" s="424">
        <f>VLOOKUP(G2171,[3]잔가율!$D$3:$E$33,2,FALSE)</f>
        <v>0.84199999999999997</v>
      </c>
      <c r="I2171" s="434">
        <f t="shared" si="33"/>
        <v>82516000</v>
      </c>
    </row>
    <row r="2172" spans="1:9">
      <c r="A2172" s="421">
        <v>2171</v>
      </c>
      <c r="B2172" s="425" t="s">
        <v>7711</v>
      </c>
      <c r="C2172" s="425" t="s">
        <v>5461</v>
      </c>
      <c r="D2172" s="425" t="s">
        <v>5486</v>
      </c>
      <c r="E2172" s="425" t="s">
        <v>5489</v>
      </c>
      <c r="F2172" s="439">
        <v>65480000</v>
      </c>
      <c r="G2172" s="423">
        <v>2023</v>
      </c>
      <c r="H2172" s="424">
        <f>VLOOKUP(G2172,[3]잔가율!$D$3:$E$33,2,FALSE)</f>
        <v>0.84199999999999997</v>
      </c>
      <c r="I2172" s="434">
        <f t="shared" si="33"/>
        <v>55134160</v>
      </c>
    </row>
    <row r="2173" spans="1:9">
      <c r="A2173" s="421">
        <v>2172</v>
      </c>
      <c r="B2173" s="422" t="s">
        <v>7711</v>
      </c>
      <c r="C2173" s="422" t="s">
        <v>5457</v>
      </c>
      <c r="D2173" s="422" t="s">
        <v>5490</v>
      </c>
      <c r="E2173" s="422" t="s">
        <v>5491</v>
      </c>
      <c r="F2173" s="438">
        <v>90900000</v>
      </c>
      <c r="G2173" s="423">
        <v>2023</v>
      </c>
      <c r="H2173" s="424">
        <f>VLOOKUP(G2173,[3]잔가율!$D$3:$E$33,2,FALSE)</f>
        <v>0.84199999999999997</v>
      </c>
      <c r="I2173" s="434">
        <f t="shared" si="33"/>
        <v>76537800</v>
      </c>
    </row>
    <row r="2174" spans="1:9">
      <c r="A2174" s="421">
        <v>2173</v>
      </c>
      <c r="B2174" s="422" t="s">
        <v>7711</v>
      </c>
      <c r="C2174" s="422" t="s">
        <v>5457</v>
      </c>
      <c r="D2174" s="422" t="s">
        <v>5492</v>
      </c>
      <c r="E2174" s="422" t="s">
        <v>5493</v>
      </c>
      <c r="F2174" s="438">
        <v>120380000</v>
      </c>
      <c r="G2174" s="423">
        <v>2023</v>
      </c>
      <c r="H2174" s="424">
        <f>VLOOKUP(G2174,[3]잔가율!$D$3:$E$33,2,FALSE)</f>
        <v>0.84199999999999997</v>
      </c>
      <c r="I2174" s="434">
        <f t="shared" si="33"/>
        <v>101359960</v>
      </c>
    </row>
    <row r="2175" spans="1:9">
      <c r="A2175" s="421">
        <v>2174</v>
      </c>
      <c r="B2175" s="422" t="s">
        <v>7711</v>
      </c>
      <c r="C2175" s="422" t="s">
        <v>5457</v>
      </c>
      <c r="D2175" s="422" t="s">
        <v>5494</v>
      </c>
      <c r="E2175" s="422" t="s">
        <v>5495</v>
      </c>
      <c r="F2175" s="438">
        <v>85450000</v>
      </c>
      <c r="G2175" s="423">
        <v>2023</v>
      </c>
      <c r="H2175" s="424">
        <f>VLOOKUP(G2175,[3]잔가율!$D$3:$E$33,2,FALSE)</f>
        <v>0.84199999999999997</v>
      </c>
      <c r="I2175" s="434">
        <f t="shared" si="33"/>
        <v>71948900</v>
      </c>
    </row>
    <row r="2176" spans="1:9">
      <c r="A2176" s="421">
        <v>2175</v>
      </c>
      <c r="B2176" s="422" t="s">
        <v>7711</v>
      </c>
      <c r="C2176" s="422" t="s">
        <v>5457</v>
      </c>
      <c r="D2176" s="422" t="s">
        <v>5494</v>
      </c>
      <c r="E2176" s="422" t="s">
        <v>5496</v>
      </c>
      <c r="F2176" s="438">
        <v>90900000</v>
      </c>
      <c r="G2176" s="423">
        <v>2023</v>
      </c>
      <c r="H2176" s="424">
        <f>VLOOKUP(G2176,[3]잔가율!$D$3:$E$33,2,FALSE)</f>
        <v>0.84199999999999997</v>
      </c>
      <c r="I2176" s="434">
        <f t="shared" si="33"/>
        <v>76537800</v>
      </c>
    </row>
    <row r="2177" spans="1:9">
      <c r="A2177" s="421">
        <v>2176</v>
      </c>
      <c r="B2177" s="425" t="s">
        <v>7711</v>
      </c>
      <c r="C2177" s="425" t="s">
        <v>5504</v>
      </c>
      <c r="D2177" s="422" t="s">
        <v>5497</v>
      </c>
      <c r="E2177" s="425" t="s">
        <v>5505</v>
      </c>
      <c r="F2177" s="439">
        <v>29240000</v>
      </c>
      <c r="G2177" s="423">
        <v>2023</v>
      </c>
      <c r="H2177" s="424">
        <f>VLOOKUP(G2177,[3]잔가율!$D$3:$E$33,2,FALSE)</f>
        <v>0.84199999999999997</v>
      </c>
      <c r="I2177" s="434">
        <f t="shared" si="33"/>
        <v>24620080</v>
      </c>
    </row>
    <row r="2178" spans="1:9">
      <c r="A2178" s="421">
        <v>2177</v>
      </c>
      <c r="B2178" s="425" t="s">
        <v>7711</v>
      </c>
      <c r="C2178" s="425" t="s">
        <v>5504</v>
      </c>
      <c r="D2178" s="422" t="s">
        <v>5497</v>
      </c>
      <c r="E2178" s="425" t="s">
        <v>5506</v>
      </c>
      <c r="F2178" s="439">
        <v>19040000</v>
      </c>
      <c r="G2178" s="423">
        <v>2023</v>
      </c>
      <c r="H2178" s="424">
        <f>VLOOKUP(G2178,[3]잔가율!$D$3:$E$33,2,FALSE)</f>
        <v>0.84199999999999997</v>
      </c>
      <c r="I2178" s="434">
        <f t="shared" ref="I2178:I2241" si="34">ROUNDDOWN(F2178*H2178,0)</f>
        <v>16031680</v>
      </c>
    </row>
    <row r="2179" spans="1:9">
      <c r="A2179" s="421">
        <v>2178</v>
      </c>
      <c r="B2179" s="425" t="s">
        <v>7711</v>
      </c>
      <c r="C2179" s="425" t="s">
        <v>5504</v>
      </c>
      <c r="D2179" s="422" t="s">
        <v>5497</v>
      </c>
      <c r="E2179" s="425" t="s">
        <v>5507</v>
      </c>
      <c r="F2179" s="439">
        <v>26880000</v>
      </c>
      <c r="G2179" s="423">
        <v>2023</v>
      </c>
      <c r="H2179" s="424">
        <f>VLOOKUP(G2179,[3]잔가율!$D$3:$E$33,2,FALSE)</f>
        <v>0.84199999999999997</v>
      </c>
      <c r="I2179" s="434">
        <f t="shared" si="34"/>
        <v>22632960</v>
      </c>
    </row>
    <row r="2180" spans="1:9">
      <c r="A2180" s="421">
        <v>2179</v>
      </c>
      <c r="B2180" s="422" t="s">
        <v>7711</v>
      </c>
      <c r="C2180" s="422" t="s">
        <v>138</v>
      </c>
      <c r="D2180" s="422" t="s">
        <v>5497</v>
      </c>
      <c r="E2180" s="422" t="s">
        <v>5508</v>
      </c>
      <c r="F2180" s="438">
        <v>99900000</v>
      </c>
      <c r="G2180" s="423">
        <v>2023</v>
      </c>
      <c r="H2180" s="424">
        <f>VLOOKUP(G2180,[3]잔가율!$D$3:$E$33,2,FALSE)</f>
        <v>0.84199999999999997</v>
      </c>
      <c r="I2180" s="434">
        <f t="shared" si="34"/>
        <v>84115800</v>
      </c>
    </row>
    <row r="2181" spans="1:9">
      <c r="A2181" s="421">
        <v>2180</v>
      </c>
      <c r="B2181" s="422" t="s">
        <v>7711</v>
      </c>
      <c r="C2181" s="422" t="s">
        <v>138</v>
      </c>
      <c r="D2181" s="422" t="s">
        <v>5497</v>
      </c>
      <c r="E2181" s="422" t="s">
        <v>5509</v>
      </c>
      <c r="F2181" s="438">
        <v>99900000</v>
      </c>
      <c r="G2181" s="423">
        <v>2023</v>
      </c>
      <c r="H2181" s="424">
        <f>VLOOKUP(G2181,[3]잔가율!$D$3:$E$33,2,FALSE)</f>
        <v>0.84199999999999997</v>
      </c>
      <c r="I2181" s="434">
        <f t="shared" si="34"/>
        <v>84115800</v>
      </c>
    </row>
    <row r="2182" spans="1:9">
      <c r="A2182" s="421">
        <v>2181</v>
      </c>
      <c r="B2182" s="422" t="s">
        <v>7711</v>
      </c>
      <c r="C2182" s="422" t="s">
        <v>138</v>
      </c>
      <c r="D2182" s="422" t="s">
        <v>5497</v>
      </c>
      <c r="E2182" s="422" t="s">
        <v>5510</v>
      </c>
      <c r="F2182" s="438">
        <v>94810000</v>
      </c>
      <c r="G2182" s="423">
        <v>2023</v>
      </c>
      <c r="H2182" s="424">
        <f>VLOOKUP(G2182,[3]잔가율!$D$3:$E$33,2,FALSE)</f>
        <v>0.84199999999999997</v>
      </c>
      <c r="I2182" s="434">
        <f t="shared" si="34"/>
        <v>79830020</v>
      </c>
    </row>
    <row r="2183" spans="1:9">
      <c r="A2183" s="421">
        <v>2182</v>
      </c>
      <c r="B2183" s="422" t="s">
        <v>7711</v>
      </c>
      <c r="C2183" s="422" t="s">
        <v>138</v>
      </c>
      <c r="D2183" s="422" t="s">
        <v>5498</v>
      </c>
      <c r="E2183" s="422" t="s">
        <v>5511</v>
      </c>
      <c r="F2183" s="438">
        <v>93400000</v>
      </c>
      <c r="G2183" s="423">
        <v>2023</v>
      </c>
      <c r="H2183" s="424">
        <f>VLOOKUP(G2183,[3]잔가율!$D$3:$E$33,2,FALSE)</f>
        <v>0.84199999999999997</v>
      </c>
      <c r="I2183" s="434">
        <f t="shared" si="34"/>
        <v>78642800</v>
      </c>
    </row>
    <row r="2184" spans="1:9">
      <c r="A2184" s="421">
        <v>2183</v>
      </c>
      <c r="B2184" s="422" t="s">
        <v>7711</v>
      </c>
      <c r="C2184" s="422" t="s">
        <v>138</v>
      </c>
      <c r="D2184" s="422" t="s">
        <v>5498</v>
      </c>
      <c r="E2184" s="422" t="s">
        <v>5512</v>
      </c>
      <c r="F2184" s="438">
        <v>92740000</v>
      </c>
      <c r="G2184" s="423">
        <v>2023</v>
      </c>
      <c r="H2184" s="424">
        <f>VLOOKUP(G2184,[3]잔가율!$D$3:$E$33,2,FALSE)</f>
        <v>0.84199999999999997</v>
      </c>
      <c r="I2184" s="434">
        <f t="shared" si="34"/>
        <v>78087080</v>
      </c>
    </row>
    <row r="2185" spans="1:9">
      <c r="A2185" s="421">
        <v>2184</v>
      </c>
      <c r="B2185" s="425" t="s">
        <v>7711</v>
      </c>
      <c r="C2185" s="425" t="s">
        <v>5504</v>
      </c>
      <c r="D2185" s="425" t="s">
        <v>5513</v>
      </c>
      <c r="E2185" s="425" t="s">
        <v>5514</v>
      </c>
      <c r="F2185" s="439">
        <v>29990000</v>
      </c>
      <c r="G2185" s="423">
        <v>2023</v>
      </c>
      <c r="H2185" s="424">
        <f>VLOOKUP(G2185,[3]잔가율!$D$3:$E$33,2,FALSE)</f>
        <v>0.84199999999999997</v>
      </c>
      <c r="I2185" s="434">
        <f t="shared" si="34"/>
        <v>25251580</v>
      </c>
    </row>
    <row r="2186" spans="1:9">
      <c r="A2186" s="421">
        <v>2185</v>
      </c>
      <c r="B2186" s="422" t="s">
        <v>7711</v>
      </c>
      <c r="C2186" s="422" t="s">
        <v>138</v>
      </c>
      <c r="D2186" s="422" t="s">
        <v>5499</v>
      </c>
      <c r="E2186" s="422" t="s">
        <v>5508</v>
      </c>
      <c r="F2186" s="438">
        <v>111000000</v>
      </c>
      <c r="G2186" s="423">
        <v>2023</v>
      </c>
      <c r="H2186" s="424">
        <f>VLOOKUP(G2186,[3]잔가율!$D$3:$E$33,2,FALSE)</f>
        <v>0.84199999999999997</v>
      </c>
      <c r="I2186" s="434">
        <f t="shared" si="34"/>
        <v>93462000</v>
      </c>
    </row>
    <row r="2187" spans="1:9">
      <c r="A2187" s="421">
        <v>2186</v>
      </c>
      <c r="B2187" s="422" t="s">
        <v>7711</v>
      </c>
      <c r="C2187" s="422" t="s">
        <v>138</v>
      </c>
      <c r="D2187" s="422" t="s">
        <v>5499</v>
      </c>
      <c r="E2187" s="422" t="s">
        <v>5515</v>
      </c>
      <c r="F2187" s="438">
        <v>104000000</v>
      </c>
      <c r="G2187" s="423">
        <v>2023</v>
      </c>
      <c r="H2187" s="424">
        <f>VLOOKUP(G2187,[3]잔가율!$D$3:$E$33,2,FALSE)</f>
        <v>0.84199999999999997</v>
      </c>
      <c r="I2187" s="434">
        <f t="shared" si="34"/>
        <v>87568000</v>
      </c>
    </row>
    <row r="2188" spans="1:9">
      <c r="A2188" s="421">
        <v>2187</v>
      </c>
      <c r="B2188" s="425" t="s">
        <v>7711</v>
      </c>
      <c r="C2188" s="425" t="s">
        <v>5504</v>
      </c>
      <c r="D2188" s="425" t="s">
        <v>5516</v>
      </c>
      <c r="E2188" s="425" t="s">
        <v>5517</v>
      </c>
      <c r="F2188" s="439">
        <v>106950000</v>
      </c>
      <c r="G2188" s="423">
        <v>2023</v>
      </c>
      <c r="H2188" s="424">
        <f>VLOOKUP(G2188,[3]잔가율!$D$3:$E$33,2,FALSE)</f>
        <v>0.84199999999999997</v>
      </c>
      <c r="I2188" s="434">
        <f t="shared" si="34"/>
        <v>90051900</v>
      </c>
    </row>
    <row r="2189" spans="1:9">
      <c r="A2189" s="421">
        <v>2188</v>
      </c>
      <c r="B2189" s="422" t="s">
        <v>7711</v>
      </c>
      <c r="C2189" s="422" t="s">
        <v>138</v>
      </c>
      <c r="D2189" s="422" t="s">
        <v>5516</v>
      </c>
      <c r="E2189" s="422" t="s">
        <v>5518</v>
      </c>
      <c r="F2189" s="438">
        <v>204540000</v>
      </c>
      <c r="G2189" s="423">
        <v>2023</v>
      </c>
      <c r="H2189" s="424">
        <f>VLOOKUP(G2189,[3]잔가율!$D$3:$E$33,2,FALSE)</f>
        <v>0.84199999999999997</v>
      </c>
      <c r="I2189" s="434">
        <f t="shared" si="34"/>
        <v>172222680</v>
      </c>
    </row>
    <row r="2190" spans="1:9">
      <c r="A2190" s="421">
        <v>2189</v>
      </c>
      <c r="B2190" s="422" t="s">
        <v>7711</v>
      </c>
      <c r="C2190" s="422" t="s">
        <v>138</v>
      </c>
      <c r="D2190" s="422" t="s">
        <v>5516</v>
      </c>
      <c r="E2190" s="422" t="s">
        <v>5519</v>
      </c>
      <c r="F2190" s="438">
        <v>188540000</v>
      </c>
      <c r="G2190" s="423">
        <v>2023</v>
      </c>
      <c r="H2190" s="424">
        <f>VLOOKUP(G2190,[3]잔가율!$D$3:$E$33,2,FALSE)</f>
        <v>0.84199999999999997</v>
      </c>
      <c r="I2190" s="434">
        <f t="shared" si="34"/>
        <v>158750680</v>
      </c>
    </row>
    <row r="2191" spans="1:9">
      <c r="A2191" s="421">
        <v>2190</v>
      </c>
      <c r="B2191" s="422" t="s">
        <v>7711</v>
      </c>
      <c r="C2191" s="422" t="s">
        <v>138</v>
      </c>
      <c r="D2191" s="422" t="s">
        <v>5516</v>
      </c>
      <c r="E2191" s="422" t="s">
        <v>5520</v>
      </c>
      <c r="F2191" s="438">
        <v>190900000</v>
      </c>
      <c r="G2191" s="423">
        <v>2023</v>
      </c>
      <c r="H2191" s="424">
        <f>VLOOKUP(G2191,[3]잔가율!$D$3:$E$33,2,FALSE)</f>
        <v>0.84199999999999997</v>
      </c>
      <c r="I2191" s="434">
        <f t="shared" si="34"/>
        <v>160737800</v>
      </c>
    </row>
    <row r="2192" spans="1:9">
      <c r="A2192" s="421">
        <v>2191</v>
      </c>
      <c r="B2192" s="422" t="s">
        <v>7711</v>
      </c>
      <c r="C2192" s="422" t="s">
        <v>138</v>
      </c>
      <c r="D2192" s="422" t="s">
        <v>5500</v>
      </c>
      <c r="E2192" s="422" t="s">
        <v>5521</v>
      </c>
      <c r="F2192" s="438">
        <v>212670000</v>
      </c>
      <c r="G2192" s="423">
        <v>2023</v>
      </c>
      <c r="H2192" s="424">
        <f>VLOOKUP(G2192,[3]잔가율!$D$3:$E$33,2,FALSE)</f>
        <v>0.84199999999999997</v>
      </c>
      <c r="I2192" s="434">
        <f t="shared" si="34"/>
        <v>179068140</v>
      </c>
    </row>
    <row r="2193" spans="1:9">
      <c r="A2193" s="421">
        <v>2192</v>
      </c>
      <c r="B2193" s="422" t="s">
        <v>7711</v>
      </c>
      <c r="C2193" s="422" t="s">
        <v>138</v>
      </c>
      <c r="D2193" s="422" t="s">
        <v>5522</v>
      </c>
      <c r="E2193" s="422" t="s">
        <v>5523</v>
      </c>
      <c r="F2193" s="438">
        <v>210490000</v>
      </c>
      <c r="G2193" s="423">
        <v>2023</v>
      </c>
      <c r="H2193" s="424">
        <f>VLOOKUP(G2193,[3]잔가율!$D$3:$E$33,2,FALSE)</f>
        <v>0.84199999999999997</v>
      </c>
      <c r="I2193" s="434">
        <f t="shared" si="34"/>
        <v>177232580</v>
      </c>
    </row>
    <row r="2194" spans="1:9">
      <c r="A2194" s="421">
        <v>2193</v>
      </c>
      <c r="B2194" s="422" t="s">
        <v>7711</v>
      </c>
      <c r="C2194" s="422" t="s">
        <v>138</v>
      </c>
      <c r="D2194" s="422" t="s">
        <v>5522</v>
      </c>
      <c r="E2194" s="422" t="s">
        <v>5524</v>
      </c>
      <c r="F2194" s="438">
        <v>197900000</v>
      </c>
      <c r="G2194" s="423">
        <v>2023</v>
      </c>
      <c r="H2194" s="424">
        <f>VLOOKUP(G2194,[3]잔가율!$D$3:$E$33,2,FALSE)</f>
        <v>0.84199999999999997</v>
      </c>
      <c r="I2194" s="434">
        <f t="shared" si="34"/>
        <v>166631800</v>
      </c>
    </row>
    <row r="2195" spans="1:9">
      <c r="A2195" s="421">
        <v>2194</v>
      </c>
      <c r="B2195" s="422" t="s">
        <v>7711</v>
      </c>
      <c r="C2195" s="422" t="s">
        <v>138</v>
      </c>
      <c r="D2195" s="422" t="s">
        <v>5525</v>
      </c>
      <c r="E2195" s="422" t="s">
        <v>5526</v>
      </c>
      <c r="F2195" s="438">
        <v>207270000</v>
      </c>
      <c r="G2195" s="423">
        <v>2023</v>
      </c>
      <c r="H2195" s="424">
        <f>VLOOKUP(G2195,[3]잔가율!$D$3:$E$33,2,FALSE)</f>
        <v>0.84199999999999997</v>
      </c>
      <c r="I2195" s="434">
        <f t="shared" si="34"/>
        <v>174521340</v>
      </c>
    </row>
    <row r="2196" spans="1:9">
      <c r="A2196" s="421">
        <v>2195</v>
      </c>
      <c r="B2196" s="425" t="s">
        <v>7711</v>
      </c>
      <c r="C2196" s="425" t="s">
        <v>5504</v>
      </c>
      <c r="D2196" s="425" t="s">
        <v>5525</v>
      </c>
      <c r="E2196" s="425" t="s">
        <v>5527</v>
      </c>
      <c r="F2196" s="439">
        <v>88200000</v>
      </c>
      <c r="G2196" s="423">
        <v>2023</v>
      </c>
      <c r="H2196" s="424">
        <f>VLOOKUP(G2196,[3]잔가율!$D$3:$E$33,2,FALSE)</f>
        <v>0.84199999999999997</v>
      </c>
      <c r="I2196" s="434">
        <f t="shared" si="34"/>
        <v>74264400</v>
      </c>
    </row>
    <row r="2197" spans="1:9">
      <c r="A2197" s="421">
        <v>2196</v>
      </c>
      <c r="B2197" s="422" t="s">
        <v>7711</v>
      </c>
      <c r="C2197" s="422" t="s">
        <v>138</v>
      </c>
      <c r="D2197" s="422" t="s">
        <v>5528</v>
      </c>
      <c r="E2197" s="422" t="s">
        <v>5529</v>
      </c>
      <c r="F2197" s="438">
        <v>232000000</v>
      </c>
      <c r="G2197" s="423">
        <v>2023</v>
      </c>
      <c r="H2197" s="424">
        <f>VLOOKUP(G2197,[3]잔가율!$D$3:$E$33,2,FALSE)</f>
        <v>0.84199999999999997</v>
      </c>
      <c r="I2197" s="434">
        <f t="shared" si="34"/>
        <v>195344000</v>
      </c>
    </row>
    <row r="2198" spans="1:9">
      <c r="A2198" s="421">
        <v>2197</v>
      </c>
      <c r="B2198" s="422" t="s">
        <v>7711</v>
      </c>
      <c r="C2198" s="422" t="s">
        <v>138</v>
      </c>
      <c r="D2198" s="422" t="s">
        <v>5530</v>
      </c>
      <c r="E2198" s="422" t="s">
        <v>5531</v>
      </c>
      <c r="F2198" s="438">
        <v>219810000</v>
      </c>
      <c r="G2198" s="423">
        <v>2023</v>
      </c>
      <c r="H2198" s="424">
        <f>VLOOKUP(G2198,[3]잔가율!$D$3:$E$33,2,FALSE)</f>
        <v>0.84199999999999997</v>
      </c>
      <c r="I2198" s="434">
        <f t="shared" si="34"/>
        <v>185080020</v>
      </c>
    </row>
    <row r="2199" spans="1:9">
      <c r="A2199" s="421">
        <v>2198</v>
      </c>
      <c r="B2199" s="422" t="s">
        <v>7711</v>
      </c>
      <c r="C2199" s="422" t="s">
        <v>138</v>
      </c>
      <c r="D2199" s="422" t="s">
        <v>139</v>
      </c>
      <c r="E2199" s="422" t="s">
        <v>5532</v>
      </c>
      <c r="F2199" s="438">
        <v>123000000</v>
      </c>
      <c r="G2199" s="423">
        <v>2023</v>
      </c>
      <c r="H2199" s="424">
        <f>VLOOKUP(G2199,[3]잔가율!$D$3:$E$33,2,FALSE)</f>
        <v>0.84199999999999997</v>
      </c>
      <c r="I2199" s="434">
        <f t="shared" si="34"/>
        <v>103566000</v>
      </c>
    </row>
    <row r="2200" spans="1:9">
      <c r="A2200" s="421">
        <v>2199</v>
      </c>
      <c r="B2200" s="425" t="s">
        <v>7711</v>
      </c>
      <c r="C2200" s="425" t="s">
        <v>5504</v>
      </c>
      <c r="D2200" s="425" t="s">
        <v>5533</v>
      </c>
      <c r="E2200" s="425" t="s">
        <v>5534</v>
      </c>
      <c r="F2200" s="439">
        <v>13720000</v>
      </c>
      <c r="G2200" s="423">
        <v>2023</v>
      </c>
      <c r="H2200" s="424">
        <f>VLOOKUP(G2200,[3]잔가율!$D$3:$E$33,2,FALSE)</f>
        <v>0.84199999999999997</v>
      </c>
      <c r="I2200" s="434">
        <f t="shared" si="34"/>
        <v>11552240</v>
      </c>
    </row>
    <row r="2201" spans="1:9">
      <c r="A2201" s="421">
        <v>2200</v>
      </c>
      <c r="B2201" s="422" t="s">
        <v>7711</v>
      </c>
      <c r="C2201" s="422" t="s">
        <v>138</v>
      </c>
      <c r="D2201" s="422" t="s">
        <v>5501</v>
      </c>
      <c r="E2201" s="422" t="s">
        <v>5535</v>
      </c>
      <c r="F2201" s="438">
        <v>118000000</v>
      </c>
      <c r="G2201" s="423">
        <v>2023</v>
      </c>
      <c r="H2201" s="424">
        <f>VLOOKUP(G2201,[3]잔가율!$D$3:$E$33,2,FALSE)</f>
        <v>0.84199999999999997</v>
      </c>
      <c r="I2201" s="434">
        <f t="shared" si="34"/>
        <v>99356000</v>
      </c>
    </row>
    <row r="2202" spans="1:9">
      <c r="A2202" s="421">
        <v>2201</v>
      </c>
      <c r="B2202" s="422" t="s">
        <v>7711</v>
      </c>
      <c r="C2202" s="422" t="s">
        <v>138</v>
      </c>
      <c r="D2202" s="422" t="s">
        <v>5501</v>
      </c>
      <c r="E2202" s="422" t="s">
        <v>5536</v>
      </c>
      <c r="F2202" s="438">
        <v>105240000</v>
      </c>
      <c r="G2202" s="423">
        <v>2023</v>
      </c>
      <c r="H2202" s="424">
        <f>VLOOKUP(G2202,[3]잔가율!$D$3:$E$33,2,FALSE)</f>
        <v>0.84199999999999997</v>
      </c>
      <c r="I2202" s="434">
        <f t="shared" si="34"/>
        <v>88612080</v>
      </c>
    </row>
    <row r="2203" spans="1:9">
      <c r="A2203" s="421">
        <v>2202</v>
      </c>
      <c r="B2203" s="422" t="s">
        <v>7711</v>
      </c>
      <c r="C2203" s="422" t="s">
        <v>138</v>
      </c>
      <c r="D2203" s="422" t="s">
        <v>5537</v>
      </c>
      <c r="E2203" s="422" t="s">
        <v>5538</v>
      </c>
      <c r="F2203" s="438">
        <v>167700000</v>
      </c>
      <c r="G2203" s="423">
        <v>2023</v>
      </c>
      <c r="H2203" s="424">
        <f>VLOOKUP(G2203,[3]잔가율!$D$3:$E$33,2,FALSE)</f>
        <v>0.84199999999999997</v>
      </c>
      <c r="I2203" s="434">
        <f t="shared" si="34"/>
        <v>141203400</v>
      </c>
    </row>
    <row r="2204" spans="1:9">
      <c r="A2204" s="421">
        <v>2203</v>
      </c>
      <c r="B2204" s="425" t="s">
        <v>7711</v>
      </c>
      <c r="C2204" s="425" t="s">
        <v>5504</v>
      </c>
      <c r="D2204" s="425" t="s">
        <v>5539</v>
      </c>
      <c r="E2204" s="425" t="s">
        <v>5540</v>
      </c>
      <c r="F2204" s="439">
        <v>48070000</v>
      </c>
      <c r="G2204" s="423">
        <v>2023</v>
      </c>
      <c r="H2204" s="424">
        <f>VLOOKUP(G2204,[3]잔가율!$D$3:$E$33,2,FALSE)</f>
        <v>0.84199999999999997</v>
      </c>
      <c r="I2204" s="434">
        <f t="shared" si="34"/>
        <v>40474940</v>
      </c>
    </row>
    <row r="2205" spans="1:9">
      <c r="A2205" s="421">
        <v>2204</v>
      </c>
      <c r="B2205" s="422" t="s">
        <v>7711</v>
      </c>
      <c r="C2205" s="422" t="s">
        <v>138</v>
      </c>
      <c r="D2205" s="422" t="s">
        <v>5541</v>
      </c>
      <c r="E2205" s="422" t="s">
        <v>5542</v>
      </c>
      <c r="F2205" s="438">
        <v>153000000</v>
      </c>
      <c r="G2205" s="423">
        <v>2023</v>
      </c>
      <c r="H2205" s="424">
        <f>VLOOKUP(G2205,[3]잔가율!$D$3:$E$33,2,FALSE)</f>
        <v>0.84199999999999997</v>
      </c>
      <c r="I2205" s="434">
        <f t="shared" si="34"/>
        <v>128826000</v>
      </c>
    </row>
    <row r="2206" spans="1:9">
      <c r="A2206" s="421">
        <v>2205</v>
      </c>
      <c r="B2206" s="425" t="s">
        <v>7711</v>
      </c>
      <c r="C2206" s="425" t="s">
        <v>5504</v>
      </c>
      <c r="D2206" s="425" t="s">
        <v>5539</v>
      </c>
      <c r="E2206" s="425" t="s">
        <v>5543</v>
      </c>
      <c r="F2206" s="439">
        <v>53900000</v>
      </c>
      <c r="G2206" s="423">
        <v>2023</v>
      </c>
      <c r="H2206" s="424">
        <f>VLOOKUP(G2206,[3]잔가율!$D$3:$E$33,2,FALSE)</f>
        <v>0.84199999999999997</v>
      </c>
      <c r="I2206" s="434">
        <f t="shared" si="34"/>
        <v>45383800</v>
      </c>
    </row>
    <row r="2207" spans="1:9">
      <c r="A2207" s="421">
        <v>2206</v>
      </c>
      <c r="B2207" s="422" t="s">
        <v>7711</v>
      </c>
      <c r="C2207" s="422" t="s">
        <v>138</v>
      </c>
      <c r="D2207" s="422" t="s">
        <v>5502</v>
      </c>
      <c r="E2207" s="422" t="s">
        <v>5544</v>
      </c>
      <c r="F2207" s="438">
        <v>191450000</v>
      </c>
      <c r="G2207" s="423">
        <v>2023</v>
      </c>
      <c r="H2207" s="424">
        <f>VLOOKUP(G2207,[3]잔가율!$D$3:$E$33,2,FALSE)</f>
        <v>0.84199999999999997</v>
      </c>
      <c r="I2207" s="434">
        <f t="shared" si="34"/>
        <v>161200900</v>
      </c>
    </row>
    <row r="2208" spans="1:9">
      <c r="A2208" s="421">
        <v>2207</v>
      </c>
      <c r="B2208" s="425" t="s">
        <v>7711</v>
      </c>
      <c r="C2208" s="425" t="s">
        <v>5504</v>
      </c>
      <c r="D2208" s="425" t="s">
        <v>5545</v>
      </c>
      <c r="E2208" s="425" t="s">
        <v>5546</v>
      </c>
      <c r="F2208" s="439">
        <v>41580000</v>
      </c>
      <c r="G2208" s="423">
        <v>2023</v>
      </c>
      <c r="H2208" s="424">
        <f>VLOOKUP(G2208,[3]잔가율!$D$3:$E$33,2,FALSE)</f>
        <v>0.84199999999999997</v>
      </c>
      <c r="I2208" s="434">
        <f t="shared" si="34"/>
        <v>35010360</v>
      </c>
    </row>
    <row r="2209" spans="1:9">
      <c r="A2209" s="421">
        <v>2208</v>
      </c>
      <c r="B2209" s="422" t="s">
        <v>7711</v>
      </c>
      <c r="C2209" s="422" t="s">
        <v>138</v>
      </c>
      <c r="D2209" s="422" t="s">
        <v>5545</v>
      </c>
      <c r="E2209" s="422" t="s">
        <v>5547</v>
      </c>
      <c r="F2209" s="438">
        <v>145450000</v>
      </c>
      <c r="G2209" s="423">
        <v>2023</v>
      </c>
      <c r="H2209" s="424">
        <f>VLOOKUP(G2209,[3]잔가율!$D$3:$E$33,2,FALSE)</f>
        <v>0.84199999999999997</v>
      </c>
      <c r="I2209" s="434">
        <f t="shared" si="34"/>
        <v>122468900</v>
      </c>
    </row>
    <row r="2210" spans="1:9">
      <c r="A2210" s="421">
        <v>2209</v>
      </c>
      <c r="B2210" s="422" t="s">
        <v>7711</v>
      </c>
      <c r="C2210" s="422" t="s">
        <v>138</v>
      </c>
      <c r="D2210" s="422" t="s">
        <v>5545</v>
      </c>
      <c r="E2210" s="422" t="s">
        <v>5548</v>
      </c>
      <c r="F2210" s="438">
        <v>118180000</v>
      </c>
      <c r="G2210" s="423">
        <v>2023</v>
      </c>
      <c r="H2210" s="424">
        <f>VLOOKUP(G2210,[3]잔가율!$D$3:$E$33,2,FALSE)</f>
        <v>0.84199999999999997</v>
      </c>
      <c r="I2210" s="434">
        <f t="shared" si="34"/>
        <v>99507560</v>
      </c>
    </row>
    <row r="2211" spans="1:9">
      <c r="A2211" s="421">
        <v>2210</v>
      </c>
      <c r="B2211" s="422" t="s">
        <v>7711</v>
      </c>
      <c r="C2211" s="422" t="s">
        <v>138</v>
      </c>
      <c r="D2211" s="422" t="s">
        <v>5545</v>
      </c>
      <c r="E2211" s="422" t="s">
        <v>5549</v>
      </c>
      <c r="F2211" s="438">
        <v>181360000</v>
      </c>
      <c r="G2211" s="423">
        <v>2023</v>
      </c>
      <c r="H2211" s="424">
        <f>VLOOKUP(G2211,[3]잔가율!$D$3:$E$33,2,FALSE)</f>
        <v>0.84199999999999997</v>
      </c>
      <c r="I2211" s="434">
        <f t="shared" si="34"/>
        <v>152705120</v>
      </c>
    </row>
    <row r="2212" spans="1:9">
      <c r="A2212" s="421">
        <v>2211</v>
      </c>
      <c r="B2212" s="422" t="s">
        <v>7711</v>
      </c>
      <c r="C2212" s="422" t="s">
        <v>138</v>
      </c>
      <c r="D2212" s="422" t="s">
        <v>5545</v>
      </c>
      <c r="E2212" s="422" t="s">
        <v>5550</v>
      </c>
      <c r="F2212" s="438">
        <v>195450000</v>
      </c>
      <c r="G2212" s="423">
        <v>2023</v>
      </c>
      <c r="H2212" s="424">
        <f>VLOOKUP(G2212,[3]잔가율!$D$3:$E$33,2,FALSE)</f>
        <v>0.84199999999999997</v>
      </c>
      <c r="I2212" s="434">
        <f t="shared" si="34"/>
        <v>164568900</v>
      </c>
    </row>
    <row r="2213" spans="1:9">
      <c r="A2213" s="421">
        <v>2212</v>
      </c>
      <c r="B2213" s="422" t="s">
        <v>7711</v>
      </c>
      <c r="C2213" s="422" t="s">
        <v>138</v>
      </c>
      <c r="D2213" s="422" t="s">
        <v>5545</v>
      </c>
      <c r="E2213" s="422" t="s">
        <v>5551</v>
      </c>
      <c r="F2213" s="438">
        <v>190900000</v>
      </c>
      <c r="G2213" s="423">
        <v>2023</v>
      </c>
      <c r="H2213" s="424">
        <f>VLOOKUP(G2213,[3]잔가율!$D$3:$E$33,2,FALSE)</f>
        <v>0.84199999999999997</v>
      </c>
      <c r="I2213" s="434">
        <f t="shared" si="34"/>
        <v>160737800</v>
      </c>
    </row>
    <row r="2214" spans="1:9">
      <c r="A2214" s="421">
        <v>2213</v>
      </c>
      <c r="B2214" s="422" t="s">
        <v>7711</v>
      </c>
      <c r="C2214" s="422" t="s">
        <v>138</v>
      </c>
      <c r="D2214" s="422" t="s">
        <v>5545</v>
      </c>
      <c r="E2214" s="422" t="s">
        <v>5552</v>
      </c>
      <c r="F2214" s="438">
        <v>181810000</v>
      </c>
      <c r="G2214" s="423">
        <v>2023</v>
      </c>
      <c r="H2214" s="424">
        <f>VLOOKUP(G2214,[3]잔가율!$D$3:$E$33,2,FALSE)</f>
        <v>0.84199999999999997</v>
      </c>
      <c r="I2214" s="434">
        <f t="shared" si="34"/>
        <v>153084020</v>
      </c>
    </row>
    <row r="2215" spans="1:9">
      <c r="A2215" s="421">
        <v>2214</v>
      </c>
      <c r="B2215" s="422" t="s">
        <v>7711</v>
      </c>
      <c r="C2215" s="422" t="s">
        <v>138</v>
      </c>
      <c r="D2215" s="422" t="s">
        <v>5545</v>
      </c>
      <c r="E2215" s="422" t="s">
        <v>5553</v>
      </c>
      <c r="F2215" s="438">
        <v>154090000</v>
      </c>
      <c r="G2215" s="423">
        <v>2023</v>
      </c>
      <c r="H2215" s="424">
        <f>VLOOKUP(G2215,[3]잔가율!$D$3:$E$33,2,FALSE)</f>
        <v>0.84199999999999997</v>
      </c>
      <c r="I2215" s="434">
        <f t="shared" si="34"/>
        <v>129743780</v>
      </c>
    </row>
    <row r="2216" spans="1:9">
      <c r="A2216" s="421">
        <v>2215</v>
      </c>
      <c r="B2216" s="422" t="s">
        <v>7711</v>
      </c>
      <c r="C2216" s="422" t="s">
        <v>138</v>
      </c>
      <c r="D2216" s="422" t="s">
        <v>5554</v>
      </c>
      <c r="E2216" s="422" t="s">
        <v>5555</v>
      </c>
      <c r="F2216" s="438">
        <v>121000000</v>
      </c>
      <c r="G2216" s="423">
        <v>2023</v>
      </c>
      <c r="H2216" s="424">
        <f>VLOOKUP(G2216,[3]잔가율!$D$3:$E$33,2,FALSE)</f>
        <v>0.84199999999999997</v>
      </c>
      <c r="I2216" s="434">
        <f t="shared" si="34"/>
        <v>101882000</v>
      </c>
    </row>
    <row r="2217" spans="1:9">
      <c r="A2217" s="421">
        <v>2216</v>
      </c>
      <c r="B2217" s="422" t="s">
        <v>7711</v>
      </c>
      <c r="C2217" s="422" t="s">
        <v>138</v>
      </c>
      <c r="D2217" s="422" t="s">
        <v>5554</v>
      </c>
      <c r="E2217" s="422" t="s">
        <v>5556</v>
      </c>
      <c r="F2217" s="438">
        <v>122000000</v>
      </c>
      <c r="G2217" s="423">
        <v>2023</v>
      </c>
      <c r="H2217" s="424">
        <f>VLOOKUP(G2217,[3]잔가율!$D$3:$E$33,2,FALSE)</f>
        <v>0.84199999999999997</v>
      </c>
      <c r="I2217" s="434">
        <f t="shared" si="34"/>
        <v>102724000</v>
      </c>
    </row>
    <row r="2218" spans="1:9">
      <c r="A2218" s="421">
        <v>2217</v>
      </c>
      <c r="B2218" s="422" t="s">
        <v>7711</v>
      </c>
      <c r="C2218" s="422" t="s">
        <v>138</v>
      </c>
      <c r="D2218" s="422" t="s">
        <v>5503</v>
      </c>
      <c r="E2218" s="422" t="s">
        <v>5557</v>
      </c>
      <c r="F2218" s="438">
        <v>125000000</v>
      </c>
      <c r="G2218" s="423">
        <v>2023</v>
      </c>
      <c r="H2218" s="424">
        <f>VLOOKUP(G2218,[3]잔가율!$D$3:$E$33,2,FALSE)</f>
        <v>0.84199999999999997</v>
      </c>
      <c r="I2218" s="434">
        <f t="shared" si="34"/>
        <v>105250000</v>
      </c>
    </row>
    <row r="2219" spans="1:9">
      <c r="A2219" s="421">
        <v>2218</v>
      </c>
      <c r="B2219" s="422" t="s">
        <v>7711</v>
      </c>
      <c r="C2219" s="422" t="s">
        <v>138</v>
      </c>
      <c r="D2219" s="422" t="s">
        <v>5503</v>
      </c>
      <c r="E2219" s="422" t="s">
        <v>5558</v>
      </c>
      <c r="F2219" s="438">
        <v>119140000</v>
      </c>
      <c r="G2219" s="423">
        <v>2023</v>
      </c>
      <c r="H2219" s="424">
        <f>VLOOKUP(G2219,[3]잔가율!$D$3:$E$33,2,FALSE)</f>
        <v>0.84199999999999997</v>
      </c>
      <c r="I2219" s="434">
        <f t="shared" si="34"/>
        <v>100315880</v>
      </c>
    </row>
    <row r="2220" spans="1:9">
      <c r="A2220" s="421">
        <v>2219</v>
      </c>
      <c r="B2220" s="422" t="s">
        <v>7711</v>
      </c>
      <c r="C2220" s="422" t="s">
        <v>138</v>
      </c>
      <c r="D2220" s="422" t="s">
        <v>5559</v>
      </c>
      <c r="E2220" s="422" t="s">
        <v>5560</v>
      </c>
      <c r="F2220" s="438">
        <v>191000000</v>
      </c>
      <c r="G2220" s="423">
        <v>2023</v>
      </c>
      <c r="H2220" s="424">
        <f>VLOOKUP(G2220,[3]잔가율!$D$3:$E$33,2,FALSE)</f>
        <v>0.84199999999999997</v>
      </c>
      <c r="I2220" s="434">
        <f t="shared" si="34"/>
        <v>160822000</v>
      </c>
    </row>
    <row r="2221" spans="1:9">
      <c r="A2221" s="421">
        <v>2220</v>
      </c>
      <c r="B2221" s="422" t="s">
        <v>7711</v>
      </c>
      <c r="C2221" s="422" t="s">
        <v>138</v>
      </c>
      <c r="D2221" s="422" t="s">
        <v>5561</v>
      </c>
      <c r="E2221" s="422" t="s">
        <v>5562</v>
      </c>
      <c r="F2221" s="438">
        <v>186360000</v>
      </c>
      <c r="G2221" s="423">
        <v>2023</v>
      </c>
      <c r="H2221" s="424">
        <f>VLOOKUP(G2221,[3]잔가율!$D$3:$E$33,2,FALSE)</f>
        <v>0.84199999999999997</v>
      </c>
      <c r="I2221" s="434">
        <f t="shared" si="34"/>
        <v>156915120</v>
      </c>
    </row>
    <row r="2222" spans="1:9">
      <c r="A2222" s="421">
        <v>2221</v>
      </c>
      <c r="B2222" s="422" t="s">
        <v>7711</v>
      </c>
      <c r="C2222" s="422" t="s">
        <v>138</v>
      </c>
      <c r="D2222" s="422" t="s">
        <v>5563</v>
      </c>
      <c r="E2222" s="422" t="s">
        <v>5564</v>
      </c>
      <c r="F2222" s="438">
        <v>202810000</v>
      </c>
      <c r="G2222" s="423">
        <v>2023</v>
      </c>
      <c r="H2222" s="424">
        <f>VLOOKUP(G2222,[3]잔가율!$D$3:$E$33,2,FALSE)</f>
        <v>0.84199999999999997</v>
      </c>
      <c r="I2222" s="434">
        <f t="shared" si="34"/>
        <v>170766020</v>
      </c>
    </row>
    <row r="2223" spans="1:9">
      <c r="A2223" s="421">
        <v>2222</v>
      </c>
      <c r="B2223" s="422" t="s">
        <v>7711</v>
      </c>
      <c r="C2223" s="422" t="s">
        <v>138</v>
      </c>
      <c r="D2223" s="422" t="s">
        <v>5565</v>
      </c>
      <c r="E2223" s="422" t="s">
        <v>5553</v>
      </c>
      <c r="F2223" s="438">
        <v>154090000</v>
      </c>
      <c r="G2223" s="423">
        <v>2023</v>
      </c>
      <c r="H2223" s="424">
        <f>VLOOKUP(G2223,[3]잔가율!$D$3:$E$33,2,FALSE)</f>
        <v>0.84199999999999997</v>
      </c>
      <c r="I2223" s="434">
        <f t="shared" si="34"/>
        <v>129743780</v>
      </c>
    </row>
    <row r="2224" spans="1:9">
      <c r="A2224" s="421">
        <v>2223</v>
      </c>
      <c r="B2224" s="422" t="s">
        <v>7711</v>
      </c>
      <c r="C2224" s="422" t="s">
        <v>138</v>
      </c>
      <c r="D2224" s="422" t="s">
        <v>5566</v>
      </c>
      <c r="E2224" s="422" t="s">
        <v>5553</v>
      </c>
      <c r="F2224" s="438">
        <v>149900000</v>
      </c>
      <c r="G2224" s="423">
        <v>2023</v>
      </c>
      <c r="H2224" s="424">
        <f>VLOOKUP(G2224,[3]잔가율!$D$3:$E$33,2,FALSE)</f>
        <v>0.84199999999999997</v>
      </c>
      <c r="I2224" s="434">
        <f t="shared" si="34"/>
        <v>126215800</v>
      </c>
    </row>
    <row r="2225" spans="1:9">
      <c r="A2225" s="421">
        <v>2224</v>
      </c>
      <c r="B2225" s="422" t="s">
        <v>7711</v>
      </c>
      <c r="C2225" s="422" t="s">
        <v>138</v>
      </c>
      <c r="D2225" s="422" t="s">
        <v>5566</v>
      </c>
      <c r="E2225" s="422" t="s">
        <v>5567</v>
      </c>
      <c r="F2225" s="438">
        <v>144590000</v>
      </c>
      <c r="G2225" s="423">
        <v>2023</v>
      </c>
      <c r="H2225" s="424">
        <f>VLOOKUP(G2225,[3]잔가율!$D$3:$E$33,2,FALSE)</f>
        <v>0.84199999999999997</v>
      </c>
      <c r="I2225" s="434">
        <f t="shared" si="34"/>
        <v>121744780</v>
      </c>
    </row>
    <row r="2226" spans="1:9">
      <c r="A2226" s="421">
        <v>2225</v>
      </c>
      <c r="B2226" s="422" t="s">
        <v>7711</v>
      </c>
      <c r="C2226" s="422" t="s">
        <v>5568</v>
      </c>
      <c r="D2226" s="422" t="s">
        <v>5569</v>
      </c>
      <c r="E2226" s="422" t="s">
        <v>5570</v>
      </c>
      <c r="F2226" s="438">
        <v>14540000</v>
      </c>
      <c r="G2226" s="423">
        <v>2023</v>
      </c>
      <c r="H2226" s="424">
        <f>VLOOKUP(G2226,[3]잔가율!$D$3:$E$33,2,FALSE)</f>
        <v>0.84199999999999997</v>
      </c>
      <c r="I2226" s="434">
        <f t="shared" si="34"/>
        <v>12242680</v>
      </c>
    </row>
    <row r="2227" spans="1:9">
      <c r="A2227" s="421">
        <v>2226</v>
      </c>
      <c r="B2227" s="425" t="s">
        <v>7711</v>
      </c>
      <c r="C2227" s="425" t="s">
        <v>5568</v>
      </c>
      <c r="D2227" s="425" t="s">
        <v>5571</v>
      </c>
      <c r="E2227" s="425" t="s">
        <v>5572</v>
      </c>
      <c r="F2227" s="439">
        <v>34660000</v>
      </c>
      <c r="G2227" s="423">
        <v>2023</v>
      </c>
      <c r="H2227" s="424">
        <f>VLOOKUP(G2227,[3]잔가율!$D$3:$E$33,2,FALSE)</f>
        <v>0.84199999999999997</v>
      </c>
      <c r="I2227" s="434">
        <f t="shared" si="34"/>
        <v>29183720</v>
      </c>
    </row>
    <row r="2228" spans="1:9">
      <c r="A2228" s="421">
        <v>2227</v>
      </c>
      <c r="B2228" s="422" t="s">
        <v>7711</v>
      </c>
      <c r="C2228" s="422" t="s">
        <v>5568</v>
      </c>
      <c r="D2228" s="422" t="s">
        <v>5573</v>
      </c>
      <c r="E2228" s="422" t="s">
        <v>5574</v>
      </c>
      <c r="F2228" s="438">
        <v>25670000</v>
      </c>
      <c r="G2228" s="423">
        <v>2023</v>
      </c>
      <c r="H2228" s="424">
        <f>VLOOKUP(G2228,[3]잔가율!$D$3:$E$33,2,FALSE)</f>
        <v>0.84199999999999997</v>
      </c>
      <c r="I2228" s="434">
        <f t="shared" si="34"/>
        <v>21614140</v>
      </c>
    </row>
    <row r="2229" spans="1:9">
      <c r="A2229" s="421">
        <v>2228</v>
      </c>
      <c r="B2229" s="422" t="s">
        <v>7711</v>
      </c>
      <c r="C2229" s="422" t="s">
        <v>5568</v>
      </c>
      <c r="D2229" s="422" t="s">
        <v>5573</v>
      </c>
      <c r="E2229" s="422" t="s">
        <v>5575</v>
      </c>
      <c r="F2229" s="438">
        <v>40000000</v>
      </c>
      <c r="G2229" s="423">
        <v>2023</v>
      </c>
      <c r="H2229" s="424">
        <f>VLOOKUP(G2229,[3]잔가율!$D$3:$E$33,2,FALSE)</f>
        <v>0.84199999999999997</v>
      </c>
      <c r="I2229" s="434">
        <f t="shared" si="34"/>
        <v>33680000</v>
      </c>
    </row>
    <row r="2230" spans="1:9">
      <c r="A2230" s="421">
        <v>2229</v>
      </c>
      <c r="B2230" s="425" t="s">
        <v>7711</v>
      </c>
      <c r="C2230" s="425" t="s">
        <v>5568</v>
      </c>
      <c r="D2230" s="425" t="s">
        <v>5576</v>
      </c>
      <c r="E2230" s="425" t="s">
        <v>5577</v>
      </c>
      <c r="F2230" s="439">
        <v>61470000</v>
      </c>
      <c r="G2230" s="423">
        <v>2023</v>
      </c>
      <c r="H2230" s="424">
        <f>VLOOKUP(G2230,[3]잔가율!$D$3:$E$33,2,FALSE)</f>
        <v>0.84199999999999997</v>
      </c>
      <c r="I2230" s="434">
        <f t="shared" si="34"/>
        <v>51757740</v>
      </c>
    </row>
    <row r="2231" spans="1:9">
      <c r="A2231" s="421">
        <v>2230</v>
      </c>
      <c r="B2231" s="422" t="s">
        <v>7711</v>
      </c>
      <c r="C2231" s="422" t="s">
        <v>5568</v>
      </c>
      <c r="D2231" s="422" t="s">
        <v>5573</v>
      </c>
      <c r="E2231" s="422" t="s">
        <v>5578</v>
      </c>
      <c r="F2231" s="438">
        <v>39900000</v>
      </c>
      <c r="G2231" s="423">
        <v>2023</v>
      </c>
      <c r="H2231" s="424">
        <f>VLOOKUP(G2231,[3]잔가율!$D$3:$E$33,2,FALSE)</f>
        <v>0.84199999999999997</v>
      </c>
      <c r="I2231" s="434">
        <f t="shared" si="34"/>
        <v>33595800</v>
      </c>
    </row>
    <row r="2232" spans="1:9">
      <c r="A2232" s="421">
        <v>2231</v>
      </c>
      <c r="B2232" s="422" t="s">
        <v>7711</v>
      </c>
      <c r="C2232" s="422" t="s">
        <v>5568</v>
      </c>
      <c r="D2232" s="422" t="s">
        <v>5573</v>
      </c>
      <c r="E2232" s="422" t="s">
        <v>5579</v>
      </c>
      <c r="F2232" s="438">
        <v>39900000</v>
      </c>
      <c r="G2232" s="423">
        <v>2023</v>
      </c>
      <c r="H2232" s="424">
        <f>VLOOKUP(G2232,[3]잔가율!$D$3:$E$33,2,FALSE)</f>
        <v>0.84199999999999997</v>
      </c>
      <c r="I2232" s="434">
        <f t="shared" si="34"/>
        <v>33595800</v>
      </c>
    </row>
    <row r="2233" spans="1:9">
      <c r="A2233" s="421">
        <v>2232</v>
      </c>
      <c r="B2233" s="425" t="s">
        <v>7711</v>
      </c>
      <c r="C2233" s="425" t="s">
        <v>5568</v>
      </c>
      <c r="D2233" s="425" t="s">
        <v>5576</v>
      </c>
      <c r="E2233" s="425" t="s">
        <v>5580</v>
      </c>
      <c r="F2233" s="439">
        <v>39200000</v>
      </c>
      <c r="G2233" s="423">
        <v>2023</v>
      </c>
      <c r="H2233" s="424">
        <f>VLOOKUP(G2233,[3]잔가율!$D$3:$E$33,2,FALSE)</f>
        <v>0.84199999999999997</v>
      </c>
      <c r="I2233" s="434">
        <f t="shared" si="34"/>
        <v>33006400</v>
      </c>
    </row>
    <row r="2234" spans="1:9">
      <c r="A2234" s="421">
        <v>2233</v>
      </c>
      <c r="B2234" s="422" t="s">
        <v>7711</v>
      </c>
      <c r="C2234" s="422" t="s">
        <v>5568</v>
      </c>
      <c r="D2234" s="422" t="s">
        <v>5573</v>
      </c>
      <c r="E2234" s="422" t="s">
        <v>5581</v>
      </c>
      <c r="F2234" s="438">
        <v>49900000</v>
      </c>
      <c r="G2234" s="423">
        <v>2023</v>
      </c>
      <c r="H2234" s="424">
        <f>VLOOKUP(G2234,[3]잔가율!$D$3:$E$33,2,FALSE)</f>
        <v>0.84199999999999997</v>
      </c>
      <c r="I2234" s="434">
        <f t="shared" si="34"/>
        <v>42015800</v>
      </c>
    </row>
    <row r="2235" spans="1:9">
      <c r="A2235" s="421">
        <v>2234</v>
      </c>
      <c r="B2235" s="422" t="s">
        <v>7711</v>
      </c>
      <c r="C2235" s="422" t="s">
        <v>5568</v>
      </c>
      <c r="D2235" s="422" t="s">
        <v>5582</v>
      </c>
      <c r="E2235" s="422" t="s">
        <v>5583</v>
      </c>
      <c r="F2235" s="438">
        <v>26360000</v>
      </c>
      <c r="G2235" s="423">
        <v>2023</v>
      </c>
      <c r="H2235" s="424">
        <f>VLOOKUP(G2235,[3]잔가율!$D$3:$E$33,2,FALSE)</f>
        <v>0.84199999999999997</v>
      </c>
      <c r="I2235" s="434">
        <f t="shared" si="34"/>
        <v>22195120</v>
      </c>
    </row>
    <row r="2236" spans="1:9">
      <c r="A2236" s="421">
        <v>2235</v>
      </c>
      <c r="B2236" s="425" t="s">
        <v>7711</v>
      </c>
      <c r="C2236" s="425" t="s">
        <v>5568</v>
      </c>
      <c r="D2236" s="425" t="s">
        <v>5584</v>
      </c>
      <c r="E2236" s="425" t="s">
        <v>5585</v>
      </c>
      <c r="F2236" s="439">
        <v>45440000</v>
      </c>
      <c r="G2236" s="423">
        <v>2023</v>
      </c>
      <c r="H2236" s="424">
        <f>VLOOKUP(G2236,[3]잔가율!$D$3:$E$33,2,FALSE)</f>
        <v>0.84199999999999997</v>
      </c>
      <c r="I2236" s="434">
        <f t="shared" si="34"/>
        <v>38260480</v>
      </c>
    </row>
    <row r="2237" spans="1:9">
      <c r="A2237" s="421">
        <v>2236</v>
      </c>
      <c r="B2237" s="422" t="s">
        <v>7711</v>
      </c>
      <c r="C2237" s="422" t="s">
        <v>5568</v>
      </c>
      <c r="D2237" s="422" t="s">
        <v>5586</v>
      </c>
      <c r="E2237" s="422" t="s">
        <v>5587</v>
      </c>
      <c r="F2237" s="438">
        <v>19000000</v>
      </c>
      <c r="G2237" s="423">
        <v>2023</v>
      </c>
      <c r="H2237" s="424">
        <f>VLOOKUP(G2237,[3]잔가율!$D$3:$E$33,2,FALSE)</f>
        <v>0.84199999999999997</v>
      </c>
      <c r="I2237" s="434">
        <f t="shared" si="34"/>
        <v>15998000</v>
      </c>
    </row>
    <row r="2238" spans="1:9">
      <c r="A2238" s="421">
        <v>2237</v>
      </c>
      <c r="B2238" s="422" t="s">
        <v>7711</v>
      </c>
      <c r="C2238" s="422" t="s">
        <v>5568</v>
      </c>
      <c r="D2238" s="422" t="s">
        <v>5588</v>
      </c>
      <c r="E2238" s="422" t="s">
        <v>5589</v>
      </c>
      <c r="F2238" s="438">
        <v>26130000</v>
      </c>
      <c r="G2238" s="423">
        <v>2023</v>
      </c>
      <c r="H2238" s="424">
        <f>VLOOKUP(G2238,[3]잔가율!$D$3:$E$33,2,FALSE)</f>
        <v>0.84199999999999997</v>
      </c>
      <c r="I2238" s="434">
        <f t="shared" si="34"/>
        <v>22001460</v>
      </c>
    </row>
    <row r="2239" spans="1:9">
      <c r="A2239" s="421">
        <v>2238</v>
      </c>
      <c r="B2239" s="422" t="s">
        <v>7711</v>
      </c>
      <c r="C2239" s="422" t="s">
        <v>5568</v>
      </c>
      <c r="D2239" s="422" t="s">
        <v>5588</v>
      </c>
      <c r="E2239" s="422" t="s">
        <v>5590</v>
      </c>
      <c r="F2239" s="438">
        <v>26130000</v>
      </c>
      <c r="G2239" s="423">
        <v>2023</v>
      </c>
      <c r="H2239" s="424">
        <f>VLOOKUP(G2239,[3]잔가율!$D$3:$E$33,2,FALSE)</f>
        <v>0.84199999999999997</v>
      </c>
      <c r="I2239" s="434">
        <f t="shared" si="34"/>
        <v>22001460</v>
      </c>
    </row>
    <row r="2240" spans="1:9">
      <c r="A2240" s="421">
        <v>2239</v>
      </c>
      <c r="B2240" s="422" t="s">
        <v>7711</v>
      </c>
      <c r="C2240" s="422" t="s">
        <v>5593</v>
      </c>
      <c r="D2240" s="422" t="s">
        <v>5594</v>
      </c>
      <c r="E2240" s="422" t="s">
        <v>5595</v>
      </c>
      <c r="F2240" s="438">
        <v>248990000</v>
      </c>
      <c r="G2240" s="423">
        <v>2023</v>
      </c>
      <c r="H2240" s="424">
        <f>VLOOKUP(G2240,[3]잔가율!$D$3:$E$33,2,FALSE)</f>
        <v>0.84199999999999997</v>
      </c>
      <c r="I2240" s="434">
        <f t="shared" si="34"/>
        <v>209649580</v>
      </c>
    </row>
    <row r="2241" spans="1:9">
      <c r="A2241" s="421">
        <v>2240</v>
      </c>
      <c r="B2241" s="422" t="s">
        <v>7711</v>
      </c>
      <c r="C2241" s="422" t="s">
        <v>5593</v>
      </c>
      <c r="D2241" s="422" t="s">
        <v>5596</v>
      </c>
      <c r="E2241" s="422" t="s">
        <v>5595</v>
      </c>
      <c r="F2241" s="438">
        <v>218180000</v>
      </c>
      <c r="G2241" s="423">
        <v>2023</v>
      </c>
      <c r="H2241" s="424">
        <f>VLOOKUP(G2241,[3]잔가율!$D$3:$E$33,2,FALSE)</f>
        <v>0.84199999999999997</v>
      </c>
      <c r="I2241" s="434">
        <f t="shared" si="34"/>
        <v>183707560</v>
      </c>
    </row>
    <row r="2242" spans="1:9">
      <c r="A2242" s="421">
        <v>2241</v>
      </c>
      <c r="B2242" s="422" t="s">
        <v>7711</v>
      </c>
      <c r="C2242" s="422" t="s">
        <v>5593</v>
      </c>
      <c r="D2242" s="422" t="s">
        <v>1247</v>
      </c>
      <c r="E2242" s="422" t="s">
        <v>5595</v>
      </c>
      <c r="F2242" s="438">
        <v>266380000</v>
      </c>
      <c r="G2242" s="423">
        <v>2023</v>
      </c>
      <c r="H2242" s="424">
        <f>VLOOKUP(G2242,[3]잔가율!$D$3:$E$33,2,FALSE)</f>
        <v>0.84199999999999997</v>
      </c>
      <c r="I2242" s="434">
        <f t="shared" ref="I2242:I2305" si="35">ROUNDDOWN(F2242*H2242,0)</f>
        <v>224291960</v>
      </c>
    </row>
    <row r="2243" spans="1:9">
      <c r="A2243" s="421">
        <v>2242</v>
      </c>
      <c r="B2243" s="422" t="s">
        <v>7711</v>
      </c>
      <c r="C2243" s="422" t="s">
        <v>5593</v>
      </c>
      <c r="D2243" s="422" t="s">
        <v>1298</v>
      </c>
      <c r="E2243" s="422" t="s">
        <v>5595</v>
      </c>
      <c r="F2243" s="438">
        <v>315510000</v>
      </c>
      <c r="G2243" s="423">
        <v>2023</v>
      </c>
      <c r="H2243" s="424">
        <f>VLOOKUP(G2243,[3]잔가율!$D$3:$E$33,2,FALSE)</f>
        <v>0.84199999999999997</v>
      </c>
      <c r="I2243" s="434">
        <f t="shared" si="35"/>
        <v>265659420</v>
      </c>
    </row>
    <row r="2244" spans="1:9">
      <c r="A2244" s="421">
        <v>2243</v>
      </c>
      <c r="B2244" s="422" t="s">
        <v>7711</v>
      </c>
      <c r="C2244" s="422" t="s">
        <v>5593</v>
      </c>
      <c r="D2244" s="422" t="s">
        <v>1299</v>
      </c>
      <c r="E2244" s="422" t="s">
        <v>5595</v>
      </c>
      <c r="F2244" s="438">
        <v>337050000</v>
      </c>
      <c r="G2244" s="423">
        <v>2023</v>
      </c>
      <c r="H2244" s="424">
        <f>VLOOKUP(G2244,[3]잔가율!$D$3:$E$33,2,FALSE)</f>
        <v>0.84199999999999997</v>
      </c>
      <c r="I2244" s="434">
        <f t="shared" si="35"/>
        <v>283796100</v>
      </c>
    </row>
    <row r="2245" spans="1:9">
      <c r="A2245" s="421">
        <v>2244</v>
      </c>
      <c r="B2245" s="422" t="s">
        <v>7711</v>
      </c>
      <c r="C2245" s="422" t="s">
        <v>5593</v>
      </c>
      <c r="D2245" s="422" t="s">
        <v>5597</v>
      </c>
      <c r="E2245" s="422" t="s">
        <v>5598</v>
      </c>
      <c r="F2245" s="438">
        <v>368180000</v>
      </c>
      <c r="G2245" s="423">
        <v>2023</v>
      </c>
      <c r="H2245" s="424">
        <f>VLOOKUP(G2245,[3]잔가율!$D$3:$E$33,2,FALSE)</f>
        <v>0.84199999999999997</v>
      </c>
      <c r="I2245" s="434">
        <f t="shared" si="35"/>
        <v>310007560</v>
      </c>
    </row>
    <row r="2246" spans="1:9">
      <c r="A2246" s="421">
        <v>2245</v>
      </c>
      <c r="B2246" s="422" t="s">
        <v>7711</v>
      </c>
      <c r="C2246" s="422" t="s">
        <v>5593</v>
      </c>
      <c r="D2246" s="422" t="s">
        <v>5599</v>
      </c>
      <c r="E2246" s="422" t="s">
        <v>5600</v>
      </c>
      <c r="F2246" s="438">
        <v>321580000</v>
      </c>
      <c r="G2246" s="423">
        <v>2023</v>
      </c>
      <c r="H2246" s="424">
        <f>VLOOKUP(G2246,[3]잔가율!$D$3:$E$33,2,FALSE)</f>
        <v>0.84199999999999997</v>
      </c>
      <c r="I2246" s="434">
        <f t="shared" si="35"/>
        <v>270770360</v>
      </c>
    </row>
    <row r="2247" spans="1:9">
      <c r="A2247" s="421">
        <v>2246</v>
      </c>
      <c r="B2247" s="422" t="s">
        <v>7711</v>
      </c>
      <c r="C2247" s="422" t="s">
        <v>5593</v>
      </c>
      <c r="D2247" s="422" t="s">
        <v>5601</v>
      </c>
      <c r="E2247" s="422" t="s">
        <v>5598</v>
      </c>
      <c r="F2247" s="438">
        <v>336360000</v>
      </c>
      <c r="G2247" s="423">
        <v>2023</v>
      </c>
      <c r="H2247" s="424">
        <f>VLOOKUP(G2247,[3]잔가율!$D$3:$E$33,2,FALSE)</f>
        <v>0.84199999999999997</v>
      </c>
      <c r="I2247" s="434">
        <f t="shared" si="35"/>
        <v>283215120</v>
      </c>
    </row>
    <row r="2248" spans="1:9">
      <c r="A2248" s="421">
        <v>2247</v>
      </c>
      <c r="B2248" s="422" t="s">
        <v>7711</v>
      </c>
      <c r="C2248" s="422" t="s">
        <v>5593</v>
      </c>
      <c r="D2248" s="422" t="s">
        <v>5601</v>
      </c>
      <c r="E2248" s="422" t="s">
        <v>5600</v>
      </c>
      <c r="F2248" s="438">
        <v>362720000</v>
      </c>
      <c r="G2248" s="423">
        <v>2023</v>
      </c>
      <c r="H2248" s="424">
        <f>VLOOKUP(G2248,[3]잔가율!$D$3:$E$33,2,FALSE)</f>
        <v>0.84199999999999997</v>
      </c>
      <c r="I2248" s="434">
        <f t="shared" si="35"/>
        <v>305410240</v>
      </c>
    </row>
    <row r="2249" spans="1:9">
      <c r="A2249" s="421">
        <v>2248</v>
      </c>
      <c r="B2249" s="422" t="s">
        <v>7711</v>
      </c>
      <c r="C2249" s="422" t="s">
        <v>5593</v>
      </c>
      <c r="D2249" s="422" t="s">
        <v>5602</v>
      </c>
      <c r="E2249" s="422" t="s">
        <v>5603</v>
      </c>
      <c r="F2249" s="438">
        <v>435130000</v>
      </c>
      <c r="G2249" s="423">
        <v>2023</v>
      </c>
      <c r="H2249" s="424">
        <f>VLOOKUP(G2249,[3]잔가율!$D$3:$E$33,2,FALSE)</f>
        <v>0.84199999999999997</v>
      </c>
      <c r="I2249" s="434">
        <f t="shared" si="35"/>
        <v>366379460</v>
      </c>
    </row>
    <row r="2250" spans="1:9">
      <c r="A2250" s="421">
        <v>2249</v>
      </c>
      <c r="B2250" s="422" t="s">
        <v>7711</v>
      </c>
      <c r="C2250" s="422" t="s">
        <v>5593</v>
      </c>
      <c r="D2250" s="422" t="s">
        <v>5604</v>
      </c>
      <c r="E2250" s="422" t="s">
        <v>5603</v>
      </c>
      <c r="F2250" s="438">
        <v>473000000</v>
      </c>
      <c r="G2250" s="423">
        <v>2023</v>
      </c>
      <c r="H2250" s="424">
        <f>VLOOKUP(G2250,[3]잔가율!$D$3:$E$33,2,FALSE)</f>
        <v>0.84199999999999997</v>
      </c>
      <c r="I2250" s="434">
        <f t="shared" si="35"/>
        <v>398266000</v>
      </c>
    </row>
    <row r="2251" spans="1:9">
      <c r="A2251" s="421">
        <v>2250</v>
      </c>
      <c r="B2251" s="422" t="s">
        <v>7711</v>
      </c>
      <c r="C2251" s="422" t="s">
        <v>5593</v>
      </c>
      <c r="D2251" s="422" t="s">
        <v>5605</v>
      </c>
      <c r="E2251" s="422" t="s">
        <v>5595</v>
      </c>
      <c r="F2251" s="438">
        <v>335450000</v>
      </c>
      <c r="G2251" s="423">
        <v>2023</v>
      </c>
      <c r="H2251" s="424">
        <f>VLOOKUP(G2251,[3]잔가율!$D$3:$E$33,2,FALSE)</f>
        <v>0.84199999999999997</v>
      </c>
      <c r="I2251" s="434">
        <f t="shared" si="35"/>
        <v>282448900</v>
      </c>
    </row>
    <row r="2252" spans="1:9">
      <c r="A2252" s="421">
        <v>2251</v>
      </c>
      <c r="B2252" s="422" t="s">
        <v>7711</v>
      </c>
      <c r="C2252" s="422" t="s">
        <v>5593</v>
      </c>
      <c r="D2252" s="422" t="s">
        <v>5606</v>
      </c>
      <c r="E2252" s="422" t="s">
        <v>5595</v>
      </c>
      <c r="F2252" s="438">
        <v>389990000</v>
      </c>
      <c r="G2252" s="423">
        <v>2023</v>
      </c>
      <c r="H2252" s="424">
        <f>VLOOKUP(G2252,[3]잔가율!$D$3:$E$33,2,FALSE)</f>
        <v>0.84199999999999997</v>
      </c>
      <c r="I2252" s="434">
        <f t="shared" si="35"/>
        <v>328371580</v>
      </c>
    </row>
    <row r="2253" spans="1:9">
      <c r="A2253" s="421">
        <v>2252</v>
      </c>
      <c r="B2253" s="422" t="s">
        <v>7711</v>
      </c>
      <c r="C2253" s="422" t="s">
        <v>5591</v>
      </c>
      <c r="D2253" s="422" t="s">
        <v>5592</v>
      </c>
      <c r="E2253" s="422" t="s">
        <v>5595</v>
      </c>
      <c r="F2253" s="438">
        <v>269970000</v>
      </c>
      <c r="G2253" s="423">
        <v>2023</v>
      </c>
      <c r="H2253" s="424">
        <f>VLOOKUP(G2253,[3]잔가율!$D$3:$E$33,2,FALSE)</f>
        <v>0.84199999999999997</v>
      </c>
      <c r="I2253" s="434">
        <f t="shared" si="35"/>
        <v>227314740</v>
      </c>
    </row>
    <row r="2254" spans="1:9">
      <c r="A2254" s="421">
        <v>2253</v>
      </c>
      <c r="B2254" s="422" t="s">
        <v>7711</v>
      </c>
      <c r="C2254" s="422" t="s">
        <v>5591</v>
      </c>
      <c r="D2254" s="422" t="s">
        <v>5607</v>
      </c>
      <c r="E2254" s="422" t="s">
        <v>5595</v>
      </c>
      <c r="F2254" s="438">
        <v>1450000000</v>
      </c>
      <c r="G2254" s="423">
        <v>2023</v>
      </c>
      <c r="H2254" s="424">
        <f>VLOOKUP(G2254,[3]잔가율!$D$3:$E$33,2,FALSE)</f>
        <v>0.84199999999999997</v>
      </c>
      <c r="I2254" s="434">
        <f t="shared" si="35"/>
        <v>1220900000</v>
      </c>
    </row>
    <row r="2255" spans="1:9">
      <c r="A2255" s="421">
        <v>2254</v>
      </c>
      <c r="B2255" s="425" t="s">
        <v>7711</v>
      </c>
      <c r="C2255" s="425" t="s">
        <v>5608</v>
      </c>
      <c r="D2255" s="425" t="s">
        <v>5712</v>
      </c>
      <c r="E2255" s="425" t="s">
        <v>5713</v>
      </c>
      <c r="F2255" s="439">
        <v>50280000</v>
      </c>
      <c r="G2255" s="423">
        <v>2023</v>
      </c>
      <c r="H2255" s="424">
        <f>VLOOKUP(G2255,[3]잔가율!$D$3:$E$33,2,FALSE)</f>
        <v>0.84199999999999997</v>
      </c>
      <c r="I2255" s="434">
        <f t="shared" si="35"/>
        <v>42335760</v>
      </c>
    </row>
    <row r="2256" spans="1:9">
      <c r="A2256" s="421">
        <v>2255</v>
      </c>
      <c r="B2256" s="426" t="s">
        <v>7711</v>
      </c>
      <c r="C2256" s="426" t="s">
        <v>5608</v>
      </c>
      <c r="D2256" s="426" t="s">
        <v>5714</v>
      </c>
      <c r="E2256" s="426" t="s">
        <v>5715</v>
      </c>
      <c r="F2256" s="441">
        <v>47910000</v>
      </c>
      <c r="G2256" s="423">
        <v>2023</v>
      </c>
      <c r="H2256" s="424">
        <f>VLOOKUP(G2256,[3]잔가율!$D$3:$E$33,2,FALSE)</f>
        <v>0.84199999999999997</v>
      </c>
      <c r="I2256" s="434">
        <f t="shared" si="35"/>
        <v>40340220</v>
      </c>
    </row>
    <row r="2257" spans="1:9">
      <c r="A2257" s="421">
        <v>2256</v>
      </c>
      <c r="B2257" s="426" t="s">
        <v>7711</v>
      </c>
      <c r="C2257" s="426" t="s">
        <v>5608</v>
      </c>
      <c r="D2257" s="426" t="s">
        <v>5716</v>
      </c>
      <c r="E2257" s="426" t="s">
        <v>5717</v>
      </c>
      <c r="F2257" s="441">
        <v>54430000</v>
      </c>
      <c r="G2257" s="423">
        <v>2023</v>
      </c>
      <c r="H2257" s="424">
        <f>VLOOKUP(G2257,[3]잔가율!$D$3:$E$33,2,FALSE)</f>
        <v>0.84199999999999997</v>
      </c>
      <c r="I2257" s="434">
        <f t="shared" si="35"/>
        <v>45830060</v>
      </c>
    </row>
    <row r="2258" spans="1:9">
      <c r="A2258" s="421">
        <v>2257</v>
      </c>
      <c r="B2258" s="425" t="s">
        <v>7711</v>
      </c>
      <c r="C2258" s="425" t="s">
        <v>5608</v>
      </c>
      <c r="D2258" s="425" t="s">
        <v>5718</v>
      </c>
      <c r="E2258" s="425" t="s">
        <v>5719</v>
      </c>
      <c r="F2258" s="439">
        <v>62740000</v>
      </c>
      <c r="G2258" s="423">
        <v>2023</v>
      </c>
      <c r="H2258" s="424">
        <f>VLOOKUP(G2258,[3]잔가율!$D$3:$E$33,2,FALSE)</f>
        <v>0.84199999999999997</v>
      </c>
      <c r="I2258" s="434">
        <f t="shared" si="35"/>
        <v>52827080</v>
      </c>
    </row>
    <row r="2259" spans="1:9">
      <c r="A2259" s="421">
        <v>2258</v>
      </c>
      <c r="B2259" s="426" t="s">
        <v>7711</v>
      </c>
      <c r="C2259" s="426" t="s">
        <v>5608</v>
      </c>
      <c r="D2259" s="426" t="s">
        <v>5720</v>
      </c>
      <c r="E2259" s="426" t="s">
        <v>5721</v>
      </c>
      <c r="F2259" s="441">
        <v>107090000</v>
      </c>
      <c r="G2259" s="423">
        <v>2023</v>
      </c>
      <c r="H2259" s="424">
        <f>VLOOKUP(G2259,[3]잔가율!$D$3:$E$33,2,FALSE)</f>
        <v>0.84199999999999997</v>
      </c>
      <c r="I2259" s="434">
        <f t="shared" si="35"/>
        <v>90169780</v>
      </c>
    </row>
    <row r="2260" spans="1:9">
      <c r="A2260" s="421">
        <v>2259</v>
      </c>
      <c r="B2260" s="426" t="s">
        <v>7711</v>
      </c>
      <c r="C2260" s="426" t="s">
        <v>5608</v>
      </c>
      <c r="D2260" s="426" t="s">
        <v>5722</v>
      </c>
      <c r="E2260" s="426" t="s">
        <v>5723</v>
      </c>
      <c r="F2260" s="441">
        <v>123980000</v>
      </c>
      <c r="G2260" s="423">
        <v>2023</v>
      </c>
      <c r="H2260" s="424">
        <f>VLOOKUP(G2260,[3]잔가율!$D$3:$E$33,2,FALSE)</f>
        <v>0.84199999999999997</v>
      </c>
      <c r="I2260" s="434">
        <f t="shared" si="35"/>
        <v>104391160</v>
      </c>
    </row>
    <row r="2261" spans="1:9">
      <c r="A2261" s="421">
        <v>2260</v>
      </c>
      <c r="B2261" s="422" t="s">
        <v>7711</v>
      </c>
      <c r="C2261" s="422" t="s">
        <v>5608</v>
      </c>
      <c r="D2261" s="422" t="s">
        <v>5724</v>
      </c>
      <c r="E2261" s="422" t="s">
        <v>5725</v>
      </c>
      <c r="F2261" s="438">
        <v>55450000</v>
      </c>
      <c r="G2261" s="423">
        <v>2023</v>
      </c>
      <c r="H2261" s="424">
        <f>VLOOKUP(G2261,[3]잔가율!$D$3:$E$33,2,FALSE)</f>
        <v>0.84199999999999997</v>
      </c>
      <c r="I2261" s="434">
        <f t="shared" si="35"/>
        <v>46688900</v>
      </c>
    </row>
    <row r="2262" spans="1:9">
      <c r="A2262" s="421">
        <v>2261</v>
      </c>
      <c r="B2262" s="422" t="s">
        <v>7711</v>
      </c>
      <c r="C2262" s="422" t="s">
        <v>5608</v>
      </c>
      <c r="D2262" s="422" t="s">
        <v>5726</v>
      </c>
      <c r="E2262" s="422" t="s">
        <v>5727</v>
      </c>
      <c r="F2262" s="438">
        <v>31900000</v>
      </c>
      <c r="G2262" s="423">
        <v>2023</v>
      </c>
      <c r="H2262" s="424">
        <f>VLOOKUP(G2262,[3]잔가율!$D$3:$E$33,2,FALSE)</f>
        <v>0.84199999999999997</v>
      </c>
      <c r="I2262" s="434">
        <f t="shared" si="35"/>
        <v>26859800</v>
      </c>
    </row>
    <row r="2263" spans="1:9">
      <c r="A2263" s="421">
        <v>2262</v>
      </c>
      <c r="B2263" s="422" t="s">
        <v>7711</v>
      </c>
      <c r="C2263" s="422" t="s">
        <v>5608</v>
      </c>
      <c r="D2263" s="422" t="s">
        <v>5728</v>
      </c>
      <c r="E2263" s="422" t="s">
        <v>5729</v>
      </c>
      <c r="F2263" s="438">
        <v>30200000</v>
      </c>
      <c r="G2263" s="423">
        <v>2023</v>
      </c>
      <c r="H2263" s="424">
        <f>VLOOKUP(G2263,[3]잔가율!$D$3:$E$33,2,FALSE)</f>
        <v>0.84199999999999997</v>
      </c>
      <c r="I2263" s="434">
        <f t="shared" si="35"/>
        <v>25428400</v>
      </c>
    </row>
    <row r="2264" spans="1:9">
      <c r="A2264" s="421">
        <v>2263</v>
      </c>
      <c r="B2264" s="422" t="s">
        <v>7711</v>
      </c>
      <c r="C2264" s="422" t="s">
        <v>5608</v>
      </c>
      <c r="D2264" s="422" t="s">
        <v>5730</v>
      </c>
      <c r="E2264" s="422" t="s">
        <v>5731</v>
      </c>
      <c r="F2264" s="438">
        <v>31600000</v>
      </c>
      <c r="G2264" s="423">
        <v>2023</v>
      </c>
      <c r="H2264" s="424">
        <f>VLOOKUP(G2264,[3]잔가율!$D$3:$E$33,2,FALSE)</f>
        <v>0.84199999999999997</v>
      </c>
      <c r="I2264" s="434">
        <f t="shared" si="35"/>
        <v>26607200</v>
      </c>
    </row>
    <row r="2265" spans="1:9">
      <c r="A2265" s="421">
        <v>2264</v>
      </c>
      <c r="B2265" s="425" t="s">
        <v>7711</v>
      </c>
      <c r="C2265" s="425" t="s">
        <v>5608</v>
      </c>
      <c r="D2265" s="425" t="s">
        <v>5732</v>
      </c>
      <c r="E2265" s="425" t="s">
        <v>5733</v>
      </c>
      <c r="F2265" s="439">
        <v>35520000</v>
      </c>
      <c r="G2265" s="423">
        <v>2023</v>
      </c>
      <c r="H2265" s="424">
        <f>VLOOKUP(G2265,[3]잔가율!$D$3:$E$33,2,FALSE)</f>
        <v>0.84199999999999997</v>
      </c>
      <c r="I2265" s="434">
        <f t="shared" si="35"/>
        <v>29907840</v>
      </c>
    </row>
    <row r="2266" spans="1:9">
      <c r="A2266" s="421">
        <v>2265</v>
      </c>
      <c r="B2266" s="422" t="s">
        <v>7711</v>
      </c>
      <c r="C2266" s="422" t="s">
        <v>5608</v>
      </c>
      <c r="D2266" s="422" t="s">
        <v>5734</v>
      </c>
      <c r="E2266" s="422">
        <v>177044</v>
      </c>
      <c r="F2266" s="438">
        <v>35830000</v>
      </c>
      <c r="G2266" s="423">
        <v>2023</v>
      </c>
      <c r="H2266" s="424">
        <f>VLOOKUP(G2266,[3]잔가율!$D$3:$E$33,2,FALSE)</f>
        <v>0.84199999999999997</v>
      </c>
      <c r="I2266" s="434">
        <f t="shared" si="35"/>
        <v>30168860</v>
      </c>
    </row>
    <row r="2267" spans="1:9">
      <c r="A2267" s="421">
        <v>2266</v>
      </c>
      <c r="B2267" s="422" t="s">
        <v>7711</v>
      </c>
      <c r="C2267" s="422" t="s">
        <v>5608</v>
      </c>
      <c r="D2267" s="422" t="s">
        <v>5735</v>
      </c>
      <c r="E2267" s="422">
        <v>177144</v>
      </c>
      <c r="F2267" s="438">
        <v>34990000</v>
      </c>
      <c r="G2267" s="423">
        <v>2023</v>
      </c>
      <c r="H2267" s="424">
        <f>VLOOKUP(G2267,[3]잔가율!$D$3:$E$33,2,FALSE)</f>
        <v>0.84199999999999997</v>
      </c>
      <c r="I2267" s="434">
        <f t="shared" si="35"/>
        <v>29461580</v>
      </c>
    </row>
    <row r="2268" spans="1:9">
      <c r="A2268" s="421">
        <v>2267</v>
      </c>
      <c r="B2268" s="422" t="s">
        <v>7711</v>
      </c>
      <c r="C2268" s="422" t="s">
        <v>5608</v>
      </c>
      <c r="D2268" s="422" t="s">
        <v>5736</v>
      </c>
      <c r="E2268" s="422">
        <v>177147</v>
      </c>
      <c r="F2268" s="438">
        <v>41260000</v>
      </c>
      <c r="G2268" s="423">
        <v>2023</v>
      </c>
      <c r="H2268" s="424">
        <f>VLOOKUP(G2268,[3]잔가율!$D$3:$E$33,2,FALSE)</f>
        <v>0.84199999999999997</v>
      </c>
      <c r="I2268" s="434">
        <f t="shared" si="35"/>
        <v>34740920</v>
      </c>
    </row>
    <row r="2269" spans="1:9">
      <c r="A2269" s="421">
        <v>2268</v>
      </c>
      <c r="B2269" s="422" t="s">
        <v>7711</v>
      </c>
      <c r="C2269" s="422" t="s">
        <v>5608</v>
      </c>
      <c r="D2269" s="422" t="s">
        <v>5737</v>
      </c>
      <c r="E2269" s="422" t="s">
        <v>5738</v>
      </c>
      <c r="F2269" s="438">
        <v>54450000</v>
      </c>
      <c r="G2269" s="423">
        <v>2023</v>
      </c>
      <c r="H2269" s="424">
        <f>VLOOKUP(G2269,[3]잔가율!$D$3:$E$33,2,FALSE)</f>
        <v>0.84199999999999997</v>
      </c>
      <c r="I2269" s="434">
        <f t="shared" si="35"/>
        <v>45846900</v>
      </c>
    </row>
    <row r="2270" spans="1:9">
      <c r="A2270" s="421">
        <v>2269</v>
      </c>
      <c r="B2270" s="422" t="s">
        <v>7711</v>
      </c>
      <c r="C2270" s="422" t="s">
        <v>5608</v>
      </c>
      <c r="D2270" s="422" t="s">
        <v>5739</v>
      </c>
      <c r="E2270" s="422" t="s">
        <v>5738</v>
      </c>
      <c r="F2270" s="438">
        <v>62720000</v>
      </c>
      <c r="G2270" s="423">
        <v>2023</v>
      </c>
      <c r="H2270" s="424">
        <f>VLOOKUP(G2270,[3]잔가율!$D$3:$E$33,2,FALSE)</f>
        <v>0.84199999999999997</v>
      </c>
      <c r="I2270" s="434">
        <f t="shared" si="35"/>
        <v>52810240</v>
      </c>
    </row>
    <row r="2271" spans="1:9">
      <c r="A2271" s="421">
        <v>2270</v>
      </c>
      <c r="B2271" s="425" t="s">
        <v>7711</v>
      </c>
      <c r="C2271" s="425" t="s">
        <v>5608</v>
      </c>
      <c r="D2271" s="425" t="s">
        <v>5740</v>
      </c>
      <c r="E2271" s="425" t="s">
        <v>5741</v>
      </c>
      <c r="F2271" s="439">
        <v>49610000</v>
      </c>
      <c r="G2271" s="423">
        <v>2023</v>
      </c>
      <c r="H2271" s="424">
        <f>VLOOKUP(G2271,[3]잔가율!$D$3:$E$33,2,FALSE)</f>
        <v>0.84199999999999997</v>
      </c>
      <c r="I2271" s="434">
        <f t="shared" si="35"/>
        <v>41771620</v>
      </c>
    </row>
    <row r="2272" spans="1:9">
      <c r="A2272" s="421">
        <v>2271</v>
      </c>
      <c r="B2272" s="425" t="s">
        <v>7711</v>
      </c>
      <c r="C2272" s="425" t="s">
        <v>5608</v>
      </c>
      <c r="D2272" s="425" t="s">
        <v>5742</v>
      </c>
      <c r="E2272" s="425" t="s">
        <v>5743</v>
      </c>
      <c r="F2272" s="439">
        <v>56470000</v>
      </c>
      <c r="G2272" s="423">
        <v>2023</v>
      </c>
      <c r="H2272" s="424">
        <f>VLOOKUP(G2272,[3]잔가율!$D$3:$E$33,2,FALSE)</f>
        <v>0.84199999999999997</v>
      </c>
      <c r="I2272" s="434">
        <f t="shared" si="35"/>
        <v>47547740</v>
      </c>
    </row>
    <row r="2273" spans="1:9">
      <c r="A2273" s="421">
        <v>2272</v>
      </c>
      <c r="B2273" s="426" t="s">
        <v>7711</v>
      </c>
      <c r="C2273" s="426" t="s">
        <v>5608</v>
      </c>
      <c r="D2273" s="426" t="s">
        <v>5744</v>
      </c>
      <c r="E2273" s="426">
        <v>205064</v>
      </c>
      <c r="F2273" s="441">
        <v>70320000</v>
      </c>
      <c r="G2273" s="423">
        <v>2023</v>
      </c>
      <c r="H2273" s="424">
        <f>VLOOKUP(G2273,[3]잔가율!$D$3:$E$33,2,FALSE)</f>
        <v>0.84199999999999997</v>
      </c>
      <c r="I2273" s="434">
        <f t="shared" si="35"/>
        <v>59209440</v>
      </c>
    </row>
    <row r="2274" spans="1:9">
      <c r="A2274" s="421">
        <v>2273</v>
      </c>
      <c r="B2274" s="425" t="s">
        <v>7711</v>
      </c>
      <c r="C2274" s="425" t="s">
        <v>5608</v>
      </c>
      <c r="D2274" s="425" t="s">
        <v>5745</v>
      </c>
      <c r="E2274" s="425">
        <v>205364</v>
      </c>
      <c r="F2274" s="439">
        <v>71880000</v>
      </c>
      <c r="G2274" s="423">
        <v>2023</v>
      </c>
      <c r="H2274" s="424">
        <f>VLOOKUP(G2274,[3]잔가율!$D$3:$E$33,2,FALSE)</f>
        <v>0.84199999999999997</v>
      </c>
      <c r="I2274" s="434">
        <f t="shared" si="35"/>
        <v>60522960</v>
      </c>
    </row>
    <row r="2275" spans="1:9">
      <c r="A2275" s="421">
        <v>2274</v>
      </c>
      <c r="B2275" s="426" t="s">
        <v>7711</v>
      </c>
      <c r="C2275" s="426" t="s">
        <v>5608</v>
      </c>
      <c r="D2275" s="426" t="s">
        <v>5746</v>
      </c>
      <c r="E2275" s="426">
        <v>205386</v>
      </c>
      <c r="F2275" s="441">
        <v>97410000</v>
      </c>
      <c r="G2275" s="423">
        <v>2023</v>
      </c>
      <c r="H2275" s="424">
        <f>VLOOKUP(G2275,[3]잔가율!$D$3:$E$33,2,FALSE)</f>
        <v>0.84199999999999997</v>
      </c>
      <c r="I2275" s="434">
        <f t="shared" si="35"/>
        <v>82019220</v>
      </c>
    </row>
    <row r="2276" spans="1:9">
      <c r="A2276" s="421">
        <v>2275</v>
      </c>
      <c r="B2276" s="426" t="s">
        <v>7711</v>
      </c>
      <c r="C2276" s="426" t="s">
        <v>5608</v>
      </c>
      <c r="D2276" s="426" t="s">
        <v>5747</v>
      </c>
      <c r="E2276" s="426">
        <v>205387</v>
      </c>
      <c r="F2276" s="441">
        <v>114060000</v>
      </c>
      <c r="G2276" s="423">
        <v>2023</v>
      </c>
      <c r="H2276" s="424">
        <f>VLOOKUP(G2276,[3]잔가율!$D$3:$E$33,2,FALSE)</f>
        <v>0.84199999999999997</v>
      </c>
      <c r="I2276" s="434">
        <f t="shared" si="35"/>
        <v>96038520</v>
      </c>
    </row>
    <row r="2277" spans="1:9">
      <c r="A2277" s="421">
        <v>2276</v>
      </c>
      <c r="B2277" s="426" t="s">
        <v>7711</v>
      </c>
      <c r="C2277" s="426" t="s">
        <v>5608</v>
      </c>
      <c r="D2277" s="426" t="s">
        <v>5748</v>
      </c>
      <c r="E2277" s="426">
        <v>117352</v>
      </c>
      <c r="F2277" s="441">
        <v>59040000</v>
      </c>
      <c r="G2277" s="423">
        <v>2023</v>
      </c>
      <c r="H2277" s="424">
        <f>VLOOKUP(G2277,[3]잔가율!$D$3:$E$33,2,FALSE)</f>
        <v>0.84199999999999997</v>
      </c>
      <c r="I2277" s="434">
        <f t="shared" si="35"/>
        <v>49711680</v>
      </c>
    </row>
    <row r="2278" spans="1:9">
      <c r="A2278" s="421">
        <v>2277</v>
      </c>
      <c r="B2278" s="425" t="s">
        <v>7711</v>
      </c>
      <c r="C2278" s="425" t="s">
        <v>5608</v>
      </c>
      <c r="D2278" s="425" t="s">
        <v>5749</v>
      </c>
      <c r="E2278" s="425" t="s">
        <v>5750</v>
      </c>
      <c r="F2278" s="439">
        <v>66780000</v>
      </c>
      <c r="G2278" s="423">
        <v>2023</v>
      </c>
      <c r="H2278" s="424">
        <f>VLOOKUP(G2278,[3]잔가율!$D$3:$E$33,2,FALSE)</f>
        <v>0.84199999999999997</v>
      </c>
      <c r="I2278" s="434">
        <f t="shared" si="35"/>
        <v>56228760</v>
      </c>
    </row>
    <row r="2279" spans="1:9">
      <c r="A2279" s="421">
        <v>2278</v>
      </c>
      <c r="B2279" s="313" t="s">
        <v>15840</v>
      </c>
      <c r="C2279" s="426" t="s">
        <v>5608</v>
      </c>
      <c r="D2279" s="426" t="s">
        <v>5609</v>
      </c>
      <c r="E2279" s="426" t="s">
        <v>5610</v>
      </c>
      <c r="F2279" s="442">
        <v>110330000</v>
      </c>
      <c r="G2279" s="423">
        <v>2023</v>
      </c>
      <c r="H2279" s="424">
        <f>VLOOKUP(G2279,[3]잔가율!$B$3:$C$33,2,FALSE)</f>
        <v>0.82599999999999996</v>
      </c>
      <c r="I2279" s="434">
        <f t="shared" si="35"/>
        <v>91132580</v>
      </c>
    </row>
    <row r="2280" spans="1:9">
      <c r="A2280" s="421">
        <v>2279</v>
      </c>
      <c r="B2280" s="426" t="s">
        <v>7711</v>
      </c>
      <c r="C2280" s="426" t="s">
        <v>5608</v>
      </c>
      <c r="D2280" s="426" t="s">
        <v>5751</v>
      </c>
      <c r="E2280" s="426">
        <v>213088</v>
      </c>
      <c r="F2280" s="441">
        <v>127970000</v>
      </c>
      <c r="G2280" s="423">
        <v>2023</v>
      </c>
      <c r="H2280" s="424">
        <f>VLOOKUP(G2280,[3]잔가율!$D$3:$E$33,2,FALSE)</f>
        <v>0.84199999999999997</v>
      </c>
      <c r="I2280" s="434">
        <f t="shared" si="35"/>
        <v>107750740</v>
      </c>
    </row>
    <row r="2281" spans="1:9">
      <c r="A2281" s="421">
        <v>2280</v>
      </c>
      <c r="B2281" s="426" t="s">
        <v>7711</v>
      </c>
      <c r="C2281" s="426" t="s">
        <v>5608</v>
      </c>
      <c r="D2281" s="426" t="s">
        <v>5752</v>
      </c>
      <c r="E2281" s="426">
        <v>156952</v>
      </c>
      <c r="F2281" s="441">
        <v>59240000</v>
      </c>
      <c r="G2281" s="423">
        <v>2023</v>
      </c>
      <c r="H2281" s="424">
        <f>VLOOKUP(G2281,[3]잔가율!$D$3:$E$33,2,FALSE)</f>
        <v>0.84199999999999997</v>
      </c>
      <c r="I2281" s="434">
        <f t="shared" si="35"/>
        <v>49880080</v>
      </c>
    </row>
    <row r="2282" spans="1:9">
      <c r="A2282" s="421">
        <v>2281</v>
      </c>
      <c r="B2282" s="426" t="s">
        <v>7711</v>
      </c>
      <c r="C2282" s="426" t="s">
        <v>5608</v>
      </c>
      <c r="D2282" s="426" t="s">
        <v>5753</v>
      </c>
      <c r="E2282" s="426" t="s">
        <v>5754</v>
      </c>
      <c r="F2282" s="441">
        <v>64620000</v>
      </c>
      <c r="G2282" s="423">
        <v>2023</v>
      </c>
      <c r="H2282" s="424">
        <f>VLOOKUP(G2282,[3]잔가율!$D$3:$E$33,2,FALSE)</f>
        <v>0.84199999999999997</v>
      </c>
      <c r="I2282" s="434">
        <f t="shared" si="35"/>
        <v>54410040</v>
      </c>
    </row>
    <row r="2283" spans="1:9">
      <c r="A2283" s="421">
        <v>2282</v>
      </c>
      <c r="B2283" s="425" t="s">
        <v>7711</v>
      </c>
      <c r="C2283" s="425" t="s">
        <v>5608</v>
      </c>
      <c r="D2283" s="425" t="s">
        <v>5755</v>
      </c>
      <c r="E2283" s="425" t="s">
        <v>5756</v>
      </c>
      <c r="F2283" s="439">
        <v>59030000</v>
      </c>
      <c r="G2283" s="423">
        <v>2023</v>
      </c>
      <c r="H2283" s="424">
        <f>VLOOKUP(G2283,[3]잔가율!$D$3:$E$33,2,FALSE)</f>
        <v>0.84199999999999997</v>
      </c>
      <c r="I2283" s="434">
        <f t="shared" si="35"/>
        <v>49703260</v>
      </c>
    </row>
    <row r="2284" spans="1:9">
      <c r="A2284" s="421">
        <v>2283</v>
      </c>
      <c r="B2284" s="422" t="s">
        <v>7711</v>
      </c>
      <c r="C2284" s="422" t="s">
        <v>5608</v>
      </c>
      <c r="D2284" s="422" t="s">
        <v>5757</v>
      </c>
      <c r="E2284" s="422">
        <v>253988</v>
      </c>
      <c r="F2284" s="438">
        <v>94910000</v>
      </c>
      <c r="G2284" s="423">
        <v>2023</v>
      </c>
      <c r="H2284" s="424">
        <f>VLOOKUP(G2284,[3]잔가율!$D$3:$E$33,2,FALSE)</f>
        <v>0.84199999999999997</v>
      </c>
      <c r="I2284" s="434">
        <f t="shared" si="35"/>
        <v>79914220</v>
      </c>
    </row>
    <row r="2285" spans="1:9">
      <c r="A2285" s="421">
        <v>2284</v>
      </c>
      <c r="B2285" s="422" t="s">
        <v>7711</v>
      </c>
      <c r="C2285" s="422" t="s">
        <v>5608</v>
      </c>
      <c r="D2285" s="422" t="s">
        <v>5758</v>
      </c>
      <c r="E2285" s="422">
        <v>253389</v>
      </c>
      <c r="F2285" s="438">
        <v>101770000</v>
      </c>
      <c r="G2285" s="423">
        <v>2023</v>
      </c>
      <c r="H2285" s="424">
        <f>VLOOKUP(G2285,[3]잔가율!$D$3:$E$33,2,FALSE)</f>
        <v>0.84199999999999997</v>
      </c>
      <c r="I2285" s="434">
        <f t="shared" si="35"/>
        <v>85690340</v>
      </c>
    </row>
    <row r="2286" spans="1:9">
      <c r="A2286" s="421">
        <v>2285</v>
      </c>
      <c r="B2286" s="426" t="s">
        <v>7711</v>
      </c>
      <c r="C2286" s="426" t="s">
        <v>5608</v>
      </c>
      <c r="D2286" s="426" t="s">
        <v>5759</v>
      </c>
      <c r="E2286" s="426">
        <v>253964</v>
      </c>
      <c r="F2286" s="441">
        <v>80260000</v>
      </c>
      <c r="G2286" s="423">
        <v>2023</v>
      </c>
      <c r="H2286" s="424">
        <f>VLOOKUP(G2286,[3]잔가율!$D$3:$E$33,2,FALSE)</f>
        <v>0.84199999999999997</v>
      </c>
      <c r="I2286" s="434">
        <f t="shared" si="35"/>
        <v>67578920</v>
      </c>
    </row>
    <row r="2287" spans="1:9">
      <c r="A2287" s="421">
        <v>2286</v>
      </c>
      <c r="B2287" s="313" t="s">
        <v>15840</v>
      </c>
      <c r="C2287" s="426" t="s">
        <v>5608</v>
      </c>
      <c r="D2287" s="426" t="s">
        <v>5611</v>
      </c>
      <c r="E2287" s="426" t="s">
        <v>5612</v>
      </c>
      <c r="F2287" s="442">
        <v>128260000</v>
      </c>
      <c r="G2287" s="423">
        <v>2023</v>
      </c>
      <c r="H2287" s="424">
        <f>VLOOKUP(G2287,[3]잔가율!$B$3:$C$33,2,FALSE)</f>
        <v>0.82599999999999996</v>
      </c>
      <c r="I2287" s="434">
        <f t="shared" si="35"/>
        <v>105942760</v>
      </c>
    </row>
    <row r="2288" spans="1:9">
      <c r="A2288" s="421">
        <v>2287</v>
      </c>
      <c r="B2288" s="313" t="s">
        <v>15840</v>
      </c>
      <c r="C2288" s="426" t="s">
        <v>5608</v>
      </c>
      <c r="D2288" s="426" t="s">
        <v>5613</v>
      </c>
      <c r="E2288" s="426" t="s">
        <v>5614</v>
      </c>
      <c r="F2288" s="442">
        <v>160000000</v>
      </c>
      <c r="G2288" s="423">
        <v>2023</v>
      </c>
      <c r="H2288" s="424">
        <f>VLOOKUP(G2288,[3]잔가율!$B$3:$C$33,2,FALSE)</f>
        <v>0.82599999999999996</v>
      </c>
      <c r="I2288" s="434">
        <f t="shared" si="35"/>
        <v>132160000</v>
      </c>
    </row>
    <row r="2289" spans="1:9">
      <c r="A2289" s="421">
        <v>2288</v>
      </c>
      <c r="B2289" s="426" t="s">
        <v>7711</v>
      </c>
      <c r="C2289" s="426" t="s">
        <v>5608</v>
      </c>
      <c r="D2289" s="426" t="s">
        <v>5760</v>
      </c>
      <c r="E2289" s="426">
        <v>292375</v>
      </c>
      <c r="F2289" s="441">
        <v>140700000</v>
      </c>
      <c r="G2289" s="423">
        <v>2023</v>
      </c>
      <c r="H2289" s="424">
        <f>VLOOKUP(G2289,[3]잔가율!$D$3:$E$33,2,FALSE)</f>
        <v>0.84199999999999997</v>
      </c>
      <c r="I2289" s="434">
        <f t="shared" si="35"/>
        <v>118469400</v>
      </c>
    </row>
    <row r="2290" spans="1:9">
      <c r="A2290" s="421">
        <v>2289</v>
      </c>
      <c r="B2290" s="425" t="s">
        <v>7711</v>
      </c>
      <c r="C2290" s="425" t="s">
        <v>5761</v>
      </c>
      <c r="D2290" s="425" t="s">
        <v>5762</v>
      </c>
      <c r="E2290" s="425">
        <v>166875</v>
      </c>
      <c r="F2290" s="439">
        <v>78740000</v>
      </c>
      <c r="G2290" s="423">
        <v>2023</v>
      </c>
      <c r="H2290" s="424">
        <f>VLOOKUP(G2290,[3]잔가율!$D$3:$E$33,2,FALSE)</f>
        <v>0.84199999999999997</v>
      </c>
      <c r="I2290" s="434">
        <f t="shared" si="35"/>
        <v>66299080</v>
      </c>
    </row>
    <row r="2291" spans="1:9">
      <c r="A2291" s="421">
        <v>2290</v>
      </c>
      <c r="B2291" s="425" t="s">
        <v>7711</v>
      </c>
      <c r="C2291" s="425" t="s">
        <v>5608</v>
      </c>
      <c r="D2291" s="425" t="s">
        <v>134</v>
      </c>
      <c r="E2291" s="425" t="s">
        <v>5763</v>
      </c>
      <c r="F2291" s="439">
        <v>151320000</v>
      </c>
      <c r="G2291" s="423">
        <v>2023</v>
      </c>
      <c r="H2291" s="424">
        <f>VLOOKUP(G2291,[3]잔가율!$D$3:$E$33,2,FALSE)</f>
        <v>0.84199999999999997</v>
      </c>
      <c r="I2291" s="434">
        <f t="shared" si="35"/>
        <v>127411440</v>
      </c>
    </row>
    <row r="2292" spans="1:9">
      <c r="A2292" s="421">
        <v>2291</v>
      </c>
      <c r="B2292" s="425" t="s">
        <v>7711</v>
      </c>
      <c r="C2292" s="425" t="s">
        <v>5761</v>
      </c>
      <c r="D2292" s="425" t="s">
        <v>5764</v>
      </c>
      <c r="E2292" s="425">
        <v>190477</v>
      </c>
      <c r="F2292" s="439">
        <v>170370000</v>
      </c>
      <c r="G2292" s="423">
        <v>2023</v>
      </c>
      <c r="H2292" s="424">
        <f>VLOOKUP(G2292,[3]잔가율!$D$3:$E$33,2,FALSE)</f>
        <v>0.84199999999999997</v>
      </c>
      <c r="I2292" s="434">
        <f t="shared" si="35"/>
        <v>143451540</v>
      </c>
    </row>
    <row r="2293" spans="1:9">
      <c r="A2293" s="421">
        <v>2292</v>
      </c>
      <c r="B2293" s="425" t="s">
        <v>7711</v>
      </c>
      <c r="C2293" s="425" t="s">
        <v>5608</v>
      </c>
      <c r="D2293" s="425" t="s">
        <v>5764</v>
      </c>
      <c r="E2293" s="425" t="s">
        <v>5765</v>
      </c>
      <c r="F2293" s="439">
        <v>219020000</v>
      </c>
      <c r="G2293" s="423">
        <v>2023</v>
      </c>
      <c r="H2293" s="424">
        <f>VLOOKUP(G2293,[3]잔가율!$D$3:$E$33,2,FALSE)</f>
        <v>0.84199999999999997</v>
      </c>
      <c r="I2293" s="434">
        <f t="shared" si="35"/>
        <v>184414840</v>
      </c>
    </row>
    <row r="2294" spans="1:9">
      <c r="A2294" s="421">
        <v>2293</v>
      </c>
      <c r="B2294" s="422" t="s">
        <v>7711</v>
      </c>
      <c r="C2294" s="422" t="s">
        <v>5608</v>
      </c>
      <c r="D2294" s="422" t="s">
        <v>5766</v>
      </c>
      <c r="E2294" s="422">
        <v>290659</v>
      </c>
      <c r="F2294" s="438">
        <v>123690000</v>
      </c>
      <c r="G2294" s="423">
        <v>2023</v>
      </c>
      <c r="H2294" s="424">
        <f>VLOOKUP(G2294,[3]잔가율!$D$3:$E$33,2,FALSE)</f>
        <v>0.84199999999999997</v>
      </c>
      <c r="I2294" s="434">
        <f t="shared" si="35"/>
        <v>104146980</v>
      </c>
    </row>
    <row r="2295" spans="1:9">
      <c r="A2295" s="421">
        <v>2294</v>
      </c>
      <c r="B2295" s="422" t="s">
        <v>7711</v>
      </c>
      <c r="C2295" s="422" t="s">
        <v>5608</v>
      </c>
      <c r="D2295" s="422" t="s">
        <v>5767</v>
      </c>
      <c r="E2295" s="422">
        <v>290689</v>
      </c>
      <c r="F2295" s="438">
        <v>190890000</v>
      </c>
      <c r="G2295" s="423">
        <v>2023</v>
      </c>
      <c r="H2295" s="424">
        <f>VLOOKUP(G2295,[3]잔가율!$D$3:$E$33,2,FALSE)</f>
        <v>0.84199999999999997</v>
      </c>
      <c r="I2295" s="434">
        <f t="shared" si="35"/>
        <v>160729380</v>
      </c>
    </row>
    <row r="2296" spans="1:9">
      <c r="A2296" s="421">
        <v>2295</v>
      </c>
      <c r="B2296" s="425" t="s">
        <v>7711</v>
      </c>
      <c r="C2296" s="425" t="s">
        <v>5761</v>
      </c>
      <c r="D2296" s="425" t="s">
        <v>5768</v>
      </c>
      <c r="E2296" s="425">
        <v>290689</v>
      </c>
      <c r="F2296" s="439">
        <v>249450000</v>
      </c>
      <c r="G2296" s="423">
        <v>2023</v>
      </c>
      <c r="H2296" s="424">
        <f>VLOOKUP(G2296,[3]잔가율!$D$3:$E$33,2,FALSE)</f>
        <v>0.84199999999999997</v>
      </c>
      <c r="I2296" s="434">
        <f t="shared" si="35"/>
        <v>210036900</v>
      </c>
    </row>
    <row r="2297" spans="1:9">
      <c r="A2297" s="421">
        <v>2296</v>
      </c>
      <c r="B2297" s="425" t="s">
        <v>7711</v>
      </c>
      <c r="C2297" s="425" t="s">
        <v>5608</v>
      </c>
      <c r="D2297" s="425" t="s">
        <v>5769</v>
      </c>
      <c r="E2297" s="425" t="s">
        <v>5770</v>
      </c>
      <c r="F2297" s="439">
        <v>187390000</v>
      </c>
      <c r="G2297" s="423">
        <v>2023</v>
      </c>
      <c r="H2297" s="424">
        <f>VLOOKUP(G2297,[3]잔가율!$D$3:$E$33,2,FALSE)</f>
        <v>0.84199999999999997</v>
      </c>
      <c r="I2297" s="434">
        <f t="shared" si="35"/>
        <v>157782380</v>
      </c>
    </row>
    <row r="2298" spans="1:9">
      <c r="A2298" s="421">
        <v>2297</v>
      </c>
      <c r="B2298" s="425" t="s">
        <v>7711</v>
      </c>
      <c r="C2298" s="425" t="s">
        <v>5761</v>
      </c>
      <c r="D2298" s="425" t="s">
        <v>5771</v>
      </c>
      <c r="E2298" s="425">
        <v>190479</v>
      </c>
      <c r="F2298" s="439">
        <v>342160000</v>
      </c>
      <c r="G2298" s="423">
        <v>2023</v>
      </c>
      <c r="H2298" s="424">
        <f>VLOOKUP(G2298,[3]잔가율!$D$3:$E$33,2,FALSE)</f>
        <v>0.84199999999999997</v>
      </c>
      <c r="I2298" s="434">
        <f t="shared" si="35"/>
        <v>288098720</v>
      </c>
    </row>
    <row r="2299" spans="1:9">
      <c r="A2299" s="421">
        <v>2298</v>
      </c>
      <c r="B2299" s="422" t="s">
        <v>7711</v>
      </c>
      <c r="C2299" s="422" t="s">
        <v>5608</v>
      </c>
      <c r="D2299" s="422" t="s">
        <v>5772</v>
      </c>
      <c r="E2299" s="422">
        <v>217488</v>
      </c>
      <c r="F2299" s="438">
        <v>215200000</v>
      </c>
      <c r="G2299" s="423">
        <v>2023</v>
      </c>
      <c r="H2299" s="424">
        <f>VLOOKUP(G2299,[3]잔가율!$D$3:$E$33,2,FALSE)</f>
        <v>0.84199999999999997</v>
      </c>
      <c r="I2299" s="434">
        <f t="shared" si="35"/>
        <v>181198400</v>
      </c>
    </row>
    <row r="2300" spans="1:9">
      <c r="A2300" s="421">
        <v>2299</v>
      </c>
      <c r="B2300" s="422" t="s">
        <v>7711</v>
      </c>
      <c r="C2300" s="422" t="s">
        <v>5608</v>
      </c>
      <c r="D2300" s="422" t="s">
        <v>5773</v>
      </c>
      <c r="E2300" s="422">
        <v>217388</v>
      </c>
      <c r="F2300" s="438">
        <v>187990000</v>
      </c>
      <c r="G2300" s="423">
        <v>2023</v>
      </c>
      <c r="H2300" s="424">
        <f>VLOOKUP(G2300,[3]잔가율!$D$3:$E$33,2,FALSE)</f>
        <v>0.84199999999999997</v>
      </c>
      <c r="I2300" s="434">
        <f t="shared" si="35"/>
        <v>158287580</v>
      </c>
    </row>
    <row r="2301" spans="1:9">
      <c r="A2301" s="421">
        <v>2300</v>
      </c>
      <c r="B2301" s="425" t="s">
        <v>7711</v>
      </c>
      <c r="C2301" s="425" t="s">
        <v>5608</v>
      </c>
      <c r="D2301" s="425" t="s">
        <v>5774</v>
      </c>
      <c r="E2301" s="425">
        <v>217379</v>
      </c>
      <c r="F2301" s="439">
        <v>244030000</v>
      </c>
      <c r="G2301" s="423">
        <v>2023</v>
      </c>
      <c r="H2301" s="424">
        <f>VLOOKUP(G2301,[3]잔가율!$D$3:$E$33,2,FALSE)</f>
        <v>0.84199999999999997</v>
      </c>
      <c r="I2301" s="434">
        <f t="shared" si="35"/>
        <v>205473260</v>
      </c>
    </row>
    <row r="2302" spans="1:9">
      <c r="A2302" s="421">
        <v>2301</v>
      </c>
      <c r="B2302" s="422" t="s">
        <v>7711</v>
      </c>
      <c r="C2302" s="422" t="s">
        <v>5608</v>
      </c>
      <c r="D2302" s="422" t="s">
        <v>5775</v>
      </c>
      <c r="E2302" s="422" t="s">
        <v>5776</v>
      </c>
      <c r="F2302" s="438">
        <v>33540000</v>
      </c>
      <c r="G2302" s="423">
        <v>2023</v>
      </c>
      <c r="H2302" s="424">
        <f>VLOOKUP(G2302,[3]잔가율!$D$3:$E$33,2,FALSE)</f>
        <v>0.84199999999999997</v>
      </c>
      <c r="I2302" s="434">
        <f t="shared" si="35"/>
        <v>28240680</v>
      </c>
    </row>
    <row r="2303" spans="1:9">
      <c r="A2303" s="421">
        <v>2302</v>
      </c>
      <c r="B2303" s="422" t="s">
        <v>7711</v>
      </c>
      <c r="C2303" s="422" t="s">
        <v>5608</v>
      </c>
      <c r="D2303" s="422" t="s">
        <v>5777</v>
      </c>
      <c r="E2303" s="422" t="s">
        <v>5778</v>
      </c>
      <c r="F2303" s="438">
        <v>36000000</v>
      </c>
      <c r="G2303" s="423">
        <v>2023</v>
      </c>
      <c r="H2303" s="424">
        <f>VLOOKUP(G2303,[3]잔가율!$D$3:$E$33,2,FALSE)</f>
        <v>0.84199999999999997</v>
      </c>
      <c r="I2303" s="434">
        <f t="shared" si="35"/>
        <v>30312000</v>
      </c>
    </row>
    <row r="2304" spans="1:9">
      <c r="A2304" s="421">
        <v>2303</v>
      </c>
      <c r="B2304" s="422" t="s">
        <v>7711</v>
      </c>
      <c r="C2304" s="422" t="s">
        <v>5608</v>
      </c>
      <c r="D2304" s="422" t="s">
        <v>5777</v>
      </c>
      <c r="E2304" s="422" t="s">
        <v>5779</v>
      </c>
      <c r="F2304" s="438">
        <v>36000000</v>
      </c>
      <c r="G2304" s="423">
        <v>2023</v>
      </c>
      <c r="H2304" s="424">
        <f>VLOOKUP(G2304,[3]잔가율!$D$3:$E$33,2,FALSE)</f>
        <v>0.84199999999999997</v>
      </c>
      <c r="I2304" s="434">
        <f t="shared" si="35"/>
        <v>30312000</v>
      </c>
    </row>
    <row r="2305" spans="1:9">
      <c r="A2305" s="421">
        <v>2304</v>
      </c>
      <c r="B2305" s="422" t="s">
        <v>7711</v>
      </c>
      <c r="C2305" s="422" t="s">
        <v>5608</v>
      </c>
      <c r="D2305" s="422" t="s">
        <v>5777</v>
      </c>
      <c r="E2305" s="422" t="s">
        <v>5780</v>
      </c>
      <c r="F2305" s="438">
        <v>36000000</v>
      </c>
      <c r="G2305" s="423">
        <v>2023</v>
      </c>
      <c r="H2305" s="424">
        <f>VLOOKUP(G2305,[3]잔가율!$D$3:$E$33,2,FALSE)</f>
        <v>0.84199999999999997</v>
      </c>
      <c r="I2305" s="434">
        <f t="shared" si="35"/>
        <v>30312000</v>
      </c>
    </row>
    <row r="2306" spans="1:9">
      <c r="A2306" s="421">
        <v>2305</v>
      </c>
      <c r="B2306" s="422" t="s">
        <v>7711</v>
      </c>
      <c r="C2306" s="422" t="s">
        <v>5608</v>
      </c>
      <c r="D2306" s="422" t="s">
        <v>5781</v>
      </c>
      <c r="E2306" s="422" t="s">
        <v>5780</v>
      </c>
      <c r="F2306" s="438">
        <v>36200000</v>
      </c>
      <c r="G2306" s="423">
        <v>2023</v>
      </c>
      <c r="H2306" s="424">
        <f>VLOOKUP(G2306,[3]잔가율!$D$3:$E$33,2,FALSE)</f>
        <v>0.84199999999999997</v>
      </c>
      <c r="I2306" s="434">
        <f t="shared" ref="I2306:I2369" si="36">ROUNDDOWN(F2306*H2306,0)</f>
        <v>30480400</v>
      </c>
    </row>
    <row r="2307" spans="1:9">
      <c r="A2307" s="421">
        <v>2306</v>
      </c>
      <c r="B2307" s="425" t="s">
        <v>7711</v>
      </c>
      <c r="C2307" s="425" t="s">
        <v>5608</v>
      </c>
      <c r="D2307" s="425" t="s">
        <v>5782</v>
      </c>
      <c r="E2307" s="425">
        <v>246245</v>
      </c>
      <c r="F2307" s="439">
        <v>33280000</v>
      </c>
      <c r="G2307" s="423">
        <v>2023</v>
      </c>
      <c r="H2307" s="424">
        <f>VLOOKUP(G2307,[3]잔가율!$D$3:$E$33,2,FALSE)</f>
        <v>0.84199999999999997</v>
      </c>
      <c r="I2307" s="434">
        <f t="shared" si="36"/>
        <v>28021760</v>
      </c>
    </row>
    <row r="2308" spans="1:9">
      <c r="A2308" s="421">
        <v>2307</v>
      </c>
      <c r="B2308" s="426" t="s">
        <v>7711</v>
      </c>
      <c r="C2308" s="426" t="s">
        <v>5608</v>
      </c>
      <c r="D2308" s="426" t="s">
        <v>5783</v>
      </c>
      <c r="E2308" s="426">
        <v>209461</v>
      </c>
      <c r="F2308" s="441">
        <v>73810000</v>
      </c>
      <c r="G2308" s="423">
        <v>2023</v>
      </c>
      <c r="H2308" s="424">
        <f>VLOOKUP(G2308,[3]잔가율!$D$3:$E$33,2,FALSE)</f>
        <v>0.84199999999999997</v>
      </c>
      <c r="I2308" s="434">
        <f t="shared" si="36"/>
        <v>62148020</v>
      </c>
    </row>
    <row r="2309" spans="1:9">
      <c r="A2309" s="421">
        <v>2308</v>
      </c>
      <c r="B2309" s="422" t="s">
        <v>7711</v>
      </c>
      <c r="C2309" s="422" t="s">
        <v>5608</v>
      </c>
      <c r="D2309" s="422" t="s">
        <v>5784</v>
      </c>
      <c r="E2309" s="422" t="s">
        <v>5785</v>
      </c>
      <c r="F2309" s="438">
        <v>44270000</v>
      </c>
      <c r="G2309" s="423">
        <v>2023</v>
      </c>
      <c r="H2309" s="424">
        <f>VLOOKUP(G2309,[3]잔가율!$D$3:$E$33,2,FALSE)</f>
        <v>0.84199999999999997</v>
      </c>
      <c r="I2309" s="434">
        <f t="shared" si="36"/>
        <v>37275340</v>
      </c>
    </row>
    <row r="2310" spans="1:9">
      <c r="A2310" s="421">
        <v>2309</v>
      </c>
      <c r="B2310" s="422" t="s">
        <v>7711</v>
      </c>
      <c r="C2310" s="422" t="s">
        <v>5608</v>
      </c>
      <c r="D2310" s="422" t="s">
        <v>5786</v>
      </c>
      <c r="E2310" s="422" t="s">
        <v>5785</v>
      </c>
      <c r="F2310" s="438">
        <v>41870000</v>
      </c>
      <c r="G2310" s="423">
        <v>2023</v>
      </c>
      <c r="H2310" s="424">
        <f>VLOOKUP(G2310,[3]잔가율!$D$3:$E$33,2,FALSE)</f>
        <v>0.84199999999999997</v>
      </c>
      <c r="I2310" s="434">
        <f t="shared" si="36"/>
        <v>35254540</v>
      </c>
    </row>
    <row r="2311" spans="1:9">
      <c r="A2311" s="421">
        <v>2310</v>
      </c>
      <c r="B2311" s="422" t="s">
        <v>7711</v>
      </c>
      <c r="C2311" s="422" t="s">
        <v>5608</v>
      </c>
      <c r="D2311" s="422" t="s">
        <v>5787</v>
      </c>
      <c r="E2311" s="422">
        <v>205080</v>
      </c>
      <c r="F2311" s="438">
        <v>45450000</v>
      </c>
      <c r="G2311" s="423">
        <v>2023</v>
      </c>
      <c r="H2311" s="424">
        <f>VLOOKUP(G2311,[3]잔가율!$D$3:$E$33,2,FALSE)</f>
        <v>0.84199999999999997</v>
      </c>
      <c r="I2311" s="434">
        <f t="shared" si="36"/>
        <v>38268900</v>
      </c>
    </row>
    <row r="2312" spans="1:9">
      <c r="A2312" s="421">
        <v>2311</v>
      </c>
      <c r="B2312" s="422" t="s">
        <v>7711</v>
      </c>
      <c r="C2312" s="422" t="s">
        <v>5608</v>
      </c>
      <c r="D2312" s="422" t="s">
        <v>1320</v>
      </c>
      <c r="E2312" s="422" t="s">
        <v>5788</v>
      </c>
      <c r="F2312" s="438">
        <v>46500000</v>
      </c>
      <c r="G2312" s="423">
        <v>2023</v>
      </c>
      <c r="H2312" s="424">
        <f>VLOOKUP(G2312,[3]잔가율!$D$3:$E$33,2,FALSE)</f>
        <v>0.84199999999999997</v>
      </c>
      <c r="I2312" s="434">
        <f t="shared" si="36"/>
        <v>39153000</v>
      </c>
    </row>
    <row r="2313" spans="1:9">
      <c r="A2313" s="421">
        <v>2312</v>
      </c>
      <c r="B2313" s="422" t="s">
        <v>7711</v>
      </c>
      <c r="C2313" s="422" t="s">
        <v>5608</v>
      </c>
      <c r="D2313" s="422" t="s">
        <v>1320</v>
      </c>
      <c r="E2313" s="422" t="s">
        <v>5789</v>
      </c>
      <c r="F2313" s="438">
        <v>46700000</v>
      </c>
      <c r="G2313" s="423">
        <v>2023</v>
      </c>
      <c r="H2313" s="424">
        <f>VLOOKUP(G2313,[3]잔가율!$D$3:$E$33,2,FALSE)</f>
        <v>0.84199999999999997</v>
      </c>
      <c r="I2313" s="434">
        <f t="shared" si="36"/>
        <v>39321400</v>
      </c>
    </row>
    <row r="2314" spans="1:9">
      <c r="A2314" s="421">
        <v>2313</v>
      </c>
      <c r="B2314" s="422" t="s">
        <v>7711</v>
      </c>
      <c r="C2314" s="422" t="s">
        <v>5608</v>
      </c>
      <c r="D2314" s="422" t="s">
        <v>5790</v>
      </c>
      <c r="E2314" s="422" t="s">
        <v>5791</v>
      </c>
      <c r="F2314" s="438">
        <v>49100000</v>
      </c>
      <c r="G2314" s="423">
        <v>2023</v>
      </c>
      <c r="H2314" s="424">
        <f>VLOOKUP(G2314,[3]잔가율!$D$3:$E$33,2,FALSE)</f>
        <v>0.84199999999999997</v>
      </c>
      <c r="I2314" s="434">
        <f t="shared" si="36"/>
        <v>41342200</v>
      </c>
    </row>
    <row r="2315" spans="1:9">
      <c r="A2315" s="421">
        <v>2314</v>
      </c>
      <c r="B2315" s="313" t="s">
        <v>15840</v>
      </c>
      <c r="C2315" s="426" t="s">
        <v>5608</v>
      </c>
      <c r="D2315" s="426" t="s">
        <v>5615</v>
      </c>
      <c r="E2315" s="426" t="s">
        <v>5616</v>
      </c>
      <c r="F2315" s="442">
        <v>52660000</v>
      </c>
      <c r="G2315" s="423">
        <v>2023</v>
      </c>
      <c r="H2315" s="424">
        <f>VLOOKUP(G2315,[3]잔가율!$B$3:$C$33,2,FALSE)</f>
        <v>0.82599999999999996</v>
      </c>
      <c r="I2315" s="434">
        <f t="shared" si="36"/>
        <v>43497160</v>
      </c>
    </row>
    <row r="2316" spans="1:9">
      <c r="A2316" s="421">
        <v>2315</v>
      </c>
      <c r="B2316" s="422" t="s">
        <v>7711</v>
      </c>
      <c r="C2316" s="422" t="s">
        <v>5608</v>
      </c>
      <c r="D2316" s="422" t="s">
        <v>5792</v>
      </c>
      <c r="E2316" s="422" t="s">
        <v>5789</v>
      </c>
      <c r="F2316" s="438">
        <v>49270000</v>
      </c>
      <c r="G2316" s="423">
        <v>2023</v>
      </c>
      <c r="H2316" s="424">
        <f>VLOOKUP(G2316,[3]잔가율!$D$3:$E$33,2,FALSE)</f>
        <v>0.84199999999999997</v>
      </c>
      <c r="I2316" s="434">
        <f t="shared" si="36"/>
        <v>41485340</v>
      </c>
    </row>
    <row r="2317" spans="1:9">
      <c r="A2317" s="421">
        <v>2316</v>
      </c>
      <c r="B2317" s="422" t="s">
        <v>7711</v>
      </c>
      <c r="C2317" s="422" t="s">
        <v>5608</v>
      </c>
      <c r="D2317" s="422" t="s">
        <v>5793</v>
      </c>
      <c r="E2317" s="422">
        <v>205480</v>
      </c>
      <c r="F2317" s="438">
        <v>51600000</v>
      </c>
      <c r="G2317" s="423">
        <v>2023</v>
      </c>
      <c r="H2317" s="424">
        <f>VLOOKUP(G2317,[3]잔가율!$D$3:$E$33,2,FALSE)</f>
        <v>0.84199999999999997</v>
      </c>
      <c r="I2317" s="434">
        <f t="shared" si="36"/>
        <v>43447200</v>
      </c>
    </row>
    <row r="2318" spans="1:9">
      <c r="A2318" s="421">
        <v>2317</v>
      </c>
      <c r="B2318" s="422" t="s">
        <v>7711</v>
      </c>
      <c r="C2318" s="422" t="s">
        <v>5608</v>
      </c>
      <c r="D2318" s="422" t="s">
        <v>132</v>
      </c>
      <c r="E2318" s="422" t="s">
        <v>5794</v>
      </c>
      <c r="F2318" s="438">
        <v>50580000</v>
      </c>
      <c r="G2318" s="423">
        <v>2023</v>
      </c>
      <c r="H2318" s="424">
        <f>VLOOKUP(G2318,[3]잔가율!$D$3:$E$33,2,FALSE)</f>
        <v>0.84199999999999997</v>
      </c>
      <c r="I2318" s="434">
        <f t="shared" si="36"/>
        <v>42588360</v>
      </c>
    </row>
    <row r="2319" spans="1:9">
      <c r="A2319" s="421">
        <v>2318</v>
      </c>
      <c r="B2319" s="422" t="s">
        <v>7711</v>
      </c>
      <c r="C2319" s="422" t="s">
        <v>5761</v>
      </c>
      <c r="D2319" s="422" t="s">
        <v>5795</v>
      </c>
      <c r="E2319" s="422" t="s">
        <v>5796</v>
      </c>
      <c r="F2319" s="438">
        <v>48180000</v>
      </c>
      <c r="G2319" s="423">
        <v>2023</v>
      </c>
      <c r="H2319" s="424">
        <f>VLOOKUP(G2319,[3]잔가율!$D$3:$E$33,2,FALSE)</f>
        <v>0.84199999999999997</v>
      </c>
      <c r="I2319" s="434">
        <f t="shared" si="36"/>
        <v>40567560</v>
      </c>
    </row>
    <row r="2320" spans="1:9">
      <c r="A2320" s="421">
        <v>2319</v>
      </c>
      <c r="B2320" s="422" t="s">
        <v>7711</v>
      </c>
      <c r="C2320" s="422" t="s">
        <v>5608</v>
      </c>
      <c r="D2320" s="422" t="s">
        <v>5797</v>
      </c>
      <c r="E2320" s="422" t="s">
        <v>5798</v>
      </c>
      <c r="F2320" s="438">
        <v>42720000</v>
      </c>
      <c r="G2320" s="423">
        <v>2023</v>
      </c>
      <c r="H2320" s="424">
        <f>VLOOKUP(G2320,[3]잔가율!$D$3:$E$33,2,FALSE)</f>
        <v>0.84199999999999997</v>
      </c>
      <c r="I2320" s="434">
        <f t="shared" si="36"/>
        <v>35970240</v>
      </c>
    </row>
    <row r="2321" spans="1:9">
      <c r="A2321" s="421">
        <v>2320</v>
      </c>
      <c r="B2321" s="422" t="s">
        <v>7711</v>
      </c>
      <c r="C2321" s="422" t="s">
        <v>5608</v>
      </c>
      <c r="D2321" s="422" t="s">
        <v>131</v>
      </c>
      <c r="E2321" s="422" t="s">
        <v>5799</v>
      </c>
      <c r="F2321" s="438">
        <v>51500000</v>
      </c>
      <c r="G2321" s="423">
        <v>2023</v>
      </c>
      <c r="H2321" s="424">
        <f>VLOOKUP(G2321,[3]잔가율!$D$3:$E$33,2,FALSE)</f>
        <v>0.84199999999999997</v>
      </c>
      <c r="I2321" s="434">
        <f t="shared" si="36"/>
        <v>43363000</v>
      </c>
    </row>
    <row r="2322" spans="1:9">
      <c r="A2322" s="421">
        <v>2321</v>
      </c>
      <c r="B2322" s="425" t="s">
        <v>7711</v>
      </c>
      <c r="C2322" s="425" t="s">
        <v>5608</v>
      </c>
      <c r="D2322" s="425" t="s">
        <v>5800</v>
      </c>
      <c r="E2322" s="425" t="s">
        <v>5801</v>
      </c>
      <c r="F2322" s="439">
        <v>52000000</v>
      </c>
      <c r="G2322" s="423">
        <v>2023</v>
      </c>
      <c r="H2322" s="424">
        <f>VLOOKUP(G2322,[3]잔가율!$D$3:$E$33,2,FALSE)</f>
        <v>0.84199999999999997</v>
      </c>
      <c r="I2322" s="434">
        <f t="shared" si="36"/>
        <v>43784000</v>
      </c>
    </row>
    <row r="2323" spans="1:9">
      <c r="A2323" s="421">
        <v>2322</v>
      </c>
      <c r="B2323" s="422" t="s">
        <v>7711</v>
      </c>
      <c r="C2323" s="422" t="s">
        <v>5608</v>
      </c>
      <c r="D2323" s="422" t="s">
        <v>5802</v>
      </c>
      <c r="E2323" s="422" t="s">
        <v>5803</v>
      </c>
      <c r="F2323" s="438">
        <v>40500000</v>
      </c>
      <c r="G2323" s="423">
        <v>2023</v>
      </c>
      <c r="H2323" s="424">
        <f>VLOOKUP(G2323,[3]잔가율!$D$3:$E$33,2,FALSE)</f>
        <v>0.84199999999999997</v>
      </c>
      <c r="I2323" s="434">
        <f t="shared" si="36"/>
        <v>34101000</v>
      </c>
    </row>
    <row r="2324" spans="1:9">
      <c r="A2324" s="421">
        <v>2323</v>
      </c>
      <c r="B2324" s="422" t="s">
        <v>7711</v>
      </c>
      <c r="C2324" s="422" t="s">
        <v>5608</v>
      </c>
      <c r="D2324" s="422" t="s">
        <v>5804</v>
      </c>
      <c r="E2324" s="422" t="s">
        <v>5618</v>
      </c>
      <c r="F2324" s="438">
        <v>52180000</v>
      </c>
      <c r="G2324" s="423">
        <v>2023</v>
      </c>
      <c r="H2324" s="424">
        <f>VLOOKUP(G2324,[3]잔가율!$D$3:$E$33,2,FALSE)</f>
        <v>0.84199999999999997</v>
      </c>
      <c r="I2324" s="434">
        <f t="shared" si="36"/>
        <v>43935560</v>
      </c>
    </row>
    <row r="2325" spans="1:9">
      <c r="A2325" s="421">
        <v>2324</v>
      </c>
      <c r="B2325" s="422" t="s">
        <v>7711</v>
      </c>
      <c r="C2325" s="422" t="s">
        <v>5608</v>
      </c>
      <c r="D2325" s="422" t="s">
        <v>5804</v>
      </c>
      <c r="E2325" s="422" t="s">
        <v>5798</v>
      </c>
      <c r="F2325" s="438">
        <v>47960000</v>
      </c>
      <c r="G2325" s="423">
        <v>2023</v>
      </c>
      <c r="H2325" s="424">
        <f>VLOOKUP(G2325,[3]잔가율!$D$3:$E$33,2,FALSE)</f>
        <v>0.84199999999999997</v>
      </c>
      <c r="I2325" s="434">
        <f t="shared" si="36"/>
        <v>40382320</v>
      </c>
    </row>
    <row r="2326" spans="1:9">
      <c r="A2326" s="421">
        <v>2325</v>
      </c>
      <c r="B2326" s="313" t="s">
        <v>15840</v>
      </c>
      <c r="C2326" s="422" t="s">
        <v>5608</v>
      </c>
      <c r="D2326" s="422" t="s">
        <v>5617</v>
      </c>
      <c r="E2326" s="422" t="s">
        <v>5618</v>
      </c>
      <c r="F2326" s="440">
        <v>41650000</v>
      </c>
      <c r="G2326" s="423">
        <v>2023</v>
      </c>
      <c r="H2326" s="424">
        <f>VLOOKUP(G2326,[3]잔가율!$B$3:$C$33,2,FALSE)</f>
        <v>0.82599999999999996</v>
      </c>
      <c r="I2326" s="434">
        <f t="shared" si="36"/>
        <v>34402900</v>
      </c>
    </row>
    <row r="2327" spans="1:9">
      <c r="A2327" s="421">
        <v>2326</v>
      </c>
      <c r="B2327" s="422" t="s">
        <v>7711</v>
      </c>
      <c r="C2327" s="422" t="s">
        <v>5608</v>
      </c>
      <c r="D2327" s="422" t="s">
        <v>5805</v>
      </c>
      <c r="E2327" s="422" t="s">
        <v>5806</v>
      </c>
      <c r="F2327" s="438">
        <v>45270000</v>
      </c>
      <c r="G2327" s="423">
        <v>2023</v>
      </c>
      <c r="H2327" s="424">
        <f>VLOOKUP(G2327,[3]잔가율!$D$3:$E$33,2,FALSE)</f>
        <v>0.84199999999999997</v>
      </c>
      <c r="I2327" s="434">
        <f t="shared" si="36"/>
        <v>38117340</v>
      </c>
    </row>
    <row r="2328" spans="1:9">
      <c r="A2328" s="421">
        <v>2327</v>
      </c>
      <c r="B2328" s="422" t="s">
        <v>7711</v>
      </c>
      <c r="C2328" s="422" t="s">
        <v>5608</v>
      </c>
      <c r="D2328" s="422" t="s">
        <v>5807</v>
      </c>
      <c r="E2328" s="422" t="s">
        <v>5808</v>
      </c>
      <c r="F2328" s="438">
        <v>49000000</v>
      </c>
      <c r="G2328" s="423">
        <v>2023</v>
      </c>
      <c r="H2328" s="424">
        <f>VLOOKUP(G2328,[3]잔가율!$D$3:$E$33,2,FALSE)</f>
        <v>0.84199999999999997</v>
      </c>
      <c r="I2328" s="434">
        <f t="shared" si="36"/>
        <v>41258000</v>
      </c>
    </row>
    <row r="2329" spans="1:9">
      <c r="A2329" s="421">
        <v>2328</v>
      </c>
      <c r="B2329" s="422" t="s">
        <v>7711</v>
      </c>
      <c r="C2329" s="422" t="s">
        <v>5608</v>
      </c>
      <c r="D2329" s="422" t="s">
        <v>5809</v>
      </c>
      <c r="E2329" s="422" t="s">
        <v>5810</v>
      </c>
      <c r="F2329" s="438">
        <v>38710000</v>
      </c>
      <c r="G2329" s="423">
        <v>2023</v>
      </c>
      <c r="H2329" s="424">
        <f>VLOOKUP(G2329,[3]잔가율!$D$3:$E$33,2,FALSE)</f>
        <v>0.84199999999999997</v>
      </c>
      <c r="I2329" s="434">
        <f t="shared" si="36"/>
        <v>32593820</v>
      </c>
    </row>
    <row r="2330" spans="1:9">
      <c r="A2330" s="421">
        <v>2329</v>
      </c>
      <c r="B2330" s="422" t="s">
        <v>7711</v>
      </c>
      <c r="C2330" s="422" t="s">
        <v>5608</v>
      </c>
      <c r="D2330" s="422" t="s">
        <v>5809</v>
      </c>
      <c r="E2330" s="422" t="s">
        <v>5811</v>
      </c>
      <c r="F2330" s="438">
        <v>44550000</v>
      </c>
      <c r="G2330" s="423">
        <v>2023</v>
      </c>
      <c r="H2330" s="424">
        <f>VLOOKUP(G2330,[3]잔가율!$D$3:$E$33,2,FALSE)</f>
        <v>0.84199999999999997</v>
      </c>
      <c r="I2330" s="434">
        <f t="shared" si="36"/>
        <v>37511100</v>
      </c>
    </row>
    <row r="2331" spans="1:9">
      <c r="A2331" s="421">
        <v>2330</v>
      </c>
      <c r="B2331" s="422" t="s">
        <v>7711</v>
      </c>
      <c r="C2331" s="422" t="s">
        <v>5608</v>
      </c>
      <c r="D2331" s="422" t="s">
        <v>5812</v>
      </c>
      <c r="E2331" s="422" t="s">
        <v>5813</v>
      </c>
      <c r="F2331" s="438">
        <v>49630000</v>
      </c>
      <c r="G2331" s="423">
        <v>2023</v>
      </c>
      <c r="H2331" s="424">
        <f>VLOOKUP(G2331,[3]잔가율!$D$3:$E$33,2,FALSE)</f>
        <v>0.84199999999999997</v>
      </c>
      <c r="I2331" s="434">
        <f t="shared" si="36"/>
        <v>41788460</v>
      </c>
    </row>
    <row r="2332" spans="1:9">
      <c r="A2332" s="421">
        <v>2331</v>
      </c>
      <c r="B2332" s="422" t="s">
        <v>7711</v>
      </c>
      <c r="C2332" s="422" t="s">
        <v>5608</v>
      </c>
      <c r="D2332" s="422" t="s">
        <v>5814</v>
      </c>
      <c r="E2332" s="422" t="s">
        <v>5815</v>
      </c>
      <c r="F2332" s="438">
        <v>44090000</v>
      </c>
      <c r="G2332" s="423">
        <v>2023</v>
      </c>
      <c r="H2332" s="424">
        <f>VLOOKUP(G2332,[3]잔가율!$D$3:$E$33,2,FALSE)</f>
        <v>0.84199999999999997</v>
      </c>
      <c r="I2332" s="434">
        <f t="shared" si="36"/>
        <v>37123780</v>
      </c>
    </row>
    <row r="2333" spans="1:9">
      <c r="A2333" s="421">
        <v>2332</v>
      </c>
      <c r="B2333" s="422" t="s">
        <v>7711</v>
      </c>
      <c r="C2333" s="422" t="s">
        <v>5608</v>
      </c>
      <c r="D2333" s="422" t="s">
        <v>5816</v>
      </c>
      <c r="E2333" s="422" t="s">
        <v>5808</v>
      </c>
      <c r="F2333" s="438">
        <v>47300000</v>
      </c>
      <c r="G2333" s="423">
        <v>2023</v>
      </c>
      <c r="H2333" s="424">
        <f>VLOOKUP(G2333,[3]잔가율!$D$3:$E$33,2,FALSE)</f>
        <v>0.84199999999999997</v>
      </c>
      <c r="I2333" s="434">
        <f t="shared" si="36"/>
        <v>39826600</v>
      </c>
    </row>
    <row r="2334" spans="1:9">
      <c r="A2334" s="421">
        <v>2333</v>
      </c>
      <c r="B2334" s="422" t="s">
        <v>7711</v>
      </c>
      <c r="C2334" s="422" t="s">
        <v>5608</v>
      </c>
      <c r="D2334" s="422" t="s">
        <v>5816</v>
      </c>
      <c r="E2334" s="422" t="s">
        <v>5817</v>
      </c>
      <c r="F2334" s="438">
        <v>48800000</v>
      </c>
      <c r="G2334" s="423">
        <v>2023</v>
      </c>
      <c r="H2334" s="424">
        <f>VLOOKUP(G2334,[3]잔가율!$D$3:$E$33,2,FALSE)</f>
        <v>0.84199999999999997</v>
      </c>
      <c r="I2334" s="434">
        <f t="shared" si="36"/>
        <v>41089600</v>
      </c>
    </row>
    <row r="2335" spans="1:9">
      <c r="A2335" s="421">
        <v>2334</v>
      </c>
      <c r="B2335" s="425" t="s">
        <v>7711</v>
      </c>
      <c r="C2335" s="425" t="s">
        <v>5608</v>
      </c>
      <c r="D2335" s="425" t="s">
        <v>5818</v>
      </c>
      <c r="E2335" s="425">
        <v>205015</v>
      </c>
      <c r="F2335" s="439">
        <v>49510000</v>
      </c>
      <c r="G2335" s="423">
        <v>2023</v>
      </c>
      <c r="H2335" s="424">
        <f>VLOOKUP(G2335,[3]잔가율!$D$3:$E$33,2,FALSE)</f>
        <v>0.84199999999999997</v>
      </c>
      <c r="I2335" s="434">
        <f t="shared" si="36"/>
        <v>41687420</v>
      </c>
    </row>
    <row r="2336" spans="1:9">
      <c r="A2336" s="421">
        <v>2335</v>
      </c>
      <c r="B2336" s="422" t="s">
        <v>7711</v>
      </c>
      <c r="C2336" s="422" t="s">
        <v>5608</v>
      </c>
      <c r="D2336" s="422" t="s">
        <v>5818</v>
      </c>
      <c r="E2336" s="422" t="s">
        <v>5819</v>
      </c>
      <c r="F2336" s="438">
        <v>52450000</v>
      </c>
      <c r="G2336" s="423">
        <v>2023</v>
      </c>
      <c r="H2336" s="424">
        <f>VLOOKUP(G2336,[3]잔가율!$D$3:$E$33,2,FALSE)</f>
        <v>0.84199999999999997</v>
      </c>
      <c r="I2336" s="434">
        <f t="shared" si="36"/>
        <v>44162900</v>
      </c>
    </row>
    <row r="2337" spans="1:9">
      <c r="A2337" s="421">
        <v>2336</v>
      </c>
      <c r="B2337" s="422" t="s">
        <v>7711</v>
      </c>
      <c r="C2337" s="422" t="s">
        <v>5608</v>
      </c>
      <c r="D2337" s="422" t="s">
        <v>5820</v>
      </c>
      <c r="E2337" s="422" t="s">
        <v>5821</v>
      </c>
      <c r="F2337" s="438">
        <v>53520000</v>
      </c>
      <c r="G2337" s="423">
        <v>2023</v>
      </c>
      <c r="H2337" s="424">
        <f>VLOOKUP(G2337,[3]잔가율!$D$3:$E$33,2,FALSE)</f>
        <v>0.84199999999999997</v>
      </c>
      <c r="I2337" s="434">
        <f t="shared" si="36"/>
        <v>45063840</v>
      </c>
    </row>
    <row r="2338" spans="1:9">
      <c r="A2338" s="421">
        <v>2337</v>
      </c>
      <c r="B2338" s="422" t="s">
        <v>7711</v>
      </c>
      <c r="C2338" s="422" t="s">
        <v>5608</v>
      </c>
      <c r="D2338" s="422" t="s">
        <v>5822</v>
      </c>
      <c r="E2338" s="422" t="s">
        <v>5823</v>
      </c>
      <c r="F2338" s="438">
        <v>54900000</v>
      </c>
      <c r="G2338" s="423">
        <v>2023</v>
      </c>
      <c r="H2338" s="424">
        <f>VLOOKUP(G2338,[3]잔가율!$D$3:$E$33,2,FALSE)</f>
        <v>0.84199999999999997</v>
      </c>
      <c r="I2338" s="434">
        <f t="shared" si="36"/>
        <v>46225800</v>
      </c>
    </row>
    <row r="2339" spans="1:9">
      <c r="A2339" s="421">
        <v>2338</v>
      </c>
      <c r="B2339" s="422" t="s">
        <v>7711</v>
      </c>
      <c r="C2339" s="422" t="s">
        <v>5608</v>
      </c>
      <c r="D2339" s="422" t="s">
        <v>5824</v>
      </c>
      <c r="E2339" s="422" t="s">
        <v>5808</v>
      </c>
      <c r="F2339" s="438">
        <v>50900000</v>
      </c>
      <c r="G2339" s="423">
        <v>2023</v>
      </c>
      <c r="H2339" s="424">
        <f>VLOOKUP(G2339,[3]잔가율!$D$3:$E$33,2,FALSE)</f>
        <v>0.84199999999999997</v>
      </c>
      <c r="I2339" s="434">
        <f t="shared" si="36"/>
        <v>42857800</v>
      </c>
    </row>
    <row r="2340" spans="1:9">
      <c r="A2340" s="421">
        <v>2339</v>
      </c>
      <c r="B2340" s="422" t="s">
        <v>7711</v>
      </c>
      <c r="C2340" s="422" t="s">
        <v>5608</v>
      </c>
      <c r="D2340" s="422" t="s">
        <v>5825</v>
      </c>
      <c r="E2340" s="422" t="s">
        <v>5826</v>
      </c>
      <c r="F2340" s="438">
        <v>47530000</v>
      </c>
      <c r="G2340" s="423">
        <v>2023</v>
      </c>
      <c r="H2340" s="424">
        <f>VLOOKUP(G2340,[3]잔가율!$D$3:$E$33,2,FALSE)</f>
        <v>0.84199999999999997</v>
      </c>
      <c r="I2340" s="434">
        <f t="shared" si="36"/>
        <v>40020260</v>
      </c>
    </row>
    <row r="2341" spans="1:9">
      <c r="A2341" s="421">
        <v>2340</v>
      </c>
      <c r="B2341" s="422" t="s">
        <v>7711</v>
      </c>
      <c r="C2341" s="422" t="s">
        <v>5608</v>
      </c>
      <c r="D2341" s="422" t="s">
        <v>5827</v>
      </c>
      <c r="E2341" s="422" t="s">
        <v>5808</v>
      </c>
      <c r="F2341" s="438">
        <v>52270000</v>
      </c>
      <c r="G2341" s="423">
        <v>2023</v>
      </c>
      <c r="H2341" s="424">
        <f>VLOOKUP(G2341,[3]잔가율!$D$3:$E$33,2,FALSE)</f>
        <v>0.84199999999999997</v>
      </c>
      <c r="I2341" s="434">
        <f t="shared" si="36"/>
        <v>44011340</v>
      </c>
    </row>
    <row r="2342" spans="1:9">
      <c r="A2342" s="421">
        <v>2341</v>
      </c>
      <c r="B2342" s="422" t="s">
        <v>7711</v>
      </c>
      <c r="C2342" s="422" t="s">
        <v>5608</v>
      </c>
      <c r="D2342" s="422" t="s">
        <v>5828</v>
      </c>
      <c r="E2342" s="422" t="s">
        <v>5829</v>
      </c>
      <c r="F2342" s="438">
        <v>52630000</v>
      </c>
      <c r="G2342" s="423">
        <v>2023</v>
      </c>
      <c r="H2342" s="424">
        <f>VLOOKUP(G2342,[3]잔가율!$D$3:$E$33,2,FALSE)</f>
        <v>0.84199999999999997</v>
      </c>
      <c r="I2342" s="434">
        <f t="shared" si="36"/>
        <v>44314460</v>
      </c>
    </row>
    <row r="2343" spans="1:9">
      <c r="A2343" s="421">
        <v>2342</v>
      </c>
      <c r="B2343" s="422" t="s">
        <v>7711</v>
      </c>
      <c r="C2343" s="422" t="s">
        <v>5608</v>
      </c>
      <c r="D2343" s="422" t="s">
        <v>5828</v>
      </c>
      <c r="E2343" s="422" t="s">
        <v>5830</v>
      </c>
      <c r="F2343" s="438">
        <v>52630000</v>
      </c>
      <c r="G2343" s="423">
        <v>2023</v>
      </c>
      <c r="H2343" s="424">
        <f>VLOOKUP(G2343,[3]잔가율!$D$3:$E$33,2,FALSE)</f>
        <v>0.84199999999999997</v>
      </c>
      <c r="I2343" s="434">
        <f t="shared" si="36"/>
        <v>44314460</v>
      </c>
    </row>
    <row r="2344" spans="1:9">
      <c r="A2344" s="421">
        <v>2343</v>
      </c>
      <c r="B2344" s="422" t="s">
        <v>7711</v>
      </c>
      <c r="C2344" s="422" t="s">
        <v>5608</v>
      </c>
      <c r="D2344" s="422" t="s">
        <v>5828</v>
      </c>
      <c r="E2344" s="422" t="s">
        <v>5831</v>
      </c>
      <c r="F2344" s="438">
        <v>51720000</v>
      </c>
      <c r="G2344" s="423">
        <v>2023</v>
      </c>
      <c r="H2344" s="424">
        <f>VLOOKUP(G2344,[3]잔가율!$D$3:$E$33,2,FALSE)</f>
        <v>0.84199999999999997</v>
      </c>
      <c r="I2344" s="434">
        <f t="shared" si="36"/>
        <v>43548240</v>
      </c>
    </row>
    <row r="2345" spans="1:9">
      <c r="A2345" s="421">
        <v>2344</v>
      </c>
      <c r="B2345" s="422" t="s">
        <v>7711</v>
      </c>
      <c r="C2345" s="422" t="s">
        <v>5608</v>
      </c>
      <c r="D2345" s="422" t="s">
        <v>5828</v>
      </c>
      <c r="E2345" s="422" t="s">
        <v>5832</v>
      </c>
      <c r="F2345" s="438">
        <v>51950000</v>
      </c>
      <c r="G2345" s="423">
        <v>2023</v>
      </c>
      <c r="H2345" s="424">
        <f>VLOOKUP(G2345,[3]잔가율!$D$3:$E$33,2,FALSE)</f>
        <v>0.84199999999999997</v>
      </c>
      <c r="I2345" s="434">
        <f t="shared" si="36"/>
        <v>43741900</v>
      </c>
    </row>
    <row r="2346" spans="1:9">
      <c r="A2346" s="421">
        <v>2345</v>
      </c>
      <c r="B2346" s="422" t="s">
        <v>7711</v>
      </c>
      <c r="C2346" s="422" t="s">
        <v>5608</v>
      </c>
      <c r="D2346" s="422" t="s">
        <v>5833</v>
      </c>
      <c r="E2346" s="422" t="s">
        <v>5834</v>
      </c>
      <c r="F2346" s="438">
        <v>59720000</v>
      </c>
      <c r="G2346" s="423">
        <v>2023</v>
      </c>
      <c r="H2346" s="424">
        <f>VLOOKUP(G2346,[3]잔가율!$D$3:$E$33,2,FALSE)</f>
        <v>0.84199999999999997</v>
      </c>
      <c r="I2346" s="434">
        <f t="shared" si="36"/>
        <v>50284240</v>
      </c>
    </row>
    <row r="2347" spans="1:9">
      <c r="A2347" s="421">
        <v>2346</v>
      </c>
      <c r="B2347" s="422" t="s">
        <v>7711</v>
      </c>
      <c r="C2347" s="422" t="s">
        <v>5608</v>
      </c>
      <c r="D2347" s="422" t="s">
        <v>5835</v>
      </c>
      <c r="E2347" s="422" t="s">
        <v>5836</v>
      </c>
      <c r="F2347" s="438">
        <v>58540000</v>
      </c>
      <c r="G2347" s="423">
        <v>2023</v>
      </c>
      <c r="H2347" s="424">
        <f>VLOOKUP(G2347,[3]잔가율!$D$3:$E$33,2,FALSE)</f>
        <v>0.84199999999999997</v>
      </c>
      <c r="I2347" s="434">
        <f t="shared" si="36"/>
        <v>49290680</v>
      </c>
    </row>
    <row r="2348" spans="1:9">
      <c r="A2348" s="421">
        <v>2347</v>
      </c>
      <c r="B2348" s="422" t="s">
        <v>7711</v>
      </c>
      <c r="C2348" s="422" t="s">
        <v>5608</v>
      </c>
      <c r="D2348" s="422" t="s">
        <v>5835</v>
      </c>
      <c r="E2348" s="422" t="s">
        <v>5837</v>
      </c>
      <c r="F2348" s="438">
        <v>58540000</v>
      </c>
      <c r="G2348" s="423">
        <v>2023</v>
      </c>
      <c r="H2348" s="424">
        <f>VLOOKUP(G2348,[3]잔가율!$D$3:$E$33,2,FALSE)</f>
        <v>0.84199999999999997</v>
      </c>
      <c r="I2348" s="434">
        <f t="shared" si="36"/>
        <v>49290680</v>
      </c>
    </row>
    <row r="2349" spans="1:9">
      <c r="A2349" s="421">
        <v>2348</v>
      </c>
      <c r="B2349" s="422" t="s">
        <v>7711</v>
      </c>
      <c r="C2349" s="422" t="s">
        <v>5608</v>
      </c>
      <c r="D2349" s="422" t="s">
        <v>5838</v>
      </c>
      <c r="E2349" s="422" t="s">
        <v>5832</v>
      </c>
      <c r="F2349" s="438">
        <v>50450000</v>
      </c>
      <c r="G2349" s="423">
        <v>2023</v>
      </c>
      <c r="H2349" s="424">
        <f>VLOOKUP(G2349,[3]잔가율!$D$3:$E$33,2,FALSE)</f>
        <v>0.84199999999999997</v>
      </c>
      <c r="I2349" s="434">
        <f t="shared" si="36"/>
        <v>42478900</v>
      </c>
    </row>
    <row r="2350" spans="1:9">
      <c r="A2350" s="421">
        <v>2349</v>
      </c>
      <c r="B2350" s="422" t="s">
        <v>7711</v>
      </c>
      <c r="C2350" s="422" t="s">
        <v>5608</v>
      </c>
      <c r="D2350" s="422" t="s">
        <v>5839</v>
      </c>
      <c r="E2350" s="422" t="s">
        <v>5840</v>
      </c>
      <c r="F2350" s="438">
        <v>56810000</v>
      </c>
      <c r="G2350" s="423">
        <v>2023</v>
      </c>
      <c r="H2350" s="424">
        <f>VLOOKUP(G2350,[3]잔가율!$D$3:$E$33,2,FALSE)</f>
        <v>0.84199999999999997</v>
      </c>
      <c r="I2350" s="434">
        <f t="shared" si="36"/>
        <v>47834020</v>
      </c>
    </row>
    <row r="2351" spans="1:9">
      <c r="A2351" s="421">
        <v>2350</v>
      </c>
      <c r="B2351" s="422" t="s">
        <v>7711</v>
      </c>
      <c r="C2351" s="422" t="s">
        <v>5608</v>
      </c>
      <c r="D2351" s="422" t="s">
        <v>5841</v>
      </c>
      <c r="E2351" s="422" t="s">
        <v>5840</v>
      </c>
      <c r="F2351" s="438">
        <v>56090000</v>
      </c>
      <c r="G2351" s="423">
        <v>2023</v>
      </c>
      <c r="H2351" s="424">
        <f>VLOOKUP(G2351,[3]잔가율!$D$3:$E$33,2,FALSE)</f>
        <v>0.84199999999999997</v>
      </c>
      <c r="I2351" s="434">
        <f t="shared" si="36"/>
        <v>47227780</v>
      </c>
    </row>
    <row r="2352" spans="1:9">
      <c r="A2352" s="421">
        <v>2351</v>
      </c>
      <c r="B2352" s="422" t="s">
        <v>7711</v>
      </c>
      <c r="C2352" s="422" t="s">
        <v>5608</v>
      </c>
      <c r="D2352" s="422" t="s">
        <v>5842</v>
      </c>
      <c r="E2352" s="422" t="s">
        <v>5843</v>
      </c>
      <c r="F2352" s="438">
        <v>38980000</v>
      </c>
      <c r="G2352" s="423">
        <v>2023</v>
      </c>
      <c r="H2352" s="424">
        <f>VLOOKUP(G2352,[3]잔가율!$D$3:$E$33,2,FALSE)</f>
        <v>0.84199999999999997</v>
      </c>
      <c r="I2352" s="434">
        <f t="shared" si="36"/>
        <v>32821160</v>
      </c>
    </row>
    <row r="2353" spans="1:9">
      <c r="A2353" s="421">
        <v>2352</v>
      </c>
      <c r="B2353" s="425" t="s">
        <v>7711</v>
      </c>
      <c r="C2353" s="425" t="s">
        <v>5761</v>
      </c>
      <c r="D2353" s="425" t="s">
        <v>5844</v>
      </c>
      <c r="E2353" s="425">
        <v>205048</v>
      </c>
      <c r="F2353" s="439">
        <v>20500000</v>
      </c>
      <c r="G2353" s="423">
        <v>2023</v>
      </c>
      <c r="H2353" s="424">
        <f>VLOOKUP(G2353,[3]잔가율!$D$3:$E$33,2,FALSE)</f>
        <v>0.84199999999999997</v>
      </c>
      <c r="I2353" s="434">
        <f t="shared" si="36"/>
        <v>17261000</v>
      </c>
    </row>
    <row r="2354" spans="1:9">
      <c r="A2354" s="421">
        <v>2353</v>
      </c>
      <c r="B2354" s="422" t="s">
        <v>7711</v>
      </c>
      <c r="C2354" s="422" t="s">
        <v>5608</v>
      </c>
      <c r="D2354" s="422" t="s">
        <v>5845</v>
      </c>
      <c r="E2354" s="422" t="s">
        <v>5846</v>
      </c>
      <c r="F2354" s="438">
        <v>55480000</v>
      </c>
      <c r="G2354" s="423">
        <v>2023</v>
      </c>
      <c r="H2354" s="424">
        <f>VLOOKUP(G2354,[3]잔가율!$D$3:$E$33,2,FALSE)</f>
        <v>0.84199999999999997</v>
      </c>
      <c r="I2354" s="434">
        <f t="shared" si="36"/>
        <v>46714160</v>
      </c>
    </row>
    <row r="2355" spans="1:9">
      <c r="A2355" s="421">
        <v>2354</v>
      </c>
      <c r="B2355" s="425" t="s">
        <v>7711</v>
      </c>
      <c r="C2355" s="425" t="s">
        <v>5761</v>
      </c>
      <c r="D2355" s="425" t="s">
        <v>5845</v>
      </c>
      <c r="E2355" s="425" t="s">
        <v>5847</v>
      </c>
      <c r="F2355" s="439">
        <v>20120000</v>
      </c>
      <c r="G2355" s="423">
        <v>2023</v>
      </c>
      <c r="H2355" s="424">
        <f>VLOOKUP(G2355,[3]잔가율!$D$3:$E$33,2,FALSE)</f>
        <v>0.84199999999999997</v>
      </c>
      <c r="I2355" s="434">
        <f t="shared" si="36"/>
        <v>16941040</v>
      </c>
    </row>
    <row r="2356" spans="1:9">
      <c r="A2356" s="421">
        <v>2355</v>
      </c>
      <c r="B2356" s="313" t="s">
        <v>15840</v>
      </c>
      <c r="C2356" s="426" t="s">
        <v>5608</v>
      </c>
      <c r="D2356" s="426" t="s">
        <v>5619</v>
      </c>
      <c r="E2356" s="426" t="s">
        <v>5620</v>
      </c>
      <c r="F2356" s="442">
        <v>60420000</v>
      </c>
      <c r="G2356" s="423">
        <v>2023</v>
      </c>
      <c r="H2356" s="424">
        <f>VLOOKUP(G2356,[3]잔가율!$B$3:$C$33,2,FALSE)</f>
        <v>0.82599999999999996</v>
      </c>
      <c r="I2356" s="434">
        <f t="shared" si="36"/>
        <v>49906920</v>
      </c>
    </row>
    <row r="2357" spans="1:9">
      <c r="A2357" s="421">
        <v>2356</v>
      </c>
      <c r="B2357" s="422" t="s">
        <v>7711</v>
      </c>
      <c r="C2357" s="422" t="s">
        <v>5608</v>
      </c>
      <c r="D2357" s="422" t="s">
        <v>5848</v>
      </c>
      <c r="E2357" s="422" t="s">
        <v>5849</v>
      </c>
      <c r="F2357" s="438">
        <v>50260000</v>
      </c>
      <c r="G2357" s="423">
        <v>2023</v>
      </c>
      <c r="H2357" s="424">
        <f>VLOOKUP(G2357,[3]잔가율!$D$3:$E$33,2,FALSE)</f>
        <v>0.84199999999999997</v>
      </c>
      <c r="I2357" s="434">
        <f t="shared" si="36"/>
        <v>42318920</v>
      </c>
    </row>
    <row r="2358" spans="1:9">
      <c r="A2358" s="421">
        <v>2357</v>
      </c>
      <c r="B2358" s="422" t="s">
        <v>7711</v>
      </c>
      <c r="C2358" s="422" t="s">
        <v>5608</v>
      </c>
      <c r="D2358" s="422" t="s">
        <v>5848</v>
      </c>
      <c r="E2358" s="422" t="s">
        <v>5850</v>
      </c>
      <c r="F2358" s="438">
        <v>57270000</v>
      </c>
      <c r="G2358" s="423">
        <v>2023</v>
      </c>
      <c r="H2358" s="424">
        <f>VLOOKUP(G2358,[3]잔가율!$D$3:$E$33,2,FALSE)</f>
        <v>0.84199999999999997</v>
      </c>
      <c r="I2358" s="434">
        <f t="shared" si="36"/>
        <v>48221340</v>
      </c>
    </row>
    <row r="2359" spans="1:9">
      <c r="A2359" s="421">
        <v>2358</v>
      </c>
      <c r="B2359" s="422" t="s">
        <v>7711</v>
      </c>
      <c r="C2359" s="422" t="s">
        <v>5608</v>
      </c>
      <c r="D2359" s="422" t="s">
        <v>5848</v>
      </c>
      <c r="E2359" s="422" t="s">
        <v>5851</v>
      </c>
      <c r="F2359" s="438">
        <v>58000000</v>
      </c>
      <c r="G2359" s="423">
        <v>2023</v>
      </c>
      <c r="H2359" s="424">
        <f>VLOOKUP(G2359,[3]잔가율!$D$3:$E$33,2,FALSE)</f>
        <v>0.84199999999999997</v>
      </c>
      <c r="I2359" s="434">
        <f t="shared" si="36"/>
        <v>48836000</v>
      </c>
    </row>
    <row r="2360" spans="1:9">
      <c r="A2360" s="421">
        <v>2359</v>
      </c>
      <c r="B2360" s="313" t="s">
        <v>15840</v>
      </c>
      <c r="C2360" s="426" t="s">
        <v>5608</v>
      </c>
      <c r="D2360" s="426" t="s">
        <v>5621</v>
      </c>
      <c r="E2360" s="426" t="s">
        <v>5622</v>
      </c>
      <c r="F2360" s="442">
        <v>56910000</v>
      </c>
      <c r="G2360" s="423">
        <v>2023</v>
      </c>
      <c r="H2360" s="424">
        <f>VLOOKUP(G2360,[3]잔가율!$B$3:$C$33,2,FALSE)</f>
        <v>0.82599999999999996</v>
      </c>
      <c r="I2360" s="434">
        <f t="shared" si="36"/>
        <v>47007660</v>
      </c>
    </row>
    <row r="2361" spans="1:9">
      <c r="A2361" s="421">
        <v>2360</v>
      </c>
      <c r="B2361" s="422" t="s">
        <v>7711</v>
      </c>
      <c r="C2361" s="422" t="s">
        <v>5608</v>
      </c>
      <c r="D2361" s="422" t="s">
        <v>5852</v>
      </c>
      <c r="E2361" s="422" t="s">
        <v>5853</v>
      </c>
      <c r="F2361" s="438">
        <v>84450000</v>
      </c>
      <c r="G2361" s="423">
        <v>2023</v>
      </c>
      <c r="H2361" s="424">
        <f>VLOOKUP(G2361,[3]잔가율!$D$3:$E$33,2,FALSE)</f>
        <v>0.84199999999999997</v>
      </c>
      <c r="I2361" s="434">
        <f t="shared" si="36"/>
        <v>71106900</v>
      </c>
    </row>
    <row r="2362" spans="1:9">
      <c r="A2362" s="421">
        <v>2361</v>
      </c>
      <c r="B2362" s="422" t="s">
        <v>7711</v>
      </c>
      <c r="C2362" s="422" t="s">
        <v>5608</v>
      </c>
      <c r="D2362" s="422" t="s">
        <v>5854</v>
      </c>
      <c r="E2362" s="422" t="s">
        <v>5855</v>
      </c>
      <c r="F2362" s="438">
        <v>66540000</v>
      </c>
      <c r="G2362" s="423">
        <v>2023</v>
      </c>
      <c r="H2362" s="424">
        <f>VLOOKUP(G2362,[3]잔가율!$D$3:$E$33,2,FALSE)</f>
        <v>0.84199999999999997</v>
      </c>
      <c r="I2362" s="434">
        <f t="shared" si="36"/>
        <v>56026680</v>
      </c>
    </row>
    <row r="2363" spans="1:9">
      <c r="A2363" s="421">
        <v>2362</v>
      </c>
      <c r="B2363" s="422" t="s">
        <v>7711</v>
      </c>
      <c r="C2363" s="422" t="s">
        <v>5608</v>
      </c>
      <c r="D2363" s="422" t="s">
        <v>5856</v>
      </c>
      <c r="E2363" s="422" t="s">
        <v>5857</v>
      </c>
      <c r="F2363" s="438">
        <v>63630000</v>
      </c>
      <c r="G2363" s="423">
        <v>2023</v>
      </c>
      <c r="H2363" s="424">
        <f>VLOOKUP(G2363,[3]잔가율!$D$3:$E$33,2,FALSE)</f>
        <v>0.84199999999999997</v>
      </c>
      <c r="I2363" s="434">
        <f t="shared" si="36"/>
        <v>53576460</v>
      </c>
    </row>
    <row r="2364" spans="1:9">
      <c r="A2364" s="421">
        <v>2363</v>
      </c>
      <c r="B2364" s="313" t="s">
        <v>15840</v>
      </c>
      <c r="C2364" s="422" t="s">
        <v>5608</v>
      </c>
      <c r="D2364" s="422" t="s">
        <v>5623</v>
      </c>
      <c r="E2364" s="422">
        <v>205047</v>
      </c>
      <c r="F2364" s="440">
        <v>48950000</v>
      </c>
      <c r="G2364" s="423">
        <v>2023</v>
      </c>
      <c r="H2364" s="424">
        <f>VLOOKUP(G2364,[3]잔가율!$B$3:$C$33,2,FALSE)</f>
        <v>0.82599999999999996</v>
      </c>
      <c r="I2364" s="434">
        <f t="shared" si="36"/>
        <v>40432700</v>
      </c>
    </row>
    <row r="2365" spans="1:9">
      <c r="A2365" s="421">
        <v>2364</v>
      </c>
      <c r="B2365" s="422" t="s">
        <v>7711</v>
      </c>
      <c r="C2365" s="422" t="s">
        <v>5608</v>
      </c>
      <c r="D2365" s="422" t="s">
        <v>5858</v>
      </c>
      <c r="E2365" s="422" t="s">
        <v>5859</v>
      </c>
      <c r="F2365" s="438">
        <v>70130000</v>
      </c>
      <c r="G2365" s="423">
        <v>2023</v>
      </c>
      <c r="H2365" s="424">
        <f>VLOOKUP(G2365,[3]잔가율!$D$3:$E$33,2,FALSE)</f>
        <v>0.84199999999999997</v>
      </c>
      <c r="I2365" s="434">
        <f t="shared" si="36"/>
        <v>59049460</v>
      </c>
    </row>
    <row r="2366" spans="1:9">
      <c r="A2366" s="421">
        <v>2365</v>
      </c>
      <c r="B2366" s="422" t="s">
        <v>7711</v>
      </c>
      <c r="C2366" s="422" t="s">
        <v>5608</v>
      </c>
      <c r="D2366" s="422" t="s">
        <v>5860</v>
      </c>
      <c r="E2366" s="422" t="s">
        <v>5861</v>
      </c>
      <c r="F2366" s="438">
        <v>71800000</v>
      </c>
      <c r="G2366" s="423">
        <v>2023</v>
      </c>
      <c r="H2366" s="424">
        <f>VLOOKUP(G2366,[3]잔가율!$D$3:$E$33,2,FALSE)</f>
        <v>0.84199999999999997</v>
      </c>
      <c r="I2366" s="434">
        <f t="shared" si="36"/>
        <v>60455600</v>
      </c>
    </row>
    <row r="2367" spans="1:9">
      <c r="A2367" s="421">
        <v>2366</v>
      </c>
      <c r="B2367" s="422" t="s">
        <v>7711</v>
      </c>
      <c r="C2367" s="422" t="s">
        <v>5608</v>
      </c>
      <c r="D2367" s="422" t="s">
        <v>5862</v>
      </c>
      <c r="E2367" s="422" t="s">
        <v>5863</v>
      </c>
      <c r="F2367" s="438">
        <v>73700000</v>
      </c>
      <c r="G2367" s="423">
        <v>2023</v>
      </c>
      <c r="H2367" s="424">
        <f>VLOOKUP(G2367,[3]잔가율!$D$3:$E$33,2,FALSE)</f>
        <v>0.84199999999999997</v>
      </c>
      <c r="I2367" s="434">
        <f t="shared" si="36"/>
        <v>62055400</v>
      </c>
    </row>
    <row r="2368" spans="1:9">
      <c r="A2368" s="421">
        <v>2367</v>
      </c>
      <c r="B2368" s="425" t="s">
        <v>7711</v>
      </c>
      <c r="C2368" s="425" t="s">
        <v>5761</v>
      </c>
      <c r="D2368" s="425" t="s">
        <v>5864</v>
      </c>
      <c r="E2368" s="425">
        <v>205464</v>
      </c>
      <c r="F2368" s="439">
        <v>72850000</v>
      </c>
      <c r="G2368" s="423">
        <v>2023</v>
      </c>
      <c r="H2368" s="424">
        <f>VLOOKUP(G2368,[3]잔가율!$D$3:$E$33,2,FALSE)</f>
        <v>0.84199999999999997</v>
      </c>
      <c r="I2368" s="434">
        <f t="shared" si="36"/>
        <v>61339700</v>
      </c>
    </row>
    <row r="2369" spans="1:9">
      <c r="A2369" s="421">
        <v>2368</v>
      </c>
      <c r="B2369" s="422" t="s">
        <v>7711</v>
      </c>
      <c r="C2369" s="422" t="s">
        <v>5608</v>
      </c>
      <c r="D2369" s="422" t="s">
        <v>5865</v>
      </c>
      <c r="E2369" s="422" t="s">
        <v>5859</v>
      </c>
      <c r="F2369" s="438">
        <v>79090000</v>
      </c>
      <c r="G2369" s="423">
        <v>2023</v>
      </c>
      <c r="H2369" s="424">
        <f>VLOOKUP(G2369,[3]잔가율!$D$3:$E$33,2,FALSE)</f>
        <v>0.84199999999999997</v>
      </c>
      <c r="I2369" s="434">
        <f t="shared" si="36"/>
        <v>66593780</v>
      </c>
    </row>
    <row r="2370" spans="1:9">
      <c r="A2370" s="421">
        <v>2369</v>
      </c>
      <c r="B2370" s="422" t="s">
        <v>7711</v>
      </c>
      <c r="C2370" s="422" t="s">
        <v>5608</v>
      </c>
      <c r="D2370" s="422" t="s">
        <v>5866</v>
      </c>
      <c r="E2370" s="422" t="s">
        <v>5867</v>
      </c>
      <c r="F2370" s="438">
        <v>85090000</v>
      </c>
      <c r="G2370" s="423">
        <v>2023</v>
      </c>
      <c r="H2370" s="424">
        <f>VLOOKUP(G2370,[3]잔가율!$D$3:$E$33,2,FALSE)</f>
        <v>0.84199999999999997</v>
      </c>
      <c r="I2370" s="434">
        <f t="shared" ref="I2370:I2433" si="37">ROUNDDOWN(F2370*H2370,0)</f>
        <v>71645780</v>
      </c>
    </row>
    <row r="2371" spans="1:9">
      <c r="A2371" s="421">
        <v>2370</v>
      </c>
      <c r="B2371" s="422" t="s">
        <v>7711</v>
      </c>
      <c r="C2371" s="422" t="s">
        <v>5608</v>
      </c>
      <c r="D2371" s="422" t="s">
        <v>5866</v>
      </c>
      <c r="E2371" s="422" t="s">
        <v>5868</v>
      </c>
      <c r="F2371" s="438">
        <v>104000000</v>
      </c>
      <c r="G2371" s="423">
        <v>2023</v>
      </c>
      <c r="H2371" s="424">
        <f>VLOOKUP(G2371,[3]잔가율!$D$3:$E$33,2,FALSE)</f>
        <v>0.84199999999999997</v>
      </c>
      <c r="I2371" s="434">
        <f t="shared" si="37"/>
        <v>87568000</v>
      </c>
    </row>
    <row r="2372" spans="1:9">
      <c r="A2372" s="421">
        <v>2371</v>
      </c>
      <c r="B2372" s="422" t="s">
        <v>7711</v>
      </c>
      <c r="C2372" s="422" t="s">
        <v>5608</v>
      </c>
      <c r="D2372" s="422" t="s">
        <v>5869</v>
      </c>
      <c r="E2372" s="422" t="s">
        <v>5870</v>
      </c>
      <c r="F2372" s="438">
        <v>113630000</v>
      </c>
      <c r="G2372" s="423">
        <v>2023</v>
      </c>
      <c r="H2372" s="424">
        <f>VLOOKUP(G2372,[3]잔가율!$D$3:$E$33,2,FALSE)</f>
        <v>0.84199999999999997</v>
      </c>
      <c r="I2372" s="434">
        <f t="shared" si="37"/>
        <v>95676460</v>
      </c>
    </row>
    <row r="2373" spans="1:9">
      <c r="A2373" s="421">
        <v>2372</v>
      </c>
      <c r="B2373" s="422" t="s">
        <v>7711</v>
      </c>
      <c r="C2373" s="422" t="s">
        <v>5608</v>
      </c>
      <c r="D2373" s="422" t="s">
        <v>5624</v>
      </c>
      <c r="E2373" s="422" t="s">
        <v>5871</v>
      </c>
      <c r="F2373" s="438">
        <v>94530000</v>
      </c>
      <c r="G2373" s="423">
        <v>2023</v>
      </c>
      <c r="H2373" s="424">
        <f>VLOOKUP(G2373,[3]잔가율!$D$3:$E$33,2,FALSE)</f>
        <v>0.84199999999999997</v>
      </c>
      <c r="I2373" s="434">
        <f t="shared" si="37"/>
        <v>79594260</v>
      </c>
    </row>
    <row r="2374" spans="1:9">
      <c r="A2374" s="421">
        <v>2373</v>
      </c>
      <c r="B2374" s="313" t="s">
        <v>15840</v>
      </c>
      <c r="C2374" s="422" t="s">
        <v>5608</v>
      </c>
      <c r="D2374" s="422" t="s">
        <v>5624</v>
      </c>
      <c r="E2374" s="422" t="s">
        <v>5625</v>
      </c>
      <c r="F2374" s="440">
        <v>80680000</v>
      </c>
      <c r="G2374" s="423">
        <v>2023</v>
      </c>
      <c r="H2374" s="424">
        <f>VLOOKUP(G2374,[3]잔가율!$B$3:$C$33,2,FALSE)</f>
        <v>0.82599999999999996</v>
      </c>
      <c r="I2374" s="434">
        <f t="shared" si="37"/>
        <v>66641680</v>
      </c>
    </row>
    <row r="2375" spans="1:9">
      <c r="A2375" s="421">
        <v>2374</v>
      </c>
      <c r="B2375" s="422" t="s">
        <v>7711</v>
      </c>
      <c r="C2375" s="422" t="s">
        <v>5608</v>
      </c>
      <c r="D2375" s="422" t="s">
        <v>5872</v>
      </c>
      <c r="E2375" s="422" t="s">
        <v>5873</v>
      </c>
      <c r="F2375" s="438">
        <v>115360000</v>
      </c>
      <c r="G2375" s="423">
        <v>2023</v>
      </c>
      <c r="H2375" s="424">
        <f>VLOOKUP(G2375,[3]잔가율!$D$3:$E$33,2,FALSE)</f>
        <v>0.84199999999999997</v>
      </c>
      <c r="I2375" s="434">
        <f t="shared" si="37"/>
        <v>97133120</v>
      </c>
    </row>
    <row r="2376" spans="1:9">
      <c r="A2376" s="421">
        <v>2375</v>
      </c>
      <c r="B2376" s="422" t="s">
        <v>7711</v>
      </c>
      <c r="C2376" s="422" t="s">
        <v>5608</v>
      </c>
      <c r="D2376" s="422" t="s">
        <v>5874</v>
      </c>
      <c r="E2376" s="422" t="s">
        <v>5875</v>
      </c>
      <c r="F2376" s="438">
        <v>115310000</v>
      </c>
      <c r="G2376" s="423">
        <v>2023</v>
      </c>
      <c r="H2376" s="424">
        <f>VLOOKUP(G2376,[3]잔가율!$D$3:$E$33,2,FALSE)</f>
        <v>0.84199999999999997</v>
      </c>
      <c r="I2376" s="434">
        <f t="shared" si="37"/>
        <v>97091020</v>
      </c>
    </row>
    <row r="2377" spans="1:9">
      <c r="A2377" s="421">
        <v>2376</v>
      </c>
      <c r="B2377" s="422" t="s">
        <v>7711</v>
      </c>
      <c r="C2377" s="422" t="s">
        <v>5608</v>
      </c>
      <c r="D2377" s="422" t="s">
        <v>5876</v>
      </c>
      <c r="E2377" s="422" t="s">
        <v>5873</v>
      </c>
      <c r="F2377" s="438">
        <v>123180000</v>
      </c>
      <c r="G2377" s="423">
        <v>2023</v>
      </c>
      <c r="H2377" s="424">
        <f>VLOOKUP(G2377,[3]잔가율!$D$3:$E$33,2,FALSE)</f>
        <v>0.84199999999999997</v>
      </c>
      <c r="I2377" s="434">
        <f t="shared" si="37"/>
        <v>103717560</v>
      </c>
    </row>
    <row r="2378" spans="1:9">
      <c r="A2378" s="421">
        <v>2377</v>
      </c>
      <c r="B2378" s="425" t="s">
        <v>7711</v>
      </c>
      <c r="C2378" s="425" t="s">
        <v>5761</v>
      </c>
      <c r="D2378" s="425" t="s">
        <v>5877</v>
      </c>
      <c r="E2378" s="425">
        <v>156985</v>
      </c>
      <c r="F2378" s="439">
        <v>30320000</v>
      </c>
      <c r="G2378" s="423">
        <v>2023</v>
      </c>
      <c r="H2378" s="424">
        <f>VLOOKUP(G2378,[3]잔가율!$D$3:$E$33,2,FALSE)</f>
        <v>0.84199999999999997</v>
      </c>
      <c r="I2378" s="434">
        <f t="shared" si="37"/>
        <v>25529440</v>
      </c>
    </row>
    <row r="2379" spans="1:9">
      <c r="A2379" s="421">
        <v>2378</v>
      </c>
      <c r="B2379" s="422" t="s">
        <v>7711</v>
      </c>
      <c r="C2379" s="422" t="s">
        <v>5608</v>
      </c>
      <c r="D2379" s="422" t="s">
        <v>5878</v>
      </c>
      <c r="E2379" s="422" t="s">
        <v>5879</v>
      </c>
      <c r="F2379" s="438">
        <v>115000000</v>
      </c>
      <c r="G2379" s="423">
        <v>2023</v>
      </c>
      <c r="H2379" s="424">
        <f>VLOOKUP(G2379,[3]잔가율!$D$3:$E$33,2,FALSE)</f>
        <v>0.84199999999999997</v>
      </c>
      <c r="I2379" s="434">
        <f t="shared" si="37"/>
        <v>96830000</v>
      </c>
    </row>
    <row r="2380" spans="1:9">
      <c r="A2380" s="421">
        <v>2379</v>
      </c>
      <c r="B2380" s="422" t="s">
        <v>7711</v>
      </c>
      <c r="C2380" s="422" t="s">
        <v>5608</v>
      </c>
      <c r="D2380" s="422" t="s">
        <v>5880</v>
      </c>
      <c r="E2380" s="422" t="s">
        <v>5881</v>
      </c>
      <c r="F2380" s="438">
        <v>150000000</v>
      </c>
      <c r="G2380" s="423">
        <v>2023</v>
      </c>
      <c r="H2380" s="424">
        <f>VLOOKUP(G2380,[3]잔가율!$D$3:$E$33,2,FALSE)</f>
        <v>0.84199999999999997</v>
      </c>
      <c r="I2380" s="434">
        <f t="shared" si="37"/>
        <v>126300000</v>
      </c>
    </row>
    <row r="2381" spans="1:9">
      <c r="A2381" s="421">
        <v>2380</v>
      </c>
      <c r="B2381" s="422" t="s">
        <v>7711</v>
      </c>
      <c r="C2381" s="422" t="s">
        <v>5608</v>
      </c>
      <c r="D2381" s="422" t="s">
        <v>5626</v>
      </c>
      <c r="E2381" s="422" t="s">
        <v>5882</v>
      </c>
      <c r="F2381" s="438">
        <v>236810000</v>
      </c>
      <c r="G2381" s="423">
        <v>2023</v>
      </c>
      <c r="H2381" s="424">
        <f>VLOOKUP(G2381,[3]잔가율!$D$3:$E$33,2,FALSE)</f>
        <v>0.84199999999999997</v>
      </c>
      <c r="I2381" s="434">
        <f t="shared" si="37"/>
        <v>199394020</v>
      </c>
    </row>
    <row r="2382" spans="1:9">
      <c r="A2382" s="421">
        <v>2381</v>
      </c>
      <c r="B2382" s="313" t="s">
        <v>15840</v>
      </c>
      <c r="C2382" s="422" t="s">
        <v>5608</v>
      </c>
      <c r="D2382" s="422" t="s">
        <v>5626</v>
      </c>
      <c r="E2382" s="422" t="s">
        <v>5627</v>
      </c>
      <c r="F2382" s="440">
        <v>242630000</v>
      </c>
      <c r="G2382" s="423">
        <v>2023</v>
      </c>
      <c r="H2382" s="424">
        <f>VLOOKUP(G2382,[3]잔가율!$B$3:$C$33,2,FALSE)</f>
        <v>0.82599999999999996</v>
      </c>
      <c r="I2382" s="434">
        <f t="shared" si="37"/>
        <v>200412380</v>
      </c>
    </row>
    <row r="2383" spans="1:9">
      <c r="A2383" s="421">
        <v>2382</v>
      </c>
      <c r="B2383" s="422" t="s">
        <v>7711</v>
      </c>
      <c r="C2383" s="422" t="s">
        <v>5608</v>
      </c>
      <c r="D2383" s="422" t="s">
        <v>5883</v>
      </c>
      <c r="E2383" s="422" t="s">
        <v>5884</v>
      </c>
      <c r="F2383" s="438">
        <v>186800000</v>
      </c>
      <c r="G2383" s="423">
        <v>2023</v>
      </c>
      <c r="H2383" s="424">
        <f>VLOOKUP(G2383,[3]잔가율!$D$3:$E$33,2,FALSE)</f>
        <v>0.84199999999999997</v>
      </c>
      <c r="I2383" s="434">
        <f t="shared" si="37"/>
        <v>157285600</v>
      </c>
    </row>
    <row r="2384" spans="1:9">
      <c r="A2384" s="421">
        <v>2383</v>
      </c>
      <c r="B2384" s="422" t="s">
        <v>7711</v>
      </c>
      <c r="C2384" s="422" t="s">
        <v>5608</v>
      </c>
      <c r="D2384" s="422" t="s">
        <v>5883</v>
      </c>
      <c r="E2384" s="422" t="s">
        <v>5885</v>
      </c>
      <c r="F2384" s="438">
        <v>190000000</v>
      </c>
      <c r="G2384" s="423">
        <v>2023</v>
      </c>
      <c r="H2384" s="424">
        <f>VLOOKUP(G2384,[3]잔가율!$D$3:$E$33,2,FALSE)</f>
        <v>0.84199999999999997</v>
      </c>
      <c r="I2384" s="434">
        <f t="shared" si="37"/>
        <v>159980000</v>
      </c>
    </row>
    <row r="2385" spans="1:9">
      <c r="A2385" s="421">
        <v>2384</v>
      </c>
      <c r="B2385" s="422" t="s">
        <v>7711</v>
      </c>
      <c r="C2385" s="422" t="s">
        <v>5608</v>
      </c>
      <c r="D2385" s="422" t="s">
        <v>5886</v>
      </c>
      <c r="E2385" s="422" t="s">
        <v>5887</v>
      </c>
      <c r="F2385" s="438">
        <v>263630000</v>
      </c>
      <c r="G2385" s="423">
        <v>2023</v>
      </c>
      <c r="H2385" s="424">
        <f>VLOOKUP(G2385,[3]잔가율!$D$3:$E$33,2,FALSE)</f>
        <v>0.84199999999999997</v>
      </c>
      <c r="I2385" s="434">
        <f t="shared" si="37"/>
        <v>221976460</v>
      </c>
    </row>
    <row r="2386" spans="1:9">
      <c r="A2386" s="421">
        <v>2385</v>
      </c>
      <c r="B2386" s="422" t="s">
        <v>7711</v>
      </c>
      <c r="C2386" s="422" t="s">
        <v>5608</v>
      </c>
      <c r="D2386" s="422" t="s">
        <v>5888</v>
      </c>
      <c r="E2386" s="422" t="s">
        <v>5889</v>
      </c>
      <c r="F2386" s="438">
        <v>42100000</v>
      </c>
      <c r="G2386" s="423">
        <v>2023</v>
      </c>
      <c r="H2386" s="424">
        <f>VLOOKUP(G2386,[3]잔가율!$D$3:$E$33,2,FALSE)</f>
        <v>0.84199999999999997</v>
      </c>
      <c r="I2386" s="434">
        <f t="shared" si="37"/>
        <v>35448200</v>
      </c>
    </row>
    <row r="2387" spans="1:9">
      <c r="A2387" s="421">
        <v>2386</v>
      </c>
      <c r="B2387" s="422" t="s">
        <v>7711</v>
      </c>
      <c r="C2387" s="422" t="s">
        <v>5608</v>
      </c>
      <c r="D2387" s="422" t="s">
        <v>5888</v>
      </c>
      <c r="E2387" s="422" t="s">
        <v>5633</v>
      </c>
      <c r="F2387" s="438">
        <v>43180000</v>
      </c>
      <c r="G2387" s="423">
        <v>2023</v>
      </c>
      <c r="H2387" s="424">
        <f>VLOOKUP(G2387,[3]잔가율!$D$3:$E$33,2,FALSE)</f>
        <v>0.84199999999999997</v>
      </c>
      <c r="I2387" s="434">
        <f t="shared" si="37"/>
        <v>36357560</v>
      </c>
    </row>
    <row r="2388" spans="1:9">
      <c r="A2388" s="421">
        <v>2387</v>
      </c>
      <c r="B2388" s="422" t="s">
        <v>7711</v>
      </c>
      <c r="C2388" s="422" t="s">
        <v>5608</v>
      </c>
      <c r="D2388" s="422" t="s">
        <v>5890</v>
      </c>
      <c r="E2388" s="422" t="s">
        <v>5629</v>
      </c>
      <c r="F2388" s="438">
        <v>45900000</v>
      </c>
      <c r="G2388" s="423">
        <v>2023</v>
      </c>
      <c r="H2388" s="424">
        <f>VLOOKUP(G2388,[3]잔가율!$D$3:$E$33,2,FALSE)</f>
        <v>0.84199999999999997</v>
      </c>
      <c r="I2388" s="434">
        <f t="shared" si="37"/>
        <v>38647800</v>
      </c>
    </row>
    <row r="2389" spans="1:9">
      <c r="A2389" s="421">
        <v>2388</v>
      </c>
      <c r="B2389" s="422" t="s">
        <v>7711</v>
      </c>
      <c r="C2389" s="422" t="s">
        <v>5608</v>
      </c>
      <c r="D2389" s="422" t="s">
        <v>5891</v>
      </c>
      <c r="E2389" s="422" t="s">
        <v>5633</v>
      </c>
      <c r="F2389" s="438">
        <v>40000000</v>
      </c>
      <c r="G2389" s="423">
        <v>2023</v>
      </c>
      <c r="H2389" s="424">
        <f>VLOOKUP(G2389,[3]잔가율!$D$3:$E$33,2,FALSE)</f>
        <v>0.84199999999999997</v>
      </c>
      <c r="I2389" s="434">
        <f t="shared" si="37"/>
        <v>33680000</v>
      </c>
    </row>
    <row r="2390" spans="1:9">
      <c r="A2390" s="421">
        <v>2389</v>
      </c>
      <c r="B2390" s="313" t="s">
        <v>15840</v>
      </c>
      <c r="C2390" s="422" t="s">
        <v>5608</v>
      </c>
      <c r="D2390" s="422" t="s">
        <v>5628</v>
      </c>
      <c r="E2390" s="422" t="s">
        <v>5629</v>
      </c>
      <c r="F2390" s="440">
        <v>35500000</v>
      </c>
      <c r="G2390" s="423">
        <v>2023</v>
      </c>
      <c r="H2390" s="424">
        <f>VLOOKUP(G2390,[3]잔가율!$B$3:$C$33,2,FALSE)</f>
        <v>0.82599999999999996</v>
      </c>
      <c r="I2390" s="434">
        <f t="shared" si="37"/>
        <v>29323000</v>
      </c>
    </row>
    <row r="2391" spans="1:9">
      <c r="A2391" s="421">
        <v>2390</v>
      </c>
      <c r="B2391" s="313" t="s">
        <v>15840</v>
      </c>
      <c r="C2391" s="422" t="s">
        <v>5608</v>
      </c>
      <c r="D2391" s="422" t="s">
        <v>5630</v>
      </c>
      <c r="E2391" s="422" t="s">
        <v>5629</v>
      </c>
      <c r="F2391" s="440">
        <v>46000000</v>
      </c>
      <c r="G2391" s="423">
        <v>2023</v>
      </c>
      <c r="H2391" s="424">
        <f>VLOOKUP(G2391,[3]잔가율!$B$3:$C$33,2,FALSE)</f>
        <v>0.82599999999999996</v>
      </c>
      <c r="I2391" s="434">
        <f t="shared" si="37"/>
        <v>37996000</v>
      </c>
    </row>
    <row r="2392" spans="1:9">
      <c r="A2392" s="421">
        <v>2391</v>
      </c>
      <c r="B2392" s="313" t="s">
        <v>15840</v>
      </c>
      <c r="C2392" s="422" t="s">
        <v>5608</v>
      </c>
      <c r="D2392" s="422" t="s">
        <v>5631</v>
      </c>
      <c r="E2392" s="422" t="s">
        <v>5629</v>
      </c>
      <c r="F2392" s="440">
        <v>46720000</v>
      </c>
      <c r="G2392" s="423">
        <v>2023</v>
      </c>
      <c r="H2392" s="424">
        <f>VLOOKUP(G2392,[3]잔가율!$B$3:$C$33,2,FALSE)</f>
        <v>0.82599999999999996</v>
      </c>
      <c r="I2392" s="434">
        <f t="shared" si="37"/>
        <v>38590720</v>
      </c>
    </row>
    <row r="2393" spans="1:9">
      <c r="A2393" s="421">
        <v>2392</v>
      </c>
      <c r="B2393" s="313" t="s">
        <v>15840</v>
      </c>
      <c r="C2393" s="422" t="s">
        <v>5608</v>
      </c>
      <c r="D2393" s="422" t="s">
        <v>5632</v>
      </c>
      <c r="E2393" s="422" t="s">
        <v>5633</v>
      </c>
      <c r="F2393" s="440">
        <v>43270000</v>
      </c>
      <c r="G2393" s="423">
        <v>2023</v>
      </c>
      <c r="H2393" s="424">
        <f>VLOOKUP(G2393,[3]잔가율!$B$3:$C$33,2,FALSE)</f>
        <v>0.82599999999999996</v>
      </c>
      <c r="I2393" s="434">
        <f t="shared" si="37"/>
        <v>35741020</v>
      </c>
    </row>
    <row r="2394" spans="1:9">
      <c r="A2394" s="421">
        <v>2393</v>
      </c>
      <c r="B2394" s="422" t="s">
        <v>7711</v>
      </c>
      <c r="C2394" s="422" t="s">
        <v>5608</v>
      </c>
      <c r="D2394" s="422" t="s">
        <v>5892</v>
      </c>
      <c r="E2394" s="422" t="s">
        <v>5633</v>
      </c>
      <c r="F2394" s="438">
        <v>44000000</v>
      </c>
      <c r="G2394" s="423">
        <v>2023</v>
      </c>
      <c r="H2394" s="424">
        <f>VLOOKUP(G2394,[3]잔가율!$D$3:$E$33,2,FALSE)</f>
        <v>0.84199999999999997</v>
      </c>
      <c r="I2394" s="434">
        <f t="shared" si="37"/>
        <v>37048000</v>
      </c>
    </row>
    <row r="2395" spans="1:9">
      <c r="A2395" s="421">
        <v>2394</v>
      </c>
      <c r="B2395" s="422" t="s">
        <v>7711</v>
      </c>
      <c r="C2395" s="422" t="s">
        <v>5608</v>
      </c>
      <c r="D2395" s="422" t="s">
        <v>5893</v>
      </c>
      <c r="E2395" s="422" t="s">
        <v>5633</v>
      </c>
      <c r="F2395" s="438">
        <v>40720000</v>
      </c>
      <c r="G2395" s="423">
        <v>2023</v>
      </c>
      <c r="H2395" s="424">
        <f>VLOOKUP(G2395,[3]잔가율!$D$3:$E$33,2,FALSE)</f>
        <v>0.84199999999999997</v>
      </c>
      <c r="I2395" s="434">
        <f t="shared" si="37"/>
        <v>34286240</v>
      </c>
    </row>
    <row r="2396" spans="1:9">
      <c r="A2396" s="421">
        <v>2395</v>
      </c>
      <c r="B2396" s="422" t="s">
        <v>7711</v>
      </c>
      <c r="C2396" s="422" t="s">
        <v>5608</v>
      </c>
      <c r="D2396" s="422" t="s">
        <v>5894</v>
      </c>
      <c r="E2396" s="422" t="s">
        <v>5895</v>
      </c>
      <c r="F2396" s="438">
        <v>41720000</v>
      </c>
      <c r="G2396" s="423">
        <v>2023</v>
      </c>
      <c r="H2396" s="424">
        <f>VLOOKUP(G2396,[3]잔가율!$D$3:$E$33,2,FALSE)</f>
        <v>0.84199999999999997</v>
      </c>
      <c r="I2396" s="434">
        <f t="shared" si="37"/>
        <v>35128240</v>
      </c>
    </row>
    <row r="2397" spans="1:9">
      <c r="A2397" s="421">
        <v>2396</v>
      </c>
      <c r="B2397" s="313" t="s">
        <v>15840</v>
      </c>
      <c r="C2397" s="422" t="s">
        <v>5608</v>
      </c>
      <c r="D2397" s="422" t="s">
        <v>5634</v>
      </c>
      <c r="E2397" s="422" t="s">
        <v>5635</v>
      </c>
      <c r="F2397" s="440">
        <v>41970000</v>
      </c>
      <c r="G2397" s="423">
        <v>2023</v>
      </c>
      <c r="H2397" s="424">
        <f>VLOOKUP(G2397,[3]잔가율!$B$3:$C$33,2,FALSE)</f>
        <v>0.82599999999999996</v>
      </c>
      <c r="I2397" s="434">
        <f t="shared" si="37"/>
        <v>34667220</v>
      </c>
    </row>
    <row r="2398" spans="1:9">
      <c r="A2398" s="421">
        <v>2397</v>
      </c>
      <c r="B2398" s="422" t="s">
        <v>7711</v>
      </c>
      <c r="C2398" s="422" t="s">
        <v>5608</v>
      </c>
      <c r="D2398" s="422" t="s">
        <v>5896</v>
      </c>
      <c r="E2398" s="422">
        <v>118347</v>
      </c>
      <c r="F2398" s="438">
        <v>47710000</v>
      </c>
      <c r="G2398" s="423">
        <v>2023</v>
      </c>
      <c r="H2398" s="424">
        <f>VLOOKUP(G2398,[3]잔가율!$D$3:$E$33,2,FALSE)</f>
        <v>0.84199999999999997</v>
      </c>
      <c r="I2398" s="434">
        <f t="shared" si="37"/>
        <v>40171820</v>
      </c>
    </row>
    <row r="2399" spans="1:9">
      <c r="A2399" s="421">
        <v>2398</v>
      </c>
      <c r="B2399" s="422" t="s">
        <v>7711</v>
      </c>
      <c r="C2399" s="422" t="s">
        <v>5608</v>
      </c>
      <c r="D2399" s="422" t="s">
        <v>5897</v>
      </c>
      <c r="E2399" s="422" t="s">
        <v>5898</v>
      </c>
      <c r="F2399" s="438">
        <v>42660000</v>
      </c>
      <c r="G2399" s="423">
        <v>2023</v>
      </c>
      <c r="H2399" s="424">
        <f>VLOOKUP(G2399,[3]잔가율!$D$3:$E$33,2,FALSE)</f>
        <v>0.84199999999999997</v>
      </c>
      <c r="I2399" s="434">
        <f t="shared" si="37"/>
        <v>35919720</v>
      </c>
    </row>
    <row r="2400" spans="1:9">
      <c r="A2400" s="421">
        <v>2399</v>
      </c>
      <c r="B2400" s="422" t="s">
        <v>7711</v>
      </c>
      <c r="C2400" s="422" t="s">
        <v>5608</v>
      </c>
      <c r="D2400" s="422" t="s">
        <v>5899</v>
      </c>
      <c r="E2400" s="422" t="s">
        <v>5900</v>
      </c>
      <c r="F2400" s="438">
        <v>64720000</v>
      </c>
      <c r="G2400" s="423">
        <v>2023</v>
      </c>
      <c r="H2400" s="424">
        <f>VLOOKUP(G2400,[3]잔가율!$D$3:$E$33,2,FALSE)</f>
        <v>0.84199999999999997</v>
      </c>
      <c r="I2400" s="434">
        <f t="shared" si="37"/>
        <v>54494240</v>
      </c>
    </row>
    <row r="2401" spans="1:9">
      <c r="A2401" s="421">
        <v>2400</v>
      </c>
      <c r="B2401" s="422" t="s">
        <v>7711</v>
      </c>
      <c r="C2401" s="422" t="s">
        <v>5608</v>
      </c>
      <c r="D2401" s="422" t="s">
        <v>5901</v>
      </c>
      <c r="E2401" s="422" t="s">
        <v>5902</v>
      </c>
      <c r="F2401" s="438">
        <v>281460000</v>
      </c>
      <c r="G2401" s="423">
        <v>2023</v>
      </c>
      <c r="H2401" s="424">
        <f>VLOOKUP(G2401,[3]잔가율!$D$3:$E$33,2,FALSE)</f>
        <v>0.84199999999999997</v>
      </c>
      <c r="I2401" s="434">
        <f t="shared" si="37"/>
        <v>236989320</v>
      </c>
    </row>
    <row r="2402" spans="1:9">
      <c r="A2402" s="421">
        <v>2401</v>
      </c>
      <c r="B2402" s="422" t="s">
        <v>7711</v>
      </c>
      <c r="C2402" s="422" t="s">
        <v>5608</v>
      </c>
      <c r="D2402" s="422" t="s">
        <v>5903</v>
      </c>
      <c r="E2402" s="422" t="s">
        <v>5904</v>
      </c>
      <c r="F2402" s="438">
        <v>81810000</v>
      </c>
      <c r="G2402" s="423">
        <v>2023</v>
      </c>
      <c r="H2402" s="424">
        <f>VLOOKUP(G2402,[3]잔가율!$D$3:$E$33,2,FALSE)</f>
        <v>0.84199999999999997</v>
      </c>
      <c r="I2402" s="434">
        <f t="shared" si="37"/>
        <v>68884020</v>
      </c>
    </row>
    <row r="2403" spans="1:9">
      <c r="A2403" s="421">
        <v>2402</v>
      </c>
      <c r="B2403" s="422" t="s">
        <v>7711</v>
      </c>
      <c r="C2403" s="422" t="s">
        <v>5608</v>
      </c>
      <c r="D2403" s="422" t="s">
        <v>5905</v>
      </c>
      <c r="E2403" s="422" t="s">
        <v>5836</v>
      </c>
      <c r="F2403" s="438">
        <v>80360000</v>
      </c>
      <c r="G2403" s="423">
        <v>2023</v>
      </c>
      <c r="H2403" s="424">
        <f>VLOOKUP(G2403,[3]잔가율!$D$3:$E$33,2,FALSE)</f>
        <v>0.84199999999999997</v>
      </c>
      <c r="I2403" s="434">
        <f t="shared" si="37"/>
        <v>67663120</v>
      </c>
    </row>
    <row r="2404" spans="1:9">
      <c r="A2404" s="421">
        <v>2403</v>
      </c>
      <c r="B2404" s="422" t="s">
        <v>7711</v>
      </c>
      <c r="C2404" s="422" t="s">
        <v>5608</v>
      </c>
      <c r="D2404" s="422" t="s">
        <v>5905</v>
      </c>
      <c r="E2404" s="422" t="s">
        <v>5906</v>
      </c>
      <c r="F2404" s="438">
        <v>80330000</v>
      </c>
      <c r="G2404" s="423">
        <v>2023</v>
      </c>
      <c r="H2404" s="424">
        <f>VLOOKUP(G2404,[3]잔가율!$D$3:$E$33,2,FALSE)</f>
        <v>0.84199999999999997</v>
      </c>
      <c r="I2404" s="434">
        <f t="shared" si="37"/>
        <v>67637860</v>
      </c>
    </row>
    <row r="2405" spans="1:9">
      <c r="A2405" s="421">
        <v>2404</v>
      </c>
      <c r="B2405" s="422" t="s">
        <v>7711</v>
      </c>
      <c r="C2405" s="422" t="s">
        <v>5608</v>
      </c>
      <c r="D2405" s="422" t="s">
        <v>5907</v>
      </c>
      <c r="E2405" s="422" t="s">
        <v>5908</v>
      </c>
      <c r="F2405" s="438">
        <v>89020000</v>
      </c>
      <c r="G2405" s="423">
        <v>2023</v>
      </c>
      <c r="H2405" s="424">
        <f>VLOOKUP(G2405,[3]잔가율!$D$3:$E$33,2,FALSE)</f>
        <v>0.84199999999999997</v>
      </c>
      <c r="I2405" s="434">
        <f t="shared" si="37"/>
        <v>74954840</v>
      </c>
    </row>
    <row r="2406" spans="1:9">
      <c r="A2406" s="421">
        <v>2405</v>
      </c>
      <c r="B2406" s="422" t="s">
        <v>7711</v>
      </c>
      <c r="C2406" s="422" t="s">
        <v>5608</v>
      </c>
      <c r="D2406" s="422" t="s">
        <v>5907</v>
      </c>
      <c r="E2406" s="422" t="s">
        <v>5909</v>
      </c>
      <c r="F2406" s="438">
        <v>82090000</v>
      </c>
      <c r="G2406" s="423">
        <v>2023</v>
      </c>
      <c r="H2406" s="424">
        <f>VLOOKUP(G2406,[3]잔가율!$D$3:$E$33,2,FALSE)</f>
        <v>0.84199999999999997</v>
      </c>
      <c r="I2406" s="434">
        <f t="shared" si="37"/>
        <v>69119780</v>
      </c>
    </row>
    <row r="2407" spans="1:9">
      <c r="A2407" s="421">
        <v>2406</v>
      </c>
      <c r="B2407" s="422" t="s">
        <v>7711</v>
      </c>
      <c r="C2407" s="422" t="s">
        <v>5608</v>
      </c>
      <c r="D2407" s="422" t="s">
        <v>5907</v>
      </c>
      <c r="E2407" s="422" t="s">
        <v>5910</v>
      </c>
      <c r="F2407" s="438">
        <v>86450000</v>
      </c>
      <c r="G2407" s="423">
        <v>2023</v>
      </c>
      <c r="H2407" s="424">
        <f>VLOOKUP(G2407,[3]잔가율!$D$3:$E$33,2,FALSE)</f>
        <v>0.84199999999999997</v>
      </c>
      <c r="I2407" s="434">
        <f t="shared" si="37"/>
        <v>72790900</v>
      </c>
    </row>
    <row r="2408" spans="1:9">
      <c r="A2408" s="421">
        <v>2407</v>
      </c>
      <c r="B2408" s="422" t="s">
        <v>7711</v>
      </c>
      <c r="C2408" s="422" t="s">
        <v>5608</v>
      </c>
      <c r="D2408" s="422" t="s">
        <v>5911</v>
      </c>
      <c r="E2408" s="422" t="s">
        <v>5912</v>
      </c>
      <c r="F2408" s="438">
        <v>87900000</v>
      </c>
      <c r="G2408" s="423">
        <v>2023</v>
      </c>
      <c r="H2408" s="424">
        <f>VLOOKUP(G2408,[3]잔가율!$D$3:$E$33,2,FALSE)</f>
        <v>0.84199999999999997</v>
      </c>
      <c r="I2408" s="434">
        <f t="shared" si="37"/>
        <v>74011800</v>
      </c>
    </row>
    <row r="2409" spans="1:9">
      <c r="A2409" s="421">
        <v>2408</v>
      </c>
      <c r="B2409" s="422" t="s">
        <v>7711</v>
      </c>
      <c r="C2409" s="422" t="s">
        <v>5608</v>
      </c>
      <c r="D2409" s="422" t="s">
        <v>5913</v>
      </c>
      <c r="E2409" s="422" t="s">
        <v>5914</v>
      </c>
      <c r="F2409" s="438">
        <v>95450000</v>
      </c>
      <c r="G2409" s="423">
        <v>2023</v>
      </c>
      <c r="H2409" s="424">
        <f>VLOOKUP(G2409,[3]잔가율!$D$3:$E$33,2,FALSE)</f>
        <v>0.84199999999999997</v>
      </c>
      <c r="I2409" s="434">
        <f t="shared" si="37"/>
        <v>80368900</v>
      </c>
    </row>
    <row r="2410" spans="1:9">
      <c r="A2410" s="421">
        <v>2409</v>
      </c>
      <c r="B2410" s="422" t="s">
        <v>7711</v>
      </c>
      <c r="C2410" s="422" t="s">
        <v>5608</v>
      </c>
      <c r="D2410" s="422" t="s">
        <v>5915</v>
      </c>
      <c r="E2410" s="422" t="s">
        <v>5916</v>
      </c>
      <c r="F2410" s="438">
        <v>245000000</v>
      </c>
      <c r="G2410" s="423">
        <v>2023</v>
      </c>
      <c r="H2410" s="424">
        <f>VLOOKUP(G2410,[3]잔가율!$D$3:$E$33,2,FALSE)</f>
        <v>0.84199999999999997</v>
      </c>
      <c r="I2410" s="434">
        <f t="shared" si="37"/>
        <v>206290000</v>
      </c>
    </row>
    <row r="2411" spans="1:9">
      <c r="A2411" s="421">
        <v>2410</v>
      </c>
      <c r="B2411" s="422" t="s">
        <v>7711</v>
      </c>
      <c r="C2411" s="422" t="s">
        <v>5608</v>
      </c>
      <c r="D2411" s="422" t="s">
        <v>5917</v>
      </c>
      <c r="E2411" s="422" t="s">
        <v>5918</v>
      </c>
      <c r="F2411" s="438">
        <v>78600000</v>
      </c>
      <c r="G2411" s="423">
        <v>2023</v>
      </c>
      <c r="H2411" s="424">
        <f>VLOOKUP(G2411,[3]잔가율!$D$3:$E$33,2,FALSE)</f>
        <v>0.84199999999999997</v>
      </c>
      <c r="I2411" s="434">
        <f t="shared" si="37"/>
        <v>66181200</v>
      </c>
    </row>
    <row r="2412" spans="1:9">
      <c r="A2412" s="421">
        <v>2411</v>
      </c>
      <c r="B2412" s="422" t="s">
        <v>7711</v>
      </c>
      <c r="C2412" s="422" t="s">
        <v>5608</v>
      </c>
      <c r="D2412" s="422" t="s">
        <v>5917</v>
      </c>
      <c r="E2412" s="422" t="s">
        <v>5919</v>
      </c>
      <c r="F2412" s="438">
        <v>60600000</v>
      </c>
      <c r="G2412" s="423">
        <v>2023</v>
      </c>
      <c r="H2412" s="424">
        <f>VLOOKUP(G2412,[3]잔가율!$D$3:$E$33,2,FALSE)</f>
        <v>0.84199999999999997</v>
      </c>
      <c r="I2412" s="434">
        <f t="shared" si="37"/>
        <v>51025200</v>
      </c>
    </row>
    <row r="2413" spans="1:9">
      <c r="A2413" s="421">
        <v>2412</v>
      </c>
      <c r="B2413" s="313" t="s">
        <v>15840</v>
      </c>
      <c r="C2413" s="422" t="s">
        <v>5608</v>
      </c>
      <c r="D2413" s="422" t="s">
        <v>5636</v>
      </c>
      <c r="E2413" s="422" t="s">
        <v>5637</v>
      </c>
      <c r="F2413" s="440">
        <v>75670000</v>
      </c>
      <c r="G2413" s="423">
        <v>2023</v>
      </c>
      <c r="H2413" s="424">
        <f>VLOOKUP(G2413,[3]잔가율!$B$3:$C$33,2,FALSE)</f>
        <v>0.82599999999999996</v>
      </c>
      <c r="I2413" s="434">
        <f t="shared" si="37"/>
        <v>62503420</v>
      </c>
    </row>
    <row r="2414" spans="1:9">
      <c r="A2414" s="421">
        <v>2413</v>
      </c>
      <c r="B2414" s="313" t="s">
        <v>15840</v>
      </c>
      <c r="C2414" s="422" t="s">
        <v>5608</v>
      </c>
      <c r="D2414" s="422" t="s">
        <v>5636</v>
      </c>
      <c r="E2414" s="422" t="s">
        <v>5638</v>
      </c>
      <c r="F2414" s="440">
        <v>67180000</v>
      </c>
      <c r="G2414" s="423">
        <v>2023</v>
      </c>
      <c r="H2414" s="424">
        <f>VLOOKUP(G2414,[3]잔가율!$B$3:$C$33,2,FALSE)</f>
        <v>0.82599999999999996</v>
      </c>
      <c r="I2414" s="434">
        <f t="shared" si="37"/>
        <v>55490680</v>
      </c>
    </row>
    <row r="2415" spans="1:9">
      <c r="A2415" s="421">
        <v>2414</v>
      </c>
      <c r="B2415" s="422" t="s">
        <v>7711</v>
      </c>
      <c r="C2415" s="422" t="s">
        <v>5608</v>
      </c>
      <c r="D2415" s="422" t="s">
        <v>5920</v>
      </c>
      <c r="E2415" s="422" t="s">
        <v>5918</v>
      </c>
      <c r="F2415" s="438">
        <v>77470000</v>
      </c>
      <c r="G2415" s="423">
        <v>2023</v>
      </c>
      <c r="H2415" s="424">
        <f>VLOOKUP(G2415,[3]잔가율!$D$3:$E$33,2,FALSE)</f>
        <v>0.84199999999999997</v>
      </c>
      <c r="I2415" s="434">
        <f t="shared" si="37"/>
        <v>65229740</v>
      </c>
    </row>
    <row r="2416" spans="1:9">
      <c r="A2416" s="421">
        <v>2415</v>
      </c>
      <c r="B2416" s="422" t="s">
        <v>7711</v>
      </c>
      <c r="C2416" s="422" t="s">
        <v>5608</v>
      </c>
      <c r="D2416" s="422" t="s">
        <v>5921</v>
      </c>
      <c r="E2416" s="422">
        <v>257318</v>
      </c>
      <c r="F2416" s="438">
        <v>75770000</v>
      </c>
      <c r="G2416" s="423">
        <v>2023</v>
      </c>
      <c r="H2416" s="424">
        <f>VLOOKUP(G2416,[3]잔가율!$D$3:$E$33,2,FALSE)</f>
        <v>0.84199999999999997</v>
      </c>
      <c r="I2416" s="434">
        <f t="shared" si="37"/>
        <v>63798340</v>
      </c>
    </row>
    <row r="2417" spans="1:9">
      <c r="A2417" s="421">
        <v>2416</v>
      </c>
      <c r="B2417" s="422" t="s">
        <v>7711</v>
      </c>
      <c r="C2417" s="422" t="s">
        <v>5608</v>
      </c>
      <c r="D2417" s="422" t="s">
        <v>5922</v>
      </c>
      <c r="E2417" s="422" t="s">
        <v>5923</v>
      </c>
      <c r="F2417" s="438">
        <v>95100000</v>
      </c>
      <c r="G2417" s="423">
        <v>2023</v>
      </c>
      <c r="H2417" s="424">
        <f>VLOOKUP(G2417,[3]잔가율!$D$3:$E$33,2,FALSE)</f>
        <v>0.84199999999999997</v>
      </c>
      <c r="I2417" s="434">
        <f t="shared" si="37"/>
        <v>80074200</v>
      </c>
    </row>
    <row r="2418" spans="1:9">
      <c r="A2418" s="421">
        <v>2417</v>
      </c>
      <c r="B2418" s="422" t="s">
        <v>7711</v>
      </c>
      <c r="C2418" s="422" t="s">
        <v>5608</v>
      </c>
      <c r="D2418" s="422" t="s">
        <v>5922</v>
      </c>
      <c r="E2418" s="422" t="s">
        <v>5924</v>
      </c>
      <c r="F2418" s="438">
        <v>102880000</v>
      </c>
      <c r="G2418" s="423">
        <v>2023</v>
      </c>
      <c r="H2418" s="424">
        <f>VLOOKUP(G2418,[3]잔가율!$D$3:$E$33,2,FALSE)</f>
        <v>0.84199999999999997</v>
      </c>
      <c r="I2418" s="434">
        <f t="shared" si="37"/>
        <v>86624960</v>
      </c>
    </row>
    <row r="2419" spans="1:9">
      <c r="A2419" s="421">
        <v>2418</v>
      </c>
      <c r="B2419" s="422" t="s">
        <v>7711</v>
      </c>
      <c r="C2419" s="422" t="s">
        <v>5608</v>
      </c>
      <c r="D2419" s="422" t="s">
        <v>5925</v>
      </c>
      <c r="E2419" s="422" t="s">
        <v>5926</v>
      </c>
      <c r="F2419" s="438">
        <v>122350000</v>
      </c>
      <c r="G2419" s="423">
        <v>2023</v>
      </c>
      <c r="H2419" s="424">
        <f>VLOOKUP(G2419,[3]잔가율!$D$3:$E$33,2,FALSE)</f>
        <v>0.84199999999999997</v>
      </c>
      <c r="I2419" s="434">
        <f t="shared" si="37"/>
        <v>103018700</v>
      </c>
    </row>
    <row r="2420" spans="1:9">
      <c r="A2420" s="421">
        <v>2419</v>
      </c>
      <c r="B2420" s="422" t="s">
        <v>7711</v>
      </c>
      <c r="C2420" s="422" t="s">
        <v>5608</v>
      </c>
      <c r="D2420" s="422" t="s">
        <v>5927</v>
      </c>
      <c r="E2420" s="422" t="s">
        <v>5928</v>
      </c>
      <c r="F2420" s="438">
        <v>89360000</v>
      </c>
      <c r="G2420" s="423">
        <v>2023</v>
      </c>
      <c r="H2420" s="424">
        <f>VLOOKUP(G2420,[3]잔가율!$D$3:$E$33,2,FALSE)</f>
        <v>0.84199999999999997</v>
      </c>
      <c r="I2420" s="434">
        <f t="shared" si="37"/>
        <v>75241120</v>
      </c>
    </row>
    <row r="2421" spans="1:9">
      <c r="A2421" s="421">
        <v>2420</v>
      </c>
      <c r="B2421" s="422" t="s">
        <v>7711</v>
      </c>
      <c r="C2421" s="422" t="s">
        <v>5608</v>
      </c>
      <c r="D2421" s="422" t="s">
        <v>5929</v>
      </c>
      <c r="E2421" s="422" t="s">
        <v>5930</v>
      </c>
      <c r="F2421" s="438">
        <v>90810000</v>
      </c>
      <c r="G2421" s="423">
        <v>2023</v>
      </c>
      <c r="H2421" s="424">
        <f>VLOOKUP(G2421,[3]잔가율!$D$3:$E$33,2,FALSE)</f>
        <v>0.84199999999999997</v>
      </c>
      <c r="I2421" s="434">
        <f t="shared" si="37"/>
        <v>76462020</v>
      </c>
    </row>
    <row r="2422" spans="1:9">
      <c r="A2422" s="421">
        <v>2421</v>
      </c>
      <c r="B2422" s="425" t="s">
        <v>7711</v>
      </c>
      <c r="C2422" s="425" t="s">
        <v>5761</v>
      </c>
      <c r="D2422" s="425" t="s">
        <v>5931</v>
      </c>
      <c r="E2422" s="425">
        <v>218367</v>
      </c>
      <c r="F2422" s="439">
        <v>38710000</v>
      </c>
      <c r="G2422" s="423">
        <v>2023</v>
      </c>
      <c r="H2422" s="424">
        <f>VLOOKUP(G2422,[3]잔가율!$D$3:$E$33,2,FALSE)</f>
        <v>0.84199999999999997</v>
      </c>
      <c r="I2422" s="434">
        <f t="shared" si="37"/>
        <v>32593820</v>
      </c>
    </row>
    <row r="2423" spans="1:9">
      <c r="A2423" s="421">
        <v>2422</v>
      </c>
      <c r="B2423" s="422" t="s">
        <v>7711</v>
      </c>
      <c r="C2423" s="422" t="s">
        <v>5608</v>
      </c>
      <c r="D2423" s="422" t="s">
        <v>5932</v>
      </c>
      <c r="E2423" s="422" t="s">
        <v>5933</v>
      </c>
      <c r="F2423" s="438">
        <v>97700000</v>
      </c>
      <c r="G2423" s="423">
        <v>2023</v>
      </c>
      <c r="H2423" s="424">
        <f>VLOOKUP(G2423,[3]잔가율!$D$3:$E$33,2,FALSE)</f>
        <v>0.84199999999999997</v>
      </c>
      <c r="I2423" s="434">
        <f t="shared" si="37"/>
        <v>82263400</v>
      </c>
    </row>
    <row r="2424" spans="1:9">
      <c r="A2424" s="421">
        <v>2423</v>
      </c>
      <c r="B2424" s="313" t="s">
        <v>15840</v>
      </c>
      <c r="C2424" s="422" t="s">
        <v>5608</v>
      </c>
      <c r="D2424" s="422" t="s">
        <v>5639</v>
      </c>
      <c r="E2424" s="422">
        <v>257359</v>
      </c>
      <c r="F2424" s="440">
        <v>96240000</v>
      </c>
      <c r="G2424" s="423">
        <v>2023</v>
      </c>
      <c r="H2424" s="424">
        <f>VLOOKUP(G2424,[3]잔가율!$B$3:$C$33,2,FALSE)</f>
        <v>0.82599999999999996</v>
      </c>
      <c r="I2424" s="434">
        <f t="shared" si="37"/>
        <v>79494240</v>
      </c>
    </row>
    <row r="2425" spans="1:9">
      <c r="A2425" s="421">
        <v>2424</v>
      </c>
      <c r="B2425" s="313" t="s">
        <v>15840</v>
      </c>
      <c r="C2425" s="422" t="s">
        <v>5608</v>
      </c>
      <c r="D2425" s="422" t="s">
        <v>5640</v>
      </c>
      <c r="E2425" s="422" t="s">
        <v>5641</v>
      </c>
      <c r="F2425" s="440">
        <v>113000000</v>
      </c>
      <c r="G2425" s="423">
        <v>2023</v>
      </c>
      <c r="H2425" s="424">
        <f>VLOOKUP(G2425,[3]잔가율!$B$3:$C$33,2,FALSE)</f>
        <v>0.82599999999999996</v>
      </c>
      <c r="I2425" s="434">
        <f t="shared" si="37"/>
        <v>93338000</v>
      </c>
    </row>
    <row r="2426" spans="1:9">
      <c r="A2426" s="421">
        <v>2425</v>
      </c>
      <c r="B2426" s="313" t="s">
        <v>15840</v>
      </c>
      <c r="C2426" s="422" t="s">
        <v>5608</v>
      </c>
      <c r="D2426" s="422" t="s">
        <v>5642</v>
      </c>
      <c r="E2426" s="422" t="s">
        <v>5643</v>
      </c>
      <c r="F2426" s="440">
        <v>159630000</v>
      </c>
      <c r="G2426" s="423">
        <v>2023</v>
      </c>
      <c r="H2426" s="424">
        <f>VLOOKUP(G2426,[3]잔가율!$B$3:$C$33,2,FALSE)</f>
        <v>0.82599999999999996</v>
      </c>
      <c r="I2426" s="434">
        <f t="shared" si="37"/>
        <v>131854380</v>
      </c>
    </row>
    <row r="2427" spans="1:9">
      <c r="A2427" s="421">
        <v>2426</v>
      </c>
      <c r="B2427" s="313" t="s">
        <v>15840</v>
      </c>
      <c r="C2427" s="422" t="s">
        <v>5608</v>
      </c>
      <c r="D2427" s="422" t="s">
        <v>5644</v>
      </c>
      <c r="E2427" s="422" t="s">
        <v>5645</v>
      </c>
      <c r="F2427" s="440">
        <v>41500000</v>
      </c>
      <c r="G2427" s="423">
        <v>2023</v>
      </c>
      <c r="H2427" s="424">
        <f>VLOOKUP(G2427,[3]잔가율!$B$3:$C$33,2,FALSE)</f>
        <v>0.82599999999999996</v>
      </c>
      <c r="I2427" s="434">
        <f t="shared" si="37"/>
        <v>34279000</v>
      </c>
    </row>
    <row r="2428" spans="1:9">
      <c r="A2428" s="421">
        <v>2427</v>
      </c>
      <c r="B2428" s="313" t="s">
        <v>15840</v>
      </c>
      <c r="C2428" s="422" t="s">
        <v>5608</v>
      </c>
      <c r="D2428" s="422" t="s">
        <v>5646</v>
      </c>
      <c r="E2428" s="422" t="s">
        <v>5647</v>
      </c>
      <c r="F2428" s="440">
        <v>74710000</v>
      </c>
      <c r="G2428" s="423">
        <v>2023</v>
      </c>
      <c r="H2428" s="424">
        <f>VLOOKUP(G2428,[3]잔가율!$B$3:$C$33,2,FALSE)</f>
        <v>0.82599999999999996</v>
      </c>
      <c r="I2428" s="434">
        <f t="shared" si="37"/>
        <v>61710460</v>
      </c>
    </row>
    <row r="2429" spans="1:9">
      <c r="A2429" s="421">
        <v>2428</v>
      </c>
      <c r="B2429" s="313" t="s">
        <v>15840</v>
      </c>
      <c r="C2429" s="422" t="s">
        <v>5608</v>
      </c>
      <c r="D2429" s="422" t="s">
        <v>5648</v>
      </c>
      <c r="E2429" s="422" t="s">
        <v>5641</v>
      </c>
      <c r="F2429" s="440">
        <v>118180000</v>
      </c>
      <c r="G2429" s="423">
        <v>2023</v>
      </c>
      <c r="H2429" s="424">
        <f>VLOOKUP(G2429,[3]잔가율!$B$3:$C$33,2,FALSE)</f>
        <v>0.82599999999999996</v>
      </c>
      <c r="I2429" s="434">
        <f t="shared" si="37"/>
        <v>97616680</v>
      </c>
    </row>
    <row r="2430" spans="1:9">
      <c r="A2430" s="421">
        <v>2429</v>
      </c>
      <c r="B2430" s="422" t="s">
        <v>7711</v>
      </c>
      <c r="C2430" s="422" t="s">
        <v>5608</v>
      </c>
      <c r="D2430" s="422" t="s">
        <v>5649</v>
      </c>
      <c r="E2430" s="422" t="s">
        <v>5934</v>
      </c>
      <c r="F2430" s="438">
        <v>145360000</v>
      </c>
      <c r="G2430" s="423">
        <v>2023</v>
      </c>
      <c r="H2430" s="424">
        <f>VLOOKUP(G2430,[3]잔가율!$D$3:$E$33,2,FALSE)</f>
        <v>0.84199999999999997</v>
      </c>
      <c r="I2430" s="434">
        <f t="shared" si="37"/>
        <v>122393120</v>
      </c>
    </row>
    <row r="2431" spans="1:9">
      <c r="A2431" s="421">
        <v>2430</v>
      </c>
      <c r="B2431" s="313" t="s">
        <v>15840</v>
      </c>
      <c r="C2431" s="422" t="s">
        <v>5608</v>
      </c>
      <c r="D2431" s="422" t="s">
        <v>5649</v>
      </c>
      <c r="E2431" s="422" t="s">
        <v>5650</v>
      </c>
      <c r="F2431" s="440">
        <v>135920000</v>
      </c>
      <c r="G2431" s="423">
        <v>2023</v>
      </c>
      <c r="H2431" s="424">
        <f>VLOOKUP(G2431,[3]잔가율!$B$3:$C$33,2,FALSE)</f>
        <v>0.82599999999999996</v>
      </c>
      <c r="I2431" s="434">
        <f t="shared" si="37"/>
        <v>112269920</v>
      </c>
    </row>
    <row r="2432" spans="1:9">
      <c r="A2432" s="421">
        <v>2431</v>
      </c>
      <c r="B2432" s="313" t="s">
        <v>15840</v>
      </c>
      <c r="C2432" s="422" t="s">
        <v>5608</v>
      </c>
      <c r="D2432" s="422" t="s">
        <v>5651</v>
      </c>
      <c r="E2432" s="422" t="s">
        <v>5652</v>
      </c>
      <c r="F2432" s="440">
        <v>142200000</v>
      </c>
      <c r="G2432" s="423">
        <v>2023</v>
      </c>
      <c r="H2432" s="424">
        <f>VLOOKUP(G2432,[3]잔가율!$B$3:$C$33,2,FALSE)</f>
        <v>0.82599999999999996</v>
      </c>
      <c r="I2432" s="434">
        <f t="shared" si="37"/>
        <v>117457200</v>
      </c>
    </row>
    <row r="2433" spans="1:9">
      <c r="A2433" s="421">
        <v>2432</v>
      </c>
      <c r="B2433" s="422" t="s">
        <v>7711</v>
      </c>
      <c r="C2433" s="422" t="s">
        <v>5608</v>
      </c>
      <c r="D2433" s="422" t="s">
        <v>5935</v>
      </c>
      <c r="E2433" s="422" t="s">
        <v>5936</v>
      </c>
      <c r="F2433" s="438">
        <v>154450000</v>
      </c>
      <c r="G2433" s="423">
        <v>2023</v>
      </c>
      <c r="H2433" s="424">
        <f>VLOOKUP(G2433,[3]잔가율!$D$3:$E$33,2,FALSE)</f>
        <v>0.84199999999999997</v>
      </c>
      <c r="I2433" s="434">
        <f t="shared" si="37"/>
        <v>130046900</v>
      </c>
    </row>
    <row r="2434" spans="1:9">
      <c r="A2434" s="421">
        <v>2433</v>
      </c>
      <c r="B2434" s="422" t="s">
        <v>7711</v>
      </c>
      <c r="C2434" s="422" t="s">
        <v>5608</v>
      </c>
      <c r="D2434" s="422" t="s">
        <v>5653</v>
      </c>
      <c r="E2434" s="422" t="s">
        <v>5937</v>
      </c>
      <c r="F2434" s="438">
        <v>53500000</v>
      </c>
      <c r="G2434" s="423">
        <v>2023</v>
      </c>
      <c r="H2434" s="424">
        <f>VLOOKUP(G2434,[3]잔가율!$D$3:$E$33,2,FALSE)</f>
        <v>0.84199999999999997</v>
      </c>
      <c r="I2434" s="434">
        <f t="shared" ref="I2434:I2497" si="38">ROUNDDOWN(F2434*H2434,0)</f>
        <v>45047000</v>
      </c>
    </row>
    <row r="2435" spans="1:9">
      <c r="A2435" s="421">
        <v>2434</v>
      </c>
      <c r="B2435" s="313" t="s">
        <v>15840</v>
      </c>
      <c r="C2435" s="422" t="s">
        <v>5608</v>
      </c>
      <c r="D2435" s="422" t="s">
        <v>5653</v>
      </c>
      <c r="E2435" s="422" t="s">
        <v>5654</v>
      </c>
      <c r="F2435" s="440">
        <v>53180000</v>
      </c>
      <c r="G2435" s="423">
        <v>2023</v>
      </c>
      <c r="H2435" s="424">
        <f>VLOOKUP(G2435,[3]잔가율!$B$3:$C$33,2,FALSE)</f>
        <v>0.82599999999999996</v>
      </c>
      <c r="I2435" s="434">
        <f t="shared" si="38"/>
        <v>43926680</v>
      </c>
    </row>
    <row r="2436" spans="1:9">
      <c r="A2436" s="421">
        <v>2435</v>
      </c>
      <c r="B2436" s="313" t="s">
        <v>15840</v>
      </c>
      <c r="C2436" s="422" t="s">
        <v>5608</v>
      </c>
      <c r="D2436" s="422" t="s">
        <v>5653</v>
      </c>
      <c r="E2436" s="422" t="s">
        <v>5655</v>
      </c>
      <c r="F2436" s="440">
        <v>52000000</v>
      </c>
      <c r="G2436" s="423">
        <v>2023</v>
      </c>
      <c r="H2436" s="424">
        <f>VLOOKUP(G2436,[3]잔가율!$B$3:$C$33,2,FALSE)</f>
        <v>0.82599999999999996</v>
      </c>
      <c r="I2436" s="434">
        <f t="shared" si="38"/>
        <v>42952000</v>
      </c>
    </row>
    <row r="2437" spans="1:9">
      <c r="A2437" s="421">
        <v>2436</v>
      </c>
      <c r="B2437" s="422" t="s">
        <v>7711</v>
      </c>
      <c r="C2437" s="422" t="s">
        <v>5608</v>
      </c>
      <c r="D2437" s="422" t="s">
        <v>5938</v>
      </c>
      <c r="E2437" s="422" t="s">
        <v>5939</v>
      </c>
      <c r="F2437" s="438">
        <v>59300000</v>
      </c>
      <c r="G2437" s="423">
        <v>2023</v>
      </c>
      <c r="H2437" s="424">
        <f>VLOOKUP(G2437,[3]잔가율!$D$3:$E$33,2,FALSE)</f>
        <v>0.84199999999999997</v>
      </c>
      <c r="I2437" s="434">
        <f t="shared" si="38"/>
        <v>49930600</v>
      </c>
    </row>
    <row r="2438" spans="1:9">
      <c r="A2438" s="421">
        <v>2437</v>
      </c>
      <c r="B2438" s="313" t="s">
        <v>15840</v>
      </c>
      <c r="C2438" s="422" t="s">
        <v>5608</v>
      </c>
      <c r="D2438" s="422" t="s">
        <v>5656</v>
      </c>
      <c r="E2438" s="422" t="s">
        <v>5657</v>
      </c>
      <c r="F2438" s="440">
        <v>59900000</v>
      </c>
      <c r="G2438" s="423">
        <v>2023</v>
      </c>
      <c r="H2438" s="424">
        <f>VLOOKUP(G2438,[3]잔가율!$B$3:$C$33,2,FALSE)</f>
        <v>0.82599999999999996</v>
      </c>
      <c r="I2438" s="434">
        <f t="shared" si="38"/>
        <v>49477400</v>
      </c>
    </row>
    <row r="2439" spans="1:9">
      <c r="A2439" s="421">
        <v>2438</v>
      </c>
      <c r="B2439" s="422" t="s">
        <v>7711</v>
      </c>
      <c r="C2439" s="422" t="s">
        <v>5608</v>
      </c>
      <c r="D2439" s="422" t="s">
        <v>5940</v>
      </c>
      <c r="E2439" s="422" t="s">
        <v>5941</v>
      </c>
      <c r="F2439" s="438">
        <v>59000000</v>
      </c>
      <c r="G2439" s="423">
        <v>2023</v>
      </c>
      <c r="H2439" s="424">
        <f>VLOOKUP(G2439,[3]잔가율!$D$3:$E$33,2,FALSE)</f>
        <v>0.84199999999999997</v>
      </c>
      <c r="I2439" s="434">
        <f t="shared" si="38"/>
        <v>49678000</v>
      </c>
    </row>
    <row r="2440" spans="1:9">
      <c r="A2440" s="421">
        <v>2439</v>
      </c>
      <c r="B2440" s="422" t="s">
        <v>7711</v>
      </c>
      <c r="C2440" s="422" t="s">
        <v>5608</v>
      </c>
      <c r="D2440" s="422" t="s">
        <v>5942</v>
      </c>
      <c r="E2440" s="422" t="s">
        <v>5943</v>
      </c>
      <c r="F2440" s="438">
        <v>57450000</v>
      </c>
      <c r="G2440" s="423">
        <v>2023</v>
      </c>
      <c r="H2440" s="424">
        <f>VLOOKUP(G2440,[3]잔가율!$D$3:$E$33,2,FALSE)</f>
        <v>0.84199999999999997</v>
      </c>
      <c r="I2440" s="434">
        <f t="shared" si="38"/>
        <v>48372900</v>
      </c>
    </row>
    <row r="2441" spans="1:9">
      <c r="A2441" s="421">
        <v>2440</v>
      </c>
      <c r="B2441" s="422" t="s">
        <v>7711</v>
      </c>
      <c r="C2441" s="422" t="s">
        <v>5608</v>
      </c>
      <c r="D2441" s="422" t="s">
        <v>5944</v>
      </c>
      <c r="E2441" s="422" t="s">
        <v>5945</v>
      </c>
      <c r="F2441" s="438">
        <v>61360000</v>
      </c>
      <c r="G2441" s="423">
        <v>2023</v>
      </c>
      <c r="H2441" s="424">
        <f>VLOOKUP(G2441,[3]잔가율!$D$3:$E$33,2,FALSE)</f>
        <v>0.84199999999999997</v>
      </c>
      <c r="I2441" s="434">
        <f t="shared" si="38"/>
        <v>51665120</v>
      </c>
    </row>
    <row r="2442" spans="1:9">
      <c r="A2442" s="421">
        <v>2441</v>
      </c>
      <c r="B2442" s="422" t="s">
        <v>7711</v>
      </c>
      <c r="C2442" s="422" t="s">
        <v>5608</v>
      </c>
      <c r="D2442" s="422" t="s">
        <v>5944</v>
      </c>
      <c r="E2442" s="422" t="s">
        <v>5946</v>
      </c>
      <c r="F2442" s="438">
        <v>61360000</v>
      </c>
      <c r="G2442" s="423">
        <v>2023</v>
      </c>
      <c r="H2442" s="424">
        <f>VLOOKUP(G2442,[3]잔가율!$D$3:$E$33,2,FALSE)</f>
        <v>0.84199999999999997</v>
      </c>
      <c r="I2442" s="434">
        <f t="shared" si="38"/>
        <v>51665120</v>
      </c>
    </row>
    <row r="2443" spans="1:9">
      <c r="A2443" s="421">
        <v>2442</v>
      </c>
      <c r="B2443" s="422" t="s">
        <v>7711</v>
      </c>
      <c r="C2443" s="422" t="s">
        <v>5608</v>
      </c>
      <c r="D2443" s="422" t="s">
        <v>5947</v>
      </c>
      <c r="E2443" s="422" t="s">
        <v>5948</v>
      </c>
      <c r="F2443" s="438">
        <v>57600000</v>
      </c>
      <c r="G2443" s="423">
        <v>2023</v>
      </c>
      <c r="H2443" s="424">
        <f>VLOOKUP(G2443,[3]잔가율!$D$3:$E$33,2,FALSE)</f>
        <v>0.84199999999999997</v>
      </c>
      <c r="I2443" s="434">
        <f t="shared" si="38"/>
        <v>48499200</v>
      </c>
    </row>
    <row r="2444" spans="1:9">
      <c r="A2444" s="421">
        <v>2443</v>
      </c>
      <c r="B2444" s="313" t="s">
        <v>15840</v>
      </c>
      <c r="C2444" s="422" t="s">
        <v>5608</v>
      </c>
      <c r="D2444" s="422" t="s">
        <v>5658</v>
      </c>
      <c r="E2444" s="422" t="s">
        <v>5659</v>
      </c>
      <c r="F2444" s="440">
        <v>57630000</v>
      </c>
      <c r="G2444" s="423">
        <v>2023</v>
      </c>
      <c r="H2444" s="424">
        <f>VLOOKUP(G2444,[3]잔가율!$B$3:$C$33,2,FALSE)</f>
        <v>0.82599999999999996</v>
      </c>
      <c r="I2444" s="434">
        <f t="shared" si="38"/>
        <v>47602380</v>
      </c>
    </row>
    <row r="2445" spans="1:9">
      <c r="A2445" s="421">
        <v>2444</v>
      </c>
      <c r="B2445" s="422" t="s">
        <v>7711</v>
      </c>
      <c r="C2445" s="422" t="s">
        <v>5608</v>
      </c>
      <c r="D2445" s="422" t="s">
        <v>5660</v>
      </c>
      <c r="E2445" s="422" t="s">
        <v>5949</v>
      </c>
      <c r="F2445" s="438">
        <v>59000000</v>
      </c>
      <c r="G2445" s="423">
        <v>2023</v>
      </c>
      <c r="H2445" s="424">
        <f>VLOOKUP(G2445,[3]잔가율!$D$3:$E$33,2,FALSE)</f>
        <v>0.84199999999999997</v>
      </c>
      <c r="I2445" s="434">
        <f t="shared" si="38"/>
        <v>49678000</v>
      </c>
    </row>
    <row r="2446" spans="1:9">
      <c r="A2446" s="421">
        <v>2445</v>
      </c>
      <c r="B2446" s="313" t="s">
        <v>15840</v>
      </c>
      <c r="C2446" s="422" t="s">
        <v>5608</v>
      </c>
      <c r="D2446" s="422" t="s">
        <v>5660</v>
      </c>
      <c r="E2446" s="422" t="s">
        <v>5661</v>
      </c>
      <c r="F2446" s="440">
        <v>61540000</v>
      </c>
      <c r="G2446" s="423">
        <v>2023</v>
      </c>
      <c r="H2446" s="424">
        <f>VLOOKUP(G2446,[3]잔가율!$B$3:$C$33,2,FALSE)</f>
        <v>0.82599999999999996</v>
      </c>
      <c r="I2446" s="434">
        <f t="shared" si="38"/>
        <v>50832040</v>
      </c>
    </row>
    <row r="2447" spans="1:9">
      <c r="A2447" s="421">
        <v>2446</v>
      </c>
      <c r="B2447" s="313" t="s">
        <v>15840</v>
      </c>
      <c r="C2447" s="422" t="s">
        <v>5608</v>
      </c>
      <c r="D2447" s="422" t="s">
        <v>5660</v>
      </c>
      <c r="E2447" s="422" t="s">
        <v>5662</v>
      </c>
      <c r="F2447" s="440">
        <v>56270000</v>
      </c>
      <c r="G2447" s="423">
        <v>2023</v>
      </c>
      <c r="H2447" s="424">
        <f>VLOOKUP(G2447,[3]잔가율!$B$3:$C$33,2,FALSE)</f>
        <v>0.82599999999999996</v>
      </c>
      <c r="I2447" s="434">
        <f t="shared" si="38"/>
        <v>46479020</v>
      </c>
    </row>
    <row r="2448" spans="1:9">
      <c r="A2448" s="421">
        <v>2447</v>
      </c>
      <c r="B2448" s="313" t="s">
        <v>15840</v>
      </c>
      <c r="C2448" s="422" t="s">
        <v>5608</v>
      </c>
      <c r="D2448" s="422" t="s">
        <v>5663</v>
      </c>
      <c r="E2448" s="422" t="s">
        <v>5664</v>
      </c>
      <c r="F2448" s="440">
        <v>56630000</v>
      </c>
      <c r="G2448" s="423">
        <v>2023</v>
      </c>
      <c r="H2448" s="424">
        <f>VLOOKUP(G2448,[3]잔가율!$B$3:$C$33,2,FALSE)</f>
        <v>0.82599999999999996</v>
      </c>
      <c r="I2448" s="434">
        <f t="shared" si="38"/>
        <v>46776380</v>
      </c>
    </row>
    <row r="2449" spans="1:9">
      <c r="A2449" s="421">
        <v>2448</v>
      </c>
      <c r="B2449" s="422" t="s">
        <v>7711</v>
      </c>
      <c r="C2449" s="422" t="s">
        <v>5608</v>
      </c>
      <c r="D2449" s="422" t="s">
        <v>5950</v>
      </c>
      <c r="E2449" s="422" t="s">
        <v>5951</v>
      </c>
      <c r="F2449" s="438">
        <v>55160000</v>
      </c>
      <c r="G2449" s="423">
        <v>2023</v>
      </c>
      <c r="H2449" s="424">
        <f>VLOOKUP(G2449,[3]잔가율!$D$3:$E$33,2,FALSE)</f>
        <v>0.84199999999999997</v>
      </c>
      <c r="I2449" s="434">
        <f t="shared" si="38"/>
        <v>46444720</v>
      </c>
    </row>
    <row r="2450" spans="1:9">
      <c r="A2450" s="421">
        <v>2449</v>
      </c>
      <c r="B2450" s="313" t="s">
        <v>15840</v>
      </c>
      <c r="C2450" s="422" t="s">
        <v>5608</v>
      </c>
      <c r="D2450" s="422" t="s">
        <v>5665</v>
      </c>
      <c r="E2450" s="422" t="s">
        <v>5666</v>
      </c>
      <c r="F2450" s="440">
        <v>60960000</v>
      </c>
      <c r="G2450" s="423">
        <v>2023</v>
      </c>
      <c r="H2450" s="424">
        <f>VLOOKUP(G2450,[3]잔가율!$B$3:$C$33,2,FALSE)</f>
        <v>0.82599999999999996</v>
      </c>
      <c r="I2450" s="434">
        <f t="shared" si="38"/>
        <v>50352960</v>
      </c>
    </row>
    <row r="2451" spans="1:9">
      <c r="A2451" s="421">
        <v>2450</v>
      </c>
      <c r="B2451" s="422" t="s">
        <v>7711</v>
      </c>
      <c r="C2451" s="422" t="s">
        <v>5608</v>
      </c>
      <c r="D2451" s="422" t="s">
        <v>5952</v>
      </c>
      <c r="E2451" s="422" t="s">
        <v>5951</v>
      </c>
      <c r="F2451" s="438">
        <v>60450000</v>
      </c>
      <c r="G2451" s="423">
        <v>2023</v>
      </c>
      <c r="H2451" s="424">
        <f>VLOOKUP(G2451,[3]잔가율!$D$3:$E$33,2,FALSE)</f>
        <v>0.84199999999999997</v>
      </c>
      <c r="I2451" s="434">
        <f t="shared" si="38"/>
        <v>50898900</v>
      </c>
    </row>
    <row r="2452" spans="1:9">
      <c r="A2452" s="421">
        <v>2451</v>
      </c>
      <c r="B2452" s="422" t="s">
        <v>7711</v>
      </c>
      <c r="C2452" s="422" t="s">
        <v>5608</v>
      </c>
      <c r="D2452" s="422" t="s">
        <v>5953</v>
      </c>
      <c r="E2452" s="422" t="s">
        <v>5951</v>
      </c>
      <c r="F2452" s="438">
        <v>62720000</v>
      </c>
      <c r="G2452" s="423">
        <v>2023</v>
      </c>
      <c r="H2452" s="424">
        <f>VLOOKUP(G2452,[3]잔가율!$D$3:$E$33,2,FALSE)</f>
        <v>0.84199999999999997</v>
      </c>
      <c r="I2452" s="434">
        <f t="shared" si="38"/>
        <v>52810240</v>
      </c>
    </row>
    <row r="2453" spans="1:9">
      <c r="A2453" s="421">
        <v>2452</v>
      </c>
      <c r="B2453" s="425" t="s">
        <v>7711</v>
      </c>
      <c r="C2453" s="425" t="s">
        <v>5608</v>
      </c>
      <c r="D2453" s="425" t="s">
        <v>5954</v>
      </c>
      <c r="E2453" s="425">
        <v>238414</v>
      </c>
      <c r="F2453" s="439">
        <v>62730000</v>
      </c>
      <c r="G2453" s="423">
        <v>2023</v>
      </c>
      <c r="H2453" s="424">
        <f>VLOOKUP(G2453,[3]잔가율!$D$3:$E$33,2,FALSE)</f>
        <v>0.84199999999999997</v>
      </c>
      <c r="I2453" s="434">
        <f t="shared" si="38"/>
        <v>52818660</v>
      </c>
    </row>
    <row r="2454" spans="1:9">
      <c r="A2454" s="421">
        <v>2453</v>
      </c>
      <c r="B2454" s="422" t="s">
        <v>7711</v>
      </c>
      <c r="C2454" s="422" t="s">
        <v>5608</v>
      </c>
      <c r="D2454" s="422" t="s">
        <v>5955</v>
      </c>
      <c r="E2454" s="422" t="s">
        <v>5956</v>
      </c>
      <c r="F2454" s="438">
        <v>65360000</v>
      </c>
      <c r="G2454" s="423">
        <v>2023</v>
      </c>
      <c r="H2454" s="424">
        <f>VLOOKUP(G2454,[3]잔가율!$D$3:$E$33,2,FALSE)</f>
        <v>0.84199999999999997</v>
      </c>
      <c r="I2454" s="434">
        <f t="shared" si="38"/>
        <v>55033120</v>
      </c>
    </row>
    <row r="2455" spans="1:9">
      <c r="A2455" s="421">
        <v>2454</v>
      </c>
      <c r="B2455" s="422" t="s">
        <v>7711</v>
      </c>
      <c r="C2455" s="422" t="s">
        <v>5608</v>
      </c>
      <c r="D2455" s="422" t="s">
        <v>5957</v>
      </c>
      <c r="E2455" s="422" t="s">
        <v>5951</v>
      </c>
      <c r="F2455" s="438">
        <v>62270000</v>
      </c>
      <c r="G2455" s="423">
        <v>2023</v>
      </c>
      <c r="H2455" s="424">
        <f>VLOOKUP(G2455,[3]잔가율!$D$3:$E$33,2,FALSE)</f>
        <v>0.84199999999999997</v>
      </c>
      <c r="I2455" s="434">
        <f t="shared" si="38"/>
        <v>52431340</v>
      </c>
    </row>
    <row r="2456" spans="1:9">
      <c r="A2456" s="421">
        <v>2455</v>
      </c>
      <c r="B2456" s="422" t="s">
        <v>7711</v>
      </c>
      <c r="C2456" s="422" t="s">
        <v>5608</v>
      </c>
      <c r="D2456" s="422" t="s">
        <v>5958</v>
      </c>
      <c r="E2456" s="422" t="s">
        <v>5959</v>
      </c>
      <c r="F2456" s="438">
        <v>50000000</v>
      </c>
      <c r="G2456" s="423">
        <v>2023</v>
      </c>
      <c r="H2456" s="424">
        <f>VLOOKUP(G2456,[3]잔가율!$D$3:$E$33,2,FALSE)</f>
        <v>0.84199999999999997</v>
      </c>
      <c r="I2456" s="434">
        <f t="shared" si="38"/>
        <v>42100000</v>
      </c>
    </row>
    <row r="2457" spans="1:9">
      <c r="A2457" s="421">
        <v>2456</v>
      </c>
      <c r="B2457" s="422" t="s">
        <v>7711</v>
      </c>
      <c r="C2457" s="422" t="s">
        <v>5608</v>
      </c>
      <c r="D2457" s="422" t="s">
        <v>5960</v>
      </c>
      <c r="E2457" s="422" t="s">
        <v>5961</v>
      </c>
      <c r="F2457" s="438">
        <v>73090000</v>
      </c>
      <c r="G2457" s="423">
        <v>2023</v>
      </c>
      <c r="H2457" s="424">
        <f>VLOOKUP(G2457,[3]잔가율!$D$3:$E$33,2,FALSE)</f>
        <v>0.84199999999999997</v>
      </c>
      <c r="I2457" s="434">
        <f t="shared" si="38"/>
        <v>61541780</v>
      </c>
    </row>
    <row r="2458" spans="1:9">
      <c r="A2458" s="421">
        <v>2457</v>
      </c>
      <c r="B2458" s="425" t="s">
        <v>7711</v>
      </c>
      <c r="C2458" s="425" t="s">
        <v>5761</v>
      </c>
      <c r="D2458" s="425" t="s">
        <v>5962</v>
      </c>
      <c r="E2458" s="425">
        <v>213045</v>
      </c>
      <c r="F2458" s="439">
        <v>44550000</v>
      </c>
      <c r="G2458" s="423">
        <v>2023</v>
      </c>
      <c r="H2458" s="424">
        <f>VLOOKUP(G2458,[3]잔가율!$D$3:$E$33,2,FALSE)</f>
        <v>0.84199999999999997</v>
      </c>
      <c r="I2458" s="434">
        <f t="shared" si="38"/>
        <v>37511100</v>
      </c>
    </row>
    <row r="2459" spans="1:9">
      <c r="A2459" s="421">
        <v>2458</v>
      </c>
      <c r="B2459" s="422" t="s">
        <v>7711</v>
      </c>
      <c r="C2459" s="422" t="s">
        <v>5608</v>
      </c>
      <c r="D2459" s="422" t="s">
        <v>5962</v>
      </c>
      <c r="E2459" s="422" t="s">
        <v>5963</v>
      </c>
      <c r="F2459" s="438">
        <v>60900000</v>
      </c>
      <c r="G2459" s="423">
        <v>2023</v>
      </c>
      <c r="H2459" s="424">
        <f>VLOOKUP(G2459,[3]잔가율!$D$3:$E$33,2,FALSE)</f>
        <v>0.84199999999999997</v>
      </c>
      <c r="I2459" s="434">
        <f t="shared" si="38"/>
        <v>51277800</v>
      </c>
    </row>
    <row r="2460" spans="1:9">
      <c r="A2460" s="421">
        <v>2459</v>
      </c>
      <c r="B2460" s="422" t="s">
        <v>7711</v>
      </c>
      <c r="C2460" s="422" t="s">
        <v>5608</v>
      </c>
      <c r="D2460" s="422" t="s">
        <v>5964</v>
      </c>
      <c r="E2460" s="422" t="s">
        <v>5965</v>
      </c>
      <c r="F2460" s="438">
        <v>61000000</v>
      </c>
      <c r="G2460" s="423">
        <v>2023</v>
      </c>
      <c r="H2460" s="424">
        <f>VLOOKUP(G2460,[3]잔가율!$D$3:$E$33,2,FALSE)</f>
        <v>0.84199999999999997</v>
      </c>
      <c r="I2460" s="434">
        <f t="shared" si="38"/>
        <v>51362000</v>
      </c>
    </row>
    <row r="2461" spans="1:9">
      <c r="A2461" s="421">
        <v>2460</v>
      </c>
      <c r="B2461" s="422" t="s">
        <v>7711</v>
      </c>
      <c r="C2461" s="422" t="s">
        <v>5608</v>
      </c>
      <c r="D2461" s="422" t="s">
        <v>5966</v>
      </c>
      <c r="E2461" s="422" t="s">
        <v>5967</v>
      </c>
      <c r="F2461" s="438">
        <v>64000000</v>
      </c>
      <c r="G2461" s="423">
        <v>2023</v>
      </c>
      <c r="H2461" s="424">
        <f>VLOOKUP(G2461,[3]잔가율!$D$3:$E$33,2,FALSE)</f>
        <v>0.84199999999999997</v>
      </c>
      <c r="I2461" s="434">
        <f t="shared" si="38"/>
        <v>53888000</v>
      </c>
    </row>
    <row r="2462" spans="1:9">
      <c r="A2462" s="421">
        <v>2461</v>
      </c>
      <c r="B2462" s="422" t="s">
        <v>7711</v>
      </c>
      <c r="C2462" s="422" t="s">
        <v>5608</v>
      </c>
      <c r="D2462" s="422" t="s">
        <v>5968</v>
      </c>
      <c r="E2462" s="422" t="s">
        <v>5969</v>
      </c>
      <c r="F2462" s="438">
        <v>69000000</v>
      </c>
      <c r="G2462" s="423">
        <v>2023</v>
      </c>
      <c r="H2462" s="424">
        <f>VLOOKUP(G2462,[3]잔가율!$D$3:$E$33,2,FALSE)</f>
        <v>0.84199999999999997</v>
      </c>
      <c r="I2462" s="434">
        <f t="shared" si="38"/>
        <v>58098000</v>
      </c>
    </row>
    <row r="2463" spans="1:9">
      <c r="A2463" s="421">
        <v>2462</v>
      </c>
      <c r="B2463" s="422" t="s">
        <v>7711</v>
      </c>
      <c r="C2463" s="422" t="s">
        <v>5608</v>
      </c>
      <c r="D2463" s="422" t="s">
        <v>5968</v>
      </c>
      <c r="E2463" s="422" t="s">
        <v>5970</v>
      </c>
      <c r="F2463" s="438">
        <v>69000000</v>
      </c>
      <c r="G2463" s="423">
        <v>2023</v>
      </c>
      <c r="H2463" s="424">
        <f>VLOOKUP(G2463,[3]잔가율!$D$3:$E$33,2,FALSE)</f>
        <v>0.84199999999999997</v>
      </c>
      <c r="I2463" s="434">
        <f t="shared" si="38"/>
        <v>58098000</v>
      </c>
    </row>
    <row r="2464" spans="1:9">
      <c r="A2464" s="421">
        <v>2463</v>
      </c>
      <c r="B2464" s="422" t="s">
        <v>7711</v>
      </c>
      <c r="C2464" s="422" t="s">
        <v>5608</v>
      </c>
      <c r="D2464" s="422" t="s">
        <v>5971</v>
      </c>
      <c r="E2464" s="422" t="s">
        <v>5972</v>
      </c>
      <c r="F2464" s="438">
        <v>77270000</v>
      </c>
      <c r="G2464" s="423">
        <v>2023</v>
      </c>
      <c r="H2464" s="424">
        <f>VLOOKUP(G2464,[3]잔가율!$D$3:$E$33,2,FALSE)</f>
        <v>0.84199999999999997</v>
      </c>
      <c r="I2464" s="434">
        <f t="shared" si="38"/>
        <v>65061340</v>
      </c>
    </row>
    <row r="2465" spans="1:9">
      <c r="A2465" s="421">
        <v>2464</v>
      </c>
      <c r="B2465" s="422" t="s">
        <v>7711</v>
      </c>
      <c r="C2465" s="422" t="s">
        <v>5608</v>
      </c>
      <c r="D2465" s="422" t="s">
        <v>1309</v>
      </c>
      <c r="E2465" s="422" t="s">
        <v>5973</v>
      </c>
      <c r="F2465" s="438">
        <v>63360000</v>
      </c>
      <c r="G2465" s="423">
        <v>2023</v>
      </c>
      <c r="H2465" s="424">
        <f>VLOOKUP(G2465,[3]잔가율!$D$3:$E$33,2,FALSE)</f>
        <v>0.84199999999999997</v>
      </c>
      <c r="I2465" s="434">
        <f t="shared" si="38"/>
        <v>53349120</v>
      </c>
    </row>
    <row r="2466" spans="1:9">
      <c r="A2466" s="421">
        <v>2465</v>
      </c>
      <c r="B2466" s="422" t="s">
        <v>7711</v>
      </c>
      <c r="C2466" s="422" t="s">
        <v>5608</v>
      </c>
      <c r="D2466" s="422" t="s">
        <v>1309</v>
      </c>
      <c r="E2466" s="422" t="s">
        <v>5974</v>
      </c>
      <c r="F2466" s="438">
        <v>63360000</v>
      </c>
      <c r="G2466" s="423">
        <v>2023</v>
      </c>
      <c r="H2466" s="424">
        <f>VLOOKUP(G2466,[3]잔가율!$D$3:$E$33,2,FALSE)</f>
        <v>0.84199999999999997</v>
      </c>
      <c r="I2466" s="434">
        <f t="shared" si="38"/>
        <v>53349120</v>
      </c>
    </row>
    <row r="2467" spans="1:9">
      <c r="A2467" s="421">
        <v>2466</v>
      </c>
      <c r="B2467" s="422" t="s">
        <v>7711</v>
      </c>
      <c r="C2467" s="422" t="s">
        <v>5608</v>
      </c>
      <c r="D2467" s="422" t="s">
        <v>1309</v>
      </c>
      <c r="E2467" s="422" t="s">
        <v>5975</v>
      </c>
      <c r="F2467" s="438">
        <v>63720000</v>
      </c>
      <c r="G2467" s="423">
        <v>2023</v>
      </c>
      <c r="H2467" s="424">
        <f>VLOOKUP(G2467,[3]잔가율!$D$3:$E$33,2,FALSE)</f>
        <v>0.84199999999999997</v>
      </c>
      <c r="I2467" s="434">
        <f t="shared" si="38"/>
        <v>53652240</v>
      </c>
    </row>
    <row r="2468" spans="1:9">
      <c r="A2468" s="421">
        <v>2467</v>
      </c>
      <c r="B2468" s="422" t="s">
        <v>7711</v>
      </c>
      <c r="C2468" s="422" t="s">
        <v>5608</v>
      </c>
      <c r="D2468" s="422" t="s">
        <v>1309</v>
      </c>
      <c r="E2468" s="422" t="s">
        <v>5672</v>
      </c>
      <c r="F2468" s="438">
        <v>62180000</v>
      </c>
      <c r="G2468" s="423">
        <v>2023</v>
      </c>
      <c r="H2468" s="424">
        <f>VLOOKUP(G2468,[3]잔가율!$D$3:$E$33,2,FALSE)</f>
        <v>0.84199999999999997</v>
      </c>
      <c r="I2468" s="434">
        <f t="shared" si="38"/>
        <v>52355560</v>
      </c>
    </row>
    <row r="2469" spans="1:9">
      <c r="A2469" s="421">
        <v>2468</v>
      </c>
      <c r="B2469" s="422" t="s">
        <v>7711</v>
      </c>
      <c r="C2469" s="422" t="s">
        <v>5608</v>
      </c>
      <c r="D2469" s="422" t="s">
        <v>5976</v>
      </c>
      <c r="E2469" s="422" t="s">
        <v>5977</v>
      </c>
      <c r="F2469" s="438">
        <v>67180000</v>
      </c>
      <c r="G2469" s="423">
        <v>2023</v>
      </c>
      <c r="H2469" s="424">
        <f>VLOOKUP(G2469,[3]잔가율!$D$3:$E$33,2,FALSE)</f>
        <v>0.84199999999999997</v>
      </c>
      <c r="I2469" s="434">
        <f t="shared" si="38"/>
        <v>56565560</v>
      </c>
    </row>
    <row r="2470" spans="1:9">
      <c r="A2470" s="421">
        <v>2469</v>
      </c>
      <c r="B2470" s="422" t="s">
        <v>7711</v>
      </c>
      <c r="C2470" s="422" t="s">
        <v>5608</v>
      </c>
      <c r="D2470" s="422" t="s">
        <v>5976</v>
      </c>
      <c r="E2470" s="422" t="s">
        <v>5668</v>
      </c>
      <c r="F2470" s="438">
        <v>64770000</v>
      </c>
      <c r="G2470" s="423">
        <v>2023</v>
      </c>
      <c r="H2470" s="424">
        <f>VLOOKUP(G2470,[3]잔가율!$D$3:$E$33,2,FALSE)</f>
        <v>0.84199999999999997</v>
      </c>
      <c r="I2470" s="434">
        <f t="shared" si="38"/>
        <v>54536340</v>
      </c>
    </row>
    <row r="2471" spans="1:9">
      <c r="A2471" s="421">
        <v>2470</v>
      </c>
      <c r="B2471" s="422" t="s">
        <v>7711</v>
      </c>
      <c r="C2471" s="422" t="s">
        <v>5608</v>
      </c>
      <c r="D2471" s="422" t="s">
        <v>5978</v>
      </c>
      <c r="E2471" s="422" t="s">
        <v>5668</v>
      </c>
      <c r="F2471" s="438">
        <v>70000000</v>
      </c>
      <c r="G2471" s="423">
        <v>2023</v>
      </c>
      <c r="H2471" s="424">
        <f>VLOOKUP(G2471,[3]잔가율!$D$3:$E$33,2,FALSE)</f>
        <v>0.84199999999999997</v>
      </c>
      <c r="I2471" s="434">
        <f t="shared" si="38"/>
        <v>58940000</v>
      </c>
    </row>
    <row r="2472" spans="1:9">
      <c r="A2472" s="421">
        <v>2471</v>
      </c>
      <c r="B2472" s="422" t="s">
        <v>7711</v>
      </c>
      <c r="C2472" s="422" t="s">
        <v>5608</v>
      </c>
      <c r="D2472" s="422" t="s">
        <v>5979</v>
      </c>
      <c r="E2472" s="422" t="s">
        <v>5668</v>
      </c>
      <c r="F2472" s="438">
        <v>72000000</v>
      </c>
      <c r="G2472" s="423">
        <v>2023</v>
      </c>
      <c r="H2472" s="424">
        <f>VLOOKUP(G2472,[3]잔가율!$D$3:$E$33,2,FALSE)</f>
        <v>0.84199999999999997</v>
      </c>
      <c r="I2472" s="434">
        <f t="shared" si="38"/>
        <v>60624000</v>
      </c>
    </row>
    <row r="2473" spans="1:9">
      <c r="A2473" s="421">
        <v>2472</v>
      </c>
      <c r="B2473" s="422" t="s">
        <v>7711</v>
      </c>
      <c r="C2473" s="422" t="s">
        <v>5608</v>
      </c>
      <c r="D2473" s="422" t="s">
        <v>5980</v>
      </c>
      <c r="E2473" s="422" t="s">
        <v>5668</v>
      </c>
      <c r="F2473" s="438">
        <v>71810000</v>
      </c>
      <c r="G2473" s="423">
        <v>2023</v>
      </c>
      <c r="H2473" s="424">
        <f>VLOOKUP(G2473,[3]잔가율!$D$3:$E$33,2,FALSE)</f>
        <v>0.84199999999999997</v>
      </c>
      <c r="I2473" s="434">
        <f t="shared" si="38"/>
        <v>60464020</v>
      </c>
    </row>
    <row r="2474" spans="1:9">
      <c r="A2474" s="421">
        <v>2473</v>
      </c>
      <c r="B2474" s="313" t="s">
        <v>15840</v>
      </c>
      <c r="C2474" s="422" t="s">
        <v>5608</v>
      </c>
      <c r="D2474" s="422" t="s">
        <v>5667</v>
      </c>
      <c r="E2474" s="422" t="s">
        <v>5668</v>
      </c>
      <c r="F2474" s="440">
        <v>73810000</v>
      </c>
      <c r="G2474" s="423">
        <v>2023</v>
      </c>
      <c r="H2474" s="424">
        <f>VLOOKUP(G2474,[3]잔가율!$B$3:$C$33,2,FALSE)</f>
        <v>0.82599999999999996</v>
      </c>
      <c r="I2474" s="434">
        <f t="shared" si="38"/>
        <v>60967060</v>
      </c>
    </row>
    <row r="2475" spans="1:9">
      <c r="A2475" s="421">
        <v>2474</v>
      </c>
      <c r="B2475" s="422" t="s">
        <v>7711</v>
      </c>
      <c r="C2475" s="422" t="s">
        <v>5608</v>
      </c>
      <c r="D2475" s="422" t="s">
        <v>5981</v>
      </c>
      <c r="E2475" s="422" t="s">
        <v>5672</v>
      </c>
      <c r="F2475" s="438">
        <v>66810000</v>
      </c>
      <c r="G2475" s="423">
        <v>2023</v>
      </c>
      <c r="H2475" s="424">
        <f>VLOOKUP(G2475,[3]잔가율!$D$3:$E$33,2,FALSE)</f>
        <v>0.84199999999999997</v>
      </c>
      <c r="I2475" s="434">
        <f t="shared" si="38"/>
        <v>56254020</v>
      </c>
    </row>
    <row r="2476" spans="1:9">
      <c r="A2476" s="421">
        <v>2475</v>
      </c>
      <c r="B2476" s="422" t="s">
        <v>7711</v>
      </c>
      <c r="C2476" s="422" t="s">
        <v>5608</v>
      </c>
      <c r="D2476" s="422" t="s">
        <v>5982</v>
      </c>
      <c r="E2476" s="422" t="s">
        <v>5672</v>
      </c>
      <c r="F2476" s="438">
        <v>67270000</v>
      </c>
      <c r="G2476" s="423">
        <v>2023</v>
      </c>
      <c r="H2476" s="424">
        <f>VLOOKUP(G2476,[3]잔가율!$D$3:$E$33,2,FALSE)</f>
        <v>0.84199999999999997</v>
      </c>
      <c r="I2476" s="434">
        <f t="shared" si="38"/>
        <v>56641340</v>
      </c>
    </row>
    <row r="2477" spans="1:9">
      <c r="A2477" s="421">
        <v>2476</v>
      </c>
      <c r="B2477" s="422" t="s">
        <v>7711</v>
      </c>
      <c r="C2477" s="422" t="s">
        <v>5608</v>
      </c>
      <c r="D2477" s="422" t="s">
        <v>5669</v>
      </c>
      <c r="E2477" s="422" t="s">
        <v>5983</v>
      </c>
      <c r="F2477" s="438">
        <v>64450000</v>
      </c>
      <c r="G2477" s="423">
        <v>2023</v>
      </c>
      <c r="H2477" s="424">
        <f>VLOOKUP(G2477,[3]잔가율!$D$3:$E$33,2,FALSE)</f>
        <v>0.84199999999999997</v>
      </c>
      <c r="I2477" s="434">
        <f t="shared" si="38"/>
        <v>54266900</v>
      </c>
    </row>
    <row r="2478" spans="1:9">
      <c r="A2478" s="421">
        <v>2477</v>
      </c>
      <c r="B2478" s="313" t="s">
        <v>15840</v>
      </c>
      <c r="C2478" s="422" t="s">
        <v>5608</v>
      </c>
      <c r="D2478" s="422" t="s">
        <v>5670</v>
      </c>
      <c r="E2478" s="422">
        <v>213054</v>
      </c>
      <c r="F2478" s="440">
        <v>72470000</v>
      </c>
      <c r="G2478" s="423">
        <v>2023</v>
      </c>
      <c r="H2478" s="424">
        <f>VLOOKUP(G2478,[3]잔가율!$B$3:$C$33,2,FALSE)</f>
        <v>0.82599999999999996</v>
      </c>
      <c r="I2478" s="434">
        <f t="shared" si="38"/>
        <v>59860220</v>
      </c>
    </row>
    <row r="2479" spans="1:9">
      <c r="A2479" s="421">
        <v>2478</v>
      </c>
      <c r="B2479" s="422" t="s">
        <v>7711</v>
      </c>
      <c r="C2479" s="422" t="s">
        <v>5608</v>
      </c>
      <c r="D2479" s="422" t="s">
        <v>5984</v>
      </c>
      <c r="E2479" s="422" t="s">
        <v>5985</v>
      </c>
      <c r="F2479" s="438">
        <v>61630000</v>
      </c>
      <c r="G2479" s="423">
        <v>2023</v>
      </c>
      <c r="H2479" s="424">
        <f>VLOOKUP(G2479,[3]잔가율!$D$3:$E$33,2,FALSE)</f>
        <v>0.84199999999999997</v>
      </c>
      <c r="I2479" s="434">
        <f t="shared" si="38"/>
        <v>51892460</v>
      </c>
    </row>
    <row r="2480" spans="1:9">
      <c r="A2480" s="421">
        <v>2479</v>
      </c>
      <c r="B2480" s="313" t="s">
        <v>15840</v>
      </c>
      <c r="C2480" s="422" t="s">
        <v>5608</v>
      </c>
      <c r="D2480" s="422" t="s">
        <v>5671</v>
      </c>
      <c r="E2480" s="422" t="s">
        <v>5672</v>
      </c>
      <c r="F2480" s="440">
        <v>68630000</v>
      </c>
      <c r="G2480" s="423">
        <v>2023</v>
      </c>
      <c r="H2480" s="424">
        <f>VLOOKUP(G2480,[3]잔가율!$B$3:$C$33,2,FALSE)</f>
        <v>0.82599999999999996</v>
      </c>
      <c r="I2480" s="434">
        <f t="shared" si="38"/>
        <v>56688380</v>
      </c>
    </row>
    <row r="2481" spans="1:9">
      <c r="A2481" s="421">
        <v>2480</v>
      </c>
      <c r="B2481" s="422" t="s">
        <v>7711</v>
      </c>
      <c r="C2481" s="422" t="s">
        <v>5608</v>
      </c>
      <c r="D2481" s="422" t="s">
        <v>5986</v>
      </c>
      <c r="E2481" s="422" t="s">
        <v>5987</v>
      </c>
      <c r="F2481" s="438">
        <v>85450000</v>
      </c>
      <c r="G2481" s="423">
        <v>2023</v>
      </c>
      <c r="H2481" s="424">
        <f>VLOOKUP(G2481,[3]잔가율!$D$3:$E$33,2,FALSE)</f>
        <v>0.84199999999999997</v>
      </c>
      <c r="I2481" s="434">
        <f t="shared" si="38"/>
        <v>71948900</v>
      </c>
    </row>
    <row r="2482" spans="1:9">
      <c r="A2482" s="421">
        <v>2481</v>
      </c>
      <c r="B2482" s="422" t="s">
        <v>7711</v>
      </c>
      <c r="C2482" s="422" t="s">
        <v>5608</v>
      </c>
      <c r="D2482" s="422" t="s">
        <v>5986</v>
      </c>
      <c r="E2482" s="422" t="s">
        <v>5988</v>
      </c>
      <c r="F2482" s="438">
        <v>85450000</v>
      </c>
      <c r="G2482" s="423">
        <v>2023</v>
      </c>
      <c r="H2482" s="424">
        <f>VLOOKUP(G2482,[3]잔가율!$D$3:$E$33,2,FALSE)</f>
        <v>0.84199999999999997</v>
      </c>
      <c r="I2482" s="434">
        <f t="shared" si="38"/>
        <v>71948900</v>
      </c>
    </row>
    <row r="2483" spans="1:9">
      <c r="A2483" s="421">
        <v>2482</v>
      </c>
      <c r="B2483" s="422" t="s">
        <v>7711</v>
      </c>
      <c r="C2483" s="422" t="s">
        <v>5608</v>
      </c>
      <c r="D2483" s="422" t="s">
        <v>5986</v>
      </c>
      <c r="E2483" s="422" t="s">
        <v>5989</v>
      </c>
      <c r="F2483" s="438">
        <v>85530000</v>
      </c>
      <c r="G2483" s="423">
        <v>2023</v>
      </c>
      <c r="H2483" s="424">
        <f>VLOOKUP(G2483,[3]잔가율!$D$3:$E$33,2,FALSE)</f>
        <v>0.84199999999999997</v>
      </c>
      <c r="I2483" s="434">
        <f t="shared" si="38"/>
        <v>72016260</v>
      </c>
    </row>
    <row r="2484" spans="1:9">
      <c r="A2484" s="421">
        <v>2483</v>
      </c>
      <c r="B2484" s="422" t="s">
        <v>7711</v>
      </c>
      <c r="C2484" s="422" t="s">
        <v>5608</v>
      </c>
      <c r="D2484" s="422" t="s">
        <v>5986</v>
      </c>
      <c r="E2484" s="422" t="s">
        <v>5990</v>
      </c>
      <c r="F2484" s="438">
        <v>87090000</v>
      </c>
      <c r="G2484" s="423">
        <v>2023</v>
      </c>
      <c r="H2484" s="424">
        <f>VLOOKUP(G2484,[3]잔가율!$D$3:$E$33,2,FALSE)</f>
        <v>0.84199999999999997</v>
      </c>
      <c r="I2484" s="434">
        <f t="shared" si="38"/>
        <v>73329780</v>
      </c>
    </row>
    <row r="2485" spans="1:9">
      <c r="A2485" s="421">
        <v>2484</v>
      </c>
      <c r="B2485" s="422" t="s">
        <v>7711</v>
      </c>
      <c r="C2485" s="422" t="s">
        <v>5608</v>
      </c>
      <c r="D2485" s="422" t="s">
        <v>5991</v>
      </c>
      <c r="E2485" s="422" t="s">
        <v>5992</v>
      </c>
      <c r="F2485" s="438">
        <v>91630000</v>
      </c>
      <c r="G2485" s="423">
        <v>2023</v>
      </c>
      <c r="H2485" s="424">
        <f>VLOOKUP(G2485,[3]잔가율!$D$3:$E$33,2,FALSE)</f>
        <v>0.84199999999999997</v>
      </c>
      <c r="I2485" s="434">
        <f t="shared" si="38"/>
        <v>77152460</v>
      </c>
    </row>
    <row r="2486" spans="1:9">
      <c r="A2486" s="421">
        <v>2485</v>
      </c>
      <c r="B2486" s="422" t="s">
        <v>7711</v>
      </c>
      <c r="C2486" s="422" t="s">
        <v>5608</v>
      </c>
      <c r="D2486" s="422" t="s">
        <v>5993</v>
      </c>
      <c r="E2486" s="422" t="s">
        <v>5994</v>
      </c>
      <c r="F2486" s="438">
        <v>92630000</v>
      </c>
      <c r="G2486" s="423">
        <v>2023</v>
      </c>
      <c r="H2486" s="424">
        <f>VLOOKUP(G2486,[3]잔가율!$D$3:$E$33,2,FALSE)</f>
        <v>0.84199999999999997</v>
      </c>
      <c r="I2486" s="434">
        <f t="shared" si="38"/>
        <v>77994460</v>
      </c>
    </row>
    <row r="2487" spans="1:9">
      <c r="A2487" s="421">
        <v>2486</v>
      </c>
      <c r="B2487" s="422" t="s">
        <v>7711</v>
      </c>
      <c r="C2487" s="422" t="s">
        <v>5608</v>
      </c>
      <c r="D2487" s="422" t="s">
        <v>5993</v>
      </c>
      <c r="E2487" s="422" t="s">
        <v>5995</v>
      </c>
      <c r="F2487" s="438">
        <v>96230000</v>
      </c>
      <c r="G2487" s="423">
        <v>2023</v>
      </c>
      <c r="H2487" s="424">
        <f>VLOOKUP(G2487,[3]잔가율!$D$3:$E$33,2,FALSE)</f>
        <v>0.84199999999999997</v>
      </c>
      <c r="I2487" s="434">
        <f t="shared" si="38"/>
        <v>81025660</v>
      </c>
    </row>
    <row r="2488" spans="1:9">
      <c r="A2488" s="421">
        <v>2487</v>
      </c>
      <c r="B2488" s="422" t="s">
        <v>7711</v>
      </c>
      <c r="C2488" s="422" t="s">
        <v>5608</v>
      </c>
      <c r="D2488" s="422" t="s">
        <v>5993</v>
      </c>
      <c r="E2488" s="422" t="s">
        <v>5996</v>
      </c>
      <c r="F2488" s="438">
        <v>86750000</v>
      </c>
      <c r="G2488" s="423">
        <v>2023</v>
      </c>
      <c r="H2488" s="424">
        <f>VLOOKUP(G2488,[3]잔가율!$D$3:$E$33,2,FALSE)</f>
        <v>0.84199999999999997</v>
      </c>
      <c r="I2488" s="434">
        <f t="shared" si="38"/>
        <v>73043500</v>
      </c>
    </row>
    <row r="2489" spans="1:9">
      <c r="A2489" s="421">
        <v>2488</v>
      </c>
      <c r="B2489" s="422" t="s">
        <v>7711</v>
      </c>
      <c r="C2489" s="422" t="s">
        <v>5608</v>
      </c>
      <c r="D2489" s="422" t="s">
        <v>5993</v>
      </c>
      <c r="E2489" s="422" t="s">
        <v>5997</v>
      </c>
      <c r="F2489" s="438">
        <v>83180000</v>
      </c>
      <c r="G2489" s="423">
        <v>2023</v>
      </c>
      <c r="H2489" s="424">
        <f>VLOOKUP(G2489,[3]잔가율!$D$3:$E$33,2,FALSE)</f>
        <v>0.84199999999999997</v>
      </c>
      <c r="I2489" s="434">
        <f t="shared" si="38"/>
        <v>70037560</v>
      </c>
    </row>
    <row r="2490" spans="1:9">
      <c r="A2490" s="421">
        <v>2489</v>
      </c>
      <c r="B2490" s="422" t="s">
        <v>7711</v>
      </c>
      <c r="C2490" s="422" t="s">
        <v>5608</v>
      </c>
      <c r="D2490" s="422" t="s">
        <v>5998</v>
      </c>
      <c r="E2490" s="422" t="s">
        <v>5995</v>
      </c>
      <c r="F2490" s="438">
        <v>96270000</v>
      </c>
      <c r="G2490" s="423">
        <v>2023</v>
      </c>
      <c r="H2490" s="424">
        <f>VLOOKUP(G2490,[3]잔가율!$D$3:$E$33,2,FALSE)</f>
        <v>0.84199999999999997</v>
      </c>
      <c r="I2490" s="434">
        <f t="shared" si="38"/>
        <v>81059340</v>
      </c>
    </row>
    <row r="2491" spans="1:9">
      <c r="A2491" s="421">
        <v>2490</v>
      </c>
      <c r="B2491" s="422" t="s">
        <v>7711</v>
      </c>
      <c r="C2491" s="422" t="s">
        <v>5608</v>
      </c>
      <c r="D2491" s="422" t="s">
        <v>5998</v>
      </c>
      <c r="E2491" s="422" t="s">
        <v>5999</v>
      </c>
      <c r="F2491" s="438">
        <v>90810000</v>
      </c>
      <c r="G2491" s="423">
        <v>2023</v>
      </c>
      <c r="H2491" s="424">
        <f>VLOOKUP(G2491,[3]잔가율!$D$3:$E$33,2,FALSE)</f>
        <v>0.84199999999999997</v>
      </c>
      <c r="I2491" s="434">
        <f t="shared" si="38"/>
        <v>76462020</v>
      </c>
    </row>
    <row r="2492" spans="1:9">
      <c r="A2492" s="421">
        <v>2491</v>
      </c>
      <c r="B2492" s="422" t="s">
        <v>7711</v>
      </c>
      <c r="C2492" s="422" t="s">
        <v>5608</v>
      </c>
      <c r="D2492" s="422" t="s">
        <v>5998</v>
      </c>
      <c r="E2492" s="422" t="s">
        <v>6000</v>
      </c>
      <c r="F2492" s="438">
        <v>82090000</v>
      </c>
      <c r="G2492" s="423">
        <v>2023</v>
      </c>
      <c r="H2492" s="424">
        <f>VLOOKUP(G2492,[3]잔가율!$D$3:$E$33,2,FALSE)</f>
        <v>0.84199999999999997</v>
      </c>
      <c r="I2492" s="434">
        <f t="shared" si="38"/>
        <v>69119780</v>
      </c>
    </row>
    <row r="2493" spans="1:9">
      <c r="A2493" s="421">
        <v>2492</v>
      </c>
      <c r="B2493" s="422" t="s">
        <v>7711</v>
      </c>
      <c r="C2493" s="422" t="s">
        <v>5608</v>
      </c>
      <c r="D2493" s="422" t="s">
        <v>6001</v>
      </c>
      <c r="E2493" s="422" t="s">
        <v>6002</v>
      </c>
      <c r="F2493" s="438">
        <v>77100000</v>
      </c>
      <c r="G2493" s="423">
        <v>2023</v>
      </c>
      <c r="H2493" s="424">
        <f>VLOOKUP(G2493,[3]잔가율!$D$3:$E$33,2,FALSE)</f>
        <v>0.84199999999999997</v>
      </c>
      <c r="I2493" s="434">
        <f t="shared" si="38"/>
        <v>64918200</v>
      </c>
    </row>
    <row r="2494" spans="1:9">
      <c r="A2494" s="421">
        <v>2493</v>
      </c>
      <c r="B2494" s="422" t="s">
        <v>7711</v>
      </c>
      <c r="C2494" s="422" t="s">
        <v>5608</v>
      </c>
      <c r="D2494" s="422" t="s">
        <v>6003</v>
      </c>
      <c r="E2494" s="422" t="s">
        <v>6004</v>
      </c>
      <c r="F2494" s="438">
        <v>79910000</v>
      </c>
      <c r="G2494" s="423">
        <v>2023</v>
      </c>
      <c r="H2494" s="424">
        <f>VLOOKUP(G2494,[3]잔가율!$D$3:$E$33,2,FALSE)</f>
        <v>0.84199999999999997</v>
      </c>
      <c r="I2494" s="434">
        <f t="shared" si="38"/>
        <v>67284220</v>
      </c>
    </row>
    <row r="2495" spans="1:9">
      <c r="A2495" s="421">
        <v>2494</v>
      </c>
      <c r="B2495" s="422" t="s">
        <v>7711</v>
      </c>
      <c r="C2495" s="422" t="s">
        <v>5608</v>
      </c>
      <c r="D2495" s="422" t="s">
        <v>6003</v>
      </c>
      <c r="E2495" s="422" t="s">
        <v>6005</v>
      </c>
      <c r="F2495" s="438">
        <v>76720000</v>
      </c>
      <c r="G2495" s="423">
        <v>2023</v>
      </c>
      <c r="H2495" s="424">
        <f>VLOOKUP(G2495,[3]잔가율!$D$3:$E$33,2,FALSE)</f>
        <v>0.84199999999999997</v>
      </c>
      <c r="I2495" s="434">
        <f t="shared" si="38"/>
        <v>64598240</v>
      </c>
    </row>
    <row r="2496" spans="1:9">
      <c r="A2496" s="421">
        <v>2495</v>
      </c>
      <c r="B2496" s="422" t="s">
        <v>7711</v>
      </c>
      <c r="C2496" s="422" t="s">
        <v>5608</v>
      </c>
      <c r="D2496" s="422" t="s">
        <v>6006</v>
      </c>
      <c r="E2496" s="422" t="s">
        <v>6007</v>
      </c>
      <c r="F2496" s="438">
        <v>72630000</v>
      </c>
      <c r="G2496" s="423">
        <v>2023</v>
      </c>
      <c r="H2496" s="424">
        <f>VLOOKUP(G2496,[3]잔가율!$D$3:$E$33,2,FALSE)</f>
        <v>0.84199999999999997</v>
      </c>
      <c r="I2496" s="434">
        <f t="shared" si="38"/>
        <v>61154460</v>
      </c>
    </row>
    <row r="2497" spans="1:9">
      <c r="A2497" s="421">
        <v>2496</v>
      </c>
      <c r="B2497" s="422" t="s">
        <v>7711</v>
      </c>
      <c r="C2497" s="422" t="s">
        <v>5608</v>
      </c>
      <c r="D2497" s="422" t="s">
        <v>6006</v>
      </c>
      <c r="E2497" s="422" t="s">
        <v>6008</v>
      </c>
      <c r="F2497" s="438">
        <v>71630000</v>
      </c>
      <c r="G2497" s="423">
        <v>2023</v>
      </c>
      <c r="H2497" s="424">
        <f>VLOOKUP(G2497,[3]잔가율!$D$3:$E$33,2,FALSE)</f>
        <v>0.84199999999999997</v>
      </c>
      <c r="I2497" s="434">
        <f t="shared" si="38"/>
        <v>60312460</v>
      </c>
    </row>
    <row r="2498" spans="1:9">
      <c r="A2498" s="421">
        <v>2497</v>
      </c>
      <c r="B2498" s="422" t="s">
        <v>7711</v>
      </c>
      <c r="C2498" s="422" t="s">
        <v>5608</v>
      </c>
      <c r="D2498" s="422" t="s">
        <v>6009</v>
      </c>
      <c r="E2498" s="422" t="s">
        <v>6010</v>
      </c>
      <c r="F2498" s="438">
        <v>76000000</v>
      </c>
      <c r="G2498" s="423">
        <v>2023</v>
      </c>
      <c r="H2498" s="424">
        <f>VLOOKUP(G2498,[3]잔가율!$D$3:$E$33,2,FALSE)</f>
        <v>0.84199999999999997</v>
      </c>
      <c r="I2498" s="434">
        <f t="shared" ref="I2498:I2561" si="39">ROUNDDOWN(F2498*H2498,0)</f>
        <v>63992000</v>
      </c>
    </row>
    <row r="2499" spans="1:9">
      <c r="A2499" s="421">
        <v>2498</v>
      </c>
      <c r="B2499" s="425" t="s">
        <v>7711</v>
      </c>
      <c r="C2499" s="425" t="s">
        <v>5761</v>
      </c>
      <c r="D2499" s="425" t="s">
        <v>6011</v>
      </c>
      <c r="E2499" s="425" t="s">
        <v>6012</v>
      </c>
      <c r="F2499" s="439">
        <v>37510000</v>
      </c>
      <c r="G2499" s="423">
        <v>2023</v>
      </c>
      <c r="H2499" s="424">
        <f>VLOOKUP(G2499,[3]잔가율!$D$3:$E$33,2,FALSE)</f>
        <v>0.84199999999999997</v>
      </c>
      <c r="I2499" s="434">
        <f t="shared" si="39"/>
        <v>31583420</v>
      </c>
    </row>
    <row r="2500" spans="1:9">
      <c r="A2500" s="421">
        <v>2499</v>
      </c>
      <c r="B2500" s="422" t="s">
        <v>7711</v>
      </c>
      <c r="C2500" s="422" t="s">
        <v>5608</v>
      </c>
      <c r="D2500" s="422" t="s">
        <v>6013</v>
      </c>
      <c r="E2500" s="422" t="s">
        <v>6014</v>
      </c>
      <c r="F2500" s="438">
        <v>85900000</v>
      </c>
      <c r="G2500" s="423">
        <v>2023</v>
      </c>
      <c r="H2500" s="424">
        <f>VLOOKUP(G2500,[3]잔가율!$D$3:$E$33,2,FALSE)</f>
        <v>0.84199999999999997</v>
      </c>
      <c r="I2500" s="434">
        <f t="shared" si="39"/>
        <v>72327800</v>
      </c>
    </row>
    <row r="2501" spans="1:9">
      <c r="A2501" s="421">
        <v>2500</v>
      </c>
      <c r="B2501" s="422" t="s">
        <v>7711</v>
      </c>
      <c r="C2501" s="422" t="s">
        <v>5608</v>
      </c>
      <c r="D2501" s="422" t="s">
        <v>6013</v>
      </c>
      <c r="E2501" s="422" t="s">
        <v>6015</v>
      </c>
      <c r="F2501" s="438">
        <v>89700000</v>
      </c>
      <c r="G2501" s="423">
        <v>2023</v>
      </c>
      <c r="H2501" s="424">
        <f>VLOOKUP(G2501,[3]잔가율!$D$3:$E$33,2,FALSE)</f>
        <v>0.84199999999999997</v>
      </c>
      <c r="I2501" s="434">
        <f t="shared" si="39"/>
        <v>75527400</v>
      </c>
    </row>
    <row r="2502" spans="1:9">
      <c r="A2502" s="421">
        <v>2501</v>
      </c>
      <c r="B2502" s="425" t="s">
        <v>7711</v>
      </c>
      <c r="C2502" s="425" t="s">
        <v>5608</v>
      </c>
      <c r="D2502" s="425" t="s">
        <v>6016</v>
      </c>
      <c r="E2502" s="425">
        <v>238366</v>
      </c>
      <c r="F2502" s="439">
        <v>81120000</v>
      </c>
      <c r="G2502" s="423">
        <v>2023</v>
      </c>
      <c r="H2502" s="424">
        <f>VLOOKUP(G2502,[3]잔가율!$D$3:$E$33,2,FALSE)</f>
        <v>0.84199999999999997</v>
      </c>
      <c r="I2502" s="434">
        <f t="shared" si="39"/>
        <v>68303040</v>
      </c>
    </row>
    <row r="2503" spans="1:9">
      <c r="A2503" s="421">
        <v>2502</v>
      </c>
      <c r="B2503" s="425" t="s">
        <v>7711</v>
      </c>
      <c r="C2503" s="425" t="s">
        <v>5608</v>
      </c>
      <c r="D2503" s="425" t="s">
        <v>6017</v>
      </c>
      <c r="E2503" s="425">
        <v>238465</v>
      </c>
      <c r="F2503" s="439">
        <v>82550000</v>
      </c>
      <c r="G2503" s="423">
        <v>2023</v>
      </c>
      <c r="H2503" s="424">
        <f>VLOOKUP(G2503,[3]잔가율!$D$3:$E$33,2,FALSE)</f>
        <v>0.84199999999999997</v>
      </c>
      <c r="I2503" s="434">
        <f t="shared" si="39"/>
        <v>69507100</v>
      </c>
    </row>
    <row r="2504" spans="1:9">
      <c r="A2504" s="421">
        <v>2503</v>
      </c>
      <c r="B2504" s="422" t="s">
        <v>7711</v>
      </c>
      <c r="C2504" s="422" t="s">
        <v>5608</v>
      </c>
      <c r="D2504" s="422" t="s">
        <v>6017</v>
      </c>
      <c r="E2504" s="422" t="s">
        <v>6018</v>
      </c>
      <c r="F2504" s="438">
        <v>77540000</v>
      </c>
      <c r="G2504" s="423">
        <v>2023</v>
      </c>
      <c r="H2504" s="424">
        <f>VLOOKUP(G2504,[3]잔가율!$D$3:$E$33,2,FALSE)</f>
        <v>0.84199999999999997</v>
      </c>
      <c r="I2504" s="434">
        <f t="shared" si="39"/>
        <v>65288680</v>
      </c>
    </row>
    <row r="2505" spans="1:9">
      <c r="A2505" s="421">
        <v>2504</v>
      </c>
      <c r="B2505" s="422" t="s">
        <v>7711</v>
      </c>
      <c r="C2505" s="422" t="s">
        <v>5608</v>
      </c>
      <c r="D2505" s="422" t="s">
        <v>6019</v>
      </c>
      <c r="E2505" s="422" t="s">
        <v>6020</v>
      </c>
      <c r="F2505" s="438">
        <v>71800000</v>
      </c>
      <c r="G2505" s="423">
        <v>2023</v>
      </c>
      <c r="H2505" s="424">
        <f>VLOOKUP(G2505,[3]잔가율!$D$3:$E$33,2,FALSE)</f>
        <v>0.84199999999999997</v>
      </c>
      <c r="I2505" s="434">
        <f t="shared" si="39"/>
        <v>60455600</v>
      </c>
    </row>
    <row r="2506" spans="1:9">
      <c r="A2506" s="421">
        <v>2505</v>
      </c>
      <c r="B2506" s="422" t="s">
        <v>7711</v>
      </c>
      <c r="C2506" s="422" t="s">
        <v>5608</v>
      </c>
      <c r="D2506" s="422" t="s">
        <v>6021</v>
      </c>
      <c r="E2506" s="422" t="s">
        <v>6022</v>
      </c>
      <c r="F2506" s="438">
        <v>74650000</v>
      </c>
      <c r="G2506" s="423">
        <v>2023</v>
      </c>
      <c r="H2506" s="424">
        <f>VLOOKUP(G2506,[3]잔가율!$D$3:$E$33,2,FALSE)</f>
        <v>0.84199999999999997</v>
      </c>
      <c r="I2506" s="434">
        <f t="shared" si="39"/>
        <v>62855300</v>
      </c>
    </row>
    <row r="2507" spans="1:9">
      <c r="A2507" s="421">
        <v>2506</v>
      </c>
      <c r="B2507" s="422" t="s">
        <v>7711</v>
      </c>
      <c r="C2507" s="422" t="s">
        <v>5608</v>
      </c>
      <c r="D2507" s="422" t="s">
        <v>6021</v>
      </c>
      <c r="E2507" s="422" t="s">
        <v>6023</v>
      </c>
      <c r="F2507" s="438">
        <v>76650000</v>
      </c>
      <c r="G2507" s="423">
        <v>2023</v>
      </c>
      <c r="H2507" s="424">
        <f>VLOOKUP(G2507,[3]잔가율!$D$3:$E$33,2,FALSE)</f>
        <v>0.84199999999999997</v>
      </c>
      <c r="I2507" s="434">
        <f t="shared" si="39"/>
        <v>64539300</v>
      </c>
    </row>
    <row r="2508" spans="1:9">
      <c r="A2508" s="421">
        <v>2507</v>
      </c>
      <c r="B2508" s="422" t="s">
        <v>7711</v>
      </c>
      <c r="C2508" s="422" t="s">
        <v>5608</v>
      </c>
      <c r="D2508" s="422" t="s">
        <v>1278</v>
      </c>
      <c r="E2508" s="422" t="s">
        <v>6024</v>
      </c>
      <c r="F2508" s="438">
        <v>103000000</v>
      </c>
      <c r="G2508" s="423">
        <v>2023</v>
      </c>
      <c r="H2508" s="424">
        <f>VLOOKUP(G2508,[3]잔가율!$D$3:$E$33,2,FALSE)</f>
        <v>0.84199999999999997</v>
      </c>
      <c r="I2508" s="434">
        <f t="shared" si="39"/>
        <v>86726000</v>
      </c>
    </row>
    <row r="2509" spans="1:9">
      <c r="A2509" s="421">
        <v>2508</v>
      </c>
      <c r="B2509" s="425" t="s">
        <v>7711</v>
      </c>
      <c r="C2509" s="425" t="s">
        <v>5608</v>
      </c>
      <c r="D2509" s="425" t="s">
        <v>6025</v>
      </c>
      <c r="E2509" s="425">
        <v>213068</v>
      </c>
      <c r="F2509" s="439">
        <v>87810000</v>
      </c>
      <c r="G2509" s="423">
        <v>2023</v>
      </c>
      <c r="H2509" s="424">
        <f>VLOOKUP(G2509,[3]잔가율!$D$3:$E$33,2,FALSE)</f>
        <v>0.84199999999999997</v>
      </c>
      <c r="I2509" s="434">
        <f t="shared" si="39"/>
        <v>73936020</v>
      </c>
    </row>
    <row r="2510" spans="1:9">
      <c r="A2510" s="421">
        <v>2509</v>
      </c>
      <c r="B2510" s="313" t="s">
        <v>15840</v>
      </c>
      <c r="C2510" s="426" t="s">
        <v>5608</v>
      </c>
      <c r="D2510" s="426" t="s">
        <v>5673</v>
      </c>
      <c r="E2510" s="426" t="s">
        <v>5674</v>
      </c>
      <c r="F2510" s="442">
        <v>92520000</v>
      </c>
      <c r="G2510" s="423">
        <v>2023</v>
      </c>
      <c r="H2510" s="424">
        <f>VLOOKUP(G2510,[3]잔가율!$B$3:$C$33,2,FALSE)</f>
        <v>0.82599999999999996</v>
      </c>
      <c r="I2510" s="434">
        <f t="shared" si="39"/>
        <v>76421520</v>
      </c>
    </row>
    <row r="2511" spans="1:9">
      <c r="A2511" s="421">
        <v>2510</v>
      </c>
      <c r="B2511" s="313" t="s">
        <v>15840</v>
      </c>
      <c r="C2511" s="426" t="s">
        <v>5608</v>
      </c>
      <c r="D2511" s="426" t="s">
        <v>5675</v>
      </c>
      <c r="E2511" s="426" t="s">
        <v>5676</v>
      </c>
      <c r="F2511" s="442">
        <v>93620000</v>
      </c>
      <c r="G2511" s="423">
        <v>2023</v>
      </c>
      <c r="H2511" s="424">
        <f>VLOOKUP(G2511,[3]잔가율!$B$3:$C$33,2,FALSE)</f>
        <v>0.82599999999999996</v>
      </c>
      <c r="I2511" s="434">
        <f t="shared" si="39"/>
        <v>77330120</v>
      </c>
    </row>
    <row r="2512" spans="1:9">
      <c r="A2512" s="421">
        <v>2511</v>
      </c>
      <c r="B2512" s="422" t="s">
        <v>7711</v>
      </c>
      <c r="C2512" s="422" t="s">
        <v>5608</v>
      </c>
      <c r="D2512" s="422" t="s">
        <v>6026</v>
      </c>
      <c r="E2512" s="422" t="s">
        <v>6027</v>
      </c>
      <c r="F2512" s="438">
        <v>92360000</v>
      </c>
      <c r="G2512" s="423">
        <v>2023</v>
      </c>
      <c r="H2512" s="424">
        <f>VLOOKUP(G2512,[3]잔가율!$D$3:$E$33,2,FALSE)</f>
        <v>0.84199999999999997</v>
      </c>
      <c r="I2512" s="434">
        <f t="shared" si="39"/>
        <v>77767120</v>
      </c>
    </row>
    <row r="2513" spans="1:9">
      <c r="A2513" s="421">
        <v>2512</v>
      </c>
      <c r="B2513" s="425" t="s">
        <v>7711</v>
      </c>
      <c r="C2513" s="425" t="s">
        <v>5608</v>
      </c>
      <c r="D2513" s="425" t="s">
        <v>6028</v>
      </c>
      <c r="E2513" s="425">
        <v>238368</v>
      </c>
      <c r="F2513" s="439">
        <v>81960000</v>
      </c>
      <c r="G2513" s="423">
        <v>2023</v>
      </c>
      <c r="H2513" s="424">
        <f>VLOOKUP(G2513,[3]잔가율!$D$3:$E$33,2,FALSE)</f>
        <v>0.84199999999999997</v>
      </c>
      <c r="I2513" s="434">
        <f t="shared" si="39"/>
        <v>69010320</v>
      </c>
    </row>
    <row r="2514" spans="1:9">
      <c r="A2514" s="421">
        <v>2513</v>
      </c>
      <c r="B2514" s="313" t="s">
        <v>15840</v>
      </c>
      <c r="C2514" s="426" t="s">
        <v>5608</v>
      </c>
      <c r="D2514" s="426" t="s">
        <v>5677</v>
      </c>
      <c r="E2514" s="426" t="s">
        <v>5678</v>
      </c>
      <c r="F2514" s="442">
        <v>85340000</v>
      </c>
      <c r="G2514" s="423">
        <v>2023</v>
      </c>
      <c r="H2514" s="424">
        <f>VLOOKUP(G2514,[3]잔가율!$B$3:$C$33,2,FALSE)</f>
        <v>0.82599999999999996</v>
      </c>
      <c r="I2514" s="434">
        <f t="shared" si="39"/>
        <v>70490840</v>
      </c>
    </row>
    <row r="2515" spans="1:9">
      <c r="A2515" s="421">
        <v>2514</v>
      </c>
      <c r="B2515" s="425" t="s">
        <v>7711</v>
      </c>
      <c r="C2515" s="425" t="s">
        <v>5608</v>
      </c>
      <c r="D2515" s="425" t="s">
        <v>1321</v>
      </c>
      <c r="E2515" s="425">
        <v>238467</v>
      </c>
      <c r="F2515" s="439">
        <v>85760000</v>
      </c>
      <c r="G2515" s="423">
        <v>2023</v>
      </c>
      <c r="H2515" s="424">
        <f>VLOOKUP(G2515,[3]잔가율!$D$3:$E$33,2,FALSE)</f>
        <v>0.84199999999999997</v>
      </c>
      <c r="I2515" s="434">
        <f t="shared" si="39"/>
        <v>72209920</v>
      </c>
    </row>
    <row r="2516" spans="1:9">
      <c r="A2516" s="421">
        <v>2515</v>
      </c>
      <c r="B2516" s="422" t="s">
        <v>7711</v>
      </c>
      <c r="C2516" s="422" t="s">
        <v>5608</v>
      </c>
      <c r="D2516" s="422" t="s">
        <v>6029</v>
      </c>
      <c r="E2516" s="422" t="s">
        <v>6030</v>
      </c>
      <c r="F2516" s="438">
        <v>150810000</v>
      </c>
      <c r="G2516" s="423">
        <v>2023</v>
      </c>
      <c r="H2516" s="424">
        <f>VLOOKUP(G2516,[3]잔가율!$D$3:$E$33,2,FALSE)</f>
        <v>0.84199999999999997</v>
      </c>
      <c r="I2516" s="434">
        <f t="shared" si="39"/>
        <v>126982020</v>
      </c>
    </row>
    <row r="2517" spans="1:9">
      <c r="A2517" s="421">
        <v>2516</v>
      </c>
      <c r="B2517" s="425" t="s">
        <v>7711</v>
      </c>
      <c r="C2517" s="425" t="s">
        <v>5761</v>
      </c>
      <c r="D2517" s="425" t="s">
        <v>6031</v>
      </c>
      <c r="E2517" s="425">
        <v>207373</v>
      </c>
      <c r="F2517" s="439">
        <v>48220000</v>
      </c>
      <c r="G2517" s="423">
        <v>2023</v>
      </c>
      <c r="H2517" s="424">
        <f>VLOOKUP(G2517,[3]잔가율!$D$3:$E$33,2,FALSE)</f>
        <v>0.84199999999999997</v>
      </c>
      <c r="I2517" s="434">
        <f t="shared" si="39"/>
        <v>40601240</v>
      </c>
    </row>
    <row r="2518" spans="1:9">
      <c r="A2518" s="421">
        <v>2517</v>
      </c>
      <c r="B2518" s="422" t="s">
        <v>7711</v>
      </c>
      <c r="C2518" s="422" t="s">
        <v>5608</v>
      </c>
      <c r="D2518" s="422" t="s">
        <v>6032</v>
      </c>
      <c r="E2518" s="422" t="s">
        <v>6033</v>
      </c>
      <c r="F2518" s="438">
        <v>120000000</v>
      </c>
      <c r="G2518" s="423">
        <v>2023</v>
      </c>
      <c r="H2518" s="424">
        <f>VLOOKUP(G2518,[3]잔가율!$D$3:$E$33,2,FALSE)</f>
        <v>0.84199999999999997</v>
      </c>
      <c r="I2518" s="434">
        <f t="shared" si="39"/>
        <v>101040000</v>
      </c>
    </row>
    <row r="2519" spans="1:9">
      <c r="A2519" s="421">
        <v>2518</v>
      </c>
      <c r="B2519" s="422" t="s">
        <v>7711</v>
      </c>
      <c r="C2519" s="422" t="s">
        <v>5608</v>
      </c>
      <c r="D2519" s="422" t="s">
        <v>6034</v>
      </c>
      <c r="E2519" s="422" t="s">
        <v>6035</v>
      </c>
      <c r="F2519" s="438">
        <v>127000000</v>
      </c>
      <c r="G2519" s="423">
        <v>2023</v>
      </c>
      <c r="H2519" s="424">
        <f>VLOOKUP(G2519,[3]잔가율!$D$3:$E$33,2,FALSE)</f>
        <v>0.84199999999999997</v>
      </c>
      <c r="I2519" s="434">
        <f t="shared" si="39"/>
        <v>106934000</v>
      </c>
    </row>
    <row r="2520" spans="1:9">
      <c r="A2520" s="421">
        <v>2519</v>
      </c>
      <c r="B2520" s="422" t="s">
        <v>7711</v>
      </c>
      <c r="C2520" s="422" t="s">
        <v>5608</v>
      </c>
      <c r="D2520" s="422" t="s">
        <v>6034</v>
      </c>
      <c r="E2520" s="422" t="s">
        <v>6036</v>
      </c>
      <c r="F2520" s="438">
        <v>122000000</v>
      </c>
      <c r="G2520" s="423">
        <v>2023</v>
      </c>
      <c r="H2520" s="424">
        <f>VLOOKUP(G2520,[3]잔가율!$D$3:$E$33,2,FALSE)</f>
        <v>0.84199999999999997</v>
      </c>
      <c r="I2520" s="434">
        <f t="shared" si="39"/>
        <v>102724000</v>
      </c>
    </row>
    <row r="2521" spans="1:9">
      <c r="A2521" s="421">
        <v>2520</v>
      </c>
      <c r="B2521" s="422" t="s">
        <v>7711</v>
      </c>
      <c r="C2521" s="422" t="s">
        <v>5608</v>
      </c>
      <c r="D2521" s="422" t="s">
        <v>6034</v>
      </c>
      <c r="E2521" s="422" t="s">
        <v>6037</v>
      </c>
      <c r="F2521" s="438">
        <v>125000000</v>
      </c>
      <c r="G2521" s="423">
        <v>2023</v>
      </c>
      <c r="H2521" s="424">
        <f>VLOOKUP(G2521,[3]잔가율!$D$3:$E$33,2,FALSE)</f>
        <v>0.84199999999999997</v>
      </c>
      <c r="I2521" s="434">
        <f t="shared" si="39"/>
        <v>105250000</v>
      </c>
    </row>
    <row r="2522" spans="1:9">
      <c r="A2522" s="421">
        <v>2521</v>
      </c>
      <c r="B2522" s="422" t="s">
        <v>7711</v>
      </c>
      <c r="C2522" s="422" t="s">
        <v>5608</v>
      </c>
      <c r="D2522" s="422" t="s">
        <v>1279</v>
      </c>
      <c r="E2522" s="422" t="s">
        <v>6038</v>
      </c>
      <c r="F2522" s="438">
        <v>122000000</v>
      </c>
      <c r="G2522" s="423">
        <v>2023</v>
      </c>
      <c r="H2522" s="424">
        <f>VLOOKUP(G2522,[3]잔가율!$D$3:$E$33,2,FALSE)</f>
        <v>0.84199999999999997</v>
      </c>
      <c r="I2522" s="434">
        <f t="shared" si="39"/>
        <v>102724000</v>
      </c>
    </row>
    <row r="2523" spans="1:9">
      <c r="A2523" s="421">
        <v>2522</v>
      </c>
      <c r="B2523" s="422" t="s">
        <v>7711</v>
      </c>
      <c r="C2523" s="422" t="s">
        <v>5608</v>
      </c>
      <c r="D2523" s="422" t="s">
        <v>6039</v>
      </c>
      <c r="E2523" s="422" t="s">
        <v>6040</v>
      </c>
      <c r="F2523" s="438">
        <v>127000000</v>
      </c>
      <c r="G2523" s="423">
        <v>2023</v>
      </c>
      <c r="H2523" s="424">
        <f>VLOOKUP(G2523,[3]잔가율!$D$3:$E$33,2,FALSE)</f>
        <v>0.84199999999999997</v>
      </c>
      <c r="I2523" s="434">
        <f t="shared" si="39"/>
        <v>106934000</v>
      </c>
    </row>
    <row r="2524" spans="1:9">
      <c r="A2524" s="421">
        <v>2523</v>
      </c>
      <c r="B2524" s="425" t="s">
        <v>7711</v>
      </c>
      <c r="C2524" s="425" t="s">
        <v>5761</v>
      </c>
      <c r="D2524" s="425" t="s">
        <v>6041</v>
      </c>
      <c r="E2524" s="425">
        <v>213089</v>
      </c>
      <c r="F2524" s="439">
        <v>200450000</v>
      </c>
      <c r="G2524" s="423">
        <v>2023</v>
      </c>
      <c r="H2524" s="424">
        <f>VLOOKUP(G2524,[3]잔가율!$D$3:$E$33,2,FALSE)</f>
        <v>0.84199999999999997</v>
      </c>
      <c r="I2524" s="434">
        <f t="shared" si="39"/>
        <v>168778900</v>
      </c>
    </row>
    <row r="2525" spans="1:9">
      <c r="A2525" s="421">
        <v>2524</v>
      </c>
      <c r="B2525" s="425" t="s">
        <v>7711</v>
      </c>
      <c r="C2525" s="425" t="s">
        <v>5761</v>
      </c>
      <c r="D2525" s="425" t="s">
        <v>6041</v>
      </c>
      <c r="E2525" s="425" t="s">
        <v>6042</v>
      </c>
      <c r="F2525" s="439">
        <v>141610000</v>
      </c>
      <c r="G2525" s="423">
        <v>2023</v>
      </c>
      <c r="H2525" s="424">
        <f>VLOOKUP(G2525,[3]잔가율!$D$3:$E$33,2,FALSE)</f>
        <v>0.84199999999999997</v>
      </c>
      <c r="I2525" s="434">
        <f t="shared" si="39"/>
        <v>119235620</v>
      </c>
    </row>
    <row r="2526" spans="1:9">
      <c r="A2526" s="421">
        <v>2525</v>
      </c>
      <c r="B2526" s="313" t="s">
        <v>15840</v>
      </c>
      <c r="C2526" s="426" t="s">
        <v>5608</v>
      </c>
      <c r="D2526" s="426" t="s">
        <v>5679</v>
      </c>
      <c r="E2526" s="426" t="s">
        <v>5680</v>
      </c>
      <c r="F2526" s="442">
        <v>56640000</v>
      </c>
      <c r="G2526" s="423">
        <v>2023</v>
      </c>
      <c r="H2526" s="424">
        <f>VLOOKUP(G2526,[3]잔가율!$B$3:$C$33,2,FALSE)</f>
        <v>0.82599999999999996</v>
      </c>
      <c r="I2526" s="434">
        <f t="shared" si="39"/>
        <v>46784640</v>
      </c>
    </row>
    <row r="2527" spans="1:9">
      <c r="A2527" s="421">
        <v>2526</v>
      </c>
      <c r="B2527" s="313" t="s">
        <v>15840</v>
      </c>
      <c r="C2527" s="422" t="s">
        <v>5608</v>
      </c>
      <c r="D2527" s="422" t="s">
        <v>5681</v>
      </c>
      <c r="E2527" s="422">
        <v>293890</v>
      </c>
      <c r="F2527" s="440">
        <v>71770000</v>
      </c>
      <c r="G2527" s="423">
        <v>2023</v>
      </c>
      <c r="H2527" s="424">
        <f>VLOOKUP(G2527,[3]잔가율!$B$3:$C$33,2,FALSE)</f>
        <v>0.82599999999999996</v>
      </c>
      <c r="I2527" s="434">
        <f t="shared" si="39"/>
        <v>59282020</v>
      </c>
    </row>
    <row r="2528" spans="1:9">
      <c r="A2528" s="421">
        <v>2527</v>
      </c>
      <c r="B2528" s="422" t="s">
        <v>7711</v>
      </c>
      <c r="C2528" s="422" t="s">
        <v>5608</v>
      </c>
      <c r="D2528" s="422" t="s">
        <v>6043</v>
      </c>
      <c r="E2528" s="422" t="s">
        <v>6044</v>
      </c>
      <c r="F2528" s="438">
        <v>42630000</v>
      </c>
      <c r="G2528" s="423">
        <v>2023</v>
      </c>
      <c r="H2528" s="424">
        <f>VLOOKUP(G2528,[3]잔가율!$D$3:$E$33,2,FALSE)</f>
        <v>0.84199999999999997</v>
      </c>
      <c r="I2528" s="434">
        <f t="shared" si="39"/>
        <v>35894460</v>
      </c>
    </row>
    <row r="2529" spans="1:9">
      <c r="A2529" s="421">
        <v>2528</v>
      </c>
      <c r="B2529" s="422" t="s">
        <v>7711</v>
      </c>
      <c r="C2529" s="422" t="s">
        <v>5608</v>
      </c>
      <c r="D2529" s="422" t="s">
        <v>6045</v>
      </c>
      <c r="E2529" s="422" t="s">
        <v>6046</v>
      </c>
      <c r="F2529" s="438">
        <v>51150000</v>
      </c>
      <c r="G2529" s="423">
        <v>2023</v>
      </c>
      <c r="H2529" s="424">
        <f>VLOOKUP(G2529,[3]잔가율!$D$3:$E$33,2,FALSE)</f>
        <v>0.84199999999999997</v>
      </c>
      <c r="I2529" s="434">
        <f t="shared" si="39"/>
        <v>43068300</v>
      </c>
    </row>
    <row r="2530" spans="1:9">
      <c r="A2530" s="421">
        <v>2529</v>
      </c>
      <c r="B2530" s="425" t="s">
        <v>7711</v>
      </c>
      <c r="C2530" s="425" t="s">
        <v>5761</v>
      </c>
      <c r="D2530" s="425" t="s">
        <v>6047</v>
      </c>
      <c r="E2530" s="425">
        <v>463231</v>
      </c>
      <c r="F2530" s="439">
        <v>4900000</v>
      </c>
      <c r="G2530" s="423">
        <v>2023</v>
      </c>
      <c r="H2530" s="424">
        <f>VLOOKUP(G2530,[3]잔가율!$D$3:$E$33,2,FALSE)</f>
        <v>0.84199999999999997</v>
      </c>
      <c r="I2530" s="434">
        <f t="shared" si="39"/>
        <v>4125800</v>
      </c>
    </row>
    <row r="2531" spans="1:9">
      <c r="A2531" s="421">
        <v>2530</v>
      </c>
      <c r="B2531" s="422" t="s">
        <v>7711</v>
      </c>
      <c r="C2531" s="422" t="s">
        <v>5608</v>
      </c>
      <c r="D2531" s="422" t="s">
        <v>6048</v>
      </c>
      <c r="E2531" s="422" t="s">
        <v>6049</v>
      </c>
      <c r="F2531" s="438">
        <v>128000000</v>
      </c>
      <c r="G2531" s="423">
        <v>2023</v>
      </c>
      <c r="H2531" s="424">
        <f>VLOOKUP(G2531,[3]잔가율!$D$3:$E$33,2,FALSE)</f>
        <v>0.84199999999999997</v>
      </c>
      <c r="I2531" s="434">
        <f t="shared" si="39"/>
        <v>107776000</v>
      </c>
    </row>
    <row r="2532" spans="1:9">
      <c r="A2532" s="421">
        <v>2531</v>
      </c>
      <c r="B2532" s="422" t="s">
        <v>7711</v>
      </c>
      <c r="C2532" s="422" t="s">
        <v>5608</v>
      </c>
      <c r="D2532" s="422" t="s">
        <v>6050</v>
      </c>
      <c r="E2532" s="422" t="s">
        <v>6051</v>
      </c>
      <c r="F2532" s="438">
        <v>126810000</v>
      </c>
      <c r="G2532" s="423">
        <v>2023</v>
      </c>
      <c r="H2532" s="424">
        <f>VLOOKUP(G2532,[3]잔가율!$D$3:$E$33,2,FALSE)</f>
        <v>0.84199999999999997</v>
      </c>
      <c r="I2532" s="434">
        <f t="shared" si="39"/>
        <v>106774020</v>
      </c>
    </row>
    <row r="2533" spans="1:9">
      <c r="A2533" s="421">
        <v>2532</v>
      </c>
      <c r="B2533" s="425" t="s">
        <v>7711</v>
      </c>
      <c r="C2533" s="425" t="s">
        <v>5608</v>
      </c>
      <c r="D2533" s="425" t="s">
        <v>6052</v>
      </c>
      <c r="E2533" s="425" t="s">
        <v>6053</v>
      </c>
      <c r="F2533" s="439">
        <v>140660000</v>
      </c>
      <c r="G2533" s="423">
        <v>2023</v>
      </c>
      <c r="H2533" s="424">
        <f>VLOOKUP(G2533,[3]잔가율!$D$3:$E$33,2,FALSE)</f>
        <v>0.84199999999999997</v>
      </c>
      <c r="I2533" s="434">
        <f t="shared" si="39"/>
        <v>118435720</v>
      </c>
    </row>
    <row r="2534" spans="1:9">
      <c r="A2534" s="421">
        <v>2533</v>
      </c>
      <c r="B2534" s="425" t="s">
        <v>7711</v>
      </c>
      <c r="C2534" s="425" t="s">
        <v>5761</v>
      </c>
      <c r="D2534" s="425" t="s">
        <v>6054</v>
      </c>
      <c r="E2534" s="425">
        <v>463254</v>
      </c>
      <c r="F2534" s="439">
        <v>38220000</v>
      </c>
      <c r="G2534" s="423">
        <v>2023</v>
      </c>
      <c r="H2534" s="424">
        <f>VLOOKUP(G2534,[3]잔가율!$D$3:$E$33,2,FALSE)</f>
        <v>0.84199999999999997</v>
      </c>
      <c r="I2534" s="434">
        <f t="shared" si="39"/>
        <v>32181240</v>
      </c>
    </row>
    <row r="2535" spans="1:9">
      <c r="A2535" s="421">
        <v>2534</v>
      </c>
      <c r="B2535" s="425" t="s">
        <v>7711</v>
      </c>
      <c r="C2535" s="425" t="s">
        <v>5761</v>
      </c>
      <c r="D2535" s="425" t="s">
        <v>6055</v>
      </c>
      <c r="E2535" s="425">
        <v>463260</v>
      </c>
      <c r="F2535" s="439">
        <v>176620000</v>
      </c>
      <c r="G2535" s="423">
        <v>2023</v>
      </c>
      <c r="H2535" s="424">
        <f>VLOOKUP(G2535,[3]잔가율!$D$3:$E$33,2,FALSE)</f>
        <v>0.84199999999999997</v>
      </c>
      <c r="I2535" s="434">
        <f t="shared" si="39"/>
        <v>148714040</v>
      </c>
    </row>
    <row r="2536" spans="1:9">
      <c r="A2536" s="421">
        <v>2535</v>
      </c>
      <c r="B2536" s="422" t="s">
        <v>7711</v>
      </c>
      <c r="C2536" s="422" t="s">
        <v>5608</v>
      </c>
      <c r="D2536" s="422" t="s">
        <v>6055</v>
      </c>
      <c r="E2536" s="422" t="s">
        <v>6056</v>
      </c>
      <c r="F2536" s="438">
        <v>271480000</v>
      </c>
      <c r="G2536" s="423">
        <v>2023</v>
      </c>
      <c r="H2536" s="424">
        <f>VLOOKUP(G2536,[3]잔가율!$D$3:$E$33,2,FALSE)</f>
        <v>0.84199999999999997</v>
      </c>
      <c r="I2536" s="434">
        <f t="shared" si="39"/>
        <v>228586160</v>
      </c>
    </row>
    <row r="2537" spans="1:9">
      <c r="A2537" s="421">
        <v>2536</v>
      </c>
      <c r="B2537" s="422" t="s">
        <v>7711</v>
      </c>
      <c r="C2537" s="422" t="s">
        <v>5608</v>
      </c>
      <c r="D2537" s="422" t="s">
        <v>6057</v>
      </c>
      <c r="E2537" s="422" t="s">
        <v>6058</v>
      </c>
      <c r="F2537" s="438">
        <v>122720000</v>
      </c>
      <c r="G2537" s="423">
        <v>2023</v>
      </c>
      <c r="H2537" s="424">
        <f>VLOOKUP(G2537,[3]잔가율!$D$3:$E$33,2,FALSE)</f>
        <v>0.84199999999999997</v>
      </c>
      <c r="I2537" s="434">
        <f t="shared" si="39"/>
        <v>103330240</v>
      </c>
    </row>
    <row r="2538" spans="1:9">
      <c r="A2538" s="421">
        <v>2537</v>
      </c>
      <c r="B2538" s="422" t="s">
        <v>7711</v>
      </c>
      <c r="C2538" s="422" t="s">
        <v>5608</v>
      </c>
      <c r="D2538" s="422" t="s">
        <v>6059</v>
      </c>
      <c r="E2538" s="422" t="s">
        <v>6060</v>
      </c>
      <c r="F2538" s="438">
        <v>168180000</v>
      </c>
      <c r="G2538" s="423">
        <v>2023</v>
      </c>
      <c r="H2538" s="424">
        <f>VLOOKUP(G2538,[3]잔가율!$D$3:$E$33,2,FALSE)</f>
        <v>0.84199999999999997</v>
      </c>
      <c r="I2538" s="434">
        <f t="shared" si="39"/>
        <v>141607560</v>
      </c>
    </row>
    <row r="2539" spans="1:9">
      <c r="A2539" s="421">
        <v>2538</v>
      </c>
      <c r="B2539" s="422" t="s">
        <v>7711</v>
      </c>
      <c r="C2539" s="422" t="s">
        <v>5608</v>
      </c>
      <c r="D2539" s="422" t="s">
        <v>6059</v>
      </c>
      <c r="E2539" s="422" t="s">
        <v>6061</v>
      </c>
      <c r="F2539" s="438">
        <v>225000000</v>
      </c>
      <c r="G2539" s="423">
        <v>2023</v>
      </c>
      <c r="H2539" s="424">
        <f>VLOOKUP(G2539,[3]잔가율!$D$3:$E$33,2,FALSE)</f>
        <v>0.84199999999999997</v>
      </c>
      <c r="I2539" s="434">
        <f t="shared" si="39"/>
        <v>189450000</v>
      </c>
    </row>
    <row r="2540" spans="1:9">
      <c r="A2540" s="421">
        <v>2539</v>
      </c>
      <c r="B2540" s="422" t="s">
        <v>7711</v>
      </c>
      <c r="C2540" s="422" t="s">
        <v>5608</v>
      </c>
      <c r="D2540" s="422" t="s">
        <v>6062</v>
      </c>
      <c r="E2540" s="422" t="s">
        <v>6063</v>
      </c>
      <c r="F2540" s="438">
        <v>181630000</v>
      </c>
      <c r="G2540" s="423">
        <v>2023</v>
      </c>
      <c r="H2540" s="424">
        <f>VLOOKUP(G2540,[3]잔가율!$D$3:$E$33,2,FALSE)</f>
        <v>0.84199999999999997</v>
      </c>
      <c r="I2540" s="434">
        <f t="shared" si="39"/>
        <v>152932460</v>
      </c>
    </row>
    <row r="2541" spans="1:9">
      <c r="A2541" s="421">
        <v>2540</v>
      </c>
      <c r="B2541" s="422" t="s">
        <v>7711</v>
      </c>
      <c r="C2541" s="422" t="s">
        <v>5608</v>
      </c>
      <c r="D2541" s="422" t="s">
        <v>6064</v>
      </c>
      <c r="E2541" s="422" t="s">
        <v>6065</v>
      </c>
      <c r="F2541" s="438">
        <v>179000000</v>
      </c>
      <c r="G2541" s="423">
        <v>2023</v>
      </c>
      <c r="H2541" s="424">
        <f>VLOOKUP(G2541,[3]잔가율!$D$3:$E$33,2,FALSE)</f>
        <v>0.84199999999999997</v>
      </c>
      <c r="I2541" s="434">
        <f t="shared" si="39"/>
        <v>150718000</v>
      </c>
    </row>
    <row r="2542" spans="1:9">
      <c r="A2542" s="421">
        <v>2541</v>
      </c>
      <c r="B2542" s="422" t="s">
        <v>7711</v>
      </c>
      <c r="C2542" s="422" t="s">
        <v>5608</v>
      </c>
      <c r="D2542" s="422" t="s">
        <v>6066</v>
      </c>
      <c r="E2542" s="422" t="s">
        <v>6065</v>
      </c>
      <c r="F2542" s="438">
        <v>220900000</v>
      </c>
      <c r="G2542" s="423">
        <v>2023</v>
      </c>
      <c r="H2542" s="424">
        <f>VLOOKUP(G2542,[3]잔가율!$D$3:$E$33,2,FALSE)</f>
        <v>0.84199999999999997</v>
      </c>
      <c r="I2542" s="434">
        <f t="shared" si="39"/>
        <v>185997800</v>
      </c>
    </row>
    <row r="2543" spans="1:9">
      <c r="A2543" s="421">
        <v>2542</v>
      </c>
      <c r="B2543" s="422" t="s">
        <v>7711</v>
      </c>
      <c r="C2543" s="422" t="s">
        <v>5608</v>
      </c>
      <c r="D2543" s="422" t="s">
        <v>6067</v>
      </c>
      <c r="E2543" s="422" t="s">
        <v>6065</v>
      </c>
      <c r="F2543" s="438">
        <v>199540000</v>
      </c>
      <c r="G2543" s="423">
        <v>2023</v>
      </c>
      <c r="H2543" s="424">
        <f>VLOOKUP(G2543,[3]잔가율!$D$3:$E$33,2,FALSE)</f>
        <v>0.84199999999999997</v>
      </c>
      <c r="I2543" s="434">
        <f t="shared" si="39"/>
        <v>168012680</v>
      </c>
    </row>
    <row r="2544" spans="1:9">
      <c r="A2544" s="421">
        <v>2543</v>
      </c>
      <c r="B2544" s="425" t="s">
        <v>7711</v>
      </c>
      <c r="C2544" s="425" t="s">
        <v>5761</v>
      </c>
      <c r="D2544" s="425" t="s">
        <v>6068</v>
      </c>
      <c r="E2544" s="425" t="s">
        <v>6069</v>
      </c>
      <c r="F2544" s="439">
        <v>107840000</v>
      </c>
      <c r="G2544" s="423">
        <v>2023</v>
      </c>
      <c r="H2544" s="424">
        <f>VLOOKUP(G2544,[3]잔가율!$D$3:$E$33,2,FALSE)</f>
        <v>0.84199999999999997</v>
      </c>
      <c r="I2544" s="434">
        <f t="shared" si="39"/>
        <v>90801280</v>
      </c>
    </row>
    <row r="2545" spans="1:9">
      <c r="A2545" s="421">
        <v>2544</v>
      </c>
      <c r="B2545" s="425" t="s">
        <v>7711</v>
      </c>
      <c r="C2545" s="425" t="s">
        <v>5761</v>
      </c>
      <c r="D2545" s="425" t="s">
        <v>6068</v>
      </c>
      <c r="E2545" s="425" t="s">
        <v>6070</v>
      </c>
      <c r="F2545" s="439">
        <v>198460000</v>
      </c>
      <c r="G2545" s="423">
        <v>2023</v>
      </c>
      <c r="H2545" s="424">
        <f>VLOOKUP(G2545,[3]잔가율!$D$3:$E$33,2,FALSE)</f>
        <v>0.84199999999999997</v>
      </c>
      <c r="I2545" s="434">
        <f t="shared" si="39"/>
        <v>167103320</v>
      </c>
    </row>
    <row r="2546" spans="1:9">
      <c r="A2546" s="421">
        <v>2545</v>
      </c>
      <c r="B2546" s="422" t="s">
        <v>7711</v>
      </c>
      <c r="C2546" s="422" t="s">
        <v>5608</v>
      </c>
      <c r="D2546" s="422" t="s">
        <v>6071</v>
      </c>
      <c r="E2546" s="422" t="s">
        <v>6072</v>
      </c>
      <c r="F2546" s="438">
        <v>341360000</v>
      </c>
      <c r="G2546" s="423">
        <v>2023</v>
      </c>
      <c r="H2546" s="424">
        <f>VLOOKUP(G2546,[3]잔가율!$D$3:$E$33,2,FALSE)</f>
        <v>0.84199999999999997</v>
      </c>
      <c r="I2546" s="434">
        <f t="shared" si="39"/>
        <v>287425120</v>
      </c>
    </row>
    <row r="2547" spans="1:9">
      <c r="A2547" s="421">
        <v>2546</v>
      </c>
      <c r="B2547" s="422" t="s">
        <v>7711</v>
      </c>
      <c r="C2547" s="422" t="s">
        <v>5608</v>
      </c>
      <c r="D2547" s="422" t="s">
        <v>6073</v>
      </c>
      <c r="E2547" s="422" t="s">
        <v>6072</v>
      </c>
      <c r="F2547" s="438">
        <v>291050000</v>
      </c>
      <c r="G2547" s="423">
        <v>2023</v>
      </c>
      <c r="H2547" s="424">
        <f>VLOOKUP(G2547,[3]잔가율!$D$3:$E$33,2,FALSE)</f>
        <v>0.84199999999999997</v>
      </c>
      <c r="I2547" s="434">
        <f t="shared" si="39"/>
        <v>245064100</v>
      </c>
    </row>
    <row r="2548" spans="1:9">
      <c r="A2548" s="421">
        <v>2547</v>
      </c>
      <c r="B2548" s="422" t="s">
        <v>7711</v>
      </c>
      <c r="C2548" s="422" t="s">
        <v>5608</v>
      </c>
      <c r="D2548" s="422" t="s">
        <v>6074</v>
      </c>
      <c r="E2548" s="422" t="s">
        <v>6075</v>
      </c>
      <c r="F2548" s="438">
        <v>69090000</v>
      </c>
      <c r="G2548" s="423">
        <v>2023</v>
      </c>
      <c r="H2548" s="424">
        <f>VLOOKUP(G2548,[3]잔가율!$D$3:$E$33,2,FALSE)</f>
        <v>0.84199999999999997</v>
      </c>
      <c r="I2548" s="434">
        <f t="shared" si="39"/>
        <v>58173780</v>
      </c>
    </row>
    <row r="2549" spans="1:9">
      <c r="A2549" s="421">
        <v>2548</v>
      </c>
      <c r="B2549" s="422" t="s">
        <v>7711</v>
      </c>
      <c r="C2549" s="422" t="s">
        <v>5608</v>
      </c>
      <c r="D2549" s="422" t="s">
        <v>6076</v>
      </c>
      <c r="E2549" s="422" t="s">
        <v>6077</v>
      </c>
      <c r="F2549" s="438">
        <v>73930000</v>
      </c>
      <c r="G2549" s="423">
        <v>2023</v>
      </c>
      <c r="H2549" s="424">
        <f>VLOOKUP(G2549,[3]잔가율!$D$3:$E$33,2,FALSE)</f>
        <v>0.84199999999999997</v>
      </c>
      <c r="I2549" s="434">
        <f t="shared" si="39"/>
        <v>62249060</v>
      </c>
    </row>
    <row r="2550" spans="1:9">
      <c r="A2550" s="421">
        <v>2549</v>
      </c>
      <c r="B2550" s="425" t="s">
        <v>7711</v>
      </c>
      <c r="C2550" s="425" t="s">
        <v>5761</v>
      </c>
      <c r="D2550" s="425" t="s">
        <v>6078</v>
      </c>
      <c r="E2550" s="425">
        <v>166864</v>
      </c>
      <c r="F2550" s="439">
        <v>43380000</v>
      </c>
      <c r="G2550" s="423">
        <v>2023</v>
      </c>
      <c r="H2550" s="424">
        <f>VLOOKUP(G2550,[3]잔가율!$D$3:$E$33,2,FALSE)</f>
        <v>0.84199999999999997</v>
      </c>
      <c r="I2550" s="434">
        <f t="shared" si="39"/>
        <v>36525960</v>
      </c>
    </row>
    <row r="2551" spans="1:9">
      <c r="A2551" s="421">
        <v>2550</v>
      </c>
      <c r="B2551" s="422" t="s">
        <v>7711</v>
      </c>
      <c r="C2551" s="422" t="s">
        <v>5608</v>
      </c>
      <c r="D2551" s="422" t="s">
        <v>6079</v>
      </c>
      <c r="E2551" s="422" t="s">
        <v>6080</v>
      </c>
      <c r="F2551" s="438">
        <v>120900000</v>
      </c>
      <c r="G2551" s="423">
        <v>2023</v>
      </c>
      <c r="H2551" s="424">
        <f>VLOOKUP(G2551,[3]잔가율!$D$3:$E$33,2,FALSE)</f>
        <v>0.84199999999999997</v>
      </c>
      <c r="I2551" s="434">
        <f t="shared" si="39"/>
        <v>101797800</v>
      </c>
    </row>
    <row r="2552" spans="1:9">
      <c r="A2552" s="421">
        <v>2551</v>
      </c>
      <c r="B2552" s="422" t="s">
        <v>7711</v>
      </c>
      <c r="C2552" s="422" t="s">
        <v>5608</v>
      </c>
      <c r="D2552" s="422" t="s">
        <v>6079</v>
      </c>
      <c r="E2552" s="422" t="s">
        <v>6081</v>
      </c>
      <c r="F2552" s="438">
        <v>40620000</v>
      </c>
      <c r="G2552" s="423">
        <v>2023</v>
      </c>
      <c r="H2552" s="424">
        <f>VLOOKUP(G2552,[3]잔가율!$D$3:$E$33,2,FALSE)</f>
        <v>0.84199999999999997</v>
      </c>
      <c r="I2552" s="434">
        <f t="shared" si="39"/>
        <v>34202040</v>
      </c>
    </row>
    <row r="2553" spans="1:9">
      <c r="A2553" s="421">
        <v>2552</v>
      </c>
      <c r="B2553" s="425" t="s">
        <v>7711</v>
      </c>
      <c r="C2553" s="425" t="s">
        <v>5761</v>
      </c>
      <c r="D2553" s="425" t="s">
        <v>6078</v>
      </c>
      <c r="E2553" s="425" t="s">
        <v>6082</v>
      </c>
      <c r="F2553" s="439">
        <v>14580000</v>
      </c>
      <c r="G2553" s="423">
        <v>2023</v>
      </c>
      <c r="H2553" s="424">
        <f>VLOOKUP(G2553,[3]잔가율!$D$3:$E$33,2,FALSE)</f>
        <v>0.84199999999999997</v>
      </c>
      <c r="I2553" s="434">
        <f t="shared" si="39"/>
        <v>12276360</v>
      </c>
    </row>
    <row r="2554" spans="1:9">
      <c r="A2554" s="421">
        <v>2553</v>
      </c>
      <c r="B2554" s="425" t="s">
        <v>7711</v>
      </c>
      <c r="C2554" s="425" t="s">
        <v>5761</v>
      </c>
      <c r="D2554" s="425" t="s">
        <v>6083</v>
      </c>
      <c r="E2554" s="425" t="s">
        <v>6084</v>
      </c>
      <c r="F2554" s="439">
        <v>10830000</v>
      </c>
      <c r="G2554" s="423">
        <v>2023</v>
      </c>
      <c r="H2554" s="424">
        <f>VLOOKUP(G2554,[3]잔가율!$D$3:$E$33,2,FALSE)</f>
        <v>0.84199999999999997</v>
      </c>
      <c r="I2554" s="434">
        <f t="shared" si="39"/>
        <v>9118860</v>
      </c>
    </row>
    <row r="2555" spans="1:9">
      <c r="A2555" s="421">
        <v>2554</v>
      </c>
      <c r="B2555" s="422" t="s">
        <v>7711</v>
      </c>
      <c r="C2555" s="422" t="s">
        <v>5608</v>
      </c>
      <c r="D2555" s="422" t="s">
        <v>6085</v>
      </c>
      <c r="E2555" s="422" t="s">
        <v>6086</v>
      </c>
      <c r="F2555" s="438">
        <v>189140000</v>
      </c>
      <c r="G2555" s="423">
        <v>2023</v>
      </c>
      <c r="H2555" s="424">
        <f>VLOOKUP(G2555,[3]잔가율!$D$3:$E$33,2,FALSE)</f>
        <v>0.84199999999999997</v>
      </c>
      <c r="I2555" s="434">
        <f t="shared" si="39"/>
        <v>159255880</v>
      </c>
    </row>
    <row r="2556" spans="1:9">
      <c r="A2556" s="421">
        <v>2555</v>
      </c>
      <c r="B2556" s="422" t="s">
        <v>7711</v>
      </c>
      <c r="C2556" s="422" t="s">
        <v>5608</v>
      </c>
      <c r="D2556" s="422" t="s">
        <v>6087</v>
      </c>
      <c r="E2556" s="422" t="s">
        <v>6088</v>
      </c>
      <c r="F2556" s="438">
        <v>44540000</v>
      </c>
      <c r="G2556" s="423">
        <v>2023</v>
      </c>
      <c r="H2556" s="424">
        <f>VLOOKUP(G2556,[3]잔가율!$D$3:$E$33,2,FALSE)</f>
        <v>0.84199999999999997</v>
      </c>
      <c r="I2556" s="434">
        <f t="shared" si="39"/>
        <v>37502680</v>
      </c>
    </row>
    <row r="2557" spans="1:9">
      <c r="A2557" s="421">
        <v>2556</v>
      </c>
      <c r="B2557" s="422" t="s">
        <v>7711</v>
      </c>
      <c r="C2557" s="422" t="s">
        <v>5608</v>
      </c>
      <c r="D2557" s="422" t="s">
        <v>6089</v>
      </c>
      <c r="E2557" s="422" t="s">
        <v>6090</v>
      </c>
      <c r="F2557" s="438">
        <v>46810000</v>
      </c>
      <c r="G2557" s="423">
        <v>2023</v>
      </c>
      <c r="H2557" s="424">
        <f>VLOOKUP(G2557,[3]잔가율!$D$3:$E$33,2,FALSE)</f>
        <v>0.84199999999999997</v>
      </c>
      <c r="I2557" s="434">
        <f t="shared" si="39"/>
        <v>39414020</v>
      </c>
    </row>
    <row r="2558" spans="1:9">
      <c r="A2558" s="421">
        <v>2557</v>
      </c>
      <c r="B2558" s="422" t="s">
        <v>7711</v>
      </c>
      <c r="C2558" s="422" t="s">
        <v>5608</v>
      </c>
      <c r="D2558" s="422" t="s">
        <v>6091</v>
      </c>
      <c r="E2558" s="422" t="s">
        <v>6088</v>
      </c>
      <c r="F2558" s="438">
        <v>45540000</v>
      </c>
      <c r="G2558" s="423">
        <v>2023</v>
      </c>
      <c r="H2558" s="424">
        <f>VLOOKUP(G2558,[3]잔가율!$D$3:$E$33,2,FALSE)</f>
        <v>0.84199999999999997</v>
      </c>
      <c r="I2558" s="434">
        <f t="shared" si="39"/>
        <v>38344680</v>
      </c>
    </row>
    <row r="2559" spans="1:9">
      <c r="A2559" s="421">
        <v>2558</v>
      </c>
      <c r="B2559" s="422" t="s">
        <v>7711</v>
      </c>
      <c r="C2559" s="422" t="s">
        <v>5608</v>
      </c>
      <c r="D2559" s="422" t="s">
        <v>6092</v>
      </c>
      <c r="E2559" s="422" t="s">
        <v>6090</v>
      </c>
      <c r="F2559" s="438">
        <v>48180000</v>
      </c>
      <c r="G2559" s="423">
        <v>2023</v>
      </c>
      <c r="H2559" s="424">
        <f>VLOOKUP(G2559,[3]잔가율!$D$3:$E$33,2,FALSE)</f>
        <v>0.84199999999999997</v>
      </c>
      <c r="I2559" s="434">
        <f t="shared" si="39"/>
        <v>40567560</v>
      </c>
    </row>
    <row r="2560" spans="1:9">
      <c r="A2560" s="421">
        <v>2559</v>
      </c>
      <c r="B2560" s="422" t="s">
        <v>7711</v>
      </c>
      <c r="C2560" s="422" t="s">
        <v>5608</v>
      </c>
      <c r="D2560" s="422" t="s">
        <v>6093</v>
      </c>
      <c r="E2560" s="422" t="s">
        <v>6094</v>
      </c>
      <c r="F2560" s="438">
        <v>41450000</v>
      </c>
      <c r="G2560" s="423">
        <v>2023</v>
      </c>
      <c r="H2560" s="424">
        <f>VLOOKUP(G2560,[3]잔가율!$D$3:$E$33,2,FALSE)</f>
        <v>0.84199999999999997</v>
      </c>
      <c r="I2560" s="434">
        <f t="shared" si="39"/>
        <v>34900900</v>
      </c>
    </row>
    <row r="2561" spans="1:9">
      <c r="A2561" s="421">
        <v>2560</v>
      </c>
      <c r="B2561" s="425" t="s">
        <v>7711</v>
      </c>
      <c r="C2561" s="425" t="s">
        <v>5608</v>
      </c>
      <c r="D2561" s="425" t="s">
        <v>6095</v>
      </c>
      <c r="E2561" s="425" t="s">
        <v>6096</v>
      </c>
      <c r="F2561" s="439">
        <v>44450000</v>
      </c>
      <c r="G2561" s="423">
        <v>2023</v>
      </c>
      <c r="H2561" s="424">
        <f>VLOOKUP(G2561,[3]잔가율!$D$3:$E$33,2,FALSE)</f>
        <v>0.84199999999999997</v>
      </c>
      <c r="I2561" s="434">
        <f t="shared" si="39"/>
        <v>37426900</v>
      </c>
    </row>
    <row r="2562" spans="1:9">
      <c r="A2562" s="421">
        <v>2561</v>
      </c>
      <c r="B2562" s="422" t="s">
        <v>7711</v>
      </c>
      <c r="C2562" s="422" t="s">
        <v>5608</v>
      </c>
      <c r="D2562" s="422" t="s">
        <v>6097</v>
      </c>
      <c r="E2562" s="422" t="s">
        <v>6098</v>
      </c>
      <c r="F2562" s="438">
        <v>48270000</v>
      </c>
      <c r="G2562" s="423">
        <v>2023</v>
      </c>
      <c r="H2562" s="424">
        <f>VLOOKUP(G2562,[3]잔가율!$D$3:$E$33,2,FALSE)</f>
        <v>0.84199999999999997</v>
      </c>
      <c r="I2562" s="434">
        <f t="shared" ref="I2562:I2625" si="40">ROUNDDOWN(F2562*H2562,0)</f>
        <v>40643340</v>
      </c>
    </row>
    <row r="2563" spans="1:9">
      <c r="A2563" s="421">
        <v>2562</v>
      </c>
      <c r="B2563" s="422" t="s">
        <v>7711</v>
      </c>
      <c r="C2563" s="422" t="s">
        <v>5608</v>
      </c>
      <c r="D2563" s="422" t="s">
        <v>6099</v>
      </c>
      <c r="E2563" s="422" t="s">
        <v>6100</v>
      </c>
      <c r="F2563" s="438">
        <v>60800000</v>
      </c>
      <c r="G2563" s="423">
        <v>2023</v>
      </c>
      <c r="H2563" s="424">
        <f>VLOOKUP(G2563,[3]잔가율!$D$3:$E$33,2,FALSE)</f>
        <v>0.84199999999999997</v>
      </c>
      <c r="I2563" s="434">
        <f t="shared" si="40"/>
        <v>51193600</v>
      </c>
    </row>
    <row r="2564" spans="1:9">
      <c r="A2564" s="421">
        <v>2563</v>
      </c>
      <c r="B2564" s="425" t="s">
        <v>7711</v>
      </c>
      <c r="C2564" s="425" t="s">
        <v>5608</v>
      </c>
      <c r="D2564" s="425" t="s">
        <v>6101</v>
      </c>
      <c r="E2564" s="425" t="s">
        <v>6102</v>
      </c>
      <c r="F2564" s="439">
        <v>45440000</v>
      </c>
      <c r="G2564" s="423">
        <v>2023</v>
      </c>
      <c r="H2564" s="424">
        <f>VLOOKUP(G2564,[3]잔가율!$D$3:$E$33,2,FALSE)</f>
        <v>0.84199999999999997</v>
      </c>
      <c r="I2564" s="434">
        <f t="shared" si="40"/>
        <v>38260480</v>
      </c>
    </row>
    <row r="2565" spans="1:9">
      <c r="A2565" s="421">
        <v>2564</v>
      </c>
      <c r="B2565" s="422" t="s">
        <v>7711</v>
      </c>
      <c r="C2565" s="422" t="s">
        <v>5608</v>
      </c>
      <c r="D2565" s="422" t="s">
        <v>6103</v>
      </c>
      <c r="E2565" s="422" t="s">
        <v>6104</v>
      </c>
      <c r="F2565" s="438">
        <v>58600000</v>
      </c>
      <c r="G2565" s="423">
        <v>2023</v>
      </c>
      <c r="H2565" s="424">
        <f>VLOOKUP(G2565,[3]잔가율!$D$3:$E$33,2,FALSE)</f>
        <v>0.84199999999999997</v>
      </c>
      <c r="I2565" s="434">
        <f t="shared" si="40"/>
        <v>49341200</v>
      </c>
    </row>
    <row r="2566" spans="1:9">
      <c r="A2566" s="421">
        <v>2565</v>
      </c>
      <c r="B2566" s="425" t="s">
        <v>7711</v>
      </c>
      <c r="C2566" s="425" t="s">
        <v>5608</v>
      </c>
      <c r="D2566" s="425" t="s">
        <v>6105</v>
      </c>
      <c r="E2566" s="425" t="s">
        <v>6106</v>
      </c>
      <c r="F2566" s="439">
        <v>58490000</v>
      </c>
      <c r="G2566" s="423">
        <v>2023</v>
      </c>
      <c r="H2566" s="424">
        <f>VLOOKUP(G2566,[3]잔가율!$D$3:$E$33,2,FALSE)</f>
        <v>0.84199999999999997</v>
      </c>
      <c r="I2566" s="434">
        <f t="shared" si="40"/>
        <v>49248580</v>
      </c>
    </row>
    <row r="2567" spans="1:9">
      <c r="A2567" s="421">
        <v>2566</v>
      </c>
      <c r="B2567" s="422" t="s">
        <v>7711</v>
      </c>
      <c r="C2567" s="422" t="s">
        <v>5608</v>
      </c>
      <c r="D2567" s="422" t="s">
        <v>6107</v>
      </c>
      <c r="E2567" s="422" t="s">
        <v>6108</v>
      </c>
      <c r="F2567" s="438">
        <v>66500000</v>
      </c>
      <c r="G2567" s="423">
        <v>2023</v>
      </c>
      <c r="H2567" s="424">
        <f>VLOOKUP(G2567,[3]잔가율!$D$3:$E$33,2,FALSE)</f>
        <v>0.84199999999999997</v>
      </c>
      <c r="I2567" s="434">
        <f t="shared" si="40"/>
        <v>55993000</v>
      </c>
    </row>
    <row r="2568" spans="1:9">
      <c r="A2568" s="421">
        <v>2567</v>
      </c>
      <c r="B2568" s="422" t="s">
        <v>7711</v>
      </c>
      <c r="C2568" s="422" t="s">
        <v>5608</v>
      </c>
      <c r="D2568" s="422" t="s">
        <v>6109</v>
      </c>
      <c r="E2568" s="422" t="s">
        <v>6104</v>
      </c>
      <c r="F2568" s="438">
        <v>61270000</v>
      </c>
      <c r="G2568" s="423">
        <v>2023</v>
      </c>
      <c r="H2568" s="424">
        <f>VLOOKUP(G2568,[3]잔가율!$D$3:$E$33,2,FALSE)</f>
        <v>0.84199999999999997</v>
      </c>
      <c r="I2568" s="434">
        <f t="shared" si="40"/>
        <v>51589340</v>
      </c>
    </row>
    <row r="2569" spans="1:9">
      <c r="A2569" s="421">
        <v>2568</v>
      </c>
      <c r="B2569" s="422" t="s">
        <v>7711</v>
      </c>
      <c r="C2569" s="422" t="s">
        <v>5608</v>
      </c>
      <c r="D2569" s="422" t="s">
        <v>6110</v>
      </c>
      <c r="E2569" s="422" t="s">
        <v>6111</v>
      </c>
      <c r="F2569" s="438">
        <v>72200000</v>
      </c>
      <c r="G2569" s="423">
        <v>2023</v>
      </c>
      <c r="H2569" s="424">
        <f>VLOOKUP(G2569,[3]잔가율!$D$3:$E$33,2,FALSE)</f>
        <v>0.84199999999999997</v>
      </c>
      <c r="I2569" s="434">
        <f t="shared" si="40"/>
        <v>60792400</v>
      </c>
    </row>
    <row r="2570" spans="1:9">
      <c r="A2570" s="421">
        <v>2569</v>
      </c>
      <c r="B2570" s="422" t="s">
        <v>7711</v>
      </c>
      <c r="C2570" s="422" t="s">
        <v>5608</v>
      </c>
      <c r="D2570" s="422" t="s">
        <v>6112</v>
      </c>
      <c r="E2570" s="422" t="s">
        <v>6113</v>
      </c>
      <c r="F2570" s="438">
        <v>72700000</v>
      </c>
      <c r="G2570" s="423">
        <v>2023</v>
      </c>
      <c r="H2570" s="424">
        <f>VLOOKUP(G2570,[3]잔가율!$D$3:$E$33,2,FALSE)</f>
        <v>0.84199999999999997</v>
      </c>
      <c r="I2570" s="434">
        <f t="shared" si="40"/>
        <v>61213400</v>
      </c>
    </row>
    <row r="2571" spans="1:9">
      <c r="A2571" s="421">
        <v>2570</v>
      </c>
      <c r="B2571" s="425" t="s">
        <v>7711</v>
      </c>
      <c r="C2571" s="425" t="s">
        <v>5761</v>
      </c>
      <c r="D2571" s="425" t="s">
        <v>6114</v>
      </c>
      <c r="E2571" s="425" t="s">
        <v>6115</v>
      </c>
      <c r="F2571" s="439">
        <v>35130000</v>
      </c>
      <c r="G2571" s="423">
        <v>2023</v>
      </c>
      <c r="H2571" s="424">
        <f>VLOOKUP(G2571,[3]잔가율!$D$3:$E$33,2,FALSE)</f>
        <v>0.84199999999999997</v>
      </c>
      <c r="I2571" s="434">
        <f t="shared" si="40"/>
        <v>29579460</v>
      </c>
    </row>
    <row r="2572" spans="1:9">
      <c r="A2572" s="421">
        <v>2571</v>
      </c>
      <c r="B2572" s="422" t="s">
        <v>7711</v>
      </c>
      <c r="C2572" s="422" t="s">
        <v>5608</v>
      </c>
      <c r="D2572" s="422" t="s">
        <v>6116</v>
      </c>
      <c r="E2572" s="422">
        <v>253984</v>
      </c>
      <c r="F2572" s="438">
        <v>62090000</v>
      </c>
      <c r="G2572" s="423">
        <v>2023</v>
      </c>
      <c r="H2572" s="424">
        <f>VLOOKUP(G2572,[3]잔가율!$D$3:$E$33,2,FALSE)</f>
        <v>0.84199999999999997</v>
      </c>
      <c r="I2572" s="434">
        <f t="shared" si="40"/>
        <v>52279780</v>
      </c>
    </row>
    <row r="2573" spans="1:9">
      <c r="A2573" s="421">
        <v>2572</v>
      </c>
      <c r="B2573" s="422" t="s">
        <v>7711</v>
      </c>
      <c r="C2573" s="422" t="s">
        <v>5608</v>
      </c>
      <c r="D2573" s="422" t="s">
        <v>6117</v>
      </c>
      <c r="E2573" s="422" t="s">
        <v>6118</v>
      </c>
      <c r="F2573" s="438">
        <v>62090000</v>
      </c>
      <c r="G2573" s="423">
        <v>2023</v>
      </c>
      <c r="H2573" s="424">
        <f>VLOOKUP(G2573,[3]잔가율!$D$3:$E$33,2,FALSE)</f>
        <v>0.84199999999999997</v>
      </c>
      <c r="I2573" s="434">
        <f t="shared" si="40"/>
        <v>52279780</v>
      </c>
    </row>
    <row r="2574" spans="1:9">
      <c r="A2574" s="421">
        <v>2573</v>
      </c>
      <c r="B2574" s="422" t="s">
        <v>7711</v>
      </c>
      <c r="C2574" s="422" t="s">
        <v>5608</v>
      </c>
      <c r="D2574" s="422" t="s">
        <v>6119</v>
      </c>
      <c r="E2574" s="422">
        <v>253384</v>
      </c>
      <c r="F2574" s="438">
        <v>65900000</v>
      </c>
      <c r="G2574" s="423">
        <v>2023</v>
      </c>
      <c r="H2574" s="424">
        <f>VLOOKUP(G2574,[3]잔가율!$D$3:$E$33,2,FALSE)</f>
        <v>0.84199999999999997</v>
      </c>
      <c r="I2574" s="434">
        <f t="shared" si="40"/>
        <v>55487800</v>
      </c>
    </row>
    <row r="2575" spans="1:9">
      <c r="A2575" s="421">
        <v>2574</v>
      </c>
      <c r="B2575" s="422" t="s">
        <v>7711</v>
      </c>
      <c r="C2575" s="422" t="s">
        <v>5608</v>
      </c>
      <c r="D2575" s="422" t="s">
        <v>6120</v>
      </c>
      <c r="E2575" s="422" t="s">
        <v>6121</v>
      </c>
      <c r="F2575" s="438">
        <v>74900000</v>
      </c>
      <c r="G2575" s="423">
        <v>2023</v>
      </c>
      <c r="H2575" s="424">
        <f>VLOOKUP(G2575,[3]잔가율!$D$3:$E$33,2,FALSE)</f>
        <v>0.84199999999999997</v>
      </c>
      <c r="I2575" s="434">
        <f t="shared" si="40"/>
        <v>63065800</v>
      </c>
    </row>
    <row r="2576" spans="1:9">
      <c r="A2576" s="421">
        <v>2575</v>
      </c>
      <c r="B2576" s="313" t="s">
        <v>15840</v>
      </c>
      <c r="C2576" s="426" t="s">
        <v>5608</v>
      </c>
      <c r="D2576" s="426" t="s">
        <v>5682</v>
      </c>
      <c r="E2576" s="426" t="s">
        <v>5683</v>
      </c>
      <c r="F2576" s="442">
        <v>66030000</v>
      </c>
      <c r="G2576" s="423">
        <v>2023</v>
      </c>
      <c r="H2576" s="424">
        <f>VLOOKUP(G2576,[3]잔가율!$B$3:$C$33,2,FALSE)</f>
        <v>0.82599999999999996</v>
      </c>
      <c r="I2576" s="434">
        <f t="shared" si="40"/>
        <v>54540780</v>
      </c>
    </row>
    <row r="2577" spans="1:9">
      <c r="A2577" s="421">
        <v>2576</v>
      </c>
      <c r="B2577" s="313" t="s">
        <v>15840</v>
      </c>
      <c r="C2577" s="426" t="s">
        <v>5608</v>
      </c>
      <c r="D2577" s="426" t="s">
        <v>5684</v>
      </c>
      <c r="E2577" s="426" t="s">
        <v>5685</v>
      </c>
      <c r="F2577" s="442">
        <v>70130000</v>
      </c>
      <c r="G2577" s="423">
        <v>2023</v>
      </c>
      <c r="H2577" s="424">
        <f>VLOOKUP(G2577,[3]잔가율!$B$3:$C$33,2,FALSE)</f>
        <v>0.82599999999999996</v>
      </c>
      <c r="I2577" s="434">
        <f t="shared" si="40"/>
        <v>57927380</v>
      </c>
    </row>
    <row r="2578" spans="1:9">
      <c r="A2578" s="421">
        <v>2577</v>
      </c>
      <c r="B2578" s="422" t="s">
        <v>7711</v>
      </c>
      <c r="C2578" s="422" t="s">
        <v>5608</v>
      </c>
      <c r="D2578" s="422" t="s">
        <v>5686</v>
      </c>
      <c r="E2578" s="422" t="s">
        <v>6122</v>
      </c>
      <c r="F2578" s="438">
        <v>60810000</v>
      </c>
      <c r="G2578" s="423">
        <v>2023</v>
      </c>
      <c r="H2578" s="424">
        <f>VLOOKUP(G2578,[3]잔가율!$D$3:$E$33,2,FALSE)</f>
        <v>0.84199999999999997</v>
      </c>
      <c r="I2578" s="434">
        <f t="shared" si="40"/>
        <v>51202020</v>
      </c>
    </row>
    <row r="2579" spans="1:9">
      <c r="A2579" s="421">
        <v>2578</v>
      </c>
      <c r="B2579" s="422" t="s">
        <v>7711</v>
      </c>
      <c r="C2579" s="422" t="s">
        <v>5608</v>
      </c>
      <c r="D2579" s="422" t="s">
        <v>6123</v>
      </c>
      <c r="E2579" s="422" t="s">
        <v>6124</v>
      </c>
      <c r="F2579" s="438">
        <v>86450000</v>
      </c>
      <c r="G2579" s="423">
        <v>2023</v>
      </c>
      <c r="H2579" s="424">
        <f>VLOOKUP(G2579,[3]잔가율!$D$3:$E$33,2,FALSE)</f>
        <v>0.84199999999999997</v>
      </c>
      <c r="I2579" s="434">
        <f t="shared" si="40"/>
        <v>72790900</v>
      </c>
    </row>
    <row r="2580" spans="1:9">
      <c r="A2580" s="421">
        <v>2579</v>
      </c>
      <c r="B2580" s="422" t="s">
        <v>7711</v>
      </c>
      <c r="C2580" s="422" t="s">
        <v>5608</v>
      </c>
      <c r="D2580" s="422" t="s">
        <v>6125</v>
      </c>
      <c r="E2580" s="422" t="s">
        <v>6126</v>
      </c>
      <c r="F2580" s="438">
        <v>88000000</v>
      </c>
      <c r="G2580" s="423">
        <v>2023</v>
      </c>
      <c r="H2580" s="424">
        <f>VLOOKUP(G2580,[3]잔가율!$D$3:$E$33,2,FALSE)</f>
        <v>0.84199999999999997</v>
      </c>
      <c r="I2580" s="434">
        <f t="shared" si="40"/>
        <v>74096000</v>
      </c>
    </row>
    <row r="2581" spans="1:9">
      <c r="A2581" s="421">
        <v>2580</v>
      </c>
      <c r="B2581" s="426" t="s">
        <v>7711</v>
      </c>
      <c r="C2581" s="426" t="s">
        <v>5608</v>
      </c>
      <c r="D2581" s="426" t="s">
        <v>6127</v>
      </c>
      <c r="E2581" s="426" t="s">
        <v>6128</v>
      </c>
      <c r="F2581" s="441">
        <v>83430000</v>
      </c>
      <c r="G2581" s="423">
        <v>2023</v>
      </c>
      <c r="H2581" s="424">
        <f>VLOOKUP(G2581,[3]잔가율!$D$3:$E$33,2,FALSE)</f>
        <v>0.84199999999999997</v>
      </c>
      <c r="I2581" s="434">
        <f t="shared" si="40"/>
        <v>70248060</v>
      </c>
    </row>
    <row r="2582" spans="1:9">
      <c r="A2582" s="421">
        <v>2581</v>
      </c>
      <c r="B2582" s="313" t="s">
        <v>15840</v>
      </c>
      <c r="C2582" s="426" t="s">
        <v>5608</v>
      </c>
      <c r="D2582" s="426" t="s">
        <v>5687</v>
      </c>
      <c r="E2582" s="426" t="s">
        <v>5688</v>
      </c>
      <c r="F2582" s="442">
        <v>104860000</v>
      </c>
      <c r="G2582" s="423">
        <v>2023</v>
      </c>
      <c r="H2582" s="424">
        <f>VLOOKUP(G2582,[3]잔가율!$B$3:$C$33,2,FALSE)</f>
        <v>0.82599999999999996</v>
      </c>
      <c r="I2582" s="434">
        <f t="shared" si="40"/>
        <v>86614360</v>
      </c>
    </row>
    <row r="2583" spans="1:9">
      <c r="A2583" s="421">
        <v>2582</v>
      </c>
      <c r="B2583" s="422" t="s">
        <v>7711</v>
      </c>
      <c r="C2583" s="422" t="s">
        <v>5608</v>
      </c>
      <c r="D2583" s="422" t="s">
        <v>6129</v>
      </c>
      <c r="E2583" s="422" t="s">
        <v>6130</v>
      </c>
      <c r="F2583" s="438">
        <v>75600000</v>
      </c>
      <c r="G2583" s="423">
        <v>2023</v>
      </c>
      <c r="H2583" s="424">
        <f>VLOOKUP(G2583,[3]잔가율!$D$3:$E$33,2,FALSE)</f>
        <v>0.84199999999999997</v>
      </c>
      <c r="I2583" s="434">
        <f t="shared" si="40"/>
        <v>63655200</v>
      </c>
    </row>
    <row r="2584" spans="1:9">
      <c r="A2584" s="421">
        <v>2583</v>
      </c>
      <c r="B2584" s="313" t="s">
        <v>15840</v>
      </c>
      <c r="C2584" s="426" t="s">
        <v>5608</v>
      </c>
      <c r="D2584" s="426" t="s">
        <v>5689</v>
      </c>
      <c r="E2584" s="426" t="s">
        <v>5690</v>
      </c>
      <c r="F2584" s="442">
        <v>89990000</v>
      </c>
      <c r="G2584" s="423">
        <v>2023</v>
      </c>
      <c r="H2584" s="424">
        <f>VLOOKUP(G2584,[3]잔가율!$B$3:$C$33,2,FALSE)</f>
        <v>0.82599999999999996</v>
      </c>
      <c r="I2584" s="434">
        <f t="shared" si="40"/>
        <v>74331740</v>
      </c>
    </row>
    <row r="2585" spans="1:9">
      <c r="A2585" s="421">
        <v>2584</v>
      </c>
      <c r="B2585" s="422" t="s">
        <v>7711</v>
      </c>
      <c r="C2585" s="422" t="s">
        <v>5761</v>
      </c>
      <c r="D2585" s="422" t="s">
        <v>6131</v>
      </c>
      <c r="E2585" s="422">
        <v>166057</v>
      </c>
      <c r="F2585" s="438">
        <v>172000000</v>
      </c>
      <c r="G2585" s="423">
        <v>2023</v>
      </c>
      <c r="H2585" s="424">
        <f>VLOOKUP(G2585,[3]잔가율!$D$3:$E$33,2,FALSE)</f>
        <v>0.84199999999999997</v>
      </c>
      <c r="I2585" s="434">
        <f t="shared" si="40"/>
        <v>144824000</v>
      </c>
    </row>
    <row r="2586" spans="1:9">
      <c r="A2586" s="421">
        <v>2585</v>
      </c>
      <c r="B2586" s="425" t="s">
        <v>7711</v>
      </c>
      <c r="C2586" s="425" t="s">
        <v>5761</v>
      </c>
      <c r="D2586" s="425" t="s">
        <v>6132</v>
      </c>
      <c r="E2586" s="425" t="s">
        <v>6133</v>
      </c>
      <c r="F2586" s="439">
        <v>44550000</v>
      </c>
      <c r="G2586" s="423">
        <v>2023</v>
      </c>
      <c r="H2586" s="424">
        <f>VLOOKUP(G2586,[3]잔가율!$D$3:$E$33,2,FALSE)</f>
        <v>0.84199999999999997</v>
      </c>
      <c r="I2586" s="434">
        <f t="shared" si="40"/>
        <v>37511100</v>
      </c>
    </row>
    <row r="2587" spans="1:9">
      <c r="A2587" s="421">
        <v>2586</v>
      </c>
      <c r="B2587" s="422" t="s">
        <v>7711</v>
      </c>
      <c r="C2587" s="422" t="s">
        <v>5608</v>
      </c>
      <c r="D2587" s="422" t="s">
        <v>6134</v>
      </c>
      <c r="E2587" s="422" t="s">
        <v>6135</v>
      </c>
      <c r="F2587" s="438">
        <v>86000000</v>
      </c>
      <c r="G2587" s="423">
        <v>2023</v>
      </c>
      <c r="H2587" s="424">
        <f>VLOOKUP(G2587,[3]잔가율!$D$3:$E$33,2,FALSE)</f>
        <v>0.84199999999999997</v>
      </c>
      <c r="I2587" s="434">
        <f t="shared" si="40"/>
        <v>72412000</v>
      </c>
    </row>
    <row r="2588" spans="1:9">
      <c r="A2588" s="421">
        <v>2587</v>
      </c>
      <c r="B2588" s="422" t="s">
        <v>7711</v>
      </c>
      <c r="C2588" s="422" t="s">
        <v>5608</v>
      </c>
      <c r="D2588" s="422" t="s">
        <v>6136</v>
      </c>
      <c r="E2588" s="422" t="s">
        <v>6137</v>
      </c>
      <c r="F2588" s="438">
        <v>96300000</v>
      </c>
      <c r="G2588" s="423">
        <v>2023</v>
      </c>
      <c r="H2588" s="424">
        <f>VLOOKUP(G2588,[3]잔가율!$D$3:$E$33,2,FALSE)</f>
        <v>0.84199999999999997</v>
      </c>
      <c r="I2588" s="434">
        <f t="shared" si="40"/>
        <v>81084600</v>
      </c>
    </row>
    <row r="2589" spans="1:9">
      <c r="A2589" s="421">
        <v>2588</v>
      </c>
      <c r="B2589" s="313" t="s">
        <v>15840</v>
      </c>
      <c r="C2589" s="426" t="s">
        <v>5608</v>
      </c>
      <c r="D2589" s="426" t="s">
        <v>5691</v>
      </c>
      <c r="E2589" s="426" t="s">
        <v>5692</v>
      </c>
      <c r="F2589" s="442">
        <v>101770000</v>
      </c>
      <c r="G2589" s="423">
        <v>2023</v>
      </c>
      <c r="H2589" s="424">
        <f>VLOOKUP(G2589,[3]잔가율!$B$3:$C$33,2,FALSE)</f>
        <v>0.82599999999999996</v>
      </c>
      <c r="I2589" s="434">
        <f t="shared" si="40"/>
        <v>84062020</v>
      </c>
    </row>
    <row r="2590" spans="1:9">
      <c r="A2590" s="421">
        <v>2589</v>
      </c>
      <c r="B2590" s="313" t="s">
        <v>15840</v>
      </c>
      <c r="C2590" s="426" t="s">
        <v>5608</v>
      </c>
      <c r="D2590" s="426" t="s">
        <v>5693</v>
      </c>
      <c r="E2590" s="426" t="s">
        <v>5694</v>
      </c>
      <c r="F2590" s="442">
        <v>104180000</v>
      </c>
      <c r="G2590" s="423">
        <v>2023</v>
      </c>
      <c r="H2590" s="424">
        <f>VLOOKUP(G2590,[3]잔가율!$B$3:$C$33,2,FALSE)</f>
        <v>0.82599999999999996</v>
      </c>
      <c r="I2590" s="434">
        <f t="shared" si="40"/>
        <v>86052680</v>
      </c>
    </row>
    <row r="2591" spans="1:9">
      <c r="A2591" s="421">
        <v>2590</v>
      </c>
      <c r="B2591" s="422" t="s">
        <v>7711</v>
      </c>
      <c r="C2591" s="422" t="s">
        <v>5608</v>
      </c>
      <c r="D2591" s="422" t="s">
        <v>6138</v>
      </c>
      <c r="E2591" s="422" t="s">
        <v>6139</v>
      </c>
      <c r="F2591" s="438">
        <v>138180000</v>
      </c>
      <c r="G2591" s="423">
        <v>2023</v>
      </c>
      <c r="H2591" s="424">
        <f>VLOOKUP(G2591,[3]잔가율!$D$3:$E$33,2,FALSE)</f>
        <v>0.84199999999999997</v>
      </c>
      <c r="I2591" s="434">
        <f t="shared" si="40"/>
        <v>116347560</v>
      </c>
    </row>
    <row r="2592" spans="1:9">
      <c r="A2592" s="421">
        <v>2591</v>
      </c>
      <c r="B2592" s="422" t="s">
        <v>7711</v>
      </c>
      <c r="C2592" s="422" t="s">
        <v>5608</v>
      </c>
      <c r="D2592" s="422" t="s">
        <v>6140</v>
      </c>
      <c r="E2592" s="422" t="s">
        <v>6141</v>
      </c>
      <c r="F2592" s="438">
        <v>154540000</v>
      </c>
      <c r="G2592" s="423">
        <v>2023</v>
      </c>
      <c r="H2592" s="424">
        <f>VLOOKUP(G2592,[3]잔가율!$D$3:$E$33,2,FALSE)</f>
        <v>0.84199999999999997</v>
      </c>
      <c r="I2592" s="434">
        <f t="shared" si="40"/>
        <v>130122680</v>
      </c>
    </row>
    <row r="2593" spans="1:9">
      <c r="A2593" s="421">
        <v>2592</v>
      </c>
      <c r="B2593" s="422" t="s">
        <v>7711</v>
      </c>
      <c r="C2593" s="422" t="s">
        <v>5608</v>
      </c>
      <c r="D2593" s="422" t="s">
        <v>6142</v>
      </c>
      <c r="E2593" s="422" t="s">
        <v>6143</v>
      </c>
      <c r="F2593" s="438">
        <v>49700000</v>
      </c>
      <c r="G2593" s="423">
        <v>2023</v>
      </c>
      <c r="H2593" s="424">
        <f>VLOOKUP(G2593,[3]잔가율!$D$3:$E$33,2,FALSE)</f>
        <v>0.84199999999999997</v>
      </c>
      <c r="I2593" s="434">
        <f t="shared" si="40"/>
        <v>41847400</v>
      </c>
    </row>
    <row r="2594" spans="1:9">
      <c r="A2594" s="421">
        <v>2593</v>
      </c>
      <c r="B2594" s="425" t="s">
        <v>7711</v>
      </c>
      <c r="C2594" s="425" t="s">
        <v>5761</v>
      </c>
      <c r="D2594" s="425" t="s">
        <v>6144</v>
      </c>
      <c r="E2594" s="425" t="s">
        <v>6145</v>
      </c>
      <c r="F2594" s="439">
        <v>34710000</v>
      </c>
      <c r="G2594" s="423">
        <v>2023</v>
      </c>
      <c r="H2594" s="424">
        <f>VLOOKUP(G2594,[3]잔가율!$D$3:$E$33,2,FALSE)</f>
        <v>0.84199999999999997</v>
      </c>
      <c r="I2594" s="434">
        <f t="shared" si="40"/>
        <v>29225820</v>
      </c>
    </row>
    <row r="2595" spans="1:9">
      <c r="A2595" s="421">
        <v>2594</v>
      </c>
      <c r="B2595" s="425" t="s">
        <v>7711</v>
      </c>
      <c r="C2595" s="425" t="s">
        <v>5761</v>
      </c>
      <c r="D2595" s="425" t="s">
        <v>6144</v>
      </c>
      <c r="E2595" s="425" t="s">
        <v>6146</v>
      </c>
      <c r="F2595" s="439">
        <v>12720000</v>
      </c>
      <c r="G2595" s="423">
        <v>2023</v>
      </c>
      <c r="H2595" s="424">
        <f>VLOOKUP(G2595,[3]잔가율!$D$3:$E$33,2,FALSE)</f>
        <v>0.84199999999999997</v>
      </c>
      <c r="I2595" s="434">
        <f t="shared" si="40"/>
        <v>10710240</v>
      </c>
    </row>
    <row r="2596" spans="1:9">
      <c r="A2596" s="421">
        <v>2595</v>
      </c>
      <c r="B2596" s="422" t="s">
        <v>7711</v>
      </c>
      <c r="C2596" s="422" t="s">
        <v>5608</v>
      </c>
      <c r="D2596" s="422" t="s">
        <v>6147</v>
      </c>
      <c r="E2596" s="422" t="s">
        <v>6148</v>
      </c>
      <c r="F2596" s="438">
        <v>60000000</v>
      </c>
      <c r="G2596" s="423">
        <v>2023</v>
      </c>
      <c r="H2596" s="424">
        <f>VLOOKUP(G2596,[3]잔가율!$D$3:$E$33,2,FALSE)</f>
        <v>0.84199999999999997</v>
      </c>
      <c r="I2596" s="434">
        <f t="shared" si="40"/>
        <v>50520000</v>
      </c>
    </row>
    <row r="2597" spans="1:9">
      <c r="A2597" s="421">
        <v>2596</v>
      </c>
      <c r="B2597" s="422" t="s">
        <v>7711</v>
      </c>
      <c r="C2597" s="422" t="s">
        <v>5608</v>
      </c>
      <c r="D2597" s="422" t="s">
        <v>6149</v>
      </c>
      <c r="E2597" s="422" t="s">
        <v>6150</v>
      </c>
      <c r="F2597" s="438">
        <v>113000000</v>
      </c>
      <c r="G2597" s="423">
        <v>2023</v>
      </c>
      <c r="H2597" s="424">
        <f>VLOOKUP(G2597,[3]잔가율!$D$3:$E$33,2,FALSE)</f>
        <v>0.84199999999999997</v>
      </c>
      <c r="I2597" s="434">
        <f t="shared" si="40"/>
        <v>95146000</v>
      </c>
    </row>
    <row r="2598" spans="1:9">
      <c r="A2598" s="421">
        <v>2597</v>
      </c>
      <c r="B2598" s="425" t="s">
        <v>7711</v>
      </c>
      <c r="C2598" s="425" t="s">
        <v>5608</v>
      </c>
      <c r="D2598" s="425" t="s">
        <v>6151</v>
      </c>
      <c r="E2598" s="425" t="s">
        <v>6152</v>
      </c>
      <c r="F2598" s="439">
        <v>120240000</v>
      </c>
      <c r="G2598" s="423">
        <v>2023</v>
      </c>
      <c r="H2598" s="424">
        <f>VLOOKUP(G2598,[3]잔가율!$D$3:$E$33,2,FALSE)</f>
        <v>0.84199999999999997</v>
      </c>
      <c r="I2598" s="434">
        <f t="shared" si="40"/>
        <v>101242080</v>
      </c>
    </row>
    <row r="2599" spans="1:9">
      <c r="A2599" s="421">
        <v>2598</v>
      </c>
      <c r="B2599" s="422" t="s">
        <v>7711</v>
      </c>
      <c r="C2599" s="422" t="s">
        <v>5608</v>
      </c>
      <c r="D2599" s="422" t="s">
        <v>6153</v>
      </c>
      <c r="E2599" s="422" t="s">
        <v>6154</v>
      </c>
      <c r="F2599" s="438">
        <v>119420000</v>
      </c>
      <c r="G2599" s="423">
        <v>2023</v>
      </c>
      <c r="H2599" s="424">
        <f>VLOOKUP(G2599,[3]잔가율!$D$3:$E$33,2,FALSE)</f>
        <v>0.84199999999999997</v>
      </c>
      <c r="I2599" s="434">
        <f t="shared" si="40"/>
        <v>100551640</v>
      </c>
    </row>
    <row r="2600" spans="1:9">
      <c r="A2600" s="421">
        <v>2599</v>
      </c>
      <c r="B2600" s="313" t="s">
        <v>15840</v>
      </c>
      <c r="C2600" s="426" t="s">
        <v>5608</v>
      </c>
      <c r="D2600" s="426" t="s">
        <v>5695</v>
      </c>
      <c r="E2600" s="426" t="s">
        <v>5696</v>
      </c>
      <c r="F2600" s="442">
        <v>148610000</v>
      </c>
      <c r="G2600" s="423">
        <v>2023</v>
      </c>
      <c r="H2600" s="424">
        <f>VLOOKUP(G2600,[3]잔가율!$B$3:$C$33,2,FALSE)</f>
        <v>0.82599999999999996</v>
      </c>
      <c r="I2600" s="434">
        <f t="shared" si="40"/>
        <v>122751860</v>
      </c>
    </row>
    <row r="2601" spans="1:9">
      <c r="A2601" s="421">
        <v>2600</v>
      </c>
      <c r="B2601" s="313" t="s">
        <v>15840</v>
      </c>
      <c r="C2601" s="426" t="s">
        <v>5608</v>
      </c>
      <c r="D2601" s="426" t="s">
        <v>5697</v>
      </c>
      <c r="E2601" s="426" t="s">
        <v>5698</v>
      </c>
      <c r="F2601" s="442">
        <v>232040000</v>
      </c>
      <c r="G2601" s="423">
        <v>2023</v>
      </c>
      <c r="H2601" s="424">
        <f>VLOOKUP(G2601,[3]잔가율!$B$3:$C$33,2,FALSE)</f>
        <v>0.82599999999999996</v>
      </c>
      <c r="I2601" s="434">
        <f t="shared" si="40"/>
        <v>191665040</v>
      </c>
    </row>
    <row r="2602" spans="1:9">
      <c r="A2602" s="421">
        <v>2601</v>
      </c>
      <c r="B2602" s="422" t="s">
        <v>7711</v>
      </c>
      <c r="C2602" s="422" t="s">
        <v>5608</v>
      </c>
      <c r="D2602" s="422" t="s">
        <v>6155</v>
      </c>
      <c r="E2602" s="422" t="s">
        <v>6156</v>
      </c>
      <c r="F2602" s="438">
        <v>143000000</v>
      </c>
      <c r="G2602" s="423">
        <v>2023</v>
      </c>
      <c r="H2602" s="424">
        <f>VLOOKUP(G2602,[3]잔가율!$D$3:$E$33,2,FALSE)</f>
        <v>0.84199999999999997</v>
      </c>
      <c r="I2602" s="434">
        <f t="shared" si="40"/>
        <v>120406000</v>
      </c>
    </row>
    <row r="2603" spans="1:9">
      <c r="A2603" s="421">
        <v>2602</v>
      </c>
      <c r="B2603" s="422" t="s">
        <v>7711</v>
      </c>
      <c r="C2603" s="422" t="s">
        <v>5608</v>
      </c>
      <c r="D2603" s="422" t="s">
        <v>6157</v>
      </c>
      <c r="E2603" s="422" t="s">
        <v>6158</v>
      </c>
      <c r="F2603" s="438">
        <v>151180000</v>
      </c>
      <c r="G2603" s="423">
        <v>2023</v>
      </c>
      <c r="H2603" s="424">
        <f>VLOOKUP(G2603,[3]잔가율!$D$3:$E$33,2,FALSE)</f>
        <v>0.84199999999999997</v>
      </c>
      <c r="I2603" s="434">
        <f t="shared" si="40"/>
        <v>127293560</v>
      </c>
    </row>
    <row r="2604" spans="1:9">
      <c r="A2604" s="421">
        <v>2603</v>
      </c>
      <c r="B2604" s="422" t="s">
        <v>7711</v>
      </c>
      <c r="C2604" s="422" t="s">
        <v>5608</v>
      </c>
      <c r="D2604" s="422" t="s">
        <v>6159</v>
      </c>
      <c r="E2604" s="422" t="s">
        <v>6158</v>
      </c>
      <c r="F2604" s="438">
        <v>178450000</v>
      </c>
      <c r="G2604" s="423">
        <v>2023</v>
      </c>
      <c r="H2604" s="424">
        <f>VLOOKUP(G2604,[3]잔가율!$D$3:$E$33,2,FALSE)</f>
        <v>0.84199999999999997</v>
      </c>
      <c r="I2604" s="434">
        <f t="shared" si="40"/>
        <v>150254900</v>
      </c>
    </row>
    <row r="2605" spans="1:9">
      <c r="A2605" s="421">
        <v>2604</v>
      </c>
      <c r="B2605" s="422" t="s">
        <v>7711</v>
      </c>
      <c r="C2605" s="422" t="s">
        <v>5608</v>
      </c>
      <c r="D2605" s="422" t="s">
        <v>6160</v>
      </c>
      <c r="E2605" s="422" t="s">
        <v>6156</v>
      </c>
      <c r="F2605" s="438">
        <v>199090000</v>
      </c>
      <c r="G2605" s="423">
        <v>2023</v>
      </c>
      <c r="H2605" s="424">
        <f>VLOOKUP(G2605,[3]잔가율!$D$3:$E$33,2,FALSE)</f>
        <v>0.84199999999999997</v>
      </c>
      <c r="I2605" s="434">
        <f t="shared" si="40"/>
        <v>167633780</v>
      </c>
    </row>
    <row r="2606" spans="1:9">
      <c r="A2606" s="421">
        <v>2605</v>
      </c>
      <c r="B2606" s="425" t="s">
        <v>7711</v>
      </c>
      <c r="C2606" s="425" t="s">
        <v>5761</v>
      </c>
      <c r="D2606" s="425" t="s">
        <v>6161</v>
      </c>
      <c r="E2606" s="425" t="s">
        <v>6162</v>
      </c>
      <c r="F2606" s="439">
        <v>154040000</v>
      </c>
      <c r="G2606" s="423">
        <v>2023</v>
      </c>
      <c r="H2606" s="424">
        <f>VLOOKUP(G2606,[3]잔가율!$D$3:$E$33,2,FALSE)</f>
        <v>0.84199999999999997</v>
      </c>
      <c r="I2606" s="434">
        <f t="shared" si="40"/>
        <v>129701680</v>
      </c>
    </row>
    <row r="2607" spans="1:9">
      <c r="A2607" s="421">
        <v>2606</v>
      </c>
      <c r="B2607" s="422" t="s">
        <v>7711</v>
      </c>
      <c r="C2607" s="422" t="s">
        <v>5608</v>
      </c>
      <c r="D2607" s="422" t="s">
        <v>6163</v>
      </c>
      <c r="E2607" s="422" t="s">
        <v>6164</v>
      </c>
      <c r="F2607" s="438">
        <v>572720000</v>
      </c>
      <c r="G2607" s="423">
        <v>2023</v>
      </c>
      <c r="H2607" s="424">
        <f>VLOOKUP(G2607,[3]잔가율!$D$3:$E$33,2,FALSE)</f>
        <v>0.84199999999999997</v>
      </c>
      <c r="I2607" s="434">
        <f t="shared" si="40"/>
        <v>482230240</v>
      </c>
    </row>
    <row r="2608" spans="1:9">
      <c r="A2608" s="421">
        <v>2607</v>
      </c>
      <c r="B2608" s="422" t="s">
        <v>7711</v>
      </c>
      <c r="C2608" s="422" t="s">
        <v>5608</v>
      </c>
      <c r="D2608" s="422" t="s">
        <v>6165</v>
      </c>
      <c r="E2608" s="422" t="s">
        <v>6166</v>
      </c>
      <c r="F2608" s="438">
        <v>772720000</v>
      </c>
      <c r="G2608" s="423">
        <v>2023</v>
      </c>
      <c r="H2608" s="424">
        <f>VLOOKUP(G2608,[3]잔가율!$D$3:$E$33,2,FALSE)</f>
        <v>0.84199999999999997</v>
      </c>
      <c r="I2608" s="434">
        <f t="shared" si="40"/>
        <v>650630240</v>
      </c>
    </row>
    <row r="2609" spans="1:9">
      <c r="A2609" s="421">
        <v>2608</v>
      </c>
      <c r="B2609" s="422" t="s">
        <v>7711</v>
      </c>
      <c r="C2609" s="422" t="s">
        <v>5608</v>
      </c>
      <c r="D2609" s="422" t="s">
        <v>6167</v>
      </c>
      <c r="E2609" s="422" t="s">
        <v>6168</v>
      </c>
      <c r="F2609" s="438">
        <v>709090000</v>
      </c>
      <c r="G2609" s="423">
        <v>2023</v>
      </c>
      <c r="H2609" s="424">
        <f>VLOOKUP(G2609,[3]잔가율!$D$3:$E$33,2,FALSE)</f>
        <v>0.84199999999999997</v>
      </c>
      <c r="I2609" s="434">
        <f t="shared" si="40"/>
        <v>597053780</v>
      </c>
    </row>
    <row r="2610" spans="1:9">
      <c r="A2610" s="421">
        <v>2609</v>
      </c>
      <c r="B2610" s="422" t="s">
        <v>7711</v>
      </c>
      <c r="C2610" s="422" t="s">
        <v>5608</v>
      </c>
      <c r="D2610" s="422" t="s">
        <v>6169</v>
      </c>
      <c r="E2610" s="422" t="s">
        <v>6170</v>
      </c>
      <c r="F2610" s="438">
        <v>727270000</v>
      </c>
      <c r="G2610" s="423">
        <v>2023</v>
      </c>
      <c r="H2610" s="424">
        <f>VLOOKUP(G2610,[3]잔가율!$D$3:$E$33,2,FALSE)</f>
        <v>0.84199999999999997</v>
      </c>
      <c r="I2610" s="434">
        <f t="shared" si="40"/>
        <v>612361340</v>
      </c>
    </row>
    <row r="2611" spans="1:9">
      <c r="A2611" s="421">
        <v>2610</v>
      </c>
      <c r="B2611" s="422" t="s">
        <v>7711</v>
      </c>
      <c r="C2611" s="422" t="s">
        <v>5608</v>
      </c>
      <c r="D2611" s="422" t="s">
        <v>6171</v>
      </c>
      <c r="E2611" s="422" t="s">
        <v>6172</v>
      </c>
      <c r="F2611" s="438">
        <v>211810000</v>
      </c>
      <c r="G2611" s="423">
        <v>2023</v>
      </c>
      <c r="H2611" s="424">
        <f>VLOOKUP(G2611,[3]잔가율!$D$3:$E$33,2,FALSE)</f>
        <v>0.84199999999999997</v>
      </c>
      <c r="I2611" s="434">
        <f t="shared" si="40"/>
        <v>178344020</v>
      </c>
    </row>
    <row r="2612" spans="1:9">
      <c r="A2612" s="421">
        <v>2611</v>
      </c>
      <c r="B2612" s="422" t="s">
        <v>7711</v>
      </c>
      <c r="C2612" s="422" t="s">
        <v>5608</v>
      </c>
      <c r="D2612" s="422" t="s">
        <v>6173</v>
      </c>
      <c r="E2612" s="422" t="s">
        <v>6174</v>
      </c>
      <c r="F2612" s="438">
        <v>208000000</v>
      </c>
      <c r="G2612" s="423">
        <v>2023</v>
      </c>
      <c r="H2612" s="424">
        <f>VLOOKUP(G2612,[3]잔가율!$D$3:$E$33,2,FALSE)</f>
        <v>0.84199999999999997</v>
      </c>
      <c r="I2612" s="434">
        <f t="shared" si="40"/>
        <v>175136000</v>
      </c>
    </row>
    <row r="2613" spans="1:9">
      <c r="A2613" s="421">
        <v>2612</v>
      </c>
      <c r="B2613" s="425" t="s">
        <v>7711</v>
      </c>
      <c r="C2613" s="425" t="s">
        <v>5761</v>
      </c>
      <c r="D2613" s="425" t="s">
        <v>6175</v>
      </c>
      <c r="E2613" s="425">
        <v>222983</v>
      </c>
      <c r="F2613" s="439">
        <v>166470000</v>
      </c>
      <c r="G2613" s="423">
        <v>2023</v>
      </c>
      <c r="H2613" s="424">
        <f>VLOOKUP(G2613,[3]잔가율!$D$3:$E$33,2,FALSE)</f>
        <v>0.84199999999999997</v>
      </c>
      <c r="I2613" s="434">
        <f t="shared" si="40"/>
        <v>140167740</v>
      </c>
    </row>
    <row r="2614" spans="1:9">
      <c r="A2614" s="421">
        <v>2613</v>
      </c>
      <c r="B2614" s="422" t="s">
        <v>7711</v>
      </c>
      <c r="C2614" s="422" t="s">
        <v>5608</v>
      </c>
      <c r="D2614" s="422" t="s">
        <v>6176</v>
      </c>
      <c r="E2614" s="422" t="s">
        <v>6177</v>
      </c>
      <c r="F2614" s="438">
        <v>199290000</v>
      </c>
      <c r="G2614" s="423">
        <v>2023</v>
      </c>
      <c r="H2614" s="424">
        <f>VLOOKUP(G2614,[3]잔가율!$D$3:$E$33,2,FALSE)</f>
        <v>0.84199999999999997</v>
      </c>
      <c r="I2614" s="434">
        <f t="shared" si="40"/>
        <v>167802180</v>
      </c>
    </row>
    <row r="2615" spans="1:9">
      <c r="A2615" s="421">
        <v>2614</v>
      </c>
      <c r="B2615" s="422" t="s">
        <v>7711</v>
      </c>
      <c r="C2615" s="422" t="s">
        <v>5608</v>
      </c>
      <c r="D2615" s="422" t="s">
        <v>6178</v>
      </c>
      <c r="E2615" s="422" t="s">
        <v>6179</v>
      </c>
      <c r="F2615" s="438">
        <v>267270000</v>
      </c>
      <c r="G2615" s="423">
        <v>2023</v>
      </c>
      <c r="H2615" s="424">
        <f>VLOOKUP(G2615,[3]잔가율!$D$3:$E$33,2,FALSE)</f>
        <v>0.84199999999999997</v>
      </c>
      <c r="I2615" s="434">
        <f t="shared" si="40"/>
        <v>225041340</v>
      </c>
    </row>
    <row r="2616" spans="1:9">
      <c r="A2616" s="421">
        <v>2615</v>
      </c>
      <c r="B2616" s="422" t="s">
        <v>7711</v>
      </c>
      <c r="C2616" s="422" t="s">
        <v>5608</v>
      </c>
      <c r="D2616" s="422" t="s">
        <v>6180</v>
      </c>
      <c r="E2616" s="422" t="s">
        <v>6181</v>
      </c>
      <c r="F2616" s="438">
        <v>283210000</v>
      </c>
      <c r="G2616" s="423">
        <v>2023</v>
      </c>
      <c r="H2616" s="424">
        <f>VLOOKUP(G2616,[3]잔가율!$D$3:$E$33,2,FALSE)</f>
        <v>0.84199999999999997</v>
      </c>
      <c r="I2616" s="434">
        <f t="shared" si="40"/>
        <v>238462820</v>
      </c>
    </row>
    <row r="2617" spans="1:9">
      <c r="A2617" s="421">
        <v>2616</v>
      </c>
      <c r="B2617" s="422" t="s">
        <v>7711</v>
      </c>
      <c r="C2617" s="422" t="s">
        <v>5608</v>
      </c>
      <c r="D2617" s="422" t="s">
        <v>6182</v>
      </c>
      <c r="E2617" s="422" t="s">
        <v>6183</v>
      </c>
      <c r="F2617" s="438">
        <v>127270000</v>
      </c>
      <c r="G2617" s="423">
        <v>2023</v>
      </c>
      <c r="H2617" s="424">
        <f>VLOOKUP(G2617,[3]잔가율!$D$3:$E$33,2,FALSE)</f>
        <v>0.84199999999999997</v>
      </c>
      <c r="I2617" s="434">
        <f t="shared" si="40"/>
        <v>107161340</v>
      </c>
    </row>
    <row r="2618" spans="1:9">
      <c r="A2618" s="421">
        <v>2617</v>
      </c>
      <c r="B2618" s="422" t="s">
        <v>7711</v>
      </c>
      <c r="C2618" s="422" t="s">
        <v>5608</v>
      </c>
      <c r="D2618" s="422" t="s">
        <v>6184</v>
      </c>
      <c r="E2618" s="422" t="s">
        <v>6130</v>
      </c>
      <c r="F2618" s="438">
        <v>71090000</v>
      </c>
      <c r="G2618" s="423">
        <v>2023</v>
      </c>
      <c r="H2618" s="424">
        <f>VLOOKUP(G2618,[3]잔가율!$D$3:$E$33,2,FALSE)</f>
        <v>0.84199999999999997</v>
      </c>
      <c r="I2618" s="434">
        <f t="shared" si="40"/>
        <v>59857780</v>
      </c>
    </row>
    <row r="2619" spans="1:9">
      <c r="A2619" s="421">
        <v>2618</v>
      </c>
      <c r="B2619" s="422" t="s">
        <v>7711</v>
      </c>
      <c r="C2619" s="422" t="s">
        <v>5608</v>
      </c>
      <c r="D2619" s="422" t="s">
        <v>6185</v>
      </c>
      <c r="E2619" s="422" t="s">
        <v>6186</v>
      </c>
      <c r="F2619" s="438">
        <v>64720000</v>
      </c>
      <c r="G2619" s="423">
        <v>2023</v>
      </c>
      <c r="H2619" s="424">
        <f>VLOOKUP(G2619,[3]잔가율!$D$3:$E$33,2,FALSE)</f>
        <v>0.84199999999999997</v>
      </c>
      <c r="I2619" s="434">
        <f t="shared" si="40"/>
        <v>54494240</v>
      </c>
    </row>
    <row r="2620" spans="1:9">
      <c r="A2620" s="421">
        <v>2619</v>
      </c>
      <c r="B2620" s="422" t="s">
        <v>7711</v>
      </c>
      <c r="C2620" s="422" t="s">
        <v>5608</v>
      </c>
      <c r="D2620" s="422" t="s">
        <v>6187</v>
      </c>
      <c r="E2620" s="422" t="s">
        <v>6188</v>
      </c>
      <c r="F2620" s="438">
        <v>74900000</v>
      </c>
      <c r="G2620" s="423">
        <v>2023</v>
      </c>
      <c r="H2620" s="424">
        <f>VLOOKUP(G2620,[3]잔가율!$D$3:$E$33,2,FALSE)</f>
        <v>0.84199999999999997</v>
      </c>
      <c r="I2620" s="434">
        <f t="shared" si="40"/>
        <v>63065800</v>
      </c>
    </row>
    <row r="2621" spans="1:9">
      <c r="A2621" s="421">
        <v>2620</v>
      </c>
      <c r="B2621" s="422" t="s">
        <v>7711</v>
      </c>
      <c r="C2621" s="422" t="s">
        <v>5608</v>
      </c>
      <c r="D2621" s="422" t="s">
        <v>6189</v>
      </c>
      <c r="E2621" s="422" t="s">
        <v>6188</v>
      </c>
      <c r="F2621" s="438">
        <v>83180000</v>
      </c>
      <c r="G2621" s="423">
        <v>2023</v>
      </c>
      <c r="H2621" s="424">
        <f>VLOOKUP(G2621,[3]잔가율!$D$3:$E$33,2,FALSE)</f>
        <v>0.84199999999999997</v>
      </c>
      <c r="I2621" s="434">
        <f t="shared" si="40"/>
        <v>70037560</v>
      </c>
    </row>
    <row r="2622" spans="1:9">
      <c r="A2622" s="421">
        <v>2621</v>
      </c>
      <c r="B2622" s="422" t="s">
        <v>7711</v>
      </c>
      <c r="C2622" s="422" t="s">
        <v>5608</v>
      </c>
      <c r="D2622" s="422" t="s">
        <v>6189</v>
      </c>
      <c r="E2622" s="422" t="s">
        <v>6190</v>
      </c>
      <c r="F2622" s="438">
        <v>83180000</v>
      </c>
      <c r="G2622" s="423">
        <v>2023</v>
      </c>
      <c r="H2622" s="424">
        <f>VLOOKUP(G2622,[3]잔가율!$D$3:$E$33,2,FALSE)</f>
        <v>0.84199999999999997</v>
      </c>
      <c r="I2622" s="434">
        <f t="shared" si="40"/>
        <v>70037560</v>
      </c>
    </row>
    <row r="2623" spans="1:9">
      <c r="A2623" s="421">
        <v>2622</v>
      </c>
      <c r="B2623" s="422" t="s">
        <v>7711</v>
      </c>
      <c r="C2623" s="422" t="s">
        <v>5608</v>
      </c>
      <c r="D2623" s="422" t="s">
        <v>6191</v>
      </c>
      <c r="E2623" s="422" t="s">
        <v>6192</v>
      </c>
      <c r="F2623" s="438">
        <v>85270000</v>
      </c>
      <c r="G2623" s="423">
        <v>2023</v>
      </c>
      <c r="H2623" s="424">
        <f>VLOOKUP(G2623,[3]잔가율!$D$3:$E$33,2,FALSE)</f>
        <v>0.84199999999999997</v>
      </c>
      <c r="I2623" s="434">
        <f t="shared" si="40"/>
        <v>71797340</v>
      </c>
    </row>
    <row r="2624" spans="1:9">
      <c r="A2624" s="421">
        <v>2623</v>
      </c>
      <c r="B2624" s="422" t="s">
        <v>7711</v>
      </c>
      <c r="C2624" s="422" t="s">
        <v>5608</v>
      </c>
      <c r="D2624" s="422" t="s">
        <v>6191</v>
      </c>
      <c r="E2624" s="422" t="s">
        <v>6193</v>
      </c>
      <c r="F2624" s="438">
        <v>85270000</v>
      </c>
      <c r="G2624" s="423">
        <v>2023</v>
      </c>
      <c r="H2624" s="424">
        <f>VLOOKUP(G2624,[3]잔가율!$D$3:$E$33,2,FALSE)</f>
        <v>0.84199999999999997</v>
      </c>
      <c r="I2624" s="434">
        <f t="shared" si="40"/>
        <v>71797340</v>
      </c>
    </row>
    <row r="2625" spans="1:9">
      <c r="A2625" s="421">
        <v>2624</v>
      </c>
      <c r="B2625" s="422" t="s">
        <v>7711</v>
      </c>
      <c r="C2625" s="422" t="s">
        <v>5608</v>
      </c>
      <c r="D2625" s="422" t="s">
        <v>6191</v>
      </c>
      <c r="E2625" s="422" t="s">
        <v>6194</v>
      </c>
      <c r="F2625" s="438">
        <v>85270000</v>
      </c>
      <c r="G2625" s="423">
        <v>2023</v>
      </c>
      <c r="H2625" s="424">
        <f>VLOOKUP(G2625,[3]잔가율!$D$3:$E$33,2,FALSE)</f>
        <v>0.84199999999999997</v>
      </c>
      <c r="I2625" s="434">
        <f t="shared" si="40"/>
        <v>71797340</v>
      </c>
    </row>
    <row r="2626" spans="1:9">
      <c r="A2626" s="421">
        <v>2625</v>
      </c>
      <c r="B2626" s="422" t="s">
        <v>7711</v>
      </c>
      <c r="C2626" s="422" t="s">
        <v>5608</v>
      </c>
      <c r="D2626" s="422" t="s">
        <v>6195</v>
      </c>
      <c r="E2626" s="422" t="s">
        <v>6135</v>
      </c>
      <c r="F2626" s="438">
        <v>84000000</v>
      </c>
      <c r="G2626" s="423">
        <v>2023</v>
      </c>
      <c r="H2626" s="424">
        <f>VLOOKUP(G2626,[3]잔가율!$D$3:$E$33,2,FALSE)</f>
        <v>0.84199999999999997</v>
      </c>
      <c r="I2626" s="434">
        <f t="shared" ref="I2626:I2689" si="41">ROUNDDOWN(F2626*H2626,0)</f>
        <v>70728000</v>
      </c>
    </row>
    <row r="2627" spans="1:9">
      <c r="A2627" s="421">
        <v>2626</v>
      </c>
      <c r="B2627" s="422" t="s">
        <v>7711</v>
      </c>
      <c r="C2627" s="422" t="s">
        <v>5608</v>
      </c>
      <c r="D2627" s="422" t="s">
        <v>6196</v>
      </c>
      <c r="E2627" s="422" t="s">
        <v>6197</v>
      </c>
      <c r="F2627" s="438">
        <v>71180000</v>
      </c>
      <c r="G2627" s="423">
        <v>2023</v>
      </c>
      <c r="H2627" s="424">
        <f>VLOOKUP(G2627,[3]잔가율!$D$3:$E$33,2,FALSE)</f>
        <v>0.84199999999999997</v>
      </c>
      <c r="I2627" s="434">
        <f t="shared" si="41"/>
        <v>59933560</v>
      </c>
    </row>
    <row r="2628" spans="1:9">
      <c r="A2628" s="421">
        <v>2627</v>
      </c>
      <c r="B2628" s="422" t="s">
        <v>7711</v>
      </c>
      <c r="C2628" s="422" t="s">
        <v>5608</v>
      </c>
      <c r="D2628" s="422" t="s">
        <v>6198</v>
      </c>
      <c r="E2628" s="422" t="s">
        <v>6199</v>
      </c>
      <c r="F2628" s="438">
        <v>98270000</v>
      </c>
      <c r="G2628" s="423">
        <v>2023</v>
      </c>
      <c r="H2628" s="424">
        <f>VLOOKUP(G2628,[3]잔가율!$D$3:$E$33,2,FALSE)</f>
        <v>0.84199999999999997</v>
      </c>
      <c r="I2628" s="434">
        <f t="shared" si="41"/>
        <v>82743340</v>
      </c>
    </row>
    <row r="2629" spans="1:9">
      <c r="A2629" s="421">
        <v>2628</v>
      </c>
      <c r="B2629" s="422" t="s">
        <v>7711</v>
      </c>
      <c r="C2629" s="422" t="s">
        <v>5608</v>
      </c>
      <c r="D2629" s="422" t="s">
        <v>6198</v>
      </c>
      <c r="E2629" s="422" t="s">
        <v>6200</v>
      </c>
      <c r="F2629" s="438">
        <v>100000000</v>
      </c>
      <c r="G2629" s="423">
        <v>2023</v>
      </c>
      <c r="H2629" s="424">
        <f>VLOOKUP(G2629,[3]잔가율!$D$3:$E$33,2,FALSE)</f>
        <v>0.84199999999999997</v>
      </c>
      <c r="I2629" s="434">
        <f t="shared" si="41"/>
        <v>84200000</v>
      </c>
    </row>
    <row r="2630" spans="1:9">
      <c r="A2630" s="421">
        <v>2629</v>
      </c>
      <c r="B2630" s="422" t="s">
        <v>7711</v>
      </c>
      <c r="C2630" s="422" t="s">
        <v>5608</v>
      </c>
      <c r="D2630" s="422" t="s">
        <v>6201</v>
      </c>
      <c r="E2630" s="422" t="s">
        <v>6202</v>
      </c>
      <c r="F2630" s="438">
        <v>130630000</v>
      </c>
      <c r="G2630" s="423">
        <v>2023</v>
      </c>
      <c r="H2630" s="424">
        <f>VLOOKUP(G2630,[3]잔가율!$D$3:$E$33,2,FALSE)</f>
        <v>0.84199999999999997</v>
      </c>
      <c r="I2630" s="434">
        <f t="shared" si="41"/>
        <v>109990460</v>
      </c>
    </row>
    <row r="2631" spans="1:9">
      <c r="A2631" s="421">
        <v>2630</v>
      </c>
      <c r="B2631" s="422" t="s">
        <v>7711</v>
      </c>
      <c r="C2631" s="422" t="s">
        <v>5608</v>
      </c>
      <c r="D2631" s="422" t="s">
        <v>6203</v>
      </c>
      <c r="E2631" s="422" t="s">
        <v>6204</v>
      </c>
      <c r="F2631" s="438">
        <v>127180000</v>
      </c>
      <c r="G2631" s="423">
        <v>2023</v>
      </c>
      <c r="H2631" s="424">
        <f>VLOOKUP(G2631,[3]잔가율!$D$3:$E$33,2,FALSE)</f>
        <v>0.84199999999999997</v>
      </c>
      <c r="I2631" s="434">
        <f t="shared" si="41"/>
        <v>107085560</v>
      </c>
    </row>
    <row r="2632" spans="1:9">
      <c r="A2632" s="421">
        <v>2631</v>
      </c>
      <c r="B2632" s="422" t="s">
        <v>7711</v>
      </c>
      <c r="C2632" s="422" t="s">
        <v>5608</v>
      </c>
      <c r="D2632" s="422" t="s">
        <v>6203</v>
      </c>
      <c r="E2632" s="422" t="s">
        <v>6139</v>
      </c>
      <c r="F2632" s="438">
        <v>134000000</v>
      </c>
      <c r="G2632" s="423">
        <v>2023</v>
      </c>
      <c r="H2632" s="424">
        <f>VLOOKUP(G2632,[3]잔가율!$D$3:$E$33,2,FALSE)</f>
        <v>0.84199999999999997</v>
      </c>
      <c r="I2632" s="434">
        <f t="shared" si="41"/>
        <v>112828000</v>
      </c>
    </row>
    <row r="2633" spans="1:9">
      <c r="A2633" s="421">
        <v>2632</v>
      </c>
      <c r="B2633" s="422" t="s">
        <v>7711</v>
      </c>
      <c r="C2633" s="422" t="s">
        <v>5608</v>
      </c>
      <c r="D2633" s="422" t="s">
        <v>6205</v>
      </c>
      <c r="E2633" s="422" t="s">
        <v>6206</v>
      </c>
      <c r="F2633" s="438">
        <v>56360000</v>
      </c>
      <c r="G2633" s="423">
        <v>2023</v>
      </c>
      <c r="H2633" s="424">
        <f>VLOOKUP(G2633,[3]잔가율!$D$3:$E$33,2,FALSE)</f>
        <v>0.84199999999999997</v>
      </c>
      <c r="I2633" s="434">
        <f t="shared" si="41"/>
        <v>47455120</v>
      </c>
    </row>
    <row r="2634" spans="1:9">
      <c r="A2634" s="421">
        <v>2633</v>
      </c>
      <c r="B2634" s="422" t="s">
        <v>7711</v>
      </c>
      <c r="C2634" s="422" t="s">
        <v>5608</v>
      </c>
      <c r="D2634" s="422" t="s">
        <v>6207</v>
      </c>
      <c r="E2634" s="422" t="s">
        <v>6206</v>
      </c>
      <c r="F2634" s="438">
        <v>70000000</v>
      </c>
      <c r="G2634" s="423">
        <v>2023</v>
      </c>
      <c r="H2634" s="424">
        <f>VLOOKUP(G2634,[3]잔가율!$D$3:$E$33,2,FALSE)</f>
        <v>0.84199999999999997</v>
      </c>
      <c r="I2634" s="434">
        <f t="shared" si="41"/>
        <v>58940000</v>
      </c>
    </row>
    <row r="2635" spans="1:9">
      <c r="A2635" s="421">
        <v>2634</v>
      </c>
      <c r="B2635" s="422" t="s">
        <v>7711</v>
      </c>
      <c r="C2635" s="422" t="s">
        <v>5608</v>
      </c>
      <c r="D2635" s="422" t="s">
        <v>6208</v>
      </c>
      <c r="E2635" s="422" t="s">
        <v>6209</v>
      </c>
      <c r="F2635" s="438">
        <v>102720000</v>
      </c>
      <c r="G2635" s="423">
        <v>2023</v>
      </c>
      <c r="H2635" s="424">
        <f>VLOOKUP(G2635,[3]잔가율!$D$3:$E$33,2,FALSE)</f>
        <v>0.84199999999999997</v>
      </c>
      <c r="I2635" s="434">
        <f t="shared" si="41"/>
        <v>86490240</v>
      </c>
    </row>
    <row r="2636" spans="1:9">
      <c r="A2636" s="421">
        <v>2635</v>
      </c>
      <c r="B2636" s="422" t="s">
        <v>7711</v>
      </c>
      <c r="C2636" s="422" t="s">
        <v>5608</v>
      </c>
      <c r="D2636" s="422" t="s">
        <v>6210</v>
      </c>
      <c r="E2636" s="422" t="s">
        <v>6211</v>
      </c>
      <c r="F2636" s="438">
        <v>117000000</v>
      </c>
      <c r="G2636" s="423">
        <v>2023</v>
      </c>
      <c r="H2636" s="424">
        <f>VLOOKUP(G2636,[3]잔가율!$D$3:$E$33,2,FALSE)</f>
        <v>0.84199999999999997</v>
      </c>
      <c r="I2636" s="434">
        <f t="shared" si="41"/>
        <v>98514000</v>
      </c>
    </row>
    <row r="2637" spans="1:9">
      <c r="A2637" s="421">
        <v>2636</v>
      </c>
      <c r="B2637" s="422" t="s">
        <v>7711</v>
      </c>
      <c r="C2637" s="422" t="s">
        <v>5608</v>
      </c>
      <c r="D2637" s="422" t="s">
        <v>6210</v>
      </c>
      <c r="E2637" s="422" t="s">
        <v>6212</v>
      </c>
      <c r="F2637" s="438">
        <v>117000000</v>
      </c>
      <c r="G2637" s="423">
        <v>2023</v>
      </c>
      <c r="H2637" s="424">
        <f>VLOOKUP(G2637,[3]잔가율!$D$3:$E$33,2,FALSE)</f>
        <v>0.84199999999999997</v>
      </c>
      <c r="I2637" s="434">
        <f t="shared" si="41"/>
        <v>98514000</v>
      </c>
    </row>
    <row r="2638" spans="1:9">
      <c r="A2638" s="421">
        <v>2637</v>
      </c>
      <c r="B2638" s="422" t="s">
        <v>7711</v>
      </c>
      <c r="C2638" s="422" t="s">
        <v>5608</v>
      </c>
      <c r="D2638" s="422" t="s">
        <v>6213</v>
      </c>
      <c r="E2638" s="422" t="s">
        <v>6214</v>
      </c>
      <c r="F2638" s="438">
        <v>114450000</v>
      </c>
      <c r="G2638" s="423">
        <v>2023</v>
      </c>
      <c r="H2638" s="424">
        <f>VLOOKUP(G2638,[3]잔가율!$D$3:$E$33,2,FALSE)</f>
        <v>0.84199999999999997</v>
      </c>
      <c r="I2638" s="434">
        <f t="shared" si="41"/>
        <v>96366900</v>
      </c>
    </row>
    <row r="2639" spans="1:9">
      <c r="A2639" s="421">
        <v>2638</v>
      </c>
      <c r="B2639" s="422" t="s">
        <v>7711</v>
      </c>
      <c r="C2639" s="422" t="s">
        <v>5608</v>
      </c>
      <c r="D2639" s="422" t="s">
        <v>6215</v>
      </c>
      <c r="E2639" s="422" t="s">
        <v>6216</v>
      </c>
      <c r="F2639" s="438">
        <v>120000000</v>
      </c>
      <c r="G2639" s="423">
        <v>2023</v>
      </c>
      <c r="H2639" s="424">
        <f>VLOOKUP(G2639,[3]잔가율!$D$3:$E$33,2,FALSE)</f>
        <v>0.84199999999999997</v>
      </c>
      <c r="I2639" s="434">
        <f t="shared" si="41"/>
        <v>101040000</v>
      </c>
    </row>
    <row r="2640" spans="1:9">
      <c r="A2640" s="421">
        <v>2639</v>
      </c>
      <c r="B2640" s="422" t="s">
        <v>7711</v>
      </c>
      <c r="C2640" s="422" t="s">
        <v>5608</v>
      </c>
      <c r="D2640" s="422" t="s">
        <v>6217</v>
      </c>
      <c r="E2640" s="422" t="s">
        <v>6218</v>
      </c>
      <c r="F2640" s="438">
        <v>127180000</v>
      </c>
      <c r="G2640" s="423">
        <v>2023</v>
      </c>
      <c r="H2640" s="424">
        <f>VLOOKUP(G2640,[3]잔가율!$D$3:$E$33,2,FALSE)</f>
        <v>0.84199999999999997</v>
      </c>
      <c r="I2640" s="434">
        <f t="shared" si="41"/>
        <v>107085560</v>
      </c>
    </row>
    <row r="2641" spans="1:9">
      <c r="A2641" s="421">
        <v>2640</v>
      </c>
      <c r="B2641" s="422" t="s">
        <v>7711</v>
      </c>
      <c r="C2641" s="422" t="s">
        <v>5608</v>
      </c>
      <c r="D2641" s="422" t="s">
        <v>6217</v>
      </c>
      <c r="E2641" s="422" t="s">
        <v>6219</v>
      </c>
      <c r="F2641" s="438">
        <v>129270000</v>
      </c>
      <c r="G2641" s="423">
        <v>2023</v>
      </c>
      <c r="H2641" s="424">
        <f>VLOOKUP(G2641,[3]잔가율!$D$3:$E$33,2,FALSE)</f>
        <v>0.84199999999999997</v>
      </c>
      <c r="I2641" s="434">
        <f t="shared" si="41"/>
        <v>108845340</v>
      </c>
    </row>
    <row r="2642" spans="1:9">
      <c r="A2642" s="421">
        <v>2641</v>
      </c>
      <c r="B2642" s="422" t="s">
        <v>7711</v>
      </c>
      <c r="C2642" s="422" t="s">
        <v>5608</v>
      </c>
      <c r="D2642" s="422" t="s">
        <v>6220</v>
      </c>
      <c r="E2642" s="422" t="s">
        <v>6221</v>
      </c>
      <c r="F2642" s="438">
        <v>135000000</v>
      </c>
      <c r="G2642" s="423">
        <v>2023</v>
      </c>
      <c r="H2642" s="424">
        <f>VLOOKUP(G2642,[3]잔가율!$D$3:$E$33,2,FALSE)</f>
        <v>0.84199999999999997</v>
      </c>
      <c r="I2642" s="434">
        <f t="shared" si="41"/>
        <v>113670000</v>
      </c>
    </row>
    <row r="2643" spans="1:9">
      <c r="A2643" s="421">
        <v>2642</v>
      </c>
      <c r="B2643" s="422" t="s">
        <v>7711</v>
      </c>
      <c r="C2643" s="422" t="s">
        <v>5608</v>
      </c>
      <c r="D2643" s="422" t="s">
        <v>6222</v>
      </c>
      <c r="E2643" s="422" t="s">
        <v>6223</v>
      </c>
      <c r="F2643" s="438">
        <v>110360000</v>
      </c>
      <c r="G2643" s="423">
        <v>2023</v>
      </c>
      <c r="H2643" s="424">
        <f>VLOOKUP(G2643,[3]잔가율!$D$3:$E$33,2,FALSE)</f>
        <v>0.84199999999999997</v>
      </c>
      <c r="I2643" s="434">
        <f t="shared" si="41"/>
        <v>92923120</v>
      </c>
    </row>
    <row r="2644" spans="1:9">
      <c r="A2644" s="421">
        <v>2643</v>
      </c>
      <c r="B2644" s="422" t="s">
        <v>7711</v>
      </c>
      <c r="C2644" s="422" t="s">
        <v>5608</v>
      </c>
      <c r="D2644" s="422" t="s">
        <v>6222</v>
      </c>
      <c r="E2644" s="422" t="s">
        <v>6224</v>
      </c>
      <c r="F2644" s="438">
        <v>116000000</v>
      </c>
      <c r="G2644" s="423">
        <v>2023</v>
      </c>
      <c r="H2644" s="424">
        <f>VLOOKUP(G2644,[3]잔가율!$D$3:$E$33,2,FALSE)</f>
        <v>0.84199999999999997</v>
      </c>
      <c r="I2644" s="434">
        <f t="shared" si="41"/>
        <v>97672000</v>
      </c>
    </row>
    <row r="2645" spans="1:9">
      <c r="A2645" s="421">
        <v>2644</v>
      </c>
      <c r="B2645" s="422" t="s">
        <v>7711</v>
      </c>
      <c r="C2645" s="422" t="s">
        <v>5608</v>
      </c>
      <c r="D2645" s="422" t="s">
        <v>6225</v>
      </c>
      <c r="E2645" s="422" t="s">
        <v>6226</v>
      </c>
      <c r="F2645" s="438">
        <v>120000000</v>
      </c>
      <c r="G2645" s="423">
        <v>2023</v>
      </c>
      <c r="H2645" s="424">
        <f>VLOOKUP(G2645,[3]잔가율!$D$3:$E$33,2,FALSE)</f>
        <v>0.84199999999999997</v>
      </c>
      <c r="I2645" s="434">
        <f t="shared" si="41"/>
        <v>101040000</v>
      </c>
    </row>
    <row r="2646" spans="1:9">
      <c r="A2646" s="421">
        <v>2645</v>
      </c>
      <c r="B2646" s="422" t="s">
        <v>7711</v>
      </c>
      <c r="C2646" s="422" t="s">
        <v>5608</v>
      </c>
      <c r="D2646" s="422" t="s">
        <v>6227</v>
      </c>
      <c r="E2646" s="422" t="s">
        <v>6228</v>
      </c>
      <c r="F2646" s="438">
        <v>133000000</v>
      </c>
      <c r="G2646" s="423">
        <v>2023</v>
      </c>
      <c r="H2646" s="424">
        <f>VLOOKUP(G2646,[3]잔가율!$D$3:$E$33,2,FALSE)</f>
        <v>0.84199999999999997</v>
      </c>
      <c r="I2646" s="434">
        <f t="shared" si="41"/>
        <v>111986000</v>
      </c>
    </row>
    <row r="2647" spans="1:9">
      <c r="A2647" s="421">
        <v>2646</v>
      </c>
      <c r="B2647" s="422" t="s">
        <v>7711</v>
      </c>
      <c r="C2647" s="422" t="s">
        <v>5608</v>
      </c>
      <c r="D2647" s="422" t="s">
        <v>6229</v>
      </c>
      <c r="E2647" s="422" t="s">
        <v>6230</v>
      </c>
      <c r="F2647" s="438">
        <v>129000000</v>
      </c>
      <c r="G2647" s="423">
        <v>2023</v>
      </c>
      <c r="H2647" s="424">
        <f>VLOOKUP(G2647,[3]잔가율!$D$3:$E$33,2,FALSE)</f>
        <v>0.84199999999999997</v>
      </c>
      <c r="I2647" s="434">
        <f t="shared" si="41"/>
        <v>108618000</v>
      </c>
    </row>
    <row r="2648" spans="1:9">
      <c r="A2648" s="421">
        <v>2647</v>
      </c>
      <c r="B2648" s="422" t="s">
        <v>7711</v>
      </c>
      <c r="C2648" s="422" t="s">
        <v>5608</v>
      </c>
      <c r="D2648" s="422" t="s">
        <v>6231</v>
      </c>
      <c r="E2648" s="422" t="s">
        <v>6214</v>
      </c>
      <c r="F2648" s="438">
        <v>114450000</v>
      </c>
      <c r="G2648" s="423">
        <v>2023</v>
      </c>
      <c r="H2648" s="424">
        <f>VLOOKUP(G2648,[3]잔가율!$D$3:$E$33,2,FALSE)</f>
        <v>0.84199999999999997</v>
      </c>
      <c r="I2648" s="434">
        <f t="shared" si="41"/>
        <v>96366900</v>
      </c>
    </row>
    <row r="2649" spans="1:9">
      <c r="A2649" s="421">
        <v>2648</v>
      </c>
      <c r="B2649" s="422" t="s">
        <v>7711</v>
      </c>
      <c r="C2649" s="422" t="s">
        <v>5608</v>
      </c>
      <c r="D2649" s="422" t="s">
        <v>6232</v>
      </c>
      <c r="E2649" s="422" t="s">
        <v>6233</v>
      </c>
      <c r="F2649" s="438">
        <v>127900000</v>
      </c>
      <c r="G2649" s="423">
        <v>2023</v>
      </c>
      <c r="H2649" s="424">
        <f>VLOOKUP(G2649,[3]잔가율!$D$3:$E$33,2,FALSE)</f>
        <v>0.84199999999999997</v>
      </c>
      <c r="I2649" s="434">
        <f t="shared" si="41"/>
        <v>107691800</v>
      </c>
    </row>
    <row r="2650" spans="1:9">
      <c r="A2650" s="421">
        <v>2649</v>
      </c>
      <c r="B2650" s="422" t="s">
        <v>7711</v>
      </c>
      <c r="C2650" s="422" t="s">
        <v>5608</v>
      </c>
      <c r="D2650" s="422" t="s">
        <v>6234</v>
      </c>
      <c r="E2650" s="422" t="s">
        <v>6235</v>
      </c>
      <c r="F2650" s="438">
        <v>120360000</v>
      </c>
      <c r="G2650" s="423">
        <v>2023</v>
      </c>
      <c r="H2650" s="424">
        <f>VLOOKUP(G2650,[3]잔가율!$D$3:$E$33,2,FALSE)</f>
        <v>0.84199999999999997</v>
      </c>
      <c r="I2650" s="434">
        <f t="shared" si="41"/>
        <v>101343120</v>
      </c>
    </row>
    <row r="2651" spans="1:9">
      <c r="A2651" s="421">
        <v>2650</v>
      </c>
      <c r="B2651" s="422" t="s">
        <v>7711</v>
      </c>
      <c r="C2651" s="422" t="s">
        <v>5608</v>
      </c>
      <c r="D2651" s="422" t="s">
        <v>6234</v>
      </c>
      <c r="E2651" s="422" t="s">
        <v>6224</v>
      </c>
      <c r="F2651" s="438">
        <v>122000000</v>
      </c>
      <c r="G2651" s="423">
        <v>2023</v>
      </c>
      <c r="H2651" s="424">
        <f>VLOOKUP(G2651,[3]잔가율!$D$3:$E$33,2,FALSE)</f>
        <v>0.84199999999999997</v>
      </c>
      <c r="I2651" s="434">
        <f t="shared" si="41"/>
        <v>102724000</v>
      </c>
    </row>
    <row r="2652" spans="1:9">
      <c r="A2652" s="421">
        <v>2651</v>
      </c>
      <c r="B2652" s="422" t="s">
        <v>7711</v>
      </c>
      <c r="C2652" s="422" t="s">
        <v>5608</v>
      </c>
      <c r="D2652" s="422" t="s">
        <v>6236</v>
      </c>
      <c r="E2652" s="422" t="s">
        <v>6237</v>
      </c>
      <c r="F2652" s="438">
        <v>120000000</v>
      </c>
      <c r="G2652" s="423">
        <v>2023</v>
      </c>
      <c r="H2652" s="424">
        <f>VLOOKUP(G2652,[3]잔가율!$D$3:$E$33,2,FALSE)</f>
        <v>0.84199999999999997</v>
      </c>
      <c r="I2652" s="434">
        <f t="shared" si="41"/>
        <v>101040000</v>
      </c>
    </row>
    <row r="2653" spans="1:9">
      <c r="A2653" s="421">
        <v>2652</v>
      </c>
      <c r="B2653" s="422" t="s">
        <v>7711</v>
      </c>
      <c r="C2653" s="422" t="s">
        <v>5608</v>
      </c>
      <c r="D2653" s="422" t="s">
        <v>6236</v>
      </c>
      <c r="E2653" s="422" t="s">
        <v>6226</v>
      </c>
      <c r="F2653" s="438">
        <v>120000000</v>
      </c>
      <c r="G2653" s="423">
        <v>2023</v>
      </c>
      <c r="H2653" s="424">
        <f>VLOOKUP(G2653,[3]잔가율!$D$3:$E$33,2,FALSE)</f>
        <v>0.84199999999999997</v>
      </c>
      <c r="I2653" s="434">
        <f t="shared" si="41"/>
        <v>101040000</v>
      </c>
    </row>
    <row r="2654" spans="1:9">
      <c r="A2654" s="421">
        <v>2653</v>
      </c>
      <c r="B2654" s="422" t="s">
        <v>7711</v>
      </c>
      <c r="C2654" s="422" t="s">
        <v>5608</v>
      </c>
      <c r="D2654" s="422" t="s">
        <v>6238</v>
      </c>
      <c r="E2654" s="422" t="s">
        <v>6228</v>
      </c>
      <c r="F2654" s="438">
        <v>133360000</v>
      </c>
      <c r="G2654" s="423">
        <v>2023</v>
      </c>
      <c r="H2654" s="424">
        <f>VLOOKUP(G2654,[3]잔가율!$D$3:$E$33,2,FALSE)</f>
        <v>0.84199999999999997</v>
      </c>
      <c r="I2654" s="434">
        <f t="shared" si="41"/>
        <v>112289120</v>
      </c>
    </row>
    <row r="2655" spans="1:9">
      <c r="A2655" s="421">
        <v>2654</v>
      </c>
      <c r="B2655" s="422" t="s">
        <v>7711</v>
      </c>
      <c r="C2655" s="422" t="s">
        <v>5608</v>
      </c>
      <c r="D2655" s="422" t="s">
        <v>6239</v>
      </c>
      <c r="E2655" s="422" t="s">
        <v>6230</v>
      </c>
      <c r="F2655" s="438">
        <v>131540000</v>
      </c>
      <c r="G2655" s="423">
        <v>2023</v>
      </c>
      <c r="H2655" s="424">
        <f>VLOOKUP(G2655,[3]잔가율!$D$3:$E$33,2,FALSE)</f>
        <v>0.84199999999999997</v>
      </c>
      <c r="I2655" s="434">
        <f t="shared" si="41"/>
        <v>110756680</v>
      </c>
    </row>
    <row r="2656" spans="1:9">
      <c r="A2656" s="421">
        <v>2655</v>
      </c>
      <c r="B2656" s="422" t="s">
        <v>7711</v>
      </c>
      <c r="C2656" s="422" t="s">
        <v>5608</v>
      </c>
      <c r="D2656" s="422" t="s">
        <v>6240</v>
      </c>
      <c r="E2656" s="422" t="s">
        <v>6219</v>
      </c>
      <c r="F2656" s="438">
        <v>128140000</v>
      </c>
      <c r="G2656" s="423">
        <v>2023</v>
      </c>
      <c r="H2656" s="424">
        <f>VLOOKUP(G2656,[3]잔가율!$D$3:$E$33,2,FALSE)</f>
        <v>0.84199999999999997</v>
      </c>
      <c r="I2656" s="434">
        <f t="shared" si="41"/>
        <v>107893880</v>
      </c>
    </row>
    <row r="2657" spans="1:9">
      <c r="A2657" s="421">
        <v>2656</v>
      </c>
      <c r="B2657" s="422" t="s">
        <v>7711</v>
      </c>
      <c r="C2657" s="422" t="s">
        <v>5608</v>
      </c>
      <c r="D2657" s="422" t="s">
        <v>6240</v>
      </c>
      <c r="E2657" s="422" t="s">
        <v>6233</v>
      </c>
      <c r="F2657" s="438">
        <v>113000000</v>
      </c>
      <c r="G2657" s="423">
        <v>2023</v>
      </c>
      <c r="H2657" s="424">
        <f>VLOOKUP(G2657,[3]잔가율!$D$3:$E$33,2,FALSE)</f>
        <v>0.84199999999999997</v>
      </c>
      <c r="I2657" s="434">
        <f t="shared" si="41"/>
        <v>95146000</v>
      </c>
    </row>
    <row r="2658" spans="1:9">
      <c r="A2658" s="421">
        <v>2657</v>
      </c>
      <c r="B2658" s="422" t="s">
        <v>7711</v>
      </c>
      <c r="C2658" s="422" t="s">
        <v>5608</v>
      </c>
      <c r="D2658" s="422" t="s">
        <v>6240</v>
      </c>
      <c r="E2658" s="422" t="s">
        <v>6241</v>
      </c>
      <c r="F2658" s="438">
        <v>121000000</v>
      </c>
      <c r="G2658" s="423">
        <v>2023</v>
      </c>
      <c r="H2658" s="424">
        <f>VLOOKUP(G2658,[3]잔가율!$D$3:$E$33,2,FALSE)</f>
        <v>0.84199999999999997</v>
      </c>
      <c r="I2658" s="434">
        <f t="shared" si="41"/>
        <v>101882000</v>
      </c>
    </row>
    <row r="2659" spans="1:9">
      <c r="A2659" s="421">
        <v>2658</v>
      </c>
      <c r="B2659" s="422" t="s">
        <v>7711</v>
      </c>
      <c r="C2659" s="422" t="s">
        <v>5608</v>
      </c>
      <c r="D2659" s="422" t="s">
        <v>6242</v>
      </c>
      <c r="E2659" s="422" t="s">
        <v>6243</v>
      </c>
      <c r="F2659" s="438">
        <v>114570000</v>
      </c>
      <c r="G2659" s="423">
        <v>2023</v>
      </c>
      <c r="H2659" s="424">
        <f>VLOOKUP(G2659,[3]잔가율!$D$3:$E$33,2,FALSE)</f>
        <v>0.84199999999999997</v>
      </c>
      <c r="I2659" s="434">
        <f t="shared" si="41"/>
        <v>96467940</v>
      </c>
    </row>
    <row r="2660" spans="1:9">
      <c r="A2660" s="421">
        <v>2659</v>
      </c>
      <c r="B2660" s="422" t="s">
        <v>7711</v>
      </c>
      <c r="C2660" s="422" t="s">
        <v>5608</v>
      </c>
      <c r="D2660" s="422" t="s">
        <v>6244</v>
      </c>
      <c r="E2660" s="422" t="s">
        <v>6245</v>
      </c>
      <c r="F2660" s="438">
        <v>130000000</v>
      </c>
      <c r="G2660" s="423">
        <v>2023</v>
      </c>
      <c r="H2660" s="424">
        <f>VLOOKUP(G2660,[3]잔가율!$D$3:$E$33,2,FALSE)</f>
        <v>0.84199999999999997</v>
      </c>
      <c r="I2660" s="434">
        <f t="shared" si="41"/>
        <v>109460000</v>
      </c>
    </row>
    <row r="2661" spans="1:9">
      <c r="A2661" s="421">
        <v>2660</v>
      </c>
      <c r="B2661" s="422" t="s">
        <v>7711</v>
      </c>
      <c r="C2661" s="422" t="s">
        <v>5608</v>
      </c>
      <c r="D2661" s="422" t="s">
        <v>6246</v>
      </c>
      <c r="E2661" s="422" t="s">
        <v>6247</v>
      </c>
      <c r="F2661" s="438">
        <v>145360000</v>
      </c>
      <c r="G2661" s="423">
        <v>2023</v>
      </c>
      <c r="H2661" s="424">
        <f>VLOOKUP(G2661,[3]잔가율!$D$3:$E$33,2,FALSE)</f>
        <v>0.84199999999999997</v>
      </c>
      <c r="I2661" s="434">
        <f t="shared" si="41"/>
        <v>122393120</v>
      </c>
    </row>
    <row r="2662" spans="1:9">
      <c r="A2662" s="421">
        <v>2661</v>
      </c>
      <c r="B2662" s="425" t="s">
        <v>7711</v>
      </c>
      <c r="C2662" s="425" t="s">
        <v>5608</v>
      </c>
      <c r="D2662" s="425" t="s">
        <v>6248</v>
      </c>
      <c r="E2662" s="425" t="s">
        <v>6249</v>
      </c>
      <c r="F2662" s="439">
        <v>138040000</v>
      </c>
      <c r="G2662" s="423">
        <v>2023</v>
      </c>
      <c r="H2662" s="424">
        <f>VLOOKUP(G2662,[3]잔가율!$D$3:$E$33,2,FALSE)</f>
        <v>0.84199999999999997</v>
      </c>
      <c r="I2662" s="434">
        <f t="shared" si="41"/>
        <v>116229680</v>
      </c>
    </row>
    <row r="2663" spans="1:9">
      <c r="A2663" s="421">
        <v>2662</v>
      </c>
      <c r="B2663" s="422" t="s">
        <v>7711</v>
      </c>
      <c r="C2663" s="422" t="s">
        <v>5608</v>
      </c>
      <c r="D2663" s="422" t="s">
        <v>6250</v>
      </c>
      <c r="E2663" s="422" t="s">
        <v>6251</v>
      </c>
      <c r="F2663" s="438">
        <v>145360000</v>
      </c>
      <c r="G2663" s="423">
        <v>2023</v>
      </c>
      <c r="H2663" s="424">
        <f>VLOOKUP(G2663,[3]잔가율!$D$3:$E$33,2,FALSE)</f>
        <v>0.84199999999999997</v>
      </c>
      <c r="I2663" s="434">
        <f t="shared" si="41"/>
        <v>122393120</v>
      </c>
    </row>
    <row r="2664" spans="1:9">
      <c r="A2664" s="421">
        <v>2663</v>
      </c>
      <c r="B2664" s="422" t="s">
        <v>7711</v>
      </c>
      <c r="C2664" s="422" t="s">
        <v>5608</v>
      </c>
      <c r="D2664" s="422" t="s">
        <v>6252</v>
      </c>
      <c r="E2664" s="422" t="s">
        <v>6253</v>
      </c>
      <c r="F2664" s="438">
        <v>142000000</v>
      </c>
      <c r="G2664" s="423">
        <v>2023</v>
      </c>
      <c r="H2664" s="424">
        <f>VLOOKUP(G2664,[3]잔가율!$D$3:$E$33,2,FALSE)</f>
        <v>0.84199999999999997</v>
      </c>
      <c r="I2664" s="434">
        <f t="shared" si="41"/>
        <v>119564000</v>
      </c>
    </row>
    <row r="2665" spans="1:9">
      <c r="A2665" s="421">
        <v>2664</v>
      </c>
      <c r="B2665" s="422" t="s">
        <v>7711</v>
      </c>
      <c r="C2665" s="422" t="s">
        <v>5608</v>
      </c>
      <c r="D2665" s="422" t="s">
        <v>6254</v>
      </c>
      <c r="E2665" s="422" t="s">
        <v>6255</v>
      </c>
      <c r="F2665" s="438">
        <v>100000000</v>
      </c>
      <c r="G2665" s="423">
        <v>2023</v>
      </c>
      <c r="H2665" s="424">
        <f>VLOOKUP(G2665,[3]잔가율!$D$3:$E$33,2,FALSE)</f>
        <v>0.84199999999999997</v>
      </c>
      <c r="I2665" s="434">
        <f t="shared" si="41"/>
        <v>84200000</v>
      </c>
    </row>
    <row r="2666" spans="1:9">
      <c r="A2666" s="421">
        <v>2665</v>
      </c>
      <c r="B2666" s="422" t="s">
        <v>7711</v>
      </c>
      <c r="C2666" s="422" t="s">
        <v>5608</v>
      </c>
      <c r="D2666" s="422" t="s">
        <v>6256</v>
      </c>
      <c r="E2666" s="422" t="s">
        <v>6257</v>
      </c>
      <c r="F2666" s="438">
        <v>152620000</v>
      </c>
      <c r="G2666" s="423">
        <v>2023</v>
      </c>
      <c r="H2666" s="424">
        <f>VLOOKUP(G2666,[3]잔가율!$D$3:$E$33,2,FALSE)</f>
        <v>0.84199999999999997</v>
      </c>
      <c r="I2666" s="434">
        <f t="shared" si="41"/>
        <v>128506040</v>
      </c>
    </row>
    <row r="2667" spans="1:9">
      <c r="A2667" s="421">
        <v>2666</v>
      </c>
      <c r="B2667" s="422" t="s">
        <v>7711</v>
      </c>
      <c r="C2667" s="422" t="s">
        <v>5608</v>
      </c>
      <c r="D2667" s="422" t="s">
        <v>6256</v>
      </c>
      <c r="E2667" s="422" t="s">
        <v>6258</v>
      </c>
      <c r="F2667" s="438">
        <v>104540000</v>
      </c>
      <c r="G2667" s="423">
        <v>2023</v>
      </c>
      <c r="H2667" s="424">
        <f>VLOOKUP(G2667,[3]잔가율!$D$3:$E$33,2,FALSE)</f>
        <v>0.84199999999999997</v>
      </c>
      <c r="I2667" s="434">
        <f t="shared" si="41"/>
        <v>88022680</v>
      </c>
    </row>
    <row r="2668" spans="1:9">
      <c r="A2668" s="421">
        <v>2667</v>
      </c>
      <c r="B2668" s="422" t="s">
        <v>7711</v>
      </c>
      <c r="C2668" s="422" t="s">
        <v>5608</v>
      </c>
      <c r="D2668" s="422" t="s">
        <v>6259</v>
      </c>
      <c r="E2668" s="422" t="s">
        <v>6260</v>
      </c>
      <c r="F2668" s="438">
        <v>140000000</v>
      </c>
      <c r="G2668" s="423">
        <v>2023</v>
      </c>
      <c r="H2668" s="424">
        <f>VLOOKUP(G2668,[3]잔가율!$D$3:$E$33,2,FALSE)</f>
        <v>0.84199999999999997</v>
      </c>
      <c r="I2668" s="434">
        <f t="shared" si="41"/>
        <v>117880000</v>
      </c>
    </row>
    <row r="2669" spans="1:9">
      <c r="A2669" s="421">
        <v>2668</v>
      </c>
      <c r="B2669" s="313" t="s">
        <v>15840</v>
      </c>
      <c r="C2669" s="426" t="s">
        <v>5608</v>
      </c>
      <c r="D2669" s="426" t="s">
        <v>5699</v>
      </c>
      <c r="E2669" s="426" t="s">
        <v>5700</v>
      </c>
      <c r="F2669" s="442">
        <v>104930000</v>
      </c>
      <c r="G2669" s="423">
        <v>2023</v>
      </c>
      <c r="H2669" s="424">
        <f>VLOOKUP(G2669,[3]잔가율!$B$3:$C$33,2,FALSE)</f>
        <v>0.82599999999999996</v>
      </c>
      <c r="I2669" s="434">
        <f t="shared" si="41"/>
        <v>86672180</v>
      </c>
    </row>
    <row r="2670" spans="1:9">
      <c r="A2670" s="421">
        <v>2669</v>
      </c>
      <c r="B2670" s="422" t="s">
        <v>7711</v>
      </c>
      <c r="C2670" s="422" t="s">
        <v>5608</v>
      </c>
      <c r="D2670" s="422" t="s">
        <v>6261</v>
      </c>
      <c r="E2670" s="422" t="s">
        <v>6262</v>
      </c>
      <c r="F2670" s="438">
        <v>149450000</v>
      </c>
      <c r="G2670" s="423">
        <v>2023</v>
      </c>
      <c r="H2670" s="424">
        <f>VLOOKUP(G2670,[3]잔가율!$D$3:$E$33,2,FALSE)</f>
        <v>0.84199999999999997</v>
      </c>
      <c r="I2670" s="434">
        <f t="shared" si="41"/>
        <v>125836900</v>
      </c>
    </row>
    <row r="2671" spans="1:9">
      <c r="A2671" s="421">
        <v>2670</v>
      </c>
      <c r="B2671" s="425" t="s">
        <v>7711</v>
      </c>
      <c r="C2671" s="425" t="s">
        <v>5761</v>
      </c>
      <c r="D2671" s="425" t="s">
        <v>6263</v>
      </c>
      <c r="E2671" s="425">
        <v>222059</v>
      </c>
      <c r="F2671" s="439">
        <v>124280000</v>
      </c>
      <c r="G2671" s="423">
        <v>2023</v>
      </c>
      <c r="H2671" s="424">
        <f>VLOOKUP(G2671,[3]잔가율!$D$3:$E$33,2,FALSE)</f>
        <v>0.84199999999999997</v>
      </c>
      <c r="I2671" s="434">
        <f t="shared" si="41"/>
        <v>104643760</v>
      </c>
    </row>
    <row r="2672" spans="1:9">
      <c r="A2672" s="421">
        <v>2671</v>
      </c>
      <c r="B2672" s="313" t="s">
        <v>15840</v>
      </c>
      <c r="C2672" s="426" t="s">
        <v>5608</v>
      </c>
      <c r="D2672" s="426" t="s">
        <v>5701</v>
      </c>
      <c r="E2672" s="426" t="s">
        <v>5702</v>
      </c>
      <c r="F2672" s="442">
        <v>157700000</v>
      </c>
      <c r="G2672" s="423">
        <v>2023</v>
      </c>
      <c r="H2672" s="424">
        <f>VLOOKUP(G2672,[3]잔가율!$B$3:$C$33,2,FALSE)</f>
        <v>0.82599999999999996</v>
      </c>
      <c r="I2672" s="434">
        <f t="shared" si="41"/>
        <v>130260200</v>
      </c>
    </row>
    <row r="2673" spans="1:9">
      <c r="A2673" s="421">
        <v>2672</v>
      </c>
      <c r="B2673" s="422" t="s">
        <v>7711</v>
      </c>
      <c r="C2673" s="422" t="s">
        <v>5608</v>
      </c>
      <c r="D2673" s="422" t="s">
        <v>6264</v>
      </c>
      <c r="E2673" s="422">
        <v>217364</v>
      </c>
      <c r="F2673" s="438">
        <v>133360000</v>
      </c>
      <c r="G2673" s="423">
        <v>2023</v>
      </c>
      <c r="H2673" s="424">
        <f>VLOOKUP(G2673,[3]잔가율!$D$3:$E$33,2,FALSE)</f>
        <v>0.84199999999999997</v>
      </c>
      <c r="I2673" s="434">
        <f t="shared" si="41"/>
        <v>112289120</v>
      </c>
    </row>
    <row r="2674" spans="1:9">
      <c r="A2674" s="421">
        <v>2673</v>
      </c>
      <c r="B2674" s="422" t="s">
        <v>7711</v>
      </c>
      <c r="C2674" s="422" t="s">
        <v>5608</v>
      </c>
      <c r="D2674" s="422" t="s">
        <v>6265</v>
      </c>
      <c r="E2674" s="422" t="s">
        <v>6266</v>
      </c>
      <c r="F2674" s="438">
        <v>150720000</v>
      </c>
      <c r="G2674" s="423">
        <v>2023</v>
      </c>
      <c r="H2674" s="424">
        <f>VLOOKUP(G2674,[3]잔가율!$D$3:$E$33,2,FALSE)</f>
        <v>0.84199999999999997</v>
      </c>
      <c r="I2674" s="434">
        <f t="shared" si="41"/>
        <v>126906240</v>
      </c>
    </row>
    <row r="2675" spans="1:9">
      <c r="A2675" s="421">
        <v>2674</v>
      </c>
      <c r="B2675" s="422" t="s">
        <v>7711</v>
      </c>
      <c r="C2675" s="422" t="s">
        <v>5608</v>
      </c>
      <c r="D2675" s="422" t="s">
        <v>6267</v>
      </c>
      <c r="E2675" s="422" t="s">
        <v>6268</v>
      </c>
      <c r="F2675" s="438">
        <v>139000000</v>
      </c>
      <c r="G2675" s="423">
        <v>2023</v>
      </c>
      <c r="H2675" s="424">
        <f>VLOOKUP(G2675,[3]잔가율!$D$3:$E$33,2,FALSE)</f>
        <v>0.84199999999999997</v>
      </c>
      <c r="I2675" s="434">
        <f t="shared" si="41"/>
        <v>117038000</v>
      </c>
    </row>
    <row r="2676" spans="1:9">
      <c r="A2676" s="421">
        <v>2675</v>
      </c>
      <c r="B2676" s="313" t="s">
        <v>15840</v>
      </c>
      <c r="C2676" s="426" t="s">
        <v>5608</v>
      </c>
      <c r="D2676" s="426" t="s">
        <v>5703</v>
      </c>
      <c r="E2676" s="426" t="s">
        <v>5704</v>
      </c>
      <c r="F2676" s="442">
        <v>113480000</v>
      </c>
      <c r="G2676" s="423">
        <v>2023</v>
      </c>
      <c r="H2676" s="424">
        <f>VLOOKUP(G2676,[3]잔가율!$B$3:$C$33,2,FALSE)</f>
        <v>0.82599999999999996</v>
      </c>
      <c r="I2676" s="434">
        <f t="shared" si="41"/>
        <v>93734480</v>
      </c>
    </row>
    <row r="2677" spans="1:9">
      <c r="A2677" s="421">
        <v>2676</v>
      </c>
      <c r="B2677" s="422" t="s">
        <v>7711</v>
      </c>
      <c r="C2677" s="422" t="s">
        <v>5608</v>
      </c>
      <c r="D2677" s="422" t="s">
        <v>6269</v>
      </c>
      <c r="E2677" s="422" t="s">
        <v>6270</v>
      </c>
      <c r="F2677" s="438">
        <v>167270000</v>
      </c>
      <c r="G2677" s="423">
        <v>2023</v>
      </c>
      <c r="H2677" s="424">
        <f>VLOOKUP(G2677,[3]잔가율!$D$3:$E$33,2,FALSE)</f>
        <v>0.84199999999999997</v>
      </c>
      <c r="I2677" s="434">
        <f t="shared" si="41"/>
        <v>140841340</v>
      </c>
    </row>
    <row r="2678" spans="1:9">
      <c r="A2678" s="421">
        <v>2677</v>
      </c>
      <c r="B2678" s="422" t="s">
        <v>7711</v>
      </c>
      <c r="C2678" s="422" t="s">
        <v>5608</v>
      </c>
      <c r="D2678" s="422" t="s">
        <v>6269</v>
      </c>
      <c r="E2678" s="422" t="s">
        <v>6271</v>
      </c>
      <c r="F2678" s="438">
        <v>167270000</v>
      </c>
      <c r="G2678" s="423">
        <v>2023</v>
      </c>
      <c r="H2678" s="424">
        <f>VLOOKUP(G2678,[3]잔가율!$D$3:$E$33,2,FALSE)</f>
        <v>0.84199999999999997</v>
      </c>
      <c r="I2678" s="434">
        <f t="shared" si="41"/>
        <v>140841340</v>
      </c>
    </row>
    <row r="2679" spans="1:9">
      <c r="A2679" s="421">
        <v>2678</v>
      </c>
      <c r="B2679" s="422" t="s">
        <v>7711</v>
      </c>
      <c r="C2679" s="422" t="s">
        <v>5608</v>
      </c>
      <c r="D2679" s="422" t="s">
        <v>6269</v>
      </c>
      <c r="E2679" s="422" t="s">
        <v>6272</v>
      </c>
      <c r="F2679" s="438">
        <v>167270000</v>
      </c>
      <c r="G2679" s="423">
        <v>2023</v>
      </c>
      <c r="H2679" s="424">
        <f>VLOOKUP(G2679,[3]잔가율!$D$3:$E$33,2,FALSE)</f>
        <v>0.84199999999999997</v>
      </c>
      <c r="I2679" s="434">
        <f t="shared" si="41"/>
        <v>140841340</v>
      </c>
    </row>
    <row r="2680" spans="1:9">
      <c r="A2680" s="421">
        <v>2679</v>
      </c>
      <c r="B2680" s="422" t="s">
        <v>7711</v>
      </c>
      <c r="C2680" s="422" t="s">
        <v>5608</v>
      </c>
      <c r="D2680" s="422" t="s">
        <v>6269</v>
      </c>
      <c r="E2680" s="422" t="s">
        <v>6273</v>
      </c>
      <c r="F2680" s="438">
        <v>167270000</v>
      </c>
      <c r="G2680" s="423">
        <v>2023</v>
      </c>
      <c r="H2680" s="424">
        <f>VLOOKUP(G2680,[3]잔가율!$D$3:$E$33,2,FALSE)</f>
        <v>0.84199999999999997</v>
      </c>
      <c r="I2680" s="434">
        <f t="shared" si="41"/>
        <v>140841340</v>
      </c>
    </row>
    <row r="2681" spans="1:9">
      <c r="A2681" s="421">
        <v>2680</v>
      </c>
      <c r="B2681" s="422" t="s">
        <v>7711</v>
      </c>
      <c r="C2681" s="422" t="s">
        <v>5608</v>
      </c>
      <c r="D2681" s="422" t="s">
        <v>6269</v>
      </c>
      <c r="E2681" s="422" t="s">
        <v>6274</v>
      </c>
      <c r="F2681" s="438">
        <v>167270000</v>
      </c>
      <c r="G2681" s="423">
        <v>2023</v>
      </c>
      <c r="H2681" s="424">
        <f>VLOOKUP(G2681,[3]잔가율!$D$3:$E$33,2,FALSE)</f>
        <v>0.84199999999999997</v>
      </c>
      <c r="I2681" s="434">
        <f t="shared" si="41"/>
        <v>140841340</v>
      </c>
    </row>
    <row r="2682" spans="1:9">
      <c r="A2682" s="421">
        <v>2681</v>
      </c>
      <c r="B2682" s="422" t="s">
        <v>7711</v>
      </c>
      <c r="C2682" s="422" t="s">
        <v>5608</v>
      </c>
      <c r="D2682" s="422" t="s">
        <v>6275</v>
      </c>
      <c r="E2682" s="422" t="s">
        <v>6276</v>
      </c>
      <c r="F2682" s="438">
        <v>170900000</v>
      </c>
      <c r="G2682" s="423">
        <v>2023</v>
      </c>
      <c r="H2682" s="424">
        <f>VLOOKUP(G2682,[3]잔가율!$D$3:$E$33,2,FALSE)</f>
        <v>0.84199999999999997</v>
      </c>
      <c r="I2682" s="434">
        <f t="shared" si="41"/>
        <v>143897800</v>
      </c>
    </row>
    <row r="2683" spans="1:9">
      <c r="A2683" s="421">
        <v>2682</v>
      </c>
      <c r="B2683" s="422" t="s">
        <v>7711</v>
      </c>
      <c r="C2683" s="422" t="s">
        <v>5608</v>
      </c>
      <c r="D2683" s="422" t="s">
        <v>6275</v>
      </c>
      <c r="E2683" s="422" t="s">
        <v>6277</v>
      </c>
      <c r="F2683" s="438">
        <v>170900000</v>
      </c>
      <c r="G2683" s="423">
        <v>2023</v>
      </c>
      <c r="H2683" s="424">
        <f>VLOOKUP(G2683,[3]잔가율!$D$3:$E$33,2,FALSE)</f>
        <v>0.84199999999999997</v>
      </c>
      <c r="I2683" s="434">
        <f t="shared" si="41"/>
        <v>143897800</v>
      </c>
    </row>
    <row r="2684" spans="1:9">
      <c r="A2684" s="421">
        <v>2683</v>
      </c>
      <c r="B2684" s="313" t="s">
        <v>15840</v>
      </c>
      <c r="C2684" s="426" t="s">
        <v>5608</v>
      </c>
      <c r="D2684" s="426" t="s">
        <v>5705</v>
      </c>
      <c r="E2684" s="426" t="s">
        <v>5706</v>
      </c>
      <c r="F2684" s="442">
        <v>171050000</v>
      </c>
      <c r="G2684" s="423">
        <v>2023</v>
      </c>
      <c r="H2684" s="424">
        <f>VLOOKUP(G2684,[3]잔가율!$B$3:$C$33,2,FALSE)</f>
        <v>0.82599999999999996</v>
      </c>
      <c r="I2684" s="434">
        <f t="shared" si="41"/>
        <v>141287300</v>
      </c>
    </row>
    <row r="2685" spans="1:9">
      <c r="A2685" s="421">
        <v>2684</v>
      </c>
      <c r="B2685" s="422" t="s">
        <v>7711</v>
      </c>
      <c r="C2685" s="422" t="s">
        <v>5608</v>
      </c>
      <c r="D2685" s="422" t="s">
        <v>6278</v>
      </c>
      <c r="E2685" s="422" t="s">
        <v>6279</v>
      </c>
      <c r="F2685" s="438">
        <v>175000000</v>
      </c>
      <c r="G2685" s="423">
        <v>2023</v>
      </c>
      <c r="H2685" s="424">
        <f>VLOOKUP(G2685,[3]잔가율!$D$3:$E$33,2,FALSE)</f>
        <v>0.84199999999999997</v>
      </c>
      <c r="I2685" s="434">
        <f t="shared" si="41"/>
        <v>147350000</v>
      </c>
    </row>
    <row r="2686" spans="1:9">
      <c r="A2686" s="421">
        <v>2685</v>
      </c>
      <c r="B2686" s="422" t="s">
        <v>7711</v>
      </c>
      <c r="C2686" s="422" t="s">
        <v>5608</v>
      </c>
      <c r="D2686" s="422" t="s">
        <v>6278</v>
      </c>
      <c r="E2686" s="422" t="s">
        <v>6277</v>
      </c>
      <c r="F2686" s="438">
        <v>175000000</v>
      </c>
      <c r="G2686" s="423">
        <v>2023</v>
      </c>
      <c r="H2686" s="424">
        <f>VLOOKUP(G2686,[3]잔가율!$D$3:$E$33,2,FALSE)</f>
        <v>0.84199999999999997</v>
      </c>
      <c r="I2686" s="434">
        <f t="shared" si="41"/>
        <v>147350000</v>
      </c>
    </row>
    <row r="2687" spans="1:9">
      <c r="A2687" s="421">
        <v>2686</v>
      </c>
      <c r="B2687" s="422" t="s">
        <v>7711</v>
      </c>
      <c r="C2687" s="422" t="s">
        <v>5608</v>
      </c>
      <c r="D2687" s="422" t="s">
        <v>6280</v>
      </c>
      <c r="E2687" s="422" t="s">
        <v>6281</v>
      </c>
      <c r="F2687" s="438">
        <v>172540000</v>
      </c>
      <c r="G2687" s="423">
        <v>2023</v>
      </c>
      <c r="H2687" s="424">
        <f>VLOOKUP(G2687,[3]잔가율!$D$3:$E$33,2,FALSE)</f>
        <v>0.84199999999999997</v>
      </c>
      <c r="I2687" s="434">
        <f t="shared" si="41"/>
        <v>145278680</v>
      </c>
    </row>
    <row r="2688" spans="1:9">
      <c r="A2688" s="421">
        <v>2687</v>
      </c>
      <c r="B2688" s="422" t="s">
        <v>7711</v>
      </c>
      <c r="C2688" s="422" t="s">
        <v>5608</v>
      </c>
      <c r="D2688" s="422" t="s">
        <v>6282</v>
      </c>
      <c r="E2688" s="422" t="s">
        <v>6273</v>
      </c>
      <c r="F2688" s="438">
        <v>144770000</v>
      </c>
      <c r="G2688" s="423">
        <v>2023</v>
      </c>
      <c r="H2688" s="424">
        <f>VLOOKUP(G2688,[3]잔가율!$D$3:$E$33,2,FALSE)</f>
        <v>0.84199999999999997</v>
      </c>
      <c r="I2688" s="434">
        <f t="shared" si="41"/>
        <v>121896340</v>
      </c>
    </row>
    <row r="2689" spans="1:9">
      <c r="A2689" s="421">
        <v>2688</v>
      </c>
      <c r="B2689" s="422" t="s">
        <v>7711</v>
      </c>
      <c r="C2689" s="422" t="s">
        <v>5608</v>
      </c>
      <c r="D2689" s="422" t="s">
        <v>6283</v>
      </c>
      <c r="E2689" s="422" t="s">
        <v>6284</v>
      </c>
      <c r="F2689" s="438">
        <v>150000000</v>
      </c>
      <c r="G2689" s="423">
        <v>2023</v>
      </c>
      <c r="H2689" s="424">
        <f>VLOOKUP(G2689,[3]잔가율!$D$3:$E$33,2,FALSE)</f>
        <v>0.84199999999999997</v>
      </c>
      <c r="I2689" s="434">
        <f t="shared" si="41"/>
        <v>126300000</v>
      </c>
    </row>
    <row r="2690" spans="1:9">
      <c r="A2690" s="421">
        <v>2689</v>
      </c>
      <c r="B2690" s="422" t="s">
        <v>7711</v>
      </c>
      <c r="C2690" s="422" t="s">
        <v>5608</v>
      </c>
      <c r="D2690" s="422" t="s">
        <v>6285</v>
      </c>
      <c r="E2690" s="422" t="s">
        <v>6284</v>
      </c>
      <c r="F2690" s="438">
        <v>120500000</v>
      </c>
      <c r="G2690" s="423">
        <v>2023</v>
      </c>
      <c r="H2690" s="424">
        <f>VLOOKUP(G2690,[3]잔가율!$D$3:$E$33,2,FALSE)</f>
        <v>0.84199999999999997</v>
      </c>
      <c r="I2690" s="434">
        <f t="shared" ref="I2690:I2753" si="42">ROUNDDOWN(F2690*H2690,0)</f>
        <v>101461000</v>
      </c>
    </row>
    <row r="2691" spans="1:9">
      <c r="A2691" s="421">
        <v>2690</v>
      </c>
      <c r="B2691" s="422" t="s">
        <v>7711</v>
      </c>
      <c r="C2691" s="422" t="s">
        <v>5608</v>
      </c>
      <c r="D2691" s="422" t="s">
        <v>6286</v>
      </c>
      <c r="E2691" s="422" t="s">
        <v>6274</v>
      </c>
      <c r="F2691" s="438">
        <v>175000000</v>
      </c>
      <c r="G2691" s="423">
        <v>2023</v>
      </c>
      <c r="H2691" s="424">
        <f>VLOOKUP(G2691,[3]잔가율!$D$3:$E$33,2,FALSE)</f>
        <v>0.84199999999999997</v>
      </c>
      <c r="I2691" s="434">
        <f t="shared" si="42"/>
        <v>147350000</v>
      </c>
    </row>
    <row r="2692" spans="1:9">
      <c r="A2692" s="421">
        <v>2691</v>
      </c>
      <c r="B2692" s="422" t="s">
        <v>7711</v>
      </c>
      <c r="C2692" s="422" t="s">
        <v>5608</v>
      </c>
      <c r="D2692" s="422" t="s">
        <v>6287</v>
      </c>
      <c r="E2692" s="422" t="s">
        <v>6272</v>
      </c>
      <c r="F2692" s="438">
        <v>177450000</v>
      </c>
      <c r="G2692" s="423">
        <v>2023</v>
      </c>
      <c r="H2692" s="424">
        <f>VLOOKUP(G2692,[3]잔가율!$D$3:$E$33,2,FALSE)</f>
        <v>0.84199999999999997</v>
      </c>
      <c r="I2692" s="434">
        <f t="shared" si="42"/>
        <v>149412900</v>
      </c>
    </row>
    <row r="2693" spans="1:9">
      <c r="A2693" s="421">
        <v>2692</v>
      </c>
      <c r="B2693" s="422" t="s">
        <v>7711</v>
      </c>
      <c r="C2693" s="422" t="s">
        <v>5608</v>
      </c>
      <c r="D2693" s="422" t="s">
        <v>6288</v>
      </c>
      <c r="E2693" s="422" t="s">
        <v>6272</v>
      </c>
      <c r="F2693" s="438">
        <v>167270000</v>
      </c>
      <c r="G2693" s="423">
        <v>2023</v>
      </c>
      <c r="H2693" s="424">
        <f>VLOOKUP(G2693,[3]잔가율!$D$3:$E$33,2,FALSE)</f>
        <v>0.84199999999999997</v>
      </c>
      <c r="I2693" s="434">
        <f t="shared" si="42"/>
        <v>140841340</v>
      </c>
    </row>
    <row r="2694" spans="1:9">
      <c r="A2694" s="421">
        <v>2693</v>
      </c>
      <c r="B2694" s="422" t="s">
        <v>7711</v>
      </c>
      <c r="C2694" s="422" t="s">
        <v>5608</v>
      </c>
      <c r="D2694" s="422" t="s">
        <v>6288</v>
      </c>
      <c r="E2694" s="422" t="s">
        <v>6274</v>
      </c>
      <c r="F2694" s="438">
        <v>167270000</v>
      </c>
      <c r="G2694" s="423">
        <v>2023</v>
      </c>
      <c r="H2694" s="424">
        <f>VLOOKUP(G2694,[3]잔가율!$D$3:$E$33,2,FALSE)</f>
        <v>0.84199999999999997</v>
      </c>
      <c r="I2694" s="434">
        <f t="shared" si="42"/>
        <v>140841340</v>
      </c>
    </row>
    <row r="2695" spans="1:9">
      <c r="A2695" s="421">
        <v>2694</v>
      </c>
      <c r="B2695" s="425" t="s">
        <v>7711</v>
      </c>
      <c r="C2695" s="425" t="s">
        <v>5761</v>
      </c>
      <c r="D2695" s="425" t="s">
        <v>6288</v>
      </c>
      <c r="E2695" s="425" t="s">
        <v>6289</v>
      </c>
      <c r="F2695" s="439">
        <v>68250000</v>
      </c>
      <c r="G2695" s="423">
        <v>2023</v>
      </c>
      <c r="H2695" s="424">
        <f>VLOOKUP(G2695,[3]잔가율!$D$3:$E$33,2,FALSE)</f>
        <v>0.84199999999999997</v>
      </c>
      <c r="I2695" s="434">
        <f t="shared" si="42"/>
        <v>57466500</v>
      </c>
    </row>
    <row r="2696" spans="1:9">
      <c r="A2696" s="421">
        <v>2695</v>
      </c>
      <c r="B2696" s="422" t="s">
        <v>7711</v>
      </c>
      <c r="C2696" s="422" t="s">
        <v>5608</v>
      </c>
      <c r="D2696" s="422" t="s">
        <v>6290</v>
      </c>
      <c r="E2696" s="422" t="s">
        <v>6279</v>
      </c>
      <c r="F2696" s="438">
        <v>170900000</v>
      </c>
      <c r="G2696" s="423">
        <v>2023</v>
      </c>
      <c r="H2696" s="424">
        <f>VLOOKUP(G2696,[3]잔가율!$D$3:$E$33,2,FALSE)</f>
        <v>0.84199999999999997</v>
      </c>
      <c r="I2696" s="434">
        <f t="shared" si="42"/>
        <v>143897800</v>
      </c>
    </row>
    <row r="2697" spans="1:9">
      <c r="A2697" s="421">
        <v>2696</v>
      </c>
      <c r="B2697" s="422" t="s">
        <v>7711</v>
      </c>
      <c r="C2697" s="422" t="s">
        <v>5608</v>
      </c>
      <c r="D2697" s="422" t="s">
        <v>6290</v>
      </c>
      <c r="E2697" s="422" t="s">
        <v>6277</v>
      </c>
      <c r="F2697" s="438">
        <v>170900000</v>
      </c>
      <c r="G2697" s="423">
        <v>2023</v>
      </c>
      <c r="H2697" s="424">
        <f>VLOOKUP(G2697,[3]잔가율!$D$3:$E$33,2,FALSE)</f>
        <v>0.84199999999999997</v>
      </c>
      <c r="I2697" s="434">
        <f t="shared" si="42"/>
        <v>143897800</v>
      </c>
    </row>
    <row r="2698" spans="1:9">
      <c r="A2698" s="421">
        <v>2697</v>
      </c>
      <c r="B2698" s="422" t="s">
        <v>7711</v>
      </c>
      <c r="C2698" s="422" t="s">
        <v>5608</v>
      </c>
      <c r="D2698" s="422" t="s">
        <v>6291</v>
      </c>
      <c r="E2698" s="422" t="s">
        <v>6272</v>
      </c>
      <c r="F2698" s="438">
        <v>181500000</v>
      </c>
      <c r="G2698" s="423">
        <v>2023</v>
      </c>
      <c r="H2698" s="424">
        <f>VLOOKUP(G2698,[3]잔가율!$D$3:$E$33,2,FALSE)</f>
        <v>0.84199999999999997</v>
      </c>
      <c r="I2698" s="434">
        <f t="shared" si="42"/>
        <v>152823000</v>
      </c>
    </row>
    <row r="2699" spans="1:9">
      <c r="A2699" s="421">
        <v>2698</v>
      </c>
      <c r="B2699" s="422" t="s">
        <v>7711</v>
      </c>
      <c r="C2699" s="422" t="s">
        <v>5608</v>
      </c>
      <c r="D2699" s="422" t="s">
        <v>6292</v>
      </c>
      <c r="E2699" s="422" t="s">
        <v>6272</v>
      </c>
      <c r="F2699" s="438">
        <v>142720000</v>
      </c>
      <c r="G2699" s="423">
        <v>2023</v>
      </c>
      <c r="H2699" s="424">
        <f>VLOOKUP(G2699,[3]잔가율!$D$3:$E$33,2,FALSE)</f>
        <v>0.84199999999999997</v>
      </c>
      <c r="I2699" s="434">
        <f t="shared" si="42"/>
        <v>120170240</v>
      </c>
    </row>
    <row r="2700" spans="1:9">
      <c r="A2700" s="421">
        <v>2699</v>
      </c>
      <c r="B2700" s="425" t="s">
        <v>7711</v>
      </c>
      <c r="C2700" s="425" t="s">
        <v>5761</v>
      </c>
      <c r="D2700" s="425" t="s">
        <v>6293</v>
      </c>
      <c r="E2700" s="425">
        <v>217483</v>
      </c>
      <c r="F2700" s="439">
        <v>115820000</v>
      </c>
      <c r="G2700" s="423">
        <v>2023</v>
      </c>
      <c r="H2700" s="424">
        <f>VLOOKUP(G2700,[3]잔가율!$D$3:$E$33,2,FALSE)</f>
        <v>0.84199999999999997</v>
      </c>
      <c r="I2700" s="434">
        <f t="shared" si="42"/>
        <v>97520440</v>
      </c>
    </row>
    <row r="2701" spans="1:9">
      <c r="A2701" s="421">
        <v>2700</v>
      </c>
      <c r="B2701" s="425" t="s">
        <v>7711</v>
      </c>
      <c r="C2701" s="425" t="s">
        <v>5761</v>
      </c>
      <c r="D2701" s="425" t="s">
        <v>6294</v>
      </c>
      <c r="E2701" s="425">
        <v>222183</v>
      </c>
      <c r="F2701" s="439">
        <v>165030000</v>
      </c>
      <c r="G2701" s="423">
        <v>2023</v>
      </c>
      <c r="H2701" s="424">
        <f>VLOOKUP(G2701,[3]잔가율!$D$3:$E$33,2,FALSE)</f>
        <v>0.84199999999999997</v>
      </c>
      <c r="I2701" s="434">
        <f t="shared" si="42"/>
        <v>138955260</v>
      </c>
    </row>
    <row r="2702" spans="1:9">
      <c r="A2702" s="421">
        <v>2701</v>
      </c>
      <c r="B2702" s="425" t="s">
        <v>7711</v>
      </c>
      <c r="C2702" s="425" t="s">
        <v>5761</v>
      </c>
      <c r="D2702" s="425" t="s">
        <v>6293</v>
      </c>
      <c r="E2702" s="425" t="s">
        <v>6295</v>
      </c>
      <c r="F2702" s="439">
        <v>80420000</v>
      </c>
      <c r="G2702" s="423">
        <v>2023</v>
      </c>
      <c r="H2702" s="424">
        <f>VLOOKUP(G2702,[3]잔가율!$D$3:$E$33,2,FALSE)</f>
        <v>0.84199999999999997</v>
      </c>
      <c r="I2702" s="434">
        <f t="shared" si="42"/>
        <v>67713640</v>
      </c>
    </row>
    <row r="2703" spans="1:9">
      <c r="A2703" s="421">
        <v>2702</v>
      </c>
      <c r="B2703" s="422" t="s">
        <v>7711</v>
      </c>
      <c r="C2703" s="422" t="s">
        <v>5608</v>
      </c>
      <c r="D2703" s="422" t="s">
        <v>6296</v>
      </c>
      <c r="E2703" s="422">
        <v>222186</v>
      </c>
      <c r="F2703" s="438">
        <v>180100000</v>
      </c>
      <c r="G2703" s="423">
        <v>2023</v>
      </c>
      <c r="H2703" s="424">
        <f>VLOOKUP(G2703,[3]잔가율!$D$3:$E$33,2,FALSE)</f>
        <v>0.84199999999999997</v>
      </c>
      <c r="I2703" s="434">
        <f t="shared" si="42"/>
        <v>151644200</v>
      </c>
    </row>
    <row r="2704" spans="1:9">
      <c r="A2704" s="421">
        <v>2703</v>
      </c>
      <c r="B2704" s="425" t="s">
        <v>7711</v>
      </c>
      <c r="C2704" s="425" t="s">
        <v>5761</v>
      </c>
      <c r="D2704" s="425" t="s">
        <v>6297</v>
      </c>
      <c r="E2704" s="425">
        <v>222986</v>
      </c>
      <c r="F2704" s="439">
        <v>233860000</v>
      </c>
      <c r="G2704" s="423">
        <v>2023</v>
      </c>
      <c r="H2704" s="424">
        <f>VLOOKUP(G2704,[3]잔가율!$D$3:$E$33,2,FALSE)</f>
        <v>0.84199999999999997</v>
      </c>
      <c r="I2704" s="434">
        <f t="shared" si="42"/>
        <v>196910120</v>
      </c>
    </row>
    <row r="2705" spans="1:9">
      <c r="A2705" s="421">
        <v>2704</v>
      </c>
      <c r="B2705" s="422" t="s">
        <v>7711</v>
      </c>
      <c r="C2705" s="422" t="s">
        <v>5608</v>
      </c>
      <c r="D2705" s="422" t="s">
        <v>6298</v>
      </c>
      <c r="E2705" s="422" t="s">
        <v>6299</v>
      </c>
      <c r="F2705" s="438">
        <v>167440000</v>
      </c>
      <c r="G2705" s="423">
        <v>2023</v>
      </c>
      <c r="H2705" s="424">
        <f>VLOOKUP(G2705,[3]잔가율!$D$3:$E$33,2,FALSE)</f>
        <v>0.84199999999999997</v>
      </c>
      <c r="I2705" s="434">
        <f t="shared" si="42"/>
        <v>140984480</v>
      </c>
    </row>
    <row r="2706" spans="1:9">
      <c r="A2706" s="421">
        <v>2705</v>
      </c>
      <c r="B2706" s="425" t="s">
        <v>7711</v>
      </c>
      <c r="C2706" s="425" t="s">
        <v>5761</v>
      </c>
      <c r="D2706" s="425" t="s">
        <v>6300</v>
      </c>
      <c r="E2706" s="425">
        <v>222186</v>
      </c>
      <c r="F2706" s="439">
        <v>115820000</v>
      </c>
      <c r="G2706" s="423">
        <v>2023</v>
      </c>
      <c r="H2706" s="424">
        <f>VLOOKUP(G2706,[3]잔가율!$D$3:$E$33,2,FALSE)</f>
        <v>0.84199999999999997</v>
      </c>
      <c r="I2706" s="434">
        <f t="shared" si="42"/>
        <v>97520440</v>
      </c>
    </row>
    <row r="2707" spans="1:9">
      <c r="A2707" s="421">
        <v>2706</v>
      </c>
      <c r="B2707" s="422" t="s">
        <v>7711</v>
      </c>
      <c r="C2707" s="422" t="s">
        <v>5608</v>
      </c>
      <c r="D2707" s="422" t="s">
        <v>6300</v>
      </c>
      <c r="E2707" s="422" t="s">
        <v>6301</v>
      </c>
      <c r="F2707" s="438">
        <v>167110000</v>
      </c>
      <c r="G2707" s="423">
        <v>2023</v>
      </c>
      <c r="H2707" s="424">
        <f>VLOOKUP(G2707,[3]잔가율!$D$3:$E$33,2,FALSE)</f>
        <v>0.84199999999999997</v>
      </c>
      <c r="I2707" s="434">
        <f t="shared" si="42"/>
        <v>140706620</v>
      </c>
    </row>
    <row r="2708" spans="1:9">
      <c r="A2708" s="421">
        <v>2707</v>
      </c>
      <c r="B2708" s="313" t="s">
        <v>15840</v>
      </c>
      <c r="C2708" s="422" t="s">
        <v>5608</v>
      </c>
      <c r="D2708" s="422" t="s">
        <v>5707</v>
      </c>
      <c r="E2708" s="422">
        <v>222173</v>
      </c>
      <c r="F2708" s="440">
        <v>167100000</v>
      </c>
      <c r="G2708" s="423">
        <v>2023</v>
      </c>
      <c r="H2708" s="424">
        <f>VLOOKUP(G2708,[3]잔가율!$B$3:$C$33,2,FALSE)</f>
        <v>0.82599999999999996</v>
      </c>
      <c r="I2708" s="434">
        <f t="shared" si="42"/>
        <v>138024600</v>
      </c>
    </row>
    <row r="2709" spans="1:9">
      <c r="A2709" s="421">
        <v>2708</v>
      </c>
      <c r="B2709" s="313" t="s">
        <v>15840</v>
      </c>
      <c r="C2709" s="426" t="s">
        <v>5608</v>
      </c>
      <c r="D2709" s="426" t="s">
        <v>5708</v>
      </c>
      <c r="E2709" s="426" t="s">
        <v>5709</v>
      </c>
      <c r="F2709" s="442">
        <v>199640000</v>
      </c>
      <c r="G2709" s="423">
        <v>2023</v>
      </c>
      <c r="H2709" s="424">
        <f>VLOOKUP(G2709,[3]잔가율!$B$3:$C$33,2,FALSE)</f>
        <v>0.82599999999999996</v>
      </c>
      <c r="I2709" s="434">
        <f t="shared" si="42"/>
        <v>164902640</v>
      </c>
    </row>
    <row r="2710" spans="1:9">
      <c r="A2710" s="421">
        <v>2709</v>
      </c>
      <c r="B2710" s="313" t="s">
        <v>15840</v>
      </c>
      <c r="C2710" s="426" t="s">
        <v>5608</v>
      </c>
      <c r="D2710" s="426" t="s">
        <v>5708</v>
      </c>
      <c r="E2710" s="426" t="s">
        <v>5710</v>
      </c>
      <c r="F2710" s="442">
        <v>234000000</v>
      </c>
      <c r="G2710" s="423">
        <v>2023</v>
      </c>
      <c r="H2710" s="424">
        <f>VLOOKUP(G2710,[3]잔가율!$B$3:$C$33,2,FALSE)</f>
        <v>0.82599999999999996</v>
      </c>
      <c r="I2710" s="434">
        <f t="shared" si="42"/>
        <v>193284000</v>
      </c>
    </row>
    <row r="2711" spans="1:9">
      <c r="A2711" s="421">
        <v>2710</v>
      </c>
      <c r="B2711" s="422" t="s">
        <v>7711</v>
      </c>
      <c r="C2711" s="422" t="s">
        <v>5608</v>
      </c>
      <c r="D2711" s="422" t="s">
        <v>6302</v>
      </c>
      <c r="E2711" s="422" t="s">
        <v>6303</v>
      </c>
      <c r="F2711" s="438">
        <v>241810000</v>
      </c>
      <c r="G2711" s="423">
        <v>2023</v>
      </c>
      <c r="H2711" s="424">
        <f>VLOOKUP(G2711,[3]잔가율!$D$3:$E$33,2,FALSE)</f>
        <v>0.84199999999999997</v>
      </c>
      <c r="I2711" s="434">
        <f t="shared" si="42"/>
        <v>203604020</v>
      </c>
    </row>
    <row r="2712" spans="1:9">
      <c r="A2712" s="421">
        <v>2711</v>
      </c>
      <c r="B2712" s="422" t="s">
        <v>7711</v>
      </c>
      <c r="C2712" s="422" t="s">
        <v>5608</v>
      </c>
      <c r="D2712" s="422" t="s">
        <v>6302</v>
      </c>
      <c r="E2712" s="422" t="s">
        <v>6304</v>
      </c>
      <c r="F2712" s="438">
        <v>241810000</v>
      </c>
      <c r="G2712" s="423">
        <v>2023</v>
      </c>
      <c r="H2712" s="424">
        <f>VLOOKUP(G2712,[3]잔가율!$D$3:$E$33,2,FALSE)</f>
        <v>0.84199999999999997</v>
      </c>
      <c r="I2712" s="434">
        <f t="shared" si="42"/>
        <v>203604020</v>
      </c>
    </row>
    <row r="2713" spans="1:9">
      <c r="A2713" s="421">
        <v>2712</v>
      </c>
      <c r="B2713" s="422" t="s">
        <v>7711</v>
      </c>
      <c r="C2713" s="422" t="s">
        <v>5608</v>
      </c>
      <c r="D2713" s="422" t="s">
        <v>6302</v>
      </c>
      <c r="E2713" s="422" t="s">
        <v>6179</v>
      </c>
      <c r="F2713" s="438">
        <v>241810000</v>
      </c>
      <c r="G2713" s="423">
        <v>2023</v>
      </c>
      <c r="H2713" s="424">
        <f>VLOOKUP(G2713,[3]잔가율!$D$3:$E$33,2,FALSE)</f>
        <v>0.84199999999999997</v>
      </c>
      <c r="I2713" s="434">
        <f t="shared" si="42"/>
        <v>203604020</v>
      </c>
    </row>
    <row r="2714" spans="1:9">
      <c r="A2714" s="421">
        <v>2713</v>
      </c>
      <c r="B2714" s="422" t="s">
        <v>7711</v>
      </c>
      <c r="C2714" s="422" t="s">
        <v>5608</v>
      </c>
      <c r="D2714" s="422" t="s">
        <v>6305</v>
      </c>
      <c r="E2714" s="422" t="s">
        <v>6306</v>
      </c>
      <c r="F2714" s="438">
        <v>242490000</v>
      </c>
      <c r="G2714" s="423">
        <v>2023</v>
      </c>
      <c r="H2714" s="424">
        <f>VLOOKUP(G2714,[3]잔가율!$D$3:$E$33,2,FALSE)</f>
        <v>0.84199999999999997</v>
      </c>
      <c r="I2714" s="434">
        <f t="shared" si="42"/>
        <v>204176580</v>
      </c>
    </row>
    <row r="2715" spans="1:9">
      <c r="A2715" s="421">
        <v>2714</v>
      </c>
      <c r="B2715" s="422" t="s">
        <v>7711</v>
      </c>
      <c r="C2715" s="422" t="s">
        <v>5608</v>
      </c>
      <c r="D2715" s="422" t="s">
        <v>6305</v>
      </c>
      <c r="E2715" s="422" t="s">
        <v>6307</v>
      </c>
      <c r="F2715" s="438">
        <v>246000000</v>
      </c>
      <c r="G2715" s="423">
        <v>2023</v>
      </c>
      <c r="H2715" s="424">
        <f>VLOOKUP(G2715,[3]잔가율!$D$3:$E$33,2,FALSE)</f>
        <v>0.84199999999999997</v>
      </c>
      <c r="I2715" s="434">
        <f t="shared" si="42"/>
        <v>207132000</v>
      </c>
    </row>
    <row r="2716" spans="1:9">
      <c r="A2716" s="421">
        <v>2715</v>
      </c>
      <c r="B2716" s="422" t="s">
        <v>7711</v>
      </c>
      <c r="C2716" s="422" t="s">
        <v>5608</v>
      </c>
      <c r="D2716" s="422" t="s">
        <v>6305</v>
      </c>
      <c r="E2716" s="422" t="s">
        <v>6304</v>
      </c>
      <c r="F2716" s="438">
        <v>244160000</v>
      </c>
      <c r="G2716" s="423">
        <v>2023</v>
      </c>
      <c r="H2716" s="424">
        <f>VLOOKUP(G2716,[3]잔가율!$D$3:$E$33,2,FALSE)</f>
        <v>0.84199999999999997</v>
      </c>
      <c r="I2716" s="434">
        <f t="shared" si="42"/>
        <v>205582720</v>
      </c>
    </row>
    <row r="2717" spans="1:9">
      <c r="A2717" s="421">
        <v>2716</v>
      </c>
      <c r="B2717" s="422" t="s">
        <v>7711</v>
      </c>
      <c r="C2717" s="422" t="s">
        <v>5608</v>
      </c>
      <c r="D2717" s="422" t="s">
        <v>6305</v>
      </c>
      <c r="E2717" s="422" t="s">
        <v>6308</v>
      </c>
      <c r="F2717" s="438">
        <v>242000000</v>
      </c>
      <c r="G2717" s="423">
        <v>2023</v>
      </c>
      <c r="H2717" s="424">
        <f>VLOOKUP(G2717,[3]잔가율!$D$3:$E$33,2,FALSE)</f>
        <v>0.84199999999999997</v>
      </c>
      <c r="I2717" s="434">
        <f t="shared" si="42"/>
        <v>203764000</v>
      </c>
    </row>
    <row r="2718" spans="1:9">
      <c r="A2718" s="421">
        <v>2717</v>
      </c>
      <c r="B2718" s="422" t="s">
        <v>7711</v>
      </c>
      <c r="C2718" s="422" t="s">
        <v>5608</v>
      </c>
      <c r="D2718" s="422" t="s">
        <v>6309</v>
      </c>
      <c r="E2718" s="422" t="s">
        <v>6304</v>
      </c>
      <c r="F2718" s="438">
        <v>372720000</v>
      </c>
      <c r="G2718" s="423">
        <v>2023</v>
      </c>
      <c r="H2718" s="424">
        <f>VLOOKUP(G2718,[3]잔가율!$D$3:$E$33,2,FALSE)</f>
        <v>0.84199999999999997</v>
      </c>
      <c r="I2718" s="434">
        <f t="shared" si="42"/>
        <v>313830240</v>
      </c>
    </row>
    <row r="2719" spans="1:9">
      <c r="A2719" s="421">
        <v>2718</v>
      </c>
      <c r="B2719" s="422" t="s">
        <v>7711</v>
      </c>
      <c r="C2719" s="422" t="s">
        <v>5608</v>
      </c>
      <c r="D2719" s="422" t="s">
        <v>6310</v>
      </c>
      <c r="E2719" s="422" t="s">
        <v>6306</v>
      </c>
      <c r="F2719" s="438">
        <v>363630000</v>
      </c>
      <c r="G2719" s="423">
        <v>2023</v>
      </c>
      <c r="H2719" s="424">
        <f>VLOOKUP(G2719,[3]잔가율!$D$3:$E$33,2,FALSE)</f>
        <v>0.84199999999999997</v>
      </c>
      <c r="I2719" s="434">
        <f t="shared" si="42"/>
        <v>306176460</v>
      </c>
    </row>
    <row r="2720" spans="1:9">
      <c r="A2720" s="421">
        <v>2719</v>
      </c>
      <c r="B2720" s="425" t="s">
        <v>7711</v>
      </c>
      <c r="C2720" s="425" t="s">
        <v>5761</v>
      </c>
      <c r="D2720" s="425" t="s">
        <v>6311</v>
      </c>
      <c r="E2720" s="425">
        <v>217388</v>
      </c>
      <c r="F2720" s="439">
        <v>236090000</v>
      </c>
      <c r="G2720" s="423">
        <v>2023</v>
      </c>
      <c r="H2720" s="424">
        <f>VLOOKUP(G2720,[3]잔가율!$D$3:$E$33,2,FALSE)</f>
        <v>0.84199999999999997</v>
      </c>
      <c r="I2720" s="434">
        <f t="shared" si="42"/>
        <v>198787780</v>
      </c>
    </row>
    <row r="2721" spans="1:9">
      <c r="A2721" s="421">
        <v>2720</v>
      </c>
      <c r="B2721" s="422" t="s">
        <v>7711</v>
      </c>
      <c r="C2721" s="422" t="s">
        <v>5608</v>
      </c>
      <c r="D2721" s="422" t="s">
        <v>6312</v>
      </c>
      <c r="E2721" s="422" t="s">
        <v>6313</v>
      </c>
      <c r="F2721" s="438">
        <v>213630000</v>
      </c>
      <c r="G2721" s="423">
        <v>2023</v>
      </c>
      <c r="H2721" s="424">
        <f>VLOOKUP(G2721,[3]잔가율!$D$3:$E$33,2,FALSE)</f>
        <v>0.84199999999999997</v>
      </c>
      <c r="I2721" s="434">
        <f t="shared" si="42"/>
        <v>179876460</v>
      </c>
    </row>
    <row r="2722" spans="1:9">
      <c r="A2722" s="421">
        <v>2721</v>
      </c>
      <c r="B2722" s="422" t="s">
        <v>7711</v>
      </c>
      <c r="C2722" s="422" t="s">
        <v>5608</v>
      </c>
      <c r="D2722" s="422" t="s">
        <v>6312</v>
      </c>
      <c r="E2722" s="422" t="s">
        <v>6314</v>
      </c>
      <c r="F2722" s="438">
        <v>213630000</v>
      </c>
      <c r="G2722" s="423">
        <v>2023</v>
      </c>
      <c r="H2722" s="424">
        <f>VLOOKUP(G2722,[3]잔가율!$D$3:$E$33,2,FALSE)</f>
        <v>0.84199999999999997</v>
      </c>
      <c r="I2722" s="434">
        <f t="shared" si="42"/>
        <v>179876460</v>
      </c>
    </row>
    <row r="2723" spans="1:9">
      <c r="A2723" s="421">
        <v>2722</v>
      </c>
      <c r="B2723" s="426" t="s">
        <v>7711</v>
      </c>
      <c r="C2723" s="426" t="s">
        <v>5608</v>
      </c>
      <c r="D2723" s="426" t="s">
        <v>6315</v>
      </c>
      <c r="E2723" s="426">
        <v>217378</v>
      </c>
      <c r="F2723" s="441">
        <v>181060000</v>
      </c>
      <c r="G2723" s="423">
        <v>2023</v>
      </c>
      <c r="H2723" s="424">
        <f>VLOOKUP(G2723,[3]잔가율!$D$3:$E$33,2,FALSE)</f>
        <v>0.84199999999999997</v>
      </c>
      <c r="I2723" s="434">
        <f t="shared" si="42"/>
        <v>152452520</v>
      </c>
    </row>
    <row r="2724" spans="1:9">
      <c r="A2724" s="421">
        <v>2723</v>
      </c>
      <c r="B2724" s="426" t="s">
        <v>7711</v>
      </c>
      <c r="C2724" s="426" t="s">
        <v>5608</v>
      </c>
      <c r="D2724" s="426" t="s">
        <v>6316</v>
      </c>
      <c r="E2724" s="426">
        <v>222178</v>
      </c>
      <c r="F2724" s="441">
        <v>188430000</v>
      </c>
      <c r="G2724" s="423">
        <v>2023</v>
      </c>
      <c r="H2724" s="424">
        <f>VLOOKUP(G2724,[3]잔가율!$D$3:$E$33,2,FALSE)</f>
        <v>0.84199999999999997</v>
      </c>
      <c r="I2724" s="434">
        <f t="shared" si="42"/>
        <v>158658060</v>
      </c>
    </row>
    <row r="2725" spans="1:9">
      <c r="A2725" s="421">
        <v>2724</v>
      </c>
      <c r="B2725" s="422" t="s">
        <v>7711</v>
      </c>
      <c r="C2725" s="422" t="s">
        <v>5608</v>
      </c>
      <c r="D2725" s="422" t="s">
        <v>6316</v>
      </c>
      <c r="E2725" s="422" t="s">
        <v>6317</v>
      </c>
      <c r="F2725" s="438">
        <v>199000000</v>
      </c>
      <c r="G2725" s="423">
        <v>2023</v>
      </c>
      <c r="H2725" s="424">
        <f>VLOOKUP(G2725,[3]잔가율!$D$3:$E$33,2,FALSE)</f>
        <v>0.84199999999999997</v>
      </c>
      <c r="I2725" s="434">
        <f t="shared" si="42"/>
        <v>167558000</v>
      </c>
    </row>
    <row r="2726" spans="1:9">
      <c r="A2726" s="421">
        <v>2725</v>
      </c>
      <c r="B2726" s="422" t="s">
        <v>7711</v>
      </c>
      <c r="C2726" s="422" t="s">
        <v>5608</v>
      </c>
      <c r="D2726" s="422" t="s">
        <v>6318</v>
      </c>
      <c r="E2726" s="422" t="s">
        <v>6313</v>
      </c>
      <c r="F2726" s="438">
        <v>154540000</v>
      </c>
      <c r="G2726" s="423">
        <v>2023</v>
      </c>
      <c r="H2726" s="424">
        <f>VLOOKUP(G2726,[3]잔가율!$D$3:$E$33,2,FALSE)</f>
        <v>0.84199999999999997</v>
      </c>
      <c r="I2726" s="434">
        <f t="shared" si="42"/>
        <v>130122680</v>
      </c>
    </row>
    <row r="2727" spans="1:9">
      <c r="A2727" s="421">
        <v>2726</v>
      </c>
      <c r="B2727" s="422" t="s">
        <v>7711</v>
      </c>
      <c r="C2727" s="422" t="s">
        <v>5608</v>
      </c>
      <c r="D2727" s="422" t="s">
        <v>6319</v>
      </c>
      <c r="E2727" s="422" t="s">
        <v>6320</v>
      </c>
      <c r="F2727" s="438">
        <v>185450000</v>
      </c>
      <c r="G2727" s="423">
        <v>2023</v>
      </c>
      <c r="H2727" s="424">
        <f>VLOOKUP(G2727,[3]잔가율!$D$3:$E$33,2,FALSE)</f>
        <v>0.84199999999999997</v>
      </c>
      <c r="I2727" s="434">
        <f t="shared" si="42"/>
        <v>156148900</v>
      </c>
    </row>
    <row r="2728" spans="1:9">
      <c r="A2728" s="421">
        <v>2727</v>
      </c>
      <c r="B2728" s="422" t="s">
        <v>7711</v>
      </c>
      <c r="C2728" s="422" t="s">
        <v>5608</v>
      </c>
      <c r="D2728" s="422" t="s">
        <v>6321</v>
      </c>
      <c r="E2728" s="422" t="s">
        <v>6322</v>
      </c>
      <c r="F2728" s="438">
        <v>216190000</v>
      </c>
      <c r="G2728" s="423">
        <v>2023</v>
      </c>
      <c r="H2728" s="424">
        <f>VLOOKUP(G2728,[3]잔가율!$D$3:$E$33,2,FALSE)</f>
        <v>0.84199999999999997</v>
      </c>
      <c r="I2728" s="434">
        <f t="shared" si="42"/>
        <v>182031980</v>
      </c>
    </row>
    <row r="2729" spans="1:9">
      <c r="A2729" s="421">
        <v>2728</v>
      </c>
      <c r="B2729" s="422" t="s">
        <v>7711</v>
      </c>
      <c r="C2729" s="422" t="s">
        <v>5608</v>
      </c>
      <c r="D2729" s="422" t="s">
        <v>6321</v>
      </c>
      <c r="E2729" s="422" t="s">
        <v>6314</v>
      </c>
      <c r="F2729" s="438">
        <v>214540000</v>
      </c>
      <c r="G2729" s="423">
        <v>2023</v>
      </c>
      <c r="H2729" s="424">
        <f>VLOOKUP(G2729,[3]잔가율!$D$3:$E$33,2,FALSE)</f>
        <v>0.84199999999999997</v>
      </c>
      <c r="I2729" s="434">
        <f t="shared" si="42"/>
        <v>180642680</v>
      </c>
    </row>
    <row r="2730" spans="1:9">
      <c r="A2730" s="421">
        <v>2729</v>
      </c>
      <c r="B2730" s="422" t="s">
        <v>7711</v>
      </c>
      <c r="C2730" s="422" t="s">
        <v>5608</v>
      </c>
      <c r="D2730" s="422" t="s">
        <v>6323</v>
      </c>
      <c r="E2730" s="422" t="s">
        <v>6324</v>
      </c>
      <c r="F2730" s="438">
        <v>189000000</v>
      </c>
      <c r="G2730" s="423">
        <v>2023</v>
      </c>
      <c r="H2730" s="424">
        <f>VLOOKUP(G2730,[3]잔가율!$D$3:$E$33,2,FALSE)</f>
        <v>0.84199999999999997</v>
      </c>
      <c r="I2730" s="434">
        <f t="shared" si="42"/>
        <v>159138000</v>
      </c>
    </row>
    <row r="2731" spans="1:9">
      <c r="A2731" s="421">
        <v>2730</v>
      </c>
      <c r="B2731" s="422" t="s">
        <v>7711</v>
      </c>
      <c r="C2731" s="422" t="s">
        <v>5608</v>
      </c>
      <c r="D2731" s="422" t="s">
        <v>6325</v>
      </c>
      <c r="E2731" s="422" t="s">
        <v>6326</v>
      </c>
      <c r="F2731" s="438">
        <v>321810000</v>
      </c>
      <c r="G2731" s="423">
        <v>2023</v>
      </c>
      <c r="H2731" s="424">
        <f>VLOOKUP(G2731,[3]잔가율!$D$3:$E$33,2,FALSE)</f>
        <v>0.84199999999999997</v>
      </c>
      <c r="I2731" s="434">
        <f t="shared" si="42"/>
        <v>270964020</v>
      </c>
    </row>
    <row r="2732" spans="1:9">
      <c r="A2732" s="421">
        <v>2731</v>
      </c>
      <c r="B2732" s="422" t="s">
        <v>7711</v>
      </c>
      <c r="C2732" s="422" t="s">
        <v>5608</v>
      </c>
      <c r="D2732" s="422" t="s">
        <v>6325</v>
      </c>
      <c r="E2732" s="422" t="s">
        <v>6327</v>
      </c>
      <c r="F2732" s="438">
        <v>232140000</v>
      </c>
      <c r="G2732" s="423">
        <v>2023</v>
      </c>
      <c r="H2732" s="424">
        <f>VLOOKUP(G2732,[3]잔가율!$D$3:$E$33,2,FALSE)</f>
        <v>0.84199999999999997</v>
      </c>
      <c r="I2732" s="434">
        <f t="shared" si="42"/>
        <v>195461880</v>
      </c>
    </row>
    <row r="2733" spans="1:9">
      <c r="A2733" s="421">
        <v>2732</v>
      </c>
      <c r="B2733" s="422" t="s">
        <v>7711</v>
      </c>
      <c r="C2733" s="422" t="s">
        <v>5608</v>
      </c>
      <c r="D2733" s="422" t="s">
        <v>6328</v>
      </c>
      <c r="E2733" s="422" t="s">
        <v>6329</v>
      </c>
      <c r="F2733" s="438">
        <v>297000000</v>
      </c>
      <c r="G2733" s="423">
        <v>2023</v>
      </c>
      <c r="H2733" s="424">
        <f>VLOOKUP(G2733,[3]잔가율!$D$3:$E$33,2,FALSE)</f>
        <v>0.84199999999999997</v>
      </c>
      <c r="I2733" s="434">
        <f t="shared" si="42"/>
        <v>250074000</v>
      </c>
    </row>
    <row r="2734" spans="1:9">
      <c r="A2734" s="421">
        <v>2733</v>
      </c>
      <c r="B2734" s="422" t="s">
        <v>7711</v>
      </c>
      <c r="C2734" s="422" t="s">
        <v>5608</v>
      </c>
      <c r="D2734" s="422" t="s">
        <v>6330</v>
      </c>
      <c r="E2734" s="422" t="s">
        <v>6326</v>
      </c>
      <c r="F2734" s="438">
        <v>236360000</v>
      </c>
      <c r="G2734" s="423">
        <v>2023</v>
      </c>
      <c r="H2734" s="424">
        <f>VLOOKUP(G2734,[3]잔가율!$D$3:$E$33,2,FALSE)</f>
        <v>0.84199999999999997</v>
      </c>
      <c r="I2734" s="434">
        <f t="shared" si="42"/>
        <v>199015120</v>
      </c>
    </row>
    <row r="2735" spans="1:9">
      <c r="A2735" s="421">
        <v>2734</v>
      </c>
      <c r="B2735" s="422" t="s">
        <v>7711</v>
      </c>
      <c r="C2735" s="422" t="s">
        <v>5608</v>
      </c>
      <c r="D2735" s="422" t="s">
        <v>6331</v>
      </c>
      <c r="E2735" s="422" t="s">
        <v>6327</v>
      </c>
      <c r="F2735" s="438">
        <v>296000000</v>
      </c>
      <c r="G2735" s="423">
        <v>2023</v>
      </c>
      <c r="H2735" s="424">
        <f>VLOOKUP(G2735,[3]잔가율!$D$3:$E$33,2,FALSE)</f>
        <v>0.84199999999999997</v>
      </c>
      <c r="I2735" s="434">
        <f t="shared" si="42"/>
        <v>249232000</v>
      </c>
    </row>
    <row r="2736" spans="1:9">
      <c r="A2736" s="421">
        <v>2735</v>
      </c>
      <c r="B2736" s="425" t="s">
        <v>7711</v>
      </c>
      <c r="C2736" s="425" t="s">
        <v>5761</v>
      </c>
      <c r="D2736" s="425" t="s">
        <v>6332</v>
      </c>
      <c r="E2736" s="425">
        <v>217491</v>
      </c>
      <c r="F2736" s="439">
        <v>356360000</v>
      </c>
      <c r="G2736" s="423">
        <v>2023</v>
      </c>
      <c r="H2736" s="424">
        <f>VLOOKUP(G2736,[3]잔가율!$D$3:$E$33,2,FALSE)</f>
        <v>0.84199999999999997</v>
      </c>
      <c r="I2736" s="434">
        <f t="shared" si="42"/>
        <v>300055120</v>
      </c>
    </row>
    <row r="2737" spans="1:9">
      <c r="A2737" s="421">
        <v>2736</v>
      </c>
      <c r="B2737" s="425" t="s">
        <v>7711</v>
      </c>
      <c r="C2737" s="425" t="s">
        <v>5761</v>
      </c>
      <c r="D2737" s="425" t="s">
        <v>6333</v>
      </c>
      <c r="E2737" s="425" t="s">
        <v>6334</v>
      </c>
      <c r="F2737" s="439">
        <v>78290000</v>
      </c>
      <c r="G2737" s="423">
        <v>2023</v>
      </c>
      <c r="H2737" s="424">
        <f>VLOOKUP(G2737,[3]잔가율!$D$3:$E$33,2,FALSE)</f>
        <v>0.84199999999999997</v>
      </c>
      <c r="I2737" s="434">
        <f t="shared" si="42"/>
        <v>65920180</v>
      </c>
    </row>
    <row r="2738" spans="1:9">
      <c r="A2738" s="421">
        <v>2737</v>
      </c>
      <c r="B2738" s="422" t="s">
        <v>7711</v>
      </c>
      <c r="C2738" s="422" t="s">
        <v>5608</v>
      </c>
      <c r="D2738" s="422" t="s">
        <v>6335</v>
      </c>
      <c r="E2738" s="422" t="s">
        <v>6336</v>
      </c>
      <c r="F2738" s="438">
        <v>181000000</v>
      </c>
      <c r="G2738" s="423">
        <v>2023</v>
      </c>
      <c r="H2738" s="424">
        <f>VLOOKUP(G2738,[3]잔가율!$D$3:$E$33,2,FALSE)</f>
        <v>0.84199999999999997</v>
      </c>
      <c r="I2738" s="434">
        <f t="shared" si="42"/>
        <v>152402000</v>
      </c>
    </row>
    <row r="2739" spans="1:9">
      <c r="A2739" s="421">
        <v>2738</v>
      </c>
      <c r="B2739" s="422" t="s">
        <v>7711</v>
      </c>
      <c r="C2739" s="422" t="s">
        <v>5608</v>
      </c>
      <c r="D2739" s="422" t="s">
        <v>6335</v>
      </c>
      <c r="E2739" s="422" t="s">
        <v>6337</v>
      </c>
      <c r="F2739" s="438">
        <v>181000000</v>
      </c>
      <c r="G2739" s="423">
        <v>2023</v>
      </c>
      <c r="H2739" s="424">
        <f>VLOOKUP(G2739,[3]잔가율!$D$3:$E$33,2,FALSE)</f>
        <v>0.84199999999999997</v>
      </c>
      <c r="I2739" s="434">
        <f t="shared" si="42"/>
        <v>152402000</v>
      </c>
    </row>
    <row r="2740" spans="1:9">
      <c r="A2740" s="421">
        <v>2739</v>
      </c>
      <c r="B2740" s="422" t="s">
        <v>7711</v>
      </c>
      <c r="C2740" s="422" t="s">
        <v>5608</v>
      </c>
      <c r="D2740" s="422" t="s">
        <v>6338</v>
      </c>
      <c r="E2740" s="422" t="s">
        <v>6339</v>
      </c>
      <c r="F2740" s="438">
        <v>145810000</v>
      </c>
      <c r="G2740" s="423">
        <v>2023</v>
      </c>
      <c r="H2740" s="424">
        <f>VLOOKUP(G2740,[3]잔가율!$D$3:$E$33,2,FALSE)</f>
        <v>0.84199999999999997</v>
      </c>
      <c r="I2740" s="434">
        <f t="shared" si="42"/>
        <v>122772020</v>
      </c>
    </row>
    <row r="2741" spans="1:9">
      <c r="A2741" s="421">
        <v>2740</v>
      </c>
      <c r="B2741" s="422" t="s">
        <v>7711</v>
      </c>
      <c r="C2741" s="422" t="s">
        <v>5608</v>
      </c>
      <c r="D2741" s="422" t="s">
        <v>118</v>
      </c>
      <c r="E2741" s="422" t="s">
        <v>6340</v>
      </c>
      <c r="F2741" s="438">
        <v>114000000</v>
      </c>
      <c r="G2741" s="423">
        <v>2023</v>
      </c>
      <c r="H2741" s="424">
        <f>VLOOKUP(G2741,[3]잔가율!$D$3:$E$33,2,FALSE)</f>
        <v>0.84199999999999997</v>
      </c>
      <c r="I2741" s="434">
        <f t="shared" si="42"/>
        <v>95988000</v>
      </c>
    </row>
    <row r="2742" spans="1:9">
      <c r="A2742" s="421">
        <v>2741</v>
      </c>
      <c r="B2742" s="422" t="s">
        <v>7711</v>
      </c>
      <c r="C2742" s="422" t="s">
        <v>5608</v>
      </c>
      <c r="D2742" s="422" t="s">
        <v>118</v>
      </c>
      <c r="E2742" s="422" t="s">
        <v>6341</v>
      </c>
      <c r="F2742" s="438">
        <v>109940000</v>
      </c>
      <c r="G2742" s="423">
        <v>2023</v>
      </c>
      <c r="H2742" s="424">
        <f>VLOOKUP(G2742,[3]잔가율!$D$3:$E$33,2,FALSE)</f>
        <v>0.84199999999999997</v>
      </c>
      <c r="I2742" s="434">
        <f t="shared" si="42"/>
        <v>92569480</v>
      </c>
    </row>
    <row r="2743" spans="1:9">
      <c r="A2743" s="421">
        <v>2742</v>
      </c>
      <c r="B2743" s="422" t="s">
        <v>7711</v>
      </c>
      <c r="C2743" s="422" t="s">
        <v>5608</v>
      </c>
      <c r="D2743" s="422" t="s">
        <v>6342</v>
      </c>
      <c r="E2743" s="422" t="s">
        <v>6343</v>
      </c>
      <c r="F2743" s="438">
        <v>142100000</v>
      </c>
      <c r="G2743" s="423">
        <v>2023</v>
      </c>
      <c r="H2743" s="424">
        <f>VLOOKUP(G2743,[3]잔가율!$D$3:$E$33,2,FALSE)</f>
        <v>0.84199999999999997</v>
      </c>
      <c r="I2743" s="434">
        <f t="shared" si="42"/>
        <v>119648200</v>
      </c>
    </row>
    <row r="2744" spans="1:9">
      <c r="A2744" s="421">
        <v>2743</v>
      </c>
      <c r="B2744" s="422" t="s">
        <v>7711</v>
      </c>
      <c r="C2744" s="422" t="s">
        <v>5608</v>
      </c>
      <c r="D2744" s="422" t="s">
        <v>6342</v>
      </c>
      <c r="E2744" s="422" t="s">
        <v>6344</v>
      </c>
      <c r="F2744" s="438">
        <v>169220000</v>
      </c>
      <c r="G2744" s="423">
        <v>2023</v>
      </c>
      <c r="H2744" s="424">
        <f>VLOOKUP(G2744,[3]잔가율!$D$3:$E$33,2,FALSE)</f>
        <v>0.84199999999999997</v>
      </c>
      <c r="I2744" s="434">
        <f t="shared" si="42"/>
        <v>142483240</v>
      </c>
    </row>
    <row r="2745" spans="1:9">
      <c r="A2745" s="421">
        <v>2744</v>
      </c>
      <c r="B2745" s="422" t="s">
        <v>7711</v>
      </c>
      <c r="C2745" s="422" t="s">
        <v>5608</v>
      </c>
      <c r="D2745" s="422" t="s">
        <v>6342</v>
      </c>
      <c r="E2745" s="422" t="s">
        <v>6345</v>
      </c>
      <c r="F2745" s="438">
        <v>176720000</v>
      </c>
      <c r="G2745" s="423">
        <v>2023</v>
      </c>
      <c r="H2745" s="424">
        <f>VLOOKUP(G2745,[3]잔가율!$D$3:$E$33,2,FALSE)</f>
        <v>0.84199999999999997</v>
      </c>
      <c r="I2745" s="434">
        <f t="shared" si="42"/>
        <v>148798240</v>
      </c>
    </row>
    <row r="2746" spans="1:9">
      <c r="A2746" s="421">
        <v>2745</v>
      </c>
      <c r="B2746" s="422" t="s">
        <v>7711</v>
      </c>
      <c r="C2746" s="422" t="s">
        <v>5608</v>
      </c>
      <c r="D2746" s="422" t="s">
        <v>6342</v>
      </c>
      <c r="E2746" s="422" t="s">
        <v>6346</v>
      </c>
      <c r="F2746" s="438">
        <v>169220000</v>
      </c>
      <c r="G2746" s="423">
        <v>2023</v>
      </c>
      <c r="H2746" s="424">
        <f>VLOOKUP(G2746,[3]잔가율!$D$3:$E$33,2,FALSE)</f>
        <v>0.84199999999999997</v>
      </c>
      <c r="I2746" s="434">
        <f t="shared" si="42"/>
        <v>142483240</v>
      </c>
    </row>
    <row r="2747" spans="1:9">
      <c r="A2747" s="421">
        <v>2746</v>
      </c>
      <c r="B2747" s="422" t="s">
        <v>7711</v>
      </c>
      <c r="C2747" s="422" t="s">
        <v>5608</v>
      </c>
      <c r="D2747" s="422" t="s">
        <v>6342</v>
      </c>
      <c r="E2747" s="422" t="s">
        <v>6347</v>
      </c>
      <c r="F2747" s="438">
        <v>176720000</v>
      </c>
      <c r="G2747" s="423">
        <v>2023</v>
      </c>
      <c r="H2747" s="424">
        <f>VLOOKUP(G2747,[3]잔가율!$D$3:$E$33,2,FALSE)</f>
        <v>0.84199999999999997</v>
      </c>
      <c r="I2747" s="434">
        <f t="shared" si="42"/>
        <v>148798240</v>
      </c>
    </row>
    <row r="2748" spans="1:9">
      <c r="A2748" s="421">
        <v>2747</v>
      </c>
      <c r="B2748" s="422" t="s">
        <v>7711</v>
      </c>
      <c r="C2748" s="422" t="s">
        <v>5608</v>
      </c>
      <c r="D2748" s="422" t="s">
        <v>6342</v>
      </c>
      <c r="E2748" s="422" t="s">
        <v>6348</v>
      </c>
      <c r="F2748" s="438">
        <v>154540000</v>
      </c>
      <c r="G2748" s="423">
        <v>2023</v>
      </c>
      <c r="H2748" s="424">
        <f>VLOOKUP(G2748,[3]잔가율!$D$3:$E$33,2,FALSE)</f>
        <v>0.84199999999999997</v>
      </c>
      <c r="I2748" s="434">
        <f t="shared" si="42"/>
        <v>130122680</v>
      </c>
    </row>
    <row r="2749" spans="1:9">
      <c r="A2749" s="421">
        <v>2748</v>
      </c>
      <c r="B2749" s="422" t="s">
        <v>7711</v>
      </c>
      <c r="C2749" s="422" t="s">
        <v>5608</v>
      </c>
      <c r="D2749" s="422" t="s">
        <v>6342</v>
      </c>
      <c r="E2749" s="422" t="s">
        <v>6349</v>
      </c>
      <c r="F2749" s="438">
        <v>180270000</v>
      </c>
      <c r="G2749" s="423">
        <v>2023</v>
      </c>
      <c r="H2749" s="424">
        <f>VLOOKUP(G2749,[3]잔가율!$D$3:$E$33,2,FALSE)</f>
        <v>0.84199999999999997</v>
      </c>
      <c r="I2749" s="434">
        <f t="shared" si="42"/>
        <v>151787340</v>
      </c>
    </row>
    <row r="2750" spans="1:9">
      <c r="A2750" s="421">
        <v>2749</v>
      </c>
      <c r="B2750" s="422" t="s">
        <v>7711</v>
      </c>
      <c r="C2750" s="422" t="s">
        <v>5608</v>
      </c>
      <c r="D2750" s="422" t="s">
        <v>6342</v>
      </c>
      <c r="E2750" s="422" t="s">
        <v>6350</v>
      </c>
      <c r="F2750" s="438">
        <v>180720000</v>
      </c>
      <c r="G2750" s="423">
        <v>2023</v>
      </c>
      <c r="H2750" s="424">
        <f>VLOOKUP(G2750,[3]잔가율!$D$3:$E$33,2,FALSE)</f>
        <v>0.84199999999999997</v>
      </c>
      <c r="I2750" s="434">
        <f t="shared" si="42"/>
        <v>152166240</v>
      </c>
    </row>
    <row r="2751" spans="1:9">
      <c r="A2751" s="421">
        <v>2750</v>
      </c>
      <c r="B2751" s="422" t="s">
        <v>7711</v>
      </c>
      <c r="C2751" s="422" t="s">
        <v>5608</v>
      </c>
      <c r="D2751" s="422" t="s">
        <v>6351</v>
      </c>
      <c r="E2751" s="422" t="s">
        <v>6352</v>
      </c>
      <c r="F2751" s="438">
        <v>180000000</v>
      </c>
      <c r="G2751" s="423">
        <v>2023</v>
      </c>
      <c r="H2751" s="424">
        <f>VLOOKUP(G2751,[3]잔가율!$D$3:$E$33,2,FALSE)</f>
        <v>0.84199999999999997</v>
      </c>
      <c r="I2751" s="434">
        <f t="shared" si="42"/>
        <v>151560000</v>
      </c>
    </row>
    <row r="2752" spans="1:9">
      <c r="A2752" s="421">
        <v>2751</v>
      </c>
      <c r="B2752" s="422" t="s">
        <v>7711</v>
      </c>
      <c r="C2752" s="422" t="s">
        <v>5608</v>
      </c>
      <c r="D2752" s="422" t="s">
        <v>6353</v>
      </c>
      <c r="E2752" s="422" t="s">
        <v>6354</v>
      </c>
      <c r="F2752" s="438">
        <v>237450000</v>
      </c>
      <c r="G2752" s="423">
        <v>2023</v>
      </c>
      <c r="H2752" s="424">
        <f>VLOOKUP(G2752,[3]잔가율!$D$3:$E$33,2,FALSE)</f>
        <v>0.84199999999999997</v>
      </c>
      <c r="I2752" s="434">
        <f t="shared" si="42"/>
        <v>199932900</v>
      </c>
    </row>
    <row r="2753" spans="1:9">
      <c r="A2753" s="421">
        <v>2752</v>
      </c>
      <c r="B2753" s="422" t="s">
        <v>7711</v>
      </c>
      <c r="C2753" s="422" t="s">
        <v>5608</v>
      </c>
      <c r="D2753" s="422" t="s">
        <v>6355</v>
      </c>
      <c r="E2753" s="422" t="s">
        <v>6356</v>
      </c>
      <c r="F2753" s="438">
        <v>177180000</v>
      </c>
      <c r="G2753" s="423">
        <v>2023</v>
      </c>
      <c r="H2753" s="424">
        <f>VLOOKUP(G2753,[3]잔가율!$D$3:$E$33,2,FALSE)</f>
        <v>0.84199999999999997</v>
      </c>
      <c r="I2753" s="434">
        <f t="shared" si="42"/>
        <v>149185560</v>
      </c>
    </row>
    <row r="2754" spans="1:9">
      <c r="A2754" s="421">
        <v>2753</v>
      </c>
      <c r="B2754" s="422" t="s">
        <v>7711</v>
      </c>
      <c r="C2754" s="422" t="s">
        <v>5608</v>
      </c>
      <c r="D2754" s="422" t="s">
        <v>6355</v>
      </c>
      <c r="E2754" s="422" t="s">
        <v>6357</v>
      </c>
      <c r="F2754" s="438">
        <v>182720000</v>
      </c>
      <c r="G2754" s="423">
        <v>2023</v>
      </c>
      <c r="H2754" s="424">
        <f>VLOOKUP(G2754,[3]잔가율!$D$3:$E$33,2,FALSE)</f>
        <v>0.84199999999999997</v>
      </c>
      <c r="I2754" s="434">
        <f t="shared" ref="I2754:I2817" si="43">ROUNDDOWN(F2754*H2754,0)</f>
        <v>153850240</v>
      </c>
    </row>
    <row r="2755" spans="1:9">
      <c r="A2755" s="421">
        <v>2754</v>
      </c>
      <c r="B2755" s="422" t="s">
        <v>7711</v>
      </c>
      <c r="C2755" s="422" t="s">
        <v>5608</v>
      </c>
      <c r="D2755" s="422" t="s">
        <v>6358</v>
      </c>
      <c r="E2755" s="422" t="s">
        <v>6359</v>
      </c>
      <c r="F2755" s="438">
        <v>350000000</v>
      </c>
      <c r="G2755" s="423">
        <v>2023</v>
      </c>
      <c r="H2755" s="424">
        <f>VLOOKUP(G2755,[3]잔가율!$D$3:$E$33,2,FALSE)</f>
        <v>0.84199999999999997</v>
      </c>
      <c r="I2755" s="434">
        <f t="shared" si="43"/>
        <v>294700000</v>
      </c>
    </row>
    <row r="2756" spans="1:9">
      <c r="A2756" s="421">
        <v>2755</v>
      </c>
      <c r="B2756" s="422" t="s">
        <v>7711</v>
      </c>
      <c r="C2756" s="422" t="s">
        <v>5608</v>
      </c>
      <c r="D2756" s="422" t="s">
        <v>6360</v>
      </c>
      <c r="E2756" s="422" t="s">
        <v>6361</v>
      </c>
      <c r="F2756" s="438">
        <v>55450000</v>
      </c>
      <c r="G2756" s="423">
        <v>2023</v>
      </c>
      <c r="H2756" s="424">
        <f>VLOOKUP(G2756,[3]잔가율!$D$3:$E$33,2,FALSE)</f>
        <v>0.84199999999999997</v>
      </c>
      <c r="I2756" s="434">
        <f t="shared" si="43"/>
        <v>46688900</v>
      </c>
    </row>
    <row r="2757" spans="1:9">
      <c r="A2757" s="421">
        <v>2756</v>
      </c>
      <c r="B2757" s="422" t="s">
        <v>7711</v>
      </c>
      <c r="C2757" s="422" t="s">
        <v>5608</v>
      </c>
      <c r="D2757" s="422" t="s">
        <v>6362</v>
      </c>
      <c r="E2757" s="422" t="s">
        <v>6363</v>
      </c>
      <c r="F2757" s="438">
        <v>75250000</v>
      </c>
      <c r="G2757" s="423">
        <v>2023</v>
      </c>
      <c r="H2757" s="424">
        <f>VLOOKUP(G2757,[3]잔가율!$D$3:$E$33,2,FALSE)</f>
        <v>0.84199999999999997</v>
      </c>
      <c r="I2757" s="434">
        <f t="shared" si="43"/>
        <v>63360500</v>
      </c>
    </row>
    <row r="2758" spans="1:9">
      <c r="A2758" s="421">
        <v>2757</v>
      </c>
      <c r="B2758" s="422" t="s">
        <v>7711</v>
      </c>
      <c r="C2758" s="422" t="s">
        <v>5608</v>
      </c>
      <c r="D2758" s="422" t="s">
        <v>6364</v>
      </c>
      <c r="E2758" s="422" t="s">
        <v>6365</v>
      </c>
      <c r="F2758" s="438">
        <v>64450000</v>
      </c>
      <c r="G2758" s="423">
        <v>2023</v>
      </c>
      <c r="H2758" s="424">
        <f>VLOOKUP(G2758,[3]잔가율!$D$3:$E$33,2,FALSE)</f>
        <v>0.84199999999999997</v>
      </c>
      <c r="I2758" s="434">
        <f t="shared" si="43"/>
        <v>54266900</v>
      </c>
    </row>
    <row r="2759" spans="1:9">
      <c r="A2759" s="421">
        <v>2758</v>
      </c>
      <c r="B2759" s="422" t="s">
        <v>7711</v>
      </c>
      <c r="C2759" s="422" t="s">
        <v>5608</v>
      </c>
      <c r="D2759" s="422" t="s">
        <v>6364</v>
      </c>
      <c r="E2759" s="422" t="s">
        <v>6361</v>
      </c>
      <c r="F2759" s="438">
        <v>63270000</v>
      </c>
      <c r="G2759" s="423">
        <v>2023</v>
      </c>
      <c r="H2759" s="424">
        <f>VLOOKUP(G2759,[3]잔가율!$D$3:$E$33,2,FALSE)</f>
        <v>0.84199999999999997</v>
      </c>
      <c r="I2759" s="434">
        <f t="shared" si="43"/>
        <v>53273340</v>
      </c>
    </row>
    <row r="2760" spans="1:9">
      <c r="A2760" s="421">
        <v>2759</v>
      </c>
      <c r="B2760" s="422" t="s">
        <v>7711</v>
      </c>
      <c r="C2760" s="422" t="s">
        <v>5608</v>
      </c>
      <c r="D2760" s="422" t="s">
        <v>6364</v>
      </c>
      <c r="E2760" s="422" t="s">
        <v>6366</v>
      </c>
      <c r="F2760" s="438">
        <v>60450000</v>
      </c>
      <c r="G2760" s="423">
        <v>2023</v>
      </c>
      <c r="H2760" s="424">
        <f>VLOOKUP(G2760,[3]잔가율!$D$3:$E$33,2,FALSE)</f>
        <v>0.84199999999999997</v>
      </c>
      <c r="I2760" s="434">
        <f t="shared" si="43"/>
        <v>50898900</v>
      </c>
    </row>
    <row r="2761" spans="1:9">
      <c r="A2761" s="421">
        <v>2760</v>
      </c>
      <c r="B2761" s="422" t="s">
        <v>7711</v>
      </c>
      <c r="C2761" s="422" t="s">
        <v>5608</v>
      </c>
      <c r="D2761" s="422" t="s">
        <v>6367</v>
      </c>
      <c r="E2761" s="422" t="s">
        <v>6368</v>
      </c>
      <c r="F2761" s="438">
        <v>64450000</v>
      </c>
      <c r="G2761" s="423">
        <v>2023</v>
      </c>
      <c r="H2761" s="424">
        <f>VLOOKUP(G2761,[3]잔가율!$D$3:$E$33,2,FALSE)</f>
        <v>0.84199999999999997</v>
      </c>
      <c r="I2761" s="434">
        <f t="shared" si="43"/>
        <v>54266900</v>
      </c>
    </row>
    <row r="2762" spans="1:9">
      <c r="A2762" s="421">
        <v>2761</v>
      </c>
      <c r="B2762" s="422" t="s">
        <v>7711</v>
      </c>
      <c r="C2762" s="422" t="s">
        <v>5608</v>
      </c>
      <c r="D2762" s="422" t="s">
        <v>6369</v>
      </c>
      <c r="E2762" s="422" t="s">
        <v>6370</v>
      </c>
      <c r="F2762" s="438">
        <v>57090000</v>
      </c>
      <c r="G2762" s="423">
        <v>2023</v>
      </c>
      <c r="H2762" s="424">
        <f>VLOOKUP(G2762,[3]잔가율!$D$3:$E$33,2,FALSE)</f>
        <v>0.84199999999999997</v>
      </c>
      <c r="I2762" s="434">
        <f t="shared" si="43"/>
        <v>48069780</v>
      </c>
    </row>
    <row r="2763" spans="1:9">
      <c r="A2763" s="421">
        <v>2762</v>
      </c>
      <c r="B2763" s="422" t="s">
        <v>7711</v>
      </c>
      <c r="C2763" s="422" t="s">
        <v>5608</v>
      </c>
      <c r="D2763" s="422" t="s">
        <v>6371</v>
      </c>
      <c r="E2763" s="422" t="s">
        <v>6372</v>
      </c>
      <c r="F2763" s="438">
        <v>53050000</v>
      </c>
      <c r="G2763" s="423">
        <v>2023</v>
      </c>
      <c r="H2763" s="424">
        <f>VLOOKUP(G2763,[3]잔가율!$D$3:$E$33,2,FALSE)</f>
        <v>0.84199999999999997</v>
      </c>
      <c r="I2763" s="434">
        <f t="shared" si="43"/>
        <v>44668100</v>
      </c>
    </row>
    <row r="2764" spans="1:9">
      <c r="A2764" s="421">
        <v>2763</v>
      </c>
      <c r="B2764" s="422" t="s">
        <v>7711</v>
      </c>
      <c r="C2764" s="422" t="s">
        <v>5608</v>
      </c>
      <c r="D2764" s="422" t="s">
        <v>6373</v>
      </c>
      <c r="E2764" s="422" t="s">
        <v>6374</v>
      </c>
      <c r="F2764" s="438">
        <v>54550000</v>
      </c>
      <c r="G2764" s="423">
        <v>2023</v>
      </c>
      <c r="H2764" s="424">
        <f>VLOOKUP(G2764,[3]잔가율!$D$3:$E$33,2,FALSE)</f>
        <v>0.84199999999999997</v>
      </c>
      <c r="I2764" s="434">
        <f t="shared" si="43"/>
        <v>45931100</v>
      </c>
    </row>
    <row r="2765" spans="1:9">
      <c r="A2765" s="421">
        <v>2764</v>
      </c>
      <c r="B2765" s="422" t="s">
        <v>7711</v>
      </c>
      <c r="C2765" s="422" t="s">
        <v>5608</v>
      </c>
      <c r="D2765" s="422" t="s">
        <v>6375</v>
      </c>
      <c r="E2765" s="422" t="s">
        <v>6374</v>
      </c>
      <c r="F2765" s="438">
        <v>58340000</v>
      </c>
      <c r="G2765" s="423">
        <v>2023</v>
      </c>
      <c r="H2765" s="424">
        <f>VLOOKUP(G2765,[3]잔가율!$D$3:$E$33,2,FALSE)</f>
        <v>0.84199999999999997</v>
      </c>
      <c r="I2765" s="434">
        <f t="shared" si="43"/>
        <v>49122280</v>
      </c>
    </row>
    <row r="2766" spans="1:9">
      <c r="A2766" s="421">
        <v>2765</v>
      </c>
      <c r="B2766" s="422" t="s">
        <v>7711</v>
      </c>
      <c r="C2766" s="422" t="s">
        <v>5608</v>
      </c>
      <c r="D2766" s="422" t="s">
        <v>6376</v>
      </c>
      <c r="E2766" s="422" t="s">
        <v>6377</v>
      </c>
      <c r="F2766" s="438">
        <v>66360000</v>
      </c>
      <c r="G2766" s="423">
        <v>2023</v>
      </c>
      <c r="H2766" s="424">
        <f>VLOOKUP(G2766,[3]잔가율!$D$3:$E$33,2,FALSE)</f>
        <v>0.84199999999999997</v>
      </c>
      <c r="I2766" s="434">
        <f t="shared" si="43"/>
        <v>55875120</v>
      </c>
    </row>
    <row r="2767" spans="1:9">
      <c r="A2767" s="421">
        <v>2766</v>
      </c>
      <c r="B2767" s="422" t="s">
        <v>7711</v>
      </c>
      <c r="C2767" s="422" t="s">
        <v>5608</v>
      </c>
      <c r="D2767" s="422" t="s">
        <v>6378</v>
      </c>
      <c r="E2767" s="422" t="s">
        <v>6379</v>
      </c>
      <c r="F2767" s="438">
        <v>54010000</v>
      </c>
      <c r="G2767" s="423">
        <v>2023</v>
      </c>
      <c r="H2767" s="424">
        <f>VLOOKUP(G2767,[3]잔가율!$D$3:$E$33,2,FALSE)</f>
        <v>0.84199999999999997</v>
      </c>
      <c r="I2767" s="434">
        <f t="shared" si="43"/>
        <v>45476420</v>
      </c>
    </row>
    <row r="2768" spans="1:9">
      <c r="A2768" s="421">
        <v>2767</v>
      </c>
      <c r="B2768" s="422" t="s">
        <v>7711</v>
      </c>
      <c r="C2768" s="422" t="s">
        <v>5608</v>
      </c>
      <c r="D2768" s="422" t="s">
        <v>6380</v>
      </c>
      <c r="E2768" s="422" t="s">
        <v>6381</v>
      </c>
      <c r="F2768" s="438">
        <v>53050000</v>
      </c>
      <c r="G2768" s="423">
        <v>2023</v>
      </c>
      <c r="H2768" s="424">
        <f>VLOOKUP(G2768,[3]잔가율!$D$3:$E$33,2,FALSE)</f>
        <v>0.84199999999999997</v>
      </c>
      <c r="I2768" s="434">
        <f t="shared" si="43"/>
        <v>44668100</v>
      </c>
    </row>
    <row r="2769" spans="1:9">
      <c r="A2769" s="421">
        <v>2768</v>
      </c>
      <c r="B2769" s="422" t="s">
        <v>7711</v>
      </c>
      <c r="C2769" s="422" t="s">
        <v>5608</v>
      </c>
      <c r="D2769" s="422" t="s">
        <v>6382</v>
      </c>
      <c r="E2769" s="422" t="s">
        <v>6383</v>
      </c>
      <c r="F2769" s="438">
        <v>79910000</v>
      </c>
      <c r="G2769" s="423">
        <v>2023</v>
      </c>
      <c r="H2769" s="424">
        <f>VLOOKUP(G2769,[3]잔가율!$D$3:$E$33,2,FALSE)</f>
        <v>0.84199999999999997</v>
      </c>
      <c r="I2769" s="434">
        <f t="shared" si="43"/>
        <v>67284220</v>
      </c>
    </row>
    <row r="2770" spans="1:9">
      <c r="A2770" s="421">
        <v>2769</v>
      </c>
      <c r="B2770" s="422" t="s">
        <v>7711</v>
      </c>
      <c r="C2770" s="422" t="s">
        <v>5608</v>
      </c>
      <c r="D2770" s="422" t="s">
        <v>6382</v>
      </c>
      <c r="E2770" s="422" t="s">
        <v>6384</v>
      </c>
      <c r="F2770" s="438">
        <v>78800000</v>
      </c>
      <c r="G2770" s="423">
        <v>2023</v>
      </c>
      <c r="H2770" s="424">
        <f>VLOOKUP(G2770,[3]잔가율!$D$3:$E$33,2,FALSE)</f>
        <v>0.84199999999999997</v>
      </c>
      <c r="I2770" s="434">
        <f t="shared" si="43"/>
        <v>66349600</v>
      </c>
    </row>
    <row r="2771" spans="1:9">
      <c r="A2771" s="421">
        <v>2770</v>
      </c>
      <c r="B2771" s="422" t="s">
        <v>7711</v>
      </c>
      <c r="C2771" s="422" t="s">
        <v>5608</v>
      </c>
      <c r="D2771" s="422" t="s">
        <v>6382</v>
      </c>
      <c r="E2771" s="422" t="s">
        <v>6385</v>
      </c>
      <c r="F2771" s="438">
        <v>75360000</v>
      </c>
      <c r="G2771" s="423">
        <v>2023</v>
      </c>
      <c r="H2771" s="424">
        <f>VLOOKUP(G2771,[3]잔가율!$D$3:$E$33,2,FALSE)</f>
        <v>0.84199999999999997</v>
      </c>
      <c r="I2771" s="434">
        <f t="shared" si="43"/>
        <v>63453120</v>
      </c>
    </row>
    <row r="2772" spans="1:9">
      <c r="A2772" s="421">
        <v>2771</v>
      </c>
      <c r="B2772" s="425" t="s">
        <v>7711</v>
      </c>
      <c r="C2772" s="425" t="s">
        <v>5761</v>
      </c>
      <c r="D2772" s="425" t="s">
        <v>6386</v>
      </c>
      <c r="E2772" s="425" t="s">
        <v>6387</v>
      </c>
      <c r="F2772" s="439">
        <v>17110000</v>
      </c>
      <c r="G2772" s="423">
        <v>2023</v>
      </c>
      <c r="H2772" s="424">
        <f>VLOOKUP(G2772,[3]잔가율!$D$3:$E$33,2,FALSE)</f>
        <v>0.84199999999999997</v>
      </c>
      <c r="I2772" s="434">
        <f t="shared" si="43"/>
        <v>14406620</v>
      </c>
    </row>
    <row r="2773" spans="1:9">
      <c r="A2773" s="421">
        <v>2772</v>
      </c>
      <c r="B2773" s="422" t="s">
        <v>7711</v>
      </c>
      <c r="C2773" s="422" t="s">
        <v>5608</v>
      </c>
      <c r="D2773" s="422" t="s">
        <v>6388</v>
      </c>
      <c r="E2773" s="422" t="s">
        <v>6389</v>
      </c>
      <c r="F2773" s="438">
        <v>100000000</v>
      </c>
      <c r="G2773" s="423">
        <v>2023</v>
      </c>
      <c r="H2773" s="424">
        <f>VLOOKUP(G2773,[3]잔가율!$D$3:$E$33,2,FALSE)</f>
        <v>0.84199999999999997</v>
      </c>
      <c r="I2773" s="434">
        <f t="shared" si="43"/>
        <v>84200000</v>
      </c>
    </row>
    <row r="2774" spans="1:9">
      <c r="A2774" s="421">
        <v>2773</v>
      </c>
      <c r="B2774" s="422" t="s">
        <v>7711</v>
      </c>
      <c r="C2774" s="422" t="s">
        <v>5608</v>
      </c>
      <c r="D2774" s="422" t="s">
        <v>6388</v>
      </c>
      <c r="E2774" s="422" t="s">
        <v>6390</v>
      </c>
      <c r="F2774" s="438">
        <v>91900000</v>
      </c>
      <c r="G2774" s="423">
        <v>2023</v>
      </c>
      <c r="H2774" s="424">
        <f>VLOOKUP(G2774,[3]잔가율!$D$3:$E$33,2,FALSE)</f>
        <v>0.84199999999999997</v>
      </c>
      <c r="I2774" s="434">
        <f t="shared" si="43"/>
        <v>77379800</v>
      </c>
    </row>
    <row r="2775" spans="1:9">
      <c r="A2775" s="421">
        <v>2774</v>
      </c>
      <c r="B2775" s="422" t="s">
        <v>7711</v>
      </c>
      <c r="C2775" s="422" t="s">
        <v>5608</v>
      </c>
      <c r="D2775" s="422" t="s">
        <v>6391</v>
      </c>
      <c r="E2775" s="422" t="s">
        <v>6392</v>
      </c>
      <c r="F2775" s="438">
        <v>527270000</v>
      </c>
      <c r="G2775" s="423">
        <v>2023</v>
      </c>
      <c r="H2775" s="424">
        <f>VLOOKUP(G2775,[3]잔가율!$D$3:$E$33,2,FALSE)</f>
        <v>0.84199999999999997</v>
      </c>
      <c r="I2775" s="434">
        <f t="shared" si="43"/>
        <v>443961340</v>
      </c>
    </row>
    <row r="2776" spans="1:9">
      <c r="A2776" s="421">
        <v>2775</v>
      </c>
      <c r="B2776" s="422" t="s">
        <v>7711</v>
      </c>
      <c r="C2776" s="422" t="s">
        <v>5608</v>
      </c>
      <c r="D2776" s="422" t="s">
        <v>6393</v>
      </c>
      <c r="E2776" s="422" t="s">
        <v>6394</v>
      </c>
      <c r="F2776" s="438">
        <v>655000000</v>
      </c>
      <c r="G2776" s="423">
        <v>2023</v>
      </c>
      <c r="H2776" s="424">
        <f>VLOOKUP(G2776,[3]잔가율!$D$3:$E$33,2,FALSE)</f>
        <v>0.84199999999999997</v>
      </c>
      <c r="I2776" s="434">
        <f t="shared" si="43"/>
        <v>551510000</v>
      </c>
    </row>
    <row r="2777" spans="1:9">
      <c r="A2777" s="421">
        <v>2776</v>
      </c>
      <c r="B2777" s="422" t="s">
        <v>7711</v>
      </c>
      <c r="C2777" s="422" t="s">
        <v>5608</v>
      </c>
      <c r="D2777" s="422" t="s">
        <v>6395</v>
      </c>
      <c r="E2777" s="422" t="s">
        <v>6394</v>
      </c>
      <c r="F2777" s="438">
        <v>610000000</v>
      </c>
      <c r="G2777" s="423">
        <v>2023</v>
      </c>
      <c r="H2777" s="424">
        <f>VLOOKUP(G2777,[3]잔가율!$D$3:$E$33,2,FALSE)</f>
        <v>0.84199999999999997</v>
      </c>
      <c r="I2777" s="434">
        <f t="shared" si="43"/>
        <v>513620000</v>
      </c>
    </row>
    <row r="2778" spans="1:9">
      <c r="A2778" s="421">
        <v>2777</v>
      </c>
      <c r="B2778" s="422" t="s">
        <v>7711</v>
      </c>
      <c r="C2778" s="422" t="s">
        <v>5608</v>
      </c>
      <c r="D2778" s="422" t="s">
        <v>5711</v>
      </c>
      <c r="E2778" s="422" t="s">
        <v>6396</v>
      </c>
      <c r="F2778" s="438">
        <v>258720000</v>
      </c>
      <c r="G2778" s="423">
        <v>2023</v>
      </c>
      <c r="H2778" s="424">
        <f>VLOOKUP(G2778,[3]잔가율!$D$3:$E$33,2,FALSE)</f>
        <v>0.84199999999999997</v>
      </c>
      <c r="I2778" s="434">
        <f t="shared" si="43"/>
        <v>217842240</v>
      </c>
    </row>
    <row r="2779" spans="1:9">
      <c r="A2779" s="421">
        <v>2778</v>
      </c>
      <c r="B2779" s="422" t="s">
        <v>7711</v>
      </c>
      <c r="C2779" s="422" t="s">
        <v>5608</v>
      </c>
      <c r="D2779" s="422" t="s">
        <v>6397</v>
      </c>
      <c r="E2779" s="422" t="s">
        <v>6398</v>
      </c>
      <c r="F2779" s="438">
        <v>246360000</v>
      </c>
      <c r="G2779" s="423">
        <v>2023</v>
      </c>
      <c r="H2779" s="424">
        <f>VLOOKUP(G2779,[3]잔가율!$D$3:$E$33,2,FALSE)</f>
        <v>0.84199999999999997</v>
      </c>
      <c r="I2779" s="434">
        <f t="shared" si="43"/>
        <v>207435120</v>
      </c>
    </row>
    <row r="2780" spans="1:9">
      <c r="A2780" s="421">
        <v>2779</v>
      </c>
      <c r="B2780" s="422" t="s">
        <v>7711</v>
      </c>
      <c r="C2780" s="422" t="s">
        <v>5608</v>
      </c>
      <c r="D2780" s="422" t="s">
        <v>6399</v>
      </c>
      <c r="E2780" s="422" t="s">
        <v>6400</v>
      </c>
      <c r="F2780" s="438">
        <v>150000000</v>
      </c>
      <c r="G2780" s="423">
        <v>2023</v>
      </c>
      <c r="H2780" s="424">
        <f>VLOOKUP(G2780,[3]잔가율!$D$3:$E$33,2,FALSE)</f>
        <v>0.84199999999999997</v>
      </c>
      <c r="I2780" s="434">
        <f t="shared" si="43"/>
        <v>126300000</v>
      </c>
    </row>
    <row r="2781" spans="1:9">
      <c r="A2781" s="421">
        <v>2780</v>
      </c>
      <c r="B2781" s="422" t="s">
        <v>7711</v>
      </c>
      <c r="C2781" s="422" t="s">
        <v>5608</v>
      </c>
      <c r="D2781" s="422" t="s">
        <v>6401</v>
      </c>
      <c r="E2781" s="422" t="s">
        <v>6402</v>
      </c>
      <c r="F2781" s="438">
        <v>134000000</v>
      </c>
      <c r="G2781" s="423">
        <v>2023</v>
      </c>
      <c r="H2781" s="424">
        <f>VLOOKUP(G2781,[3]잔가율!$D$3:$E$33,2,FALSE)</f>
        <v>0.84199999999999997</v>
      </c>
      <c r="I2781" s="434">
        <f t="shared" si="43"/>
        <v>112828000</v>
      </c>
    </row>
    <row r="2782" spans="1:9">
      <c r="A2782" s="421">
        <v>2781</v>
      </c>
      <c r="B2782" s="425" t="s">
        <v>7711</v>
      </c>
      <c r="C2782" s="425" t="s">
        <v>5761</v>
      </c>
      <c r="D2782" s="425" t="s">
        <v>6403</v>
      </c>
      <c r="E2782" s="425" t="s">
        <v>6404</v>
      </c>
      <c r="F2782" s="439">
        <v>148480000</v>
      </c>
      <c r="G2782" s="423">
        <v>2023</v>
      </c>
      <c r="H2782" s="424">
        <f>VLOOKUP(G2782,[3]잔가율!$D$3:$E$33,2,FALSE)</f>
        <v>0.84199999999999997</v>
      </c>
      <c r="I2782" s="434">
        <f t="shared" si="43"/>
        <v>125020160</v>
      </c>
    </row>
    <row r="2783" spans="1:9">
      <c r="A2783" s="421">
        <v>2782</v>
      </c>
      <c r="B2783" s="422" t="s">
        <v>7711</v>
      </c>
      <c r="C2783" s="422" t="s">
        <v>6405</v>
      </c>
      <c r="D2783" s="422" t="s">
        <v>6406</v>
      </c>
      <c r="E2783" s="422" t="s">
        <v>6412</v>
      </c>
      <c r="F2783" s="438">
        <v>28380000</v>
      </c>
      <c r="G2783" s="423">
        <v>2023</v>
      </c>
      <c r="H2783" s="424">
        <f>VLOOKUP(G2783,[3]잔가율!$D$3:$E$33,2,FALSE)</f>
        <v>0.84199999999999997</v>
      </c>
      <c r="I2783" s="434">
        <f t="shared" si="43"/>
        <v>23895960</v>
      </c>
    </row>
    <row r="2784" spans="1:9">
      <c r="A2784" s="421">
        <v>2783</v>
      </c>
      <c r="B2784" s="422" t="s">
        <v>7711</v>
      </c>
      <c r="C2784" s="422" t="s">
        <v>6405</v>
      </c>
      <c r="D2784" s="422" t="s">
        <v>6406</v>
      </c>
      <c r="E2784" s="422" t="s">
        <v>135</v>
      </c>
      <c r="F2784" s="438">
        <v>34450000</v>
      </c>
      <c r="G2784" s="423">
        <v>2023</v>
      </c>
      <c r="H2784" s="424">
        <f>VLOOKUP(G2784,[3]잔가율!$D$3:$E$33,2,FALSE)</f>
        <v>0.84199999999999997</v>
      </c>
      <c r="I2784" s="434">
        <f t="shared" si="43"/>
        <v>29006900</v>
      </c>
    </row>
    <row r="2785" spans="1:9">
      <c r="A2785" s="421">
        <v>2784</v>
      </c>
      <c r="B2785" s="426" t="s">
        <v>7711</v>
      </c>
      <c r="C2785" s="426" t="s">
        <v>6405</v>
      </c>
      <c r="D2785" s="426" t="s">
        <v>6413</v>
      </c>
      <c r="E2785" s="426" t="s">
        <v>6414</v>
      </c>
      <c r="F2785" s="441">
        <v>2440000</v>
      </c>
      <c r="G2785" s="423">
        <v>2023</v>
      </c>
      <c r="H2785" s="424">
        <f>VLOOKUP(G2785,[3]잔가율!$D$3:$E$33,2,FALSE)</f>
        <v>0.84199999999999997</v>
      </c>
      <c r="I2785" s="434">
        <f t="shared" si="43"/>
        <v>2054480</v>
      </c>
    </row>
    <row r="2786" spans="1:9">
      <c r="A2786" s="421">
        <v>2785</v>
      </c>
      <c r="B2786" s="422" t="s">
        <v>7711</v>
      </c>
      <c r="C2786" s="422" t="s">
        <v>6405</v>
      </c>
      <c r="D2786" s="422" t="s">
        <v>6407</v>
      </c>
      <c r="E2786" s="422" t="s">
        <v>6415</v>
      </c>
      <c r="F2786" s="438">
        <v>21700000</v>
      </c>
      <c r="G2786" s="423">
        <v>2023</v>
      </c>
      <c r="H2786" s="424">
        <f>VLOOKUP(G2786,[3]잔가율!$D$3:$E$33,2,FALSE)</f>
        <v>0.84199999999999997</v>
      </c>
      <c r="I2786" s="434">
        <f t="shared" si="43"/>
        <v>18271400</v>
      </c>
    </row>
    <row r="2787" spans="1:9">
      <c r="A2787" s="421">
        <v>2786</v>
      </c>
      <c r="B2787" s="422" t="s">
        <v>7711</v>
      </c>
      <c r="C2787" s="422" t="s">
        <v>6405</v>
      </c>
      <c r="D2787" s="422" t="s">
        <v>6407</v>
      </c>
      <c r="E2787" s="422" t="s">
        <v>6416</v>
      </c>
      <c r="F2787" s="438">
        <v>25000000</v>
      </c>
      <c r="G2787" s="423">
        <v>2023</v>
      </c>
      <c r="H2787" s="424">
        <f>VLOOKUP(G2787,[3]잔가율!$D$3:$E$33,2,FALSE)</f>
        <v>0.84199999999999997</v>
      </c>
      <c r="I2787" s="434">
        <f t="shared" si="43"/>
        <v>21050000</v>
      </c>
    </row>
    <row r="2788" spans="1:9">
      <c r="A2788" s="421">
        <v>2787</v>
      </c>
      <c r="B2788" s="422" t="s">
        <v>7711</v>
      </c>
      <c r="C2788" s="422" t="s">
        <v>6405</v>
      </c>
      <c r="D2788" s="422" t="s">
        <v>6408</v>
      </c>
      <c r="E2788" s="422" t="s">
        <v>6417</v>
      </c>
      <c r="F2788" s="438">
        <v>42510000</v>
      </c>
      <c r="G2788" s="423">
        <v>2023</v>
      </c>
      <c r="H2788" s="424">
        <f>VLOOKUP(G2788,[3]잔가율!$D$3:$E$33,2,FALSE)</f>
        <v>0.84199999999999997</v>
      </c>
      <c r="I2788" s="434">
        <f t="shared" si="43"/>
        <v>35793420</v>
      </c>
    </row>
    <row r="2789" spans="1:9">
      <c r="A2789" s="421">
        <v>2788</v>
      </c>
      <c r="B2789" s="422" t="s">
        <v>7711</v>
      </c>
      <c r="C2789" s="422" t="s">
        <v>6405</v>
      </c>
      <c r="D2789" s="422" t="s">
        <v>6408</v>
      </c>
      <c r="E2789" s="422" t="s">
        <v>6418</v>
      </c>
      <c r="F2789" s="438">
        <v>46700000</v>
      </c>
      <c r="G2789" s="423">
        <v>2023</v>
      </c>
      <c r="H2789" s="424">
        <f>VLOOKUP(G2789,[3]잔가율!$D$3:$E$33,2,FALSE)</f>
        <v>0.84199999999999997</v>
      </c>
      <c r="I2789" s="434">
        <f t="shared" si="43"/>
        <v>39321400</v>
      </c>
    </row>
    <row r="2790" spans="1:9">
      <c r="A2790" s="421">
        <v>2789</v>
      </c>
      <c r="B2790" s="422" t="s">
        <v>7711</v>
      </c>
      <c r="C2790" s="422" t="s">
        <v>6405</v>
      </c>
      <c r="D2790" s="422" t="s">
        <v>6419</v>
      </c>
      <c r="E2790" s="422" t="s">
        <v>6420</v>
      </c>
      <c r="F2790" s="438">
        <v>37790000</v>
      </c>
      <c r="G2790" s="423">
        <v>2023</v>
      </c>
      <c r="H2790" s="424">
        <f>VLOOKUP(G2790,[3]잔가율!$D$3:$E$33,2,FALSE)</f>
        <v>0.84199999999999997</v>
      </c>
      <c r="I2790" s="434">
        <f t="shared" si="43"/>
        <v>31819180</v>
      </c>
    </row>
    <row r="2791" spans="1:9">
      <c r="A2791" s="421">
        <v>2790</v>
      </c>
      <c r="B2791" s="422" t="s">
        <v>7711</v>
      </c>
      <c r="C2791" s="422" t="s">
        <v>6405</v>
      </c>
      <c r="D2791" s="422" t="s">
        <v>6421</v>
      </c>
      <c r="E2791" s="422" t="s">
        <v>6422</v>
      </c>
      <c r="F2791" s="438">
        <v>54090000</v>
      </c>
      <c r="G2791" s="423">
        <v>2023</v>
      </c>
      <c r="H2791" s="424">
        <f>VLOOKUP(G2791,[3]잔가율!$D$3:$E$33,2,FALSE)</f>
        <v>0.84199999999999997</v>
      </c>
      <c r="I2791" s="434">
        <f t="shared" si="43"/>
        <v>45543780</v>
      </c>
    </row>
    <row r="2792" spans="1:9">
      <c r="A2792" s="421">
        <v>2791</v>
      </c>
      <c r="B2792" s="422" t="s">
        <v>7711</v>
      </c>
      <c r="C2792" s="422" t="s">
        <v>6405</v>
      </c>
      <c r="D2792" s="422" t="s">
        <v>6423</v>
      </c>
      <c r="E2792" s="422" t="s">
        <v>6418</v>
      </c>
      <c r="F2792" s="438">
        <v>53630000</v>
      </c>
      <c r="G2792" s="423">
        <v>2023</v>
      </c>
      <c r="H2792" s="424">
        <f>VLOOKUP(G2792,[3]잔가율!$D$3:$E$33,2,FALSE)</f>
        <v>0.84199999999999997</v>
      </c>
      <c r="I2792" s="434">
        <f t="shared" si="43"/>
        <v>45156460</v>
      </c>
    </row>
    <row r="2793" spans="1:9">
      <c r="A2793" s="421">
        <v>2792</v>
      </c>
      <c r="B2793" s="422" t="s">
        <v>7711</v>
      </c>
      <c r="C2793" s="422" t="s">
        <v>6405</v>
      </c>
      <c r="D2793" s="422" t="s">
        <v>6424</v>
      </c>
      <c r="E2793" s="422" t="s">
        <v>2504</v>
      </c>
      <c r="F2793" s="438">
        <v>14590000</v>
      </c>
      <c r="G2793" s="423">
        <v>2023</v>
      </c>
      <c r="H2793" s="424">
        <f>VLOOKUP(G2793,[3]잔가율!$D$3:$E$33,2,FALSE)</f>
        <v>0.84199999999999997</v>
      </c>
      <c r="I2793" s="434">
        <f t="shared" si="43"/>
        <v>12284780</v>
      </c>
    </row>
    <row r="2794" spans="1:9">
      <c r="A2794" s="421">
        <v>2793</v>
      </c>
      <c r="B2794" s="422" t="s">
        <v>7711</v>
      </c>
      <c r="C2794" s="422" t="s">
        <v>6405</v>
      </c>
      <c r="D2794" s="422" t="s">
        <v>6409</v>
      </c>
      <c r="E2794" s="422" t="s">
        <v>6425</v>
      </c>
      <c r="F2794" s="438">
        <v>33540000</v>
      </c>
      <c r="G2794" s="423">
        <v>2023</v>
      </c>
      <c r="H2794" s="424">
        <f>VLOOKUP(G2794,[3]잔가율!$D$3:$E$33,2,FALSE)</f>
        <v>0.84199999999999997</v>
      </c>
      <c r="I2794" s="434">
        <f t="shared" si="43"/>
        <v>28240680</v>
      </c>
    </row>
    <row r="2795" spans="1:9">
      <c r="A2795" s="421">
        <v>2794</v>
      </c>
      <c r="B2795" s="422" t="s">
        <v>7711</v>
      </c>
      <c r="C2795" s="422" t="s">
        <v>6405</v>
      </c>
      <c r="D2795" s="422" t="s">
        <v>6410</v>
      </c>
      <c r="E2795" s="422" t="s">
        <v>6426</v>
      </c>
      <c r="F2795" s="438">
        <v>37180000</v>
      </c>
      <c r="G2795" s="423">
        <v>2023</v>
      </c>
      <c r="H2795" s="424">
        <f>VLOOKUP(G2795,[3]잔가율!$D$3:$E$33,2,FALSE)</f>
        <v>0.84199999999999997</v>
      </c>
      <c r="I2795" s="434">
        <f t="shared" si="43"/>
        <v>31305560</v>
      </c>
    </row>
    <row r="2796" spans="1:9">
      <c r="A2796" s="421">
        <v>2795</v>
      </c>
      <c r="B2796" s="422" t="s">
        <v>7711</v>
      </c>
      <c r="C2796" s="422" t="s">
        <v>6405</v>
      </c>
      <c r="D2796" s="422" t="s">
        <v>6411</v>
      </c>
      <c r="E2796" s="422" t="s">
        <v>6427</v>
      </c>
      <c r="F2796" s="438">
        <v>56740000</v>
      </c>
      <c r="G2796" s="423">
        <v>2023</v>
      </c>
      <c r="H2796" s="424">
        <f>VLOOKUP(G2796,[3]잔가율!$D$3:$E$33,2,FALSE)</f>
        <v>0.84199999999999997</v>
      </c>
      <c r="I2796" s="434">
        <f t="shared" si="43"/>
        <v>47775080</v>
      </c>
    </row>
    <row r="2797" spans="1:9">
      <c r="A2797" s="421">
        <v>2796</v>
      </c>
      <c r="B2797" s="422" t="s">
        <v>7711</v>
      </c>
      <c r="C2797" s="422" t="s">
        <v>6405</v>
      </c>
      <c r="D2797" s="422" t="s">
        <v>6428</v>
      </c>
      <c r="E2797" s="422" t="s">
        <v>6429</v>
      </c>
      <c r="F2797" s="438">
        <v>22090000</v>
      </c>
      <c r="G2797" s="423">
        <v>2023</v>
      </c>
      <c r="H2797" s="424">
        <f>VLOOKUP(G2797,[3]잔가율!$D$3:$E$33,2,FALSE)</f>
        <v>0.84199999999999997</v>
      </c>
      <c r="I2797" s="434">
        <f t="shared" si="43"/>
        <v>18599780</v>
      </c>
    </row>
    <row r="2798" spans="1:9">
      <c r="A2798" s="421">
        <v>2797</v>
      </c>
      <c r="B2798" s="422" t="s">
        <v>7711</v>
      </c>
      <c r="C2798" s="422" t="s">
        <v>6430</v>
      </c>
      <c r="D2798" s="422" t="s">
        <v>6431</v>
      </c>
      <c r="E2798" s="422" t="s">
        <v>2428</v>
      </c>
      <c r="F2798" s="438">
        <v>96630000</v>
      </c>
      <c r="G2798" s="423">
        <v>2023</v>
      </c>
      <c r="H2798" s="424">
        <f>VLOOKUP(G2798,[3]잔가율!$D$3:$E$33,2,FALSE)</f>
        <v>0.84199999999999997</v>
      </c>
      <c r="I2798" s="434">
        <f t="shared" si="43"/>
        <v>81362460</v>
      </c>
    </row>
    <row r="2799" spans="1:9">
      <c r="A2799" s="421">
        <v>2798</v>
      </c>
      <c r="B2799" s="422" t="s">
        <v>7711</v>
      </c>
      <c r="C2799" s="422" t="s">
        <v>6430</v>
      </c>
      <c r="D2799" s="422" t="s">
        <v>6432</v>
      </c>
      <c r="E2799" s="422" t="s">
        <v>6433</v>
      </c>
      <c r="F2799" s="438">
        <v>91180000</v>
      </c>
      <c r="G2799" s="423">
        <v>2023</v>
      </c>
      <c r="H2799" s="424">
        <f>VLOOKUP(G2799,[3]잔가율!$D$3:$E$33,2,FALSE)</f>
        <v>0.84199999999999997</v>
      </c>
      <c r="I2799" s="434">
        <f t="shared" si="43"/>
        <v>76773560</v>
      </c>
    </row>
    <row r="2800" spans="1:9">
      <c r="A2800" s="421">
        <v>2799</v>
      </c>
      <c r="B2800" s="422" t="s">
        <v>7711</v>
      </c>
      <c r="C2800" s="422" t="s">
        <v>6430</v>
      </c>
      <c r="D2800" s="422" t="s">
        <v>6432</v>
      </c>
      <c r="E2800" s="422" t="s">
        <v>6434</v>
      </c>
      <c r="F2800" s="438">
        <v>107630000</v>
      </c>
      <c r="G2800" s="423">
        <v>2023</v>
      </c>
      <c r="H2800" s="424">
        <f>VLOOKUP(G2800,[3]잔가율!$D$3:$E$33,2,FALSE)</f>
        <v>0.84199999999999997</v>
      </c>
      <c r="I2800" s="434">
        <f t="shared" si="43"/>
        <v>90624460</v>
      </c>
    </row>
    <row r="2801" spans="1:9">
      <c r="A2801" s="421">
        <v>2800</v>
      </c>
      <c r="B2801" s="422" t="s">
        <v>7711</v>
      </c>
      <c r="C2801" s="422" t="s">
        <v>113</v>
      </c>
      <c r="D2801" s="422" t="s">
        <v>6445</v>
      </c>
      <c r="E2801" s="422" t="s">
        <v>6446</v>
      </c>
      <c r="F2801" s="438">
        <v>45450000</v>
      </c>
      <c r="G2801" s="423">
        <v>2023</v>
      </c>
      <c r="H2801" s="424">
        <f>VLOOKUP(G2801,[3]잔가율!$D$3:$E$33,2,FALSE)</f>
        <v>0.84199999999999997</v>
      </c>
      <c r="I2801" s="434">
        <f t="shared" si="43"/>
        <v>38268900</v>
      </c>
    </row>
    <row r="2802" spans="1:9">
      <c r="A2802" s="421">
        <v>2801</v>
      </c>
      <c r="B2802" s="422" t="s">
        <v>7711</v>
      </c>
      <c r="C2802" s="422" t="s">
        <v>113</v>
      </c>
      <c r="D2802" s="422" t="s">
        <v>6445</v>
      </c>
      <c r="E2802" s="422" t="s">
        <v>6447</v>
      </c>
      <c r="F2802" s="438">
        <v>50000000</v>
      </c>
      <c r="G2802" s="423">
        <v>2023</v>
      </c>
      <c r="H2802" s="424">
        <f>VLOOKUP(G2802,[3]잔가율!$D$3:$E$33,2,FALSE)</f>
        <v>0.84199999999999997</v>
      </c>
      <c r="I2802" s="434">
        <f t="shared" si="43"/>
        <v>42100000</v>
      </c>
    </row>
    <row r="2803" spans="1:9">
      <c r="A2803" s="421">
        <v>2802</v>
      </c>
      <c r="B2803" s="422" t="s">
        <v>7711</v>
      </c>
      <c r="C2803" s="422" t="s">
        <v>113</v>
      </c>
      <c r="D2803" s="422" t="s">
        <v>6445</v>
      </c>
      <c r="E2803" s="422" t="s">
        <v>6448</v>
      </c>
      <c r="F2803" s="438">
        <v>45450000</v>
      </c>
      <c r="G2803" s="423">
        <v>2023</v>
      </c>
      <c r="H2803" s="424">
        <f>VLOOKUP(G2803,[3]잔가율!$D$3:$E$33,2,FALSE)</f>
        <v>0.84199999999999997</v>
      </c>
      <c r="I2803" s="434">
        <f t="shared" si="43"/>
        <v>38268900</v>
      </c>
    </row>
    <row r="2804" spans="1:9">
      <c r="A2804" s="421">
        <v>2803</v>
      </c>
      <c r="B2804" s="422" t="s">
        <v>7711</v>
      </c>
      <c r="C2804" s="422" t="s">
        <v>113</v>
      </c>
      <c r="D2804" s="422" t="s">
        <v>6445</v>
      </c>
      <c r="E2804" s="422" t="s">
        <v>6449</v>
      </c>
      <c r="F2804" s="438">
        <v>36570000</v>
      </c>
      <c r="G2804" s="423">
        <v>2023</v>
      </c>
      <c r="H2804" s="424">
        <f>VLOOKUP(G2804,[3]잔가율!$D$3:$E$33,2,FALSE)</f>
        <v>0.84199999999999997</v>
      </c>
      <c r="I2804" s="434">
        <f t="shared" si="43"/>
        <v>30791940</v>
      </c>
    </row>
    <row r="2805" spans="1:9">
      <c r="A2805" s="421">
        <v>2804</v>
      </c>
      <c r="B2805" s="422" t="s">
        <v>7711</v>
      </c>
      <c r="C2805" s="422" t="s">
        <v>113</v>
      </c>
      <c r="D2805" s="422" t="s">
        <v>6445</v>
      </c>
      <c r="E2805" s="422" t="s">
        <v>6450</v>
      </c>
      <c r="F2805" s="438">
        <v>32510000</v>
      </c>
      <c r="G2805" s="423">
        <v>2023</v>
      </c>
      <c r="H2805" s="424">
        <f>VLOOKUP(G2805,[3]잔가율!$D$3:$E$33,2,FALSE)</f>
        <v>0.84199999999999997</v>
      </c>
      <c r="I2805" s="434">
        <f t="shared" si="43"/>
        <v>27373420</v>
      </c>
    </row>
    <row r="2806" spans="1:9">
      <c r="A2806" s="421">
        <v>2805</v>
      </c>
      <c r="B2806" s="422" t="s">
        <v>7711</v>
      </c>
      <c r="C2806" s="422" t="s">
        <v>113</v>
      </c>
      <c r="D2806" s="422" t="s">
        <v>6445</v>
      </c>
      <c r="E2806" s="422" t="s">
        <v>6451</v>
      </c>
      <c r="F2806" s="438">
        <v>32000000</v>
      </c>
      <c r="G2806" s="423">
        <v>2023</v>
      </c>
      <c r="H2806" s="424">
        <f>VLOOKUP(G2806,[3]잔가율!$D$3:$E$33,2,FALSE)</f>
        <v>0.84199999999999997</v>
      </c>
      <c r="I2806" s="434">
        <f t="shared" si="43"/>
        <v>26944000</v>
      </c>
    </row>
    <row r="2807" spans="1:9">
      <c r="A2807" s="421">
        <v>2806</v>
      </c>
      <c r="B2807" s="425" t="s">
        <v>7711</v>
      </c>
      <c r="C2807" s="425" t="s">
        <v>6452</v>
      </c>
      <c r="D2807" s="425" t="s">
        <v>6453</v>
      </c>
      <c r="E2807" s="425" t="s">
        <v>6454</v>
      </c>
      <c r="F2807" s="439">
        <v>20380000</v>
      </c>
      <c r="G2807" s="423">
        <v>2023</v>
      </c>
      <c r="H2807" s="424">
        <f>VLOOKUP(G2807,[3]잔가율!$D$3:$E$33,2,FALSE)</f>
        <v>0.84199999999999997</v>
      </c>
      <c r="I2807" s="434">
        <f t="shared" si="43"/>
        <v>17159960</v>
      </c>
    </row>
    <row r="2808" spans="1:9">
      <c r="A2808" s="421">
        <v>2807</v>
      </c>
      <c r="B2808" s="422" t="s">
        <v>7711</v>
      </c>
      <c r="C2808" s="422" t="s">
        <v>113</v>
      </c>
      <c r="D2808" s="422" t="s">
        <v>6435</v>
      </c>
      <c r="E2808" s="422" t="s">
        <v>6451</v>
      </c>
      <c r="F2808" s="438">
        <v>45000000</v>
      </c>
      <c r="G2808" s="423">
        <v>2023</v>
      </c>
      <c r="H2808" s="424">
        <f>VLOOKUP(G2808,[3]잔가율!$D$3:$E$33,2,FALSE)</f>
        <v>0.84199999999999997</v>
      </c>
      <c r="I2808" s="434">
        <f t="shared" si="43"/>
        <v>37890000</v>
      </c>
    </row>
    <row r="2809" spans="1:9">
      <c r="A2809" s="421">
        <v>2808</v>
      </c>
      <c r="B2809" s="422" t="s">
        <v>7711</v>
      </c>
      <c r="C2809" s="422" t="s">
        <v>113</v>
      </c>
      <c r="D2809" s="422" t="s">
        <v>6455</v>
      </c>
      <c r="E2809" s="422" t="s">
        <v>6456</v>
      </c>
      <c r="F2809" s="438">
        <v>30100000</v>
      </c>
      <c r="G2809" s="423">
        <v>2023</v>
      </c>
      <c r="H2809" s="424">
        <f>VLOOKUP(G2809,[3]잔가율!$D$3:$E$33,2,FALSE)</f>
        <v>0.84199999999999997</v>
      </c>
      <c r="I2809" s="434">
        <f t="shared" si="43"/>
        <v>25344200</v>
      </c>
    </row>
    <row r="2810" spans="1:9">
      <c r="A2810" s="421">
        <v>2809</v>
      </c>
      <c r="B2810" s="422" t="s">
        <v>7711</v>
      </c>
      <c r="C2810" s="422" t="s">
        <v>113</v>
      </c>
      <c r="D2810" s="422" t="s">
        <v>6436</v>
      </c>
      <c r="E2810" s="422" t="s">
        <v>6457</v>
      </c>
      <c r="F2810" s="438">
        <v>28000000</v>
      </c>
      <c r="G2810" s="423">
        <v>2023</v>
      </c>
      <c r="H2810" s="424">
        <f>VLOOKUP(G2810,[3]잔가율!$D$3:$E$33,2,FALSE)</f>
        <v>0.84199999999999997</v>
      </c>
      <c r="I2810" s="434">
        <f t="shared" si="43"/>
        <v>23576000</v>
      </c>
    </row>
    <row r="2811" spans="1:9">
      <c r="A2811" s="421">
        <v>2810</v>
      </c>
      <c r="B2811" s="422" t="s">
        <v>7711</v>
      </c>
      <c r="C2811" s="422" t="s">
        <v>113</v>
      </c>
      <c r="D2811" s="422" t="s">
        <v>6436</v>
      </c>
      <c r="E2811" s="422" t="s">
        <v>6458</v>
      </c>
      <c r="F2811" s="438">
        <v>26000000</v>
      </c>
      <c r="G2811" s="423">
        <v>2023</v>
      </c>
      <c r="H2811" s="424">
        <f>VLOOKUP(G2811,[3]잔가율!$D$3:$E$33,2,FALSE)</f>
        <v>0.84199999999999997</v>
      </c>
      <c r="I2811" s="434">
        <f t="shared" si="43"/>
        <v>21892000</v>
      </c>
    </row>
    <row r="2812" spans="1:9">
      <c r="A2812" s="421">
        <v>2811</v>
      </c>
      <c r="B2812" s="422" t="s">
        <v>7711</v>
      </c>
      <c r="C2812" s="422" t="s">
        <v>113</v>
      </c>
      <c r="D2812" s="422" t="s">
        <v>6436</v>
      </c>
      <c r="E2812" s="422" t="s">
        <v>6456</v>
      </c>
      <c r="F2812" s="438">
        <v>32270000</v>
      </c>
      <c r="G2812" s="423">
        <v>2023</v>
      </c>
      <c r="H2812" s="424">
        <f>VLOOKUP(G2812,[3]잔가율!$D$3:$E$33,2,FALSE)</f>
        <v>0.84199999999999997</v>
      </c>
      <c r="I2812" s="434">
        <f t="shared" si="43"/>
        <v>27171340</v>
      </c>
    </row>
    <row r="2813" spans="1:9">
      <c r="A2813" s="421">
        <v>2812</v>
      </c>
      <c r="B2813" s="422" t="s">
        <v>7711</v>
      </c>
      <c r="C2813" s="422" t="s">
        <v>113</v>
      </c>
      <c r="D2813" s="422" t="s">
        <v>6437</v>
      </c>
      <c r="E2813" s="422" t="s">
        <v>6458</v>
      </c>
      <c r="F2813" s="438">
        <v>31600000</v>
      </c>
      <c r="G2813" s="423">
        <v>2023</v>
      </c>
      <c r="H2813" s="424">
        <f>VLOOKUP(G2813,[3]잔가율!$D$3:$E$33,2,FALSE)</f>
        <v>0.84199999999999997</v>
      </c>
      <c r="I2813" s="434">
        <f t="shared" si="43"/>
        <v>26607200</v>
      </c>
    </row>
    <row r="2814" spans="1:9">
      <c r="A2814" s="421">
        <v>2813</v>
      </c>
      <c r="B2814" s="422" t="s">
        <v>7711</v>
      </c>
      <c r="C2814" s="422" t="s">
        <v>113</v>
      </c>
      <c r="D2814" s="422" t="s">
        <v>6437</v>
      </c>
      <c r="E2814" s="422" t="s">
        <v>6459</v>
      </c>
      <c r="F2814" s="438">
        <v>33540000</v>
      </c>
      <c r="G2814" s="423">
        <v>2023</v>
      </c>
      <c r="H2814" s="424">
        <f>VLOOKUP(G2814,[3]잔가율!$D$3:$E$33,2,FALSE)</f>
        <v>0.84199999999999997</v>
      </c>
      <c r="I2814" s="434">
        <f t="shared" si="43"/>
        <v>28240680</v>
      </c>
    </row>
    <row r="2815" spans="1:9">
      <c r="A2815" s="421">
        <v>2814</v>
      </c>
      <c r="B2815" s="422" t="s">
        <v>7711</v>
      </c>
      <c r="C2815" s="422" t="s">
        <v>113</v>
      </c>
      <c r="D2815" s="422" t="s">
        <v>6460</v>
      </c>
      <c r="E2815" s="422" t="s">
        <v>6461</v>
      </c>
      <c r="F2815" s="438">
        <v>36360000</v>
      </c>
      <c r="G2815" s="423">
        <v>2023</v>
      </c>
      <c r="H2815" s="424">
        <f>VLOOKUP(G2815,[3]잔가율!$D$3:$E$33,2,FALSE)</f>
        <v>0.84199999999999997</v>
      </c>
      <c r="I2815" s="434">
        <f t="shared" si="43"/>
        <v>30615120</v>
      </c>
    </row>
    <row r="2816" spans="1:9">
      <c r="A2816" s="421">
        <v>2815</v>
      </c>
      <c r="B2816" s="422" t="s">
        <v>7711</v>
      </c>
      <c r="C2816" s="422" t="s">
        <v>113</v>
      </c>
      <c r="D2816" s="422" t="s">
        <v>6438</v>
      </c>
      <c r="E2816" s="422" t="s">
        <v>6462</v>
      </c>
      <c r="F2816" s="438">
        <v>24930000</v>
      </c>
      <c r="G2816" s="423">
        <v>2023</v>
      </c>
      <c r="H2816" s="424">
        <f>VLOOKUP(G2816,[3]잔가율!$D$3:$E$33,2,FALSE)</f>
        <v>0.84199999999999997</v>
      </c>
      <c r="I2816" s="434">
        <f t="shared" si="43"/>
        <v>20991060</v>
      </c>
    </row>
    <row r="2817" spans="1:9">
      <c r="A2817" s="421">
        <v>2816</v>
      </c>
      <c r="B2817" s="422" t="s">
        <v>7711</v>
      </c>
      <c r="C2817" s="422" t="s">
        <v>113</v>
      </c>
      <c r="D2817" s="422" t="s">
        <v>6438</v>
      </c>
      <c r="E2817" s="422" t="s">
        <v>6463</v>
      </c>
      <c r="F2817" s="438">
        <v>25980000</v>
      </c>
      <c r="G2817" s="423">
        <v>2023</v>
      </c>
      <c r="H2817" s="424">
        <f>VLOOKUP(G2817,[3]잔가율!$D$3:$E$33,2,FALSE)</f>
        <v>0.84199999999999997</v>
      </c>
      <c r="I2817" s="434">
        <f t="shared" si="43"/>
        <v>21875160</v>
      </c>
    </row>
    <row r="2818" spans="1:9">
      <c r="A2818" s="421">
        <v>2817</v>
      </c>
      <c r="B2818" s="422" t="s">
        <v>7711</v>
      </c>
      <c r="C2818" s="422" t="s">
        <v>113</v>
      </c>
      <c r="D2818" s="422" t="s">
        <v>6438</v>
      </c>
      <c r="E2818" s="422" t="s">
        <v>6464</v>
      </c>
      <c r="F2818" s="438">
        <v>24950000</v>
      </c>
      <c r="G2818" s="423">
        <v>2023</v>
      </c>
      <c r="H2818" s="424">
        <f>VLOOKUP(G2818,[3]잔가율!$D$3:$E$33,2,FALSE)</f>
        <v>0.84199999999999997</v>
      </c>
      <c r="I2818" s="434">
        <f t="shared" ref="I2818:I2881" si="44">ROUNDDOWN(F2818*H2818,0)</f>
        <v>21007900</v>
      </c>
    </row>
    <row r="2819" spans="1:9">
      <c r="A2819" s="421">
        <v>2818</v>
      </c>
      <c r="B2819" s="422" t="s">
        <v>7711</v>
      </c>
      <c r="C2819" s="422" t="s">
        <v>113</v>
      </c>
      <c r="D2819" s="422" t="s">
        <v>6438</v>
      </c>
      <c r="E2819" s="422" t="s">
        <v>6465</v>
      </c>
      <c r="F2819" s="438">
        <v>25090000</v>
      </c>
      <c r="G2819" s="423">
        <v>2023</v>
      </c>
      <c r="H2819" s="424">
        <f>VLOOKUP(G2819,[3]잔가율!$D$3:$E$33,2,FALSE)</f>
        <v>0.84199999999999997</v>
      </c>
      <c r="I2819" s="434">
        <f t="shared" si="44"/>
        <v>21125780</v>
      </c>
    </row>
    <row r="2820" spans="1:9">
      <c r="A2820" s="421">
        <v>2819</v>
      </c>
      <c r="B2820" s="422" t="s">
        <v>7711</v>
      </c>
      <c r="C2820" s="422" t="s">
        <v>113</v>
      </c>
      <c r="D2820" s="422" t="s">
        <v>6438</v>
      </c>
      <c r="E2820" s="422" t="s">
        <v>6466</v>
      </c>
      <c r="F2820" s="438">
        <v>24950000</v>
      </c>
      <c r="G2820" s="423">
        <v>2023</v>
      </c>
      <c r="H2820" s="424">
        <f>VLOOKUP(G2820,[3]잔가율!$D$3:$E$33,2,FALSE)</f>
        <v>0.84199999999999997</v>
      </c>
      <c r="I2820" s="434">
        <f t="shared" si="44"/>
        <v>21007900</v>
      </c>
    </row>
    <row r="2821" spans="1:9">
      <c r="A2821" s="421">
        <v>2820</v>
      </c>
      <c r="B2821" s="422" t="s">
        <v>7711</v>
      </c>
      <c r="C2821" s="422" t="s">
        <v>113</v>
      </c>
      <c r="D2821" s="422" t="s">
        <v>6438</v>
      </c>
      <c r="E2821" s="422" t="s">
        <v>6467</v>
      </c>
      <c r="F2821" s="438">
        <v>25090000</v>
      </c>
      <c r="G2821" s="423">
        <v>2023</v>
      </c>
      <c r="H2821" s="424">
        <f>VLOOKUP(G2821,[3]잔가율!$D$3:$E$33,2,FALSE)</f>
        <v>0.84199999999999997</v>
      </c>
      <c r="I2821" s="434">
        <f t="shared" si="44"/>
        <v>21125780</v>
      </c>
    </row>
    <row r="2822" spans="1:9">
      <c r="A2822" s="421">
        <v>2821</v>
      </c>
      <c r="B2822" s="422" t="s">
        <v>7711</v>
      </c>
      <c r="C2822" s="422" t="s">
        <v>113</v>
      </c>
      <c r="D2822" s="422" t="s">
        <v>6438</v>
      </c>
      <c r="E2822" s="422" t="s">
        <v>6468</v>
      </c>
      <c r="F2822" s="438">
        <v>23270000</v>
      </c>
      <c r="G2822" s="423">
        <v>2023</v>
      </c>
      <c r="H2822" s="424">
        <f>VLOOKUP(G2822,[3]잔가율!$D$3:$E$33,2,FALSE)</f>
        <v>0.84199999999999997</v>
      </c>
      <c r="I2822" s="434">
        <f t="shared" si="44"/>
        <v>19593340</v>
      </c>
    </row>
    <row r="2823" spans="1:9">
      <c r="A2823" s="421">
        <v>2822</v>
      </c>
      <c r="B2823" s="422" t="s">
        <v>7711</v>
      </c>
      <c r="C2823" s="422" t="s">
        <v>113</v>
      </c>
      <c r="D2823" s="422" t="s">
        <v>6469</v>
      </c>
      <c r="E2823" s="422" t="s">
        <v>6470</v>
      </c>
      <c r="F2823" s="438">
        <v>25840000</v>
      </c>
      <c r="G2823" s="423">
        <v>2023</v>
      </c>
      <c r="H2823" s="424">
        <f>VLOOKUP(G2823,[3]잔가율!$D$3:$E$33,2,FALSE)</f>
        <v>0.84199999999999997</v>
      </c>
      <c r="I2823" s="434">
        <f t="shared" si="44"/>
        <v>21757280</v>
      </c>
    </row>
    <row r="2824" spans="1:9">
      <c r="A2824" s="421">
        <v>2823</v>
      </c>
      <c r="B2824" s="422" t="s">
        <v>7711</v>
      </c>
      <c r="C2824" s="422" t="s">
        <v>113</v>
      </c>
      <c r="D2824" s="422" t="s">
        <v>6471</v>
      </c>
      <c r="E2824" s="422" t="s">
        <v>6472</v>
      </c>
      <c r="F2824" s="438">
        <v>2600000</v>
      </c>
      <c r="G2824" s="423">
        <v>2023</v>
      </c>
      <c r="H2824" s="424">
        <f>VLOOKUP(G2824,[3]잔가율!$D$3:$E$33,2,FALSE)</f>
        <v>0.84199999999999997</v>
      </c>
      <c r="I2824" s="434">
        <f t="shared" si="44"/>
        <v>2189200</v>
      </c>
    </row>
    <row r="2825" spans="1:9">
      <c r="A2825" s="421">
        <v>2824</v>
      </c>
      <c r="B2825" s="425" t="s">
        <v>7711</v>
      </c>
      <c r="C2825" s="425" t="s">
        <v>6452</v>
      </c>
      <c r="D2825" s="425" t="s">
        <v>6473</v>
      </c>
      <c r="E2825" s="425" t="s">
        <v>6474</v>
      </c>
      <c r="F2825" s="439">
        <v>260270000</v>
      </c>
      <c r="G2825" s="423">
        <v>2023</v>
      </c>
      <c r="H2825" s="424">
        <f>VLOOKUP(G2825,[3]잔가율!$D$3:$E$33,2,FALSE)</f>
        <v>0.84199999999999997</v>
      </c>
      <c r="I2825" s="434">
        <f t="shared" si="44"/>
        <v>219147340</v>
      </c>
    </row>
    <row r="2826" spans="1:9">
      <c r="A2826" s="421">
        <v>2825</v>
      </c>
      <c r="B2826" s="422" t="s">
        <v>7711</v>
      </c>
      <c r="C2826" s="422" t="s">
        <v>113</v>
      </c>
      <c r="D2826" s="422" t="s">
        <v>6439</v>
      </c>
      <c r="E2826" s="422" t="s">
        <v>6475</v>
      </c>
      <c r="F2826" s="438">
        <v>150270000</v>
      </c>
      <c r="G2826" s="423">
        <v>2023</v>
      </c>
      <c r="H2826" s="424">
        <f>VLOOKUP(G2826,[3]잔가율!$D$3:$E$33,2,FALSE)</f>
        <v>0.84199999999999997</v>
      </c>
      <c r="I2826" s="434">
        <f t="shared" si="44"/>
        <v>126527340</v>
      </c>
    </row>
    <row r="2827" spans="1:9">
      <c r="A2827" s="421">
        <v>2826</v>
      </c>
      <c r="B2827" s="422" t="s">
        <v>7711</v>
      </c>
      <c r="C2827" s="422" t="s">
        <v>113</v>
      </c>
      <c r="D2827" s="422" t="s">
        <v>6476</v>
      </c>
      <c r="E2827" s="422" t="s">
        <v>6477</v>
      </c>
      <c r="F2827" s="438">
        <v>50360000</v>
      </c>
      <c r="G2827" s="423">
        <v>2023</v>
      </c>
      <c r="H2827" s="424">
        <f>VLOOKUP(G2827,[3]잔가율!$D$3:$E$33,2,FALSE)</f>
        <v>0.84199999999999997</v>
      </c>
      <c r="I2827" s="434">
        <f t="shared" si="44"/>
        <v>42403120</v>
      </c>
    </row>
    <row r="2828" spans="1:9">
      <c r="A2828" s="421">
        <v>2827</v>
      </c>
      <c r="B2828" s="422" t="s">
        <v>7711</v>
      </c>
      <c r="C2828" s="422" t="s">
        <v>113</v>
      </c>
      <c r="D2828" s="422" t="s">
        <v>6478</v>
      </c>
      <c r="E2828" s="422" t="s">
        <v>6477</v>
      </c>
      <c r="F2828" s="438">
        <v>43180000</v>
      </c>
      <c r="G2828" s="423">
        <v>2023</v>
      </c>
      <c r="H2828" s="424">
        <f>VLOOKUP(G2828,[3]잔가율!$D$3:$E$33,2,FALSE)</f>
        <v>0.84199999999999997</v>
      </c>
      <c r="I2828" s="434">
        <f t="shared" si="44"/>
        <v>36357560</v>
      </c>
    </row>
    <row r="2829" spans="1:9">
      <c r="A2829" s="421">
        <v>2828</v>
      </c>
      <c r="B2829" s="422" t="s">
        <v>7711</v>
      </c>
      <c r="C2829" s="422" t="s">
        <v>113</v>
      </c>
      <c r="D2829" s="422" t="s">
        <v>6479</v>
      </c>
      <c r="E2829" s="422" t="s">
        <v>6480</v>
      </c>
      <c r="F2829" s="438">
        <v>46360000</v>
      </c>
      <c r="G2829" s="423">
        <v>2023</v>
      </c>
      <c r="H2829" s="424">
        <f>VLOOKUP(G2829,[3]잔가율!$D$3:$E$33,2,FALSE)</f>
        <v>0.84199999999999997</v>
      </c>
      <c r="I2829" s="434">
        <f t="shared" si="44"/>
        <v>39035120</v>
      </c>
    </row>
    <row r="2830" spans="1:9">
      <c r="A2830" s="421">
        <v>2829</v>
      </c>
      <c r="B2830" s="422" t="s">
        <v>7711</v>
      </c>
      <c r="C2830" s="422" t="s">
        <v>113</v>
      </c>
      <c r="D2830" s="422" t="s">
        <v>6479</v>
      </c>
      <c r="E2830" s="422" t="s">
        <v>6481</v>
      </c>
      <c r="F2830" s="438">
        <v>62900000</v>
      </c>
      <c r="G2830" s="423">
        <v>2023</v>
      </c>
      <c r="H2830" s="424">
        <f>VLOOKUP(G2830,[3]잔가율!$D$3:$E$33,2,FALSE)</f>
        <v>0.84199999999999997</v>
      </c>
      <c r="I2830" s="434">
        <f t="shared" si="44"/>
        <v>52961800</v>
      </c>
    </row>
    <row r="2831" spans="1:9">
      <c r="A2831" s="421">
        <v>2830</v>
      </c>
      <c r="B2831" s="422" t="s">
        <v>7711</v>
      </c>
      <c r="C2831" s="422" t="s">
        <v>113</v>
      </c>
      <c r="D2831" s="422" t="s">
        <v>6479</v>
      </c>
      <c r="E2831" s="422" t="s">
        <v>6482</v>
      </c>
      <c r="F2831" s="438">
        <v>69450000</v>
      </c>
      <c r="G2831" s="423">
        <v>2023</v>
      </c>
      <c r="H2831" s="424">
        <f>VLOOKUP(G2831,[3]잔가율!$D$3:$E$33,2,FALSE)</f>
        <v>0.84199999999999997</v>
      </c>
      <c r="I2831" s="434">
        <f t="shared" si="44"/>
        <v>58476900</v>
      </c>
    </row>
    <row r="2832" spans="1:9">
      <c r="A2832" s="421">
        <v>2831</v>
      </c>
      <c r="B2832" s="422" t="s">
        <v>7711</v>
      </c>
      <c r="C2832" s="422" t="s">
        <v>113</v>
      </c>
      <c r="D2832" s="422" t="s">
        <v>6483</v>
      </c>
      <c r="E2832" s="422" t="s">
        <v>6482</v>
      </c>
      <c r="F2832" s="438">
        <v>68900000</v>
      </c>
      <c r="G2832" s="423">
        <v>2023</v>
      </c>
      <c r="H2832" s="424">
        <f>VLOOKUP(G2832,[3]잔가율!$D$3:$E$33,2,FALSE)</f>
        <v>0.84199999999999997</v>
      </c>
      <c r="I2832" s="434">
        <f t="shared" si="44"/>
        <v>58013800</v>
      </c>
    </row>
    <row r="2833" spans="1:9">
      <c r="A2833" s="421">
        <v>2832</v>
      </c>
      <c r="B2833" s="422" t="s">
        <v>7711</v>
      </c>
      <c r="C2833" s="422" t="s">
        <v>113</v>
      </c>
      <c r="D2833" s="422" t="s">
        <v>6484</v>
      </c>
      <c r="E2833" s="422" t="s">
        <v>6481</v>
      </c>
      <c r="F2833" s="438">
        <v>75900000</v>
      </c>
      <c r="G2833" s="423">
        <v>2023</v>
      </c>
      <c r="H2833" s="424">
        <f>VLOOKUP(G2833,[3]잔가율!$D$3:$E$33,2,FALSE)</f>
        <v>0.84199999999999997</v>
      </c>
      <c r="I2833" s="434">
        <f t="shared" si="44"/>
        <v>63907800</v>
      </c>
    </row>
    <row r="2834" spans="1:9">
      <c r="A2834" s="421">
        <v>2833</v>
      </c>
      <c r="B2834" s="422" t="s">
        <v>7711</v>
      </c>
      <c r="C2834" s="422" t="s">
        <v>113</v>
      </c>
      <c r="D2834" s="422" t="s">
        <v>6485</v>
      </c>
      <c r="E2834" s="422" t="s">
        <v>6482</v>
      </c>
      <c r="F2834" s="438">
        <v>81450000</v>
      </c>
      <c r="G2834" s="423">
        <v>2023</v>
      </c>
      <c r="H2834" s="424">
        <f>VLOOKUP(G2834,[3]잔가율!$D$3:$E$33,2,FALSE)</f>
        <v>0.84199999999999997</v>
      </c>
      <c r="I2834" s="434">
        <f t="shared" si="44"/>
        <v>68580900</v>
      </c>
    </row>
    <row r="2835" spans="1:9">
      <c r="A2835" s="421">
        <v>2834</v>
      </c>
      <c r="B2835" s="422" t="s">
        <v>7711</v>
      </c>
      <c r="C2835" s="422" t="s">
        <v>113</v>
      </c>
      <c r="D2835" s="422" t="s">
        <v>6486</v>
      </c>
      <c r="E2835" s="422" t="s">
        <v>6487</v>
      </c>
      <c r="F2835" s="438">
        <v>33090000</v>
      </c>
      <c r="G2835" s="423">
        <v>2023</v>
      </c>
      <c r="H2835" s="424">
        <f>VLOOKUP(G2835,[3]잔가율!$D$3:$E$33,2,FALSE)</f>
        <v>0.84199999999999997</v>
      </c>
      <c r="I2835" s="434">
        <f t="shared" si="44"/>
        <v>27861780</v>
      </c>
    </row>
    <row r="2836" spans="1:9">
      <c r="A2836" s="421">
        <v>2835</v>
      </c>
      <c r="B2836" s="422" t="s">
        <v>7711</v>
      </c>
      <c r="C2836" s="422" t="s">
        <v>113</v>
      </c>
      <c r="D2836" s="422" t="s">
        <v>6488</v>
      </c>
      <c r="E2836" s="422" t="s">
        <v>6487</v>
      </c>
      <c r="F2836" s="438">
        <v>39450000</v>
      </c>
      <c r="G2836" s="423">
        <v>2023</v>
      </c>
      <c r="H2836" s="424">
        <f>VLOOKUP(G2836,[3]잔가율!$D$3:$E$33,2,FALSE)</f>
        <v>0.84199999999999997</v>
      </c>
      <c r="I2836" s="434">
        <f t="shared" si="44"/>
        <v>33216900</v>
      </c>
    </row>
    <row r="2837" spans="1:9">
      <c r="A2837" s="421">
        <v>2836</v>
      </c>
      <c r="B2837" s="422" t="s">
        <v>7711</v>
      </c>
      <c r="C2837" s="422" t="s">
        <v>113</v>
      </c>
      <c r="D2837" s="422" t="s">
        <v>6489</v>
      </c>
      <c r="E2837" s="422" t="s">
        <v>6490</v>
      </c>
      <c r="F2837" s="438">
        <v>44540000</v>
      </c>
      <c r="G2837" s="423">
        <v>2023</v>
      </c>
      <c r="H2837" s="424">
        <f>VLOOKUP(G2837,[3]잔가율!$D$3:$E$33,2,FALSE)</f>
        <v>0.84199999999999997</v>
      </c>
      <c r="I2837" s="434">
        <f t="shared" si="44"/>
        <v>37502680</v>
      </c>
    </row>
    <row r="2838" spans="1:9">
      <c r="A2838" s="421">
        <v>2837</v>
      </c>
      <c r="B2838" s="422" t="s">
        <v>7711</v>
      </c>
      <c r="C2838" s="422" t="s">
        <v>113</v>
      </c>
      <c r="D2838" s="422" t="s">
        <v>6489</v>
      </c>
      <c r="E2838" s="422" t="s">
        <v>6487</v>
      </c>
      <c r="F2838" s="438">
        <v>42270000</v>
      </c>
      <c r="G2838" s="423">
        <v>2023</v>
      </c>
      <c r="H2838" s="424">
        <f>VLOOKUP(G2838,[3]잔가율!$D$3:$E$33,2,FALSE)</f>
        <v>0.84199999999999997</v>
      </c>
      <c r="I2838" s="434">
        <f t="shared" si="44"/>
        <v>35591340</v>
      </c>
    </row>
    <row r="2839" spans="1:9">
      <c r="A2839" s="421">
        <v>2838</v>
      </c>
      <c r="B2839" s="422" t="s">
        <v>7711</v>
      </c>
      <c r="C2839" s="422" t="s">
        <v>113</v>
      </c>
      <c r="D2839" s="422" t="s">
        <v>6491</v>
      </c>
      <c r="E2839" s="422" t="s">
        <v>6492</v>
      </c>
      <c r="F2839" s="438">
        <v>50720000</v>
      </c>
      <c r="G2839" s="423">
        <v>2023</v>
      </c>
      <c r="H2839" s="424">
        <f>VLOOKUP(G2839,[3]잔가율!$D$3:$E$33,2,FALSE)</f>
        <v>0.84199999999999997</v>
      </c>
      <c r="I2839" s="434">
        <f t="shared" si="44"/>
        <v>42706240</v>
      </c>
    </row>
    <row r="2840" spans="1:9">
      <c r="A2840" s="421">
        <v>2839</v>
      </c>
      <c r="B2840" s="422" t="s">
        <v>7711</v>
      </c>
      <c r="C2840" s="422" t="s">
        <v>113</v>
      </c>
      <c r="D2840" s="422" t="s">
        <v>6493</v>
      </c>
      <c r="E2840" s="422" t="s">
        <v>6494</v>
      </c>
      <c r="F2840" s="438">
        <v>42270000</v>
      </c>
      <c r="G2840" s="423">
        <v>2023</v>
      </c>
      <c r="H2840" s="424">
        <f>VLOOKUP(G2840,[3]잔가율!$D$3:$E$33,2,FALSE)</f>
        <v>0.84199999999999997</v>
      </c>
      <c r="I2840" s="434">
        <f t="shared" si="44"/>
        <v>35591340</v>
      </c>
    </row>
    <row r="2841" spans="1:9">
      <c r="A2841" s="421">
        <v>2840</v>
      </c>
      <c r="B2841" s="422" t="s">
        <v>7711</v>
      </c>
      <c r="C2841" s="422" t="s">
        <v>113</v>
      </c>
      <c r="D2841" s="422" t="s">
        <v>6495</v>
      </c>
      <c r="E2841" s="422" t="s">
        <v>6496</v>
      </c>
      <c r="F2841" s="438">
        <v>64450000</v>
      </c>
      <c r="G2841" s="423">
        <v>2023</v>
      </c>
      <c r="H2841" s="424">
        <f>VLOOKUP(G2841,[3]잔가율!$D$3:$E$33,2,FALSE)</f>
        <v>0.84199999999999997</v>
      </c>
      <c r="I2841" s="434">
        <f t="shared" si="44"/>
        <v>54266900</v>
      </c>
    </row>
    <row r="2842" spans="1:9">
      <c r="A2842" s="421">
        <v>2841</v>
      </c>
      <c r="B2842" s="422" t="s">
        <v>7711</v>
      </c>
      <c r="C2842" s="422" t="s">
        <v>113</v>
      </c>
      <c r="D2842" s="422" t="s">
        <v>6497</v>
      </c>
      <c r="E2842" s="422" t="s">
        <v>6498</v>
      </c>
      <c r="F2842" s="438">
        <v>56450000</v>
      </c>
      <c r="G2842" s="423">
        <v>2023</v>
      </c>
      <c r="H2842" s="424">
        <f>VLOOKUP(G2842,[3]잔가율!$D$3:$E$33,2,FALSE)</f>
        <v>0.84199999999999997</v>
      </c>
      <c r="I2842" s="434">
        <f t="shared" si="44"/>
        <v>47530900</v>
      </c>
    </row>
    <row r="2843" spans="1:9">
      <c r="A2843" s="421">
        <v>2842</v>
      </c>
      <c r="B2843" s="422" t="s">
        <v>7711</v>
      </c>
      <c r="C2843" s="422" t="s">
        <v>113</v>
      </c>
      <c r="D2843" s="422" t="s">
        <v>6499</v>
      </c>
      <c r="E2843" s="422" t="s">
        <v>6487</v>
      </c>
      <c r="F2843" s="438">
        <v>47270000</v>
      </c>
      <c r="G2843" s="423">
        <v>2023</v>
      </c>
      <c r="H2843" s="424">
        <f>VLOOKUP(G2843,[3]잔가율!$D$3:$E$33,2,FALSE)</f>
        <v>0.84199999999999997</v>
      </c>
      <c r="I2843" s="434">
        <f t="shared" si="44"/>
        <v>39801340</v>
      </c>
    </row>
    <row r="2844" spans="1:9">
      <c r="A2844" s="421">
        <v>2843</v>
      </c>
      <c r="B2844" s="422" t="s">
        <v>7711</v>
      </c>
      <c r="C2844" s="422" t="s">
        <v>113</v>
      </c>
      <c r="D2844" s="422" t="s">
        <v>6500</v>
      </c>
      <c r="E2844" s="422" t="s">
        <v>6487</v>
      </c>
      <c r="F2844" s="438">
        <v>61090000</v>
      </c>
      <c r="G2844" s="423">
        <v>2023</v>
      </c>
      <c r="H2844" s="424">
        <f>VLOOKUP(G2844,[3]잔가율!$D$3:$E$33,2,FALSE)</f>
        <v>0.84199999999999997</v>
      </c>
      <c r="I2844" s="434">
        <f t="shared" si="44"/>
        <v>51437780</v>
      </c>
    </row>
    <row r="2845" spans="1:9">
      <c r="A2845" s="421">
        <v>2844</v>
      </c>
      <c r="B2845" s="422" t="s">
        <v>7711</v>
      </c>
      <c r="C2845" s="422" t="s">
        <v>113</v>
      </c>
      <c r="D2845" s="422" t="s">
        <v>6501</v>
      </c>
      <c r="E2845" s="422" t="s">
        <v>6459</v>
      </c>
      <c r="F2845" s="438">
        <v>53390000</v>
      </c>
      <c r="G2845" s="423">
        <v>2023</v>
      </c>
      <c r="H2845" s="424">
        <f>VLOOKUP(G2845,[3]잔가율!$D$3:$E$33,2,FALSE)</f>
        <v>0.84199999999999997</v>
      </c>
      <c r="I2845" s="434">
        <f t="shared" si="44"/>
        <v>44954380</v>
      </c>
    </row>
    <row r="2846" spans="1:9">
      <c r="A2846" s="421">
        <v>2845</v>
      </c>
      <c r="B2846" s="422" t="s">
        <v>7711</v>
      </c>
      <c r="C2846" s="422" t="s">
        <v>113</v>
      </c>
      <c r="D2846" s="422" t="s">
        <v>6502</v>
      </c>
      <c r="E2846" s="422" t="s">
        <v>6503</v>
      </c>
      <c r="F2846" s="438">
        <v>56540000</v>
      </c>
      <c r="G2846" s="423">
        <v>2023</v>
      </c>
      <c r="H2846" s="424">
        <f>VLOOKUP(G2846,[3]잔가율!$D$3:$E$33,2,FALSE)</f>
        <v>0.84199999999999997</v>
      </c>
      <c r="I2846" s="434">
        <f t="shared" si="44"/>
        <v>47606680</v>
      </c>
    </row>
    <row r="2847" spans="1:9">
      <c r="A2847" s="421">
        <v>2846</v>
      </c>
      <c r="B2847" s="422" t="s">
        <v>7711</v>
      </c>
      <c r="C2847" s="422" t="s">
        <v>113</v>
      </c>
      <c r="D2847" s="422" t="s">
        <v>6504</v>
      </c>
      <c r="E2847" s="422" t="s">
        <v>6505</v>
      </c>
      <c r="F2847" s="438">
        <v>53000000</v>
      </c>
      <c r="G2847" s="423">
        <v>2023</v>
      </c>
      <c r="H2847" s="424">
        <f>VLOOKUP(G2847,[3]잔가율!$D$3:$E$33,2,FALSE)</f>
        <v>0.84199999999999997</v>
      </c>
      <c r="I2847" s="434">
        <f t="shared" si="44"/>
        <v>44626000</v>
      </c>
    </row>
    <row r="2848" spans="1:9">
      <c r="A2848" s="421">
        <v>2847</v>
      </c>
      <c r="B2848" s="422" t="s">
        <v>7711</v>
      </c>
      <c r="C2848" s="422" t="s">
        <v>113</v>
      </c>
      <c r="D2848" s="422" t="s">
        <v>6506</v>
      </c>
      <c r="E2848" s="422" t="s">
        <v>6505</v>
      </c>
      <c r="F2848" s="438">
        <v>50250000</v>
      </c>
      <c r="G2848" s="423">
        <v>2023</v>
      </c>
      <c r="H2848" s="424">
        <f>VLOOKUP(G2848,[3]잔가율!$D$3:$E$33,2,FALSE)</f>
        <v>0.84199999999999997</v>
      </c>
      <c r="I2848" s="434">
        <f t="shared" si="44"/>
        <v>42310500</v>
      </c>
    </row>
    <row r="2849" spans="1:9">
      <c r="A2849" s="421">
        <v>2848</v>
      </c>
      <c r="B2849" s="422" t="s">
        <v>7711</v>
      </c>
      <c r="C2849" s="422" t="s">
        <v>113</v>
      </c>
      <c r="D2849" s="422" t="s">
        <v>6507</v>
      </c>
      <c r="E2849" s="422" t="s">
        <v>6503</v>
      </c>
      <c r="F2849" s="438">
        <v>73900000</v>
      </c>
      <c r="G2849" s="423">
        <v>2023</v>
      </c>
      <c r="H2849" s="424">
        <f>VLOOKUP(G2849,[3]잔가율!$D$3:$E$33,2,FALSE)</f>
        <v>0.84199999999999997</v>
      </c>
      <c r="I2849" s="434">
        <f t="shared" si="44"/>
        <v>62223800</v>
      </c>
    </row>
    <row r="2850" spans="1:9">
      <c r="A2850" s="421">
        <v>2849</v>
      </c>
      <c r="B2850" s="422" t="s">
        <v>7711</v>
      </c>
      <c r="C2850" s="422" t="s">
        <v>113</v>
      </c>
      <c r="D2850" s="422" t="s">
        <v>6508</v>
      </c>
      <c r="E2850" s="422" t="s">
        <v>6505</v>
      </c>
      <c r="F2850" s="438">
        <v>75360000</v>
      </c>
      <c r="G2850" s="423">
        <v>2023</v>
      </c>
      <c r="H2850" s="424">
        <f>VLOOKUP(G2850,[3]잔가율!$D$3:$E$33,2,FALSE)</f>
        <v>0.84199999999999997</v>
      </c>
      <c r="I2850" s="434">
        <f t="shared" si="44"/>
        <v>63453120</v>
      </c>
    </row>
    <row r="2851" spans="1:9">
      <c r="A2851" s="421">
        <v>2850</v>
      </c>
      <c r="B2851" s="422" t="s">
        <v>7711</v>
      </c>
      <c r="C2851" s="422" t="s">
        <v>113</v>
      </c>
      <c r="D2851" s="422" t="s">
        <v>6509</v>
      </c>
      <c r="E2851" s="422" t="s">
        <v>6510</v>
      </c>
      <c r="F2851" s="438">
        <v>34900000</v>
      </c>
      <c r="G2851" s="423">
        <v>2023</v>
      </c>
      <c r="H2851" s="424">
        <f>VLOOKUP(G2851,[3]잔가율!$D$3:$E$33,2,FALSE)</f>
        <v>0.84199999999999997</v>
      </c>
      <c r="I2851" s="434">
        <f t="shared" si="44"/>
        <v>29385800</v>
      </c>
    </row>
    <row r="2852" spans="1:9">
      <c r="A2852" s="421">
        <v>2851</v>
      </c>
      <c r="B2852" s="422" t="s">
        <v>7711</v>
      </c>
      <c r="C2852" s="422" t="s">
        <v>113</v>
      </c>
      <c r="D2852" s="422" t="s">
        <v>6511</v>
      </c>
      <c r="E2852" s="422" t="s">
        <v>6512</v>
      </c>
      <c r="F2852" s="438">
        <v>93630000</v>
      </c>
      <c r="G2852" s="423">
        <v>2023</v>
      </c>
      <c r="H2852" s="424">
        <f>VLOOKUP(G2852,[3]잔가율!$D$3:$E$33,2,FALSE)</f>
        <v>0.84199999999999997</v>
      </c>
      <c r="I2852" s="434">
        <f t="shared" si="44"/>
        <v>78836460</v>
      </c>
    </row>
    <row r="2853" spans="1:9">
      <c r="A2853" s="421">
        <v>2852</v>
      </c>
      <c r="B2853" s="422" t="s">
        <v>7711</v>
      </c>
      <c r="C2853" s="422" t="s">
        <v>113</v>
      </c>
      <c r="D2853" s="422" t="s">
        <v>6513</v>
      </c>
      <c r="E2853" s="422" t="s">
        <v>6514</v>
      </c>
      <c r="F2853" s="438">
        <v>39540000</v>
      </c>
      <c r="G2853" s="423">
        <v>2023</v>
      </c>
      <c r="H2853" s="424">
        <f>VLOOKUP(G2853,[3]잔가율!$D$3:$E$33,2,FALSE)</f>
        <v>0.84199999999999997</v>
      </c>
      <c r="I2853" s="434">
        <f t="shared" si="44"/>
        <v>33292680</v>
      </c>
    </row>
    <row r="2854" spans="1:9">
      <c r="A2854" s="421">
        <v>2853</v>
      </c>
      <c r="B2854" s="422" t="s">
        <v>7711</v>
      </c>
      <c r="C2854" s="422" t="s">
        <v>113</v>
      </c>
      <c r="D2854" s="422" t="s">
        <v>6515</v>
      </c>
      <c r="E2854" s="422" t="s">
        <v>6516</v>
      </c>
      <c r="F2854" s="438">
        <v>39540000</v>
      </c>
      <c r="G2854" s="423">
        <v>2023</v>
      </c>
      <c r="H2854" s="424">
        <f>VLOOKUP(G2854,[3]잔가율!$D$3:$E$33,2,FALSE)</f>
        <v>0.84199999999999997</v>
      </c>
      <c r="I2854" s="434">
        <f t="shared" si="44"/>
        <v>33292680</v>
      </c>
    </row>
    <row r="2855" spans="1:9">
      <c r="A2855" s="421">
        <v>2854</v>
      </c>
      <c r="B2855" s="422" t="s">
        <v>7711</v>
      </c>
      <c r="C2855" s="422" t="s">
        <v>113</v>
      </c>
      <c r="D2855" s="422" t="s">
        <v>6517</v>
      </c>
      <c r="E2855" s="422" t="s">
        <v>6516</v>
      </c>
      <c r="F2855" s="438">
        <v>44400000</v>
      </c>
      <c r="G2855" s="423">
        <v>2023</v>
      </c>
      <c r="H2855" s="424">
        <f>VLOOKUP(G2855,[3]잔가율!$D$3:$E$33,2,FALSE)</f>
        <v>0.84199999999999997</v>
      </c>
      <c r="I2855" s="434">
        <f t="shared" si="44"/>
        <v>37384800</v>
      </c>
    </row>
    <row r="2856" spans="1:9">
      <c r="A2856" s="421">
        <v>2855</v>
      </c>
      <c r="B2856" s="422" t="s">
        <v>7711</v>
      </c>
      <c r="C2856" s="422" t="s">
        <v>113</v>
      </c>
      <c r="D2856" s="422" t="s">
        <v>6518</v>
      </c>
      <c r="E2856" s="422" t="s">
        <v>6516</v>
      </c>
      <c r="F2856" s="438">
        <v>53300000</v>
      </c>
      <c r="G2856" s="423">
        <v>2023</v>
      </c>
      <c r="H2856" s="424">
        <f>VLOOKUP(G2856,[3]잔가율!$D$3:$E$33,2,FALSE)</f>
        <v>0.84199999999999997</v>
      </c>
      <c r="I2856" s="434">
        <f t="shared" si="44"/>
        <v>44878600</v>
      </c>
    </row>
    <row r="2857" spans="1:9">
      <c r="A2857" s="421">
        <v>2856</v>
      </c>
      <c r="B2857" s="422" t="s">
        <v>7711</v>
      </c>
      <c r="C2857" s="422" t="s">
        <v>113</v>
      </c>
      <c r="D2857" s="422" t="s">
        <v>6519</v>
      </c>
      <c r="E2857" s="422" t="s">
        <v>6505</v>
      </c>
      <c r="F2857" s="438">
        <v>52000000</v>
      </c>
      <c r="G2857" s="423">
        <v>2023</v>
      </c>
      <c r="H2857" s="424">
        <f>VLOOKUP(G2857,[3]잔가율!$D$3:$E$33,2,FALSE)</f>
        <v>0.84199999999999997</v>
      </c>
      <c r="I2857" s="434">
        <f t="shared" si="44"/>
        <v>43784000</v>
      </c>
    </row>
    <row r="2858" spans="1:9">
      <c r="A2858" s="421">
        <v>2857</v>
      </c>
      <c r="B2858" s="422" t="s">
        <v>7711</v>
      </c>
      <c r="C2858" s="422" t="s">
        <v>113</v>
      </c>
      <c r="D2858" s="422" t="s">
        <v>6520</v>
      </c>
      <c r="E2858" s="422" t="s">
        <v>6505</v>
      </c>
      <c r="F2858" s="438">
        <v>44100000</v>
      </c>
      <c r="G2858" s="423">
        <v>2023</v>
      </c>
      <c r="H2858" s="424">
        <f>VLOOKUP(G2858,[3]잔가율!$D$3:$E$33,2,FALSE)</f>
        <v>0.84199999999999997</v>
      </c>
      <c r="I2858" s="434">
        <f t="shared" si="44"/>
        <v>37132200</v>
      </c>
    </row>
    <row r="2859" spans="1:9">
      <c r="A2859" s="421">
        <v>2858</v>
      </c>
      <c r="B2859" s="422" t="s">
        <v>7711</v>
      </c>
      <c r="C2859" s="422" t="s">
        <v>113</v>
      </c>
      <c r="D2859" s="422" t="s">
        <v>6521</v>
      </c>
      <c r="E2859" s="422" t="s">
        <v>6505</v>
      </c>
      <c r="F2859" s="438">
        <v>54540000</v>
      </c>
      <c r="G2859" s="423">
        <v>2023</v>
      </c>
      <c r="H2859" s="424">
        <f>VLOOKUP(G2859,[3]잔가율!$D$3:$E$33,2,FALSE)</f>
        <v>0.84199999999999997</v>
      </c>
      <c r="I2859" s="434">
        <f t="shared" si="44"/>
        <v>45922680</v>
      </c>
    </row>
    <row r="2860" spans="1:9">
      <c r="A2860" s="421">
        <v>2859</v>
      </c>
      <c r="B2860" s="422" t="s">
        <v>7711</v>
      </c>
      <c r="C2860" s="422" t="s">
        <v>113</v>
      </c>
      <c r="D2860" s="422" t="s">
        <v>6522</v>
      </c>
      <c r="E2860" s="422" t="s">
        <v>6510</v>
      </c>
      <c r="F2860" s="438">
        <v>29700000</v>
      </c>
      <c r="G2860" s="423">
        <v>2023</v>
      </c>
      <c r="H2860" s="424">
        <f>VLOOKUP(G2860,[3]잔가율!$D$3:$E$33,2,FALSE)</f>
        <v>0.84199999999999997</v>
      </c>
      <c r="I2860" s="434">
        <f t="shared" si="44"/>
        <v>25007400</v>
      </c>
    </row>
    <row r="2861" spans="1:9">
      <c r="A2861" s="421">
        <v>2860</v>
      </c>
      <c r="B2861" s="422" t="s">
        <v>7711</v>
      </c>
      <c r="C2861" s="422" t="s">
        <v>113</v>
      </c>
      <c r="D2861" s="422" t="s">
        <v>6523</v>
      </c>
      <c r="E2861" s="422" t="s">
        <v>6477</v>
      </c>
      <c r="F2861" s="438">
        <v>41300000</v>
      </c>
      <c r="G2861" s="423">
        <v>2023</v>
      </c>
      <c r="H2861" s="424">
        <f>VLOOKUP(G2861,[3]잔가율!$D$3:$E$33,2,FALSE)</f>
        <v>0.84199999999999997</v>
      </c>
      <c r="I2861" s="434">
        <f t="shared" si="44"/>
        <v>34774600</v>
      </c>
    </row>
    <row r="2862" spans="1:9">
      <c r="A2862" s="421">
        <v>2861</v>
      </c>
      <c r="B2862" s="422" t="s">
        <v>7711</v>
      </c>
      <c r="C2862" s="422" t="s">
        <v>113</v>
      </c>
      <c r="D2862" s="422" t="s">
        <v>6524</v>
      </c>
      <c r="E2862" s="422" t="s">
        <v>6525</v>
      </c>
      <c r="F2862" s="438">
        <v>43500000</v>
      </c>
      <c r="G2862" s="423">
        <v>2023</v>
      </c>
      <c r="H2862" s="424">
        <f>VLOOKUP(G2862,[3]잔가율!$D$3:$E$33,2,FALSE)</f>
        <v>0.84199999999999997</v>
      </c>
      <c r="I2862" s="434">
        <f t="shared" si="44"/>
        <v>36627000</v>
      </c>
    </row>
    <row r="2863" spans="1:9">
      <c r="A2863" s="421">
        <v>2862</v>
      </c>
      <c r="B2863" s="422" t="s">
        <v>7711</v>
      </c>
      <c r="C2863" s="422" t="s">
        <v>113</v>
      </c>
      <c r="D2863" s="422" t="s">
        <v>6526</v>
      </c>
      <c r="E2863" s="422" t="s">
        <v>6525</v>
      </c>
      <c r="F2863" s="438">
        <v>48400000</v>
      </c>
      <c r="G2863" s="423">
        <v>2023</v>
      </c>
      <c r="H2863" s="424">
        <f>VLOOKUP(G2863,[3]잔가율!$D$3:$E$33,2,FALSE)</f>
        <v>0.84199999999999997</v>
      </c>
      <c r="I2863" s="434">
        <f t="shared" si="44"/>
        <v>40752800</v>
      </c>
    </row>
    <row r="2864" spans="1:9">
      <c r="A2864" s="421">
        <v>2863</v>
      </c>
      <c r="B2864" s="422" t="s">
        <v>7711</v>
      </c>
      <c r="C2864" s="422" t="s">
        <v>113</v>
      </c>
      <c r="D2864" s="422" t="s">
        <v>6527</v>
      </c>
      <c r="E2864" s="422" t="s">
        <v>6477</v>
      </c>
      <c r="F2864" s="438">
        <v>43720000</v>
      </c>
      <c r="G2864" s="423">
        <v>2023</v>
      </c>
      <c r="H2864" s="424">
        <f>VLOOKUP(G2864,[3]잔가율!$D$3:$E$33,2,FALSE)</f>
        <v>0.84199999999999997</v>
      </c>
      <c r="I2864" s="434">
        <f t="shared" si="44"/>
        <v>36812240</v>
      </c>
    </row>
    <row r="2865" spans="1:9">
      <c r="A2865" s="421">
        <v>2864</v>
      </c>
      <c r="B2865" s="422" t="s">
        <v>7711</v>
      </c>
      <c r="C2865" s="422" t="s">
        <v>113</v>
      </c>
      <c r="D2865" s="422" t="s">
        <v>6528</v>
      </c>
      <c r="E2865" s="422" t="s">
        <v>6477</v>
      </c>
      <c r="F2865" s="438">
        <v>41700000</v>
      </c>
      <c r="G2865" s="423">
        <v>2023</v>
      </c>
      <c r="H2865" s="424">
        <f>VLOOKUP(G2865,[3]잔가율!$D$3:$E$33,2,FALSE)</f>
        <v>0.84199999999999997</v>
      </c>
      <c r="I2865" s="434">
        <f t="shared" si="44"/>
        <v>35111400</v>
      </c>
    </row>
    <row r="2866" spans="1:9">
      <c r="A2866" s="421">
        <v>2865</v>
      </c>
      <c r="B2866" s="422" t="s">
        <v>7711</v>
      </c>
      <c r="C2866" s="422" t="s">
        <v>113</v>
      </c>
      <c r="D2866" s="422" t="s">
        <v>6529</v>
      </c>
      <c r="E2866" s="422" t="s">
        <v>6530</v>
      </c>
      <c r="F2866" s="438">
        <v>111360000</v>
      </c>
      <c r="G2866" s="423">
        <v>2023</v>
      </c>
      <c r="H2866" s="424">
        <f>VLOOKUP(G2866,[3]잔가율!$D$3:$E$33,2,FALSE)</f>
        <v>0.84199999999999997</v>
      </c>
      <c r="I2866" s="434">
        <f t="shared" si="44"/>
        <v>93765120</v>
      </c>
    </row>
    <row r="2867" spans="1:9">
      <c r="A2867" s="421">
        <v>2866</v>
      </c>
      <c r="B2867" s="422" t="s">
        <v>7711</v>
      </c>
      <c r="C2867" s="422" t="s">
        <v>113</v>
      </c>
      <c r="D2867" s="422" t="s">
        <v>6531</v>
      </c>
      <c r="E2867" s="422" t="s">
        <v>6459</v>
      </c>
      <c r="F2867" s="438">
        <v>49000000</v>
      </c>
      <c r="G2867" s="423">
        <v>2023</v>
      </c>
      <c r="H2867" s="424">
        <f>VLOOKUP(G2867,[3]잔가율!$D$3:$E$33,2,FALSE)</f>
        <v>0.84199999999999997</v>
      </c>
      <c r="I2867" s="434">
        <f t="shared" si="44"/>
        <v>41258000</v>
      </c>
    </row>
    <row r="2868" spans="1:9">
      <c r="A2868" s="421">
        <v>2867</v>
      </c>
      <c r="B2868" s="422" t="s">
        <v>7711</v>
      </c>
      <c r="C2868" s="422" t="s">
        <v>113</v>
      </c>
      <c r="D2868" s="422" t="s">
        <v>6532</v>
      </c>
      <c r="E2868" s="422" t="s">
        <v>6459</v>
      </c>
      <c r="F2868" s="438">
        <v>49900000</v>
      </c>
      <c r="G2868" s="423">
        <v>2023</v>
      </c>
      <c r="H2868" s="424">
        <f>VLOOKUP(G2868,[3]잔가율!$D$3:$E$33,2,FALSE)</f>
        <v>0.84199999999999997</v>
      </c>
      <c r="I2868" s="434">
        <f t="shared" si="44"/>
        <v>42015800</v>
      </c>
    </row>
    <row r="2869" spans="1:9">
      <c r="A2869" s="421">
        <v>2868</v>
      </c>
      <c r="B2869" s="422" t="s">
        <v>7711</v>
      </c>
      <c r="C2869" s="422" t="s">
        <v>113</v>
      </c>
      <c r="D2869" s="422" t="s">
        <v>6533</v>
      </c>
      <c r="E2869" s="422" t="s">
        <v>6459</v>
      </c>
      <c r="F2869" s="438">
        <v>48300000</v>
      </c>
      <c r="G2869" s="423">
        <v>2023</v>
      </c>
      <c r="H2869" s="424">
        <f>VLOOKUP(G2869,[3]잔가율!$D$3:$E$33,2,FALSE)</f>
        <v>0.84199999999999997</v>
      </c>
      <c r="I2869" s="434">
        <f t="shared" si="44"/>
        <v>40668600</v>
      </c>
    </row>
    <row r="2870" spans="1:9">
      <c r="A2870" s="421">
        <v>2869</v>
      </c>
      <c r="B2870" s="422" t="s">
        <v>7711</v>
      </c>
      <c r="C2870" s="422" t="s">
        <v>113</v>
      </c>
      <c r="D2870" s="422" t="s">
        <v>6534</v>
      </c>
      <c r="E2870" s="422" t="s">
        <v>6459</v>
      </c>
      <c r="F2870" s="438">
        <v>56200000</v>
      </c>
      <c r="G2870" s="423">
        <v>2023</v>
      </c>
      <c r="H2870" s="424">
        <f>VLOOKUP(G2870,[3]잔가율!$D$3:$E$33,2,FALSE)</f>
        <v>0.84199999999999997</v>
      </c>
      <c r="I2870" s="434">
        <f t="shared" si="44"/>
        <v>47320400</v>
      </c>
    </row>
    <row r="2871" spans="1:9">
      <c r="A2871" s="421">
        <v>2870</v>
      </c>
      <c r="B2871" s="422" t="s">
        <v>7711</v>
      </c>
      <c r="C2871" s="422" t="s">
        <v>113</v>
      </c>
      <c r="D2871" s="422" t="s">
        <v>6535</v>
      </c>
      <c r="E2871" s="422" t="s">
        <v>6482</v>
      </c>
      <c r="F2871" s="438">
        <v>60000000</v>
      </c>
      <c r="G2871" s="423">
        <v>2023</v>
      </c>
      <c r="H2871" s="424">
        <f>VLOOKUP(G2871,[3]잔가율!$D$3:$E$33,2,FALSE)</f>
        <v>0.84199999999999997</v>
      </c>
      <c r="I2871" s="434">
        <f t="shared" si="44"/>
        <v>50520000</v>
      </c>
    </row>
    <row r="2872" spans="1:9">
      <c r="A2872" s="421">
        <v>2871</v>
      </c>
      <c r="B2872" s="422" t="s">
        <v>7711</v>
      </c>
      <c r="C2872" s="422" t="s">
        <v>113</v>
      </c>
      <c r="D2872" s="422" t="s">
        <v>6536</v>
      </c>
      <c r="E2872" s="422" t="s">
        <v>6482</v>
      </c>
      <c r="F2872" s="438">
        <v>60720000</v>
      </c>
      <c r="G2872" s="423">
        <v>2023</v>
      </c>
      <c r="H2872" s="424">
        <f>VLOOKUP(G2872,[3]잔가율!$D$3:$E$33,2,FALSE)</f>
        <v>0.84199999999999997</v>
      </c>
      <c r="I2872" s="434">
        <f t="shared" si="44"/>
        <v>51126240</v>
      </c>
    </row>
    <row r="2873" spans="1:9">
      <c r="A2873" s="421">
        <v>2872</v>
      </c>
      <c r="B2873" s="422" t="s">
        <v>7711</v>
      </c>
      <c r="C2873" s="422" t="s">
        <v>113</v>
      </c>
      <c r="D2873" s="422" t="s">
        <v>6537</v>
      </c>
      <c r="E2873" s="422" t="s">
        <v>6530</v>
      </c>
      <c r="F2873" s="438">
        <v>95700000</v>
      </c>
      <c r="G2873" s="423">
        <v>2023</v>
      </c>
      <c r="H2873" s="424">
        <f>VLOOKUP(G2873,[3]잔가율!$D$3:$E$33,2,FALSE)</f>
        <v>0.84199999999999997</v>
      </c>
      <c r="I2873" s="434">
        <f t="shared" si="44"/>
        <v>80579400</v>
      </c>
    </row>
    <row r="2874" spans="1:9">
      <c r="A2874" s="421">
        <v>2873</v>
      </c>
      <c r="B2874" s="422" t="s">
        <v>7711</v>
      </c>
      <c r="C2874" s="422" t="s">
        <v>113</v>
      </c>
      <c r="D2874" s="422" t="s">
        <v>6440</v>
      </c>
      <c r="E2874" s="422" t="s">
        <v>6538</v>
      </c>
      <c r="F2874" s="438">
        <v>24000000</v>
      </c>
      <c r="G2874" s="423">
        <v>2023</v>
      </c>
      <c r="H2874" s="424">
        <f>VLOOKUP(G2874,[3]잔가율!$D$3:$E$33,2,FALSE)</f>
        <v>0.84199999999999997</v>
      </c>
      <c r="I2874" s="434">
        <f t="shared" si="44"/>
        <v>20208000</v>
      </c>
    </row>
    <row r="2875" spans="1:9">
      <c r="A2875" s="421">
        <v>2874</v>
      </c>
      <c r="B2875" s="422" t="s">
        <v>7711</v>
      </c>
      <c r="C2875" s="422" t="s">
        <v>113</v>
      </c>
      <c r="D2875" s="422" t="s">
        <v>6440</v>
      </c>
      <c r="E2875" s="422" t="s">
        <v>6539</v>
      </c>
      <c r="F2875" s="438">
        <v>24000000</v>
      </c>
      <c r="G2875" s="423">
        <v>2023</v>
      </c>
      <c r="H2875" s="424">
        <f>VLOOKUP(G2875,[3]잔가율!$D$3:$E$33,2,FALSE)</f>
        <v>0.84199999999999997</v>
      </c>
      <c r="I2875" s="434">
        <f t="shared" si="44"/>
        <v>20208000</v>
      </c>
    </row>
    <row r="2876" spans="1:9">
      <c r="A2876" s="421">
        <v>2875</v>
      </c>
      <c r="B2876" s="422" t="s">
        <v>7711</v>
      </c>
      <c r="C2876" s="422" t="s">
        <v>113</v>
      </c>
      <c r="D2876" s="422" t="s">
        <v>6540</v>
      </c>
      <c r="E2876" s="422" t="s">
        <v>6541</v>
      </c>
      <c r="F2876" s="438">
        <v>47540000</v>
      </c>
      <c r="G2876" s="423">
        <v>2023</v>
      </c>
      <c r="H2876" s="424">
        <f>VLOOKUP(G2876,[3]잔가율!$D$3:$E$33,2,FALSE)</f>
        <v>0.84199999999999997</v>
      </c>
      <c r="I2876" s="434">
        <f t="shared" si="44"/>
        <v>40028680</v>
      </c>
    </row>
    <row r="2877" spans="1:9">
      <c r="A2877" s="421">
        <v>2876</v>
      </c>
      <c r="B2877" s="422" t="s">
        <v>7711</v>
      </c>
      <c r="C2877" s="422" t="s">
        <v>113</v>
      </c>
      <c r="D2877" s="422" t="s">
        <v>6540</v>
      </c>
      <c r="E2877" s="422" t="s">
        <v>6542</v>
      </c>
      <c r="F2877" s="438">
        <v>43900000</v>
      </c>
      <c r="G2877" s="423">
        <v>2023</v>
      </c>
      <c r="H2877" s="424">
        <f>VLOOKUP(G2877,[3]잔가율!$D$3:$E$33,2,FALSE)</f>
        <v>0.84199999999999997</v>
      </c>
      <c r="I2877" s="434">
        <f t="shared" si="44"/>
        <v>36963800</v>
      </c>
    </row>
    <row r="2878" spans="1:9">
      <c r="A2878" s="421">
        <v>2877</v>
      </c>
      <c r="B2878" s="422" t="s">
        <v>7711</v>
      </c>
      <c r="C2878" s="422" t="s">
        <v>113</v>
      </c>
      <c r="D2878" s="422" t="s">
        <v>6543</v>
      </c>
      <c r="E2878" s="422" t="s">
        <v>6544</v>
      </c>
      <c r="F2878" s="438">
        <v>21240000</v>
      </c>
      <c r="G2878" s="423">
        <v>2023</v>
      </c>
      <c r="H2878" s="424">
        <f>VLOOKUP(G2878,[3]잔가율!$D$3:$E$33,2,FALSE)</f>
        <v>0.84199999999999997</v>
      </c>
      <c r="I2878" s="434">
        <f t="shared" si="44"/>
        <v>17884080</v>
      </c>
    </row>
    <row r="2879" spans="1:9">
      <c r="A2879" s="421">
        <v>2878</v>
      </c>
      <c r="B2879" s="422" t="s">
        <v>7711</v>
      </c>
      <c r="C2879" s="422" t="s">
        <v>113</v>
      </c>
      <c r="D2879" s="422" t="s">
        <v>6543</v>
      </c>
      <c r="E2879" s="422" t="s">
        <v>6545</v>
      </c>
      <c r="F2879" s="438">
        <v>24730000</v>
      </c>
      <c r="G2879" s="423">
        <v>2023</v>
      </c>
      <c r="H2879" s="424">
        <f>VLOOKUP(G2879,[3]잔가율!$D$3:$E$33,2,FALSE)</f>
        <v>0.84199999999999997</v>
      </c>
      <c r="I2879" s="434">
        <f t="shared" si="44"/>
        <v>20822660</v>
      </c>
    </row>
    <row r="2880" spans="1:9">
      <c r="A2880" s="421">
        <v>2879</v>
      </c>
      <c r="B2880" s="422" t="s">
        <v>7711</v>
      </c>
      <c r="C2880" s="422" t="s">
        <v>113</v>
      </c>
      <c r="D2880" s="422" t="s">
        <v>6543</v>
      </c>
      <c r="E2880" s="422" t="s">
        <v>6546</v>
      </c>
      <c r="F2880" s="438">
        <v>7000000</v>
      </c>
      <c r="G2880" s="423">
        <v>2023</v>
      </c>
      <c r="H2880" s="424">
        <f>VLOOKUP(G2880,[3]잔가율!$D$3:$E$33,2,FALSE)</f>
        <v>0.84199999999999997</v>
      </c>
      <c r="I2880" s="434">
        <f t="shared" si="44"/>
        <v>5894000</v>
      </c>
    </row>
    <row r="2881" spans="1:9">
      <c r="A2881" s="421">
        <v>2880</v>
      </c>
      <c r="B2881" s="422" t="s">
        <v>7711</v>
      </c>
      <c r="C2881" s="422" t="s">
        <v>113</v>
      </c>
      <c r="D2881" s="422" t="s">
        <v>6547</v>
      </c>
      <c r="E2881" s="422" t="s">
        <v>6548</v>
      </c>
      <c r="F2881" s="438">
        <v>45450000</v>
      </c>
      <c r="G2881" s="423">
        <v>2023</v>
      </c>
      <c r="H2881" s="424">
        <f>VLOOKUP(G2881,[3]잔가율!$D$3:$E$33,2,FALSE)</f>
        <v>0.84199999999999997</v>
      </c>
      <c r="I2881" s="434">
        <f t="shared" si="44"/>
        <v>38268900</v>
      </c>
    </row>
    <row r="2882" spans="1:9">
      <c r="A2882" s="421">
        <v>2881</v>
      </c>
      <c r="B2882" s="422" t="s">
        <v>7711</v>
      </c>
      <c r="C2882" s="422" t="s">
        <v>113</v>
      </c>
      <c r="D2882" s="422" t="s">
        <v>6547</v>
      </c>
      <c r="E2882" s="422" t="s">
        <v>6549</v>
      </c>
      <c r="F2882" s="438">
        <v>37000000</v>
      </c>
      <c r="G2882" s="423">
        <v>2023</v>
      </c>
      <c r="H2882" s="424">
        <f>VLOOKUP(G2882,[3]잔가율!$D$3:$E$33,2,FALSE)</f>
        <v>0.84199999999999997</v>
      </c>
      <c r="I2882" s="434">
        <f t="shared" ref="I2882:I2945" si="45">ROUNDDOWN(F2882*H2882,0)</f>
        <v>31154000</v>
      </c>
    </row>
    <row r="2883" spans="1:9">
      <c r="A2883" s="421">
        <v>2882</v>
      </c>
      <c r="B2883" s="422" t="s">
        <v>7711</v>
      </c>
      <c r="C2883" s="422" t="s">
        <v>113</v>
      </c>
      <c r="D2883" s="422" t="s">
        <v>6547</v>
      </c>
      <c r="E2883" s="422" t="s">
        <v>6550</v>
      </c>
      <c r="F2883" s="438">
        <v>41360000</v>
      </c>
      <c r="G2883" s="423">
        <v>2023</v>
      </c>
      <c r="H2883" s="424">
        <f>VLOOKUP(G2883,[3]잔가율!$D$3:$E$33,2,FALSE)</f>
        <v>0.84199999999999997</v>
      </c>
      <c r="I2883" s="434">
        <f t="shared" si="45"/>
        <v>34825120</v>
      </c>
    </row>
    <row r="2884" spans="1:9">
      <c r="A2884" s="421">
        <v>2883</v>
      </c>
      <c r="B2884" s="422" t="s">
        <v>7711</v>
      </c>
      <c r="C2884" s="422" t="s">
        <v>113</v>
      </c>
      <c r="D2884" s="422" t="s">
        <v>6441</v>
      </c>
      <c r="E2884" s="422" t="s">
        <v>6551</v>
      </c>
      <c r="F2884" s="438">
        <v>44180000</v>
      </c>
      <c r="G2884" s="423">
        <v>2023</v>
      </c>
      <c r="H2884" s="424">
        <f>VLOOKUP(G2884,[3]잔가율!$D$3:$E$33,2,FALSE)</f>
        <v>0.84199999999999997</v>
      </c>
      <c r="I2884" s="434">
        <f t="shared" si="45"/>
        <v>37199560</v>
      </c>
    </row>
    <row r="2885" spans="1:9">
      <c r="A2885" s="421">
        <v>2884</v>
      </c>
      <c r="B2885" s="422" t="s">
        <v>7711</v>
      </c>
      <c r="C2885" s="422" t="s">
        <v>113</v>
      </c>
      <c r="D2885" s="422" t="s">
        <v>6441</v>
      </c>
      <c r="E2885" s="422" t="s">
        <v>6552</v>
      </c>
      <c r="F2885" s="438">
        <v>49000000</v>
      </c>
      <c r="G2885" s="423">
        <v>2023</v>
      </c>
      <c r="H2885" s="424">
        <f>VLOOKUP(G2885,[3]잔가율!$D$3:$E$33,2,FALSE)</f>
        <v>0.84199999999999997</v>
      </c>
      <c r="I2885" s="434">
        <f t="shared" si="45"/>
        <v>41258000</v>
      </c>
    </row>
    <row r="2886" spans="1:9">
      <c r="A2886" s="421">
        <v>2885</v>
      </c>
      <c r="B2886" s="422" t="s">
        <v>7711</v>
      </c>
      <c r="C2886" s="422" t="s">
        <v>113</v>
      </c>
      <c r="D2886" s="422" t="s">
        <v>6553</v>
      </c>
      <c r="E2886" s="422" t="s">
        <v>6552</v>
      </c>
      <c r="F2886" s="438">
        <v>44500000</v>
      </c>
      <c r="G2886" s="423">
        <v>2023</v>
      </c>
      <c r="H2886" s="424">
        <f>VLOOKUP(G2886,[3]잔가율!$D$3:$E$33,2,FALSE)</f>
        <v>0.84199999999999997</v>
      </c>
      <c r="I2886" s="434">
        <f t="shared" si="45"/>
        <v>37469000</v>
      </c>
    </row>
    <row r="2887" spans="1:9">
      <c r="A2887" s="421">
        <v>2886</v>
      </c>
      <c r="B2887" s="422" t="s">
        <v>7711</v>
      </c>
      <c r="C2887" s="422" t="s">
        <v>113</v>
      </c>
      <c r="D2887" s="422" t="s">
        <v>6442</v>
      </c>
      <c r="E2887" s="422" t="s">
        <v>6554</v>
      </c>
      <c r="F2887" s="438">
        <v>44000000</v>
      </c>
      <c r="G2887" s="423">
        <v>2023</v>
      </c>
      <c r="H2887" s="424">
        <f>VLOOKUP(G2887,[3]잔가율!$D$3:$E$33,2,FALSE)</f>
        <v>0.84199999999999997</v>
      </c>
      <c r="I2887" s="434">
        <f t="shared" si="45"/>
        <v>37048000</v>
      </c>
    </row>
    <row r="2888" spans="1:9">
      <c r="A2888" s="421">
        <v>2887</v>
      </c>
      <c r="B2888" s="422" t="s">
        <v>7711</v>
      </c>
      <c r="C2888" s="422" t="s">
        <v>113</v>
      </c>
      <c r="D2888" s="422" t="s">
        <v>6555</v>
      </c>
      <c r="E2888" s="422" t="s">
        <v>6556</v>
      </c>
      <c r="F2888" s="438">
        <v>65700000</v>
      </c>
      <c r="G2888" s="423">
        <v>2023</v>
      </c>
      <c r="H2888" s="424">
        <f>VLOOKUP(G2888,[3]잔가율!$D$3:$E$33,2,FALSE)</f>
        <v>0.84199999999999997</v>
      </c>
      <c r="I2888" s="434">
        <f t="shared" si="45"/>
        <v>55319400</v>
      </c>
    </row>
    <row r="2889" spans="1:9">
      <c r="A2889" s="421">
        <v>2888</v>
      </c>
      <c r="B2889" s="422" t="s">
        <v>7711</v>
      </c>
      <c r="C2889" s="422" t="s">
        <v>113</v>
      </c>
      <c r="D2889" s="422" t="s">
        <v>6443</v>
      </c>
      <c r="E2889" s="422" t="s">
        <v>6557</v>
      </c>
      <c r="F2889" s="438">
        <v>30800000</v>
      </c>
      <c r="G2889" s="423">
        <v>2023</v>
      </c>
      <c r="H2889" s="424">
        <f>VLOOKUP(G2889,[3]잔가율!$D$3:$E$33,2,FALSE)</f>
        <v>0.84199999999999997</v>
      </c>
      <c r="I2889" s="434">
        <f t="shared" si="45"/>
        <v>25933600</v>
      </c>
    </row>
    <row r="2890" spans="1:9">
      <c r="A2890" s="421">
        <v>2889</v>
      </c>
      <c r="B2890" s="422" t="s">
        <v>7711</v>
      </c>
      <c r="C2890" s="422" t="s">
        <v>113</v>
      </c>
      <c r="D2890" s="422" t="s">
        <v>6558</v>
      </c>
      <c r="E2890" s="422" t="s">
        <v>6559</v>
      </c>
      <c r="F2890" s="438">
        <v>31810000</v>
      </c>
      <c r="G2890" s="423">
        <v>2023</v>
      </c>
      <c r="H2890" s="424">
        <f>VLOOKUP(G2890,[3]잔가율!$D$3:$E$33,2,FALSE)</f>
        <v>0.84199999999999997</v>
      </c>
      <c r="I2890" s="434">
        <f t="shared" si="45"/>
        <v>26784020</v>
      </c>
    </row>
    <row r="2891" spans="1:9">
      <c r="A2891" s="421">
        <v>2890</v>
      </c>
      <c r="B2891" s="422" t="s">
        <v>7711</v>
      </c>
      <c r="C2891" s="422" t="s">
        <v>113</v>
      </c>
      <c r="D2891" s="422" t="s">
        <v>6444</v>
      </c>
      <c r="E2891" s="422" t="s">
        <v>6560</v>
      </c>
      <c r="F2891" s="438">
        <v>28360000</v>
      </c>
      <c r="G2891" s="423">
        <v>2023</v>
      </c>
      <c r="H2891" s="424">
        <f>VLOOKUP(G2891,[3]잔가율!$D$3:$E$33,2,FALSE)</f>
        <v>0.84199999999999997</v>
      </c>
      <c r="I2891" s="434">
        <f t="shared" si="45"/>
        <v>23879120</v>
      </c>
    </row>
    <row r="2892" spans="1:9">
      <c r="A2892" s="421">
        <v>2891</v>
      </c>
      <c r="B2892" s="422" t="s">
        <v>7711</v>
      </c>
      <c r="C2892" s="422" t="s">
        <v>113</v>
      </c>
      <c r="D2892" s="422" t="s">
        <v>6561</v>
      </c>
      <c r="E2892" s="422" t="s">
        <v>6562</v>
      </c>
      <c r="F2892" s="438">
        <v>28700000</v>
      </c>
      <c r="G2892" s="423">
        <v>2023</v>
      </c>
      <c r="H2892" s="424">
        <f>VLOOKUP(G2892,[3]잔가율!$D$3:$E$33,2,FALSE)</f>
        <v>0.84199999999999997</v>
      </c>
      <c r="I2892" s="434">
        <f t="shared" si="45"/>
        <v>24165400</v>
      </c>
    </row>
    <row r="2893" spans="1:9">
      <c r="A2893" s="421">
        <v>2892</v>
      </c>
      <c r="B2893" s="422" t="s">
        <v>7711</v>
      </c>
      <c r="C2893" s="422" t="s">
        <v>113</v>
      </c>
      <c r="D2893" s="422" t="s">
        <v>6563</v>
      </c>
      <c r="E2893" s="422" t="s">
        <v>6562</v>
      </c>
      <c r="F2893" s="438">
        <v>25800000</v>
      </c>
      <c r="G2893" s="423">
        <v>2023</v>
      </c>
      <c r="H2893" s="424">
        <f>VLOOKUP(G2893,[3]잔가율!$D$3:$E$33,2,FALSE)</f>
        <v>0.84199999999999997</v>
      </c>
      <c r="I2893" s="434">
        <f t="shared" si="45"/>
        <v>21723600</v>
      </c>
    </row>
    <row r="2894" spans="1:9">
      <c r="A2894" s="421">
        <v>2893</v>
      </c>
      <c r="B2894" s="425" t="s">
        <v>7711</v>
      </c>
      <c r="C2894" s="425" t="s">
        <v>6452</v>
      </c>
      <c r="D2894" s="425" t="s">
        <v>6564</v>
      </c>
      <c r="E2894" s="425" t="s">
        <v>6565</v>
      </c>
      <c r="F2894" s="439">
        <v>104680000</v>
      </c>
      <c r="G2894" s="423">
        <v>2023</v>
      </c>
      <c r="H2894" s="424">
        <f>VLOOKUP(G2894,[3]잔가율!$D$3:$E$33,2,FALSE)</f>
        <v>0.84199999999999997</v>
      </c>
      <c r="I2894" s="434">
        <f t="shared" si="45"/>
        <v>88140560</v>
      </c>
    </row>
    <row r="2895" spans="1:9">
      <c r="A2895" s="421">
        <v>2894</v>
      </c>
      <c r="B2895" s="425" t="s">
        <v>7711</v>
      </c>
      <c r="C2895" s="425" t="s">
        <v>6452</v>
      </c>
      <c r="D2895" s="425" t="s">
        <v>6566</v>
      </c>
      <c r="E2895" s="425" t="s">
        <v>6567</v>
      </c>
      <c r="F2895" s="439">
        <v>10150000</v>
      </c>
      <c r="G2895" s="423">
        <v>2023</v>
      </c>
      <c r="H2895" s="424">
        <f>VLOOKUP(G2895,[3]잔가율!$D$3:$E$33,2,FALSE)</f>
        <v>0.84199999999999997</v>
      </c>
      <c r="I2895" s="434">
        <f t="shared" si="45"/>
        <v>8546300</v>
      </c>
    </row>
    <row r="2896" spans="1:9">
      <c r="A2896" s="421">
        <v>2895</v>
      </c>
      <c r="B2896" s="422" t="s">
        <v>7711</v>
      </c>
      <c r="C2896" s="422" t="s">
        <v>112</v>
      </c>
      <c r="D2896" s="422" t="s">
        <v>6585</v>
      </c>
      <c r="E2896" s="422" t="s">
        <v>6586</v>
      </c>
      <c r="F2896" s="438">
        <v>26740000</v>
      </c>
      <c r="G2896" s="423">
        <v>2023</v>
      </c>
      <c r="H2896" s="424">
        <f>VLOOKUP(G2896,[3]잔가율!$D$3:$E$33,2,FALSE)</f>
        <v>0.84199999999999997</v>
      </c>
      <c r="I2896" s="434">
        <f t="shared" si="45"/>
        <v>22515080</v>
      </c>
    </row>
    <row r="2897" spans="1:9">
      <c r="A2897" s="421">
        <v>2896</v>
      </c>
      <c r="B2897" s="422" t="s">
        <v>7711</v>
      </c>
      <c r="C2897" s="422" t="s">
        <v>112</v>
      </c>
      <c r="D2897" s="422" t="s">
        <v>6587</v>
      </c>
      <c r="E2897" s="422" t="s">
        <v>6588</v>
      </c>
      <c r="F2897" s="438">
        <v>24400000</v>
      </c>
      <c r="G2897" s="423">
        <v>2023</v>
      </c>
      <c r="H2897" s="424">
        <f>VLOOKUP(G2897,[3]잔가율!$D$3:$E$33,2,FALSE)</f>
        <v>0.84199999999999997</v>
      </c>
      <c r="I2897" s="434">
        <f t="shared" si="45"/>
        <v>20544800</v>
      </c>
    </row>
    <row r="2898" spans="1:9">
      <c r="A2898" s="421">
        <v>2897</v>
      </c>
      <c r="B2898" s="422" t="s">
        <v>7711</v>
      </c>
      <c r="C2898" s="422" t="s">
        <v>112</v>
      </c>
      <c r="D2898" s="422" t="s">
        <v>6589</v>
      </c>
      <c r="E2898" s="422" t="s">
        <v>6590</v>
      </c>
      <c r="F2898" s="438">
        <v>24400000</v>
      </c>
      <c r="G2898" s="423">
        <v>2023</v>
      </c>
      <c r="H2898" s="424">
        <f>VLOOKUP(G2898,[3]잔가율!$D$3:$E$33,2,FALSE)</f>
        <v>0.84199999999999997</v>
      </c>
      <c r="I2898" s="434">
        <f t="shared" si="45"/>
        <v>20544800</v>
      </c>
    </row>
    <row r="2899" spans="1:9">
      <c r="A2899" s="421">
        <v>2898</v>
      </c>
      <c r="B2899" s="422" t="s">
        <v>7711</v>
      </c>
      <c r="C2899" s="422" t="s">
        <v>112</v>
      </c>
      <c r="D2899" s="422" t="s">
        <v>6591</v>
      </c>
      <c r="E2899" s="422" t="s">
        <v>6592</v>
      </c>
      <c r="F2899" s="438">
        <v>30900000</v>
      </c>
      <c r="G2899" s="423">
        <v>2023</v>
      </c>
      <c r="H2899" s="424">
        <f>VLOOKUP(G2899,[3]잔가율!$D$3:$E$33,2,FALSE)</f>
        <v>0.84199999999999997</v>
      </c>
      <c r="I2899" s="434">
        <f t="shared" si="45"/>
        <v>26017800</v>
      </c>
    </row>
    <row r="2900" spans="1:9">
      <c r="A2900" s="421">
        <v>2899</v>
      </c>
      <c r="B2900" s="422" t="s">
        <v>7711</v>
      </c>
      <c r="C2900" s="422" t="s">
        <v>112</v>
      </c>
      <c r="D2900" s="422" t="s">
        <v>6593</v>
      </c>
      <c r="E2900" s="422" t="s">
        <v>6594</v>
      </c>
      <c r="F2900" s="438">
        <v>30000000</v>
      </c>
      <c r="G2900" s="423">
        <v>2023</v>
      </c>
      <c r="H2900" s="424">
        <f>VLOOKUP(G2900,[3]잔가율!$D$3:$E$33,2,FALSE)</f>
        <v>0.84199999999999997</v>
      </c>
      <c r="I2900" s="434">
        <f t="shared" si="45"/>
        <v>25260000</v>
      </c>
    </row>
    <row r="2901" spans="1:9">
      <c r="A2901" s="421">
        <v>2900</v>
      </c>
      <c r="B2901" s="422" t="s">
        <v>7711</v>
      </c>
      <c r="C2901" s="422" t="s">
        <v>112</v>
      </c>
      <c r="D2901" s="422" t="s">
        <v>6595</v>
      </c>
      <c r="E2901" s="422" t="s">
        <v>6596</v>
      </c>
      <c r="F2901" s="438">
        <v>30220000</v>
      </c>
      <c r="G2901" s="423">
        <v>2023</v>
      </c>
      <c r="H2901" s="424">
        <f>VLOOKUP(G2901,[3]잔가율!$D$3:$E$33,2,FALSE)</f>
        <v>0.84199999999999997</v>
      </c>
      <c r="I2901" s="434">
        <f t="shared" si="45"/>
        <v>25445240</v>
      </c>
    </row>
    <row r="2902" spans="1:9">
      <c r="A2902" s="421">
        <v>2901</v>
      </c>
      <c r="B2902" s="422" t="s">
        <v>7711</v>
      </c>
      <c r="C2902" s="422" t="s">
        <v>112</v>
      </c>
      <c r="D2902" s="422" t="s">
        <v>6597</v>
      </c>
      <c r="E2902" s="422" t="s">
        <v>6598</v>
      </c>
      <c r="F2902" s="438">
        <v>26810000</v>
      </c>
      <c r="G2902" s="423">
        <v>2023</v>
      </c>
      <c r="H2902" s="424">
        <f>VLOOKUP(G2902,[3]잔가율!$D$3:$E$33,2,FALSE)</f>
        <v>0.84199999999999997</v>
      </c>
      <c r="I2902" s="434">
        <f t="shared" si="45"/>
        <v>22574020</v>
      </c>
    </row>
    <row r="2903" spans="1:9">
      <c r="A2903" s="421">
        <v>2902</v>
      </c>
      <c r="B2903" s="422" t="s">
        <v>7711</v>
      </c>
      <c r="C2903" s="422" t="s">
        <v>112</v>
      </c>
      <c r="D2903" s="422" t="s">
        <v>6599</v>
      </c>
      <c r="E2903" s="422" t="s">
        <v>6600</v>
      </c>
      <c r="F2903" s="438">
        <v>31000000</v>
      </c>
      <c r="G2903" s="423">
        <v>2023</v>
      </c>
      <c r="H2903" s="424">
        <f>VLOOKUP(G2903,[3]잔가율!$D$3:$E$33,2,FALSE)</f>
        <v>0.84199999999999997</v>
      </c>
      <c r="I2903" s="434">
        <f t="shared" si="45"/>
        <v>26102000</v>
      </c>
    </row>
    <row r="2904" spans="1:9">
      <c r="A2904" s="421">
        <v>2903</v>
      </c>
      <c r="B2904" s="422" t="s">
        <v>7711</v>
      </c>
      <c r="C2904" s="422" t="s">
        <v>112</v>
      </c>
      <c r="D2904" s="422" t="s">
        <v>6601</v>
      </c>
      <c r="E2904" s="422" t="s">
        <v>6602</v>
      </c>
      <c r="F2904" s="438">
        <v>22070000</v>
      </c>
      <c r="G2904" s="423">
        <v>2023</v>
      </c>
      <c r="H2904" s="424">
        <f>VLOOKUP(G2904,[3]잔가율!$D$3:$E$33,2,FALSE)</f>
        <v>0.84199999999999997</v>
      </c>
      <c r="I2904" s="434">
        <f t="shared" si="45"/>
        <v>18582940</v>
      </c>
    </row>
    <row r="2905" spans="1:9">
      <c r="A2905" s="421">
        <v>2904</v>
      </c>
      <c r="B2905" s="422" t="s">
        <v>7711</v>
      </c>
      <c r="C2905" s="422" t="s">
        <v>112</v>
      </c>
      <c r="D2905" s="422" t="s">
        <v>6603</v>
      </c>
      <c r="E2905" s="422" t="s">
        <v>6604</v>
      </c>
      <c r="F2905" s="438">
        <v>23900000</v>
      </c>
      <c r="G2905" s="423">
        <v>2023</v>
      </c>
      <c r="H2905" s="424">
        <f>VLOOKUP(G2905,[3]잔가율!$D$3:$E$33,2,FALSE)</f>
        <v>0.84199999999999997</v>
      </c>
      <c r="I2905" s="434">
        <f t="shared" si="45"/>
        <v>20123800</v>
      </c>
    </row>
    <row r="2906" spans="1:9">
      <c r="A2906" s="421">
        <v>2905</v>
      </c>
      <c r="B2906" s="422" t="s">
        <v>7711</v>
      </c>
      <c r="C2906" s="422" t="s">
        <v>112</v>
      </c>
      <c r="D2906" s="422" t="s">
        <v>6605</v>
      </c>
      <c r="E2906" s="422" t="s">
        <v>6606</v>
      </c>
      <c r="F2906" s="438">
        <v>21720000</v>
      </c>
      <c r="G2906" s="423">
        <v>2023</v>
      </c>
      <c r="H2906" s="424">
        <f>VLOOKUP(G2906,[3]잔가율!$D$3:$E$33,2,FALSE)</f>
        <v>0.84199999999999997</v>
      </c>
      <c r="I2906" s="434">
        <f t="shared" si="45"/>
        <v>18288240</v>
      </c>
    </row>
    <row r="2907" spans="1:9">
      <c r="A2907" s="421">
        <v>2906</v>
      </c>
      <c r="B2907" s="422" t="s">
        <v>7711</v>
      </c>
      <c r="C2907" s="422" t="s">
        <v>112</v>
      </c>
      <c r="D2907" s="422" t="s">
        <v>6607</v>
      </c>
      <c r="E2907" s="422" t="s">
        <v>6608</v>
      </c>
      <c r="F2907" s="438">
        <v>22300000</v>
      </c>
      <c r="G2907" s="423">
        <v>2023</v>
      </c>
      <c r="H2907" s="424">
        <f>VLOOKUP(G2907,[3]잔가율!$D$3:$E$33,2,FALSE)</f>
        <v>0.84199999999999997</v>
      </c>
      <c r="I2907" s="434">
        <f t="shared" si="45"/>
        <v>18776600</v>
      </c>
    </row>
    <row r="2908" spans="1:9">
      <c r="A2908" s="421">
        <v>2907</v>
      </c>
      <c r="B2908" s="422" t="s">
        <v>7711</v>
      </c>
      <c r="C2908" s="422" t="s">
        <v>112</v>
      </c>
      <c r="D2908" s="422" t="s">
        <v>6609</v>
      </c>
      <c r="E2908" s="422" t="s">
        <v>6604</v>
      </c>
      <c r="F2908" s="438">
        <v>27180000</v>
      </c>
      <c r="G2908" s="423">
        <v>2023</v>
      </c>
      <c r="H2908" s="424">
        <f>VLOOKUP(G2908,[3]잔가율!$D$3:$E$33,2,FALSE)</f>
        <v>0.84199999999999997</v>
      </c>
      <c r="I2908" s="434">
        <f t="shared" si="45"/>
        <v>22885560</v>
      </c>
    </row>
    <row r="2909" spans="1:9">
      <c r="A2909" s="421">
        <v>2908</v>
      </c>
      <c r="B2909" s="422" t="s">
        <v>7711</v>
      </c>
      <c r="C2909" s="422" t="s">
        <v>112</v>
      </c>
      <c r="D2909" s="422" t="s">
        <v>6610</v>
      </c>
      <c r="E2909" s="422" t="s">
        <v>6611</v>
      </c>
      <c r="F2909" s="438">
        <v>25530000</v>
      </c>
      <c r="G2909" s="423">
        <v>2023</v>
      </c>
      <c r="H2909" s="424">
        <f>VLOOKUP(G2909,[3]잔가율!$D$3:$E$33,2,FALSE)</f>
        <v>0.84199999999999997</v>
      </c>
      <c r="I2909" s="434">
        <f t="shared" si="45"/>
        <v>21496260</v>
      </c>
    </row>
    <row r="2910" spans="1:9">
      <c r="A2910" s="421">
        <v>2909</v>
      </c>
      <c r="B2910" s="422" t="s">
        <v>7711</v>
      </c>
      <c r="C2910" s="422" t="s">
        <v>112</v>
      </c>
      <c r="D2910" s="422" t="s">
        <v>6610</v>
      </c>
      <c r="E2910" s="422" t="s">
        <v>6606</v>
      </c>
      <c r="F2910" s="438">
        <v>26180000</v>
      </c>
      <c r="G2910" s="423">
        <v>2023</v>
      </c>
      <c r="H2910" s="424">
        <f>VLOOKUP(G2910,[3]잔가율!$D$3:$E$33,2,FALSE)</f>
        <v>0.84199999999999997</v>
      </c>
      <c r="I2910" s="434">
        <f t="shared" si="45"/>
        <v>22043560</v>
      </c>
    </row>
    <row r="2911" spans="1:9">
      <c r="A2911" s="421">
        <v>2910</v>
      </c>
      <c r="B2911" s="422" t="s">
        <v>7711</v>
      </c>
      <c r="C2911" s="422" t="s">
        <v>112</v>
      </c>
      <c r="D2911" s="422" t="s">
        <v>6612</v>
      </c>
      <c r="E2911" s="422" t="s">
        <v>6606</v>
      </c>
      <c r="F2911" s="438">
        <v>25820000</v>
      </c>
      <c r="G2911" s="423">
        <v>2023</v>
      </c>
      <c r="H2911" s="424">
        <f>VLOOKUP(G2911,[3]잔가율!$D$3:$E$33,2,FALSE)</f>
        <v>0.84199999999999997</v>
      </c>
      <c r="I2911" s="434">
        <f t="shared" si="45"/>
        <v>21740440</v>
      </c>
    </row>
    <row r="2912" spans="1:9">
      <c r="A2912" s="421">
        <v>2911</v>
      </c>
      <c r="B2912" s="422" t="s">
        <v>7711</v>
      </c>
      <c r="C2912" s="422" t="s">
        <v>112</v>
      </c>
      <c r="D2912" s="422" t="s">
        <v>6613</v>
      </c>
      <c r="E2912" s="422" t="s">
        <v>6614</v>
      </c>
      <c r="F2912" s="438">
        <v>37000000</v>
      </c>
      <c r="G2912" s="423">
        <v>2023</v>
      </c>
      <c r="H2912" s="424">
        <f>VLOOKUP(G2912,[3]잔가율!$D$3:$E$33,2,FALSE)</f>
        <v>0.84199999999999997</v>
      </c>
      <c r="I2912" s="434">
        <f t="shared" si="45"/>
        <v>31154000</v>
      </c>
    </row>
    <row r="2913" spans="1:9">
      <c r="A2913" s="421">
        <v>2912</v>
      </c>
      <c r="B2913" s="422" t="s">
        <v>7711</v>
      </c>
      <c r="C2913" s="422" t="s">
        <v>112</v>
      </c>
      <c r="D2913" s="422" t="s">
        <v>6615</v>
      </c>
      <c r="E2913" s="422" t="s">
        <v>6616</v>
      </c>
      <c r="F2913" s="438">
        <v>32550000</v>
      </c>
      <c r="G2913" s="423">
        <v>2023</v>
      </c>
      <c r="H2913" s="424">
        <f>VLOOKUP(G2913,[3]잔가율!$D$3:$E$33,2,FALSE)</f>
        <v>0.84199999999999997</v>
      </c>
      <c r="I2913" s="434">
        <f t="shared" si="45"/>
        <v>27407100</v>
      </c>
    </row>
    <row r="2914" spans="1:9">
      <c r="A2914" s="421">
        <v>2913</v>
      </c>
      <c r="B2914" s="422" t="s">
        <v>7711</v>
      </c>
      <c r="C2914" s="422" t="s">
        <v>112</v>
      </c>
      <c r="D2914" s="422" t="s">
        <v>6615</v>
      </c>
      <c r="E2914" s="422" t="s">
        <v>6617</v>
      </c>
      <c r="F2914" s="438">
        <v>35360000</v>
      </c>
      <c r="G2914" s="423">
        <v>2023</v>
      </c>
      <c r="H2914" s="424">
        <f>VLOOKUP(G2914,[3]잔가율!$D$3:$E$33,2,FALSE)</f>
        <v>0.84199999999999997</v>
      </c>
      <c r="I2914" s="434">
        <f t="shared" si="45"/>
        <v>29773120</v>
      </c>
    </row>
    <row r="2915" spans="1:9">
      <c r="A2915" s="421">
        <v>2914</v>
      </c>
      <c r="B2915" s="422" t="s">
        <v>7711</v>
      </c>
      <c r="C2915" s="422" t="s">
        <v>112</v>
      </c>
      <c r="D2915" s="422" t="s">
        <v>6618</v>
      </c>
      <c r="E2915" s="422" t="s">
        <v>6619</v>
      </c>
      <c r="F2915" s="438">
        <v>36000000</v>
      </c>
      <c r="G2915" s="423">
        <v>2023</v>
      </c>
      <c r="H2915" s="424">
        <f>VLOOKUP(G2915,[3]잔가율!$D$3:$E$33,2,FALSE)</f>
        <v>0.84199999999999997</v>
      </c>
      <c r="I2915" s="434">
        <f t="shared" si="45"/>
        <v>30312000</v>
      </c>
    </row>
    <row r="2916" spans="1:9">
      <c r="A2916" s="421">
        <v>2915</v>
      </c>
      <c r="B2916" s="422" t="s">
        <v>7711</v>
      </c>
      <c r="C2916" s="422" t="s">
        <v>112</v>
      </c>
      <c r="D2916" s="422" t="s">
        <v>6620</v>
      </c>
      <c r="E2916" s="422" t="s">
        <v>6619</v>
      </c>
      <c r="F2916" s="438">
        <v>32600000</v>
      </c>
      <c r="G2916" s="423">
        <v>2023</v>
      </c>
      <c r="H2916" s="424">
        <f>VLOOKUP(G2916,[3]잔가율!$D$3:$E$33,2,FALSE)</f>
        <v>0.84199999999999997</v>
      </c>
      <c r="I2916" s="434">
        <f t="shared" si="45"/>
        <v>27449200</v>
      </c>
    </row>
    <row r="2917" spans="1:9">
      <c r="A2917" s="421">
        <v>2916</v>
      </c>
      <c r="B2917" s="422" t="s">
        <v>7711</v>
      </c>
      <c r="C2917" s="422" t="s">
        <v>112</v>
      </c>
      <c r="D2917" s="422" t="s">
        <v>6574</v>
      </c>
      <c r="E2917" s="422" t="s">
        <v>6619</v>
      </c>
      <c r="F2917" s="438">
        <v>35500000</v>
      </c>
      <c r="G2917" s="423">
        <v>2023</v>
      </c>
      <c r="H2917" s="424">
        <f>VLOOKUP(G2917,[3]잔가율!$D$3:$E$33,2,FALSE)</f>
        <v>0.84199999999999997</v>
      </c>
      <c r="I2917" s="434">
        <f t="shared" si="45"/>
        <v>29891000</v>
      </c>
    </row>
    <row r="2918" spans="1:9">
      <c r="A2918" s="421">
        <v>2917</v>
      </c>
      <c r="B2918" s="422" t="s">
        <v>7711</v>
      </c>
      <c r="C2918" s="422" t="s">
        <v>112</v>
      </c>
      <c r="D2918" s="422" t="s">
        <v>6621</v>
      </c>
      <c r="E2918" s="422" t="s">
        <v>6622</v>
      </c>
      <c r="F2918" s="438">
        <v>45360000</v>
      </c>
      <c r="G2918" s="423">
        <v>2023</v>
      </c>
      <c r="H2918" s="424">
        <f>VLOOKUP(G2918,[3]잔가율!$D$3:$E$33,2,FALSE)</f>
        <v>0.84199999999999997</v>
      </c>
      <c r="I2918" s="434">
        <f t="shared" si="45"/>
        <v>38193120</v>
      </c>
    </row>
    <row r="2919" spans="1:9">
      <c r="A2919" s="421">
        <v>2918</v>
      </c>
      <c r="B2919" s="422" t="s">
        <v>7711</v>
      </c>
      <c r="C2919" s="422" t="s">
        <v>112</v>
      </c>
      <c r="D2919" s="422" t="s">
        <v>6621</v>
      </c>
      <c r="E2919" s="422" t="s">
        <v>6623</v>
      </c>
      <c r="F2919" s="438">
        <v>41500000</v>
      </c>
      <c r="G2919" s="423">
        <v>2023</v>
      </c>
      <c r="H2919" s="424">
        <f>VLOOKUP(G2919,[3]잔가율!$D$3:$E$33,2,FALSE)</f>
        <v>0.84199999999999997</v>
      </c>
      <c r="I2919" s="434">
        <f t="shared" si="45"/>
        <v>34943000</v>
      </c>
    </row>
    <row r="2920" spans="1:9">
      <c r="A2920" s="421">
        <v>2919</v>
      </c>
      <c r="B2920" s="422" t="s">
        <v>7711</v>
      </c>
      <c r="C2920" s="422" t="s">
        <v>112</v>
      </c>
      <c r="D2920" s="422" t="s">
        <v>6575</v>
      </c>
      <c r="E2920" s="422" t="s">
        <v>6624</v>
      </c>
      <c r="F2920" s="438">
        <v>46360000</v>
      </c>
      <c r="G2920" s="423">
        <v>2023</v>
      </c>
      <c r="H2920" s="424">
        <f>VLOOKUP(G2920,[3]잔가율!$D$3:$E$33,2,FALSE)</f>
        <v>0.84199999999999997</v>
      </c>
      <c r="I2920" s="434">
        <f t="shared" si="45"/>
        <v>39035120</v>
      </c>
    </row>
    <row r="2921" spans="1:9">
      <c r="A2921" s="421">
        <v>2920</v>
      </c>
      <c r="B2921" s="422" t="s">
        <v>7711</v>
      </c>
      <c r="C2921" s="422" t="s">
        <v>112</v>
      </c>
      <c r="D2921" s="422" t="s">
        <v>6625</v>
      </c>
      <c r="E2921" s="422" t="s">
        <v>6626</v>
      </c>
      <c r="F2921" s="438">
        <v>27200000</v>
      </c>
      <c r="G2921" s="423">
        <v>2023</v>
      </c>
      <c r="H2921" s="424">
        <f>VLOOKUP(G2921,[3]잔가율!$D$3:$E$33,2,FALSE)</f>
        <v>0.84199999999999997</v>
      </c>
      <c r="I2921" s="434">
        <f t="shared" si="45"/>
        <v>22902400</v>
      </c>
    </row>
    <row r="2922" spans="1:9">
      <c r="A2922" s="421">
        <v>2921</v>
      </c>
      <c r="B2922" s="422" t="s">
        <v>7711</v>
      </c>
      <c r="C2922" s="422" t="s">
        <v>112</v>
      </c>
      <c r="D2922" s="422" t="s">
        <v>6627</v>
      </c>
      <c r="E2922" s="422" t="s">
        <v>6569</v>
      </c>
      <c r="F2922" s="438">
        <v>29000000</v>
      </c>
      <c r="G2922" s="423">
        <v>2023</v>
      </c>
      <c r="H2922" s="424">
        <f>VLOOKUP(G2922,[3]잔가율!$D$3:$E$33,2,FALSE)</f>
        <v>0.84199999999999997</v>
      </c>
      <c r="I2922" s="434">
        <f t="shared" si="45"/>
        <v>24418000</v>
      </c>
    </row>
    <row r="2923" spans="1:9">
      <c r="A2923" s="421">
        <v>2922</v>
      </c>
      <c r="B2923" s="313" t="s">
        <v>15840</v>
      </c>
      <c r="C2923" s="422" t="s">
        <v>112</v>
      </c>
      <c r="D2923" s="422" t="s">
        <v>6568</v>
      </c>
      <c r="E2923" s="422" t="s">
        <v>6569</v>
      </c>
      <c r="F2923" s="440">
        <v>28200000</v>
      </c>
      <c r="G2923" s="423">
        <v>2023</v>
      </c>
      <c r="H2923" s="424">
        <f>VLOOKUP(G2923,[3]잔가율!$B$3:$C$33,2,FALSE)</f>
        <v>0.82599999999999996</v>
      </c>
      <c r="I2923" s="434">
        <f t="shared" si="45"/>
        <v>23293200</v>
      </c>
    </row>
    <row r="2924" spans="1:9">
      <c r="A2924" s="421">
        <v>2923</v>
      </c>
      <c r="B2924" s="422" t="s">
        <v>7711</v>
      </c>
      <c r="C2924" s="422" t="s">
        <v>112</v>
      </c>
      <c r="D2924" s="422" t="s">
        <v>6628</v>
      </c>
      <c r="E2924" s="422" t="s">
        <v>6629</v>
      </c>
      <c r="F2924" s="438">
        <v>27540000</v>
      </c>
      <c r="G2924" s="423">
        <v>2023</v>
      </c>
      <c r="H2924" s="424">
        <f>VLOOKUP(G2924,[3]잔가율!$D$3:$E$33,2,FALSE)</f>
        <v>0.84199999999999997</v>
      </c>
      <c r="I2924" s="434">
        <f t="shared" si="45"/>
        <v>23188680</v>
      </c>
    </row>
    <row r="2925" spans="1:9">
      <c r="A2925" s="421">
        <v>2924</v>
      </c>
      <c r="B2925" s="422" t="s">
        <v>7711</v>
      </c>
      <c r="C2925" s="422" t="s">
        <v>112</v>
      </c>
      <c r="D2925" s="422" t="s">
        <v>6630</v>
      </c>
      <c r="E2925" s="422" t="s">
        <v>6629</v>
      </c>
      <c r="F2925" s="438">
        <v>29000000</v>
      </c>
      <c r="G2925" s="423">
        <v>2023</v>
      </c>
      <c r="H2925" s="424">
        <f>VLOOKUP(G2925,[3]잔가율!$D$3:$E$33,2,FALSE)</f>
        <v>0.84199999999999997</v>
      </c>
      <c r="I2925" s="434">
        <f t="shared" si="45"/>
        <v>24418000</v>
      </c>
    </row>
    <row r="2926" spans="1:9">
      <c r="A2926" s="421">
        <v>2925</v>
      </c>
      <c r="B2926" s="422" t="s">
        <v>7711</v>
      </c>
      <c r="C2926" s="422" t="s">
        <v>112</v>
      </c>
      <c r="D2926" s="422" t="s">
        <v>6631</v>
      </c>
      <c r="E2926" s="422" t="s">
        <v>6629</v>
      </c>
      <c r="F2926" s="438">
        <v>26720000</v>
      </c>
      <c r="G2926" s="423">
        <v>2023</v>
      </c>
      <c r="H2926" s="424">
        <f>VLOOKUP(G2926,[3]잔가율!$D$3:$E$33,2,FALSE)</f>
        <v>0.84199999999999997</v>
      </c>
      <c r="I2926" s="434">
        <f t="shared" si="45"/>
        <v>22498240</v>
      </c>
    </row>
    <row r="2927" spans="1:9">
      <c r="A2927" s="421">
        <v>2926</v>
      </c>
      <c r="B2927" s="422" t="s">
        <v>7711</v>
      </c>
      <c r="C2927" s="422" t="s">
        <v>112</v>
      </c>
      <c r="D2927" s="422" t="s">
        <v>6632</v>
      </c>
      <c r="E2927" s="422" t="s">
        <v>6633</v>
      </c>
      <c r="F2927" s="438">
        <v>30360000</v>
      </c>
      <c r="G2927" s="423">
        <v>2023</v>
      </c>
      <c r="H2927" s="424">
        <f>VLOOKUP(G2927,[3]잔가율!$D$3:$E$33,2,FALSE)</f>
        <v>0.84199999999999997</v>
      </c>
      <c r="I2927" s="434">
        <f t="shared" si="45"/>
        <v>25563120</v>
      </c>
    </row>
    <row r="2928" spans="1:9">
      <c r="A2928" s="421">
        <v>2927</v>
      </c>
      <c r="B2928" s="422" t="s">
        <v>7711</v>
      </c>
      <c r="C2928" s="422" t="s">
        <v>112</v>
      </c>
      <c r="D2928" s="422" t="s">
        <v>6634</v>
      </c>
      <c r="E2928" s="422" t="s">
        <v>2674</v>
      </c>
      <c r="F2928" s="438">
        <v>41330000</v>
      </c>
      <c r="G2928" s="423">
        <v>2023</v>
      </c>
      <c r="H2928" s="424">
        <f>VLOOKUP(G2928,[3]잔가율!$D$3:$E$33,2,FALSE)</f>
        <v>0.84199999999999997</v>
      </c>
      <c r="I2928" s="434">
        <f t="shared" si="45"/>
        <v>34799860</v>
      </c>
    </row>
    <row r="2929" spans="1:9">
      <c r="A2929" s="421">
        <v>2928</v>
      </c>
      <c r="B2929" s="422" t="s">
        <v>7711</v>
      </c>
      <c r="C2929" s="422" t="s">
        <v>112</v>
      </c>
      <c r="D2929" s="422" t="s">
        <v>6635</v>
      </c>
      <c r="E2929" s="422" t="s">
        <v>2674</v>
      </c>
      <c r="F2929" s="438">
        <v>41620000</v>
      </c>
      <c r="G2929" s="423">
        <v>2023</v>
      </c>
      <c r="H2929" s="424">
        <f>VLOOKUP(G2929,[3]잔가율!$D$3:$E$33,2,FALSE)</f>
        <v>0.84199999999999997</v>
      </c>
      <c r="I2929" s="434">
        <f t="shared" si="45"/>
        <v>35044040</v>
      </c>
    </row>
    <row r="2930" spans="1:9">
      <c r="A2930" s="421">
        <v>2929</v>
      </c>
      <c r="B2930" s="422" t="s">
        <v>7711</v>
      </c>
      <c r="C2930" s="422" t="s">
        <v>112</v>
      </c>
      <c r="D2930" s="422" t="s">
        <v>6636</v>
      </c>
      <c r="E2930" s="422" t="s">
        <v>6633</v>
      </c>
      <c r="F2930" s="438">
        <v>31960000</v>
      </c>
      <c r="G2930" s="423">
        <v>2023</v>
      </c>
      <c r="H2930" s="424">
        <f>VLOOKUP(G2930,[3]잔가율!$D$3:$E$33,2,FALSE)</f>
        <v>0.84199999999999997</v>
      </c>
      <c r="I2930" s="434">
        <f t="shared" si="45"/>
        <v>26910320</v>
      </c>
    </row>
    <row r="2931" spans="1:9">
      <c r="A2931" s="421">
        <v>2930</v>
      </c>
      <c r="B2931" s="422" t="s">
        <v>7711</v>
      </c>
      <c r="C2931" s="422" t="s">
        <v>112</v>
      </c>
      <c r="D2931" s="422" t="s">
        <v>6636</v>
      </c>
      <c r="E2931" s="422" t="s">
        <v>6637</v>
      </c>
      <c r="F2931" s="438">
        <v>28600000</v>
      </c>
      <c r="G2931" s="423">
        <v>2023</v>
      </c>
      <c r="H2931" s="424">
        <f>VLOOKUP(G2931,[3]잔가율!$D$3:$E$33,2,FALSE)</f>
        <v>0.84199999999999997</v>
      </c>
      <c r="I2931" s="434">
        <f t="shared" si="45"/>
        <v>24081200</v>
      </c>
    </row>
    <row r="2932" spans="1:9">
      <c r="A2932" s="421">
        <v>2931</v>
      </c>
      <c r="B2932" s="422" t="s">
        <v>7711</v>
      </c>
      <c r="C2932" s="422" t="s">
        <v>112</v>
      </c>
      <c r="D2932" s="422" t="s">
        <v>6638</v>
      </c>
      <c r="E2932" s="422" t="s">
        <v>6639</v>
      </c>
      <c r="F2932" s="438">
        <v>28010000</v>
      </c>
      <c r="G2932" s="423">
        <v>2023</v>
      </c>
      <c r="H2932" s="424">
        <f>VLOOKUP(G2932,[3]잔가율!$D$3:$E$33,2,FALSE)</f>
        <v>0.84199999999999997</v>
      </c>
      <c r="I2932" s="434">
        <f t="shared" si="45"/>
        <v>23584420</v>
      </c>
    </row>
    <row r="2933" spans="1:9">
      <c r="A2933" s="421">
        <v>2932</v>
      </c>
      <c r="B2933" s="422" t="s">
        <v>7711</v>
      </c>
      <c r="C2933" s="422" t="s">
        <v>112</v>
      </c>
      <c r="D2933" s="422" t="s">
        <v>6640</v>
      </c>
      <c r="E2933" s="422" t="s">
        <v>2711</v>
      </c>
      <c r="F2933" s="438">
        <v>27950000</v>
      </c>
      <c r="G2933" s="423">
        <v>2023</v>
      </c>
      <c r="H2933" s="424">
        <f>VLOOKUP(G2933,[3]잔가율!$D$3:$E$33,2,FALSE)</f>
        <v>0.84199999999999997</v>
      </c>
      <c r="I2933" s="434">
        <f t="shared" si="45"/>
        <v>23533900</v>
      </c>
    </row>
    <row r="2934" spans="1:9">
      <c r="A2934" s="421">
        <v>2933</v>
      </c>
      <c r="B2934" s="422" t="s">
        <v>7711</v>
      </c>
      <c r="C2934" s="422" t="s">
        <v>112</v>
      </c>
      <c r="D2934" s="422" t="s">
        <v>6641</v>
      </c>
      <c r="E2934" s="422" t="s">
        <v>6642</v>
      </c>
      <c r="F2934" s="438">
        <v>30080000</v>
      </c>
      <c r="G2934" s="423">
        <v>2023</v>
      </c>
      <c r="H2934" s="424">
        <f>VLOOKUP(G2934,[3]잔가율!$D$3:$E$33,2,FALSE)</f>
        <v>0.84199999999999997</v>
      </c>
      <c r="I2934" s="434">
        <f t="shared" si="45"/>
        <v>25327360</v>
      </c>
    </row>
    <row r="2935" spans="1:9">
      <c r="A2935" s="421">
        <v>2934</v>
      </c>
      <c r="B2935" s="422" t="s">
        <v>7711</v>
      </c>
      <c r="C2935" s="422" t="s">
        <v>112</v>
      </c>
      <c r="D2935" s="422" t="s">
        <v>6576</v>
      </c>
      <c r="E2935" s="422" t="s">
        <v>6643</v>
      </c>
      <c r="F2935" s="438">
        <v>25000000</v>
      </c>
      <c r="G2935" s="423">
        <v>2023</v>
      </c>
      <c r="H2935" s="424">
        <f>VLOOKUP(G2935,[3]잔가율!$D$3:$E$33,2,FALSE)</f>
        <v>0.84199999999999997</v>
      </c>
      <c r="I2935" s="434">
        <f t="shared" si="45"/>
        <v>21050000</v>
      </c>
    </row>
    <row r="2936" spans="1:9">
      <c r="A2936" s="421">
        <v>2935</v>
      </c>
      <c r="B2936" s="422" t="s">
        <v>7711</v>
      </c>
      <c r="C2936" s="422" t="s">
        <v>112</v>
      </c>
      <c r="D2936" s="422" t="s">
        <v>6576</v>
      </c>
      <c r="E2936" s="422" t="s">
        <v>6644</v>
      </c>
      <c r="F2936" s="438">
        <v>28630000</v>
      </c>
      <c r="G2936" s="423">
        <v>2023</v>
      </c>
      <c r="H2936" s="424">
        <f>VLOOKUP(G2936,[3]잔가율!$D$3:$E$33,2,FALSE)</f>
        <v>0.84199999999999997</v>
      </c>
      <c r="I2936" s="434">
        <f t="shared" si="45"/>
        <v>24106460</v>
      </c>
    </row>
    <row r="2937" spans="1:9">
      <c r="A2937" s="421">
        <v>2936</v>
      </c>
      <c r="B2937" s="422" t="s">
        <v>7711</v>
      </c>
      <c r="C2937" s="422" t="s">
        <v>112</v>
      </c>
      <c r="D2937" s="422" t="s">
        <v>6645</v>
      </c>
      <c r="E2937" s="422" t="s">
        <v>6646</v>
      </c>
      <c r="F2937" s="438">
        <v>29090000</v>
      </c>
      <c r="G2937" s="423">
        <v>2023</v>
      </c>
      <c r="H2937" s="424">
        <f>VLOOKUP(G2937,[3]잔가율!$D$3:$E$33,2,FALSE)</f>
        <v>0.84199999999999997</v>
      </c>
      <c r="I2937" s="434">
        <f t="shared" si="45"/>
        <v>24493780</v>
      </c>
    </row>
    <row r="2938" spans="1:9">
      <c r="A2938" s="421">
        <v>2937</v>
      </c>
      <c r="B2938" s="422" t="s">
        <v>7711</v>
      </c>
      <c r="C2938" s="422" t="s">
        <v>112</v>
      </c>
      <c r="D2938" s="422" t="s">
        <v>6577</v>
      </c>
      <c r="E2938" s="422" t="s">
        <v>6647</v>
      </c>
      <c r="F2938" s="438">
        <v>40540000</v>
      </c>
      <c r="G2938" s="423">
        <v>2023</v>
      </c>
      <c r="H2938" s="424">
        <f>VLOOKUP(G2938,[3]잔가율!$D$3:$E$33,2,FALSE)</f>
        <v>0.84199999999999997</v>
      </c>
      <c r="I2938" s="434">
        <f t="shared" si="45"/>
        <v>34134680</v>
      </c>
    </row>
    <row r="2939" spans="1:9">
      <c r="A2939" s="421">
        <v>2938</v>
      </c>
      <c r="B2939" s="422" t="s">
        <v>7711</v>
      </c>
      <c r="C2939" s="422" t="s">
        <v>112</v>
      </c>
      <c r="D2939" s="422" t="s">
        <v>6648</v>
      </c>
      <c r="E2939" s="422" t="s">
        <v>6647</v>
      </c>
      <c r="F2939" s="438">
        <v>37000000</v>
      </c>
      <c r="G2939" s="423">
        <v>2023</v>
      </c>
      <c r="H2939" s="424">
        <f>VLOOKUP(G2939,[3]잔가율!$D$3:$E$33,2,FALSE)</f>
        <v>0.84199999999999997</v>
      </c>
      <c r="I2939" s="434">
        <f t="shared" si="45"/>
        <v>31154000</v>
      </c>
    </row>
    <row r="2940" spans="1:9">
      <c r="A2940" s="421">
        <v>2939</v>
      </c>
      <c r="B2940" s="422" t="s">
        <v>7711</v>
      </c>
      <c r="C2940" s="422" t="s">
        <v>112</v>
      </c>
      <c r="D2940" s="422" t="s">
        <v>6649</v>
      </c>
      <c r="E2940" s="422" t="s">
        <v>6647</v>
      </c>
      <c r="F2940" s="438">
        <v>50540000</v>
      </c>
      <c r="G2940" s="423">
        <v>2023</v>
      </c>
      <c r="H2940" s="424">
        <f>VLOOKUP(G2940,[3]잔가율!$D$3:$E$33,2,FALSE)</f>
        <v>0.84199999999999997</v>
      </c>
      <c r="I2940" s="434">
        <f t="shared" si="45"/>
        <v>42554680</v>
      </c>
    </row>
    <row r="2941" spans="1:9">
      <c r="A2941" s="421">
        <v>2940</v>
      </c>
      <c r="B2941" s="422" t="s">
        <v>7711</v>
      </c>
      <c r="C2941" s="422" t="s">
        <v>112</v>
      </c>
      <c r="D2941" s="422" t="s">
        <v>6650</v>
      </c>
      <c r="E2941" s="422" t="s">
        <v>6647</v>
      </c>
      <c r="F2941" s="438">
        <v>51000000</v>
      </c>
      <c r="G2941" s="423">
        <v>2023</v>
      </c>
      <c r="H2941" s="424">
        <f>VLOOKUP(G2941,[3]잔가율!$D$3:$E$33,2,FALSE)</f>
        <v>0.84199999999999997</v>
      </c>
      <c r="I2941" s="434">
        <f t="shared" si="45"/>
        <v>42942000</v>
      </c>
    </row>
    <row r="2942" spans="1:9">
      <c r="A2942" s="421">
        <v>2941</v>
      </c>
      <c r="B2942" s="422" t="s">
        <v>7711</v>
      </c>
      <c r="C2942" s="422" t="s">
        <v>112</v>
      </c>
      <c r="D2942" s="422" t="s">
        <v>6651</v>
      </c>
      <c r="E2942" s="422" t="s">
        <v>6652</v>
      </c>
      <c r="F2942" s="438">
        <v>57990000</v>
      </c>
      <c r="G2942" s="423">
        <v>2023</v>
      </c>
      <c r="H2942" s="424">
        <f>VLOOKUP(G2942,[3]잔가율!$D$3:$E$33,2,FALSE)</f>
        <v>0.84199999999999997</v>
      </c>
      <c r="I2942" s="434">
        <f t="shared" si="45"/>
        <v>48827580</v>
      </c>
    </row>
    <row r="2943" spans="1:9">
      <c r="A2943" s="421">
        <v>2942</v>
      </c>
      <c r="B2943" s="422" t="s">
        <v>7711</v>
      </c>
      <c r="C2943" s="422" t="s">
        <v>112</v>
      </c>
      <c r="D2943" s="422" t="s">
        <v>6653</v>
      </c>
      <c r="E2943" s="422" t="s">
        <v>6652</v>
      </c>
      <c r="F2943" s="438">
        <v>47270000</v>
      </c>
      <c r="G2943" s="423">
        <v>2023</v>
      </c>
      <c r="H2943" s="424">
        <f>VLOOKUP(G2943,[3]잔가율!$D$3:$E$33,2,FALSE)</f>
        <v>0.84199999999999997</v>
      </c>
      <c r="I2943" s="434">
        <f t="shared" si="45"/>
        <v>39801340</v>
      </c>
    </row>
    <row r="2944" spans="1:9">
      <c r="A2944" s="421">
        <v>2943</v>
      </c>
      <c r="B2944" s="422" t="s">
        <v>7711</v>
      </c>
      <c r="C2944" s="422" t="s">
        <v>112</v>
      </c>
      <c r="D2944" s="422" t="s">
        <v>6654</v>
      </c>
      <c r="E2944" s="422" t="s">
        <v>6647</v>
      </c>
      <c r="F2944" s="438">
        <v>39900000</v>
      </c>
      <c r="G2944" s="423">
        <v>2023</v>
      </c>
      <c r="H2944" s="424">
        <f>VLOOKUP(G2944,[3]잔가율!$D$3:$E$33,2,FALSE)</f>
        <v>0.84199999999999997</v>
      </c>
      <c r="I2944" s="434">
        <f t="shared" si="45"/>
        <v>33595800</v>
      </c>
    </row>
    <row r="2945" spans="1:9">
      <c r="A2945" s="421">
        <v>2944</v>
      </c>
      <c r="B2945" s="422" t="s">
        <v>7711</v>
      </c>
      <c r="C2945" s="422" t="s">
        <v>112</v>
      </c>
      <c r="D2945" s="422" t="s">
        <v>6655</v>
      </c>
      <c r="E2945" s="422" t="s">
        <v>6647</v>
      </c>
      <c r="F2945" s="438">
        <v>42810000</v>
      </c>
      <c r="G2945" s="423">
        <v>2023</v>
      </c>
      <c r="H2945" s="424">
        <f>VLOOKUP(G2945,[3]잔가율!$D$3:$E$33,2,FALSE)</f>
        <v>0.84199999999999997</v>
      </c>
      <c r="I2945" s="434">
        <f t="shared" si="45"/>
        <v>36046020</v>
      </c>
    </row>
    <row r="2946" spans="1:9">
      <c r="A2946" s="421">
        <v>2945</v>
      </c>
      <c r="B2946" s="422" t="s">
        <v>7711</v>
      </c>
      <c r="C2946" s="422" t="s">
        <v>112</v>
      </c>
      <c r="D2946" s="422" t="s">
        <v>6578</v>
      </c>
      <c r="E2946" s="422" t="s">
        <v>6647</v>
      </c>
      <c r="F2946" s="438">
        <v>37390000</v>
      </c>
      <c r="G2946" s="423">
        <v>2023</v>
      </c>
      <c r="H2946" s="424">
        <f>VLOOKUP(G2946,[3]잔가율!$D$3:$E$33,2,FALSE)</f>
        <v>0.84199999999999997</v>
      </c>
      <c r="I2946" s="434">
        <f t="shared" ref="I2946:I3009" si="46">ROUNDDOWN(F2946*H2946,0)</f>
        <v>31482380</v>
      </c>
    </row>
    <row r="2947" spans="1:9">
      <c r="A2947" s="421">
        <v>2946</v>
      </c>
      <c r="B2947" s="422" t="s">
        <v>7711</v>
      </c>
      <c r="C2947" s="422" t="s">
        <v>112</v>
      </c>
      <c r="D2947" s="422" t="s">
        <v>6656</v>
      </c>
      <c r="E2947" s="422" t="s">
        <v>6657</v>
      </c>
      <c r="F2947" s="438">
        <v>42810000</v>
      </c>
      <c r="G2947" s="423">
        <v>2023</v>
      </c>
      <c r="H2947" s="424">
        <f>VLOOKUP(G2947,[3]잔가율!$D$3:$E$33,2,FALSE)</f>
        <v>0.84199999999999997</v>
      </c>
      <c r="I2947" s="434">
        <f t="shared" si="46"/>
        <v>36046020</v>
      </c>
    </row>
    <row r="2948" spans="1:9">
      <c r="A2948" s="421">
        <v>2947</v>
      </c>
      <c r="B2948" s="422" t="s">
        <v>7711</v>
      </c>
      <c r="C2948" s="422" t="s">
        <v>112</v>
      </c>
      <c r="D2948" s="422" t="s">
        <v>6658</v>
      </c>
      <c r="E2948" s="422" t="s">
        <v>6657</v>
      </c>
      <c r="F2948" s="438">
        <v>39450000</v>
      </c>
      <c r="G2948" s="423">
        <v>2023</v>
      </c>
      <c r="H2948" s="424">
        <f>VLOOKUP(G2948,[3]잔가율!$D$3:$E$33,2,FALSE)</f>
        <v>0.84199999999999997</v>
      </c>
      <c r="I2948" s="434">
        <f t="shared" si="46"/>
        <v>33216900</v>
      </c>
    </row>
    <row r="2949" spans="1:9">
      <c r="A2949" s="421">
        <v>2948</v>
      </c>
      <c r="B2949" s="422" t="s">
        <v>7711</v>
      </c>
      <c r="C2949" s="422" t="s">
        <v>112</v>
      </c>
      <c r="D2949" s="422" t="s">
        <v>6659</v>
      </c>
      <c r="E2949" s="422" t="s">
        <v>6614</v>
      </c>
      <c r="F2949" s="438">
        <v>39200000</v>
      </c>
      <c r="G2949" s="423">
        <v>2023</v>
      </c>
      <c r="H2949" s="424">
        <f>VLOOKUP(G2949,[3]잔가율!$D$3:$E$33,2,FALSE)</f>
        <v>0.84199999999999997</v>
      </c>
      <c r="I2949" s="434">
        <f t="shared" si="46"/>
        <v>33006400</v>
      </c>
    </row>
    <row r="2950" spans="1:9">
      <c r="A2950" s="421">
        <v>2949</v>
      </c>
      <c r="B2950" s="422" t="s">
        <v>7711</v>
      </c>
      <c r="C2950" s="422" t="s">
        <v>112</v>
      </c>
      <c r="D2950" s="422" t="s">
        <v>6660</v>
      </c>
      <c r="E2950" s="422" t="s">
        <v>6617</v>
      </c>
      <c r="F2950" s="438">
        <v>39000000</v>
      </c>
      <c r="G2950" s="423">
        <v>2023</v>
      </c>
      <c r="H2950" s="424">
        <f>VLOOKUP(G2950,[3]잔가율!$D$3:$E$33,2,FALSE)</f>
        <v>0.84199999999999997</v>
      </c>
      <c r="I2950" s="434">
        <f t="shared" si="46"/>
        <v>32838000</v>
      </c>
    </row>
    <row r="2951" spans="1:9">
      <c r="A2951" s="421">
        <v>2950</v>
      </c>
      <c r="B2951" s="422" t="s">
        <v>7711</v>
      </c>
      <c r="C2951" s="422" t="s">
        <v>112</v>
      </c>
      <c r="D2951" s="422" t="s">
        <v>6661</v>
      </c>
      <c r="E2951" s="422" t="s">
        <v>6622</v>
      </c>
      <c r="F2951" s="438">
        <v>49000000</v>
      </c>
      <c r="G2951" s="423">
        <v>2023</v>
      </c>
      <c r="H2951" s="424">
        <f>VLOOKUP(G2951,[3]잔가율!$D$3:$E$33,2,FALSE)</f>
        <v>0.84199999999999997</v>
      </c>
      <c r="I2951" s="434">
        <f t="shared" si="46"/>
        <v>41258000</v>
      </c>
    </row>
    <row r="2952" spans="1:9">
      <c r="A2952" s="421">
        <v>2951</v>
      </c>
      <c r="B2952" s="422" t="s">
        <v>7711</v>
      </c>
      <c r="C2952" s="422" t="s">
        <v>112</v>
      </c>
      <c r="D2952" s="422" t="s">
        <v>6661</v>
      </c>
      <c r="E2952" s="422" t="s">
        <v>6623</v>
      </c>
      <c r="F2952" s="438">
        <v>39400000</v>
      </c>
      <c r="G2952" s="423">
        <v>2023</v>
      </c>
      <c r="H2952" s="424">
        <f>VLOOKUP(G2952,[3]잔가율!$D$3:$E$33,2,FALSE)</f>
        <v>0.84199999999999997</v>
      </c>
      <c r="I2952" s="434">
        <f t="shared" si="46"/>
        <v>33174800</v>
      </c>
    </row>
    <row r="2953" spans="1:9">
      <c r="A2953" s="421">
        <v>2952</v>
      </c>
      <c r="B2953" s="422" t="s">
        <v>7711</v>
      </c>
      <c r="C2953" s="422" t="s">
        <v>112</v>
      </c>
      <c r="D2953" s="422" t="s">
        <v>6579</v>
      </c>
      <c r="E2953" s="422" t="s">
        <v>6662</v>
      </c>
      <c r="F2953" s="438">
        <v>38270000</v>
      </c>
      <c r="G2953" s="423">
        <v>2023</v>
      </c>
      <c r="H2953" s="424">
        <f>VLOOKUP(G2953,[3]잔가율!$D$3:$E$33,2,FALSE)</f>
        <v>0.84199999999999997</v>
      </c>
      <c r="I2953" s="434">
        <f t="shared" si="46"/>
        <v>32223340</v>
      </c>
    </row>
    <row r="2954" spans="1:9">
      <c r="A2954" s="421">
        <v>2953</v>
      </c>
      <c r="B2954" s="422" t="s">
        <v>7711</v>
      </c>
      <c r="C2954" s="422" t="s">
        <v>112</v>
      </c>
      <c r="D2954" s="422" t="s">
        <v>6663</v>
      </c>
      <c r="E2954" s="422" t="s">
        <v>6664</v>
      </c>
      <c r="F2954" s="438">
        <v>31980000</v>
      </c>
      <c r="G2954" s="423">
        <v>2023</v>
      </c>
      <c r="H2954" s="424">
        <f>VLOOKUP(G2954,[3]잔가율!$D$3:$E$33,2,FALSE)</f>
        <v>0.84199999999999997</v>
      </c>
      <c r="I2954" s="434">
        <f t="shared" si="46"/>
        <v>26927160</v>
      </c>
    </row>
    <row r="2955" spans="1:9">
      <c r="A2955" s="421">
        <v>2954</v>
      </c>
      <c r="B2955" s="422" t="s">
        <v>7711</v>
      </c>
      <c r="C2955" s="422" t="s">
        <v>112</v>
      </c>
      <c r="D2955" s="422" t="s">
        <v>6665</v>
      </c>
      <c r="E2955" s="422" t="s">
        <v>6664</v>
      </c>
      <c r="F2955" s="438">
        <v>35410000</v>
      </c>
      <c r="G2955" s="423">
        <v>2023</v>
      </c>
      <c r="H2955" s="424">
        <f>VLOOKUP(G2955,[3]잔가율!$D$3:$E$33,2,FALSE)</f>
        <v>0.84199999999999997</v>
      </c>
      <c r="I2955" s="434">
        <f t="shared" si="46"/>
        <v>29815220</v>
      </c>
    </row>
    <row r="2956" spans="1:9">
      <c r="A2956" s="421">
        <v>2955</v>
      </c>
      <c r="B2956" s="422" t="s">
        <v>7711</v>
      </c>
      <c r="C2956" s="422" t="s">
        <v>112</v>
      </c>
      <c r="D2956" s="422" t="s">
        <v>6666</v>
      </c>
      <c r="E2956" s="422" t="s">
        <v>2650</v>
      </c>
      <c r="F2956" s="438">
        <v>34280000</v>
      </c>
      <c r="G2956" s="423">
        <v>2023</v>
      </c>
      <c r="H2956" s="424">
        <f>VLOOKUP(G2956,[3]잔가율!$D$3:$E$33,2,FALSE)</f>
        <v>0.84199999999999997</v>
      </c>
      <c r="I2956" s="434">
        <f t="shared" si="46"/>
        <v>28863760</v>
      </c>
    </row>
    <row r="2957" spans="1:9">
      <c r="A2957" s="421">
        <v>2956</v>
      </c>
      <c r="B2957" s="422" t="s">
        <v>7711</v>
      </c>
      <c r="C2957" s="422" t="s">
        <v>112</v>
      </c>
      <c r="D2957" s="422" t="s">
        <v>6667</v>
      </c>
      <c r="E2957" s="422" t="s">
        <v>6668</v>
      </c>
      <c r="F2957" s="438">
        <v>34960000</v>
      </c>
      <c r="G2957" s="423">
        <v>2023</v>
      </c>
      <c r="H2957" s="424">
        <f>VLOOKUP(G2957,[3]잔가율!$D$3:$E$33,2,FALSE)</f>
        <v>0.84199999999999997</v>
      </c>
      <c r="I2957" s="434">
        <f t="shared" si="46"/>
        <v>29436320</v>
      </c>
    </row>
    <row r="2958" spans="1:9">
      <c r="A2958" s="421">
        <v>2957</v>
      </c>
      <c r="B2958" s="422" t="s">
        <v>7711</v>
      </c>
      <c r="C2958" s="422" t="s">
        <v>112</v>
      </c>
      <c r="D2958" s="422" t="s">
        <v>6667</v>
      </c>
      <c r="E2958" s="422" t="s">
        <v>6669</v>
      </c>
      <c r="F2958" s="438">
        <v>34100000</v>
      </c>
      <c r="G2958" s="423">
        <v>2023</v>
      </c>
      <c r="H2958" s="424">
        <f>VLOOKUP(G2958,[3]잔가율!$D$3:$E$33,2,FALSE)</f>
        <v>0.84199999999999997</v>
      </c>
      <c r="I2958" s="434">
        <f t="shared" si="46"/>
        <v>28712200</v>
      </c>
    </row>
    <row r="2959" spans="1:9">
      <c r="A2959" s="421">
        <v>2958</v>
      </c>
      <c r="B2959" s="422" t="s">
        <v>7711</v>
      </c>
      <c r="C2959" s="422" t="s">
        <v>112</v>
      </c>
      <c r="D2959" s="422" t="s">
        <v>6580</v>
      </c>
      <c r="E2959" s="422" t="s">
        <v>2650</v>
      </c>
      <c r="F2959" s="438">
        <v>38360000</v>
      </c>
      <c r="G2959" s="423">
        <v>2023</v>
      </c>
      <c r="H2959" s="424">
        <f>VLOOKUP(G2959,[3]잔가율!$D$3:$E$33,2,FALSE)</f>
        <v>0.84199999999999997</v>
      </c>
      <c r="I2959" s="434">
        <f t="shared" si="46"/>
        <v>32299120</v>
      </c>
    </row>
    <row r="2960" spans="1:9">
      <c r="A2960" s="421">
        <v>2959</v>
      </c>
      <c r="B2960" s="422" t="s">
        <v>7711</v>
      </c>
      <c r="C2960" s="422" t="s">
        <v>112</v>
      </c>
      <c r="D2960" s="422" t="s">
        <v>6581</v>
      </c>
      <c r="E2960" s="422" t="s">
        <v>2650</v>
      </c>
      <c r="F2960" s="438">
        <v>49000000</v>
      </c>
      <c r="G2960" s="423">
        <v>2023</v>
      </c>
      <c r="H2960" s="424">
        <f>VLOOKUP(G2960,[3]잔가율!$D$3:$E$33,2,FALSE)</f>
        <v>0.84199999999999997</v>
      </c>
      <c r="I2960" s="434">
        <f t="shared" si="46"/>
        <v>41258000</v>
      </c>
    </row>
    <row r="2961" spans="1:9">
      <c r="A2961" s="421">
        <v>2960</v>
      </c>
      <c r="B2961" s="422" t="s">
        <v>7711</v>
      </c>
      <c r="C2961" s="422" t="s">
        <v>112</v>
      </c>
      <c r="D2961" s="422" t="s">
        <v>6670</v>
      </c>
      <c r="E2961" s="422" t="s">
        <v>6671</v>
      </c>
      <c r="F2961" s="438">
        <v>32640000</v>
      </c>
      <c r="G2961" s="423">
        <v>2023</v>
      </c>
      <c r="H2961" s="424">
        <f>VLOOKUP(G2961,[3]잔가율!$D$3:$E$33,2,FALSE)</f>
        <v>0.84199999999999997</v>
      </c>
      <c r="I2961" s="434">
        <f t="shared" si="46"/>
        <v>27482880</v>
      </c>
    </row>
    <row r="2962" spans="1:9">
      <c r="A2962" s="421">
        <v>2961</v>
      </c>
      <c r="B2962" s="422" t="s">
        <v>7711</v>
      </c>
      <c r="C2962" s="422" t="s">
        <v>112</v>
      </c>
      <c r="D2962" s="422" t="s">
        <v>6672</v>
      </c>
      <c r="E2962" s="422" t="s">
        <v>6668</v>
      </c>
      <c r="F2962" s="438">
        <v>33640000</v>
      </c>
      <c r="G2962" s="423">
        <v>2023</v>
      </c>
      <c r="H2962" s="424">
        <f>VLOOKUP(G2962,[3]잔가율!$D$3:$E$33,2,FALSE)</f>
        <v>0.84199999999999997</v>
      </c>
      <c r="I2962" s="434">
        <f t="shared" si="46"/>
        <v>28324880</v>
      </c>
    </row>
    <row r="2963" spans="1:9">
      <c r="A2963" s="421">
        <v>2962</v>
      </c>
      <c r="B2963" s="422" t="s">
        <v>7711</v>
      </c>
      <c r="C2963" s="422" t="s">
        <v>112</v>
      </c>
      <c r="D2963" s="422" t="s">
        <v>6672</v>
      </c>
      <c r="E2963" s="422" t="s">
        <v>6669</v>
      </c>
      <c r="F2963" s="438">
        <v>49300000</v>
      </c>
      <c r="G2963" s="423">
        <v>2023</v>
      </c>
      <c r="H2963" s="424">
        <f>VLOOKUP(G2963,[3]잔가율!$D$3:$E$33,2,FALSE)</f>
        <v>0.84199999999999997</v>
      </c>
      <c r="I2963" s="434">
        <f t="shared" si="46"/>
        <v>41510600</v>
      </c>
    </row>
    <row r="2964" spans="1:9">
      <c r="A2964" s="421">
        <v>2963</v>
      </c>
      <c r="B2964" s="422" t="s">
        <v>7711</v>
      </c>
      <c r="C2964" s="422" t="s">
        <v>112</v>
      </c>
      <c r="D2964" s="422" t="s">
        <v>6673</v>
      </c>
      <c r="E2964" s="422" t="s">
        <v>6674</v>
      </c>
      <c r="F2964" s="438">
        <v>43560000</v>
      </c>
      <c r="G2964" s="423">
        <v>2023</v>
      </c>
      <c r="H2964" s="424">
        <f>VLOOKUP(G2964,[3]잔가율!$D$3:$E$33,2,FALSE)</f>
        <v>0.84199999999999997</v>
      </c>
      <c r="I2964" s="434">
        <f t="shared" si="46"/>
        <v>36677520</v>
      </c>
    </row>
    <row r="2965" spans="1:9">
      <c r="A2965" s="421">
        <v>2964</v>
      </c>
      <c r="B2965" s="422" t="s">
        <v>7711</v>
      </c>
      <c r="C2965" s="422" t="s">
        <v>112</v>
      </c>
      <c r="D2965" s="422" t="s">
        <v>6675</v>
      </c>
      <c r="E2965" s="422" t="s">
        <v>6676</v>
      </c>
      <c r="F2965" s="438">
        <v>35450000</v>
      </c>
      <c r="G2965" s="423">
        <v>2023</v>
      </c>
      <c r="H2965" s="424">
        <f>VLOOKUP(G2965,[3]잔가율!$D$3:$E$33,2,FALSE)</f>
        <v>0.84199999999999997</v>
      </c>
      <c r="I2965" s="434">
        <f t="shared" si="46"/>
        <v>29848900</v>
      </c>
    </row>
    <row r="2966" spans="1:9">
      <c r="A2966" s="421">
        <v>2965</v>
      </c>
      <c r="B2966" s="422" t="s">
        <v>7711</v>
      </c>
      <c r="C2966" s="422" t="s">
        <v>112</v>
      </c>
      <c r="D2966" s="422" t="s">
        <v>6677</v>
      </c>
      <c r="E2966" s="422" t="s">
        <v>2543</v>
      </c>
      <c r="F2966" s="438">
        <v>35910000</v>
      </c>
      <c r="G2966" s="423">
        <v>2023</v>
      </c>
      <c r="H2966" s="424">
        <f>VLOOKUP(G2966,[3]잔가율!$D$3:$E$33,2,FALSE)</f>
        <v>0.84199999999999997</v>
      </c>
      <c r="I2966" s="434">
        <f t="shared" si="46"/>
        <v>30236220</v>
      </c>
    </row>
    <row r="2967" spans="1:9">
      <c r="A2967" s="421">
        <v>2966</v>
      </c>
      <c r="B2967" s="422" t="s">
        <v>7711</v>
      </c>
      <c r="C2967" s="422" t="s">
        <v>112</v>
      </c>
      <c r="D2967" s="422" t="s">
        <v>6678</v>
      </c>
      <c r="E2967" s="422" t="s">
        <v>6679</v>
      </c>
      <c r="F2967" s="438">
        <v>38780000</v>
      </c>
      <c r="G2967" s="423">
        <v>2023</v>
      </c>
      <c r="H2967" s="424">
        <f>VLOOKUP(G2967,[3]잔가율!$D$3:$E$33,2,FALSE)</f>
        <v>0.84199999999999997</v>
      </c>
      <c r="I2967" s="434">
        <f t="shared" si="46"/>
        <v>32652760</v>
      </c>
    </row>
    <row r="2968" spans="1:9">
      <c r="A2968" s="421">
        <v>2967</v>
      </c>
      <c r="B2968" s="422" t="s">
        <v>7711</v>
      </c>
      <c r="C2968" s="422" t="s">
        <v>112</v>
      </c>
      <c r="D2968" s="422" t="s">
        <v>6678</v>
      </c>
      <c r="E2968" s="422" t="s">
        <v>6680</v>
      </c>
      <c r="F2968" s="438">
        <v>46460000</v>
      </c>
      <c r="G2968" s="423">
        <v>2023</v>
      </c>
      <c r="H2968" s="424">
        <f>VLOOKUP(G2968,[3]잔가율!$D$3:$E$33,2,FALSE)</f>
        <v>0.84199999999999997</v>
      </c>
      <c r="I2968" s="434">
        <f t="shared" si="46"/>
        <v>39119320</v>
      </c>
    </row>
    <row r="2969" spans="1:9">
      <c r="A2969" s="421">
        <v>2968</v>
      </c>
      <c r="B2969" s="422" t="s">
        <v>7711</v>
      </c>
      <c r="C2969" s="422" t="s">
        <v>112</v>
      </c>
      <c r="D2969" s="422" t="s">
        <v>6582</v>
      </c>
      <c r="E2969" s="422" t="s">
        <v>2543</v>
      </c>
      <c r="F2969" s="438">
        <v>37520000</v>
      </c>
      <c r="G2969" s="423">
        <v>2023</v>
      </c>
      <c r="H2969" s="424">
        <f>VLOOKUP(G2969,[3]잔가율!$D$3:$E$33,2,FALSE)</f>
        <v>0.84199999999999997</v>
      </c>
      <c r="I2969" s="434">
        <f t="shared" si="46"/>
        <v>31591840</v>
      </c>
    </row>
    <row r="2970" spans="1:9">
      <c r="A2970" s="421">
        <v>2969</v>
      </c>
      <c r="B2970" s="422" t="s">
        <v>7711</v>
      </c>
      <c r="C2970" s="422" t="s">
        <v>112</v>
      </c>
      <c r="D2970" s="422" t="s">
        <v>6583</v>
      </c>
      <c r="E2970" s="422" t="s">
        <v>6681</v>
      </c>
      <c r="F2970" s="438">
        <v>54000000</v>
      </c>
      <c r="G2970" s="423">
        <v>2023</v>
      </c>
      <c r="H2970" s="424">
        <f>VLOOKUP(G2970,[3]잔가율!$D$3:$E$33,2,FALSE)</f>
        <v>0.84199999999999997</v>
      </c>
      <c r="I2970" s="434">
        <f t="shared" si="46"/>
        <v>45468000</v>
      </c>
    </row>
    <row r="2971" spans="1:9">
      <c r="A2971" s="421">
        <v>2970</v>
      </c>
      <c r="B2971" s="422" t="s">
        <v>7711</v>
      </c>
      <c r="C2971" s="422" t="s">
        <v>112</v>
      </c>
      <c r="D2971" s="422" t="s">
        <v>6682</v>
      </c>
      <c r="E2971" s="422" t="s">
        <v>6683</v>
      </c>
      <c r="F2971" s="438">
        <v>62000000</v>
      </c>
      <c r="G2971" s="423">
        <v>2023</v>
      </c>
      <c r="H2971" s="424">
        <f>VLOOKUP(G2971,[3]잔가율!$D$3:$E$33,2,FALSE)</f>
        <v>0.84199999999999997</v>
      </c>
      <c r="I2971" s="434">
        <f t="shared" si="46"/>
        <v>52204000</v>
      </c>
    </row>
    <row r="2972" spans="1:9">
      <c r="A2972" s="421">
        <v>2971</v>
      </c>
      <c r="B2972" s="422" t="s">
        <v>7711</v>
      </c>
      <c r="C2972" s="422" t="s">
        <v>112</v>
      </c>
      <c r="D2972" s="422" t="s">
        <v>6684</v>
      </c>
      <c r="E2972" s="422" t="s">
        <v>6681</v>
      </c>
      <c r="F2972" s="438">
        <v>55450000</v>
      </c>
      <c r="G2972" s="423">
        <v>2023</v>
      </c>
      <c r="H2972" s="424">
        <f>VLOOKUP(G2972,[3]잔가율!$D$3:$E$33,2,FALSE)</f>
        <v>0.84199999999999997</v>
      </c>
      <c r="I2972" s="434">
        <f t="shared" si="46"/>
        <v>46688900</v>
      </c>
    </row>
    <row r="2973" spans="1:9">
      <c r="A2973" s="421">
        <v>2972</v>
      </c>
      <c r="B2973" s="422" t="s">
        <v>7711</v>
      </c>
      <c r="C2973" s="422" t="s">
        <v>112</v>
      </c>
      <c r="D2973" s="422" t="s">
        <v>6685</v>
      </c>
      <c r="E2973" s="422" t="s">
        <v>6681</v>
      </c>
      <c r="F2973" s="438">
        <v>55450000</v>
      </c>
      <c r="G2973" s="423">
        <v>2023</v>
      </c>
      <c r="H2973" s="424">
        <f>VLOOKUP(G2973,[3]잔가율!$D$3:$E$33,2,FALSE)</f>
        <v>0.84199999999999997</v>
      </c>
      <c r="I2973" s="434">
        <f t="shared" si="46"/>
        <v>46688900</v>
      </c>
    </row>
    <row r="2974" spans="1:9">
      <c r="A2974" s="421">
        <v>2973</v>
      </c>
      <c r="B2974" s="422" t="s">
        <v>7711</v>
      </c>
      <c r="C2974" s="422" t="s">
        <v>112</v>
      </c>
      <c r="D2974" s="422" t="s">
        <v>6686</v>
      </c>
      <c r="E2974" s="422" t="s">
        <v>6687</v>
      </c>
      <c r="F2974" s="438">
        <v>50020000</v>
      </c>
      <c r="G2974" s="423">
        <v>2023</v>
      </c>
      <c r="H2974" s="424">
        <f>VLOOKUP(G2974,[3]잔가율!$D$3:$E$33,2,FALSE)</f>
        <v>0.84199999999999997</v>
      </c>
      <c r="I2974" s="434">
        <f t="shared" si="46"/>
        <v>42116840</v>
      </c>
    </row>
    <row r="2975" spans="1:9">
      <c r="A2975" s="421">
        <v>2974</v>
      </c>
      <c r="B2975" s="422" t="s">
        <v>7711</v>
      </c>
      <c r="C2975" s="422" t="s">
        <v>112</v>
      </c>
      <c r="D2975" s="422" t="s">
        <v>6688</v>
      </c>
      <c r="E2975" s="422" t="s">
        <v>6689</v>
      </c>
      <c r="F2975" s="438">
        <v>35750000</v>
      </c>
      <c r="G2975" s="423">
        <v>2023</v>
      </c>
      <c r="H2975" s="424">
        <f>VLOOKUP(G2975,[3]잔가율!$D$3:$E$33,2,FALSE)</f>
        <v>0.84199999999999997</v>
      </c>
      <c r="I2975" s="434">
        <f t="shared" si="46"/>
        <v>30101500</v>
      </c>
    </row>
    <row r="2976" spans="1:9">
      <c r="A2976" s="421">
        <v>2975</v>
      </c>
      <c r="B2976" s="422" t="s">
        <v>7711</v>
      </c>
      <c r="C2976" s="422" t="s">
        <v>112</v>
      </c>
      <c r="D2976" s="422" t="s">
        <v>6690</v>
      </c>
      <c r="E2976" s="422" t="s">
        <v>6624</v>
      </c>
      <c r="F2976" s="438">
        <v>41870000</v>
      </c>
      <c r="G2976" s="423">
        <v>2023</v>
      </c>
      <c r="H2976" s="424">
        <f>VLOOKUP(G2976,[3]잔가율!$D$3:$E$33,2,FALSE)</f>
        <v>0.84199999999999997</v>
      </c>
      <c r="I2976" s="434">
        <f t="shared" si="46"/>
        <v>35254540</v>
      </c>
    </row>
    <row r="2977" spans="1:9">
      <c r="A2977" s="421">
        <v>2976</v>
      </c>
      <c r="B2977" s="422" t="s">
        <v>7711</v>
      </c>
      <c r="C2977" s="422" t="s">
        <v>112</v>
      </c>
      <c r="D2977" s="422" t="s">
        <v>6691</v>
      </c>
      <c r="E2977" s="422" t="s">
        <v>6692</v>
      </c>
      <c r="F2977" s="438">
        <v>30450000</v>
      </c>
      <c r="G2977" s="423">
        <v>2023</v>
      </c>
      <c r="H2977" s="424">
        <f>VLOOKUP(G2977,[3]잔가율!$D$3:$E$33,2,FALSE)</f>
        <v>0.84199999999999997</v>
      </c>
      <c r="I2977" s="434">
        <f t="shared" si="46"/>
        <v>25638900</v>
      </c>
    </row>
    <row r="2978" spans="1:9">
      <c r="A2978" s="421">
        <v>2977</v>
      </c>
      <c r="B2978" s="422" t="s">
        <v>7711</v>
      </c>
      <c r="C2978" s="422" t="s">
        <v>112</v>
      </c>
      <c r="D2978" s="422" t="s">
        <v>6693</v>
      </c>
      <c r="E2978" s="422" t="s">
        <v>6694</v>
      </c>
      <c r="F2978" s="438">
        <v>29090000</v>
      </c>
      <c r="G2978" s="423">
        <v>2023</v>
      </c>
      <c r="H2978" s="424">
        <f>VLOOKUP(G2978,[3]잔가율!$D$3:$E$33,2,FALSE)</f>
        <v>0.84199999999999997</v>
      </c>
      <c r="I2978" s="434">
        <f t="shared" si="46"/>
        <v>24493780</v>
      </c>
    </row>
    <row r="2979" spans="1:9">
      <c r="A2979" s="421">
        <v>2978</v>
      </c>
      <c r="B2979" s="422" t="s">
        <v>7711</v>
      </c>
      <c r="C2979" s="422" t="s">
        <v>112</v>
      </c>
      <c r="D2979" s="422" t="s">
        <v>6695</v>
      </c>
      <c r="E2979" s="422" t="s">
        <v>6696</v>
      </c>
      <c r="F2979" s="438">
        <v>30450000</v>
      </c>
      <c r="G2979" s="423">
        <v>2023</v>
      </c>
      <c r="H2979" s="424">
        <f>VLOOKUP(G2979,[3]잔가율!$D$3:$E$33,2,FALSE)</f>
        <v>0.84199999999999997</v>
      </c>
      <c r="I2979" s="434">
        <f t="shared" si="46"/>
        <v>25638900</v>
      </c>
    </row>
    <row r="2980" spans="1:9">
      <c r="A2980" s="421">
        <v>2979</v>
      </c>
      <c r="B2980" s="422" t="s">
        <v>7711</v>
      </c>
      <c r="C2980" s="422" t="s">
        <v>112</v>
      </c>
      <c r="D2980" s="422" t="s">
        <v>6697</v>
      </c>
      <c r="E2980" s="422" t="s">
        <v>6694</v>
      </c>
      <c r="F2980" s="438">
        <v>32350000</v>
      </c>
      <c r="G2980" s="423">
        <v>2023</v>
      </c>
      <c r="H2980" s="424">
        <f>VLOOKUP(G2980,[3]잔가율!$D$3:$E$33,2,FALSE)</f>
        <v>0.84199999999999997</v>
      </c>
      <c r="I2980" s="434">
        <f t="shared" si="46"/>
        <v>27238700</v>
      </c>
    </row>
    <row r="2981" spans="1:9">
      <c r="A2981" s="421">
        <v>2980</v>
      </c>
      <c r="B2981" s="422" t="s">
        <v>7711</v>
      </c>
      <c r="C2981" s="422" t="s">
        <v>112</v>
      </c>
      <c r="D2981" s="422" t="s">
        <v>6698</v>
      </c>
      <c r="E2981" s="422" t="s">
        <v>6699</v>
      </c>
      <c r="F2981" s="438">
        <v>33480000</v>
      </c>
      <c r="G2981" s="423">
        <v>2023</v>
      </c>
      <c r="H2981" s="424">
        <f>VLOOKUP(G2981,[3]잔가율!$D$3:$E$33,2,FALSE)</f>
        <v>0.84199999999999997</v>
      </c>
      <c r="I2981" s="434">
        <f t="shared" si="46"/>
        <v>28190160</v>
      </c>
    </row>
    <row r="2982" spans="1:9">
      <c r="A2982" s="421">
        <v>2981</v>
      </c>
      <c r="B2982" s="422" t="s">
        <v>7711</v>
      </c>
      <c r="C2982" s="422" t="s">
        <v>112</v>
      </c>
      <c r="D2982" s="422" t="s">
        <v>6700</v>
      </c>
      <c r="E2982" s="422" t="s">
        <v>6647</v>
      </c>
      <c r="F2982" s="438">
        <v>35430000</v>
      </c>
      <c r="G2982" s="423">
        <v>2023</v>
      </c>
      <c r="H2982" s="424">
        <f>VLOOKUP(G2982,[3]잔가율!$D$3:$E$33,2,FALSE)</f>
        <v>0.84199999999999997</v>
      </c>
      <c r="I2982" s="434">
        <f t="shared" si="46"/>
        <v>29832060</v>
      </c>
    </row>
    <row r="2983" spans="1:9">
      <c r="A2983" s="421">
        <v>2982</v>
      </c>
      <c r="B2983" s="422" t="s">
        <v>7711</v>
      </c>
      <c r="C2983" s="422" t="s">
        <v>112</v>
      </c>
      <c r="D2983" s="422" t="s">
        <v>6701</v>
      </c>
      <c r="E2983" s="422" t="s">
        <v>6657</v>
      </c>
      <c r="F2983" s="438">
        <v>36360000</v>
      </c>
      <c r="G2983" s="423">
        <v>2023</v>
      </c>
      <c r="H2983" s="424">
        <f>VLOOKUP(G2983,[3]잔가율!$D$3:$E$33,2,FALSE)</f>
        <v>0.84199999999999997</v>
      </c>
      <c r="I2983" s="434">
        <f t="shared" si="46"/>
        <v>30615120</v>
      </c>
    </row>
    <row r="2984" spans="1:9">
      <c r="A2984" s="421">
        <v>2983</v>
      </c>
      <c r="B2984" s="422" t="s">
        <v>7711</v>
      </c>
      <c r="C2984" s="422" t="s">
        <v>112</v>
      </c>
      <c r="D2984" s="422" t="s">
        <v>6702</v>
      </c>
      <c r="E2984" s="422" t="s">
        <v>6703</v>
      </c>
      <c r="F2984" s="438">
        <v>26810000</v>
      </c>
      <c r="G2984" s="423">
        <v>2023</v>
      </c>
      <c r="H2984" s="424">
        <f>VLOOKUP(G2984,[3]잔가율!$D$3:$E$33,2,FALSE)</f>
        <v>0.84199999999999997</v>
      </c>
      <c r="I2984" s="434">
        <f t="shared" si="46"/>
        <v>22574020</v>
      </c>
    </row>
    <row r="2985" spans="1:9">
      <c r="A2985" s="421">
        <v>2984</v>
      </c>
      <c r="B2985" s="422" t="s">
        <v>7711</v>
      </c>
      <c r="C2985" s="422" t="s">
        <v>112</v>
      </c>
      <c r="D2985" s="422" t="s">
        <v>6704</v>
      </c>
      <c r="E2985" s="422" t="s">
        <v>6600</v>
      </c>
      <c r="F2985" s="438">
        <v>27180000</v>
      </c>
      <c r="G2985" s="423">
        <v>2023</v>
      </c>
      <c r="H2985" s="424">
        <f>VLOOKUP(G2985,[3]잔가율!$D$3:$E$33,2,FALSE)</f>
        <v>0.84199999999999997</v>
      </c>
      <c r="I2985" s="434">
        <f t="shared" si="46"/>
        <v>22885560</v>
      </c>
    </row>
    <row r="2986" spans="1:9">
      <c r="A2986" s="421">
        <v>2985</v>
      </c>
      <c r="B2986" s="422" t="s">
        <v>7711</v>
      </c>
      <c r="C2986" s="422" t="s">
        <v>112</v>
      </c>
      <c r="D2986" s="422" t="s">
        <v>6705</v>
      </c>
      <c r="E2986" s="422" t="s">
        <v>6706</v>
      </c>
      <c r="F2986" s="438">
        <v>31060000</v>
      </c>
      <c r="G2986" s="423">
        <v>2023</v>
      </c>
      <c r="H2986" s="424">
        <f>VLOOKUP(G2986,[3]잔가율!$D$3:$E$33,2,FALSE)</f>
        <v>0.84199999999999997</v>
      </c>
      <c r="I2986" s="434">
        <f t="shared" si="46"/>
        <v>26152520</v>
      </c>
    </row>
    <row r="2987" spans="1:9">
      <c r="A2987" s="421">
        <v>2986</v>
      </c>
      <c r="B2987" s="422" t="s">
        <v>7711</v>
      </c>
      <c r="C2987" s="422" t="s">
        <v>112</v>
      </c>
      <c r="D2987" s="422" t="s">
        <v>6707</v>
      </c>
      <c r="E2987" s="422" t="s">
        <v>6708</v>
      </c>
      <c r="F2987" s="438">
        <v>28630000</v>
      </c>
      <c r="G2987" s="423">
        <v>2023</v>
      </c>
      <c r="H2987" s="424">
        <f>VLOOKUP(G2987,[3]잔가율!$D$3:$E$33,2,FALSE)</f>
        <v>0.84199999999999997</v>
      </c>
      <c r="I2987" s="434">
        <f t="shared" si="46"/>
        <v>24106460</v>
      </c>
    </row>
    <row r="2988" spans="1:9">
      <c r="A2988" s="421">
        <v>2987</v>
      </c>
      <c r="B2988" s="422" t="s">
        <v>7711</v>
      </c>
      <c r="C2988" s="422" t="s">
        <v>112</v>
      </c>
      <c r="D2988" s="422" t="s">
        <v>6709</v>
      </c>
      <c r="E2988" s="422" t="s">
        <v>2674</v>
      </c>
      <c r="F2988" s="438">
        <v>49640000</v>
      </c>
      <c r="G2988" s="423">
        <v>2023</v>
      </c>
      <c r="H2988" s="424">
        <f>VLOOKUP(G2988,[3]잔가율!$D$3:$E$33,2,FALSE)</f>
        <v>0.84199999999999997</v>
      </c>
      <c r="I2988" s="434">
        <f t="shared" si="46"/>
        <v>41796880</v>
      </c>
    </row>
    <row r="2989" spans="1:9">
      <c r="A2989" s="421">
        <v>2988</v>
      </c>
      <c r="B2989" s="422" t="s">
        <v>7711</v>
      </c>
      <c r="C2989" s="422" t="s">
        <v>112</v>
      </c>
      <c r="D2989" s="422" t="s">
        <v>6710</v>
      </c>
      <c r="E2989" s="422" t="s">
        <v>6629</v>
      </c>
      <c r="F2989" s="438">
        <v>32010000</v>
      </c>
      <c r="G2989" s="423">
        <v>2023</v>
      </c>
      <c r="H2989" s="424">
        <f>VLOOKUP(G2989,[3]잔가율!$D$3:$E$33,2,FALSE)</f>
        <v>0.84199999999999997</v>
      </c>
      <c r="I2989" s="434">
        <f t="shared" si="46"/>
        <v>26952420</v>
      </c>
    </row>
    <row r="2990" spans="1:9">
      <c r="A2990" s="421">
        <v>2989</v>
      </c>
      <c r="B2990" s="422" t="s">
        <v>7711</v>
      </c>
      <c r="C2990" s="422" t="s">
        <v>112</v>
      </c>
      <c r="D2990" s="422" t="s">
        <v>6711</v>
      </c>
      <c r="E2990" s="422" t="s">
        <v>2711</v>
      </c>
      <c r="F2990" s="438">
        <v>32960000</v>
      </c>
      <c r="G2990" s="423">
        <v>2023</v>
      </c>
      <c r="H2990" s="424">
        <f>VLOOKUP(G2990,[3]잔가율!$D$3:$E$33,2,FALSE)</f>
        <v>0.84199999999999997</v>
      </c>
      <c r="I2990" s="434">
        <f t="shared" si="46"/>
        <v>27752320</v>
      </c>
    </row>
    <row r="2991" spans="1:9">
      <c r="A2991" s="421">
        <v>2990</v>
      </c>
      <c r="B2991" s="422" t="s">
        <v>7711</v>
      </c>
      <c r="C2991" s="422" t="s">
        <v>112</v>
      </c>
      <c r="D2991" s="422" t="s">
        <v>6712</v>
      </c>
      <c r="E2991" s="422" t="s">
        <v>6647</v>
      </c>
      <c r="F2991" s="438">
        <v>40540000</v>
      </c>
      <c r="G2991" s="423">
        <v>2023</v>
      </c>
      <c r="H2991" s="424">
        <f>VLOOKUP(G2991,[3]잔가율!$D$3:$E$33,2,FALSE)</f>
        <v>0.84199999999999997</v>
      </c>
      <c r="I2991" s="434">
        <f t="shared" si="46"/>
        <v>34134680</v>
      </c>
    </row>
    <row r="2992" spans="1:9">
      <c r="A2992" s="421">
        <v>2991</v>
      </c>
      <c r="B2992" s="422" t="s">
        <v>7711</v>
      </c>
      <c r="C2992" s="422" t="s">
        <v>112</v>
      </c>
      <c r="D2992" s="422" t="s">
        <v>6713</v>
      </c>
      <c r="E2992" s="422" t="s">
        <v>6657</v>
      </c>
      <c r="F2992" s="438">
        <v>40090000</v>
      </c>
      <c r="G2992" s="423">
        <v>2023</v>
      </c>
      <c r="H2992" s="424">
        <f>VLOOKUP(G2992,[3]잔가율!$D$3:$E$33,2,FALSE)</f>
        <v>0.84199999999999997</v>
      </c>
      <c r="I2992" s="434">
        <f t="shared" si="46"/>
        <v>33755780</v>
      </c>
    </row>
    <row r="2993" spans="1:9">
      <c r="A2993" s="421">
        <v>2992</v>
      </c>
      <c r="B2993" s="425" t="s">
        <v>7711</v>
      </c>
      <c r="C2993" s="425" t="s">
        <v>6714</v>
      </c>
      <c r="D2993" s="425" t="s">
        <v>6715</v>
      </c>
      <c r="E2993" s="425" t="s">
        <v>6716</v>
      </c>
      <c r="F2993" s="439">
        <v>30530000</v>
      </c>
      <c r="G2993" s="423">
        <v>2023</v>
      </c>
      <c r="H2993" s="424">
        <f>VLOOKUP(G2993,[3]잔가율!$D$3:$E$33,2,FALSE)</f>
        <v>0.84199999999999997</v>
      </c>
      <c r="I2993" s="434">
        <f t="shared" si="46"/>
        <v>25706260</v>
      </c>
    </row>
    <row r="2994" spans="1:9">
      <c r="A2994" s="421">
        <v>2993</v>
      </c>
      <c r="B2994" s="425" t="s">
        <v>7711</v>
      </c>
      <c r="C2994" s="425" t="s">
        <v>6714</v>
      </c>
      <c r="D2994" s="425" t="s">
        <v>6715</v>
      </c>
      <c r="E2994" s="425" t="s">
        <v>6717</v>
      </c>
      <c r="F2994" s="439">
        <v>30680000</v>
      </c>
      <c r="G2994" s="423">
        <v>2023</v>
      </c>
      <c r="H2994" s="424">
        <f>VLOOKUP(G2994,[3]잔가율!$D$3:$E$33,2,FALSE)</f>
        <v>0.84199999999999997</v>
      </c>
      <c r="I2994" s="434">
        <f t="shared" si="46"/>
        <v>25832560</v>
      </c>
    </row>
    <row r="2995" spans="1:9">
      <c r="A2995" s="421">
        <v>2994</v>
      </c>
      <c r="B2995" s="425" t="s">
        <v>7711</v>
      </c>
      <c r="C2995" s="425" t="s">
        <v>6714</v>
      </c>
      <c r="D2995" s="425" t="s">
        <v>6718</v>
      </c>
      <c r="E2995" s="425" t="s">
        <v>6719</v>
      </c>
      <c r="F2995" s="439">
        <v>29950000</v>
      </c>
      <c r="G2995" s="423">
        <v>2023</v>
      </c>
      <c r="H2995" s="424">
        <f>VLOOKUP(G2995,[3]잔가율!$D$3:$E$33,2,FALSE)</f>
        <v>0.84199999999999997</v>
      </c>
      <c r="I2995" s="434">
        <f t="shared" si="46"/>
        <v>25217900</v>
      </c>
    </row>
    <row r="2996" spans="1:9">
      <c r="A2996" s="421">
        <v>2995</v>
      </c>
      <c r="B2996" s="425" t="s">
        <v>7711</v>
      </c>
      <c r="C2996" s="425" t="s">
        <v>6714</v>
      </c>
      <c r="D2996" s="425" t="s">
        <v>6720</v>
      </c>
      <c r="E2996" s="425" t="s">
        <v>6721</v>
      </c>
      <c r="F2996" s="439">
        <v>31570000</v>
      </c>
      <c r="G2996" s="423">
        <v>2023</v>
      </c>
      <c r="H2996" s="424">
        <f>VLOOKUP(G2996,[3]잔가율!$D$3:$E$33,2,FALSE)</f>
        <v>0.84199999999999997</v>
      </c>
      <c r="I2996" s="434">
        <f t="shared" si="46"/>
        <v>26581940</v>
      </c>
    </row>
    <row r="2997" spans="1:9">
      <c r="A2997" s="421">
        <v>2996</v>
      </c>
      <c r="B2997" s="426" t="s">
        <v>7711</v>
      </c>
      <c r="C2997" s="426" t="s">
        <v>112</v>
      </c>
      <c r="D2997" s="426" t="s">
        <v>6722</v>
      </c>
      <c r="E2997" s="426" t="s">
        <v>6723</v>
      </c>
      <c r="F2997" s="441">
        <v>34440000</v>
      </c>
      <c r="G2997" s="423">
        <v>2023</v>
      </c>
      <c r="H2997" s="424">
        <f>VLOOKUP(G2997,[3]잔가율!$D$3:$E$33,2,FALSE)</f>
        <v>0.84199999999999997</v>
      </c>
      <c r="I2997" s="434">
        <f t="shared" si="46"/>
        <v>28998480</v>
      </c>
    </row>
    <row r="2998" spans="1:9">
      <c r="A2998" s="421">
        <v>2997</v>
      </c>
      <c r="B2998" s="313" t="s">
        <v>15840</v>
      </c>
      <c r="C2998" s="426" t="s">
        <v>112</v>
      </c>
      <c r="D2998" s="426" t="s">
        <v>6570</v>
      </c>
      <c r="E2998" s="426" t="s">
        <v>6571</v>
      </c>
      <c r="F2998" s="442">
        <v>42880000</v>
      </c>
      <c r="G2998" s="423">
        <v>2023</v>
      </c>
      <c r="H2998" s="424">
        <f>VLOOKUP(G2998,[3]잔가율!$B$3:$C$33,2,FALSE)</f>
        <v>0.82599999999999996</v>
      </c>
      <c r="I2998" s="434">
        <f t="shared" si="46"/>
        <v>35418880</v>
      </c>
    </row>
    <row r="2999" spans="1:9">
      <c r="A2999" s="421">
        <v>2998</v>
      </c>
      <c r="B2999" s="313" t="s">
        <v>15840</v>
      </c>
      <c r="C2999" s="426" t="s">
        <v>112</v>
      </c>
      <c r="D2999" s="426" t="s">
        <v>6572</v>
      </c>
      <c r="E2999" s="426" t="s">
        <v>6573</v>
      </c>
      <c r="F2999" s="442">
        <v>40240000</v>
      </c>
      <c r="G2999" s="423">
        <v>2023</v>
      </c>
      <c r="H2999" s="424">
        <f>VLOOKUP(G2999,[3]잔가율!$B$3:$C$33,2,FALSE)</f>
        <v>0.82599999999999996</v>
      </c>
      <c r="I2999" s="434">
        <f t="shared" si="46"/>
        <v>33238240</v>
      </c>
    </row>
    <row r="3000" spans="1:9">
      <c r="A3000" s="421">
        <v>2999</v>
      </c>
      <c r="B3000" s="422" t="s">
        <v>7711</v>
      </c>
      <c r="C3000" s="422" t="s">
        <v>112</v>
      </c>
      <c r="D3000" s="422" t="s">
        <v>6584</v>
      </c>
      <c r="E3000" s="422" t="s">
        <v>6724</v>
      </c>
      <c r="F3000" s="438">
        <v>42020000</v>
      </c>
      <c r="G3000" s="423">
        <v>2023</v>
      </c>
      <c r="H3000" s="424">
        <f>VLOOKUP(G3000,[3]잔가율!$D$3:$E$33,2,FALSE)</f>
        <v>0.84199999999999997</v>
      </c>
      <c r="I3000" s="434">
        <f t="shared" si="46"/>
        <v>35380840</v>
      </c>
    </row>
    <row r="3001" spans="1:9">
      <c r="A3001" s="421">
        <v>3000</v>
      </c>
      <c r="B3001" s="313" t="s">
        <v>15840</v>
      </c>
      <c r="C3001" s="426" t="s">
        <v>99</v>
      </c>
      <c r="D3001" s="426" t="s">
        <v>6725</v>
      </c>
      <c r="E3001" s="426" t="s">
        <v>6726</v>
      </c>
      <c r="F3001" s="442">
        <v>166080000</v>
      </c>
      <c r="G3001" s="423">
        <v>2023</v>
      </c>
      <c r="H3001" s="424">
        <f>VLOOKUP(G3001,[3]잔가율!$B$3:$C$33,2,FALSE)</f>
        <v>0.82599999999999996</v>
      </c>
      <c r="I3001" s="434">
        <f t="shared" si="46"/>
        <v>137182080</v>
      </c>
    </row>
    <row r="3002" spans="1:9">
      <c r="A3002" s="421">
        <v>3001</v>
      </c>
      <c r="B3002" s="313" t="s">
        <v>15840</v>
      </c>
      <c r="C3002" s="426" t="s">
        <v>99</v>
      </c>
      <c r="D3002" s="426" t="s">
        <v>6725</v>
      </c>
      <c r="E3002" s="426" t="s">
        <v>6727</v>
      </c>
      <c r="F3002" s="442">
        <v>164760000</v>
      </c>
      <c r="G3002" s="423">
        <v>2023</v>
      </c>
      <c r="H3002" s="424">
        <f>VLOOKUP(G3002,[3]잔가율!$B$3:$C$33,2,FALSE)</f>
        <v>0.82599999999999996</v>
      </c>
      <c r="I3002" s="434">
        <f t="shared" si="46"/>
        <v>136091760</v>
      </c>
    </row>
    <row r="3003" spans="1:9">
      <c r="A3003" s="421">
        <v>3002</v>
      </c>
      <c r="B3003" s="313" t="s">
        <v>15840</v>
      </c>
      <c r="C3003" s="426" t="s">
        <v>99</v>
      </c>
      <c r="D3003" s="426" t="s">
        <v>6725</v>
      </c>
      <c r="E3003" s="426" t="s">
        <v>6728</v>
      </c>
      <c r="F3003" s="442">
        <v>169410000</v>
      </c>
      <c r="G3003" s="423">
        <v>2023</v>
      </c>
      <c r="H3003" s="424">
        <f>VLOOKUP(G3003,[3]잔가율!$B$3:$C$33,2,FALSE)</f>
        <v>0.82599999999999996</v>
      </c>
      <c r="I3003" s="434">
        <f t="shared" si="46"/>
        <v>139932660</v>
      </c>
    </row>
    <row r="3004" spans="1:9">
      <c r="A3004" s="421">
        <v>3003</v>
      </c>
      <c r="B3004" s="313" t="s">
        <v>15840</v>
      </c>
      <c r="C3004" s="426" t="s">
        <v>99</v>
      </c>
      <c r="D3004" s="426" t="s">
        <v>6725</v>
      </c>
      <c r="E3004" s="426" t="s">
        <v>6729</v>
      </c>
      <c r="F3004" s="442">
        <v>165460000</v>
      </c>
      <c r="G3004" s="423">
        <v>2023</v>
      </c>
      <c r="H3004" s="424">
        <f>VLOOKUP(G3004,[3]잔가율!$B$3:$C$33,2,FALSE)</f>
        <v>0.82599999999999996</v>
      </c>
      <c r="I3004" s="434">
        <f t="shared" si="46"/>
        <v>136669960</v>
      </c>
    </row>
    <row r="3005" spans="1:9">
      <c r="A3005" s="421">
        <v>3004</v>
      </c>
      <c r="B3005" s="313" t="s">
        <v>15840</v>
      </c>
      <c r="C3005" s="426" t="s">
        <v>99</v>
      </c>
      <c r="D3005" s="426" t="s">
        <v>6725</v>
      </c>
      <c r="E3005" s="426" t="s">
        <v>6730</v>
      </c>
      <c r="F3005" s="442">
        <v>170070000</v>
      </c>
      <c r="G3005" s="423">
        <v>2023</v>
      </c>
      <c r="H3005" s="424">
        <f>VLOOKUP(G3005,[3]잔가율!$B$3:$C$33,2,FALSE)</f>
        <v>0.82599999999999996</v>
      </c>
      <c r="I3005" s="434">
        <f t="shared" si="46"/>
        <v>140477820</v>
      </c>
    </row>
    <row r="3006" spans="1:9">
      <c r="A3006" s="421">
        <v>3005</v>
      </c>
      <c r="B3006" s="313" t="s">
        <v>15840</v>
      </c>
      <c r="C3006" s="426" t="s">
        <v>99</v>
      </c>
      <c r="D3006" s="426" t="s">
        <v>6725</v>
      </c>
      <c r="E3006" s="426" t="s">
        <v>6731</v>
      </c>
      <c r="F3006" s="442">
        <v>151000000</v>
      </c>
      <c r="G3006" s="423">
        <v>2023</v>
      </c>
      <c r="H3006" s="424">
        <f>VLOOKUP(G3006,[3]잔가율!$B$3:$C$33,2,FALSE)</f>
        <v>0.82599999999999996</v>
      </c>
      <c r="I3006" s="434">
        <f t="shared" si="46"/>
        <v>124726000</v>
      </c>
    </row>
    <row r="3007" spans="1:9">
      <c r="A3007" s="421">
        <v>3006</v>
      </c>
      <c r="B3007" s="313" t="s">
        <v>15840</v>
      </c>
      <c r="C3007" s="426" t="s">
        <v>99</v>
      </c>
      <c r="D3007" s="426" t="s">
        <v>6725</v>
      </c>
      <c r="E3007" s="426" t="s">
        <v>6732</v>
      </c>
      <c r="F3007" s="442">
        <v>162890000</v>
      </c>
      <c r="G3007" s="423">
        <v>2023</v>
      </c>
      <c r="H3007" s="424">
        <f>VLOOKUP(G3007,[3]잔가율!$B$3:$C$33,2,FALSE)</f>
        <v>0.82599999999999996</v>
      </c>
      <c r="I3007" s="434">
        <f t="shared" si="46"/>
        <v>134547140</v>
      </c>
    </row>
    <row r="3008" spans="1:9">
      <c r="A3008" s="421">
        <v>3007</v>
      </c>
      <c r="B3008" s="313" t="s">
        <v>15840</v>
      </c>
      <c r="C3008" s="426" t="s">
        <v>99</v>
      </c>
      <c r="D3008" s="426" t="s">
        <v>6725</v>
      </c>
      <c r="E3008" s="426" t="s">
        <v>6733</v>
      </c>
      <c r="F3008" s="442">
        <v>154870000</v>
      </c>
      <c r="G3008" s="423">
        <v>2023</v>
      </c>
      <c r="H3008" s="424">
        <f>VLOOKUP(G3008,[3]잔가율!$B$3:$C$33,2,FALSE)</f>
        <v>0.82599999999999996</v>
      </c>
      <c r="I3008" s="434">
        <f t="shared" si="46"/>
        <v>127922620</v>
      </c>
    </row>
    <row r="3009" spans="1:9">
      <c r="A3009" s="421">
        <v>3008</v>
      </c>
      <c r="B3009" s="313" t="s">
        <v>15840</v>
      </c>
      <c r="C3009" s="426" t="s">
        <v>99</v>
      </c>
      <c r="D3009" s="426" t="s">
        <v>6725</v>
      </c>
      <c r="E3009" s="426" t="s">
        <v>6734</v>
      </c>
      <c r="F3009" s="442">
        <v>164360000</v>
      </c>
      <c r="G3009" s="423">
        <v>2023</v>
      </c>
      <c r="H3009" s="424">
        <f>VLOOKUP(G3009,[3]잔가율!$B$3:$C$33,2,FALSE)</f>
        <v>0.82599999999999996</v>
      </c>
      <c r="I3009" s="434">
        <f t="shared" si="46"/>
        <v>135761360</v>
      </c>
    </row>
    <row r="3010" spans="1:9">
      <c r="A3010" s="421">
        <v>3009</v>
      </c>
      <c r="B3010" s="422" t="s">
        <v>7711</v>
      </c>
      <c r="C3010" s="422" t="s">
        <v>99</v>
      </c>
      <c r="D3010" s="422" t="s">
        <v>6768</v>
      </c>
      <c r="E3010" s="422" t="s">
        <v>6769</v>
      </c>
      <c r="F3010" s="438">
        <v>91500000</v>
      </c>
      <c r="G3010" s="423">
        <v>2023</v>
      </c>
      <c r="H3010" s="424">
        <f>VLOOKUP(G3010,[3]잔가율!$D$3:$E$33,2,FALSE)</f>
        <v>0.84199999999999997</v>
      </c>
      <c r="I3010" s="434">
        <f t="shared" ref="I3010:I3073" si="47">ROUNDDOWN(F3010*H3010,0)</f>
        <v>77043000</v>
      </c>
    </row>
    <row r="3011" spans="1:9">
      <c r="A3011" s="421">
        <v>3010</v>
      </c>
      <c r="B3011" s="422" t="s">
        <v>7711</v>
      </c>
      <c r="C3011" s="422" t="s">
        <v>99</v>
      </c>
      <c r="D3011" s="422" t="s">
        <v>6770</v>
      </c>
      <c r="E3011" s="422" t="s">
        <v>6769</v>
      </c>
      <c r="F3011" s="438">
        <v>105460000</v>
      </c>
      <c r="G3011" s="423">
        <v>2023</v>
      </c>
      <c r="H3011" s="424">
        <f>VLOOKUP(G3011,[3]잔가율!$D$3:$E$33,2,FALSE)</f>
        <v>0.84199999999999997</v>
      </c>
      <c r="I3011" s="434">
        <f t="shared" si="47"/>
        <v>88797320</v>
      </c>
    </row>
    <row r="3012" spans="1:9">
      <c r="A3012" s="421">
        <v>3011</v>
      </c>
      <c r="B3012" s="422" t="s">
        <v>7711</v>
      </c>
      <c r="C3012" s="422" t="s">
        <v>99</v>
      </c>
      <c r="D3012" s="422" t="s">
        <v>6771</v>
      </c>
      <c r="E3012" s="422" t="s">
        <v>6769</v>
      </c>
      <c r="F3012" s="438">
        <v>100360000</v>
      </c>
      <c r="G3012" s="423">
        <v>2023</v>
      </c>
      <c r="H3012" s="424">
        <f>VLOOKUP(G3012,[3]잔가율!$D$3:$E$33,2,FALSE)</f>
        <v>0.84199999999999997</v>
      </c>
      <c r="I3012" s="434">
        <f t="shared" si="47"/>
        <v>84503120</v>
      </c>
    </row>
    <row r="3013" spans="1:9">
      <c r="A3013" s="421">
        <v>3012</v>
      </c>
      <c r="B3013" s="422" t="s">
        <v>7711</v>
      </c>
      <c r="C3013" s="422" t="s">
        <v>99</v>
      </c>
      <c r="D3013" s="422" t="s">
        <v>1301</v>
      </c>
      <c r="E3013" s="422" t="s">
        <v>6769</v>
      </c>
      <c r="F3013" s="438">
        <v>82570000</v>
      </c>
      <c r="G3013" s="423">
        <v>2023</v>
      </c>
      <c r="H3013" s="424">
        <f>VLOOKUP(G3013,[3]잔가율!$D$3:$E$33,2,FALSE)</f>
        <v>0.84199999999999997</v>
      </c>
      <c r="I3013" s="434">
        <f t="shared" si="47"/>
        <v>69523940</v>
      </c>
    </row>
    <row r="3014" spans="1:9">
      <c r="A3014" s="421">
        <v>3013</v>
      </c>
      <c r="B3014" s="422" t="s">
        <v>7711</v>
      </c>
      <c r="C3014" s="422" t="s">
        <v>99</v>
      </c>
      <c r="D3014" s="422" t="s">
        <v>1302</v>
      </c>
      <c r="E3014" s="422" t="s">
        <v>6769</v>
      </c>
      <c r="F3014" s="438">
        <v>98800000</v>
      </c>
      <c r="G3014" s="423">
        <v>2023</v>
      </c>
      <c r="H3014" s="424">
        <f>VLOOKUP(G3014,[3]잔가율!$D$3:$E$33,2,FALSE)</f>
        <v>0.84199999999999997</v>
      </c>
      <c r="I3014" s="434">
        <f t="shared" si="47"/>
        <v>83189600</v>
      </c>
    </row>
    <row r="3015" spans="1:9">
      <c r="A3015" s="421">
        <v>3014</v>
      </c>
      <c r="B3015" s="422" t="s">
        <v>7711</v>
      </c>
      <c r="C3015" s="422" t="s">
        <v>99</v>
      </c>
      <c r="D3015" s="422" t="s">
        <v>6772</v>
      </c>
      <c r="E3015" s="422" t="s">
        <v>6769</v>
      </c>
      <c r="F3015" s="438">
        <v>96200000</v>
      </c>
      <c r="G3015" s="423">
        <v>2023</v>
      </c>
      <c r="H3015" s="424">
        <f>VLOOKUP(G3015,[3]잔가율!$D$3:$E$33,2,FALSE)</f>
        <v>0.84199999999999997</v>
      </c>
      <c r="I3015" s="434">
        <f t="shared" si="47"/>
        <v>81000400</v>
      </c>
    </row>
    <row r="3016" spans="1:9">
      <c r="A3016" s="421">
        <v>3015</v>
      </c>
      <c r="B3016" s="422" t="s">
        <v>7711</v>
      </c>
      <c r="C3016" s="422" t="s">
        <v>99</v>
      </c>
      <c r="D3016" s="422" t="s">
        <v>6743</v>
      </c>
      <c r="E3016" s="422" t="s">
        <v>6740</v>
      </c>
      <c r="F3016" s="438">
        <v>128720000</v>
      </c>
      <c r="G3016" s="423">
        <v>2023</v>
      </c>
      <c r="H3016" s="424">
        <f>VLOOKUP(G3016,[3]잔가율!$D$3:$E$33,2,FALSE)</f>
        <v>0.84199999999999997</v>
      </c>
      <c r="I3016" s="434">
        <f t="shared" si="47"/>
        <v>108382240</v>
      </c>
    </row>
    <row r="3017" spans="1:9">
      <c r="A3017" s="421">
        <v>3016</v>
      </c>
      <c r="B3017" s="422" t="s">
        <v>7711</v>
      </c>
      <c r="C3017" s="422" t="s">
        <v>99</v>
      </c>
      <c r="D3017" s="422" t="s">
        <v>6743</v>
      </c>
      <c r="E3017" s="422" t="s">
        <v>6773</v>
      </c>
      <c r="F3017" s="438">
        <v>125050000</v>
      </c>
      <c r="G3017" s="423">
        <v>2023</v>
      </c>
      <c r="H3017" s="424">
        <f>VLOOKUP(G3017,[3]잔가율!$D$3:$E$33,2,FALSE)</f>
        <v>0.84199999999999997</v>
      </c>
      <c r="I3017" s="434">
        <f t="shared" si="47"/>
        <v>105292100</v>
      </c>
    </row>
    <row r="3018" spans="1:9">
      <c r="A3018" s="421">
        <v>3017</v>
      </c>
      <c r="B3018" s="422" t="s">
        <v>7711</v>
      </c>
      <c r="C3018" s="422" t="s">
        <v>99</v>
      </c>
      <c r="D3018" s="422" t="s">
        <v>6743</v>
      </c>
      <c r="E3018" s="422" t="s">
        <v>6736</v>
      </c>
      <c r="F3018" s="438">
        <v>124090000</v>
      </c>
      <c r="G3018" s="423">
        <v>2023</v>
      </c>
      <c r="H3018" s="424">
        <f>VLOOKUP(G3018,[3]잔가율!$D$3:$E$33,2,FALSE)</f>
        <v>0.84199999999999997</v>
      </c>
      <c r="I3018" s="434">
        <f t="shared" si="47"/>
        <v>104483780</v>
      </c>
    </row>
    <row r="3019" spans="1:9">
      <c r="A3019" s="421">
        <v>3018</v>
      </c>
      <c r="B3019" s="425" t="s">
        <v>7711</v>
      </c>
      <c r="C3019" s="425" t="s">
        <v>6774</v>
      </c>
      <c r="D3019" s="425" t="s">
        <v>6775</v>
      </c>
      <c r="E3019" s="425" t="s">
        <v>6776</v>
      </c>
      <c r="F3019" s="439">
        <v>46470000</v>
      </c>
      <c r="G3019" s="423">
        <v>2023</v>
      </c>
      <c r="H3019" s="424">
        <f>VLOOKUP(G3019,[3]잔가율!$D$3:$E$33,2,FALSE)</f>
        <v>0.84199999999999997</v>
      </c>
      <c r="I3019" s="434">
        <f t="shared" si="47"/>
        <v>39127740</v>
      </c>
    </row>
    <row r="3020" spans="1:9">
      <c r="A3020" s="421">
        <v>3019</v>
      </c>
      <c r="B3020" s="422" t="s">
        <v>7711</v>
      </c>
      <c r="C3020" s="422" t="s">
        <v>99</v>
      </c>
      <c r="D3020" s="422" t="s">
        <v>6743</v>
      </c>
      <c r="E3020" s="422" t="s">
        <v>6777</v>
      </c>
      <c r="F3020" s="438">
        <v>125000000</v>
      </c>
      <c r="G3020" s="423">
        <v>2023</v>
      </c>
      <c r="H3020" s="424">
        <f>VLOOKUP(G3020,[3]잔가율!$D$3:$E$33,2,FALSE)</f>
        <v>0.84199999999999997</v>
      </c>
      <c r="I3020" s="434">
        <f t="shared" si="47"/>
        <v>105250000</v>
      </c>
    </row>
    <row r="3021" spans="1:9">
      <c r="A3021" s="421">
        <v>3020</v>
      </c>
      <c r="B3021" s="422" t="s">
        <v>7711</v>
      </c>
      <c r="C3021" s="422" t="s">
        <v>99</v>
      </c>
      <c r="D3021" s="422" t="s">
        <v>6778</v>
      </c>
      <c r="E3021" s="422" t="s">
        <v>6740</v>
      </c>
      <c r="F3021" s="438">
        <v>148540000</v>
      </c>
      <c r="G3021" s="423">
        <v>2023</v>
      </c>
      <c r="H3021" s="424">
        <f>VLOOKUP(G3021,[3]잔가율!$D$3:$E$33,2,FALSE)</f>
        <v>0.84199999999999997</v>
      </c>
      <c r="I3021" s="434">
        <f t="shared" si="47"/>
        <v>125070680</v>
      </c>
    </row>
    <row r="3022" spans="1:9">
      <c r="A3022" s="421">
        <v>3021</v>
      </c>
      <c r="B3022" s="422" t="s">
        <v>7711</v>
      </c>
      <c r="C3022" s="422" t="s">
        <v>99</v>
      </c>
      <c r="D3022" s="422" t="s">
        <v>6778</v>
      </c>
      <c r="E3022" s="422" t="s">
        <v>6736</v>
      </c>
      <c r="F3022" s="438">
        <v>122360000</v>
      </c>
      <c r="G3022" s="423">
        <v>2023</v>
      </c>
      <c r="H3022" s="424">
        <f>VLOOKUP(G3022,[3]잔가율!$D$3:$E$33,2,FALSE)</f>
        <v>0.84199999999999997</v>
      </c>
      <c r="I3022" s="434">
        <f t="shared" si="47"/>
        <v>103027120</v>
      </c>
    </row>
    <row r="3023" spans="1:9">
      <c r="A3023" s="421">
        <v>3022</v>
      </c>
      <c r="B3023" s="422" t="s">
        <v>7711</v>
      </c>
      <c r="C3023" s="422" t="s">
        <v>99</v>
      </c>
      <c r="D3023" s="422" t="s">
        <v>6779</v>
      </c>
      <c r="E3023" s="422" t="s">
        <v>6740</v>
      </c>
      <c r="F3023" s="438">
        <v>148230000</v>
      </c>
      <c r="G3023" s="423">
        <v>2023</v>
      </c>
      <c r="H3023" s="424">
        <f>VLOOKUP(G3023,[3]잔가율!$D$3:$E$33,2,FALSE)</f>
        <v>0.84199999999999997</v>
      </c>
      <c r="I3023" s="434">
        <f t="shared" si="47"/>
        <v>124809660</v>
      </c>
    </row>
    <row r="3024" spans="1:9">
      <c r="A3024" s="421">
        <v>3023</v>
      </c>
      <c r="B3024" s="422" t="s">
        <v>7711</v>
      </c>
      <c r="C3024" s="422" t="s">
        <v>99</v>
      </c>
      <c r="D3024" s="422" t="s">
        <v>6779</v>
      </c>
      <c r="E3024" s="422" t="s">
        <v>6736</v>
      </c>
      <c r="F3024" s="438">
        <v>136720000</v>
      </c>
      <c r="G3024" s="423">
        <v>2023</v>
      </c>
      <c r="H3024" s="424">
        <f>VLOOKUP(G3024,[3]잔가율!$D$3:$E$33,2,FALSE)</f>
        <v>0.84199999999999997</v>
      </c>
      <c r="I3024" s="434">
        <f t="shared" si="47"/>
        <v>115118240</v>
      </c>
    </row>
    <row r="3025" spans="1:9">
      <c r="A3025" s="421">
        <v>3024</v>
      </c>
      <c r="B3025" s="422" t="s">
        <v>7711</v>
      </c>
      <c r="C3025" s="422" t="s">
        <v>99</v>
      </c>
      <c r="D3025" s="422" t="s">
        <v>6780</v>
      </c>
      <c r="E3025" s="422" t="s">
        <v>6740</v>
      </c>
      <c r="F3025" s="438">
        <v>183310000</v>
      </c>
      <c r="G3025" s="423">
        <v>2023</v>
      </c>
      <c r="H3025" s="424">
        <f>VLOOKUP(G3025,[3]잔가율!$D$3:$E$33,2,FALSE)</f>
        <v>0.84199999999999997</v>
      </c>
      <c r="I3025" s="434">
        <f t="shared" si="47"/>
        <v>154347020</v>
      </c>
    </row>
    <row r="3026" spans="1:9">
      <c r="A3026" s="421">
        <v>3025</v>
      </c>
      <c r="B3026" s="422" t="s">
        <v>7711</v>
      </c>
      <c r="C3026" s="422" t="s">
        <v>99</v>
      </c>
      <c r="D3026" s="422" t="s">
        <v>6781</v>
      </c>
      <c r="E3026" s="422">
        <v>992</v>
      </c>
      <c r="F3026" s="438">
        <v>168450000</v>
      </c>
      <c r="G3026" s="423">
        <v>2023</v>
      </c>
      <c r="H3026" s="424">
        <f>VLOOKUP(G3026,[3]잔가율!$D$3:$E$33,2,FALSE)</f>
        <v>0.84199999999999997</v>
      </c>
      <c r="I3026" s="434">
        <f t="shared" si="47"/>
        <v>141834900</v>
      </c>
    </row>
    <row r="3027" spans="1:9">
      <c r="A3027" s="421">
        <v>3026</v>
      </c>
      <c r="B3027" s="422" t="s">
        <v>7711</v>
      </c>
      <c r="C3027" s="422" t="s">
        <v>99</v>
      </c>
      <c r="D3027" s="422" t="s">
        <v>6781</v>
      </c>
      <c r="E3027" s="422" t="s">
        <v>6740</v>
      </c>
      <c r="F3027" s="438">
        <v>194600000</v>
      </c>
      <c r="G3027" s="423">
        <v>2023</v>
      </c>
      <c r="H3027" s="424">
        <f>VLOOKUP(G3027,[3]잔가율!$D$3:$E$33,2,FALSE)</f>
        <v>0.84199999999999997</v>
      </c>
      <c r="I3027" s="434">
        <f t="shared" si="47"/>
        <v>163853200</v>
      </c>
    </row>
    <row r="3028" spans="1:9">
      <c r="A3028" s="421">
        <v>3027</v>
      </c>
      <c r="B3028" s="422" t="s">
        <v>7711</v>
      </c>
      <c r="C3028" s="422" t="s">
        <v>99</v>
      </c>
      <c r="D3028" s="422" t="s">
        <v>6782</v>
      </c>
      <c r="E3028" s="422" t="s">
        <v>6740</v>
      </c>
      <c r="F3028" s="438">
        <v>168350000</v>
      </c>
      <c r="G3028" s="423">
        <v>2023</v>
      </c>
      <c r="H3028" s="424">
        <f>VLOOKUP(G3028,[3]잔가율!$D$3:$E$33,2,FALSE)</f>
        <v>0.84199999999999997</v>
      </c>
      <c r="I3028" s="434">
        <f t="shared" si="47"/>
        <v>141750700</v>
      </c>
    </row>
    <row r="3029" spans="1:9">
      <c r="A3029" s="421">
        <v>3028</v>
      </c>
      <c r="B3029" s="422" t="s">
        <v>7711</v>
      </c>
      <c r="C3029" s="422" t="s">
        <v>99</v>
      </c>
      <c r="D3029" s="422" t="s">
        <v>6782</v>
      </c>
      <c r="E3029" s="422" t="s">
        <v>6736</v>
      </c>
      <c r="F3029" s="438">
        <v>134540000</v>
      </c>
      <c r="G3029" s="423">
        <v>2023</v>
      </c>
      <c r="H3029" s="424">
        <f>VLOOKUP(G3029,[3]잔가율!$D$3:$E$33,2,FALSE)</f>
        <v>0.84199999999999997</v>
      </c>
      <c r="I3029" s="434">
        <f t="shared" si="47"/>
        <v>113282680</v>
      </c>
    </row>
    <row r="3030" spans="1:9">
      <c r="A3030" s="421">
        <v>3029</v>
      </c>
      <c r="B3030" s="422" t="s">
        <v>7711</v>
      </c>
      <c r="C3030" s="422" t="s">
        <v>99</v>
      </c>
      <c r="D3030" s="422" t="s">
        <v>6783</v>
      </c>
      <c r="E3030" s="422" t="s">
        <v>6740</v>
      </c>
      <c r="F3030" s="438">
        <v>185690000</v>
      </c>
      <c r="G3030" s="423">
        <v>2023</v>
      </c>
      <c r="H3030" s="424">
        <f>VLOOKUP(G3030,[3]잔가율!$D$3:$E$33,2,FALSE)</f>
        <v>0.84199999999999997</v>
      </c>
      <c r="I3030" s="434">
        <f t="shared" si="47"/>
        <v>156350980</v>
      </c>
    </row>
    <row r="3031" spans="1:9">
      <c r="A3031" s="421">
        <v>3030</v>
      </c>
      <c r="B3031" s="422" t="s">
        <v>7711</v>
      </c>
      <c r="C3031" s="422" t="s">
        <v>99</v>
      </c>
      <c r="D3031" s="422" t="s">
        <v>6783</v>
      </c>
      <c r="E3031" s="422" t="s">
        <v>6736</v>
      </c>
      <c r="F3031" s="438">
        <v>148000000</v>
      </c>
      <c r="G3031" s="423">
        <v>2023</v>
      </c>
      <c r="H3031" s="424">
        <f>VLOOKUP(G3031,[3]잔가율!$D$3:$E$33,2,FALSE)</f>
        <v>0.84199999999999997</v>
      </c>
      <c r="I3031" s="434">
        <f t="shared" si="47"/>
        <v>124616000</v>
      </c>
    </row>
    <row r="3032" spans="1:9">
      <c r="A3032" s="421">
        <v>3031</v>
      </c>
      <c r="B3032" s="422" t="s">
        <v>7711</v>
      </c>
      <c r="C3032" s="422" t="s">
        <v>99</v>
      </c>
      <c r="D3032" s="422" t="s">
        <v>6744</v>
      </c>
      <c r="E3032" s="422">
        <v>992</v>
      </c>
      <c r="F3032" s="438">
        <v>159450000</v>
      </c>
      <c r="G3032" s="423">
        <v>2023</v>
      </c>
      <c r="H3032" s="424">
        <f>VLOOKUP(G3032,[3]잔가율!$D$3:$E$33,2,FALSE)</f>
        <v>0.84199999999999997</v>
      </c>
      <c r="I3032" s="434">
        <f t="shared" si="47"/>
        <v>134256900</v>
      </c>
    </row>
    <row r="3033" spans="1:9">
      <c r="A3033" s="421">
        <v>3032</v>
      </c>
      <c r="B3033" s="422" t="s">
        <v>7711</v>
      </c>
      <c r="C3033" s="422" t="s">
        <v>99</v>
      </c>
      <c r="D3033" s="422" t="s">
        <v>6735</v>
      </c>
      <c r="E3033" s="422" t="s">
        <v>6740</v>
      </c>
      <c r="F3033" s="438">
        <v>142000000</v>
      </c>
      <c r="G3033" s="423">
        <v>2023</v>
      </c>
      <c r="H3033" s="424">
        <f>VLOOKUP(G3033,[3]잔가율!$D$3:$E$33,2,FALSE)</f>
        <v>0.84199999999999997</v>
      </c>
      <c r="I3033" s="434">
        <f t="shared" si="47"/>
        <v>119564000</v>
      </c>
    </row>
    <row r="3034" spans="1:9">
      <c r="A3034" s="421">
        <v>3033</v>
      </c>
      <c r="B3034" s="313" t="s">
        <v>15840</v>
      </c>
      <c r="C3034" s="422" t="s">
        <v>99</v>
      </c>
      <c r="D3034" s="422" t="s">
        <v>6735</v>
      </c>
      <c r="E3034" s="422" t="s">
        <v>6736</v>
      </c>
      <c r="F3034" s="440">
        <v>127270000</v>
      </c>
      <c r="G3034" s="423">
        <v>2023</v>
      </c>
      <c r="H3034" s="424">
        <f>VLOOKUP(G3034,[3]잔가율!$B$3:$C$33,2,FALSE)</f>
        <v>0.82599999999999996</v>
      </c>
      <c r="I3034" s="434">
        <f t="shared" si="47"/>
        <v>105125020</v>
      </c>
    </row>
    <row r="3035" spans="1:9">
      <c r="A3035" s="421">
        <v>3034</v>
      </c>
      <c r="B3035" s="422" t="s">
        <v>7711</v>
      </c>
      <c r="C3035" s="422" t="s">
        <v>99</v>
      </c>
      <c r="D3035" s="422" t="s">
        <v>6745</v>
      </c>
      <c r="E3035" s="422" t="s">
        <v>6740</v>
      </c>
      <c r="F3035" s="438">
        <v>160470000</v>
      </c>
      <c r="G3035" s="423">
        <v>2023</v>
      </c>
      <c r="H3035" s="424">
        <f>VLOOKUP(G3035,[3]잔가율!$D$3:$E$33,2,FALSE)</f>
        <v>0.84199999999999997</v>
      </c>
      <c r="I3035" s="434">
        <f t="shared" si="47"/>
        <v>135115740</v>
      </c>
    </row>
    <row r="3036" spans="1:9">
      <c r="A3036" s="421">
        <v>3035</v>
      </c>
      <c r="B3036" s="422" t="s">
        <v>7711</v>
      </c>
      <c r="C3036" s="422" t="s">
        <v>99</v>
      </c>
      <c r="D3036" s="422" t="s">
        <v>6746</v>
      </c>
      <c r="E3036" s="422" t="s">
        <v>6740</v>
      </c>
      <c r="F3036" s="438">
        <v>177340000</v>
      </c>
      <c r="G3036" s="423">
        <v>2023</v>
      </c>
      <c r="H3036" s="424">
        <f>VLOOKUP(G3036,[3]잔가율!$D$3:$E$33,2,FALSE)</f>
        <v>0.84199999999999997</v>
      </c>
      <c r="I3036" s="434">
        <f t="shared" si="47"/>
        <v>149320280</v>
      </c>
    </row>
    <row r="3037" spans="1:9">
      <c r="A3037" s="421">
        <v>3036</v>
      </c>
      <c r="B3037" s="422" t="s">
        <v>7711</v>
      </c>
      <c r="C3037" s="422" t="s">
        <v>99</v>
      </c>
      <c r="D3037" s="422" t="s">
        <v>6747</v>
      </c>
      <c r="E3037" s="422">
        <v>992</v>
      </c>
      <c r="F3037" s="438">
        <v>151730000</v>
      </c>
      <c r="G3037" s="423">
        <v>2023</v>
      </c>
      <c r="H3037" s="424">
        <f>VLOOKUP(G3037,[3]잔가율!$D$3:$E$33,2,FALSE)</f>
        <v>0.84199999999999997</v>
      </c>
      <c r="I3037" s="434">
        <f t="shared" si="47"/>
        <v>127756660</v>
      </c>
    </row>
    <row r="3038" spans="1:9">
      <c r="A3038" s="421">
        <v>3037</v>
      </c>
      <c r="B3038" s="422" t="s">
        <v>7711</v>
      </c>
      <c r="C3038" s="422" t="s">
        <v>99</v>
      </c>
      <c r="D3038" s="422" t="s">
        <v>6784</v>
      </c>
      <c r="E3038" s="422" t="s">
        <v>6740</v>
      </c>
      <c r="F3038" s="438">
        <v>145000000</v>
      </c>
      <c r="G3038" s="423">
        <v>2023</v>
      </c>
      <c r="H3038" s="424">
        <f>VLOOKUP(G3038,[3]잔가율!$D$3:$E$33,2,FALSE)</f>
        <v>0.84199999999999997</v>
      </c>
      <c r="I3038" s="434">
        <f t="shared" si="47"/>
        <v>122090000</v>
      </c>
    </row>
    <row r="3039" spans="1:9">
      <c r="A3039" s="421">
        <v>3038</v>
      </c>
      <c r="B3039" s="422" t="s">
        <v>7711</v>
      </c>
      <c r="C3039" s="422" t="s">
        <v>99</v>
      </c>
      <c r="D3039" s="422" t="s">
        <v>6784</v>
      </c>
      <c r="E3039" s="422" t="s">
        <v>6736</v>
      </c>
      <c r="F3039" s="438">
        <v>145000000</v>
      </c>
      <c r="G3039" s="423">
        <v>2023</v>
      </c>
      <c r="H3039" s="424">
        <f>VLOOKUP(G3039,[3]잔가율!$D$3:$E$33,2,FALSE)</f>
        <v>0.84199999999999997</v>
      </c>
      <c r="I3039" s="434">
        <f t="shared" si="47"/>
        <v>122090000</v>
      </c>
    </row>
    <row r="3040" spans="1:9">
      <c r="A3040" s="421">
        <v>3039</v>
      </c>
      <c r="B3040" s="422" t="s">
        <v>7711</v>
      </c>
      <c r="C3040" s="422" t="s">
        <v>99</v>
      </c>
      <c r="D3040" s="422" t="s">
        <v>6785</v>
      </c>
      <c r="E3040" s="422">
        <v>992</v>
      </c>
      <c r="F3040" s="438">
        <v>170730000</v>
      </c>
      <c r="G3040" s="423">
        <v>2023</v>
      </c>
      <c r="H3040" s="424">
        <f>VLOOKUP(G3040,[3]잔가율!$D$3:$E$33,2,FALSE)</f>
        <v>0.84199999999999997</v>
      </c>
      <c r="I3040" s="434">
        <f t="shared" si="47"/>
        <v>143754660</v>
      </c>
    </row>
    <row r="3041" spans="1:9">
      <c r="A3041" s="421">
        <v>3040</v>
      </c>
      <c r="B3041" s="422" t="s">
        <v>7711</v>
      </c>
      <c r="C3041" s="422" t="s">
        <v>99</v>
      </c>
      <c r="D3041" s="422" t="s">
        <v>6748</v>
      </c>
      <c r="E3041" s="422" t="s">
        <v>6740</v>
      </c>
      <c r="F3041" s="438">
        <v>171230000</v>
      </c>
      <c r="G3041" s="423">
        <v>2023</v>
      </c>
      <c r="H3041" s="424">
        <f>VLOOKUP(G3041,[3]잔가율!$D$3:$E$33,2,FALSE)</f>
        <v>0.84199999999999997</v>
      </c>
      <c r="I3041" s="434">
        <f t="shared" si="47"/>
        <v>144175660</v>
      </c>
    </row>
    <row r="3042" spans="1:9">
      <c r="A3042" s="421">
        <v>3041</v>
      </c>
      <c r="B3042" s="422" t="s">
        <v>7711</v>
      </c>
      <c r="C3042" s="422" t="s">
        <v>99</v>
      </c>
      <c r="D3042" s="422" t="s">
        <v>6748</v>
      </c>
      <c r="E3042" s="422" t="s">
        <v>6736</v>
      </c>
      <c r="F3042" s="438">
        <v>145450000</v>
      </c>
      <c r="G3042" s="423">
        <v>2023</v>
      </c>
      <c r="H3042" s="424">
        <f>VLOOKUP(G3042,[3]잔가율!$D$3:$E$33,2,FALSE)</f>
        <v>0.84199999999999997</v>
      </c>
      <c r="I3042" s="434">
        <f t="shared" si="47"/>
        <v>122468900</v>
      </c>
    </row>
    <row r="3043" spans="1:9">
      <c r="A3043" s="421">
        <v>3042</v>
      </c>
      <c r="B3043" s="313" t="s">
        <v>15840</v>
      </c>
      <c r="C3043" s="422" t="s">
        <v>99</v>
      </c>
      <c r="D3043" s="422" t="s">
        <v>6737</v>
      </c>
      <c r="E3043" s="422" t="s">
        <v>6738</v>
      </c>
      <c r="F3043" s="440">
        <v>177270000</v>
      </c>
      <c r="G3043" s="423">
        <v>2023</v>
      </c>
      <c r="H3043" s="424">
        <f>VLOOKUP(G3043,[3]잔가율!$B$3:$C$33,2,FALSE)</f>
        <v>0.82599999999999996</v>
      </c>
      <c r="I3043" s="434">
        <f t="shared" si="47"/>
        <v>146425020</v>
      </c>
    </row>
    <row r="3044" spans="1:9">
      <c r="A3044" s="421">
        <v>3043</v>
      </c>
      <c r="B3044" s="422" t="s">
        <v>7711</v>
      </c>
      <c r="C3044" s="422" t="s">
        <v>99</v>
      </c>
      <c r="D3044" s="422" t="s">
        <v>6786</v>
      </c>
      <c r="E3044" s="422" t="s">
        <v>6738</v>
      </c>
      <c r="F3044" s="438">
        <v>206180000</v>
      </c>
      <c r="G3044" s="423">
        <v>2023</v>
      </c>
      <c r="H3044" s="424">
        <f>VLOOKUP(G3044,[3]잔가율!$D$3:$E$33,2,FALSE)</f>
        <v>0.84199999999999997</v>
      </c>
      <c r="I3044" s="434">
        <f t="shared" si="47"/>
        <v>173603560</v>
      </c>
    </row>
    <row r="3045" spans="1:9">
      <c r="A3045" s="421">
        <v>3044</v>
      </c>
      <c r="B3045" s="422" t="s">
        <v>7711</v>
      </c>
      <c r="C3045" s="422" t="s">
        <v>99</v>
      </c>
      <c r="D3045" s="422" t="s">
        <v>6787</v>
      </c>
      <c r="E3045" s="422" t="s">
        <v>6738</v>
      </c>
      <c r="F3045" s="438">
        <v>195450000</v>
      </c>
      <c r="G3045" s="423">
        <v>2023</v>
      </c>
      <c r="H3045" s="424">
        <f>VLOOKUP(G3045,[3]잔가율!$D$3:$E$33,2,FALSE)</f>
        <v>0.84199999999999997</v>
      </c>
      <c r="I3045" s="434">
        <f t="shared" si="47"/>
        <v>164568900</v>
      </c>
    </row>
    <row r="3046" spans="1:9">
      <c r="A3046" s="421">
        <v>3045</v>
      </c>
      <c r="B3046" s="422" t="s">
        <v>7711</v>
      </c>
      <c r="C3046" s="422" t="s">
        <v>99</v>
      </c>
      <c r="D3046" s="422" t="s">
        <v>6788</v>
      </c>
      <c r="E3046" s="422" t="s">
        <v>6736</v>
      </c>
      <c r="F3046" s="438">
        <v>227270000</v>
      </c>
      <c r="G3046" s="423">
        <v>2023</v>
      </c>
      <c r="H3046" s="424">
        <f>VLOOKUP(G3046,[3]잔가율!$D$3:$E$33,2,FALSE)</f>
        <v>0.84199999999999997</v>
      </c>
      <c r="I3046" s="434">
        <f t="shared" si="47"/>
        <v>191361340</v>
      </c>
    </row>
    <row r="3047" spans="1:9">
      <c r="A3047" s="421">
        <v>3046</v>
      </c>
      <c r="B3047" s="422" t="s">
        <v>7711</v>
      </c>
      <c r="C3047" s="422" t="s">
        <v>99</v>
      </c>
      <c r="D3047" s="422" t="s">
        <v>6789</v>
      </c>
      <c r="E3047" s="422" t="s">
        <v>6740</v>
      </c>
      <c r="F3047" s="438">
        <v>214490000</v>
      </c>
      <c r="G3047" s="423">
        <v>2023</v>
      </c>
      <c r="H3047" s="424">
        <f>VLOOKUP(G3047,[3]잔가율!$D$3:$E$33,2,FALSE)</f>
        <v>0.84199999999999997</v>
      </c>
      <c r="I3047" s="434">
        <f t="shared" si="47"/>
        <v>180600580</v>
      </c>
    </row>
    <row r="3048" spans="1:9">
      <c r="A3048" s="421">
        <v>3047</v>
      </c>
      <c r="B3048" s="422" t="s">
        <v>7711</v>
      </c>
      <c r="C3048" s="422" t="s">
        <v>99</v>
      </c>
      <c r="D3048" s="422" t="s">
        <v>6789</v>
      </c>
      <c r="E3048" s="422" t="s">
        <v>6736</v>
      </c>
      <c r="F3048" s="438">
        <v>187490000</v>
      </c>
      <c r="G3048" s="423">
        <v>2023</v>
      </c>
      <c r="H3048" s="424">
        <f>VLOOKUP(G3048,[3]잔가율!$D$3:$E$33,2,FALSE)</f>
        <v>0.84199999999999997</v>
      </c>
      <c r="I3048" s="434">
        <f t="shared" si="47"/>
        <v>157866580</v>
      </c>
    </row>
    <row r="3049" spans="1:9">
      <c r="A3049" s="421">
        <v>3048</v>
      </c>
      <c r="B3049" s="422" t="s">
        <v>7711</v>
      </c>
      <c r="C3049" s="422" t="s">
        <v>99</v>
      </c>
      <c r="D3049" s="422" t="s">
        <v>6790</v>
      </c>
      <c r="E3049" s="422" t="s">
        <v>6740</v>
      </c>
      <c r="F3049" s="438">
        <v>221000000</v>
      </c>
      <c r="G3049" s="423">
        <v>2023</v>
      </c>
      <c r="H3049" s="424">
        <f>VLOOKUP(G3049,[3]잔가율!$D$3:$E$33,2,FALSE)</f>
        <v>0.84199999999999997</v>
      </c>
      <c r="I3049" s="434">
        <f t="shared" si="47"/>
        <v>186082000</v>
      </c>
    </row>
    <row r="3050" spans="1:9">
      <c r="A3050" s="421">
        <v>3049</v>
      </c>
      <c r="B3050" s="422" t="s">
        <v>7711</v>
      </c>
      <c r="C3050" s="422" t="s">
        <v>99</v>
      </c>
      <c r="D3050" s="422" t="s">
        <v>6790</v>
      </c>
      <c r="E3050" s="422" t="s">
        <v>6736</v>
      </c>
      <c r="F3050" s="438">
        <v>177270000</v>
      </c>
      <c r="G3050" s="423">
        <v>2023</v>
      </c>
      <c r="H3050" s="424">
        <f>VLOOKUP(G3050,[3]잔가율!$D$3:$E$33,2,FALSE)</f>
        <v>0.84199999999999997</v>
      </c>
      <c r="I3050" s="434">
        <f t="shared" si="47"/>
        <v>149261340</v>
      </c>
    </row>
    <row r="3051" spans="1:9">
      <c r="A3051" s="421">
        <v>3050</v>
      </c>
      <c r="B3051" s="313" t="s">
        <v>15840</v>
      </c>
      <c r="C3051" s="422" t="s">
        <v>99</v>
      </c>
      <c r="D3051" s="422" t="s">
        <v>6739</v>
      </c>
      <c r="E3051" s="422" t="s">
        <v>6740</v>
      </c>
      <c r="F3051" s="440">
        <v>160460000</v>
      </c>
      <c r="G3051" s="423">
        <v>2023</v>
      </c>
      <c r="H3051" s="424">
        <f>VLOOKUP(G3051,[3]잔가율!$B$3:$C$33,2,FALSE)</f>
        <v>0.82599999999999996</v>
      </c>
      <c r="I3051" s="434">
        <f t="shared" si="47"/>
        <v>132539960</v>
      </c>
    </row>
    <row r="3052" spans="1:9">
      <c r="A3052" s="421">
        <v>3051</v>
      </c>
      <c r="B3052" s="313" t="s">
        <v>15840</v>
      </c>
      <c r="C3052" s="422" t="s">
        <v>99</v>
      </c>
      <c r="D3052" s="422" t="s">
        <v>6739</v>
      </c>
      <c r="E3052" s="422" t="s">
        <v>6736</v>
      </c>
      <c r="F3052" s="440">
        <v>132000000</v>
      </c>
      <c r="G3052" s="423">
        <v>2023</v>
      </c>
      <c r="H3052" s="424">
        <f>VLOOKUP(G3052,[3]잔가율!$B$3:$C$33,2,FALSE)</f>
        <v>0.82599999999999996</v>
      </c>
      <c r="I3052" s="434">
        <f t="shared" si="47"/>
        <v>109032000</v>
      </c>
    </row>
    <row r="3053" spans="1:9">
      <c r="A3053" s="421">
        <v>3052</v>
      </c>
      <c r="B3053" s="313" t="s">
        <v>15840</v>
      </c>
      <c r="C3053" s="422" t="s">
        <v>99</v>
      </c>
      <c r="D3053" s="422" t="s">
        <v>6741</v>
      </c>
      <c r="E3053" s="422" t="s">
        <v>6740</v>
      </c>
      <c r="F3053" s="440">
        <v>191000000</v>
      </c>
      <c r="G3053" s="423">
        <v>2023</v>
      </c>
      <c r="H3053" s="424">
        <f>VLOOKUP(G3053,[3]잔가율!$B$3:$C$33,2,FALSE)</f>
        <v>0.82599999999999996</v>
      </c>
      <c r="I3053" s="434">
        <f t="shared" si="47"/>
        <v>157766000</v>
      </c>
    </row>
    <row r="3054" spans="1:9">
      <c r="A3054" s="421">
        <v>3053</v>
      </c>
      <c r="B3054" s="422" t="s">
        <v>7711</v>
      </c>
      <c r="C3054" s="422" t="s">
        <v>99</v>
      </c>
      <c r="D3054" s="422" t="s">
        <v>6749</v>
      </c>
      <c r="E3054" s="422" t="s">
        <v>6740</v>
      </c>
      <c r="F3054" s="438">
        <v>178000000</v>
      </c>
      <c r="G3054" s="423">
        <v>2023</v>
      </c>
      <c r="H3054" s="424">
        <f>VLOOKUP(G3054,[3]잔가율!$D$3:$E$33,2,FALSE)</f>
        <v>0.84199999999999997</v>
      </c>
      <c r="I3054" s="434">
        <f t="shared" si="47"/>
        <v>149876000</v>
      </c>
    </row>
    <row r="3055" spans="1:9">
      <c r="A3055" s="421">
        <v>3054</v>
      </c>
      <c r="B3055" s="422" t="s">
        <v>7711</v>
      </c>
      <c r="C3055" s="422" t="s">
        <v>99</v>
      </c>
      <c r="D3055" s="422" t="s">
        <v>6749</v>
      </c>
      <c r="E3055" s="422" t="s">
        <v>6736</v>
      </c>
      <c r="F3055" s="438">
        <v>153000000</v>
      </c>
      <c r="G3055" s="423">
        <v>2023</v>
      </c>
      <c r="H3055" s="424">
        <f>VLOOKUP(G3055,[3]잔가율!$D$3:$E$33,2,FALSE)</f>
        <v>0.84199999999999997</v>
      </c>
      <c r="I3055" s="434">
        <f t="shared" si="47"/>
        <v>128826000</v>
      </c>
    </row>
    <row r="3056" spans="1:9">
      <c r="A3056" s="421">
        <v>3055</v>
      </c>
      <c r="B3056" s="422" t="s">
        <v>7711</v>
      </c>
      <c r="C3056" s="422" t="s">
        <v>99</v>
      </c>
      <c r="D3056" s="422" t="s">
        <v>6750</v>
      </c>
      <c r="E3056" s="422" t="s">
        <v>6740</v>
      </c>
      <c r="F3056" s="438">
        <v>220000000</v>
      </c>
      <c r="G3056" s="423">
        <v>2023</v>
      </c>
      <c r="H3056" s="424">
        <f>VLOOKUP(G3056,[3]잔가율!$D$3:$E$33,2,FALSE)</f>
        <v>0.84199999999999997</v>
      </c>
      <c r="I3056" s="434">
        <f t="shared" si="47"/>
        <v>185240000</v>
      </c>
    </row>
    <row r="3057" spans="1:9">
      <c r="A3057" s="421">
        <v>3056</v>
      </c>
      <c r="B3057" s="422" t="s">
        <v>7711</v>
      </c>
      <c r="C3057" s="422" t="s">
        <v>99</v>
      </c>
      <c r="D3057" s="422" t="s">
        <v>6750</v>
      </c>
      <c r="E3057" s="422" t="s">
        <v>6791</v>
      </c>
      <c r="F3057" s="438">
        <v>185680000</v>
      </c>
      <c r="G3057" s="423">
        <v>2023</v>
      </c>
      <c r="H3057" s="424">
        <f>VLOOKUP(G3057,[3]잔가율!$D$3:$E$33,2,FALSE)</f>
        <v>0.84199999999999997</v>
      </c>
      <c r="I3057" s="434">
        <f t="shared" si="47"/>
        <v>156342560</v>
      </c>
    </row>
    <row r="3058" spans="1:9">
      <c r="A3058" s="421">
        <v>3057</v>
      </c>
      <c r="B3058" s="422" t="s">
        <v>7711</v>
      </c>
      <c r="C3058" s="422" t="s">
        <v>99</v>
      </c>
      <c r="D3058" s="422" t="s">
        <v>6750</v>
      </c>
      <c r="E3058" s="422" t="s">
        <v>6736</v>
      </c>
      <c r="F3058" s="438">
        <v>190000000</v>
      </c>
      <c r="G3058" s="423">
        <v>2023</v>
      </c>
      <c r="H3058" s="424">
        <f>VLOOKUP(G3058,[3]잔가율!$D$3:$E$33,2,FALSE)</f>
        <v>0.84199999999999997</v>
      </c>
      <c r="I3058" s="434">
        <f t="shared" si="47"/>
        <v>159980000</v>
      </c>
    </row>
    <row r="3059" spans="1:9">
      <c r="A3059" s="421">
        <v>3058</v>
      </c>
      <c r="B3059" s="422" t="s">
        <v>7711</v>
      </c>
      <c r="C3059" s="422" t="s">
        <v>99</v>
      </c>
      <c r="D3059" s="422" t="s">
        <v>6750</v>
      </c>
      <c r="E3059" s="422" t="s">
        <v>6792</v>
      </c>
      <c r="F3059" s="438">
        <v>185680000</v>
      </c>
      <c r="G3059" s="423">
        <v>2023</v>
      </c>
      <c r="H3059" s="424">
        <f>VLOOKUP(G3059,[3]잔가율!$D$3:$E$33,2,FALSE)</f>
        <v>0.84199999999999997</v>
      </c>
      <c r="I3059" s="434">
        <f t="shared" si="47"/>
        <v>156342560</v>
      </c>
    </row>
    <row r="3060" spans="1:9">
      <c r="A3060" s="421">
        <v>3059</v>
      </c>
      <c r="B3060" s="422" t="s">
        <v>7711</v>
      </c>
      <c r="C3060" s="422" t="s">
        <v>99</v>
      </c>
      <c r="D3060" s="422" t="s">
        <v>6751</v>
      </c>
      <c r="E3060" s="422" t="s">
        <v>6740</v>
      </c>
      <c r="F3060" s="438">
        <v>228700000</v>
      </c>
      <c r="G3060" s="423">
        <v>2023</v>
      </c>
      <c r="H3060" s="424">
        <f>VLOOKUP(G3060,[3]잔가율!$D$3:$E$33,2,FALSE)</f>
        <v>0.84199999999999997</v>
      </c>
      <c r="I3060" s="434">
        <f t="shared" si="47"/>
        <v>192565400</v>
      </c>
    </row>
    <row r="3061" spans="1:9">
      <c r="A3061" s="421">
        <v>3060</v>
      </c>
      <c r="B3061" s="422" t="s">
        <v>7711</v>
      </c>
      <c r="C3061" s="422" t="s">
        <v>99</v>
      </c>
      <c r="D3061" s="422" t="s">
        <v>6751</v>
      </c>
      <c r="E3061" s="422" t="s">
        <v>6736</v>
      </c>
      <c r="F3061" s="438">
        <v>206720000</v>
      </c>
      <c r="G3061" s="423">
        <v>2023</v>
      </c>
      <c r="H3061" s="424">
        <f>VLOOKUP(G3061,[3]잔가율!$D$3:$E$33,2,FALSE)</f>
        <v>0.84199999999999997</v>
      </c>
      <c r="I3061" s="434">
        <f t="shared" si="47"/>
        <v>174058240</v>
      </c>
    </row>
    <row r="3062" spans="1:9">
      <c r="A3062" s="421">
        <v>3061</v>
      </c>
      <c r="B3062" s="422" t="s">
        <v>7711</v>
      </c>
      <c r="C3062" s="422" t="s">
        <v>99</v>
      </c>
      <c r="D3062" s="422" t="s">
        <v>6752</v>
      </c>
      <c r="E3062" s="422" t="s">
        <v>6740</v>
      </c>
      <c r="F3062" s="438">
        <v>243350000</v>
      </c>
      <c r="G3062" s="423">
        <v>2023</v>
      </c>
      <c r="H3062" s="424">
        <f>VLOOKUP(G3062,[3]잔가율!$D$3:$E$33,2,FALSE)</f>
        <v>0.84199999999999997</v>
      </c>
      <c r="I3062" s="434">
        <f t="shared" si="47"/>
        <v>204900700</v>
      </c>
    </row>
    <row r="3063" spans="1:9">
      <c r="A3063" s="421">
        <v>3062</v>
      </c>
      <c r="B3063" s="422" t="s">
        <v>7711</v>
      </c>
      <c r="C3063" s="422" t="s">
        <v>99</v>
      </c>
      <c r="D3063" s="422" t="s">
        <v>6752</v>
      </c>
      <c r="E3063" s="422" t="s">
        <v>6736</v>
      </c>
      <c r="F3063" s="438">
        <v>230900000</v>
      </c>
      <c r="G3063" s="423">
        <v>2023</v>
      </c>
      <c r="H3063" s="424">
        <f>VLOOKUP(G3063,[3]잔가율!$D$3:$E$33,2,FALSE)</f>
        <v>0.84199999999999997</v>
      </c>
      <c r="I3063" s="434">
        <f t="shared" si="47"/>
        <v>194417800</v>
      </c>
    </row>
    <row r="3064" spans="1:9">
      <c r="A3064" s="421">
        <v>3063</v>
      </c>
      <c r="B3064" s="422" t="s">
        <v>7711</v>
      </c>
      <c r="C3064" s="422" t="s">
        <v>99</v>
      </c>
      <c r="D3064" s="422" t="s">
        <v>6753</v>
      </c>
      <c r="E3064" s="422" t="s">
        <v>6740</v>
      </c>
      <c r="F3064" s="438">
        <v>252450000</v>
      </c>
      <c r="G3064" s="423">
        <v>2023</v>
      </c>
      <c r="H3064" s="424">
        <f>VLOOKUP(G3064,[3]잔가율!$D$3:$E$33,2,FALSE)</f>
        <v>0.84199999999999997</v>
      </c>
      <c r="I3064" s="434">
        <f t="shared" si="47"/>
        <v>212562900</v>
      </c>
    </row>
    <row r="3065" spans="1:9">
      <c r="A3065" s="421">
        <v>3064</v>
      </c>
      <c r="B3065" s="422" t="s">
        <v>7711</v>
      </c>
      <c r="C3065" s="422" t="s">
        <v>99</v>
      </c>
      <c r="D3065" s="422" t="s">
        <v>6793</v>
      </c>
      <c r="E3065" s="422" t="s">
        <v>6736</v>
      </c>
      <c r="F3065" s="438">
        <v>242720000</v>
      </c>
      <c r="G3065" s="423">
        <v>2023</v>
      </c>
      <c r="H3065" s="424">
        <f>VLOOKUP(G3065,[3]잔가율!$D$3:$E$33,2,FALSE)</f>
        <v>0.84199999999999997</v>
      </c>
      <c r="I3065" s="434">
        <f t="shared" si="47"/>
        <v>204370240</v>
      </c>
    </row>
    <row r="3066" spans="1:9">
      <c r="A3066" s="421">
        <v>3065</v>
      </c>
      <c r="B3066" s="422" t="s">
        <v>7711</v>
      </c>
      <c r="C3066" s="422" t="s">
        <v>99</v>
      </c>
      <c r="D3066" s="422" t="s">
        <v>6794</v>
      </c>
      <c r="E3066" s="422" t="s">
        <v>6795</v>
      </c>
      <c r="F3066" s="438">
        <v>988600000</v>
      </c>
      <c r="G3066" s="423">
        <v>2023</v>
      </c>
      <c r="H3066" s="424">
        <f>VLOOKUP(G3066,[3]잔가율!$D$3:$E$33,2,FALSE)</f>
        <v>0.84199999999999997</v>
      </c>
      <c r="I3066" s="434">
        <f t="shared" si="47"/>
        <v>832401200</v>
      </c>
    </row>
    <row r="3067" spans="1:9">
      <c r="A3067" s="421">
        <v>3066</v>
      </c>
      <c r="B3067" s="422" t="s">
        <v>7711</v>
      </c>
      <c r="C3067" s="422" t="s">
        <v>99</v>
      </c>
      <c r="D3067" s="422" t="s">
        <v>6796</v>
      </c>
      <c r="E3067" s="422" t="s">
        <v>6736</v>
      </c>
      <c r="F3067" s="438">
        <v>177270000</v>
      </c>
      <c r="G3067" s="423">
        <v>2023</v>
      </c>
      <c r="H3067" s="424">
        <f>VLOOKUP(G3067,[3]잔가율!$D$3:$E$33,2,FALSE)</f>
        <v>0.84199999999999997</v>
      </c>
      <c r="I3067" s="434">
        <f t="shared" si="47"/>
        <v>149261340</v>
      </c>
    </row>
    <row r="3068" spans="1:9">
      <c r="A3068" s="421">
        <v>3067</v>
      </c>
      <c r="B3068" s="422" t="s">
        <v>7711</v>
      </c>
      <c r="C3068" s="422" t="s">
        <v>99</v>
      </c>
      <c r="D3068" s="422" t="s">
        <v>6754</v>
      </c>
      <c r="E3068" s="422" t="s">
        <v>6797</v>
      </c>
      <c r="F3068" s="438">
        <v>181810000</v>
      </c>
      <c r="G3068" s="423">
        <v>2023</v>
      </c>
      <c r="H3068" s="424">
        <f>VLOOKUP(G3068,[3]잔가율!$D$3:$E$33,2,FALSE)</f>
        <v>0.84199999999999997</v>
      </c>
      <c r="I3068" s="434">
        <f t="shared" si="47"/>
        <v>153084020</v>
      </c>
    </row>
    <row r="3069" spans="1:9">
      <c r="A3069" s="421">
        <v>3068</v>
      </c>
      <c r="B3069" s="422" t="s">
        <v>7711</v>
      </c>
      <c r="C3069" s="422" t="s">
        <v>99</v>
      </c>
      <c r="D3069" s="422" t="s">
        <v>6798</v>
      </c>
      <c r="E3069" s="422" t="s">
        <v>6799</v>
      </c>
      <c r="F3069" s="438">
        <v>78400000</v>
      </c>
      <c r="G3069" s="423">
        <v>2023</v>
      </c>
      <c r="H3069" s="424">
        <f>VLOOKUP(G3069,[3]잔가율!$D$3:$E$33,2,FALSE)</f>
        <v>0.84199999999999997</v>
      </c>
      <c r="I3069" s="434">
        <f t="shared" si="47"/>
        <v>66012800</v>
      </c>
    </row>
    <row r="3070" spans="1:9">
      <c r="A3070" s="421">
        <v>3069</v>
      </c>
      <c r="B3070" s="422" t="s">
        <v>7711</v>
      </c>
      <c r="C3070" s="422" t="s">
        <v>99</v>
      </c>
      <c r="D3070" s="422" t="s">
        <v>6798</v>
      </c>
      <c r="E3070" s="422" t="s">
        <v>6800</v>
      </c>
      <c r="F3070" s="438">
        <v>82420000</v>
      </c>
      <c r="G3070" s="423">
        <v>2023</v>
      </c>
      <c r="H3070" s="424">
        <f>VLOOKUP(G3070,[3]잔가율!$D$3:$E$33,2,FALSE)</f>
        <v>0.84199999999999997</v>
      </c>
      <c r="I3070" s="434">
        <f t="shared" si="47"/>
        <v>69397640</v>
      </c>
    </row>
    <row r="3071" spans="1:9">
      <c r="A3071" s="421">
        <v>3070</v>
      </c>
      <c r="B3071" s="422" t="s">
        <v>7711</v>
      </c>
      <c r="C3071" s="422" t="s">
        <v>99</v>
      </c>
      <c r="D3071" s="422" t="s">
        <v>6798</v>
      </c>
      <c r="E3071" s="422" t="s">
        <v>6801</v>
      </c>
      <c r="F3071" s="438">
        <v>79920000</v>
      </c>
      <c r="G3071" s="423">
        <v>2023</v>
      </c>
      <c r="H3071" s="424">
        <f>VLOOKUP(G3071,[3]잔가율!$D$3:$E$33,2,FALSE)</f>
        <v>0.84199999999999997</v>
      </c>
      <c r="I3071" s="434">
        <f t="shared" si="47"/>
        <v>67292640</v>
      </c>
    </row>
    <row r="3072" spans="1:9">
      <c r="A3072" s="421">
        <v>3071</v>
      </c>
      <c r="B3072" s="425" t="s">
        <v>7711</v>
      </c>
      <c r="C3072" s="425" t="s">
        <v>6774</v>
      </c>
      <c r="D3072" s="425" t="s">
        <v>6802</v>
      </c>
      <c r="E3072" s="425" t="s">
        <v>6803</v>
      </c>
      <c r="F3072" s="439">
        <v>27470000</v>
      </c>
      <c r="G3072" s="423">
        <v>2023</v>
      </c>
      <c r="H3072" s="424">
        <f>VLOOKUP(G3072,[3]잔가율!$D$3:$E$33,2,FALSE)</f>
        <v>0.84199999999999997</v>
      </c>
      <c r="I3072" s="434">
        <f t="shared" si="47"/>
        <v>23129740</v>
      </c>
    </row>
    <row r="3073" spans="1:9">
      <c r="A3073" s="421">
        <v>3072</v>
      </c>
      <c r="B3073" s="425" t="s">
        <v>7711</v>
      </c>
      <c r="C3073" s="425" t="s">
        <v>6774</v>
      </c>
      <c r="D3073" s="425" t="s">
        <v>6802</v>
      </c>
      <c r="E3073" s="425" t="s">
        <v>6804</v>
      </c>
      <c r="F3073" s="439">
        <v>142550000</v>
      </c>
      <c r="G3073" s="423">
        <v>2023</v>
      </c>
      <c r="H3073" s="424">
        <f>VLOOKUP(G3073,[3]잔가율!$D$3:$E$33,2,FALSE)</f>
        <v>0.84199999999999997</v>
      </c>
      <c r="I3073" s="434">
        <f t="shared" si="47"/>
        <v>120027100</v>
      </c>
    </row>
    <row r="3074" spans="1:9">
      <c r="A3074" s="421">
        <v>3073</v>
      </c>
      <c r="B3074" s="422" t="s">
        <v>7711</v>
      </c>
      <c r="C3074" s="422" t="s">
        <v>99</v>
      </c>
      <c r="D3074" s="422" t="s">
        <v>6802</v>
      </c>
      <c r="E3074" s="422" t="s">
        <v>6805</v>
      </c>
      <c r="F3074" s="438">
        <v>82420000</v>
      </c>
      <c r="G3074" s="423">
        <v>2023</v>
      </c>
      <c r="H3074" s="424">
        <f>VLOOKUP(G3074,[3]잔가율!$D$3:$E$33,2,FALSE)</f>
        <v>0.84199999999999997</v>
      </c>
      <c r="I3074" s="434">
        <f t="shared" ref="I3074:I3137" si="48">ROUNDDOWN(F3074*H3074,0)</f>
        <v>69397640</v>
      </c>
    </row>
    <row r="3075" spans="1:9">
      <c r="A3075" s="421">
        <v>3074</v>
      </c>
      <c r="B3075" s="422" t="s">
        <v>7711</v>
      </c>
      <c r="C3075" s="422" t="s">
        <v>99</v>
      </c>
      <c r="D3075" s="422" t="s">
        <v>6806</v>
      </c>
      <c r="E3075" s="422" t="s">
        <v>6799</v>
      </c>
      <c r="F3075" s="438">
        <v>97720000</v>
      </c>
      <c r="G3075" s="423">
        <v>2023</v>
      </c>
      <c r="H3075" s="424">
        <f>VLOOKUP(G3075,[3]잔가율!$D$3:$E$33,2,FALSE)</f>
        <v>0.84199999999999997</v>
      </c>
      <c r="I3075" s="434">
        <f t="shared" si="48"/>
        <v>82280240</v>
      </c>
    </row>
    <row r="3076" spans="1:9">
      <c r="A3076" s="421">
        <v>3075</v>
      </c>
      <c r="B3076" s="422" t="s">
        <v>7711</v>
      </c>
      <c r="C3076" s="422" t="s">
        <v>99</v>
      </c>
      <c r="D3076" s="422" t="s">
        <v>6807</v>
      </c>
      <c r="E3076" s="422" t="s">
        <v>6799</v>
      </c>
      <c r="F3076" s="438">
        <v>100360000</v>
      </c>
      <c r="G3076" s="423">
        <v>2023</v>
      </c>
      <c r="H3076" s="424">
        <f>VLOOKUP(G3076,[3]잔가율!$D$3:$E$33,2,FALSE)</f>
        <v>0.84199999999999997</v>
      </c>
      <c r="I3076" s="434">
        <f t="shared" si="48"/>
        <v>84503120</v>
      </c>
    </row>
    <row r="3077" spans="1:9">
      <c r="A3077" s="421">
        <v>3076</v>
      </c>
      <c r="B3077" s="422" t="s">
        <v>7711</v>
      </c>
      <c r="C3077" s="422" t="s">
        <v>99</v>
      </c>
      <c r="D3077" s="422" t="s">
        <v>6807</v>
      </c>
      <c r="E3077" s="422" t="s">
        <v>6801</v>
      </c>
      <c r="F3077" s="438">
        <v>99720000</v>
      </c>
      <c r="G3077" s="423">
        <v>2023</v>
      </c>
      <c r="H3077" s="424">
        <f>VLOOKUP(G3077,[3]잔가율!$D$3:$E$33,2,FALSE)</f>
        <v>0.84199999999999997</v>
      </c>
      <c r="I3077" s="434">
        <f t="shared" si="48"/>
        <v>83964240</v>
      </c>
    </row>
    <row r="3078" spans="1:9">
      <c r="A3078" s="421">
        <v>3077</v>
      </c>
      <c r="B3078" s="425" t="s">
        <v>7711</v>
      </c>
      <c r="C3078" s="425" t="s">
        <v>6774</v>
      </c>
      <c r="D3078" s="425" t="s">
        <v>6808</v>
      </c>
      <c r="E3078" s="425" t="s">
        <v>6809</v>
      </c>
      <c r="F3078" s="439">
        <v>22570000</v>
      </c>
      <c r="G3078" s="423">
        <v>2023</v>
      </c>
      <c r="H3078" s="424">
        <f>VLOOKUP(G3078,[3]잔가율!$D$3:$E$33,2,FALSE)</f>
        <v>0.84199999999999997</v>
      </c>
      <c r="I3078" s="434">
        <f t="shared" si="48"/>
        <v>19003940</v>
      </c>
    </row>
    <row r="3079" spans="1:9">
      <c r="A3079" s="421">
        <v>3078</v>
      </c>
      <c r="B3079" s="422" t="s">
        <v>7711</v>
      </c>
      <c r="C3079" s="422" t="s">
        <v>99</v>
      </c>
      <c r="D3079" s="422" t="s">
        <v>6810</v>
      </c>
      <c r="E3079" s="422" t="s">
        <v>6801</v>
      </c>
      <c r="F3079" s="438">
        <v>103270000</v>
      </c>
      <c r="G3079" s="423">
        <v>2023</v>
      </c>
      <c r="H3079" s="424">
        <f>VLOOKUP(G3079,[3]잔가율!$D$3:$E$33,2,FALSE)</f>
        <v>0.84199999999999997</v>
      </c>
      <c r="I3079" s="434">
        <f t="shared" si="48"/>
        <v>86953340</v>
      </c>
    </row>
    <row r="3080" spans="1:9">
      <c r="A3080" s="421">
        <v>3079</v>
      </c>
      <c r="B3080" s="422" t="s">
        <v>7711</v>
      </c>
      <c r="C3080" s="422" t="s">
        <v>99</v>
      </c>
      <c r="D3080" s="422" t="s">
        <v>6811</v>
      </c>
      <c r="E3080" s="422" t="s">
        <v>6736</v>
      </c>
      <c r="F3080" s="438">
        <v>149810000</v>
      </c>
      <c r="G3080" s="423">
        <v>2023</v>
      </c>
      <c r="H3080" s="424">
        <f>VLOOKUP(G3080,[3]잔가율!$D$3:$E$33,2,FALSE)</f>
        <v>0.84199999999999997</v>
      </c>
      <c r="I3080" s="434">
        <f t="shared" si="48"/>
        <v>126140020</v>
      </c>
    </row>
    <row r="3081" spans="1:9">
      <c r="A3081" s="421">
        <v>3080</v>
      </c>
      <c r="B3081" s="422" t="s">
        <v>7711</v>
      </c>
      <c r="C3081" s="422" t="s">
        <v>99</v>
      </c>
      <c r="D3081" s="422" t="s">
        <v>6812</v>
      </c>
      <c r="E3081" s="422" t="s">
        <v>6813</v>
      </c>
      <c r="F3081" s="438">
        <v>800000000</v>
      </c>
      <c r="G3081" s="423">
        <v>2023</v>
      </c>
      <c r="H3081" s="424">
        <f>VLOOKUP(G3081,[3]잔가율!$D$3:$E$33,2,FALSE)</f>
        <v>0.84199999999999997</v>
      </c>
      <c r="I3081" s="434">
        <f t="shared" si="48"/>
        <v>673600000</v>
      </c>
    </row>
    <row r="3082" spans="1:9">
      <c r="A3082" s="421">
        <v>3081</v>
      </c>
      <c r="B3082" s="422" t="s">
        <v>7711</v>
      </c>
      <c r="C3082" s="422" t="s">
        <v>99</v>
      </c>
      <c r="D3082" s="422" t="s">
        <v>6814</v>
      </c>
      <c r="E3082" s="422" t="s">
        <v>6736</v>
      </c>
      <c r="F3082" s="438">
        <v>132540000</v>
      </c>
      <c r="G3082" s="423">
        <v>2023</v>
      </c>
      <c r="H3082" s="424">
        <f>VLOOKUP(G3082,[3]잔가율!$D$3:$E$33,2,FALSE)</f>
        <v>0.84199999999999997</v>
      </c>
      <c r="I3082" s="434">
        <f t="shared" si="48"/>
        <v>111598680</v>
      </c>
    </row>
    <row r="3083" spans="1:9">
      <c r="A3083" s="421">
        <v>3082</v>
      </c>
      <c r="B3083" s="422" t="s">
        <v>7711</v>
      </c>
      <c r="C3083" s="422" t="s">
        <v>99</v>
      </c>
      <c r="D3083" s="422" t="s">
        <v>105</v>
      </c>
      <c r="E3083" s="422" t="s">
        <v>6815</v>
      </c>
      <c r="F3083" s="438">
        <v>97600000</v>
      </c>
      <c r="G3083" s="423">
        <v>2023</v>
      </c>
      <c r="H3083" s="424">
        <f>VLOOKUP(G3083,[3]잔가율!$D$3:$E$33,2,FALSE)</f>
        <v>0.84199999999999997</v>
      </c>
      <c r="I3083" s="434">
        <f t="shared" si="48"/>
        <v>82179200</v>
      </c>
    </row>
    <row r="3084" spans="1:9">
      <c r="A3084" s="421">
        <v>3083</v>
      </c>
      <c r="B3084" s="422" t="s">
        <v>7711</v>
      </c>
      <c r="C3084" s="422" t="s">
        <v>99</v>
      </c>
      <c r="D3084" s="422" t="s">
        <v>105</v>
      </c>
      <c r="E3084" s="422" t="s">
        <v>6816</v>
      </c>
      <c r="F3084" s="438">
        <v>100000000</v>
      </c>
      <c r="G3084" s="423">
        <v>2023</v>
      </c>
      <c r="H3084" s="424">
        <f>VLOOKUP(G3084,[3]잔가율!$D$3:$E$33,2,FALSE)</f>
        <v>0.84199999999999997</v>
      </c>
      <c r="I3084" s="434">
        <f t="shared" si="48"/>
        <v>84200000</v>
      </c>
    </row>
    <row r="3085" spans="1:9">
      <c r="A3085" s="421">
        <v>3084</v>
      </c>
      <c r="B3085" s="422" t="s">
        <v>7711</v>
      </c>
      <c r="C3085" s="422" t="s">
        <v>99</v>
      </c>
      <c r="D3085" s="422" t="s">
        <v>105</v>
      </c>
      <c r="E3085" s="422" t="s">
        <v>6817</v>
      </c>
      <c r="F3085" s="438">
        <v>94500000</v>
      </c>
      <c r="G3085" s="423">
        <v>2023</v>
      </c>
      <c r="H3085" s="424">
        <f>VLOOKUP(G3085,[3]잔가율!$D$3:$E$33,2,FALSE)</f>
        <v>0.84199999999999997</v>
      </c>
      <c r="I3085" s="434">
        <f t="shared" si="48"/>
        <v>79569000</v>
      </c>
    </row>
    <row r="3086" spans="1:9">
      <c r="A3086" s="421">
        <v>3085</v>
      </c>
      <c r="B3086" s="422" t="s">
        <v>7711</v>
      </c>
      <c r="C3086" s="422" t="s">
        <v>99</v>
      </c>
      <c r="D3086" s="422" t="s">
        <v>105</v>
      </c>
      <c r="E3086" s="422" t="s">
        <v>6818</v>
      </c>
      <c r="F3086" s="438">
        <v>117000000</v>
      </c>
      <c r="G3086" s="423">
        <v>2023</v>
      </c>
      <c r="H3086" s="424">
        <f>VLOOKUP(G3086,[3]잔가율!$D$3:$E$33,2,FALSE)</f>
        <v>0.84199999999999997</v>
      </c>
      <c r="I3086" s="434">
        <f t="shared" si="48"/>
        <v>98514000</v>
      </c>
    </row>
    <row r="3087" spans="1:9">
      <c r="A3087" s="421">
        <v>3086</v>
      </c>
      <c r="B3087" s="422" t="s">
        <v>7711</v>
      </c>
      <c r="C3087" s="422" t="s">
        <v>99</v>
      </c>
      <c r="D3087" s="422" t="s">
        <v>105</v>
      </c>
      <c r="E3087" s="422" t="s">
        <v>6819</v>
      </c>
      <c r="F3087" s="438">
        <v>95000000</v>
      </c>
      <c r="G3087" s="423">
        <v>2023</v>
      </c>
      <c r="H3087" s="424">
        <f>VLOOKUP(G3087,[3]잔가율!$D$3:$E$33,2,FALSE)</f>
        <v>0.84199999999999997</v>
      </c>
      <c r="I3087" s="434">
        <f t="shared" si="48"/>
        <v>79990000</v>
      </c>
    </row>
    <row r="3088" spans="1:9">
      <c r="A3088" s="421">
        <v>3087</v>
      </c>
      <c r="B3088" s="425" t="s">
        <v>7711</v>
      </c>
      <c r="C3088" s="425" t="s">
        <v>6774</v>
      </c>
      <c r="D3088" s="425" t="s">
        <v>105</v>
      </c>
      <c r="E3088" s="425" t="s">
        <v>6820</v>
      </c>
      <c r="F3088" s="439">
        <v>70790000</v>
      </c>
      <c r="G3088" s="423">
        <v>2023</v>
      </c>
      <c r="H3088" s="424">
        <f>VLOOKUP(G3088,[3]잔가율!$D$3:$E$33,2,FALSE)</f>
        <v>0.84199999999999997</v>
      </c>
      <c r="I3088" s="434">
        <f t="shared" si="48"/>
        <v>59605180</v>
      </c>
    </row>
    <row r="3089" spans="1:9">
      <c r="A3089" s="421">
        <v>3088</v>
      </c>
      <c r="B3089" s="422" t="s">
        <v>7711</v>
      </c>
      <c r="C3089" s="422" t="s">
        <v>99</v>
      </c>
      <c r="D3089" s="422" t="s">
        <v>105</v>
      </c>
      <c r="E3089" s="422" t="s">
        <v>6821</v>
      </c>
      <c r="F3089" s="438">
        <v>87130000</v>
      </c>
      <c r="G3089" s="423">
        <v>2023</v>
      </c>
      <c r="H3089" s="424">
        <f>VLOOKUP(G3089,[3]잔가율!$D$3:$E$33,2,FALSE)</f>
        <v>0.84199999999999997</v>
      </c>
      <c r="I3089" s="434">
        <f t="shared" si="48"/>
        <v>73363460</v>
      </c>
    </row>
    <row r="3090" spans="1:9">
      <c r="A3090" s="421">
        <v>3089</v>
      </c>
      <c r="B3090" s="422" t="s">
        <v>7711</v>
      </c>
      <c r="C3090" s="422" t="s">
        <v>99</v>
      </c>
      <c r="D3090" s="422" t="s">
        <v>105</v>
      </c>
      <c r="E3090" s="422" t="s">
        <v>6822</v>
      </c>
      <c r="F3090" s="438">
        <v>127270000</v>
      </c>
      <c r="G3090" s="423">
        <v>2023</v>
      </c>
      <c r="H3090" s="424">
        <f>VLOOKUP(G3090,[3]잔가율!$D$3:$E$33,2,FALSE)</f>
        <v>0.84199999999999997</v>
      </c>
      <c r="I3090" s="434">
        <f t="shared" si="48"/>
        <v>107161340</v>
      </c>
    </row>
    <row r="3091" spans="1:9">
      <c r="A3091" s="421">
        <v>3090</v>
      </c>
      <c r="B3091" s="422" t="s">
        <v>7711</v>
      </c>
      <c r="C3091" s="422" t="s">
        <v>99</v>
      </c>
      <c r="D3091" s="422" t="s">
        <v>6755</v>
      </c>
      <c r="E3091" s="422" t="s">
        <v>6815</v>
      </c>
      <c r="F3091" s="438">
        <v>94620000</v>
      </c>
      <c r="G3091" s="423">
        <v>2023</v>
      </c>
      <c r="H3091" s="424">
        <f>VLOOKUP(G3091,[3]잔가율!$D$3:$E$33,2,FALSE)</f>
        <v>0.84199999999999997</v>
      </c>
      <c r="I3091" s="434">
        <f t="shared" si="48"/>
        <v>79670040</v>
      </c>
    </row>
    <row r="3092" spans="1:9">
      <c r="A3092" s="421">
        <v>3091</v>
      </c>
      <c r="B3092" s="422" t="s">
        <v>7711</v>
      </c>
      <c r="C3092" s="422" t="s">
        <v>99</v>
      </c>
      <c r="D3092" s="422" t="s">
        <v>6823</v>
      </c>
      <c r="E3092" s="422" t="s">
        <v>6815</v>
      </c>
      <c r="F3092" s="438">
        <v>94270000</v>
      </c>
      <c r="G3092" s="423">
        <v>2023</v>
      </c>
      <c r="H3092" s="424">
        <f>VLOOKUP(G3092,[3]잔가율!$D$3:$E$33,2,FALSE)</f>
        <v>0.84199999999999997</v>
      </c>
      <c r="I3092" s="434">
        <f t="shared" si="48"/>
        <v>79375340</v>
      </c>
    </row>
    <row r="3093" spans="1:9">
      <c r="A3093" s="421">
        <v>3092</v>
      </c>
      <c r="B3093" s="422" t="s">
        <v>7711</v>
      </c>
      <c r="C3093" s="422" t="s">
        <v>99</v>
      </c>
      <c r="D3093" s="422" t="s">
        <v>1240</v>
      </c>
      <c r="E3093" s="422" t="s">
        <v>6815</v>
      </c>
      <c r="F3093" s="438">
        <v>124810000</v>
      </c>
      <c r="G3093" s="423">
        <v>2023</v>
      </c>
      <c r="H3093" s="424">
        <f>VLOOKUP(G3093,[3]잔가율!$D$3:$E$33,2,FALSE)</f>
        <v>0.84199999999999997</v>
      </c>
      <c r="I3093" s="434">
        <f t="shared" si="48"/>
        <v>105090020</v>
      </c>
    </row>
    <row r="3094" spans="1:9">
      <c r="A3094" s="421">
        <v>3093</v>
      </c>
      <c r="B3094" s="422" t="s">
        <v>7711</v>
      </c>
      <c r="C3094" s="422" t="s">
        <v>99</v>
      </c>
      <c r="D3094" s="422" t="s">
        <v>1240</v>
      </c>
      <c r="E3094" s="422" t="s">
        <v>6824</v>
      </c>
      <c r="F3094" s="438">
        <v>131810000</v>
      </c>
      <c r="G3094" s="423">
        <v>2023</v>
      </c>
      <c r="H3094" s="424">
        <f>VLOOKUP(G3094,[3]잔가율!$D$3:$E$33,2,FALSE)</f>
        <v>0.84199999999999997</v>
      </c>
      <c r="I3094" s="434">
        <f t="shared" si="48"/>
        <v>110984020</v>
      </c>
    </row>
    <row r="3095" spans="1:9">
      <c r="A3095" s="421">
        <v>3094</v>
      </c>
      <c r="B3095" s="422" t="s">
        <v>7711</v>
      </c>
      <c r="C3095" s="422" t="s">
        <v>99</v>
      </c>
      <c r="D3095" s="422" t="s">
        <v>6825</v>
      </c>
      <c r="E3095" s="422" t="s">
        <v>6815</v>
      </c>
      <c r="F3095" s="438">
        <v>96360000</v>
      </c>
      <c r="G3095" s="423">
        <v>2023</v>
      </c>
      <c r="H3095" s="424">
        <f>VLOOKUP(G3095,[3]잔가율!$D$3:$E$33,2,FALSE)</f>
        <v>0.84199999999999997</v>
      </c>
      <c r="I3095" s="434">
        <f t="shared" si="48"/>
        <v>81135120</v>
      </c>
    </row>
    <row r="3096" spans="1:9">
      <c r="A3096" s="421">
        <v>3095</v>
      </c>
      <c r="B3096" s="422" t="s">
        <v>7711</v>
      </c>
      <c r="C3096" s="422" t="s">
        <v>99</v>
      </c>
      <c r="D3096" s="422" t="s">
        <v>6756</v>
      </c>
      <c r="E3096" s="422" t="s">
        <v>6826</v>
      </c>
      <c r="F3096" s="438">
        <v>131000000</v>
      </c>
      <c r="G3096" s="423">
        <v>2023</v>
      </c>
      <c r="H3096" s="424">
        <f>VLOOKUP(G3096,[3]잔가율!$D$3:$E$33,2,FALSE)</f>
        <v>0.84199999999999997</v>
      </c>
      <c r="I3096" s="434">
        <f t="shared" si="48"/>
        <v>110302000</v>
      </c>
    </row>
    <row r="3097" spans="1:9">
      <c r="A3097" s="421">
        <v>3096</v>
      </c>
      <c r="B3097" s="422" t="s">
        <v>7711</v>
      </c>
      <c r="C3097" s="422" t="s">
        <v>99</v>
      </c>
      <c r="D3097" s="422" t="s">
        <v>6756</v>
      </c>
      <c r="E3097" s="422" t="s">
        <v>6815</v>
      </c>
      <c r="F3097" s="438">
        <v>128810000</v>
      </c>
      <c r="G3097" s="423">
        <v>2023</v>
      </c>
      <c r="H3097" s="424">
        <f>VLOOKUP(G3097,[3]잔가율!$D$3:$E$33,2,FALSE)</f>
        <v>0.84199999999999997</v>
      </c>
      <c r="I3097" s="434">
        <f t="shared" si="48"/>
        <v>108458020</v>
      </c>
    </row>
    <row r="3098" spans="1:9">
      <c r="A3098" s="421">
        <v>3097</v>
      </c>
      <c r="B3098" s="422" t="s">
        <v>7711</v>
      </c>
      <c r="C3098" s="422" t="s">
        <v>99</v>
      </c>
      <c r="D3098" s="422" t="s">
        <v>6756</v>
      </c>
      <c r="E3098" s="422" t="s">
        <v>6827</v>
      </c>
      <c r="F3098" s="438">
        <v>131000000</v>
      </c>
      <c r="G3098" s="423">
        <v>2023</v>
      </c>
      <c r="H3098" s="424">
        <f>VLOOKUP(G3098,[3]잔가율!$D$3:$E$33,2,FALSE)</f>
        <v>0.84199999999999997</v>
      </c>
      <c r="I3098" s="434">
        <f t="shared" si="48"/>
        <v>110302000</v>
      </c>
    </row>
    <row r="3099" spans="1:9">
      <c r="A3099" s="421">
        <v>3098</v>
      </c>
      <c r="B3099" s="422" t="s">
        <v>7711</v>
      </c>
      <c r="C3099" s="422" t="s">
        <v>99</v>
      </c>
      <c r="D3099" s="422" t="s">
        <v>6756</v>
      </c>
      <c r="E3099" s="422" t="s">
        <v>6828</v>
      </c>
      <c r="F3099" s="438">
        <v>109540000</v>
      </c>
      <c r="G3099" s="423">
        <v>2023</v>
      </c>
      <c r="H3099" s="424">
        <f>VLOOKUP(G3099,[3]잔가율!$D$3:$E$33,2,FALSE)</f>
        <v>0.84199999999999997</v>
      </c>
      <c r="I3099" s="434">
        <f t="shared" si="48"/>
        <v>92232680</v>
      </c>
    </row>
    <row r="3100" spans="1:9">
      <c r="A3100" s="421">
        <v>3099</v>
      </c>
      <c r="B3100" s="425" t="s">
        <v>7711</v>
      </c>
      <c r="C3100" s="425" t="s">
        <v>6774</v>
      </c>
      <c r="D3100" s="425" t="s">
        <v>6756</v>
      </c>
      <c r="E3100" s="425" t="s">
        <v>6829</v>
      </c>
      <c r="F3100" s="439">
        <v>99890000</v>
      </c>
      <c r="G3100" s="423">
        <v>2023</v>
      </c>
      <c r="H3100" s="424">
        <f>VLOOKUP(G3100,[3]잔가율!$D$3:$E$33,2,FALSE)</f>
        <v>0.84199999999999997</v>
      </c>
      <c r="I3100" s="434">
        <f t="shared" si="48"/>
        <v>84107380</v>
      </c>
    </row>
    <row r="3101" spans="1:9">
      <c r="A3101" s="421">
        <v>3100</v>
      </c>
      <c r="B3101" s="422" t="s">
        <v>7711</v>
      </c>
      <c r="C3101" s="422" t="s">
        <v>99</v>
      </c>
      <c r="D3101" s="422" t="s">
        <v>6757</v>
      </c>
      <c r="E3101" s="422" t="s">
        <v>6815</v>
      </c>
      <c r="F3101" s="438">
        <v>115000000</v>
      </c>
      <c r="G3101" s="423">
        <v>2023</v>
      </c>
      <c r="H3101" s="424">
        <f>VLOOKUP(G3101,[3]잔가율!$D$3:$E$33,2,FALSE)</f>
        <v>0.84199999999999997</v>
      </c>
      <c r="I3101" s="434">
        <f t="shared" si="48"/>
        <v>96830000</v>
      </c>
    </row>
    <row r="3102" spans="1:9">
      <c r="A3102" s="421">
        <v>3101</v>
      </c>
      <c r="B3102" s="422" t="s">
        <v>7711</v>
      </c>
      <c r="C3102" s="422" t="s">
        <v>99</v>
      </c>
      <c r="D3102" s="422" t="s">
        <v>6830</v>
      </c>
      <c r="E3102" s="422" t="s">
        <v>6815</v>
      </c>
      <c r="F3102" s="438">
        <v>109000000</v>
      </c>
      <c r="G3102" s="423">
        <v>2023</v>
      </c>
      <c r="H3102" s="424">
        <f>VLOOKUP(G3102,[3]잔가율!$D$3:$E$33,2,FALSE)</f>
        <v>0.84199999999999997</v>
      </c>
      <c r="I3102" s="434">
        <f t="shared" si="48"/>
        <v>91778000</v>
      </c>
    </row>
    <row r="3103" spans="1:9">
      <c r="A3103" s="421">
        <v>3102</v>
      </c>
      <c r="B3103" s="422" t="s">
        <v>7711</v>
      </c>
      <c r="C3103" s="422" t="s">
        <v>99</v>
      </c>
      <c r="D3103" s="422" t="s">
        <v>6758</v>
      </c>
      <c r="E3103" s="422" t="s">
        <v>6815</v>
      </c>
      <c r="F3103" s="438">
        <v>155000000</v>
      </c>
      <c r="G3103" s="423">
        <v>2023</v>
      </c>
      <c r="H3103" s="424">
        <f>VLOOKUP(G3103,[3]잔가율!$D$3:$E$33,2,FALSE)</f>
        <v>0.84199999999999997</v>
      </c>
      <c r="I3103" s="434">
        <f t="shared" si="48"/>
        <v>130510000</v>
      </c>
    </row>
    <row r="3104" spans="1:9">
      <c r="A3104" s="421">
        <v>3103</v>
      </c>
      <c r="B3104" s="422" t="s">
        <v>7711</v>
      </c>
      <c r="C3104" s="422" t="s">
        <v>99</v>
      </c>
      <c r="D3104" s="422" t="s">
        <v>6758</v>
      </c>
      <c r="E3104" s="422" t="s">
        <v>6831</v>
      </c>
      <c r="F3104" s="438">
        <v>135300000</v>
      </c>
      <c r="G3104" s="423">
        <v>2023</v>
      </c>
      <c r="H3104" s="424">
        <f>VLOOKUP(G3104,[3]잔가율!$D$3:$E$33,2,FALSE)</f>
        <v>0.84199999999999997</v>
      </c>
      <c r="I3104" s="434">
        <f t="shared" si="48"/>
        <v>113922600</v>
      </c>
    </row>
    <row r="3105" spans="1:9">
      <c r="A3105" s="421">
        <v>3104</v>
      </c>
      <c r="B3105" s="422" t="s">
        <v>7711</v>
      </c>
      <c r="C3105" s="422" t="s">
        <v>99</v>
      </c>
      <c r="D3105" s="422" t="s">
        <v>6758</v>
      </c>
      <c r="E3105" s="422" t="s">
        <v>6832</v>
      </c>
      <c r="F3105" s="438">
        <v>169000000</v>
      </c>
      <c r="G3105" s="423">
        <v>2023</v>
      </c>
      <c r="H3105" s="424">
        <f>VLOOKUP(G3105,[3]잔가율!$D$3:$E$33,2,FALSE)</f>
        <v>0.84199999999999997</v>
      </c>
      <c r="I3105" s="434">
        <f t="shared" si="48"/>
        <v>142298000</v>
      </c>
    </row>
    <row r="3106" spans="1:9">
      <c r="A3106" s="421">
        <v>3105</v>
      </c>
      <c r="B3106" s="422" t="s">
        <v>7711</v>
      </c>
      <c r="C3106" s="422" t="s">
        <v>99</v>
      </c>
      <c r="D3106" s="422" t="s">
        <v>6758</v>
      </c>
      <c r="E3106" s="422" t="s">
        <v>6833</v>
      </c>
      <c r="F3106" s="438">
        <v>143630000</v>
      </c>
      <c r="G3106" s="423">
        <v>2023</v>
      </c>
      <c r="H3106" s="424">
        <f>VLOOKUP(G3106,[3]잔가율!$D$3:$E$33,2,FALSE)</f>
        <v>0.84199999999999997</v>
      </c>
      <c r="I3106" s="434">
        <f t="shared" si="48"/>
        <v>120936460</v>
      </c>
    </row>
    <row r="3107" spans="1:9">
      <c r="A3107" s="421">
        <v>3106</v>
      </c>
      <c r="B3107" s="422" t="s">
        <v>7711</v>
      </c>
      <c r="C3107" s="422" t="s">
        <v>99</v>
      </c>
      <c r="D3107" s="422" t="s">
        <v>6758</v>
      </c>
      <c r="E3107" s="422" t="s">
        <v>6834</v>
      </c>
      <c r="F3107" s="438">
        <v>100000000</v>
      </c>
      <c r="G3107" s="423">
        <v>2023</v>
      </c>
      <c r="H3107" s="424">
        <f>VLOOKUP(G3107,[3]잔가율!$D$3:$E$33,2,FALSE)</f>
        <v>0.84199999999999997</v>
      </c>
      <c r="I3107" s="434">
        <f t="shared" si="48"/>
        <v>84200000</v>
      </c>
    </row>
    <row r="3108" spans="1:9">
      <c r="A3108" s="421">
        <v>3107</v>
      </c>
      <c r="B3108" s="422" t="s">
        <v>7711</v>
      </c>
      <c r="C3108" s="422" t="s">
        <v>99</v>
      </c>
      <c r="D3108" s="422" t="s">
        <v>6758</v>
      </c>
      <c r="E3108" s="422" t="s">
        <v>6835</v>
      </c>
      <c r="F3108" s="438">
        <v>156360000</v>
      </c>
      <c r="G3108" s="423">
        <v>2023</v>
      </c>
      <c r="H3108" s="424">
        <f>VLOOKUP(G3108,[3]잔가율!$D$3:$E$33,2,FALSE)</f>
        <v>0.84199999999999997</v>
      </c>
      <c r="I3108" s="434">
        <f t="shared" si="48"/>
        <v>131655120</v>
      </c>
    </row>
    <row r="3109" spans="1:9">
      <c r="A3109" s="421">
        <v>3108</v>
      </c>
      <c r="B3109" s="422" t="s">
        <v>7711</v>
      </c>
      <c r="C3109" s="422" t="s">
        <v>99</v>
      </c>
      <c r="D3109" s="422" t="s">
        <v>6836</v>
      </c>
      <c r="E3109" s="422" t="s">
        <v>6815</v>
      </c>
      <c r="F3109" s="438">
        <v>168000000</v>
      </c>
      <c r="G3109" s="423">
        <v>2023</v>
      </c>
      <c r="H3109" s="424">
        <f>VLOOKUP(G3109,[3]잔가율!$D$3:$E$33,2,FALSE)</f>
        <v>0.84199999999999997</v>
      </c>
      <c r="I3109" s="434">
        <f t="shared" si="48"/>
        <v>141456000</v>
      </c>
    </row>
    <row r="3110" spans="1:9">
      <c r="A3110" s="421">
        <v>3109</v>
      </c>
      <c r="B3110" s="422" t="s">
        <v>7711</v>
      </c>
      <c r="C3110" s="422" t="s">
        <v>99</v>
      </c>
      <c r="D3110" s="422" t="s">
        <v>6836</v>
      </c>
      <c r="E3110" s="422" t="s">
        <v>6832</v>
      </c>
      <c r="F3110" s="438">
        <v>180900000</v>
      </c>
      <c r="G3110" s="423">
        <v>2023</v>
      </c>
      <c r="H3110" s="424">
        <f>VLOOKUP(G3110,[3]잔가율!$D$3:$E$33,2,FALSE)</f>
        <v>0.84199999999999997</v>
      </c>
      <c r="I3110" s="434">
        <f t="shared" si="48"/>
        <v>152317800</v>
      </c>
    </row>
    <row r="3111" spans="1:9">
      <c r="A3111" s="421">
        <v>3110</v>
      </c>
      <c r="B3111" s="422" t="s">
        <v>7711</v>
      </c>
      <c r="C3111" s="422" t="s">
        <v>99</v>
      </c>
      <c r="D3111" s="422" t="s">
        <v>6836</v>
      </c>
      <c r="E3111" s="422" t="s">
        <v>6837</v>
      </c>
      <c r="F3111" s="438">
        <v>180090000</v>
      </c>
      <c r="G3111" s="423">
        <v>2023</v>
      </c>
      <c r="H3111" s="424">
        <f>VLOOKUP(G3111,[3]잔가율!$D$3:$E$33,2,FALSE)</f>
        <v>0.84199999999999997</v>
      </c>
      <c r="I3111" s="434">
        <f t="shared" si="48"/>
        <v>151635780</v>
      </c>
    </row>
    <row r="3112" spans="1:9">
      <c r="A3112" s="421">
        <v>3111</v>
      </c>
      <c r="B3112" s="422" t="s">
        <v>7711</v>
      </c>
      <c r="C3112" s="422" t="s">
        <v>99</v>
      </c>
      <c r="D3112" s="422" t="s">
        <v>104</v>
      </c>
      <c r="E3112" s="422" t="s">
        <v>6799</v>
      </c>
      <c r="F3112" s="438">
        <v>82570000</v>
      </c>
      <c r="G3112" s="423">
        <v>2023</v>
      </c>
      <c r="H3112" s="424">
        <f>VLOOKUP(G3112,[3]잔가율!$D$3:$E$33,2,FALSE)</f>
        <v>0.84199999999999997</v>
      </c>
      <c r="I3112" s="434">
        <f t="shared" si="48"/>
        <v>69523940</v>
      </c>
    </row>
    <row r="3113" spans="1:9">
      <c r="A3113" s="421">
        <v>3112</v>
      </c>
      <c r="B3113" s="422" t="s">
        <v>7711</v>
      </c>
      <c r="C3113" s="422" t="s">
        <v>99</v>
      </c>
      <c r="D3113" s="422" t="s">
        <v>104</v>
      </c>
      <c r="E3113" s="422" t="s">
        <v>6801</v>
      </c>
      <c r="F3113" s="438">
        <v>76450000</v>
      </c>
      <c r="G3113" s="423">
        <v>2023</v>
      </c>
      <c r="H3113" s="424">
        <f>VLOOKUP(G3113,[3]잔가율!$D$3:$E$33,2,FALSE)</f>
        <v>0.84199999999999997</v>
      </c>
      <c r="I3113" s="434">
        <f t="shared" si="48"/>
        <v>64370900</v>
      </c>
    </row>
    <row r="3114" spans="1:9">
      <c r="A3114" s="421">
        <v>3113</v>
      </c>
      <c r="B3114" s="425" t="s">
        <v>7711</v>
      </c>
      <c r="C3114" s="425" t="s">
        <v>6774</v>
      </c>
      <c r="D3114" s="425" t="s">
        <v>104</v>
      </c>
      <c r="E3114" s="425" t="s">
        <v>6838</v>
      </c>
      <c r="F3114" s="439">
        <v>28610000</v>
      </c>
      <c r="G3114" s="423">
        <v>2023</v>
      </c>
      <c r="H3114" s="424">
        <f>VLOOKUP(G3114,[3]잔가율!$D$3:$E$33,2,FALSE)</f>
        <v>0.84199999999999997</v>
      </c>
      <c r="I3114" s="434">
        <f t="shared" si="48"/>
        <v>24089620</v>
      </c>
    </row>
    <row r="3115" spans="1:9">
      <c r="A3115" s="421">
        <v>3114</v>
      </c>
      <c r="B3115" s="425" t="s">
        <v>7711</v>
      </c>
      <c r="C3115" s="425" t="s">
        <v>6774</v>
      </c>
      <c r="D3115" s="425" t="s">
        <v>104</v>
      </c>
      <c r="E3115" s="425" t="s">
        <v>6839</v>
      </c>
      <c r="F3115" s="439">
        <v>46810000</v>
      </c>
      <c r="G3115" s="423">
        <v>2023</v>
      </c>
      <c r="H3115" s="424">
        <f>VLOOKUP(G3115,[3]잔가율!$D$3:$E$33,2,FALSE)</f>
        <v>0.84199999999999997</v>
      </c>
      <c r="I3115" s="434">
        <f t="shared" si="48"/>
        <v>39414020</v>
      </c>
    </row>
    <row r="3116" spans="1:9">
      <c r="A3116" s="421">
        <v>3115</v>
      </c>
      <c r="B3116" s="422" t="s">
        <v>7711</v>
      </c>
      <c r="C3116" s="422" t="s">
        <v>99</v>
      </c>
      <c r="D3116" s="422" t="s">
        <v>6759</v>
      </c>
      <c r="E3116" s="422" t="s">
        <v>6799</v>
      </c>
      <c r="F3116" s="438">
        <v>97540000</v>
      </c>
      <c r="G3116" s="423">
        <v>2023</v>
      </c>
      <c r="H3116" s="424">
        <f>VLOOKUP(G3116,[3]잔가율!$D$3:$E$33,2,FALSE)</f>
        <v>0.84199999999999997</v>
      </c>
      <c r="I3116" s="434">
        <f t="shared" si="48"/>
        <v>82128680</v>
      </c>
    </row>
    <row r="3117" spans="1:9">
      <c r="A3117" s="421">
        <v>3116</v>
      </c>
      <c r="B3117" s="422" t="s">
        <v>7711</v>
      </c>
      <c r="C3117" s="422" t="s">
        <v>99</v>
      </c>
      <c r="D3117" s="422" t="s">
        <v>6760</v>
      </c>
      <c r="E3117" s="422" t="s">
        <v>6799</v>
      </c>
      <c r="F3117" s="438">
        <v>96200000</v>
      </c>
      <c r="G3117" s="423">
        <v>2023</v>
      </c>
      <c r="H3117" s="424">
        <f>VLOOKUP(G3117,[3]잔가율!$D$3:$E$33,2,FALSE)</f>
        <v>0.84199999999999997</v>
      </c>
      <c r="I3117" s="434">
        <f t="shared" si="48"/>
        <v>81000400</v>
      </c>
    </row>
    <row r="3118" spans="1:9">
      <c r="A3118" s="421">
        <v>3117</v>
      </c>
      <c r="B3118" s="422" t="s">
        <v>7711</v>
      </c>
      <c r="C3118" s="422" t="s">
        <v>99</v>
      </c>
      <c r="D3118" s="422" t="s">
        <v>6760</v>
      </c>
      <c r="E3118" s="422" t="s">
        <v>6801</v>
      </c>
      <c r="F3118" s="438">
        <v>92810000</v>
      </c>
      <c r="G3118" s="423">
        <v>2023</v>
      </c>
      <c r="H3118" s="424">
        <f>VLOOKUP(G3118,[3]잔가율!$D$3:$E$33,2,FALSE)</f>
        <v>0.84199999999999997</v>
      </c>
      <c r="I3118" s="434">
        <f t="shared" si="48"/>
        <v>78146020</v>
      </c>
    </row>
    <row r="3119" spans="1:9">
      <c r="A3119" s="421">
        <v>3118</v>
      </c>
      <c r="B3119" s="422" t="s">
        <v>7711</v>
      </c>
      <c r="C3119" s="422" t="s">
        <v>99</v>
      </c>
      <c r="D3119" s="422" t="s">
        <v>102</v>
      </c>
      <c r="E3119" s="422" t="s">
        <v>6742</v>
      </c>
      <c r="F3119" s="438">
        <v>68720000</v>
      </c>
      <c r="G3119" s="423">
        <v>2023</v>
      </c>
      <c r="H3119" s="424">
        <f>VLOOKUP(G3119,[3]잔가율!$D$3:$E$33,2,FALSE)</f>
        <v>0.84199999999999997</v>
      </c>
      <c r="I3119" s="434">
        <f t="shared" si="48"/>
        <v>57862240</v>
      </c>
    </row>
    <row r="3120" spans="1:9">
      <c r="A3120" s="421">
        <v>3119</v>
      </c>
      <c r="B3120" s="425" t="s">
        <v>7711</v>
      </c>
      <c r="C3120" s="425" t="s">
        <v>6774</v>
      </c>
      <c r="D3120" s="425" t="s">
        <v>6840</v>
      </c>
      <c r="E3120" s="425" t="s">
        <v>6841</v>
      </c>
      <c r="F3120" s="439">
        <v>28900000</v>
      </c>
      <c r="G3120" s="423">
        <v>2023</v>
      </c>
      <c r="H3120" s="424">
        <f>VLOOKUP(G3120,[3]잔가율!$D$3:$E$33,2,FALSE)</f>
        <v>0.84199999999999997</v>
      </c>
      <c r="I3120" s="434">
        <f t="shared" si="48"/>
        <v>24333800</v>
      </c>
    </row>
    <row r="3121" spans="1:9">
      <c r="A3121" s="421">
        <v>3120</v>
      </c>
      <c r="B3121" s="422" t="s">
        <v>7711</v>
      </c>
      <c r="C3121" s="422" t="s">
        <v>99</v>
      </c>
      <c r="D3121" s="422" t="s">
        <v>102</v>
      </c>
      <c r="E3121" s="422" t="s">
        <v>6842</v>
      </c>
      <c r="F3121" s="438">
        <v>70000000</v>
      </c>
      <c r="G3121" s="423">
        <v>2023</v>
      </c>
      <c r="H3121" s="424">
        <f>VLOOKUP(G3121,[3]잔가율!$D$3:$E$33,2,FALSE)</f>
        <v>0.84199999999999997</v>
      </c>
      <c r="I3121" s="434">
        <f t="shared" si="48"/>
        <v>58940000</v>
      </c>
    </row>
    <row r="3122" spans="1:9">
      <c r="A3122" s="421">
        <v>3121</v>
      </c>
      <c r="B3122" s="313" t="s">
        <v>15840</v>
      </c>
      <c r="C3122" s="422" t="s">
        <v>99</v>
      </c>
      <c r="D3122" s="422" t="s">
        <v>103</v>
      </c>
      <c r="E3122" s="422" t="s">
        <v>6742</v>
      </c>
      <c r="F3122" s="440">
        <v>95100000</v>
      </c>
      <c r="G3122" s="423">
        <v>2023</v>
      </c>
      <c r="H3122" s="424">
        <f>VLOOKUP(G3122,[3]잔가율!$B$3:$C$33,2,FALSE)</f>
        <v>0.82599999999999996</v>
      </c>
      <c r="I3122" s="434">
        <f t="shared" si="48"/>
        <v>78552600</v>
      </c>
    </row>
    <row r="3123" spans="1:9">
      <c r="A3123" s="421">
        <v>3122</v>
      </c>
      <c r="B3123" s="422" t="s">
        <v>7711</v>
      </c>
      <c r="C3123" s="422" t="s">
        <v>99</v>
      </c>
      <c r="D3123" s="422" t="s">
        <v>6761</v>
      </c>
      <c r="E3123" s="422" t="s">
        <v>6742</v>
      </c>
      <c r="F3123" s="438">
        <v>78700000</v>
      </c>
      <c r="G3123" s="423">
        <v>2023</v>
      </c>
      <c r="H3123" s="424">
        <f>VLOOKUP(G3123,[3]잔가율!$D$3:$E$33,2,FALSE)</f>
        <v>0.84199999999999997</v>
      </c>
      <c r="I3123" s="434">
        <f t="shared" si="48"/>
        <v>66265400</v>
      </c>
    </row>
    <row r="3124" spans="1:9">
      <c r="A3124" s="421">
        <v>3123</v>
      </c>
      <c r="B3124" s="422" t="s">
        <v>7711</v>
      </c>
      <c r="C3124" s="422" t="s">
        <v>99</v>
      </c>
      <c r="D3124" s="422" t="s">
        <v>6762</v>
      </c>
      <c r="E3124" s="422" t="s">
        <v>6742</v>
      </c>
      <c r="F3124" s="438">
        <v>74900000</v>
      </c>
      <c r="G3124" s="423">
        <v>2023</v>
      </c>
      <c r="H3124" s="424">
        <f>VLOOKUP(G3124,[3]잔가율!$D$3:$E$33,2,FALSE)</f>
        <v>0.84199999999999997</v>
      </c>
      <c r="I3124" s="434">
        <f t="shared" si="48"/>
        <v>63065800</v>
      </c>
    </row>
    <row r="3125" spans="1:9">
      <c r="A3125" s="421">
        <v>3124</v>
      </c>
      <c r="B3125" s="422" t="s">
        <v>7711</v>
      </c>
      <c r="C3125" s="422" t="s">
        <v>99</v>
      </c>
      <c r="D3125" s="422" t="s">
        <v>101</v>
      </c>
      <c r="E3125" s="422" t="s">
        <v>6742</v>
      </c>
      <c r="F3125" s="438">
        <v>102000000</v>
      </c>
      <c r="G3125" s="423">
        <v>2023</v>
      </c>
      <c r="H3125" s="424">
        <f>VLOOKUP(G3125,[3]잔가율!$D$3:$E$33,2,FALSE)</f>
        <v>0.84199999999999997</v>
      </c>
      <c r="I3125" s="434">
        <f t="shared" si="48"/>
        <v>85884000</v>
      </c>
    </row>
    <row r="3126" spans="1:9">
      <c r="A3126" s="421">
        <v>3125</v>
      </c>
      <c r="B3126" s="422" t="s">
        <v>7711</v>
      </c>
      <c r="C3126" s="422" t="s">
        <v>99</v>
      </c>
      <c r="D3126" s="422" t="s">
        <v>98</v>
      </c>
      <c r="E3126" s="422" t="s">
        <v>6843</v>
      </c>
      <c r="F3126" s="438">
        <v>118180000</v>
      </c>
      <c r="G3126" s="423">
        <v>2023</v>
      </c>
      <c r="H3126" s="424">
        <f>VLOOKUP(G3126,[3]잔가율!$D$3:$E$33,2,FALSE)</f>
        <v>0.84199999999999997</v>
      </c>
      <c r="I3126" s="434">
        <f t="shared" si="48"/>
        <v>99507560</v>
      </c>
    </row>
    <row r="3127" spans="1:9">
      <c r="A3127" s="421">
        <v>3126</v>
      </c>
      <c r="B3127" s="422" t="s">
        <v>7711</v>
      </c>
      <c r="C3127" s="422" t="s">
        <v>99</v>
      </c>
      <c r="D3127" s="422" t="s">
        <v>98</v>
      </c>
      <c r="E3127" s="422" t="s">
        <v>6844</v>
      </c>
      <c r="F3127" s="438">
        <v>259090000</v>
      </c>
      <c r="G3127" s="423">
        <v>2023</v>
      </c>
      <c r="H3127" s="424">
        <f>VLOOKUP(G3127,[3]잔가율!$D$3:$E$33,2,FALSE)</f>
        <v>0.84199999999999997</v>
      </c>
      <c r="I3127" s="434">
        <f t="shared" si="48"/>
        <v>218153780</v>
      </c>
    </row>
    <row r="3128" spans="1:9">
      <c r="A3128" s="421">
        <v>3127</v>
      </c>
      <c r="B3128" s="422" t="s">
        <v>7711</v>
      </c>
      <c r="C3128" s="422" t="s">
        <v>99</v>
      </c>
      <c r="D3128" s="422" t="s">
        <v>6763</v>
      </c>
      <c r="E3128" s="422" t="s">
        <v>6843</v>
      </c>
      <c r="F3128" s="438">
        <v>125290000</v>
      </c>
      <c r="G3128" s="423">
        <v>2023</v>
      </c>
      <c r="H3128" s="424">
        <f>VLOOKUP(G3128,[3]잔가율!$D$3:$E$33,2,FALSE)</f>
        <v>0.84199999999999997</v>
      </c>
      <c r="I3128" s="434">
        <f t="shared" si="48"/>
        <v>105494180</v>
      </c>
    </row>
    <row r="3129" spans="1:9">
      <c r="A3129" s="421">
        <v>3128</v>
      </c>
      <c r="B3129" s="422" t="s">
        <v>7711</v>
      </c>
      <c r="C3129" s="422" t="s">
        <v>99</v>
      </c>
      <c r="D3129" s="422" t="s">
        <v>6763</v>
      </c>
      <c r="E3129" s="422" t="s">
        <v>6845</v>
      </c>
      <c r="F3129" s="438">
        <v>125540000</v>
      </c>
      <c r="G3129" s="423">
        <v>2023</v>
      </c>
      <c r="H3129" s="424">
        <f>VLOOKUP(G3129,[3]잔가율!$D$3:$E$33,2,FALSE)</f>
        <v>0.84199999999999997</v>
      </c>
      <c r="I3129" s="434">
        <f t="shared" si="48"/>
        <v>105704680</v>
      </c>
    </row>
    <row r="3130" spans="1:9">
      <c r="A3130" s="421">
        <v>3129</v>
      </c>
      <c r="B3130" s="422" t="s">
        <v>7711</v>
      </c>
      <c r="C3130" s="422" t="s">
        <v>99</v>
      </c>
      <c r="D3130" s="422" t="s">
        <v>6763</v>
      </c>
      <c r="E3130" s="422" t="s">
        <v>6846</v>
      </c>
      <c r="F3130" s="438">
        <v>119000000</v>
      </c>
      <c r="G3130" s="423">
        <v>2023</v>
      </c>
      <c r="H3130" s="424">
        <f>VLOOKUP(G3130,[3]잔가율!$D$3:$E$33,2,FALSE)</f>
        <v>0.84199999999999997</v>
      </c>
      <c r="I3130" s="434">
        <f t="shared" si="48"/>
        <v>100198000</v>
      </c>
    </row>
    <row r="3131" spans="1:9">
      <c r="A3131" s="421">
        <v>3130</v>
      </c>
      <c r="B3131" s="422" t="s">
        <v>7711</v>
      </c>
      <c r="C3131" s="422" t="s">
        <v>99</v>
      </c>
      <c r="D3131" s="422" t="s">
        <v>6847</v>
      </c>
      <c r="E3131" s="422" t="s">
        <v>6845</v>
      </c>
      <c r="F3131" s="438">
        <v>145900000</v>
      </c>
      <c r="G3131" s="423">
        <v>2023</v>
      </c>
      <c r="H3131" s="424">
        <f>VLOOKUP(G3131,[3]잔가율!$D$3:$E$33,2,FALSE)</f>
        <v>0.84199999999999997</v>
      </c>
      <c r="I3131" s="434">
        <f t="shared" si="48"/>
        <v>122847800</v>
      </c>
    </row>
    <row r="3132" spans="1:9">
      <c r="A3132" s="421">
        <v>3131</v>
      </c>
      <c r="B3132" s="422" t="s">
        <v>7711</v>
      </c>
      <c r="C3132" s="422" t="s">
        <v>99</v>
      </c>
      <c r="D3132" s="422" t="s">
        <v>6848</v>
      </c>
      <c r="E3132" s="422" t="s">
        <v>6843</v>
      </c>
      <c r="F3132" s="438">
        <v>167180000</v>
      </c>
      <c r="G3132" s="423">
        <v>2023</v>
      </c>
      <c r="H3132" s="424">
        <f>VLOOKUP(G3132,[3]잔가율!$D$3:$E$33,2,FALSE)</f>
        <v>0.84199999999999997</v>
      </c>
      <c r="I3132" s="434">
        <f t="shared" si="48"/>
        <v>140765560</v>
      </c>
    </row>
    <row r="3133" spans="1:9">
      <c r="A3133" s="421">
        <v>3132</v>
      </c>
      <c r="B3133" s="422" t="s">
        <v>7711</v>
      </c>
      <c r="C3133" s="422" t="s">
        <v>99</v>
      </c>
      <c r="D3133" s="422" t="s">
        <v>6848</v>
      </c>
      <c r="E3133" s="422" t="s">
        <v>6845</v>
      </c>
      <c r="F3133" s="438">
        <v>167180000</v>
      </c>
      <c r="G3133" s="423">
        <v>2023</v>
      </c>
      <c r="H3133" s="424">
        <f>VLOOKUP(G3133,[3]잔가율!$D$3:$E$33,2,FALSE)</f>
        <v>0.84199999999999997</v>
      </c>
      <c r="I3133" s="434">
        <f t="shared" si="48"/>
        <v>140765560</v>
      </c>
    </row>
    <row r="3134" spans="1:9">
      <c r="A3134" s="421">
        <v>3133</v>
      </c>
      <c r="B3134" s="425" t="s">
        <v>7711</v>
      </c>
      <c r="C3134" s="425" t="s">
        <v>6774</v>
      </c>
      <c r="D3134" s="425" t="s">
        <v>6848</v>
      </c>
      <c r="E3134" s="425" t="s">
        <v>6849</v>
      </c>
      <c r="F3134" s="439">
        <v>52970000</v>
      </c>
      <c r="G3134" s="423">
        <v>2023</v>
      </c>
      <c r="H3134" s="424">
        <f>VLOOKUP(G3134,[3]잔가율!$D$3:$E$33,2,FALSE)</f>
        <v>0.84199999999999997</v>
      </c>
      <c r="I3134" s="434">
        <f t="shared" si="48"/>
        <v>44600740</v>
      </c>
    </row>
    <row r="3135" spans="1:9">
      <c r="A3135" s="421">
        <v>3134</v>
      </c>
      <c r="B3135" s="425" t="s">
        <v>7711</v>
      </c>
      <c r="C3135" s="425" t="s">
        <v>6774</v>
      </c>
      <c r="D3135" s="425" t="s">
        <v>6848</v>
      </c>
      <c r="E3135" s="425" t="s">
        <v>6850</v>
      </c>
      <c r="F3135" s="439">
        <v>82830000</v>
      </c>
      <c r="G3135" s="423">
        <v>2023</v>
      </c>
      <c r="H3135" s="424">
        <f>VLOOKUP(G3135,[3]잔가율!$D$3:$E$33,2,FALSE)</f>
        <v>0.84199999999999997</v>
      </c>
      <c r="I3135" s="434">
        <f t="shared" si="48"/>
        <v>69742860</v>
      </c>
    </row>
    <row r="3136" spans="1:9">
      <c r="A3136" s="421">
        <v>3135</v>
      </c>
      <c r="B3136" s="422" t="s">
        <v>7711</v>
      </c>
      <c r="C3136" s="422" t="s">
        <v>99</v>
      </c>
      <c r="D3136" s="422" t="s">
        <v>6848</v>
      </c>
      <c r="E3136" s="422" t="s">
        <v>6851</v>
      </c>
      <c r="F3136" s="438">
        <v>162000000</v>
      </c>
      <c r="G3136" s="423">
        <v>2023</v>
      </c>
      <c r="H3136" s="424">
        <f>VLOOKUP(G3136,[3]잔가율!$D$3:$E$33,2,FALSE)</f>
        <v>0.84199999999999997</v>
      </c>
      <c r="I3136" s="434">
        <f t="shared" si="48"/>
        <v>136404000</v>
      </c>
    </row>
    <row r="3137" spans="1:9">
      <c r="A3137" s="421">
        <v>3136</v>
      </c>
      <c r="B3137" s="422" t="s">
        <v>7711</v>
      </c>
      <c r="C3137" s="422" t="s">
        <v>99</v>
      </c>
      <c r="D3137" s="422" t="s">
        <v>6848</v>
      </c>
      <c r="E3137" s="422" t="s">
        <v>6844</v>
      </c>
      <c r="F3137" s="438">
        <v>200000000</v>
      </c>
      <c r="G3137" s="423">
        <v>2023</v>
      </c>
      <c r="H3137" s="424">
        <f>VLOOKUP(G3137,[3]잔가율!$D$3:$E$33,2,FALSE)</f>
        <v>0.84199999999999997</v>
      </c>
      <c r="I3137" s="434">
        <f t="shared" si="48"/>
        <v>168400000</v>
      </c>
    </row>
    <row r="3138" spans="1:9">
      <c r="A3138" s="421">
        <v>3137</v>
      </c>
      <c r="B3138" s="422" t="s">
        <v>7711</v>
      </c>
      <c r="C3138" s="422" t="s">
        <v>99</v>
      </c>
      <c r="D3138" s="422" t="s">
        <v>6852</v>
      </c>
      <c r="E3138" s="422" t="s">
        <v>6851</v>
      </c>
      <c r="F3138" s="438">
        <v>158090000</v>
      </c>
      <c r="G3138" s="423">
        <v>2023</v>
      </c>
      <c r="H3138" s="424">
        <f>VLOOKUP(G3138,[3]잔가율!$D$3:$E$33,2,FALSE)</f>
        <v>0.84199999999999997</v>
      </c>
      <c r="I3138" s="434">
        <f t="shared" ref="I3138:I3201" si="49">ROUNDDOWN(F3138*H3138,0)</f>
        <v>133111780</v>
      </c>
    </row>
    <row r="3139" spans="1:9">
      <c r="A3139" s="421">
        <v>3138</v>
      </c>
      <c r="B3139" s="422" t="s">
        <v>7711</v>
      </c>
      <c r="C3139" s="422" t="s">
        <v>99</v>
      </c>
      <c r="D3139" s="422" t="s">
        <v>6853</v>
      </c>
      <c r="E3139" s="422" t="s">
        <v>6843</v>
      </c>
      <c r="F3139" s="438">
        <v>193330000</v>
      </c>
      <c r="G3139" s="423">
        <v>2023</v>
      </c>
      <c r="H3139" s="424">
        <f>VLOOKUP(G3139,[3]잔가율!$D$3:$E$33,2,FALSE)</f>
        <v>0.84199999999999997</v>
      </c>
      <c r="I3139" s="434">
        <f t="shared" si="49"/>
        <v>162783860</v>
      </c>
    </row>
    <row r="3140" spans="1:9">
      <c r="A3140" s="421">
        <v>3139</v>
      </c>
      <c r="B3140" s="422" t="s">
        <v>7711</v>
      </c>
      <c r="C3140" s="422" t="s">
        <v>99</v>
      </c>
      <c r="D3140" s="422" t="s">
        <v>6764</v>
      </c>
      <c r="E3140" s="422" t="s">
        <v>6843</v>
      </c>
      <c r="F3140" s="438">
        <v>122000000</v>
      </c>
      <c r="G3140" s="423">
        <v>2023</v>
      </c>
      <c r="H3140" s="424">
        <f>VLOOKUP(G3140,[3]잔가율!$D$3:$E$33,2,FALSE)</f>
        <v>0.84199999999999997</v>
      </c>
      <c r="I3140" s="434">
        <f t="shared" si="49"/>
        <v>102724000</v>
      </c>
    </row>
    <row r="3141" spans="1:9">
      <c r="A3141" s="421">
        <v>3140</v>
      </c>
      <c r="B3141" s="422" t="s">
        <v>7711</v>
      </c>
      <c r="C3141" s="422" t="s">
        <v>99</v>
      </c>
      <c r="D3141" s="422" t="s">
        <v>6765</v>
      </c>
      <c r="E3141" s="422" t="s">
        <v>6843</v>
      </c>
      <c r="F3141" s="438">
        <v>185620000</v>
      </c>
      <c r="G3141" s="423">
        <v>2023</v>
      </c>
      <c r="H3141" s="424">
        <f>VLOOKUP(G3141,[3]잔가율!$D$3:$E$33,2,FALSE)</f>
        <v>0.84199999999999997</v>
      </c>
      <c r="I3141" s="434">
        <f t="shared" si="49"/>
        <v>156292040</v>
      </c>
    </row>
    <row r="3142" spans="1:9">
      <c r="A3142" s="421">
        <v>3141</v>
      </c>
      <c r="B3142" s="422" t="s">
        <v>7711</v>
      </c>
      <c r="C3142" s="422" t="s">
        <v>99</v>
      </c>
      <c r="D3142" s="422" t="s">
        <v>6765</v>
      </c>
      <c r="E3142" s="422" t="s">
        <v>6845</v>
      </c>
      <c r="F3142" s="438">
        <v>190270000</v>
      </c>
      <c r="G3142" s="423">
        <v>2023</v>
      </c>
      <c r="H3142" s="424">
        <f>VLOOKUP(G3142,[3]잔가율!$D$3:$E$33,2,FALSE)</f>
        <v>0.84199999999999997</v>
      </c>
      <c r="I3142" s="434">
        <f t="shared" si="49"/>
        <v>160207340</v>
      </c>
    </row>
    <row r="3143" spans="1:9">
      <c r="A3143" s="421">
        <v>3142</v>
      </c>
      <c r="B3143" s="422" t="s">
        <v>7711</v>
      </c>
      <c r="C3143" s="422" t="s">
        <v>99</v>
      </c>
      <c r="D3143" s="422" t="s">
        <v>6766</v>
      </c>
      <c r="E3143" s="422" t="s">
        <v>6843</v>
      </c>
      <c r="F3143" s="438">
        <v>115640000</v>
      </c>
      <c r="G3143" s="423">
        <v>2023</v>
      </c>
      <c r="H3143" s="424">
        <f>VLOOKUP(G3143,[3]잔가율!$D$3:$E$33,2,FALSE)</f>
        <v>0.84199999999999997</v>
      </c>
      <c r="I3143" s="434">
        <f t="shared" si="49"/>
        <v>97368880</v>
      </c>
    </row>
    <row r="3144" spans="1:9">
      <c r="A3144" s="421">
        <v>3143</v>
      </c>
      <c r="B3144" s="422" t="s">
        <v>7711</v>
      </c>
      <c r="C3144" s="422" t="s">
        <v>99</v>
      </c>
      <c r="D3144" s="422" t="s">
        <v>6767</v>
      </c>
      <c r="E3144" s="422" t="s">
        <v>6843</v>
      </c>
      <c r="F3144" s="438">
        <v>208000000</v>
      </c>
      <c r="G3144" s="423">
        <v>2023</v>
      </c>
      <c r="H3144" s="424">
        <f>VLOOKUP(G3144,[3]잔가율!$D$3:$E$33,2,FALSE)</f>
        <v>0.84199999999999997</v>
      </c>
      <c r="I3144" s="434">
        <f t="shared" si="49"/>
        <v>175136000</v>
      </c>
    </row>
    <row r="3145" spans="1:9">
      <c r="A3145" s="421">
        <v>3144</v>
      </c>
      <c r="B3145" s="422" t="s">
        <v>7711</v>
      </c>
      <c r="C3145" s="422" t="s">
        <v>99</v>
      </c>
      <c r="D3145" s="422" t="s">
        <v>6767</v>
      </c>
      <c r="E3145" s="422" t="s">
        <v>6845</v>
      </c>
      <c r="F3145" s="438">
        <v>225810000</v>
      </c>
      <c r="G3145" s="423">
        <v>2023</v>
      </c>
      <c r="H3145" s="424">
        <f>VLOOKUP(G3145,[3]잔가율!$D$3:$E$33,2,FALSE)</f>
        <v>0.84199999999999997</v>
      </c>
      <c r="I3145" s="434">
        <f t="shared" si="49"/>
        <v>190132020</v>
      </c>
    </row>
    <row r="3146" spans="1:9">
      <c r="A3146" s="421">
        <v>3145</v>
      </c>
      <c r="B3146" s="422" t="s">
        <v>7711</v>
      </c>
      <c r="C3146" s="422" t="s">
        <v>99</v>
      </c>
      <c r="D3146" s="422" t="s">
        <v>6767</v>
      </c>
      <c r="E3146" s="422" t="s">
        <v>6854</v>
      </c>
      <c r="F3146" s="438">
        <v>204720000</v>
      </c>
      <c r="G3146" s="423">
        <v>2023</v>
      </c>
      <c r="H3146" s="424">
        <f>VLOOKUP(G3146,[3]잔가율!$D$3:$E$33,2,FALSE)</f>
        <v>0.84199999999999997</v>
      </c>
      <c r="I3146" s="434">
        <f t="shared" si="49"/>
        <v>172374240</v>
      </c>
    </row>
    <row r="3147" spans="1:9">
      <c r="A3147" s="421">
        <v>3146</v>
      </c>
      <c r="B3147" s="425" t="s">
        <v>7711</v>
      </c>
      <c r="C3147" s="425" t="s">
        <v>6774</v>
      </c>
      <c r="D3147" s="425" t="s">
        <v>6767</v>
      </c>
      <c r="E3147" s="425" t="s">
        <v>6855</v>
      </c>
      <c r="F3147" s="439">
        <v>81630000</v>
      </c>
      <c r="G3147" s="423">
        <v>2023</v>
      </c>
      <c r="H3147" s="424">
        <f>VLOOKUP(G3147,[3]잔가율!$D$3:$E$33,2,FALSE)</f>
        <v>0.84199999999999997</v>
      </c>
      <c r="I3147" s="434">
        <f t="shared" si="49"/>
        <v>68732460</v>
      </c>
    </row>
    <row r="3148" spans="1:9">
      <c r="A3148" s="421">
        <v>3147</v>
      </c>
      <c r="B3148" s="422" t="s">
        <v>7711</v>
      </c>
      <c r="C3148" s="422" t="s">
        <v>99</v>
      </c>
      <c r="D3148" s="422" t="s">
        <v>6767</v>
      </c>
      <c r="E3148" s="422" t="s">
        <v>6851</v>
      </c>
      <c r="F3148" s="438">
        <v>203630000</v>
      </c>
      <c r="G3148" s="423">
        <v>2023</v>
      </c>
      <c r="H3148" s="424">
        <f>VLOOKUP(G3148,[3]잔가율!$D$3:$E$33,2,FALSE)</f>
        <v>0.84199999999999997</v>
      </c>
      <c r="I3148" s="434">
        <f t="shared" si="49"/>
        <v>171456460</v>
      </c>
    </row>
    <row r="3149" spans="1:9">
      <c r="A3149" s="421">
        <v>3148</v>
      </c>
      <c r="B3149" s="422" t="s">
        <v>7711</v>
      </c>
      <c r="C3149" s="422" t="s">
        <v>99</v>
      </c>
      <c r="D3149" s="422" t="s">
        <v>6856</v>
      </c>
      <c r="E3149" s="422" t="s">
        <v>6843</v>
      </c>
      <c r="F3149" s="438">
        <v>255130000</v>
      </c>
      <c r="G3149" s="423">
        <v>2023</v>
      </c>
      <c r="H3149" s="424">
        <f>VLOOKUP(G3149,[3]잔가율!$D$3:$E$33,2,FALSE)</f>
        <v>0.84199999999999997</v>
      </c>
      <c r="I3149" s="434">
        <f t="shared" si="49"/>
        <v>214819460</v>
      </c>
    </row>
    <row r="3150" spans="1:9">
      <c r="A3150" s="421">
        <v>3149</v>
      </c>
      <c r="B3150" s="422" t="s">
        <v>7711</v>
      </c>
      <c r="C3150" s="422" t="s">
        <v>99</v>
      </c>
      <c r="D3150" s="422" t="s">
        <v>6857</v>
      </c>
      <c r="E3150" s="422" t="s">
        <v>6844</v>
      </c>
      <c r="F3150" s="438">
        <v>259090000</v>
      </c>
      <c r="G3150" s="423">
        <v>2023</v>
      </c>
      <c r="H3150" s="424">
        <f>VLOOKUP(G3150,[3]잔가율!$D$3:$E$33,2,FALSE)</f>
        <v>0.84199999999999997</v>
      </c>
      <c r="I3150" s="434">
        <f t="shared" si="49"/>
        <v>218153780</v>
      </c>
    </row>
    <row r="3151" spans="1:9">
      <c r="A3151" s="421">
        <v>3150</v>
      </c>
      <c r="B3151" s="422" t="s">
        <v>7711</v>
      </c>
      <c r="C3151" s="422" t="s">
        <v>99</v>
      </c>
      <c r="D3151" s="422" t="s">
        <v>6858</v>
      </c>
      <c r="E3151" s="422" t="s">
        <v>6843</v>
      </c>
      <c r="F3151" s="438">
        <v>236420000</v>
      </c>
      <c r="G3151" s="423">
        <v>2023</v>
      </c>
      <c r="H3151" s="424">
        <f>VLOOKUP(G3151,[3]잔가율!$D$3:$E$33,2,FALSE)</f>
        <v>0.84199999999999997</v>
      </c>
      <c r="I3151" s="434">
        <f t="shared" si="49"/>
        <v>199065640</v>
      </c>
    </row>
    <row r="3152" spans="1:9">
      <c r="A3152" s="421">
        <v>3151</v>
      </c>
      <c r="B3152" s="422" t="s">
        <v>7711</v>
      </c>
      <c r="C3152" s="422" t="s">
        <v>99</v>
      </c>
      <c r="D3152" s="422" t="s">
        <v>6859</v>
      </c>
      <c r="E3152" s="422" t="s">
        <v>6843</v>
      </c>
      <c r="F3152" s="438">
        <v>253460000</v>
      </c>
      <c r="G3152" s="423">
        <v>2023</v>
      </c>
      <c r="H3152" s="424">
        <f>VLOOKUP(G3152,[3]잔가율!$D$3:$E$33,2,FALSE)</f>
        <v>0.84199999999999997</v>
      </c>
      <c r="I3152" s="434">
        <f t="shared" si="49"/>
        <v>213413320</v>
      </c>
    </row>
    <row r="3153" spans="1:9">
      <c r="A3153" s="421">
        <v>3152</v>
      </c>
      <c r="B3153" s="422" t="s">
        <v>7711</v>
      </c>
      <c r="C3153" s="422" t="s">
        <v>2458</v>
      </c>
      <c r="D3153" s="422" t="s">
        <v>6860</v>
      </c>
      <c r="E3153" s="422" t="s">
        <v>6861</v>
      </c>
      <c r="F3153" s="438">
        <v>489950000</v>
      </c>
      <c r="G3153" s="423">
        <v>2023</v>
      </c>
      <c r="H3153" s="424">
        <f>VLOOKUP(G3153,[3]잔가율!$D$3:$E$33,2,FALSE)</f>
        <v>0.84199999999999997</v>
      </c>
      <c r="I3153" s="434">
        <f t="shared" si="49"/>
        <v>412537900</v>
      </c>
    </row>
    <row r="3154" spans="1:9">
      <c r="A3154" s="421">
        <v>3153</v>
      </c>
      <c r="B3154" s="425" t="s">
        <v>7711</v>
      </c>
      <c r="C3154" s="425" t="s">
        <v>6867</v>
      </c>
      <c r="D3154" s="425" t="s">
        <v>6868</v>
      </c>
      <c r="E3154" s="425" t="s">
        <v>6869</v>
      </c>
      <c r="F3154" s="439">
        <v>596910000</v>
      </c>
      <c r="G3154" s="423">
        <v>2023</v>
      </c>
      <c r="H3154" s="424">
        <f>VLOOKUP(G3154,[3]잔가율!$D$3:$E$33,2,FALSE)</f>
        <v>0.84199999999999997</v>
      </c>
      <c r="I3154" s="434">
        <f t="shared" si="49"/>
        <v>502598220</v>
      </c>
    </row>
    <row r="3155" spans="1:9">
      <c r="A3155" s="421">
        <v>3154</v>
      </c>
      <c r="B3155" s="425" t="s">
        <v>7711</v>
      </c>
      <c r="C3155" s="425" t="s">
        <v>6867</v>
      </c>
      <c r="D3155" s="425" t="s">
        <v>6868</v>
      </c>
      <c r="E3155" s="425" t="s">
        <v>6870</v>
      </c>
      <c r="F3155" s="439">
        <v>400910000</v>
      </c>
      <c r="G3155" s="423">
        <v>2023</v>
      </c>
      <c r="H3155" s="424">
        <f>VLOOKUP(G3155,[3]잔가율!$D$3:$E$33,2,FALSE)</f>
        <v>0.84199999999999997</v>
      </c>
      <c r="I3155" s="434">
        <f t="shared" si="49"/>
        <v>337566220</v>
      </c>
    </row>
    <row r="3156" spans="1:9">
      <c r="A3156" s="421">
        <v>3155</v>
      </c>
      <c r="B3156" s="425" t="s">
        <v>7711</v>
      </c>
      <c r="C3156" s="425" t="s">
        <v>6867</v>
      </c>
      <c r="D3156" s="425" t="s">
        <v>6868</v>
      </c>
      <c r="E3156" s="425" t="s">
        <v>6871</v>
      </c>
      <c r="F3156" s="439">
        <v>552360000</v>
      </c>
      <c r="G3156" s="423">
        <v>2023</v>
      </c>
      <c r="H3156" s="424">
        <f>VLOOKUP(G3156,[3]잔가율!$D$3:$E$33,2,FALSE)</f>
        <v>0.84199999999999997</v>
      </c>
      <c r="I3156" s="434">
        <f t="shared" si="49"/>
        <v>465087120</v>
      </c>
    </row>
    <row r="3157" spans="1:9">
      <c r="A3157" s="421">
        <v>3156</v>
      </c>
      <c r="B3157" s="422" t="s">
        <v>7711</v>
      </c>
      <c r="C3157" s="422" t="s">
        <v>6862</v>
      </c>
      <c r="D3157" s="422" t="s">
        <v>6868</v>
      </c>
      <c r="E3157" s="422" t="s">
        <v>6872</v>
      </c>
      <c r="F3157" s="438">
        <v>451810000</v>
      </c>
      <c r="G3157" s="423">
        <v>2023</v>
      </c>
      <c r="H3157" s="424">
        <f>VLOOKUP(G3157,[3]잔가율!$D$3:$E$33,2,FALSE)</f>
        <v>0.84199999999999997</v>
      </c>
      <c r="I3157" s="434">
        <f t="shared" si="49"/>
        <v>380424020</v>
      </c>
    </row>
    <row r="3158" spans="1:9">
      <c r="A3158" s="421">
        <v>3157</v>
      </c>
      <c r="B3158" s="425" t="s">
        <v>7711</v>
      </c>
      <c r="C3158" s="425" t="s">
        <v>6867</v>
      </c>
      <c r="D3158" s="425" t="s">
        <v>6868</v>
      </c>
      <c r="E3158" s="425" t="s">
        <v>6873</v>
      </c>
      <c r="F3158" s="439">
        <v>496530000</v>
      </c>
      <c r="G3158" s="423">
        <v>2023</v>
      </c>
      <c r="H3158" s="424">
        <f>VLOOKUP(G3158,[3]잔가율!$D$3:$E$33,2,FALSE)</f>
        <v>0.84199999999999997</v>
      </c>
      <c r="I3158" s="434">
        <f t="shared" si="49"/>
        <v>418078260</v>
      </c>
    </row>
    <row r="3159" spans="1:9">
      <c r="A3159" s="421">
        <v>3158</v>
      </c>
      <c r="B3159" s="422" t="s">
        <v>7711</v>
      </c>
      <c r="C3159" s="422" t="s">
        <v>6862</v>
      </c>
      <c r="D3159" s="422" t="s">
        <v>6874</v>
      </c>
      <c r="E3159" s="422" t="s">
        <v>6875</v>
      </c>
      <c r="F3159" s="438">
        <v>535900000</v>
      </c>
      <c r="G3159" s="423">
        <v>2023</v>
      </c>
      <c r="H3159" s="424">
        <f>VLOOKUP(G3159,[3]잔가율!$D$3:$E$33,2,FALSE)</f>
        <v>0.84199999999999997</v>
      </c>
      <c r="I3159" s="434">
        <f t="shared" si="49"/>
        <v>451227800</v>
      </c>
    </row>
    <row r="3160" spans="1:9">
      <c r="A3160" s="421">
        <v>3159</v>
      </c>
      <c r="B3160" s="422" t="s">
        <v>7711</v>
      </c>
      <c r="C3160" s="422" t="s">
        <v>6862</v>
      </c>
      <c r="D3160" s="422" t="s">
        <v>6874</v>
      </c>
      <c r="E3160" s="422" t="s">
        <v>6876</v>
      </c>
      <c r="F3160" s="438">
        <v>360270000</v>
      </c>
      <c r="G3160" s="423">
        <v>2023</v>
      </c>
      <c r="H3160" s="424">
        <f>VLOOKUP(G3160,[3]잔가율!$D$3:$E$33,2,FALSE)</f>
        <v>0.84199999999999997</v>
      </c>
      <c r="I3160" s="434">
        <f t="shared" si="49"/>
        <v>303347340</v>
      </c>
    </row>
    <row r="3161" spans="1:9">
      <c r="A3161" s="421">
        <v>3160</v>
      </c>
      <c r="B3161" s="422" t="s">
        <v>7711</v>
      </c>
      <c r="C3161" s="422" t="s">
        <v>6862</v>
      </c>
      <c r="D3161" s="422" t="s">
        <v>6874</v>
      </c>
      <c r="E3161" s="422" t="s">
        <v>6877</v>
      </c>
      <c r="F3161" s="438">
        <v>462000000</v>
      </c>
      <c r="G3161" s="423">
        <v>2023</v>
      </c>
      <c r="H3161" s="424">
        <f>VLOOKUP(G3161,[3]잔가율!$D$3:$E$33,2,FALSE)</f>
        <v>0.84199999999999997</v>
      </c>
      <c r="I3161" s="434">
        <f t="shared" si="49"/>
        <v>389004000</v>
      </c>
    </row>
    <row r="3162" spans="1:9">
      <c r="A3162" s="421">
        <v>3161</v>
      </c>
      <c r="B3162" s="425" t="s">
        <v>7711</v>
      </c>
      <c r="C3162" s="425" t="s">
        <v>6867</v>
      </c>
      <c r="D3162" s="425" t="s">
        <v>6874</v>
      </c>
      <c r="E3162" s="425" t="s">
        <v>6878</v>
      </c>
      <c r="F3162" s="439">
        <v>623640000</v>
      </c>
      <c r="G3162" s="423">
        <v>2023</v>
      </c>
      <c r="H3162" s="424">
        <f>VLOOKUP(G3162,[3]잔가율!$D$3:$E$33,2,FALSE)</f>
        <v>0.84199999999999997</v>
      </c>
      <c r="I3162" s="434">
        <f t="shared" si="49"/>
        <v>525104880</v>
      </c>
    </row>
    <row r="3163" spans="1:9">
      <c r="A3163" s="421">
        <v>3162</v>
      </c>
      <c r="B3163" s="422" t="s">
        <v>7711</v>
      </c>
      <c r="C3163" s="422" t="s">
        <v>6862</v>
      </c>
      <c r="D3163" s="422" t="s">
        <v>6879</v>
      </c>
      <c r="E3163" s="422" t="s">
        <v>6877</v>
      </c>
      <c r="F3163" s="438">
        <v>484000000</v>
      </c>
      <c r="G3163" s="423">
        <v>2023</v>
      </c>
      <c r="H3163" s="424">
        <f>VLOOKUP(G3163,[3]잔가율!$D$3:$E$33,2,FALSE)</f>
        <v>0.84199999999999997</v>
      </c>
      <c r="I3163" s="434">
        <f t="shared" si="49"/>
        <v>407528000</v>
      </c>
    </row>
    <row r="3164" spans="1:9">
      <c r="A3164" s="421">
        <v>3163</v>
      </c>
      <c r="B3164" s="422" t="s">
        <v>7711</v>
      </c>
      <c r="C3164" s="422" t="s">
        <v>6862</v>
      </c>
      <c r="D3164" s="422" t="s">
        <v>6863</v>
      </c>
      <c r="E3164" s="422" t="s">
        <v>6880</v>
      </c>
      <c r="F3164" s="438">
        <v>350000000</v>
      </c>
      <c r="G3164" s="423">
        <v>2023</v>
      </c>
      <c r="H3164" s="424">
        <f>VLOOKUP(G3164,[3]잔가율!$D$3:$E$33,2,FALSE)</f>
        <v>0.84199999999999997</v>
      </c>
      <c r="I3164" s="434">
        <f t="shared" si="49"/>
        <v>294700000</v>
      </c>
    </row>
    <row r="3165" spans="1:9">
      <c r="A3165" s="421">
        <v>3164</v>
      </c>
      <c r="B3165" s="422" t="s">
        <v>7711</v>
      </c>
      <c r="C3165" s="422" t="s">
        <v>6862</v>
      </c>
      <c r="D3165" s="422" t="s">
        <v>6863</v>
      </c>
      <c r="E3165" s="422" t="s">
        <v>6881</v>
      </c>
      <c r="F3165" s="438">
        <v>323400000</v>
      </c>
      <c r="G3165" s="423">
        <v>2023</v>
      </c>
      <c r="H3165" s="424">
        <f>VLOOKUP(G3165,[3]잔가율!$D$3:$E$33,2,FALSE)</f>
        <v>0.84199999999999997</v>
      </c>
      <c r="I3165" s="434">
        <f t="shared" si="49"/>
        <v>272302800</v>
      </c>
    </row>
    <row r="3166" spans="1:9">
      <c r="A3166" s="421">
        <v>3165</v>
      </c>
      <c r="B3166" s="422" t="s">
        <v>7711</v>
      </c>
      <c r="C3166" s="422" t="s">
        <v>6862</v>
      </c>
      <c r="D3166" s="422" t="s">
        <v>6863</v>
      </c>
      <c r="E3166" s="422" t="s">
        <v>6882</v>
      </c>
      <c r="F3166" s="438">
        <v>436360000</v>
      </c>
      <c r="G3166" s="423">
        <v>2023</v>
      </c>
      <c r="H3166" s="424">
        <f>VLOOKUP(G3166,[3]잔가율!$D$3:$E$33,2,FALSE)</f>
        <v>0.84199999999999997</v>
      </c>
      <c r="I3166" s="434">
        <f t="shared" si="49"/>
        <v>367415120</v>
      </c>
    </row>
    <row r="3167" spans="1:9">
      <c r="A3167" s="421">
        <v>3166</v>
      </c>
      <c r="B3167" s="425" t="s">
        <v>7711</v>
      </c>
      <c r="C3167" s="425" t="s">
        <v>6867</v>
      </c>
      <c r="D3167" s="425" t="s">
        <v>6883</v>
      </c>
      <c r="E3167" s="425" t="s">
        <v>6884</v>
      </c>
      <c r="F3167" s="439">
        <v>495710000</v>
      </c>
      <c r="G3167" s="423">
        <v>2023</v>
      </c>
      <c r="H3167" s="424">
        <f>VLOOKUP(G3167,[3]잔가율!$D$3:$E$33,2,FALSE)</f>
        <v>0.84199999999999997</v>
      </c>
      <c r="I3167" s="434">
        <f t="shared" si="49"/>
        <v>417387820</v>
      </c>
    </row>
    <row r="3168" spans="1:9">
      <c r="A3168" s="421">
        <v>3167</v>
      </c>
      <c r="B3168" s="422" t="s">
        <v>7711</v>
      </c>
      <c r="C3168" s="422" t="s">
        <v>6862</v>
      </c>
      <c r="D3168" s="422" t="s">
        <v>6885</v>
      </c>
      <c r="E3168" s="422" t="s">
        <v>6882</v>
      </c>
      <c r="F3168" s="438">
        <v>436360000</v>
      </c>
      <c r="G3168" s="423">
        <v>2023</v>
      </c>
      <c r="H3168" s="424">
        <f>VLOOKUP(G3168,[3]잔가율!$D$3:$E$33,2,FALSE)</f>
        <v>0.84199999999999997</v>
      </c>
      <c r="I3168" s="434">
        <f t="shared" si="49"/>
        <v>367415120</v>
      </c>
    </row>
    <row r="3169" spans="1:9">
      <c r="A3169" s="421">
        <v>3168</v>
      </c>
      <c r="B3169" s="425" t="s">
        <v>7711</v>
      </c>
      <c r="C3169" s="425" t="s">
        <v>6867</v>
      </c>
      <c r="D3169" s="425" t="s">
        <v>6886</v>
      </c>
      <c r="E3169" s="425" t="s">
        <v>6887</v>
      </c>
      <c r="F3169" s="439">
        <v>538440000</v>
      </c>
      <c r="G3169" s="423">
        <v>2023</v>
      </c>
      <c r="H3169" s="424">
        <f>VLOOKUP(G3169,[3]잔가율!$D$3:$E$33,2,FALSE)</f>
        <v>0.84199999999999997</v>
      </c>
      <c r="I3169" s="434">
        <f t="shared" si="49"/>
        <v>453366480</v>
      </c>
    </row>
    <row r="3170" spans="1:9">
      <c r="A3170" s="421">
        <v>3169</v>
      </c>
      <c r="B3170" s="422" t="s">
        <v>7711</v>
      </c>
      <c r="C3170" s="422" t="s">
        <v>6862</v>
      </c>
      <c r="D3170" s="422" t="s">
        <v>6885</v>
      </c>
      <c r="E3170" s="422" t="s">
        <v>6888</v>
      </c>
      <c r="F3170" s="438">
        <v>488480000</v>
      </c>
      <c r="G3170" s="423">
        <v>2023</v>
      </c>
      <c r="H3170" s="424">
        <f>VLOOKUP(G3170,[3]잔가율!$D$3:$E$33,2,FALSE)</f>
        <v>0.84199999999999997</v>
      </c>
      <c r="I3170" s="434">
        <f t="shared" si="49"/>
        <v>411300160</v>
      </c>
    </row>
    <row r="3171" spans="1:9">
      <c r="A3171" s="421">
        <v>3170</v>
      </c>
      <c r="B3171" s="422" t="s">
        <v>7711</v>
      </c>
      <c r="C3171" s="422" t="s">
        <v>6862</v>
      </c>
      <c r="D3171" s="422" t="s">
        <v>6889</v>
      </c>
      <c r="E3171" s="422" t="s">
        <v>6890</v>
      </c>
      <c r="F3171" s="438">
        <v>372720000</v>
      </c>
      <c r="G3171" s="423">
        <v>2023</v>
      </c>
      <c r="H3171" s="424">
        <f>VLOOKUP(G3171,[3]잔가율!$D$3:$E$33,2,FALSE)</f>
        <v>0.84199999999999997</v>
      </c>
      <c r="I3171" s="434">
        <f t="shared" si="49"/>
        <v>313830240</v>
      </c>
    </row>
    <row r="3172" spans="1:9">
      <c r="A3172" s="421">
        <v>3171</v>
      </c>
      <c r="B3172" s="422" t="s">
        <v>7711</v>
      </c>
      <c r="C3172" s="422" t="s">
        <v>6862</v>
      </c>
      <c r="D3172" s="422" t="s">
        <v>6891</v>
      </c>
      <c r="E3172" s="422" t="s">
        <v>6892</v>
      </c>
      <c r="F3172" s="438">
        <v>411360000</v>
      </c>
      <c r="G3172" s="423">
        <v>2023</v>
      </c>
      <c r="H3172" s="424">
        <f>VLOOKUP(G3172,[3]잔가율!$D$3:$E$33,2,FALSE)</f>
        <v>0.84199999999999997</v>
      </c>
      <c r="I3172" s="434">
        <f t="shared" si="49"/>
        <v>346365120</v>
      </c>
    </row>
    <row r="3173" spans="1:9">
      <c r="A3173" s="421">
        <v>3172</v>
      </c>
      <c r="B3173" s="422" t="s">
        <v>7711</v>
      </c>
      <c r="C3173" s="422" t="s">
        <v>6862</v>
      </c>
      <c r="D3173" s="422" t="s">
        <v>6893</v>
      </c>
      <c r="E3173" s="422" t="s">
        <v>6892</v>
      </c>
      <c r="F3173" s="438">
        <v>420000000</v>
      </c>
      <c r="G3173" s="423">
        <v>2023</v>
      </c>
      <c r="H3173" s="424">
        <f>VLOOKUP(G3173,[3]잔가율!$D$3:$E$33,2,FALSE)</f>
        <v>0.84199999999999997</v>
      </c>
      <c r="I3173" s="434">
        <f t="shared" si="49"/>
        <v>353640000</v>
      </c>
    </row>
    <row r="3174" spans="1:9">
      <c r="A3174" s="421">
        <v>3173</v>
      </c>
      <c r="B3174" s="425" t="s">
        <v>7711</v>
      </c>
      <c r="C3174" s="425" t="s">
        <v>6867</v>
      </c>
      <c r="D3174" s="425" t="s">
        <v>6864</v>
      </c>
      <c r="E3174" s="425" t="s">
        <v>6894</v>
      </c>
      <c r="F3174" s="439">
        <v>588000000</v>
      </c>
      <c r="G3174" s="423">
        <v>2023</v>
      </c>
      <c r="H3174" s="424">
        <f>VLOOKUP(G3174,[3]잔가율!$D$3:$E$33,2,FALSE)</f>
        <v>0.84199999999999997</v>
      </c>
      <c r="I3174" s="434">
        <f t="shared" si="49"/>
        <v>495096000</v>
      </c>
    </row>
    <row r="3175" spans="1:9">
      <c r="A3175" s="421">
        <v>3174</v>
      </c>
      <c r="B3175" s="422" t="s">
        <v>7711</v>
      </c>
      <c r="C3175" s="422" t="s">
        <v>6862</v>
      </c>
      <c r="D3175" s="422" t="s">
        <v>6864</v>
      </c>
      <c r="E3175" s="422" t="s">
        <v>6895</v>
      </c>
      <c r="F3175" s="438">
        <v>557570000</v>
      </c>
      <c r="G3175" s="423">
        <v>2023</v>
      </c>
      <c r="H3175" s="424">
        <f>VLOOKUP(G3175,[3]잔가율!$D$3:$E$33,2,FALSE)</f>
        <v>0.84199999999999997</v>
      </c>
      <c r="I3175" s="434">
        <f t="shared" si="49"/>
        <v>469473940</v>
      </c>
    </row>
    <row r="3176" spans="1:9">
      <c r="A3176" s="421">
        <v>3175</v>
      </c>
      <c r="B3176" s="422" t="s">
        <v>7711</v>
      </c>
      <c r="C3176" s="422" t="s">
        <v>6862</v>
      </c>
      <c r="D3176" s="422" t="s">
        <v>6864</v>
      </c>
      <c r="E3176" s="422" t="s">
        <v>6896</v>
      </c>
      <c r="F3176" s="438">
        <v>522000000</v>
      </c>
      <c r="G3176" s="423">
        <v>2023</v>
      </c>
      <c r="H3176" s="424">
        <f>VLOOKUP(G3176,[3]잔가율!$D$3:$E$33,2,FALSE)</f>
        <v>0.84199999999999997</v>
      </c>
      <c r="I3176" s="434">
        <f t="shared" si="49"/>
        <v>439524000</v>
      </c>
    </row>
    <row r="3177" spans="1:9">
      <c r="A3177" s="421">
        <v>3176</v>
      </c>
      <c r="B3177" s="422" t="s">
        <v>7711</v>
      </c>
      <c r="C3177" s="422" t="s">
        <v>6862</v>
      </c>
      <c r="D3177" s="422" t="s">
        <v>6864</v>
      </c>
      <c r="E3177" s="422" t="s">
        <v>6864</v>
      </c>
      <c r="F3177" s="438">
        <v>590900000</v>
      </c>
      <c r="G3177" s="423">
        <v>2023</v>
      </c>
      <c r="H3177" s="424">
        <f>VLOOKUP(G3177,[3]잔가율!$D$3:$E$33,2,FALSE)</f>
        <v>0.84199999999999997</v>
      </c>
      <c r="I3177" s="434">
        <f t="shared" si="49"/>
        <v>497537800</v>
      </c>
    </row>
    <row r="3178" spans="1:9">
      <c r="A3178" s="421">
        <v>3177</v>
      </c>
      <c r="B3178" s="422" t="s">
        <v>7711</v>
      </c>
      <c r="C3178" s="422" t="s">
        <v>6862</v>
      </c>
      <c r="D3178" s="422" t="s">
        <v>6864</v>
      </c>
      <c r="E3178" s="422" t="s">
        <v>6897</v>
      </c>
      <c r="F3178" s="438">
        <v>590000000</v>
      </c>
      <c r="G3178" s="423">
        <v>2023</v>
      </c>
      <c r="H3178" s="424">
        <f>VLOOKUP(G3178,[3]잔가율!$D$3:$E$33,2,FALSE)</f>
        <v>0.84199999999999997</v>
      </c>
      <c r="I3178" s="434">
        <f t="shared" si="49"/>
        <v>496780000</v>
      </c>
    </row>
    <row r="3179" spans="1:9">
      <c r="A3179" s="421">
        <v>3178</v>
      </c>
      <c r="B3179" s="425" t="s">
        <v>7711</v>
      </c>
      <c r="C3179" s="425" t="s">
        <v>6867</v>
      </c>
      <c r="D3179" s="425" t="s">
        <v>6864</v>
      </c>
      <c r="E3179" s="425" t="s">
        <v>6898</v>
      </c>
      <c r="F3179" s="439">
        <v>445450000</v>
      </c>
      <c r="G3179" s="423">
        <v>2023</v>
      </c>
      <c r="H3179" s="424">
        <f>VLOOKUP(G3179,[3]잔가율!$D$3:$E$33,2,FALSE)</f>
        <v>0.84199999999999997</v>
      </c>
      <c r="I3179" s="434">
        <f t="shared" si="49"/>
        <v>375068900</v>
      </c>
    </row>
    <row r="3180" spans="1:9">
      <c r="A3180" s="421">
        <v>3179</v>
      </c>
      <c r="B3180" s="425" t="s">
        <v>7711</v>
      </c>
      <c r="C3180" s="425" t="s">
        <v>6867</v>
      </c>
      <c r="D3180" s="425" t="s">
        <v>6865</v>
      </c>
      <c r="E3180" s="425" t="s">
        <v>6899</v>
      </c>
      <c r="F3180" s="439">
        <v>598100000</v>
      </c>
      <c r="G3180" s="423">
        <v>2023</v>
      </c>
      <c r="H3180" s="424">
        <f>VLOOKUP(G3180,[3]잔가율!$D$3:$E$33,2,FALSE)</f>
        <v>0.84199999999999997</v>
      </c>
      <c r="I3180" s="434">
        <f t="shared" si="49"/>
        <v>503600200</v>
      </c>
    </row>
    <row r="3181" spans="1:9">
      <c r="A3181" s="421">
        <v>3180</v>
      </c>
      <c r="B3181" s="422" t="s">
        <v>7711</v>
      </c>
      <c r="C3181" s="422" t="s">
        <v>6862</v>
      </c>
      <c r="D3181" s="422" t="s">
        <v>6865</v>
      </c>
      <c r="E3181" s="422" t="s">
        <v>6865</v>
      </c>
      <c r="F3181" s="438">
        <v>663000000</v>
      </c>
      <c r="G3181" s="423">
        <v>2023</v>
      </c>
      <c r="H3181" s="424">
        <f>VLOOKUP(G3181,[3]잔가율!$D$3:$E$33,2,FALSE)</f>
        <v>0.84199999999999997</v>
      </c>
      <c r="I3181" s="434">
        <f t="shared" si="49"/>
        <v>558246000</v>
      </c>
    </row>
    <row r="3182" spans="1:9">
      <c r="A3182" s="421">
        <v>3181</v>
      </c>
      <c r="B3182" s="422" t="s">
        <v>7711</v>
      </c>
      <c r="C3182" s="422" t="s">
        <v>6862</v>
      </c>
      <c r="D3182" s="422" t="s">
        <v>6865</v>
      </c>
      <c r="E3182" s="422" t="s">
        <v>6900</v>
      </c>
      <c r="F3182" s="438">
        <v>700000000</v>
      </c>
      <c r="G3182" s="423">
        <v>2023</v>
      </c>
      <c r="H3182" s="424">
        <f>VLOOKUP(G3182,[3]잔가율!$D$3:$E$33,2,FALSE)</f>
        <v>0.84199999999999997</v>
      </c>
      <c r="I3182" s="434">
        <f t="shared" si="49"/>
        <v>589400000</v>
      </c>
    </row>
    <row r="3183" spans="1:9">
      <c r="A3183" s="421">
        <v>3182</v>
      </c>
      <c r="B3183" s="425" t="s">
        <v>7711</v>
      </c>
      <c r="C3183" s="425" t="s">
        <v>6867</v>
      </c>
      <c r="D3183" s="425" t="s">
        <v>6865</v>
      </c>
      <c r="E3183" s="425" t="s">
        <v>6901</v>
      </c>
      <c r="F3183" s="439">
        <v>721640000</v>
      </c>
      <c r="G3183" s="423">
        <v>2023</v>
      </c>
      <c r="H3183" s="424">
        <f>VLOOKUP(G3183,[3]잔가율!$D$3:$E$33,2,FALSE)</f>
        <v>0.84199999999999997</v>
      </c>
      <c r="I3183" s="434">
        <f t="shared" si="49"/>
        <v>607620880</v>
      </c>
    </row>
    <row r="3184" spans="1:9">
      <c r="A3184" s="421">
        <v>3183</v>
      </c>
      <c r="B3184" s="422" t="s">
        <v>7711</v>
      </c>
      <c r="C3184" s="422" t="s">
        <v>6862</v>
      </c>
      <c r="D3184" s="422" t="s">
        <v>6902</v>
      </c>
      <c r="E3184" s="422" t="s">
        <v>6903</v>
      </c>
      <c r="F3184" s="438">
        <v>270900000</v>
      </c>
      <c r="G3184" s="423">
        <v>2023</v>
      </c>
      <c r="H3184" s="424">
        <f>VLOOKUP(G3184,[3]잔가율!$D$3:$E$33,2,FALSE)</f>
        <v>0.84199999999999997</v>
      </c>
      <c r="I3184" s="434">
        <f t="shared" si="49"/>
        <v>228097800</v>
      </c>
    </row>
    <row r="3185" spans="1:9">
      <c r="A3185" s="421">
        <v>3184</v>
      </c>
      <c r="B3185" s="422" t="s">
        <v>7711</v>
      </c>
      <c r="C3185" s="422" t="s">
        <v>6862</v>
      </c>
      <c r="D3185" s="422" t="s">
        <v>6866</v>
      </c>
      <c r="E3185" s="422" t="s">
        <v>6904</v>
      </c>
      <c r="F3185" s="438">
        <v>304000000</v>
      </c>
      <c r="G3185" s="423">
        <v>2023</v>
      </c>
      <c r="H3185" s="424">
        <f>VLOOKUP(G3185,[3]잔가율!$D$3:$E$33,2,FALSE)</f>
        <v>0.84199999999999997</v>
      </c>
      <c r="I3185" s="434">
        <f t="shared" si="49"/>
        <v>255968000</v>
      </c>
    </row>
    <row r="3186" spans="1:9">
      <c r="A3186" s="421">
        <v>3185</v>
      </c>
      <c r="B3186" s="425" t="s">
        <v>7711</v>
      </c>
      <c r="C3186" s="425" t="s">
        <v>6867</v>
      </c>
      <c r="D3186" s="425" t="s">
        <v>6866</v>
      </c>
      <c r="E3186" s="425" t="s">
        <v>6905</v>
      </c>
      <c r="F3186" s="439">
        <v>223440000</v>
      </c>
      <c r="G3186" s="423">
        <v>2023</v>
      </c>
      <c r="H3186" s="424">
        <f>VLOOKUP(G3186,[3]잔가율!$D$3:$E$33,2,FALSE)</f>
        <v>0.84199999999999997</v>
      </c>
      <c r="I3186" s="434">
        <f t="shared" si="49"/>
        <v>188136480</v>
      </c>
    </row>
    <row r="3187" spans="1:9">
      <c r="A3187" s="421">
        <v>3186</v>
      </c>
      <c r="B3187" s="422" t="s">
        <v>7711</v>
      </c>
      <c r="C3187" s="422" t="s">
        <v>6862</v>
      </c>
      <c r="D3187" s="422" t="s">
        <v>6866</v>
      </c>
      <c r="E3187" s="422" t="s">
        <v>6906</v>
      </c>
      <c r="F3187" s="438">
        <v>363630000</v>
      </c>
      <c r="G3187" s="423">
        <v>2023</v>
      </c>
      <c r="H3187" s="424">
        <f>VLOOKUP(G3187,[3]잔가율!$D$3:$E$33,2,FALSE)</f>
        <v>0.84199999999999997</v>
      </c>
      <c r="I3187" s="434">
        <f t="shared" si="49"/>
        <v>306176460</v>
      </c>
    </row>
    <row r="3188" spans="1:9">
      <c r="A3188" s="421">
        <v>3187</v>
      </c>
      <c r="B3188" s="422" t="s">
        <v>7711</v>
      </c>
      <c r="C3188" s="422" t="s">
        <v>6862</v>
      </c>
      <c r="D3188" s="422" t="s">
        <v>6907</v>
      </c>
      <c r="E3188" s="422" t="s">
        <v>6908</v>
      </c>
      <c r="F3188" s="438">
        <v>396810000</v>
      </c>
      <c r="G3188" s="423">
        <v>2023</v>
      </c>
      <c r="H3188" s="424">
        <f>VLOOKUP(G3188,[3]잔가율!$D$3:$E$33,2,FALSE)</f>
        <v>0.84199999999999997</v>
      </c>
      <c r="I3188" s="434">
        <f t="shared" si="49"/>
        <v>334114020</v>
      </c>
    </row>
    <row r="3189" spans="1:9">
      <c r="A3189" s="421">
        <v>3188</v>
      </c>
      <c r="B3189" s="422" t="s">
        <v>7711</v>
      </c>
      <c r="C3189" s="422" t="s">
        <v>6862</v>
      </c>
      <c r="D3189" s="422" t="s">
        <v>6909</v>
      </c>
      <c r="E3189" s="422" t="s">
        <v>6908</v>
      </c>
      <c r="F3189" s="438">
        <v>413000000</v>
      </c>
      <c r="G3189" s="423">
        <v>2023</v>
      </c>
      <c r="H3189" s="424">
        <f>VLOOKUP(G3189,[3]잔가율!$D$3:$E$33,2,FALSE)</f>
        <v>0.84199999999999997</v>
      </c>
      <c r="I3189" s="434">
        <f t="shared" si="49"/>
        <v>347746000</v>
      </c>
    </row>
    <row r="3190" spans="1:9">
      <c r="A3190" s="421">
        <v>3189</v>
      </c>
      <c r="B3190" s="422" t="s">
        <v>7711</v>
      </c>
      <c r="C3190" s="422" t="s">
        <v>6910</v>
      </c>
      <c r="D3190" s="422" t="s">
        <v>6911</v>
      </c>
      <c r="E3190" s="422" t="s">
        <v>6912</v>
      </c>
      <c r="F3190" s="438">
        <v>37120000</v>
      </c>
      <c r="G3190" s="423">
        <v>2023</v>
      </c>
      <c r="H3190" s="424">
        <f>VLOOKUP(G3190,[3]잔가율!$D$3:$E$33,2,FALSE)</f>
        <v>0.84199999999999997</v>
      </c>
      <c r="I3190" s="434">
        <f t="shared" si="49"/>
        <v>31255040</v>
      </c>
    </row>
    <row r="3191" spans="1:9">
      <c r="A3191" s="421">
        <v>3190</v>
      </c>
      <c r="B3191" s="422" t="s">
        <v>7711</v>
      </c>
      <c r="C3191" s="422" t="s">
        <v>6913</v>
      </c>
      <c r="D3191" s="422" t="s">
        <v>6915</v>
      </c>
      <c r="E3191" s="422" t="s">
        <v>6916</v>
      </c>
      <c r="F3191" s="438">
        <v>34970000</v>
      </c>
      <c r="G3191" s="423">
        <v>2023</v>
      </c>
      <c r="H3191" s="424">
        <f>VLOOKUP(G3191,[3]잔가율!$D$3:$E$33,2,FALSE)</f>
        <v>0.84199999999999997</v>
      </c>
      <c r="I3191" s="434">
        <f t="shared" si="49"/>
        <v>29444740</v>
      </c>
    </row>
    <row r="3192" spans="1:9">
      <c r="A3192" s="421">
        <v>3191</v>
      </c>
      <c r="B3192" s="422" t="s">
        <v>7711</v>
      </c>
      <c r="C3192" s="422" t="s">
        <v>6913</v>
      </c>
      <c r="D3192" s="422" t="s">
        <v>6917</v>
      </c>
      <c r="E3192" s="422" t="s">
        <v>6917</v>
      </c>
      <c r="F3192" s="438">
        <v>27000000</v>
      </c>
      <c r="G3192" s="423">
        <v>2023</v>
      </c>
      <c r="H3192" s="424">
        <f>VLOOKUP(G3192,[3]잔가율!$D$3:$E$33,2,FALSE)</f>
        <v>0.84199999999999997</v>
      </c>
      <c r="I3192" s="434">
        <f t="shared" si="49"/>
        <v>22734000</v>
      </c>
    </row>
    <row r="3193" spans="1:9">
      <c r="A3193" s="421">
        <v>3192</v>
      </c>
      <c r="B3193" s="422" t="s">
        <v>7711</v>
      </c>
      <c r="C3193" s="422" t="s">
        <v>6913</v>
      </c>
      <c r="D3193" s="422" t="s">
        <v>6917</v>
      </c>
      <c r="E3193" s="422" t="s">
        <v>6918</v>
      </c>
      <c r="F3193" s="438">
        <v>27000000</v>
      </c>
      <c r="G3193" s="423">
        <v>2023</v>
      </c>
      <c r="H3193" s="424">
        <f>VLOOKUP(G3193,[3]잔가율!$D$3:$E$33,2,FALSE)</f>
        <v>0.84199999999999997</v>
      </c>
      <c r="I3193" s="434">
        <f t="shared" si="49"/>
        <v>22734000</v>
      </c>
    </row>
    <row r="3194" spans="1:9">
      <c r="A3194" s="421">
        <v>3193</v>
      </c>
      <c r="B3194" s="422" t="s">
        <v>7711</v>
      </c>
      <c r="C3194" s="422" t="s">
        <v>6913</v>
      </c>
      <c r="D3194" s="422" t="s">
        <v>6914</v>
      </c>
      <c r="E3194" s="422" t="s">
        <v>6919</v>
      </c>
      <c r="F3194" s="438">
        <v>35360000</v>
      </c>
      <c r="G3194" s="423">
        <v>2023</v>
      </c>
      <c r="H3194" s="424">
        <f>VLOOKUP(G3194,[3]잔가율!$D$3:$E$33,2,FALSE)</f>
        <v>0.84199999999999997</v>
      </c>
      <c r="I3194" s="434">
        <f t="shared" si="49"/>
        <v>29773120</v>
      </c>
    </row>
    <row r="3195" spans="1:9">
      <c r="A3195" s="421">
        <v>3194</v>
      </c>
      <c r="B3195" s="422" t="s">
        <v>7711</v>
      </c>
      <c r="C3195" s="422" t="s">
        <v>6913</v>
      </c>
      <c r="D3195" s="422" t="s">
        <v>6920</v>
      </c>
      <c r="E3195" s="422" t="s">
        <v>6920</v>
      </c>
      <c r="F3195" s="438">
        <v>41770000</v>
      </c>
      <c r="G3195" s="423">
        <v>2023</v>
      </c>
      <c r="H3195" s="424">
        <f>VLOOKUP(G3195,[3]잔가율!$D$3:$E$33,2,FALSE)</f>
        <v>0.84199999999999997</v>
      </c>
      <c r="I3195" s="434">
        <f t="shared" si="49"/>
        <v>35170340</v>
      </c>
    </row>
    <row r="3196" spans="1:9">
      <c r="A3196" s="421">
        <v>3195</v>
      </c>
      <c r="B3196" s="422" t="s">
        <v>7711</v>
      </c>
      <c r="C3196" s="422" t="s">
        <v>6913</v>
      </c>
      <c r="D3196" s="422" t="s">
        <v>6921</v>
      </c>
      <c r="E3196" s="422" t="s">
        <v>6921</v>
      </c>
      <c r="F3196" s="438">
        <v>48630000</v>
      </c>
      <c r="G3196" s="423">
        <v>2023</v>
      </c>
      <c r="H3196" s="424">
        <f>VLOOKUP(G3196,[3]잔가율!$D$3:$E$33,2,FALSE)</f>
        <v>0.84199999999999997</v>
      </c>
      <c r="I3196" s="434">
        <f t="shared" si="49"/>
        <v>40946460</v>
      </c>
    </row>
    <row r="3197" spans="1:9">
      <c r="A3197" s="421">
        <v>3196</v>
      </c>
      <c r="B3197" s="422" t="s">
        <v>7711</v>
      </c>
      <c r="C3197" s="422" t="s">
        <v>6913</v>
      </c>
      <c r="D3197" s="422" t="s">
        <v>3999</v>
      </c>
      <c r="E3197" s="422" t="s">
        <v>6922</v>
      </c>
      <c r="F3197" s="438">
        <v>36270000</v>
      </c>
      <c r="G3197" s="423">
        <v>2023</v>
      </c>
      <c r="H3197" s="424">
        <f>VLOOKUP(G3197,[3]잔가율!$D$3:$E$33,2,FALSE)</f>
        <v>0.84199999999999997</v>
      </c>
      <c r="I3197" s="434">
        <f t="shared" si="49"/>
        <v>30539340</v>
      </c>
    </row>
    <row r="3198" spans="1:9">
      <c r="A3198" s="421">
        <v>3197</v>
      </c>
      <c r="B3198" s="422" t="s">
        <v>7711</v>
      </c>
      <c r="C3198" s="422" t="s">
        <v>6913</v>
      </c>
      <c r="D3198" s="422" t="s">
        <v>6923</v>
      </c>
      <c r="E3198" s="422" t="s">
        <v>6923</v>
      </c>
      <c r="F3198" s="438">
        <v>61360000</v>
      </c>
      <c r="G3198" s="423">
        <v>2023</v>
      </c>
      <c r="H3198" s="424">
        <f>VLOOKUP(G3198,[3]잔가율!$D$3:$E$33,2,FALSE)</f>
        <v>0.84199999999999997</v>
      </c>
      <c r="I3198" s="434">
        <f t="shared" si="49"/>
        <v>51665120</v>
      </c>
    </row>
    <row r="3199" spans="1:9">
      <c r="A3199" s="421">
        <v>3198</v>
      </c>
      <c r="B3199" s="422" t="s">
        <v>7711</v>
      </c>
      <c r="C3199" s="422" t="s">
        <v>6913</v>
      </c>
      <c r="D3199" s="422" t="s">
        <v>6924</v>
      </c>
      <c r="E3199" s="422" t="s">
        <v>6924</v>
      </c>
      <c r="F3199" s="438">
        <v>50450000</v>
      </c>
      <c r="G3199" s="423">
        <v>2023</v>
      </c>
      <c r="H3199" s="424">
        <f>VLOOKUP(G3199,[3]잔가율!$D$3:$E$33,2,FALSE)</f>
        <v>0.84199999999999997</v>
      </c>
      <c r="I3199" s="434">
        <f t="shared" si="49"/>
        <v>42478900</v>
      </c>
    </row>
    <row r="3200" spans="1:9">
      <c r="A3200" s="421">
        <v>3199</v>
      </c>
      <c r="B3200" s="422" t="s">
        <v>7711</v>
      </c>
      <c r="C3200" s="422" t="s">
        <v>6913</v>
      </c>
      <c r="D3200" s="422" t="s">
        <v>6925</v>
      </c>
      <c r="E3200" s="422" t="s">
        <v>6925</v>
      </c>
      <c r="F3200" s="438">
        <v>52270000</v>
      </c>
      <c r="G3200" s="423">
        <v>2023</v>
      </c>
      <c r="H3200" s="424">
        <f>VLOOKUP(G3200,[3]잔가율!$D$3:$E$33,2,FALSE)</f>
        <v>0.84199999999999997</v>
      </c>
      <c r="I3200" s="434">
        <f t="shared" si="49"/>
        <v>44011340</v>
      </c>
    </row>
    <row r="3201" spans="1:9">
      <c r="A3201" s="421">
        <v>3200</v>
      </c>
      <c r="B3201" s="422" t="s">
        <v>7711</v>
      </c>
      <c r="C3201" s="422" t="s">
        <v>6913</v>
      </c>
      <c r="D3201" s="422" t="s">
        <v>6926</v>
      </c>
      <c r="E3201" s="422" t="s">
        <v>6926</v>
      </c>
      <c r="F3201" s="438">
        <v>60540000</v>
      </c>
      <c r="G3201" s="423">
        <v>2023</v>
      </c>
      <c r="H3201" s="424">
        <f>VLOOKUP(G3201,[3]잔가율!$D$3:$E$33,2,FALSE)</f>
        <v>0.84199999999999997</v>
      </c>
      <c r="I3201" s="434">
        <f t="shared" si="49"/>
        <v>50974680</v>
      </c>
    </row>
    <row r="3202" spans="1:9">
      <c r="A3202" s="421">
        <v>3201</v>
      </c>
      <c r="B3202" s="422" t="s">
        <v>7711</v>
      </c>
      <c r="C3202" s="422" t="s">
        <v>6927</v>
      </c>
      <c r="D3202" s="422" t="s">
        <v>6928</v>
      </c>
      <c r="E3202" s="422" t="s">
        <v>6929</v>
      </c>
      <c r="F3202" s="438">
        <v>142040000</v>
      </c>
      <c r="G3202" s="423">
        <v>2023</v>
      </c>
      <c r="H3202" s="424">
        <f>VLOOKUP(G3202,[3]잔가율!$D$3:$E$33,2,FALSE)</f>
        <v>0.84199999999999997</v>
      </c>
      <c r="I3202" s="434">
        <f t="shared" ref="I3202:I3265" si="50">ROUNDDOWN(F3202*H3202,0)</f>
        <v>119597680</v>
      </c>
    </row>
    <row r="3203" spans="1:9">
      <c r="A3203" s="421">
        <v>3202</v>
      </c>
      <c r="B3203" s="422" t="s">
        <v>7711</v>
      </c>
      <c r="C3203" s="422" t="s">
        <v>6927</v>
      </c>
      <c r="D3203" s="422" t="s">
        <v>6928</v>
      </c>
      <c r="E3203" s="422" t="s">
        <v>6930</v>
      </c>
      <c r="F3203" s="438">
        <v>146590000</v>
      </c>
      <c r="G3203" s="423">
        <v>2023</v>
      </c>
      <c r="H3203" s="424">
        <f>VLOOKUP(G3203,[3]잔가율!$D$3:$E$33,2,FALSE)</f>
        <v>0.84199999999999997</v>
      </c>
      <c r="I3203" s="434">
        <f t="shared" si="50"/>
        <v>123428780</v>
      </c>
    </row>
    <row r="3204" spans="1:9">
      <c r="A3204" s="421">
        <v>3203</v>
      </c>
      <c r="B3204" s="422" t="s">
        <v>7711</v>
      </c>
      <c r="C3204" s="422" t="s">
        <v>6927</v>
      </c>
      <c r="D3204" s="422" t="s">
        <v>6928</v>
      </c>
      <c r="E3204" s="422" t="s">
        <v>6931</v>
      </c>
      <c r="F3204" s="438">
        <v>155680000</v>
      </c>
      <c r="G3204" s="423">
        <v>2023</v>
      </c>
      <c r="H3204" s="424">
        <f>VLOOKUP(G3204,[3]잔가율!$D$3:$E$33,2,FALSE)</f>
        <v>0.84199999999999997</v>
      </c>
      <c r="I3204" s="434">
        <f t="shared" si="50"/>
        <v>131082560</v>
      </c>
    </row>
    <row r="3205" spans="1:9">
      <c r="A3205" s="421">
        <v>3204</v>
      </c>
      <c r="B3205" s="422" t="s">
        <v>7711</v>
      </c>
      <c r="C3205" s="422" t="s">
        <v>6927</v>
      </c>
      <c r="D3205" s="422" t="s">
        <v>6928</v>
      </c>
      <c r="E3205" s="422" t="s">
        <v>6932</v>
      </c>
      <c r="F3205" s="438">
        <v>198400000</v>
      </c>
      <c r="G3205" s="423">
        <v>2023</v>
      </c>
      <c r="H3205" s="424">
        <f>VLOOKUP(G3205,[3]잔가율!$D$3:$E$33,2,FALSE)</f>
        <v>0.84199999999999997</v>
      </c>
      <c r="I3205" s="434">
        <f t="shared" si="50"/>
        <v>167052800</v>
      </c>
    </row>
    <row r="3206" spans="1:9">
      <c r="A3206" s="421">
        <v>3205</v>
      </c>
      <c r="B3206" s="422" t="s">
        <v>7711</v>
      </c>
      <c r="C3206" s="422" t="s">
        <v>96</v>
      </c>
      <c r="D3206" s="422" t="s">
        <v>6933</v>
      </c>
      <c r="E3206" s="422" t="s">
        <v>6934</v>
      </c>
      <c r="F3206" s="438">
        <v>23640000</v>
      </c>
      <c r="G3206" s="423">
        <v>2023</v>
      </c>
      <c r="H3206" s="424">
        <f>VLOOKUP(G3206,[3]잔가율!$D$3:$E$33,2,FALSE)</f>
        <v>0.84199999999999997</v>
      </c>
      <c r="I3206" s="434">
        <f t="shared" si="50"/>
        <v>19904880</v>
      </c>
    </row>
    <row r="3207" spans="1:9">
      <c r="A3207" s="421">
        <v>3206</v>
      </c>
      <c r="B3207" s="422" t="s">
        <v>7711</v>
      </c>
      <c r="C3207" s="422" t="s">
        <v>96</v>
      </c>
      <c r="D3207" s="422" t="s">
        <v>6933</v>
      </c>
      <c r="E3207" s="422" t="s">
        <v>6935</v>
      </c>
      <c r="F3207" s="438">
        <v>23640000</v>
      </c>
      <c r="G3207" s="423">
        <v>2023</v>
      </c>
      <c r="H3207" s="424">
        <f>VLOOKUP(G3207,[3]잔가율!$D$3:$E$33,2,FALSE)</f>
        <v>0.84199999999999997</v>
      </c>
      <c r="I3207" s="434">
        <f t="shared" si="50"/>
        <v>19904880</v>
      </c>
    </row>
    <row r="3208" spans="1:9">
      <c r="A3208" s="421">
        <v>3207</v>
      </c>
      <c r="B3208" s="422" t="s">
        <v>7711</v>
      </c>
      <c r="C3208" s="422" t="s">
        <v>96</v>
      </c>
      <c r="D3208" s="422" t="s">
        <v>6933</v>
      </c>
      <c r="E3208" s="422" t="s">
        <v>6936</v>
      </c>
      <c r="F3208" s="438">
        <v>23640000</v>
      </c>
      <c r="G3208" s="423">
        <v>2023</v>
      </c>
      <c r="H3208" s="424">
        <f>VLOOKUP(G3208,[3]잔가율!$D$3:$E$33,2,FALSE)</f>
        <v>0.84199999999999997</v>
      </c>
      <c r="I3208" s="434">
        <f t="shared" si="50"/>
        <v>19904880</v>
      </c>
    </row>
    <row r="3209" spans="1:9">
      <c r="A3209" s="421">
        <v>3208</v>
      </c>
      <c r="B3209" s="422" t="s">
        <v>7711</v>
      </c>
      <c r="C3209" s="422" t="s">
        <v>96</v>
      </c>
      <c r="D3209" s="422" t="s">
        <v>6933</v>
      </c>
      <c r="E3209" s="422" t="s">
        <v>6937</v>
      </c>
      <c r="F3209" s="438">
        <v>23640000</v>
      </c>
      <c r="G3209" s="423">
        <v>2023</v>
      </c>
      <c r="H3209" s="424">
        <f>VLOOKUP(G3209,[3]잔가율!$D$3:$E$33,2,FALSE)</f>
        <v>0.84199999999999997</v>
      </c>
      <c r="I3209" s="434">
        <f t="shared" si="50"/>
        <v>19904880</v>
      </c>
    </row>
    <row r="3210" spans="1:9">
      <c r="A3210" s="421">
        <v>3209</v>
      </c>
      <c r="B3210" s="422" t="s">
        <v>7711</v>
      </c>
      <c r="C3210" s="422" t="s">
        <v>96</v>
      </c>
      <c r="D3210" s="422" t="s">
        <v>6933</v>
      </c>
      <c r="E3210" s="422" t="s">
        <v>6938</v>
      </c>
      <c r="F3210" s="438">
        <v>26700000</v>
      </c>
      <c r="G3210" s="423">
        <v>2023</v>
      </c>
      <c r="H3210" s="424">
        <f>VLOOKUP(G3210,[3]잔가율!$D$3:$E$33,2,FALSE)</f>
        <v>0.84199999999999997</v>
      </c>
      <c r="I3210" s="434">
        <f t="shared" si="50"/>
        <v>22481400</v>
      </c>
    </row>
    <row r="3211" spans="1:9">
      <c r="A3211" s="421">
        <v>3210</v>
      </c>
      <c r="B3211" s="422" t="s">
        <v>7711</v>
      </c>
      <c r="C3211" s="422" t="s">
        <v>96</v>
      </c>
      <c r="D3211" s="422" t="s">
        <v>6933</v>
      </c>
      <c r="E3211" s="422" t="s">
        <v>6939</v>
      </c>
      <c r="F3211" s="438">
        <v>25800000</v>
      </c>
      <c r="G3211" s="423">
        <v>2023</v>
      </c>
      <c r="H3211" s="424">
        <f>VLOOKUP(G3211,[3]잔가율!$D$3:$E$33,2,FALSE)</f>
        <v>0.84199999999999997</v>
      </c>
      <c r="I3211" s="434">
        <f t="shared" si="50"/>
        <v>21723600</v>
      </c>
    </row>
    <row r="3212" spans="1:9">
      <c r="A3212" s="421">
        <v>3211</v>
      </c>
      <c r="B3212" s="422" t="s">
        <v>7711</v>
      </c>
      <c r="C3212" s="422" t="s">
        <v>96</v>
      </c>
      <c r="D3212" s="422" t="s">
        <v>6933</v>
      </c>
      <c r="E3212" s="422" t="s">
        <v>6940</v>
      </c>
      <c r="F3212" s="438">
        <v>23640000</v>
      </c>
      <c r="G3212" s="423">
        <v>2023</v>
      </c>
      <c r="H3212" s="424">
        <f>VLOOKUP(G3212,[3]잔가율!$D$3:$E$33,2,FALSE)</f>
        <v>0.84199999999999997</v>
      </c>
      <c r="I3212" s="434">
        <f t="shared" si="50"/>
        <v>19904880</v>
      </c>
    </row>
    <row r="3213" spans="1:9">
      <c r="A3213" s="421">
        <v>3212</v>
      </c>
      <c r="B3213" s="422" t="s">
        <v>7711</v>
      </c>
      <c r="C3213" s="422" t="s">
        <v>96</v>
      </c>
      <c r="D3213" s="422" t="s">
        <v>6933</v>
      </c>
      <c r="E3213" s="422" t="s">
        <v>6941</v>
      </c>
      <c r="F3213" s="438">
        <v>23640000</v>
      </c>
      <c r="G3213" s="423">
        <v>2023</v>
      </c>
      <c r="H3213" s="424">
        <f>VLOOKUP(G3213,[3]잔가율!$D$3:$E$33,2,FALSE)</f>
        <v>0.84199999999999997</v>
      </c>
      <c r="I3213" s="434">
        <f t="shared" si="50"/>
        <v>19904880</v>
      </c>
    </row>
    <row r="3214" spans="1:9">
      <c r="A3214" s="421">
        <v>3213</v>
      </c>
      <c r="B3214" s="422" t="s">
        <v>7711</v>
      </c>
      <c r="C3214" s="422" t="s">
        <v>96</v>
      </c>
      <c r="D3214" s="422" t="s">
        <v>6933</v>
      </c>
      <c r="E3214" s="422" t="s">
        <v>6942</v>
      </c>
      <c r="F3214" s="438">
        <v>22700000</v>
      </c>
      <c r="G3214" s="423">
        <v>2023</v>
      </c>
      <c r="H3214" s="424">
        <f>VLOOKUP(G3214,[3]잔가율!$D$3:$E$33,2,FALSE)</f>
        <v>0.84199999999999997</v>
      </c>
      <c r="I3214" s="434">
        <f t="shared" si="50"/>
        <v>19113400</v>
      </c>
    </row>
    <row r="3215" spans="1:9">
      <c r="A3215" s="421">
        <v>3214</v>
      </c>
      <c r="B3215" s="422" t="s">
        <v>7711</v>
      </c>
      <c r="C3215" s="422" t="s">
        <v>96</v>
      </c>
      <c r="D3215" s="422" t="s">
        <v>6933</v>
      </c>
      <c r="E3215" s="422" t="s">
        <v>6943</v>
      </c>
      <c r="F3215" s="438">
        <v>23640000</v>
      </c>
      <c r="G3215" s="423">
        <v>2023</v>
      </c>
      <c r="H3215" s="424">
        <f>VLOOKUP(G3215,[3]잔가율!$D$3:$E$33,2,FALSE)</f>
        <v>0.84199999999999997</v>
      </c>
      <c r="I3215" s="434">
        <f t="shared" si="50"/>
        <v>19904880</v>
      </c>
    </row>
    <row r="3216" spans="1:9">
      <c r="A3216" s="421">
        <v>3215</v>
      </c>
      <c r="B3216" s="422" t="s">
        <v>7711</v>
      </c>
      <c r="C3216" s="422" t="s">
        <v>96</v>
      </c>
      <c r="D3216" s="422" t="s">
        <v>6933</v>
      </c>
      <c r="E3216" s="422" t="s">
        <v>6944</v>
      </c>
      <c r="F3216" s="438">
        <v>23640000</v>
      </c>
      <c r="G3216" s="423">
        <v>2023</v>
      </c>
      <c r="H3216" s="424">
        <f>VLOOKUP(G3216,[3]잔가율!$D$3:$E$33,2,FALSE)</f>
        <v>0.84199999999999997</v>
      </c>
      <c r="I3216" s="434">
        <f t="shared" si="50"/>
        <v>19904880</v>
      </c>
    </row>
    <row r="3217" spans="1:9">
      <c r="A3217" s="421">
        <v>3216</v>
      </c>
      <c r="B3217" s="425" t="s">
        <v>7711</v>
      </c>
      <c r="C3217" s="425" t="s">
        <v>96</v>
      </c>
      <c r="D3217" s="425" t="s">
        <v>6933</v>
      </c>
      <c r="E3217" s="425" t="s">
        <v>6945</v>
      </c>
      <c r="F3217" s="439">
        <v>0</v>
      </c>
      <c r="G3217" s="423">
        <v>2023</v>
      </c>
      <c r="H3217" s="424">
        <f>VLOOKUP(G3217,[3]잔가율!$D$3:$E$33,2,FALSE)</f>
        <v>0.84199999999999997</v>
      </c>
      <c r="I3217" s="434">
        <f t="shared" si="50"/>
        <v>0</v>
      </c>
    </row>
    <row r="3218" spans="1:9">
      <c r="A3218" s="421">
        <v>3217</v>
      </c>
      <c r="B3218" s="422" t="s">
        <v>7711</v>
      </c>
      <c r="C3218" s="422" t="s">
        <v>96</v>
      </c>
      <c r="D3218" s="422" t="s">
        <v>6946</v>
      </c>
      <c r="E3218" s="422" t="s">
        <v>6947</v>
      </c>
      <c r="F3218" s="438">
        <v>18630000</v>
      </c>
      <c r="G3218" s="423">
        <v>2023</v>
      </c>
      <c r="H3218" s="424">
        <f>VLOOKUP(G3218,[3]잔가율!$D$3:$E$33,2,FALSE)</f>
        <v>0.84199999999999997</v>
      </c>
      <c r="I3218" s="434">
        <f t="shared" si="50"/>
        <v>15686460</v>
      </c>
    </row>
    <row r="3219" spans="1:9">
      <c r="A3219" s="421">
        <v>3218</v>
      </c>
      <c r="B3219" s="422" t="s">
        <v>7711</v>
      </c>
      <c r="C3219" s="422" t="s">
        <v>96</v>
      </c>
      <c r="D3219" s="422" t="s">
        <v>6946</v>
      </c>
      <c r="E3219" s="422" t="s">
        <v>6948</v>
      </c>
      <c r="F3219" s="438">
        <v>27270000</v>
      </c>
      <c r="G3219" s="423">
        <v>2023</v>
      </c>
      <c r="H3219" s="424">
        <f>VLOOKUP(G3219,[3]잔가율!$D$3:$E$33,2,FALSE)</f>
        <v>0.84199999999999997</v>
      </c>
      <c r="I3219" s="434">
        <f t="shared" si="50"/>
        <v>22961340</v>
      </c>
    </row>
    <row r="3220" spans="1:9">
      <c r="A3220" s="421">
        <v>3219</v>
      </c>
      <c r="B3220" s="422" t="s">
        <v>7711</v>
      </c>
      <c r="C3220" s="422" t="s">
        <v>96</v>
      </c>
      <c r="D3220" s="422" t="s">
        <v>6946</v>
      </c>
      <c r="E3220" s="422" t="s">
        <v>6949</v>
      </c>
      <c r="F3220" s="438">
        <v>22270000</v>
      </c>
      <c r="G3220" s="423">
        <v>2023</v>
      </c>
      <c r="H3220" s="424">
        <f>VLOOKUP(G3220,[3]잔가율!$D$3:$E$33,2,FALSE)</f>
        <v>0.84199999999999997</v>
      </c>
      <c r="I3220" s="434">
        <f t="shared" si="50"/>
        <v>18751340</v>
      </c>
    </row>
    <row r="3221" spans="1:9">
      <c r="A3221" s="421">
        <v>3220</v>
      </c>
      <c r="B3221" s="422" t="s">
        <v>7711</v>
      </c>
      <c r="C3221" s="422" t="s">
        <v>96</v>
      </c>
      <c r="D3221" s="422" t="s">
        <v>6946</v>
      </c>
      <c r="E3221" s="422" t="s">
        <v>6950</v>
      </c>
      <c r="F3221" s="438">
        <v>29090000</v>
      </c>
      <c r="G3221" s="423">
        <v>2023</v>
      </c>
      <c r="H3221" s="424">
        <f>VLOOKUP(G3221,[3]잔가율!$D$3:$E$33,2,FALSE)</f>
        <v>0.84199999999999997</v>
      </c>
      <c r="I3221" s="434">
        <f t="shared" si="50"/>
        <v>24493780</v>
      </c>
    </row>
    <row r="3222" spans="1:9">
      <c r="A3222" s="421">
        <v>3221</v>
      </c>
      <c r="B3222" s="422" t="s">
        <v>7711</v>
      </c>
      <c r="C3222" s="422" t="s">
        <v>96</v>
      </c>
      <c r="D3222" s="422" t="s">
        <v>6951</v>
      </c>
      <c r="E3222" s="422" t="s">
        <v>6938</v>
      </c>
      <c r="F3222" s="438">
        <v>24200000</v>
      </c>
      <c r="G3222" s="423">
        <v>2023</v>
      </c>
      <c r="H3222" s="424">
        <f>VLOOKUP(G3222,[3]잔가율!$D$3:$E$33,2,FALSE)</f>
        <v>0.84199999999999997</v>
      </c>
      <c r="I3222" s="434">
        <f t="shared" si="50"/>
        <v>20376400</v>
      </c>
    </row>
    <row r="3223" spans="1:9">
      <c r="A3223" s="421">
        <v>3222</v>
      </c>
      <c r="B3223" s="422" t="s">
        <v>7711</v>
      </c>
      <c r="C3223" s="422" t="s">
        <v>96</v>
      </c>
      <c r="D3223" s="422" t="s">
        <v>6952</v>
      </c>
      <c r="E3223" s="422" t="s">
        <v>6953</v>
      </c>
      <c r="F3223" s="438">
        <v>22720000</v>
      </c>
      <c r="G3223" s="423">
        <v>2023</v>
      </c>
      <c r="H3223" s="424">
        <f>VLOOKUP(G3223,[3]잔가율!$D$3:$E$33,2,FALSE)</f>
        <v>0.84199999999999997</v>
      </c>
      <c r="I3223" s="434">
        <f t="shared" si="50"/>
        <v>19130240</v>
      </c>
    </row>
    <row r="3224" spans="1:9">
      <c r="A3224" s="421">
        <v>3223</v>
      </c>
      <c r="B3224" s="422" t="s">
        <v>7711</v>
      </c>
      <c r="C3224" s="422" t="s">
        <v>96</v>
      </c>
      <c r="D3224" s="422" t="s">
        <v>6952</v>
      </c>
      <c r="E3224" s="422" t="s">
        <v>6954</v>
      </c>
      <c r="F3224" s="438">
        <v>15000000</v>
      </c>
      <c r="G3224" s="423">
        <v>2023</v>
      </c>
      <c r="H3224" s="424">
        <f>VLOOKUP(G3224,[3]잔가율!$D$3:$E$33,2,FALSE)</f>
        <v>0.84199999999999997</v>
      </c>
      <c r="I3224" s="434">
        <f t="shared" si="50"/>
        <v>12630000</v>
      </c>
    </row>
    <row r="3225" spans="1:9">
      <c r="A3225" s="421">
        <v>3224</v>
      </c>
      <c r="B3225" s="422" t="s">
        <v>7711</v>
      </c>
      <c r="C3225" s="422" t="s">
        <v>96</v>
      </c>
      <c r="D3225" s="422" t="s">
        <v>6952</v>
      </c>
      <c r="E3225" s="422" t="s">
        <v>6955</v>
      </c>
      <c r="F3225" s="438">
        <v>10950000</v>
      </c>
      <c r="G3225" s="423">
        <v>2023</v>
      </c>
      <c r="H3225" s="424">
        <f>VLOOKUP(G3225,[3]잔가율!$D$3:$E$33,2,FALSE)</f>
        <v>0.84199999999999997</v>
      </c>
      <c r="I3225" s="434">
        <f t="shared" si="50"/>
        <v>9219900</v>
      </c>
    </row>
    <row r="3226" spans="1:9">
      <c r="A3226" s="421">
        <v>3225</v>
      </c>
      <c r="B3226" s="425" t="s">
        <v>7711</v>
      </c>
      <c r="C3226" s="425" t="s">
        <v>96</v>
      </c>
      <c r="D3226" s="425" t="s">
        <v>6956</v>
      </c>
      <c r="E3226" s="425" t="s">
        <v>6957</v>
      </c>
      <c r="F3226" s="439">
        <v>20460000</v>
      </c>
      <c r="G3226" s="423">
        <v>2023</v>
      </c>
      <c r="H3226" s="424">
        <f>VLOOKUP(G3226,[3]잔가율!$D$3:$E$33,2,FALSE)</f>
        <v>0.84199999999999997</v>
      </c>
      <c r="I3226" s="434">
        <f t="shared" si="50"/>
        <v>17227320</v>
      </c>
    </row>
    <row r="3227" spans="1:9">
      <c r="A3227" s="421">
        <v>3226</v>
      </c>
      <c r="B3227" s="425" t="s">
        <v>7711</v>
      </c>
      <c r="C3227" s="425" t="s">
        <v>6958</v>
      </c>
      <c r="D3227" s="425" t="s">
        <v>6959</v>
      </c>
      <c r="E3227" s="425">
        <v>453353</v>
      </c>
      <c r="F3227" s="439">
        <v>14220000</v>
      </c>
      <c r="G3227" s="423">
        <v>2023</v>
      </c>
      <c r="H3227" s="424">
        <f>VLOOKUP(G3227,[3]잔가율!$D$3:$E$33,2,FALSE)</f>
        <v>0.84199999999999997</v>
      </c>
      <c r="I3227" s="434">
        <f t="shared" si="50"/>
        <v>11973240</v>
      </c>
    </row>
    <row r="3228" spans="1:9">
      <c r="A3228" s="421">
        <v>3227</v>
      </c>
      <c r="B3228" s="422" t="s">
        <v>7711</v>
      </c>
      <c r="C3228" s="422" t="s">
        <v>96</v>
      </c>
      <c r="D3228" s="422" t="s">
        <v>6960</v>
      </c>
      <c r="E3228" s="422" t="s">
        <v>6961</v>
      </c>
      <c r="F3228" s="438">
        <v>22430000</v>
      </c>
      <c r="G3228" s="423">
        <v>2023</v>
      </c>
      <c r="H3228" s="424">
        <f>VLOOKUP(G3228,[3]잔가율!$D$3:$E$33,2,FALSE)</f>
        <v>0.84199999999999997</v>
      </c>
      <c r="I3228" s="434">
        <f t="shared" si="50"/>
        <v>18886060</v>
      </c>
    </row>
    <row r="3229" spans="1:9">
      <c r="A3229" s="421">
        <v>3228</v>
      </c>
      <c r="B3229" s="422" t="s">
        <v>7711</v>
      </c>
      <c r="C3229" s="422" t="s">
        <v>96</v>
      </c>
      <c r="D3229" s="422" t="s">
        <v>6960</v>
      </c>
      <c r="E3229" s="422" t="s">
        <v>6962</v>
      </c>
      <c r="F3229" s="438">
        <v>22430000</v>
      </c>
      <c r="G3229" s="423">
        <v>2023</v>
      </c>
      <c r="H3229" s="424">
        <f>VLOOKUP(G3229,[3]잔가율!$D$3:$E$33,2,FALSE)</f>
        <v>0.84199999999999997</v>
      </c>
      <c r="I3229" s="434">
        <f t="shared" si="50"/>
        <v>18886060</v>
      </c>
    </row>
    <row r="3230" spans="1:9">
      <c r="A3230" s="421">
        <v>3229</v>
      </c>
      <c r="B3230" s="422" t="s">
        <v>7711</v>
      </c>
      <c r="C3230" s="422" t="s">
        <v>96</v>
      </c>
      <c r="D3230" s="422" t="s">
        <v>6960</v>
      </c>
      <c r="E3230" s="422" t="s">
        <v>6963</v>
      </c>
      <c r="F3230" s="438">
        <v>22430000</v>
      </c>
      <c r="G3230" s="423">
        <v>2023</v>
      </c>
      <c r="H3230" s="424">
        <f>VLOOKUP(G3230,[3]잔가율!$D$3:$E$33,2,FALSE)</f>
        <v>0.84199999999999997</v>
      </c>
      <c r="I3230" s="434">
        <f t="shared" si="50"/>
        <v>18886060</v>
      </c>
    </row>
    <row r="3231" spans="1:9">
      <c r="A3231" s="421">
        <v>3230</v>
      </c>
      <c r="B3231" s="422" t="s">
        <v>7711</v>
      </c>
      <c r="C3231" s="422" t="s">
        <v>96</v>
      </c>
      <c r="D3231" s="422" t="s">
        <v>6960</v>
      </c>
      <c r="E3231" s="422" t="s">
        <v>6938</v>
      </c>
      <c r="F3231" s="438">
        <v>22430000</v>
      </c>
      <c r="G3231" s="423">
        <v>2023</v>
      </c>
      <c r="H3231" s="424">
        <f>VLOOKUP(G3231,[3]잔가율!$D$3:$E$33,2,FALSE)</f>
        <v>0.84199999999999997</v>
      </c>
      <c r="I3231" s="434">
        <f t="shared" si="50"/>
        <v>18886060</v>
      </c>
    </row>
    <row r="3232" spans="1:9">
      <c r="A3232" s="421">
        <v>3231</v>
      </c>
      <c r="B3232" s="422" t="s">
        <v>7711</v>
      </c>
      <c r="C3232" s="422" t="s">
        <v>96</v>
      </c>
      <c r="D3232" s="422" t="s">
        <v>6960</v>
      </c>
      <c r="E3232" s="422" t="s">
        <v>6941</v>
      </c>
      <c r="F3232" s="438">
        <v>22100000</v>
      </c>
      <c r="G3232" s="423">
        <v>2023</v>
      </c>
      <c r="H3232" s="424">
        <f>VLOOKUP(G3232,[3]잔가율!$D$3:$E$33,2,FALSE)</f>
        <v>0.84199999999999997</v>
      </c>
      <c r="I3232" s="434">
        <f t="shared" si="50"/>
        <v>18608200</v>
      </c>
    </row>
    <row r="3233" spans="1:9">
      <c r="A3233" s="421">
        <v>3232</v>
      </c>
      <c r="B3233" s="422" t="s">
        <v>7711</v>
      </c>
      <c r="C3233" s="422" t="s">
        <v>96</v>
      </c>
      <c r="D3233" s="422" t="s">
        <v>6964</v>
      </c>
      <c r="E3233" s="422" t="s">
        <v>6965</v>
      </c>
      <c r="F3233" s="438">
        <v>22270000</v>
      </c>
      <c r="G3233" s="423">
        <v>2023</v>
      </c>
      <c r="H3233" s="424">
        <f>VLOOKUP(G3233,[3]잔가율!$D$3:$E$33,2,FALSE)</f>
        <v>0.84199999999999997</v>
      </c>
      <c r="I3233" s="434">
        <f t="shared" si="50"/>
        <v>18751340</v>
      </c>
    </row>
    <row r="3234" spans="1:9">
      <c r="A3234" s="421">
        <v>3233</v>
      </c>
      <c r="B3234" s="422" t="s">
        <v>7711</v>
      </c>
      <c r="C3234" s="422" t="s">
        <v>1138</v>
      </c>
      <c r="D3234" s="422" t="s">
        <v>6966</v>
      </c>
      <c r="E3234" s="422" t="s">
        <v>6967</v>
      </c>
      <c r="F3234" s="438">
        <v>30200000</v>
      </c>
      <c r="G3234" s="423">
        <v>2023</v>
      </c>
      <c r="H3234" s="424">
        <f>VLOOKUP(G3234,[3]잔가율!$D$3:$E$33,2,FALSE)</f>
        <v>0.84199999999999997</v>
      </c>
      <c r="I3234" s="434">
        <f t="shared" si="50"/>
        <v>25428400</v>
      </c>
    </row>
    <row r="3235" spans="1:9">
      <c r="A3235" s="421">
        <v>3234</v>
      </c>
      <c r="B3235" s="422" t="s">
        <v>7711</v>
      </c>
      <c r="C3235" s="422" t="s">
        <v>1138</v>
      </c>
      <c r="D3235" s="422" t="s">
        <v>6968</v>
      </c>
      <c r="E3235" s="422" t="s">
        <v>6969</v>
      </c>
      <c r="F3235" s="438">
        <v>29700000</v>
      </c>
      <c r="G3235" s="423">
        <v>2023</v>
      </c>
      <c r="H3235" s="424">
        <f>VLOOKUP(G3235,[3]잔가율!$D$3:$E$33,2,FALSE)</f>
        <v>0.84199999999999997</v>
      </c>
      <c r="I3235" s="434">
        <f t="shared" si="50"/>
        <v>25007400</v>
      </c>
    </row>
    <row r="3236" spans="1:9">
      <c r="A3236" s="421">
        <v>3235</v>
      </c>
      <c r="B3236" s="422" t="s">
        <v>7711</v>
      </c>
      <c r="C3236" s="422" t="s">
        <v>1138</v>
      </c>
      <c r="D3236" s="422" t="s">
        <v>6970</v>
      </c>
      <c r="E3236" s="422" t="s">
        <v>6971</v>
      </c>
      <c r="F3236" s="438">
        <v>34000000</v>
      </c>
      <c r="G3236" s="423">
        <v>2023</v>
      </c>
      <c r="H3236" s="424">
        <f>VLOOKUP(G3236,[3]잔가율!$D$3:$E$33,2,FALSE)</f>
        <v>0.84199999999999997</v>
      </c>
      <c r="I3236" s="434">
        <f t="shared" si="50"/>
        <v>28628000</v>
      </c>
    </row>
    <row r="3237" spans="1:9">
      <c r="A3237" s="421">
        <v>3236</v>
      </c>
      <c r="B3237" s="422" t="s">
        <v>7711</v>
      </c>
      <c r="C3237" s="422" t="s">
        <v>6972</v>
      </c>
      <c r="D3237" s="422" t="s">
        <v>6973</v>
      </c>
      <c r="E3237" s="422" t="s">
        <v>6974</v>
      </c>
      <c r="F3237" s="438">
        <v>18000000</v>
      </c>
      <c r="G3237" s="423">
        <v>2023</v>
      </c>
      <c r="H3237" s="424">
        <f>VLOOKUP(G3237,[3]잔가율!$D$3:$E$33,2,FALSE)</f>
        <v>0.84199999999999997</v>
      </c>
      <c r="I3237" s="434">
        <f t="shared" si="50"/>
        <v>15156000</v>
      </c>
    </row>
    <row r="3238" spans="1:9">
      <c r="A3238" s="421">
        <v>3237</v>
      </c>
      <c r="B3238" s="422" t="s">
        <v>7711</v>
      </c>
      <c r="C3238" s="422" t="s">
        <v>6972</v>
      </c>
      <c r="D3238" s="422" t="s">
        <v>6973</v>
      </c>
      <c r="E3238" s="422" t="s">
        <v>6975</v>
      </c>
      <c r="F3238" s="438">
        <v>25000000</v>
      </c>
      <c r="G3238" s="423">
        <v>2023</v>
      </c>
      <c r="H3238" s="424">
        <f>VLOOKUP(G3238,[3]잔가율!$D$3:$E$33,2,FALSE)</f>
        <v>0.84199999999999997</v>
      </c>
      <c r="I3238" s="434">
        <f t="shared" si="50"/>
        <v>21050000</v>
      </c>
    </row>
    <row r="3239" spans="1:9">
      <c r="A3239" s="421">
        <v>3238</v>
      </c>
      <c r="B3239" s="422" t="s">
        <v>7711</v>
      </c>
      <c r="C3239" s="422" t="s">
        <v>6972</v>
      </c>
      <c r="D3239" s="422" t="s">
        <v>6973</v>
      </c>
      <c r="E3239" s="422" t="s">
        <v>6976</v>
      </c>
      <c r="F3239" s="438">
        <v>17400000</v>
      </c>
      <c r="G3239" s="423">
        <v>2023</v>
      </c>
      <c r="H3239" s="424">
        <f>VLOOKUP(G3239,[3]잔가율!$D$3:$E$33,2,FALSE)</f>
        <v>0.84199999999999997</v>
      </c>
      <c r="I3239" s="434">
        <f t="shared" si="50"/>
        <v>14650800</v>
      </c>
    </row>
    <row r="3240" spans="1:9">
      <c r="A3240" s="421">
        <v>3239</v>
      </c>
      <c r="B3240" s="422" t="s">
        <v>7711</v>
      </c>
      <c r="C3240" s="422" t="s">
        <v>6972</v>
      </c>
      <c r="D3240" s="422" t="s">
        <v>6973</v>
      </c>
      <c r="E3240" s="422" t="s">
        <v>6977</v>
      </c>
      <c r="F3240" s="438">
        <v>20000000</v>
      </c>
      <c r="G3240" s="423">
        <v>2023</v>
      </c>
      <c r="H3240" s="424">
        <f>VLOOKUP(G3240,[3]잔가율!$D$3:$E$33,2,FALSE)</f>
        <v>0.84199999999999997</v>
      </c>
      <c r="I3240" s="434">
        <f t="shared" si="50"/>
        <v>16840000</v>
      </c>
    </row>
    <row r="3241" spans="1:9">
      <c r="A3241" s="421">
        <v>3240</v>
      </c>
      <c r="B3241" s="422" t="s">
        <v>7711</v>
      </c>
      <c r="C3241" s="422" t="s">
        <v>6972</v>
      </c>
      <c r="D3241" s="422" t="s">
        <v>6978</v>
      </c>
      <c r="E3241" s="422" t="s">
        <v>6979</v>
      </c>
      <c r="F3241" s="438">
        <v>11250000</v>
      </c>
      <c r="G3241" s="423">
        <v>2023</v>
      </c>
      <c r="H3241" s="424">
        <f>VLOOKUP(G3241,[3]잔가율!$D$3:$E$33,2,FALSE)</f>
        <v>0.84199999999999997</v>
      </c>
      <c r="I3241" s="434">
        <f t="shared" si="50"/>
        <v>9472500</v>
      </c>
    </row>
    <row r="3242" spans="1:9">
      <c r="A3242" s="421">
        <v>3241</v>
      </c>
      <c r="B3242" s="422" t="s">
        <v>7711</v>
      </c>
      <c r="C3242" s="422" t="s">
        <v>6972</v>
      </c>
      <c r="D3242" s="422" t="s">
        <v>6980</v>
      </c>
      <c r="E3242" s="422" t="s">
        <v>6979</v>
      </c>
      <c r="F3242" s="438">
        <v>11200000</v>
      </c>
      <c r="G3242" s="423">
        <v>2023</v>
      </c>
      <c r="H3242" s="424">
        <f>VLOOKUP(G3242,[3]잔가율!$D$3:$E$33,2,FALSE)</f>
        <v>0.84199999999999997</v>
      </c>
      <c r="I3242" s="434">
        <f t="shared" si="50"/>
        <v>9430400</v>
      </c>
    </row>
    <row r="3243" spans="1:9">
      <c r="A3243" s="421">
        <v>3242</v>
      </c>
      <c r="B3243" s="422" t="s">
        <v>7711</v>
      </c>
      <c r="C3243" s="422" t="s">
        <v>6972</v>
      </c>
      <c r="D3243" s="422" t="s">
        <v>6981</v>
      </c>
      <c r="E3243" s="422" t="s">
        <v>6979</v>
      </c>
      <c r="F3243" s="438">
        <v>25000000</v>
      </c>
      <c r="G3243" s="423">
        <v>2023</v>
      </c>
      <c r="H3243" s="424">
        <f>VLOOKUP(G3243,[3]잔가율!$D$3:$E$33,2,FALSE)</f>
        <v>0.84199999999999997</v>
      </c>
      <c r="I3243" s="434">
        <f t="shared" si="50"/>
        <v>21050000</v>
      </c>
    </row>
    <row r="3244" spans="1:9">
      <c r="A3244" s="421">
        <v>3243</v>
      </c>
      <c r="B3244" s="425" t="s">
        <v>7711</v>
      </c>
      <c r="C3244" s="425" t="s">
        <v>6982</v>
      </c>
      <c r="D3244" s="425" t="s">
        <v>6983</v>
      </c>
      <c r="E3244" s="425" t="s">
        <v>6984</v>
      </c>
      <c r="F3244" s="439">
        <v>11120000</v>
      </c>
      <c r="G3244" s="423">
        <v>2023</v>
      </c>
      <c r="H3244" s="424">
        <f>VLOOKUP(G3244,[3]잔가율!$D$3:$E$33,2,FALSE)</f>
        <v>0.84199999999999997</v>
      </c>
      <c r="I3244" s="434">
        <f t="shared" si="50"/>
        <v>9363040</v>
      </c>
    </row>
    <row r="3245" spans="1:9">
      <c r="A3245" s="421">
        <v>3244</v>
      </c>
      <c r="B3245" s="422" t="s">
        <v>7711</v>
      </c>
      <c r="C3245" s="422" t="s">
        <v>6972</v>
      </c>
      <c r="D3245" s="422" t="s">
        <v>6983</v>
      </c>
      <c r="E3245" s="422" t="s">
        <v>6985</v>
      </c>
      <c r="F3245" s="438">
        <v>23100000</v>
      </c>
      <c r="G3245" s="423">
        <v>2023</v>
      </c>
      <c r="H3245" s="424">
        <f>VLOOKUP(G3245,[3]잔가율!$D$3:$E$33,2,FALSE)</f>
        <v>0.84199999999999997</v>
      </c>
      <c r="I3245" s="434">
        <f t="shared" si="50"/>
        <v>19450200</v>
      </c>
    </row>
    <row r="3246" spans="1:9">
      <c r="A3246" s="421">
        <v>3245</v>
      </c>
      <c r="B3246" s="422" t="s">
        <v>7711</v>
      </c>
      <c r="C3246" s="422" t="s">
        <v>6972</v>
      </c>
      <c r="D3246" s="422" t="s">
        <v>6983</v>
      </c>
      <c r="E3246" s="422" t="s">
        <v>6986</v>
      </c>
      <c r="F3246" s="438">
        <v>25000000</v>
      </c>
      <c r="G3246" s="423">
        <v>2023</v>
      </c>
      <c r="H3246" s="424">
        <f>VLOOKUP(G3246,[3]잔가율!$D$3:$E$33,2,FALSE)</f>
        <v>0.84199999999999997</v>
      </c>
      <c r="I3246" s="434">
        <f t="shared" si="50"/>
        <v>21050000</v>
      </c>
    </row>
    <row r="3247" spans="1:9">
      <c r="A3247" s="421">
        <v>3246</v>
      </c>
      <c r="B3247" s="422" t="s">
        <v>7711</v>
      </c>
      <c r="C3247" s="422" t="s">
        <v>6972</v>
      </c>
      <c r="D3247" s="422" t="s">
        <v>6983</v>
      </c>
      <c r="E3247" s="422" t="s">
        <v>6987</v>
      </c>
      <c r="F3247" s="438">
        <v>26000000</v>
      </c>
      <c r="G3247" s="423">
        <v>2023</v>
      </c>
      <c r="H3247" s="424">
        <f>VLOOKUP(G3247,[3]잔가율!$D$3:$E$33,2,FALSE)</f>
        <v>0.84199999999999997</v>
      </c>
      <c r="I3247" s="434">
        <f t="shared" si="50"/>
        <v>21892000</v>
      </c>
    </row>
    <row r="3248" spans="1:9">
      <c r="A3248" s="421">
        <v>3247</v>
      </c>
      <c r="B3248" s="425" t="s">
        <v>7711</v>
      </c>
      <c r="C3248" s="425" t="s">
        <v>6982</v>
      </c>
      <c r="D3248" s="425" t="s">
        <v>6983</v>
      </c>
      <c r="E3248" s="425" t="s">
        <v>6988</v>
      </c>
      <c r="F3248" s="439">
        <v>19360000</v>
      </c>
      <c r="G3248" s="423">
        <v>2023</v>
      </c>
      <c r="H3248" s="424">
        <f>VLOOKUP(G3248,[3]잔가율!$D$3:$E$33,2,FALSE)</f>
        <v>0.84199999999999997</v>
      </c>
      <c r="I3248" s="434">
        <f t="shared" si="50"/>
        <v>16301120</v>
      </c>
    </row>
    <row r="3249" spans="1:9">
      <c r="A3249" s="421">
        <v>3248</v>
      </c>
      <c r="B3249" s="422" t="s">
        <v>7711</v>
      </c>
      <c r="C3249" s="422" t="s">
        <v>6972</v>
      </c>
      <c r="D3249" s="422" t="s">
        <v>6983</v>
      </c>
      <c r="E3249" s="422" t="s">
        <v>6989</v>
      </c>
      <c r="F3249" s="438">
        <v>21000000</v>
      </c>
      <c r="G3249" s="423">
        <v>2023</v>
      </c>
      <c r="H3249" s="424">
        <f>VLOOKUP(G3249,[3]잔가율!$D$3:$E$33,2,FALSE)</f>
        <v>0.84199999999999997</v>
      </c>
      <c r="I3249" s="434">
        <f t="shared" si="50"/>
        <v>17682000</v>
      </c>
    </row>
    <row r="3250" spans="1:9">
      <c r="A3250" s="421">
        <v>3249</v>
      </c>
      <c r="B3250" s="422" t="s">
        <v>7711</v>
      </c>
      <c r="C3250" s="422" t="s">
        <v>6972</v>
      </c>
      <c r="D3250" s="422" t="s">
        <v>6983</v>
      </c>
      <c r="E3250" s="422" t="s">
        <v>6990</v>
      </c>
      <c r="F3250" s="438">
        <v>26000000</v>
      </c>
      <c r="G3250" s="423">
        <v>2023</v>
      </c>
      <c r="H3250" s="424">
        <f>VLOOKUP(G3250,[3]잔가율!$D$3:$E$33,2,FALSE)</f>
        <v>0.84199999999999997</v>
      </c>
      <c r="I3250" s="434">
        <f t="shared" si="50"/>
        <v>21892000</v>
      </c>
    </row>
    <row r="3251" spans="1:9">
      <c r="A3251" s="421">
        <v>3250</v>
      </c>
      <c r="B3251" s="422" t="s">
        <v>7711</v>
      </c>
      <c r="C3251" s="422" t="s">
        <v>6972</v>
      </c>
      <c r="D3251" s="422" t="s">
        <v>6983</v>
      </c>
      <c r="E3251" s="422" t="s">
        <v>6991</v>
      </c>
      <c r="F3251" s="438">
        <v>23000000</v>
      </c>
      <c r="G3251" s="423">
        <v>2023</v>
      </c>
      <c r="H3251" s="424">
        <f>VLOOKUP(G3251,[3]잔가율!$D$3:$E$33,2,FALSE)</f>
        <v>0.84199999999999997</v>
      </c>
      <c r="I3251" s="434">
        <f t="shared" si="50"/>
        <v>19366000</v>
      </c>
    </row>
    <row r="3252" spans="1:9">
      <c r="A3252" s="421">
        <v>3251</v>
      </c>
      <c r="B3252" s="422" t="s">
        <v>7711</v>
      </c>
      <c r="C3252" s="422" t="s">
        <v>6972</v>
      </c>
      <c r="D3252" s="422" t="s">
        <v>6983</v>
      </c>
      <c r="E3252" s="422" t="s">
        <v>6992</v>
      </c>
      <c r="F3252" s="438">
        <v>24000000</v>
      </c>
      <c r="G3252" s="423">
        <v>2023</v>
      </c>
      <c r="H3252" s="424">
        <f>VLOOKUP(G3252,[3]잔가율!$D$3:$E$33,2,FALSE)</f>
        <v>0.84199999999999997</v>
      </c>
      <c r="I3252" s="434">
        <f t="shared" si="50"/>
        <v>20208000</v>
      </c>
    </row>
    <row r="3253" spans="1:9">
      <c r="A3253" s="421">
        <v>3252</v>
      </c>
      <c r="B3253" s="425" t="s">
        <v>7711</v>
      </c>
      <c r="C3253" s="425" t="s">
        <v>6982</v>
      </c>
      <c r="D3253" s="425" t="s">
        <v>6993</v>
      </c>
      <c r="E3253" s="425" t="s">
        <v>6994</v>
      </c>
      <c r="F3253" s="439">
        <v>33220000</v>
      </c>
      <c r="G3253" s="423">
        <v>2023</v>
      </c>
      <c r="H3253" s="424">
        <f>VLOOKUP(G3253,[3]잔가율!$D$3:$E$33,2,FALSE)</f>
        <v>0.84199999999999997</v>
      </c>
      <c r="I3253" s="434">
        <f t="shared" si="50"/>
        <v>27971240</v>
      </c>
    </row>
    <row r="3254" spans="1:9">
      <c r="A3254" s="421">
        <v>3253</v>
      </c>
      <c r="B3254" s="425" t="s">
        <v>7711</v>
      </c>
      <c r="C3254" s="425" t="s">
        <v>6982</v>
      </c>
      <c r="D3254" s="425" t="s">
        <v>6993</v>
      </c>
      <c r="E3254" s="425" t="s">
        <v>6995</v>
      </c>
      <c r="F3254" s="439">
        <v>32960000</v>
      </c>
      <c r="G3254" s="423">
        <v>2023</v>
      </c>
      <c r="H3254" s="424">
        <f>VLOOKUP(G3254,[3]잔가율!$D$3:$E$33,2,FALSE)</f>
        <v>0.84199999999999997</v>
      </c>
      <c r="I3254" s="434">
        <f t="shared" si="50"/>
        <v>27752320</v>
      </c>
    </row>
    <row r="3255" spans="1:9">
      <c r="A3255" s="421">
        <v>3254</v>
      </c>
      <c r="B3255" s="422" t="s">
        <v>7711</v>
      </c>
      <c r="C3255" s="422" t="s">
        <v>6972</v>
      </c>
      <c r="D3255" s="422" t="s">
        <v>6993</v>
      </c>
      <c r="E3255" s="422" t="s">
        <v>6996</v>
      </c>
      <c r="F3255" s="438">
        <v>25000000</v>
      </c>
      <c r="G3255" s="423">
        <v>2023</v>
      </c>
      <c r="H3255" s="424">
        <f>VLOOKUP(G3255,[3]잔가율!$D$3:$E$33,2,FALSE)</f>
        <v>0.84199999999999997</v>
      </c>
      <c r="I3255" s="434">
        <f t="shared" si="50"/>
        <v>21050000</v>
      </c>
    </row>
    <row r="3256" spans="1:9">
      <c r="A3256" s="421">
        <v>3255</v>
      </c>
      <c r="B3256" s="422" t="s">
        <v>7711</v>
      </c>
      <c r="C3256" s="422" t="s">
        <v>6972</v>
      </c>
      <c r="D3256" s="422" t="s">
        <v>6997</v>
      </c>
      <c r="E3256" s="422" t="s">
        <v>6976</v>
      </c>
      <c r="F3256" s="438">
        <v>21280000</v>
      </c>
      <c r="G3256" s="423">
        <v>2023</v>
      </c>
      <c r="H3256" s="424">
        <f>VLOOKUP(G3256,[3]잔가율!$D$3:$E$33,2,FALSE)</f>
        <v>0.84199999999999997</v>
      </c>
      <c r="I3256" s="434">
        <f t="shared" si="50"/>
        <v>17917760</v>
      </c>
    </row>
    <row r="3257" spans="1:9">
      <c r="A3257" s="421">
        <v>3256</v>
      </c>
      <c r="B3257" s="422" t="s">
        <v>7711</v>
      </c>
      <c r="C3257" s="422" t="s">
        <v>6972</v>
      </c>
      <c r="D3257" s="422" t="s">
        <v>6998</v>
      </c>
      <c r="E3257" s="422" t="s">
        <v>6999</v>
      </c>
      <c r="F3257" s="438">
        <v>10500000</v>
      </c>
      <c r="G3257" s="423">
        <v>2023</v>
      </c>
      <c r="H3257" s="424">
        <f>VLOOKUP(G3257,[3]잔가율!$D$3:$E$33,2,FALSE)</f>
        <v>0.84199999999999997</v>
      </c>
      <c r="I3257" s="434">
        <f t="shared" si="50"/>
        <v>8841000</v>
      </c>
    </row>
    <row r="3258" spans="1:9">
      <c r="A3258" s="421">
        <v>3257</v>
      </c>
      <c r="B3258" s="313" t="s">
        <v>15840</v>
      </c>
      <c r="C3258" s="422" t="s">
        <v>7000</v>
      </c>
      <c r="D3258" s="422" t="s">
        <v>7001</v>
      </c>
      <c r="E3258" s="422">
        <v>3</v>
      </c>
      <c r="F3258" s="440">
        <v>57890000</v>
      </c>
      <c r="G3258" s="423">
        <v>2023</v>
      </c>
      <c r="H3258" s="424">
        <f>VLOOKUP(G3258,[3]잔가율!$B$3:$C$33,2,FALSE)</f>
        <v>0.82599999999999996</v>
      </c>
      <c r="I3258" s="434">
        <f t="shared" si="50"/>
        <v>47817140</v>
      </c>
    </row>
    <row r="3259" spans="1:9">
      <c r="A3259" s="421">
        <v>3258</v>
      </c>
      <c r="B3259" s="313" t="s">
        <v>15840</v>
      </c>
      <c r="C3259" s="422" t="s">
        <v>7000</v>
      </c>
      <c r="D3259" s="422" t="s">
        <v>7002</v>
      </c>
      <c r="E3259" s="422">
        <v>3</v>
      </c>
      <c r="F3259" s="440">
        <v>66980000</v>
      </c>
      <c r="G3259" s="423">
        <v>2023</v>
      </c>
      <c r="H3259" s="424">
        <f>VLOOKUP(G3259,[3]잔가율!$B$3:$C$33,2,FALSE)</f>
        <v>0.82599999999999996</v>
      </c>
      <c r="I3259" s="434">
        <f t="shared" si="50"/>
        <v>55325480</v>
      </c>
    </row>
    <row r="3260" spans="1:9">
      <c r="A3260" s="421">
        <v>3259</v>
      </c>
      <c r="B3260" s="313" t="s">
        <v>15840</v>
      </c>
      <c r="C3260" s="422" t="s">
        <v>7000</v>
      </c>
      <c r="D3260" s="422" t="s">
        <v>7003</v>
      </c>
      <c r="E3260" s="422">
        <v>3</v>
      </c>
      <c r="F3260" s="440">
        <v>48130000</v>
      </c>
      <c r="G3260" s="423">
        <v>2023</v>
      </c>
      <c r="H3260" s="424">
        <f>VLOOKUP(G3260,[3]잔가율!$B$3:$C$33,2,FALSE)</f>
        <v>0.82599999999999996</v>
      </c>
      <c r="I3260" s="434">
        <f t="shared" si="50"/>
        <v>39755380</v>
      </c>
    </row>
    <row r="3261" spans="1:9">
      <c r="A3261" s="421">
        <v>3260</v>
      </c>
      <c r="B3261" s="313" t="s">
        <v>15840</v>
      </c>
      <c r="C3261" s="422" t="s">
        <v>7004</v>
      </c>
      <c r="D3261" s="422" t="s">
        <v>7005</v>
      </c>
      <c r="E3261" s="422" t="s">
        <v>1700</v>
      </c>
      <c r="F3261" s="440">
        <v>103870000</v>
      </c>
      <c r="G3261" s="423">
        <v>2023</v>
      </c>
      <c r="H3261" s="424">
        <f>VLOOKUP(G3261,[3]잔가율!$B$3:$C$33,2,FALSE)</f>
        <v>0.82599999999999996</v>
      </c>
      <c r="I3261" s="434">
        <f t="shared" si="50"/>
        <v>85796620</v>
      </c>
    </row>
    <row r="3262" spans="1:9">
      <c r="A3262" s="421">
        <v>3261</v>
      </c>
      <c r="B3262" s="313" t="s">
        <v>15840</v>
      </c>
      <c r="C3262" s="422" t="s">
        <v>7004</v>
      </c>
      <c r="D3262" s="422" t="s">
        <v>7006</v>
      </c>
      <c r="E3262" s="422" t="s">
        <v>1700</v>
      </c>
      <c r="F3262" s="440">
        <v>88400000</v>
      </c>
      <c r="G3262" s="423">
        <v>2023</v>
      </c>
      <c r="H3262" s="424">
        <f>VLOOKUP(G3262,[3]잔가율!$B$3:$C$33,2,FALSE)</f>
        <v>0.82599999999999996</v>
      </c>
      <c r="I3262" s="434">
        <f t="shared" si="50"/>
        <v>73018400</v>
      </c>
    </row>
    <row r="3263" spans="1:9">
      <c r="A3263" s="421">
        <v>3262</v>
      </c>
      <c r="B3263" s="313" t="s">
        <v>15840</v>
      </c>
      <c r="C3263" s="422" t="s">
        <v>7004</v>
      </c>
      <c r="D3263" s="422" t="s">
        <v>7007</v>
      </c>
      <c r="E3263" s="422" t="s">
        <v>1700</v>
      </c>
      <c r="F3263" s="440">
        <v>105000000</v>
      </c>
      <c r="G3263" s="423">
        <v>2023</v>
      </c>
      <c r="H3263" s="424">
        <f>VLOOKUP(G3263,[3]잔가율!$B$3:$C$33,2,FALSE)</f>
        <v>0.82599999999999996</v>
      </c>
      <c r="I3263" s="434">
        <f t="shared" si="50"/>
        <v>86730000</v>
      </c>
    </row>
    <row r="3264" spans="1:9">
      <c r="A3264" s="421">
        <v>3263</v>
      </c>
      <c r="B3264" s="313" t="s">
        <v>15840</v>
      </c>
      <c r="C3264" s="422" t="s">
        <v>7000</v>
      </c>
      <c r="D3264" s="422" t="s">
        <v>7008</v>
      </c>
      <c r="E3264" s="422">
        <v>2</v>
      </c>
      <c r="F3264" s="440">
        <v>103260000</v>
      </c>
      <c r="G3264" s="423">
        <v>2023</v>
      </c>
      <c r="H3264" s="424">
        <f>VLOOKUP(G3264,[3]잔가율!$B$3:$C$33,2,FALSE)</f>
        <v>0.82599999999999996</v>
      </c>
      <c r="I3264" s="434">
        <f t="shared" si="50"/>
        <v>85292760</v>
      </c>
    </row>
    <row r="3265" spans="1:9">
      <c r="A3265" s="421">
        <v>3264</v>
      </c>
      <c r="B3265" s="313" t="s">
        <v>15840</v>
      </c>
      <c r="C3265" s="422" t="s">
        <v>7004</v>
      </c>
      <c r="D3265" s="422" t="s">
        <v>7009</v>
      </c>
      <c r="E3265" s="422" t="s">
        <v>1700</v>
      </c>
      <c r="F3265" s="440">
        <v>111130000</v>
      </c>
      <c r="G3265" s="423">
        <v>2023</v>
      </c>
      <c r="H3265" s="424">
        <f>VLOOKUP(G3265,[3]잔가율!$B$3:$C$33,2,FALSE)</f>
        <v>0.82599999999999996</v>
      </c>
      <c r="I3265" s="434">
        <f t="shared" si="50"/>
        <v>91793380</v>
      </c>
    </row>
    <row r="3266" spans="1:9">
      <c r="A3266" s="421">
        <v>3265</v>
      </c>
      <c r="B3266" s="313" t="s">
        <v>15840</v>
      </c>
      <c r="C3266" s="422" t="s">
        <v>7000</v>
      </c>
      <c r="D3266" s="422" t="s">
        <v>7010</v>
      </c>
      <c r="E3266" s="422">
        <v>2</v>
      </c>
      <c r="F3266" s="440">
        <v>125980000</v>
      </c>
      <c r="G3266" s="423">
        <v>2023</v>
      </c>
      <c r="H3266" s="424">
        <f>VLOOKUP(G3266,[3]잔가율!$B$3:$C$33,2,FALSE)</f>
        <v>0.82599999999999996</v>
      </c>
      <c r="I3266" s="434">
        <f t="shared" ref="I3266:I3329" si="51">ROUNDDOWN(F3266*H3266,0)</f>
        <v>104059480</v>
      </c>
    </row>
    <row r="3267" spans="1:9">
      <c r="A3267" s="421">
        <v>3266</v>
      </c>
      <c r="B3267" s="313" t="s">
        <v>15840</v>
      </c>
      <c r="C3267" s="422" t="s">
        <v>7000</v>
      </c>
      <c r="D3267" s="422" t="s">
        <v>7011</v>
      </c>
      <c r="E3267" s="422">
        <v>2</v>
      </c>
      <c r="F3267" s="440">
        <v>91070000</v>
      </c>
      <c r="G3267" s="423">
        <v>2023</v>
      </c>
      <c r="H3267" s="424">
        <f>VLOOKUP(G3267,[3]잔가율!$B$3:$C$33,2,FALSE)</f>
        <v>0.82599999999999996</v>
      </c>
      <c r="I3267" s="434">
        <f t="shared" si="51"/>
        <v>75223820</v>
      </c>
    </row>
    <row r="3268" spans="1:9">
      <c r="A3268" s="421">
        <v>3267</v>
      </c>
      <c r="B3268" s="313" t="s">
        <v>15840</v>
      </c>
      <c r="C3268" s="422" t="s">
        <v>7004</v>
      </c>
      <c r="D3268" s="422" t="s">
        <v>7012</v>
      </c>
      <c r="E3268" s="422" t="s">
        <v>1700</v>
      </c>
      <c r="F3268" s="440">
        <v>107530000</v>
      </c>
      <c r="G3268" s="423">
        <v>2023</v>
      </c>
      <c r="H3268" s="424">
        <f>VLOOKUP(G3268,[3]잔가율!$B$3:$C$33,2,FALSE)</f>
        <v>0.82599999999999996</v>
      </c>
      <c r="I3268" s="434">
        <f t="shared" si="51"/>
        <v>88819780</v>
      </c>
    </row>
    <row r="3269" spans="1:9">
      <c r="A3269" s="421">
        <v>3268</v>
      </c>
      <c r="B3269" s="313" t="s">
        <v>15840</v>
      </c>
      <c r="C3269" s="422" t="s">
        <v>7004</v>
      </c>
      <c r="D3269" s="422" t="s">
        <v>7013</v>
      </c>
      <c r="E3269" s="422" t="s">
        <v>1700</v>
      </c>
      <c r="F3269" s="440">
        <v>89150000</v>
      </c>
      <c r="G3269" s="423">
        <v>2023</v>
      </c>
      <c r="H3269" s="424">
        <f>VLOOKUP(G3269,[3]잔가율!$B$3:$C$33,2,FALSE)</f>
        <v>0.82599999999999996</v>
      </c>
      <c r="I3269" s="434">
        <f t="shared" si="51"/>
        <v>73637900</v>
      </c>
    </row>
    <row r="3270" spans="1:9">
      <c r="A3270" s="421">
        <v>3269</v>
      </c>
      <c r="B3270" s="313" t="s">
        <v>15840</v>
      </c>
      <c r="C3270" s="422" t="s">
        <v>7000</v>
      </c>
      <c r="D3270" s="422" t="s">
        <v>7014</v>
      </c>
      <c r="E3270" s="422">
        <v>2</v>
      </c>
      <c r="F3270" s="440">
        <v>110530000</v>
      </c>
      <c r="G3270" s="423">
        <v>2023</v>
      </c>
      <c r="H3270" s="424">
        <f>VLOOKUP(G3270,[3]잔가율!$B$3:$C$33,2,FALSE)</f>
        <v>0.82599999999999996</v>
      </c>
      <c r="I3270" s="434">
        <f t="shared" si="51"/>
        <v>91297780</v>
      </c>
    </row>
    <row r="3271" spans="1:9">
      <c r="A3271" s="421">
        <v>3270</v>
      </c>
      <c r="B3271" s="313" t="s">
        <v>15840</v>
      </c>
      <c r="C3271" s="422" t="s">
        <v>7004</v>
      </c>
      <c r="D3271" s="422" t="s">
        <v>7015</v>
      </c>
      <c r="E3271" s="422" t="s">
        <v>1700</v>
      </c>
      <c r="F3271" s="440">
        <v>125170000</v>
      </c>
      <c r="G3271" s="423">
        <v>2023</v>
      </c>
      <c r="H3271" s="424">
        <f>VLOOKUP(G3271,[3]잔가율!$B$3:$C$33,2,FALSE)</f>
        <v>0.82599999999999996</v>
      </c>
      <c r="I3271" s="434">
        <f t="shared" si="51"/>
        <v>103390420</v>
      </c>
    </row>
    <row r="3272" spans="1:9">
      <c r="A3272" s="421">
        <v>3271</v>
      </c>
      <c r="B3272" s="313" t="s">
        <v>15840</v>
      </c>
      <c r="C3272" s="422" t="s">
        <v>7000</v>
      </c>
      <c r="D3272" s="422" t="s">
        <v>7016</v>
      </c>
      <c r="E3272" s="422">
        <v>2</v>
      </c>
      <c r="F3272" s="440">
        <v>128710000</v>
      </c>
      <c r="G3272" s="423">
        <v>2023</v>
      </c>
      <c r="H3272" s="424">
        <f>VLOOKUP(G3272,[3]잔가율!$B$3:$C$33,2,FALSE)</f>
        <v>0.82599999999999996</v>
      </c>
      <c r="I3272" s="434">
        <f t="shared" si="51"/>
        <v>106314460</v>
      </c>
    </row>
    <row r="3273" spans="1:9">
      <c r="A3273" s="421">
        <v>3272</v>
      </c>
      <c r="B3273" s="313" t="s">
        <v>15840</v>
      </c>
      <c r="C3273" s="422" t="s">
        <v>7000</v>
      </c>
      <c r="D3273" s="422" t="s">
        <v>7017</v>
      </c>
      <c r="E3273" s="422">
        <v>2</v>
      </c>
      <c r="F3273" s="440">
        <v>98260000</v>
      </c>
      <c r="G3273" s="423">
        <v>2023</v>
      </c>
      <c r="H3273" s="424">
        <f>VLOOKUP(G3273,[3]잔가율!$B$3:$C$33,2,FALSE)</f>
        <v>0.82599999999999996</v>
      </c>
      <c r="I3273" s="434">
        <f t="shared" si="51"/>
        <v>81162760</v>
      </c>
    </row>
    <row r="3274" spans="1:9">
      <c r="A3274" s="421">
        <v>3273</v>
      </c>
      <c r="B3274" s="313" t="s">
        <v>15840</v>
      </c>
      <c r="C3274" s="426" t="s">
        <v>88</v>
      </c>
      <c r="D3274" s="426" t="s">
        <v>7018</v>
      </c>
      <c r="E3274" s="426" t="s">
        <v>7019</v>
      </c>
      <c r="F3274" s="442">
        <v>56240000</v>
      </c>
      <c r="G3274" s="423">
        <v>2023</v>
      </c>
      <c r="H3274" s="424">
        <f>VLOOKUP(G3274,[3]잔가율!$B$3:$C$33,2,FALSE)</f>
        <v>0.82599999999999996</v>
      </c>
      <c r="I3274" s="434">
        <f t="shared" si="51"/>
        <v>46454240</v>
      </c>
    </row>
    <row r="3275" spans="1:9">
      <c r="A3275" s="421">
        <v>3274</v>
      </c>
      <c r="B3275" s="426" t="s">
        <v>7711</v>
      </c>
      <c r="C3275" s="426" t="s">
        <v>7060</v>
      </c>
      <c r="D3275" s="426" t="s">
        <v>7061</v>
      </c>
      <c r="E3275" s="426" t="s">
        <v>7062</v>
      </c>
      <c r="F3275" s="441">
        <v>42630000</v>
      </c>
      <c r="G3275" s="423">
        <v>2023</v>
      </c>
      <c r="H3275" s="424">
        <f>VLOOKUP(G3275,[3]잔가율!$D$3:$E$33,2,FALSE)</f>
        <v>0.84199999999999997</v>
      </c>
      <c r="I3275" s="434">
        <f t="shared" si="51"/>
        <v>35894460</v>
      </c>
    </row>
    <row r="3276" spans="1:9">
      <c r="A3276" s="421">
        <v>3275</v>
      </c>
      <c r="B3276" s="422" t="s">
        <v>7711</v>
      </c>
      <c r="C3276" s="422" t="s">
        <v>88</v>
      </c>
      <c r="D3276" s="422" t="s">
        <v>7063</v>
      </c>
      <c r="E3276" s="422" t="s">
        <v>7064</v>
      </c>
      <c r="F3276" s="438">
        <v>42900000</v>
      </c>
      <c r="G3276" s="423">
        <v>2023</v>
      </c>
      <c r="H3276" s="424">
        <f>VLOOKUP(G3276,[3]잔가율!$D$3:$E$33,2,FALSE)</f>
        <v>0.84199999999999997</v>
      </c>
      <c r="I3276" s="434">
        <f t="shared" si="51"/>
        <v>36121800</v>
      </c>
    </row>
    <row r="3277" spans="1:9">
      <c r="A3277" s="421">
        <v>3276</v>
      </c>
      <c r="B3277" s="422" t="s">
        <v>7711</v>
      </c>
      <c r="C3277" s="422" t="s">
        <v>88</v>
      </c>
      <c r="D3277" s="422" t="s">
        <v>7063</v>
      </c>
      <c r="E3277" s="422" t="s">
        <v>7065</v>
      </c>
      <c r="F3277" s="438">
        <v>42450000</v>
      </c>
      <c r="G3277" s="423">
        <v>2023</v>
      </c>
      <c r="H3277" s="424">
        <f>VLOOKUP(G3277,[3]잔가율!$D$3:$E$33,2,FALSE)</f>
        <v>0.84199999999999997</v>
      </c>
      <c r="I3277" s="434">
        <f t="shared" si="51"/>
        <v>35742900</v>
      </c>
    </row>
    <row r="3278" spans="1:9">
      <c r="A3278" s="421">
        <v>3277</v>
      </c>
      <c r="B3278" s="422" t="s">
        <v>7711</v>
      </c>
      <c r="C3278" s="422" t="s">
        <v>88</v>
      </c>
      <c r="D3278" s="422" t="s">
        <v>7063</v>
      </c>
      <c r="E3278" s="422" t="s">
        <v>7066</v>
      </c>
      <c r="F3278" s="438">
        <v>44180000</v>
      </c>
      <c r="G3278" s="423">
        <v>2023</v>
      </c>
      <c r="H3278" s="424">
        <f>VLOOKUP(G3278,[3]잔가율!$D$3:$E$33,2,FALSE)</f>
        <v>0.84199999999999997</v>
      </c>
      <c r="I3278" s="434">
        <f t="shared" si="51"/>
        <v>37199560</v>
      </c>
    </row>
    <row r="3279" spans="1:9">
      <c r="A3279" s="421">
        <v>3278</v>
      </c>
      <c r="B3279" s="422" t="s">
        <v>7711</v>
      </c>
      <c r="C3279" s="422" t="s">
        <v>7020</v>
      </c>
      <c r="D3279" s="422" t="s">
        <v>7048</v>
      </c>
      <c r="E3279" s="422" t="s">
        <v>7067</v>
      </c>
      <c r="F3279" s="438">
        <v>36540000</v>
      </c>
      <c r="G3279" s="423">
        <v>2023</v>
      </c>
      <c r="H3279" s="424">
        <f>VLOOKUP(G3279,[3]잔가율!$D$3:$E$33,2,FALSE)</f>
        <v>0.84199999999999997</v>
      </c>
      <c r="I3279" s="434">
        <f t="shared" si="51"/>
        <v>30766680</v>
      </c>
    </row>
    <row r="3280" spans="1:9">
      <c r="A3280" s="421">
        <v>3279</v>
      </c>
      <c r="B3280" s="422" t="s">
        <v>7711</v>
      </c>
      <c r="C3280" s="422" t="s">
        <v>7020</v>
      </c>
      <c r="D3280" s="422" t="s">
        <v>7068</v>
      </c>
      <c r="E3280" s="422" t="s">
        <v>7069</v>
      </c>
      <c r="F3280" s="438">
        <v>44270000</v>
      </c>
      <c r="G3280" s="423">
        <v>2023</v>
      </c>
      <c r="H3280" s="424">
        <f>VLOOKUP(G3280,[3]잔가율!$D$3:$E$33,2,FALSE)</f>
        <v>0.84199999999999997</v>
      </c>
      <c r="I3280" s="434">
        <f t="shared" si="51"/>
        <v>37275340</v>
      </c>
    </row>
    <row r="3281" spans="1:9">
      <c r="A3281" s="421">
        <v>3280</v>
      </c>
      <c r="B3281" s="422" t="s">
        <v>7711</v>
      </c>
      <c r="C3281" s="422" t="s">
        <v>88</v>
      </c>
      <c r="D3281" s="422" t="s">
        <v>7070</v>
      </c>
      <c r="E3281" s="422" t="s">
        <v>7071</v>
      </c>
      <c r="F3281" s="438">
        <v>35360000</v>
      </c>
      <c r="G3281" s="423">
        <v>2023</v>
      </c>
      <c r="H3281" s="424">
        <f>VLOOKUP(G3281,[3]잔가율!$D$3:$E$33,2,FALSE)</f>
        <v>0.84199999999999997</v>
      </c>
      <c r="I3281" s="434">
        <f t="shared" si="51"/>
        <v>29773120</v>
      </c>
    </row>
    <row r="3282" spans="1:9">
      <c r="A3282" s="421">
        <v>3281</v>
      </c>
      <c r="B3282" s="422" t="s">
        <v>7711</v>
      </c>
      <c r="C3282" s="422" t="s">
        <v>88</v>
      </c>
      <c r="D3282" s="422" t="s">
        <v>7070</v>
      </c>
      <c r="E3282" s="422" t="s">
        <v>7072</v>
      </c>
      <c r="F3282" s="438">
        <v>38000000</v>
      </c>
      <c r="G3282" s="423">
        <v>2023</v>
      </c>
      <c r="H3282" s="424">
        <f>VLOOKUP(G3282,[3]잔가율!$D$3:$E$33,2,FALSE)</f>
        <v>0.84199999999999997</v>
      </c>
      <c r="I3282" s="434">
        <f t="shared" si="51"/>
        <v>31996000</v>
      </c>
    </row>
    <row r="3283" spans="1:9">
      <c r="A3283" s="421">
        <v>3282</v>
      </c>
      <c r="B3283" s="422" t="s">
        <v>7711</v>
      </c>
      <c r="C3283" s="422" t="s">
        <v>88</v>
      </c>
      <c r="D3283" s="422" t="s">
        <v>7070</v>
      </c>
      <c r="E3283" s="422" t="s">
        <v>7073</v>
      </c>
      <c r="F3283" s="438">
        <v>38000000</v>
      </c>
      <c r="G3283" s="423">
        <v>2023</v>
      </c>
      <c r="H3283" s="424">
        <f>VLOOKUP(G3283,[3]잔가율!$D$3:$E$33,2,FALSE)</f>
        <v>0.84199999999999997</v>
      </c>
      <c r="I3283" s="434">
        <f t="shared" si="51"/>
        <v>31996000</v>
      </c>
    </row>
    <row r="3284" spans="1:9">
      <c r="A3284" s="421">
        <v>3283</v>
      </c>
      <c r="B3284" s="422" t="s">
        <v>7711</v>
      </c>
      <c r="C3284" s="422" t="s">
        <v>88</v>
      </c>
      <c r="D3284" s="422" t="s">
        <v>7070</v>
      </c>
      <c r="E3284" s="422" t="s">
        <v>7074</v>
      </c>
      <c r="F3284" s="438">
        <v>39270000</v>
      </c>
      <c r="G3284" s="423">
        <v>2023</v>
      </c>
      <c r="H3284" s="424">
        <f>VLOOKUP(G3284,[3]잔가율!$D$3:$E$33,2,FALSE)</f>
        <v>0.84199999999999997</v>
      </c>
      <c r="I3284" s="434">
        <f t="shared" si="51"/>
        <v>33065340</v>
      </c>
    </row>
    <row r="3285" spans="1:9">
      <c r="A3285" s="421">
        <v>3284</v>
      </c>
      <c r="B3285" s="422" t="s">
        <v>7711</v>
      </c>
      <c r="C3285" s="422" t="s">
        <v>88</v>
      </c>
      <c r="D3285" s="422" t="s">
        <v>7070</v>
      </c>
      <c r="E3285" s="422" t="s">
        <v>7075</v>
      </c>
      <c r="F3285" s="438">
        <v>39270000</v>
      </c>
      <c r="G3285" s="423">
        <v>2023</v>
      </c>
      <c r="H3285" s="424">
        <f>VLOOKUP(G3285,[3]잔가율!$D$3:$E$33,2,FALSE)</f>
        <v>0.84199999999999997</v>
      </c>
      <c r="I3285" s="434">
        <f t="shared" si="51"/>
        <v>33065340</v>
      </c>
    </row>
    <row r="3286" spans="1:9">
      <c r="A3286" s="421">
        <v>3285</v>
      </c>
      <c r="B3286" s="422" t="s">
        <v>7711</v>
      </c>
      <c r="C3286" s="422" t="s">
        <v>88</v>
      </c>
      <c r="D3286" s="422" t="s">
        <v>7070</v>
      </c>
      <c r="E3286" s="422" t="s">
        <v>7076</v>
      </c>
      <c r="F3286" s="438">
        <v>38000000</v>
      </c>
      <c r="G3286" s="423">
        <v>2023</v>
      </c>
      <c r="H3286" s="424">
        <f>VLOOKUP(G3286,[3]잔가율!$D$3:$E$33,2,FALSE)</f>
        <v>0.84199999999999997</v>
      </c>
      <c r="I3286" s="434">
        <f t="shared" si="51"/>
        <v>31996000</v>
      </c>
    </row>
    <row r="3287" spans="1:9">
      <c r="A3287" s="421">
        <v>3286</v>
      </c>
      <c r="B3287" s="422" t="s">
        <v>7711</v>
      </c>
      <c r="C3287" s="422" t="s">
        <v>7020</v>
      </c>
      <c r="D3287" s="422" t="s">
        <v>7049</v>
      </c>
      <c r="E3287" s="422" t="s">
        <v>7077</v>
      </c>
      <c r="F3287" s="438">
        <v>38640000</v>
      </c>
      <c r="G3287" s="423">
        <v>2023</v>
      </c>
      <c r="H3287" s="424">
        <f>VLOOKUP(G3287,[3]잔가율!$D$3:$E$33,2,FALSE)</f>
        <v>0.84199999999999997</v>
      </c>
      <c r="I3287" s="434">
        <f t="shared" si="51"/>
        <v>32534880</v>
      </c>
    </row>
    <row r="3288" spans="1:9">
      <c r="A3288" s="421">
        <v>3287</v>
      </c>
      <c r="B3288" s="313" t="s">
        <v>15840</v>
      </c>
      <c r="C3288" s="422" t="s">
        <v>7020</v>
      </c>
      <c r="D3288" s="422" t="s">
        <v>7021</v>
      </c>
      <c r="E3288" s="422" t="s">
        <v>7022</v>
      </c>
      <c r="F3288" s="440">
        <v>37180000</v>
      </c>
      <c r="G3288" s="423">
        <v>2023</v>
      </c>
      <c r="H3288" s="424">
        <f>VLOOKUP(G3288,[3]잔가율!$B$3:$C$33,2,FALSE)</f>
        <v>0.82599999999999996</v>
      </c>
      <c r="I3288" s="434">
        <f t="shared" si="51"/>
        <v>30710680</v>
      </c>
    </row>
    <row r="3289" spans="1:9">
      <c r="A3289" s="421">
        <v>3288</v>
      </c>
      <c r="B3289" s="422" t="s">
        <v>7711</v>
      </c>
      <c r="C3289" s="422" t="s">
        <v>88</v>
      </c>
      <c r="D3289" s="422" t="s">
        <v>7078</v>
      </c>
      <c r="E3289" s="422" t="s">
        <v>7079</v>
      </c>
      <c r="F3289" s="438">
        <v>38000000</v>
      </c>
      <c r="G3289" s="423">
        <v>2023</v>
      </c>
      <c r="H3289" s="424">
        <f>VLOOKUP(G3289,[3]잔가율!$D$3:$E$33,2,FALSE)</f>
        <v>0.84199999999999997</v>
      </c>
      <c r="I3289" s="434">
        <f t="shared" si="51"/>
        <v>31996000</v>
      </c>
    </row>
    <row r="3290" spans="1:9">
      <c r="A3290" s="421">
        <v>3289</v>
      </c>
      <c r="B3290" s="422" t="s">
        <v>7711</v>
      </c>
      <c r="C3290" s="422" t="s">
        <v>88</v>
      </c>
      <c r="D3290" s="422" t="s">
        <v>7078</v>
      </c>
      <c r="E3290" s="422" t="s">
        <v>7080</v>
      </c>
      <c r="F3290" s="438">
        <v>38000000</v>
      </c>
      <c r="G3290" s="423">
        <v>2023</v>
      </c>
      <c r="H3290" s="424">
        <f>VLOOKUP(G3290,[3]잔가율!$D$3:$E$33,2,FALSE)</f>
        <v>0.84199999999999997</v>
      </c>
      <c r="I3290" s="434">
        <f t="shared" si="51"/>
        <v>31996000</v>
      </c>
    </row>
    <row r="3291" spans="1:9">
      <c r="A3291" s="421">
        <v>3290</v>
      </c>
      <c r="B3291" s="422" t="s">
        <v>7711</v>
      </c>
      <c r="C3291" s="422" t="s">
        <v>88</v>
      </c>
      <c r="D3291" s="422" t="s">
        <v>7081</v>
      </c>
      <c r="E3291" s="422" t="s">
        <v>7082</v>
      </c>
      <c r="F3291" s="438">
        <v>136360000</v>
      </c>
      <c r="G3291" s="423">
        <v>2023</v>
      </c>
      <c r="H3291" s="424">
        <f>VLOOKUP(G3291,[3]잔가율!$D$3:$E$33,2,FALSE)</f>
        <v>0.84199999999999997</v>
      </c>
      <c r="I3291" s="434">
        <f t="shared" si="51"/>
        <v>114815120</v>
      </c>
    </row>
    <row r="3292" spans="1:9">
      <c r="A3292" s="421">
        <v>3291</v>
      </c>
      <c r="B3292" s="422" t="s">
        <v>7711</v>
      </c>
      <c r="C3292" s="422" t="s">
        <v>88</v>
      </c>
      <c r="D3292" s="422" t="s">
        <v>7081</v>
      </c>
      <c r="E3292" s="422" t="s">
        <v>7083</v>
      </c>
      <c r="F3292" s="438">
        <v>148180000</v>
      </c>
      <c r="G3292" s="423">
        <v>2023</v>
      </c>
      <c r="H3292" s="424">
        <f>VLOOKUP(G3292,[3]잔가율!$D$3:$E$33,2,FALSE)</f>
        <v>0.84199999999999997</v>
      </c>
      <c r="I3292" s="434">
        <f t="shared" si="51"/>
        <v>124767560</v>
      </c>
    </row>
    <row r="3293" spans="1:9">
      <c r="A3293" s="421">
        <v>3292</v>
      </c>
      <c r="B3293" s="422" t="s">
        <v>7711</v>
      </c>
      <c r="C3293" s="422" t="s">
        <v>88</v>
      </c>
      <c r="D3293" s="422" t="s">
        <v>7084</v>
      </c>
      <c r="E3293" s="422" t="s">
        <v>7085</v>
      </c>
      <c r="F3293" s="438">
        <v>13000000</v>
      </c>
      <c r="G3293" s="423">
        <v>2023</v>
      </c>
      <c r="H3293" s="424">
        <f>VLOOKUP(G3293,[3]잔가율!$D$3:$E$33,2,FALSE)</f>
        <v>0.84199999999999997</v>
      </c>
      <c r="I3293" s="434">
        <f t="shared" si="51"/>
        <v>10946000</v>
      </c>
    </row>
    <row r="3294" spans="1:9">
      <c r="A3294" s="421">
        <v>3293</v>
      </c>
      <c r="B3294" s="422" t="s">
        <v>7711</v>
      </c>
      <c r="C3294" s="422" t="s">
        <v>88</v>
      </c>
      <c r="D3294" s="422" t="s">
        <v>7050</v>
      </c>
      <c r="E3294" s="422" t="s">
        <v>7086</v>
      </c>
      <c r="F3294" s="438">
        <v>53630000</v>
      </c>
      <c r="G3294" s="423">
        <v>2023</v>
      </c>
      <c r="H3294" s="424">
        <f>VLOOKUP(G3294,[3]잔가율!$D$3:$E$33,2,FALSE)</f>
        <v>0.84199999999999997</v>
      </c>
      <c r="I3294" s="434">
        <f t="shared" si="51"/>
        <v>45156460</v>
      </c>
    </row>
    <row r="3295" spans="1:9">
      <c r="A3295" s="421">
        <v>3294</v>
      </c>
      <c r="B3295" s="422" t="s">
        <v>7711</v>
      </c>
      <c r="C3295" s="422" t="s">
        <v>88</v>
      </c>
      <c r="D3295" s="422" t="s">
        <v>7050</v>
      </c>
      <c r="E3295" s="422" t="s">
        <v>7087</v>
      </c>
      <c r="F3295" s="438">
        <v>48180000</v>
      </c>
      <c r="G3295" s="423">
        <v>2023</v>
      </c>
      <c r="H3295" s="424">
        <f>VLOOKUP(G3295,[3]잔가율!$D$3:$E$33,2,FALSE)</f>
        <v>0.84199999999999997</v>
      </c>
      <c r="I3295" s="434">
        <f t="shared" si="51"/>
        <v>40567560</v>
      </c>
    </row>
    <row r="3296" spans="1:9">
      <c r="A3296" s="421">
        <v>3295</v>
      </c>
      <c r="B3296" s="422" t="s">
        <v>7711</v>
      </c>
      <c r="C3296" s="422" t="s">
        <v>88</v>
      </c>
      <c r="D3296" s="422" t="s">
        <v>7050</v>
      </c>
      <c r="E3296" s="422" t="s">
        <v>7088</v>
      </c>
      <c r="F3296" s="438">
        <v>43630000</v>
      </c>
      <c r="G3296" s="423">
        <v>2023</v>
      </c>
      <c r="H3296" s="424">
        <f>VLOOKUP(G3296,[3]잔가율!$D$3:$E$33,2,FALSE)</f>
        <v>0.84199999999999997</v>
      </c>
      <c r="I3296" s="434">
        <f t="shared" si="51"/>
        <v>36736460</v>
      </c>
    </row>
    <row r="3297" spans="1:9">
      <c r="A3297" s="421">
        <v>3296</v>
      </c>
      <c r="B3297" s="422" t="s">
        <v>7711</v>
      </c>
      <c r="C3297" s="422" t="s">
        <v>88</v>
      </c>
      <c r="D3297" s="422" t="s">
        <v>7050</v>
      </c>
      <c r="E3297" s="422" t="s">
        <v>7089</v>
      </c>
      <c r="F3297" s="438">
        <v>52650000</v>
      </c>
      <c r="G3297" s="423">
        <v>2023</v>
      </c>
      <c r="H3297" s="424">
        <f>VLOOKUP(G3297,[3]잔가율!$D$3:$E$33,2,FALSE)</f>
        <v>0.84199999999999997</v>
      </c>
      <c r="I3297" s="434">
        <f t="shared" si="51"/>
        <v>44331300</v>
      </c>
    </row>
    <row r="3298" spans="1:9">
      <c r="A3298" s="421">
        <v>3297</v>
      </c>
      <c r="B3298" s="422" t="s">
        <v>7711</v>
      </c>
      <c r="C3298" s="422" t="s">
        <v>88</v>
      </c>
      <c r="D3298" s="422" t="s">
        <v>7050</v>
      </c>
      <c r="E3298" s="422" t="s">
        <v>7090</v>
      </c>
      <c r="F3298" s="438">
        <v>41680000</v>
      </c>
      <c r="G3298" s="423">
        <v>2023</v>
      </c>
      <c r="H3298" s="424">
        <f>VLOOKUP(G3298,[3]잔가율!$D$3:$E$33,2,FALSE)</f>
        <v>0.84199999999999997</v>
      </c>
      <c r="I3298" s="434">
        <f t="shared" si="51"/>
        <v>35094560</v>
      </c>
    </row>
    <row r="3299" spans="1:9">
      <c r="A3299" s="421">
        <v>3298</v>
      </c>
      <c r="B3299" s="422" t="s">
        <v>7711</v>
      </c>
      <c r="C3299" s="422" t="s">
        <v>88</v>
      </c>
      <c r="D3299" s="422" t="s">
        <v>7050</v>
      </c>
      <c r="E3299" s="422" t="s">
        <v>4732</v>
      </c>
      <c r="F3299" s="438">
        <v>34100000</v>
      </c>
      <c r="G3299" s="423">
        <v>2023</v>
      </c>
      <c r="H3299" s="424">
        <f>VLOOKUP(G3299,[3]잔가율!$D$3:$E$33,2,FALSE)</f>
        <v>0.84199999999999997</v>
      </c>
      <c r="I3299" s="434">
        <f t="shared" si="51"/>
        <v>28712200</v>
      </c>
    </row>
    <row r="3300" spans="1:9">
      <c r="A3300" s="421">
        <v>3299</v>
      </c>
      <c r="B3300" s="422" t="s">
        <v>7711</v>
      </c>
      <c r="C3300" s="422" t="s">
        <v>88</v>
      </c>
      <c r="D3300" s="422" t="s">
        <v>7091</v>
      </c>
      <c r="E3300" s="422" t="s">
        <v>7092</v>
      </c>
      <c r="F3300" s="438">
        <v>42300000</v>
      </c>
      <c r="G3300" s="423">
        <v>2023</v>
      </c>
      <c r="H3300" s="424">
        <f>VLOOKUP(G3300,[3]잔가율!$D$3:$E$33,2,FALSE)</f>
        <v>0.84199999999999997</v>
      </c>
      <c r="I3300" s="434">
        <f t="shared" si="51"/>
        <v>35616600</v>
      </c>
    </row>
    <row r="3301" spans="1:9">
      <c r="A3301" s="421">
        <v>3300</v>
      </c>
      <c r="B3301" s="313" t="s">
        <v>15840</v>
      </c>
      <c r="C3301" s="426" t="s">
        <v>88</v>
      </c>
      <c r="D3301" s="426" t="s">
        <v>7023</v>
      </c>
      <c r="E3301" s="426" t="s">
        <v>7024</v>
      </c>
      <c r="F3301" s="442">
        <v>41080000</v>
      </c>
      <c r="G3301" s="423">
        <v>2023</v>
      </c>
      <c r="H3301" s="424">
        <f>VLOOKUP(G3301,[3]잔가율!$B$3:$C$33,2,FALSE)</f>
        <v>0.82599999999999996</v>
      </c>
      <c r="I3301" s="434">
        <f t="shared" si="51"/>
        <v>33932080</v>
      </c>
    </row>
    <row r="3302" spans="1:9">
      <c r="A3302" s="421">
        <v>3301</v>
      </c>
      <c r="B3302" s="422" t="s">
        <v>7711</v>
      </c>
      <c r="C3302" s="422" t="s">
        <v>88</v>
      </c>
      <c r="D3302" s="422" t="s">
        <v>7093</v>
      </c>
      <c r="E3302" s="422" t="s">
        <v>7094</v>
      </c>
      <c r="F3302" s="438">
        <v>29000000</v>
      </c>
      <c r="G3302" s="423">
        <v>2023</v>
      </c>
      <c r="H3302" s="424">
        <f>VLOOKUP(G3302,[3]잔가율!$D$3:$E$33,2,FALSE)</f>
        <v>0.84199999999999997</v>
      </c>
      <c r="I3302" s="434">
        <f t="shared" si="51"/>
        <v>24418000</v>
      </c>
    </row>
    <row r="3303" spans="1:9">
      <c r="A3303" s="421">
        <v>3302</v>
      </c>
      <c r="B3303" s="422" t="s">
        <v>7711</v>
      </c>
      <c r="C3303" s="422" t="s">
        <v>88</v>
      </c>
      <c r="D3303" s="422" t="s">
        <v>7093</v>
      </c>
      <c r="E3303" s="422" t="s">
        <v>7095</v>
      </c>
      <c r="F3303" s="438">
        <v>10000000</v>
      </c>
      <c r="G3303" s="423">
        <v>2023</v>
      </c>
      <c r="H3303" s="424">
        <f>VLOOKUP(G3303,[3]잔가율!$D$3:$E$33,2,FALSE)</f>
        <v>0.84199999999999997</v>
      </c>
      <c r="I3303" s="434">
        <f t="shared" si="51"/>
        <v>8420000</v>
      </c>
    </row>
    <row r="3304" spans="1:9">
      <c r="A3304" s="421">
        <v>3303</v>
      </c>
      <c r="B3304" s="422" t="s">
        <v>7711</v>
      </c>
      <c r="C3304" s="422" t="s">
        <v>88</v>
      </c>
      <c r="D3304" s="422" t="s">
        <v>7093</v>
      </c>
      <c r="E3304" s="422" t="s">
        <v>7096</v>
      </c>
      <c r="F3304" s="438">
        <v>29000000</v>
      </c>
      <c r="G3304" s="423">
        <v>2023</v>
      </c>
      <c r="H3304" s="424">
        <f>VLOOKUP(G3304,[3]잔가율!$D$3:$E$33,2,FALSE)</f>
        <v>0.84199999999999997</v>
      </c>
      <c r="I3304" s="434">
        <f t="shared" si="51"/>
        <v>24418000</v>
      </c>
    </row>
    <row r="3305" spans="1:9">
      <c r="A3305" s="421">
        <v>3304</v>
      </c>
      <c r="B3305" s="422" t="s">
        <v>7711</v>
      </c>
      <c r="C3305" s="422" t="s">
        <v>88</v>
      </c>
      <c r="D3305" s="422" t="s">
        <v>7093</v>
      </c>
      <c r="E3305" s="422" t="s">
        <v>7097</v>
      </c>
      <c r="F3305" s="438">
        <v>11000000</v>
      </c>
      <c r="G3305" s="423">
        <v>2023</v>
      </c>
      <c r="H3305" s="424">
        <f>VLOOKUP(G3305,[3]잔가율!$D$3:$E$33,2,FALSE)</f>
        <v>0.84199999999999997</v>
      </c>
      <c r="I3305" s="434">
        <f t="shared" si="51"/>
        <v>9262000</v>
      </c>
    </row>
    <row r="3306" spans="1:9">
      <c r="A3306" s="421">
        <v>3305</v>
      </c>
      <c r="B3306" s="422" t="s">
        <v>7711</v>
      </c>
      <c r="C3306" s="422" t="s">
        <v>88</v>
      </c>
      <c r="D3306" s="422" t="s">
        <v>7051</v>
      </c>
      <c r="E3306" s="422" t="s">
        <v>7098</v>
      </c>
      <c r="F3306" s="438">
        <v>31720000</v>
      </c>
      <c r="G3306" s="423">
        <v>2023</v>
      </c>
      <c r="H3306" s="424">
        <f>VLOOKUP(G3306,[3]잔가율!$D$3:$E$33,2,FALSE)</f>
        <v>0.84199999999999997</v>
      </c>
      <c r="I3306" s="434">
        <f t="shared" si="51"/>
        <v>26708240</v>
      </c>
    </row>
    <row r="3307" spans="1:9">
      <c r="A3307" s="421">
        <v>3306</v>
      </c>
      <c r="B3307" s="422" t="s">
        <v>7711</v>
      </c>
      <c r="C3307" s="422" t="s">
        <v>88</v>
      </c>
      <c r="D3307" s="422" t="s">
        <v>7051</v>
      </c>
      <c r="E3307" s="422" t="s">
        <v>7099</v>
      </c>
      <c r="F3307" s="438">
        <v>31810000</v>
      </c>
      <c r="G3307" s="423">
        <v>2023</v>
      </c>
      <c r="H3307" s="424">
        <f>VLOOKUP(G3307,[3]잔가율!$D$3:$E$33,2,FALSE)</f>
        <v>0.84199999999999997</v>
      </c>
      <c r="I3307" s="434">
        <f t="shared" si="51"/>
        <v>26784020</v>
      </c>
    </row>
    <row r="3308" spans="1:9">
      <c r="A3308" s="421">
        <v>3307</v>
      </c>
      <c r="B3308" s="422" t="s">
        <v>7711</v>
      </c>
      <c r="C3308" s="422" t="s">
        <v>88</v>
      </c>
      <c r="D3308" s="422" t="s">
        <v>7051</v>
      </c>
      <c r="E3308" s="422" t="s">
        <v>7100</v>
      </c>
      <c r="F3308" s="438">
        <v>30600000</v>
      </c>
      <c r="G3308" s="423">
        <v>2023</v>
      </c>
      <c r="H3308" s="424">
        <f>VLOOKUP(G3308,[3]잔가율!$D$3:$E$33,2,FALSE)</f>
        <v>0.84199999999999997</v>
      </c>
      <c r="I3308" s="434">
        <f t="shared" si="51"/>
        <v>25765200</v>
      </c>
    </row>
    <row r="3309" spans="1:9">
      <c r="A3309" s="421">
        <v>3308</v>
      </c>
      <c r="B3309" s="422" t="s">
        <v>7711</v>
      </c>
      <c r="C3309" s="422" t="s">
        <v>88</v>
      </c>
      <c r="D3309" s="422" t="s">
        <v>7051</v>
      </c>
      <c r="E3309" s="422" t="s">
        <v>7101</v>
      </c>
      <c r="F3309" s="438">
        <v>30600000</v>
      </c>
      <c r="G3309" s="423">
        <v>2023</v>
      </c>
      <c r="H3309" s="424">
        <f>VLOOKUP(G3309,[3]잔가율!$D$3:$E$33,2,FALSE)</f>
        <v>0.84199999999999997</v>
      </c>
      <c r="I3309" s="434">
        <f t="shared" si="51"/>
        <v>25765200</v>
      </c>
    </row>
    <row r="3310" spans="1:9">
      <c r="A3310" s="421">
        <v>3309</v>
      </c>
      <c r="B3310" s="422" t="s">
        <v>7711</v>
      </c>
      <c r="C3310" s="422" t="s">
        <v>88</v>
      </c>
      <c r="D3310" s="422" t="s">
        <v>7051</v>
      </c>
      <c r="E3310" s="422" t="s">
        <v>7102</v>
      </c>
      <c r="F3310" s="438">
        <v>32630000</v>
      </c>
      <c r="G3310" s="423">
        <v>2023</v>
      </c>
      <c r="H3310" s="424">
        <f>VLOOKUP(G3310,[3]잔가율!$D$3:$E$33,2,FALSE)</f>
        <v>0.84199999999999997</v>
      </c>
      <c r="I3310" s="434">
        <f t="shared" si="51"/>
        <v>27474460</v>
      </c>
    </row>
    <row r="3311" spans="1:9">
      <c r="A3311" s="421">
        <v>3310</v>
      </c>
      <c r="B3311" s="422" t="s">
        <v>7711</v>
      </c>
      <c r="C3311" s="422" t="s">
        <v>88</v>
      </c>
      <c r="D3311" s="422" t="s">
        <v>7051</v>
      </c>
      <c r="E3311" s="422" t="s">
        <v>7103</v>
      </c>
      <c r="F3311" s="438">
        <v>30630000</v>
      </c>
      <c r="G3311" s="423">
        <v>2023</v>
      </c>
      <c r="H3311" s="424">
        <f>VLOOKUP(G3311,[3]잔가율!$D$3:$E$33,2,FALSE)</f>
        <v>0.84199999999999997</v>
      </c>
      <c r="I3311" s="434">
        <f t="shared" si="51"/>
        <v>25790460</v>
      </c>
    </row>
    <row r="3312" spans="1:9">
      <c r="A3312" s="421">
        <v>3311</v>
      </c>
      <c r="B3312" s="422" t="s">
        <v>7711</v>
      </c>
      <c r="C3312" s="422" t="s">
        <v>88</v>
      </c>
      <c r="D3312" s="422" t="s">
        <v>7051</v>
      </c>
      <c r="E3312" s="422" t="s">
        <v>7104</v>
      </c>
      <c r="F3312" s="438">
        <v>30630000</v>
      </c>
      <c r="G3312" s="423">
        <v>2023</v>
      </c>
      <c r="H3312" s="424">
        <f>VLOOKUP(G3312,[3]잔가율!$D$3:$E$33,2,FALSE)</f>
        <v>0.84199999999999997</v>
      </c>
      <c r="I3312" s="434">
        <f t="shared" si="51"/>
        <v>25790460</v>
      </c>
    </row>
    <row r="3313" spans="1:9">
      <c r="A3313" s="421">
        <v>3312</v>
      </c>
      <c r="B3313" s="422" t="s">
        <v>7711</v>
      </c>
      <c r="C3313" s="422" t="s">
        <v>88</v>
      </c>
      <c r="D3313" s="422" t="s">
        <v>7051</v>
      </c>
      <c r="E3313" s="422" t="s">
        <v>7105</v>
      </c>
      <c r="F3313" s="438">
        <v>39320000</v>
      </c>
      <c r="G3313" s="423">
        <v>2023</v>
      </c>
      <c r="H3313" s="424">
        <f>VLOOKUP(G3313,[3]잔가율!$D$3:$E$33,2,FALSE)</f>
        <v>0.84199999999999997</v>
      </c>
      <c r="I3313" s="434">
        <f t="shared" si="51"/>
        <v>33107440</v>
      </c>
    </row>
    <row r="3314" spans="1:9">
      <c r="A3314" s="421">
        <v>3313</v>
      </c>
      <c r="B3314" s="422" t="s">
        <v>7711</v>
      </c>
      <c r="C3314" s="422" t="s">
        <v>88</v>
      </c>
      <c r="D3314" s="422" t="s">
        <v>7051</v>
      </c>
      <c r="E3314" s="422" t="s">
        <v>7106</v>
      </c>
      <c r="F3314" s="438">
        <v>42070000</v>
      </c>
      <c r="G3314" s="423">
        <v>2023</v>
      </c>
      <c r="H3314" s="424">
        <f>VLOOKUP(G3314,[3]잔가율!$D$3:$E$33,2,FALSE)</f>
        <v>0.84199999999999997</v>
      </c>
      <c r="I3314" s="434">
        <f t="shared" si="51"/>
        <v>35422940</v>
      </c>
    </row>
    <row r="3315" spans="1:9">
      <c r="A3315" s="421">
        <v>3314</v>
      </c>
      <c r="B3315" s="422" t="s">
        <v>7711</v>
      </c>
      <c r="C3315" s="422" t="s">
        <v>88</v>
      </c>
      <c r="D3315" s="422" t="s">
        <v>7051</v>
      </c>
      <c r="E3315" s="422" t="s">
        <v>7107</v>
      </c>
      <c r="F3315" s="438">
        <v>29970000</v>
      </c>
      <c r="G3315" s="423">
        <v>2023</v>
      </c>
      <c r="H3315" s="424">
        <f>VLOOKUP(G3315,[3]잔가율!$D$3:$E$33,2,FALSE)</f>
        <v>0.84199999999999997</v>
      </c>
      <c r="I3315" s="434">
        <f t="shared" si="51"/>
        <v>25234740</v>
      </c>
    </row>
    <row r="3316" spans="1:9">
      <c r="A3316" s="421">
        <v>3315</v>
      </c>
      <c r="B3316" s="422" t="s">
        <v>7711</v>
      </c>
      <c r="C3316" s="422" t="s">
        <v>88</v>
      </c>
      <c r="D3316" s="422" t="s">
        <v>7108</v>
      </c>
      <c r="E3316" s="422" t="s">
        <v>7109</v>
      </c>
      <c r="F3316" s="438">
        <v>32140000</v>
      </c>
      <c r="G3316" s="423">
        <v>2023</v>
      </c>
      <c r="H3316" s="424">
        <f>VLOOKUP(G3316,[3]잔가율!$D$3:$E$33,2,FALSE)</f>
        <v>0.84199999999999997</v>
      </c>
      <c r="I3316" s="434">
        <f t="shared" si="51"/>
        <v>27061880</v>
      </c>
    </row>
    <row r="3317" spans="1:9">
      <c r="A3317" s="421">
        <v>3316</v>
      </c>
      <c r="B3317" s="422" t="s">
        <v>7711</v>
      </c>
      <c r="C3317" s="422" t="s">
        <v>88</v>
      </c>
      <c r="D3317" s="422" t="s">
        <v>7052</v>
      </c>
      <c r="E3317" s="422" t="s">
        <v>7110</v>
      </c>
      <c r="F3317" s="438">
        <v>38630000</v>
      </c>
      <c r="G3317" s="423">
        <v>2023</v>
      </c>
      <c r="H3317" s="424">
        <f>VLOOKUP(G3317,[3]잔가율!$D$3:$E$33,2,FALSE)</f>
        <v>0.84199999999999997</v>
      </c>
      <c r="I3317" s="434">
        <f t="shared" si="51"/>
        <v>32526460</v>
      </c>
    </row>
    <row r="3318" spans="1:9">
      <c r="A3318" s="421">
        <v>3317</v>
      </c>
      <c r="B3318" s="422" t="s">
        <v>7711</v>
      </c>
      <c r="C3318" s="422" t="s">
        <v>88</v>
      </c>
      <c r="D3318" s="422" t="s">
        <v>7045</v>
      </c>
      <c r="E3318" s="422" t="s">
        <v>7111</v>
      </c>
      <c r="F3318" s="438">
        <v>41720000</v>
      </c>
      <c r="G3318" s="423">
        <v>2023</v>
      </c>
      <c r="H3318" s="424">
        <f>VLOOKUP(G3318,[3]잔가율!$D$3:$E$33,2,FALSE)</f>
        <v>0.84199999999999997</v>
      </c>
      <c r="I3318" s="434">
        <f t="shared" si="51"/>
        <v>35128240</v>
      </c>
    </row>
    <row r="3319" spans="1:9">
      <c r="A3319" s="421">
        <v>3318</v>
      </c>
      <c r="B3319" s="422" t="s">
        <v>7711</v>
      </c>
      <c r="C3319" s="422" t="s">
        <v>88</v>
      </c>
      <c r="D3319" s="422" t="s">
        <v>7045</v>
      </c>
      <c r="E3319" s="422" t="s">
        <v>7112</v>
      </c>
      <c r="F3319" s="438">
        <v>38450000</v>
      </c>
      <c r="G3319" s="423">
        <v>2023</v>
      </c>
      <c r="H3319" s="424">
        <f>VLOOKUP(G3319,[3]잔가율!$D$3:$E$33,2,FALSE)</f>
        <v>0.84199999999999997</v>
      </c>
      <c r="I3319" s="434">
        <f t="shared" si="51"/>
        <v>32374900</v>
      </c>
    </row>
    <row r="3320" spans="1:9">
      <c r="A3320" s="421">
        <v>3319</v>
      </c>
      <c r="B3320" s="422" t="s">
        <v>7711</v>
      </c>
      <c r="C3320" s="422" t="s">
        <v>88</v>
      </c>
      <c r="D3320" s="422" t="s">
        <v>7045</v>
      </c>
      <c r="E3320" s="422" t="s">
        <v>7113</v>
      </c>
      <c r="F3320" s="438">
        <v>38630000</v>
      </c>
      <c r="G3320" s="423">
        <v>2023</v>
      </c>
      <c r="H3320" s="424">
        <f>VLOOKUP(G3320,[3]잔가율!$D$3:$E$33,2,FALSE)</f>
        <v>0.84199999999999997</v>
      </c>
      <c r="I3320" s="434">
        <f t="shared" si="51"/>
        <v>32526460</v>
      </c>
    </row>
    <row r="3321" spans="1:9">
      <c r="A3321" s="421">
        <v>3320</v>
      </c>
      <c r="B3321" s="422" t="s">
        <v>7711</v>
      </c>
      <c r="C3321" s="422" t="s">
        <v>88</v>
      </c>
      <c r="D3321" s="422" t="s">
        <v>7045</v>
      </c>
      <c r="E3321" s="422" t="s">
        <v>7114</v>
      </c>
      <c r="F3321" s="438">
        <v>34540000</v>
      </c>
      <c r="G3321" s="423">
        <v>2023</v>
      </c>
      <c r="H3321" s="424">
        <f>VLOOKUP(G3321,[3]잔가율!$D$3:$E$33,2,FALSE)</f>
        <v>0.84199999999999997</v>
      </c>
      <c r="I3321" s="434">
        <f t="shared" si="51"/>
        <v>29082680</v>
      </c>
    </row>
    <row r="3322" spans="1:9">
      <c r="A3322" s="421">
        <v>3321</v>
      </c>
      <c r="B3322" s="422" t="s">
        <v>7711</v>
      </c>
      <c r="C3322" s="422" t="s">
        <v>88</v>
      </c>
      <c r="D3322" s="422" t="s">
        <v>7045</v>
      </c>
      <c r="E3322" s="422" t="s">
        <v>7115</v>
      </c>
      <c r="F3322" s="438">
        <v>41720000</v>
      </c>
      <c r="G3322" s="423">
        <v>2023</v>
      </c>
      <c r="H3322" s="424">
        <f>VLOOKUP(G3322,[3]잔가율!$D$3:$E$33,2,FALSE)</f>
        <v>0.84199999999999997</v>
      </c>
      <c r="I3322" s="434">
        <f t="shared" si="51"/>
        <v>35128240</v>
      </c>
    </row>
    <row r="3323" spans="1:9">
      <c r="A3323" s="421">
        <v>3322</v>
      </c>
      <c r="B3323" s="422" t="s">
        <v>7711</v>
      </c>
      <c r="C3323" s="422" t="s">
        <v>88</v>
      </c>
      <c r="D3323" s="422" t="s">
        <v>7045</v>
      </c>
      <c r="E3323" s="422" t="s">
        <v>4253</v>
      </c>
      <c r="F3323" s="438">
        <v>41720000</v>
      </c>
      <c r="G3323" s="423">
        <v>2023</v>
      </c>
      <c r="H3323" s="424">
        <f>VLOOKUP(G3323,[3]잔가율!$D$3:$E$33,2,FALSE)</f>
        <v>0.84199999999999997</v>
      </c>
      <c r="I3323" s="434">
        <f t="shared" si="51"/>
        <v>35128240</v>
      </c>
    </row>
    <row r="3324" spans="1:9">
      <c r="A3324" s="421">
        <v>3323</v>
      </c>
      <c r="B3324" s="422" t="s">
        <v>7711</v>
      </c>
      <c r="C3324" s="422" t="s">
        <v>88</v>
      </c>
      <c r="D3324" s="422" t="s">
        <v>7116</v>
      </c>
      <c r="E3324" s="422" t="s">
        <v>7112</v>
      </c>
      <c r="F3324" s="438">
        <v>26900000</v>
      </c>
      <c r="G3324" s="423">
        <v>2023</v>
      </c>
      <c r="H3324" s="424">
        <f>VLOOKUP(G3324,[3]잔가율!$D$3:$E$33,2,FALSE)</f>
        <v>0.84199999999999997</v>
      </c>
      <c r="I3324" s="434">
        <f t="shared" si="51"/>
        <v>22649800</v>
      </c>
    </row>
    <row r="3325" spans="1:9">
      <c r="A3325" s="421">
        <v>3324</v>
      </c>
      <c r="B3325" s="422" t="s">
        <v>7711</v>
      </c>
      <c r="C3325" s="422" t="s">
        <v>88</v>
      </c>
      <c r="D3325" s="422" t="s">
        <v>7116</v>
      </c>
      <c r="E3325" s="422" t="s">
        <v>7113</v>
      </c>
      <c r="F3325" s="438">
        <v>34000000</v>
      </c>
      <c r="G3325" s="423">
        <v>2023</v>
      </c>
      <c r="H3325" s="424">
        <f>VLOOKUP(G3325,[3]잔가율!$D$3:$E$33,2,FALSE)</f>
        <v>0.84199999999999997</v>
      </c>
      <c r="I3325" s="434">
        <f t="shared" si="51"/>
        <v>28628000</v>
      </c>
    </row>
    <row r="3326" spans="1:9">
      <c r="A3326" s="421">
        <v>3325</v>
      </c>
      <c r="B3326" s="422" t="s">
        <v>7711</v>
      </c>
      <c r="C3326" s="422" t="s">
        <v>88</v>
      </c>
      <c r="D3326" s="422" t="s">
        <v>7117</v>
      </c>
      <c r="E3326" s="422" t="s">
        <v>7109</v>
      </c>
      <c r="F3326" s="438">
        <v>32140000</v>
      </c>
      <c r="G3326" s="423">
        <v>2023</v>
      </c>
      <c r="H3326" s="424">
        <f>VLOOKUP(G3326,[3]잔가율!$D$3:$E$33,2,FALSE)</f>
        <v>0.84199999999999997</v>
      </c>
      <c r="I3326" s="434">
        <f t="shared" si="51"/>
        <v>27061880</v>
      </c>
    </row>
    <row r="3327" spans="1:9">
      <c r="A3327" s="421">
        <v>3326</v>
      </c>
      <c r="B3327" s="422" t="s">
        <v>7711</v>
      </c>
      <c r="C3327" s="422" t="s">
        <v>88</v>
      </c>
      <c r="D3327" s="422" t="s">
        <v>7053</v>
      </c>
      <c r="E3327" s="422" t="s">
        <v>7118</v>
      </c>
      <c r="F3327" s="438">
        <v>38810000</v>
      </c>
      <c r="G3327" s="423">
        <v>2023</v>
      </c>
      <c r="H3327" s="424">
        <f>VLOOKUP(G3327,[3]잔가율!$D$3:$E$33,2,FALSE)</f>
        <v>0.84199999999999997</v>
      </c>
      <c r="I3327" s="434">
        <f t="shared" si="51"/>
        <v>32678020</v>
      </c>
    </row>
    <row r="3328" spans="1:9">
      <c r="A3328" s="421">
        <v>3327</v>
      </c>
      <c r="B3328" s="422" t="s">
        <v>7711</v>
      </c>
      <c r="C3328" s="422" t="s">
        <v>88</v>
      </c>
      <c r="D3328" s="422" t="s">
        <v>7119</v>
      </c>
      <c r="E3328" s="422" t="s">
        <v>7105</v>
      </c>
      <c r="F3328" s="438">
        <v>39540000</v>
      </c>
      <c r="G3328" s="423">
        <v>2023</v>
      </c>
      <c r="H3328" s="424">
        <f>VLOOKUP(G3328,[3]잔가율!$D$3:$E$33,2,FALSE)</f>
        <v>0.84199999999999997</v>
      </c>
      <c r="I3328" s="434">
        <f t="shared" si="51"/>
        <v>33292680</v>
      </c>
    </row>
    <row r="3329" spans="1:9">
      <c r="A3329" s="421">
        <v>3328</v>
      </c>
      <c r="B3329" s="422" t="s">
        <v>7711</v>
      </c>
      <c r="C3329" s="422" t="s">
        <v>88</v>
      </c>
      <c r="D3329" s="422" t="s">
        <v>7119</v>
      </c>
      <c r="E3329" s="422" t="s">
        <v>5315</v>
      </c>
      <c r="F3329" s="438">
        <v>39540000</v>
      </c>
      <c r="G3329" s="423">
        <v>2023</v>
      </c>
      <c r="H3329" s="424">
        <f>VLOOKUP(G3329,[3]잔가율!$D$3:$E$33,2,FALSE)</f>
        <v>0.84199999999999997</v>
      </c>
      <c r="I3329" s="434">
        <f t="shared" si="51"/>
        <v>33292680</v>
      </c>
    </row>
    <row r="3330" spans="1:9">
      <c r="A3330" s="421">
        <v>3329</v>
      </c>
      <c r="B3330" s="422" t="s">
        <v>7711</v>
      </c>
      <c r="C3330" s="422" t="s">
        <v>88</v>
      </c>
      <c r="D3330" s="422" t="s">
        <v>7120</v>
      </c>
      <c r="E3330" s="422" t="s">
        <v>7121</v>
      </c>
      <c r="F3330" s="438">
        <v>34540000</v>
      </c>
      <c r="G3330" s="423">
        <v>2023</v>
      </c>
      <c r="H3330" s="424">
        <f>VLOOKUP(G3330,[3]잔가율!$D$3:$E$33,2,FALSE)</f>
        <v>0.84199999999999997</v>
      </c>
      <c r="I3330" s="434">
        <f t="shared" ref="I3330:I3393" si="52">ROUNDDOWN(F3330*H3330,0)</f>
        <v>29082680</v>
      </c>
    </row>
    <row r="3331" spans="1:9">
      <c r="A3331" s="421">
        <v>3330</v>
      </c>
      <c r="B3331" s="422" t="s">
        <v>7711</v>
      </c>
      <c r="C3331" s="422" t="s">
        <v>88</v>
      </c>
      <c r="D3331" s="422" t="s">
        <v>7122</v>
      </c>
      <c r="E3331" s="422" t="s">
        <v>7123</v>
      </c>
      <c r="F3331" s="438">
        <v>16650000</v>
      </c>
      <c r="G3331" s="423">
        <v>2023</v>
      </c>
      <c r="H3331" s="424">
        <f>VLOOKUP(G3331,[3]잔가율!$D$3:$E$33,2,FALSE)</f>
        <v>0.84199999999999997</v>
      </c>
      <c r="I3331" s="434">
        <f t="shared" si="52"/>
        <v>14019300</v>
      </c>
    </row>
    <row r="3332" spans="1:9">
      <c r="A3332" s="421">
        <v>3331</v>
      </c>
      <c r="B3332" s="422" t="s">
        <v>7711</v>
      </c>
      <c r="C3332" s="422" t="s">
        <v>88</v>
      </c>
      <c r="D3332" s="422" t="s">
        <v>7122</v>
      </c>
      <c r="E3332" s="422" t="s">
        <v>7124</v>
      </c>
      <c r="F3332" s="438">
        <v>18720000</v>
      </c>
      <c r="G3332" s="423">
        <v>2023</v>
      </c>
      <c r="H3332" s="424">
        <f>VLOOKUP(G3332,[3]잔가율!$D$3:$E$33,2,FALSE)</f>
        <v>0.84199999999999997</v>
      </c>
      <c r="I3332" s="434">
        <f t="shared" si="52"/>
        <v>15762240</v>
      </c>
    </row>
    <row r="3333" spans="1:9">
      <c r="A3333" s="421">
        <v>3332</v>
      </c>
      <c r="B3333" s="422" t="s">
        <v>7711</v>
      </c>
      <c r="C3333" s="422" t="s">
        <v>88</v>
      </c>
      <c r="D3333" s="422" t="s">
        <v>7122</v>
      </c>
      <c r="E3333" s="422" t="s">
        <v>7125</v>
      </c>
      <c r="F3333" s="438">
        <v>18900000</v>
      </c>
      <c r="G3333" s="423">
        <v>2023</v>
      </c>
      <c r="H3333" s="424">
        <f>VLOOKUP(G3333,[3]잔가율!$D$3:$E$33,2,FALSE)</f>
        <v>0.84199999999999997</v>
      </c>
      <c r="I3333" s="434">
        <f t="shared" si="52"/>
        <v>15913800</v>
      </c>
    </row>
    <row r="3334" spans="1:9">
      <c r="A3334" s="421">
        <v>3333</v>
      </c>
      <c r="B3334" s="422" t="s">
        <v>7711</v>
      </c>
      <c r="C3334" s="422" t="s">
        <v>88</v>
      </c>
      <c r="D3334" s="422" t="s">
        <v>7122</v>
      </c>
      <c r="E3334" s="422" t="s">
        <v>7126</v>
      </c>
      <c r="F3334" s="438">
        <v>16650000</v>
      </c>
      <c r="G3334" s="423">
        <v>2023</v>
      </c>
      <c r="H3334" s="424">
        <f>VLOOKUP(G3334,[3]잔가율!$D$3:$E$33,2,FALSE)</f>
        <v>0.84199999999999997</v>
      </c>
      <c r="I3334" s="434">
        <f t="shared" si="52"/>
        <v>14019300</v>
      </c>
    </row>
    <row r="3335" spans="1:9">
      <c r="A3335" s="421">
        <v>3334</v>
      </c>
      <c r="B3335" s="422" t="s">
        <v>7711</v>
      </c>
      <c r="C3335" s="422" t="s">
        <v>88</v>
      </c>
      <c r="D3335" s="422" t="s">
        <v>7122</v>
      </c>
      <c r="E3335" s="422" t="s">
        <v>7127</v>
      </c>
      <c r="F3335" s="438">
        <v>18720000</v>
      </c>
      <c r="G3335" s="423">
        <v>2023</v>
      </c>
      <c r="H3335" s="424">
        <f>VLOOKUP(G3335,[3]잔가율!$D$3:$E$33,2,FALSE)</f>
        <v>0.84199999999999997</v>
      </c>
      <c r="I3335" s="434">
        <f t="shared" si="52"/>
        <v>15762240</v>
      </c>
    </row>
    <row r="3336" spans="1:9">
      <c r="A3336" s="421">
        <v>3335</v>
      </c>
      <c r="B3336" s="422" t="s">
        <v>7711</v>
      </c>
      <c r="C3336" s="422" t="s">
        <v>88</v>
      </c>
      <c r="D3336" s="422" t="s">
        <v>7122</v>
      </c>
      <c r="E3336" s="422" t="s">
        <v>7128</v>
      </c>
      <c r="F3336" s="438">
        <v>17910000</v>
      </c>
      <c r="G3336" s="423">
        <v>2023</v>
      </c>
      <c r="H3336" s="424">
        <f>VLOOKUP(G3336,[3]잔가율!$D$3:$E$33,2,FALSE)</f>
        <v>0.84199999999999997</v>
      </c>
      <c r="I3336" s="434">
        <f t="shared" si="52"/>
        <v>15080220</v>
      </c>
    </row>
    <row r="3337" spans="1:9">
      <c r="A3337" s="421">
        <v>3336</v>
      </c>
      <c r="B3337" s="425" t="s">
        <v>7711</v>
      </c>
      <c r="C3337" s="425" t="s">
        <v>7060</v>
      </c>
      <c r="D3337" s="425" t="s">
        <v>7129</v>
      </c>
      <c r="E3337" s="425" t="s">
        <v>7130</v>
      </c>
      <c r="F3337" s="439">
        <v>14240000</v>
      </c>
      <c r="G3337" s="423">
        <v>2023</v>
      </c>
      <c r="H3337" s="424">
        <f>VLOOKUP(G3337,[3]잔가율!$D$3:$E$33,2,FALSE)</f>
        <v>0.84199999999999997</v>
      </c>
      <c r="I3337" s="434">
        <f t="shared" si="52"/>
        <v>11990080</v>
      </c>
    </row>
    <row r="3338" spans="1:9">
      <c r="A3338" s="421">
        <v>3337</v>
      </c>
      <c r="B3338" s="425" t="s">
        <v>7711</v>
      </c>
      <c r="C3338" s="425" t="s">
        <v>7060</v>
      </c>
      <c r="D3338" s="425" t="s">
        <v>7054</v>
      </c>
      <c r="E3338" s="425" t="s">
        <v>7131</v>
      </c>
      <c r="F3338" s="439">
        <v>5160000</v>
      </c>
      <c r="G3338" s="423">
        <v>2023</v>
      </c>
      <c r="H3338" s="424">
        <f>VLOOKUP(G3338,[3]잔가율!$D$3:$E$33,2,FALSE)</f>
        <v>0.84199999999999997</v>
      </c>
      <c r="I3338" s="434">
        <f t="shared" si="52"/>
        <v>4344720</v>
      </c>
    </row>
    <row r="3339" spans="1:9">
      <c r="A3339" s="421">
        <v>3338</v>
      </c>
      <c r="B3339" s="422" t="s">
        <v>7711</v>
      </c>
      <c r="C3339" s="422" t="s">
        <v>88</v>
      </c>
      <c r="D3339" s="422" t="s">
        <v>7054</v>
      </c>
      <c r="E3339" s="422" t="s">
        <v>7132</v>
      </c>
      <c r="F3339" s="438">
        <v>23540000</v>
      </c>
      <c r="G3339" s="423">
        <v>2023</v>
      </c>
      <c r="H3339" s="424">
        <f>VLOOKUP(G3339,[3]잔가율!$D$3:$E$33,2,FALSE)</f>
        <v>0.84199999999999997</v>
      </c>
      <c r="I3339" s="434">
        <f t="shared" si="52"/>
        <v>19820680</v>
      </c>
    </row>
    <row r="3340" spans="1:9">
      <c r="A3340" s="421">
        <v>3339</v>
      </c>
      <c r="B3340" s="422" t="s">
        <v>7711</v>
      </c>
      <c r="C3340" s="422" t="s">
        <v>88</v>
      </c>
      <c r="D3340" s="422" t="s">
        <v>7055</v>
      </c>
      <c r="E3340" s="422" t="s">
        <v>7133</v>
      </c>
      <c r="F3340" s="438">
        <v>35130000</v>
      </c>
      <c r="G3340" s="423">
        <v>2023</v>
      </c>
      <c r="H3340" s="424">
        <f>VLOOKUP(G3340,[3]잔가율!$D$3:$E$33,2,FALSE)</f>
        <v>0.84199999999999997</v>
      </c>
      <c r="I3340" s="434">
        <f t="shared" si="52"/>
        <v>29579460</v>
      </c>
    </row>
    <row r="3341" spans="1:9">
      <c r="A3341" s="421">
        <v>3340</v>
      </c>
      <c r="B3341" s="422" t="s">
        <v>7711</v>
      </c>
      <c r="C3341" s="422" t="s">
        <v>88</v>
      </c>
      <c r="D3341" s="422" t="s">
        <v>7134</v>
      </c>
      <c r="E3341" s="422" t="s">
        <v>7135</v>
      </c>
      <c r="F3341" s="438">
        <v>93000000</v>
      </c>
      <c r="G3341" s="423">
        <v>2023</v>
      </c>
      <c r="H3341" s="424">
        <f>VLOOKUP(G3341,[3]잔가율!$D$3:$E$33,2,FALSE)</f>
        <v>0.84199999999999997</v>
      </c>
      <c r="I3341" s="434">
        <f t="shared" si="52"/>
        <v>78306000</v>
      </c>
    </row>
    <row r="3342" spans="1:9">
      <c r="A3342" s="421">
        <v>3341</v>
      </c>
      <c r="B3342" s="422" t="s">
        <v>7711</v>
      </c>
      <c r="C3342" s="422" t="s">
        <v>88</v>
      </c>
      <c r="D3342" s="422" t="s">
        <v>7136</v>
      </c>
      <c r="E3342" s="422" t="s">
        <v>7137</v>
      </c>
      <c r="F3342" s="438">
        <v>35130000</v>
      </c>
      <c r="G3342" s="423">
        <v>2023</v>
      </c>
      <c r="H3342" s="424">
        <f>VLOOKUP(G3342,[3]잔가율!$D$3:$E$33,2,FALSE)</f>
        <v>0.84199999999999997</v>
      </c>
      <c r="I3342" s="434">
        <f t="shared" si="52"/>
        <v>29579460</v>
      </c>
    </row>
    <row r="3343" spans="1:9">
      <c r="A3343" s="421">
        <v>3342</v>
      </c>
      <c r="B3343" s="422" t="s">
        <v>7711</v>
      </c>
      <c r="C3343" s="422" t="s">
        <v>88</v>
      </c>
      <c r="D3343" s="422" t="s">
        <v>7136</v>
      </c>
      <c r="E3343" s="422" t="s">
        <v>7138</v>
      </c>
      <c r="F3343" s="438">
        <v>34520000</v>
      </c>
      <c r="G3343" s="423">
        <v>2023</v>
      </c>
      <c r="H3343" s="424">
        <f>VLOOKUP(G3343,[3]잔가율!$D$3:$E$33,2,FALSE)</f>
        <v>0.84199999999999997</v>
      </c>
      <c r="I3343" s="434">
        <f t="shared" si="52"/>
        <v>29065840</v>
      </c>
    </row>
    <row r="3344" spans="1:9">
      <c r="A3344" s="421">
        <v>3343</v>
      </c>
      <c r="B3344" s="422" t="s">
        <v>7711</v>
      </c>
      <c r="C3344" s="422" t="s">
        <v>88</v>
      </c>
      <c r="D3344" s="422" t="s">
        <v>7139</v>
      </c>
      <c r="E3344" s="422" t="s">
        <v>7140</v>
      </c>
      <c r="F3344" s="438">
        <v>35130000</v>
      </c>
      <c r="G3344" s="423">
        <v>2023</v>
      </c>
      <c r="H3344" s="424">
        <f>VLOOKUP(G3344,[3]잔가율!$D$3:$E$33,2,FALSE)</f>
        <v>0.84199999999999997</v>
      </c>
      <c r="I3344" s="434">
        <f t="shared" si="52"/>
        <v>29579460</v>
      </c>
    </row>
    <row r="3345" spans="1:9">
      <c r="A3345" s="421">
        <v>3344</v>
      </c>
      <c r="B3345" s="422" t="s">
        <v>7711</v>
      </c>
      <c r="C3345" s="422" t="s">
        <v>88</v>
      </c>
      <c r="D3345" s="422" t="s">
        <v>7056</v>
      </c>
      <c r="E3345" s="422" t="s">
        <v>7141</v>
      </c>
      <c r="F3345" s="438">
        <v>36000000</v>
      </c>
      <c r="G3345" s="423">
        <v>2023</v>
      </c>
      <c r="H3345" s="424">
        <f>VLOOKUP(G3345,[3]잔가율!$D$3:$E$33,2,FALSE)</f>
        <v>0.84199999999999997</v>
      </c>
      <c r="I3345" s="434">
        <f t="shared" si="52"/>
        <v>30312000</v>
      </c>
    </row>
    <row r="3346" spans="1:9">
      <c r="A3346" s="421">
        <v>3345</v>
      </c>
      <c r="B3346" s="422" t="s">
        <v>7711</v>
      </c>
      <c r="C3346" s="422" t="s">
        <v>88</v>
      </c>
      <c r="D3346" s="422" t="s">
        <v>7056</v>
      </c>
      <c r="E3346" s="422" t="s">
        <v>7142</v>
      </c>
      <c r="F3346" s="438">
        <v>36000000</v>
      </c>
      <c r="G3346" s="423">
        <v>2023</v>
      </c>
      <c r="H3346" s="424">
        <f>VLOOKUP(G3346,[3]잔가율!$D$3:$E$33,2,FALSE)</f>
        <v>0.84199999999999997</v>
      </c>
      <c r="I3346" s="434">
        <f t="shared" si="52"/>
        <v>30312000</v>
      </c>
    </row>
    <row r="3347" spans="1:9">
      <c r="A3347" s="421">
        <v>3346</v>
      </c>
      <c r="B3347" s="422" t="s">
        <v>7711</v>
      </c>
      <c r="C3347" s="422" t="s">
        <v>88</v>
      </c>
      <c r="D3347" s="422" t="s">
        <v>7056</v>
      </c>
      <c r="E3347" s="422" t="s">
        <v>7143</v>
      </c>
      <c r="F3347" s="438">
        <v>36360000</v>
      </c>
      <c r="G3347" s="423">
        <v>2023</v>
      </c>
      <c r="H3347" s="424">
        <f>VLOOKUP(G3347,[3]잔가율!$D$3:$E$33,2,FALSE)</f>
        <v>0.84199999999999997</v>
      </c>
      <c r="I3347" s="434">
        <f t="shared" si="52"/>
        <v>30615120</v>
      </c>
    </row>
    <row r="3348" spans="1:9">
      <c r="A3348" s="421">
        <v>3347</v>
      </c>
      <c r="B3348" s="422" t="s">
        <v>7711</v>
      </c>
      <c r="C3348" s="422" t="s">
        <v>88</v>
      </c>
      <c r="D3348" s="422" t="s">
        <v>7056</v>
      </c>
      <c r="E3348" s="422" t="s">
        <v>7144</v>
      </c>
      <c r="F3348" s="438">
        <v>36360000</v>
      </c>
      <c r="G3348" s="423">
        <v>2023</v>
      </c>
      <c r="H3348" s="424">
        <f>VLOOKUP(G3348,[3]잔가율!$D$3:$E$33,2,FALSE)</f>
        <v>0.84199999999999997</v>
      </c>
      <c r="I3348" s="434">
        <f t="shared" si="52"/>
        <v>30615120</v>
      </c>
    </row>
    <row r="3349" spans="1:9">
      <c r="A3349" s="421">
        <v>3348</v>
      </c>
      <c r="B3349" s="422" t="s">
        <v>7711</v>
      </c>
      <c r="C3349" s="422" t="s">
        <v>88</v>
      </c>
      <c r="D3349" s="422" t="s">
        <v>7056</v>
      </c>
      <c r="E3349" s="422" t="s">
        <v>7145</v>
      </c>
      <c r="F3349" s="438">
        <v>49900000</v>
      </c>
      <c r="G3349" s="423">
        <v>2023</v>
      </c>
      <c r="H3349" s="424">
        <f>VLOOKUP(G3349,[3]잔가율!$D$3:$E$33,2,FALSE)</f>
        <v>0.84199999999999997</v>
      </c>
      <c r="I3349" s="434">
        <f t="shared" si="52"/>
        <v>42015800</v>
      </c>
    </row>
    <row r="3350" spans="1:9">
      <c r="A3350" s="421">
        <v>3349</v>
      </c>
      <c r="B3350" s="426" t="s">
        <v>7711</v>
      </c>
      <c r="C3350" s="426" t="s">
        <v>7060</v>
      </c>
      <c r="D3350" s="426" t="s">
        <v>7146</v>
      </c>
      <c r="E3350" s="426" t="s">
        <v>7147</v>
      </c>
      <c r="F3350" s="441">
        <v>66660000</v>
      </c>
      <c r="G3350" s="423">
        <v>2023</v>
      </c>
      <c r="H3350" s="424">
        <f>VLOOKUP(G3350,[3]잔가율!$D$3:$E$33,2,FALSE)</f>
        <v>0.84199999999999997</v>
      </c>
      <c r="I3350" s="434">
        <f t="shared" si="52"/>
        <v>56127720</v>
      </c>
    </row>
    <row r="3351" spans="1:9">
      <c r="A3351" s="421">
        <v>3350</v>
      </c>
      <c r="B3351" s="313" t="s">
        <v>15840</v>
      </c>
      <c r="C3351" s="422" t="s">
        <v>7020</v>
      </c>
      <c r="D3351" s="422" t="s">
        <v>7025</v>
      </c>
      <c r="E3351" s="422" t="s">
        <v>7026</v>
      </c>
      <c r="F3351" s="440">
        <v>65650000</v>
      </c>
      <c r="G3351" s="423">
        <v>2023</v>
      </c>
      <c r="H3351" s="424">
        <f>VLOOKUP(G3351,[3]잔가율!$B$3:$C$33,2,FALSE)</f>
        <v>0.82599999999999996</v>
      </c>
      <c r="I3351" s="434">
        <f t="shared" si="52"/>
        <v>54226900</v>
      </c>
    </row>
    <row r="3352" spans="1:9">
      <c r="A3352" s="421">
        <v>3351</v>
      </c>
      <c r="B3352" s="422" t="s">
        <v>7711</v>
      </c>
      <c r="C3352" s="422" t="s">
        <v>88</v>
      </c>
      <c r="D3352" s="422" t="s">
        <v>7148</v>
      </c>
      <c r="E3352" s="422" t="s">
        <v>7149</v>
      </c>
      <c r="F3352" s="438">
        <v>52720000</v>
      </c>
      <c r="G3352" s="423">
        <v>2023</v>
      </c>
      <c r="H3352" s="424">
        <f>VLOOKUP(G3352,[3]잔가율!$D$3:$E$33,2,FALSE)</f>
        <v>0.84199999999999997</v>
      </c>
      <c r="I3352" s="434">
        <f t="shared" si="52"/>
        <v>44390240</v>
      </c>
    </row>
    <row r="3353" spans="1:9">
      <c r="A3353" s="421">
        <v>3352</v>
      </c>
      <c r="B3353" s="425" t="s">
        <v>7711</v>
      </c>
      <c r="C3353" s="425" t="s">
        <v>7060</v>
      </c>
      <c r="D3353" s="425" t="s">
        <v>7148</v>
      </c>
      <c r="E3353" s="425" t="s">
        <v>7150</v>
      </c>
      <c r="F3353" s="439">
        <v>10080000</v>
      </c>
      <c r="G3353" s="423">
        <v>2023</v>
      </c>
      <c r="H3353" s="424">
        <f>VLOOKUP(G3353,[3]잔가율!$D$3:$E$33,2,FALSE)</f>
        <v>0.84199999999999997</v>
      </c>
      <c r="I3353" s="434">
        <f t="shared" si="52"/>
        <v>8487360</v>
      </c>
    </row>
    <row r="3354" spans="1:9">
      <c r="A3354" s="421">
        <v>3353</v>
      </c>
      <c r="B3354" s="422" t="s">
        <v>7711</v>
      </c>
      <c r="C3354" s="422" t="s">
        <v>88</v>
      </c>
      <c r="D3354" s="422" t="s">
        <v>7148</v>
      </c>
      <c r="E3354" s="422" t="s">
        <v>7151</v>
      </c>
      <c r="F3354" s="438">
        <v>52720000</v>
      </c>
      <c r="G3354" s="423">
        <v>2023</v>
      </c>
      <c r="H3354" s="424">
        <f>VLOOKUP(G3354,[3]잔가율!$D$3:$E$33,2,FALSE)</f>
        <v>0.84199999999999997</v>
      </c>
      <c r="I3354" s="434">
        <f t="shared" si="52"/>
        <v>44390240</v>
      </c>
    </row>
    <row r="3355" spans="1:9">
      <c r="A3355" s="421">
        <v>3354</v>
      </c>
      <c r="B3355" s="422" t="s">
        <v>7711</v>
      </c>
      <c r="C3355" s="422" t="s">
        <v>88</v>
      </c>
      <c r="D3355" s="422" t="s">
        <v>7152</v>
      </c>
      <c r="E3355" s="422" t="s">
        <v>7153</v>
      </c>
      <c r="F3355" s="438">
        <v>67270000</v>
      </c>
      <c r="G3355" s="423">
        <v>2023</v>
      </c>
      <c r="H3355" s="424">
        <f>VLOOKUP(G3355,[3]잔가율!$D$3:$E$33,2,FALSE)</f>
        <v>0.84199999999999997</v>
      </c>
      <c r="I3355" s="434">
        <f t="shared" si="52"/>
        <v>56641340</v>
      </c>
    </row>
    <row r="3356" spans="1:9">
      <c r="A3356" s="421">
        <v>3355</v>
      </c>
      <c r="B3356" s="422" t="s">
        <v>7711</v>
      </c>
      <c r="C3356" s="422" t="s">
        <v>88</v>
      </c>
      <c r="D3356" s="422" t="s">
        <v>7154</v>
      </c>
      <c r="E3356" s="422" t="s">
        <v>7155</v>
      </c>
      <c r="F3356" s="438">
        <v>25700000</v>
      </c>
      <c r="G3356" s="423">
        <v>2023</v>
      </c>
      <c r="H3356" s="424">
        <f>VLOOKUP(G3356,[3]잔가율!$D$3:$E$33,2,FALSE)</f>
        <v>0.84199999999999997</v>
      </c>
      <c r="I3356" s="434">
        <f t="shared" si="52"/>
        <v>21639400</v>
      </c>
    </row>
    <row r="3357" spans="1:9">
      <c r="A3357" s="421">
        <v>3356</v>
      </c>
      <c r="B3357" s="313" t="s">
        <v>15840</v>
      </c>
      <c r="C3357" s="422" t="s">
        <v>88</v>
      </c>
      <c r="D3357" s="422" t="s">
        <v>7027</v>
      </c>
      <c r="E3357" s="422" t="s">
        <v>7028</v>
      </c>
      <c r="F3357" s="440">
        <v>25700000</v>
      </c>
      <c r="G3357" s="423">
        <v>2023</v>
      </c>
      <c r="H3357" s="424">
        <f>VLOOKUP(G3357,[3]잔가율!$B$3:$C$33,2,FALSE)</f>
        <v>0.82599999999999996</v>
      </c>
      <c r="I3357" s="434">
        <f t="shared" si="52"/>
        <v>21228200</v>
      </c>
    </row>
    <row r="3358" spans="1:9">
      <c r="A3358" s="421">
        <v>3357</v>
      </c>
      <c r="B3358" s="425" t="s">
        <v>7711</v>
      </c>
      <c r="C3358" s="425" t="s">
        <v>7060</v>
      </c>
      <c r="D3358" s="425" t="s">
        <v>7156</v>
      </c>
      <c r="E3358" s="425" t="s">
        <v>7157</v>
      </c>
      <c r="F3358" s="439">
        <v>134230000</v>
      </c>
      <c r="G3358" s="423">
        <v>2023</v>
      </c>
      <c r="H3358" s="424">
        <f>VLOOKUP(G3358,[3]잔가율!$D$3:$E$33,2,FALSE)</f>
        <v>0.84199999999999997</v>
      </c>
      <c r="I3358" s="434">
        <f t="shared" si="52"/>
        <v>113021660</v>
      </c>
    </row>
    <row r="3359" spans="1:9">
      <c r="A3359" s="421">
        <v>3358</v>
      </c>
      <c r="B3359" s="422" t="s">
        <v>7711</v>
      </c>
      <c r="C3359" s="422" t="s">
        <v>88</v>
      </c>
      <c r="D3359" s="422" t="s">
        <v>7156</v>
      </c>
      <c r="E3359" s="422" t="s">
        <v>7158</v>
      </c>
      <c r="F3359" s="438">
        <v>17210000</v>
      </c>
      <c r="G3359" s="423">
        <v>2023</v>
      </c>
      <c r="H3359" s="424">
        <f>VLOOKUP(G3359,[3]잔가율!$D$3:$E$33,2,FALSE)</f>
        <v>0.84199999999999997</v>
      </c>
      <c r="I3359" s="434">
        <f t="shared" si="52"/>
        <v>14490820</v>
      </c>
    </row>
    <row r="3360" spans="1:9">
      <c r="A3360" s="421">
        <v>3359</v>
      </c>
      <c r="B3360" s="422" t="s">
        <v>7711</v>
      </c>
      <c r="C3360" s="422" t="s">
        <v>88</v>
      </c>
      <c r="D3360" s="422" t="s">
        <v>7057</v>
      </c>
      <c r="E3360" s="422" t="s">
        <v>7159</v>
      </c>
      <c r="F3360" s="438">
        <v>45000000</v>
      </c>
      <c r="G3360" s="423">
        <v>2023</v>
      </c>
      <c r="H3360" s="424">
        <f>VLOOKUP(G3360,[3]잔가율!$D$3:$E$33,2,FALSE)</f>
        <v>0.84199999999999997</v>
      </c>
      <c r="I3360" s="434">
        <f t="shared" si="52"/>
        <v>37890000</v>
      </c>
    </row>
    <row r="3361" spans="1:9">
      <c r="A3361" s="421">
        <v>3360</v>
      </c>
      <c r="B3361" s="422" t="s">
        <v>7711</v>
      </c>
      <c r="C3361" s="422" t="s">
        <v>88</v>
      </c>
      <c r="D3361" s="422" t="s">
        <v>7160</v>
      </c>
      <c r="E3361" s="422" t="s">
        <v>7161</v>
      </c>
      <c r="F3361" s="438">
        <v>19060000</v>
      </c>
      <c r="G3361" s="423">
        <v>2023</v>
      </c>
      <c r="H3361" s="424">
        <f>VLOOKUP(G3361,[3]잔가율!$D$3:$E$33,2,FALSE)</f>
        <v>0.84199999999999997</v>
      </c>
      <c r="I3361" s="434">
        <f t="shared" si="52"/>
        <v>16048520</v>
      </c>
    </row>
    <row r="3362" spans="1:9">
      <c r="A3362" s="421">
        <v>3361</v>
      </c>
      <c r="B3362" s="422" t="s">
        <v>7711</v>
      </c>
      <c r="C3362" s="422" t="s">
        <v>88</v>
      </c>
      <c r="D3362" s="422" t="s">
        <v>7046</v>
      </c>
      <c r="E3362" s="422" t="s">
        <v>7162</v>
      </c>
      <c r="F3362" s="438">
        <v>28540000</v>
      </c>
      <c r="G3362" s="423">
        <v>2023</v>
      </c>
      <c r="H3362" s="424">
        <f>VLOOKUP(G3362,[3]잔가율!$D$3:$E$33,2,FALSE)</f>
        <v>0.84199999999999997</v>
      </c>
      <c r="I3362" s="434">
        <f t="shared" si="52"/>
        <v>24030680</v>
      </c>
    </row>
    <row r="3363" spans="1:9">
      <c r="A3363" s="421">
        <v>3362</v>
      </c>
      <c r="B3363" s="422" t="s">
        <v>7711</v>
      </c>
      <c r="C3363" s="422" t="s">
        <v>88</v>
      </c>
      <c r="D3363" s="422" t="s">
        <v>7046</v>
      </c>
      <c r="E3363" s="422" t="s">
        <v>7163</v>
      </c>
      <c r="F3363" s="438">
        <v>29720000</v>
      </c>
      <c r="G3363" s="423">
        <v>2023</v>
      </c>
      <c r="H3363" s="424">
        <f>VLOOKUP(G3363,[3]잔가율!$D$3:$E$33,2,FALSE)</f>
        <v>0.84199999999999997</v>
      </c>
      <c r="I3363" s="434">
        <f t="shared" si="52"/>
        <v>25024240</v>
      </c>
    </row>
    <row r="3364" spans="1:9">
      <c r="A3364" s="421">
        <v>3363</v>
      </c>
      <c r="B3364" s="422" t="s">
        <v>7711</v>
      </c>
      <c r="C3364" s="422" t="s">
        <v>88</v>
      </c>
      <c r="D3364" s="422" t="s">
        <v>7164</v>
      </c>
      <c r="E3364" s="422" t="s">
        <v>7165</v>
      </c>
      <c r="F3364" s="438">
        <v>29750000</v>
      </c>
      <c r="G3364" s="423">
        <v>2023</v>
      </c>
      <c r="H3364" s="424">
        <f>VLOOKUP(G3364,[3]잔가율!$D$3:$E$33,2,FALSE)</f>
        <v>0.84199999999999997</v>
      </c>
      <c r="I3364" s="434">
        <f t="shared" si="52"/>
        <v>25049500</v>
      </c>
    </row>
    <row r="3365" spans="1:9">
      <c r="A3365" s="421">
        <v>3364</v>
      </c>
      <c r="B3365" s="422" t="s">
        <v>7711</v>
      </c>
      <c r="C3365" s="422" t="s">
        <v>7020</v>
      </c>
      <c r="D3365" s="422" t="s">
        <v>7058</v>
      </c>
      <c r="E3365" s="422" t="s">
        <v>7166</v>
      </c>
      <c r="F3365" s="438">
        <v>29090000</v>
      </c>
      <c r="G3365" s="423">
        <v>2023</v>
      </c>
      <c r="H3365" s="424">
        <f>VLOOKUP(G3365,[3]잔가율!$D$3:$E$33,2,FALSE)</f>
        <v>0.84199999999999997</v>
      </c>
      <c r="I3365" s="434">
        <f t="shared" si="52"/>
        <v>24493780</v>
      </c>
    </row>
    <row r="3366" spans="1:9">
      <c r="A3366" s="421">
        <v>3365</v>
      </c>
      <c r="B3366" s="422" t="s">
        <v>7711</v>
      </c>
      <c r="C3366" s="422" t="s">
        <v>88</v>
      </c>
      <c r="D3366" s="422" t="s">
        <v>7167</v>
      </c>
      <c r="E3366" s="422" t="s">
        <v>7168</v>
      </c>
      <c r="F3366" s="438">
        <v>22630000</v>
      </c>
      <c r="G3366" s="423">
        <v>2023</v>
      </c>
      <c r="H3366" s="424">
        <f>VLOOKUP(G3366,[3]잔가율!$D$3:$E$33,2,FALSE)</f>
        <v>0.84199999999999997</v>
      </c>
      <c r="I3366" s="434">
        <f t="shared" si="52"/>
        <v>19054460</v>
      </c>
    </row>
    <row r="3367" spans="1:9">
      <c r="A3367" s="421">
        <v>3366</v>
      </c>
      <c r="B3367" s="313" t="s">
        <v>15840</v>
      </c>
      <c r="C3367" s="422" t="s">
        <v>88</v>
      </c>
      <c r="D3367" s="422" t="s">
        <v>7029</v>
      </c>
      <c r="E3367" s="422" t="s">
        <v>7030</v>
      </c>
      <c r="F3367" s="440">
        <v>28540000</v>
      </c>
      <c r="G3367" s="423">
        <v>2023</v>
      </c>
      <c r="H3367" s="424">
        <f>VLOOKUP(G3367,[3]잔가율!$B$3:$C$33,2,FALSE)</f>
        <v>0.82599999999999996</v>
      </c>
      <c r="I3367" s="434">
        <f t="shared" si="52"/>
        <v>23574040</v>
      </c>
    </row>
    <row r="3368" spans="1:9">
      <c r="A3368" s="421">
        <v>3367</v>
      </c>
      <c r="B3368" s="313" t="s">
        <v>15840</v>
      </c>
      <c r="C3368" s="422" t="s">
        <v>88</v>
      </c>
      <c r="D3368" s="422" t="s">
        <v>7029</v>
      </c>
      <c r="E3368" s="422" t="s">
        <v>7031</v>
      </c>
      <c r="F3368" s="440">
        <v>30830000</v>
      </c>
      <c r="G3368" s="423">
        <v>2023</v>
      </c>
      <c r="H3368" s="424">
        <f>VLOOKUP(G3368,[3]잔가율!$B$3:$C$33,2,FALSE)</f>
        <v>0.82599999999999996</v>
      </c>
      <c r="I3368" s="434">
        <f t="shared" si="52"/>
        <v>25465580</v>
      </c>
    </row>
    <row r="3369" spans="1:9">
      <c r="A3369" s="421">
        <v>3368</v>
      </c>
      <c r="B3369" s="313" t="s">
        <v>15840</v>
      </c>
      <c r="C3369" s="422" t="s">
        <v>88</v>
      </c>
      <c r="D3369" s="422" t="s">
        <v>7029</v>
      </c>
      <c r="E3369" s="422" t="s">
        <v>7032</v>
      </c>
      <c r="F3369" s="440">
        <v>37900000</v>
      </c>
      <c r="G3369" s="423">
        <v>2023</v>
      </c>
      <c r="H3369" s="424">
        <f>VLOOKUP(G3369,[3]잔가율!$B$3:$C$33,2,FALSE)</f>
        <v>0.82599999999999996</v>
      </c>
      <c r="I3369" s="434">
        <f t="shared" si="52"/>
        <v>31305400</v>
      </c>
    </row>
    <row r="3370" spans="1:9">
      <c r="A3370" s="421">
        <v>3369</v>
      </c>
      <c r="B3370" s="313" t="s">
        <v>15840</v>
      </c>
      <c r="C3370" s="422" t="s">
        <v>88</v>
      </c>
      <c r="D3370" s="422" t="s">
        <v>7029</v>
      </c>
      <c r="E3370" s="422" t="s">
        <v>7033</v>
      </c>
      <c r="F3370" s="440">
        <v>38500000</v>
      </c>
      <c r="G3370" s="423">
        <v>2023</v>
      </c>
      <c r="H3370" s="424">
        <f>VLOOKUP(G3370,[3]잔가율!$B$3:$C$33,2,FALSE)</f>
        <v>0.82599999999999996</v>
      </c>
      <c r="I3370" s="434">
        <f t="shared" si="52"/>
        <v>31801000</v>
      </c>
    </row>
    <row r="3371" spans="1:9">
      <c r="A3371" s="421">
        <v>3370</v>
      </c>
      <c r="B3371" s="422" t="s">
        <v>7711</v>
      </c>
      <c r="C3371" s="422" t="s">
        <v>88</v>
      </c>
      <c r="D3371" s="422" t="s">
        <v>7169</v>
      </c>
      <c r="E3371" s="422" t="s">
        <v>7170</v>
      </c>
      <c r="F3371" s="438">
        <v>60470000</v>
      </c>
      <c r="G3371" s="423">
        <v>2023</v>
      </c>
      <c r="H3371" s="424">
        <f>VLOOKUP(G3371,[3]잔가율!$D$3:$E$33,2,FALSE)</f>
        <v>0.84199999999999997</v>
      </c>
      <c r="I3371" s="434">
        <f t="shared" si="52"/>
        <v>50915740</v>
      </c>
    </row>
    <row r="3372" spans="1:9">
      <c r="A3372" s="421">
        <v>3371</v>
      </c>
      <c r="B3372" s="422" t="s">
        <v>7711</v>
      </c>
      <c r="C3372" s="422" t="s">
        <v>88</v>
      </c>
      <c r="D3372" s="422" t="s">
        <v>7171</v>
      </c>
      <c r="E3372" s="422" t="s">
        <v>7172</v>
      </c>
      <c r="F3372" s="438">
        <v>43900000</v>
      </c>
      <c r="G3372" s="423">
        <v>2023</v>
      </c>
      <c r="H3372" s="424">
        <f>VLOOKUP(G3372,[3]잔가율!$D$3:$E$33,2,FALSE)</f>
        <v>0.84199999999999997</v>
      </c>
      <c r="I3372" s="434">
        <f t="shared" si="52"/>
        <v>36963800</v>
      </c>
    </row>
    <row r="3373" spans="1:9">
      <c r="A3373" s="421">
        <v>3372</v>
      </c>
      <c r="B3373" s="422" t="s">
        <v>7711</v>
      </c>
      <c r="C3373" s="422" t="s">
        <v>88</v>
      </c>
      <c r="D3373" s="422" t="s">
        <v>7047</v>
      </c>
      <c r="E3373" s="422" t="s">
        <v>7173</v>
      </c>
      <c r="F3373" s="438">
        <v>35270000</v>
      </c>
      <c r="G3373" s="423">
        <v>2023</v>
      </c>
      <c r="H3373" s="424">
        <f>VLOOKUP(G3373,[3]잔가율!$D$3:$E$33,2,FALSE)</f>
        <v>0.84199999999999997</v>
      </c>
      <c r="I3373" s="434">
        <f t="shared" si="52"/>
        <v>29697340</v>
      </c>
    </row>
    <row r="3374" spans="1:9">
      <c r="A3374" s="421">
        <v>3373</v>
      </c>
      <c r="B3374" s="422" t="s">
        <v>7711</v>
      </c>
      <c r="C3374" s="422" t="s">
        <v>88</v>
      </c>
      <c r="D3374" s="422" t="s">
        <v>91</v>
      </c>
      <c r="E3374" s="422" t="s">
        <v>7174</v>
      </c>
      <c r="F3374" s="438">
        <v>29180000</v>
      </c>
      <c r="G3374" s="423">
        <v>2023</v>
      </c>
      <c r="H3374" s="424">
        <f>VLOOKUP(G3374,[3]잔가율!$D$3:$E$33,2,FALSE)</f>
        <v>0.84199999999999997</v>
      </c>
      <c r="I3374" s="434">
        <f t="shared" si="52"/>
        <v>24569560</v>
      </c>
    </row>
    <row r="3375" spans="1:9">
      <c r="A3375" s="421">
        <v>3374</v>
      </c>
      <c r="B3375" s="422" t="s">
        <v>7711</v>
      </c>
      <c r="C3375" s="422" t="s">
        <v>88</v>
      </c>
      <c r="D3375" s="422" t="s">
        <v>91</v>
      </c>
      <c r="E3375" s="422" t="s">
        <v>7175</v>
      </c>
      <c r="F3375" s="438">
        <v>32180000</v>
      </c>
      <c r="G3375" s="423">
        <v>2023</v>
      </c>
      <c r="H3375" s="424">
        <f>VLOOKUP(G3375,[3]잔가율!$D$3:$E$33,2,FALSE)</f>
        <v>0.84199999999999997</v>
      </c>
      <c r="I3375" s="434">
        <f t="shared" si="52"/>
        <v>27095560</v>
      </c>
    </row>
    <row r="3376" spans="1:9">
      <c r="A3376" s="421">
        <v>3375</v>
      </c>
      <c r="B3376" s="422" t="s">
        <v>7711</v>
      </c>
      <c r="C3376" s="422" t="s">
        <v>88</v>
      </c>
      <c r="D3376" s="422" t="s">
        <v>91</v>
      </c>
      <c r="E3376" s="422" t="s">
        <v>7176</v>
      </c>
      <c r="F3376" s="438">
        <v>36360000</v>
      </c>
      <c r="G3376" s="423">
        <v>2023</v>
      </c>
      <c r="H3376" s="424">
        <f>VLOOKUP(G3376,[3]잔가율!$D$3:$E$33,2,FALSE)</f>
        <v>0.84199999999999997</v>
      </c>
      <c r="I3376" s="434">
        <f t="shared" si="52"/>
        <v>30615120</v>
      </c>
    </row>
    <row r="3377" spans="1:9">
      <c r="A3377" s="421">
        <v>3376</v>
      </c>
      <c r="B3377" s="422" t="s">
        <v>7711</v>
      </c>
      <c r="C3377" s="422" t="s">
        <v>88</v>
      </c>
      <c r="D3377" s="422" t="s">
        <v>7177</v>
      </c>
      <c r="E3377" s="422" t="s">
        <v>7178</v>
      </c>
      <c r="F3377" s="438">
        <v>29180000</v>
      </c>
      <c r="G3377" s="423">
        <v>2023</v>
      </c>
      <c r="H3377" s="424">
        <f>VLOOKUP(G3377,[3]잔가율!$D$3:$E$33,2,FALSE)</f>
        <v>0.84199999999999997</v>
      </c>
      <c r="I3377" s="434">
        <f t="shared" si="52"/>
        <v>24569560</v>
      </c>
    </row>
    <row r="3378" spans="1:9">
      <c r="A3378" s="421">
        <v>3377</v>
      </c>
      <c r="B3378" s="422" t="s">
        <v>7711</v>
      </c>
      <c r="C3378" s="422" t="s">
        <v>88</v>
      </c>
      <c r="D3378" s="422" t="s">
        <v>7177</v>
      </c>
      <c r="E3378" s="422" t="s">
        <v>7179</v>
      </c>
      <c r="F3378" s="438">
        <v>31810000</v>
      </c>
      <c r="G3378" s="423">
        <v>2023</v>
      </c>
      <c r="H3378" s="424">
        <f>VLOOKUP(G3378,[3]잔가율!$D$3:$E$33,2,FALSE)</f>
        <v>0.84199999999999997</v>
      </c>
      <c r="I3378" s="434">
        <f t="shared" si="52"/>
        <v>26784020</v>
      </c>
    </row>
    <row r="3379" spans="1:9">
      <c r="A3379" s="421">
        <v>3378</v>
      </c>
      <c r="B3379" s="422" t="s">
        <v>7711</v>
      </c>
      <c r="C3379" s="422" t="s">
        <v>88</v>
      </c>
      <c r="D3379" s="422" t="s">
        <v>7180</v>
      </c>
      <c r="E3379" s="422" t="s">
        <v>7181</v>
      </c>
      <c r="F3379" s="438">
        <v>31720000</v>
      </c>
      <c r="G3379" s="423">
        <v>2023</v>
      </c>
      <c r="H3379" s="424">
        <f>VLOOKUP(G3379,[3]잔가율!$D$3:$E$33,2,FALSE)</f>
        <v>0.84199999999999997</v>
      </c>
      <c r="I3379" s="434">
        <f t="shared" si="52"/>
        <v>26708240</v>
      </c>
    </row>
    <row r="3380" spans="1:9">
      <c r="A3380" s="421">
        <v>3379</v>
      </c>
      <c r="B3380" s="422" t="s">
        <v>7711</v>
      </c>
      <c r="C3380" s="422" t="s">
        <v>88</v>
      </c>
      <c r="D3380" s="422" t="s">
        <v>7180</v>
      </c>
      <c r="E3380" s="422" t="s">
        <v>7182</v>
      </c>
      <c r="F3380" s="438">
        <v>34000000</v>
      </c>
      <c r="G3380" s="423">
        <v>2023</v>
      </c>
      <c r="H3380" s="424">
        <f>VLOOKUP(G3380,[3]잔가율!$D$3:$E$33,2,FALSE)</f>
        <v>0.84199999999999997</v>
      </c>
      <c r="I3380" s="434">
        <f t="shared" si="52"/>
        <v>28628000</v>
      </c>
    </row>
    <row r="3381" spans="1:9">
      <c r="A3381" s="421">
        <v>3380</v>
      </c>
      <c r="B3381" s="422" t="s">
        <v>7711</v>
      </c>
      <c r="C3381" s="422" t="s">
        <v>88</v>
      </c>
      <c r="D3381" s="422" t="s">
        <v>7183</v>
      </c>
      <c r="E3381" s="422" t="s">
        <v>7184</v>
      </c>
      <c r="F3381" s="438">
        <v>39000000</v>
      </c>
      <c r="G3381" s="423">
        <v>2023</v>
      </c>
      <c r="H3381" s="424">
        <f>VLOOKUP(G3381,[3]잔가율!$D$3:$E$33,2,FALSE)</f>
        <v>0.84199999999999997</v>
      </c>
      <c r="I3381" s="434">
        <f t="shared" si="52"/>
        <v>32838000</v>
      </c>
    </row>
    <row r="3382" spans="1:9">
      <c r="A3382" s="421">
        <v>3381</v>
      </c>
      <c r="B3382" s="422" t="s">
        <v>7711</v>
      </c>
      <c r="C3382" s="422" t="s">
        <v>88</v>
      </c>
      <c r="D3382" s="422" t="s">
        <v>7185</v>
      </c>
      <c r="E3382" s="422" t="s">
        <v>7186</v>
      </c>
      <c r="F3382" s="438">
        <v>35720000</v>
      </c>
      <c r="G3382" s="423">
        <v>2023</v>
      </c>
      <c r="H3382" s="424">
        <f>VLOOKUP(G3382,[3]잔가율!$D$3:$E$33,2,FALSE)</f>
        <v>0.84199999999999997</v>
      </c>
      <c r="I3382" s="434">
        <f t="shared" si="52"/>
        <v>30076240</v>
      </c>
    </row>
    <row r="3383" spans="1:9">
      <c r="A3383" s="421">
        <v>3382</v>
      </c>
      <c r="B3383" s="422" t="s">
        <v>7711</v>
      </c>
      <c r="C3383" s="422" t="s">
        <v>88</v>
      </c>
      <c r="D3383" s="422" t="s">
        <v>7187</v>
      </c>
      <c r="E3383" s="422" t="s">
        <v>7188</v>
      </c>
      <c r="F3383" s="438">
        <v>41630000</v>
      </c>
      <c r="G3383" s="423">
        <v>2023</v>
      </c>
      <c r="H3383" s="424">
        <f>VLOOKUP(G3383,[3]잔가율!$D$3:$E$33,2,FALSE)</f>
        <v>0.84199999999999997</v>
      </c>
      <c r="I3383" s="434">
        <f t="shared" si="52"/>
        <v>35052460</v>
      </c>
    </row>
    <row r="3384" spans="1:9">
      <c r="A3384" s="421">
        <v>3383</v>
      </c>
      <c r="B3384" s="425" t="s">
        <v>7711</v>
      </c>
      <c r="C3384" s="425" t="s">
        <v>7060</v>
      </c>
      <c r="D3384" s="425" t="s">
        <v>7189</v>
      </c>
      <c r="E3384" s="425" t="s">
        <v>7190</v>
      </c>
      <c r="F3384" s="439">
        <v>27440000</v>
      </c>
      <c r="G3384" s="423">
        <v>2023</v>
      </c>
      <c r="H3384" s="424">
        <f>VLOOKUP(G3384,[3]잔가율!$D$3:$E$33,2,FALSE)</f>
        <v>0.84199999999999997</v>
      </c>
      <c r="I3384" s="434">
        <f t="shared" si="52"/>
        <v>23104480</v>
      </c>
    </row>
    <row r="3385" spans="1:9">
      <c r="A3385" s="421">
        <v>3384</v>
      </c>
      <c r="B3385" s="313" t="s">
        <v>15840</v>
      </c>
      <c r="C3385" s="422" t="s">
        <v>88</v>
      </c>
      <c r="D3385" s="422" t="s">
        <v>7034</v>
      </c>
      <c r="E3385" s="422" t="s">
        <v>7035</v>
      </c>
      <c r="F3385" s="440">
        <v>47000000</v>
      </c>
      <c r="G3385" s="423">
        <v>2023</v>
      </c>
      <c r="H3385" s="424">
        <f>VLOOKUP(G3385,[3]잔가율!$B$3:$C$33,2,FALSE)</f>
        <v>0.82599999999999996</v>
      </c>
      <c r="I3385" s="434">
        <f t="shared" si="52"/>
        <v>38822000</v>
      </c>
    </row>
    <row r="3386" spans="1:9">
      <c r="A3386" s="421">
        <v>3385</v>
      </c>
      <c r="B3386" s="422" t="s">
        <v>7711</v>
      </c>
      <c r="C3386" s="422" t="s">
        <v>88</v>
      </c>
      <c r="D3386" s="422" t="s">
        <v>7191</v>
      </c>
      <c r="E3386" s="422" t="s">
        <v>7192</v>
      </c>
      <c r="F3386" s="438">
        <v>12200000</v>
      </c>
      <c r="G3386" s="423">
        <v>2023</v>
      </c>
      <c r="H3386" s="424">
        <f>VLOOKUP(G3386,[3]잔가율!$D$3:$E$33,2,FALSE)</f>
        <v>0.84199999999999997</v>
      </c>
      <c r="I3386" s="434">
        <f t="shared" si="52"/>
        <v>10272400</v>
      </c>
    </row>
    <row r="3387" spans="1:9">
      <c r="A3387" s="421">
        <v>3386</v>
      </c>
      <c r="B3387" s="422" t="s">
        <v>7711</v>
      </c>
      <c r="C3387" s="422" t="s">
        <v>88</v>
      </c>
      <c r="D3387" s="422" t="s">
        <v>7193</v>
      </c>
      <c r="E3387" s="422" t="s">
        <v>7194</v>
      </c>
      <c r="F3387" s="438">
        <v>23140000</v>
      </c>
      <c r="G3387" s="423">
        <v>2023</v>
      </c>
      <c r="H3387" s="424">
        <f>VLOOKUP(G3387,[3]잔가율!$D$3:$E$33,2,FALSE)</f>
        <v>0.84199999999999997</v>
      </c>
      <c r="I3387" s="434">
        <f t="shared" si="52"/>
        <v>19483880</v>
      </c>
    </row>
    <row r="3388" spans="1:9">
      <c r="A3388" s="421">
        <v>3387</v>
      </c>
      <c r="B3388" s="422" t="s">
        <v>7711</v>
      </c>
      <c r="C3388" s="422" t="s">
        <v>88</v>
      </c>
      <c r="D3388" s="422" t="s">
        <v>7195</v>
      </c>
      <c r="E3388" s="422" t="s">
        <v>7196</v>
      </c>
      <c r="F3388" s="438">
        <v>12200000</v>
      </c>
      <c r="G3388" s="423">
        <v>2023</v>
      </c>
      <c r="H3388" s="424">
        <f>VLOOKUP(G3388,[3]잔가율!$D$3:$E$33,2,FALSE)</f>
        <v>0.84199999999999997</v>
      </c>
      <c r="I3388" s="434">
        <f t="shared" si="52"/>
        <v>10272400</v>
      </c>
    </row>
    <row r="3389" spans="1:9">
      <c r="A3389" s="421">
        <v>3388</v>
      </c>
      <c r="B3389" s="422" t="s">
        <v>7711</v>
      </c>
      <c r="C3389" s="422" t="s">
        <v>88</v>
      </c>
      <c r="D3389" s="422" t="s">
        <v>7197</v>
      </c>
      <c r="E3389" s="422" t="s">
        <v>7094</v>
      </c>
      <c r="F3389" s="438">
        <v>26800000</v>
      </c>
      <c r="G3389" s="423">
        <v>2023</v>
      </c>
      <c r="H3389" s="424">
        <f>VLOOKUP(G3389,[3]잔가율!$D$3:$E$33,2,FALSE)</f>
        <v>0.84199999999999997</v>
      </c>
      <c r="I3389" s="434">
        <f t="shared" si="52"/>
        <v>22565600</v>
      </c>
    </row>
    <row r="3390" spans="1:9">
      <c r="A3390" s="421">
        <v>3389</v>
      </c>
      <c r="B3390" s="422" t="s">
        <v>7711</v>
      </c>
      <c r="C3390" s="422" t="s">
        <v>88</v>
      </c>
      <c r="D3390" s="422" t="s">
        <v>7197</v>
      </c>
      <c r="E3390" s="422" t="s">
        <v>7198</v>
      </c>
      <c r="F3390" s="438">
        <v>26800000</v>
      </c>
      <c r="G3390" s="423">
        <v>2023</v>
      </c>
      <c r="H3390" s="424">
        <f>VLOOKUP(G3390,[3]잔가율!$D$3:$E$33,2,FALSE)</f>
        <v>0.84199999999999997</v>
      </c>
      <c r="I3390" s="434">
        <f t="shared" si="52"/>
        <v>22565600</v>
      </c>
    </row>
    <row r="3391" spans="1:9">
      <c r="A3391" s="421">
        <v>3390</v>
      </c>
      <c r="B3391" s="422" t="s">
        <v>7711</v>
      </c>
      <c r="C3391" s="422" t="s">
        <v>88</v>
      </c>
      <c r="D3391" s="422" t="s">
        <v>7199</v>
      </c>
      <c r="E3391" s="422" t="s">
        <v>7200</v>
      </c>
      <c r="F3391" s="438">
        <v>38090000</v>
      </c>
      <c r="G3391" s="423">
        <v>2023</v>
      </c>
      <c r="H3391" s="424">
        <f>VLOOKUP(G3391,[3]잔가율!$D$3:$E$33,2,FALSE)</f>
        <v>0.84199999999999997</v>
      </c>
      <c r="I3391" s="434">
        <f t="shared" si="52"/>
        <v>32071780</v>
      </c>
    </row>
    <row r="3392" spans="1:9">
      <c r="A3392" s="421">
        <v>3391</v>
      </c>
      <c r="B3392" s="422" t="s">
        <v>7711</v>
      </c>
      <c r="C3392" s="422" t="s">
        <v>88</v>
      </c>
      <c r="D3392" s="422" t="s">
        <v>7199</v>
      </c>
      <c r="E3392" s="422" t="s">
        <v>7201</v>
      </c>
      <c r="F3392" s="438">
        <v>35450000</v>
      </c>
      <c r="G3392" s="423">
        <v>2023</v>
      </c>
      <c r="H3392" s="424">
        <f>VLOOKUP(G3392,[3]잔가율!$D$3:$E$33,2,FALSE)</f>
        <v>0.84199999999999997</v>
      </c>
      <c r="I3392" s="434">
        <f t="shared" si="52"/>
        <v>29848900</v>
      </c>
    </row>
    <row r="3393" spans="1:9">
      <c r="A3393" s="421">
        <v>3392</v>
      </c>
      <c r="B3393" s="422" t="s">
        <v>7711</v>
      </c>
      <c r="C3393" s="422" t="s">
        <v>88</v>
      </c>
      <c r="D3393" s="422" t="s">
        <v>7199</v>
      </c>
      <c r="E3393" s="422" t="s">
        <v>7202</v>
      </c>
      <c r="F3393" s="438">
        <v>68180000</v>
      </c>
      <c r="G3393" s="423">
        <v>2023</v>
      </c>
      <c r="H3393" s="424">
        <f>VLOOKUP(G3393,[3]잔가율!$D$3:$E$33,2,FALSE)</f>
        <v>0.84199999999999997</v>
      </c>
      <c r="I3393" s="434">
        <f t="shared" si="52"/>
        <v>57407560</v>
      </c>
    </row>
    <row r="3394" spans="1:9">
      <c r="A3394" s="421">
        <v>3393</v>
      </c>
      <c r="B3394" s="425" t="s">
        <v>7711</v>
      </c>
      <c r="C3394" s="425" t="s">
        <v>7060</v>
      </c>
      <c r="D3394" s="425" t="s">
        <v>7199</v>
      </c>
      <c r="E3394" s="425" t="s">
        <v>7203</v>
      </c>
      <c r="F3394" s="439">
        <v>58350000</v>
      </c>
      <c r="G3394" s="423">
        <v>2023</v>
      </c>
      <c r="H3394" s="424">
        <f>VLOOKUP(G3394,[3]잔가율!$D$3:$E$33,2,FALSE)</f>
        <v>0.84199999999999997</v>
      </c>
      <c r="I3394" s="434">
        <f t="shared" ref="I3394:I3457" si="53">ROUNDDOWN(F3394*H3394,0)</f>
        <v>49130700</v>
      </c>
    </row>
    <row r="3395" spans="1:9">
      <c r="A3395" s="421">
        <v>3394</v>
      </c>
      <c r="B3395" s="422" t="s">
        <v>7711</v>
      </c>
      <c r="C3395" s="422" t="s">
        <v>88</v>
      </c>
      <c r="D3395" s="422" t="s">
        <v>7199</v>
      </c>
      <c r="E3395" s="422" t="s">
        <v>7204</v>
      </c>
      <c r="F3395" s="438">
        <v>46810000</v>
      </c>
      <c r="G3395" s="423">
        <v>2023</v>
      </c>
      <c r="H3395" s="424">
        <f>VLOOKUP(G3395,[3]잔가율!$D$3:$E$33,2,FALSE)</f>
        <v>0.84199999999999997</v>
      </c>
      <c r="I3395" s="434">
        <f t="shared" si="53"/>
        <v>39414020</v>
      </c>
    </row>
    <row r="3396" spans="1:9">
      <c r="A3396" s="421">
        <v>3395</v>
      </c>
      <c r="B3396" s="425" t="s">
        <v>7711</v>
      </c>
      <c r="C3396" s="425" t="s">
        <v>7060</v>
      </c>
      <c r="D3396" s="425" t="s">
        <v>7199</v>
      </c>
      <c r="E3396" s="425" t="s">
        <v>7205</v>
      </c>
      <c r="F3396" s="439">
        <v>9720000</v>
      </c>
      <c r="G3396" s="423">
        <v>2023</v>
      </c>
      <c r="H3396" s="424">
        <f>VLOOKUP(G3396,[3]잔가율!$D$3:$E$33,2,FALSE)</f>
        <v>0.84199999999999997</v>
      </c>
      <c r="I3396" s="434">
        <f t="shared" si="53"/>
        <v>8184240</v>
      </c>
    </row>
    <row r="3397" spans="1:9">
      <c r="A3397" s="421">
        <v>3396</v>
      </c>
      <c r="B3397" s="422" t="s">
        <v>7711</v>
      </c>
      <c r="C3397" s="422" t="s">
        <v>88</v>
      </c>
      <c r="D3397" s="422" t="s">
        <v>7199</v>
      </c>
      <c r="E3397" s="422" t="s">
        <v>7206</v>
      </c>
      <c r="F3397" s="438">
        <v>48180000</v>
      </c>
      <c r="G3397" s="423">
        <v>2023</v>
      </c>
      <c r="H3397" s="424">
        <f>VLOOKUP(G3397,[3]잔가율!$D$3:$E$33,2,FALSE)</f>
        <v>0.84199999999999997</v>
      </c>
      <c r="I3397" s="434">
        <f t="shared" si="53"/>
        <v>40567560</v>
      </c>
    </row>
    <row r="3398" spans="1:9">
      <c r="A3398" s="421">
        <v>3397</v>
      </c>
      <c r="B3398" s="422" t="s">
        <v>7711</v>
      </c>
      <c r="C3398" s="422" t="s">
        <v>88</v>
      </c>
      <c r="D3398" s="422" t="s">
        <v>7199</v>
      </c>
      <c r="E3398" s="422" t="s">
        <v>1281</v>
      </c>
      <c r="F3398" s="438">
        <v>51810000</v>
      </c>
      <c r="G3398" s="423">
        <v>2023</v>
      </c>
      <c r="H3398" s="424">
        <f>VLOOKUP(G3398,[3]잔가율!$D$3:$E$33,2,FALSE)</f>
        <v>0.84199999999999997</v>
      </c>
      <c r="I3398" s="434">
        <f t="shared" si="53"/>
        <v>43624020</v>
      </c>
    </row>
    <row r="3399" spans="1:9">
      <c r="A3399" s="421">
        <v>3398</v>
      </c>
      <c r="B3399" s="425" t="s">
        <v>7711</v>
      </c>
      <c r="C3399" s="425" t="s">
        <v>7060</v>
      </c>
      <c r="D3399" s="425" t="s">
        <v>7199</v>
      </c>
      <c r="E3399" s="425" t="s">
        <v>7207</v>
      </c>
      <c r="F3399" s="439">
        <v>80190000</v>
      </c>
      <c r="G3399" s="423">
        <v>2023</v>
      </c>
      <c r="H3399" s="424">
        <f>VLOOKUP(G3399,[3]잔가율!$D$3:$E$33,2,FALSE)</f>
        <v>0.84199999999999997</v>
      </c>
      <c r="I3399" s="434">
        <f t="shared" si="53"/>
        <v>67519980</v>
      </c>
    </row>
    <row r="3400" spans="1:9">
      <c r="A3400" s="421">
        <v>3399</v>
      </c>
      <c r="B3400" s="425" t="s">
        <v>7711</v>
      </c>
      <c r="C3400" s="425" t="s">
        <v>7060</v>
      </c>
      <c r="D3400" s="425" t="s">
        <v>7199</v>
      </c>
      <c r="E3400" s="425" t="s">
        <v>7208</v>
      </c>
      <c r="F3400" s="439">
        <v>11330000</v>
      </c>
      <c r="G3400" s="423">
        <v>2023</v>
      </c>
      <c r="H3400" s="424">
        <f>VLOOKUP(G3400,[3]잔가율!$D$3:$E$33,2,FALSE)</f>
        <v>0.84199999999999997</v>
      </c>
      <c r="I3400" s="434">
        <f t="shared" si="53"/>
        <v>9539860</v>
      </c>
    </row>
    <row r="3401" spans="1:9">
      <c r="A3401" s="421">
        <v>3400</v>
      </c>
      <c r="B3401" s="422" t="s">
        <v>7711</v>
      </c>
      <c r="C3401" s="422" t="s">
        <v>88</v>
      </c>
      <c r="D3401" s="422" t="s">
        <v>7199</v>
      </c>
      <c r="E3401" s="422" t="s">
        <v>7209</v>
      </c>
      <c r="F3401" s="438">
        <v>54450000</v>
      </c>
      <c r="G3401" s="423">
        <v>2023</v>
      </c>
      <c r="H3401" s="424">
        <f>VLOOKUP(G3401,[3]잔가율!$D$3:$E$33,2,FALSE)</f>
        <v>0.84199999999999997</v>
      </c>
      <c r="I3401" s="434">
        <f t="shared" si="53"/>
        <v>45846900</v>
      </c>
    </row>
    <row r="3402" spans="1:9">
      <c r="A3402" s="421">
        <v>3401</v>
      </c>
      <c r="B3402" s="422" t="s">
        <v>7711</v>
      </c>
      <c r="C3402" s="422" t="s">
        <v>88</v>
      </c>
      <c r="D3402" s="422" t="s">
        <v>7210</v>
      </c>
      <c r="E3402" s="422" t="s">
        <v>7204</v>
      </c>
      <c r="F3402" s="438">
        <v>48100000</v>
      </c>
      <c r="G3402" s="423">
        <v>2023</v>
      </c>
      <c r="H3402" s="424">
        <f>VLOOKUP(G3402,[3]잔가율!$D$3:$E$33,2,FALSE)</f>
        <v>0.84199999999999997</v>
      </c>
      <c r="I3402" s="434">
        <f t="shared" si="53"/>
        <v>40500200</v>
      </c>
    </row>
    <row r="3403" spans="1:9">
      <c r="A3403" s="421">
        <v>3402</v>
      </c>
      <c r="B3403" s="422" t="s">
        <v>7711</v>
      </c>
      <c r="C3403" s="422" t="s">
        <v>88</v>
      </c>
      <c r="D3403" s="422" t="s">
        <v>7211</v>
      </c>
      <c r="E3403" s="422" t="s">
        <v>7038</v>
      </c>
      <c r="F3403" s="438">
        <v>50700000</v>
      </c>
      <c r="G3403" s="423">
        <v>2023</v>
      </c>
      <c r="H3403" s="424">
        <f>VLOOKUP(G3403,[3]잔가율!$D$3:$E$33,2,FALSE)</f>
        <v>0.84199999999999997</v>
      </c>
      <c r="I3403" s="434">
        <f t="shared" si="53"/>
        <v>42689400</v>
      </c>
    </row>
    <row r="3404" spans="1:9">
      <c r="A3404" s="421">
        <v>3403</v>
      </c>
      <c r="B3404" s="313" t="s">
        <v>15840</v>
      </c>
      <c r="C3404" s="422" t="s">
        <v>88</v>
      </c>
      <c r="D3404" s="422" t="s">
        <v>7036</v>
      </c>
      <c r="E3404" s="422" t="s">
        <v>7037</v>
      </c>
      <c r="F3404" s="440">
        <v>60900000</v>
      </c>
      <c r="G3404" s="423">
        <v>2023</v>
      </c>
      <c r="H3404" s="424">
        <f>VLOOKUP(G3404,[3]잔가율!$B$3:$C$33,2,FALSE)</f>
        <v>0.82599999999999996</v>
      </c>
      <c r="I3404" s="434">
        <f t="shared" si="53"/>
        <v>50303400</v>
      </c>
    </row>
    <row r="3405" spans="1:9">
      <c r="A3405" s="421">
        <v>3404</v>
      </c>
      <c r="B3405" s="313" t="s">
        <v>15840</v>
      </c>
      <c r="C3405" s="422" t="s">
        <v>88</v>
      </c>
      <c r="D3405" s="422" t="s">
        <v>7036</v>
      </c>
      <c r="E3405" s="422" t="s">
        <v>7038</v>
      </c>
      <c r="F3405" s="440">
        <v>52000000</v>
      </c>
      <c r="G3405" s="423">
        <v>2023</v>
      </c>
      <c r="H3405" s="424">
        <f>VLOOKUP(G3405,[3]잔가율!$B$3:$C$33,2,FALSE)</f>
        <v>0.82599999999999996</v>
      </c>
      <c r="I3405" s="434">
        <f t="shared" si="53"/>
        <v>42952000</v>
      </c>
    </row>
    <row r="3406" spans="1:9">
      <c r="A3406" s="421">
        <v>3405</v>
      </c>
      <c r="B3406" s="313" t="s">
        <v>15840</v>
      </c>
      <c r="C3406" s="426" t="s">
        <v>88</v>
      </c>
      <c r="D3406" s="426" t="s">
        <v>7039</v>
      </c>
      <c r="E3406" s="426" t="s">
        <v>7040</v>
      </c>
      <c r="F3406" s="442">
        <v>57950000</v>
      </c>
      <c r="G3406" s="423">
        <v>2023</v>
      </c>
      <c r="H3406" s="424">
        <f>VLOOKUP(G3406,[3]잔가율!$B$3:$C$33,2,FALSE)</f>
        <v>0.82599999999999996</v>
      </c>
      <c r="I3406" s="434">
        <f t="shared" si="53"/>
        <v>47866700</v>
      </c>
    </row>
    <row r="3407" spans="1:9">
      <c r="A3407" s="421">
        <v>3406</v>
      </c>
      <c r="B3407" s="422" t="s">
        <v>7711</v>
      </c>
      <c r="C3407" s="422" t="s">
        <v>88</v>
      </c>
      <c r="D3407" s="422" t="s">
        <v>7059</v>
      </c>
      <c r="E3407" s="422" t="s">
        <v>7212</v>
      </c>
      <c r="F3407" s="438">
        <v>59740000</v>
      </c>
      <c r="G3407" s="423">
        <v>2023</v>
      </c>
      <c r="H3407" s="424">
        <f>VLOOKUP(G3407,[3]잔가율!$D$3:$E$33,2,FALSE)</f>
        <v>0.84199999999999997</v>
      </c>
      <c r="I3407" s="434">
        <f t="shared" si="53"/>
        <v>50301080</v>
      </c>
    </row>
    <row r="3408" spans="1:9">
      <c r="A3408" s="421">
        <v>3407</v>
      </c>
      <c r="B3408" s="422" t="s">
        <v>7711</v>
      </c>
      <c r="C3408" s="422" t="s">
        <v>88</v>
      </c>
      <c r="D3408" s="422" t="s">
        <v>7041</v>
      </c>
      <c r="E3408" s="422" t="s">
        <v>7213</v>
      </c>
      <c r="F3408" s="438">
        <v>35360000</v>
      </c>
      <c r="G3408" s="423">
        <v>2023</v>
      </c>
      <c r="H3408" s="424">
        <f>VLOOKUP(G3408,[3]잔가율!$D$3:$E$33,2,FALSE)</f>
        <v>0.84199999999999997</v>
      </c>
      <c r="I3408" s="434">
        <f t="shared" si="53"/>
        <v>29773120</v>
      </c>
    </row>
    <row r="3409" spans="1:9">
      <c r="A3409" s="421">
        <v>3408</v>
      </c>
      <c r="B3409" s="313" t="s">
        <v>15840</v>
      </c>
      <c r="C3409" s="422" t="s">
        <v>88</v>
      </c>
      <c r="D3409" s="422" t="s">
        <v>7041</v>
      </c>
      <c r="E3409" s="422" t="s">
        <v>7042</v>
      </c>
      <c r="F3409" s="440">
        <v>42630000</v>
      </c>
      <c r="G3409" s="423">
        <v>2023</v>
      </c>
      <c r="H3409" s="424">
        <f>VLOOKUP(G3409,[3]잔가율!$B$3:$C$33,2,FALSE)</f>
        <v>0.82599999999999996</v>
      </c>
      <c r="I3409" s="434">
        <f t="shared" si="53"/>
        <v>35212380</v>
      </c>
    </row>
    <row r="3410" spans="1:9">
      <c r="A3410" s="421">
        <v>3409</v>
      </c>
      <c r="B3410" s="422" t="s">
        <v>7711</v>
      </c>
      <c r="C3410" s="422" t="s">
        <v>88</v>
      </c>
      <c r="D3410" s="422" t="s">
        <v>7043</v>
      </c>
      <c r="E3410" s="422" t="s">
        <v>7214</v>
      </c>
      <c r="F3410" s="438">
        <v>47180000</v>
      </c>
      <c r="G3410" s="423">
        <v>2023</v>
      </c>
      <c r="H3410" s="424">
        <f>VLOOKUP(G3410,[3]잔가율!$D$3:$E$33,2,FALSE)</f>
        <v>0.84199999999999997</v>
      </c>
      <c r="I3410" s="434">
        <f t="shared" si="53"/>
        <v>39725560</v>
      </c>
    </row>
    <row r="3411" spans="1:9">
      <c r="A3411" s="421">
        <v>3410</v>
      </c>
      <c r="B3411" s="422" t="s">
        <v>7711</v>
      </c>
      <c r="C3411" s="422" t="s">
        <v>88</v>
      </c>
      <c r="D3411" s="422" t="s">
        <v>7043</v>
      </c>
      <c r="E3411" s="422" t="s">
        <v>7215</v>
      </c>
      <c r="F3411" s="438">
        <v>43000000</v>
      </c>
      <c r="G3411" s="423">
        <v>2023</v>
      </c>
      <c r="H3411" s="424">
        <f>VLOOKUP(G3411,[3]잔가율!$D$3:$E$33,2,FALSE)</f>
        <v>0.84199999999999997</v>
      </c>
      <c r="I3411" s="434">
        <f t="shared" si="53"/>
        <v>36206000</v>
      </c>
    </row>
    <row r="3412" spans="1:9">
      <c r="A3412" s="421">
        <v>3411</v>
      </c>
      <c r="B3412" s="313" t="s">
        <v>15840</v>
      </c>
      <c r="C3412" s="422" t="s">
        <v>88</v>
      </c>
      <c r="D3412" s="422" t="s">
        <v>7043</v>
      </c>
      <c r="E3412" s="422" t="s">
        <v>7044</v>
      </c>
      <c r="F3412" s="440">
        <v>43000000</v>
      </c>
      <c r="G3412" s="423">
        <v>2023</v>
      </c>
      <c r="H3412" s="424">
        <f>VLOOKUP(G3412,[3]잔가율!$B$3:$C$33,2,FALSE)</f>
        <v>0.82599999999999996</v>
      </c>
      <c r="I3412" s="434">
        <f t="shared" si="53"/>
        <v>35518000</v>
      </c>
    </row>
    <row r="3413" spans="1:9">
      <c r="A3413" s="421">
        <v>3412</v>
      </c>
      <c r="B3413" s="422" t="s">
        <v>7711</v>
      </c>
      <c r="C3413" s="422" t="s">
        <v>88</v>
      </c>
      <c r="D3413" s="422" t="s">
        <v>7216</v>
      </c>
      <c r="E3413" s="422" t="s">
        <v>7217</v>
      </c>
      <c r="F3413" s="438">
        <v>5000000</v>
      </c>
      <c r="G3413" s="423">
        <v>2023</v>
      </c>
      <c r="H3413" s="424">
        <f>VLOOKUP(G3413,[3]잔가율!$D$3:$E$33,2,FALSE)</f>
        <v>0.84199999999999997</v>
      </c>
      <c r="I3413" s="434">
        <f t="shared" si="53"/>
        <v>4210000</v>
      </c>
    </row>
    <row r="3414" spans="1:9">
      <c r="A3414" s="421">
        <v>3413</v>
      </c>
      <c r="B3414" s="422" t="s">
        <v>7711</v>
      </c>
      <c r="C3414" s="422" t="s">
        <v>82</v>
      </c>
      <c r="D3414" s="422" t="s">
        <v>7265</v>
      </c>
      <c r="E3414" s="422" t="s">
        <v>6694</v>
      </c>
      <c r="F3414" s="438">
        <v>41000000</v>
      </c>
      <c r="G3414" s="423">
        <v>2023</v>
      </c>
      <c r="H3414" s="424">
        <f>VLOOKUP(G3414,[3]잔가율!$D$3:$E$33,2,FALSE)</f>
        <v>0.84199999999999997</v>
      </c>
      <c r="I3414" s="434">
        <f t="shared" si="53"/>
        <v>34522000</v>
      </c>
    </row>
    <row r="3415" spans="1:9">
      <c r="A3415" s="421">
        <v>3414</v>
      </c>
      <c r="B3415" s="425" t="s">
        <v>7711</v>
      </c>
      <c r="C3415" s="425" t="s">
        <v>7266</v>
      </c>
      <c r="D3415" s="425" t="s">
        <v>7267</v>
      </c>
      <c r="E3415" s="425" t="s">
        <v>7268</v>
      </c>
      <c r="F3415" s="439">
        <v>26460000</v>
      </c>
      <c r="G3415" s="423">
        <v>2023</v>
      </c>
      <c r="H3415" s="424">
        <f>VLOOKUP(G3415,[3]잔가율!$D$3:$E$33,2,FALSE)</f>
        <v>0.84199999999999997</v>
      </c>
      <c r="I3415" s="434">
        <f t="shared" si="53"/>
        <v>22279320</v>
      </c>
    </row>
    <row r="3416" spans="1:9">
      <c r="A3416" s="421">
        <v>3415</v>
      </c>
      <c r="B3416" s="425" t="s">
        <v>7711</v>
      </c>
      <c r="C3416" s="425" t="s">
        <v>7266</v>
      </c>
      <c r="D3416" s="425" t="s">
        <v>7269</v>
      </c>
      <c r="E3416" s="425" t="s">
        <v>7270</v>
      </c>
      <c r="F3416" s="439">
        <v>46960000</v>
      </c>
      <c r="G3416" s="423">
        <v>2023</v>
      </c>
      <c r="H3416" s="424">
        <f>VLOOKUP(G3416,[3]잔가율!$D$3:$E$33,2,FALSE)</f>
        <v>0.84199999999999997</v>
      </c>
      <c r="I3416" s="434">
        <f t="shared" si="53"/>
        <v>39540320</v>
      </c>
    </row>
    <row r="3417" spans="1:9">
      <c r="A3417" s="421">
        <v>3416</v>
      </c>
      <c r="B3417" s="425" t="s">
        <v>7711</v>
      </c>
      <c r="C3417" s="425" t="s">
        <v>7266</v>
      </c>
      <c r="D3417" s="425" t="s">
        <v>7269</v>
      </c>
      <c r="E3417" s="425" t="s">
        <v>7271</v>
      </c>
      <c r="F3417" s="439">
        <v>61630000</v>
      </c>
      <c r="G3417" s="423">
        <v>2023</v>
      </c>
      <c r="H3417" s="424">
        <f>VLOOKUP(G3417,[3]잔가율!$D$3:$E$33,2,FALSE)</f>
        <v>0.84199999999999997</v>
      </c>
      <c r="I3417" s="434">
        <f t="shared" si="53"/>
        <v>51892460</v>
      </c>
    </row>
    <row r="3418" spans="1:9">
      <c r="A3418" s="421">
        <v>3417</v>
      </c>
      <c r="B3418" s="422" t="s">
        <v>7711</v>
      </c>
      <c r="C3418" s="422" t="s">
        <v>82</v>
      </c>
      <c r="D3418" s="422" t="s">
        <v>7269</v>
      </c>
      <c r="E3418" s="422" t="s">
        <v>7272</v>
      </c>
      <c r="F3418" s="438">
        <v>54300000</v>
      </c>
      <c r="G3418" s="423">
        <v>2023</v>
      </c>
      <c r="H3418" s="424">
        <f>VLOOKUP(G3418,[3]잔가율!$D$3:$E$33,2,FALSE)</f>
        <v>0.84199999999999997</v>
      </c>
      <c r="I3418" s="434">
        <f t="shared" si="53"/>
        <v>45720600</v>
      </c>
    </row>
    <row r="3419" spans="1:9">
      <c r="A3419" s="421">
        <v>3418</v>
      </c>
      <c r="B3419" s="422" t="s">
        <v>7711</v>
      </c>
      <c r="C3419" s="422" t="s">
        <v>82</v>
      </c>
      <c r="D3419" s="422" t="s">
        <v>7273</v>
      </c>
      <c r="E3419" s="422" t="s">
        <v>7274</v>
      </c>
      <c r="F3419" s="438">
        <v>29560000</v>
      </c>
      <c r="G3419" s="423">
        <v>2023</v>
      </c>
      <c r="H3419" s="424">
        <f>VLOOKUP(G3419,[3]잔가율!$D$3:$E$33,2,FALSE)</f>
        <v>0.84199999999999997</v>
      </c>
      <c r="I3419" s="434">
        <f t="shared" si="53"/>
        <v>24889520</v>
      </c>
    </row>
    <row r="3420" spans="1:9">
      <c r="A3420" s="421">
        <v>3419</v>
      </c>
      <c r="B3420" s="422" t="s">
        <v>7711</v>
      </c>
      <c r="C3420" s="422" t="s">
        <v>82</v>
      </c>
      <c r="D3420" s="422" t="s">
        <v>7220</v>
      </c>
      <c r="E3420" s="422" t="s">
        <v>7275</v>
      </c>
      <c r="F3420" s="438">
        <v>47180000</v>
      </c>
      <c r="G3420" s="423">
        <v>2023</v>
      </c>
      <c r="H3420" s="424">
        <f>VLOOKUP(G3420,[3]잔가율!$D$3:$E$33,2,FALSE)</f>
        <v>0.84199999999999997</v>
      </c>
      <c r="I3420" s="434">
        <f t="shared" si="53"/>
        <v>39725560</v>
      </c>
    </row>
    <row r="3421" spans="1:9">
      <c r="A3421" s="421">
        <v>3420</v>
      </c>
      <c r="B3421" s="422" t="s">
        <v>7711</v>
      </c>
      <c r="C3421" s="422" t="s">
        <v>82</v>
      </c>
      <c r="D3421" s="422" t="s">
        <v>7221</v>
      </c>
      <c r="E3421" s="422" t="s">
        <v>7275</v>
      </c>
      <c r="F3421" s="438">
        <v>39680000</v>
      </c>
      <c r="G3421" s="423">
        <v>2023</v>
      </c>
      <c r="H3421" s="424">
        <f>VLOOKUP(G3421,[3]잔가율!$D$3:$E$33,2,FALSE)</f>
        <v>0.84199999999999997</v>
      </c>
      <c r="I3421" s="434">
        <f t="shared" si="53"/>
        <v>33410560</v>
      </c>
    </row>
    <row r="3422" spans="1:9">
      <c r="A3422" s="421">
        <v>3421</v>
      </c>
      <c r="B3422" s="422" t="s">
        <v>7711</v>
      </c>
      <c r="C3422" s="422" t="s">
        <v>82</v>
      </c>
      <c r="D3422" s="422" t="s">
        <v>7276</v>
      </c>
      <c r="E3422" s="422" t="s">
        <v>7275</v>
      </c>
      <c r="F3422" s="438">
        <v>40140000</v>
      </c>
      <c r="G3422" s="423">
        <v>2023</v>
      </c>
      <c r="H3422" s="424">
        <f>VLOOKUP(G3422,[3]잔가율!$D$3:$E$33,2,FALSE)</f>
        <v>0.84199999999999997</v>
      </c>
      <c r="I3422" s="434">
        <f t="shared" si="53"/>
        <v>33797880</v>
      </c>
    </row>
    <row r="3423" spans="1:9">
      <c r="A3423" s="421">
        <v>3422</v>
      </c>
      <c r="B3423" s="422" t="s">
        <v>7711</v>
      </c>
      <c r="C3423" s="422" t="s">
        <v>82</v>
      </c>
      <c r="D3423" s="422" t="s">
        <v>7222</v>
      </c>
      <c r="E3423" s="422" t="s">
        <v>7275</v>
      </c>
      <c r="F3423" s="438">
        <v>38300000</v>
      </c>
      <c r="G3423" s="423">
        <v>2023</v>
      </c>
      <c r="H3423" s="424">
        <f>VLOOKUP(G3423,[3]잔가율!$D$3:$E$33,2,FALSE)</f>
        <v>0.84199999999999997</v>
      </c>
      <c r="I3423" s="434">
        <f t="shared" si="53"/>
        <v>32248600</v>
      </c>
    </row>
    <row r="3424" spans="1:9">
      <c r="A3424" s="421">
        <v>3423</v>
      </c>
      <c r="B3424" s="422" t="s">
        <v>7711</v>
      </c>
      <c r="C3424" s="422" t="s">
        <v>82</v>
      </c>
      <c r="D3424" s="422" t="s">
        <v>7277</v>
      </c>
      <c r="E3424" s="422" t="s">
        <v>7275</v>
      </c>
      <c r="F3424" s="438">
        <v>39900000</v>
      </c>
      <c r="G3424" s="423">
        <v>2023</v>
      </c>
      <c r="H3424" s="424">
        <f>VLOOKUP(G3424,[3]잔가율!$D$3:$E$33,2,FALSE)</f>
        <v>0.84199999999999997</v>
      </c>
      <c r="I3424" s="434">
        <f t="shared" si="53"/>
        <v>33595800</v>
      </c>
    </row>
    <row r="3425" spans="1:9">
      <c r="A3425" s="421">
        <v>3424</v>
      </c>
      <c r="B3425" s="422" t="s">
        <v>7711</v>
      </c>
      <c r="C3425" s="422" t="s">
        <v>82</v>
      </c>
      <c r="D3425" s="422" t="s">
        <v>7223</v>
      </c>
      <c r="E3425" s="422" t="s">
        <v>7275</v>
      </c>
      <c r="F3425" s="438">
        <v>35400000</v>
      </c>
      <c r="G3425" s="423">
        <v>2023</v>
      </c>
      <c r="H3425" s="424">
        <f>VLOOKUP(G3425,[3]잔가율!$D$3:$E$33,2,FALSE)</f>
        <v>0.84199999999999997</v>
      </c>
      <c r="I3425" s="434">
        <f t="shared" si="53"/>
        <v>29806800</v>
      </c>
    </row>
    <row r="3426" spans="1:9">
      <c r="A3426" s="421">
        <v>3425</v>
      </c>
      <c r="B3426" s="422" t="s">
        <v>7711</v>
      </c>
      <c r="C3426" s="422" t="s">
        <v>82</v>
      </c>
      <c r="D3426" s="422" t="s">
        <v>7224</v>
      </c>
      <c r="E3426" s="422" t="s">
        <v>7278</v>
      </c>
      <c r="F3426" s="438">
        <v>50360000</v>
      </c>
      <c r="G3426" s="423">
        <v>2023</v>
      </c>
      <c r="H3426" s="424">
        <f>VLOOKUP(G3426,[3]잔가율!$D$3:$E$33,2,FALSE)</f>
        <v>0.84199999999999997</v>
      </c>
      <c r="I3426" s="434">
        <f t="shared" si="53"/>
        <v>42403120</v>
      </c>
    </row>
    <row r="3427" spans="1:9">
      <c r="A3427" s="421">
        <v>3426</v>
      </c>
      <c r="B3427" s="425" t="s">
        <v>7711</v>
      </c>
      <c r="C3427" s="425" t="s">
        <v>7266</v>
      </c>
      <c r="D3427" s="425" t="s">
        <v>7279</v>
      </c>
      <c r="E3427" s="425" t="s">
        <v>7280</v>
      </c>
      <c r="F3427" s="439">
        <v>13120000</v>
      </c>
      <c r="G3427" s="423">
        <v>2023</v>
      </c>
      <c r="H3427" s="424">
        <f>VLOOKUP(G3427,[3]잔가율!$D$3:$E$33,2,FALSE)</f>
        <v>0.84199999999999997</v>
      </c>
      <c r="I3427" s="434">
        <f t="shared" si="53"/>
        <v>11047040</v>
      </c>
    </row>
    <row r="3428" spans="1:9">
      <c r="A3428" s="421">
        <v>3427</v>
      </c>
      <c r="B3428" s="422" t="s">
        <v>7711</v>
      </c>
      <c r="C3428" s="422" t="s">
        <v>82</v>
      </c>
      <c r="D3428" s="422" t="s">
        <v>7225</v>
      </c>
      <c r="E3428" s="422" t="s">
        <v>7281</v>
      </c>
      <c r="F3428" s="438">
        <v>28260000</v>
      </c>
      <c r="G3428" s="423">
        <v>2023</v>
      </c>
      <c r="H3428" s="424">
        <f>VLOOKUP(G3428,[3]잔가율!$D$3:$E$33,2,FALSE)</f>
        <v>0.84199999999999997</v>
      </c>
      <c r="I3428" s="434">
        <f t="shared" si="53"/>
        <v>23794920</v>
      </c>
    </row>
    <row r="3429" spans="1:9">
      <c r="A3429" s="421">
        <v>3428</v>
      </c>
      <c r="B3429" s="422" t="s">
        <v>7711</v>
      </c>
      <c r="C3429" s="422" t="s">
        <v>82</v>
      </c>
      <c r="D3429" s="422" t="s">
        <v>7226</v>
      </c>
      <c r="E3429" s="422" t="s">
        <v>4879</v>
      </c>
      <c r="F3429" s="438">
        <v>29970000</v>
      </c>
      <c r="G3429" s="423">
        <v>2023</v>
      </c>
      <c r="H3429" s="424">
        <f>VLOOKUP(G3429,[3]잔가율!$D$3:$E$33,2,FALSE)</f>
        <v>0.84199999999999997</v>
      </c>
      <c r="I3429" s="434">
        <f t="shared" si="53"/>
        <v>25234740</v>
      </c>
    </row>
    <row r="3430" spans="1:9">
      <c r="A3430" s="421">
        <v>3429</v>
      </c>
      <c r="B3430" s="422" t="s">
        <v>7711</v>
      </c>
      <c r="C3430" s="422" t="s">
        <v>82</v>
      </c>
      <c r="D3430" s="422" t="s">
        <v>7282</v>
      </c>
      <c r="E3430" s="422" t="s">
        <v>7281</v>
      </c>
      <c r="F3430" s="438">
        <v>28200000</v>
      </c>
      <c r="G3430" s="423">
        <v>2023</v>
      </c>
      <c r="H3430" s="424">
        <f>VLOOKUP(G3430,[3]잔가율!$D$3:$E$33,2,FALSE)</f>
        <v>0.84199999999999997</v>
      </c>
      <c r="I3430" s="434">
        <f t="shared" si="53"/>
        <v>23744400</v>
      </c>
    </row>
    <row r="3431" spans="1:9">
      <c r="A3431" s="421">
        <v>3430</v>
      </c>
      <c r="B3431" s="422" t="s">
        <v>7711</v>
      </c>
      <c r="C3431" s="422" t="s">
        <v>82</v>
      </c>
      <c r="D3431" s="422" t="s">
        <v>7227</v>
      </c>
      <c r="E3431" s="422" t="s">
        <v>7283</v>
      </c>
      <c r="F3431" s="438">
        <v>33360000</v>
      </c>
      <c r="G3431" s="423">
        <v>2023</v>
      </c>
      <c r="H3431" s="424">
        <f>VLOOKUP(G3431,[3]잔가율!$D$3:$E$33,2,FALSE)</f>
        <v>0.84199999999999997</v>
      </c>
      <c r="I3431" s="434">
        <f t="shared" si="53"/>
        <v>28089120</v>
      </c>
    </row>
    <row r="3432" spans="1:9">
      <c r="A3432" s="421">
        <v>3431</v>
      </c>
      <c r="B3432" s="422" t="s">
        <v>7711</v>
      </c>
      <c r="C3432" s="422" t="s">
        <v>82</v>
      </c>
      <c r="D3432" s="422" t="s">
        <v>7228</v>
      </c>
      <c r="E3432" s="422" t="s">
        <v>4879</v>
      </c>
      <c r="F3432" s="438">
        <v>33090000</v>
      </c>
      <c r="G3432" s="423">
        <v>2023</v>
      </c>
      <c r="H3432" s="424">
        <f>VLOOKUP(G3432,[3]잔가율!$D$3:$E$33,2,FALSE)</f>
        <v>0.84199999999999997</v>
      </c>
      <c r="I3432" s="434">
        <f t="shared" si="53"/>
        <v>27861780</v>
      </c>
    </row>
    <row r="3433" spans="1:9">
      <c r="A3433" s="421">
        <v>3432</v>
      </c>
      <c r="B3433" s="422" t="s">
        <v>7711</v>
      </c>
      <c r="C3433" s="422" t="s">
        <v>82</v>
      </c>
      <c r="D3433" s="422" t="s">
        <v>7284</v>
      </c>
      <c r="E3433" s="422" t="s">
        <v>4879</v>
      </c>
      <c r="F3433" s="438">
        <v>36540000</v>
      </c>
      <c r="G3433" s="423">
        <v>2023</v>
      </c>
      <c r="H3433" s="424">
        <f>VLOOKUP(G3433,[3]잔가율!$D$3:$E$33,2,FALSE)</f>
        <v>0.84199999999999997</v>
      </c>
      <c r="I3433" s="434">
        <f t="shared" si="53"/>
        <v>30766680</v>
      </c>
    </row>
    <row r="3434" spans="1:9">
      <c r="A3434" s="421">
        <v>3433</v>
      </c>
      <c r="B3434" s="422" t="s">
        <v>7711</v>
      </c>
      <c r="C3434" s="422" t="s">
        <v>82</v>
      </c>
      <c r="D3434" s="422" t="s">
        <v>7229</v>
      </c>
      <c r="E3434" s="422" t="s">
        <v>4879</v>
      </c>
      <c r="F3434" s="438">
        <v>36810000</v>
      </c>
      <c r="G3434" s="423">
        <v>2023</v>
      </c>
      <c r="H3434" s="424">
        <f>VLOOKUP(G3434,[3]잔가율!$D$3:$E$33,2,FALSE)</f>
        <v>0.84199999999999997</v>
      </c>
      <c r="I3434" s="434">
        <f t="shared" si="53"/>
        <v>30994020</v>
      </c>
    </row>
    <row r="3435" spans="1:9">
      <c r="A3435" s="421">
        <v>3434</v>
      </c>
      <c r="B3435" s="422" t="s">
        <v>7711</v>
      </c>
      <c r="C3435" s="422" t="s">
        <v>82</v>
      </c>
      <c r="D3435" s="422" t="s">
        <v>7230</v>
      </c>
      <c r="E3435" s="422" t="s">
        <v>4879</v>
      </c>
      <c r="F3435" s="438">
        <v>30360000</v>
      </c>
      <c r="G3435" s="423">
        <v>2023</v>
      </c>
      <c r="H3435" s="424">
        <f>VLOOKUP(G3435,[3]잔가율!$D$3:$E$33,2,FALSE)</f>
        <v>0.84199999999999997</v>
      </c>
      <c r="I3435" s="434">
        <f t="shared" si="53"/>
        <v>25563120</v>
      </c>
    </row>
    <row r="3436" spans="1:9">
      <c r="A3436" s="421">
        <v>3435</v>
      </c>
      <c r="B3436" s="422" t="s">
        <v>7711</v>
      </c>
      <c r="C3436" s="422" t="s">
        <v>82</v>
      </c>
      <c r="D3436" s="422" t="s">
        <v>7285</v>
      </c>
      <c r="E3436" s="422" t="s">
        <v>7281</v>
      </c>
      <c r="F3436" s="438">
        <v>30360000</v>
      </c>
      <c r="G3436" s="423">
        <v>2023</v>
      </c>
      <c r="H3436" s="424">
        <f>VLOOKUP(G3436,[3]잔가율!$D$3:$E$33,2,FALSE)</f>
        <v>0.84199999999999997</v>
      </c>
      <c r="I3436" s="434">
        <f t="shared" si="53"/>
        <v>25563120</v>
      </c>
    </row>
    <row r="3437" spans="1:9">
      <c r="A3437" s="421">
        <v>3436</v>
      </c>
      <c r="B3437" s="422" t="s">
        <v>7711</v>
      </c>
      <c r="C3437" s="422" t="s">
        <v>82</v>
      </c>
      <c r="D3437" s="422" t="s">
        <v>7231</v>
      </c>
      <c r="E3437" s="422" t="s">
        <v>4879</v>
      </c>
      <c r="F3437" s="438">
        <v>35600000</v>
      </c>
      <c r="G3437" s="423">
        <v>2023</v>
      </c>
      <c r="H3437" s="424">
        <f>VLOOKUP(G3437,[3]잔가율!$D$3:$E$33,2,FALSE)</f>
        <v>0.84199999999999997</v>
      </c>
      <c r="I3437" s="434">
        <f t="shared" si="53"/>
        <v>29975200</v>
      </c>
    </row>
    <row r="3438" spans="1:9">
      <c r="A3438" s="421">
        <v>3437</v>
      </c>
      <c r="B3438" s="422" t="s">
        <v>7711</v>
      </c>
      <c r="C3438" s="422" t="s">
        <v>82</v>
      </c>
      <c r="D3438" s="422" t="s">
        <v>7286</v>
      </c>
      <c r="E3438" s="422" t="s">
        <v>7287</v>
      </c>
      <c r="F3438" s="438">
        <v>31810000</v>
      </c>
      <c r="G3438" s="423">
        <v>2023</v>
      </c>
      <c r="H3438" s="424">
        <f>VLOOKUP(G3438,[3]잔가율!$D$3:$E$33,2,FALSE)</f>
        <v>0.84199999999999997</v>
      </c>
      <c r="I3438" s="434">
        <f t="shared" si="53"/>
        <v>26784020</v>
      </c>
    </row>
    <row r="3439" spans="1:9">
      <c r="A3439" s="421">
        <v>3438</v>
      </c>
      <c r="B3439" s="422" t="s">
        <v>7711</v>
      </c>
      <c r="C3439" s="422" t="s">
        <v>82</v>
      </c>
      <c r="D3439" s="422" t="s">
        <v>7288</v>
      </c>
      <c r="E3439" s="422" t="s">
        <v>7281</v>
      </c>
      <c r="F3439" s="438">
        <v>36270000</v>
      </c>
      <c r="G3439" s="423">
        <v>2023</v>
      </c>
      <c r="H3439" s="424">
        <f>VLOOKUP(G3439,[3]잔가율!$D$3:$E$33,2,FALSE)</f>
        <v>0.84199999999999997</v>
      </c>
      <c r="I3439" s="434">
        <f t="shared" si="53"/>
        <v>30539340</v>
      </c>
    </row>
    <row r="3440" spans="1:9">
      <c r="A3440" s="421">
        <v>3439</v>
      </c>
      <c r="B3440" s="422" t="s">
        <v>7711</v>
      </c>
      <c r="C3440" s="422" t="s">
        <v>82</v>
      </c>
      <c r="D3440" s="422" t="s">
        <v>7232</v>
      </c>
      <c r="E3440" s="422" t="s">
        <v>1246</v>
      </c>
      <c r="F3440" s="438">
        <v>27390000</v>
      </c>
      <c r="G3440" s="423">
        <v>2023</v>
      </c>
      <c r="H3440" s="424">
        <f>VLOOKUP(G3440,[3]잔가율!$D$3:$E$33,2,FALSE)</f>
        <v>0.84199999999999997</v>
      </c>
      <c r="I3440" s="434">
        <f t="shared" si="53"/>
        <v>23062380</v>
      </c>
    </row>
    <row r="3441" spans="1:9">
      <c r="A3441" s="421">
        <v>3440</v>
      </c>
      <c r="B3441" s="422" t="s">
        <v>7711</v>
      </c>
      <c r="C3441" s="422" t="s">
        <v>82</v>
      </c>
      <c r="D3441" s="422" t="s">
        <v>7233</v>
      </c>
      <c r="E3441" s="422" t="s">
        <v>4879</v>
      </c>
      <c r="F3441" s="438">
        <v>38000000</v>
      </c>
      <c r="G3441" s="423">
        <v>2023</v>
      </c>
      <c r="H3441" s="424">
        <f>VLOOKUP(G3441,[3]잔가율!$D$3:$E$33,2,FALSE)</f>
        <v>0.84199999999999997</v>
      </c>
      <c r="I3441" s="434">
        <f t="shared" si="53"/>
        <v>31996000</v>
      </c>
    </row>
    <row r="3442" spans="1:9">
      <c r="A3442" s="421">
        <v>3441</v>
      </c>
      <c r="B3442" s="422" t="s">
        <v>7711</v>
      </c>
      <c r="C3442" s="422" t="s">
        <v>82</v>
      </c>
      <c r="D3442" s="422" t="s">
        <v>7233</v>
      </c>
      <c r="E3442" s="422" t="s">
        <v>7281</v>
      </c>
      <c r="F3442" s="438">
        <v>36210000</v>
      </c>
      <c r="G3442" s="423">
        <v>2023</v>
      </c>
      <c r="H3442" s="424">
        <f>VLOOKUP(G3442,[3]잔가율!$D$3:$E$33,2,FALSE)</f>
        <v>0.84199999999999997</v>
      </c>
      <c r="I3442" s="434">
        <f t="shared" si="53"/>
        <v>30488820</v>
      </c>
    </row>
    <row r="3443" spans="1:9">
      <c r="A3443" s="421">
        <v>3442</v>
      </c>
      <c r="B3443" s="422" t="s">
        <v>7711</v>
      </c>
      <c r="C3443" s="422" t="s">
        <v>82</v>
      </c>
      <c r="D3443" s="422" t="s">
        <v>7289</v>
      </c>
      <c r="E3443" s="422" t="s">
        <v>7281</v>
      </c>
      <c r="F3443" s="438">
        <v>37380000</v>
      </c>
      <c r="G3443" s="423">
        <v>2023</v>
      </c>
      <c r="H3443" s="424">
        <f>VLOOKUP(G3443,[3]잔가율!$D$3:$E$33,2,FALSE)</f>
        <v>0.84199999999999997</v>
      </c>
      <c r="I3443" s="434">
        <f t="shared" si="53"/>
        <v>31473960</v>
      </c>
    </row>
    <row r="3444" spans="1:9">
      <c r="A3444" s="421">
        <v>3443</v>
      </c>
      <c r="B3444" s="422" t="s">
        <v>7711</v>
      </c>
      <c r="C3444" s="422" t="s">
        <v>82</v>
      </c>
      <c r="D3444" s="422" t="s">
        <v>7290</v>
      </c>
      <c r="E3444" s="422" t="s">
        <v>7291</v>
      </c>
      <c r="F3444" s="438">
        <v>35820000</v>
      </c>
      <c r="G3444" s="423">
        <v>2023</v>
      </c>
      <c r="H3444" s="424">
        <f>VLOOKUP(G3444,[3]잔가율!$D$3:$E$33,2,FALSE)</f>
        <v>0.84199999999999997</v>
      </c>
      <c r="I3444" s="434">
        <f t="shared" si="53"/>
        <v>30160440</v>
      </c>
    </row>
    <row r="3445" spans="1:9">
      <c r="A3445" s="421">
        <v>3444</v>
      </c>
      <c r="B3445" s="422" t="s">
        <v>7711</v>
      </c>
      <c r="C3445" s="422" t="s">
        <v>82</v>
      </c>
      <c r="D3445" s="422" t="s">
        <v>7292</v>
      </c>
      <c r="E3445" s="422" t="s">
        <v>7281</v>
      </c>
      <c r="F3445" s="438">
        <v>35820000</v>
      </c>
      <c r="G3445" s="423">
        <v>2023</v>
      </c>
      <c r="H3445" s="424">
        <f>VLOOKUP(G3445,[3]잔가율!$D$3:$E$33,2,FALSE)</f>
        <v>0.84199999999999997</v>
      </c>
      <c r="I3445" s="434">
        <f t="shared" si="53"/>
        <v>30160440</v>
      </c>
    </row>
    <row r="3446" spans="1:9">
      <c r="A3446" s="421">
        <v>3445</v>
      </c>
      <c r="B3446" s="422" t="s">
        <v>7711</v>
      </c>
      <c r="C3446" s="422" t="s">
        <v>82</v>
      </c>
      <c r="D3446" s="422" t="s">
        <v>7234</v>
      </c>
      <c r="E3446" s="422" t="s">
        <v>7293</v>
      </c>
      <c r="F3446" s="438">
        <v>30000000</v>
      </c>
      <c r="G3446" s="423">
        <v>2023</v>
      </c>
      <c r="H3446" s="424">
        <f>VLOOKUP(G3446,[3]잔가율!$D$3:$E$33,2,FALSE)</f>
        <v>0.84199999999999997</v>
      </c>
      <c r="I3446" s="434">
        <f t="shared" si="53"/>
        <v>25260000</v>
      </c>
    </row>
    <row r="3447" spans="1:9">
      <c r="A3447" s="421">
        <v>3446</v>
      </c>
      <c r="B3447" s="422" t="s">
        <v>7711</v>
      </c>
      <c r="C3447" s="422" t="s">
        <v>82</v>
      </c>
      <c r="D3447" s="422" t="s">
        <v>7234</v>
      </c>
      <c r="E3447" s="422" t="s">
        <v>7281</v>
      </c>
      <c r="F3447" s="438">
        <v>39540000</v>
      </c>
      <c r="G3447" s="423">
        <v>2023</v>
      </c>
      <c r="H3447" s="424">
        <f>VLOOKUP(G3447,[3]잔가율!$D$3:$E$33,2,FALSE)</f>
        <v>0.84199999999999997</v>
      </c>
      <c r="I3447" s="434">
        <f t="shared" si="53"/>
        <v>33292680</v>
      </c>
    </row>
    <row r="3448" spans="1:9">
      <c r="A3448" s="421">
        <v>3447</v>
      </c>
      <c r="B3448" s="422" t="s">
        <v>7711</v>
      </c>
      <c r="C3448" s="422" t="s">
        <v>82</v>
      </c>
      <c r="D3448" s="422" t="s">
        <v>7234</v>
      </c>
      <c r="E3448" s="422" t="s">
        <v>7294</v>
      </c>
      <c r="F3448" s="438">
        <v>30000000</v>
      </c>
      <c r="G3448" s="423">
        <v>2023</v>
      </c>
      <c r="H3448" s="424">
        <f>VLOOKUP(G3448,[3]잔가율!$D$3:$E$33,2,FALSE)</f>
        <v>0.84199999999999997</v>
      </c>
      <c r="I3448" s="434">
        <f t="shared" si="53"/>
        <v>25260000</v>
      </c>
    </row>
    <row r="3449" spans="1:9">
      <c r="A3449" s="421">
        <v>3448</v>
      </c>
      <c r="B3449" s="422" t="s">
        <v>7711</v>
      </c>
      <c r="C3449" s="422" t="s">
        <v>82</v>
      </c>
      <c r="D3449" s="422" t="s">
        <v>7234</v>
      </c>
      <c r="E3449" s="422" t="s">
        <v>7295</v>
      </c>
      <c r="F3449" s="438">
        <v>36810000</v>
      </c>
      <c r="G3449" s="423">
        <v>2023</v>
      </c>
      <c r="H3449" s="424">
        <f>VLOOKUP(G3449,[3]잔가율!$D$3:$E$33,2,FALSE)</f>
        <v>0.84199999999999997</v>
      </c>
      <c r="I3449" s="434">
        <f t="shared" si="53"/>
        <v>30994020</v>
      </c>
    </row>
    <row r="3450" spans="1:9">
      <c r="A3450" s="421">
        <v>3449</v>
      </c>
      <c r="B3450" s="422" t="s">
        <v>7711</v>
      </c>
      <c r="C3450" s="422" t="s">
        <v>82</v>
      </c>
      <c r="D3450" s="422" t="s">
        <v>7296</v>
      </c>
      <c r="E3450" s="422" t="s">
        <v>7297</v>
      </c>
      <c r="F3450" s="438">
        <v>46560000</v>
      </c>
      <c r="G3450" s="423">
        <v>2023</v>
      </c>
      <c r="H3450" s="424">
        <f>VLOOKUP(G3450,[3]잔가율!$D$3:$E$33,2,FALSE)</f>
        <v>0.84199999999999997</v>
      </c>
      <c r="I3450" s="434">
        <f t="shared" si="53"/>
        <v>39203520</v>
      </c>
    </row>
    <row r="3451" spans="1:9">
      <c r="A3451" s="421">
        <v>3450</v>
      </c>
      <c r="B3451" s="422" t="s">
        <v>7711</v>
      </c>
      <c r="C3451" s="422" t="s">
        <v>82</v>
      </c>
      <c r="D3451" s="422" t="s">
        <v>7235</v>
      </c>
      <c r="E3451" s="422" t="s">
        <v>4879</v>
      </c>
      <c r="F3451" s="438">
        <v>45360000</v>
      </c>
      <c r="G3451" s="423">
        <v>2023</v>
      </c>
      <c r="H3451" s="424">
        <f>VLOOKUP(G3451,[3]잔가율!$D$3:$E$33,2,FALSE)</f>
        <v>0.84199999999999997</v>
      </c>
      <c r="I3451" s="434">
        <f t="shared" si="53"/>
        <v>38193120</v>
      </c>
    </row>
    <row r="3452" spans="1:9">
      <c r="A3452" s="421">
        <v>3451</v>
      </c>
      <c r="B3452" s="422" t="s">
        <v>7711</v>
      </c>
      <c r="C3452" s="422" t="s">
        <v>82</v>
      </c>
      <c r="D3452" s="422" t="s">
        <v>7235</v>
      </c>
      <c r="E3452" s="422" t="s">
        <v>7298</v>
      </c>
      <c r="F3452" s="438">
        <v>45360000</v>
      </c>
      <c r="G3452" s="423">
        <v>2023</v>
      </c>
      <c r="H3452" s="424">
        <f>VLOOKUP(G3452,[3]잔가율!$D$3:$E$33,2,FALSE)</f>
        <v>0.84199999999999997</v>
      </c>
      <c r="I3452" s="434">
        <f t="shared" si="53"/>
        <v>38193120</v>
      </c>
    </row>
    <row r="3453" spans="1:9">
      <c r="A3453" s="421">
        <v>3452</v>
      </c>
      <c r="B3453" s="425" t="s">
        <v>7711</v>
      </c>
      <c r="C3453" s="425" t="s">
        <v>7266</v>
      </c>
      <c r="D3453" s="425" t="s">
        <v>7299</v>
      </c>
      <c r="E3453" s="425" t="s">
        <v>7300</v>
      </c>
      <c r="F3453" s="439">
        <v>7190000</v>
      </c>
      <c r="G3453" s="423">
        <v>2023</v>
      </c>
      <c r="H3453" s="424">
        <f>VLOOKUP(G3453,[3]잔가율!$D$3:$E$33,2,FALSE)</f>
        <v>0.84199999999999997</v>
      </c>
      <c r="I3453" s="434">
        <f t="shared" si="53"/>
        <v>6053980</v>
      </c>
    </row>
    <row r="3454" spans="1:9">
      <c r="A3454" s="421">
        <v>3453</v>
      </c>
      <c r="B3454" s="422" t="s">
        <v>7711</v>
      </c>
      <c r="C3454" s="422" t="s">
        <v>82</v>
      </c>
      <c r="D3454" s="422" t="s">
        <v>7301</v>
      </c>
      <c r="E3454" s="422" t="s">
        <v>7302</v>
      </c>
      <c r="F3454" s="438">
        <v>25670000</v>
      </c>
      <c r="G3454" s="423">
        <v>2023</v>
      </c>
      <c r="H3454" s="424">
        <f>VLOOKUP(G3454,[3]잔가율!$D$3:$E$33,2,FALSE)</f>
        <v>0.84199999999999997</v>
      </c>
      <c r="I3454" s="434">
        <f t="shared" si="53"/>
        <v>21614140</v>
      </c>
    </row>
    <row r="3455" spans="1:9">
      <c r="A3455" s="421">
        <v>3454</v>
      </c>
      <c r="B3455" s="422" t="s">
        <v>7711</v>
      </c>
      <c r="C3455" s="422" t="s">
        <v>82</v>
      </c>
      <c r="D3455" s="422" t="s">
        <v>7303</v>
      </c>
      <c r="E3455" s="422" t="s">
        <v>7304</v>
      </c>
      <c r="F3455" s="438">
        <v>14000000</v>
      </c>
      <c r="G3455" s="423">
        <v>2023</v>
      </c>
      <c r="H3455" s="424">
        <f>VLOOKUP(G3455,[3]잔가율!$D$3:$E$33,2,FALSE)</f>
        <v>0.84199999999999997</v>
      </c>
      <c r="I3455" s="434">
        <f t="shared" si="53"/>
        <v>11788000</v>
      </c>
    </row>
    <row r="3456" spans="1:9">
      <c r="A3456" s="421">
        <v>3455</v>
      </c>
      <c r="B3456" s="422" t="s">
        <v>7711</v>
      </c>
      <c r="C3456" s="422" t="s">
        <v>82</v>
      </c>
      <c r="D3456" s="422" t="s">
        <v>2125</v>
      </c>
      <c r="E3456" s="422" t="s">
        <v>7305</v>
      </c>
      <c r="F3456" s="438">
        <v>23180000</v>
      </c>
      <c r="G3456" s="423">
        <v>2023</v>
      </c>
      <c r="H3456" s="424">
        <f>VLOOKUP(G3456,[3]잔가율!$D$3:$E$33,2,FALSE)</f>
        <v>0.84199999999999997</v>
      </c>
      <c r="I3456" s="434">
        <f t="shared" si="53"/>
        <v>19517560</v>
      </c>
    </row>
    <row r="3457" spans="1:9">
      <c r="A3457" s="421">
        <v>3456</v>
      </c>
      <c r="B3457" s="422" t="s">
        <v>7711</v>
      </c>
      <c r="C3457" s="422" t="s">
        <v>82</v>
      </c>
      <c r="D3457" s="422" t="s">
        <v>2125</v>
      </c>
      <c r="E3457" s="422" t="s">
        <v>7306</v>
      </c>
      <c r="F3457" s="438">
        <v>31720000</v>
      </c>
      <c r="G3457" s="423">
        <v>2023</v>
      </c>
      <c r="H3457" s="424">
        <f>VLOOKUP(G3457,[3]잔가율!$D$3:$E$33,2,FALSE)</f>
        <v>0.84199999999999997</v>
      </c>
      <c r="I3457" s="434">
        <f t="shared" si="53"/>
        <v>26708240</v>
      </c>
    </row>
    <row r="3458" spans="1:9">
      <c r="A3458" s="421">
        <v>3457</v>
      </c>
      <c r="B3458" s="422" t="s">
        <v>7711</v>
      </c>
      <c r="C3458" s="422" t="s">
        <v>82</v>
      </c>
      <c r="D3458" s="422" t="s">
        <v>2125</v>
      </c>
      <c r="E3458" s="422" t="s">
        <v>7307</v>
      </c>
      <c r="F3458" s="438">
        <v>23180000</v>
      </c>
      <c r="G3458" s="423">
        <v>2023</v>
      </c>
      <c r="H3458" s="424">
        <f>VLOOKUP(G3458,[3]잔가율!$D$3:$E$33,2,FALSE)</f>
        <v>0.84199999999999997</v>
      </c>
      <c r="I3458" s="434">
        <f t="shared" ref="I3458:I3521" si="54">ROUNDDOWN(F3458*H3458,0)</f>
        <v>19517560</v>
      </c>
    </row>
    <row r="3459" spans="1:9">
      <c r="A3459" s="421">
        <v>3458</v>
      </c>
      <c r="B3459" s="422" t="s">
        <v>7711</v>
      </c>
      <c r="C3459" s="422" t="s">
        <v>82</v>
      </c>
      <c r="D3459" s="422" t="s">
        <v>7236</v>
      </c>
      <c r="E3459" s="422" t="s">
        <v>7308</v>
      </c>
      <c r="F3459" s="438">
        <v>24600000</v>
      </c>
      <c r="G3459" s="423">
        <v>2023</v>
      </c>
      <c r="H3459" s="424">
        <f>VLOOKUP(G3459,[3]잔가율!$D$3:$E$33,2,FALSE)</f>
        <v>0.84199999999999997</v>
      </c>
      <c r="I3459" s="434">
        <f t="shared" si="54"/>
        <v>20713200</v>
      </c>
    </row>
    <row r="3460" spans="1:9">
      <c r="A3460" s="421">
        <v>3459</v>
      </c>
      <c r="B3460" s="422" t="s">
        <v>7711</v>
      </c>
      <c r="C3460" s="422" t="s">
        <v>82</v>
      </c>
      <c r="D3460" s="422" t="s">
        <v>7237</v>
      </c>
      <c r="E3460" s="422" t="s">
        <v>4879</v>
      </c>
      <c r="F3460" s="438">
        <v>29440000</v>
      </c>
      <c r="G3460" s="423">
        <v>2023</v>
      </c>
      <c r="H3460" s="424">
        <f>VLOOKUP(G3460,[3]잔가율!$D$3:$E$33,2,FALSE)</f>
        <v>0.84199999999999997</v>
      </c>
      <c r="I3460" s="434">
        <f t="shared" si="54"/>
        <v>24788480</v>
      </c>
    </row>
    <row r="3461" spans="1:9">
      <c r="A3461" s="421">
        <v>3460</v>
      </c>
      <c r="B3461" s="422" t="s">
        <v>7711</v>
      </c>
      <c r="C3461" s="422" t="s">
        <v>82</v>
      </c>
      <c r="D3461" s="422" t="s">
        <v>7237</v>
      </c>
      <c r="E3461" s="422" t="s">
        <v>7308</v>
      </c>
      <c r="F3461" s="438">
        <v>29450000</v>
      </c>
      <c r="G3461" s="423">
        <v>2023</v>
      </c>
      <c r="H3461" s="424">
        <f>VLOOKUP(G3461,[3]잔가율!$D$3:$E$33,2,FALSE)</f>
        <v>0.84199999999999997</v>
      </c>
      <c r="I3461" s="434">
        <f t="shared" si="54"/>
        <v>24796900</v>
      </c>
    </row>
    <row r="3462" spans="1:9">
      <c r="A3462" s="421">
        <v>3461</v>
      </c>
      <c r="B3462" s="422" t="s">
        <v>7711</v>
      </c>
      <c r="C3462" s="422" t="s">
        <v>82</v>
      </c>
      <c r="D3462" s="422" t="s">
        <v>7238</v>
      </c>
      <c r="E3462" s="422" t="s">
        <v>7309</v>
      </c>
      <c r="F3462" s="438">
        <v>25200000</v>
      </c>
      <c r="G3462" s="423">
        <v>2023</v>
      </c>
      <c r="H3462" s="424">
        <f>VLOOKUP(G3462,[3]잔가율!$D$3:$E$33,2,FALSE)</f>
        <v>0.84199999999999997</v>
      </c>
      <c r="I3462" s="434">
        <f t="shared" si="54"/>
        <v>21218400</v>
      </c>
    </row>
    <row r="3463" spans="1:9">
      <c r="A3463" s="421">
        <v>3462</v>
      </c>
      <c r="B3463" s="422" t="s">
        <v>7711</v>
      </c>
      <c r="C3463" s="422" t="s">
        <v>82</v>
      </c>
      <c r="D3463" s="422" t="s">
        <v>7239</v>
      </c>
      <c r="E3463" s="422" t="s">
        <v>7309</v>
      </c>
      <c r="F3463" s="438">
        <v>26300000</v>
      </c>
      <c r="G3463" s="423">
        <v>2023</v>
      </c>
      <c r="H3463" s="424">
        <f>VLOOKUP(G3463,[3]잔가율!$D$3:$E$33,2,FALSE)</f>
        <v>0.84199999999999997</v>
      </c>
      <c r="I3463" s="434">
        <f t="shared" si="54"/>
        <v>22144600</v>
      </c>
    </row>
    <row r="3464" spans="1:9">
      <c r="A3464" s="421">
        <v>3463</v>
      </c>
      <c r="B3464" s="422" t="s">
        <v>7711</v>
      </c>
      <c r="C3464" s="422" t="s">
        <v>82</v>
      </c>
      <c r="D3464" s="422" t="s">
        <v>7240</v>
      </c>
      <c r="E3464" s="422" t="s">
        <v>4879</v>
      </c>
      <c r="F3464" s="438">
        <v>40090000</v>
      </c>
      <c r="G3464" s="423">
        <v>2023</v>
      </c>
      <c r="H3464" s="424">
        <f>VLOOKUP(G3464,[3]잔가율!$D$3:$E$33,2,FALSE)</f>
        <v>0.84199999999999997</v>
      </c>
      <c r="I3464" s="434">
        <f t="shared" si="54"/>
        <v>33755780</v>
      </c>
    </row>
    <row r="3465" spans="1:9">
      <c r="A3465" s="421">
        <v>3464</v>
      </c>
      <c r="B3465" s="422" t="s">
        <v>7711</v>
      </c>
      <c r="C3465" s="422" t="s">
        <v>82</v>
      </c>
      <c r="D3465" s="422" t="s">
        <v>7241</v>
      </c>
      <c r="E3465" s="422" t="s">
        <v>4879</v>
      </c>
      <c r="F3465" s="438">
        <v>28630000</v>
      </c>
      <c r="G3465" s="423">
        <v>2023</v>
      </c>
      <c r="H3465" s="424">
        <f>VLOOKUP(G3465,[3]잔가율!$D$3:$E$33,2,FALSE)</f>
        <v>0.84199999999999997</v>
      </c>
      <c r="I3465" s="434">
        <f t="shared" si="54"/>
        <v>24106460</v>
      </c>
    </row>
    <row r="3466" spans="1:9">
      <c r="A3466" s="421">
        <v>3465</v>
      </c>
      <c r="B3466" s="422" t="s">
        <v>7711</v>
      </c>
      <c r="C3466" s="422" t="s">
        <v>82</v>
      </c>
      <c r="D3466" s="422" t="s">
        <v>7241</v>
      </c>
      <c r="E3466" s="422" t="s">
        <v>7310</v>
      </c>
      <c r="F3466" s="438">
        <v>26340000</v>
      </c>
      <c r="G3466" s="423">
        <v>2023</v>
      </c>
      <c r="H3466" s="424">
        <f>VLOOKUP(G3466,[3]잔가율!$D$3:$E$33,2,FALSE)</f>
        <v>0.84199999999999997</v>
      </c>
      <c r="I3466" s="434">
        <f t="shared" si="54"/>
        <v>22178280</v>
      </c>
    </row>
    <row r="3467" spans="1:9">
      <c r="A3467" s="421">
        <v>3466</v>
      </c>
      <c r="B3467" s="422" t="s">
        <v>7711</v>
      </c>
      <c r="C3467" s="422" t="s">
        <v>82</v>
      </c>
      <c r="D3467" s="422" t="s">
        <v>7311</v>
      </c>
      <c r="E3467" s="422" t="s">
        <v>7309</v>
      </c>
      <c r="F3467" s="438">
        <v>28530000</v>
      </c>
      <c r="G3467" s="423">
        <v>2023</v>
      </c>
      <c r="H3467" s="424">
        <f>VLOOKUP(G3467,[3]잔가율!$D$3:$E$33,2,FALSE)</f>
        <v>0.84199999999999997</v>
      </c>
      <c r="I3467" s="434">
        <f t="shared" si="54"/>
        <v>24022260</v>
      </c>
    </row>
    <row r="3468" spans="1:9">
      <c r="A3468" s="421">
        <v>3467</v>
      </c>
      <c r="B3468" s="422" t="s">
        <v>7711</v>
      </c>
      <c r="C3468" s="422" t="s">
        <v>82</v>
      </c>
      <c r="D3468" s="422" t="s">
        <v>7312</v>
      </c>
      <c r="E3468" s="422" t="s">
        <v>7313</v>
      </c>
      <c r="F3468" s="438">
        <v>41470000</v>
      </c>
      <c r="G3468" s="423">
        <v>2023</v>
      </c>
      <c r="H3468" s="424">
        <f>VLOOKUP(G3468,[3]잔가율!$D$3:$E$33,2,FALSE)</f>
        <v>0.84199999999999997</v>
      </c>
      <c r="I3468" s="434">
        <f t="shared" si="54"/>
        <v>34917740</v>
      </c>
    </row>
    <row r="3469" spans="1:9">
      <c r="A3469" s="421">
        <v>3468</v>
      </c>
      <c r="B3469" s="422" t="s">
        <v>7711</v>
      </c>
      <c r="C3469" s="422" t="s">
        <v>82</v>
      </c>
      <c r="D3469" s="422" t="s">
        <v>7312</v>
      </c>
      <c r="E3469" s="422" t="s">
        <v>7314</v>
      </c>
      <c r="F3469" s="438">
        <v>60900000</v>
      </c>
      <c r="G3469" s="423">
        <v>2023</v>
      </c>
      <c r="H3469" s="424">
        <f>VLOOKUP(G3469,[3]잔가율!$D$3:$E$33,2,FALSE)</f>
        <v>0.84199999999999997</v>
      </c>
      <c r="I3469" s="434">
        <f t="shared" si="54"/>
        <v>51277800</v>
      </c>
    </row>
    <row r="3470" spans="1:9">
      <c r="A3470" s="421">
        <v>3469</v>
      </c>
      <c r="B3470" s="422" t="s">
        <v>7711</v>
      </c>
      <c r="C3470" s="422" t="s">
        <v>82</v>
      </c>
      <c r="D3470" s="422" t="s">
        <v>7315</v>
      </c>
      <c r="E3470" s="422" t="s">
        <v>7316</v>
      </c>
      <c r="F3470" s="438">
        <v>29100000</v>
      </c>
      <c r="G3470" s="423">
        <v>2023</v>
      </c>
      <c r="H3470" s="424">
        <f>VLOOKUP(G3470,[3]잔가율!$D$3:$E$33,2,FALSE)</f>
        <v>0.84199999999999997</v>
      </c>
      <c r="I3470" s="434">
        <f t="shared" si="54"/>
        <v>24502200</v>
      </c>
    </row>
    <row r="3471" spans="1:9">
      <c r="A3471" s="421">
        <v>3470</v>
      </c>
      <c r="B3471" s="422" t="s">
        <v>7711</v>
      </c>
      <c r="C3471" s="422" t="s">
        <v>82</v>
      </c>
      <c r="D3471" s="422" t="s">
        <v>7242</v>
      </c>
      <c r="E3471" s="422" t="s">
        <v>7317</v>
      </c>
      <c r="F3471" s="438">
        <v>30150000</v>
      </c>
      <c r="G3471" s="423">
        <v>2023</v>
      </c>
      <c r="H3471" s="424">
        <f>VLOOKUP(G3471,[3]잔가율!$D$3:$E$33,2,FALSE)</f>
        <v>0.84199999999999997</v>
      </c>
      <c r="I3471" s="434">
        <f t="shared" si="54"/>
        <v>25386300</v>
      </c>
    </row>
    <row r="3472" spans="1:9">
      <c r="A3472" s="421">
        <v>3471</v>
      </c>
      <c r="B3472" s="422" t="s">
        <v>7711</v>
      </c>
      <c r="C3472" s="422" t="s">
        <v>82</v>
      </c>
      <c r="D3472" s="422" t="s">
        <v>7243</v>
      </c>
      <c r="E3472" s="422" t="s">
        <v>7318</v>
      </c>
      <c r="F3472" s="438">
        <v>35830000</v>
      </c>
      <c r="G3472" s="423">
        <v>2023</v>
      </c>
      <c r="H3472" s="424">
        <f>VLOOKUP(G3472,[3]잔가율!$D$3:$E$33,2,FALSE)</f>
        <v>0.84199999999999997</v>
      </c>
      <c r="I3472" s="434">
        <f t="shared" si="54"/>
        <v>30168860</v>
      </c>
    </row>
    <row r="3473" spans="1:9">
      <c r="A3473" s="421">
        <v>3472</v>
      </c>
      <c r="B3473" s="422" t="s">
        <v>7711</v>
      </c>
      <c r="C3473" s="422" t="s">
        <v>82</v>
      </c>
      <c r="D3473" s="422" t="s">
        <v>7243</v>
      </c>
      <c r="E3473" s="422" t="s">
        <v>4823</v>
      </c>
      <c r="F3473" s="438">
        <v>34810000</v>
      </c>
      <c r="G3473" s="423">
        <v>2023</v>
      </c>
      <c r="H3473" s="424">
        <f>VLOOKUP(G3473,[3]잔가율!$D$3:$E$33,2,FALSE)</f>
        <v>0.84199999999999997</v>
      </c>
      <c r="I3473" s="434">
        <f t="shared" si="54"/>
        <v>29310020</v>
      </c>
    </row>
    <row r="3474" spans="1:9">
      <c r="A3474" s="421">
        <v>3473</v>
      </c>
      <c r="B3474" s="422" t="s">
        <v>7711</v>
      </c>
      <c r="C3474" s="422" t="s">
        <v>82</v>
      </c>
      <c r="D3474" s="422" t="s">
        <v>84</v>
      </c>
      <c r="E3474" s="422" t="s">
        <v>7319</v>
      </c>
      <c r="F3474" s="438">
        <v>29550000</v>
      </c>
      <c r="G3474" s="423">
        <v>2023</v>
      </c>
      <c r="H3474" s="424">
        <f>VLOOKUP(G3474,[3]잔가율!$D$3:$E$33,2,FALSE)</f>
        <v>0.84199999999999997</v>
      </c>
      <c r="I3474" s="434">
        <f t="shared" si="54"/>
        <v>24881100</v>
      </c>
    </row>
    <row r="3475" spans="1:9">
      <c r="A3475" s="421">
        <v>3474</v>
      </c>
      <c r="B3475" s="422" t="s">
        <v>7711</v>
      </c>
      <c r="C3475" s="422" t="s">
        <v>82</v>
      </c>
      <c r="D3475" s="422" t="s">
        <v>84</v>
      </c>
      <c r="E3475" s="422" t="s">
        <v>7320</v>
      </c>
      <c r="F3475" s="438">
        <v>29550000</v>
      </c>
      <c r="G3475" s="423">
        <v>2023</v>
      </c>
      <c r="H3475" s="424">
        <f>VLOOKUP(G3475,[3]잔가율!$D$3:$E$33,2,FALSE)</f>
        <v>0.84199999999999997</v>
      </c>
      <c r="I3475" s="434">
        <f t="shared" si="54"/>
        <v>24881100</v>
      </c>
    </row>
    <row r="3476" spans="1:9">
      <c r="A3476" s="421">
        <v>3475</v>
      </c>
      <c r="B3476" s="425" t="s">
        <v>7711</v>
      </c>
      <c r="C3476" s="425" t="s">
        <v>7266</v>
      </c>
      <c r="D3476" s="425" t="s">
        <v>84</v>
      </c>
      <c r="E3476" s="425" t="s">
        <v>7321</v>
      </c>
      <c r="F3476" s="439">
        <v>10290000</v>
      </c>
      <c r="G3476" s="423">
        <v>2023</v>
      </c>
      <c r="H3476" s="424">
        <f>VLOOKUP(G3476,[3]잔가율!$D$3:$E$33,2,FALSE)</f>
        <v>0.84199999999999997</v>
      </c>
      <c r="I3476" s="434">
        <f t="shared" si="54"/>
        <v>8664180</v>
      </c>
    </row>
    <row r="3477" spans="1:9">
      <c r="A3477" s="421">
        <v>3476</v>
      </c>
      <c r="B3477" s="422" t="s">
        <v>7711</v>
      </c>
      <c r="C3477" s="422" t="s">
        <v>82</v>
      </c>
      <c r="D3477" s="422" t="s">
        <v>84</v>
      </c>
      <c r="E3477" s="422" t="s">
        <v>7322</v>
      </c>
      <c r="F3477" s="438">
        <v>29550000</v>
      </c>
      <c r="G3477" s="423">
        <v>2023</v>
      </c>
      <c r="H3477" s="424">
        <f>VLOOKUP(G3477,[3]잔가율!$D$3:$E$33,2,FALSE)</f>
        <v>0.84199999999999997</v>
      </c>
      <c r="I3477" s="434">
        <f t="shared" si="54"/>
        <v>24881100</v>
      </c>
    </row>
    <row r="3478" spans="1:9">
      <c r="A3478" s="421">
        <v>3477</v>
      </c>
      <c r="B3478" s="425" t="s">
        <v>7711</v>
      </c>
      <c r="C3478" s="425" t="s">
        <v>7266</v>
      </c>
      <c r="D3478" s="425" t="s">
        <v>84</v>
      </c>
      <c r="E3478" s="425" t="s">
        <v>7323</v>
      </c>
      <c r="F3478" s="439">
        <v>3630000</v>
      </c>
      <c r="G3478" s="423">
        <v>2023</v>
      </c>
      <c r="H3478" s="424">
        <f>VLOOKUP(G3478,[3]잔가율!$D$3:$E$33,2,FALSE)</f>
        <v>0.84199999999999997</v>
      </c>
      <c r="I3478" s="434">
        <f t="shared" si="54"/>
        <v>3056460</v>
      </c>
    </row>
    <row r="3479" spans="1:9">
      <c r="A3479" s="421">
        <v>3478</v>
      </c>
      <c r="B3479" s="425" t="s">
        <v>7711</v>
      </c>
      <c r="C3479" s="425" t="s">
        <v>7266</v>
      </c>
      <c r="D3479" s="425" t="s">
        <v>84</v>
      </c>
      <c r="E3479" s="425" t="s">
        <v>7324</v>
      </c>
      <c r="F3479" s="439">
        <v>9750000</v>
      </c>
      <c r="G3479" s="423">
        <v>2023</v>
      </c>
      <c r="H3479" s="424">
        <f>VLOOKUP(G3479,[3]잔가율!$D$3:$E$33,2,FALSE)</f>
        <v>0.84199999999999997</v>
      </c>
      <c r="I3479" s="434">
        <f t="shared" si="54"/>
        <v>8209500</v>
      </c>
    </row>
    <row r="3480" spans="1:9">
      <c r="A3480" s="421">
        <v>3479</v>
      </c>
      <c r="B3480" s="422" t="s">
        <v>7711</v>
      </c>
      <c r="C3480" s="422" t="s">
        <v>82</v>
      </c>
      <c r="D3480" s="422" t="s">
        <v>84</v>
      </c>
      <c r="E3480" s="422" t="s">
        <v>7306</v>
      </c>
      <c r="F3480" s="438">
        <v>29240000</v>
      </c>
      <c r="G3480" s="423">
        <v>2023</v>
      </c>
      <c r="H3480" s="424">
        <f>VLOOKUP(G3480,[3]잔가율!$D$3:$E$33,2,FALSE)</f>
        <v>0.84199999999999997</v>
      </c>
      <c r="I3480" s="434">
        <f t="shared" si="54"/>
        <v>24620080</v>
      </c>
    </row>
    <row r="3481" spans="1:9">
      <c r="A3481" s="421">
        <v>3480</v>
      </c>
      <c r="B3481" s="422" t="s">
        <v>7711</v>
      </c>
      <c r="C3481" s="422" t="s">
        <v>82</v>
      </c>
      <c r="D3481" s="422" t="s">
        <v>84</v>
      </c>
      <c r="E3481" s="422" t="s">
        <v>7325</v>
      </c>
      <c r="F3481" s="438">
        <v>30590000</v>
      </c>
      <c r="G3481" s="423">
        <v>2023</v>
      </c>
      <c r="H3481" s="424">
        <f>VLOOKUP(G3481,[3]잔가율!$D$3:$E$33,2,FALSE)</f>
        <v>0.84199999999999997</v>
      </c>
      <c r="I3481" s="434">
        <f t="shared" si="54"/>
        <v>25756780</v>
      </c>
    </row>
    <row r="3482" spans="1:9">
      <c r="A3482" s="421">
        <v>3481</v>
      </c>
      <c r="B3482" s="422" t="s">
        <v>7711</v>
      </c>
      <c r="C3482" s="422" t="s">
        <v>82</v>
      </c>
      <c r="D3482" s="422" t="s">
        <v>7244</v>
      </c>
      <c r="E3482" s="422" t="s">
        <v>2640</v>
      </c>
      <c r="F3482" s="438">
        <v>28100000</v>
      </c>
      <c r="G3482" s="423">
        <v>2023</v>
      </c>
      <c r="H3482" s="424">
        <f>VLOOKUP(G3482,[3]잔가율!$D$3:$E$33,2,FALSE)</f>
        <v>0.84199999999999997</v>
      </c>
      <c r="I3482" s="434">
        <f t="shared" si="54"/>
        <v>23660200</v>
      </c>
    </row>
    <row r="3483" spans="1:9">
      <c r="A3483" s="421">
        <v>3482</v>
      </c>
      <c r="B3483" s="422" t="s">
        <v>7711</v>
      </c>
      <c r="C3483" s="422" t="s">
        <v>82</v>
      </c>
      <c r="D3483" s="422" t="s">
        <v>7326</v>
      </c>
      <c r="E3483" s="422" t="s">
        <v>6624</v>
      </c>
      <c r="F3483" s="438">
        <v>33080000</v>
      </c>
      <c r="G3483" s="423">
        <v>2023</v>
      </c>
      <c r="H3483" s="424">
        <f>VLOOKUP(G3483,[3]잔가율!$D$3:$E$33,2,FALSE)</f>
        <v>0.84199999999999997</v>
      </c>
      <c r="I3483" s="434">
        <f t="shared" si="54"/>
        <v>27853360</v>
      </c>
    </row>
    <row r="3484" spans="1:9">
      <c r="A3484" s="421">
        <v>3483</v>
      </c>
      <c r="B3484" s="422" t="s">
        <v>7711</v>
      </c>
      <c r="C3484" s="422" t="s">
        <v>82</v>
      </c>
      <c r="D3484" s="422" t="s">
        <v>7245</v>
      </c>
      <c r="E3484" s="422" t="s">
        <v>6692</v>
      </c>
      <c r="F3484" s="438">
        <v>35460000</v>
      </c>
      <c r="G3484" s="423">
        <v>2023</v>
      </c>
      <c r="H3484" s="424">
        <f>VLOOKUP(G3484,[3]잔가율!$D$3:$E$33,2,FALSE)</f>
        <v>0.84199999999999997</v>
      </c>
      <c r="I3484" s="434">
        <f t="shared" si="54"/>
        <v>29857320</v>
      </c>
    </row>
    <row r="3485" spans="1:9">
      <c r="A3485" s="421">
        <v>3484</v>
      </c>
      <c r="B3485" s="422" t="s">
        <v>7711</v>
      </c>
      <c r="C3485" s="422" t="s">
        <v>82</v>
      </c>
      <c r="D3485" s="422" t="s">
        <v>7246</v>
      </c>
      <c r="E3485" s="422" t="s">
        <v>6692</v>
      </c>
      <c r="F3485" s="438">
        <v>39940000</v>
      </c>
      <c r="G3485" s="423">
        <v>2023</v>
      </c>
      <c r="H3485" s="424">
        <f>VLOOKUP(G3485,[3]잔가율!$D$3:$E$33,2,FALSE)</f>
        <v>0.84199999999999997</v>
      </c>
      <c r="I3485" s="434">
        <f t="shared" si="54"/>
        <v>33629480</v>
      </c>
    </row>
    <row r="3486" spans="1:9">
      <c r="A3486" s="421">
        <v>3485</v>
      </c>
      <c r="B3486" s="422" t="s">
        <v>7711</v>
      </c>
      <c r="C3486" s="422" t="s">
        <v>82</v>
      </c>
      <c r="D3486" s="422" t="s">
        <v>7246</v>
      </c>
      <c r="E3486" s="422" t="s">
        <v>2640</v>
      </c>
      <c r="F3486" s="438">
        <v>32400000</v>
      </c>
      <c r="G3486" s="423">
        <v>2023</v>
      </c>
      <c r="H3486" s="424">
        <f>VLOOKUP(G3486,[3]잔가율!$D$3:$E$33,2,FALSE)</f>
        <v>0.84199999999999997</v>
      </c>
      <c r="I3486" s="434">
        <f t="shared" si="54"/>
        <v>27280800</v>
      </c>
    </row>
    <row r="3487" spans="1:9">
      <c r="A3487" s="421">
        <v>3486</v>
      </c>
      <c r="B3487" s="422" t="s">
        <v>7711</v>
      </c>
      <c r="C3487" s="422" t="s">
        <v>82</v>
      </c>
      <c r="D3487" s="422" t="s">
        <v>7246</v>
      </c>
      <c r="E3487" s="422" t="s">
        <v>7327</v>
      </c>
      <c r="F3487" s="438">
        <v>32070000</v>
      </c>
      <c r="G3487" s="423">
        <v>2023</v>
      </c>
      <c r="H3487" s="424">
        <f>VLOOKUP(G3487,[3]잔가율!$D$3:$E$33,2,FALSE)</f>
        <v>0.84199999999999997</v>
      </c>
      <c r="I3487" s="434">
        <f t="shared" si="54"/>
        <v>27002940</v>
      </c>
    </row>
    <row r="3488" spans="1:9">
      <c r="A3488" s="421">
        <v>3487</v>
      </c>
      <c r="B3488" s="422" t="s">
        <v>7711</v>
      </c>
      <c r="C3488" s="422" t="s">
        <v>82</v>
      </c>
      <c r="D3488" s="422" t="s">
        <v>7247</v>
      </c>
      <c r="E3488" s="422" t="s">
        <v>6692</v>
      </c>
      <c r="F3488" s="438">
        <v>42430000</v>
      </c>
      <c r="G3488" s="423">
        <v>2023</v>
      </c>
      <c r="H3488" s="424">
        <f>VLOOKUP(G3488,[3]잔가율!$D$3:$E$33,2,FALSE)</f>
        <v>0.84199999999999997</v>
      </c>
      <c r="I3488" s="434">
        <f t="shared" si="54"/>
        <v>35726060</v>
      </c>
    </row>
    <row r="3489" spans="1:9">
      <c r="A3489" s="421">
        <v>3488</v>
      </c>
      <c r="B3489" s="422" t="s">
        <v>7711</v>
      </c>
      <c r="C3489" s="422" t="s">
        <v>82</v>
      </c>
      <c r="D3489" s="422" t="s">
        <v>7248</v>
      </c>
      <c r="E3489" s="422" t="s">
        <v>6692</v>
      </c>
      <c r="F3489" s="438">
        <v>39940000</v>
      </c>
      <c r="G3489" s="423">
        <v>2023</v>
      </c>
      <c r="H3489" s="424">
        <f>VLOOKUP(G3489,[3]잔가율!$D$3:$E$33,2,FALSE)</f>
        <v>0.84199999999999997</v>
      </c>
      <c r="I3489" s="434">
        <f t="shared" si="54"/>
        <v>33629480</v>
      </c>
    </row>
    <row r="3490" spans="1:9">
      <c r="A3490" s="421">
        <v>3489</v>
      </c>
      <c r="B3490" s="422" t="s">
        <v>7711</v>
      </c>
      <c r="C3490" s="422" t="s">
        <v>82</v>
      </c>
      <c r="D3490" s="422" t="s">
        <v>7248</v>
      </c>
      <c r="E3490" s="422" t="s">
        <v>2640</v>
      </c>
      <c r="F3490" s="438">
        <v>24500000</v>
      </c>
      <c r="G3490" s="423">
        <v>2023</v>
      </c>
      <c r="H3490" s="424">
        <f>VLOOKUP(G3490,[3]잔가율!$D$3:$E$33,2,FALSE)</f>
        <v>0.84199999999999997</v>
      </c>
      <c r="I3490" s="434">
        <f t="shared" si="54"/>
        <v>20629000</v>
      </c>
    </row>
    <row r="3491" spans="1:9">
      <c r="A3491" s="421">
        <v>3490</v>
      </c>
      <c r="B3491" s="422" t="s">
        <v>7711</v>
      </c>
      <c r="C3491" s="422" t="s">
        <v>82</v>
      </c>
      <c r="D3491" s="422" t="s">
        <v>7249</v>
      </c>
      <c r="E3491" s="422" t="s">
        <v>2640</v>
      </c>
      <c r="F3491" s="438">
        <v>31070000</v>
      </c>
      <c r="G3491" s="423">
        <v>2023</v>
      </c>
      <c r="H3491" s="424">
        <f>VLOOKUP(G3491,[3]잔가율!$D$3:$E$33,2,FALSE)</f>
        <v>0.84199999999999997</v>
      </c>
      <c r="I3491" s="434">
        <f t="shared" si="54"/>
        <v>26160940</v>
      </c>
    </row>
    <row r="3492" spans="1:9">
      <c r="A3492" s="421">
        <v>3491</v>
      </c>
      <c r="B3492" s="422" t="s">
        <v>7711</v>
      </c>
      <c r="C3492" s="422" t="s">
        <v>82</v>
      </c>
      <c r="D3492" s="422" t="s">
        <v>7328</v>
      </c>
      <c r="E3492" s="422" t="s">
        <v>6624</v>
      </c>
      <c r="F3492" s="438">
        <v>42070000</v>
      </c>
      <c r="G3492" s="423">
        <v>2023</v>
      </c>
      <c r="H3492" s="424">
        <f>VLOOKUP(G3492,[3]잔가율!$D$3:$E$33,2,FALSE)</f>
        <v>0.84199999999999997</v>
      </c>
      <c r="I3492" s="434">
        <f t="shared" si="54"/>
        <v>35422940</v>
      </c>
    </row>
    <row r="3493" spans="1:9">
      <c r="A3493" s="421">
        <v>3492</v>
      </c>
      <c r="B3493" s="422" t="s">
        <v>7711</v>
      </c>
      <c r="C3493" s="422" t="s">
        <v>82</v>
      </c>
      <c r="D3493" s="422" t="s">
        <v>7329</v>
      </c>
      <c r="E3493" s="422" t="s">
        <v>2640</v>
      </c>
      <c r="F3493" s="438">
        <v>30300000</v>
      </c>
      <c r="G3493" s="423">
        <v>2023</v>
      </c>
      <c r="H3493" s="424">
        <f>VLOOKUP(G3493,[3]잔가율!$D$3:$E$33,2,FALSE)</f>
        <v>0.84199999999999997</v>
      </c>
      <c r="I3493" s="434">
        <f t="shared" si="54"/>
        <v>25512600</v>
      </c>
    </row>
    <row r="3494" spans="1:9">
      <c r="A3494" s="421">
        <v>3493</v>
      </c>
      <c r="B3494" s="422" t="s">
        <v>7711</v>
      </c>
      <c r="C3494" s="422" t="s">
        <v>82</v>
      </c>
      <c r="D3494" s="422" t="s">
        <v>7330</v>
      </c>
      <c r="E3494" s="422" t="s">
        <v>6692</v>
      </c>
      <c r="F3494" s="438">
        <v>52820000</v>
      </c>
      <c r="G3494" s="423">
        <v>2023</v>
      </c>
      <c r="H3494" s="424">
        <f>VLOOKUP(G3494,[3]잔가율!$D$3:$E$33,2,FALSE)</f>
        <v>0.84199999999999997</v>
      </c>
      <c r="I3494" s="434">
        <f t="shared" si="54"/>
        <v>44474440</v>
      </c>
    </row>
    <row r="3495" spans="1:9">
      <c r="A3495" s="421">
        <v>3494</v>
      </c>
      <c r="B3495" s="422" t="s">
        <v>7711</v>
      </c>
      <c r="C3495" s="422" t="s">
        <v>82</v>
      </c>
      <c r="D3495" s="422" t="s">
        <v>7331</v>
      </c>
      <c r="E3495" s="422" t="s">
        <v>6692</v>
      </c>
      <c r="F3495" s="438">
        <v>42000000</v>
      </c>
      <c r="G3495" s="423">
        <v>2023</v>
      </c>
      <c r="H3495" s="424">
        <f>VLOOKUP(G3495,[3]잔가율!$D$3:$E$33,2,FALSE)</f>
        <v>0.84199999999999997</v>
      </c>
      <c r="I3495" s="434">
        <f t="shared" si="54"/>
        <v>35364000</v>
      </c>
    </row>
    <row r="3496" spans="1:9">
      <c r="A3496" s="421">
        <v>3495</v>
      </c>
      <c r="B3496" s="422" t="s">
        <v>7711</v>
      </c>
      <c r="C3496" s="422" t="s">
        <v>82</v>
      </c>
      <c r="D3496" s="422" t="s">
        <v>7332</v>
      </c>
      <c r="E3496" s="422" t="s">
        <v>6692</v>
      </c>
      <c r="F3496" s="438">
        <v>45000000</v>
      </c>
      <c r="G3496" s="423">
        <v>2023</v>
      </c>
      <c r="H3496" s="424">
        <f>VLOOKUP(G3496,[3]잔가율!$D$3:$E$33,2,FALSE)</f>
        <v>0.84199999999999997</v>
      </c>
      <c r="I3496" s="434">
        <f t="shared" si="54"/>
        <v>37890000</v>
      </c>
    </row>
    <row r="3497" spans="1:9">
      <c r="A3497" s="421">
        <v>3496</v>
      </c>
      <c r="B3497" s="422" t="s">
        <v>7711</v>
      </c>
      <c r="C3497" s="422" t="s">
        <v>82</v>
      </c>
      <c r="D3497" s="422" t="s">
        <v>7250</v>
      </c>
      <c r="E3497" s="422" t="s">
        <v>6692</v>
      </c>
      <c r="F3497" s="438">
        <v>40200000</v>
      </c>
      <c r="G3497" s="423">
        <v>2023</v>
      </c>
      <c r="H3497" s="424">
        <f>VLOOKUP(G3497,[3]잔가율!$D$3:$E$33,2,FALSE)</f>
        <v>0.84199999999999997</v>
      </c>
      <c r="I3497" s="434">
        <f t="shared" si="54"/>
        <v>33848400</v>
      </c>
    </row>
    <row r="3498" spans="1:9">
      <c r="A3498" s="421">
        <v>3497</v>
      </c>
      <c r="B3498" s="422" t="s">
        <v>7711</v>
      </c>
      <c r="C3498" s="422" t="s">
        <v>82</v>
      </c>
      <c r="D3498" s="422" t="s">
        <v>7251</v>
      </c>
      <c r="E3498" s="422" t="s">
        <v>6624</v>
      </c>
      <c r="F3498" s="438">
        <v>41260000</v>
      </c>
      <c r="G3498" s="423">
        <v>2023</v>
      </c>
      <c r="H3498" s="424">
        <f>VLOOKUP(G3498,[3]잔가율!$D$3:$E$33,2,FALSE)</f>
        <v>0.84199999999999997</v>
      </c>
      <c r="I3498" s="434">
        <f t="shared" si="54"/>
        <v>34740920</v>
      </c>
    </row>
    <row r="3499" spans="1:9">
      <c r="A3499" s="421">
        <v>3498</v>
      </c>
      <c r="B3499" s="422" t="s">
        <v>7711</v>
      </c>
      <c r="C3499" s="422" t="s">
        <v>82</v>
      </c>
      <c r="D3499" s="422" t="s">
        <v>7251</v>
      </c>
      <c r="E3499" s="422" t="s">
        <v>6692</v>
      </c>
      <c r="F3499" s="438">
        <v>41260000</v>
      </c>
      <c r="G3499" s="423">
        <v>2023</v>
      </c>
      <c r="H3499" s="424">
        <f>VLOOKUP(G3499,[3]잔가율!$D$3:$E$33,2,FALSE)</f>
        <v>0.84199999999999997</v>
      </c>
      <c r="I3499" s="434">
        <f t="shared" si="54"/>
        <v>34740920</v>
      </c>
    </row>
    <row r="3500" spans="1:9">
      <c r="A3500" s="421">
        <v>3499</v>
      </c>
      <c r="B3500" s="422" t="s">
        <v>7711</v>
      </c>
      <c r="C3500" s="422" t="s">
        <v>82</v>
      </c>
      <c r="D3500" s="422" t="s">
        <v>7252</v>
      </c>
      <c r="E3500" s="422" t="s">
        <v>7333</v>
      </c>
      <c r="F3500" s="438">
        <v>71500000</v>
      </c>
      <c r="G3500" s="423">
        <v>2023</v>
      </c>
      <c r="H3500" s="424">
        <f>VLOOKUP(G3500,[3]잔가율!$D$3:$E$33,2,FALSE)</f>
        <v>0.84199999999999997</v>
      </c>
      <c r="I3500" s="434">
        <f t="shared" si="54"/>
        <v>60203000</v>
      </c>
    </row>
    <row r="3501" spans="1:9">
      <c r="A3501" s="421">
        <v>3500</v>
      </c>
      <c r="B3501" s="422" t="s">
        <v>7711</v>
      </c>
      <c r="C3501" s="422" t="s">
        <v>82</v>
      </c>
      <c r="D3501" s="422" t="s">
        <v>7253</v>
      </c>
      <c r="E3501" s="422" t="s">
        <v>7333</v>
      </c>
      <c r="F3501" s="438">
        <v>78720000</v>
      </c>
      <c r="G3501" s="423">
        <v>2023</v>
      </c>
      <c r="H3501" s="424">
        <f>VLOOKUP(G3501,[3]잔가율!$D$3:$E$33,2,FALSE)</f>
        <v>0.84199999999999997</v>
      </c>
      <c r="I3501" s="434">
        <f t="shared" si="54"/>
        <v>66282240</v>
      </c>
    </row>
    <row r="3502" spans="1:9">
      <c r="A3502" s="421">
        <v>3501</v>
      </c>
      <c r="B3502" s="422" t="s">
        <v>7711</v>
      </c>
      <c r="C3502" s="422" t="s">
        <v>82</v>
      </c>
      <c r="D3502" s="422" t="s">
        <v>7254</v>
      </c>
      <c r="E3502" s="422" t="s">
        <v>7333</v>
      </c>
      <c r="F3502" s="438">
        <v>118540000</v>
      </c>
      <c r="G3502" s="423">
        <v>2023</v>
      </c>
      <c r="H3502" s="424">
        <f>VLOOKUP(G3502,[3]잔가율!$D$3:$E$33,2,FALSE)</f>
        <v>0.84199999999999997</v>
      </c>
      <c r="I3502" s="434">
        <f t="shared" si="54"/>
        <v>99810680</v>
      </c>
    </row>
    <row r="3503" spans="1:9">
      <c r="A3503" s="421">
        <v>3502</v>
      </c>
      <c r="B3503" s="422" t="s">
        <v>7711</v>
      </c>
      <c r="C3503" s="422" t="s">
        <v>82</v>
      </c>
      <c r="D3503" s="422" t="s">
        <v>7334</v>
      </c>
      <c r="E3503" s="422" t="s">
        <v>7333</v>
      </c>
      <c r="F3503" s="438">
        <v>125360000</v>
      </c>
      <c r="G3503" s="423">
        <v>2023</v>
      </c>
      <c r="H3503" s="424">
        <f>VLOOKUP(G3503,[3]잔가율!$D$3:$E$33,2,FALSE)</f>
        <v>0.84199999999999997</v>
      </c>
      <c r="I3503" s="434">
        <f t="shared" si="54"/>
        <v>105553120</v>
      </c>
    </row>
    <row r="3504" spans="1:9">
      <c r="A3504" s="421">
        <v>3503</v>
      </c>
      <c r="B3504" s="422" t="s">
        <v>7711</v>
      </c>
      <c r="C3504" s="422" t="s">
        <v>82</v>
      </c>
      <c r="D3504" s="422" t="s">
        <v>7255</v>
      </c>
      <c r="E3504" s="422" t="s">
        <v>7333</v>
      </c>
      <c r="F3504" s="438">
        <v>160720000</v>
      </c>
      <c r="G3504" s="423">
        <v>2023</v>
      </c>
      <c r="H3504" s="424">
        <f>VLOOKUP(G3504,[3]잔가율!$D$3:$E$33,2,FALSE)</f>
        <v>0.84199999999999997</v>
      </c>
      <c r="I3504" s="434">
        <f t="shared" si="54"/>
        <v>135326240</v>
      </c>
    </row>
    <row r="3505" spans="1:9">
      <c r="A3505" s="421">
        <v>3504</v>
      </c>
      <c r="B3505" s="422" t="s">
        <v>7711</v>
      </c>
      <c r="C3505" s="422" t="s">
        <v>82</v>
      </c>
      <c r="D3505" s="422" t="s">
        <v>7335</v>
      </c>
      <c r="E3505" s="422" t="s">
        <v>7336</v>
      </c>
      <c r="F3505" s="438">
        <v>27540000</v>
      </c>
      <c r="G3505" s="423">
        <v>2023</v>
      </c>
      <c r="H3505" s="424">
        <f>VLOOKUP(G3505,[3]잔가율!$D$3:$E$33,2,FALSE)</f>
        <v>0.84199999999999997</v>
      </c>
      <c r="I3505" s="434">
        <f t="shared" si="54"/>
        <v>23188680</v>
      </c>
    </row>
    <row r="3506" spans="1:9">
      <c r="A3506" s="421">
        <v>3505</v>
      </c>
      <c r="B3506" s="422" t="s">
        <v>7711</v>
      </c>
      <c r="C3506" s="422" t="s">
        <v>82</v>
      </c>
      <c r="D3506" s="422" t="s">
        <v>7337</v>
      </c>
      <c r="E3506" s="422" t="s">
        <v>7338</v>
      </c>
      <c r="F3506" s="438">
        <v>21160000</v>
      </c>
      <c r="G3506" s="423">
        <v>2023</v>
      </c>
      <c r="H3506" s="424">
        <f>VLOOKUP(G3506,[3]잔가율!$D$3:$E$33,2,FALSE)</f>
        <v>0.84199999999999997</v>
      </c>
      <c r="I3506" s="434">
        <f t="shared" si="54"/>
        <v>17816720</v>
      </c>
    </row>
    <row r="3507" spans="1:9">
      <c r="A3507" s="421">
        <v>3506</v>
      </c>
      <c r="B3507" s="422" t="s">
        <v>7711</v>
      </c>
      <c r="C3507" s="422" t="s">
        <v>82</v>
      </c>
      <c r="D3507" s="422" t="s">
        <v>7339</v>
      </c>
      <c r="E3507" s="422" t="s">
        <v>7338</v>
      </c>
      <c r="F3507" s="438">
        <v>21600000</v>
      </c>
      <c r="G3507" s="423">
        <v>2023</v>
      </c>
      <c r="H3507" s="424">
        <f>VLOOKUP(G3507,[3]잔가율!$D$3:$E$33,2,FALSE)</f>
        <v>0.84199999999999997</v>
      </c>
      <c r="I3507" s="434">
        <f t="shared" si="54"/>
        <v>18187200</v>
      </c>
    </row>
    <row r="3508" spans="1:9">
      <c r="A3508" s="421">
        <v>3507</v>
      </c>
      <c r="B3508" s="313" t="s">
        <v>15840</v>
      </c>
      <c r="C3508" s="426" t="s">
        <v>82</v>
      </c>
      <c r="D3508" s="426" t="s">
        <v>7218</v>
      </c>
      <c r="E3508" s="426" t="s">
        <v>7219</v>
      </c>
      <c r="F3508" s="442">
        <v>97960000</v>
      </c>
      <c r="G3508" s="423">
        <v>2023</v>
      </c>
      <c r="H3508" s="424">
        <f>VLOOKUP(G3508,[3]잔가율!$B$3:$C$33,2,FALSE)</f>
        <v>0.82599999999999996</v>
      </c>
      <c r="I3508" s="434">
        <f t="shared" si="54"/>
        <v>80914960</v>
      </c>
    </row>
    <row r="3509" spans="1:9">
      <c r="A3509" s="421">
        <v>3508</v>
      </c>
      <c r="B3509" s="422" t="s">
        <v>7711</v>
      </c>
      <c r="C3509" s="422" t="s">
        <v>82</v>
      </c>
      <c r="D3509" s="422" t="s">
        <v>7340</v>
      </c>
      <c r="E3509" s="422" t="s">
        <v>7341</v>
      </c>
      <c r="F3509" s="438">
        <v>22920000</v>
      </c>
      <c r="G3509" s="423">
        <v>2023</v>
      </c>
      <c r="H3509" s="424">
        <f>VLOOKUP(G3509,[3]잔가율!$D$3:$E$33,2,FALSE)</f>
        <v>0.84199999999999997</v>
      </c>
      <c r="I3509" s="434">
        <f t="shared" si="54"/>
        <v>19298640</v>
      </c>
    </row>
    <row r="3510" spans="1:9">
      <c r="A3510" s="421">
        <v>3509</v>
      </c>
      <c r="B3510" s="422" t="s">
        <v>7711</v>
      </c>
      <c r="C3510" s="422" t="s">
        <v>82</v>
      </c>
      <c r="D3510" s="422" t="s">
        <v>7342</v>
      </c>
      <c r="E3510" s="422" t="s">
        <v>7343</v>
      </c>
      <c r="F3510" s="438">
        <v>33360000</v>
      </c>
      <c r="G3510" s="423">
        <v>2023</v>
      </c>
      <c r="H3510" s="424">
        <f>VLOOKUP(G3510,[3]잔가율!$D$3:$E$33,2,FALSE)</f>
        <v>0.84199999999999997</v>
      </c>
      <c r="I3510" s="434">
        <f t="shared" si="54"/>
        <v>28089120</v>
      </c>
    </row>
    <row r="3511" spans="1:9">
      <c r="A3511" s="421">
        <v>3510</v>
      </c>
      <c r="B3511" s="422" t="s">
        <v>7711</v>
      </c>
      <c r="C3511" s="422" t="s">
        <v>82</v>
      </c>
      <c r="D3511" s="422" t="s">
        <v>7344</v>
      </c>
      <c r="E3511" s="422" t="s">
        <v>7343</v>
      </c>
      <c r="F3511" s="438">
        <v>33210000</v>
      </c>
      <c r="G3511" s="423">
        <v>2023</v>
      </c>
      <c r="H3511" s="424">
        <f>VLOOKUP(G3511,[3]잔가율!$D$3:$E$33,2,FALSE)</f>
        <v>0.84199999999999997</v>
      </c>
      <c r="I3511" s="434">
        <f t="shared" si="54"/>
        <v>27962820</v>
      </c>
    </row>
    <row r="3512" spans="1:9">
      <c r="A3512" s="421">
        <v>3511</v>
      </c>
      <c r="B3512" s="425" t="s">
        <v>7711</v>
      </c>
      <c r="C3512" s="425" t="s">
        <v>7266</v>
      </c>
      <c r="D3512" s="425" t="s">
        <v>7345</v>
      </c>
      <c r="E3512" s="425" t="s">
        <v>7346</v>
      </c>
      <c r="F3512" s="439">
        <v>38700000</v>
      </c>
      <c r="G3512" s="423">
        <v>2023</v>
      </c>
      <c r="H3512" s="424">
        <f>VLOOKUP(G3512,[3]잔가율!$D$3:$E$33,2,FALSE)</f>
        <v>0.84199999999999997</v>
      </c>
      <c r="I3512" s="434">
        <f t="shared" si="54"/>
        <v>32585400</v>
      </c>
    </row>
    <row r="3513" spans="1:9">
      <c r="A3513" s="421">
        <v>3512</v>
      </c>
      <c r="B3513" s="422" t="s">
        <v>7711</v>
      </c>
      <c r="C3513" s="422" t="s">
        <v>82</v>
      </c>
      <c r="D3513" s="422" t="s">
        <v>7347</v>
      </c>
      <c r="E3513" s="422" t="s">
        <v>7309</v>
      </c>
      <c r="F3513" s="438">
        <v>30720000</v>
      </c>
      <c r="G3513" s="423">
        <v>2023</v>
      </c>
      <c r="H3513" s="424">
        <f>VLOOKUP(G3513,[3]잔가율!$D$3:$E$33,2,FALSE)</f>
        <v>0.84199999999999997</v>
      </c>
      <c r="I3513" s="434">
        <f t="shared" si="54"/>
        <v>25866240</v>
      </c>
    </row>
    <row r="3514" spans="1:9">
      <c r="A3514" s="421">
        <v>3513</v>
      </c>
      <c r="B3514" s="425" t="s">
        <v>7711</v>
      </c>
      <c r="C3514" s="425" t="s">
        <v>7266</v>
      </c>
      <c r="D3514" s="425" t="s">
        <v>83</v>
      </c>
      <c r="E3514" s="425" t="s">
        <v>7348</v>
      </c>
      <c r="F3514" s="439">
        <v>14740000</v>
      </c>
      <c r="G3514" s="423">
        <v>2023</v>
      </c>
      <c r="H3514" s="424">
        <f>VLOOKUP(G3514,[3]잔가율!$D$3:$E$33,2,FALSE)</f>
        <v>0.84199999999999997</v>
      </c>
      <c r="I3514" s="434">
        <f t="shared" si="54"/>
        <v>12411080</v>
      </c>
    </row>
    <row r="3515" spans="1:9">
      <c r="A3515" s="421">
        <v>3514</v>
      </c>
      <c r="B3515" s="422" t="s">
        <v>7711</v>
      </c>
      <c r="C3515" s="422" t="s">
        <v>82</v>
      </c>
      <c r="D3515" s="422" t="s">
        <v>83</v>
      </c>
      <c r="E3515" s="422" t="s">
        <v>7349</v>
      </c>
      <c r="F3515" s="438">
        <v>32000000</v>
      </c>
      <c r="G3515" s="423">
        <v>2023</v>
      </c>
      <c r="H3515" s="424">
        <f>VLOOKUP(G3515,[3]잔가율!$D$3:$E$33,2,FALSE)</f>
        <v>0.84199999999999997</v>
      </c>
      <c r="I3515" s="434">
        <f t="shared" si="54"/>
        <v>26944000</v>
      </c>
    </row>
    <row r="3516" spans="1:9">
      <c r="A3516" s="421">
        <v>3515</v>
      </c>
      <c r="B3516" s="422" t="s">
        <v>7711</v>
      </c>
      <c r="C3516" s="422" t="s">
        <v>82</v>
      </c>
      <c r="D3516" s="422" t="s">
        <v>7257</v>
      </c>
      <c r="E3516" s="422" t="s">
        <v>7350</v>
      </c>
      <c r="F3516" s="438">
        <v>34000000</v>
      </c>
      <c r="G3516" s="423">
        <v>2023</v>
      </c>
      <c r="H3516" s="424">
        <f>VLOOKUP(G3516,[3]잔가율!$D$3:$E$33,2,FALSE)</f>
        <v>0.84199999999999997</v>
      </c>
      <c r="I3516" s="434">
        <f t="shared" si="54"/>
        <v>28628000</v>
      </c>
    </row>
    <row r="3517" spans="1:9">
      <c r="A3517" s="421">
        <v>3516</v>
      </c>
      <c r="B3517" s="422" t="s">
        <v>7711</v>
      </c>
      <c r="C3517" s="422" t="s">
        <v>82</v>
      </c>
      <c r="D3517" s="422" t="s">
        <v>7351</v>
      </c>
      <c r="E3517" s="422" t="s">
        <v>7350</v>
      </c>
      <c r="F3517" s="438">
        <v>39700000</v>
      </c>
      <c r="G3517" s="423">
        <v>2023</v>
      </c>
      <c r="H3517" s="424">
        <f>VLOOKUP(G3517,[3]잔가율!$D$3:$E$33,2,FALSE)</f>
        <v>0.84199999999999997</v>
      </c>
      <c r="I3517" s="434">
        <f t="shared" si="54"/>
        <v>33427400</v>
      </c>
    </row>
    <row r="3518" spans="1:9">
      <c r="A3518" s="421">
        <v>3517</v>
      </c>
      <c r="B3518" s="422" t="s">
        <v>7711</v>
      </c>
      <c r="C3518" s="422" t="s">
        <v>82</v>
      </c>
      <c r="D3518" s="422" t="s">
        <v>7258</v>
      </c>
      <c r="E3518" s="422" t="s">
        <v>7350</v>
      </c>
      <c r="F3518" s="438">
        <v>31900000</v>
      </c>
      <c r="G3518" s="423">
        <v>2023</v>
      </c>
      <c r="H3518" s="424">
        <f>VLOOKUP(G3518,[3]잔가율!$D$3:$E$33,2,FALSE)</f>
        <v>0.84199999999999997</v>
      </c>
      <c r="I3518" s="434">
        <f t="shared" si="54"/>
        <v>26859800</v>
      </c>
    </row>
    <row r="3519" spans="1:9">
      <c r="A3519" s="421">
        <v>3518</v>
      </c>
      <c r="B3519" s="422" t="s">
        <v>7711</v>
      </c>
      <c r="C3519" s="422" t="s">
        <v>82</v>
      </c>
      <c r="D3519" s="422" t="s">
        <v>7352</v>
      </c>
      <c r="E3519" s="422" t="s">
        <v>7350</v>
      </c>
      <c r="F3519" s="438">
        <v>31100000</v>
      </c>
      <c r="G3519" s="423">
        <v>2023</v>
      </c>
      <c r="H3519" s="424">
        <f>VLOOKUP(G3519,[3]잔가율!$D$3:$E$33,2,FALSE)</f>
        <v>0.84199999999999997</v>
      </c>
      <c r="I3519" s="434">
        <f t="shared" si="54"/>
        <v>26186200</v>
      </c>
    </row>
    <row r="3520" spans="1:9">
      <c r="A3520" s="421">
        <v>3519</v>
      </c>
      <c r="B3520" s="422" t="s">
        <v>7711</v>
      </c>
      <c r="C3520" s="422" t="s">
        <v>82</v>
      </c>
      <c r="D3520" s="422" t="s">
        <v>7353</v>
      </c>
      <c r="E3520" s="422" t="s">
        <v>7350</v>
      </c>
      <c r="F3520" s="438">
        <v>38250000</v>
      </c>
      <c r="G3520" s="423">
        <v>2023</v>
      </c>
      <c r="H3520" s="424">
        <f>VLOOKUP(G3520,[3]잔가율!$D$3:$E$33,2,FALSE)</f>
        <v>0.84199999999999997</v>
      </c>
      <c r="I3520" s="434">
        <f t="shared" si="54"/>
        <v>32206500</v>
      </c>
    </row>
    <row r="3521" spans="1:9">
      <c r="A3521" s="421">
        <v>3520</v>
      </c>
      <c r="B3521" s="422" t="s">
        <v>7711</v>
      </c>
      <c r="C3521" s="422" t="s">
        <v>82</v>
      </c>
      <c r="D3521" s="422" t="s">
        <v>7259</v>
      </c>
      <c r="E3521" s="422" t="s">
        <v>7350</v>
      </c>
      <c r="F3521" s="438">
        <v>39230000</v>
      </c>
      <c r="G3521" s="423">
        <v>2023</v>
      </c>
      <c r="H3521" s="424">
        <f>VLOOKUP(G3521,[3]잔가율!$D$3:$E$33,2,FALSE)</f>
        <v>0.84199999999999997</v>
      </c>
      <c r="I3521" s="434">
        <f t="shared" si="54"/>
        <v>33031660</v>
      </c>
    </row>
    <row r="3522" spans="1:9">
      <c r="A3522" s="421">
        <v>3521</v>
      </c>
      <c r="B3522" s="422" t="s">
        <v>7711</v>
      </c>
      <c r="C3522" s="422" t="s">
        <v>82</v>
      </c>
      <c r="D3522" s="422" t="s">
        <v>7354</v>
      </c>
      <c r="E3522" s="422" t="s">
        <v>7350</v>
      </c>
      <c r="F3522" s="438">
        <v>39200000</v>
      </c>
      <c r="G3522" s="423">
        <v>2023</v>
      </c>
      <c r="H3522" s="424">
        <f>VLOOKUP(G3522,[3]잔가율!$D$3:$E$33,2,FALSE)</f>
        <v>0.84199999999999997</v>
      </c>
      <c r="I3522" s="434">
        <f t="shared" ref="I3522:I3585" si="55">ROUNDDOWN(F3522*H3522,0)</f>
        <v>33006400</v>
      </c>
    </row>
    <row r="3523" spans="1:9">
      <c r="A3523" s="421">
        <v>3522</v>
      </c>
      <c r="B3523" s="422" t="s">
        <v>7711</v>
      </c>
      <c r="C3523" s="422" t="s">
        <v>82</v>
      </c>
      <c r="D3523" s="422" t="s">
        <v>7260</v>
      </c>
      <c r="E3523" s="422" t="s">
        <v>7355</v>
      </c>
      <c r="F3523" s="438">
        <v>64180000</v>
      </c>
      <c r="G3523" s="423">
        <v>2023</v>
      </c>
      <c r="H3523" s="424">
        <f>VLOOKUP(G3523,[3]잔가율!$D$3:$E$33,2,FALSE)</f>
        <v>0.84199999999999997</v>
      </c>
      <c r="I3523" s="434">
        <f t="shared" si="55"/>
        <v>54039560</v>
      </c>
    </row>
    <row r="3524" spans="1:9">
      <c r="A3524" s="421">
        <v>3523</v>
      </c>
      <c r="B3524" s="422" t="s">
        <v>7711</v>
      </c>
      <c r="C3524" s="422" t="s">
        <v>7256</v>
      </c>
      <c r="D3524" s="422" t="s">
        <v>7260</v>
      </c>
      <c r="E3524" s="422" t="s">
        <v>2528</v>
      </c>
      <c r="F3524" s="438">
        <v>78690000</v>
      </c>
      <c r="G3524" s="423">
        <v>2023</v>
      </c>
      <c r="H3524" s="424">
        <f>VLOOKUP(G3524,[3]잔가율!$D$3:$E$33,2,FALSE)</f>
        <v>0.84199999999999997</v>
      </c>
      <c r="I3524" s="434">
        <f t="shared" si="55"/>
        <v>66256980</v>
      </c>
    </row>
    <row r="3525" spans="1:9">
      <c r="A3525" s="421">
        <v>3524</v>
      </c>
      <c r="B3525" s="422" t="s">
        <v>7711</v>
      </c>
      <c r="C3525" s="422" t="s">
        <v>82</v>
      </c>
      <c r="D3525" s="422" t="s">
        <v>7261</v>
      </c>
      <c r="E3525" s="422" t="s">
        <v>7356</v>
      </c>
      <c r="F3525" s="438">
        <v>63840000</v>
      </c>
      <c r="G3525" s="423">
        <v>2023</v>
      </c>
      <c r="H3525" s="424">
        <f>VLOOKUP(G3525,[3]잔가율!$D$3:$E$33,2,FALSE)</f>
        <v>0.84199999999999997</v>
      </c>
      <c r="I3525" s="434">
        <f t="shared" si="55"/>
        <v>53753280</v>
      </c>
    </row>
    <row r="3526" spans="1:9">
      <c r="A3526" s="421">
        <v>3525</v>
      </c>
      <c r="B3526" s="422" t="s">
        <v>7711</v>
      </c>
      <c r="C3526" s="422" t="s">
        <v>82</v>
      </c>
      <c r="D3526" s="422" t="s">
        <v>7262</v>
      </c>
      <c r="E3526" s="422" t="s">
        <v>7355</v>
      </c>
      <c r="F3526" s="438">
        <v>67900000</v>
      </c>
      <c r="G3526" s="423">
        <v>2023</v>
      </c>
      <c r="H3526" s="424">
        <f>VLOOKUP(G3526,[3]잔가율!$D$3:$E$33,2,FALSE)</f>
        <v>0.84199999999999997</v>
      </c>
      <c r="I3526" s="434">
        <f t="shared" si="55"/>
        <v>57171800</v>
      </c>
    </row>
    <row r="3527" spans="1:9">
      <c r="A3527" s="421">
        <v>3526</v>
      </c>
      <c r="B3527" s="422" t="s">
        <v>7711</v>
      </c>
      <c r="C3527" s="422" t="s">
        <v>82</v>
      </c>
      <c r="D3527" s="422" t="s">
        <v>7263</v>
      </c>
      <c r="E3527" s="422" t="s">
        <v>7355</v>
      </c>
      <c r="F3527" s="438">
        <v>93000000</v>
      </c>
      <c r="G3527" s="423">
        <v>2023</v>
      </c>
      <c r="H3527" s="424">
        <f>VLOOKUP(G3527,[3]잔가율!$D$3:$E$33,2,FALSE)</f>
        <v>0.84199999999999997</v>
      </c>
      <c r="I3527" s="434">
        <f t="shared" si="55"/>
        <v>78306000</v>
      </c>
    </row>
    <row r="3528" spans="1:9">
      <c r="A3528" s="421">
        <v>3527</v>
      </c>
      <c r="B3528" s="422" t="s">
        <v>7711</v>
      </c>
      <c r="C3528" s="422" t="s">
        <v>82</v>
      </c>
      <c r="D3528" s="422" t="s">
        <v>7264</v>
      </c>
      <c r="E3528" s="422" t="s">
        <v>7356</v>
      </c>
      <c r="F3528" s="438">
        <v>83000000</v>
      </c>
      <c r="G3528" s="423">
        <v>2023</v>
      </c>
      <c r="H3528" s="424">
        <f>VLOOKUP(G3528,[3]잔가율!$D$3:$E$33,2,FALSE)</f>
        <v>0.84199999999999997</v>
      </c>
      <c r="I3528" s="434">
        <f t="shared" si="55"/>
        <v>69886000</v>
      </c>
    </row>
    <row r="3529" spans="1:9">
      <c r="A3529" s="421">
        <v>3528</v>
      </c>
      <c r="B3529" s="422" t="s">
        <v>7711</v>
      </c>
      <c r="C3529" s="422" t="s">
        <v>82</v>
      </c>
      <c r="D3529" s="422" t="s">
        <v>7357</v>
      </c>
      <c r="E3529" s="422" t="s">
        <v>7356</v>
      </c>
      <c r="F3529" s="438">
        <v>58860000</v>
      </c>
      <c r="G3529" s="423">
        <v>2023</v>
      </c>
      <c r="H3529" s="424">
        <f>VLOOKUP(G3529,[3]잔가율!$D$3:$E$33,2,FALSE)</f>
        <v>0.84199999999999997</v>
      </c>
      <c r="I3529" s="434">
        <f t="shared" si="55"/>
        <v>49560120</v>
      </c>
    </row>
    <row r="3530" spans="1:9">
      <c r="A3530" s="421">
        <v>3529</v>
      </c>
      <c r="B3530" s="422" t="s">
        <v>7711</v>
      </c>
      <c r="C3530" s="422" t="s">
        <v>82</v>
      </c>
      <c r="D3530" s="422" t="s">
        <v>7358</v>
      </c>
      <c r="E3530" s="422" t="s">
        <v>7302</v>
      </c>
      <c r="F3530" s="438">
        <v>22270000</v>
      </c>
      <c r="G3530" s="423">
        <v>2023</v>
      </c>
      <c r="H3530" s="424">
        <f>VLOOKUP(G3530,[3]잔가율!$D$3:$E$33,2,FALSE)</f>
        <v>0.84199999999999997</v>
      </c>
      <c r="I3530" s="434">
        <f t="shared" si="55"/>
        <v>18751340</v>
      </c>
    </row>
    <row r="3531" spans="1:9">
      <c r="A3531" s="421">
        <v>3530</v>
      </c>
      <c r="B3531" s="426" t="s">
        <v>7711</v>
      </c>
      <c r="C3531" s="426" t="s">
        <v>7403</v>
      </c>
      <c r="D3531" s="426" t="s">
        <v>7404</v>
      </c>
      <c r="E3531" s="426" t="s">
        <v>7405</v>
      </c>
      <c r="F3531" s="441">
        <v>31460000</v>
      </c>
      <c r="G3531" s="423">
        <v>2023</v>
      </c>
      <c r="H3531" s="424">
        <f>VLOOKUP(G3531,[3]잔가율!$D$3:$E$33,2,FALSE)</f>
        <v>0.84199999999999997</v>
      </c>
      <c r="I3531" s="434">
        <f t="shared" si="55"/>
        <v>26489320</v>
      </c>
    </row>
    <row r="3532" spans="1:9">
      <c r="A3532" s="421">
        <v>3531</v>
      </c>
      <c r="B3532" s="422" t="s">
        <v>7711</v>
      </c>
      <c r="C3532" s="422" t="s">
        <v>75</v>
      </c>
      <c r="D3532" s="422" t="s">
        <v>7406</v>
      </c>
      <c r="E3532" s="422" t="s">
        <v>7407</v>
      </c>
      <c r="F3532" s="438">
        <v>31340000</v>
      </c>
      <c r="G3532" s="423">
        <v>2023</v>
      </c>
      <c r="H3532" s="424">
        <f>VLOOKUP(G3532,[3]잔가율!$D$3:$E$33,2,FALSE)</f>
        <v>0.84199999999999997</v>
      </c>
      <c r="I3532" s="434">
        <f t="shared" si="55"/>
        <v>26388280</v>
      </c>
    </row>
    <row r="3533" spans="1:9">
      <c r="A3533" s="421">
        <v>3532</v>
      </c>
      <c r="B3533" s="422" t="s">
        <v>7711</v>
      </c>
      <c r="C3533" s="422" t="s">
        <v>75</v>
      </c>
      <c r="D3533" s="422" t="s">
        <v>7408</v>
      </c>
      <c r="E3533" s="422" t="s">
        <v>7409</v>
      </c>
      <c r="F3533" s="438">
        <v>30500000</v>
      </c>
      <c r="G3533" s="423">
        <v>2023</v>
      </c>
      <c r="H3533" s="424">
        <f>VLOOKUP(G3533,[3]잔가율!$D$3:$E$33,2,FALSE)</f>
        <v>0.84199999999999997</v>
      </c>
      <c r="I3533" s="434">
        <f t="shared" si="55"/>
        <v>25681000</v>
      </c>
    </row>
    <row r="3534" spans="1:9">
      <c r="A3534" s="421">
        <v>3533</v>
      </c>
      <c r="B3534" s="422" t="s">
        <v>7711</v>
      </c>
      <c r="C3534" s="422" t="s">
        <v>75</v>
      </c>
      <c r="D3534" s="422" t="s">
        <v>7410</v>
      </c>
      <c r="E3534" s="422" t="s">
        <v>7411</v>
      </c>
      <c r="F3534" s="438">
        <v>37400000</v>
      </c>
      <c r="G3534" s="423">
        <v>2023</v>
      </c>
      <c r="H3534" s="424">
        <f>VLOOKUP(G3534,[3]잔가율!$D$3:$E$33,2,FALSE)</f>
        <v>0.84199999999999997</v>
      </c>
      <c r="I3534" s="434">
        <f t="shared" si="55"/>
        <v>31490800</v>
      </c>
    </row>
    <row r="3535" spans="1:9">
      <c r="A3535" s="421">
        <v>3534</v>
      </c>
      <c r="B3535" s="313" t="s">
        <v>15840</v>
      </c>
      <c r="C3535" s="426" t="s">
        <v>75</v>
      </c>
      <c r="D3535" s="426" t="s">
        <v>7359</v>
      </c>
      <c r="E3535" s="426" t="s">
        <v>7360</v>
      </c>
      <c r="F3535" s="442">
        <v>47880000</v>
      </c>
      <c r="G3535" s="423">
        <v>2023</v>
      </c>
      <c r="H3535" s="424">
        <f>VLOOKUP(G3535,[3]잔가율!$B$3:$C$33,2,FALSE)</f>
        <v>0.82599999999999996</v>
      </c>
      <c r="I3535" s="434">
        <f t="shared" si="55"/>
        <v>39548880</v>
      </c>
    </row>
    <row r="3536" spans="1:9">
      <c r="A3536" s="421">
        <v>3535</v>
      </c>
      <c r="B3536" s="422" t="s">
        <v>7711</v>
      </c>
      <c r="C3536" s="422" t="s">
        <v>75</v>
      </c>
      <c r="D3536" s="422" t="s">
        <v>7412</v>
      </c>
      <c r="E3536" s="422" t="s">
        <v>7412</v>
      </c>
      <c r="F3536" s="438">
        <v>61700000</v>
      </c>
      <c r="G3536" s="423">
        <v>2023</v>
      </c>
      <c r="H3536" s="424">
        <f>VLOOKUP(G3536,[3]잔가율!$D$3:$E$33,2,FALSE)</f>
        <v>0.84199999999999997</v>
      </c>
      <c r="I3536" s="434">
        <f t="shared" si="55"/>
        <v>51951400</v>
      </c>
    </row>
    <row r="3537" spans="1:9">
      <c r="A3537" s="421">
        <v>3536</v>
      </c>
      <c r="B3537" s="422" t="s">
        <v>7711</v>
      </c>
      <c r="C3537" s="422" t="s">
        <v>75</v>
      </c>
      <c r="D3537" s="422" t="s">
        <v>7412</v>
      </c>
      <c r="E3537" s="422" t="s">
        <v>7413</v>
      </c>
      <c r="F3537" s="438">
        <v>63900000</v>
      </c>
      <c r="G3537" s="423">
        <v>2023</v>
      </c>
      <c r="H3537" s="424">
        <f>VLOOKUP(G3537,[3]잔가율!$D$3:$E$33,2,FALSE)</f>
        <v>0.84199999999999997</v>
      </c>
      <c r="I3537" s="434">
        <f t="shared" si="55"/>
        <v>53803800</v>
      </c>
    </row>
    <row r="3538" spans="1:9">
      <c r="A3538" s="421">
        <v>3537</v>
      </c>
      <c r="B3538" s="422" t="s">
        <v>7711</v>
      </c>
      <c r="C3538" s="422" t="s">
        <v>75</v>
      </c>
      <c r="D3538" s="422" t="s">
        <v>7412</v>
      </c>
      <c r="E3538" s="422" t="s">
        <v>7414</v>
      </c>
      <c r="F3538" s="438">
        <v>63400000</v>
      </c>
      <c r="G3538" s="423">
        <v>2023</v>
      </c>
      <c r="H3538" s="424">
        <f>VLOOKUP(G3538,[3]잔가율!$D$3:$E$33,2,FALSE)</f>
        <v>0.84199999999999997</v>
      </c>
      <c r="I3538" s="434">
        <f t="shared" si="55"/>
        <v>53382800</v>
      </c>
    </row>
    <row r="3539" spans="1:9">
      <c r="A3539" s="421">
        <v>3538</v>
      </c>
      <c r="B3539" s="313" t="s">
        <v>15840</v>
      </c>
      <c r="C3539" s="426" t="s">
        <v>75</v>
      </c>
      <c r="D3539" s="426" t="s">
        <v>7361</v>
      </c>
      <c r="E3539" s="426" t="s">
        <v>7362</v>
      </c>
      <c r="F3539" s="442">
        <v>49570000</v>
      </c>
      <c r="G3539" s="423">
        <v>2023</v>
      </c>
      <c r="H3539" s="424">
        <f>VLOOKUP(G3539,[3]잔가율!$B$3:$C$33,2,FALSE)</f>
        <v>0.82599999999999996</v>
      </c>
      <c r="I3539" s="434">
        <f t="shared" si="55"/>
        <v>40944820</v>
      </c>
    </row>
    <row r="3540" spans="1:9">
      <c r="A3540" s="421">
        <v>3539</v>
      </c>
      <c r="B3540" s="313" t="s">
        <v>15840</v>
      </c>
      <c r="C3540" s="426" t="s">
        <v>75</v>
      </c>
      <c r="D3540" s="426" t="s">
        <v>7363</v>
      </c>
      <c r="E3540" s="426" t="s">
        <v>7364</v>
      </c>
      <c r="F3540" s="442">
        <v>56750000</v>
      </c>
      <c r="G3540" s="423">
        <v>2023</v>
      </c>
      <c r="H3540" s="424">
        <f>VLOOKUP(G3540,[3]잔가율!$B$3:$C$33,2,FALSE)</f>
        <v>0.82599999999999996</v>
      </c>
      <c r="I3540" s="434">
        <f t="shared" si="55"/>
        <v>46875500</v>
      </c>
    </row>
    <row r="3541" spans="1:9">
      <c r="A3541" s="421">
        <v>3540</v>
      </c>
      <c r="B3541" s="422" t="s">
        <v>7711</v>
      </c>
      <c r="C3541" s="422" t="s">
        <v>75</v>
      </c>
      <c r="D3541" s="422" t="s">
        <v>7415</v>
      </c>
      <c r="E3541" s="422" t="s">
        <v>7416</v>
      </c>
      <c r="F3541" s="438">
        <v>31360000</v>
      </c>
      <c r="G3541" s="423">
        <v>2023</v>
      </c>
      <c r="H3541" s="424">
        <f>VLOOKUP(G3541,[3]잔가율!$D$3:$E$33,2,FALSE)</f>
        <v>0.84199999999999997</v>
      </c>
      <c r="I3541" s="434">
        <f t="shared" si="55"/>
        <v>26405120</v>
      </c>
    </row>
    <row r="3542" spans="1:9">
      <c r="A3542" s="421">
        <v>3541</v>
      </c>
      <c r="B3542" s="422" t="s">
        <v>7711</v>
      </c>
      <c r="C3542" s="422" t="s">
        <v>75</v>
      </c>
      <c r="D3542" s="422" t="s">
        <v>7417</v>
      </c>
      <c r="E3542" s="422" t="s">
        <v>7418</v>
      </c>
      <c r="F3542" s="438">
        <v>33500000</v>
      </c>
      <c r="G3542" s="423">
        <v>2023</v>
      </c>
      <c r="H3542" s="424">
        <f>VLOOKUP(G3542,[3]잔가율!$D$3:$E$33,2,FALSE)</f>
        <v>0.84199999999999997</v>
      </c>
      <c r="I3542" s="434">
        <f t="shared" si="55"/>
        <v>28207000</v>
      </c>
    </row>
    <row r="3543" spans="1:9">
      <c r="A3543" s="421">
        <v>3542</v>
      </c>
      <c r="B3543" s="422" t="s">
        <v>7711</v>
      </c>
      <c r="C3543" s="422" t="s">
        <v>75</v>
      </c>
      <c r="D3543" s="422" t="s">
        <v>7417</v>
      </c>
      <c r="E3543" s="422" t="s">
        <v>7419</v>
      </c>
      <c r="F3543" s="438">
        <v>30100000</v>
      </c>
      <c r="G3543" s="423">
        <v>2023</v>
      </c>
      <c r="H3543" s="424">
        <f>VLOOKUP(G3543,[3]잔가율!$D$3:$E$33,2,FALSE)</f>
        <v>0.84199999999999997</v>
      </c>
      <c r="I3543" s="434">
        <f t="shared" si="55"/>
        <v>25344200</v>
      </c>
    </row>
    <row r="3544" spans="1:9">
      <c r="A3544" s="421">
        <v>3543</v>
      </c>
      <c r="B3544" s="313" t="s">
        <v>15840</v>
      </c>
      <c r="C3544" s="422" t="s">
        <v>75</v>
      </c>
      <c r="D3544" s="422" t="s">
        <v>7365</v>
      </c>
      <c r="E3544" s="422" t="s">
        <v>7366</v>
      </c>
      <c r="F3544" s="440">
        <v>35000000</v>
      </c>
      <c r="G3544" s="423">
        <v>2023</v>
      </c>
      <c r="H3544" s="424">
        <f>VLOOKUP(G3544,[3]잔가율!$B$3:$C$33,2,FALSE)</f>
        <v>0.82599999999999996</v>
      </c>
      <c r="I3544" s="434">
        <f t="shared" si="55"/>
        <v>28910000</v>
      </c>
    </row>
    <row r="3545" spans="1:9">
      <c r="A3545" s="421">
        <v>3544</v>
      </c>
      <c r="B3545" s="422" t="s">
        <v>7711</v>
      </c>
      <c r="C3545" s="422" t="s">
        <v>75</v>
      </c>
      <c r="D3545" s="422" t="s">
        <v>7420</v>
      </c>
      <c r="E3545" s="422" t="s">
        <v>7421</v>
      </c>
      <c r="F3545" s="438">
        <v>38800000</v>
      </c>
      <c r="G3545" s="423">
        <v>2023</v>
      </c>
      <c r="H3545" s="424">
        <f>VLOOKUP(G3545,[3]잔가율!$D$3:$E$33,2,FALSE)</f>
        <v>0.84199999999999997</v>
      </c>
      <c r="I3545" s="434">
        <f t="shared" si="55"/>
        <v>32669600</v>
      </c>
    </row>
    <row r="3546" spans="1:9">
      <c r="A3546" s="421">
        <v>3545</v>
      </c>
      <c r="B3546" s="422" t="s">
        <v>7711</v>
      </c>
      <c r="C3546" s="422" t="s">
        <v>75</v>
      </c>
      <c r="D3546" s="422" t="s">
        <v>7420</v>
      </c>
      <c r="E3546" s="422" t="s">
        <v>7422</v>
      </c>
      <c r="F3546" s="438">
        <v>39100000</v>
      </c>
      <c r="G3546" s="423">
        <v>2023</v>
      </c>
      <c r="H3546" s="424">
        <f>VLOOKUP(G3546,[3]잔가율!$D$3:$E$33,2,FALSE)</f>
        <v>0.84199999999999997</v>
      </c>
      <c r="I3546" s="434">
        <f t="shared" si="55"/>
        <v>32922200</v>
      </c>
    </row>
    <row r="3547" spans="1:9">
      <c r="A3547" s="421">
        <v>3546</v>
      </c>
      <c r="B3547" s="422" t="s">
        <v>7711</v>
      </c>
      <c r="C3547" s="422" t="s">
        <v>75</v>
      </c>
      <c r="D3547" s="422" t="s">
        <v>7423</v>
      </c>
      <c r="E3547" s="422" t="s">
        <v>7424</v>
      </c>
      <c r="F3547" s="438">
        <v>40030000</v>
      </c>
      <c r="G3547" s="423">
        <v>2023</v>
      </c>
      <c r="H3547" s="424">
        <f>VLOOKUP(G3547,[3]잔가율!$D$3:$E$33,2,FALSE)</f>
        <v>0.84199999999999997</v>
      </c>
      <c r="I3547" s="434">
        <f t="shared" si="55"/>
        <v>33705260</v>
      </c>
    </row>
    <row r="3548" spans="1:9">
      <c r="A3548" s="421">
        <v>3547</v>
      </c>
      <c r="B3548" s="422" t="s">
        <v>7711</v>
      </c>
      <c r="C3548" s="422" t="s">
        <v>75</v>
      </c>
      <c r="D3548" s="422" t="s">
        <v>7425</v>
      </c>
      <c r="E3548" s="422" t="s">
        <v>7426</v>
      </c>
      <c r="F3548" s="438">
        <v>33400000</v>
      </c>
      <c r="G3548" s="423">
        <v>2023</v>
      </c>
      <c r="H3548" s="424">
        <f>VLOOKUP(G3548,[3]잔가율!$D$3:$E$33,2,FALSE)</f>
        <v>0.84199999999999997</v>
      </c>
      <c r="I3548" s="434">
        <f t="shared" si="55"/>
        <v>28122800</v>
      </c>
    </row>
    <row r="3549" spans="1:9">
      <c r="A3549" s="421">
        <v>3548</v>
      </c>
      <c r="B3549" s="422" t="s">
        <v>7711</v>
      </c>
      <c r="C3549" s="422" t="s">
        <v>75</v>
      </c>
      <c r="D3549" s="422" t="s">
        <v>7427</v>
      </c>
      <c r="E3549" s="422" t="s">
        <v>7428</v>
      </c>
      <c r="F3549" s="438">
        <v>50900000</v>
      </c>
      <c r="G3549" s="423">
        <v>2023</v>
      </c>
      <c r="H3549" s="424">
        <f>VLOOKUP(G3549,[3]잔가율!$D$3:$E$33,2,FALSE)</f>
        <v>0.84199999999999997</v>
      </c>
      <c r="I3549" s="434">
        <f t="shared" si="55"/>
        <v>42857800</v>
      </c>
    </row>
    <row r="3550" spans="1:9">
      <c r="A3550" s="421">
        <v>3549</v>
      </c>
      <c r="B3550" s="422" t="s">
        <v>7711</v>
      </c>
      <c r="C3550" s="422" t="s">
        <v>75</v>
      </c>
      <c r="D3550" s="422" t="s">
        <v>7429</v>
      </c>
      <c r="E3550" s="422" t="s">
        <v>7430</v>
      </c>
      <c r="F3550" s="438">
        <v>37850000</v>
      </c>
      <c r="G3550" s="423">
        <v>2023</v>
      </c>
      <c r="H3550" s="424">
        <f>VLOOKUP(G3550,[3]잔가율!$D$3:$E$33,2,FALSE)</f>
        <v>0.84199999999999997</v>
      </c>
      <c r="I3550" s="434">
        <f t="shared" si="55"/>
        <v>31869700</v>
      </c>
    </row>
    <row r="3551" spans="1:9">
      <c r="A3551" s="421">
        <v>3550</v>
      </c>
      <c r="B3551" s="422" t="s">
        <v>7711</v>
      </c>
      <c r="C3551" s="422" t="s">
        <v>75</v>
      </c>
      <c r="D3551" s="422" t="s">
        <v>7431</v>
      </c>
      <c r="E3551" s="422" t="s">
        <v>7432</v>
      </c>
      <c r="F3551" s="438">
        <v>44680000</v>
      </c>
      <c r="G3551" s="423">
        <v>2023</v>
      </c>
      <c r="H3551" s="424">
        <f>VLOOKUP(G3551,[3]잔가율!$D$3:$E$33,2,FALSE)</f>
        <v>0.84199999999999997</v>
      </c>
      <c r="I3551" s="434">
        <f t="shared" si="55"/>
        <v>37620560</v>
      </c>
    </row>
    <row r="3552" spans="1:9">
      <c r="A3552" s="421">
        <v>3551</v>
      </c>
      <c r="B3552" s="313" t="s">
        <v>15840</v>
      </c>
      <c r="C3552" s="426" t="s">
        <v>75</v>
      </c>
      <c r="D3552" s="426" t="s">
        <v>7367</v>
      </c>
      <c r="E3552" s="426" t="s">
        <v>7368</v>
      </c>
      <c r="F3552" s="442">
        <v>47840000</v>
      </c>
      <c r="G3552" s="423">
        <v>2023</v>
      </c>
      <c r="H3552" s="424">
        <f>VLOOKUP(G3552,[3]잔가율!$B$3:$C$33,2,FALSE)</f>
        <v>0.82599999999999996</v>
      </c>
      <c r="I3552" s="434">
        <f t="shared" si="55"/>
        <v>39515840</v>
      </c>
    </row>
    <row r="3553" spans="1:9">
      <c r="A3553" s="421">
        <v>3552</v>
      </c>
      <c r="B3553" s="422" t="s">
        <v>7711</v>
      </c>
      <c r="C3553" s="422" t="s">
        <v>75</v>
      </c>
      <c r="D3553" s="422" t="s">
        <v>7433</v>
      </c>
      <c r="E3553" s="422" t="s">
        <v>7434</v>
      </c>
      <c r="F3553" s="438">
        <v>41800000</v>
      </c>
      <c r="G3553" s="423">
        <v>2023</v>
      </c>
      <c r="H3553" s="424">
        <f>VLOOKUP(G3553,[3]잔가율!$D$3:$E$33,2,FALSE)</f>
        <v>0.84199999999999997</v>
      </c>
      <c r="I3553" s="434">
        <f t="shared" si="55"/>
        <v>35195600</v>
      </c>
    </row>
    <row r="3554" spans="1:9">
      <c r="A3554" s="421">
        <v>3553</v>
      </c>
      <c r="B3554" s="422" t="s">
        <v>7711</v>
      </c>
      <c r="C3554" s="422" t="s">
        <v>75</v>
      </c>
      <c r="D3554" s="422" t="s">
        <v>7435</v>
      </c>
      <c r="E3554" s="422" t="s">
        <v>7436</v>
      </c>
      <c r="F3554" s="438">
        <v>40900000</v>
      </c>
      <c r="G3554" s="423">
        <v>2023</v>
      </c>
      <c r="H3554" s="424">
        <f>VLOOKUP(G3554,[3]잔가율!$D$3:$E$33,2,FALSE)</f>
        <v>0.84199999999999997</v>
      </c>
      <c r="I3554" s="434">
        <f t="shared" si="55"/>
        <v>34437800</v>
      </c>
    </row>
    <row r="3555" spans="1:9">
      <c r="A3555" s="421">
        <v>3554</v>
      </c>
      <c r="B3555" s="422" t="s">
        <v>7711</v>
      </c>
      <c r="C3555" s="422" t="s">
        <v>75</v>
      </c>
      <c r="D3555" s="422" t="s">
        <v>7437</v>
      </c>
      <c r="E3555" s="422" t="s">
        <v>7438</v>
      </c>
      <c r="F3555" s="438">
        <v>34300000</v>
      </c>
      <c r="G3555" s="423">
        <v>2023</v>
      </c>
      <c r="H3555" s="424">
        <f>VLOOKUP(G3555,[3]잔가율!$D$3:$E$33,2,FALSE)</f>
        <v>0.84199999999999997</v>
      </c>
      <c r="I3555" s="434">
        <f t="shared" si="55"/>
        <v>28880600</v>
      </c>
    </row>
    <row r="3556" spans="1:9">
      <c r="A3556" s="421">
        <v>3555</v>
      </c>
      <c r="B3556" s="422" t="s">
        <v>7711</v>
      </c>
      <c r="C3556" s="422" t="s">
        <v>75</v>
      </c>
      <c r="D3556" s="422" t="s">
        <v>7439</v>
      </c>
      <c r="E3556" s="422" t="s">
        <v>7440</v>
      </c>
      <c r="F3556" s="438">
        <v>40320000</v>
      </c>
      <c r="G3556" s="423">
        <v>2023</v>
      </c>
      <c r="H3556" s="424">
        <f>VLOOKUP(G3556,[3]잔가율!$D$3:$E$33,2,FALSE)</f>
        <v>0.84199999999999997</v>
      </c>
      <c r="I3556" s="434">
        <f t="shared" si="55"/>
        <v>33949440</v>
      </c>
    </row>
    <row r="3557" spans="1:9">
      <c r="A3557" s="421">
        <v>3556</v>
      </c>
      <c r="B3557" s="422" t="s">
        <v>7711</v>
      </c>
      <c r="C3557" s="422" t="s">
        <v>75</v>
      </c>
      <c r="D3557" s="422" t="s">
        <v>7439</v>
      </c>
      <c r="E3557" s="422" t="s">
        <v>7441</v>
      </c>
      <c r="F3557" s="438">
        <v>39100000</v>
      </c>
      <c r="G3557" s="423">
        <v>2023</v>
      </c>
      <c r="H3557" s="424">
        <f>VLOOKUP(G3557,[3]잔가율!$D$3:$E$33,2,FALSE)</f>
        <v>0.84199999999999997</v>
      </c>
      <c r="I3557" s="434">
        <f t="shared" si="55"/>
        <v>32922200</v>
      </c>
    </row>
    <row r="3558" spans="1:9">
      <c r="A3558" s="421">
        <v>3557</v>
      </c>
      <c r="B3558" s="422" t="s">
        <v>7711</v>
      </c>
      <c r="C3558" s="422" t="s">
        <v>75</v>
      </c>
      <c r="D3558" s="422" t="s">
        <v>7442</v>
      </c>
      <c r="E3558" s="422" t="s">
        <v>7440</v>
      </c>
      <c r="F3558" s="438">
        <v>36000000</v>
      </c>
      <c r="G3558" s="423">
        <v>2023</v>
      </c>
      <c r="H3558" s="424">
        <f>VLOOKUP(G3558,[3]잔가율!$D$3:$E$33,2,FALSE)</f>
        <v>0.84199999999999997</v>
      </c>
      <c r="I3558" s="434">
        <f t="shared" si="55"/>
        <v>30312000</v>
      </c>
    </row>
    <row r="3559" spans="1:9">
      <c r="A3559" s="421">
        <v>3558</v>
      </c>
      <c r="B3559" s="422" t="s">
        <v>7711</v>
      </c>
      <c r="C3559" s="422" t="s">
        <v>75</v>
      </c>
      <c r="D3559" s="422" t="s">
        <v>7442</v>
      </c>
      <c r="E3559" s="422" t="s">
        <v>7443</v>
      </c>
      <c r="F3559" s="438">
        <v>38500000</v>
      </c>
      <c r="G3559" s="423">
        <v>2023</v>
      </c>
      <c r="H3559" s="424">
        <f>VLOOKUP(G3559,[3]잔가율!$D$3:$E$33,2,FALSE)</f>
        <v>0.84199999999999997</v>
      </c>
      <c r="I3559" s="434">
        <f t="shared" si="55"/>
        <v>32417000</v>
      </c>
    </row>
    <row r="3560" spans="1:9">
      <c r="A3560" s="421">
        <v>3559</v>
      </c>
      <c r="B3560" s="422" t="s">
        <v>7711</v>
      </c>
      <c r="C3560" s="422" t="s">
        <v>75</v>
      </c>
      <c r="D3560" s="422" t="s">
        <v>7442</v>
      </c>
      <c r="E3560" s="422" t="s">
        <v>7444</v>
      </c>
      <c r="F3560" s="438">
        <v>43300000</v>
      </c>
      <c r="G3560" s="423">
        <v>2023</v>
      </c>
      <c r="H3560" s="424">
        <f>VLOOKUP(G3560,[3]잔가율!$D$3:$E$33,2,FALSE)</f>
        <v>0.84199999999999997</v>
      </c>
      <c r="I3560" s="434">
        <f t="shared" si="55"/>
        <v>36458600</v>
      </c>
    </row>
    <row r="3561" spans="1:9">
      <c r="A3561" s="421">
        <v>3560</v>
      </c>
      <c r="B3561" s="422" t="s">
        <v>7711</v>
      </c>
      <c r="C3561" s="422" t="s">
        <v>75</v>
      </c>
      <c r="D3561" s="422" t="s">
        <v>7445</v>
      </c>
      <c r="E3561" s="422" t="s">
        <v>7446</v>
      </c>
      <c r="F3561" s="438">
        <v>41330000</v>
      </c>
      <c r="G3561" s="423">
        <v>2023</v>
      </c>
      <c r="H3561" s="424">
        <f>VLOOKUP(G3561,[3]잔가율!$D$3:$E$33,2,FALSE)</f>
        <v>0.84199999999999997</v>
      </c>
      <c r="I3561" s="434">
        <f t="shared" si="55"/>
        <v>34799860</v>
      </c>
    </row>
    <row r="3562" spans="1:9">
      <c r="A3562" s="421">
        <v>3561</v>
      </c>
      <c r="B3562" s="422" t="s">
        <v>7711</v>
      </c>
      <c r="C3562" s="422" t="s">
        <v>75</v>
      </c>
      <c r="D3562" s="422" t="s">
        <v>7445</v>
      </c>
      <c r="E3562" s="422" t="s">
        <v>7447</v>
      </c>
      <c r="F3562" s="438">
        <v>43920000</v>
      </c>
      <c r="G3562" s="423">
        <v>2023</v>
      </c>
      <c r="H3562" s="424">
        <f>VLOOKUP(G3562,[3]잔가율!$D$3:$E$33,2,FALSE)</f>
        <v>0.84199999999999997</v>
      </c>
      <c r="I3562" s="434">
        <f t="shared" si="55"/>
        <v>36980640</v>
      </c>
    </row>
    <row r="3563" spans="1:9">
      <c r="A3563" s="421">
        <v>3562</v>
      </c>
      <c r="B3563" s="422" t="s">
        <v>7711</v>
      </c>
      <c r="C3563" s="422" t="s">
        <v>75</v>
      </c>
      <c r="D3563" s="422" t="s">
        <v>7445</v>
      </c>
      <c r="E3563" s="422" t="s">
        <v>7448</v>
      </c>
      <c r="F3563" s="438">
        <v>46300000</v>
      </c>
      <c r="G3563" s="423">
        <v>2023</v>
      </c>
      <c r="H3563" s="424">
        <f>VLOOKUP(G3563,[3]잔가율!$D$3:$E$33,2,FALSE)</f>
        <v>0.84199999999999997</v>
      </c>
      <c r="I3563" s="434">
        <f t="shared" si="55"/>
        <v>38984600</v>
      </c>
    </row>
    <row r="3564" spans="1:9">
      <c r="A3564" s="421">
        <v>3563</v>
      </c>
      <c r="B3564" s="422" t="s">
        <v>7711</v>
      </c>
      <c r="C3564" s="422" t="s">
        <v>75</v>
      </c>
      <c r="D3564" s="422" t="s">
        <v>7445</v>
      </c>
      <c r="E3564" s="422" t="s">
        <v>3782</v>
      </c>
      <c r="F3564" s="438">
        <v>40310000</v>
      </c>
      <c r="G3564" s="423">
        <v>2023</v>
      </c>
      <c r="H3564" s="424">
        <f>VLOOKUP(G3564,[3]잔가율!$D$3:$E$33,2,FALSE)</f>
        <v>0.84199999999999997</v>
      </c>
      <c r="I3564" s="434">
        <f t="shared" si="55"/>
        <v>33941020</v>
      </c>
    </row>
    <row r="3565" spans="1:9">
      <c r="A3565" s="421">
        <v>3564</v>
      </c>
      <c r="B3565" s="422" t="s">
        <v>7711</v>
      </c>
      <c r="C3565" s="422" t="s">
        <v>75</v>
      </c>
      <c r="D3565" s="422" t="s">
        <v>7449</v>
      </c>
      <c r="E3565" s="422" t="s">
        <v>7450</v>
      </c>
      <c r="F3565" s="438">
        <v>62800000</v>
      </c>
      <c r="G3565" s="423">
        <v>2023</v>
      </c>
      <c r="H3565" s="424">
        <f>VLOOKUP(G3565,[3]잔가율!$D$3:$E$33,2,FALSE)</f>
        <v>0.84199999999999997</v>
      </c>
      <c r="I3565" s="434">
        <f t="shared" si="55"/>
        <v>52877600</v>
      </c>
    </row>
    <row r="3566" spans="1:9">
      <c r="A3566" s="421">
        <v>3565</v>
      </c>
      <c r="B3566" s="422" t="s">
        <v>7711</v>
      </c>
      <c r="C3566" s="422" t="s">
        <v>75</v>
      </c>
      <c r="D3566" s="422" t="s">
        <v>7369</v>
      </c>
      <c r="E3566" s="422" t="s">
        <v>7451</v>
      </c>
      <c r="F3566" s="438">
        <v>66990000</v>
      </c>
      <c r="G3566" s="423">
        <v>2023</v>
      </c>
      <c r="H3566" s="424">
        <f>VLOOKUP(G3566,[3]잔가율!$D$3:$E$33,2,FALSE)</f>
        <v>0.84199999999999997</v>
      </c>
      <c r="I3566" s="434">
        <f t="shared" si="55"/>
        <v>56405580</v>
      </c>
    </row>
    <row r="3567" spans="1:9">
      <c r="A3567" s="421">
        <v>3566</v>
      </c>
      <c r="B3567" s="313" t="s">
        <v>15840</v>
      </c>
      <c r="C3567" s="422" t="s">
        <v>75</v>
      </c>
      <c r="D3567" s="422" t="s">
        <v>7369</v>
      </c>
      <c r="E3567" s="422" t="s">
        <v>7370</v>
      </c>
      <c r="F3567" s="440">
        <v>68090000</v>
      </c>
      <c r="G3567" s="423">
        <v>2023</v>
      </c>
      <c r="H3567" s="424">
        <f>VLOOKUP(G3567,[3]잔가율!$B$3:$C$33,2,FALSE)</f>
        <v>0.82599999999999996</v>
      </c>
      <c r="I3567" s="434">
        <f t="shared" si="55"/>
        <v>56242340</v>
      </c>
    </row>
    <row r="3568" spans="1:9">
      <c r="A3568" s="421">
        <v>3567</v>
      </c>
      <c r="B3568" s="422" t="s">
        <v>7711</v>
      </c>
      <c r="C3568" s="422" t="s">
        <v>75</v>
      </c>
      <c r="D3568" s="422" t="s">
        <v>7452</v>
      </c>
      <c r="E3568" s="422" t="s">
        <v>7453</v>
      </c>
      <c r="F3568" s="438">
        <v>38130000</v>
      </c>
      <c r="G3568" s="423">
        <v>2023</v>
      </c>
      <c r="H3568" s="424">
        <f>VLOOKUP(G3568,[3]잔가율!$D$3:$E$33,2,FALSE)</f>
        <v>0.84199999999999997</v>
      </c>
      <c r="I3568" s="434">
        <f t="shared" si="55"/>
        <v>32105460</v>
      </c>
    </row>
    <row r="3569" spans="1:9">
      <c r="A3569" s="421">
        <v>3568</v>
      </c>
      <c r="B3569" s="422" t="s">
        <v>7711</v>
      </c>
      <c r="C3569" s="422" t="s">
        <v>75</v>
      </c>
      <c r="D3569" s="422" t="s">
        <v>7454</v>
      </c>
      <c r="E3569" s="422" t="s">
        <v>7455</v>
      </c>
      <c r="F3569" s="438">
        <v>35480000</v>
      </c>
      <c r="G3569" s="423">
        <v>2023</v>
      </c>
      <c r="H3569" s="424">
        <f>VLOOKUP(G3569,[3]잔가율!$D$3:$E$33,2,FALSE)</f>
        <v>0.84199999999999997</v>
      </c>
      <c r="I3569" s="434">
        <f t="shared" si="55"/>
        <v>29874160</v>
      </c>
    </row>
    <row r="3570" spans="1:9">
      <c r="A3570" s="421">
        <v>3569</v>
      </c>
      <c r="B3570" s="422" t="s">
        <v>7711</v>
      </c>
      <c r="C3570" s="422" t="s">
        <v>75</v>
      </c>
      <c r="D3570" s="422" t="s">
        <v>7454</v>
      </c>
      <c r="E3570" s="422" t="s">
        <v>7456</v>
      </c>
      <c r="F3570" s="438">
        <v>43470000</v>
      </c>
      <c r="G3570" s="423">
        <v>2023</v>
      </c>
      <c r="H3570" s="424">
        <f>VLOOKUP(G3570,[3]잔가율!$D$3:$E$33,2,FALSE)</f>
        <v>0.84199999999999997</v>
      </c>
      <c r="I3570" s="434">
        <f t="shared" si="55"/>
        <v>36601740</v>
      </c>
    </row>
    <row r="3571" spans="1:9">
      <c r="A3571" s="421">
        <v>3570</v>
      </c>
      <c r="B3571" s="422" t="s">
        <v>7711</v>
      </c>
      <c r="C3571" s="422" t="s">
        <v>75</v>
      </c>
      <c r="D3571" s="422" t="s">
        <v>7454</v>
      </c>
      <c r="E3571" s="422" t="s">
        <v>7457</v>
      </c>
      <c r="F3571" s="438">
        <v>47990000</v>
      </c>
      <c r="G3571" s="423">
        <v>2023</v>
      </c>
      <c r="H3571" s="424">
        <f>VLOOKUP(G3571,[3]잔가율!$D$3:$E$33,2,FALSE)</f>
        <v>0.84199999999999997</v>
      </c>
      <c r="I3571" s="434">
        <f t="shared" si="55"/>
        <v>40407580</v>
      </c>
    </row>
    <row r="3572" spans="1:9">
      <c r="A3572" s="421">
        <v>3571</v>
      </c>
      <c r="B3572" s="422" t="s">
        <v>7711</v>
      </c>
      <c r="C3572" s="422" t="s">
        <v>75</v>
      </c>
      <c r="D3572" s="422" t="s">
        <v>7458</v>
      </c>
      <c r="E3572" s="422" t="s">
        <v>7459</v>
      </c>
      <c r="F3572" s="438">
        <v>50900000</v>
      </c>
      <c r="G3572" s="423">
        <v>2023</v>
      </c>
      <c r="H3572" s="424">
        <f>VLOOKUP(G3572,[3]잔가율!$D$3:$E$33,2,FALSE)</f>
        <v>0.84199999999999997</v>
      </c>
      <c r="I3572" s="434">
        <f t="shared" si="55"/>
        <v>42857800</v>
      </c>
    </row>
    <row r="3573" spans="1:9">
      <c r="A3573" s="421">
        <v>3572</v>
      </c>
      <c r="B3573" s="422" t="s">
        <v>7711</v>
      </c>
      <c r="C3573" s="422" t="s">
        <v>7376</v>
      </c>
      <c r="D3573" s="422" t="s">
        <v>7460</v>
      </c>
      <c r="E3573" s="422" t="s">
        <v>7461</v>
      </c>
      <c r="F3573" s="438">
        <v>43260000</v>
      </c>
      <c r="G3573" s="423">
        <v>2023</v>
      </c>
      <c r="H3573" s="424">
        <f>VLOOKUP(G3573,[3]잔가율!$D$3:$E$33,2,FALSE)</f>
        <v>0.84199999999999997</v>
      </c>
      <c r="I3573" s="434">
        <f t="shared" si="55"/>
        <v>36424920</v>
      </c>
    </row>
    <row r="3574" spans="1:9">
      <c r="A3574" s="421">
        <v>3573</v>
      </c>
      <c r="B3574" s="422" t="s">
        <v>7711</v>
      </c>
      <c r="C3574" s="422" t="s">
        <v>75</v>
      </c>
      <c r="D3574" s="422" t="s">
        <v>7462</v>
      </c>
      <c r="E3574" s="422" t="s">
        <v>7462</v>
      </c>
      <c r="F3574" s="438">
        <v>8580000</v>
      </c>
      <c r="G3574" s="423">
        <v>2023</v>
      </c>
      <c r="H3574" s="424">
        <f>VLOOKUP(G3574,[3]잔가율!$D$3:$E$33,2,FALSE)</f>
        <v>0.84199999999999997</v>
      </c>
      <c r="I3574" s="434">
        <f t="shared" si="55"/>
        <v>7224360</v>
      </c>
    </row>
    <row r="3575" spans="1:9">
      <c r="A3575" s="421">
        <v>3574</v>
      </c>
      <c r="B3575" s="422" t="s">
        <v>7711</v>
      </c>
      <c r="C3575" s="422" t="s">
        <v>75</v>
      </c>
      <c r="D3575" s="422" t="s">
        <v>7463</v>
      </c>
      <c r="E3575" s="422" t="s">
        <v>7464</v>
      </c>
      <c r="F3575" s="438">
        <v>48550000</v>
      </c>
      <c r="G3575" s="423">
        <v>2023</v>
      </c>
      <c r="H3575" s="424">
        <f>VLOOKUP(G3575,[3]잔가율!$D$3:$E$33,2,FALSE)</f>
        <v>0.84199999999999997</v>
      </c>
      <c r="I3575" s="434">
        <f t="shared" si="55"/>
        <v>40879100</v>
      </c>
    </row>
    <row r="3576" spans="1:9">
      <c r="A3576" s="421">
        <v>3575</v>
      </c>
      <c r="B3576" s="422" t="s">
        <v>7711</v>
      </c>
      <c r="C3576" s="422" t="s">
        <v>75</v>
      </c>
      <c r="D3576" s="422" t="s">
        <v>7465</v>
      </c>
      <c r="E3576" s="422" t="s">
        <v>7466</v>
      </c>
      <c r="F3576" s="438">
        <v>47390000</v>
      </c>
      <c r="G3576" s="423">
        <v>2023</v>
      </c>
      <c r="H3576" s="424">
        <f>VLOOKUP(G3576,[3]잔가율!$D$3:$E$33,2,FALSE)</f>
        <v>0.84199999999999997</v>
      </c>
      <c r="I3576" s="434">
        <f t="shared" si="55"/>
        <v>39902380</v>
      </c>
    </row>
    <row r="3577" spans="1:9">
      <c r="A3577" s="421">
        <v>3576</v>
      </c>
      <c r="B3577" s="422" t="s">
        <v>7711</v>
      </c>
      <c r="C3577" s="422" t="s">
        <v>75</v>
      </c>
      <c r="D3577" s="422" t="s">
        <v>7467</v>
      </c>
      <c r="E3577" s="422" t="s">
        <v>7468</v>
      </c>
      <c r="F3577" s="438">
        <v>52920000</v>
      </c>
      <c r="G3577" s="423">
        <v>2023</v>
      </c>
      <c r="H3577" s="424">
        <f>VLOOKUP(G3577,[3]잔가율!$D$3:$E$33,2,FALSE)</f>
        <v>0.84199999999999997</v>
      </c>
      <c r="I3577" s="434">
        <f t="shared" si="55"/>
        <v>44558640</v>
      </c>
    </row>
    <row r="3578" spans="1:9">
      <c r="A3578" s="421">
        <v>3577</v>
      </c>
      <c r="B3578" s="422" t="s">
        <v>7711</v>
      </c>
      <c r="C3578" s="422" t="s">
        <v>75</v>
      </c>
      <c r="D3578" s="422" t="s">
        <v>7469</v>
      </c>
      <c r="E3578" s="422" t="s">
        <v>7470</v>
      </c>
      <c r="F3578" s="438">
        <v>44660000</v>
      </c>
      <c r="G3578" s="423">
        <v>2023</v>
      </c>
      <c r="H3578" s="424">
        <f>VLOOKUP(G3578,[3]잔가율!$D$3:$E$33,2,FALSE)</f>
        <v>0.84199999999999997</v>
      </c>
      <c r="I3578" s="434">
        <f t="shared" si="55"/>
        <v>37603720</v>
      </c>
    </row>
    <row r="3579" spans="1:9">
      <c r="A3579" s="421">
        <v>3578</v>
      </c>
      <c r="B3579" s="422" t="s">
        <v>7711</v>
      </c>
      <c r="C3579" s="422" t="s">
        <v>75</v>
      </c>
      <c r="D3579" s="422" t="s">
        <v>7469</v>
      </c>
      <c r="E3579" s="422" t="s">
        <v>7471</v>
      </c>
      <c r="F3579" s="438">
        <v>46830000</v>
      </c>
      <c r="G3579" s="423">
        <v>2023</v>
      </c>
      <c r="H3579" s="424">
        <f>VLOOKUP(G3579,[3]잔가율!$D$3:$E$33,2,FALSE)</f>
        <v>0.84199999999999997</v>
      </c>
      <c r="I3579" s="434">
        <f t="shared" si="55"/>
        <v>39430860</v>
      </c>
    </row>
    <row r="3580" spans="1:9">
      <c r="A3580" s="421">
        <v>3579</v>
      </c>
      <c r="B3580" s="422" t="s">
        <v>7711</v>
      </c>
      <c r="C3580" s="422" t="s">
        <v>75</v>
      </c>
      <c r="D3580" s="422" t="s">
        <v>7472</v>
      </c>
      <c r="E3580" s="422" t="s">
        <v>7473</v>
      </c>
      <c r="F3580" s="438">
        <v>54790000</v>
      </c>
      <c r="G3580" s="423">
        <v>2023</v>
      </c>
      <c r="H3580" s="424">
        <f>VLOOKUP(G3580,[3]잔가율!$D$3:$E$33,2,FALSE)</f>
        <v>0.84199999999999997</v>
      </c>
      <c r="I3580" s="434">
        <f t="shared" si="55"/>
        <v>46133180</v>
      </c>
    </row>
    <row r="3581" spans="1:9">
      <c r="A3581" s="421">
        <v>3580</v>
      </c>
      <c r="B3581" s="422" t="s">
        <v>7711</v>
      </c>
      <c r="C3581" s="422" t="s">
        <v>75</v>
      </c>
      <c r="D3581" s="422" t="s">
        <v>7474</v>
      </c>
      <c r="E3581" s="422" t="s">
        <v>7475</v>
      </c>
      <c r="F3581" s="438">
        <v>51370000</v>
      </c>
      <c r="G3581" s="423">
        <v>2023</v>
      </c>
      <c r="H3581" s="424">
        <f>VLOOKUP(G3581,[3]잔가율!$D$3:$E$33,2,FALSE)</f>
        <v>0.84199999999999997</v>
      </c>
      <c r="I3581" s="434">
        <f t="shared" si="55"/>
        <v>43253540</v>
      </c>
    </row>
    <row r="3582" spans="1:9">
      <c r="A3582" s="421">
        <v>3581</v>
      </c>
      <c r="B3582" s="422" t="s">
        <v>7711</v>
      </c>
      <c r="C3582" s="422" t="s">
        <v>75</v>
      </c>
      <c r="D3582" s="422" t="s">
        <v>7476</v>
      </c>
      <c r="E3582" s="422" t="s">
        <v>7477</v>
      </c>
      <c r="F3582" s="438">
        <v>76150000</v>
      </c>
      <c r="G3582" s="423">
        <v>2023</v>
      </c>
      <c r="H3582" s="424">
        <f>VLOOKUP(G3582,[3]잔가율!$D$3:$E$33,2,FALSE)</f>
        <v>0.84199999999999997</v>
      </c>
      <c r="I3582" s="434">
        <f t="shared" si="55"/>
        <v>64118300</v>
      </c>
    </row>
    <row r="3583" spans="1:9">
      <c r="A3583" s="421">
        <v>3582</v>
      </c>
      <c r="B3583" s="422" t="s">
        <v>7711</v>
      </c>
      <c r="C3583" s="422" t="s">
        <v>75</v>
      </c>
      <c r="D3583" s="422" t="s">
        <v>7478</v>
      </c>
      <c r="E3583" s="422" t="s">
        <v>7479</v>
      </c>
      <c r="F3583" s="438">
        <v>39500000</v>
      </c>
      <c r="G3583" s="423">
        <v>2023</v>
      </c>
      <c r="H3583" s="424">
        <f>VLOOKUP(G3583,[3]잔가율!$D$3:$E$33,2,FALSE)</f>
        <v>0.84199999999999997</v>
      </c>
      <c r="I3583" s="434">
        <f t="shared" si="55"/>
        <v>33259000</v>
      </c>
    </row>
    <row r="3584" spans="1:9">
      <c r="A3584" s="421">
        <v>3583</v>
      </c>
      <c r="B3584" s="422" t="s">
        <v>7711</v>
      </c>
      <c r="C3584" s="422" t="s">
        <v>75</v>
      </c>
      <c r="D3584" s="422" t="s">
        <v>7480</v>
      </c>
      <c r="E3584" s="422" t="s">
        <v>7481</v>
      </c>
      <c r="F3584" s="438">
        <v>39740000</v>
      </c>
      <c r="G3584" s="423">
        <v>2023</v>
      </c>
      <c r="H3584" s="424">
        <f>VLOOKUP(G3584,[3]잔가율!$D$3:$E$33,2,FALSE)</f>
        <v>0.84199999999999997</v>
      </c>
      <c r="I3584" s="434">
        <f t="shared" si="55"/>
        <v>33461080</v>
      </c>
    </row>
    <row r="3585" spans="1:9">
      <c r="A3585" s="421">
        <v>3584</v>
      </c>
      <c r="B3585" s="422" t="s">
        <v>7711</v>
      </c>
      <c r="C3585" s="422" t="s">
        <v>75</v>
      </c>
      <c r="D3585" s="422" t="s">
        <v>7482</v>
      </c>
      <c r="E3585" s="422" t="s">
        <v>7481</v>
      </c>
      <c r="F3585" s="438">
        <v>42670000</v>
      </c>
      <c r="G3585" s="423">
        <v>2023</v>
      </c>
      <c r="H3585" s="424">
        <f>VLOOKUP(G3585,[3]잔가율!$D$3:$E$33,2,FALSE)</f>
        <v>0.84199999999999997</v>
      </c>
      <c r="I3585" s="434">
        <f t="shared" si="55"/>
        <v>35928140</v>
      </c>
    </row>
    <row r="3586" spans="1:9">
      <c r="A3586" s="421">
        <v>3585</v>
      </c>
      <c r="B3586" s="422" t="s">
        <v>7711</v>
      </c>
      <c r="C3586" s="422" t="s">
        <v>75</v>
      </c>
      <c r="D3586" s="422" t="s">
        <v>7482</v>
      </c>
      <c r="E3586" s="422" t="s">
        <v>7483</v>
      </c>
      <c r="F3586" s="438">
        <v>44000000</v>
      </c>
      <c r="G3586" s="423">
        <v>2023</v>
      </c>
      <c r="H3586" s="424">
        <f>VLOOKUP(G3586,[3]잔가율!$D$3:$E$33,2,FALSE)</f>
        <v>0.84199999999999997</v>
      </c>
      <c r="I3586" s="434">
        <f t="shared" ref="I3586:I3649" si="56">ROUNDDOWN(F3586*H3586,0)</f>
        <v>37048000</v>
      </c>
    </row>
    <row r="3587" spans="1:9">
      <c r="A3587" s="421">
        <v>3586</v>
      </c>
      <c r="B3587" s="422" t="s">
        <v>7711</v>
      </c>
      <c r="C3587" s="422" t="s">
        <v>75</v>
      </c>
      <c r="D3587" s="422" t="s">
        <v>7484</v>
      </c>
      <c r="E3587" s="422" t="s">
        <v>7485</v>
      </c>
      <c r="F3587" s="438">
        <v>43730000</v>
      </c>
      <c r="G3587" s="423">
        <v>2023</v>
      </c>
      <c r="H3587" s="424">
        <f>VLOOKUP(G3587,[3]잔가율!$D$3:$E$33,2,FALSE)</f>
        <v>0.84199999999999997</v>
      </c>
      <c r="I3587" s="434">
        <f t="shared" si="56"/>
        <v>36820660</v>
      </c>
    </row>
    <row r="3588" spans="1:9">
      <c r="A3588" s="421">
        <v>3587</v>
      </c>
      <c r="B3588" s="422" t="s">
        <v>7711</v>
      </c>
      <c r="C3588" s="422" t="s">
        <v>75</v>
      </c>
      <c r="D3588" s="422" t="s">
        <v>7484</v>
      </c>
      <c r="E3588" s="422" t="s">
        <v>7486</v>
      </c>
      <c r="F3588" s="438">
        <v>45590000</v>
      </c>
      <c r="G3588" s="423">
        <v>2023</v>
      </c>
      <c r="H3588" s="424">
        <f>VLOOKUP(G3588,[3]잔가율!$D$3:$E$33,2,FALSE)</f>
        <v>0.84199999999999997</v>
      </c>
      <c r="I3588" s="434">
        <f t="shared" si="56"/>
        <v>38386780</v>
      </c>
    </row>
    <row r="3589" spans="1:9">
      <c r="A3589" s="421">
        <v>3588</v>
      </c>
      <c r="B3589" s="422" t="s">
        <v>7711</v>
      </c>
      <c r="C3589" s="422" t="s">
        <v>75</v>
      </c>
      <c r="D3589" s="422" t="s">
        <v>7484</v>
      </c>
      <c r="E3589" s="422" t="s">
        <v>7487</v>
      </c>
      <c r="F3589" s="438">
        <v>52830000</v>
      </c>
      <c r="G3589" s="423">
        <v>2023</v>
      </c>
      <c r="H3589" s="424">
        <f>VLOOKUP(G3589,[3]잔가율!$D$3:$E$33,2,FALSE)</f>
        <v>0.84199999999999997</v>
      </c>
      <c r="I3589" s="434">
        <f t="shared" si="56"/>
        <v>44482860</v>
      </c>
    </row>
    <row r="3590" spans="1:9">
      <c r="A3590" s="421">
        <v>3589</v>
      </c>
      <c r="B3590" s="422" t="s">
        <v>7711</v>
      </c>
      <c r="C3590" s="422" t="s">
        <v>75</v>
      </c>
      <c r="D3590" s="422" t="s">
        <v>7488</v>
      </c>
      <c r="E3590" s="422" t="s">
        <v>7489</v>
      </c>
      <c r="F3590" s="438">
        <v>44000000</v>
      </c>
      <c r="G3590" s="423">
        <v>2023</v>
      </c>
      <c r="H3590" s="424">
        <f>VLOOKUP(G3590,[3]잔가율!$D$3:$E$33,2,FALSE)</f>
        <v>0.84199999999999997</v>
      </c>
      <c r="I3590" s="434">
        <f t="shared" si="56"/>
        <v>37048000</v>
      </c>
    </row>
    <row r="3591" spans="1:9">
      <c r="A3591" s="421">
        <v>3590</v>
      </c>
      <c r="B3591" s="422" t="s">
        <v>7711</v>
      </c>
      <c r="C3591" s="422" t="s">
        <v>75</v>
      </c>
      <c r="D3591" s="422" t="s">
        <v>7490</v>
      </c>
      <c r="E3591" s="422" t="s">
        <v>7491</v>
      </c>
      <c r="F3591" s="438">
        <v>65300000</v>
      </c>
      <c r="G3591" s="423">
        <v>2023</v>
      </c>
      <c r="H3591" s="424">
        <f>VLOOKUP(G3591,[3]잔가율!$D$3:$E$33,2,FALSE)</f>
        <v>0.84199999999999997</v>
      </c>
      <c r="I3591" s="434">
        <f t="shared" si="56"/>
        <v>54982600</v>
      </c>
    </row>
    <row r="3592" spans="1:9">
      <c r="A3592" s="421">
        <v>3591</v>
      </c>
      <c r="B3592" s="313" t="s">
        <v>15840</v>
      </c>
      <c r="C3592" s="426" t="s">
        <v>75</v>
      </c>
      <c r="D3592" s="426" t="s">
        <v>7371</v>
      </c>
      <c r="E3592" s="426" t="s">
        <v>7372</v>
      </c>
      <c r="F3592" s="442">
        <v>59920000</v>
      </c>
      <c r="G3592" s="423">
        <v>2023</v>
      </c>
      <c r="H3592" s="424">
        <f>VLOOKUP(G3592,[3]잔가율!$B$3:$C$33,2,FALSE)</f>
        <v>0.82599999999999996</v>
      </c>
      <c r="I3592" s="434">
        <f t="shared" si="56"/>
        <v>49493920</v>
      </c>
    </row>
    <row r="3593" spans="1:9">
      <c r="A3593" s="421">
        <v>3592</v>
      </c>
      <c r="B3593" s="313" t="s">
        <v>15840</v>
      </c>
      <c r="C3593" s="426" t="s">
        <v>75</v>
      </c>
      <c r="D3593" s="426" t="s">
        <v>7373</v>
      </c>
      <c r="E3593" s="426" t="s">
        <v>7374</v>
      </c>
      <c r="F3593" s="442">
        <v>63820000</v>
      </c>
      <c r="G3593" s="423">
        <v>2023</v>
      </c>
      <c r="H3593" s="424">
        <f>VLOOKUP(G3593,[3]잔가율!$B$3:$C$33,2,FALSE)</f>
        <v>0.82599999999999996</v>
      </c>
      <c r="I3593" s="434">
        <f t="shared" si="56"/>
        <v>52715320</v>
      </c>
    </row>
    <row r="3594" spans="1:9">
      <c r="A3594" s="421">
        <v>3593</v>
      </c>
      <c r="B3594" s="422" t="s">
        <v>7711</v>
      </c>
      <c r="C3594" s="422" t="s">
        <v>75</v>
      </c>
      <c r="D3594" s="422" t="s">
        <v>7492</v>
      </c>
      <c r="E3594" s="422" t="s">
        <v>7493</v>
      </c>
      <c r="F3594" s="438">
        <v>60800000</v>
      </c>
      <c r="G3594" s="423">
        <v>2023</v>
      </c>
      <c r="H3594" s="424">
        <f>VLOOKUP(G3594,[3]잔가율!$D$3:$E$33,2,FALSE)</f>
        <v>0.84199999999999997</v>
      </c>
      <c r="I3594" s="434">
        <f t="shared" si="56"/>
        <v>51193600</v>
      </c>
    </row>
    <row r="3595" spans="1:9">
      <c r="A3595" s="421">
        <v>3594</v>
      </c>
      <c r="B3595" s="422" t="s">
        <v>7711</v>
      </c>
      <c r="C3595" s="422" t="s">
        <v>75</v>
      </c>
      <c r="D3595" s="422" t="s">
        <v>7494</v>
      </c>
      <c r="E3595" s="422" t="s">
        <v>7495</v>
      </c>
      <c r="F3595" s="438">
        <v>68000000</v>
      </c>
      <c r="G3595" s="423">
        <v>2023</v>
      </c>
      <c r="H3595" s="424">
        <f>VLOOKUP(G3595,[3]잔가율!$D$3:$E$33,2,FALSE)</f>
        <v>0.84199999999999997</v>
      </c>
      <c r="I3595" s="434">
        <f t="shared" si="56"/>
        <v>57256000</v>
      </c>
    </row>
    <row r="3596" spans="1:9">
      <c r="A3596" s="421">
        <v>3595</v>
      </c>
      <c r="B3596" s="422" t="s">
        <v>7711</v>
      </c>
      <c r="C3596" s="422" t="s">
        <v>75</v>
      </c>
      <c r="D3596" s="422" t="s">
        <v>7496</v>
      </c>
      <c r="E3596" s="422" t="s">
        <v>7497</v>
      </c>
      <c r="F3596" s="438">
        <v>64300000</v>
      </c>
      <c r="G3596" s="423">
        <v>2023</v>
      </c>
      <c r="H3596" s="424">
        <f>VLOOKUP(G3596,[3]잔가율!$D$3:$E$33,2,FALSE)</f>
        <v>0.84199999999999997</v>
      </c>
      <c r="I3596" s="434">
        <f t="shared" si="56"/>
        <v>54140600</v>
      </c>
    </row>
    <row r="3597" spans="1:9">
      <c r="A3597" s="421">
        <v>3596</v>
      </c>
      <c r="B3597" s="313" t="s">
        <v>15840</v>
      </c>
      <c r="C3597" s="422" t="s">
        <v>7376</v>
      </c>
      <c r="D3597" s="422" t="s">
        <v>7375</v>
      </c>
      <c r="E3597" s="422" t="s">
        <v>7377</v>
      </c>
      <c r="F3597" s="440">
        <v>83730000</v>
      </c>
      <c r="G3597" s="423">
        <v>2023</v>
      </c>
      <c r="H3597" s="424">
        <f>VLOOKUP(G3597,[3]잔가율!$B$3:$C$33,2,FALSE)</f>
        <v>0.82599999999999996</v>
      </c>
      <c r="I3597" s="434">
        <f t="shared" si="56"/>
        <v>69160980</v>
      </c>
    </row>
    <row r="3598" spans="1:9">
      <c r="A3598" s="421">
        <v>3597</v>
      </c>
      <c r="B3598" s="422" t="s">
        <v>7711</v>
      </c>
      <c r="C3598" s="422" t="s">
        <v>75</v>
      </c>
      <c r="D3598" s="422" t="s">
        <v>79</v>
      </c>
      <c r="E3598" s="422" t="s">
        <v>7498</v>
      </c>
      <c r="F3598" s="438">
        <v>34210000</v>
      </c>
      <c r="G3598" s="423">
        <v>2023</v>
      </c>
      <c r="H3598" s="424">
        <f>VLOOKUP(G3598,[3]잔가율!$D$3:$E$33,2,FALSE)</f>
        <v>0.84199999999999997</v>
      </c>
      <c r="I3598" s="434">
        <f t="shared" si="56"/>
        <v>28804820</v>
      </c>
    </row>
    <row r="3599" spans="1:9">
      <c r="A3599" s="421">
        <v>3598</v>
      </c>
      <c r="B3599" s="422" t="s">
        <v>7711</v>
      </c>
      <c r="C3599" s="422" t="s">
        <v>75</v>
      </c>
      <c r="D3599" s="422" t="s">
        <v>7499</v>
      </c>
      <c r="E3599" s="422" t="s">
        <v>7500</v>
      </c>
      <c r="F3599" s="438">
        <v>37000000</v>
      </c>
      <c r="G3599" s="423">
        <v>2023</v>
      </c>
      <c r="H3599" s="424">
        <f>VLOOKUP(G3599,[3]잔가율!$D$3:$E$33,2,FALSE)</f>
        <v>0.84199999999999997</v>
      </c>
      <c r="I3599" s="434">
        <f t="shared" si="56"/>
        <v>31154000</v>
      </c>
    </row>
    <row r="3600" spans="1:9">
      <c r="A3600" s="421">
        <v>3599</v>
      </c>
      <c r="B3600" s="422" t="s">
        <v>7711</v>
      </c>
      <c r="C3600" s="422" t="s">
        <v>75</v>
      </c>
      <c r="D3600" s="422" t="s">
        <v>7499</v>
      </c>
      <c r="E3600" s="422" t="s">
        <v>7501</v>
      </c>
      <c r="F3600" s="438">
        <v>41900000</v>
      </c>
      <c r="G3600" s="423">
        <v>2023</v>
      </c>
      <c r="H3600" s="424">
        <f>VLOOKUP(G3600,[3]잔가율!$D$3:$E$33,2,FALSE)</f>
        <v>0.84199999999999997</v>
      </c>
      <c r="I3600" s="434">
        <f t="shared" si="56"/>
        <v>35279800</v>
      </c>
    </row>
    <row r="3601" spans="1:9">
      <c r="A3601" s="421">
        <v>3600</v>
      </c>
      <c r="B3601" s="422" t="s">
        <v>7711</v>
      </c>
      <c r="C3601" s="422" t="s">
        <v>75</v>
      </c>
      <c r="D3601" s="422" t="s">
        <v>7502</v>
      </c>
      <c r="E3601" s="422" t="s">
        <v>7503</v>
      </c>
      <c r="F3601" s="438">
        <v>33900000</v>
      </c>
      <c r="G3601" s="423">
        <v>2023</v>
      </c>
      <c r="H3601" s="424">
        <f>VLOOKUP(G3601,[3]잔가율!$D$3:$E$33,2,FALSE)</f>
        <v>0.84199999999999997</v>
      </c>
      <c r="I3601" s="434">
        <f t="shared" si="56"/>
        <v>28543800</v>
      </c>
    </row>
    <row r="3602" spans="1:9">
      <c r="A3602" s="421">
        <v>3601</v>
      </c>
      <c r="B3602" s="422" t="s">
        <v>7711</v>
      </c>
      <c r="C3602" s="422" t="s">
        <v>75</v>
      </c>
      <c r="D3602" s="422" t="s">
        <v>7502</v>
      </c>
      <c r="E3602" s="422" t="s">
        <v>7500</v>
      </c>
      <c r="F3602" s="438">
        <v>38100000</v>
      </c>
      <c r="G3602" s="423">
        <v>2023</v>
      </c>
      <c r="H3602" s="424">
        <f>VLOOKUP(G3602,[3]잔가율!$D$3:$E$33,2,FALSE)</f>
        <v>0.84199999999999997</v>
      </c>
      <c r="I3602" s="434">
        <f t="shared" si="56"/>
        <v>32080200</v>
      </c>
    </row>
    <row r="3603" spans="1:9">
      <c r="A3603" s="421">
        <v>3602</v>
      </c>
      <c r="B3603" s="422" t="s">
        <v>7711</v>
      </c>
      <c r="C3603" s="422" t="s">
        <v>75</v>
      </c>
      <c r="D3603" s="422" t="s">
        <v>7504</v>
      </c>
      <c r="E3603" s="422" t="s">
        <v>7505</v>
      </c>
      <c r="F3603" s="438">
        <v>40000000</v>
      </c>
      <c r="G3603" s="423">
        <v>2023</v>
      </c>
      <c r="H3603" s="424">
        <f>VLOOKUP(G3603,[3]잔가율!$D$3:$E$33,2,FALSE)</f>
        <v>0.84199999999999997</v>
      </c>
      <c r="I3603" s="434">
        <f t="shared" si="56"/>
        <v>33680000</v>
      </c>
    </row>
    <row r="3604" spans="1:9">
      <c r="A3604" s="421">
        <v>3603</v>
      </c>
      <c r="B3604" s="422" t="s">
        <v>7711</v>
      </c>
      <c r="C3604" s="422" t="s">
        <v>75</v>
      </c>
      <c r="D3604" s="422" t="s">
        <v>7506</v>
      </c>
      <c r="E3604" s="422" t="s">
        <v>7507</v>
      </c>
      <c r="F3604" s="438">
        <v>33000000</v>
      </c>
      <c r="G3604" s="423">
        <v>2023</v>
      </c>
      <c r="H3604" s="424">
        <f>VLOOKUP(G3604,[3]잔가율!$D$3:$E$33,2,FALSE)</f>
        <v>0.84199999999999997</v>
      </c>
      <c r="I3604" s="434">
        <f t="shared" si="56"/>
        <v>27786000</v>
      </c>
    </row>
    <row r="3605" spans="1:9">
      <c r="A3605" s="421">
        <v>3604</v>
      </c>
      <c r="B3605" s="422" t="s">
        <v>7711</v>
      </c>
      <c r="C3605" s="422" t="s">
        <v>75</v>
      </c>
      <c r="D3605" s="422" t="s">
        <v>7508</v>
      </c>
      <c r="E3605" s="422" t="s">
        <v>7509</v>
      </c>
      <c r="F3605" s="438">
        <v>36900000</v>
      </c>
      <c r="G3605" s="423">
        <v>2023</v>
      </c>
      <c r="H3605" s="424">
        <f>VLOOKUP(G3605,[3]잔가율!$D$3:$E$33,2,FALSE)</f>
        <v>0.84199999999999997</v>
      </c>
      <c r="I3605" s="434">
        <f t="shared" si="56"/>
        <v>31069800</v>
      </c>
    </row>
    <row r="3606" spans="1:9">
      <c r="A3606" s="421">
        <v>3605</v>
      </c>
      <c r="B3606" s="422" t="s">
        <v>7711</v>
      </c>
      <c r="C3606" s="422" t="s">
        <v>75</v>
      </c>
      <c r="D3606" s="422" t="s">
        <v>7510</v>
      </c>
      <c r="E3606" s="422" t="s">
        <v>7511</v>
      </c>
      <c r="F3606" s="438">
        <v>41630000</v>
      </c>
      <c r="G3606" s="423">
        <v>2023</v>
      </c>
      <c r="H3606" s="424">
        <f>VLOOKUP(G3606,[3]잔가율!$D$3:$E$33,2,FALSE)</f>
        <v>0.84199999999999997</v>
      </c>
      <c r="I3606" s="434">
        <f t="shared" si="56"/>
        <v>35052460</v>
      </c>
    </row>
    <row r="3607" spans="1:9">
      <c r="A3607" s="421">
        <v>3606</v>
      </c>
      <c r="B3607" s="422" t="s">
        <v>7711</v>
      </c>
      <c r="C3607" s="422" t="s">
        <v>75</v>
      </c>
      <c r="D3607" s="422" t="s">
        <v>7510</v>
      </c>
      <c r="E3607" s="422" t="s">
        <v>7512</v>
      </c>
      <c r="F3607" s="438">
        <v>41070000</v>
      </c>
      <c r="G3607" s="423">
        <v>2023</v>
      </c>
      <c r="H3607" s="424">
        <f>VLOOKUP(G3607,[3]잔가율!$D$3:$E$33,2,FALSE)</f>
        <v>0.84199999999999997</v>
      </c>
      <c r="I3607" s="434">
        <f t="shared" si="56"/>
        <v>34580940</v>
      </c>
    </row>
    <row r="3608" spans="1:9">
      <c r="A3608" s="421">
        <v>3607</v>
      </c>
      <c r="B3608" s="422" t="s">
        <v>7711</v>
      </c>
      <c r="C3608" s="422" t="s">
        <v>75</v>
      </c>
      <c r="D3608" s="422" t="s">
        <v>7513</v>
      </c>
      <c r="E3608" s="422" t="s">
        <v>7514</v>
      </c>
      <c r="F3608" s="438">
        <v>36720000</v>
      </c>
      <c r="G3608" s="423">
        <v>2023</v>
      </c>
      <c r="H3608" s="424">
        <f>VLOOKUP(G3608,[3]잔가율!$D$3:$E$33,2,FALSE)</f>
        <v>0.84199999999999997</v>
      </c>
      <c r="I3608" s="434">
        <f t="shared" si="56"/>
        <v>30918240</v>
      </c>
    </row>
    <row r="3609" spans="1:9">
      <c r="A3609" s="421">
        <v>3608</v>
      </c>
      <c r="B3609" s="422" t="s">
        <v>7711</v>
      </c>
      <c r="C3609" s="422" t="s">
        <v>75</v>
      </c>
      <c r="D3609" s="422" t="s">
        <v>7515</v>
      </c>
      <c r="E3609" s="422" t="s">
        <v>7516</v>
      </c>
      <c r="F3609" s="438">
        <v>39310000</v>
      </c>
      <c r="G3609" s="423">
        <v>2023</v>
      </c>
      <c r="H3609" s="424">
        <f>VLOOKUP(G3609,[3]잔가율!$D$3:$E$33,2,FALSE)</f>
        <v>0.84199999999999997</v>
      </c>
      <c r="I3609" s="434">
        <f t="shared" si="56"/>
        <v>33099020</v>
      </c>
    </row>
    <row r="3610" spans="1:9">
      <c r="A3610" s="421">
        <v>3609</v>
      </c>
      <c r="B3610" s="422" t="s">
        <v>7711</v>
      </c>
      <c r="C3610" s="422" t="s">
        <v>75</v>
      </c>
      <c r="D3610" s="422" t="s">
        <v>7517</v>
      </c>
      <c r="E3610" s="422" t="s">
        <v>7518</v>
      </c>
      <c r="F3610" s="438">
        <v>33340000</v>
      </c>
      <c r="G3610" s="423">
        <v>2023</v>
      </c>
      <c r="H3610" s="424">
        <f>VLOOKUP(G3610,[3]잔가율!$D$3:$E$33,2,FALSE)</f>
        <v>0.84199999999999997</v>
      </c>
      <c r="I3610" s="434">
        <f t="shared" si="56"/>
        <v>28072280</v>
      </c>
    </row>
    <row r="3611" spans="1:9">
      <c r="A3611" s="421">
        <v>3610</v>
      </c>
      <c r="B3611" s="422" t="s">
        <v>7711</v>
      </c>
      <c r="C3611" s="422" t="s">
        <v>75</v>
      </c>
      <c r="D3611" s="422" t="s">
        <v>7519</v>
      </c>
      <c r="E3611" s="422" t="s">
        <v>7520</v>
      </c>
      <c r="F3611" s="438">
        <v>43000000</v>
      </c>
      <c r="G3611" s="423">
        <v>2023</v>
      </c>
      <c r="H3611" s="424">
        <f>VLOOKUP(G3611,[3]잔가율!$D$3:$E$33,2,FALSE)</f>
        <v>0.84199999999999997</v>
      </c>
      <c r="I3611" s="434">
        <f t="shared" si="56"/>
        <v>36206000</v>
      </c>
    </row>
    <row r="3612" spans="1:9">
      <c r="A3612" s="421">
        <v>3611</v>
      </c>
      <c r="B3612" s="422" t="s">
        <v>7711</v>
      </c>
      <c r="C3612" s="422" t="s">
        <v>75</v>
      </c>
      <c r="D3612" s="422" t="s">
        <v>7521</v>
      </c>
      <c r="E3612" s="422" t="s">
        <v>7522</v>
      </c>
      <c r="F3612" s="438">
        <v>45000000</v>
      </c>
      <c r="G3612" s="423">
        <v>2023</v>
      </c>
      <c r="H3612" s="424">
        <f>VLOOKUP(G3612,[3]잔가율!$D$3:$E$33,2,FALSE)</f>
        <v>0.84199999999999997</v>
      </c>
      <c r="I3612" s="434">
        <f t="shared" si="56"/>
        <v>37890000</v>
      </c>
    </row>
    <row r="3613" spans="1:9">
      <c r="A3613" s="421">
        <v>3612</v>
      </c>
      <c r="B3613" s="422" t="s">
        <v>7711</v>
      </c>
      <c r="C3613" s="422" t="s">
        <v>75</v>
      </c>
      <c r="D3613" s="422" t="s">
        <v>7523</v>
      </c>
      <c r="E3613" s="422" t="s">
        <v>7524</v>
      </c>
      <c r="F3613" s="438">
        <v>45000000</v>
      </c>
      <c r="G3613" s="423">
        <v>2023</v>
      </c>
      <c r="H3613" s="424">
        <f>VLOOKUP(G3613,[3]잔가율!$D$3:$E$33,2,FALSE)</f>
        <v>0.84199999999999997</v>
      </c>
      <c r="I3613" s="434">
        <f t="shared" si="56"/>
        <v>37890000</v>
      </c>
    </row>
    <row r="3614" spans="1:9">
      <c r="A3614" s="421">
        <v>3613</v>
      </c>
      <c r="B3614" s="422" t="s">
        <v>7711</v>
      </c>
      <c r="C3614" s="422" t="s">
        <v>75</v>
      </c>
      <c r="D3614" s="422" t="s">
        <v>7523</v>
      </c>
      <c r="E3614" s="422" t="s">
        <v>7525</v>
      </c>
      <c r="F3614" s="438">
        <v>45000000</v>
      </c>
      <c r="G3614" s="423">
        <v>2023</v>
      </c>
      <c r="H3614" s="424">
        <f>VLOOKUP(G3614,[3]잔가율!$D$3:$E$33,2,FALSE)</f>
        <v>0.84199999999999997</v>
      </c>
      <c r="I3614" s="434">
        <f t="shared" si="56"/>
        <v>37890000</v>
      </c>
    </row>
    <row r="3615" spans="1:9">
      <c r="A3615" s="421">
        <v>3614</v>
      </c>
      <c r="B3615" s="422" t="s">
        <v>7711</v>
      </c>
      <c r="C3615" s="422" t="s">
        <v>75</v>
      </c>
      <c r="D3615" s="422" t="s">
        <v>7523</v>
      </c>
      <c r="E3615" s="422" t="s">
        <v>7526</v>
      </c>
      <c r="F3615" s="438">
        <v>42100000</v>
      </c>
      <c r="G3615" s="423">
        <v>2023</v>
      </c>
      <c r="H3615" s="424">
        <f>VLOOKUP(G3615,[3]잔가율!$D$3:$E$33,2,FALSE)</f>
        <v>0.84199999999999997</v>
      </c>
      <c r="I3615" s="434">
        <f t="shared" si="56"/>
        <v>35448200</v>
      </c>
    </row>
    <row r="3616" spans="1:9">
      <c r="A3616" s="421">
        <v>3615</v>
      </c>
      <c r="B3616" s="422" t="s">
        <v>7711</v>
      </c>
      <c r="C3616" s="422" t="s">
        <v>75</v>
      </c>
      <c r="D3616" s="422" t="s">
        <v>7527</v>
      </c>
      <c r="E3616" s="422" t="s">
        <v>7528</v>
      </c>
      <c r="F3616" s="438">
        <v>37600000</v>
      </c>
      <c r="G3616" s="423">
        <v>2023</v>
      </c>
      <c r="H3616" s="424">
        <f>VLOOKUP(G3616,[3]잔가율!$D$3:$E$33,2,FALSE)</f>
        <v>0.84199999999999997</v>
      </c>
      <c r="I3616" s="434">
        <f t="shared" si="56"/>
        <v>31659200</v>
      </c>
    </row>
    <row r="3617" spans="1:9">
      <c r="A3617" s="421">
        <v>3616</v>
      </c>
      <c r="B3617" s="422" t="s">
        <v>7711</v>
      </c>
      <c r="C3617" s="422" t="s">
        <v>75</v>
      </c>
      <c r="D3617" s="422" t="s">
        <v>7529</v>
      </c>
      <c r="E3617" s="422" t="s">
        <v>7530</v>
      </c>
      <c r="F3617" s="438">
        <v>36200000</v>
      </c>
      <c r="G3617" s="423">
        <v>2023</v>
      </c>
      <c r="H3617" s="424">
        <f>VLOOKUP(G3617,[3]잔가율!$D$3:$E$33,2,FALSE)</f>
        <v>0.84199999999999997</v>
      </c>
      <c r="I3617" s="434">
        <f t="shared" si="56"/>
        <v>30480400</v>
      </c>
    </row>
    <row r="3618" spans="1:9">
      <c r="A3618" s="421">
        <v>3617</v>
      </c>
      <c r="B3618" s="422" t="s">
        <v>7711</v>
      </c>
      <c r="C3618" s="422" t="s">
        <v>75</v>
      </c>
      <c r="D3618" s="422" t="s">
        <v>7531</v>
      </c>
      <c r="E3618" s="422" t="s">
        <v>7440</v>
      </c>
      <c r="F3618" s="438">
        <v>41720000</v>
      </c>
      <c r="G3618" s="423">
        <v>2023</v>
      </c>
      <c r="H3618" s="424">
        <f>VLOOKUP(G3618,[3]잔가율!$D$3:$E$33,2,FALSE)</f>
        <v>0.84199999999999997</v>
      </c>
      <c r="I3618" s="434">
        <f t="shared" si="56"/>
        <v>35128240</v>
      </c>
    </row>
    <row r="3619" spans="1:9">
      <c r="A3619" s="421">
        <v>3618</v>
      </c>
      <c r="B3619" s="422" t="s">
        <v>7711</v>
      </c>
      <c r="C3619" s="422" t="s">
        <v>75</v>
      </c>
      <c r="D3619" s="422" t="s">
        <v>7531</v>
      </c>
      <c r="E3619" s="422" t="s">
        <v>7532</v>
      </c>
      <c r="F3619" s="438">
        <v>45500000</v>
      </c>
      <c r="G3619" s="423">
        <v>2023</v>
      </c>
      <c r="H3619" s="424">
        <f>VLOOKUP(G3619,[3]잔가율!$D$3:$E$33,2,FALSE)</f>
        <v>0.84199999999999997</v>
      </c>
      <c r="I3619" s="434">
        <f t="shared" si="56"/>
        <v>38311000</v>
      </c>
    </row>
    <row r="3620" spans="1:9">
      <c r="A3620" s="421">
        <v>3619</v>
      </c>
      <c r="B3620" s="422" t="s">
        <v>7711</v>
      </c>
      <c r="C3620" s="422" t="s">
        <v>75</v>
      </c>
      <c r="D3620" s="422" t="s">
        <v>7531</v>
      </c>
      <c r="E3620" s="422" t="s">
        <v>7533</v>
      </c>
      <c r="F3620" s="438">
        <v>41600000</v>
      </c>
      <c r="G3620" s="423">
        <v>2023</v>
      </c>
      <c r="H3620" s="424">
        <f>VLOOKUP(G3620,[3]잔가율!$D$3:$E$33,2,FALSE)</f>
        <v>0.84199999999999997</v>
      </c>
      <c r="I3620" s="434">
        <f t="shared" si="56"/>
        <v>35027200</v>
      </c>
    </row>
    <row r="3621" spans="1:9">
      <c r="A3621" s="421">
        <v>3620</v>
      </c>
      <c r="B3621" s="422" t="s">
        <v>7711</v>
      </c>
      <c r="C3621" s="422" t="s">
        <v>75</v>
      </c>
      <c r="D3621" s="422" t="s">
        <v>7534</v>
      </c>
      <c r="E3621" s="422" t="s">
        <v>7535</v>
      </c>
      <c r="F3621" s="438">
        <v>49470000</v>
      </c>
      <c r="G3621" s="423">
        <v>2023</v>
      </c>
      <c r="H3621" s="424">
        <f>VLOOKUP(G3621,[3]잔가율!$D$3:$E$33,2,FALSE)</f>
        <v>0.84199999999999997</v>
      </c>
      <c r="I3621" s="434">
        <f t="shared" si="56"/>
        <v>41653740</v>
      </c>
    </row>
    <row r="3622" spans="1:9">
      <c r="A3622" s="421">
        <v>3621</v>
      </c>
      <c r="B3622" s="422" t="s">
        <v>7711</v>
      </c>
      <c r="C3622" s="422" t="s">
        <v>75</v>
      </c>
      <c r="D3622" s="422" t="s">
        <v>7534</v>
      </c>
      <c r="E3622" s="422" t="s">
        <v>7536</v>
      </c>
      <c r="F3622" s="438">
        <v>46000000</v>
      </c>
      <c r="G3622" s="423">
        <v>2023</v>
      </c>
      <c r="H3622" s="424">
        <f>VLOOKUP(G3622,[3]잔가율!$D$3:$E$33,2,FALSE)</f>
        <v>0.84199999999999997</v>
      </c>
      <c r="I3622" s="434">
        <f t="shared" si="56"/>
        <v>38732000</v>
      </c>
    </row>
    <row r="3623" spans="1:9">
      <c r="A3623" s="421">
        <v>3622</v>
      </c>
      <c r="B3623" s="422" t="s">
        <v>7711</v>
      </c>
      <c r="C3623" s="422" t="s">
        <v>75</v>
      </c>
      <c r="D3623" s="422" t="s">
        <v>7537</v>
      </c>
      <c r="E3623" s="422" t="s">
        <v>7538</v>
      </c>
      <c r="F3623" s="438">
        <v>49130000</v>
      </c>
      <c r="G3623" s="423">
        <v>2023</v>
      </c>
      <c r="H3623" s="424">
        <f>VLOOKUP(G3623,[3]잔가율!$D$3:$E$33,2,FALSE)</f>
        <v>0.84199999999999997</v>
      </c>
      <c r="I3623" s="434">
        <f t="shared" si="56"/>
        <v>41367460</v>
      </c>
    </row>
    <row r="3624" spans="1:9">
      <c r="A3624" s="421">
        <v>3623</v>
      </c>
      <c r="B3624" s="313" t="s">
        <v>15840</v>
      </c>
      <c r="C3624" s="426" t="s">
        <v>75</v>
      </c>
      <c r="D3624" s="426" t="s">
        <v>7378</v>
      </c>
      <c r="E3624" s="426" t="s">
        <v>7379</v>
      </c>
      <c r="F3624" s="442">
        <v>52700000</v>
      </c>
      <c r="G3624" s="423">
        <v>2023</v>
      </c>
      <c r="H3624" s="424">
        <f>VLOOKUP(G3624,[3]잔가율!$B$3:$C$33,2,FALSE)</f>
        <v>0.82599999999999996</v>
      </c>
      <c r="I3624" s="434">
        <f t="shared" si="56"/>
        <v>43530200</v>
      </c>
    </row>
    <row r="3625" spans="1:9">
      <c r="A3625" s="421">
        <v>3624</v>
      </c>
      <c r="B3625" s="422" t="s">
        <v>7711</v>
      </c>
      <c r="C3625" s="422" t="s">
        <v>75</v>
      </c>
      <c r="D3625" s="422" t="s">
        <v>7539</v>
      </c>
      <c r="E3625" s="422" t="s">
        <v>7540</v>
      </c>
      <c r="F3625" s="438">
        <v>50530000</v>
      </c>
      <c r="G3625" s="423">
        <v>2023</v>
      </c>
      <c r="H3625" s="424">
        <f>VLOOKUP(G3625,[3]잔가율!$D$3:$E$33,2,FALSE)</f>
        <v>0.84199999999999997</v>
      </c>
      <c r="I3625" s="434">
        <f t="shared" si="56"/>
        <v>42546260</v>
      </c>
    </row>
    <row r="3626" spans="1:9">
      <c r="A3626" s="421">
        <v>3625</v>
      </c>
      <c r="B3626" s="422" t="s">
        <v>7711</v>
      </c>
      <c r="C3626" s="422" t="s">
        <v>75</v>
      </c>
      <c r="D3626" s="422" t="s">
        <v>7541</v>
      </c>
      <c r="E3626" s="422" t="s">
        <v>7542</v>
      </c>
      <c r="F3626" s="438">
        <v>54700000</v>
      </c>
      <c r="G3626" s="423">
        <v>2023</v>
      </c>
      <c r="H3626" s="424">
        <f>VLOOKUP(G3626,[3]잔가율!$D$3:$E$33,2,FALSE)</f>
        <v>0.84199999999999997</v>
      </c>
      <c r="I3626" s="434">
        <f t="shared" si="56"/>
        <v>46057400</v>
      </c>
    </row>
    <row r="3627" spans="1:9">
      <c r="A3627" s="421">
        <v>3626</v>
      </c>
      <c r="B3627" s="422" t="s">
        <v>7711</v>
      </c>
      <c r="C3627" s="422" t="s">
        <v>75</v>
      </c>
      <c r="D3627" s="422" t="s">
        <v>7543</v>
      </c>
      <c r="E3627" s="422" t="s">
        <v>7544</v>
      </c>
      <c r="F3627" s="438">
        <v>69000000</v>
      </c>
      <c r="G3627" s="423">
        <v>2023</v>
      </c>
      <c r="H3627" s="424">
        <f>VLOOKUP(G3627,[3]잔가율!$D$3:$E$33,2,FALSE)</f>
        <v>0.84199999999999997</v>
      </c>
      <c r="I3627" s="434">
        <f t="shared" si="56"/>
        <v>58098000</v>
      </c>
    </row>
    <row r="3628" spans="1:9">
      <c r="A3628" s="421">
        <v>3627</v>
      </c>
      <c r="B3628" s="422" t="s">
        <v>7711</v>
      </c>
      <c r="C3628" s="422" t="s">
        <v>75</v>
      </c>
      <c r="D3628" s="422" t="s">
        <v>7545</v>
      </c>
      <c r="E3628" s="422" t="s">
        <v>7546</v>
      </c>
      <c r="F3628" s="438">
        <v>66300000</v>
      </c>
      <c r="G3628" s="423">
        <v>2023</v>
      </c>
      <c r="H3628" s="424">
        <f>VLOOKUP(G3628,[3]잔가율!$D$3:$E$33,2,FALSE)</f>
        <v>0.84199999999999997</v>
      </c>
      <c r="I3628" s="434">
        <f t="shared" si="56"/>
        <v>55824600</v>
      </c>
    </row>
    <row r="3629" spans="1:9">
      <c r="A3629" s="421">
        <v>3628</v>
      </c>
      <c r="B3629" s="313" t="s">
        <v>15840</v>
      </c>
      <c r="C3629" s="426" t="s">
        <v>75</v>
      </c>
      <c r="D3629" s="426" t="s">
        <v>7380</v>
      </c>
      <c r="E3629" s="426" t="s">
        <v>7381</v>
      </c>
      <c r="F3629" s="442">
        <v>66190000</v>
      </c>
      <c r="G3629" s="423">
        <v>2023</v>
      </c>
      <c r="H3629" s="424">
        <f>VLOOKUP(G3629,[3]잔가율!$B$3:$C$33,2,FALSE)</f>
        <v>0.82599999999999996</v>
      </c>
      <c r="I3629" s="434">
        <f t="shared" si="56"/>
        <v>54672940</v>
      </c>
    </row>
    <row r="3630" spans="1:9">
      <c r="A3630" s="421">
        <v>3629</v>
      </c>
      <c r="B3630" s="313" t="s">
        <v>15840</v>
      </c>
      <c r="C3630" s="426" t="s">
        <v>75</v>
      </c>
      <c r="D3630" s="426" t="s">
        <v>7382</v>
      </c>
      <c r="E3630" s="426" t="s">
        <v>7383</v>
      </c>
      <c r="F3630" s="442">
        <v>69780000</v>
      </c>
      <c r="G3630" s="423">
        <v>2023</v>
      </c>
      <c r="H3630" s="424">
        <f>VLOOKUP(G3630,[3]잔가율!$B$3:$C$33,2,FALSE)</f>
        <v>0.82599999999999996</v>
      </c>
      <c r="I3630" s="434">
        <f t="shared" si="56"/>
        <v>57638280</v>
      </c>
    </row>
    <row r="3631" spans="1:9">
      <c r="A3631" s="421">
        <v>3630</v>
      </c>
      <c r="B3631" s="422" t="s">
        <v>7711</v>
      </c>
      <c r="C3631" s="422" t="s">
        <v>75</v>
      </c>
      <c r="D3631" s="422" t="s">
        <v>1260</v>
      </c>
      <c r="E3631" s="422" t="s">
        <v>7547</v>
      </c>
      <c r="F3631" s="438">
        <v>43800000</v>
      </c>
      <c r="G3631" s="423">
        <v>2023</v>
      </c>
      <c r="H3631" s="424">
        <f>VLOOKUP(G3631,[3]잔가율!$D$3:$E$33,2,FALSE)</f>
        <v>0.84199999999999997</v>
      </c>
      <c r="I3631" s="434">
        <f t="shared" si="56"/>
        <v>36879600</v>
      </c>
    </row>
    <row r="3632" spans="1:9">
      <c r="A3632" s="421">
        <v>3631</v>
      </c>
      <c r="B3632" s="313" t="s">
        <v>15840</v>
      </c>
      <c r="C3632" s="426" t="s">
        <v>75</v>
      </c>
      <c r="D3632" s="426" t="s">
        <v>7384</v>
      </c>
      <c r="E3632" s="426" t="s">
        <v>7385</v>
      </c>
      <c r="F3632" s="442">
        <v>45300000</v>
      </c>
      <c r="G3632" s="423">
        <v>2023</v>
      </c>
      <c r="H3632" s="424">
        <f>VLOOKUP(G3632,[3]잔가율!$B$3:$C$33,2,FALSE)</f>
        <v>0.82599999999999996</v>
      </c>
      <c r="I3632" s="434">
        <f t="shared" si="56"/>
        <v>37417800</v>
      </c>
    </row>
    <row r="3633" spans="1:9">
      <c r="A3633" s="421">
        <v>3632</v>
      </c>
      <c r="B3633" s="313" t="s">
        <v>15840</v>
      </c>
      <c r="C3633" s="426" t="s">
        <v>75</v>
      </c>
      <c r="D3633" s="426" t="s">
        <v>7386</v>
      </c>
      <c r="E3633" s="426" t="s">
        <v>7387</v>
      </c>
      <c r="F3633" s="442">
        <v>54640000</v>
      </c>
      <c r="G3633" s="423">
        <v>2023</v>
      </c>
      <c r="H3633" s="424">
        <f>VLOOKUP(G3633,[3]잔가율!$B$3:$C$33,2,FALSE)</f>
        <v>0.82599999999999996</v>
      </c>
      <c r="I3633" s="434">
        <f t="shared" si="56"/>
        <v>45132640</v>
      </c>
    </row>
    <row r="3634" spans="1:9">
      <c r="A3634" s="421">
        <v>3633</v>
      </c>
      <c r="B3634" s="422" t="s">
        <v>7711</v>
      </c>
      <c r="C3634" s="422" t="s">
        <v>75</v>
      </c>
      <c r="D3634" s="422" t="s">
        <v>7548</v>
      </c>
      <c r="E3634" s="422" t="s">
        <v>7549</v>
      </c>
      <c r="F3634" s="438">
        <v>43800000</v>
      </c>
      <c r="G3634" s="423">
        <v>2023</v>
      </c>
      <c r="H3634" s="424">
        <f>VLOOKUP(G3634,[3]잔가율!$D$3:$E$33,2,FALSE)</f>
        <v>0.84199999999999997</v>
      </c>
      <c r="I3634" s="434">
        <f t="shared" si="56"/>
        <v>36879600</v>
      </c>
    </row>
    <row r="3635" spans="1:9">
      <c r="A3635" s="421">
        <v>3634</v>
      </c>
      <c r="B3635" s="313" t="s">
        <v>15840</v>
      </c>
      <c r="C3635" s="426" t="s">
        <v>75</v>
      </c>
      <c r="D3635" s="426" t="s">
        <v>7388</v>
      </c>
      <c r="E3635" s="426" t="s">
        <v>7389</v>
      </c>
      <c r="F3635" s="442">
        <v>59900000</v>
      </c>
      <c r="G3635" s="423">
        <v>2023</v>
      </c>
      <c r="H3635" s="424">
        <f>VLOOKUP(G3635,[3]잔가율!$B$3:$C$33,2,FALSE)</f>
        <v>0.82599999999999996</v>
      </c>
      <c r="I3635" s="434">
        <f t="shared" si="56"/>
        <v>49477400</v>
      </c>
    </row>
    <row r="3636" spans="1:9">
      <c r="A3636" s="421">
        <v>3635</v>
      </c>
      <c r="B3636" s="313" t="s">
        <v>15840</v>
      </c>
      <c r="C3636" s="426" t="s">
        <v>75</v>
      </c>
      <c r="D3636" s="426" t="s">
        <v>7390</v>
      </c>
      <c r="E3636" s="426" t="s">
        <v>7391</v>
      </c>
      <c r="F3636" s="442">
        <v>63430000</v>
      </c>
      <c r="G3636" s="423">
        <v>2023</v>
      </c>
      <c r="H3636" s="424">
        <f>VLOOKUP(G3636,[3]잔가율!$B$3:$C$33,2,FALSE)</f>
        <v>0.82599999999999996</v>
      </c>
      <c r="I3636" s="434">
        <f t="shared" si="56"/>
        <v>52393180</v>
      </c>
    </row>
    <row r="3637" spans="1:9">
      <c r="A3637" s="421">
        <v>3636</v>
      </c>
      <c r="B3637" s="422" t="s">
        <v>7711</v>
      </c>
      <c r="C3637" s="422" t="s">
        <v>75</v>
      </c>
      <c r="D3637" s="422" t="s">
        <v>7550</v>
      </c>
      <c r="E3637" s="422" t="s">
        <v>7551</v>
      </c>
      <c r="F3637" s="438">
        <v>46820000</v>
      </c>
      <c r="G3637" s="423">
        <v>2023</v>
      </c>
      <c r="H3637" s="424">
        <f>VLOOKUP(G3637,[3]잔가율!$D$3:$E$33,2,FALSE)</f>
        <v>0.84199999999999997</v>
      </c>
      <c r="I3637" s="434">
        <f t="shared" si="56"/>
        <v>39422440</v>
      </c>
    </row>
    <row r="3638" spans="1:9">
      <c r="A3638" s="421">
        <v>3637</v>
      </c>
      <c r="B3638" s="422" t="s">
        <v>7711</v>
      </c>
      <c r="C3638" s="422" t="s">
        <v>75</v>
      </c>
      <c r="D3638" s="422" t="s">
        <v>7550</v>
      </c>
      <c r="E3638" s="422" t="s">
        <v>7552</v>
      </c>
      <c r="F3638" s="438">
        <v>47400000</v>
      </c>
      <c r="G3638" s="423">
        <v>2023</v>
      </c>
      <c r="H3638" s="424">
        <f>VLOOKUP(G3638,[3]잔가율!$D$3:$E$33,2,FALSE)</f>
        <v>0.84199999999999997</v>
      </c>
      <c r="I3638" s="434">
        <f t="shared" si="56"/>
        <v>39910800</v>
      </c>
    </row>
    <row r="3639" spans="1:9">
      <c r="A3639" s="421">
        <v>3638</v>
      </c>
      <c r="B3639" s="422" t="s">
        <v>7711</v>
      </c>
      <c r="C3639" s="422" t="s">
        <v>75</v>
      </c>
      <c r="D3639" s="422" t="s">
        <v>7553</v>
      </c>
      <c r="E3639" s="422" t="s">
        <v>7554</v>
      </c>
      <c r="F3639" s="438">
        <v>47400000</v>
      </c>
      <c r="G3639" s="423">
        <v>2023</v>
      </c>
      <c r="H3639" s="424">
        <f>VLOOKUP(G3639,[3]잔가율!$D$3:$E$33,2,FALSE)</f>
        <v>0.84199999999999997</v>
      </c>
      <c r="I3639" s="434">
        <f t="shared" si="56"/>
        <v>39910800</v>
      </c>
    </row>
    <row r="3640" spans="1:9">
      <c r="A3640" s="421">
        <v>3639</v>
      </c>
      <c r="B3640" s="422" t="s">
        <v>7711</v>
      </c>
      <c r="C3640" s="422" t="s">
        <v>75</v>
      </c>
      <c r="D3640" s="422" t="s">
        <v>7553</v>
      </c>
      <c r="E3640" s="422" t="s">
        <v>7551</v>
      </c>
      <c r="F3640" s="438">
        <v>48380000</v>
      </c>
      <c r="G3640" s="423">
        <v>2023</v>
      </c>
      <c r="H3640" s="424">
        <f>VLOOKUP(G3640,[3]잔가율!$D$3:$E$33,2,FALSE)</f>
        <v>0.84199999999999997</v>
      </c>
      <c r="I3640" s="434">
        <f t="shared" si="56"/>
        <v>40735960</v>
      </c>
    </row>
    <row r="3641" spans="1:9">
      <c r="A3641" s="421">
        <v>3640</v>
      </c>
      <c r="B3641" s="422" t="s">
        <v>7711</v>
      </c>
      <c r="C3641" s="422" t="s">
        <v>75</v>
      </c>
      <c r="D3641" s="422" t="s">
        <v>7553</v>
      </c>
      <c r="E3641" s="422" t="s">
        <v>7555</v>
      </c>
      <c r="F3641" s="438">
        <v>52600000</v>
      </c>
      <c r="G3641" s="423">
        <v>2023</v>
      </c>
      <c r="H3641" s="424">
        <f>VLOOKUP(G3641,[3]잔가율!$D$3:$E$33,2,FALSE)</f>
        <v>0.84199999999999997</v>
      </c>
      <c r="I3641" s="434">
        <f t="shared" si="56"/>
        <v>44289200</v>
      </c>
    </row>
    <row r="3642" spans="1:9">
      <c r="A3642" s="421">
        <v>3641</v>
      </c>
      <c r="B3642" s="422" t="s">
        <v>7711</v>
      </c>
      <c r="C3642" s="422" t="s">
        <v>75</v>
      </c>
      <c r="D3642" s="422" t="s">
        <v>7556</v>
      </c>
      <c r="E3642" s="422" t="s">
        <v>7557</v>
      </c>
      <c r="F3642" s="438">
        <v>61200000</v>
      </c>
      <c r="G3642" s="423">
        <v>2023</v>
      </c>
      <c r="H3642" s="424">
        <f>VLOOKUP(G3642,[3]잔가율!$D$3:$E$33,2,FALSE)</f>
        <v>0.84199999999999997</v>
      </c>
      <c r="I3642" s="434">
        <f t="shared" si="56"/>
        <v>51530400</v>
      </c>
    </row>
    <row r="3643" spans="1:9">
      <c r="A3643" s="421">
        <v>3642</v>
      </c>
      <c r="B3643" s="422" t="s">
        <v>7711</v>
      </c>
      <c r="C3643" s="422" t="s">
        <v>75</v>
      </c>
      <c r="D3643" s="422" t="s">
        <v>7558</v>
      </c>
      <c r="E3643" s="422" t="s">
        <v>7559</v>
      </c>
      <c r="F3643" s="438">
        <v>51780000</v>
      </c>
      <c r="G3643" s="423">
        <v>2023</v>
      </c>
      <c r="H3643" s="424">
        <f>VLOOKUP(G3643,[3]잔가율!$D$3:$E$33,2,FALSE)</f>
        <v>0.84199999999999997</v>
      </c>
      <c r="I3643" s="434">
        <f t="shared" si="56"/>
        <v>43598760</v>
      </c>
    </row>
    <row r="3644" spans="1:9">
      <c r="A3644" s="421">
        <v>3643</v>
      </c>
      <c r="B3644" s="422" t="s">
        <v>7711</v>
      </c>
      <c r="C3644" s="422" t="s">
        <v>75</v>
      </c>
      <c r="D3644" s="422" t="s">
        <v>7558</v>
      </c>
      <c r="E3644" s="422" t="s">
        <v>7560</v>
      </c>
      <c r="F3644" s="438">
        <v>56980000</v>
      </c>
      <c r="G3644" s="423">
        <v>2023</v>
      </c>
      <c r="H3644" s="424">
        <f>VLOOKUP(G3644,[3]잔가율!$D$3:$E$33,2,FALSE)</f>
        <v>0.84199999999999997</v>
      </c>
      <c r="I3644" s="434">
        <f t="shared" si="56"/>
        <v>47977160</v>
      </c>
    </row>
    <row r="3645" spans="1:9">
      <c r="A3645" s="421">
        <v>3644</v>
      </c>
      <c r="B3645" s="422" t="s">
        <v>7711</v>
      </c>
      <c r="C3645" s="422" t="s">
        <v>75</v>
      </c>
      <c r="D3645" s="422" t="s">
        <v>7558</v>
      </c>
      <c r="E3645" s="422" t="s">
        <v>7561</v>
      </c>
      <c r="F3645" s="438">
        <v>53000000</v>
      </c>
      <c r="G3645" s="423">
        <v>2023</v>
      </c>
      <c r="H3645" s="424">
        <f>VLOOKUP(G3645,[3]잔가율!$D$3:$E$33,2,FALSE)</f>
        <v>0.84199999999999997</v>
      </c>
      <c r="I3645" s="434">
        <f t="shared" si="56"/>
        <v>44626000</v>
      </c>
    </row>
    <row r="3646" spans="1:9">
      <c r="A3646" s="421">
        <v>3645</v>
      </c>
      <c r="B3646" s="422" t="s">
        <v>7711</v>
      </c>
      <c r="C3646" s="422" t="s">
        <v>75</v>
      </c>
      <c r="D3646" s="422" t="s">
        <v>7558</v>
      </c>
      <c r="E3646" s="422" t="s">
        <v>7562</v>
      </c>
      <c r="F3646" s="438">
        <v>48660000</v>
      </c>
      <c r="G3646" s="423">
        <v>2023</v>
      </c>
      <c r="H3646" s="424">
        <f>VLOOKUP(G3646,[3]잔가율!$D$3:$E$33,2,FALSE)</f>
        <v>0.84199999999999997</v>
      </c>
      <c r="I3646" s="434">
        <f t="shared" si="56"/>
        <v>40971720</v>
      </c>
    </row>
    <row r="3647" spans="1:9">
      <c r="A3647" s="421">
        <v>3646</v>
      </c>
      <c r="B3647" s="422" t="s">
        <v>7711</v>
      </c>
      <c r="C3647" s="422" t="s">
        <v>75</v>
      </c>
      <c r="D3647" s="422" t="s">
        <v>7558</v>
      </c>
      <c r="E3647" s="422" t="s">
        <v>7563</v>
      </c>
      <c r="F3647" s="438">
        <v>53450000</v>
      </c>
      <c r="G3647" s="423">
        <v>2023</v>
      </c>
      <c r="H3647" s="424">
        <f>VLOOKUP(G3647,[3]잔가율!$D$3:$E$33,2,FALSE)</f>
        <v>0.84199999999999997</v>
      </c>
      <c r="I3647" s="434">
        <f t="shared" si="56"/>
        <v>45004900</v>
      </c>
    </row>
    <row r="3648" spans="1:9">
      <c r="A3648" s="421">
        <v>3647</v>
      </c>
      <c r="B3648" s="422" t="s">
        <v>7711</v>
      </c>
      <c r="C3648" s="422" t="s">
        <v>75</v>
      </c>
      <c r="D3648" s="422" t="s">
        <v>7564</v>
      </c>
      <c r="E3648" s="422" t="s">
        <v>7565</v>
      </c>
      <c r="F3648" s="438">
        <v>61600000</v>
      </c>
      <c r="G3648" s="423">
        <v>2023</v>
      </c>
      <c r="H3648" s="424">
        <f>VLOOKUP(G3648,[3]잔가율!$D$3:$E$33,2,FALSE)</f>
        <v>0.84199999999999997</v>
      </c>
      <c r="I3648" s="434">
        <f t="shared" si="56"/>
        <v>51867200</v>
      </c>
    </row>
    <row r="3649" spans="1:9">
      <c r="A3649" s="421">
        <v>3648</v>
      </c>
      <c r="B3649" s="422" t="s">
        <v>7711</v>
      </c>
      <c r="C3649" s="422" t="s">
        <v>75</v>
      </c>
      <c r="D3649" s="422" t="s">
        <v>7566</v>
      </c>
      <c r="E3649" s="422" t="s">
        <v>7567</v>
      </c>
      <c r="F3649" s="438">
        <v>62630000</v>
      </c>
      <c r="G3649" s="423">
        <v>2023</v>
      </c>
      <c r="H3649" s="424">
        <f>VLOOKUP(G3649,[3]잔가율!$D$3:$E$33,2,FALSE)</f>
        <v>0.84199999999999997</v>
      </c>
      <c r="I3649" s="434">
        <f t="shared" si="56"/>
        <v>52734460</v>
      </c>
    </row>
    <row r="3650" spans="1:9">
      <c r="A3650" s="421">
        <v>3649</v>
      </c>
      <c r="B3650" s="422" t="s">
        <v>7711</v>
      </c>
      <c r="C3650" s="422" t="s">
        <v>75</v>
      </c>
      <c r="D3650" s="422" t="s">
        <v>7568</v>
      </c>
      <c r="E3650" s="422" t="s">
        <v>7569</v>
      </c>
      <c r="F3650" s="438">
        <v>67600000</v>
      </c>
      <c r="G3650" s="423">
        <v>2023</v>
      </c>
      <c r="H3650" s="424">
        <f>VLOOKUP(G3650,[3]잔가율!$D$3:$E$33,2,FALSE)</f>
        <v>0.84199999999999997</v>
      </c>
      <c r="I3650" s="434">
        <f t="shared" ref="I3650:I3713" si="57">ROUNDDOWN(F3650*H3650,0)</f>
        <v>56919200</v>
      </c>
    </row>
    <row r="3651" spans="1:9">
      <c r="A3651" s="421">
        <v>3650</v>
      </c>
      <c r="B3651" s="313" t="s">
        <v>15840</v>
      </c>
      <c r="C3651" s="422" t="s">
        <v>75</v>
      </c>
      <c r="D3651" s="422" t="s">
        <v>7392</v>
      </c>
      <c r="E3651" s="422" t="s">
        <v>7393</v>
      </c>
      <c r="F3651" s="440">
        <v>68800000</v>
      </c>
      <c r="G3651" s="423">
        <v>2023</v>
      </c>
      <c r="H3651" s="424">
        <f>VLOOKUP(G3651,[3]잔가율!$B$3:$C$33,2,FALSE)</f>
        <v>0.82599999999999996</v>
      </c>
      <c r="I3651" s="434">
        <f t="shared" si="57"/>
        <v>56828800</v>
      </c>
    </row>
    <row r="3652" spans="1:9">
      <c r="A3652" s="421">
        <v>3651</v>
      </c>
      <c r="B3652" s="422" t="s">
        <v>7711</v>
      </c>
      <c r="C3652" s="422" t="s">
        <v>75</v>
      </c>
      <c r="D3652" s="422" t="s">
        <v>7570</v>
      </c>
      <c r="E3652" s="422" t="s">
        <v>7571</v>
      </c>
      <c r="F3652" s="438">
        <v>50230000</v>
      </c>
      <c r="G3652" s="423">
        <v>2023</v>
      </c>
      <c r="H3652" s="424">
        <f>VLOOKUP(G3652,[3]잔가율!$D$3:$E$33,2,FALSE)</f>
        <v>0.84199999999999997</v>
      </c>
      <c r="I3652" s="434">
        <f t="shared" si="57"/>
        <v>42293660</v>
      </c>
    </row>
    <row r="3653" spans="1:9">
      <c r="A3653" s="421">
        <v>3652</v>
      </c>
      <c r="B3653" s="422" t="s">
        <v>7711</v>
      </c>
      <c r="C3653" s="422" t="s">
        <v>75</v>
      </c>
      <c r="D3653" s="422" t="s">
        <v>7572</v>
      </c>
      <c r="E3653" s="422" t="s">
        <v>7573</v>
      </c>
      <c r="F3653" s="438">
        <v>52470000</v>
      </c>
      <c r="G3653" s="423">
        <v>2023</v>
      </c>
      <c r="H3653" s="424">
        <f>VLOOKUP(G3653,[3]잔가율!$D$3:$E$33,2,FALSE)</f>
        <v>0.84199999999999997</v>
      </c>
      <c r="I3653" s="434">
        <f t="shared" si="57"/>
        <v>44179740</v>
      </c>
    </row>
    <row r="3654" spans="1:9">
      <c r="A3654" s="421">
        <v>3653</v>
      </c>
      <c r="B3654" s="422" t="s">
        <v>7711</v>
      </c>
      <c r="C3654" s="422" t="s">
        <v>75</v>
      </c>
      <c r="D3654" s="422" t="s">
        <v>7574</v>
      </c>
      <c r="E3654" s="422" t="s">
        <v>7575</v>
      </c>
      <c r="F3654" s="438">
        <v>49580000</v>
      </c>
      <c r="G3654" s="423">
        <v>2023</v>
      </c>
      <c r="H3654" s="424">
        <f>VLOOKUP(G3654,[3]잔가율!$D$3:$E$33,2,FALSE)</f>
        <v>0.84199999999999997</v>
      </c>
      <c r="I3654" s="434">
        <f t="shared" si="57"/>
        <v>41746360</v>
      </c>
    </row>
    <row r="3655" spans="1:9">
      <c r="A3655" s="421">
        <v>3654</v>
      </c>
      <c r="B3655" s="422" t="s">
        <v>7711</v>
      </c>
      <c r="C3655" s="422" t="s">
        <v>75</v>
      </c>
      <c r="D3655" s="422" t="s">
        <v>7574</v>
      </c>
      <c r="E3655" s="422" t="s">
        <v>7576</v>
      </c>
      <c r="F3655" s="438">
        <v>52560000</v>
      </c>
      <c r="G3655" s="423">
        <v>2023</v>
      </c>
      <c r="H3655" s="424">
        <f>VLOOKUP(G3655,[3]잔가율!$D$3:$E$33,2,FALSE)</f>
        <v>0.84199999999999997</v>
      </c>
      <c r="I3655" s="434">
        <f t="shared" si="57"/>
        <v>44255520</v>
      </c>
    </row>
    <row r="3656" spans="1:9">
      <c r="A3656" s="421">
        <v>3655</v>
      </c>
      <c r="B3656" s="422" t="s">
        <v>7711</v>
      </c>
      <c r="C3656" s="422" t="s">
        <v>75</v>
      </c>
      <c r="D3656" s="422" t="s">
        <v>7574</v>
      </c>
      <c r="E3656" s="422" t="s">
        <v>7577</v>
      </c>
      <c r="F3656" s="438">
        <v>50700000</v>
      </c>
      <c r="G3656" s="423">
        <v>2023</v>
      </c>
      <c r="H3656" s="424">
        <f>VLOOKUP(G3656,[3]잔가율!$D$3:$E$33,2,FALSE)</f>
        <v>0.84199999999999997</v>
      </c>
      <c r="I3656" s="434">
        <f t="shared" si="57"/>
        <v>42689400</v>
      </c>
    </row>
    <row r="3657" spans="1:9">
      <c r="A3657" s="421">
        <v>3656</v>
      </c>
      <c r="B3657" s="422" t="s">
        <v>7711</v>
      </c>
      <c r="C3657" s="422" t="s">
        <v>75</v>
      </c>
      <c r="D3657" s="422" t="s">
        <v>7574</v>
      </c>
      <c r="E3657" s="422" t="s">
        <v>7578</v>
      </c>
      <c r="F3657" s="438">
        <v>51800000</v>
      </c>
      <c r="G3657" s="423">
        <v>2023</v>
      </c>
      <c r="H3657" s="424">
        <f>VLOOKUP(G3657,[3]잔가율!$D$3:$E$33,2,FALSE)</f>
        <v>0.84199999999999997</v>
      </c>
      <c r="I3657" s="434">
        <f t="shared" si="57"/>
        <v>43615600</v>
      </c>
    </row>
    <row r="3658" spans="1:9">
      <c r="A3658" s="421">
        <v>3657</v>
      </c>
      <c r="B3658" s="422" t="s">
        <v>7711</v>
      </c>
      <c r="C3658" s="422" t="s">
        <v>75</v>
      </c>
      <c r="D3658" s="422" t="s">
        <v>7574</v>
      </c>
      <c r="E3658" s="422" t="s">
        <v>7579</v>
      </c>
      <c r="F3658" s="438">
        <v>45940000</v>
      </c>
      <c r="G3658" s="423">
        <v>2023</v>
      </c>
      <c r="H3658" s="424">
        <f>VLOOKUP(G3658,[3]잔가율!$D$3:$E$33,2,FALSE)</f>
        <v>0.84199999999999997</v>
      </c>
      <c r="I3658" s="434">
        <f t="shared" si="57"/>
        <v>38681480</v>
      </c>
    </row>
    <row r="3659" spans="1:9">
      <c r="A3659" s="421">
        <v>3658</v>
      </c>
      <c r="B3659" s="425" t="s">
        <v>7711</v>
      </c>
      <c r="C3659" s="425" t="s">
        <v>7403</v>
      </c>
      <c r="D3659" s="425" t="s">
        <v>7580</v>
      </c>
      <c r="E3659" s="425" t="s">
        <v>7581</v>
      </c>
      <c r="F3659" s="439">
        <v>24770000</v>
      </c>
      <c r="G3659" s="423">
        <v>2023</v>
      </c>
      <c r="H3659" s="424">
        <f>VLOOKUP(G3659,[3]잔가율!$D$3:$E$33,2,FALSE)</f>
        <v>0.84199999999999997</v>
      </c>
      <c r="I3659" s="434">
        <f t="shared" si="57"/>
        <v>20856340</v>
      </c>
    </row>
    <row r="3660" spans="1:9">
      <c r="A3660" s="421">
        <v>3659</v>
      </c>
      <c r="B3660" s="425" t="s">
        <v>7711</v>
      </c>
      <c r="C3660" s="425" t="s">
        <v>7403</v>
      </c>
      <c r="D3660" s="425" t="s">
        <v>7580</v>
      </c>
      <c r="E3660" s="425" t="s">
        <v>7582</v>
      </c>
      <c r="F3660" s="439">
        <v>6160000</v>
      </c>
      <c r="G3660" s="423">
        <v>2023</v>
      </c>
      <c r="H3660" s="424">
        <f>VLOOKUP(G3660,[3]잔가율!$D$3:$E$33,2,FALSE)</f>
        <v>0.84199999999999997</v>
      </c>
      <c r="I3660" s="434">
        <f t="shared" si="57"/>
        <v>5186720</v>
      </c>
    </row>
    <row r="3661" spans="1:9">
      <c r="A3661" s="421">
        <v>3660</v>
      </c>
      <c r="B3661" s="422" t="s">
        <v>7711</v>
      </c>
      <c r="C3661" s="422" t="s">
        <v>75</v>
      </c>
      <c r="D3661" s="422" t="s">
        <v>7583</v>
      </c>
      <c r="E3661" s="422" t="s">
        <v>7584</v>
      </c>
      <c r="F3661" s="438">
        <v>60010000</v>
      </c>
      <c r="G3661" s="423">
        <v>2023</v>
      </c>
      <c r="H3661" s="424">
        <f>VLOOKUP(G3661,[3]잔가율!$D$3:$E$33,2,FALSE)</f>
        <v>0.84199999999999997</v>
      </c>
      <c r="I3661" s="434">
        <f t="shared" si="57"/>
        <v>50528420</v>
      </c>
    </row>
    <row r="3662" spans="1:9">
      <c r="A3662" s="421">
        <v>3661</v>
      </c>
      <c r="B3662" s="422" t="s">
        <v>7711</v>
      </c>
      <c r="C3662" s="422" t="s">
        <v>75</v>
      </c>
      <c r="D3662" s="422" t="s">
        <v>7585</v>
      </c>
      <c r="E3662" s="422" t="s">
        <v>7586</v>
      </c>
      <c r="F3662" s="438">
        <v>66330000</v>
      </c>
      <c r="G3662" s="423">
        <v>2023</v>
      </c>
      <c r="H3662" s="424">
        <f>VLOOKUP(G3662,[3]잔가율!$D$3:$E$33,2,FALSE)</f>
        <v>0.84199999999999997</v>
      </c>
      <c r="I3662" s="434">
        <f t="shared" si="57"/>
        <v>55849860</v>
      </c>
    </row>
    <row r="3663" spans="1:9">
      <c r="A3663" s="421">
        <v>3662</v>
      </c>
      <c r="B3663" s="422" t="s">
        <v>7711</v>
      </c>
      <c r="C3663" s="422" t="s">
        <v>75</v>
      </c>
      <c r="D3663" s="422" t="s">
        <v>7587</v>
      </c>
      <c r="E3663" s="422" t="s">
        <v>7588</v>
      </c>
      <c r="F3663" s="438">
        <v>66230000</v>
      </c>
      <c r="G3663" s="423">
        <v>2023</v>
      </c>
      <c r="H3663" s="424">
        <f>VLOOKUP(G3663,[3]잔가율!$D$3:$E$33,2,FALSE)</f>
        <v>0.84199999999999997</v>
      </c>
      <c r="I3663" s="434">
        <f t="shared" si="57"/>
        <v>55765660</v>
      </c>
    </row>
    <row r="3664" spans="1:9">
      <c r="A3664" s="421">
        <v>3663</v>
      </c>
      <c r="B3664" s="313" t="s">
        <v>15840</v>
      </c>
      <c r="C3664" s="426" t="s">
        <v>75</v>
      </c>
      <c r="D3664" s="426" t="s">
        <v>7394</v>
      </c>
      <c r="E3664" s="426" t="s">
        <v>7395</v>
      </c>
      <c r="F3664" s="442">
        <v>52160000</v>
      </c>
      <c r="G3664" s="423">
        <v>2023</v>
      </c>
      <c r="H3664" s="424">
        <f>VLOOKUP(G3664,[3]잔가율!$B$3:$C$33,2,FALSE)</f>
        <v>0.82599999999999996</v>
      </c>
      <c r="I3664" s="434">
        <f t="shared" si="57"/>
        <v>43084160</v>
      </c>
    </row>
    <row r="3665" spans="1:9">
      <c r="A3665" s="421">
        <v>3664</v>
      </c>
      <c r="B3665" s="313" t="s">
        <v>15840</v>
      </c>
      <c r="C3665" s="426" t="s">
        <v>75</v>
      </c>
      <c r="D3665" s="426" t="s">
        <v>7396</v>
      </c>
      <c r="E3665" s="426" t="s">
        <v>7397</v>
      </c>
      <c r="F3665" s="442">
        <v>82190000</v>
      </c>
      <c r="G3665" s="423">
        <v>2023</v>
      </c>
      <c r="H3665" s="424">
        <f>VLOOKUP(G3665,[3]잔가율!$B$3:$C$33,2,FALSE)</f>
        <v>0.82599999999999996</v>
      </c>
      <c r="I3665" s="434">
        <f t="shared" si="57"/>
        <v>67888940</v>
      </c>
    </row>
    <row r="3666" spans="1:9">
      <c r="A3666" s="421">
        <v>3665</v>
      </c>
      <c r="B3666" s="422" t="s">
        <v>7711</v>
      </c>
      <c r="C3666" s="422" t="s">
        <v>75</v>
      </c>
      <c r="D3666" s="422" t="s">
        <v>7589</v>
      </c>
      <c r="E3666" s="422" t="s">
        <v>7406</v>
      </c>
      <c r="F3666" s="438">
        <v>53260000</v>
      </c>
      <c r="G3666" s="423">
        <v>2023</v>
      </c>
      <c r="H3666" s="424">
        <f>VLOOKUP(G3666,[3]잔가율!$D$3:$E$33,2,FALSE)</f>
        <v>0.84199999999999997</v>
      </c>
      <c r="I3666" s="434">
        <f t="shared" si="57"/>
        <v>44844920</v>
      </c>
    </row>
    <row r="3667" spans="1:9">
      <c r="A3667" s="421">
        <v>3666</v>
      </c>
      <c r="B3667" s="422" t="s">
        <v>7711</v>
      </c>
      <c r="C3667" s="422" t="s">
        <v>75</v>
      </c>
      <c r="D3667" s="422" t="s">
        <v>7589</v>
      </c>
      <c r="E3667" s="422" t="s">
        <v>7590</v>
      </c>
      <c r="F3667" s="438">
        <v>61590000</v>
      </c>
      <c r="G3667" s="423">
        <v>2023</v>
      </c>
      <c r="H3667" s="424">
        <f>VLOOKUP(G3667,[3]잔가율!$D$3:$E$33,2,FALSE)</f>
        <v>0.84199999999999997</v>
      </c>
      <c r="I3667" s="434">
        <f t="shared" si="57"/>
        <v>51858780</v>
      </c>
    </row>
    <row r="3668" spans="1:9">
      <c r="A3668" s="421">
        <v>3667</v>
      </c>
      <c r="B3668" s="422" t="s">
        <v>7711</v>
      </c>
      <c r="C3668" s="422" t="s">
        <v>75</v>
      </c>
      <c r="D3668" s="422" t="s">
        <v>7589</v>
      </c>
      <c r="E3668" s="422" t="s">
        <v>7591</v>
      </c>
      <c r="F3668" s="438">
        <v>57830000</v>
      </c>
      <c r="G3668" s="423">
        <v>2023</v>
      </c>
      <c r="H3668" s="424">
        <f>VLOOKUP(G3668,[3]잔가율!$D$3:$E$33,2,FALSE)</f>
        <v>0.84199999999999997</v>
      </c>
      <c r="I3668" s="434">
        <f t="shared" si="57"/>
        <v>48692860</v>
      </c>
    </row>
    <row r="3669" spans="1:9">
      <c r="A3669" s="421">
        <v>3668</v>
      </c>
      <c r="B3669" s="422" t="s">
        <v>7711</v>
      </c>
      <c r="C3669" s="422" t="s">
        <v>75</v>
      </c>
      <c r="D3669" s="422" t="s">
        <v>7592</v>
      </c>
      <c r="E3669" s="422" t="s">
        <v>7593</v>
      </c>
      <c r="F3669" s="438">
        <v>66600000</v>
      </c>
      <c r="G3669" s="423">
        <v>2023</v>
      </c>
      <c r="H3669" s="424">
        <f>VLOOKUP(G3669,[3]잔가율!$D$3:$E$33,2,FALSE)</f>
        <v>0.84199999999999997</v>
      </c>
      <c r="I3669" s="434">
        <f t="shared" si="57"/>
        <v>56077200</v>
      </c>
    </row>
    <row r="3670" spans="1:9">
      <c r="A3670" s="421">
        <v>3669</v>
      </c>
      <c r="B3670" s="422" t="s">
        <v>7711</v>
      </c>
      <c r="C3670" s="422" t="s">
        <v>75</v>
      </c>
      <c r="D3670" s="422" t="s">
        <v>7592</v>
      </c>
      <c r="E3670" s="422" t="s">
        <v>7594</v>
      </c>
      <c r="F3670" s="438">
        <v>74000000</v>
      </c>
      <c r="G3670" s="423">
        <v>2023</v>
      </c>
      <c r="H3670" s="424">
        <f>VLOOKUP(G3670,[3]잔가율!$D$3:$E$33,2,FALSE)</f>
        <v>0.84199999999999997</v>
      </c>
      <c r="I3670" s="434">
        <f t="shared" si="57"/>
        <v>62308000</v>
      </c>
    </row>
    <row r="3671" spans="1:9">
      <c r="A3671" s="421">
        <v>3670</v>
      </c>
      <c r="B3671" s="422" t="s">
        <v>7711</v>
      </c>
      <c r="C3671" s="422" t="s">
        <v>75</v>
      </c>
      <c r="D3671" s="422" t="s">
        <v>7595</v>
      </c>
      <c r="E3671" s="422" t="s">
        <v>7596</v>
      </c>
      <c r="F3671" s="438">
        <v>67300000</v>
      </c>
      <c r="G3671" s="423">
        <v>2023</v>
      </c>
      <c r="H3671" s="424">
        <f>VLOOKUP(G3671,[3]잔가율!$D$3:$E$33,2,FALSE)</f>
        <v>0.84199999999999997</v>
      </c>
      <c r="I3671" s="434">
        <f t="shared" si="57"/>
        <v>56666600</v>
      </c>
    </row>
    <row r="3672" spans="1:9">
      <c r="A3672" s="421">
        <v>3671</v>
      </c>
      <c r="B3672" s="422" t="s">
        <v>7711</v>
      </c>
      <c r="C3672" s="422" t="s">
        <v>75</v>
      </c>
      <c r="D3672" s="422" t="s">
        <v>7597</v>
      </c>
      <c r="E3672" s="422" t="s">
        <v>7598</v>
      </c>
      <c r="F3672" s="438">
        <v>71900000</v>
      </c>
      <c r="G3672" s="423">
        <v>2023</v>
      </c>
      <c r="H3672" s="424">
        <f>VLOOKUP(G3672,[3]잔가율!$D$3:$E$33,2,FALSE)</f>
        <v>0.84199999999999997</v>
      </c>
      <c r="I3672" s="434">
        <f t="shared" si="57"/>
        <v>60539800</v>
      </c>
    </row>
    <row r="3673" spans="1:9">
      <c r="A3673" s="421">
        <v>3672</v>
      </c>
      <c r="B3673" s="422" t="s">
        <v>7711</v>
      </c>
      <c r="C3673" s="422" t="s">
        <v>75</v>
      </c>
      <c r="D3673" s="422" t="s">
        <v>7597</v>
      </c>
      <c r="E3673" s="422" t="s">
        <v>7599</v>
      </c>
      <c r="F3673" s="438">
        <v>83900000</v>
      </c>
      <c r="G3673" s="423">
        <v>2023</v>
      </c>
      <c r="H3673" s="424">
        <f>VLOOKUP(G3673,[3]잔가율!$D$3:$E$33,2,FALSE)</f>
        <v>0.84199999999999997</v>
      </c>
      <c r="I3673" s="434">
        <f t="shared" si="57"/>
        <v>70643800</v>
      </c>
    </row>
    <row r="3674" spans="1:9">
      <c r="A3674" s="421">
        <v>3673</v>
      </c>
      <c r="B3674" s="313" t="s">
        <v>15840</v>
      </c>
      <c r="C3674" s="422" t="s">
        <v>75</v>
      </c>
      <c r="D3674" s="422" t="s">
        <v>7398</v>
      </c>
      <c r="E3674" s="422" t="s">
        <v>7399</v>
      </c>
      <c r="F3674" s="440">
        <v>100000000</v>
      </c>
      <c r="G3674" s="423">
        <v>2023</v>
      </c>
      <c r="H3674" s="424">
        <f>VLOOKUP(G3674,[3]잔가율!$B$3:$C$33,2,FALSE)</f>
        <v>0.82599999999999996</v>
      </c>
      <c r="I3674" s="434">
        <f t="shared" si="57"/>
        <v>82600000</v>
      </c>
    </row>
    <row r="3675" spans="1:9">
      <c r="A3675" s="421">
        <v>3674</v>
      </c>
      <c r="B3675" s="313" t="s">
        <v>15840</v>
      </c>
      <c r="C3675" s="422" t="s">
        <v>75</v>
      </c>
      <c r="D3675" s="422" t="s">
        <v>7398</v>
      </c>
      <c r="E3675" s="422" t="s">
        <v>7400</v>
      </c>
      <c r="F3675" s="440">
        <v>97450000</v>
      </c>
      <c r="G3675" s="423">
        <v>2023</v>
      </c>
      <c r="H3675" s="424">
        <f>VLOOKUP(G3675,[3]잔가율!$B$3:$C$33,2,FALSE)</f>
        <v>0.82599999999999996</v>
      </c>
      <c r="I3675" s="434">
        <f t="shared" si="57"/>
        <v>80493700</v>
      </c>
    </row>
    <row r="3676" spans="1:9">
      <c r="A3676" s="421">
        <v>3675</v>
      </c>
      <c r="B3676" s="313" t="s">
        <v>15840</v>
      </c>
      <c r="C3676" s="422" t="s">
        <v>7376</v>
      </c>
      <c r="D3676" s="422" t="s">
        <v>7398</v>
      </c>
      <c r="E3676" s="422" t="s">
        <v>7401</v>
      </c>
      <c r="F3676" s="440">
        <v>120500000</v>
      </c>
      <c r="G3676" s="423">
        <v>2023</v>
      </c>
      <c r="H3676" s="424">
        <f>VLOOKUP(G3676,[3]잔가율!$B$3:$C$33,2,FALSE)</f>
        <v>0.82599999999999996</v>
      </c>
      <c r="I3676" s="434">
        <f t="shared" si="57"/>
        <v>99533000</v>
      </c>
    </row>
    <row r="3677" spans="1:9">
      <c r="A3677" s="421">
        <v>3676</v>
      </c>
      <c r="B3677" s="313" t="s">
        <v>15840</v>
      </c>
      <c r="C3677" s="422" t="s">
        <v>75</v>
      </c>
      <c r="D3677" s="422" t="s">
        <v>7398</v>
      </c>
      <c r="E3677" s="422" t="s">
        <v>7402</v>
      </c>
      <c r="F3677" s="440">
        <v>122540000</v>
      </c>
      <c r="G3677" s="423">
        <v>2023</v>
      </c>
      <c r="H3677" s="424">
        <f>VLOOKUP(G3677,[3]잔가율!$B$3:$C$33,2,FALSE)</f>
        <v>0.82599999999999996</v>
      </c>
      <c r="I3677" s="434">
        <f t="shared" si="57"/>
        <v>101218040</v>
      </c>
    </row>
    <row r="3678" spans="1:9">
      <c r="A3678" s="421">
        <v>3677</v>
      </c>
      <c r="B3678" s="313" t="s">
        <v>15840</v>
      </c>
      <c r="C3678" s="426" t="s">
        <v>7712</v>
      </c>
      <c r="D3678" s="426" t="s">
        <v>2401</v>
      </c>
      <c r="E3678" s="426" t="s">
        <v>7714</v>
      </c>
      <c r="F3678" s="442">
        <v>48890000</v>
      </c>
      <c r="G3678" s="423">
        <v>2023</v>
      </c>
      <c r="H3678" s="424">
        <f>VLOOKUP(G3678,[3]잔가율!$B$3:$C$33,2,FALSE)</f>
        <v>0.82599999999999996</v>
      </c>
      <c r="I3678" s="434">
        <f t="shared" si="57"/>
        <v>40383140</v>
      </c>
    </row>
    <row r="3679" spans="1:9">
      <c r="A3679" s="421">
        <v>3678</v>
      </c>
      <c r="B3679" s="313" t="s">
        <v>7711</v>
      </c>
      <c r="C3679" s="426" t="s">
        <v>7712</v>
      </c>
      <c r="D3679" s="426" t="s">
        <v>7713</v>
      </c>
      <c r="E3679" s="426" t="s">
        <v>7715</v>
      </c>
      <c r="F3679" s="442">
        <v>47450000</v>
      </c>
      <c r="G3679" s="423">
        <v>2023</v>
      </c>
      <c r="H3679" s="424">
        <f>VLOOKUP(G3679,[3]잔가율!$B$3:$C$33,2,FALSE)</f>
        <v>0.82599999999999996</v>
      </c>
      <c r="I3679" s="434">
        <f t="shared" si="57"/>
        <v>39193700</v>
      </c>
    </row>
    <row r="3680" spans="1:9">
      <c r="A3680" s="421">
        <v>3679</v>
      </c>
      <c r="B3680" s="313" t="s">
        <v>7711</v>
      </c>
      <c r="C3680" s="426" t="s">
        <v>7712</v>
      </c>
      <c r="D3680" s="426" t="s">
        <v>7713</v>
      </c>
      <c r="E3680" s="426" t="s">
        <v>7716</v>
      </c>
      <c r="F3680" s="442">
        <v>48970000</v>
      </c>
      <c r="G3680" s="423">
        <v>2023</v>
      </c>
      <c r="H3680" s="424">
        <f>VLOOKUP(G3680,[3]잔가율!$B$3:$C$33,2,FALSE)</f>
        <v>0.82599999999999996</v>
      </c>
      <c r="I3680" s="434">
        <f t="shared" si="57"/>
        <v>40449220</v>
      </c>
    </row>
    <row r="3681" spans="1:9">
      <c r="A3681" s="421">
        <v>3680</v>
      </c>
      <c r="B3681" s="313" t="s">
        <v>7711</v>
      </c>
      <c r="C3681" s="426" t="s">
        <v>7712</v>
      </c>
      <c r="D3681" s="426" t="s">
        <v>7713</v>
      </c>
      <c r="E3681" s="426" t="s">
        <v>7717</v>
      </c>
      <c r="F3681" s="442">
        <v>50840000</v>
      </c>
      <c r="G3681" s="423">
        <v>2023</v>
      </c>
      <c r="H3681" s="424">
        <f>VLOOKUP(G3681,[3]잔가율!$B$3:$C$33,2,FALSE)</f>
        <v>0.82599999999999996</v>
      </c>
      <c r="I3681" s="434">
        <f t="shared" si="57"/>
        <v>41993840</v>
      </c>
    </row>
    <row r="3682" spans="1:9">
      <c r="A3682" s="421">
        <v>3681</v>
      </c>
      <c r="B3682" s="313" t="s">
        <v>7711</v>
      </c>
      <c r="C3682" s="426" t="s">
        <v>7712</v>
      </c>
      <c r="D3682" s="426" t="s">
        <v>7713</v>
      </c>
      <c r="E3682" s="426" t="s">
        <v>7718</v>
      </c>
      <c r="F3682" s="442">
        <v>50860000</v>
      </c>
      <c r="G3682" s="423">
        <v>2023</v>
      </c>
      <c r="H3682" s="424">
        <f>VLOOKUP(G3682,[3]잔가율!$B$3:$C$33,2,FALSE)</f>
        <v>0.82599999999999996</v>
      </c>
      <c r="I3682" s="434">
        <f t="shared" si="57"/>
        <v>42010360</v>
      </c>
    </row>
    <row r="3683" spans="1:9">
      <c r="A3683" s="421">
        <v>3682</v>
      </c>
      <c r="B3683" s="313" t="s">
        <v>7711</v>
      </c>
      <c r="C3683" s="426" t="s">
        <v>7712</v>
      </c>
      <c r="D3683" s="426" t="s">
        <v>7713</v>
      </c>
      <c r="E3683" s="426" t="s">
        <v>7719</v>
      </c>
      <c r="F3683" s="442">
        <v>52290000</v>
      </c>
      <c r="G3683" s="423">
        <v>2023</v>
      </c>
      <c r="H3683" s="424">
        <f>VLOOKUP(G3683,[3]잔가율!$B$3:$C$33,2,FALSE)</f>
        <v>0.82599999999999996</v>
      </c>
      <c r="I3683" s="434">
        <f t="shared" si="57"/>
        <v>43191540</v>
      </c>
    </row>
    <row r="3684" spans="1:9">
      <c r="A3684" s="421">
        <v>3683</v>
      </c>
      <c r="B3684" s="313" t="s">
        <v>7711</v>
      </c>
      <c r="C3684" s="426" t="s">
        <v>7712</v>
      </c>
      <c r="D3684" s="426" t="s">
        <v>7713</v>
      </c>
      <c r="E3684" s="426" t="s">
        <v>7720</v>
      </c>
      <c r="F3684" s="442">
        <v>42210000</v>
      </c>
      <c r="G3684" s="423">
        <v>2023</v>
      </c>
      <c r="H3684" s="424">
        <f>VLOOKUP(G3684,[3]잔가율!$B$3:$C$33,2,FALSE)</f>
        <v>0.82599999999999996</v>
      </c>
      <c r="I3684" s="434">
        <f t="shared" si="57"/>
        <v>34865460</v>
      </c>
    </row>
    <row r="3685" spans="1:9">
      <c r="A3685" s="421">
        <v>3684</v>
      </c>
      <c r="B3685" s="313" t="s">
        <v>7711</v>
      </c>
      <c r="C3685" s="426" t="s">
        <v>7712</v>
      </c>
      <c r="D3685" s="426" t="s">
        <v>7713</v>
      </c>
      <c r="E3685" s="426" t="s">
        <v>7721</v>
      </c>
      <c r="F3685" s="442">
        <v>42510000</v>
      </c>
      <c r="G3685" s="423">
        <v>2023</v>
      </c>
      <c r="H3685" s="424">
        <f>VLOOKUP(G3685,[3]잔가율!$B$3:$C$33,2,FALSE)</f>
        <v>0.82599999999999996</v>
      </c>
      <c r="I3685" s="434">
        <f t="shared" si="57"/>
        <v>35113260</v>
      </c>
    </row>
    <row r="3686" spans="1:9">
      <c r="A3686" s="421">
        <v>3685</v>
      </c>
      <c r="B3686" s="313" t="s">
        <v>7711</v>
      </c>
      <c r="C3686" s="426" t="s">
        <v>7712</v>
      </c>
      <c r="D3686" s="426" t="s">
        <v>7713</v>
      </c>
      <c r="E3686" s="426" t="s">
        <v>7722</v>
      </c>
      <c r="F3686" s="442">
        <v>47470000</v>
      </c>
      <c r="G3686" s="423">
        <v>2023</v>
      </c>
      <c r="H3686" s="424">
        <f>VLOOKUP(G3686,[3]잔가율!$B$3:$C$33,2,FALSE)</f>
        <v>0.82599999999999996</v>
      </c>
      <c r="I3686" s="434">
        <f t="shared" si="57"/>
        <v>39210220</v>
      </c>
    </row>
    <row r="3687" spans="1:9">
      <c r="A3687" s="421">
        <v>3686</v>
      </c>
      <c r="B3687" s="313" t="s">
        <v>7711</v>
      </c>
      <c r="C3687" s="426" t="s">
        <v>7712</v>
      </c>
      <c r="D3687" s="426" t="s">
        <v>7713</v>
      </c>
      <c r="E3687" s="426" t="s">
        <v>7723</v>
      </c>
      <c r="F3687" s="442">
        <v>52260000</v>
      </c>
      <c r="G3687" s="423">
        <v>2023</v>
      </c>
      <c r="H3687" s="424">
        <f>VLOOKUP(G3687,[3]잔가율!$B$3:$C$33,2,FALSE)</f>
        <v>0.82599999999999996</v>
      </c>
      <c r="I3687" s="434">
        <f t="shared" si="57"/>
        <v>43166760</v>
      </c>
    </row>
    <row r="3688" spans="1:9">
      <c r="A3688" s="421">
        <v>3687</v>
      </c>
      <c r="B3688" s="313" t="s">
        <v>7711</v>
      </c>
      <c r="C3688" s="426" t="s">
        <v>7712</v>
      </c>
      <c r="D3688" s="426" t="s">
        <v>7713</v>
      </c>
      <c r="E3688" s="426" t="s">
        <v>7724</v>
      </c>
      <c r="F3688" s="442">
        <v>50090000</v>
      </c>
      <c r="G3688" s="423">
        <v>2023</v>
      </c>
      <c r="H3688" s="424">
        <f>VLOOKUP(G3688,[3]잔가율!$B$3:$C$33,2,FALSE)</f>
        <v>0.82599999999999996</v>
      </c>
      <c r="I3688" s="434">
        <f t="shared" si="57"/>
        <v>41374340</v>
      </c>
    </row>
    <row r="3689" spans="1:9">
      <c r="A3689" s="421">
        <v>3688</v>
      </c>
      <c r="B3689" s="313" t="s">
        <v>7711</v>
      </c>
      <c r="C3689" s="426" t="s">
        <v>7712</v>
      </c>
      <c r="D3689" s="426" t="s">
        <v>7713</v>
      </c>
      <c r="E3689" s="426" t="s">
        <v>7725</v>
      </c>
      <c r="F3689" s="442">
        <v>54370000</v>
      </c>
      <c r="G3689" s="423">
        <v>2023</v>
      </c>
      <c r="H3689" s="424">
        <f>VLOOKUP(G3689,[3]잔가율!$B$3:$C$33,2,FALSE)</f>
        <v>0.82599999999999996</v>
      </c>
      <c r="I3689" s="434">
        <f t="shared" si="57"/>
        <v>44909620</v>
      </c>
    </row>
    <row r="3690" spans="1:9">
      <c r="A3690" s="421">
        <v>3689</v>
      </c>
      <c r="B3690" s="313" t="s">
        <v>7711</v>
      </c>
      <c r="C3690" s="426" t="s">
        <v>7712</v>
      </c>
      <c r="D3690" s="426" t="s">
        <v>7713</v>
      </c>
      <c r="E3690" s="426" t="s">
        <v>7726</v>
      </c>
      <c r="F3690" s="442">
        <v>45420000</v>
      </c>
      <c r="G3690" s="423">
        <v>2023</v>
      </c>
      <c r="H3690" s="424">
        <f>VLOOKUP(G3690,[3]잔가율!$B$3:$C$33,2,FALSE)</f>
        <v>0.82599999999999996</v>
      </c>
      <c r="I3690" s="434">
        <f t="shared" si="57"/>
        <v>37516920</v>
      </c>
    </row>
    <row r="3691" spans="1:9">
      <c r="A3691" s="421">
        <v>3690</v>
      </c>
      <c r="B3691" s="313" t="s">
        <v>7711</v>
      </c>
      <c r="C3691" s="426" t="s">
        <v>7712</v>
      </c>
      <c r="D3691" s="426" t="s">
        <v>7713</v>
      </c>
      <c r="E3691" s="426" t="s">
        <v>7727</v>
      </c>
      <c r="F3691" s="442">
        <v>50590000</v>
      </c>
      <c r="G3691" s="423">
        <v>2023</v>
      </c>
      <c r="H3691" s="424">
        <f>VLOOKUP(G3691,[3]잔가율!$B$3:$C$33,2,FALSE)</f>
        <v>0.82599999999999996</v>
      </c>
      <c r="I3691" s="434">
        <f t="shared" si="57"/>
        <v>41787340</v>
      </c>
    </row>
    <row r="3692" spans="1:9">
      <c r="A3692" s="421">
        <v>3691</v>
      </c>
      <c r="B3692" s="422" t="s">
        <v>7711</v>
      </c>
      <c r="C3692" s="422" t="s">
        <v>7712</v>
      </c>
      <c r="D3692" s="422" t="s">
        <v>1043</v>
      </c>
      <c r="E3692" s="422" t="s">
        <v>7728</v>
      </c>
      <c r="F3692" s="438">
        <v>18800000</v>
      </c>
      <c r="G3692" s="423">
        <v>2023</v>
      </c>
      <c r="H3692" s="424">
        <f>VLOOKUP(G3692,[3]잔가율!$B$3:$C$33,2,FALSE)</f>
        <v>0.82599999999999996</v>
      </c>
      <c r="I3692" s="434">
        <f t="shared" si="57"/>
        <v>15528800</v>
      </c>
    </row>
    <row r="3693" spans="1:9">
      <c r="A3693" s="421">
        <v>3692</v>
      </c>
      <c r="B3693" s="422" t="s">
        <v>7711</v>
      </c>
      <c r="C3693" s="422" t="s">
        <v>7712</v>
      </c>
      <c r="D3693" s="422" t="s">
        <v>1043</v>
      </c>
      <c r="E3693" s="422" t="s">
        <v>7729</v>
      </c>
      <c r="F3693" s="438">
        <v>17100000</v>
      </c>
      <c r="G3693" s="423">
        <v>2023</v>
      </c>
      <c r="H3693" s="424">
        <f>VLOOKUP(G3693,[3]잔가율!$B$3:$C$33,2,FALSE)</f>
        <v>0.82599999999999996</v>
      </c>
      <c r="I3693" s="434">
        <f t="shared" si="57"/>
        <v>14124600</v>
      </c>
    </row>
    <row r="3694" spans="1:9">
      <c r="A3694" s="421">
        <v>3693</v>
      </c>
      <c r="B3694" s="422" t="s">
        <v>7711</v>
      </c>
      <c r="C3694" s="422" t="s">
        <v>7712</v>
      </c>
      <c r="D3694" s="422" t="s">
        <v>1043</v>
      </c>
      <c r="E3694" s="422" t="s">
        <v>7730</v>
      </c>
      <c r="F3694" s="438">
        <v>22490000</v>
      </c>
      <c r="G3694" s="423">
        <v>2023</v>
      </c>
      <c r="H3694" s="424">
        <f>VLOOKUP(G3694,[3]잔가율!$B$3:$C$33,2,FALSE)</f>
        <v>0.82599999999999996</v>
      </c>
      <c r="I3694" s="434">
        <f t="shared" si="57"/>
        <v>18576740</v>
      </c>
    </row>
    <row r="3695" spans="1:9">
      <c r="A3695" s="421">
        <v>3694</v>
      </c>
      <c r="B3695" s="422" t="s">
        <v>7711</v>
      </c>
      <c r="C3695" s="422" t="s">
        <v>7712</v>
      </c>
      <c r="D3695" s="422" t="s">
        <v>1043</v>
      </c>
      <c r="E3695" s="422" t="s">
        <v>7731</v>
      </c>
      <c r="F3695" s="438">
        <v>24000000</v>
      </c>
      <c r="G3695" s="423">
        <v>2023</v>
      </c>
      <c r="H3695" s="424">
        <f>VLOOKUP(G3695,[3]잔가율!$B$3:$C$33,2,FALSE)</f>
        <v>0.82599999999999996</v>
      </c>
      <c r="I3695" s="434">
        <f t="shared" si="57"/>
        <v>19824000</v>
      </c>
    </row>
    <row r="3696" spans="1:9">
      <c r="A3696" s="421">
        <v>3695</v>
      </c>
      <c r="B3696" s="422" t="s">
        <v>7711</v>
      </c>
      <c r="C3696" s="422" t="s">
        <v>7712</v>
      </c>
      <c r="D3696" s="422" t="s">
        <v>1043</v>
      </c>
      <c r="E3696" s="422" t="s">
        <v>7732</v>
      </c>
      <c r="F3696" s="438">
        <v>21040000</v>
      </c>
      <c r="G3696" s="423">
        <v>2023</v>
      </c>
      <c r="H3696" s="424">
        <f>VLOOKUP(G3696,[3]잔가율!$B$3:$C$33,2,FALSE)</f>
        <v>0.82599999999999996</v>
      </c>
      <c r="I3696" s="434">
        <f t="shared" si="57"/>
        <v>17379040</v>
      </c>
    </row>
    <row r="3697" spans="1:9">
      <c r="A3697" s="421">
        <v>3696</v>
      </c>
      <c r="B3697" s="422" t="s">
        <v>7711</v>
      </c>
      <c r="C3697" s="422" t="s">
        <v>7712</v>
      </c>
      <c r="D3697" s="422" t="s">
        <v>1043</v>
      </c>
      <c r="E3697" s="422" t="s">
        <v>7733</v>
      </c>
      <c r="F3697" s="438">
        <v>21700000</v>
      </c>
      <c r="G3697" s="423">
        <v>2023</v>
      </c>
      <c r="H3697" s="424">
        <f>VLOOKUP(G3697,[3]잔가율!$B$3:$C$33,2,FALSE)</f>
        <v>0.82599999999999996</v>
      </c>
      <c r="I3697" s="434">
        <f t="shared" si="57"/>
        <v>17924200</v>
      </c>
    </row>
    <row r="3698" spans="1:9">
      <c r="A3698" s="421">
        <v>3697</v>
      </c>
      <c r="B3698" s="422" t="s">
        <v>7711</v>
      </c>
      <c r="C3698" s="422" t="s">
        <v>7712</v>
      </c>
      <c r="D3698" s="422" t="s">
        <v>1043</v>
      </c>
      <c r="E3698" s="422" t="s">
        <v>7734</v>
      </c>
      <c r="F3698" s="438">
        <v>24390000</v>
      </c>
      <c r="G3698" s="423">
        <v>2023</v>
      </c>
      <c r="H3698" s="424">
        <f>VLOOKUP(G3698,[3]잔가율!$B$3:$C$33,2,FALSE)</f>
        <v>0.82599999999999996</v>
      </c>
      <c r="I3698" s="434">
        <f t="shared" si="57"/>
        <v>20146140</v>
      </c>
    </row>
    <row r="3699" spans="1:9">
      <c r="A3699" s="421">
        <v>3698</v>
      </c>
      <c r="B3699" s="422" t="s">
        <v>7711</v>
      </c>
      <c r="C3699" s="422" t="s">
        <v>7712</v>
      </c>
      <c r="D3699" s="422" t="s">
        <v>1043</v>
      </c>
      <c r="E3699" s="422" t="s">
        <v>7735</v>
      </c>
      <c r="F3699" s="438">
        <v>20170000</v>
      </c>
      <c r="G3699" s="423">
        <v>2023</v>
      </c>
      <c r="H3699" s="424">
        <f>VLOOKUP(G3699,[3]잔가율!$B$3:$C$33,2,FALSE)</f>
        <v>0.82599999999999996</v>
      </c>
      <c r="I3699" s="434">
        <f t="shared" si="57"/>
        <v>16660420</v>
      </c>
    </row>
    <row r="3700" spans="1:9">
      <c r="A3700" s="421">
        <v>3699</v>
      </c>
      <c r="B3700" s="422" t="s">
        <v>7711</v>
      </c>
      <c r="C3700" s="422" t="s">
        <v>7712</v>
      </c>
      <c r="D3700" s="422" t="s">
        <v>1043</v>
      </c>
      <c r="E3700" s="422" t="s">
        <v>7736</v>
      </c>
      <c r="F3700" s="438">
        <v>16760000</v>
      </c>
      <c r="G3700" s="423">
        <v>2023</v>
      </c>
      <c r="H3700" s="424">
        <f>VLOOKUP(G3700,[3]잔가율!$B$3:$C$33,2,FALSE)</f>
        <v>0.82599999999999996</v>
      </c>
      <c r="I3700" s="434">
        <f t="shared" si="57"/>
        <v>13843760</v>
      </c>
    </row>
    <row r="3701" spans="1:9">
      <c r="A3701" s="421">
        <v>3700</v>
      </c>
      <c r="B3701" s="422" t="s">
        <v>7711</v>
      </c>
      <c r="C3701" s="422" t="s">
        <v>7712</v>
      </c>
      <c r="D3701" s="422" t="s">
        <v>1043</v>
      </c>
      <c r="E3701" s="422" t="s">
        <v>7737</v>
      </c>
      <c r="F3701" s="438">
        <v>18410000</v>
      </c>
      <c r="G3701" s="423">
        <v>2023</v>
      </c>
      <c r="H3701" s="424">
        <f>VLOOKUP(G3701,[3]잔가율!$B$3:$C$33,2,FALSE)</f>
        <v>0.82599999999999996</v>
      </c>
      <c r="I3701" s="434">
        <f t="shared" si="57"/>
        <v>15206660</v>
      </c>
    </row>
    <row r="3702" spans="1:9">
      <c r="A3702" s="421">
        <v>3701</v>
      </c>
      <c r="B3702" s="422" t="s">
        <v>7711</v>
      </c>
      <c r="C3702" s="422" t="s">
        <v>7712</v>
      </c>
      <c r="D3702" s="422" t="s">
        <v>1043</v>
      </c>
      <c r="E3702" s="422" t="s">
        <v>7738</v>
      </c>
      <c r="F3702" s="438">
        <v>14280000</v>
      </c>
      <c r="G3702" s="423">
        <v>2023</v>
      </c>
      <c r="H3702" s="424">
        <f>VLOOKUP(G3702,[3]잔가율!$B$3:$C$33,2,FALSE)</f>
        <v>0.82599999999999996</v>
      </c>
      <c r="I3702" s="434">
        <f t="shared" si="57"/>
        <v>11795280</v>
      </c>
    </row>
    <row r="3703" spans="1:9">
      <c r="A3703" s="421">
        <v>3702</v>
      </c>
      <c r="B3703" s="422" t="s">
        <v>7711</v>
      </c>
      <c r="C3703" s="422" t="s">
        <v>7712</v>
      </c>
      <c r="D3703" s="422" t="s">
        <v>1043</v>
      </c>
      <c r="E3703" s="422" t="s">
        <v>7739</v>
      </c>
      <c r="F3703" s="438">
        <v>16680000</v>
      </c>
      <c r="G3703" s="423">
        <v>2023</v>
      </c>
      <c r="H3703" s="424">
        <f>VLOOKUP(G3703,[3]잔가율!$B$3:$C$33,2,FALSE)</f>
        <v>0.82599999999999996</v>
      </c>
      <c r="I3703" s="434">
        <f t="shared" si="57"/>
        <v>13777680</v>
      </c>
    </row>
    <row r="3704" spans="1:9">
      <c r="A3704" s="421">
        <v>3703</v>
      </c>
      <c r="B3704" s="422" t="s">
        <v>7711</v>
      </c>
      <c r="C3704" s="422" t="s">
        <v>7712</v>
      </c>
      <c r="D3704" s="422" t="s">
        <v>1043</v>
      </c>
      <c r="E3704" s="422" t="s">
        <v>7740</v>
      </c>
      <c r="F3704" s="438">
        <v>19460000</v>
      </c>
      <c r="G3704" s="423">
        <v>2023</v>
      </c>
      <c r="H3704" s="424">
        <f>VLOOKUP(G3704,[3]잔가율!$B$3:$C$33,2,FALSE)</f>
        <v>0.82599999999999996</v>
      </c>
      <c r="I3704" s="434">
        <f t="shared" si="57"/>
        <v>16073960</v>
      </c>
    </row>
    <row r="3705" spans="1:9">
      <c r="A3705" s="421">
        <v>3704</v>
      </c>
      <c r="B3705" s="422" t="s">
        <v>7711</v>
      </c>
      <c r="C3705" s="422" t="s">
        <v>7712</v>
      </c>
      <c r="D3705" s="422" t="s">
        <v>1043</v>
      </c>
      <c r="E3705" s="422" t="s">
        <v>7741</v>
      </c>
      <c r="F3705" s="438">
        <v>19270000</v>
      </c>
      <c r="G3705" s="423">
        <v>2023</v>
      </c>
      <c r="H3705" s="424">
        <f>VLOOKUP(G3705,[3]잔가율!$B$3:$C$33,2,FALSE)</f>
        <v>0.82599999999999996</v>
      </c>
      <c r="I3705" s="434">
        <f t="shared" si="57"/>
        <v>15917020</v>
      </c>
    </row>
    <row r="3706" spans="1:9">
      <c r="A3706" s="421">
        <v>3705</v>
      </c>
      <c r="B3706" s="422" t="s">
        <v>7711</v>
      </c>
      <c r="C3706" s="422" t="s">
        <v>7712</v>
      </c>
      <c r="D3706" s="422" t="s">
        <v>1043</v>
      </c>
      <c r="E3706" s="422" t="s">
        <v>7742</v>
      </c>
      <c r="F3706" s="438">
        <v>22680000</v>
      </c>
      <c r="G3706" s="423">
        <v>2023</v>
      </c>
      <c r="H3706" s="424">
        <f>VLOOKUP(G3706,[3]잔가율!$B$3:$C$33,2,FALSE)</f>
        <v>0.82599999999999996</v>
      </c>
      <c r="I3706" s="434">
        <f t="shared" si="57"/>
        <v>18733680</v>
      </c>
    </row>
    <row r="3707" spans="1:9">
      <c r="A3707" s="421">
        <v>3706</v>
      </c>
      <c r="B3707" s="422" t="s">
        <v>7711</v>
      </c>
      <c r="C3707" s="422" t="s">
        <v>7712</v>
      </c>
      <c r="D3707" s="422" t="s">
        <v>1043</v>
      </c>
      <c r="E3707" s="422" t="s">
        <v>7743</v>
      </c>
      <c r="F3707" s="438">
        <v>20970000</v>
      </c>
      <c r="G3707" s="423">
        <v>2023</v>
      </c>
      <c r="H3707" s="424">
        <f>VLOOKUP(G3707,[3]잔가율!$B$3:$C$33,2,FALSE)</f>
        <v>0.82599999999999996</v>
      </c>
      <c r="I3707" s="434">
        <f t="shared" si="57"/>
        <v>17321220</v>
      </c>
    </row>
    <row r="3708" spans="1:9">
      <c r="A3708" s="421">
        <v>3707</v>
      </c>
      <c r="B3708" s="422" t="s">
        <v>7711</v>
      </c>
      <c r="C3708" s="422" t="s">
        <v>7712</v>
      </c>
      <c r="D3708" s="422" t="s">
        <v>1043</v>
      </c>
      <c r="E3708" s="422" t="s">
        <v>7744</v>
      </c>
      <c r="F3708" s="438">
        <v>15200000</v>
      </c>
      <c r="G3708" s="423">
        <v>2023</v>
      </c>
      <c r="H3708" s="424">
        <f>VLOOKUP(G3708,[3]잔가율!$B$3:$C$33,2,FALSE)</f>
        <v>0.82599999999999996</v>
      </c>
      <c r="I3708" s="434">
        <f t="shared" si="57"/>
        <v>12555200</v>
      </c>
    </row>
    <row r="3709" spans="1:9">
      <c r="A3709" s="421">
        <v>3708</v>
      </c>
      <c r="B3709" s="422" t="s">
        <v>7711</v>
      </c>
      <c r="C3709" s="422" t="s">
        <v>7712</v>
      </c>
      <c r="D3709" s="422" t="s">
        <v>1043</v>
      </c>
      <c r="E3709" s="422" t="s">
        <v>7745</v>
      </c>
      <c r="F3709" s="438">
        <v>18300000</v>
      </c>
      <c r="G3709" s="423">
        <v>2023</v>
      </c>
      <c r="H3709" s="424">
        <f>VLOOKUP(G3709,[3]잔가율!$B$3:$C$33,2,FALSE)</f>
        <v>0.82599999999999996</v>
      </c>
      <c r="I3709" s="434">
        <f t="shared" si="57"/>
        <v>15115800</v>
      </c>
    </row>
    <row r="3710" spans="1:9">
      <c r="A3710" s="421">
        <v>3709</v>
      </c>
      <c r="B3710" s="422" t="s">
        <v>7711</v>
      </c>
      <c r="C3710" s="422" t="s">
        <v>7712</v>
      </c>
      <c r="D3710" s="422" t="s">
        <v>1043</v>
      </c>
      <c r="E3710" s="422" t="s">
        <v>7746</v>
      </c>
      <c r="F3710" s="438">
        <v>13590000</v>
      </c>
      <c r="G3710" s="423">
        <v>2023</v>
      </c>
      <c r="H3710" s="424">
        <f>VLOOKUP(G3710,[3]잔가율!$B$3:$C$33,2,FALSE)</f>
        <v>0.82599999999999996</v>
      </c>
      <c r="I3710" s="434">
        <f t="shared" si="57"/>
        <v>11225340</v>
      </c>
    </row>
    <row r="3711" spans="1:9">
      <c r="A3711" s="421">
        <v>3710</v>
      </c>
      <c r="B3711" s="422" t="s">
        <v>7711</v>
      </c>
      <c r="C3711" s="422" t="s">
        <v>7712</v>
      </c>
      <c r="D3711" s="422" t="s">
        <v>1043</v>
      </c>
      <c r="E3711" s="422" t="s">
        <v>7747</v>
      </c>
      <c r="F3711" s="438">
        <v>15600000</v>
      </c>
      <c r="G3711" s="423">
        <v>2023</v>
      </c>
      <c r="H3711" s="424">
        <f>VLOOKUP(G3711,[3]잔가율!$B$3:$C$33,2,FALSE)</f>
        <v>0.82599999999999996</v>
      </c>
      <c r="I3711" s="434">
        <f t="shared" si="57"/>
        <v>12885600</v>
      </c>
    </row>
    <row r="3712" spans="1:9">
      <c r="A3712" s="421">
        <v>3711</v>
      </c>
      <c r="B3712" s="422" t="s">
        <v>7711</v>
      </c>
      <c r="C3712" s="422" t="s">
        <v>7712</v>
      </c>
      <c r="D3712" s="422" t="s">
        <v>1043</v>
      </c>
      <c r="E3712" s="422" t="s">
        <v>7748</v>
      </c>
      <c r="F3712" s="438">
        <v>16600000</v>
      </c>
      <c r="G3712" s="423">
        <v>2023</v>
      </c>
      <c r="H3712" s="424">
        <f>VLOOKUP(G3712,[3]잔가율!$B$3:$C$33,2,FALSE)</f>
        <v>0.82599999999999996</v>
      </c>
      <c r="I3712" s="434">
        <f t="shared" si="57"/>
        <v>13711600</v>
      </c>
    </row>
    <row r="3713" spans="1:9">
      <c r="A3713" s="421">
        <v>3712</v>
      </c>
      <c r="B3713" s="422" t="s">
        <v>7711</v>
      </c>
      <c r="C3713" s="422" t="s">
        <v>7712</v>
      </c>
      <c r="D3713" s="422" t="s">
        <v>1043</v>
      </c>
      <c r="E3713" s="422" t="s">
        <v>7749</v>
      </c>
      <c r="F3713" s="438">
        <v>20480000</v>
      </c>
      <c r="G3713" s="423">
        <v>2023</v>
      </c>
      <c r="H3713" s="424">
        <f>VLOOKUP(G3713,[3]잔가율!$B$3:$C$33,2,FALSE)</f>
        <v>0.82599999999999996</v>
      </c>
      <c r="I3713" s="434">
        <f t="shared" si="57"/>
        <v>16916480</v>
      </c>
    </row>
    <row r="3714" spans="1:9">
      <c r="A3714" s="421">
        <v>3713</v>
      </c>
      <c r="B3714" s="422" t="s">
        <v>7711</v>
      </c>
      <c r="C3714" s="422" t="s">
        <v>7712</v>
      </c>
      <c r="D3714" s="422" t="s">
        <v>1043</v>
      </c>
      <c r="E3714" s="422" t="s">
        <v>7750</v>
      </c>
      <c r="F3714" s="438">
        <v>20610000</v>
      </c>
      <c r="G3714" s="423">
        <v>2023</v>
      </c>
      <c r="H3714" s="424">
        <f>VLOOKUP(G3714,[3]잔가율!$B$3:$C$33,2,FALSE)</f>
        <v>0.82599999999999996</v>
      </c>
      <c r="I3714" s="434">
        <f t="shared" ref="I3714:I3777" si="58">ROUNDDOWN(F3714*H3714,0)</f>
        <v>17023860</v>
      </c>
    </row>
    <row r="3715" spans="1:9">
      <c r="A3715" s="421">
        <v>3714</v>
      </c>
      <c r="B3715" s="422" t="s">
        <v>7711</v>
      </c>
      <c r="C3715" s="422" t="s">
        <v>7712</v>
      </c>
      <c r="D3715" s="422" t="s">
        <v>1043</v>
      </c>
      <c r="E3715" s="422" t="s">
        <v>7751</v>
      </c>
      <c r="F3715" s="438">
        <v>22000000</v>
      </c>
      <c r="G3715" s="423">
        <v>2023</v>
      </c>
      <c r="H3715" s="424">
        <f>VLOOKUP(G3715,[3]잔가율!$B$3:$C$33,2,FALSE)</f>
        <v>0.82599999999999996</v>
      </c>
      <c r="I3715" s="434">
        <f t="shared" si="58"/>
        <v>18172000</v>
      </c>
    </row>
    <row r="3716" spans="1:9">
      <c r="A3716" s="421">
        <v>3715</v>
      </c>
      <c r="B3716" s="422" t="s">
        <v>7711</v>
      </c>
      <c r="C3716" s="422" t="s">
        <v>7712</v>
      </c>
      <c r="D3716" s="422" t="s">
        <v>1043</v>
      </c>
      <c r="E3716" s="422" t="s">
        <v>7752</v>
      </c>
      <c r="F3716" s="438">
        <v>16450000</v>
      </c>
      <c r="G3716" s="423">
        <v>2023</v>
      </c>
      <c r="H3716" s="424">
        <f>VLOOKUP(G3716,[3]잔가율!$B$3:$C$33,2,FALSE)</f>
        <v>0.82599999999999996</v>
      </c>
      <c r="I3716" s="434">
        <f t="shared" si="58"/>
        <v>13587700</v>
      </c>
    </row>
    <row r="3717" spans="1:9">
      <c r="A3717" s="421">
        <v>3716</v>
      </c>
      <c r="B3717" s="422" t="s">
        <v>7711</v>
      </c>
      <c r="C3717" s="422" t="s">
        <v>7712</v>
      </c>
      <c r="D3717" s="422" t="s">
        <v>1043</v>
      </c>
      <c r="E3717" s="422" t="s">
        <v>7753</v>
      </c>
      <c r="F3717" s="438">
        <v>16850000</v>
      </c>
      <c r="G3717" s="423">
        <v>2023</v>
      </c>
      <c r="H3717" s="424">
        <f>VLOOKUP(G3717,[3]잔가율!$B$3:$C$33,2,FALSE)</f>
        <v>0.82599999999999996</v>
      </c>
      <c r="I3717" s="434">
        <f t="shared" si="58"/>
        <v>13918100</v>
      </c>
    </row>
    <row r="3718" spans="1:9">
      <c r="A3718" s="421">
        <v>3717</v>
      </c>
      <c r="B3718" s="422" t="s">
        <v>7711</v>
      </c>
      <c r="C3718" s="422" t="s">
        <v>7712</v>
      </c>
      <c r="D3718" s="422" t="s">
        <v>1043</v>
      </c>
      <c r="E3718" s="422" t="s">
        <v>7754</v>
      </c>
      <c r="F3718" s="438">
        <v>12150000</v>
      </c>
      <c r="G3718" s="423">
        <v>2023</v>
      </c>
      <c r="H3718" s="424">
        <f>VLOOKUP(G3718,[3]잔가율!$B$3:$C$33,2,FALSE)</f>
        <v>0.82599999999999996</v>
      </c>
      <c r="I3718" s="434">
        <f t="shared" si="58"/>
        <v>10035900</v>
      </c>
    </row>
    <row r="3719" spans="1:9">
      <c r="A3719" s="421">
        <v>3718</v>
      </c>
      <c r="B3719" s="422" t="s">
        <v>7711</v>
      </c>
      <c r="C3719" s="422" t="s">
        <v>7712</v>
      </c>
      <c r="D3719" s="422" t="s">
        <v>1043</v>
      </c>
      <c r="E3719" s="422" t="s">
        <v>7755</v>
      </c>
      <c r="F3719" s="438">
        <v>14040000</v>
      </c>
      <c r="G3719" s="423">
        <v>2023</v>
      </c>
      <c r="H3719" s="424">
        <f>VLOOKUP(G3719,[3]잔가율!$B$3:$C$33,2,FALSE)</f>
        <v>0.82599999999999996</v>
      </c>
      <c r="I3719" s="434">
        <f t="shared" si="58"/>
        <v>11597040</v>
      </c>
    </row>
    <row r="3720" spans="1:9">
      <c r="A3720" s="421">
        <v>3719</v>
      </c>
      <c r="B3720" s="422" t="s">
        <v>7711</v>
      </c>
      <c r="C3720" s="422" t="s">
        <v>7712</v>
      </c>
      <c r="D3720" s="422" t="s">
        <v>1043</v>
      </c>
      <c r="E3720" s="422" t="s">
        <v>7756</v>
      </c>
      <c r="F3720" s="438">
        <v>17490000</v>
      </c>
      <c r="G3720" s="423">
        <v>2023</v>
      </c>
      <c r="H3720" s="424">
        <f>VLOOKUP(G3720,[3]잔가율!$B$3:$C$33,2,FALSE)</f>
        <v>0.82599999999999996</v>
      </c>
      <c r="I3720" s="434">
        <f t="shared" si="58"/>
        <v>14446740</v>
      </c>
    </row>
    <row r="3721" spans="1:9">
      <c r="A3721" s="421">
        <v>3720</v>
      </c>
      <c r="B3721" s="422" t="s">
        <v>7711</v>
      </c>
      <c r="C3721" s="422" t="s">
        <v>7712</v>
      </c>
      <c r="D3721" s="422" t="s">
        <v>1043</v>
      </c>
      <c r="E3721" s="422" t="s">
        <v>7757</v>
      </c>
      <c r="F3721" s="438">
        <v>19790000</v>
      </c>
      <c r="G3721" s="423">
        <v>2023</v>
      </c>
      <c r="H3721" s="424">
        <f>VLOOKUP(G3721,[3]잔가율!$B$3:$C$33,2,FALSE)</f>
        <v>0.82599999999999996</v>
      </c>
      <c r="I3721" s="434">
        <f t="shared" si="58"/>
        <v>16346540</v>
      </c>
    </row>
    <row r="3722" spans="1:9">
      <c r="A3722" s="421">
        <v>3721</v>
      </c>
      <c r="B3722" s="422" t="s">
        <v>7711</v>
      </c>
      <c r="C3722" s="422" t="s">
        <v>7712</v>
      </c>
      <c r="D3722" s="422" t="s">
        <v>1043</v>
      </c>
      <c r="E3722" s="422" t="s">
        <v>7758</v>
      </c>
      <c r="F3722" s="438">
        <v>19300000</v>
      </c>
      <c r="G3722" s="423">
        <v>2023</v>
      </c>
      <c r="H3722" s="424">
        <f>VLOOKUP(G3722,[3]잔가율!$B$3:$C$33,2,FALSE)</f>
        <v>0.82599999999999996</v>
      </c>
      <c r="I3722" s="434">
        <f t="shared" si="58"/>
        <v>15941800</v>
      </c>
    </row>
    <row r="3723" spans="1:9">
      <c r="A3723" s="421">
        <v>3722</v>
      </c>
      <c r="B3723" s="422" t="s">
        <v>7711</v>
      </c>
      <c r="C3723" s="422" t="s">
        <v>7712</v>
      </c>
      <c r="D3723" s="422" t="s">
        <v>1043</v>
      </c>
      <c r="E3723" s="422" t="s">
        <v>7759</v>
      </c>
      <c r="F3723" s="438">
        <v>20720000</v>
      </c>
      <c r="G3723" s="423">
        <v>2023</v>
      </c>
      <c r="H3723" s="424">
        <f>VLOOKUP(G3723,[3]잔가율!$B$3:$C$33,2,FALSE)</f>
        <v>0.82599999999999996</v>
      </c>
      <c r="I3723" s="434">
        <f t="shared" si="58"/>
        <v>17114720</v>
      </c>
    </row>
    <row r="3724" spans="1:9">
      <c r="A3724" s="421">
        <v>3723</v>
      </c>
      <c r="B3724" s="426" t="s">
        <v>7711</v>
      </c>
      <c r="C3724" s="426" t="s">
        <v>7712</v>
      </c>
      <c r="D3724" s="426" t="s">
        <v>1043</v>
      </c>
      <c r="E3724" s="426" t="s">
        <v>7760</v>
      </c>
      <c r="F3724" s="441">
        <v>15490000</v>
      </c>
      <c r="G3724" s="423">
        <v>2023</v>
      </c>
      <c r="H3724" s="424">
        <f>VLOOKUP(G3724,[3]잔가율!$B$3:$C$33,2,FALSE)</f>
        <v>0.82599999999999996</v>
      </c>
      <c r="I3724" s="434">
        <f t="shared" si="58"/>
        <v>12794740</v>
      </c>
    </row>
    <row r="3725" spans="1:9">
      <c r="A3725" s="421">
        <v>3724</v>
      </c>
      <c r="B3725" s="426" t="s">
        <v>7711</v>
      </c>
      <c r="C3725" s="426" t="s">
        <v>7712</v>
      </c>
      <c r="D3725" s="426" t="s">
        <v>1043</v>
      </c>
      <c r="E3725" s="426" t="s">
        <v>7761</v>
      </c>
      <c r="F3725" s="441">
        <v>20020000</v>
      </c>
      <c r="G3725" s="423">
        <v>2023</v>
      </c>
      <c r="H3725" s="424">
        <f>VLOOKUP(G3725,[3]잔가율!$B$3:$C$33,2,FALSE)</f>
        <v>0.82599999999999996</v>
      </c>
      <c r="I3725" s="434">
        <f t="shared" si="58"/>
        <v>16536520</v>
      </c>
    </row>
    <row r="3726" spans="1:9">
      <c r="A3726" s="421">
        <v>3725</v>
      </c>
      <c r="B3726" s="426" t="s">
        <v>7711</v>
      </c>
      <c r="C3726" s="426" t="s">
        <v>7712</v>
      </c>
      <c r="D3726" s="426" t="s">
        <v>1043</v>
      </c>
      <c r="E3726" s="426" t="s">
        <v>7762</v>
      </c>
      <c r="F3726" s="441">
        <v>20030000</v>
      </c>
      <c r="G3726" s="423">
        <v>2023</v>
      </c>
      <c r="H3726" s="424">
        <f>VLOOKUP(G3726,[3]잔가율!$B$3:$C$33,2,FALSE)</f>
        <v>0.82599999999999996</v>
      </c>
      <c r="I3726" s="434">
        <f t="shared" si="58"/>
        <v>16544780</v>
      </c>
    </row>
    <row r="3727" spans="1:9">
      <c r="A3727" s="421">
        <v>3726</v>
      </c>
      <c r="B3727" s="426" t="s">
        <v>7711</v>
      </c>
      <c r="C3727" s="426" t="s">
        <v>7712</v>
      </c>
      <c r="D3727" s="426" t="s">
        <v>1043</v>
      </c>
      <c r="E3727" s="426" t="s">
        <v>7763</v>
      </c>
      <c r="F3727" s="441">
        <v>17000000</v>
      </c>
      <c r="G3727" s="423">
        <v>2023</v>
      </c>
      <c r="H3727" s="424">
        <f>VLOOKUP(G3727,[3]잔가율!$B$3:$C$33,2,FALSE)</f>
        <v>0.82599999999999996</v>
      </c>
      <c r="I3727" s="434">
        <f t="shared" si="58"/>
        <v>14042000</v>
      </c>
    </row>
    <row r="3728" spans="1:9">
      <c r="A3728" s="421">
        <v>3727</v>
      </c>
      <c r="B3728" s="426" t="s">
        <v>7711</v>
      </c>
      <c r="C3728" s="426" t="s">
        <v>7712</v>
      </c>
      <c r="D3728" s="426" t="s">
        <v>1043</v>
      </c>
      <c r="E3728" s="426" t="s">
        <v>7764</v>
      </c>
      <c r="F3728" s="441">
        <v>18290000</v>
      </c>
      <c r="G3728" s="423">
        <v>2023</v>
      </c>
      <c r="H3728" s="424">
        <f>VLOOKUP(G3728,[3]잔가율!$B$3:$C$33,2,FALSE)</f>
        <v>0.82599999999999996</v>
      </c>
      <c r="I3728" s="434">
        <f t="shared" si="58"/>
        <v>15107540</v>
      </c>
    </row>
    <row r="3729" spans="1:9">
      <c r="A3729" s="421">
        <v>3728</v>
      </c>
      <c r="B3729" s="426" t="s">
        <v>7711</v>
      </c>
      <c r="C3729" s="426" t="s">
        <v>7712</v>
      </c>
      <c r="D3729" s="426" t="s">
        <v>1043</v>
      </c>
      <c r="E3729" s="426" t="s">
        <v>7765</v>
      </c>
      <c r="F3729" s="441">
        <v>21190000</v>
      </c>
      <c r="G3729" s="423">
        <v>2023</v>
      </c>
      <c r="H3729" s="424">
        <f>VLOOKUP(G3729,[3]잔가율!$B$3:$C$33,2,FALSE)</f>
        <v>0.82599999999999996</v>
      </c>
      <c r="I3729" s="434">
        <f t="shared" si="58"/>
        <v>17502940</v>
      </c>
    </row>
    <row r="3730" spans="1:9">
      <c r="A3730" s="421">
        <v>3729</v>
      </c>
      <c r="B3730" s="422" t="s">
        <v>7711</v>
      </c>
      <c r="C3730" s="422" t="s">
        <v>7712</v>
      </c>
      <c r="D3730" s="422" t="s">
        <v>1043</v>
      </c>
      <c r="E3730" s="422" t="s">
        <v>7766</v>
      </c>
      <c r="F3730" s="438">
        <v>24040000</v>
      </c>
      <c r="G3730" s="423">
        <v>2023</v>
      </c>
      <c r="H3730" s="424">
        <f>VLOOKUP(G3730,[3]잔가율!$B$3:$C$33,2,FALSE)</f>
        <v>0.82599999999999996</v>
      </c>
      <c r="I3730" s="434">
        <f t="shared" si="58"/>
        <v>19857040</v>
      </c>
    </row>
    <row r="3731" spans="1:9">
      <c r="A3731" s="421">
        <v>3730</v>
      </c>
      <c r="B3731" s="422" t="s">
        <v>7711</v>
      </c>
      <c r="C3731" s="422" t="s">
        <v>7712</v>
      </c>
      <c r="D3731" s="422" t="s">
        <v>1043</v>
      </c>
      <c r="E3731" s="422" t="s">
        <v>7767</v>
      </c>
      <c r="F3731" s="438">
        <v>24040000</v>
      </c>
      <c r="G3731" s="423">
        <v>2023</v>
      </c>
      <c r="H3731" s="424">
        <f>VLOOKUP(G3731,[3]잔가율!$B$3:$C$33,2,FALSE)</f>
        <v>0.82599999999999996</v>
      </c>
      <c r="I3731" s="434">
        <f t="shared" si="58"/>
        <v>19857040</v>
      </c>
    </row>
    <row r="3732" spans="1:9">
      <c r="A3732" s="421">
        <v>3731</v>
      </c>
      <c r="B3732" s="422" t="s">
        <v>7711</v>
      </c>
      <c r="C3732" s="422" t="s">
        <v>7712</v>
      </c>
      <c r="D3732" s="422" t="s">
        <v>1043</v>
      </c>
      <c r="E3732" s="422" t="s">
        <v>7768</v>
      </c>
      <c r="F3732" s="438">
        <v>19850000</v>
      </c>
      <c r="G3732" s="423">
        <v>2023</v>
      </c>
      <c r="H3732" s="424">
        <f>VLOOKUP(G3732,[3]잔가율!$B$3:$C$33,2,FALSE)</f>
        <v>0.82599999999999996</v>
      </c>
      <c r="I3732" s="434">
        <f t="shared" si="58"/>
        <v>16396100</v>
      </c>
    </row>
    <row r="3733" spans="1:9">
      <c r="A3733" s="421">
        <v>3732</v>
      </c>
      <c r="B3733" s="422" t="s">
        <v>7711</v>
      </c>
      <c r="C3733" s="422" t="s">
        <v>7712</v>
      </c>
      <c r="D3733" s="422" t="s">
        <v>1043</v>
      </c>
      <c r="E3733" s="422" t="s">
        <v>7769</v>
      </c>
      <c r="F3733" s="438">
        <v>21410000</v>
      </c>
      <c r="G3733" s="423">
        <v>2023</v>
      </c>
      <c r="H3733" s="424">
        <f>VLOOKUP(G3733,[3]잔가율!$B$3:$C$33,2,FALSE)</f>
        <v>0.82599999999999996</v>
      </c>
      <c r="I3733" s="434">
        <f t="shared" si="58"/>
        <v>17684660</v>
      </c>
    </row>
    <row r="3734" spans="1:9">
      <c r="A3734" s="421">
        <v>3733</v>
      </c>
      <c r="B3734" s="422" t="s">
        <v>7711</v>
      </c>
      <c r="C3734" s="422" t="s">
        <v>7712</v>
      </c>
      <c r="D3734" s="422" t="s">
        <v>1043</v>
      </c>
      <c r="E3734" s="422" t="s">
        <v>7770</v>
      </c>
      <c r="F3734" s="438">
        <v>22940000</v>
      </c>
      <c r="G3734" s="423">
        <v>2023</v>
      </c>
      <c r="H3734" s="424">
        <f>VLOOKUP(G3734,[3]잔가율!$B$3:$C$33,2,FALSE)</f>
        <v>0.82599999999999996</v>
      </c>
      <c r="I3734" s="434">
        <f t="shared" si="58"/>
        <v>18948440</v>
      </c>
    </row>
    <row r="3735" spans="1:9">
      <c r="A3735" s="421">
        <v>3734</v>
      </c>
      <c r="B3735" s="422" t="s">
        <v>7711</v>
      </c>
      <c r="C3735" s="422" t="s">
        <v>7712</v>
      </c>
      <c r="D3735" s="422" t="s">
        <v>1043</v>
      </c>
      <c r="E3735" s="422" t="s">
        <v>7771</v>
      </c>
      <c r="F3735" s="438">
        <v>19420000</v>
      </c>
      <c r="G3735" s="423">
        <v>2023</v>
      </c>
      <c r="H3735" s="424">
        <f>VLOOKUP(G3735,[3]잔가율!$B$3:$C$33,2,FALSE)</f>
        <v>0.82599999999999996</v>
      </c>
      <c r="I3735" s="434">
        <f t="shared" si="58"/>
        <v>16040920</v>
      </c>
    </row>
    <row r="3736" spans="1:9">
      <c r="A3736" s="421">
        <v>3735</v>
      </c>
      <c r="B3736" s="426" t="s">
        <v>7711</v>
      </c>
      <c r="C3736" s="426" t="s">
        <v>7712</v>
      </c>
      <c r="D3736" s="426" t="s">
        <v>1043</v>
      </c>
      <c r="E3736" s="426" t="s">
        <v>7772</v>
      </c>
      <c r="F3736" s="441">
        <v>23870000</v>
      </c>
      <c r="G3736" s="423">
        <v>2023</v>
      </c>
      <c r="H3736" s="424">
        <f>VLOOKUP(G3736,[3]잔가율!$B$3:$C$33,2,FALSE)</f>
        <v>0.82599999999999996</v>
      </c>
      <c r="I3736" s="434">
        <f t="shared" si="58"/>
        <v>19716620</v>
      </c>
    </row>
    <row r="3737" spans="1:9">
      <c r="A3737" s="421">
        <v>3736</v>
      </c>
      <c r="B3737" s="426" t="s">
        <v>7711</v>
      </c>
      <c r="C3737" s="426" t="s">
        <v>7712</v>
      </c>
      <c r="D3737" s="426" t="s">
        <v>1043</v>
      </c>
      <c r="E3737" s="426" t="s">
        <v>7773</v>
      </c>
      <c r="F3737" s="441">
        <v>24670000</v>
      </c>
      <c r="G3737" s="423">
        <v>2023</v>
      </c>
      <c r="H3737" s="424">
        <f>VLOOKUP(G3737,[3]잔가율!$B$3:$C$33,2,FALSE)</f>
        <v>0.82599999999999996</v>
      </c>
      <c r="I3737" s="434">
        <f t="shared" si="58"/>
        <v>20377420</v>
      </c>
    </row>
    <row r="3738" spans="1:9">
      <c r="A3738" s="421">
        <v>3737</v>
      </c>
      <c r="B3738" s="426" t="s">
        <v>7711</v>
      </c>
      <c r="C3738" s="426" t="s">
        <v>7712</v>
      </c>
      <c r="D3738" s="426" t="s">
        <v>1043</v>
      </c>
      <c r="E3738" s="426" t="s">
        <v>7774</v>
      </c>
      <c r="F3738" s="441">
        <v>21280000</v>
      </c>
      <c r="G3738" s="423">
        <v>2023</v>
      </c>
      <c r="H3738" s="424">
        <f>VLOOKUP(G3738,[3]잔가율!$B$3:$C$33,2,FALSE)</f>
        <v>0.82599999999999996</v>
      </c>
      <c r="I3738" s="434">
        <f t="shared" si="58"/>
        <v>17577280</v>
      </c>
    </row>
    <row r="3739" spans="1:9">
      <c r="A3739" s="421">
        <v>3738</v>
      </c>
      <c r="B3739" s="426" t="s">
        <v>7711</v>
      </c>
      <c r="C3739" s="426" t="s">
        <v>7712</v>
      </c>
      <c r="D3739" s="426" t="s">
        <v>1043</v>
      </c>
      <c r="E3739" s="426" t="s">
        <v>7775</v>
      </c>
      <c r="F3739" s="441">
        <v>25160000</v>
      </c>
      <c r="G3739" s="423">
        <v>2023</v>
      </c>
      <c r="H3739" s="424">
        <f>VLOOKUP(G3739,[3]잔가율!$B$3:$C$33,2,FALSE)</f>
        <v>0.82599999999999996</v>
      </c>
      <c r="I3739" s="434">
        <f t="shared" si="58"/>
        <v>20782160</v>
      </c>
    </row>
    <row r="3740" spans="1:9">
      <c r="A3740" s="421">
        <v>3739</v>
      </c>
      <c r="B3740" s="422" t="s">
        <v>7711</v>
      </c>
      <c r="C3740" s="422" t="s">
        <v>7712</v>
      </c>
      <c r="D3740" s="422" t="s">
        <v>1043</v>
      </c>
      <c r="E3740" s="422" t="s">
        <v>7776</v>
      </c>
      <c r="F3740" s="438">
        <v>15410000</v>
      </c>
      <c r="G3740" s="423">
        <v>2023</v>
      </c>
      <c r="H3740" s="424">
        <f>VLOOKUP(G3740,[3]잔가율!$B$3:$C$33,2,FALSE)</f>
        <v>0.82599999999999996</v>
      </c>
      <c r="I3740" s="434">
        <f t="shared" si="58"/>
        <v>12728660</v>
      </c>
    </row>
    <row r="3741" spans="1:9">
      <c r="A3741" s="421">
        <v>3740</v>
      </c>
      <c r="B3741" s="422" t="s">
        <v>7711</v>
      </c>
      <c r="C3741" s="422" t="s">
        <v>7712</v>
      </c>
      <c r="D3741" s="422" t="s">
        <v>1043</v>
      </c>
      <c r="E3741" s="422" t="s">
        <v>7777</v>
      </c>
      <c r="F3741" s="438">
        <v>12370000</v>
      </c>
      <c r="G3741" s="423">
        <v>2023</v>
      </c>
      <c r="H3741" s="424">
        <f>VLOOKUP(G3741,[3]잔가율!$B$3:$C$33,2,FALSE)</f>
        <v>0.82599999999999996</v>
      </c>
      <c r="I3741" s="434">
        <f t="shared" si="58"/>
        <v>10217620</v>
      </c>
    </row>
    <row r="3742" spans="1:9">
      <c r="A3742" s="421">
        <v>3741</v>
      </c>
      <c r="B3742" s="422" t="s">
        <v>7711</v>
      </c>
      <c r="C3742" s="422" t="s">
        <v>7712</v>
      </c>
      <c r="D3742" s="422" t="s">
        <v>1043</v>
      </c>
      <c r="E3742" s="422" t="s">
        <v>7778</v>
      </c>
      <c r="F3742" s="438">
        <v>12300000</v>
      </c>
      <c r="G3742" s="423">
        <v>2023</v>
      </c>
      <c r="H3742" s="424">
        <f>VLOOKUP(G3742,[3]잔가율!$B$3:$C$33,2,FALSE)</f>
        <v>0.82599999999999996</v>
      </c>
      <c r="I3742" s="434">
        <f t="shared" si="58"/>
        <v>10159800</v>
      </c>
    </row>
    <row r="3743" spans="1:9">
      <c r="A3743" s="421">
        <v>3742</v>
      </c>
      <c r="B3743" s="422" t="s">
        <v>7711</v>
      </c>
      <c r="C3743" s="422" t="s">
        <v>7712</v>
      </c>
      <c r="D3743" s="422" t="s">
        <v>1043</v>
      </c>
      <c r="E3743" s="422" t="s">
        <v>7779</v>
      </c>
      <c r="F3743" s="438">
        <v>12390000</v>
      </c>
      <c r="G3743" s="423">
        <v>2023</v>
      </c>
      <c r="H3743" s="424">
        <f>VLOOKUP(G3743,[3]잔가율!$B$3:$C$33,2,FALSE)</f>
        <v>0.82599999999999996</v>
      </c>
      <c r="I3743" s="434">
        <f t="shared" si="58"/>
        <v>10234140</v>
      </c>
    </row>
    <row r="3744" spans="1:9">
      <c r="A3744" s="421">
        <v>3743</v>
      </c>
      <c r="B3744" s="422" t="s">
        <v>7711</v>
      </c>
      <c r="C3744" s="422" t="s">
        <v>7712</v>
      </c>
      <c r="D3744" s="422" t="s">
        <v>1043</v>
      </c>
      <c r="E3744" s="422" t="s">
        <v>7780</v>
      </c>
      <c r="F3744" s="438">
        <v>12280000</v>
      </c>
      <c r="G3744" s="423">
        <v>2023</v>
      </c>
      <c r="H3744" s="424">
        <f>VLOOKUP(G3744,[3]잔가율!$B$3:$C$33,2,FALSE)</f>
        <v>0.82599999999999996</v>
      </c>
      <c r="I3744" s="434">
        <f t="shared" si="58"/>
        <v>10143280</v>
      </c>
    </row>
    <row r="3745" spans="1:9">
      <c r="A3745" s="421">
        <v>3744</v>
      </c>
      <c r="B3745" s="422" t="s">
        <v>7711</v>
      </c>
      <c r="C3745" s="422" t="s">
        <v>7712</v>
      </c>
      <c r="D3745" s="422" t="s">
        <v>1043</v>
      </c>
      <c r="E3745" s="422" t="s">
        <v>7781</v>
      </c>
      <c r="F3745" s="438">
        <v>12220000</v>
      </c>
      <c r="G3745" s="423">
        <v>2023</v>
      </c>
      <c r="H3745" s="424">
        <f>VLOOKUP(G3745,[3]잔가율!$B$3:$C$33,2,FALSE)</f>
        <v>0.82599999999999996</v>
      </c>
      <c r="I3745" s="434">
        <f t="shared" si="58"/>
        <v>10093720</v>
      </c>
    </row>
    <row r="3746" spans="1:9">
      <c r="A3746" s="421">
        <v>3745</v>
      </c>
      <c r="B3746" s="422" t="s">
        <v>7711</v>
      </c>
      <c r="C3746" s="422" t="s">
        <v>7712</v>
      </c>
      <c r="D3746" s="422" t="s">
        <v>1043</v>
      </c>
      <c r="E3746" s="422" t="s">
        <v>7782</v>
      </c>
      <c r="F3746" s="438">
        <v>13170000</v>
      </c>
      <c r="G3746" s="423">
        <v>2023</v>
      </c>
      <c r="H3746" s="424">
        <f>VLOOKUP(G3746,[3]잔가율!$B$3:$C$33,2,FALSE)</f>
        <v>0.82599999999999996</v>
      </c>
      <c r="I3746" s="434">
        <f t="shared" si="58"/>
        <v>10878420</v>
      </c>
    </row>
    <row r="3747" spans="1:9">
      <c r="A3747" s="421">
        <v>3746</v>
      </c>
      <c r="B3747" s="422" t="s">
        <v>7711</v>
      </c>
      <c r="C3747" s="422" t="s">
        <v>7712</v>
      </c>
      <c r="D3747" s="422" t="s">
        <v>1043</v>
      </c>
      <c r="E3747" s="422" t="s">
        <v>7783</v>
      </c>
      <c r="F3747" s="438">
        <v>12490000</v>
      </c>
      <c r="G3747" s="423">
        <v>2023</v>
      </c>
      <c r="H3747" s="424">
        <f>VLOOKUP(G3747,[3]잔가율!$B$3:$C$33,2,FALSE)</f>
        <v>0.82599999999999996</v>
      </c>
      <c r="I3747" s="434">
        <f t="shared" si="58"/>
        <v>10316740</v>
      </c>
    </row>
    <row r="3748" spans="1:9">
      <c r="A3748" s="421">
        <v>3747</v>
      </c>
      <c r="B3748" s="422" t="s">
        <v>7711</v>
      </c>
      <c r="C3748" s="422" t="s">
        <v>7712</v>
      </c>
      <c r="D3748" s="422" t="s">
        <v>1043</v>
      </c>
      <c r="E3748" s="422" t="s">
        <v>7784</v>
      </c>
      <c r="F3748" s="438">
        <v>16140000</v>
      </c>
      <c r="G3748" s="423">
        <v>2023</v>
      </c>
      <c r="H3748" s="424">
        <f>VLOOKUP(G3748,[3]잔가율!$B$3:$C$33,2,FALSE)</f>
        <v>0.82599999999999996</v>
      </c>
      <c r="I3748" s="434">
        <f t="shared" si="58"/>
        <v>13331640</v>
      </c>
    </row>
    <row r="3749" spans="1:9">
      <c r="A3749" s="421">
        <v>3748</v>
      </c>
      <c r="B3749" s="422" t="s">
        <v>7711</v>
      </c>
      <c r="C3749" s="422" t="s">
        <v>7712</v>
      </c>
      <c r="D3749" s="422" t="s">
        <v>1043</v>
      </c>
      <c r="E3749" s="422" t="s">
        <v>7785</v>
      </c>
      <c r="F3749" s="438">
        <v>13700000</v>
      </c>
      <c r="G3749" s="423">
        <v>2023</v>
      </c>
      <c r="H3749" s="424">
        <f>VLOOKUP(G3749,[3]잔가율!$B$3:$C$33,2,FALSE)</f>
        <v>0.82599999999999996</v>
      </c>
      <c r="I3749" s="434">
        <f t="shared" si="58"/>
        <v>11316200</v>
      </c>
    </row>
    <row r="3750" spans="1:9">
      <c r="A3750" s="421">
        <v>3749</v>
      </c>
      <c r="B3750" s="422" t="s">
        <v>7711</v>
      </c>
      <c r="C3750" s="422" t="s">
        <v>7712</v>
      </c>
      <c r="D3750" s="422" t="s">
        <v>1043</v>
      </c>
      <c r="E3750" s="422" t="s">
        <v>7786</v>
      </c>
      <c r="F3750" s="438">
        <v>17560000</v>
      </c>
      <c r="G3750" s="423">
        <v>2023</v>
      </c>
      <c r="H3750" s="424">
        <f>VLOOKUP(G3750,[3]잔가율!$B$3:$C$33,2,FALSE)</f>
        <v>0.82599999999999996</v>
      </c>
      <c r="I3750" s="434">
        <f t="shared" si="58"/>
        <v>14504560</v>
      </c>
    </row>
    <row r="3751" spans="1:9">
      <c r="A3751" s="421">
        <v>3750</v>
      </c>
      <c r="B3751" s="422" t="s">
        <v>7711</v>
      </c>
      <c r="C3751" s="422" t="s">
        <v>7712</v>
      </c>
      <c r="D3751" s="422" t="s">
        <v>1043</v>
      </c>
      <c r="E3751" s="422" t="s">
        <v>7787</v>
      </c>
      <c r="F3751" s="438">
        <v>19020000</v>
      </c>
      <c r="G3751" s="423">
        <v>2023</v>
      </c>
      <c r="H3751" s="424">
        <f>VLOOKUP(G3751,[3]잔가율!$B$3:$C$33,2,FALSE)</f>
        <v>0.82599999999999996</v>
      </c>
      <c r="I3751" s="434">
        <f t="shared" si="58"/>
        <v>15710520</v>
      </c>
    </row>
    <row r="3752" spans="1:9">
      <c r="A3752" s="421">
        <v>3751</v>
      </c>
      <c r="B3752" s="422" t="s">
        <v>7711</v>
      </c>
      <c r="C3752" s="422" t="s">
        <v>7712</v>
      </c>
      <c r="D3752" s="422" t="s">
        <v>1043</v>
      </c>
      <c r="E3752" s="422" t="s">
        <v>7788</v>
      </c>
      <c r="F3752" s="438">
        <v>16400000</v>
      </c>
      <c r="G3752" s="423">
        <v>2023</v>
      </c>
      <c r="H3752" s="424">
        <f>VLOOKUP(G3752,[3]잔가율!$B$3:$C$33,2,FALSE)</f>
        <v>0.82599999999999996</v>
      </c>
      <c r="I3752" s="434">
        <f t="shared" si="58"/>
        <v>13546400</v>
      </c>
    </row>
    <row r="3753" spans="1:9">
      <c r="A3753" s="421">
        <v>3752</v>
      </c>
      <c r="B3753" s="422" t="s">
        <v>7711</v>
      </c>
      <c r="C3753" s="422" t="s">
        <v>7712</v>
      </c>
      <c r="D3753" s="422" t="s">
        <v>1043</v>
      </c>
      <c r="E3753" s="422" t="s">
        <v>7789</v>
      </c>
      <c r="F3753" s="438">
        <v>14180000</v>
      </c>
      <c r="G3753" s="423">
        <v>2023</v>
      </c>
      <c r="H3753" s="424">
        <f>VLOOKUP(G3753,[3]잔가율!$B$3:$C$33,2,FALSE)</f>
        <v>0.82599999999999996</v>
      </c>
      <c r="I3753" s="434">
        <f t="shared" si="58"/>
        <v>11712680</v>
      </c>
    </row>
    <row r="3754" spans="1:9">
      <c r="A3754" s="421">
        <v>3753</v>
      </c>
      <c r="B3754" s="422" t="s">
        <v>7711</v>
      </c>
      <c r="C3754" s="422" t="s">
        <v>7712</v>
      </c>
      <c r="D3754" s="422" t="s">
        <v>1043</v>
      </c>
      <c r="E3754" s="422" t="s">
        <v>7790</v>
      </c>
      <c r="F3754" s="438">
        <v>17780000</v>
      </c>
      <c r="G3754" s="423">
        <v>2023</v>
      </c>
      <c r="H3754" s="424">
        <f>VLOOKUP(G3754,[3]잔가율!$B$3:$C$33,2,FALSE)</f>
        <v>0.82599999999999996</v>
      </c>
      <c r="I3754" s="434">
        <f t="shared" si="58"/>
        <v>14686280</v>
      </c>
    </row>
    <row r="3755" spans="1:9">
      <c r="A3755" s="421">
        <v>3754</v>
      </c>
      <c r="B3755" s="422" t="s">
        <v>7711</v>
      </c>
      <c r="C3755" s="422" t="s">
        <v>7712</v>
      </c>
      <c r="D3755" s="422" t="s">
        <v>1043</v>
      </c>
      <c r="E3755" s="422" t="s">
        <v>7791</v>
      </c>
      <c r="F3755" s="438">
        <v>18100000</v>
      </c>
      <c r="G3755" s="423">
        <v>2023</v>
      </c>
      <c r="H3755" s="424">
        <f>VLOOKUP(G3755,[3]잔가율!$B$3:$C$33,2,FALSE)</f>
        <v>0.82599999999999996</v>
      </c>
      <c r="I3755" s="434">
        <f t="shared" si="58"/>
        <v>14950600</v>
      </c>
    </row>
    <row r="3756" spans="1:9">
      <c r="A3756" s="421">
        <v>3755</v>
      </c>
      <c r="B3756" s="422" t="s">
        <v>7711</v>
      </c>
      <c r="C3756" s="422" t="s">
        <v>7712</v>
      </c>
      <c r="D3756" s="422" t="s">
        <v>1043</v>
      </c>
      <c r="E3756" s="422" t="s">
        <v>7792</v>
      </c>
      <c r="F3756" s="438">
        <v>16570000</v>
      </c>
      <c r="G3756" s="423">
        <v>2023</v>
      </c>
      <c r="H3756" s="424">
        <f>VLOOKUP(G3756,[3]잔가율!$B$3:$C$33,2,FALSE)</f>
        <v>0.82599999999999996</v>
      </c>
      <c r="I3756" s="434">
        <f t="shared" si="58"/>
        <v>13686820</v>
      </c>
    </row>
    <row r="3757" spans="1:9">
      <c r="A3757" s="421">
        <v>3756</v>
      </c>
      <c r="B3757" s="422" t="s">
        <v>7711</v>
      </c>
      <c r="C3757" s="422" t="s">
        <v>7712</v>
      </c>
      <c r="D3757" s="422" t="s">
        <v>1043</v>
      </c>
      <c r="E3757" s="422" t="s">
        <v>7793</v>
      </c>
      <c r="F3757" s="438">
        <v>13640000</v>
      </c>
      <c r="G3757" s="423">
        <v>2023</v>
      </c>
      <c r="H3757" s="424">
        <f>VLOOKUP(G3757,[3]잔가율!$B$3:$C$33,2,FALSE)</f>
        <v>0.82599999999999996</v>
      </c>
      <c r="I3757" s="434">
        <f t="shared" si="58"/>
        <v>11266640</v>
      </c>
    </row>
    <row r="3758" spans="1:9">
      <c r="A3758" s="421">
        <v>3757</v>
      </c>
      <c r="B3758" s="422" t="s">
        <v>7711</v>
      </c>
      <c r="C3758" s="422" t="s">
        <v>7712</v>
      </c>
      <c r="D3758" s="422" t="s">
        <v>1043</v>
      </c>
      <c r="E3758" s="422" t="s">
        <v>7794</v>
      </c>
      <c r="F3758" s="438">
        <v>18000000</v>
      </c>
      <c r="G3758" s="423">
        <v>2023</v>
      </c>
      <c r="H3758" s="424">
        <f>VLOOKUP(G3758,[3]잔가율!$B$3:$C$33,2,FALSE)</f>
        <v>0.82599999999999996</v>
      </c>
      <c r="I3758" s="434">
        <f t="shared" si="58"/>
        <v>14868000</v>
      </c>
    </row>
    <row r="3759" spans="1:9">
      <c r="A3759" s="421">
        <v>3758</v>
      </c>
      <c r="B3759" s="422" t="s">
        <v>7711</v>
      </c>
      <c r="C3759" s="422" t="s">
        <v>7712</v>
      </c>
      <c r="D3759" s="422" t="s">
        <v>1043</v>
      </c>
      <c r="E3759" s="422" t="s">
        <v>7795</v>
      </c>
      <c r="F3759" s="438">
        <v>19000000</v>
      </c>
      <c r="G3759" s="423">
        <v>2023</v>
      </c>
      <c r="H3759" s="424">
        <f>VLOOKUP(G3759,[3]잔가율!$B$3:$C$33,2,FALSE)</f>
        <v>0.82599999999999996</v>
      </c>
      <c r="I3759" s="434">
        <f t="shared" si="58"/>
        <v>15694000</v>
      </c>
    </row>
    <row r="3760" spans="1:9">
      <c r="A3760" s="421">
        <v>3759</v>
      </c>
      <c r="B3760" s="422" t="s">
        <v>7711</v>
      </c>
      <c r="C3760" s="422" t="s">
        <v>7712</v>
      </c>
      <c r="D3760" s="422" t="s">
        <v>1043</v>
      </c>
      <c r="E3760" s="422" t="s">
        <v>7796</v>
      </c>
      <c r="F3760" s="438">
        <v>15970000</v>
      </c>
      <c r="G3760" s="423">
        <v>2023</v>
      </c>
      <c r="H3760" s="424">
        <f>VLOOKUP(G3760,[3]잔가율!$B$3:$C$33,2,FALSE)</f>
        <v>0.82599999999999996</v>
      </c>
      <c r="I3760" s="434">
        <f t="shared" si="58"/>
        <v>13191220</v>
      </c>
    </row>
    <row r="3761" spans="1:9">
      <c r="A3761" s="421">
        <v>3760</v>
      </c>
      <c r="B3761" s="422" t="s">
        <v>7711</v>
      </c>
      <c r="C3761" s="422" t="s">
        <v>7712</v>
      </c>
      <c r="D3761" s="422" t="s">
        <v>1043</v>
      </c>
      <c r="E3761" s="422" t="s">
        <v>7797</v>
      </c>
      <c r="F3761" s="438">
        <v>13730000</v>
      </c>
      <c r="G3761" s="423">
        <v>2023</v>
      </c>
      <c r="H3761" s="424">
        <f>VLOOKUP(G3761,[3]잔가율!$B$3:$C$33,2,FALSE)</f>
        <v>0.82599999999999996</v>
      </c>
      <c r="I3761" s="434">
        <f t="shared" si="58"/>
        <v>11340980</v>
      </c>
    </row>
    <row r="3762" spans="1:9">
      <c r="A3762" s="421">
        <v>3761</v>
      </c>
      <c r="B3762" s="422" t="s">
        <v>7711</v>
      </c>
      <c r="C3762" s="422" t="s">
        <v>7712</v>
      </c>
      <c r="D3762" s="422" t="s">
        <v>1043</v>
      </c>
      <c r="E3762" s="422" t="s">
        <v>7798</v>
      </c>
      <c r="F3762" s="438">
        <v>16900000</v>
      </c>
      <c r="G3762" s="423">
        <v>2023</v>
      </c>
      <c r="H3762" s="424">
        <f>VLOOKUP(G3762,[3]잔가율!$B$3:$C$33,2,FALSE)</f>
        <v>0.82599999999999996</v>
      </c>
      <c r="I3762" s="434">
        <f t="shared" si="58"/>
        <v>13959400</v>
      </c>
    </row>
    <row r="3763" spans="1:9">
      <c r="A3763" s="421">
        <v>3762</v>
      </c>
      <c r="B3763" s="422" t="s">
        <v>7711</v>
      </c>
      <c r="C3763" s="422" t="s">
        <v>7712</v>
      </c>
      <c r="D3763" s="422" t="s">
        <v>1043</v>
      </c>
      <c r="E3763" s="422" t="s">
        <v>7799</v>
      </c>
      <c r="F3763" s="438">
        <v>18650000</v>
      </c>
      <c r="G3763" s="423">
        <v>2023</v>
      </c>
      <c r="H3763" s="424">
        <f>VLOOKUP(G3763,[3]잔가율!$B$3:$C$33,2,FALSE)</f>
        <v>0.82599999999999996</v>
      </c>
      <c r="I3763" s="434">
        <f t="shared" si="58"/>
        <v>15404900</v>
      </c>
    </row>
    <row r="3764" spans="1:9">
      <c r="A3764" s="421">
        <v>3763</v>
      </c>
      <c r="B3764" s="422" t="s">
        <v>7711</v>
      </c>
      <c r="C3764" s="422" t="s">
        <v>7712</v>
      </c>
      <c r="D3764" s="422" t="s">
        <v>1043</v>
      </c>
      <c r="E3764" s="422" t="s">
        <v>7800</v>
      </c>
      <c r="F3764" s="438">
        <v>15780000</v>
      </c>
      <c r="G3764" s="423">
        <v>2023</v>
      </c>
      <c r="H3764" s="424">
        <f>VLOOKUP(G3764,[3]잔가율!$B$3:$C$33,2,FALSE)</f>
        <v>0.82599999999999996</v>
      </c>
      <c r="I3764" s="434">
        <f t="shared" si="58"/>
        <v>13034280</v>
      </c>
    </row>
    <row r="3765" spans="1:9">
      <c r="A3765" s="421">
        <v>3764</v>
      </c>
      <c r="B3765" s="422" t="s">
        <v>7711</v>
      </c>
      <c r="C3765" s="422" t="s">
        <v>7712</v>
      </c>
      <c r="D3765" s="422" t="s">
        <v>1043</v>
      </c>
      <c r="E3765" s="422" t="s">
        <v>7801</v>
      </c>
      <c r="F3765" s="438">
        <v>13210000</v>
      </c>
      <c r="G3765" s="423">
        <v>2023</v>
      </c>
      <c r="H3765" s="424">
        <f>VLOOKUP(G3765,[3]잔가율!$B$3:$C$33,2,FALSE)</f>
        <v>0.82599999999999996</v>
      </c>
      <c r="I3765" s="434">
        <f t="shared" si="58"/>
        <v>10911460</v>
      </c>
    </row>
    <row r="3766" spans="1:9">
      <c r="A3766" s="421">
        <v>3765</v>
      </c>
      <c r="B3766" s="422" t="s">
        <v>7711</v>
      </c>
      <c r="C3766" s="422" t="s">
        <v>7712</v>
      </c>
      <c r="D3766" s="422" t="s">
        <v>1043</v>
      </c>
      <c r="E3766" s="422" t="s">
        <v>7802</v>
      </c>
      <c r="F3766" s="438">
        <v>14200000</v>
      </c>
      <c r="G3766" s="423">
        <v>2023</v>
      </c>
      <c r="H3766" s="424">
        <f>VLOOKUP(G3766,[3]잔가율!$B$3:$C$33,2,FALSE)</f>
        <v>0.82599999999999996</v>
      </c>
      <c r="I3766" s="434">
        <f t="shared" si="58"/>
        <v>11729200</v>
      </c>
    </row>
    <row r="3767" spans="1:9">
      <c r="A3767" s="421">
        <v>3766</v>
      </c>
      <c r="B3767" s="422" t="s">
        <v>7711</v>
      </c>
      <c r="C3767" s="422" t="s">
        <v>7712</v>
      </c>
      <c r="D3767" s="422" t="s">
        <v>1043</v>
      </c>
      <c r="E3767" s="422" t="s">
        <v>7803</v>
      </c>
      <c r="F3767" s="438">
        <v>17690000</v>
      </c>
      <c r="G3767" s="423">
        <v>2023</v>
      </c>
      <c r="H3767" s="424">
        <f>VLOOKUP(G3767,[3]잔가율!$B$3:$C$33,2,FALSE)</f>
        <v>0.82599999999999996</v>
      </c>
      <c r="I3767" s="434">
        <f t="shared" si="58"/>
        <v>14611940</v>
      </c>
    </row>
    <row r="3768" spans="1:9">
      <c r="A3768" s="421">
        <v>3767</v>
      </c>
      <c r="B3768" s="422" t="s">
        <v>7711</v>
      </c>
      <c r="C3768" s="422" t="s">
        <v>7712</v>
      </c>
      <c r="D3768" s="422" t="s">
        <v>1043</v>
      </c>
      <c r="E3768" s="422" t="s">
        <v>7804</v>
      </c>
      <c r="F3768" s="438">
        <v>19250000</v>
      </c>
      <c r="G3768" s="423">
        <v>2023</v>
      </c>
      <c r="H3768" s="424">
        <f>VLOOKUP(G3768,[3]잔가율!$B$3:$C$33,2,FALSE)</f>
        <v>0.82599999999999996</v>
      </c>
      <c r="I3768" s="434">
        <f t="shared" si="58"/>
        <v>15900500</v>
      </c>
    </row>
    <row r="3769" spans="1:9">
      <c r="A3769" s="421">
        <v>3768</v>
      </c>
      <c r="B3769" s="422" t="s">
        <v>7711</v>
      </c>
      <c r="C3769" s="422" t="s">
        <v>7712</v>
      </c>
      <c r="D3769" s="422" t="s">
        <v>1043</v>
      </c>
      <c r="E3769" s="422" t="s">
        <v>7805</v>
      </c>
      <c r="F3769" s="438">
        <v>15000000</v>
      </c>
      <c r="G3769" s="423">
        <v>2023</v>
      </c>
      <c r="H3769" s="424">
        <f>VLOOKUP(G3769,[3]잔가율!$B$3:$C$33,2,FALSE)</f>
        <v>0.82599999999999996</v>
      </c>
      <c r="I3769" s="434">
        <f t="shared" si="58"/>
        <v>12390000</v>
      </c>
    </row>
    <row r="3770" spans="1:9">
      <c r="A3770" s="421">
        <v>3769</v>
      </c>
      <c r="B3770" s="422" t="s">
        <v>7711</v>
      </c>
      <c r="C3770" s="422" t="s">
        <v>7712</v>
      </c>
      <c r="D3770" s="422" t="s">
        <v>1043</v>
      </c>
      <c r="E3770" s="422" t="s">
        <v>7806</v>
      </c>
      <c r="F3770" s="438">
        <v>16520000</v>
      </c>
      <c r="G3770" s="423">
        <v>2023</v>
      </c>
      <c r="H3770" s="424">
        <f>VLOOKUP(G3770,[3]잔가율!$B$3:$C$33,2,FALSE)</f>
        <v>0.82599999999999996</v>
      </c>
      <c r="I3770" s="434">
        <f t="shared" si="58"/>
        <v>13645520</v>
      </c>
    </row>
    <row r="3771" spans="1:9">
      <c r="A3771" s="421">
        <v>3770</v>
      </c>
      <c r="B3771" s="422" t="s">
        <v>7711</v>
      </c>
      <c r="C3771" s="422" t="s">
        <v>7712</v>
      </c>
      <c r="D3771" s="422" t="s">
        <v>1043</v>
      </c>
      <c r="E3771" s="422" t="s">
        <v>7807</v>
      </c>
      <c r="F3771" s="438">
        <v>13300000</v>
      </c>
      <c r="G3771" s="423">
        <v>2023</v>
      </c>
      <c r="H3771" s="424">
        <f>VLOOKUP(G3771,[3]잔가율!$B$3:$C$33,2,FALSE)</f>
        <v>0.82599999999999996</v>
      </c>
      <c r="I3771" s="434">
        <f t="shared" si="58"/>
        <v>10985800</v>
      </c>
    </row>
    <row r="3772" spans="1:9">
      <c r="A3772" s="421">
        <v>3771</v>
      </c>
      <c r="B3772" s="422" t="s">
        <v>7711</v>
      </c>
      <c r="C3772" s="422" t="s">
        <v>7712</v>
      </c>
      <c r="D3772" s="422" t="s">
        <v>1043</v>
      </c>
      <c r="E3772" s="422" t="s">
        <v>7808</v>
      </c>
      <c r="F3772" s="438">
        <v>12660000</v>
      </c>
      <c r="G3772" s="423">
        <v>2023</v>
      </c>
      <c r="H3772" s="424">
        <f>VLOOKUP(G3772,[3]잔가율!$B$3:$C$33,2,FALSE)</f>
        <v>0.82599999999999996</v>
      </c>
      <c r="I3772" s="434">
        <f t="shared" si="58"/>
        <v>10457160</v>
      </c>
    </row>
    <row r="3773" spans="1:9">
      <c r="A3773" s="421">
        <v>3772</v>
      </c>
      <c r="B3773" s="422" t="s">
        <v>7711</v>
      </c>
      <c r="C3773" s="422" t="s">
        <v>7712</v>
      </c>
      <c r="D3773" s="422" t="s">
        <v>1043</v>
      </c>
      <c r="E3773" s="422" t="s">
        <v>7809</v>
      </c>
      <c r="F3773" s="438">
        <v>12450000</v>
      </c>
      <c r="G3773" s="423">
        <v>2023</v>
      </c>
      <c r="H3773" s="424">
        <f>VLOOKUP(G3773,[3]잔가율!$B$3:$C$33,2,FALSE)</f>
        <v>0.82599999999999996</v>
      </c>
      <c r="I3773" s="434">
        <f t="shared" si="58"/>
        <v>10283700</v>
      </c>
    </row>
    <row r="3774" spans="1:9">
      <c r="A3774" s="421">
        <v>3773</v>
      </c>
      <c r="B3774" s="422" t="s">
        <v>7711</v>
      </c>
      <c r="C3774" s="422" t="s">
        <v>7712</v>
      </c>
      <c r="D3774" s="422" t="s">
        <v>1043</v>
      </c>
      <c r="E3774" s="422" t="s">
        <v>7810</v>
      </c>
      <c r="F3774" s="438">
        <v>16550000</v>
      </c>
      <c r="G3774" s="423">
        <v>2023</v>
      </c>
      <c r="H3774" s="424">
        <f>VLOOKUP(G3774,[3]잔가율!$B$3:$C$33,2,FALSE)</f>
        <v>0.82599999999999996</v>
      </c>
      <c r="I3774" s="434">
        <f t="shared" si="58"/>
        <v>13670300</v>
      </c>
    </row>
    <row r="3775" spans="1:9">
      <c r="A3775" s="421">
        <v>3774</v>
      </c>
      <c r="B3775" s="422" t="s">
        <v>7711</v>
      </c>
      <c r="C3775" s="422" t="s">
        <v>7712</v>
      </c>
      <c r="D3775" s="422" t="s">
        <v>1043</v>
      </c>
      <c r="E3775" s="422" t="s">
        <v>7811</v>
      </c>
      <c r="F3775" s="438">
        <v>20320000</v>
      </c>
      <c r="G3775" s="423">
        <v>2023</v>
      </c>
      <c r="H3775" s="424">
        <f>VLOOKUP(G3775,[3]잔가율!$B$3:$C$33,2,FALSE)</f>
        <v>0.82599999999999996</v>
      </c>
      <c r="I3775" s="434">
        <f t="shared" si="58"/>
        <v>16784320</v>
      </c>
    </row>
    <row r="3776" spans="1:9">
      <c r="A3776" s="421">
        <v>3775</v>
      </c>
      <c r="B3776" s="422" t="s">
        <v>7711</v>
      </c>
      <c r="C3776" s="422" t="s">
        <v>7712</v>
      </c>
      <c r="D3776" s="422" t="s">
        <v>1043</v>
      </c>
      <c r="E3776" s="422" t="s">
        <v>7812</v>
      </c>
      <c r="F3776" s="438">
        <v>15140000</v>
      </c>
      <c r="G3776" s="423">
        <v>2023</v>
      </c>
      <c r="H3776" s="424">
        <f>VLOOKUP(G3776,[3]잔가율!$B$3:$C$33,2,FALSE)</f>
        <v>0.82599999999999996</v>
      </c>
      <c r="I3776" s="434">
        <f t="shared" si="58"/>
        <v>12505640</v>
      </c>
    </row>
    <row r="3777" spans="1:9">
      <c r="A3777" s="421">
        <v>3776</v>
      </c>
      <c r="B3777" s="422" t="s">
        <v>7711</v>
      </c>
      <c r="C3777" s="422" t="s">
        <v>7712</v>
      </c>
      <c r="D3777" s="422" t="s">
        <v>1043</v>
      </c>
      <c r="E3777" s="422" t="s">
        <v>7813</v>
      </c>
      <c r="F3777" s="438">
        <v>16060000</v>
      </c>
      <c r="G3777" s="423">
        <v>2023</v>
      </c>
      <c r="H3777" s="424">
        <f>VLOOKUP(G3777,[3]잔가율!$B$3:$C$33,2,FALSE)</f>
        <v>0.82599999999999996</v>
      </c>
      <c r="I3777" s="434">
        <f t="shared" si="58"/>
        <v>13265560</v>
      </c>
    </row>
    <row r="3778" spans="1:9">
      <c r="A3778" s="421">
        <v>3777</v>
      </c>
      <c r="B3778" s="422" t="s">
        <v>7711</v>
      </c>
      <c r="C3778" s="422" t="s">
        <v>7712</v>
      </c>
      <c r="D3778" s="422" t="s">
        <v>1043</v>
      </c>
      <c r="E3778" s="422" t="s">
        <v>7814</v>
      </c>
      <c r="F3778" s="438">
        <v>12380000</v>
      </c>
      <c r="G3778" s="423">
        <v>2023</v>
      </c>
      <c r="H3778" s="424">
        <f>VLOOKUP(G3778,[3]잔가율!$B$3:$C$33,2,FALSE)</f>
        <v>0.82599999999999996</v>
      </c>
      <c r="I3778" s="434">
        <f t="shared" ref="I3778:I3841" si="59">ROUNDDOWN(F3778*H3778,0)</f>
        <v>10225880</v>
      </c>
    </row>
    <row r="3779" spans="1:9">
      <c r="A3779" s="421">
        <v>3778</v>
      </c>
      <c r="B3779" s="422" t="s">
        <v>7711</v>
      </c>
      <c r="C3779" s="422" t="s">
        <v>7712</v>
      </c>
      <c r="D3779" s="422" t="s">
        <v>1043</v>
      </c>
      <c r="E3779" s="422" t="s">
        <v>7815</v>
      </c>
      <c r="F3779" s="438">
        <v>12680000</v>
      </c>
      <c r="G3779" s="423">
        <v>2023</v>
      </c>
      <c r="H3779" s="424">
        <f>VLOOKUP(G3779,[3]잔가율!$B$3:$C$33,2,FALSE)</f>
        <v>0.82599999999999996</v>
      </c>
      <c r="I3779" s="434">
        <f t="shared" si="59"/>
        <v>10473680</v>
      </c>
    </row>
    <row r="3780" spans="1:9">
      <c r="A3780" s="421">
        <v>3779</v>
      </c>
      <c r="B3780" s="422" t="s">
        <v>7711</v>
      </c>
      <c r="C3780" s="422" t="s">
        <v>7712</v>
      </c>
      <c r="D3780" s="422" t="s">
        <v>1043</v>
      </c>
      <c r="E3780" s="422" t="s">
        <v>7816</v>
      </c>
      <c r="F3780" s="438">
        <v>14130000</v>
      </c>
      <c r="G3780" s="423">
        <v>2023</v>
      </c>
      <c r="H3780" s="424">
        <f>VLOOKUP(G3780,[3]잔가율!$B$3:$C$33,2,FALSE)</f>
        <v>0.82599999999999996</v>
      </c>
      <c r="I3780" s="434">
        <f t="shared" si="59"/>
        <v>11671380</v>
      </c>
    </row>
    <row r="3781" spans="1:9">
      <c r="A3781" s="421">
        <v>3780</v>
      </c>
      <c r="B3781" s="422" t="s">
        <v>7711</v>
      </c>
      <c r="C3781" s="422" t="s">
        <v>7712</v>
      </c>
      <c r="D3781" s="422" t="s">
        <v>1043</v>
      </c>
      <c r="E3781" s="422" t="s">
        <v>7817</v>
      </c>
      <c r="F3781" s="438">
        <v>18400000</v>
      </c>
      <c r="G3781" s="423">
        <v>2023</v>
      </c>
      <c r="H3781" s="424">
        <f>VLOOKUP(G3781,[3]잔가율!$B$3:$C$33,2,FALSE)</f>
        <v>0.82599999999999996</v>
      </c>
      <c r="I3781" s="434">
        <f t="shared" si="59"/>
        <v>15198400</v>
      </c>
    </row>
    <row r="3782" spans="1:9">
      <c r="A3782" s="421">
        <v>3781</v>
      </c>
      <c r="B3782" s="422" t="s">
        <v>7711</v>
      </c>
      <c r="C3782" s="422" t="s">
        <v>7712</v>
      </c>
      <c r="D3782" s="422" t="s">
        <v>1043</v>
      </c>
      <c r="E3782" s="422" t="s">
        <v>7818</v>
      </c>
      <c r="F3782" s="438">
        <v>19820000</v>
      </c>
      <c r="G3782" s="423">
        <v>2023</v>
      </c>
      <c r="H3782" s="424">
        <f>VLOOKUP(G3782,[3]잔가율!$B$3:$C$33,2,FALSE)</f>
        <v>0.82599999999999996</v>
      </c>
      <c r="I3782" s="434">
        <f t="shared" si="59"/>
        <v>16371320</v>
      </c>
    </row>
    <row r="3783" spans="1:9">
      <c r="A3783" s="421">
        <v>3782</v>
      </c>
      <c r="B3783" s="422" t="s">
        <v>7711</v>
      </c>
      <c r="C3783" s="422" t="s">
        <v>7712</v>
      </c>
      <c r="D3783" s="422" t="s">
        <v>1043</v>
      </c>
      <c r="E3783" s="422" t="s">
        <v>7819</v>
      </c>
      <c r="F3783" s="438">
        <v>17510000</v>
      </c>
      <c r="G3783" s="423">
        <v>2023</v>
      </c>
      <c r="H3783" s="424">
        <f>VLOOKUP(G3783,[3]잔가율!$B$3:$C$33,2,FALSE)</f>
        <v>0.82599999999999996</v>
      </c>
      <c r="I3783" s="434">
        <f t="shared" si="59"/>
        <v>14463260</v>
      </c>
    </row>
    <row r="3784" spans="1:9">
      <c r="A3784" s="421">
        <v>3783</v>
      </c>
      <c r="B3784" s="422" t="s">
        <v>7711</v>
      </c>
      <c r="C3784" s="422" t="s">
        <v>7712</v>
      </c>
      <c r="D3784" s="422" t="s">
        <v>1043</v>
      </c>
      <c r="E3784" s="422" t="s">
        <v>7820</v>
      </c>
      <c r="F3784" s="438">
        <v>22070000</v>
      </c>
      <c r="G3784" s="423">
        <v>2023</v>
      </c>
      <c r="H3784" s="424">
        <f>VLOOKUP(G3784,[3]잔가율!$B$3:$C$33,2,FALSE)</f>
        <v>0.82599999999999996</v>
      </c>
      <c r="I3784" s="434">
        <f t="shared" si="59"/>
        <v>18229820</v>
      </c>
    </row>
    <row r="3785" spans="1:9">
      <c r="A3785" s="421">
        <v>3784</v>
      </c>
      <c r="B3785" s="422" t="s">
        <v>7711</v>
      </c>
      <c r="C3785" s="422" t="s">
        <v>7712</v>
      </c>
      <c r="D3785" s="422" t="s">
        <v>1043</v>
      </c>
      <c r="E3785" s="422" t="s">
        <v>7821</v>
      </c>
      <c r="F3785" s="438">
        <v>20550000</v>
      </c>
      <c r="G3785" s="423">
        <v>2023</v>
      </c>
      <c r="H3785" s="424">
        <f>VLOOKUP(G3785,[3]잔가율!$B$3:$C$33,2,FALSE)</f>
        <v>0.82599999999999996</v>
      </c>
      <c r="I3785" s="434">
        <f t="shared" si="59"/>
        <v>16974300</v>
      </c>
    </row>
    <row r="3786" spans="1:9">
      <c r="A3786" s="421">
        <v>3785</v>
      </c>
      <c r="B3786" s="422" t="s">
        <v>7711</v>
      </c>
      <c r="C3786" s="422" t="s">
        <v>7712</v>
      </c>
      <c r="D3786" s="422" t="s">
        <v>1043</v>
      </c>
      <c r="E3786" s="422" t="s">
        <v>7822</v>
      </c>
      <c r="F3786" s="438">
        <v>16590000</v>
      </c>
      <c r="G3786" s="423">
        <v>2023</v>
      </c>
      <c r="H3786" s="424">
        <f>VLOOKUP(G3786,[3]잔가율!$B$3:$C$33,2,FALSE)</f>
        <v>0.82599999999999996</v>
      </c>
      <c r="I3786" s="434">
        <f t="shared" si="59"/>
        <v>13703340</v>
      </c>
    </row>
    <row r="3787" spans="1:9">
      <c r="A3787" s="421">
        <v>3786</v>
      </c>
      <c r="B3787" s="422" t="s">
        <v>7711</v>
      </c>
      <c r="C3787" s="422" t="s">
        <v>7712</v>
      </c>
      <c r="D3787" s="422" t="s">
        <v>1043</v>
      </c>
      <c r="E3787" s="422" t="s">
        <v>7823</v>
      </c>
      <c r="F3787" s="438">
        <v>19570000</v>
      </c>
      <c r="G3787" s="423">
        <v>2023</v>
      </c>
      <c r="H3787" s="424">
        <f>VLOOKUP(G3787,[3]잔가율!$B$3:$C$33,2,FALSE)</f>
        <v>0.82599999999999996</v>
      </c>
      <c r="I3787" s="434">
        <f t="shared" si="59"/>
        <v>16164820</v>
      </c>
    </row>
    <row r="3788" spans="1:9">
      <c r="A3788" s="421">
        <v>3787</v>
      </c>
      <c r="B3788" s="422" t="s">
        <v>7711</v>
      </c>
      <c r="C3788" s="422" t="s">
        <v>7712</v>
      </c>
      <c r="D3788" s="422" t="s">
        <v>1043</v>
      </c>
      <c r="E3788" s="422" t="s">
        <v>7824</v>
      </c>
      <c r="F3788" s="438">
        <v>18660000</v>
      </c>
      <c r="G3788" s="423">
        <v>2023</v>
      </c>
      <c r="H3788" s="424">
        <f>VLOOKUP(G3788,[3]잔가율!$B$3:$C$33,2,FALSE)</f>
        <v>0.82599999999999996</v>
      </c>
      <c r="I3788" s="434">
        <f t="shared" si="59"/>
        <v>15413160</v>
      </c>
    </row>
    <row r="3789" spans="1:9">
      <c r="A3789" s="421">
        <v>3788</v>
      </c>
      <c r="B3789" s="422" t="s">
        <v>7711</v>
      </c>
      <c r="C3789" s="422" t="s">
        <v>7712</v>
      </c>
      <c r="D3789" s="422" t="s">
        <v>1043</v>
      </c>
      <c r="E3789" s="422" t="s">
        <v>7825</v>
      </c>
      <c r="F3789" s="438">
        <v>13710000</v>
      </c>
      <c r="G3789" s="423">
        <v>2023</v>
      </c>
      <c r="H3789" s="424">
        <f>VLOOKUP(G3789,[3]잔가율!$B$3:$C$33,2,FALSE)</f>
        <v>0.82599999999999996</v>
      </c>
      <c r="I3789" s="434">
        <f t="shared" si="59"/>
        <v>11324460</v>
      </c>
    </row>
    <row r="3790" spans="1:9">
      <c r="A3790" s="421">
        <v>3789</v>
      </c>
      <c r="B3790" s="422" t="s">
        <v>7711</v>
      </c>
      <c r="C3790" s="422" t="s">
        <v>7712</v>
      </c>
      <c r="D3790" s="422" t="s">
        <v>1043</v>
      </c>
      <c r="E3790" s="422" t="s">
        <v>7826</v>
      </c>
      <c r="F3790" s="438">
        <v>19490000</v>
      </c>
      <c r="G3790" s="423">
        <v>2023</v>
      </c>
      <c r="H3790" s="424">
        <f>VLOOKUP(G3790,[3]잔가율!$B$3:$C$33,2,FALSE)</f>
        <v>0.82599999999999996</v>
      </c>
      <c r="I3790" s="434">
        <f t="shared" si="59"/>
        <v>16098740</v>
      </c>
    </row>
    <row r="3791" spans="1:9">
      <c r="A3791" s="421">
        <v>3790</v>
      </c>
      <c r="B3791" s="422" t="s">
        <v>7711</v>
      </c>
      <c r="C3791" s="422" t="s">
        <v>7712</v>
      </c>
      <c r="D3791" s="422" t="s">
        <v>1043</v>
      </c>
      <c r="E3791" s="422" t="s">
        <v>7827</v>
      </c>
      <c r="F3791" s="438">
        <v>20540000</v>
      </c>
      <c r="G3791" s="423">
        <v>2023</v>
      </c>
      <c r="H3791" s="424">
        <f>VLOOKUP(G3791,[3]잔가율!$B$3:$C$33,2,FALSE)</f>
        <v>0.82599999999999996</v>
      </c>
      <c r="I3791" s="434">
        <f t="shared" si="59"/>
        <v>16966040</v>
      </c>
    </row>
    <row r="3792" spans="1:9">
      <c r="A3792" s="421">
        <v>3791</v>
      </c>
      <c r="B3792" s="422" t="s">
        <v>7711</v>
      </c>
      <c r="C3792" s="422" t="s">
        <v>7712</v>
      </c>
      <c r="D3792" s="422" t="s">
        <v>1043</v>
      </c>
      <c r="E3792" s="422" t="s">
        <v>7828</v>
      </c>
      <c r="F3792" s="438">
        <v>17130000</v>
      </c>
      <c r="G3792" s="423">
        <v>2023</v>
      </c>
      <c r="H3792" s="424">
        <f>VLOOKUP(G3792,[3]잔가율!$B$3:$C$33,2,FALSE)</f>
        <v>0.82599999999999996</v>
      </c>
      <c r="I3792" s="434">
        <f t="shared" si="59"/>
        <v>14149380</v>
      </c>
    </row>
    <row r="3793" spans="1:9">
      <c r="A3793" s="421">
        <v>3792</v>
      </c>
      <c r="B3793" s="422" t="s">
        <v>7711</v>
      </c>
      <c r="C3793" s="422" t="s">
        <v>7712</v>
      </c>
      <c r="D3793" s="422" t="s">
        <v>1043</v>
      </c>
      <c r="E3793" s="422" t="s">
        <v>7829</v>
      </c>
      <c r="F3793" s="438">
        <v>19310000</v>
      </c>
      <c r="G3793" s="423">
        <v>2023</v>
      </c>
      <c r="H3793" s="424">
        <f>VLOOKUP(G3793,[3]잔가율!$B$3:$C$33,2,FALSE)</f>
        <v>0.82599999999999996</v>
      </c>
      <c r="I3793" s="434">
        <f t="shared" si="59"/>
        <v>15950060</v>
      </c>
    </row>
    <row r="3794" spans="1:9">
      <c r="A3794" s="421">
        <v>3793</v>
      </c>
      <c r="B3794" s="422" t="s">
        <v>7711</v>
      </c>
      <c r="C3794" s="422" t="s">
        <v>7712</v>
      </c>
      <c r="D3794" s="422" t="s">
        <v>1043</v>
      </c>
      <c r="E3794" s="422" t="s">
        <v>7830</v>
      </c>
      <c r="F3794" s="438">
        <v>14530000</v>
      </c>
      <c r="G3794" s="423">
        <v>2023</v>
      </c>
      <c r="H3794" s="424">
        <f>VLOOKUP(G3794,[3]잔가율!$B$3:$C$33,2,FALSE)</f>
        <v>0.82599999999999996</v>
      </c>
      <c r="I3794" s="434">
        <f t="shared" si="59"/>
        <v>12001780</v>
      </c>
    </row>
    <row r="3795" spans="1:9">
      <c r="A3795" s="421">
        <v>3794</v>
      </c>
      <c r="B3795" s="422" t="s">
        <v>7711</v>
      </c>
      <c r="C3795" s="422" t="s">
        <v>7712</v>
      </c>
      <c r="D3795" s="422" t="s">
        <v>1043</v>
      </c>
      <c r="E3795" s="422" t="s">
        <v>7831</v>
      </c>
      <c r="F3795" s="438">
        <v>15110000</v>
      </c>
      <c r="G3795" s="423">
        <v>2023</v>
      </c>
      <c r="H3795" s="424">
        <f>VLOOKUP(G3795,[3]잔가율!$B$3:$C$33,2,FALSE)</f>
        <v>0.82599999999999996</v>
      </c>
      <c r="I3795" s="434">
        <f t="shared" si="59"/>
        <v>12480860</v>
      </c>
    </row>
    <row r="3796" spans="1:9">
      <c r="A3796" s="421">
        <v>3795</v>
      </c>
      <c r="B3796" s="422" t="s">
        <v>7711</v>
      </c>
      <c r="C3796" s="422" t="s">
        <v>7712</v>
      </c>
      <c r="D3796" s="422" t="s">
        <v>1043</v>
      </c>
      <c r="E3796" s="422" t="s">
        <v>7832</v>
      </c>
      <c r="F3796" s="438">
        <v>19070000</v>
      </c>
      <c r="G3796" s="423">
        <v>2023</v>
      </c>
      <c r="H3796" s="424">
        <f>VLOOKUP(G3796,[3]잔가율!$B$3:$C$33,2,FALSE)</f>
        <v>0.82599999999999996</v>
      </c>
      <c r="I3796" s="434">
        <f t="shared" si="59"/>
        <v>15751820</v>
      </c>
    </row>
    <row r="3797" spans="1:9">
      <c r="A3797" s="421">
        <v>3796</v>
      </c>
      <c r="B3797" s="422" t="s">
        <v>7711</v>
      </c>
      <c r="C3797" s="422" t="s">
        <v>7712</v>
      </c>
      <c r="D3797" s="422" t="s">
        <v>1043</v>
      </c>
      <c r="E3797" s="422" t="s">
        <v>7833</v>
      </c>
      <c r="F3797" s="438">
        <v>22090000</v>
      </c>
      <c r="G3797" s="423">
        <v>2023</v>
      </c>
      <c r="H3797" s="424">
        <f>VLOOKUP(G3797,[3]잔가율!$B$3:$C$33,2,FALSE)</f>
        <v>0.82599999999999996</v>
      </c>
      <c r="I3797" s="434">
        <f t="shared" si="59"/>
        <v>18246340</v>
      </c>
    </row>
    <row r="3798" spans="1:9">
      <c r="A3798" s="421">
        <v>3797</v>
      </c>
      <c r="B3798" s="422" t="s">
        <v>7711</v>
      </c>
      <c r="C3798" s="422" t="s">
        <v>7712</v>
      </c>
      <c r="D3798" s="422" t="s">
        <v>1043</v>
      </c>
      <c r="E3798" s="422" t="s">
        <v>7834</v>
      </c>
      <c r="F3798" s="438">
        <v>16090000</v>
      </c>
      <c r="G3798" s="423">
        <v>2023</v>
      </c>
      <c r="H3798" s="424">
        <f>VLOOKUP(G3798,[3]잔가율!$B$3:$C$33,2,FALSE)</f>
        <v>0.82599999999999996</v>
      </c>
      <c r="I3798" s="434">
        <f t="shared" si="59"/>
        <v>13290340</v>
      </c>
    </row>
    <row r="3799" spans="1:9">
      <c r="A3799" s="421">
        <v>3798</v>
      </c>
      <c r="B3799" s="422" t="s">
        <v>7711</v>
      </c>
      <c r="C3799" s="422" t="s">
        <v>7712</v>
      </c>
      <c r="D3799" s="422" t="s">
        <v>1043</v>
      </c>
      <c r="E3799" s="422" t="s">
        <v>7835</v>
      </c>
      <c r="F3799" s="438">
        <v>20020000</v>
      </c>
      <c r="G3799" s="423">
        <v>2023</v>
      </c>
      <c r="H3799" s="424">
        <f>VLOOKUP(G3799,[3]잔가율!$B$3:$C$33,2,FALSE)</f>
        <v>0.82599999999999996</v>
      </c>
      <c r="I3799" s="434">
        <f t="shared" si="59"/>
        <v>16536520</v>
      </c>
    </row>
    <row r="3800" spans="1:9">
      <c r="A3800" s="421">
        <v>3799</v>
      </c>
      <c r="B3800" s="422" t="s">
        <v>7711</v>
      </c>
      <c r="C3800" s="422" t="s">
        <v>7712</v>
      </c>
      <c r="D3800" s="422" t="s">
        <v>1043</v>
      </c>
      <c r="E3800" s="422" t="s">
        <v>7836</v>
      </c>
      <c r="F3800" s="438">
        <v>14200000</v>
      </c>
      <c r="G3800" s="423">
        <v>2023</v>
      </c>
      <c r="H3800" s="424">
        <f>VLOOKUP(G3800,[3]잔가율!$B$3:$C$33,2,FALSE)</f>
        <v>0.82599999999999996</v>
      </c>
      <c r="I3800" s="434">
        <f t="shared" si="59"/>
        <v>11729200</v>
      </c>
    </row>
    <row r="3801" spans="1:9">
      <c r="A3801" s="421">
        <v>3800</v>
      </c>
      <c r="B3801" s="422" t="s">
        <v>7711</v>
      </c>
      <c r="C3801" s="422" t="s">
        <v>7712</v>
      </c>
      <c r="D3801" s="422" t="s">
        <v>7837</v>
      </c>
      <c r="E3801" s="422" t="s">
        <v>7838</v>
      </c>
      <c r="F3801" s="438">
        <v>16240000</v>
      </c>
      <c r="G3801" s="423">
        <v>2023</v>
      </c>
      <c r="H3801" s="424">
        <f>VLOOKUP(G3801,[3]잔가율!$B$3:$C$33,2,FALSE)</f>
        <v>0.82599999999999996</v>
      </c>
      <c r="I3801" s="434">
        <f t="shared" si="59"/>
        <v>13414240</v>
      </c>
    </row>
    <row r="3802" spans="1:9">
      <c r="A3802" s="421">
        <v>3801</v>
      </c>
      <c r="B3802" s="422" t="s">
        <v>7711</v>
      </c>
      <c r="C3802" s="422" t="s">
        <v>7712</v>
      </c>
      <c r="D3802" s="422" t="s">
        <v>7837</v>
      </c>
      <c r="E3802" s="422" t="s">
        <v>7839</v>
      </c>
      <c r="F3802" s="438">
        <v>17650000</v>
      </c>
      <c r="G3802" s="423">
        <v>2023</v>
      </c>
      <c r="H3802" s="424">
        <f>VLOOKUP(G3802,[3]잔가율!$B$3:$C$33,2,FALSE)</f>
        <v>0.82599999999999996</v>
      </c>
      <c r="I3802" s="434">
        <f t="shared" si="59"/>
        <v>14578900</v>
      </c>
    </row>
    <row r="3803" spans="1:9">
      <c r="A3803" s="421">
        <v>3802</v>
      </c>
      <c r="B3803" s="422" t="s">
        <v>7711</v>
      </c>
      <c r="C3803" s="422" t="s">
        <v>7712</v>
      </c>
      <c r="D3803" s="422" t="s">
        <v>7837</v>
      </c>
      <c r="E3803" s="422" t="s">
        <v>7840</v>
      </c>
      <c r="F3803" s="438">
        <v>16200000</v>
      </c>
      <c r="G3803" s="423">
        <v>2023</v>
      </c>
      <c r="H3803" s="424">
        <f>VLOOKUP(G3803,[3]잔가율!$B$3:$C$33,2,FALSE)</f>
        <v>0.82599999999999996</v>
      </c>
      <c r="I3803" s="434">
        <f t="shared" si="59"/>
        <v>13381200</v>
      </c>
    </row>
    <row r="3804" spans="1:9">
      <c r="A3804" s="421">
        <v>3803</v>
      </c>
      <c r="B3804" s="422" t="s">
        <v>7711</v>
      </c>
      <c r="C3804" s="422" t="s">
        <v>7712</v>
      </c>
      <c r="D3804" s="422" t="s">
        <v>7837</v>
      </c>
      <c r="E3804" s="422" t="s">
        <v>7841</v>
      </c>
      <c r="F3804" s="438">
        <v>18600000</v>
      </c>
      <c r="G3804" s="423">
        <v>2023</v>
      </c>
      <c r="H3804" s="424">
        <f>VLOOKUP(G3804,[3]잔가율!$B$3:$C$33,2,FALSE)</f>
        <v>0.82599999999999996</v>
      </c>
      <c r="I3804" s="434">
        <f t="shared" si="59"/>
        <v>15363600</v>
      </c>
    </row>
    <row r="3805" spans="1:9">
      <c r="A3805" s="421">
        <v>3804</v>
      </c>
      <c r="B3805" s="422" t="s">
        <v>7711</v>
      </c>
      <c r="C3805" s="422" t="s">
        <v>7712</v>
      </c>
      <c r="D3805" s="422" t="s">
        <v>7837</v>
      </c>
      <c r="E3805" s="422" t="s">
        <v>7842</v>
      </c>
      <c r="F3805" s="438">
        <v>16300000</v>
      </c>
      <c r="G3805" s="423">
        <v>2023</v>
      </c>
      <c r="H3805" s="424">
        <f>VLOOKUP(G3805,[3]잔가율!$B$3:$C$33,2,FALSE)</f>
        <v>0.82599999999999996</v>
      </c>
      <c r="I3805" s="434">
        <f t="shared" si="59"/>
        <v>13463800</v>
      </c>
    </row>
    <row r="3806" spans="1:9">
      <c r="A3806" s="421">
        <v>3805</v>
      </c>
      <c r="B3806" s="422" t="s">
        <v>7711</v>
      </c>
      <c r="C3806" s="422" t="s">
        <v>7712</v>
      </c>
      <c r="D3806" s="422" t="s">
        <v>7837</v>
      </c>
      <c r="E3806" s="422" t="s">
        <v>7843</v>
      </c>
      <c r="F3806" s="438">
        <v>19630000</v>
      </c>
      <c r="G3806" s="423">
        <v>2023</v>
      </c>
      <c r="H3806" s="424">
        <f>VLOOKUP(G3806,[3]잔가율!$B$3:$C$33,2,FALSE)</f>
        <v>0.82599999999999996</v>
      </c>
      <c r="I3806" s="434">
        <f t="shared" si="59"/>
        <v>16214380</v>
      </c>
    </row>
    <row r="3807" spans="1:9">
      <c r="A3807" s="421">
        <v>3806</v>
      </c>
      <c r="B3807" s="422" t="s">
        <v>7711</v>
      </c>
      <c r="C3807" s="422" t="s">
        <v>7712</v>
      </c>
      <c r="D3807" s="422" t="s">
        <v>7837</v>
      </c>
      <c r="E3807" s="422" t="s">
        <v>7844</v>
      </c>
      <c r="F3807" s="438">
        <v>16930000</v>
      </c>
      <c r="G3807" s="423">
        <v>2023</v>
      </c>
      <c r="H3807" s="424">
        <f>VLOOKUP(G3807,[3]잔가율!$B$3:$C$33,2,FALSE)</f>
        <v>0.82599999999999996</v>
      </c>
      <c r="I3807" s="434">
        <f t="shared" si="59"/>
        <v>13984180</v>
      </c>
    </row>
    <row r="3808" spans="1:9">
      <c r="A3808" s="421">
        <v>3807</v>
      </c>
      <c r="B3808" s="422" t="s">
        <v>7711</v>
      </c>
      <c r="C3808" s="422" t="s">
        <v>7712</v>
      </c>
      <c r="D3808" s="422" t="s">
        <v>7837</v>
      </c>
      <c r="E3808" s="422" t="s">
        <v>7845</v>
      </c>
      <c r="F3808" s="438">
        <v>20470000</v>
      </c>
      <c r="G3808" s="423">
        <v>2023</v>
      </c>
      <c r="H3808" s="424">
        <f>VLOOKUP(G3808,[3]잔가율!$B$3:$C$33,2,FALSE)</f>
        <v>0.82599999999999996</v>
      </c>
      <c r="I3808" s="434">
        <f t="shared" si="59"/>
        <v>16908220</v>
      </c>
    </row>
    <row r="3809" spans="1:9">
      <c r="A3809" s="421">
        <v>3808</v>
      </c>
      <c r="B3809" s="422" t="s">
        <v>7711</v>
      </c>
      <c r="C3809" s="422" t="s">
        <v>7712</v>
      </c>
      <c r="D3809" s="422" t="s">
        <v>7846</v>
      </c>
      <c r="E3809" s="422" t="s">
        <v>7847</v>
      </c>
      <c r="F3809" s="438">
        <v>15900000</v>
      </c>
      <c r="G3809" s="423">
        <v>2023</v>
      </c>
      <c r="H3809" s="424">
        <f>VLOOKUP(G3809,[3]잔가율!$B$3:$C$33,2,FALSE)</f>
        <v>0.82599999999999996</v>
      </c>
      <c r="I3809" s="434">
        <f t="shared" si="59"/>
        <v>13133400</v>
      </c>
    </row>
    <row r="3810" spans="1:9">
      <c r="A3810" s="421">
        <v>3809</v>
      </c>
      <c r="B3810" s="422" t="s">
        <v>7711</v>
      </c>
      <c r="C3810" s="422" t="s">
        <v>7712</v>
      </c>
      <c r="D3810" s="422" t="s">
        <v>7846</v>
      </c>
      <c r="E3810" s="422" t="s">
        <v>7848</v>
      </c>
      <c r="F3810" s="438">
        <v>15310000</v>
      </c>
      <c r="G3810" s="423">
        <v>2023</v>
      </c>
      <c r="H3810" s="424">
        <f>VLOOKUP(G3810,[3]잔가율!$B$3:$C$33,2,FALSE)</f>
        <v>0.82599999999999996</v>
      </c>
      <c r="I3810" s="434">
        <f t="shared" si="59"/>
        <v>12646060</v>
      </c>
    </row>
    <row r="3811" spans="1:9">
      <c r="A3811" s="421">
        <v>3810</v>
      </c>
      <c r="B3811" s="422" t="s">
        <v>7711</v>
      </c>
      <c r="C3811" s="422" t="s">
        <v>7712</v>
      </c>
      <c r="D3811" s="422" t="s">
        <v>7846</v>
      </c>
      <c r="E3811" s="422" t="s">
        <v>7849</v>
      </c>
      <c r="F3811" s="438">
        <v>18290000</v>
      </c>
      <c r="G3811" s="423">
        <v>2023</v>
      </c>
      <c r="H3811" s="424">
        <f>VLOOKUP(G3811,[3]잔가율!$B$3:$C$33,2,FALSE)</f>
        <v>0.82599999999999996</v>
      </c>
      <c r="I3811" s="434">
        <f t="shared" si="59"/>
        <v>15107540</v>
      </c>
    </row>
    <row r="3812" spans="1:9">
      <c r="A3812" s="421">
        <v>3811</v>
      </c>
      <c r="B3812" s="422" t="s">
        <v>7711</v>
      </c>
      <c r="C3812" s="422" t="s">
        <v>7712</v>
      </c>
      <c r="D3812" s="422" t="s">
        <v>7846</v>
      </c>
      <c r="E3812" s="422" t="s">
        <v>7850</v>
      </c>
      <c r="F3812" s="438">
        <v>16690000</v>
      </c>
      <c r="G3812" s="423">
        <v>2023</v>
      </c>
      <c r="H3812" s="424">
        <f>VLOOKUP(G3812,[3]잔가율!$B$3:$C$33,2,FALSE)</f>
        <v>0.82599999999999996</v>
      </c>
      <c r="I3812" s="434">
        <f t="shared" si="59"/>
        <v>13785940</v>
      </c>
    </row>
    <row r="3813" spans="1:9">
      <c r="A3813" s="421">
        <v>3812</v>
      </c>
      <c r="B3813" s="422" t="s">
        <v>7711</v>
      </c>
      <c r="C3813" s="422" t="s">
        <v>7712</v>
      </c>
      <c r="D3813" s="422" t="s">
        <v>7846</v>
      </c>
      <c r="E3813" s="422" t="s">
        <v>7851</v>
      </c>
      <c r="F3813" s="438">
        <v>19190000</v>
      </c>
      <c r="G3813" s="423">
        <v>2023</v>
      </c>
      <c r="H3813" s="424">
        <f>VLOOKUP(G3813,[3]잔가율!$B$3:$C$33,2,FALSE)</f>
        <v>0.82599999999999996</v>
      </c>
      <c r="I3813" s="434">
        <f t="shared" si="59"/>
        <v>15850940</v>
      </c>
    </row>
    <row r="3814" spans="1:9">
      <c r="A3814" s="421">
        <v>3813</v>
      </c>
      <c r="B3814" s="422" t="s">
        <v>7711</v>
      </c>
      <c r="C3814" s="422" t="s">
        <v>7712</v>
      </c>
      <c r="D3814" s="422" t="s">
        <v>7846</v>
      </c>
      <c r="E3814" s="422" t="s">
        <v>7852</v>
      </c>
      <c r="F3814" s="438">
        <v>16970000</v>
      </c>
      <c r="G3814" s="423">
        <v>2023</v>
      </c>
      <c r="H3814" s="424">
        <f>VLOOKUP(G3814,[3]잔가율!$B$3:$C$33,2,FALSE)</f>
        <v>0.82599999999999996</v>
      </c>
      <c r="I3814" s="434">
        <f t="shared" si="59"/>
        <v>14017220</v>
      </c>
    </row>
    <row r="3815" spans="1:9">
      <c r="A3815" s="421">
        <v>3814</v>
      </c>
      <c r="B3815" s="422" t="s">
        <v>7711</v>
      </c>
      <c r="C3815" s="422" t="s">
        <v>7712</v>
      </c>
      <c r="D3815" s="422" t="s">
        <v>7846</v>
      </c>
      <c r="E3815" s="422" t="s">
        <v>7853</v>
      </c>
      <c r="F3815" s="438">
        <v>20010000</v>
      </c>
      <c r="G3815" s="423">
        <v>2023</v>
      </c>
      <c r="H3815" s="424">
        <f>VLOOKUP(G3815,[3]잔가율!$B$3:$C$33,2,FALSE)</f>
        <v>0.82599999999999996</v>
      </c>
      <c r="I3815" s="434">
        <f t="shared" si="59"/>
        <v>16528260</v>
      </c>
    </row>
    <row r="3816" spans="1:9">
      <c r="A3816" s="421">
        <v>3815</v>
      </c>
      <c r="B3816" s="422" t="s">
        <v>7711</v>
      </c>
      <c r="C3816" s="422" t="s">
        <v>7712</v>
      </c>
      <c r="D3816" s="422" t="s">
        <v>7846</v>
      </c>
      <c r="E3816" s="422" t="s">
        <v>7854</v>
      </c>
      <c r="F3816" s="438">
        <v>14720000</v>
      </c>
      <c r="G3816" s="423">
        <v>2023</v>
      </c>
      <c r="H3816" s="424">
        <f>VLOOKUP(G3816,[3]잔가율!$B$3:$C$33,2,FALSE)</f>
        <v>0.82599999999999996</v>
      </c>
      <c r="I3816" s="434">
        <f t="shared" si="59"/>
        <v>12158720</v>
      </c>
    </row>
    <row r="3817" spans="1:9">
      <c r="A3817" s="421">
        <v>3816</v>
      </c>
      <c r="B3817" s="422" t="s">
        <v>7711</v>
      </c>
      <c r="C3817" s="422" t="s">
        <v>7712</v>
      </c>
      <c r="D3817" s="422" t="s">
        <v>7846</v>
      </c>
      <c r="E3817" s="422" t="s">
        <v>7855</v>
      </c>
      <c r="F3817" s="438">
        <v>16750000</v>
      </c>
      <c r="G3817" s="423">
        <v>2023</v>
      </c>
      <c r="H3817" s="424">
        <f>VLOOKUP(G3817,[3]잔가율!$B$3:$C$33,2,FALSE)</f>
        <v>0.82599999999999996</v>
      </c>
      <c r="I3817" s="434">
        <f t="shared" si="59"/>
        <v>13835500</v>
      </c>
    </row>
    <row r="3818" spans="1:9">
      <c r="A3818" s="421">
        <v>3817</v>
      </c>
      <c r="B3818" s="426" t="s">
        <v>7711</v>
      </c>
      <c r="C3818" s="426" t="s">
        <v>7712</v>
      </c>
      <c r="D3818" s="426" t="s">
        <v>7846</v>
      </c>
      <c r="E3818" s="426" t="s">
        <v>7856</v>
      </c>
      <c r="F3818" s="441">
        <v>14260000</v>
      </c>
      <c r="G3818" s="423">
        <v>2023</v>
      </c>
      <c r="H3818" s="424">
        <f>VLOOKUP(G3818,[3]잔가율!$B$3:$C$33,2,FALSE)</f>
        <v>0.82599999999999996</v>
      </c>
      <c r="I3818" s="434">
        <f t="shared" si="59"/>
        <v>11778760</v>
      </c>
    </row>
    <row r="3819" spans="1:9">
      <c r="A3819" s="421">
        <v>3818</v>
      </c>
      <c r="B3819" s="426" t="s">
        <v>7711</v>
      </c>
      <c r="C3819" s="426" t="s">
        <v>7712</v>
      </c>
      <c r="D3819" s="426" t="s">
        <v>7846</v>
      </c>
      <c r="E3819" s="426" t="s">
        <v>7857</v>
      </c>
      <c r="F3819" s="441">
        <v>17470000</v>
      </c>
      <c r="G3819" s="423">
        <v>2023</v>
      </c>
      <c r="H3819" s="424">
        <f>VLOOKUP(G3819,[3]잔가율!$B$3:$C$33,2,FALSE)</f>
        <v>0.82599999999999996</v>
      </c>
      <c r="I3819" s="434">
        <f t="shared" si="59"/>
        <v>14430220</v>
      </c>
    </row>
    <row r="3820" spans="1:9">
      <c r="A3820" s="421">
        <v>3819</v>
      </c>
      <c r="B3820" s="422" t="s">
        <v>7711</v>
      </c>
      <c r="C3820" s="422" t="s">
        <v>7712</v>
      </c>
      <c r="D3820" s="422" t="s">
        <v>7846</v>
      </c>
      <c r="E3820" s="422" t="s">
        <v>7858</v>
      </c>
      <c r="F3820" s="438">
        <v>20540000</v>
      </c>
      <c r="G3820" s="423">
        <v>2023</v>
      </c>
      <c r="H3820" s="424">
        <f>VLOOKUP(G3820,[3]잔가율!$B$3:$C$33,2,FALSE)</f>
        <v>0.82599999999999996</v>
      </c>
      <c r="I3820" s="434">
        <f t="shared" si="59"/>
        <v>16966040</v>
      </c>
    </row>
    <row r="3821" spans="1:9">
      <c r="A3821" s="421">
        <v>3820</v>
      </c>
      <c r="B3821" s="422" t="s">
        <v>7711</v>
      </c>
      <c r="C3821" s="422" t="s">
        <v>7712</v>
      </c>
      <c r="D3821" s="422" t="s">
        <v>7846</v>
      </c>
      <c r="E3821" s="422" t="s">
        <v>7859</v>
      </c>
      <c r="F3821" s="438">
        <v>18930000</v>
      </c>
      <c r="G3821" s="423">
        <v>2023</v>
      </c>
      <c r="H3821" s="424">
        <f>VLOOKUP(G3821,[3]잔가율!$B$3:$C$33,2,FALSE)</f>
        <v>0.82599999999999996</v>
      </c>
      <c r="I3821" s="434">
        <f t="shared" si="59"/>
        <v>15636180</v>
      </c>
    </row>
    <row r="3822" spans="1:9">
      <c r="A3822" s="421">
        <v>3821</v>
      </c>
      <c r="B3822" s="422" t="s">
        <v>7711</v>
      </c>
      <c r="C3822" s="422" t="s">
        <v>7712</v>
      </c>
      <c r="D3822" s="422" t="s">
        <v>7846</v>
      </c>
      <c r="E3822" s="422" t="s">
        <v>7860</v>
      </c>
      <c r="F3822" s="438">
        <v>20630000</v>
      </c>
      <c r="G3822" s="423">
        <v>2023</v>
      </c>
      <c r="H3822" s="424">
        <f>VLOOKUP(G3822,[3]잔가율!$B$3:$C$33,2,FALSE)</f>
        <v>0.82599999999999996</v>
      </c>
      <c r="I3822" s="434">
        <f t="shared" si="59"/>
        <v>17040380</v>
      </c>
    </row>
    <row r="3823" spans="1:9">
      <c r="A3823" s="421">
        <v>3822</v>
      </c>
      <c r="B3823" s="422" t="s">
        <v>7711</v>
      </c>
      <c r="C3823" s="422" t="s">
        <v>7712</v>
      </c>
      <c r="D3823" s="422" t="s">
        <v>7846</v>
      </c>
      <c r="E3823" s="422" t="s">
        <v>7861</v>
      </c>
      <c r="F3823" s="438">
        <v>19230000</v>
      </c>
      <c r="G3823" s="423">
        <v>2023</v>
      </c>
      <c r="H3823" s="424">
        <f>VLOOKUP(G3823,[3]잔가율!$B$3:$C$33,2,FALSE)</f>
        <v>0.82599999999999996</v>
      </c>
      <c r="I3823" s="434">
        <f t="shared" si="59"/>
        <v>15883980</v>
      </c>
    </row>
    <row r="3824" spans="1:9">
      <c r="A3824" s="421">
        <v>3823</v>
      </c>
      <c r="B3824" s="422" t="s">
        <v>7711</v>
      </c>
      <c r="C3824" s="422" t="s">
        <v>7712</v>
      </c>
      <c r="D3824" s="422" t="s">
        <v>7846</v>
      </c>
      <c r="E3824" s="422" t="s">
        <v>7862</v>
      </c>
      <c r="F3824" s="438">
        <v>20630000</v>
      </c>
      <c r="G3824" s="423">
        <v>2023</v>
      </c>
      <c r="H3824" s="424">
        <f>VLOOKUP(G3824,[3]잔가율!$B$3:$C$33,2,FALSE)</f>
        <v>0.82599999999999996</v>
      </c>
      <c r="I3824" s="434">
        <f t="shared" si="59"/>
        <v>17040380</v>
      </c>
    </row>
    <row r="3825" spans="1:9">
      <c r="A3825" s="421">
        <v>3824</v>
      </c>
      <c r="B3825" s="422" t="s">
        <v>7711</v>
      </c>
      <c r="C3825" s="422" t="s">
        <v>7712</v>
      </c>
      <c r="D3825" s="422" t="s">
        <v>7846</v>
      </c>
      <c r="E3825" s="422" t="s">
        <v>7863</v>
      </c>
      <c r="F3825" s="438">
        <v>20710000</v>
      </c>
      <c r="G3825" s="423">
        <v>2023</v>
      </c>
      <c r="H3825" s="424">
        <f>VLOOKUP(G3825,[3]잔가율!$B$3:$C$33,2,FALSE)</f>
        <v>0.82599999999999996</v>
      </c>
      <c r="I3825" s="434">
        <f t="shared" si="59"/>
        <v>17106460</v>
      </c>
    </row>
    <row r="3826" spans="1:9">
      <c r="A3826" s="421">
        <v>3825</v>
      </c>
      <c r="B3826" s="422" t="s">
        <v>7711</v>
      </c>
      <c r="C3826" s="422" t="s">
        <v>7712</v>
      </c>
      <c r="D3826" s="422" t="s">
        <v>7846</v>
      </c>
      <c r="E3826" s="422" t="s">
        <v>7864</v>
      </c>
      <c r="F3826" s="438">
        <v>17130000</v>
      </c>
      <c r="G3826" s="423">
        <v>2023</v>
      </c>
      <c r="H3826" s="424">
        <f>VLOOKUP(G3826,[3]잔가율!$B$3:$C$33,2,FALSE)</f>
        <v>0.82599999999999996</v>
      </c>
      <c r="I3826" s="434">
        <f t="shared" si="59"/>
        <v>14149380</v>
      </c>
    </row>
    <row r="3827" spans="1:9">
      <c r="A3827" s="421">
        <v>3826</v>
      </c>
      <c r="B3827" s="422" t="s">
        <v>7711</v>
      </c>
      <c r="C3827" s="422" t="s">
        <v>7712</v>
      </c>
      <c r="D3827" s="422" t="s">
        <v>7846</v>
      </c>
      <c r="E3827" s="422" t="s">
        <v>7865</v>
      </c>
      <c r="F3827" s="438">
        <v>18770000</v>
      </c>
      <c r="G3827" s="423">
        <v>2023</v>
      </c>
      <c r="H3827" s="424">
        <f>VLOOKUP(G3827,[3]잔가율!$B$3:$C$33,2,FALSE)</f>
        <v>0.82599999999999996</v>
      </c>
      <c r="I3827" s="434">
        <f t="shared" si="59"/>
        <v>15504020</v>
      </c>
    </row>
    <row r="3828" spans="1:9">
      <c r="A3828" s="421">
        <v>3827</v>
      </c>
      <c r="B3828" s="422" t="s">
        <v>7711</v>
      </c>
      <c r="C3828" s="422" t="s">
        <v>7712</v>
      </c>
      <c r="D3828" s="422" t="s">
        <v>7846</v>
      </c>
      <c r="E3828" s="422" t="s">
        <v>7866</v>
      </c>
      <c r="F3828" s="438">
        <v>16500000</v>
      </c>
      <c r="G3828" s="423">
        <v>2023</v>
      </c>
      <c r="H3828" s="424">
        <f>VLOOKUP(G3828,[3]잔가율!$B$3:$C$33,2,FALSE)</f>
        <v>0.82599999999999996</v>
      </c>
      <c r="I3828" s="434">
        <f t="shared" si="59"/>
        <v>13629000</v>
      </c>
    </row>
    <row r="3829" spans="1:9">
      <c r="A3829" s="421">
        <v>3828</v>
      </c>
      <c r="B3829" s="422" t="s">
        <v>7711</v>
      </c>
      <c r="C3829" s="422" t="s">
        <v>7712</v>
      </c>
      <c r="D3829" s="422" t="s">
        <v>7846</v>
      </c>
      <c r="E3829" s="422" t="s">
        <v>7867</v>
      </c>
      <c r="F3829" s="438">
        <v>22820000</v>
      </c>
      <c r="G3829" s="423">
        <v>2023</v>
      </c>
      <c r="H3829" s="424">
        <f>VLOOKUP(G3829,[3]잔가율!$B$3:$C$33,2,FALSE)</f>
        <v>0.82599999999999996</v>
      </c>
      <c r="I3829" s="434">
        <f t="shared" si="59"/>
        <v>18849320</v>
      </c>
    </row>
    <row r="3830" spans="1:9">
      <c r="A3830" s="421">
        <v>3829</v>
      </c>
      <c r="B3830" s="422" t="s">
        <v>7711</v>
      </c>
      <c r="C3830" s="422" t="s">
        <v>7712</v>
      </c>
      <c r="D3830" s="422" t="s">
        <v>7846</v>
      </c>
      <c r="E3830" s="422" t="s">
        <v>7868</v>
      </c>
      <c r="F3830" s="438">
        <v>19760000</v>
      </c>
      <c r="G3830" s="423">
        <v>2023</v>
      </c>
      <c r="H3830" s="424">
        <f>VLOOKUP(G3830,[3]잔가율!$B$3:$C$33,2,FALSE)</f>
        <v>0.82599999999999996</v>
      </c>
      <c r="I3830" s="434">
        <f t="shared" si="59"/>
        <v>16321760</v>
      </c>
    </row>
    <row r="3831" spans="1:9">
      <c r="A3831" s="421">
        <v>3830</v>
      </c>
      <c r="B3831" s="422" t="s">
        <v>7711</v>
      </c>
      <c r="C3831" s="422" t="s">
        <v>7712</v>
      </c>
      <c r="D3831" s="422" t="s">
        <v>7846</v>
      </c>
      <c r="E3831" s="422" t="s">
        <v>7869</v>
      </c>
      <c r="F3831" s="438">
        <v>19750000</v>
      </c>
      <c r="G3831" s="423">
        <v>2023</v>
      </c>
      <c r="H3831" s="424">
        <f>VLOOKUP(G3831,[3]잔가율!$B$3:$C$33,2,FALSE)</f>
        <v>0.82599999999999996</v>
      </c>
      <c r="I3831" s="434">
        <f t="shared" si="59"/>
        <v>16313500</v>
      </c>
    </row>
    <row r="3832" spans="1:9">
      <c r="A3832" s="421">
        <v>3831</v>
      </c>
      <c r="B3832" s="422" t="s">
        <v>7711</v>
      </c>
      <c r="C3832" s="422" t="s">
        <v>7712</v>
      </c>
      <c r="D3832" s="422" t="s">
        <v>7846</v>
      </c>
      <c r="E3832" s="422" t="s">
        <v>7870</v>
      </c>
      <c r="F3832" s="438">
        <v>21410000</v>
      </c>
      <c r="G3832" s="423">
        <v>2023</v>
      </c>
      <c r="H3832" s="424">
        <f>VLOOKUP(G3832,[3]잔가율!$B$3:$C$33,2,FALSE)</f>
        <v>0.82599999999999996</v>
      </c>
      <c r="I3832" s="434">
        <f t="shared" si="59"/>
        <v>17684660</v>
      </c>
    </row>
    <row r="3833" spans="1:9">
      <c r="A3833" s="421">
        <v>3832</v>
      </c>
      <c r="B3833" s="422" t="s">
        <v>7711</v>
      </c>
      <c r="C3833" s="422" t="s">
        <v>7712</v>
      </c>
      <c r="D3833" s="422" t="s">
        <v>7846</v>
      </c>
      <c r="E3833" s="422" t="s">
        <v>7871</v>
      </c>
      <c r="F3833" s="438">
        <v>22300000</v>
      </c>
      <c r="G3833" s="423">
        <v>2023</v>
      </c>
      <c r="H3833" s="424">
        <f>VLOOKUP(G3833,[3]잔가율!$B$3:$C$33,2,FALSE)</f>
        <v>0.82599999999999996</v>
      </c>
      <c r="I3833" s="434">
        <f t="shared" si="59"/>
        <v>18419800</v>
      </c>
    </row>
    <row r="3834" spans="1:9">
      <c r="A3834" s="421">
        <v>3833</v>
      </c>
      <c r="B3834" s="422" t="s">
        <v>7711</v>
      </c>
      <c r="C3834" s="422" t="s">
        <v>7712</v>
      </c>
      <c r="D3834" s="422" t="s">
        <v>7846</v>
      </c>
      <c r="E3834" s="422" t="s">
        <v>7872</v>
      </c>
      <c r="F3834" s="438">
        <v>22260000</v>
      </c>
      <c r="G3834" s="423">
        <v>2023</v>
      </c>
      <c r="H3834" s="424">
        <f>VLOOKUP(G3834,[3]잔가율!$B$3:$C$33,2,FALSE)</f>
        <v>0.82599999999999996</v>
      </c>
      <c r="I3834" s="434">
        <f t="shared" si="59"/>
        <v>18386760</v>
      </c>
    </row>
    <row r="3835" spans="1:9">
      <c r="A3835" s="421">
        <v>3834</v>
      </c>
      <c r="B3835" s="422" t="s">
        <v>7711</v>
      </c>
      <c r="C3835" s="422" t="s">
        <v>7712</v>
      </c>
      <c r="D3835" s="422" t="s">
        <v>7846</v>
      </c>
      <c r="E3835" s="422" t="s">
        <v>7873</v>
      </c>
      <c r="F3835" s="438">
        <v>19840000</v>
      </c>
      <c r="G3835" s="423">
        <v>2023</v>
      </c>
      <c r="H3835" s="424">
        <f>VLOOKUP(G3835,[3]잔가율!$B$3:$C$33,2,FALSE)</f>
        <v>0.82599999999999996</v>
      </c>
      <c r="I3835" s="434">
        <f t="shared" si="59"/>
        <v>16387840</v>
      </c>
    </row>
    <row r="3836" spans="1:9">
      <c r="A3836" s="421">
        <v>3835</v>
      </c>
      <c r="B3836" s="422" t="s">
        <v>7711</v>
      </c>
      <c r="C3836" s="422" t="s">
        <v>7712</v>
      </c>
      <c r="D3836" s="422" t="s">
        <v>1974</v>
      </c>
      <c r="E3836" s="422" t="s">
        <v>7874</v>
      </c>
      <c r="F3836" s="438">
        <v>22490000</v>
      </c>
      <c r="G3836" s="423">
        <v>2023</v>
      </c>
      <c r="H3836" s="424">
        <f>VLOOKUP(G3836,[3]잔가율!$B$3:$C$33,2,FALSE)</f>
        <v>0.82599999999999996</v>
      </c>
      <c r="I3836" s="434">
        <f t="shared" si="59"/>
        <v>18576740</v>
      </c>
    </row>
    <row r="3837" spans="1:9">
      <c r="A3837" s="421">
        <v>3836</v>
      </c>
      <c r="B3837" s="422" t="s">
        <v>7711</v>
      </c>
      <c r="C3837" s="422" t="s">
        <v>7712</v>
      </c>
      <c r="D3837" s="422" t="s">
        <v>1974</v>
      </c>
      <c r="E3837" s="422" t="s">
        <v>7875</v>
      </c>
      <c r="F3837" s="438">
        <v>22490000</v>
      </c>
      <c r="G3837" s="423">
        <v>2023</v>
      </c>
      <c r="H3837" s="424">
        <f>VLOOKUP(G3837,[3]잔가율!$B$3:$C$33,2,FALSE)</f>
        <v>0.82599999999999996</v>
      </c>
      <c r="I3837" s="434">
        <f t="shared" si="59"/>
        <v>18576740</v>
      </c>
    </row>
    <row r="3838" spans="1:9">
      <c r="A3838" s="421">
        <v>3837</v>
      </c>
      <c r="B3838" s="422" t="s">
        <v>7711</v>
      </c>
      <c r="C3838" s="422" t="s">
        <v>7712</v>
      </c>
      <c r="D3838" s="422" t="s">
        <v>1974</v>
      </c>
      <c r="E3838" s="422" t="s">
        <v>7876</v>
      </c>
      <c r="F3838" s="438">
        <v>22490000</v>
      </c>
      <c r="G3838" s="423">
        <v>2023</v>
      </c>
      <c r="H3838" s="424">
        <f>VLOOKUP(G3838,[3]잔가율!$B$3:$C$33,2,FALSE)</f>
        <v>0.82599999999999996</v>
      </c>
      <c r="I3838" s="434">
        <f t="shared" si="59"/>
        <v>18576740</v>
      </c>
    </row>
    <row r="3839" spans="1:9">
      <c r="A3839" s="421">
        <v>3838</v>
      </c>
      <c r="B3839" s="422" t="s">
        <v>7711</v>
      </c>
      <c r="C3839" s="422" t="s">
        <v>7712</v>
      </c>
      <c r="D3839" s="422" t="s">
        <v>1974</v>
      </c>
      <c r="E3839" s="422" t="s">
        <v>7877</v>
      </c>
      <c r="F3839" s="438">
        <v>24750000</v>
      </c>
      <c r="G3839" s="423">
        <v>2023</v>
      </c>
      <c r="H3839" s="424">
        <f>VLOOKUP(G3839,[3]잔가율!$B$3:$C$33,2,FALSE)</f>
        <v>0.82599999999999996</v>
      </c>
      <c r="I3839" s="434">
        <f t="shared" si="59"/>
        <v>20443500</v>
      </c>
    </row>
    <row r="3840" spans="1:9">
      <c r="A3840" s="421">
        <v>3839</v>
      </c>
      <c r="B3840" s="422" t="s">
        <v>7711</v>
      </c>
      <c r="C3840" s="422" t="s">
        <v>7712</v>
      </c>
      <c r="D3840" s="422" t="s">
        <v>1974</v>
      </c>
      <c r="E3840" s="422" t="s">
        <v>7878</v>
      </c>
      <c r="F3840" s="438">
        <v>25090000</v>
      </c>
      <c r="G3840" s="423">
        <v>2023</v>
      </c>
      <c r="H3840" s="424">
        <f>VLOOKUP(G3840,[3]잔가율!$B$3:$C$33,2,FALSE)</f>
        <v>0.82599999999999996</v>
      </c>
      <c r="I3840" s="434">
        <f t="shared" si="59"/>
        <v>20724340</v>
      </c>
    </row>
    <row r="3841" spans="1:9">
      <c r="A3841" s="421">
        <v>3840</v>
      </c>
      <c r="B3841" s="422" t="s">
        <v>7711</v>
      </c>
      <c r="C3841" s="422" t="s">
        <v>7712</v>
      </c>
      <c r="D3841" s="422" t="s">
        <v>1974</v>
      </c>
      <c r="E3841" s="422" t="s">
        <v>7879</v>
      </c>
      <c r="F3841" s="438">
        <v>26860000</v>
      </c>
      <c r="G3841" s="423">
        <v>2023</v>
      </c>
      <c r="H3841" s="424">
        <f>VLOOKUP(G3841,[3]잔가율!$B$3:$C$33,2,FALSE)</f>
        <v>0.82599999999999996</v>
      </c>
      <c r="I3841" s="434">
        <f t="shared" si="59"/>
        <v>22186360</v>
      </c>
    </row>
    <row r="3842" spans="1:9">
      <c r="A3842" s="421">
        <v>3841</v>
      </c>
      <c r="B3842" s="422" t="s">
        <v>7711</v>
      </c>
      <c r="C3842" s="422" t="s">
        <v>7712</v>
      </c>
      <c r="D3842" s="422" t="s">
        <v>1974</v>
      </c>
      <c r="E3842" s="422" t="s">
        <v>7880</v>
      </c>
      <c r="F3842" s="438">
        <v>26860000</v>
      </c>
      <c r="G3842" s="423">
        <v>2023</v>
      </c>
      <c r="H3842" s="424">
        <f>VLOOKUP(G3842,[3]잔가율!$B$3:$C$33,2,FALSE)</f>
        <v>0.82599999999999996</v>
      </c>
      <c r="I3842" s="434">
        <f t="shared" ref="I3842:I3905" si="60">ROUNDDOWN(F3842*H3842,0)</f>
        <v>22186360</v>
      </c>
    </row>
    <row r="3843" spans="1:9">
      <c r="A3843" s="421">
        <v>3842</v>
      </c>
      <c r="B3843" s="422" t="s">
        <v>7711</v>
      </c>
      <c r="C3843" s="422" t="s">
        <v>7712</v>
      </c>
      <c r="D3843" s="422" t="s">
        <v>1974</v>
      </c>
      <c r="E3843" s="422" t="s">
        <v>7881</v>
      </c>
      <c r="F3843" s="438">
        <v>29090000</v>
      </c>
      <c r="G3843" s="423">
        <v>2023</v>
      </c>
      <c r="H3843" s="424">
        <f>VLOOKUP(G3843,[3]잔가율!$B$3:$C$33,2,FALSE)</f>
        <v>0.82599999999999996</v>
      </c>
      <c r="I3843" s="434">
        <f t="shared" si="60"/>
        <v>24028340</v>
      </c>
    </row>
    <row r="3844" spans="1:9">
      <c r="A3844" s="421">
        <v>3843</v>
      </c>
      <c r="B3844" s="422" t="s">
        <v>7711</v>
      </c>
      <c r="C3844" s="422" t="s">
        <v>7712</v>
      </c>
      <c r="D3844" s="422" t="s">
        <v>1974</v>
      </c>
      <c r="E3844" s="422" t="s">
        <v>7882</v>
      </c>
      <c r="F3844" s="438">
        <v>29090000</v>
      </c>
      <c r="G3844" s="423">
        <v>2023</v>
      </c>
      <c r="H3844" s="424">
        <f>VLOOKUP(G3844,[3]잔가율!$B$3:$C$33,2,FALSE)</f>
        <v>0.82599999999999996</v>
      </c>
      <c r="I3844" s="434">
        <f t="shared" si="60"/>
        <v>24028340</v>
      </c>
    </row>
    <row r="3845" spans="1:9">
      <c r="A3845" s="421">
        <v>3844</v>
      </c>
      <c r="B3845" s="426" t="s">
        <v>7711</v>
      </c>
      <c r="C3845" s="426" t="s">
        <v>7712</v>
      </c>
      <c r="D3845" s="426" t="s">
        <v>1974</v>
      </c>
      <c r="E3845" s="426" t="s">
        <v>7883</v>
      </c>
      <c r="F3845" s="441">
        <v>24180000</v>
      </c>
      <c r="G3845" s="423">
        <v>2023</v>
      </c>
      <c r="H3845" s="424">
        <f>VLOOKUP(G3845,[3]잔가율!$B$3:$C$33,2,FALSE)</f>
        <v>0.82599999999999996</v>
      </c>
      <c r="I3845" s="434">
        <f t="shared" si="60"/>
        <v>19972680</v>
      </c>
    </row>
    <row r="3846" spans="1:9">
      <c r="A3846" s="421">
        <v>3845</v>
      </c>
      <c r="B3846" s="426" t="s">
        <v>7711</v>
      </c>
      <c r="C3846" s="426" t="s">
        <v>7712</v>
      </c>
      <c r="D3846" s="426" t="s">
        <v>1974</v>
      </c>
      <c r="E3846" s="426" t="s">
        <v>7884</v>
      </c>
      <c r="F3846" s="441">
        <v>25020000</v>
      </c>
      <c r="G3846" s="423">
        <v>2023</v>
      </c>
      <c r="H3846" s="424">
        <f>VLOOKUP(G3846,[3]잔가율!$B$3:$C$33,2,FALSE)</f>
        <v>0.82599999999999996</v>
      </c>
      <c r="I3846" s="434">
        <f t="shared" si="60"/>
        <v>20666520</v>
      </c>
    </row>
    <row r="3847" spans="1:9">
      <c r="A3847" s="421">
        <v>3846</v>
      </c>
      <c r="B3847" s="426" t="s">
        <v>7711</v>
      </c>
      <c r="C3847" s="426" t="s">
        <v>7712</v>
      </c>
      <c r="D3847" s="426" t="s">
        <v>1974</v>
      </c>
      <c r="E3847" s="426" t="s">
        <v>7885</v>
      </c>
      <c r="F3847" s="441">
        <v>27780000</v>
      </c>
      <c r="G3847" s="423">
        <v>2023</v>
      </c>
      <c r="H3847" s="424">
        <f>VLOOKUP(G3847,[3]잔가율!$B$3:$C$33,2,FALSE)</f>
        <v>0.82599999999999996</v>
      </c>
      <c r="I3847" s="434">
        <f t="shared" si="60"/>
        <v>22946280</v>
      </c>
    </row>
    <row r="3848" spans="1:9">
      <c r="A3848" s="421">
        <v>3847</v>
      </c>
      <c r="B3848" s="426" t="s">
        <v>7711</v>
      </c>
      <c r="C3848" s="426" t="s">
        <v>7712</v>
      </c>
      <c r="D3848" s="426" t="s">
        <v>1974</v>
      </c>
      <c r="E3848" s="426" t="s">
        <v>7886</v>
      </c>
      <c r="F3848" s="441">
        <v>29570000</v>
      </c>
      <c r="G3848" s="423">
        <v>2023</v>
      </c>
      <c r="H3848" s="424">
        <f>VLOOKUP(G3848,[3]잔가율!$B$3:$C$33,2,FALSE)</f>
        <v>0.82599999999999996</v>
      </c>
      <c r="I3848" s="434">
        <f t="shared" si="60"/>
        <v>24424820</v>
      </c>
    </row>
    <row r="3849" spans="1:9">
      <c r="A3849" s="421">
        <v>3848</v>
      </c>
      <c r="B3849" s="426" t="s">
        <v>7711</v>
      </c>
      <c r="C3849" s="426" t="s">
        <v>7712</v>
      </c>
      <c r="D3849" s="426" t="s">
        <v>1974</v>
      </c>
      <c r="E3849" s="426" t="s">
        <v>7887</v>
      </c>
      <c r="F3849" s="441">
        <v>29840000</v>
      </c>
      <c r="G3849" s="423">
        <v>2023</v>
      </c>
      <c r="H3849" s="424">
        <f>VLOOKUP(G3849,[3]잔가율!$B$3:$C$33,2,FALSE)</f>
        <v>0.82599999999999996</v>
      </c>
      <c r="I3849" s="434">
        <f t="shared" si="60"/>
        <v>24647840</v>
      </c>
    </row>
    <row r="3850" spans="1:9">
      <c r="A3850" s="421">
        <v>3849</v>
      </c>
      <c r="B3850" s="426" t="s">
        <v>7711</v>
      </c>
      <c r="C3850" s="426" t="s">
        <v>7712</v>
      </c>
      <c r="D3850" s="426" t="s">
        <v>1974</v>
      </c>
      <c r="E3850" s="426" t="s">
        <v>7888</v>
      </c>
      <c r="F3850" s="441">
        <v>30670000</v>
      </c>
      <c r="G3850" s="423">
        <v>2023</v>
      </c>
      <c r="H3850" s="424">
        <f>VLOOKUP(G3850,[3]잔가율!$B$3:$C$33,2,FALSE)</f>
        <v>0.82599999999999996</v>
      </c>
      <c r="I3850" s="434">
        <f t="shared" si="60"/>
        <v>25333420</v>
      </c>
    </row>
    <row r="3851" spans="1:9">
      <c r="A3851" s="421">
        <v>3850</v>
      </c>
      <c r="B3851" s="426" t="s">
        <v>7711</v>
      </c>
      <c r="C3851" s="426" t="s">
        <v>7712</v>
      </c>
      <c r="D3851" s="426" t="s">
        <v>1974</v>
      </c>
      <c r="E3851" s="426" t="s">
        <v>7889</v>
      </c>
      <c r="F3851" s="441">
        <v>23900000</v>
      </c>
      <c r="G3851" s="423">
        <v>2023</v>
      </c>
      <c r="H3851" s="424">
        <f>VLOOKUP(G3851,[3]잔가율!$B$3:$C$33,2,FALSE)</f>
        <v>0.82599999999999996</v>
      </c>
      <c r="I3851" s="434">
        <f t="shared" si="60"/>
        <v>19741400</v>
      </c>
    </row>
    <row r="3852" spans="1:9">
      <c r="A3852" s="421">
        <v>3851</v>
      </c>
      <c r="B3852" s="426" t="s">
        <v>7711</v>
      </c>
      <c r="C3852" s="426" t="s">
        <v>7712</v>
      </c>
      <c r="D3852" s="426" t="s">
        <v>1974</v>
      </c>
      <c r="E3852" s="426" t="s">
        <v>7890</v>
      </c>
      <c r="F3852" s="441">
        <v>25520000</v>
      </c>
      <c r="G3852" s="423">
        <v>2023</v>
      </c>
      <c r="H3852" s="424">
        <f>VLOOKUP(G3852,[3]잔가율!$B$3:$C$33,2,FALSE)</f>
        <v>0.82599999999999996</v>
      </c>
      <c r="I3852" s="434">
        <f t="shared" si="60"/>
        <v>21079520</v>
      </c>
    </row>
    <row r="3853" spans="1:9">
      <c r="A3853" s="421">
        <v>3852</v>
      </c>
      <c r="B3853" s="426" t="s">
        <v>7711</v>
      </c>
      <c r="C3853" s="426" t="s">
        <v>7712</v>
      </c>
      <c r="D3853" s="426" t="s">
        <v>1974</v>
      </c>
      <c r="E3853" s="426" t="s">
        <v>7891</v>
      </c>
      <c r="F3853" s="441">
        <v>26130000</v>
      </c>
      <c r="G3853" s="423">
        <v>2023</v>
      </c>
      <c r="H3853" s="424">
        <f>VLOOKUP(G3853,[3]잔가율!$B$3:$C$33,2,FALSE)</f>
        <v>0.82599999999999996</v>
      </c>
      <c r="I3853" s="434">
        <f t="shared" si="60"/>
        <v>21583380</v>
      </c>
    </row>
    <row r="3854" spans="1:9">
      <c r="A3854" s="421">
        <v>3853</v>
      </c>
      <c r="B3854" s="426" t="s">
        <v>7711</v>
      </c>
      <c r="C3854" s="426" t="s">
        <v>7712</v>
      </c>
      <c r="D3854" s="426" t="s">
        <v>1974</v>
      </c>
      <c r="E3854" s="426" t="s">
        <v>7892</v>
      </c>
      <c r="F3854" s="441">
        <v>27240000</v>
      </c>
      <c r="G3854" s="423">
        <v>2023</v>
      </c>
      <c r="H3854" s="424">
        <f>VLOOKUP(G3854,[3]잔가율!$B$3:$C$33,2,FALSE)</f>
        <v>0.82599999999999996</v>
      </c>
      <c r="I3854" s="434">
        <f t="shared" si="60"/>
        <v>22500240</v>
      </c>
    </row>
    <row r="3855" spans="1:9">
      <c r="A3855" s="421">
        <v>3854</v>
      </c>
      <c r="B3855" s="426" t="s">
        <v>7711</v>
      </c>
      <c r="C3855" s="426" t="s">
        <v>7712</v>
      </c>
      <c r="D3855" s="426" t="s">
        <v>1974</v>
      </c>
      <c r="E3855" s="426" t="s">
        <v>7893</v>
      </c>
      <c r="F3855" s="441">
        <v>28540000</v>
      </c>
      <c r="G3855" s="423">
        <v>2023</v>
      </c>
      <c r="H3855" s="424">
        <f>VLOOKUP(G3855,[3]잔가율!$B$3:$C$33,2,FALSE)</f>
        <v>0.82599999999999996</v>
      </c>
      <c r="I3855" s="434">
        <f t="shared" si="60"/>
        <v>23574040</v>
      </c>
    </row>
    <row r="3856" spans="1:9">
      <c r="A3856" s="421">
        <v>3855</v>
      </c>
      <c r="B3856" s="426" t="s">
        <v>7711</v>
      </c>
      <c r="C3856" s="426" t="s">
        <v>7712</v>
      </c>
      <c r="D3856" s="426" t="s">
        <v>1974</v>
      </c>
      <c r="E3856" s="426" t="s">
        <v>7894</v>
      </c>
      <c r="F3856" s="441">
        <v>28250000</v>
      </c>
      <c r="G3856" s="423">
        <v>2023</v>
      </c>
      <c r="H3856" s="424">
        <f>VLOOKUP(G3856,[3]잔가율!$B$3:$C$33,2,FALSE)</f>
        <v>0.82599999999999996</v>
      </c>
      <c r="I3856" s="434">
        <f t="shared" si="60"/>
        <v>23334500</v>
      </c>
    </row>
    <row r="3857" spans="1:9">
      <c r="A3857" s="421">
        <v>3856</v>
      </c>
      <c r="B3857" s="426" t="s">
        <v>7711</v>
      </c>
      <c r="C3857" s="426" t="s">
        <v>7712</v>
      </c>
      <c r="D3857" s="426" t="s">
        <v>1974</v>
      </c>
      <c r="E3857" s="426" t="s">
        <v>7895</v>
      </c>
      <c r="F3857" s="441">
        <v>29320000</v>
      </c>
      <c r="G3857" s="423">
        <v>2023</v>
      </c>
      <c r="H3857" s="424">
        <f>VLOOKUP(G3857,[3]잔가율!$B$3:$C$33,2,FALSE)</f>
        <v>0.82599999999999996</v>
      </c>
      <c r="I3857" s="434">
        <f t="shared" si="60"/>
        <v>24218320</v>
      </c>
    </row>
    <row r="3858" spans="1:9">
      <c r="A3858" s="421">
        <v>3857</v>
      </c>
      <c r="B3858" s="426" t="s">
        <v>7711</v>
      </c>
      <c r="C3858" s="426" t="s">
        <v>7712</v>
      </c>
      <c r="D3858" s="426" t="s">
        <v>1974</v>
      </c>
      <c r="E3858" s="426" t="s">
        <v>7896</v>
      </c>
      <c r="F3858" s="441">
        <v>30040000</v>
      </c>
      <c r="G3858" s="423">
        <v>2023</v>
      </c>
      <c r="H3858" s="424">
        <f>VLOOKUP(G3858,[3]잔가율!$B$3:$C$33,2,FALSE)</f>
        <v>0.82599999999999996</v>
      </c>
      <c r="I3858" s="434">
        <f t="shared" si="60"/>
        <v>24813040</v>
      </c>
    </row>
    <row r="3859" spans="1:9">
      <c r="A3859" s="421">
        <v>3858</v>
      </c>
      <c r="B3859" s="426" t="s">
        <v>7711</v>
      </c>
      <c r="C3859" s="426" t="s">
        <v>7712</v>
      </c>
      <c r="D3859" s="426" t="s">
        <v>1974</v>
      </c>
      <c r="E3859" s="426" t="s">
        <v>7897</v>
      </c>
      <c r="F3859" s="441">
        <v>30820000</v>
      </c>
      <c r="G3859" s="423">
        <v>2023</v>
      </c>
      <c r="H3859" s="424">
        <f>VLOOKUP(G3859,[3]잔가율!$B$3:$C$33,2,FALSE)</f>
        <v>0.82599999999999996</v>
      </c>
      <c r="I3859" s="434">
        <f t="shared" si="60"/>
        <v>25457320</v>
      </c>
    </row>
    <row r="3860" spans="1:9">
      <c r="A3860" s="421">
        <v>3859</v>
      </c>
      <c r="B3860" s="426" t="s">
        <v>7711</v>
      </c>
      <c r="C3860" s="426" t="s">
        <v>7712</v>
      </c>
      <c r="D3860" s="426" t="s">
        <v>1974</v>
      </c>
      <c r="E3860" s="426" t="s">
        <v>7898</v>
      </c>
      <c r="F3860" s="441">
        <v>31510000</v>
      </c>
      <c r="G3860" s="423">
        <v>2023</v>
      </c>
      <c r="H3860" s="424">
        <f>VLOOKUP(G3860,[3]잔가율!$B$3:$C$33,2,FALSE)</f>
        <v>0.82599999999999996</v>
      </c>
      <c r="I3860" s="434">
        <f t="shared" si="60"/>
        <v>26027260</v>
      </c>
    </row>
    <row r="3861" spans="1:9">
      <c r="A3861" s="421">
        <v>3860</v>
      </c>
      <c r="B3861" s="426" t="s">
        <v>7711</v>
      </c>
      <c r="C3861" s="426" t="s">
        <v>7712</v>
      </c>
      <c r="D3861" s="426" t="s">
        <v>1974</v>
      </c>
      <c r="E3861" s="426" t="s">
        <v>7899</v>
      </c>
      <c r="F3861" s="441">
        <v>32560000</v>
      </c>
      <c r="G3861" s="423">
        <v>2023</v>
      </c>
      <c r="H3861" s="424">
        <f>VLOOKUP(G3861,[3]잔가율!$B$3:$C$33,2,FALSE)</f>
        <v>0.82599999999999996</v>
      </c>
      <c r="I3861" s="434">
        <f t="shared" si="60"/>
        <v>26894560</v>
      </c>
    </row>
    <row r="3862" spans="1:9">
      <c r="A3862" s="421">
        <v>3861</v>
      </c>
      <c r="B3862" s="422" t="s">
        <v>7711</v>
      </c>
      <c r="C3862" s="422" t="s">
        <v>7712</v>
      </c>
      <c r="D3862" s="422" t="s">
        <v>1974</v>
      </c>
      <c r="E3862" s="422" t="s">
        <v>7900</v>
      </c>
      <c r="F3862" s="438">
        <v>22780000</v>
      </c>
      <c r="G3862" s="423">
        <v>2023</v>
      </c>
      <c r="H3862" s="424">
        <f>VLOOKUP(G3862,[3]잔가율!$B$3:$C$33,2,FALSE)</f>
        <v>0.82599999999999996</v>
      </c>
      <c r="I3862" s="434">
        <f t="shared" si="60"/>
        <v>18816280</v>
      </c>
    </row>
    <row r="3863" spans="1:9">
      <c r="A3863" s="421">
        <v>3862</v>
      </c>
      <c r="B3863" s="422" t="s">
        <v>7711</v>
      </c>
      <c r="C3863" s="422" t="s">
        <v>7712</v>
      </c>
      <c r="D3863" s="422" t="s">
        <v>1974</v>
      </c>
      <c r="E3863" s="422" t="s">
        <v>7901</v>
      </c>
      <c r="F3863" s="438">
        <v>23990000</v>
      </c>
      <c r="G3863" s="423">
        <v>2023</v>
      </c>
      <c r="H3863" s="424">
        <f>VLOOKUP(G3863,[3]잔가율!$B$3:$C$33,2,FALSE)</f>
        <v>0.82599999999999996</v>
      </c>
      <c r="I3863" s="434">
        <f t="shared" si="60"/>
        <v>19815740</v>
      </c>
    </row>
    <row r="3864" spans="1:9">
      <c r="A3864" s="421">
        <v>3863</v>
      </c>
      <c r="B3864" s="422" t="s">
        <v>7711</v>
      </c>
      <c r="C3864" s="422" t="s">
        <v>7712</v>
      </c>
      <c r="D3864" s="422" t="s">
        <v>1974</v>
      </c>
      <c r="E3864" s="422" t="s">
        <v>7902</v>
      </c>
      <c r="F3864" s="438">
        <v>21410000</v>
      </c>
      <c r="G3864" s="423">
        <v>2023</v>
      </c>
      <c r="H3864" s="424">
        <f>VLOOKUP(G3864,[3]잔가율!$B$3:$C$33,2,FALSE)</f>
        <v>0.82599999999999996</v>
      </c>
      <c r="I3864" s="434">
        <f t="shared" si="60"/>
        <v>17684660</v>
      </c>
    </row>
    <row r="3865" spans="1:9">
      <c r="A3865" s="421">
        <v>3864</v>
      </c>
      <c r="B3865" s="422" t="s">
        <v>7711</v>
      </c>
      <c r="C3865" s="422" t="s">
        <v>7712</v>
      </c>
      <c r="D3865" s="422" t="s">
        <v>1974</v>
      </c>
      <c r="E3865" s="422" t="s">
        <v>7903</v>
      </c>
      <c r="F3865" s="438">
        <v>21770000</v>
      </c>
      <c r="G3865" s="423">
        <v>2023</v>
      </c>
      <c r="H3865" s="424">
        <f>VLOOKUP(G3865,[3]잔가율!$B$3:$C$33,2,FALSE)</f>
        <v>0.82599999999999996</v>
      </c>
      <c r="I3865" s="434">
        <f t="shared" si="60"/>
        <v>17982020</v>
      </c>
    </row>
    <row r="3866" spans="1:9">
      <c r="A3866" s="421">
        <v>3865</v>
      </c>
      <c r="B3866" s="422" t="s">
        <v>7711</v>
      </c>
      <c r="C3866" s="422" t="s">
        <v>7712</v>
      </c>
      <c r="D3866" s="422" t="s">
        <v>1974</v>
      </c>
      <c r="E3866" s="422" t="s">
        <v>7904</v>
      </c>
      <c r="F3866" s="438">
        <v>25320000</v>
      </c>
      <c r="G3866" s="423">
        <v>2023</v>
      </c>
      <c r="H3866" s="424">
        <f>VLOOKUP(G3866,[3]잔가율!$B$3:$C$33,2,FALSE)</f>
        <v>0.82599999999999996</v>
      </c>
      <c r="I3866" s="434">
        <f t="shared" si="60"/>
        <v>20914320</v>
      </c>
    </row>
    <row r="3867" spans="1:9">
      <c r="A3867" s="421">
        <v>3866</v>
      </c>
      <c r="B3867" s="422" t="s">
        <v>7711</v>
      </c>
      <c r="C3867" s="422" t="s">
        <v>7712</v>
      </c>
      <c r="D3867" s="422" t="s">
        <v>1974</v>
      </c>
      <c r="E3867" s="422" t="s">
        <v>7905</v>
      </c>
      <c r="F3867" s="438">
        <v>25770000</v>
      </c>
      <c r="G3867" s="423">
        <v>2023</v>
      </c>
      <c r="H3867" s="424">
        <f>VLOOKUP(G3867,[3]잔가율!$B$3:$C$33,2,FALSE)</f>
        <v>0.82599999999999996</v>
      </c>
      <c r="I3867" s="434">
        <f t="shared" si="60"/>
        <v>21286020</v>
      </c>
    </row>
    <row r="3868" spans="1:9">
      <c r="A3868" s="421">
        <v>3867</v>
      </c>
      <c r="B3868" s="422" t="s">
        <v>7711</v>
      </c>
      <c r="C3868" s="422" t="s">
        <v>7712</v>
      </c>
      <c r="D3868" s="422" t="s">
        <v>1974</v>
      </c>
      <c r="E3868" s="422" t="s">
        <v>7906</v>
      </c>
      <c r="F3868" s="438">
        <v>28360000</v>
      </c>
      <c r="G3868" s="423">
        <v>2023</v>
      </c>
      <c r="H3868" s="424">
        <f>VLOOKUP(G3868,[3]잔가율!$B$3:$C$33,2,FALSE)</f>
        <v>0.82599999999999996</v>
      </c>
      <c r="I3868" s="434">
        <f t="shared" si="60"/>
        <v>23425360</v>
      </c>
    </row>
    <row r="3869" spans="1:9">
      <c r="A3869" s="421">
        <v>3868</v>
      </c>
      <c r="B3869" s="426" t="s">
        <v>7711</v>
      </c>
      <c r="C3869" s="426" t="s">
        <v>7712</v>
      </c>
      <c r="D3869" s="426" t="s">
        <v>1974</v>
      </c>
      <c r="E3869" s="426" t="s">
        <v>7907</v>
      </c>
      <c r="F3869" s="441">
        <v>25140000</v>
      </c>
      <c r="G3869" s="423">
        <v>2023</v>
      </c>
      <c r="H3869" s="424">
        <f>VLOOKUP(G3869,[3]잔가율!$B$3:$C$33,2,FALSE)</f>
        <v>0.82599999999999996</v>
      </c>
      <c r="I3869" s="434">
        <f t="shared" si="60"/>
        <v>20765640</v>
      </c>
    </row>
    <row r="3870" spans="1:9">
      <c r="A3870" s="421">
        <v>3869</v>
      </c>
      <c r="B3870" s="426" t="s">
        <v>7711</v>
      </c>
      <c r="C3870" s="426" t="s">
        <v>7712</v>
      </c>
      <c r="D3870" s="426" t="s">
        <v>1974</v>
      </c>
      <c r="E3870" s="426" t="s">
        <v>7908</v>
      </c>
      <c r="F3870" s="441">
        <v>26330000</v>
      </c>
      <c r="G3870" s="423">
        <v>2023</v>
      </c>
      <c r="H3870" s="424">
        <f>VLOOKUP(G3870,[3]잔가율!$B$3:$C$33,2,FALSE)</f>
        <v>0.82599999999999996</v>
      </c>
      <c r="I3870" s="434">
        <f t="shared" si="60"/>
        <v>21748580</v>
      </c>
    </row>
    <row r="3871" spans="1:9">
      <c r="A3871" s="421">
        <v>3870</v>
      </c>
      <c r="B3871" s="426" t="s">
        <v>7711</v>
      </c>
      <c r="C3871" s="426" t="s">
        <v>7712</v>
      </c>
      <c r="D3871" s="426" t="s">
        <v>1974</v>
      </c>
      <c r="E3871" s="426" t="s">
        <v>7909</v>
      </c>
      <c r="F3871" s="441">
        <v>21110000</v>
      </c>
      <c r="G3871" s="423">
        <v>2023</v>
      </c>
      <c r="H3871" s="424">
        <f>VLOOKUP(G3871,[3]잔가율!$B$3:$C$33,2,FALSE)</f>
        <v>0.82599999999999996</v>
      </c>
      <c r="I3871" s="434">
        <f t="shared" si="60"/>
        <v>17436860</v>
      </c>
    </row>
    <row r="3872" spans="1:9">
      <c r="A3872" s="421">
        <v>3871</v>
      </c>
      <c r="B3872" s="426" t="s">
        <v>7711</v>
      </c>
      <c r="C3872" s="426" t="s">
        <v>7712</v>
      </c>
      <c r="D3872" s="426" t="s">
        <v>1974</v>
      </c>
      <c r="E3872" s="426" t="s">
        <v>7910</v>
      </c>
      <c r="F3872" s="441">
        <v>23340000</v>
      </c>
      <c r="G3872" s="423">
        <v>2023</v>
      </c>
      <c r="H3872" s="424">
        <f>VLOOKUP(G3872,[3]잔가율!$B$3:$C$33,2,FALSE)</f>
        <v>0.82599999999999996</v>
      </c>
      <c r="I3872" s="434">
        <f t="shared" si="60"/>
        <v>19278840</v>
      </c>
    </row>
    <row r="3873" spans="1:9">
      <c r="A3873" s="421">
        <v>3872</v>
      </c>
      <c r="B3873" s="426" t="s">
        <v>7711</v>
      </c>
      <c r="C3873" s="426" t="s">
        <v>7712</v>
      </c>
      <c r="D3873" s="426" t="s">
        <v>1974</v>
      </c>
      <c r="E3873" s="426" t="s">
        <v>7911</v>
      </c>
      <c r="F3873" s="441">
        <v>27340000</v>
      </c>
      <c r="G3873" s="423">
        <v>2023</v>
      </c>
      <c r="H3873" s="424">
        <f>VLOOKUP(G3873,[3]잔가율!$B$3:$C$33,2,FALSE)</f>
        <v>0.82599999999999996</v>
      </c>
      <c r="I3873" s="434">
        <f t="shared" si="60"/>
        <v>22582840</v>
      </c>
    </row>
    <row r="3874" spans="1:9">
      <c r="A3874" s="421">
        <v>3873</v>
      </c>
      <c r="B3874" s="426" t="s">
        <v>7711</v>
      </c>
      <c r="C3874" s="426" t="s">
        <v>7712</v>
      </c>
      <c r="D3874" s="426" t="s">
        <v>1974</v>
      </c>
      <c r="E3874" s="426" t="s">
        <v>7912</v>
      </c>
      <c r="F3874" s="441">
        <v>28610000</v>
      </c>
      <c r="G3874" s="423">
        <v>2023</v>
      </c>
      <c r="H3874" s="424">
        <f>VLOOKUP(G3874,[3]잔가율!$B$3:$C$33,2,FALSE)</f>
        <v>0.82599999999999996</v>
      </c>
      <c r="I3874" s="434">
        <f t="shared" si="60"/>
        <v>23631860</v>
      </c>
    </row>
    <row r="3875" spans="1:9">
      <c r="A3875" s="421">
        <v>3874</v>
      </c>
      <c r="B3875" s="426" t="s">
        <v>7711</v>
      </c>
      <c r="C3875" s="426" t="s">
        <v>7712</v>
      </c>
      <c r="D3875" s="426" t="s">
        <v>1974</v>
      </c>
      <c r="E3875" s="426" t="s">
        <v>7913</v>
      </c>
      <c r="F3875" s="441">
        <v>30220000</v>
      </c>
      <c r="G3875" s="423">
        <v>2023</v>
      </c>
      <c r="H3875" s="424">
        <f>VLOOKUP(G3875,[3]잔가율!$B$3:$C$33,2,FALSE)</f>
        <v>0.82599999999999996</v>
      </c>
      <c r="I3875" s="434">
        <f t="shared" si="60"/>
        <v>24961720</v>
      </c>
    </row>
    <row r="3876" spans="1:9">
      <c r="A3876" s="421">
        <v>3875</v>
      </c>
      <c r="B3876" s="426" t="s">
        <v>7711</v>
      </c>
      <c r="C3876" s="426" t="s">
        <v>7712</v>
      </c>
      <c r="D3876" s="426" t="s">
        <v>1974</v>
      </c>
      <c r="E3876" s="426" t="s">
        <v>7914</v>
      </c>
      <c r="F3876" s="441">
        <v>25680000</v>
      </c>
      <c r="G3876" s="423">
        <v>2023</v>
      </c>
      <c r="H3876" s="424">
        <f>VLOOKUP(G3876,[3]잔가율!$B$3:$C$33,2,FALSE)</f>
        <v>0.82599999999999996</v>
      </c>
      <c r="I3876" s="434">
        <f t="shared" si="60"/>
        <v>21211680</v>
      </c>
    </row>
    <row r="3877" spans="1:9">
      <c r="A3877" s="421">
        <v>3876</v>
      </c>
      <c r="B3877" s="426" t="s">
        <v>7711</v>
      </c>
      <c r="C3877" s="426" t="s">
        <v>7712</v>
      </c>
      <c r="D3877" s="426" t="s">
        <v>1974</v>
      </c>
      <c r="E3877" s="426" t="s">
        <v>7915</v>
      </c>
      <c r="F3877" s="441">
        <v>27170000</v>
      </c>
      <c r="G3877" s="423">
        <v>2023</v>
      </c>
      <c r="H3877" s="424">
        <f>VLOOKUP(G3877,[3]잔가율!$B$3:$C$33,2,FALSE)</f>
        <v>0.82599999999999996</v>
      </c>
      <c r="I3877" s="434">
        <f t="shared" si="60"/>
        <v>22442420</v>
      </c>
    </row>
    <row r="3878" spans="1:9">
      <c r="A3878" s="421">
        <v>3877</v>
      </c>
      <c r="B3878" s="426" t="s">
        <v>7711</v>
      </c>
      <c r="C3878" s="426" t="s">
        <v>7712</v>
      </c>
      <c r="D3878" s="426" t="s">
        <v>1974</v>
      </c>
      <c r="E3878" s="426" t="s">
        <v>7916</v>
      </c>
      <c r="F3878" s="441">
        <v>22130000</v>
      </c>
      <c r="G3878" s="423">
        <v>2023</v>
      </c>
      <c r="H3878" s="424">
        <f>VLOOKUP(G3878,[3]잔가율!$B$3:$C$33,2,FALSE)</f>
        <v>0.82599999999999996</v>
      </c>
      <c r="I3878" s="434">
        <f t="shared" si="60"/>
        <v>18279380</v>
      </c>
    </row>
    <row r="3879" spans="1:9">
      <c r="A3879" s="421">
        <v>3878</v>
      </c>
      <c r="B3879" s="426" t="s">
        <v>7711</v>
      </c>
      <c r="C3879" s="426" t="s">
        <v>7712</v>
      </c>
      <c r="D3879" s="426" t="s">
        <v>1974</v>
      </c>
      <c r="E3879" s="426" t="s">
        <v>7917</v>
      </c>
      <c r="F3879" s="441">
        <v>27770000</v>
      </c>
      <c r="G3879" s="423">
        <v>2023</v>
      </c>
      <c r="H3879" s="424">
        <f>VLOOKUP(G3879,[3]잔가율!$B$3:$C$33,2,FALSE)</f>
        <v>0.82599999999999996</v>
      </c>
      <c r="I3879" s="434">
        <f t="shared" si="60"/>
        <v>22938020</v>
      </c>
    </row>
    <row r="3880" spans="1:9">
      <c r="A3880" s="421">
        <v>3879</v>
      </c>
      <c r="B3880" s="426" t="s">
        <v>7711</v>
      </c>
      <c r="C3880" s="426" t="s">
        <v>7712</v>
      </c>
      <c r="D3880" s="426" t="s">
        <v>1974</v>
      </c>
      <c r="E3880" s="426" t="s">
        <v>7918</v>
      </c>
      <c r="F3880" s="441">
        <v>27150000</v>
      </c>
      <c r="G3880" s="423">
        <v>2023</v>
      </c>
      <c r="H3880" s="424">
        <f>VLOOKUP(G3880,[3]잔가율!$B$3:$C$33,2,FALSE)</f>
        <v>0.82599999999999996</v>
      </c>
      <c r="I3880" s="434">
        <f t="shared" si="60"/>
        <v>22425900</v>
      </c>
    </row>
    <row r="3881" spans="1:9">
      <c r="A3881" s="421">
        <v>3880</v>
      </c>
      <c r="B3881" s="426" t="s">
        <v>7711</v>
      </c>
      <c r="C3881" s="426" t="s">
        <v>7712</v>
      </c>
      <c r="D3881" s="426" t="s">
        <v>1974</v>
      </c>
      <c r="E3881" s="426" t="s">
        <v>7919</v>
      </c>
      <c r="F3881" s="441">
        <v>28770000</v>
      </c>
      <c r="G3881" s="423">
        <v>2023</v>
      </c>
      <c r="H3881" s="424">
        <f>VLOOKUP(G3881,[3]잔가율!$B$3:$C$33,2,FALSE)</f>
        <v>0.82599999999999996</v>
      </c>
      <c r="I3881" s="434">
        <f t="shared" si="60"/>
        <v>23764020</v>
      </c>
    </row>
    <row r="3882" spans="1:9">
      <c r="A3882" s="421">
        <v>3881</v>
      </c>
      <c r="B3882" s="426" t="s">
        <v>7711</v>
      </c>
      <c r="C3882" s="426" t="s">
        <v>7712</v>
      </c>
      <c r="D3882" s="426" t="s">
        <v>1974</v>
      </c>
      <c r="E3882" s="426" t="s">
        <v>7920</v>
      </c>
      <c r="F3882" s="441">
        <v>29610000</v>
      </c>
      <c r="G3882" s="423">
        <v>2023</v>
      </c>
      <c r="H3882" s="424">
        <f>VLOOKUP(G3882,[3]잔가율!$B$3:$C$33,2,FALSE)</f>
        <v>0.82599999999999996</v>
      </c>
      <c r="I3882" s="434">
        <f t="shared" si="60"/>
        <v>24457860</v>
      </c>
    </row>
    <row r="3883" spans="1:9">
      <c r="A3883" s="421">
        <v>3882</v>
      </c>
      <c r="B3883" s="426" t="s">
        <v>7711</v>
      </c>
      <c r="C3883" s="426" t="s">
        <v>7712</v>
      </c>
      <c r="D3883" s="426" t="s">
        <v>1974</v>
      </c>
      <c r="E3883" s="426" t="s">
        <v>7921</v>
      </c>
      <c r="F3883" s="441">
        <v>30830000</v>
      </c>
      <c r="G3883" s="423">
        <v>2023</v>
      </c>
      <c r="H3883" s="424">
        <f>VLOOKUP(G3883,[3]잔가율!$B$3:$C$33,2,FALSE)</f>
        <v>0.82599999999999996</v>
      </c>
      <c r="I3883" s="434">
        <f t="shared" si="60"/>
        <v>25465580</v>
      </c>
    </row>
    <row r="3884" spans="1:9">
      <c r="A3884" s="421">
        <v>3883</v>
      </c>
      <c r="B3884" s="422" t="s">
        <v>7711</v>
      </c>
      <c r="C3884" s="422" t="s">
        <v>7712</v>
      </c>
      <c r="D3884" s="422" t="s">
        <v>1974</v>
      </c>
      <c r="E3884" s="422" t="s">
        <v>7922</v>
      </c>
      <c r="F3884" s="438">
        <v>23660000</v>
      </c>
      <c r="G3884" s="423">
        <v>2023</v>
      </c>
      <c r="H3884" s="424">
        <f>VLOOKUP(G3884,[3]잔가율!$B$3:$C$33,2,FALSE)</f>
        <v>0.82599999999999996</v>
      </c>
      <c r="I3884" s="434">
        <f t="shared" si="60"/>
        <v>19543160</v>
      </c>
    </row>
    <row r="3885" spans="1:9">
      <c r="A3885" s="421">
        <v>3884</v>
      </c>
      <c r="B3885" s="422" t="s">
        <v>7711</v>
      </c>
      <c r="C3885" s="422" t="s">
        <v>7712</v>
      </c>
      <c r="D3885" s="422" t="s">
        <v>1974</v>
      </c>
      <c r="E3885" s="422" t="s">
        <v>7923</v>
      </c>
      <c r="F3885" s="438">
        <v>26510000</v>
      </c>
      <c r="G3885" s="423">
        <v>2023</v>
      </c>
      <c r="H3885" s="424">
        <f>VLOOKUP(G3885,[3]잔가율!$B$3:$C$33,2,FALSE)</f>
        <v>0.82599999999999996</v>
      </c>
      <c r="I3885" s="434">
        <f t="shared" si="60"/>
        <v>21897260</v>
      </c>
    </row>
    <row r="3886" spans="1:9">
      <c r="A3886" s="421">
        <v>3885</v>
      </c>
      <c r="B3886" s="422" t="s">
        <v>7711</v>
      </c>
      <c r="C3886" s="422" t="s">
        <v>7712</v>
      </c>
      <c r="D3886" s="422" t="s">
        <v>1974</v>
      </c>
      <c r="E3886" s="422" t="s">
        <v>7924</v>
      </c>
      <c r="F3886" s="438">
        <v>27730000</v>
      </c>
      <c r="G3886" s="423">
        <v>2023</v>
      </c>
      <c r="H3886" s="424">
        <f>VLOOKUP(G3886,[3]잔가율!$B$3:$C$33,2,FALSE)</f>
        <v>0.82599999999999996</v>
      </c>
      <c r="I3886" s="434">
        <f t="shared" si="60"/>
        <v>22904980</v>
      </c>
    </row>
    <row r="3887" spans="1:9">
      <c r="A3887" s="421">
        <v>3886</v>
      </c>
      <c r="B3887" s="422" t="s">
        <v>7711</v>
      </c>
      <c r="C3887" s="422" t="s">
        <v>7712</v>
      </c>
      <c r="D3887" s="422" t="s">
        <v>1974</v>
      </c>
      <c r="E3887" s="422" t="s">
        <v>7925</v>
      </c>
      <c r="F3887" s="438">
        <v>28310000</v>
      </c>
      <c r="G3887" s="423">
        <v>2023</v>
      </c>
      <c r="H3887" s="424">
        <f>VLOOKUP(G3887,[3]잔가율!$B$3:$C$33,2,FALSE)</f>
        <v>0.82599999999999996</v>
      </c>
      <c r="I3887" s="434">
        <f t="shared" si="60"/>
        <v>23384060</v>
      </c>
    </row>
    <row r="3888" spans="1:9">
      <c r="A3888" s="421">
        <v>3887</v>
      </c>
      <c r="B3888" s="422" t="s">
        <v>7711</v>
      </c>
      <c r="C3888" s="422" t="s">
        <v>7712</v>
      </c>
      <c r="D3888" s="422" t="s">
        <v>1974</v>
      </c>
      <c r="E3888" s="422" t="s">
        <v>7926</v>
      </c>
      <c r="F3888" s="438">
        <v>18990000</v>
      </c>
      <c r="G3888" s="423">
        <v>2023</v>
      </c>
      <c r="H3888" s="424">
        <f>VLOOKUP(G3888,[3]잔가율!$B$3:$C$33,2,FALSE)</f>
        <v>0.82599999999999996</v>
      </c>
      <c r="I3888" s="434">
        <f t="shared" si="60"/>
        <v>15685740</v>
      </c>
    </row>
    <row r="3889" spans="1:9">
      <c r="A3889" s="421">
        <v>3888</v>
      </c>
      <c r="B3889" s="422" t="s">
        <v>7711</v>
      </c>
      <c r="C3889" s="422" t="s">
        <v>7712</v>
      </c>
      <c r="D3889" s="422" t="s">
        <v>1974</v>
      </c>
      <c r="E3889" s="422" t="s">
        <v>7927</v>
      </c>
      <c r="F3889" s="438">
        <v>21590000</v>
      </c>
      <c r="G3889" s="423">
        <v>2023</v>
      </c>
      <c r="H3889" s="424">
        <f>VLOOKUP(G3889,[3]잔가율!$B$3:$C$33,2,FALSE)</f>
        <v>0.82599999999999996</v>
      </c>
      <c r="I3889" s="434">
        <f t="shared" si="60"/>
        <v>17833340</v>
      </c>
    </row>
    <row r="3890" spans="1:9">
      <c r="A3890" s="421">
        <v>3889</v>
      </c>
      <c r="B3890" s="426" t="s">
        <v>7711</v>
      </c>
      <c r="C3890" s="426" t="s">
        <v>7712</v>
      </c>
      <c r="D3890" s="426" t="s">
        <v>1974</v>
      </c>
      <c r="E3890" s="426" t="s">
        <v>7928</v>
      </c>
      <c r="F3890" s="441">
        <v>24640000</v>
      </c>
      <c r="G3890" s="423">
        <v>2023</v>
      </c>
      <c r="H3890" s="424">
        <f>VLOOKUP(G3890,[3]잔가율!$B$3:$C$33,2,FALSE)</f>
        <v>0.82599999999999996</v>
      </c>
      <c r="I3890" s="434">
        <f t="shared" si="60"/>
        <v>20352640</v>
      </c>
    </row>
    <row r="3891" spans="1:9">
      <c r="A3891" s="421">
        <v>3890</v>
      </c>
      <c r="B3891" s="426" t="s">
        <v>7711</v>
      </c>
      <c r="C3891" s="426" t="s">
        <v>7712</v>
      </c>
      <c r="D3891" s="426" t="s">
        <v>1974</v>
      </c>
      <c r="E3891" s="426" t="s">
        <v>7929</v>
      </c>
      <c r="F3891" s="441">
        <v>27240000</v>
      </c>
      <c r="G3891" s="423">
        <v>2023</v>
      </c>
      <c r="H3891" s="424">
        <f>VLOOKUP(G3891,[3]잔가율!$B$3:$C$33,2,FALSE)</f>
        <v>0.82599999999999996</v>
      </c>
      <c r="I3891" s="434">
        <f t="shared" si="60"/>
        <v>22500240</v>
      </c>
    </row>
    <row r="3892" spans="1:9">
      <c r="A3892" s="421">
        <v>3891</v>
      </c>
      <c r="B3892" s="426" t="s">
        <v>7711</v>
      </c>
      <c r="C3892" s="426" t="s">
        <v>7712</v>
      </c>
      <c r="D3892" s="426" t="s">
        <v>1974</v>
      </c>
      <c r="E3892" s="426" t="s">
        <v>7930</v>
      </c>
      <c r="F3892" s="441">
        <v>28940000</v>
      </c>
      <c r="G3892" s="423">
        <v>2023</v>
      </c>
      <c r="H3892" s="424">
        <f>VLOOKUP(G3892,[3]잔가율!$B$3:$C$33,2,FALSE)</f>
        <v>0.82599999999999996</v>
      </c>
      <c r="I3892" s="434">
        <f t="shared" si="60"/>
        <v>23904440</v>
      </c>
    </row>
    <row r="3893" spans="1:9">
      <c r="A3893" s="421">
        <v>3892</v>
      </c>
      <c r="B3893" s="426" t="s">
        <v>7711</v>
      </c>
      <c r="C3893" s="426" t="s">
        <v>7712</v>
      </c>
      <c r="D3893" s="426" t="s">
        <v>1974</v>
      </c>
      <c r="E3893" s="426" t="s">
        <v>7931</v>
      </c>
      <c r="F3893" s="441">
        <v>30110000</v>
      </c>
      <c r="G3893" s="423">
        <v>2023</v>
      </c>
      <c r="H3893" s="424">
        <f>VLOOKUP(G3893,[3]잔가율!$B$3:$C$33,2,FALSE)</f>
        <v>0.82599999999999996</v>
      </c>
      <c r="I3893" s="434">
        <f t="shared" si="60"/>
        <v>24870860</v>
      </c>
    </row>
    <row r="3894" spans="1:9">
      <c r="A3894" s="421">
        <v>3893</v>
      </c>
      <c r="B3894" s="426" t="s">
        <v>7711</v>
      </c>
      <c r="C3894" s="426" t="s">
        <v>7712</v>
      </c>
      <c r="D3894" s="426" t="s">
        <v>1974</v>
      </c>
      <c r="E3894" s="426" t="s">
        <v>7932</v>
      </c>
      <c r="F3894" s="441">
        <v>23360000</v>
      </c>
      <c r="G3894" s="423">
        <v>2023</v>
      </c>
      <c r="H3894" s="424">
        <f>VLOOKUP(G3894,[3]잔가율!$B$3:$C$33,2,FALSE)</f>
        <v>0.82599999999999996</v>
      </c>
      <c r="I3894" s="434">
        <f t="shared" si="60"/>
        <v>19295360</v>
      </c>
    </row>
    <row r="3895" spans="1:9">
      <c r="A3895" s="421">
        <v>3894</v>
      </c>
      <c r="B3895" s="426" t="s">
        <v>7711</v>
      </c>
      <c r="C3895" s="426" t="s">
        <v>7712</v>
      </c>
      <c r="D3895" s="426" t="s">
        <v>1974</v>
      </c>
      <c r="E3895" s="426" t="s">
        <v>7933</v>
      </c>
      <c r="F3895" s="441">
        <v>26340000</v>
      </c>
      <c r="G3895" s="423">
        <v>2023</v>
      </c>
      <c r="H3895" s="424">
        <f>VLOOKUP(G3895,[3]잔가율!$B$3:$C$33,2,FALSE)</f>
        <v>0.82599999999999996</v>
      </c>
      <c r="I3895" s="434">
        <f t="shared" si="60"/>
        <v>21756840</v>
      </c>
    </row>
    <row r="3896" spans="1:9">
      <c r="A3896" s="421">
        <v>3895</v>
      </c>
      <c r="B3896" s="426" t="s">
        <v>7711</v>
      </c>
      <c r="C3896" s="426" t="s">
        <v>7712</v>
      </c>
      <c r="D3896" s="426" t="s">
        <v>1974</v>
      </c>
      <c r="E3896" s="426" t="s">
        <v>7934</v>
      </c>
      <c r="F3896" s="441">
        <v>28460000</v>
      </c>
      <c r="G3896" s="423">
        <v>2023</v>
      </c>
      <c r="H3896" s="424">
        <f>VLOOKUP(G3896,[3]잔가율!$B$3:$C$33,2,FALSE)</f>
        <v>0.82599999999999996</v>
      </c>
      <c r="I3896" s="434">
        <f t="shared" si="60"/>
        <v>23507960</v>
      </c>
    </row>
    <row r="3897" spans="1:9">
      <c r="A3897" s="421">
        <v>3896</v>
      </c>
      <c r="B3897" s="426" t="s">
        <v>7711</v>
      </c>
      <c r="C3897" s="426" t="s">
        <v>7712</v>
      </c>
      <c r="D3897" s="426" t="s">
        <v>1974</v>
      </c>
      <c r="E3897" s="426" t="s">
        <v>7935</v>
      </c>
      <c r="F3897" s="441">
        <v>29680000</v>
      </c>
      <c r="G3897" s="423">
        <v>2023</v>
      </c>
      <c r="H3897" s="424">
        <f>VLOOKUP(G3897,[3]잔가율!$B$3:$C$33,2,FALSE)</f>
        <v>0.82599999999999996</v>
      </c>
      <c r="I3897" s="434">
        <f t="shared" si="60"/>
        <v>24515680</v>
      </c>
    </row>
    <row r="3898" spans="1:9">
      <c r="A3898" s="421">
        <v>3897</v>
      </c>
      <c r="B3898" s="426" t="s">
        <v>7711</v>
      </c>
      <c r="C3898" s="426" t="s">
        <v>7712</v>
      </c>
      <c r="D3898" s="426" t="s">
        <v>1974</v>
      </c>
      <c r="E3898" s="426" t="s">
        <v>7936</v>
      </c>
      <c r="F3898" s="441">
        <v>23040000</v>
      </c>
      <c r="G3898" s="423">
        <v>2023</v>
      </c>
      <c r="H3898" s="424">
        <f>VLOOKUP(G3898,[3]잔가율!$B$3:$C$33,2,FALSE)</f>
        <v>0.82599999999999996</v>
      </c>
      <c r="I3898" s="434">
        <f t="shared" si="60"/>
        <v>19031040</v>
      </c>
    </row>
    <row r="3899" spans="1:9">
      <c r="A3899" s="421">
        <v>3898</v>
      </c>
      <c r="B3899" s="426" t="s">
        <v>7711</v>
      </c>
      <c r="C3899" s="426" t="s">
        <v>7712</v>
      </c>
      <c r="D3899" s="426" t="s">
        <v>1974</v>
      </c>
      <c r="E3899" s="426" t="s">
        <v>7937</v>
      </c>
      <c r="F3899" s="441">
        <v>24960000</v>
      </c>
      <c r="G3899" s="423">
        <v>2023</v>
      </c>
      <c r="H3899" s="424">
        <f>VLOOKUP(G3899,[3]잔가율!$B$3:$C$33,2,FALSE)</f>
        <v>0.82599999999999996</v>
      </c>
      <c r="I3899" s="434">
        <f t="shared" si="60"/>
        <v>20616960</v>
      </c>
    </row>
    <row r="3900" spans="1:9">
      <c r="A3900" s="421">
        <v>3899</v>
      </c>
      <c r="B3900" s="426" t="s">
        <v>7711</v>
      </c>
      <c r="C3900" s="426" t="s">
        <v>7712</v>
      </c>
      <c r="D3900" s="426" t="s">
        <v>1974</v>
      </c>
      <c r="E3900" s="426" t="s">
        <v>7938</v>
      </c>
      <c r="F3900" s="441">
        <v>27730000</v>
      </c>
      <c r="G3900" s="423">
        <v>2023</v>
      </c>
      <c r="H3900" s="424">
        <f>VLOOKUP(G3900,[3]잔가율!$B$3:$C$33,2,FALSE)</f>
        <v>0.82599999999999996</v>
      </c>
      <c r="I3900" s="434">
        <f t="shared" si="60"/>
        <v>22904980</v>
      </c>
    </row>
    <row r="3901" spans="1:9">
      <c r="A3901" s="421">
        <v>3900</v>
      </c>
      <c r="B3901" s="426" t="s">
        <v>7711</v>
      </c>
      <c r="C3901" s="426" t="s">
        <v>7712</v>
      </c>
      <c r="D3901" s="426" t="s">
        <v>1974</v>
      </c>
      <c r="E3901" s="426" t="s">
        <v>7939</v>
      </c>
      <c r="F3901" s="441">
        <v>29340000</v>
      </c>
      <c r="G3901" s="423">
        <v>2023</v>
      </c>
      <c r="H3901" s="424">
        <f>VLOOKUP(G3901,[3]잔가율!$B$3:$C$33,2,FALSE)</f>
        <v>0.82599999999999996</v>
      </c>
      <c r="I3901" s="434">
        <f t="shared" si="60"/>
        <v>24234840</v>
      </c>
    </row>
    <row r="3902" spans="1:9">
      <c r="A3902" s="421">
        <v>3901</v>
      </c>
      <c r="B3902" s="426" t="s">
        <v>7711</v>
      </c>
      <c r="C3902" s="426" t="s">
        <v>7712</v>
      </c>
      <c r="D3902" s="426" t="s">
        <v>1974</v>
      </c>
      <c r="E3902" s="426" t="s">
        <v>7940</v>
      </c>
      <c r="F3902" s="441">
        <v>30240000</v>
      </c>
      <c r="G3902" s="423">
        <v>2023</v>
      </c>
      <c r="H3902" s="424">
        <f>VLOOKUP(G3902,[3]잔가율!$B$3:$C$33,2,FALSE)</f>
        <v>0.82599999999999996</v>
      </c>
      <c r="I3902" s="434">
        <f t="shared" si="60"/>
        <v>24978240</v>
      </c>
    </row>
    <row r="3903" spans="1:9">
      <c r="A3903" s="421">
        <v>3902</v>
      </c>
      <c r="B3903" s="426" t="s">
        <v>7711</v>
      </c>
      <c r="C3903" s="426" t="s">
        <v>7712</v>
      </c>
      <c r="D3903" s="426" t="s">
        <v>1974</v>
      </c>
      <c r="E3903" s="426" t="s">
        <v>7941</v>
      </c>
      <c r="F3903" s="441">
        <v>24680000</v>
      </c>
      <c r="G3903" s="423">
        <v>2023</v>
      </c>
      <c r="H3903" s="424">
        <f>VLOOKUP(G3903,[3]잔가율!$B$3:$C$33,2,FALSE)</f>
        <v>0.82599999999999996</v>
      </c>
      <c r="I3903" s="434">
        <f t="shared" si="60"/>
        <v>20385680</v>
      </c>
    </row>
    <row r="3904" spans="1:9">
      <c r="A3904" s="421">
        <v>3903</v>
      </c>
      <c r="B3904" s="426" t="s">
        <v>7711</v>
      </c>
      <c r="C3904" s="426" t="s">
        <v>7712</v>
      </c>
      <c r="D3904" s="426" t="s">
        <v>1974</v>
      </c>
      <c r="E3904" s="426" t="s">
        <v>7942</v>
      </c>
      <c r="F3904" s="441">
        <v>27020000</v>
      </c>
      <c r="G3904" s="423">
        <v>2023</v>
      </c>
      <c r="H3904" s="424">
        <f>VLOOKUP(G3904,[3]잔가율!$B$3:$C$33,2,FALSE)</f>
        <v>0.82599999999999996</v>
      </c>
      <c r="I3904" s="434">
        <f t="shared" si="60"/>
        <v>22318520</v>
      </c>
    </row>
    <row r="3905" spans="1:9">
      <c r="A3905" s="421">
        <v>3904</v>
      </c>
      <c r="B3905" s="426" t="s">
        <v>7711</v>
      </c>
      <c r="C3905" s="426" t="s">
        <v>7712</v>
      </c>
      <c r="D3905" s="426" t="s">
        <v>1974</v>
      </c>
      <c r="E3905" s="426" t="s">
        <v>7943</v>
      </c>
      <c r="F3905" s="441">
        <v>28700000</v>
      </c>
      <c r="G3905" s="423">
        <v>2023</v>
      </c>
      <c r="H3905" s="424">
        <f>VLOOKUP(G3905,[3]잔가율!$B$3:$C$33,2,FALSE)</f>
        <v>0.82599999999999996</v>
      </c>
      <c r="I3905" s="434">
        <f t="shared" si="60"/>
        <v>23706200</v>
      </c>
    </row>
    <row r="3906" spans="1:9">
      <c r="A3906" s="421">
        <v>3905</v>
      </c>
      <c r="B3906" s="426" t="s">
        <v>7711</v>
      </c>
      <c r="C3906" s="426" t="s">
        <v>7712</v>
      </c>
      <c r="D3906" s="426" t="s">
        <v>1974</v>
      </c>
      <c r="E3906" s="426" t="s">
        <v>7944</v>
      </c>
      <c r="F3906" s="441">
        <v>30330000</v>
      </c>
      <c r="G3906" s="423">
        <v>2023</v>
      </c>
      <c r="H3906" s="424">
        <f>VLOOKUP(G3906,[3]잔가율!$B$3:$C$33,2,FALSE)</f>
        <v>0.82599999999999996</v>
      </c>
      <c r="I3906" s="434">
        <f t="shared" ref="I3906:I3969" si="61">ROUNDDOWN(F3906*H3906,0)</f>
        <v>25052580</v>
      </c>
    </row>
    <row r="3907" spans="1:9">
      <c r="A3907" s="421">
        <v>3906</v>
      </c>
      <c r="B3907" s="426" t="s">
        <v>7711</v>
      </c>
      <c r="C3907" s="426" t="s">
        <v>7712</v>
      </c>
      <c r="D3907" s="426" t="s">
        <v>1974</v>
      </c>
      <c r="E3907" s="426" t="s">
        <v>7945</v>
      </c>
      <c r="F3907" s="441">
        <v>20020000</v>
      </c>
      <c r="G3907" s="423">
        <v>2023</v>
      </c>
      <c r="H3907" s="424">
        <f>VLOOKUP(G3907,[3]잔가율!$B$3:$C$33,2,FALSE)</f>
        <v>0.82599999999999996</v>
      </c>
      <c r="I3907" s="434">
        <f t="shared" si="61"/>
        <v>16536520</v>
      </c>
    </row>
    <row r="3908" spans="1:9">
      <c r="A3908" s="421">
        <v>3907</v>
      </c>
      <c r="B3908" s="426" t="s">
        <v>7711</v>
      </c>
      <c r="C3908" s="426" t="s">
        <v>7712</v>
      </c>
      <c r="D3908" s="426" t="s">
        <v>1974</v>
      </c>
      <c r="E3908" s="426" t="s">
        <v>7946</v>
      </c>
      <c r="F3908" s="441">
        <v>23180000</v>
      </c>
      <c r="G3908" s="423">
        <v>2023</v>
      </c>
      <c r="H3908" s="424">
        <f>VLOOKUP(G3908,[3]잔가율!$B$3:$C$33,2,FALSE)</f>
        <v>0.82599999999999996</v>
      </c>
      <c r="I3908" s="434">
        <f t="shared" si="61"/>
        <v>19146680</v>
      </c>
    </row>
    <row r="3909" spans="1:9">
      <c r="A3909" s="421">
        <v>3908</v>
      </c>
      <c r="B3909" s="422" t="s">
        <v>7711</v>
      </c>
      <c r="C3909" s="422" t="s">
        <v>7712</v>
      </c>
      <c r="D3909" s="422" t="s">
        <v>1974</v>
      </c>
      <c r="E3909" s="422" t="s">
        <v>7947</v>
      </c>
      <c r="F3909" s="438">
        <v>22850000</v>
      </c>
      <c r="G3909" s="423">
        <v>2023</v>
      </c>
      <c r="H3909" s="424">
        <f>VLOOKUP(G3909,[3]잔가율!$B$3:$C$33,2,FALSE)</f>
        <v>0.82599999999999996</v>
      </c>
      <c r="I3909" s="434">
        <f t="shared" si="61"/>
        <v>18874100</v>
      </c>
    </row>
    <row r="3910" spans="1:9">
      <c r="A3910" s="421">
        <v>3909</v>
      </c>
      <c r="B3910" s="422" t="s">
        <v>7711</v>
      </c>
      <c r="C3910" s="422" t="s">
        <v>7712</v>
      </c>
      <c r="D3910" s="422" t="s">
        <v>1974</v>
      </c>
      <c r="E3910" s="422" t="s">
        <v>7948</v>
      </c>
      <c r="F3910" s="438">
        <v>24260000</v>
      </c>
      <c r="G3910" s="423">
        <v>2023</v>
      </c>
      <c r="H3910" s="424">
        <f>VLOOKUP(G3910,[3]잔가율!$B$3:$C$33,2,FALSE)</f>
        <v>0.82599999999999996</v>
      </c>
      <c r="I3910" s="434">
        <f t="shared" si="61"/>
        <v>20038760</v>
      </c>
    </row>
    <row r="3911" spans="1:9">
      <c r="A3911" s="421">
        <v>3910</v>
      </c>
      <c r="B3911" s="422" t="s">
        <v>7711</v>
      </c>
      <c r="C3911" s="422" t="s">
        <v>7712</v>
      </c>
      <c r="D3911" s="422" t="s">
        <v>1974</v>
      </c>
      <c r="E3911" s="422" t="s">
        <v>7949</v>
      </c>
      <c r="F3911" s="438">
        <v>19510000</v>
      </c>
      <c r="G3911" s="423">
        <v>2023</v>
      </c>
      <c r="H3911" s="424">
        <f>VLOOKUP(G3911,[3]잔가율!$B$3:$C$33,2,FALSE)</f>
        <v>0.82599999999999996</v>
      </c>
      <c r="I3911" s="434">
        <f t="shared" si="61"/>
        <v>16115260</v>
      </c>
    </row>
    <row r="3912" spans="1:9">
      <c r="A3912" s="421">
        <v>3911</v>
      </c>
      <c r="B3912" s="422" t="s">
        <v>7711</v>
      </c>
      <c r="C3912" s="422" t="s">
        <v>7712</v>
      </c>
      <c r="D3912" s="422" t="s">
        <v>1974</v>
      </c>
      <c r="E3912" s="422" t="s">
        <v>7950</v>
      </c>
      <c r="F3912" s="438">
        <v>22140000</v>
      </c>
      <c r="G3912" s="423">
        <v>2023</v>
      </c>
      <c r="H3912" s="424">
        <f>VLOOKUP(G3912,[3]잔가율!$B$3:$C$33,2,FALSE)</f>
        <v>0.82599999999999996</v>
      </c>
      <c r="I3912" s="434">
        <f t="shared" si="61"/>
        <v>18287640</v>
      </c>
    </row>
    <row r="3913" spans="1:9">
      <c r="A3913" s="421">
        <v>3912</v>
      </c>
      <c r="B3913" s="422" t="s">
        <v>7711</v>
      </c>
      <c r="C3913" s="422" t="s">
        <v>7712</v>
      </c>
      <c r="D3913" s="422" t="s">
        <v>1974</v>
      </c>
      <c r="E3913" s="422" t="s">
        <v>7951</v>
      </c>
      <c r="F3913" s="438">
        <v>25600000</v>
      </c>
      <c r="G3913" s="423">
        <v>2023</v>
      </c>
      <c r="H3913" s="424">
        <f>VLOOKUP(G3913,[3]잔가율!$B$3:$C$33,2,FALSE)</f>
        <v>0.82599999999999996</v>
      </c>
      <c r="I3913" s="434">
        <f t="shared" si="61"/>
        <v>21145600</v>
      </c>
    </row>
    <row r="3914" spans="1:9">
      <c r="A3914" s="421">
        <v>3913</v>
      </c>
      <c r="B3914" s="422" t="s">
        <v>7711</v>
      </c>
      <c r="C3914" s="422" t="s">
        <v>7712</v>
      </c>
      <c r="D3914" s="422" t="s">
        <v>1974</v>
      </c>
      <c r="E3914" s="422" t="s">
        <v>7952</v>
      </c>
      <c r="F3914" s="438">
        <v>25460000</v>
      </c>
      <c r="G3914" s="423">
        <v>2023</v>
      </c>
      <c r="H3914" s="424">
        <f>VLOOKUP(G3914,[3]잔가율!$B$3:$C$33,2,FALSE)</f>
        <v>0.82599999999999996</v>
      </c>
      <c r="I3914" s="434">
        <f t="shared" si="61"/>
        <v>21029960</v>
      </c>
    </row>
    <row r="3915" spans="1:9">
      <c r="A3915" s="421">
        <v>3914</v>
      </c>
      <c r="B3915" s="422" t="s">
        <v>7711</v>
      </c>
      <c r="C3915" s="422" t="s">
        <v>7712</v>
      </c>
      <c r="D3915" s="422" t="s">
        <v>1974</v>
      </c>
      <c r="E3915" s="422" t="s">
        <v>7953</v>
      </c>
      <c r="F3915" s="438">
        <v>27380000</v>
      </c>
      <c r="G3915" s="423">
        <v>2023</v>
      </c>
      <c r="H3915" s="424">
        <f>VLOOKUP(G3915,[3]잔가율!$B$3:$C$33,2,FALSE)</f>
        <v>0.82599999999999996</v>
      </c>
      <c r="I3915" s="434">
        <f t="shared" si="61"/>
        <v>22615880</v>
      </c>
    </row>
    <row r="3916" spans="1:9">
      <c r="A3916" s="421">
        <v>3915</v>
      </c>
      <c r="B3916" s="422" t="s">
        <v>7711</v>
      </c>
      <c r="C3916" s="422" t="s">
        <v>7712</v>
      </c>
      <c r="D3916" s="422" t="s">
        <v>1974</v>
      </c>
      <c r="E3916" s="422" t="s">
        <v>7954</v>
      </c>
      <c r="F3916" s="438">
        <v>19660000</v>
      </c>
      <c r="G3916" s="423">
        <v>2023</v>
      </c>
      <c r="H3916" s="424">
        <f>VLOOKUP(G3916,[3]잔가율!$B$3:$C$33,2,FALSE)</f>
        <v>0.82599999999999996</v>
      </c>
      <c r="I3916" s="434">
        <f t="shared" si="61"/>
        <v>16239160</v>
      </c>
    </row>
    <row r="3917" spans="1:9">
      <c r="A3917" s="421">
        <v>3916</v>
      </c>
      <c r="B3917" s="422" t="s">
        <v>7711</v>
      </c>
      <c r="C3917" s="422" t="s">
        <v>7712</v>
      </c>
      <c r="D3917" s="422" t="s">
        <v>1974</v>
      </c>
      <c r="E3917" s="422" t="s">
        <v>7955</v>
      </c>
      <c r="F3917" s="438">
        <v>21730000</v>
      </c>
      <c r="G3917" s="423">
        <v>2023</v>
      </c>
      <c r="H3917" s="424">
        <f>VLOOKUP(G3917,[3]잔가율!$B$3:$C$33,2,FALSE)</f>
        <v>0.82599999999999996</v>
      </c>
      <c r="I3917" s="434">
        <f t="shared" si="61"/>
        <v>17948980</v>
      </c>
    </row>
    <row r="3918" spans="1:9">
      <c r="A3918" s="421">
        <v>3917</v>
      </c>
      <c r="B3918" s="422" t="s">
        <v>7711</v>
      </c>
      <c r="C3918" s="422" t="s">
        <v>7712</v>
      </c>
      <c r="D3918" s="422" t="s">
        <v>1974</v>
      </c>
      <c r="E3918" s="422" t="s">
        <v>7956</v>
      </c>
      <c r="F3918" s="438">
        <v>19100000</v>
      </c>
      <c r="G3918" s="423">
        <v>2023</v>
      </c>
      <c r="H3918" s="424">
        <f>VLOOKUP(G3918,[3]잔가율!$B$3:$C$33,2,FALSE)</f>
        <v>0.82599999999999996</v>
      </c>
      <c r="I3918" s="434">
        <f t="shared" si="61"/>
        <v>15776600</v>
      </c>
    </row>
    <row r="3919" spans="1:9">
      <c r="A3919" s="421">
        <v>3918</v>
      </c>
      <c r="B3919" s="422" t="s">
        <v>7711</v>
      </c>
      <c r="C3919" s="422" t="s">
        <v>7712</v>
      </c>
      <c r="D3919" s="422" t="s">
        <v>1974</v>
      </c>
      <c r="E3919" s="422" t="s">
        <v>7957</v>
      </c>
      <c r="F3919" s="438">
        <v>17650000</v>
      </c>
      <c r="G3919" s="423">
        <v>2023</v>
      </c>
      <c r="H3919" s="424">
        <f>VLOOKUP(G3919,[3]잔가율!$B$3:$C$33,2,FALSE)</f>
        <v>0.82599999999999996</v>
      </c>
      <c r="I3919" s="434">
        <f t="shared" si="61"/>
        <v>14578900</v>
      </c>
    </row>
    <row r="3920" spans="1:9">
      <c r="A3920" s="421">
        <v>3919</v>
      </c>
      <c r="B3920" s="422" t="s">
        <v>7711</v>
      </c>
      <c r="C3920" s="422" t="s">
        <v>7712</v>
      </c>
      <c r="D3920" s="422" t="s">
        <v>1974</v>
      </c>
      <c r="E3920" s="422" t="s">
        <v>7958</v>
      </c>
      <c r="F3920" s="438">
        <v>23200000</v>
      </c>
      <c r="G3920" s="423">
        <v>2023</v>
      </c>
      <c r="H3920" s="424">
        <f>VLOOKUP(G3920,[3]잔가율!$B$3:$C$33,2,FALSE)</f>
        <v>0.82599999999999996</v>
      </c>
      <c r="I3920" s="434">
        <f t="shared" si="61"/>
        <v>19163200</v>
      </c>
    </row>
    <row r="3921" spans="1:9">
      <c r="A3921" s="421">
        <v>3920</v>
      </c>
      <c r="B3921" s="422" t="s">
        <v>7711</v>
      </c>
      <c r="C3921" s="422" t="s">
        <v>7712</v>
      </c>
      <c r="D3921" s="422" t="s">
        <v>1974</v>
      </c>
      <c r="E3921" s="422" t="s">
        <v>7959</v>
      </c>
      <c r="F3921" s="438">
        <v>26280000</v>
      </c>
      <c r="G3921" s="423">
        <v>2023</v>
      </c>
      <c r="H3921" s="424">
        <f>VLOOKUP(G3921,[3]잔가율!$B$3:$C$33,2,FALSE)</f>
        <v>0.82599999999999996</v>
      </c>
      <c r="I3921" s="434">
        <f t="shared" si="61"/>
        <v>21707280</v>
      </c>
    </row>
    <row r="3922" spans="1:9">
      <c r="A3922" s="421">
        <v>3921</v>
      </c>
      <c r="B3922" s="422" t="s">
        <v>7711</v>
      </c>
      <c r="C3922" s="422" t="s">
        <v>7712</v>
      </c>
      <c r="D3922" s="422" t="s">
        <v>1974</v>
      </c>
      <c r="E3922" s="422" t="s">
        <v>7960</v>
      </c>
      <c r="F3922" s="438">
        <v>21270000</v>
      </c>
      <c r="G3922" s="423">
        <v>2023</v>
      </c>
      <c r="H3922" s="424">
        <f>VLOOKUP(G3922,[3]잔가율!$B$3:$C$33,2,FALSE)</f>
        <v>0.82599999999999996</v>
      </c>
      <c r="I3922" s="434">
        <f t="shared" si="61"/>
        <v>17569020</v>
      </c>
    </row>
    <row r="3923" spans="1:9">
      <c r="A3923" s="421">
        <v>3922</v>
      </c>
      <c r="B3923" s="422" t="s">
        <v>7711</v>
      </c>
      <c r="C3923" s="422" t="s">
        <v>7712</v>
      </c>
      <c r="D3923" s="422" t="s">
        <v>1974</v>
      </c>
      <c r="E3923" s="422" t="s">
        <v>7961</v>
      </c>
      <c r="F3923" s="438">
        <v>24600000</v>
      </c>
      <c r="G3923" s="423">
        <v>2023</v>
      </c>
      <c r="H3923" s="424">
        <f>VLOOKUP(G3923,[3]잔가율!$B$3:$C$33,2,FALSE)</f>
        <v>0.82599999999999996</v>
      </c>
      <c r="I3923" s="434">
        <f t="shared" si="61"/>
        <v>20319600</v>
      </c>
    </row>
    <row r="3924" spans="1:9">
      <c r="A3924" s="421">
        <v>3923</v>
      </c>
      <c r="B3924" s="422" t="s">
        <v>7711</v>
      </c>
      <c r="C3924" s="422" t="s">
        <v>7712</v>
      </c>
      <c r="D3924" s="422" t="s">
        <v>1974</v>
      </c>
      <c r="E3924" s="422" t="s">
        <v>7962</v>
      </c>
      <c r="F3924" s="438">
        <v>30110000</v>
      </c>
      <c r="G3924" s="423">
        <v>2023</v>
      </c>
      <c r="H3924" s="424">
        <f>VLOOKUP(G3924,[3]잔가율!$B$3:$C$33,2,FALSE)</f>
        <v>0.82599999999999996</v>
      </c>
      <c r="I3924" s="434">
        <f t="shared" si="61"/>
        <v>24870860</v>
      </c>
    </row>
    <row r="3925" spans="1:9">
      <c r="A3925" s="421">
        <v>3924</v>
      </c>
      <c r="B3925" s="422" t="s">
        <v>7711</v>
      </c>
      <c r="C3925" s="422" t="s">
        <v>7712</v>
      </c>
      <c r="D3925" s="422" t="s">
        <v>1974</v>
      </c>
      <c r="E3925" s="422" t="s">
        <v>7963</v>
      </c>
      <c r="F3925" s="438">
        <v>20610000</v>
      </c>
      <c r="G3925" s="423">
        <v>2023</v>
      </c>
      <c r="H3925" s="424">
        <f>VLOOKUP(G3925,[3]잔가율!$B$3:$C$33,2,FALSE)</f>
        <v>0.82599999999999996</v>
      </c>
      <c r="I3925" s="434">
        <f t="shared" si="61"/>
        <v>17023860</v>
      </c>
    </row>
    <row r="3926" spans="1:9">
      <c r="A3926" s="421">
        <v>3925</v>
      </c>
      <c r="B3926" s="422" t="s">
        <v>7711</v>
      </c>
      <c r="C3926" s="422" t="s">
        <v>7712</v>
      </c>
      <c r="D3926" s="422" t="s">
        <v>1974</v>
      </c>
      <c r="E3926" s="422" t="s">
        <v>7964</v>
      </c>
      <c r="F3926" s="438">
        <v>21900000</v>
      </c>
      <c r="G3926" s="423">
        <v>2023</v>
      </c>
      <c r="H3926" s="424">
        <f>VLOOKUP(G3926,[3]잔가율!$B$3:$C$33,2,FALSE)</f>
        <v>0.82599999999999996</v>
      </c>
      <c r="I3926" s="434">
        <f t="shared" si="61"/>
        <v>18089400</v>
      </c>
    </row>
    <row r="3927" spans="1:9">
      <c r="A3927" s="421">
        <v>3926</v>
      </c>
      <c r="B3927" s="422" t="s">
        <v>7711</v>
      </c>
      <c r="C3927" s="422" t="s">
        <v>7712</v>
      </c>
      <c r="D3927" s="422" t="s">
        <v>1974</v>
      </c>
      <c r="E3927" s="422" t="s">
        <v>7965</v>
      </c>
      <c r="F3927" s="438">
        <v>26880000</v>
      </c>
      <c r="G3927" s="423">
        <v>2023</v>
      </c>
      <c r="H3927" s="424">
        <f>VLOOKUP(G3927,[3]잔가율!$B$3:$C$33,2,FALSE)</f>
        <v>0.82599999999999996</v>
      </c>
      <c r="I3927" s="434">
        <f t="shared" si="61"/>
        <v>22202880</v>
      </c>
    </row>
    <row r="3928" spans="1:9">
      <c r="A3928" s="421">
        <v>3927</v>
      </c>
      <c r="B3928" s="422" t="s">
        <v>7711</v>
      </c>
      <c r="C3928" s="422" t="s">
        <v>7712</v>
      </c>
      <c r="D3928" s="422" t="s">
        <v>1974</v>
      </c>
      <c r="E3928" s="422" t="s">
        <v>7966</v>
      </c>
      <c r="F3928" s="438">
        <v>20630000</v>
      </c>
      <c r="G3928" s="423">
        <v>2023</v>
      </c>
      <c r="H3928" s="424">
        <f>VLOOKUP(G3928,[3]잔가율!$B$3:$C$33,2,FALSE)</f>
        <v>0.82599999999999996</v>
      </c>
      <c r="I3928" s="434">
        <f t="shared" si="61"/>
        <v>17040380</v>
      </c>
    </row>
    <row r="3929" spans="1:9">
      <c r="A3929" s="421">
        <v>3928</v>
      </c>
      <c r="B3929" s="422" t="s">
        <v>7711</v>
      </c>
      <c r="C3929" s="422" t="s">
        <v>7712</v>
      </c>
      <c r="D3929" s="422" t="s">
        <v>1974</v>
      </c>
      <c r="E3929" s="422" t="s">
        <v>7967</v>
      </c>
      <c r="F3929" s="438">
        <v>20800000</v>
      </c>
      <c r="G3929" s="423">
        <v>2023</v>
      </c>
      <c r="H3929" s="424">
        <f>VLOOKUP(G3929,[3]잔가율!$B$3:$C$33,2,FALSE)</f>
        <v>0.82599999999999996</v>
      </c>
      <c r="I3929" s="434">
        <f t="shared" si="61"/>
        <v>17180800</v>
      </c>
    </row>
    <row r="3930" spans="1:9">
      <c r="A3930" s="421">
        <v>3929</v>
      </c>
      <c r="B3930" s="422" t="s">
        <v>7711</v>
      </c>
      <c r="C3930" s="422" t="s">
        <v>7712</v>
      </c>
      <c r="D3930" s="422" t="s">
        <v>1974</v>
      </c>
      <c r="E3930" s="422" t="s">
        <v>7968</v>
      </c>
      <c r="F3930" s="438">
        <v>26560000</v>
      </c>
      <c r="G3930" s="423">
        <v>2023</v>
      </c>
      <c r="H3930" s="424">
        <f>VLOOKUP(G3930,[3]잔가율!$B$3:$C$33,2,FALSE)</f>
        <v>0.82599999999999996</v>
      </c>
      <c r="I3930" s="434">
        <f t="shared" si="61"/>
        <v>21938560</v>
      </c>
    </row>
    <row r="3931" spans="1:9">
      <c r="A3931" s="421">
        <v>3930</v>
      </c>
      <c r="B3931" s="422" t="s">
        <v>7711</v>
      </c>
      <c r="C3931" s="422" t="s">
        <v>7712</v>
      </c>
      <c r="D3931" s="422" t="s">
        <v>1974</v>
      </c>
      <c r="E3931" s="422" t="s">
        <v>7969</v>
      </c>
      <c r="F3931" s="438">
        <v>15330000</v>
      </c>
      <c r="G3931" s="423">
        <v>2023</v>
      </c>
      <c r="H3931" s="424">
        <f>VLOOKUP(G3931,[3]잔가율!$B$3:$C$33,2,FALSE)</f>
        <v>0.82599999999999996</v>
      </c>
      <c r="I3931" s="434">
        <f t="shared" si="61"/>
        <v>12662580</v>
      </c>
    </row>
    <row r="3932" spans="1:9">
      <c r="A3932" s="421">
        <v>3931</v>
      </c>
      <c r="B3932" s="422" t="s">
        <v>7711</v>
      </c>
      <c r="C3932" s="422" t="s">
        <v>7712</v>
      </c>
      <c r="D3932" s="422" t="s">
        <v>1974</v>
      </c>
      <c r="E3932" s="422" t="s">
        <v>7970</v>
      </c>
      <c r="F3932" s="438">
        <v>14250000</v>
      </c>
      <c r="G3932" s="423">
        <v>2023</v>
      </c>
      <c r="H3932" s="424">
        <f>VLOOKUP(G3932,[3]잔가율!$B$3:$C$33,2,FALSE)</f>
        <v>0.82599999999999996</v>
      </c>
      <c r="I3932" s="434">
        <f t="shared" si="61"/>
        <v>11770500</v>
      </c>
    </row>
    <row r="3933" spans="1:9">
      <c r="A3933" s="421">
        <v>3932</v>
      </c>
      <c r="B3933" s="422" t="s">
        <v>7711</v>
      </c>
      <c r="C3933" s="422" t="s">
        <v>7712</v>
      </c>
      <c r="D3933" s="422" t="s">
        <v>1974</v>
      </c>
      <c r="E3933" s="422" t="s">
        <v>7971</v>
      </c>
      <c r="F3933" s="438">
        <v>15950000</v>
      </c>
      <c r="G3933" s="423">
        <v>2023</v>
      </c>
      <c r="H3933" s="424">
        <f>VLOOKUP(G3933,[3]잔가율!$B$3:$C$33,2,FALSE)</f>
        <v>0.82599999999999996</v>
      </c>
      <c r="I3933" s="434">
        <f t="shared" si="61"/>
        <v>13174700</v>
      </c>
    </row>
    <row r="3934" spans="1:9">
      <c r="A3934" s="421">
        <v>3933</v>
      </c>
      <c r="B3934" s="422" t="s">
        <v>7711</v>
      </c>
      <c r="C3934" s="422" t="s">
        <v>7712</v>
      </c>
      <c r="D3934" s="422" t="s">
        <v>1974</v>
      </c>
      <c r="E3934" s="422" t="s">
        <v>7972</v>
      </c>
      <c r="F3934" s="438">
        <v>14040000</v>
      </c>
      <c r="G3934" s="423">
        <v>2023</v>
      </c>
      <c r="H3934" s="424">
        <f>VLOOKUP(G3934,[3]잔가율!$B$3:$C$33,2,FALSE)</f>
        <v>0.82599999999999996</v>
      </c>
      <c r="I3934" s="434">
        <f t="shared" si="61"/>
        <v>11597040</v>
      </c>
    </row>
    <row r="3935" spans="1:9">
      <c r="A3935" s="421">
        <v>3934</v>
      </c>
      <c r="B3935" s="422" t="s">
        <v>7711</v>
      </c>
      <c r="C3935" s="422" t="s">
        <v>7712</v>
      </c>
      <c r="D3935" s="422" t="s">
        <v>1974</v>
      </c>
      <c r="E3935" s="422" t="s">
        <v>7973</v>
      </c>
      <c r="F3935" s="438">
        <v>14620000</v>
      </c>
      <c r="G3935" s="423">
        <v>2023</v>
      </c>
      <c r="H3935" s="424">
        <f>VLOOKUP(G3935,[3]잔가율!$B$3:$C$33,2,FALSE)</f>
        <v>0.82599999999999996</v>
      </c>
      <c r="I3935" s="434">
        <f t="shared" si="61"/>
        <v>12076120</v>
      </c>
    </row>
    <row r="3936" spans="1:9">
      <c r="A3936" s="421">
        <v>3935</v>
      </c>
      <c r="B3936" s="422" t="s">
        <v>7711</v>
      </c>
      <c r="C3936" s="422" t="s">
        <v>7712</v>
      </c>
      <c r="D3936" s="422" t="s">
        <v>1974</v>
      </c>
      <c r="E3936" s="422" t="s">
        <v>7974</v>
      </c>
      <c r="F3936" s="438">
        <v>20550000</v>
      </c>
      <c r="G3936" s="423">
        <v>2023</v>
      </c>
      <c r="H3936" s="424">
        <f>VLOOKUP(G3936,[3]잔가율!$B$3:$C$33,2,FALSE)</f>
        <v>0.82599999999999996</v>
      </c>
      <c r="I3936" s="434">
        <f t="shared" si="61"/>
        <v>16974300</v>
      </c>
    </row>
    <row r="3937" spans="1:9">
      <c r="A3937" s="421">
        <v>3936</v>
      </c>
      <c r="B3937" s="422" t="s">
        <v>7711</v>
      </c>
      <c r="C3937" s="422" t="s">
        <v>7712</v>
      </c>
      <c r="D3937" s="422" t="s">
        <v>1974</v>
      </c>
      <c r="E3937" s="422" t="s">
        <v>7975</v>
      </c>
      <c r="F3937" s="438">
        <v>26600000</v>
      </c>
      <c r="G3937" s="423">
        <v>2023</v>
      </c>
      <c r="H3937" s="424">
        <f>VLOOKUP(G3937,[3]잔가율!$B$3:$C$33,2,FALSE)</f>
        <v>0.82599999999999996</v>
      </c>
      <c r="I3937" s="434">
        <f t="shared" si="61"/>
        <v>21971600</v>
      </c>
    </row>
    <row r="3938" spans="1:9">
      <c r="A3938" s="421">
        <v>3937</v>
      </c>
      <c r="B3938" s="422" t="s">
        <v>7711</v>
      </c>
      <c r="C3938" s="422" t="s">
        <v>7712</v>
      </c>
      <c r="D3938" s="422" t="s">
        <v>1974</v>
      </c>
      <c r="E3938" s="422" t="s">
        <v>7976</v>
      </c>
      <c r="F3938" s="438">
        <v>17740000</v>
      </c>
      <c r="G3938" s="423">
        <v>2023</v>
      </c>
      <c r="H3938" s="424">
        <f>VLOOKUP(G3938,[3]잔가율!$B$3:$C$33,2,FALSE)</f>
        <v>0.82599999999999996</v>
      </c>
      <c r="I3938" s="434">
        <f t="shared" si="61"/>
        <v>14653240</v>
      </c>
    </row>
    <row r="3939" spans="1:9">
      <c r="A3939" s="421">
        <v>3938</v>
      </c>
      <c r="B3939" s="422" t="s">
        <v>7711</v>
      </c>
      <c r="C3939" s="422" t="s">
        <v>7712</v>
      </c>
      <c r="D3939" s="422" t="s">
        <v>1974</v>
      </c>
      <c r="E3939" s="422" t="s">
        <v>7977</v>
      </c>
      <c r="F3939" s="438">
        <v>23250000</v>
      </c>
      <c r="G3939" s="423">
        <v>2023</v>
      </c>
      <c r="H3939" s="424">
        <f>VLOOKUP(G3939,[3]잔가율!$B$3:$C$33,2,FALSE)</f>
        <v>0.82599999999999996</v>
      </c>
      <c r="I3939" s="434">
        <f t="shared" si="61"/>
        <v>19204500</v>
      </c>
    </row>
    <row r="3940" spans="1:9">
      <c r="A3940" s="421">
        <v>3939</v>
      </c>
      <c r="B3940" s="422" t="s">
        <v>7711</v>
      </c>
      <c r="C3940" s="422" t="s">
        <v>7712</v>
      </c>
      <c r="D3940" s="422" t="s">
        <v>1974</v>
      </c>
      <c r="E3940" s="422" t="s">
        <v>7978</v>
      </c>
      <c r="F3940" s="438">
        <v>25140000</v>
      </c>
      <c r="G3940" s="423">
        <v>2023</v>
      </c>
      <c r="H3940" s="424">
        <f>VLOOKUP(G3940,[3]잔가율!$B$3:$C$33,2,FALSE)</f>
        <v>0.82599999999999996</v>
      </c>
      <c r="I3940" s="434">
        <f t="shared" si="61"/>
        <v>20765640</v>
      </c>
    </row>
    <row r="3941" spans="1:9">
      <c r="A3941" s="421">
        <v>3940</v>
      </c>
      <c r="B3941" s="422" t="s">
        <v>7711</v>
      </c>
      <c r="C3941" s="422" t="s">
        <v>7712</v>
      </c>
      <c r="D3941" s="422" t="s">
        <v>1974</v>
      </c>
      <c r="E3941" s="422" t="s">
        <v>7979</v>
      </c>
      <c r="F3941" s="438">
        <v>16860000</v>
      </c>
      <c r="G3941" s="423">
        <v>2023</v>
      </c>
      <c r="H3941" s="424">
        <f>VLOOKUP(G3941,[3]잔가율!$B$3:$C$33,2,FALSE)</f>
        <v>0.82599999999999996</v>
      </c>
      <c r="I3941" s="434">
        <f t="shared" si="61"/>
        <v>13926360</v>
      </c>
    </row>
    <row r="3942" spans="1:9">
      <c r="A3942" s="421">
        <v>3941</v>
      </c>
      <c r="B3942" s="422" t="s">
        <v>7711</v>
      </c>
      <c r="C3942" s="422" t="s">
        <v>7712</v>
      </c>
      <c r="D3942" s="422" t="s">
        <v>1974</v>
      </c>
      <c r="E3942" s="422" t="s">
        <v>7980</v>
      </c>
      <c r="F3942" s="438">
        <v>16800000</v>
      </c>
      <c r="G3942" s="423">
        <v>2023</v>
      </c>
      <c r="H3942" s="424">
        <f>VLOOKUP(G3942,[3]잔가율!$B$3:$C$33,2,FALSE)</f>
        <v>0.82599999999999996</v>
      </c>
      <c r="I3942" s="434">
        <f t="shared" si="61"/>
        <v>13876800</v>
      </c>
    </row>
    <row r="3943" spans="1:9">
      <c r="A3943" s="421">
        <v>3942</v>
      </c>
      <c r="B3943" s="422" t="s">
        <v>7711</v>
      </c>
      <c r="C3943" s="422" t="s">
        <v>7712</v>
      </c>
      <c r="D3943" s="422" t="s">
        <v>1974</v>
      </c>
      <c r="E3943" s="422" t="s">
        <v>7981</v>
      </c>
      <c r="F3943" s="438">
        <v>18400000</v>
      </c>
      <c r="G3943" s="423">
        <v>2023</v>
      </c>
      <c r="H3943" s="424">
        <f>VLOOKUP(G3943,[3]잔가율!$B$3:$C$33,2,FALSE)</f>
        <v>0.82599999999999996</v>
      </c>
      <c r="I3943" s="434">
        <f t="shared" si="61"/>
        <v>15198400</v>
      </c>
    </row>
    <row r="3944" spans="1:9">
      <c r="A3944" s="421">
        <v>3943</v>
      </c>
      <c r="B3944" s="422" t="s">
        <v>7711</v>
      </c>
      <c r="C3944" s="422" t="s">
        <v>7712</v>
      </c>
      <c r="D3944" s="422" t="s">
        <v>1974</v>
      </c>
      <c r="E3944" s="422" t="s">
        <v>7982</v>
      </c>
      <c r="F3944" s="438">
        <v>22030000</v>
      </c>
      <c r="G3944" s="423">
        <v>2023</v>
      </c>
      <c r="H3944" s="424">
        <f>VLOOKUP(G3944,[3]잔가율!$B$3:$C$33,2,FALSE)</f>
        <v>0.82599999999999996</v>
      </c>
      <c r="I3944" s="434">
        <f t="shared" si="61"/>
        <v>18196780</v>
      </c>
    </row>
    <row r="3945" spans="1:9">
      <c r="A3945" s="421">
        <v>3944</v>
      </c>
      <c r="B3945" s="422" t="s">
        <v>7711</v>
      </c>
      <c r="C3945" s="422" t="s">
        <v>7712</v>
      </c>
      <c r="D3945" s="422" t="s">
        <v>1974</v>
      </c>
      <c r="E3945" s="422" t="s">
        <v>7983</v>
      </c>
      <c r="F3945" s="438">
        <v>16030000</v>
      </c>
      <c r="G3945" s="423">
        <v>2023</v>
      </c>
      <c r="H3945" s="424">
        <f>VLOOKUP(G3945,[3]잔가율!$B$3:$C$33,2,FALSE)</f>
        <v>0.82599999999999996</v>
      </c>
      <c r="I3945" s="434">
        <f t="shared" si="61"/>
        <v>13240780</v>
      </c>
    </row>
    <row r="3946" spans="1:9">
      <c r="A3946" s="421">
        <v>3945</v>
      </c>
      <c r="B3946" s="422" t="s">
        <v>7711</v>
      </c>
      <c r="C3946" s="422" t="s">
        <v>7712</v>
      </c>
      <c r="D3946" s="422" t="s">
        <v>1974</v>
      </c>
      <c r="E3946" s="422" t="s">
        <v>7984</v>
      </c>
      <c r="F3946" s="438">
        <v>22360000</v>
      </c>
      <c r="G3946" s="423">
        <v>2023</v>
      </c>
      <c r="H3946" s="424">
        <f>VLOOKUP(G3946,[3]잔가율!$B$3:$C$33,2,FALSE)</f>
        <v>0.82599999999999996</v>
      </c>
      <c r="I3946" s="434">
        <f t="shared" si="61"/>
        <v>18469360</v>
      </c>
    </row>
    <row r="3947" spans="1:9">
      <c r="A3947" s="421">
        <v>3946</v>
      </c>
      <c r="B3947" s="422" t="s">
        <v>7711</v>
      </c>
      <c r="C3947" s="422" t="s">
        <v>7712</v>
      </c>
      <c r="D3947" s="422" t="s">
        <v>1974</v>
      </c>
      <c r="E3947" s="422" t="s">
        <v>7985</v>
      </c>
      <c r="F3947" s="438">
        <v>24900000</v>
      </c>
      <c r="G3947" s="423">
        <v>2023</v>
      </c>
      <c r="H3947" s="424">
        <f>VLOOKUP(G3947,[3]잔가율!$B$3:$C$33,2,FALSE)</f>
        <v>0.82599999999999996</v>
      </c>
      <c r="I3947" s="434">
        <f t="shared" si="61"/>
        <v>20567400</v>
      </c>
    </row>
    <row r="3948" spans="1:9">
      <c r="A3948" s="421">
        <v>3947</v>
      </c>
      <c r="B3948" s="422" t="s">
        <v>7711</v>
      </c>
      <c r="C3948" s="422" t="s">
        <v>7712</v>
      </c>
      <c r="D3948" s="422" t="s">
        <v>1974</v>
      </c>
      <c r="E3948" s="422" t="s">
        <v>7986</v>
      </c>
      <c r="F3948" s="438">
        <v>16280000</v>
      </c>
      <c r="G3948" s="423">
        <v>2023</v>
      </c>
      <c r="H3948" s="424">
        <f>VLOOKUP(G3948,[3]잔가율!$B$3:$C$33,2,FALSE)</f>
        <v>0.82599999999999996</v>
      </c>
      <c r="I3948" s="434">
        <f t="shared" si="61"/>
        <v>13447280</v>
      </c>
    </row>
    <row r="3949" spans="1:9">
      <c r="A3949" s="421">
        <v>3948</v>
      </c>
      <c r="B3949" s="422" t="s">
        <v>7711</v>
      </c>
      <c r="C3949" s="422" t="s">
        <v>7712</v>
      </c>
      <c r="D3949" s="422" t="s">
        <v>1974</v>
      </c>
      <c r="E3949" s="422" t="s">
        <v>7987</v>
      </c>
      <c r="F3949" s="438">
        <v>18450000</v>
      </c>
      <c r="G3949" s="423">
        <v>2023</v>
      </c>
      <c r="H3949" s="424">
        <f>VLOOKUP(G3949,[3]잔가율!$B$3:$C$33,2,FALSE)</f>
        <v>0.82599999999999996</v>
      </c>
      <c r="I3949" s="434">
        <f t="shared" si="61"/>
        <v>15239700</v>
      </c>
    </row>
    <row r="3950" spans="1:9">
      <c r="A3950" s="421">
        <v>3949</v>
      </c>
      <c r="B3950" s="422" t="s">
        <v>7711</v>
      </c>
      <c r="C3950" s="422" t="s">
        <v>7712</v>
      </c>
      <c r="D3950" s="422" t="s">
        <v>1974</v>
      </c>
      <c r="E3950" s="422" t="s">
        <v>7988</v>
      </c>
      <c r="F3950" s="438">
        <v>21760000</v>
      </c>
      <c r="G3950" s="423">
        <v>2023</v>
      </c>
      <c r="H3950" s="424">
        <f>VLOOKUP(G3950,[3]잔가율!$B$3:$C$33,2,FALSE)</f>
        <v>0.82599999999999996</v>
      </c>
      <c r="I3950" s="434">
        <f t="shared" si="61"/>
        <v>17973760</v>
      </c>
    </row>
    <row r="3951" spans="1:9">
      <c r="A3951" s="421">
        <v>3950</v>
      </c>
      <c r="B3951" s="422" t="s">
        <v>7711</v>
      </c>
      <c r="C3951" s="422" t="s">
        <v>7712</v>
      </c>
      <c r="D3951" s="422" t="s">
        <v>1974</v>
      </c>
      <c r="E3951" s="422" t="s">
        <v>7989</v>
      </c>
      <c r="F3951" s="438">
        <v>15890000</v>
      </c>
      <c r="G3951" s="423">
        <v>2023</v>
      </c>
      <c r="H3951" s="424">
        <f>VLOOKUP(G3951,[3]잔가율!$B$3:$C$33,2,FALSE)</f>
        <v>0.82599999999999996</v>
      </c>
      <c r="I3951" s="434">
        <f t="shared" si="61"/>
        <v>13125140</v>
      </c>
    </row>
    <row r="3952" spans="1:9">
      <c r="A3952" s="421">
        <v>3951</v>
      </c>
      <c r="B3952" s="422" t="s">
        <v>7711</v>
      </c>
      <c r="C3952" s="422" t="s">
        <v>7712</v>
      </c>
      <c r="D3952" s="422" t="s">
        <v>1974</v>
      </c>
      <c r="E3952" s="422" t="s">
        <v>7990</v>
      </c>
      <c r="F3952" s="438">
        <v>21440000</v>
      </c>
      <c r="G3952" s="423">
        <v>2023</v>
      </c>
      <c r="H3952" s="424">
        <f>VLOOKUP(G3952,[3]잔가율!$B$3:$C$33,2,FALSE)</f>
        <v>0.82599999999999996</v>
      </c>
      <c r="I3952" s="434">
        <f t="shared" si="61"/>
        <v>17709440</v>
      </c>
    </row>
    <row r="3953" spans="1:9">
      <c r="A3953" s="421">
        <v>3952</v>
      </c>
      <c r="B3953" s="422" t="s">
        <v>7711</v>
      </c>
      <c r="C3953" s="422" t="s">
        <v>7712</v>
      </c>
      <c r="D3953" s="422" t="s">
        <v>1974</v>
      </c>
      <c r="E3953" s="422" t="s">
        <v>7991</v>
      </c>
      <c r="F3953" s="438">
        <v>25060000</v>
      </c>
      <c r="G3953" s="423">
        <v>2023</v>
      </c>
      <c r="H3953" s="424">
        <f>VLOOKUP(G3953,[3]잔가율!$B$3:$C$33,2,FALSE)</f>
        <v>0.82599999999999996</v>
      </c>
      <c r="I3953" s="434">
        <f t="shared" si="61"/>
        <v>20699560</v>
      </c>
    </row>
    <row r="3954" spans="1:9">
      <c r="A3954" s="421">
        <v>3953</v>
      </c>
      <c r="B3954" s="426" t="s">
        <v>7711</v>
      </c>
      <c r="C3954" s="426" t="s">
        <v>7712</v>
      </c>
      <c r="D3954" s="426" t="s">
        <v>1974</v>
      </c>
      <c r="E3954" s="426" t="s">
        <v>7992</v>
      </c>
      <c r="F3954" s="441">
        <v>16690000</v>
      </c>
      <c r="G3954" s="423">
        <v>2023</v>
      </c>
      <c r="H3954" s="424">
        <f>VLOOKUP(G3954,[3]잔가율!$B$3:$C$33,2,FALSE)</f>
        <v>0.82599999999999996</v>
      </c>
      <c r="I3954" s="434">
        <f t="shared" si="61"/>
        <v>13785940</v>
      </c>
    </row>
    <row r="3955" spans="1:9">
      <c r="A3955" s="421">
        <v>3954</v>
      </c>
      <c r="B3955" s="426" t="s">
        <v>7711</v>
      </c>
      <c r="C3955" s="426" t="s">
        <v>7712</v>
      </c>
      <c r="D3955" s="426" t="s">
        <v>1974</v>
      </c>
      <c r="E3955" s="426" t="s">
        <v>7993</v>
      </c>
      <c r="F3955" s="441">
        <v>16630000</v>
      </c>
      <c r="G3955" s="423">
        <v>2023</v>
      </c>
      <c r="H3955" s="424">
        <f>VLOOKUP(G3955,[3]잔가율!$B$3:$C$33,2,FALSE)</f>
        <v>0.82599999999999996</v>
      </c>
      <c r="I3955" s="434">
        <f t="shared" si="61"/>
        <v>13736380</v>
      </c>
    </row>
    <row r="3956" spans="1:9">
      <c r="A3956" s="421">
        <v>3955</v>
      </c>
      <c r="B3956" s="426" t="s">
        <v>7711</v>
      </c>
      <c r="C3956" s="426" t="s">
        <v>7712</v>
      </c>
      <c r="D3956" s="426" t="s">
        <v>1974</v>
      </c>
      <c r="E3956" s="426" t="s">
        <v>7994</v>
      </c>
      <c r="F3956" s="441">
        <v>16790000</v>
      </c>
      <c r="G3956" s="423">
        <v>2023</v>
      </c>
      <c r="H3956" s="424">
        <f>VLOOKUP(G3956,[3]잔가율!$B$3:$C$33,2,FALSE)</f>
        <v>0.82599999999999996</v>
      </c>
      <c r="I3956" s="434">
        <f t="shared" si="61"/>
        <v>13868540</v>
      </c>
    </row>
    <row r="3957" spans="1:9">
      <c r="A3957" s="421">
        <v>3956</v>
      </c>
      <c r="B3957" s="422" t="s">
        <v>7711</v>
      </c>
      <c r="C3957" s="422" t="s">
        <v>7712</v>
      </c>
      <c r="D3957" s="422" t="s">
        <v>1974</v>
      </c>
      <c r="E3957" s="422" t="s">
        <v>7995</v>
      </c>
      <c r="F3957" s="438">
        <v>22850000</v>
      </c>
      <c r="G3957" s="423">
        <v>2023</v>
      </c>
      <c r="H3957" s="424">
        <f>VLOOKUP(G3957,[3]잔가율!$B$3:$C$33,2,FALSE)</f>
        <v>0.82599999999999996</v>
      </c>
      <c r="I3957" s="434">
        <f t="shared" si="61"/>
        <v>18874100</v>
      </c>
    </row>
    <row r="3958" spans="1:9">
      <c r="A3958" s="421">
        <v>3957</v>
      </c>
      <c r="B3958" s="422" t="s">
        <v>7711</v>
      </c>
      <c r="C3958" s="422" t="s">
        <v>7712</v>
      </c>
      <c r="D3958" s="422" t="s">
        <v>1974</v>
      </c>
      <c r="E3958" s="422" t="s">
        <v>7996</v>
      </c>
      <c r="F3958" s="438">
        <v>23920000</v>
      </c>
      <c r="G3958" s="423">
        <v>2023</v>
      </c>
      <c r="H3958" s="424">
        <f>VLOOKUP(G3958,[3]잔가율!$B$3:$C$33,2,FALSE)</f>
        <v>0.82599999999999996</v>
      </c>
      <c r="I3958" s="434">
        <f t="shared" si="61"/>
        <v>19757920</v>
      </c>
    </row>
    <row r="3959" spans="1:9">
      <c r="A3959" s="421">
        <v>3958</v>
      </c>
      <c r="B3959" s="422" t="s">
        <v>7711</v>
      </c>
      <c r="C3959" s="422" t="s">
        <v>7712</v>
      </c>
      <c r="D3959" s="422" t="s">
        <v>1974</v>
      </c>
      <c r="E3959" s="422" t="s">
        <v>7997</v>
      </c>
      <c r="F3959" s="438">
        <v>24990000</v>
      </c>
      <c r="G3959" s="423">
        <v>2023</v>
      </c>
      <c r="H3959" s="424">
        <f>VLOOKUP(G3959,[3]잔가율!$B$3:$C$33,2,FALSE)</f>
        <v>0.82599999999999996</v>
      </c>
      <c r="I3959" s="434">
        <f t="shared" si="61"/>
        <v>20641740</v>
      </c>
    </row>
    <row r="3960" spans="1:9">
      <c r="A3960" s="421">
        <v>3959</v>
      </c>
      <c r="B3960" s="422" t="s">
        <v>7711</v>
      </c>
      <c r="C3960" s="422" t="s">
        <v>7712</v>
      </c>
      <c r="D3960" s="422" t="s">
        <v>1974</v>
      </c>
      <c r="E3960" s="422" t="s">
        <v>7998</v>
      </c>
      <c r="F3960" s="438">
        <v>26190000</v>
      </c>
      <c r="G3960" s="423">
        <v>2023</v>
      </c>
      <c r="H3960" s="424">
        <f>VLOOKUP(G3960,[3]잔가율!$B$3:$C$33,2,FALSE)</f>
        <v>0.82599999999999996</v>
      </c>
      <c r="I3960" s="434">
        <f t="shared" si="61"/>
        <v>21632940</v>
      </c>
    </row>
    <row r="3961" spans="1:9">
      <c r="A3961" s="421">
        <v>3960</v>
      </c>
      <c r="B3961" s="422" t="s">
        <v>7711</v>
      </c>
      <c r="C3961" s="422" t="s">
        <v>7712</v>
      </c>
      <c r="D3961" s="422" t="s">
        <v>1974</v>
      </c>
      <c r="E3961" s="422" t="s">
        <v>7999</v>
      </c>
      <c r="F3961" s="438">
        <v>29090000</v>
      </c>
      <c r="G3961" s="423">
        <v>2023</v>
      </c>
      <c r="H3961" s="424">
        <f>VLOOKUP(G3961,[3]잔가율!$B$3:$C$33,2,FALSE)</f>
        <v>0.82599999999999996</v>
      </c>
      <c r="I3961" s="434">
        <f t="shared" si="61"/>
        <v>24028340</v>
      </c>
    </row>
    <row r="3962" spans="1:9">
      <c r="A3962" s="421">
        <v>3961</v>
      </c>
      <c r="B3962" s="422" t="s">
        <v>7711</v>
      </c>
      <c r="C3962" s="422" t="s">
        <v>7712</v>
      </c>
      <c r="D3962" s="422" t="s">
        <v>1974</v>
      </c>
      <c r="E3962" s="422" t="s">
        <v>8000</v>
      </c>
      <c r="F3962" s="438">
        <v>21480000</v>
      </c>
      <c r="G3962" s="423">
        <v>2023</v>
      </c>
      <c r="H3962" s="424">
        <f>VLOOKUP(G3962,[3]잔가율!$B$3:$C$33,2,FALSE)</f>
        <v>0.82599999999999996</v>
      </c>
      <c r="I3962" s="434">
        <f t="shared" si="61"/>
        <v>17742480</v>
      </c>
    </row>
    <row r="3963" spans="1:9">
      <c r="A3963" s="421">
        <v>3962</v>
      </c>
      <c r="B3963" s="422" t="s">
        <v>7711</v>
      </c>
      <c r="C3963" s="422" t="s">
        <v>7712</v>
      </c>
      <c r="D3963" s="422" t="s">
        <v>1974</v>
      </c>
      <c r="E3963" s="422" t="s">
        <v>8001</v>
      </c>
      <c r="F3963" s="438">
        <v>21980000</v>
      </c>
      <c r="G3963" s="423">
        <v>2023</v>
      </c>
      <c r="H3963" s="424">
        <f>VLOOKUP(G3963,[3]잔가율!$B$3:$C$33,2,FALSE)</f>
        <v>0.82599999999999996</v>
      </c>
      <c r="I3963" s="434">
        <f t="shared" si="61"/>
        <v>18155480</v>
      </c>
    </row>
    <row r="3964" spans="1:9">
      <c r="A3964" s="421">
        <v>3963</v>
      </c>
      <c r="B3964" s="422" t="s">
        <v>7711</v>
      </c>
      <c r="C3964" s="422" t="s">
        <v>7712</v>
      </c>
      <c r="D3964" s="422" t="s">
        <v>1974</v>
      </c>
      <c r="E3964" s="422" t="s">
        <v>8002</v>
      </c>
      <c r="F3964" s="438">
        <v>23900000</v>
      </c>
      <c r="G3964" s="423">
        <v>2023</v>
      </c>
      <c r="H3964" s="424">
        <f>VLOOKUP(G3964,[3]잔가율!$B$3:$C$33,2,FALSE)</f>
        <v>0.82599999999999996</v>
      </c>
      <c r="I3964" s="434">
        <f t="shared" si="61"/>
        <v>19741400</v>
      </c>
    </row>
    <row r="3965" spans="1:9">
      <c r="A3965" s="421">
        <v>3964</v>
      </c>
      <c r="B3965" s="422" t="s">
        <v>7711</v>
      </c>
      <c r="C3965" s="422" t="s">
        <v>7712</v>
      </c>
      <c r="D3965" s="422" t="s">
        <v>1974</v>
      </c>
      <c r="E3965" s="422" t="s">
        <v>8003</v>
      </c>
      <c r="F3965" s="438">
        <v>24900000</v>
      </c>
      <c r="G3965" s="423">
        <v>2023</v>
      </c>
      <c r="H3965" s="424">
        <f>VLOOKUP(G3965,[3]잔가율!$B$3:$C$33,2,FALSE)</f>
        <v>0.82599999999999996</v>
      </c>
      <c r="I3965" s="434">
        <f t="shared" si="61"/>
        <v>20567400</v>
      </c>
    </row>
    <row r="3966" spans="1:9">
      <c r="A3966" s="421">
        <v>3965</v>
      </c>
      <c r="B3966" s="422" t="s">
        <v>7711</v>
      </c>
      <c r="C3966" s="422" t="s">
        <v>7712</v>
      </c>
      <c r="D3966" s="422" t="s">
        <v>1974</v>
      </c>
      <c r="E3966" s="422" t="s">
        <v>8004</v>
      </c>
      <c r="F3966" s="438">
        <v>27730000</v>
      </c>
      <c r="G3966" s="423">
        <v>2023</v>
      </c>
      <c r="H3966" s="424">
        <f>VLOOKUP(G3966,[3]잔가율!$B$3:$C$33,2,FALSE)</f>
        <v>0.82599999999999996</v>
      </c>
      <c r="I3966" s="434">
        <f t="shared" si="61"/>
        <v>22904980</v>
      </c>
    </row>
    <row r="3967" spans="1:9">
      <c r="A3967" s="421">
        <v>3966</v>
      </c>
      <c r="B3967" s="422" t="s">
        <v>7711</v>
      </c>
      <c r="C3967" s="422" t="s">
        <v>7712</v>
      </c>
      <c r="D3967" s="422" t="s">
        <v>1974</v>
      </c>
      <c r="E3967" s="422" t="s">
        <v>8005</v>
      </c>
      <c r="F3967" s="438">
        <v>21780000</v>
      </c>
      <c r="G3967" s="423">
        <v>2023</v>
      </c>
      <c r="H3967" s="424">
        <f>VLOOKUP(G3967,[3]잔가율!$B$3:$C$33,2,FALSE)</f>
        <v>0.82599999999999996</v>
      </c>
      <c r="I3967" s="434">
        <f t="shared" si="61"/>
        <v>17990280</v>
      </c>
    </row>
    <row r="3968" spans="1:9">
      <c r="A3968" s="421">
        <v>3967</v>
      </c>
      <c r="B3968" s="422" t="s">
        <v>7711</v>
      </c>
      <c r="C3968" s="422" t="s">
        <v>7712</v>
      </c>
      <c r="D3968" s="422" t="s">
        <v>1974</v>
      </c>
      <c r="E3968" s="422" t="s">
        <v>8006</v>
      </c>
      <c r="F3968" s="438">
        <v>22070000</v>
      </c>
      <c r="G3968" s="423">
        <v>2023</v>
      </c>
      <c r="H3968" s="424">
        <f>VLOOKUP(G3968,[3]잔가율!$B$3:$C$33,2,FALSE)</f>
        <v>0.82599999999999996</v>
      </c>
      <c r="I3968" s="434">
        <f t="shared" si="61"/>
        <v>18229820</v>
      </c>
    </row>
    <row r="3969" spans="1:9">
      <c r="A3969" s="421">
        <v>3968</v>
      </c>
      <c r="B3969" s="422" t="s">
        <v>7711</v>
      </c>
      <c r="C3969" s="422" t="s">
        <v>7712</v>
      </c>
      <c r="D3969" s="422" t="s">
        <v>1974</v>
      </c>
      <c r="E3969" s="422" t="s">
        <v>8007</v>
      </c>
      <c r="F3969" s="438">
        <v>18090000</v>
      </c>
      <c r="G3969" s="423">
        <v>2023</v>
      </c>
      <c r="H3969" s="424">
        <f>VLOOKUP(G3969,[3]잔가율!$B$3:$C$33,2,FALSE)</f>
        <v>0.82599999999999996</v>
      </c>
      <c r="I3969" s="434">
        <f t="shared" si="61"/>
        <v>14942340</v>
      </c>
    </row>
    <row r="3970" spans="1:9">
      <c r="A3970" s="421">
        <v>3969</v>
      </c>
      <c r="B3970" s="422" t="s">
        <v>7711</v>
      </c>
      <c r="C3970" s="422" t="s">
        <v>7712</v>
      </c>
      <c r="D3970" s="422" t="s">
        <v>1974</v>
      </c>
      <c r="E3970" s="422" t="s">
        <v>8008</v>
      </c>
      <c r="F3970" s="438">
        <v>22670000</v>
      </c>
      <c r="G3970" s="423">
        <v>2023</v>
      </c>
      <c r="H3970" s="424">
        <f>VLOOKUP(G3970,[3]잔가율!$B$3:$C$33,2,FALSE)</f>
        <v>0.82599999999999996</v>
      </c>
      <c r="I3970" s="434">
        <f t="shared" ref="I3970:I4033" si="62">ROUNDDOWN(F3970*H3970,0)</f>
        <v>18725420</v>
      </c>
    </row>
    <row r="3971" spans="1:9">
      <c r="A3971" s="421">
        <v>3970</v>
      </c>
      <c r="B3971" s="422" t="s">
        <v>7711</v>
      </c>
      <c r="C3971" s="422" t="s">
        <v>7712</v>
      </c>
      <c r="D3971" s="422" t="s">
        <v>1974</v>
      </c>
      <c r="E3971" s="422" t="s">
        <v>8009</v>
      </c>
      <c r="F3971" s="438">
        <v>23910000</v>
      </c>
      <c r="G3971" s="423">
        <v>2023</v>
      </c>
      <c r="H3971" s="424">
        <f>VLOOKUP(G3971,[3]잔가율!$B$3:$C$33,2,FALSE)</f>
        <v>0.82599999999999996</v>
      </c>
      <c r="I3971" s="434">
        <f t="shared" si="62"/>
        <v>19749660</v>
      </c>
    </row>
    <row r="3972" spans="1:9">
      <c r="A3972" s="421">
        <v>3971</v>
      </c>
      <c r="B3972" s="422" t="s">
        <v>7711</v>
      </c>
      <c r="C3972" s="422" t="s">
        <v>7712</v>
      </c>
      <c r="D3972" s="422" t="s">
        <v>1974</v>
      </c>
      <c r="E3972" s="422" t="s">
        <v>8010</v>
      </c>
      <c r="F3972" s="438">
        <v>24510000</v>
      </c>
      <c r="G3972" s="423">
        <v>2023</v>
      </c>
      <c r="H3972" s="424">
        <f>VLOOKUP(G3972,[3]잔가율!$B$3:$C$33,2,FALSE)</f>
        <v>0.82599999999999996</v>
      </c>
      <c r="I3972" s="434">
        <f t="shared" si="62"/>
        <v>20245260</v>
      </c>
    </row>
    <row r="3973" spans="1:9">
      <c r="A3973" s="421">
        <v>3972</v>
      </c>
      <c r="B3973" s="422" t="s">
        <v>7711</v>
      </c>
      <c r="C3973" s="422" t="s">
        <v>7712</v>
      </c>
      <c r="D3973" s="422" t="s">
        <v>1974</v>
      </c>
      <c r="E3973" s="422" t="s">
        <v>8011</v>
      </c>
      <c r="F3973" s="438">
        <v>25530000</v>
      </c>
      <c r="G3973" s="423">
        <v>2023</v>
      </c>
      <c r="H3973" s="424">
        <f>VLOOKUP(G3973,[3]잔가율!$B$3:$C$33,2,FALSE)</f>
        <v>0.82599999999999996</v>
      </c>
      <c r="I3973" s="434">
        <f t="shared" si="62"/>
        <v>21087780</v>
      </c>
    </row>
    <row r="3974" spans="1:9">
      <c r="A3974" s="421">
        <v>3973</v>
      </c>
      <c r="B3974" s="422" t="s">
        <v>7711</v>
      </c>
      <c r="C3974" s="422" t="s">
        <v>7712</v>
      </c>
      <c r="D3974" s="422" t="s">
        <v>1974</v>
      </c>
      <c r="E3974" s="422" t="s">
        <v>8012</v>
      </c>
      <c r="F3974" s="438">
        <v>26200000</v>
      </c>
      <c r="G3974" s="423">
        <v>2023</v>
      </c>
      <c r="H3974" s="424">
        <f>VLOOKUP(G3974,[3]잔가율!$B$3:$C$33,2,FALSE)</f>
        <v>0.82599999999999996</v>
      </c>
      <c r="I3974" s="434">
        <f t="shared" si="62"/>
        <v>21641200</v>
      </c>
    </row>
    <row r="3975" spans="1:9">
      <c r="A3975" s="421">
        <v>3974</v>
      </c>
      <c r="B3975" s="422" t="s">
        <v>7711</v>
      </c>
      <c r="C3975" s="422" t="s">
        <v>7712</v>
      </c>
      <c r="D3975" s="422" t="s">
        <v>1974</v>
      </c>
      <c r="E3975" s="422" t="s">
        <v>8013</v>
      </c>
      <c r="F3975" s="438">
        <v>21760000</v>
      </c>
      <c r="G3975" s="423">
        <v>2023</v>
      </c>
      <c r="H3975" s="424">
        <f>VLOOKUP(G3975,[3]잔가율!$B$3:$C$33,2,FALSE)</f>
        <v>0.82599999999999996</v>
      </c>
      <c r="I3975" s="434">
        <f t="shared" si="62"/>
        <v>17973760</v>
      </c>
    </row>
    <row r="3976" spans="1:9">
      <c r="A3976" s="421">
        <v>3975</v>
      </c>
      <c r="B3976" s="422" t="s">
        <v>7711</v>
      </c>
      <c r="C3976" s="422" t="s">
        <v>7712</v>
      </c>
      <c r="D3976" s="422" t="s">
        <v>1974</v>
      </c>
      <c r="E3976" s="422" t="s">
        <v>8014</v>
      </c>
      <c r="F3976" s="438">
        <v>22370000</v>
      </c>
      <c r="G3976" s="423">
        <v>2023</v>
      </c>
      <c r="H3976" s="424">
        <f>VLOOKUP(G3976,[3]잔가율!$B$3:$C$33,2,FALSE)</f>
        <v>0.82599999999999996</v>
      </c>
      <c r="I3976" s="434">
        <f t="shared" si="62"/>
        <v>18477620</v>
      </c>
    </row>
    <row r="3977" spans="1:9">
      <c r="A3977" s="421">
        <v>3976</v>
      </c>
      <c r="B3977" s="422" t="s">
        <v>7711</v>
      </c>
      <c r="C3977" s="422" t="s">
        <v>7712</v>
      </c>
      <c r="D3977" s="422" t="s">
        <v>1974</v>
      </c>
      <c r="E3977" s="422" t="s">
        <v>8015</v>
      </c>
      <c r="F3977" s="438">
        <v>19130000</v>
      </c>
      <c r="G3977" s="423">
        <v>2023</v>
      </c>
      <c r="H3977" s="424">
        <f>VLOOKUP(G3977,[3]잔가율!$B$3:$C$33,2,FALSE)</f>
        <v>0.82599999999999996</v>
      </c>
      <c r="I3977" s="434">
        <f t="shared" si="62"/>
        <v>15801380</v>
      </c>
    </row>
    <row r="3978" spans="1:9">
      <c r="A3978" s="421">
        <v>3977</v>
      </c>
      <c r="B3978" s="422" t="s">
        <v>7711</v>
      </c>
      <c r="C3978" s="422" t="s">
        <v>7712</v>
      </c>
      <c r="D3978" s="422" t="s">
        <v>1974</v>
      </c>
      <c r="E3978" s="422" t="s">
        <v>8016</v>
      </c>
      <c r="F3978" s="438">
        <v>19990000</v>
      </c>
      <c r="G3978" s="423">
        <v>2023</v>
      </c>
      <c r="H3978" s="424">
        <f>VLOOKUP(G3978,[3]잔가율!$B$3:$C$33,2,FALSE)</f>
        <v>0.82599999999999996</v>
      </c>
      <c r="I3978" s="434">
        <f t="shared" si="62"/>
        <v>16511740</v>
      </c>
    </row>
    <row r="3979" spans="1:9">
      <c r="A3979" s="421">
        <v>3978</v>
      </c>
      <c r="B3979" s="422" t="s">
        <v>7711</v>
      </c>
      <c r="C3979" s="422" t="s">
        <v>7712</v>
      </c>
      <c r="D3979" s="422" t="s">
        <v>1974</v>
      </c>
      <c r="E3979" s="422" t="s">
        <v>8017</v>
      </c>
      <c r="F3979" s="438">
        <v>21890000</v>
      </c>
      <c r="G3979" s="423">
        <v>2023</v>
      </c>
      <c r="H3979" s="424">
        <f>VLOOKUP(G3979,[3]잔가율!$B$3:$C$33,2,FALSE)</f>
        <v>0.82599999999999996</v>
      </c>
      <c r="I3979" s="434">
        <f t="shared" si="62"/>
        <v>18081140</v>
      </c>
    </row>
    <row r="3980" spans="1:9">
      <c r="A3980" s="421">
        <v>3979</v>
      </c>
      <c r="B3980" s="422" t="s">
        <v>7711</v>
      </c>
      <c r="C3980" s="422" t="s">
        <v>7712</v>
      </c>
      <c r="D3980" s="422" t="s">
        <v>1974</v>
      </c>
      <c r="E3980" s="422" t="s">
        <v>8018</v>
      </c>
      <c r="F3980" s="438">
        <v>23070000</v>
      </c>
      <c r="G3980" s="423">
        <v>2023</v>
      </c>
      <c r="H3980" s="424">
        <f>VLOOKUP(G3980,[3]잔가율!$B$3:$C$33,2,FALSE)</f>
        <v>0.82599999999999996</v>
      </c>
      <c r="I3980" s="434">
        <f t="shared" si="62"/>
        <v>19055820</v>
      </c>
    </row>
    <row r="3981" spans="1:9">
      <c r="A3981" s="421">
        <v>3980</v>
      </c>
      <c r="B3981" s="422" t="s">
        <v>7711</v>
      </c>
      <c r="C3981" s="422" t="s">
        <v>7712</v>
      </c>
      <c r="D3981" s="422" t="s">
        <v>1974</v>
      </c>
      <c r="E3981" s="422" t="s">
        <v>8019</v>
      </c>
      <c r="F3981" s="438">
        <v>22410000</v>
      </c>
      <c r="G3981" s="423">
        <v>2023</v>
      </c>
      <c r="H3981" s="424">
        <f>VLOOKUP(G3981,[3]잔가율!$B$3:$C$33,2,FALSE)</f>
        <v>0.82599999999999996</v>
      </c>
      <c r="I3981" s="434">
        <f t="shared" si="62"/>
        <v>18510660</v>
      </c>
    </row>
    <row r="3982" spans="1:9">
      <c r="A3982" s="421">
        <v>3981</v>
      </c>
      <c r="B3982" s="422" t="s">
        <v>7711</v>
      </c>
      <c r="C3982" s="422" t="s">
        <v>7712</v>
      </c>
      <c r="D3982" s="422" t="s">
        <v>1974</v>
      </c>
      <c r="E3982" s="422" t="s">
        <v>8020</v>
      </c>
      <c r="F3982" s="438">
        <v>26790000</v>
      </c>
      <c r="G3982" s="423">
        <v>2023</v>
      </c>
      <c r="H3982" s="424">
        <f>VLOOKUP(G3982,[3]잔가율!$B$3:$C$33,2,FALSE)</f>
        <v>0.82599999999999996</v>
      </c>
      <c r="I3982" s="434">
        <f t="shared" si="62"/>
        <v>22128540</v>
      </c>
    </row>
    <row r="3983" spans="1:9">
      <c r="A3983" s="421">
        <v>3982</v>
      </c>
      <c r="B3983" s="422" t="s">
        <v>7711</v>
      </c>
      <c r="C3983" s="422" t="s">
        <v>7712</v>
      </c>
      <c r="D3983" s="422" t="s">
        <v>1974</v>
      </c>
      <c r="E3983" s="422" t="s">
        <v>8021</v>
      </c>
      <c r="F3983" s="438">
        <v>27490000</v>
      </c>
      <c r="G3983" s="423">
        <v>2023</v>
      </c>
      <c r="H3983" s="424">
        <f>VLOOKUP(G3983,[3]잔가율!$B$3:$C$33,2,FALSE)</f>
        <v>0.82599999999999996</v>
      </c>
      <c r="I3983" s="434">
        <f t="shared" si="62"/>
        <v>22706740</v>
      </c>
    </row>
    <row r="3984" spans="1:9">
      <c r="A3984" s="421">
        <v>3983</v>
      </c>
      <c r="B3984" s="422" t="s">
        <v>7711</v>
      </c>
      <c r="C3984" s="422" t="s">
        <v>7712</v>
      </c>
      <c r="D3984" s="422" t="s">
        <v>1974</v>
      </c>
      <c r="E3984" s="422" t="s">
        <v>8022</v>
      </c>
      <c r="F3984" s="438">
        <v>19130000</v>
      </c>
      <c r="G3984" s="423">
        <v>2023</v>
      </c>
      <c r="H3984" s="424">
        <f>VLOOKUP(G3984,[3]잔가율!$B$3:$C$33,2,FALSE)</f>
        <v>0.82599999999999996</v>
      </c>
      <c r="I3984" s="434">
        <f t="shared" si="62"/>
        <v>15801380</v>
      </c>
    </row>
    <row r="3985" spans="1:9">
      <c r="A3985" s="421">
        <v>3984</v>
      </c>
      <c r="B3985" s="422" t="s">
        <v>7711</v>
      </c>
      <c r="C3985" s="422" t="s">
        <v>7712</v>
      </c>
      <c r="D3985" s="422" t="s">
        <v>1974</v>
      </c>
      <c r="E3985" s="422" t="s">
        <v>8023</v>
      </c>
      <c r="F3985" s="438">
        <v>20480000</v>
      </c>
      <c r="G3985" s="423">
        <v>2023</v>
      </c>
      <c r="H3985" s="424">
        <f>VLOOKUP(G3985,[3]잔가율!$B$3:$C$33,2,FALSE)</f>
        <v>0.82599999999999996</v>
      </c>
      <c r="I3985" s="434">
        <f t="shared" si="62"/>
        <v>16916480</v>
      </c>
    </row>
    <row r="3986" spans="1:9">
      <c r="A3986" s="421">
        <v>3985</v>
      </c>
      <c r="B3986" s="422" t="s">
        <v>7711</v>
      </c>
      <c r="C3986" s="422" t="s">
        <v>7712</v>
      </c>
      <c r="D3986" s="422" t="s">
        <v>1974</v>
      </c>
      <c r="E3986" s="422" t="s">
        <v>8024</v>
      </c>
      <c r="F3986" s="438">
        <v>21240000</v>
      </c>
      <c r="G3986" s="423">
        <v>2023</v>
      </c>
      <c r="H3986" s="424">
        <f>VLOOKUP(G3986,[3]잔가율!$B$3:$C$33,2,FALSE)</f>
        <v>0.82599999999999996</v>
      </c>
      <c r="I3986" s="434">
        <f t="shared" si="62"/>
        <v>17544240</v>
      </c>
    </row>
    <row r="3987" spans="1:9">
      <c r="A3987" s="421">
        <v>3986</v>
      </c>
      <c r="B3987" s="422" t="s">
        <v>7711</v>
      </c>
      <c r="C3987" s="422" t="s">
        <v>7712</v>
      </c>
      <c r="D3987" s="422" t="s">
        <v>1974</v>
      </c>
      <c r="E3987" s="422" t="s">
        <v>8025</v>
      </c>
      <c r="F3987" s="438">
        <v>22810000</v>
      </c>
      <c r="G3987" s="423">
        <v>2023</v>
      </c>
      <c r="H3987" s="424">
        <f>VLOOKUP(G3987,[3]잔가율!$B$3:$C$33,2,FALSE)</f>
        <v>0.82599999999999996</v>
      </c>
      <c r="I3987" s="434">
        <f t="shared" si="62"/>
        <v>18841060</v>
      </c>
    </row>
    <row r="3988" spans="1:9">
      <c r="A3988" s="421">
        <v>3987</v>
      </c>
      <c r="B3988" s="422" t="s">
        <v>7711</v>
      </c>
      <c r="C3988" s="422" t="s">
        <v>7712</v>
      </c>
      <c r="D3988" s="422" t="s">
        <v>1974</v>
      </c>
      <c r="E3988" s="422" t="s">
        <v>8026</v>
      </c>
      <c r="F3988" s="438">
        <v>24700000</v>
      </c>
      <c r="G3988" s="423">
        <v>2023</v>
      </c>
      <c r="H3988" s="424">
        <f>VLOOKUP(G3988,[3]잔가율!$B$3:$C$33,2,FALSE)</f>
        <v>0.82599999999999996</v>
      </c>
      <c r="I3988" s="434">
        <f t="shared" si="62"/>
        <v>20402200</v>
      </c>
    </row>
    <row r="3989" spans="1:9">
      <c r="A3989" s="421">
        <v>3988</v>
      </c>
      <c r="B3989" s="422" t="s">
        <v>7711</v>
      </c>
      <c r="C3989" s="422" t="s">
        <v>7712</v>
      </c>
      <c r="D3989" s="422" t="s">
        <v>1974</v>
      </c>
      <c r="E3989" s="422" t="s">
        <v>8027</v>
      </c>
      <c r="F3989" s="438">
        <v>26220000</v>
      </c>
      <c r="G3989" s="423">
        <v>2023</v>
      </c>
      <c r="H3989" s="424">
        <f>VLOOKUP(G3989,[3]잔가율!$B$3:$C$33,2,FALSE)</f>
        <v>0.82599999999999996</v>
      </c>
      <c r="I3989" s="434">
        <f t="shared" si="62"/>
        <v>21657720</v>
      </c>
    </row>
    <row r="3990" spans="1:9">
      <c r="A3990" s="421">
        <v>3989</v>
      </c>
      <c r="B3990" s="422" t="s">
        <v>7711</v>
      </c>
      <c r="C3990" s="422" t="s">
        <v>7712</v>
      </c>
      <c r="D3990" s="422" t="s">
        <v>1974</v>
      </c>
      <c r="E3990" s="422" t="s">
        <v>8028</v>
      </c>
      <c r="F3990" s="438">
        <v>26000000</v>
      </c>
      <c r="G3990" s="423">
        <v>2023</v>
      </c>
      <c r="H3990" s="424">
        <f>VLOOKUP(G3990,[3]잔가율!$B$3:$C$33,2,FALSE)</f>
        <v>0.82599999999999996</v>
      </c>
      <c r="I3990" s="434">
        <f t="shared" si="62"/>
        <v>21476000</v>
      </c>
    </row>
    <row r="3991" spans="1:9">
      <c r="A3991" s="421">
        <v>3990</v>
      </c>
      <c r="B3991" s="422" t="s">
        <v>7711</v>
      </c>
      <c r="C3991" s="422" t="s">
        <v>7712</v>
      </c>
      <c r="D3991" s="422" t="s">
        <v>1974</v>
      </c>
      <c r="E3991" s="422" t="s">
        <v>8029</v>
      </c>
      <c r="F3991" s="438">
        <v>23660000</v>
      </c>
      <c r="G3991" s="423">
        <v>2023</v>
      </c>
      <c r="H3991" s="424">
        <f>VLOOKUP(G3991,[3]잔가율!$B$3:$C$33,2,FALSE)</f>
        <v>0.82599999999999996</v>
      </c>
      <c r="I3991" s="434">
        <f t="shared" si="62"/>
        <v>19543160</v>
      </c>
    </row>
    <row r="3992" spans="1:9">
      <c r="A3992" s="421">
        <v>3991</v>
      </c>
      <c r="B3992" s="422" t="s">
        <v>7711</v>
      </c>
      <c r="C3992" s="422" t="s">
        <v>7712</v>
      </c>
      <c r="D3992" s="422" t="s">
        <v>1974</v>
      </c>
      <c r="E3992" s="422" t="s">
        <v>8030</v>
      </c>
      <c r="F3992" s="438">
        <v>20600000</v>
      </c>
      <c r="G3992" s="423">
        <v>2023</v>
      </c>
      <c r="H3992" s="424">
        <f>VLOOKUP(G3992,[3]잔가율!$B$3:$C$33,2,FALSE)</f>
        <v>0.82599999999999996</v>
      </c>
      <c r="I3992" s="434">
        <f t="shared" si="62"/>
        <v>17015600</v>
      </c>
    </row>
    <row r="3993" spans="1:9">
      <c r="A3993" s="421">
        <v>3992</v>
      </c>
      <c r="B3993" s="422" t="s">
        <v>7711</v>
      </c>
      <c r="C3993" s="422" t="s">
        <v>7712</v>
      </c>
      <c r="D3993" s="422" t="s">
        <v>1974</v>
      </c>
      <c r="E3993" s="422" t="s">
        <v>8031</v>
      </c>
      <c r="F3993" s="438">
        <v>23300000</v>
      </c>
      <c r="G3993" s="423">
        <v>2023</v>
      </c>
      <c r="H3993" s="424">
        <f>VLOOKUP(G3993,[3]잔가율!$B$3:$C$33,2,FALSE)</f>
        <v>0.82599999999999996</v>
      </c>
      <c r="I3993" s="434">
        <f t="shared" si="62"/>
        <v>19245800</v>
      </c>
    </row>
    <row r="3994" spans="1:9">
      <c r="A3994" s="421">
        <v>3993</v>
      </c>
      <c r="B3994" s="422" t="s">
        <v>7711</v>
      </c>
      <c r="C3994" s="422" t="s">
        <v>7712</v>
      </c>
      <c r="D3994" s="422" t="s">
        <v>1974</v>
      </c>
      <c r="E3994" s="422" t="s">
        <v>8032</v>
      </c>
      <c r="F3994" s="438">
        <v>18050000</v>
      </c>
      <c r="G3994" s="423">
        <v>2023</v>
      </c>
      <c r="H3994" s="424">
        <f>VLOOKUP(G3994,[3]잔가율!$B$3:$C$33,2,FALSE)</f>
        <v>0.82599999999999996</v>
      </c>
      <c r="I3994" s="434">
        <f t="shared" si="62"/>
        <v>14909300</v>
      </c>
    </row>
    <row r="3995" spans="1:9">
      <c r="A3995" s="421">
        <v>3994</v>
      </c>
      <c r="B3995" s="422" t="s">
        <v>7711</v>
      </c>
      <c r="C3995" s="422" t="s">
        <v>7712</v>
      </c>
      <c r="D3995" s="422" t="s">
        <v>1974</v>
      </c>
      <c r="E3995" s="422" t="s">
        <v>8033</v>
      </c>
      <c r="F3995" s="438">
        <v>19910000</v>
      </c>
      <c r="G3995" s="423">
        <v>2023</v>
      </c>
      <c r="H3995" s="424">
        <f>VLOOKUP(G3995,[3]잔가율!$B$3:$C$33,2,FALSE)</f>
        <v>0.82599999999999996</v>
      </c>
      <c r="I3995" s="434">
        <f t="shared" si="62"/>
        <v>16445660</v>
      </c>
    </row>
    <row r="3996" spans="1:9">
      <c r="A3996" s="421">
        <v>3995</v>
      </c>
      <c r="B3996" s="422" t="s">
        <v>7711</v>
      </c>
      <c r="C3996" s="422" t="s">
        <v>7712</v>
      </c>
      <c r="D3996" s="422" t="s">
        <v>1974</v>
      </c>
      <c r="E3996" s="422" t="s">
        <v>8034</v>
      </c>
      <c r="F3996" s="438">
        <v>22620000</v>
      </c>
      <c r="G3996" s="423">
        <v>2023</v>
      </c>
      <c r="H3996" s="424">
        <f>VLOOKUP(G3996,[3]잔가율!$B$3:$C$33,2,FALSE)</f>
        <v>0.82599999999999996</v>
      </c>
      <c r="I3996" s="434">
        <f t="shared" si="62"/>
        <v>18684120</v>
      </c>
    </row>
    <row r="3997" spans="1:9">
      <c r="A3997" s="421">
        <v>3996</v>
      </c>
      <c r="B3997" s="422" t="s">
        <v>7711</v>
      </c>
      <c r="C3997" s="422" t="s">
        <v>7712</v>
      </c>
      <c r="D3997" s="422" t="s">
        <v>1974</v>
      </c>
      <c r="E3997" s="422" t="s">
        <v>8035</v>
      </c>
      <c r="F3997" s="438">
        <v>24690000</v>
      </c>
      <c r="G3997" s="423">
        <v>2023</v>
      </c>
      <c r="H3997" s="424">
        <f>VLOOKUP(G3997,[3]잔가율!$B$3:$C$33,2,FALSE)</f>
        <v>0.82599999999999996</v>
      </c>
      <c r="I3997" s="434">
        <f t="shared" si="62"/>
        <v>20393940</v>
      </c>
    </row>
    <row r="3998" spans="1:9">
      <c r="A3998" s="421">
        <v>3997</v>
      </c>
      <c r="B3998" s="422" t="s">
        <v>7711</v>
      </c>
      <c r="C3998" s="422" t="s">
        <v>7712</v>
      </c>
      <c r="D3998" s="422" t="s">
        <v>1974</v>
      </c>
      <c r="E3998" s="422" t="s">
        <v>8036</v>
      </c>
      <c r="F3998" s="438">
        <v>29300000</v>
      </c>
      <c r="G3998" s="423">
        <v>2023</v>
      </c>
      <c r="H3998" s="424">
        <f>VLOOKUP(G3998,[3]잔가율!$B$3:$C$33,2,FALSE)</f>
        <v>0.82599999999999996</v>
      </c>
      <c r="I3998" s="434">
        <f t="shared" si="62"/>
        <v>24201800</v>
      </c>
    </row>
    <row r="3999" spans="1:9">
      <c r="A3999" s="421">
        <v>3998</v>
      </c>
      <c r="B3999" s="422" t="s">
        <v>7711</v>
      </c>
      <c r="C3999" s="422" t="s">
        <v>7712</v>
      </c>
      <c r="D3999" s="422" t="s">
        <v>1974</v>
      </c>
      <c r="E3999" s="422" t="s">
        <v>8037</v>
      </c>
      <c r="F3999" s="438">
        <v>22270000</v>
      </c>
      <c r="G3999" s="423">
        <v>2023</v>
      </c>
      <c r="H3999" s="424">
        <f>VLOOKUP(G3999,[3]잔가율!$B$3:$C$33,2,FALSE)</f>
        <v>0.82599999999999996</v>
      </c>
      <c r="I3999" s="434">
        <f t="shared" si="62"/>
        <v>18395020</v>
      </c>
    </row>
    <row r="4000" spans="1:9">
      <c r="A4000" s="421">
        <v>3999</v>
      </c>
      <c r="B4000" s="422" t="s">
        <v>7711</v>
      </c>
      <c r="C4000" s="422" t="s">
        <v>7712</v>
      </c>
      <c r="D4000" s="422" t="s">
        <v>1974</v>
      </c>
      <c r="E4000" s="422" t="s">
        <v>8038</v>
      </c>
      <c r="F4000" s="438">
        <v>21670000</v>
      </c>
      <c r="G4000" s="423">
        <v>2023</v>
      </c>
      <c r="H4000" s="424">
        <f>VLOOKUP(G4000,[3]잔가율!$B$3:$C$33,2,FALSE)</f>
        <v>0.82599999999999996</v>
      </c>
      <c r="I4000" s="434">
        <f t="shared" si="62"/>
        <v>17899420</v>
      </c>
    </row>
    <row r="4001" spans="1:9">
      <c r="A4001" s="421">
        <v>4000</v>
      </c>
      <c r="B4001" s="422" t="s">
        <v>7711</v>
      </c>
      <c r="C4001" s="422" t="s">
        <v>7712</v>
      </c>
      <c r="D4001" s="422" t="s">
        <v>1974</v>
      </c>
      <c r="E4001" s="422" t="s">
        <v>8039</v>
      </c>
      <c r="F4001" s="438">
        <v>22620000</v>
      </c>
      <c r="G4001" s="423">
        <v>2023</v>
      </c>
      <c r="H4001" s="424">
        <f>VLOOKUP(G4001,[3]잔가율!$B$3:$C$33,2,FALSE)</f>
        <v>0.82599999999999996</v>
      </c>
      <c r="I4001" s="434">
        <f t="shared" si="62"/>
        <v>18684120</v>
      </c>
    </row>
    <row r="4002" spans="1:9">
      <c r="A4002" s="421">
        <v>4001</v>
      </c>
      <c r="B4002" s="422" t="s">
        <v>7711</v>
      </c>
      <c r="C4002" s="422" t="s">
        <v>7712</v>
      </c>
      <c r="D4002" s="422" t="s">
        <v>1974</v>
      </c>
      <c r="E4002" s="422" t="s">
        <v>8040</v>
      </c>
      <c r="F4002" s="438">
        <v>23240000</v>
      </c>
      <c r="G4002" s="423">
        <v>2023</v>
      </c>
      <c r="H4002" s="424">
        <f>VLOOKUP(G4002,[3]잔가율!$B$3:$C$33,2,FALSE)</f>
        <v>0.82599999999999996</v>
      </c>
      <c r="I4002" s="434">
        <f t="shared" si="62"/>
        <v>19196240</v>
      </c>
    </row>
    <row r="4003" spans="1:9">
      <c r="A4003" s="421">
        <v>4002</v>
      </c>
      <c r="B4003" s="422" t="s">
        <v>7711</v>
      </c>
      <c r="C4003" s="422" t="s">
        <v>7712</v>
      </c>
      <c r="D4003" s="422" t="s">
        <v>1974</v>
      </c>
      <c r="E4003" s="422" t="s">
        <v>8041</v>
      </c>
      <c r="F4003" s="438">
        <v>25610000</v>
      </c>
      <c r="G4003" s="423">
        <v>2023</v>
      </c>
      <c r="H4003" s="424">
        <f>VLOOKUP(G4003,[3]잔가율!$B$3:$C$33,2,FALSE)</f>
        <v>0.82599999999999996</v>
      </c>
      <c r="I4003" s="434">
        <f t="shared" si="62"/>
        <v>21153860</v>
      </c>
    </row>
    <row r="4004" spans="1:9">
      <c r="A4004" s="421">
        <v>4003</v>
      </c>
      <c r="B4004" s="422" t="s">
        <v>7711</v>
      </c>
      <c r="C4004" s="422" t="s">
        <v>7712</v>
      </c>
      <c r="D4004" s="422" t="s">
        <v>1974</v>
      </c>
      <c r="E4004" s="422" t="s">
        <v>8042</v>
      </c>
      <c r="F4004" s="438">
        <v>25550000</v>
      </c>
      <c r="G4004" s="423">
        <v>2023</v>
      </c>
      <c r="H4004" s="424">
        <f>VLOOKUP(G4004,[3]잔가율!$B$3:$C$33,2,FALSE)</f>
        <v>0.82599999999999996</v>
      </c>
      <c r="I4004" s="434">
        <f t="shared" si="62"/>
        <v>21104300</v>
      </c>
    </row>
    <row r="4005" spans="1:9">
      <c r="A4005" s="421">
        <v>4004</v>
      </c>
      <c r="B4005" s="422" t="s">
        <v>7711</v>
      </c>
      <c r="C4005" s="422" t="s">
        <v>7712</v>
      </c>
      <c r="D4005" s="422" t="s">
        <v>1974</v>
      </c>
      <c r="E4005" s="422" t="s">
        <v>8043</v>
      </c>
      <c r="F4005" s="438">
        <v>25840000</v>
      </c>
      <c r="G4005" s="423">
        <v>2023</v>
      </c>
      <c r="H4005" s="424">
        <f>VLOOKUP(G4005,[3]잔가율!$B$3:$C$33,2,FALSE)</f>
        <v>0.82599999999999996</v>
      </c>
      <c r="I4005" s="434">
        <f t="shared" si="62"/>
        <v>21343840</v>
      </c>
    </row>
    <row r="4006" spans="1:9">
      <c r="A4006" s="421">
        <v>4005</v>
      </c>
      <c r="B4006" s="422" t="s">
        <v>7711</v>
      </c>
      <c r="C4006" s="422" t="s">
        <v>7712</v>
      </c>
      <c r="D4006" s="422" t="s">
        <v>1974</v>
      </c>
      <c r="E4006" s="422" t="s">
        <v>8044</v>
      </c>
      <c r="F4006" s="438">
        <v>20960000</v>
      </c>
      <c r="G4006" s="423">
        <v>2023</v>
      </c>
      <c r="H4006" s="424">
        <f>VLOOKUP(G4006,[3]잔가율!$B$3:$C$33,2,FALSE)</f>
        <v>0.82599999999999996</v>
      </c>
      <c r="I4006" s="434">
        <f t="shared" si="62"/>
        <v>17312960</v>
      </c>
    </row>
    <row r="4007" spans="1:9">
      <c r="A4007" s="421">
        <v>4006</v>
      </c>
      <c r="B4007" s="422" t="s">
        <v>7711</v>
      </c>
      <c r="C4007" s="422" t="s">
        <v>7712</v>
      </c>
      <c r="D4007" s="422" t="s">
        <v>1974</v>
      </c>
      <c r="E4007" s="422" t="s">
        <v>8045</v>
      </c>
      <c r="F4007" s="438">
        <v>21030000</v>
      </c>
      <c r="G4007" s="423">
        <v>2023</v>
      </c>
      <c r="H4007" s="424">
        <f>VLOOKUP(G4007,[3]잔가율!$B$3:$C$33,2,FALSE)</f>
        <v>0.82599999999999996</v>
      </c>
      <c r="I4007" s="434">
        <f t="shared" si="62"/>
        <v>17370780</v>
      </c>
    </row>
    <row r="4008" spans="1:9">
      <c r="A4008" s="421">
        <v>4007</v>
      </c>
      <c r="B4008" s="422" t="s">
        <v>7711</v>
      </c>
      <c r="C4008" s="422" t="s">
        <v>7712</v>
      </c>
      <c r="D4008" s="422" t="s">
        <v>1974</v>
      </c>
      <c r="E4008" s="422" t="s">
        <v>8046</v>
      </c>
      <c r="F4008" s="438">
        <v>18480000</v>
      </c>
      <c r="G4008" s="423">
        <v>2023</v>
      </c>
      <c r="H4008" s="424">
        <f>VLOOKUP(G4008,[3]잔가율!$B$3:$C$33,2,FALSE)</f>
        <v>0.82599999999999996</v>
      </c>
      <c r="I4008" s="434">
        <f t="shared" si="62"/>
        <v>15264480</v>
      </c>
    </row>
    <row r="4009" spans="1:9">
      <c r="A4009" s="421">
        <v>4008</v>
      </c>
      <c r="B4009" s="422" t="s">
        <v>7711</v>
      </c>
      <c r="C4009" s="422" t="s">
        <v>7712</v>
      </c>
      <c r="D4009" s="422" t="s">
        <v>1974</v>
      </c>
      <c r="E4009" s="422" t="s">
        <v>8047</v>
      </c>
      <c r="F4009" s="438">
        <v>21320000</v>
      </c>
      <c r="G4009" s="423">
        <v>2023</v>
      </c>
      <c r="H4009" s="424">
        <f>VLOOKUP(G4009,[3]잔가율!$B$3:$C$33,2,FALSE)</f>
        <v>0.82599999999999996</v>
      </c>
      <c r="I4009" s="434">
        <f t="shared" si="62"/>
        <v>17610320</v>
      </c>
    </row>
    <row r="4010" spans="1:9">
      <c r="A4010" s="421">
        <v>4009</v>
      </c>
      <c r="B4010" s="422" t="s">
        <v>7711</v>
      </c>
      <c r="C4010" s="422" t="s">
        <v>7712</v>
      </c>
      <c r="D4010" s="422" t="s">
        <v>1974</v>
      </c>
      <c r="E4010" s="422" t="s">
        <v>8048</v>
      </c>
      <c r="F4010" s="438">
        <v>24370000</v>
      </c>
      <c r="G4010" s="423">
        <v>2023</v>
      </c>
      <c r="H4010" s="424">
        <f>VLOOKUP(G4010,[3]잔가율!$B$3:$C$33,2,FALSE)</f>
        <v>0.82599999999999996</v>
      </c>
      <c r="I4010" s="434">
        <f t="shared" si="62"/>
        <v>20129620</v>
      </c>
    </row>
    <row r="4011" spans="1:9">
      <c r="A4011" s="421">
        <v>4010</v>
      </c>
      <c r="B4011" s="422" t="s">
        <v>7711</v>
      </c>
      <c r="C4011" s="422" t="s">
        <v>7712</v>
      </c>
      <c r="D4011" s="422" t="s">
        <v>1974</v>
      </c>
      <c r="E4011" s="422" t="s">
        <v>8049</v>
      </c>
      <c r="F4011" s="438">
        <v>26210000</v>
      </c>
      <c r="G4011" s="423">
        <v>2023</v>
      </c>
      <c r="H4011" s="424">
        <f>VLOOKUP(G4011,[3]잔가율!$B$3:$C$33,2,FALSE)</f>
        <v>0.82599999999999996</v>
      </c>
      <c r="I4011" s="434">
        <f t="shared" si="62"/>
        <v>21649460</v>
      </c>
    </row>
    <row r="4012" spans="1:9">
      <c r="A4012" s="421">
        <v>4011</v>
      </c>
      <c r="B4012" s="422" t="s">
        <v>7711</v>
      </c>
      <c r="C4012" s="422" t="s">
        <v>7712</v>
      </c>
      <c r="D4012" s="422" t="s">
        <v>1974</v>
      </c>
      <c r="E4012" s="422" t="s">
        <v>8050</v>
      </c>
      <c r="F4012" s="438">
        <v>26330000</v>
      </c>
      <c r="G4012" s="423">
        <v>2023</v>
      </c>
      <c r="H4012" s="424">
        <f>VLOOKUP(G4012,[3]잔가율!$B$3:$C$33,2,FALSE)</f>
        <v>0.82599999999999996</v>
      </c>
      <c r="I4012" s="434">
        <f t="shared" si="62"/>
        <v>21748580</v>
      </c>
    </row>
    <row r="4013" spans="1:9">
      <c r="A4013" s="421">
        <v>4012</v>
      </c>
      <c r="B4013" s="422" t="s">
        <v>7711</v>
      </c>
      <c r="C4013" s="422" t="s">
        <v>7712</v>
      </c>
      <c r="D4013" s="422" t="s">
        <v>1974</v>
      </c>
      <c r="E4013" s="422" t="s">
        <v>8051</v>
      </c>
      <c r="F4013" s="438">
        <v>29420000</v>
      </c>
      <c r="G4013" s="423">
        <v>2023</v>
      </c>
      <c r="H4013" s="424">
        <f>VLOOKUP(G4013,[3]잔가율!$B$3:$C$33,2,FALSE)</f>
        <v>0.82599999999999996</v>
      </c>
      <c r="I4013" s="434">
        <f t="shared" si="62"/>
        <v>24300920</v>
      </c>
    </row>
    <row r="4014" spans="1:9">
      <c r="A4014" s="421">
        <v>4013</v>
      </c>
      <c r="B4014" s="422" t="s">
        <v>7711</v>
      </c>
      <c r="C4014" s="422" t="s">
        <v>7712</v>
      </c>
      <c r="D4014" s="422" t="s">
        <v>1974</v>
      </c>
      <c r="E4014" s="422" t="s">
        <v>8052</v>
      </c>
      <c r="F4014" s="438">
        <v>29380000</v>
      </c>
      <c r="G4014" s="423">
        <v>2023</v>
      </c>
      <c r="H4014" s="424">
        <f>VLOOKUP(G4014,[3]잔가율!$B$3:$C$33,2,FALSE)</f>
        <v>0.82599999999999996</v>
      </c>
      <c r="I4014" s="434">
        <f t="shared" si="62"/>
        <v>24267880</v>
      </c>
    </row>
    <row r="4015" spans="1:9">
      <c r="A4015" s="421">
        <v>4014</v>
      </c>
      <c r="B4015" s="422" t="s">
        <v>7711</v>
      </c>
      <c r="C4015" s="422" t="s">
        <v>7712</v>
      </c>
      <c r="D4015" s="422" t="s">
        <v>1974</v>
      </c>
      <c r="E4015" s="422" t="s">
        <v>8053</v>
      </c>
      <c r="F4015" s="438">
        <v>19420000</v>
      </c>
      <c r="G4015" s="423">
        <v>2023</v>
      </c>
      <c r="H4015" s="424">
        <f>VLOOKUP(G4015,[3]잔가율!$B$3:$C$33,2,FALSE)</f>
        <v>0.82599999999999996</v>
      </c>
      <c r="I4015" s="434">
        <f t="shared" si="62"/>
        <v>16040920</v>
      </c>
    </row>
    <row r="4016" spans="1:9">
      <c r="A4016" s="421">
        <v>4015</v>
      </c>
      <c r="B4016" s="422" t="s">
        <v>7711</v>
      </c>
      <c r="C4016" s="422" t="s">
        <v>7712</v>
      </c>
      <c r="D4016" s="422" t="s">
        <v>1974</v>
      </c>
      <c r="E4016" s="422" t="s">
        <v>8054</v>
      </c>
      <c r="F4016" s="438">
        <v>20490000</v>
      </c>
      <c r="G4016" s="423">
        <v>2023</v>
      </c>
      <c r="H4016" s="424">
        <f>VLOOKUP(G4016,[3]잔가율!$B$3:$C$33,2,FALSE)</f>
        <v>0.82599999999999996</v>
      </c>
      <c r="I4016" s="434">
        <f t="shared" si="62"/>
        <v>16924740</v>
      </c>
    </row>
    <row r="4017" spans="1:9">
      <c r="A4017" s="421">
        <v>4016</v>
      </c>
      <c r="B4017" s="422" t="s">
        <v>7711</v>
      </c>
      <c r="C4017" s="422" t="s">
        <v>7712</v>
      </c>
      <c r="D4017" s="422" t="s">
        <v>1974</v>
      </c>
      <c r="E4017" s="422" t="s">
        <v>8055</v>
      </c>
      <c r="F4017" s="438">
        <v>22280000</v>
      </c>
      <c r="G4017" s="423">
        <v>2023</v>
      </c>
      <c r="H4017" s="424">
        <f>VLOOKUP(G4017,[3]잔가율!$B$3:$C$33,2,FALSE)</f>
        <v>0.82599999999999996</v>
      </c>
      <c r="I4017" s="434">
        <f t="shared" si="62"/>
        <v>18403280</v>
      </c>
    </row>
    <row r="4018" spans="1:9">
      <c r="A4018" s="421">
        <v>4017</v>
      </c>
      <c r="B4018" s="422" t="s">
        <v>7711</v>
      </c>
      <c r="C4018" s="422" t="s">
        <v>7712</v>
      </c>
      <c r="D4018" s="422" t="s">
        <v>1974</v>
      </c>
      <c r="E4018" s="422" t="s">
        <v>8056</v>
      </c>
      <c r="F4018" s="438">
        <v>25260000</v>
      </c>
      <c r="G4018" s="423">
        <v>2023</v>
      </c>
      <c r="H4018" s="424">
        <f>VLOOKUP(G4018,[3]잔가율!$B$3:$C$33,2,FALSE)</f>
        <v>0.82599999999999996</v>
      </c>
      <c r="I4018" s="434">
        <f t="shared" si="62"/>
        <v>20864760</v>
      </c>
    </row>
    <row r="4019" spans="1:9">
      <c r="A4019" s="421">
        <v>4018</v>
      </c>
      <c r="B4019" s="422" t="s">
        <v>7711</v>
      </c>
      <c r="C4019" s="422" t="s">
        <v>7712</v>
      </c>
      <c r="D4019" s="422" t="s">
        <v>1974</v>
      </c>
      <c r="E4019" s="422" t="s">
        <v>8057</v>
      </c>
      <c r="F4019" s="438">
        <v>25470000</v>
      </c>
      <c r="G4019" s="423">
        <v>2023</v>
      </c>
      <c r="H4019" s="424">
        <f>VLOOKUP(G4019,[3]잔가율!$B$3:$C$33,2,FALSE)</f>
        <v>0.82599999999999996</v>
      </c>
      <c r="I4019" s="434">
        <f t="shared" si="62"/>
        <v>21038220</v>
      </c>
    </row>
    <row r="4020" spans="1:9">
      <c r="A4020" s="421">
        <v>4019</v>
      </c>
      <c r="B4020" s="422" t="s">
        <v>7711</v>
      </c>
      <c r="C4020" s="422" t="s">
        <v>7712</v>
      </c>
      <c r="D4020" s="422" t="s">
        <v>1974</v>
      </c>
      <c r="E4020" s="422" t="s">
        <v>8058</v>
      </c>
      <c r="F4020" s="438">
        <v>25610000</v>
      </c>
      <c r="G4020" s="423">
        <v>2023</v>
      </c>
      <c r="H4020" s="424">
        <f>VLOOKUP(G4020,[3]잔가율!$B$3:$C$33,2,FALSE)</f>
        <v>0.82599999999999996</v>
      </c>
      <c r="I4020" s="434">
        <f t="shared" si="62"/>
        <v>21153860</v>
      </c>
    </row>
    <row r="4021" spans="1:9">
      <c r="A4021" s="421">
        <v>4020</v>
      </c>
      <c r="B4021" s="422" t="s">
        <v>7711</v>
      </c>
      <c r="C4021" s="422" t="s">
        <v>7712</v>
      </c>
      <c r="D4021" s="422" t="s">
        <v>1974</v>
      </c>
      <c r="E4021" s="422" t="s">
        <v>8059</v>
      </c>
      <c r="F4021" s="438">
        <v>27200000</v>
      </c>
      <c r="G4021" s="423">
        <v>2023</v>
      </c>
      <c r="H4021" s="424">
        <f>VLOOKUP(G4021,[3]잔가율!$B$3:$C$33,2,FALSE)</f>
        <v>0.82599999999999996</v>
      </c>
      <c r="I4021" s="434">
        <f t="shared" si="62"/>
        <v>22467200</v>
      </c>
    </row>
    <row r="4022" spans="1:9">
      <c r="A4022" s="421">
        <v>4021</v>
      </c>
      <c r="B4022" s="422" t="s">
        <v>7711</v>
      </c>
      <c r="C4022" s="422" t="s">
        <v>7712</v>
      </c>
      <c r="D4022" s="422" t="s">
        <v>1974</v>
      </c>
      <c r="E4022" s="422" t="s">
        <v>8060</v>
      </c>
      <c r="F4022" s="438">
        <v>19850000</v>
      </c>
      <c r="G4022" s="423">
        <v>2023</v>
      </c>
      <c r="H4022" s="424">
        <f>VLOOKUP(G4022,[3]잔가율!$B$3:$C$33,2,FALSE)</f>
        <v>0.82599999999999996</v>
      </c>
      <c r="I4022" s="434">
        <f t="shared" si="62"/>
        <v>16396100</v>
      </c>
    </row>
    <row r="4023" spans="1:9">
      <c r="A4023" s="421">
        <v>4022</v>
      </c>
      <c r="B4023" s="422" t="s">
        <v>7711</v>
      </c>
      <c r="C4023" s="422" t="s">
        <v>7712</v>
      </c>
      <c r="D4023" s="422" t="s">
        <v>1974</v>
      </c>
      <c r="E4023" s="422" t="s">
        <v>8061</v>
      </c>
      <c r="F4023" s="438">
        <v>23110000</v>
      </c>
      <c r="G4023" s="423">
        <v>2023</v>
      </c>
      <c r="H4023" s="424">
        <f>VLOOKUP(G4023,[3]잔가율!$B$3:$C$33,2,FALSE)</f>
        <v>0.82599999999999996</v>
      </c>
      <c r="I4023" s="434">
        <f t="shared" si="62"/>
        <v>19088860</v>
      </c>
    </row>
    <row r="4024" spans="1:9">
      <c r="A4024" s="421">
        <v>4023</v>
      </c>
      <c r="B4024" s="422" t="s">
        <v>7711</v>
      </c>
      <c r="C4024" s="422" t="s">
        <v>7712</v>
      </c>
      <c r="D4024" s="422" t="s">
        <v>1974</v>
      </c>
      <c r="E4024" s="422" t="s">
        <v>8062</v>
      </c>
      <c r="F4024" s="438">
        <v>28140000</v>
      </c>
      <c r="G4024" s="423">
        <v>2023</v>
      </c>
      <c r="H4024" s="424">
        <f>VLOOKUP(G4024,[3]잔가율!$B$3:$C$33,2,FALSE)</f>
        <v>0.82599999999999996</v>
      </c>
      <c r="I4024" s="434">
        <f t="shared" si="62"/>
        <v>23243640</v>
      </c>
    </row>
    <row r="4025" spans="1:9">
      <c r="A4025" s="421">
        <v>4024</v>
      </c>
      <c r="B4025" s="422" t="s">
        <v>7711</v>
      </c>
      <c r="C4025" s="422" t="s">
        <v>7712</v>
      </c>
      <c r="D4025" s="422" t="s">
        <v>1974</v>
      </c>
      <c r="E4025" s="422" t="s">
        <v>8063</v>
      </c>
      <c r="F4025" s="438">
        <v>15410000</v>
      </c>
      <c r="G4025" s="423">
        <v>2023</v>
      </c>
      <c r="H4025" s="424">
        <f>VLOOKUP(G4025,[3]잔가율!$B$3:$C$33,2,FALSE)</f>
        <v>0.82599999999999996</v>
      </c>
      <c r="I4025" s="434">
        <f t="shared" si="62"/>
        <v>12728660</v>
      </c>
    </row>
    <row r="4026" spans="1:9">
      <c r="A4026" s="421">
        <v>4025</v>
      </c>
      <c r="B4026" s="422" t="s">
        <v>7711</v>
      </c>
      <c r="C4026" s="422" t="s">
        <v>7712</v>
      </c>
      <c r="D4026" s="422" t="s">
        <v>1974</v>
      </c>
      <c r="E4026" s="422" t="s">
        <v>8064</v>
      </c>
      <c r="F4026" s="438">
        <v>14320000</v>
      </c>
      <c r="G4026" s="423">
        <v>2023</v>
      </c>
      <c r="H4026" s="424">
        <f>VLOOKUP(G4026,[3]잔가율!$B$3:$C$33,2,FALSE)</f>
        <v>0.82599999999999996</v>
      </c>
      <c r="I4026" s="434">
        <f t="shared" si="62"/>
        <v>11828320</v>
      </c>
    </row>
    <row r="4027" spans="1:9">
      <c r="A4027" s="421">
        <v>4026</v>
      </c>
      <c r="B4027" s="422" t="s">
        <v>7711</v>
      </c>
      <c r="C4027" s="422" t="s">
        <v>7712</v>
      </c>
      <c r="D4027" s="422" t="s">
        <v>1974</v>
      </c>
      <c r="E4027" s="422" t="s">
        <v>8065</v>
      </c>
      <c r="F4027" s="438">
        <v>14650000</v>
      </c>
      <c r="G4027" s="423">
        <v>2023</v>
      </c>
      <c r="H4027" s="424">
        <f>VLOOKUP(G4027,[3]잔가율!$B$3:$C$33,2,FALSE)</f>
        <v>0.82599999999999996</v>
      </c>
      <c r="I4027" s="434">
        <f t="shared" si="62"/>
        <v>12100900</v>
      </c>
    </row>
    <row r="4028" spans="1:9">
      <c r="A4028" s="421">
        <v>4027</v>
      </c>
      <c r="B4028" s="422" t="s">
        <v>7711</v>
      </c>
      <c r="C4028" s="422" t="s">
        <v>7712</v>
      </c>
      <c r="D4028" s="422" t="s">
        <v>1974</v>
      </c>
      <c r="E4028" s="422" t="s">
        <v>8066</v>
      </c>
      <c r="F4028" s="438">
        <v>13570000</v>
      </c>
      <c r="G4028" s="423">
        <v>2023</v>
      </c>
      <c r="H4028" s="424">
        <f>VLOOKUP(G4028,[3]잔가율!$B$3:$C$33,2,FALSE)</f>
        <v>0.82599999999999996</v>
      </c>
      <c r="I4028" s="434">
        <f t="shared" si="62"/>
        <v>11208820</v>
      </c>
    </row>
    <row r="4029" spans="1:9">
      <c r="A4029" s="421">
        <v>4028</v>
      </c>
      <c r="B4029" s="422" t="s">
        <v>7711</v>
      </c>
      <c r="C4029" s="422" t="s">
        <v>7712</v>
      </c>
      <c r="D4029" s="422" t="s">
        <v>1974</v>
      </c>
      <c r="E4029" s="422" t="s">
        <v>8067</v>
      </c>
      <c r="F4029" s="438">
        <v>14540000</v>
      </c>
      <c r="G4029" s="423">
        <v>2023</v>
      </c>
      <c r="H4029" s="424">
        <f>VLOOKUP(G4029,[3]잔가율!$B$3:$C$33,2,FALSE)</f>
        <v>0.82599999999999996</v>
      </c>
      <c r="I4029" s="434">
        <f t="shared" si="62"/>
        <v>12010040</v>
      </c>
    </row>
    <row r="4030" spans="1:9">
      <c r="A4030" s="421">
        <v>4029</v>
      </c>
      <c r="B4030" s="422" t="s">
        <v>7711</v>
      </c>
      <c r="C4030" s="422" t="s">
        <v>7712</v>
      </c>
      <c r="D4030" s="422" t="s">
        <v>1974</v>
      </c>
      <c r="E4030" s="422" t="s">
        <v>8068</v>
      </c>
      <c r="F4030" s="438">
        <v>14110000</v>
      </c>
      <c r="G4030" s="423">
        <v>2023</v>
      </c>
      <c r="H4030" s="424">
        <f>VLOOKUP(G4030,[3]잔가율!$B$3:$C$33,2,FALSE)</f>
        <v>0.82599999999999996</v>
      </c>
      <c r="I4030" s="434">
        <f t="shared" si="62"/>
        <v>11654860</v>
      </c>
    </row>
    <row r="4031" spans="1:9">
      <c r="A4031" s="421">
        <v>4030</v>
      </c>
      <c r="B4031" s="422" t="s">
        <v>7711</v>
      </c>
      <c r="C4031" s="422" t="s">
        <v>7712</v>
      </c>
      <c r="D4031" s="422" t="s">
        <v>1974</v>
      </c>
      <c r="E4031" s="422" t="s">
        <v>8069</v>
      </c>
      <c r="F4031" s="438">
        <v>14820000</v>
      </c>
      <c r="G4031" s="423">
        <v>2023</v>
      </c>
      <c r="H4031" s="424">
        <f>VLOOKUP(G4031,[3]잔가율!$B$3:$C$33,2,FALSE)</f>
        <v>0.82599999999999996</v>
      </c>
      <c r="I4031" s="434">
        <f t="shared" si="62"/>
        <v>12241320</v>
      </c>
    </row>
    <row r="4032" spans="1:9">
      <c r="A4032" s="421">
        <v>4031</v>
      </c>
      <c r="B4032" s="422" t="s">
        <v>7711</v>
      </c>
      <c r="C4032" s="422" t="s">
        <v>7712</v>
      </c>
      <c r="D4032" s="422" t="s">
        <v>1974</v>
      </c>
      <c r="E4032" s="422" t="s">
        <v>8070</v>
      </c>
      <c r="F4032" s="438">
        <v>14350000</v>
      </c>
      <c r="G4032" s="423">
        <v>2023</v>
      </c>
      <c r="H4032" s="424">
        <f>VLOOKUP(G4032,[3]잔가율!$B$3:$C$33,2,FALSE)</f>
        <v>0.82599999999999996</v>
      </c>
      <c r="I4032" s="434">
        <f t="shared" si="62"/>
        <v>11853100</v>
      </c>
    </row>
    <row r="4033" spans="1:9">
      <c r="A4033" s="421">
        <v>4032</v>
      </c>
      <c r="B4033" s="422" t="s">
        <v>7711</v>
      </c>
      <c r="C4033" s="422" t="s">
        <v>7712</v>
      </c>
      <c r="D4033" s="422" t="s">
        <v>1974</v>
      </c>
      <c r="E4033" s="422" t="s">
        <v>8071</v>
      </c>
      <c r="F4033" s="438">
        <v>18100000</v>
      </c>
      <c r="G4033" s="423">
        <v>2023</v>
      </c>
      <c r="H4033" s="424">
        <f>VLOOKUP(G4033,[3]잔가율!$B$3:$C$33,2,FALSE)</f>
        <v>0.82599999999999996</v>
      </c>
      <c r="I4033" s="434">
        <f t="shared" si="62"/>
        <v>14950600</v>
      </c>
    </row>
    <row r="4034" spans="1:9">
      <c r="A4034" s="421">
        <v>4033</v>
      </c>
      <c r="B4034" s="422" t="s">
        <v>7711</v>
      </c>
      <c r="C4034" s="422" t="s">
        <v>7712</v>
      </c>
      <c r="D4034" s="422" t="s">
        <v>1974</v>
      </c>
      <c r="E4034" s="422" t="s">
        <v>8072</v>
      </c>
      <c r="F4034" s="438">
        <v>24720000</v>
      </c>
      <c r="G4034" s="423">
        <v>2023</v>
      </c>
      <c r="H4034" s="424">
        <f>VLOOKUP(G4034,[3]잔가율!$B$3:$C$33,2,FALSE)</f>
        <v>0.82599999999999996</v>
      </c>
      <c r="I4034" s="434">
        <f t="shared" ref="I4034:I4097" si="63">ROUNDDOWN(F4034*H4034,0)</f>
        <v>20418720</v>
      </c>
    </row>
    <row r="4035" spans="1:9">
      <c r="A4035" s="421">
        <v>4034</v>
      </c>
      <c r="B4035" s="422" t="s">
        <v>7711</v>
      </c>
      <c r="C4035" s="422" t="s">
        <v>7712</v>
      </c>
      <c r="D4035" s="422" t="s">
        <v>1974</v>
      </c>
      <c r="E4035" s="422" t="s">
        <v>8073</v>
      </c>
      <c r="F4035" s="438">
        <v>17770000</v>
      </c>
      <c r="G4035" s="423">
        <v>2023</v>
      </c>
      <c r="H4035" s="424">
        <f>VLOOKUP(G4035,[3]잔가율!$B$3:$C$33,2,FALSE)</f>
        <v>0.82599999999999996</v>
      </c>
      <c r="I4035" s="434">
        <f t="shared" si="63"/>
        <v>14678020</v>
      </c>
    </row>
    <row r="4036" spans="1:9">
      <c r="A4036" s="421">
        <v>4035</v>
      </c>
      <c r="B4036" s="422" t="s">
        <v>7711</v>
      </c>
      <c r="C4036" s="422" t="s">
        <v>7712</v>
      </c>
      <c r="D4036" s="422" t="s">
        <v>1974</v>
      </c>
      <c r="E4036" s="422" t="s">
        <v>8074</v>
      </c>
      <c r="F4036" s="438">
        <v>22580000</v>
      </c>
      <c r="G4036" s="423">
        <v>2023</v>
      </c>
      <c r="H4036" s="424">
        <f>VLOOKUP(G4036,[3]잔가율!$B$3:$C$33,2,FALSE)</f>
        <v>0.82599999999999996</v>
      </c>
      <c r="I4036" s="434">
        <f t="shared" si="63"/>
        <v>18651080</v>
      </c>
    </row>
    <row r="4037" spans="1:9">
      <c r="A4037" s="421">
        <v>4036</v>
      </c>
      <c r="B4037" s="422" t="s">
        <v>7711</v>
      </c>
      <c r="C4037" s="422" t="s">
        <v>7712</v>
      </c>
      <c r="D4037" s="422" t="s">
        <v>1974</v>
      </c>
      <c r="E4037" s="422" t="s">
        <v>8075</v>
      </c>
      <c r="F4037" s="438">
        <v>16200000</v>
      </c>
      <c r="G4037" s="423">
        <v>2023</v>
      </c>
      <c r="H4037" s="424">
        <f>VLOOKUP(G4037,[3]잔가율!$B$3:$C$33,2,FALSE)</f>
        <v>0.82599999999999996</v>
      </c>
      <c r="I4037" s="434">
        <f t="shared" si="63"/>
        <v>13381200</v>
      </c>
    </row>
    <row r="4038" spans="1:9">
      <c r="A4038" s="421">
        <v>4037</v>
      </c>
      <c r="B4038" s="422" t="s">
        <v>7711</v>
      </c>
      <c r="C4038" s="422" t="s">
        <v>7712</v>
      </c>
      <c r="D4038" s="422" t="s">
        <v>1974</v>
      </c>
      <c r="E4038" s="422" t="s">
        <v>8076</v>
      </c>
      <c r="F4038" s="438">
        <v>16930000</v>
      </c>
      <c r="G4038" s="423">
        <v>2023</v>
      </c>
      <c r="H4038" s="424">
        <f>VLOOKUP(G4038,[3]잔가율!$B$3:$C$33,2,FALSE)</f>
        <v>0.82599999999999996</v>
      </c>
      <c r="I4038" s="434">
        <f t="shared" si="63"/>
        <v>13984180</v>
      </c>
    </row>
    <row r="4039" spans="1:9">
      <c r="A4039" s="421">
        <v>4038</v>
      </c>
      <c r="B4039" s="422" t="s">
        <v>7711</v>
      </c>
      <c r="C4039" s="422" t="s">
        <v>7712</v>
      </c>
      <c r="D4039" s="422" t="s">
        <v>1974</v>
      </c>
      <c r="E4039" s="422" t="s">
        <v>8077</v>
      </c>
      <c r="F4039" s="438">
        <v>19660000</v>
      </c>
      <c r="G4039" s="423">
        <v>2023</v>
      </c>
      <c r="H4039" s="424">
        <f>VLOOKUP(G4039,[3]잔가율!$B$3:$C$33,2,FALSE)</f>
        <v>0.82599999999999996</v>
      </c>
      <c r="I4039" s="434">
        <f t="shared" si="63"/>
        <v>16239160</v>
      </c>
    </row>
    <row r="4040" spans="1:9">
      <c r="A4040" s="421">
        <v>4039</v>
      </c>
      <c r="B4040" s="422" t="s">
        <v>7711</v>
      </c>
      <c r="C4040" s="422" t="s">
        <v>7712</v>
      </c>
      <c r="D4040" s="422" t="s">
        <v>1974</v>
      </c>
      <c r="E4040" s="422" t="s">
        <v>8078</v>
      </c>
      <c r="F4040" s="438">
        <v>22870000</v>
      </c>
      <c r="G4040" s="423">
        <v>2023</v>
      </c>
      <c r="H4040" s="424">
        <f>VLOOKUP(G4040,[3]잔가율!$B$3:$C$33,2,FALSE)</f>
        <v>0.82599999999999996</v>
      </c>
      <c r="I4040" s="434">
        <f t="shared" si="63"/>
        <v>18890620</v>
      </c>
    </row>
    <row r="4041" spans="1:9">
      <c r="A4041" s="421">
        <v>4040</v>
      </c>
      <c r="B4041" s="422" t="s">
        <v>7711</v>
      </c>
      <c r="C4041" s="422" t="s">
        <v>7712</v>
      </c>
      <c r="D4041" s="422" t="s">
        <v>1974</v>
      </c>
      <c r="E4041" s="422" t="s">
        <v>8079</v>
      </c>
      <c r="F4041" s="438">
        <v>16080000</v>
      </c>
      <c r="G4041" s="423">
        <v>2023</v>
      </c>
      <c r="H4041" s="424">
        <f>VLOOKUP(G4041,[3]잔가율!$B$3:$C$33,2,FALSE)</f>
        <v>0.82599999999999996</v>
      </c>
      <c r="I4041" s="434">
        <f t="shared" si="63"/>
        <v>13282080</v>
      </c>
    </row>
    <row r="4042" spans="1:9">
      <c r="A4042" s="421">
        <v>4041</v>
      </c>
      <c r="B4042" s="422" t="s">
        <v>7711</v>
      </c>
      <c r="C4042" s="422" t="s">
        <v>7712</v>
      </c>
      <c r="D4042" s="422" t="s">
        <v>1974</v>
      </c>
      <c r="E4042" s="422" t="s">
        <v>8080</v>
      </c>
      <c r="F4042" s="438">
        <v>21680000</v>
      </c>
      <c r="G4042" s="423">
        <v>2023</v>
      </c>
      <c r="H4042" s="424">
        <f>VLOOKUP(G4042,[3]잔가율!$B$3:$C$33,2,FALSE)</f>
        <v>0.82599999999999996</v>
      </c>
      <c r="I4042" s="434">
        <f t="shared" si="63"/>
        <v>17907680</v>
      </c>
    </row>
    <row r="4043" spans="1:9">
      <c r="A4043" s="421">
        <v>4042</v>
      </c>
      <c r="B4043" s="422" t="s">
        <v>7711</v>
      </c>
      <c r="C4043" s="422" t="s">
        <v>7712</v>
      </c>
      <c r="D4043" s="422" t="s">
        <v>1974</v>
      </c>
      <c r="E4043" s="422" t="s">
        <v>8081</v>
      </c>
      <c r="F4043" s="438">
        <v>15810000</v>
      </c>
      <c r="G4043" s="423">
        <v>2023</v>
      </c>
      <c r="H4043" s="424">
        <f>VLOOKUP(G4043,[3]잔가율!$B$3:$C$33,2,FALSE)</f>
        <v>0.82599999999999996</v>
      </c>
      <c r="I4043" s="434">
        <f t="shared" si="63"/>
        <v>13059060</v>
      </c>
    </row>
    <row r="4044" spans="1:9">
      <c r="A4044" s="421">
        <v>4043</v>
      </c>
      <c r="B4044" s="422" t="s">
        <v>7711</v>
      </c>
      <c r="C4044" s="422" t="s">
        <v>7712</v>
      </c>
      <c r="D4044" s="422" t="s">
        <v>1974</v>
      </c>
      <c r="E4044" s="422" t="s">
        <v>8082</v>
      </c>
      <c r="F4044" s="438">
        <v>19520000</v>
      </c>
      <c r="G4044" s="423">
        <v>2023</v>
      </c>
      <c r="H4044" s="424">
        <f>VLOOKUP(G4044,[3]잔가율!$B$3:$C$33,2,FALSE)</f>
        <v>0.82599999999999996</v>
      </c>
      <c r="I4044" s="434">
        <f t="shared" si="63"/>
        <v>16123520</v>
      </c>
    </row>
    <row r="4045" spans="1:9">
      <c r="A4045" s="421">
        <v>4044</v>
      </c>
      <c r="B4045" s="422" t="s">
        <v>7711</v>
      </c>
      <c r="C4045" s="422" t="s">
        <v>7712</v>
      </c>
      <c r="D4045" s="422" t="s">
        <v>1974</v>
      </c>
      <c r="E4045" s="422" t="s">
        <v>8083</v>
      </c>
      <c r="F4045" s="438">
        <v>19220000</v>
      </c>
      <c r="G4045" s="423">
        <v>2023</v>
      </c>
      <c r="H4045" s="424">
        <f>VLOOKUP(G4045,[3]잔가율!$B$3:$C$33,2,FALSE)</f>
        <v>0.82599999999999996</v>
      </c>
      <c r="I4045" s="434">
        <f t="shared" si="63"/>
        <v>15875720</v>
      </c>
    </row>
    <row r="4046" spans="1:9">
      <c r="A4046" s="421">
        <v>4045</v>
      </c>
      <c r="B4046" s="422" t="s">
        <v>7711</v>
      </c>
      <c r="C4046" s="422" t="s">
        <v>7712</v>
      </c>
      <c r="D4046" s="422" t="s">
        <v>1974</v>
      </c>
      <c r="E4046" s="422" t="s">
        <v>8084</v>
      </c>
      <c r="F4046" s="438">
        <v>23380000</v>
      </c>
      <c r="G4046" s="423">
        <v>2023</v>
      </c>
      <c r="H4046" s="424">
        <f>VLOOKUP(G4046,[3]잔가율!$B$3:$C$33,2,FALSE)</f>
        <v>0.82599999999999996</v>
      </c>
      <c r="I4046" s="434">
        <f t="shared" si="63"/>
        <v>19311880</v>
      </c>
    </row>
    <row r="4047" spans="1:9">
      <c r="A4047" s="421">
        <v>4046</v>
      </c>
      <c r="B4047" s="422" t="s">
        <v>7711</v>
      </c>
      <c r="C4047" s="422" t="s">
        <v>7712</v>
      </c>
      <c r="D4047" s="422" t="s">
        <v>1974</v>
      </c>
      <c r="E4047" s="422" t="s">
        <v>8085</v>
      </c>
      <c r="F4047" s="438">
        <v>16120000</v>
      </c>
      <c r="G4047" s="423">
        <v>2023</v>
      </c>
      <c r="H4047" s="424">
        <f>VLOOKUP(G4047,[3]잔가율!$B$3:$C$33,2,FALSE)</f>
        <v>0.82599999999999996</v>
      </c>
      <c r="I4047" s="434">
        <f t="shared" si="63"/>
        <v>13315120</v>
      </c>
    </row>
    <row r="4048" spans="1:9">
      <c r="A4048" s="421">
        <v>4047</v>
      </c>
      <c r="B4048" s="422" t="s">
        <v>7711</v>
      </c>
      <c r="C4048" s="422" t="s">
        <v>7712</v>
      </c>
      <c r="D4048" s="422" t="s">
        <v>1974</v>
      </c>
      <c r="E4048" s="422" t="s">
        <v>8086</v>
      </c>
      <c r="F4048" s="438">
        <v>21440000</v>
      </c>
      <c r="G4048" s="423">
        <v>2023</v>
      </c>
      <c r="H4048" s="424">
        <f>VLOOKUP(G4048,[3]잔가율!$B$3:$C$33,2,FALSE)</f>
        <v>0.82599999999999996</v>
      </c>
      <c r="I4048" s="434">
        <f t="shared" si="63"/>
        <v>17709440</v>
      </c>
    </row>
    <row r="4049" spans="1:9">
      <c r="A4049" s="421">
        <v>4048</v>
      </c>
      <c r="B4049" s="422" t="s">
        <v>7711</v>
      </c>
      <c r="C4049" s="422" t="s">
        <v>7712</v>
      </c>
      <c r="D4049" s="422" t="s">
        <v>1974</v>
      </c>
      <c r="E4049" s="422" t="s">
        <v>8087</v>
      </c>
      <c r="F4049" s="438">
        <v>24020000</v>
      </c>
      <c r="G4049" s="423">
        <v>2023</v>
      </c>
      <c r="H4049" s="424">
        <f>VLOOKUP(G4049,[3]잔가율!$B$3:$C$33,2,FALSE)</f>
        <v>0.82599999999999996</v>
      </c>
      <c r="I4049" s="434">
        <f t="shared" si="63"/>
        <v>19840520</v>
      </c>
    </row>
    <row r="4050" spans="1:9">
      <c r="A4050" s="421">
        <v>4049</v>
      </c>
      <c r="B4050" s="422" t="s">
        <v>7711</v>
      </c>
      <c r="C4050" s="422" t="s">
        <v>7712</v>
      </c>
      <c r="D4050" s="422" t="s">
        <v>1974</v>
      </c>
      <c r="E4050" s="422" t="s">
        <v>8088</v>
      </c>
      <c r="F4050" s="438">
        <v>15910000</v>
      </c>
      <c r="G4050" s="423">
        <v>2023</v>
      </c>
      <c r="H4050" s="424">
        <f>VLOOKUP(G4050,[3]잔가율!$B$3:$C$33,2,FALSE)</f>
        <v>0.82599999999999996</v>
      </c>
      <c r="I4050" s="434">
        <f t="shared" si="63"/>
        <v>13141660</v>
      </c>
    </row>
    <row r="4051" spans="1:9">
      <c r="A4051" s="421">
        <v>4050</v>
      </c>
      <c r="B4051" s="422" t="s">
        <v>7711</v>
      </c>
      <c r="C4051" s="422" t="s">
        <v>7712</v>
      </c>
      <c r="D4051" s="422" t="s">
        <v>1974</v>
      </c>
      <c r="E4051" s="422" t="s">
        <v>8089</v>
      </c>
      <c r="F4051" s="438">
        <v>19150000</v>
      </c>
      <c r="G4051" s="423">
        <v>2023</v>
      </c>
      <c r="H4051" s="424">
        <f>VLOOKUP(G4051,[3]잔가율!$B$3:$C$33,2,FALSE)</f>
        <v>0.82599999999999996</v>
      </c>
      <c r="I4051" s="434">
        <f t="shared" si="63"/>
        <v>15817900</v>
      </c>
    </row>
    <row r="4052" spans="1:9">
      <c r="A4052" s="421">
        <v>4051</v>
      </c>
      <c r="B4052" s="422" t="s">
        <v>7711</v>
      </c>
      <c r="C4052" s="422" t="s">
        <v>7712</v>
      </c>
      <c r="D4052" s="422" t="s">
        <v>1974</v>
      </c>
      <c r="E4052" s="422" t="s">
        <v>8090</v>
      </c>
      <c r="F4052" s="438">
        <v>22990000</v>
      </c>
      <c r="G4052" s="423">
        <v>2023</v>
      </c>
      <c r="H4052" s="424">
        <f>VLOOKUP(G4052,[3]잔가율!$B$3:$C$33,2,FALSE)</f>
        <v>0.82599999999999996</v>
      </c>
      <c r="I4052" s="434">
        <f t="shared" si="63"/>
        <v>18989740</v>
      </c>
    </row>
    <row r="4053" spans="1:9">
      <c r="A4053" s="421">
        <v>4052</v>
      </c>
      <c r="B4053" s="422" t="s">
        <v>7711</v>
      </c>
      <c r="C4053" s="422" t="s">
        <v>7712</v>
      </c>
      <c r="D4053" s="422" t="s">
        <v>1974</v>
      </c>
      <c r="E4053" s="422" t="s">
        <v>8091</v>
      </c>
      <c r="F4053" s="438">
        <v>15810000</v>
      </c>
      <c r="G4053" s="423">
        <v>2023</v>
      </c>
      <c r="H4053" s="424">
        <f>VLOOKUP(G4053,[3]잔가율!$B$3:$C$33,2,FALSE)</f>
        <v>0.82599999999999996</v>
      </c>
      <c r="I4053" s="434">
        <f t="shared" si="63"/>
        <v>13059060</v>
      </c>
    </row>
    <row r="4054" spans="1:9">
      <c r="A4054" s="421">
        <v>4053</v>
      </c>
      <c r="B4054" s="422" t="s">
        <v>7711</v>
      </c>
      <c r="C4054" s="422" t="s">
        <v>7712</v>
      </c>
      <c r="D4054" s="422" t="s">
        <v>1974</v>
      </c>
      <c r="E4054" s="422" t="s">
        <v>8092</v>
      </c>
      <c r="F4054" s="438">
        <v>20460000</v>
      </c>
      <c r="G4054" s="423">
        <v>2023</v>
      </c>
      <c r="H4054" s="424">
        <f>VLOOKUP(G4054,[3]잔가율!$B$3:$C$33,2,FALSE)</f>
        <v>0.82599999999999996</v>
      </c>
      <c r="I4054" s="434">
        <f t="shared" si="63"/>
        <v>16899960</v>
      </c>
    </row>
    <row r="4055" spans="1:9">
      <c r="A4055" s="421">
        <v>4054</v>
      </c>
      <c r="B4055" s="422" t="s">
        <v>7711</v>
      </c>
      <c r="C4055" s="422" t="s">
        <v>7712</v>
      </c>
      <c r="D4055" s="422" t="s">
        <v>1974</v>
      </c>
      <c r="E4055" s="422" t="s">
        <v>8093</v>
      </c>
      <c r="F4055" s="438">
        <v>24300000</v>
      </c>
      <c r="G4055" s="423">
        <v>2023</v>
      </c>
      <c r="H4055" s="424">
        <f>VLOOKUP(G4055,[3]잔가율!$B$3:$C$33,2,FALSE)</f>
        <v>0.82599999999999996</v>
      </c>
      <c r="I4055" s="434">
        <f t="shared" si="63"/>
        <v>20071800</v>
      </c>
    </row>
    <row r="4056" spans="1:9">
      <c r="A4056" s="421">
        <v>4055</v>
      </c>
      <c r="B4056" s="422" t="s">
        <v>7711</v>
      </c>
      <c r="C4056" s="422" t="s">
        <v>7712</v>
      </c>
      <c r="D4056" s="422" t="s">
        <v>1974</v>
      </c>
      <c r="E4056" s="422" t="s">
        <v>8094</v>
      </c>
      <c r="F4056" s="438">
        <v>17060000</v>
      </c>
      <c r="G4056" s="423">
        <v>2023</v>
      </c>
      <c r="H4056" s="424">
        <f>VLOOKUP(G4056,[3]잔가율!$B$3:$C$33,2,FALSE)</f>
        <v>0.82599999999999996</v>
      </c>
      <c r="I4056" s="434">
        <f t="shared" si="63"/>
        <v>14091560</v>
      </c>
    </row>
    <row r="4057" spans="1:9">
      <c r="A4057" s="421">
        <v>4056</v>
      </c>
      <c r="B4057" s="422" t="s">
        <v>7711</v>
      </c>
      <c r="C4057" s="422" t="s">
        <v>7712</v>
      </c>
      <c r="D4057" s="422" t="s">
        <v>1974</v>
      </c>
      <c r="E4057" s="422" t="s">
        <v>8095</v>
      </c>
      <c r="F4057" s="438">
        <v>20050000</v>
      </c>
      <c r="G4057" s="423">
        <v>2023</v>
      </c>
      <c r="H4057" s="424">
        <f>VLOOKUP(G4057,[3]잔가율!$B$3:$C$33,2,FALSE)</f>
        <v>0.82599999999999996</v>
      </c>
      <c r="I4057" s="434">
        <f t="shared" si="63"/>
        <v>16561300</v>
      </c>
    </row>
    <row r="4058" spans="1:9">
      <c r="A4058" s="421">
        <v>4057</v>
      </c>
      <c r="B4058" s="422" t="s">
        <v>7711</v>
      </c>
      <c r="C4058" s="422" t="s">
        <v>7712</v>
      </c>
      <c r="D4058" s="422" t="s">
        <v>1974</v>
      </c>
      <c r="E4058" s="422" t="s">
        <v>8096</v>
      </c>
      <c r="F4058" s="438">
        <v>21250000</v>
      </c>
      <c r="G4058" s="423">
        <v>2023</v>
      </c>
      <c r="H4058" s="424">
        <f>VLOOKUP(G4058,[3]잔가율!$B$3:$C$33,2,FALSE)</f>
        <v>0.82599999999999996</v>
      </c>
      <c r="I4058" s="434">
        <f t="shared" si="63"/>
        <v>17552500</v>
      </c>
    </row>
    <row r="4059" spans="1:9">
      <c r="A4059" s="421">
        <v>4058</v>
      </c>
      <c r="B4059" s="422" t="s">
        <v>7711</v>
      </c>
      <c r="C4059" s="422" t="s">
        <v>7712</v>
      </c>
      <c r="D4059" s="422" t="s">
        <v>1974</v>
      </c>
      <c r="E4059" s="422" t="s">
        <v>8097</v>
      </c>
      <c r="F4059" s="438">
        <v>19020000</v>
      </c>
      <c r="G4059" s="423">
        <v>2023</v>
      </c>
      <c r="H4059" s="424">
        <f>VLOOKUP(G4059,[3]잔가율!$B$3:$C$33,2,FALSE)</f>
        <v>0.82599999999999996</v>
      </c>
      <c r="I4059" s="434">
        <f t="shared" si="63"/>
        <v>15710520</v>
      </c>
    </row>
    <row r="4060" spans="1:9">
      <c r="A4060" s="421">
        <v>4059</v>
      </c>
      <c r="B4060" s="422" t="s">
        <v>7711</v>
      </c>
      <c r="C4060" s="422" t="s">
        <v>7712</v>
      </c>
      <c r="D4060" s="422" t="s">
        <v>1974</v>
      </c>
      <c r="E4060" s="422" t="s">
        <v>8098</v>
      </c>
      <c r="F4060" s="438">
        <v>22340000</v>
      </c>
      <c r="G4060" s="423">
        <v>2023</v>
      </c>
      <c r="H4060" s="424">
        <f>VLOOKUP(G4060,[3]잔가율!$B$3:$C$33,2,FALSE)</f>
        <v>0.82599999999999996</v>
      </c>
      <c r="I4060" s="434">
        <f t="shared" si="63"/>
        <v>18452840</v>
      </c>
    </row>
    <row r="4061" spans="1:9">
      <c r="A4061" s="421">
        <v>4060</v>
      </c>
      <c r="B4061" s="422" t="s">
        <v>7711</v>
      </c>
      <c r="C4061" s="422" t="s">
        <v>7712</v>
      </c>
      <c r="D4061" s="422" t="s">
        <v>1974</v>
      </c>
      <c r="E4061" s="422" t="s">
        <v>8099</v>
      </c>
      <c r="F4061" s="438">
        <v>22570000</v>
      </c>
      <c r="G4061" s="423">
        <v>2023</v>
      </c>
      <c r="H4061" s="424">
        <f>VLOOKUP(G4061,[3]잔가율!$B$3:$C$33,2,FALSE)</f>
        <v>0.82599999999999996</v>
      </c>
      <c r="I4061" s="434">
        <f t="shared" si="63"/>
        <v>18642820</v>
      </c>
    </row>
    <row r="4062" spans="1:9">
      <c r="A4062" s="421">
        <v>4061</v>
      </c>
      <c r="B4062" s="422" t="s">
        <v>7711</v>
      </c>
      <c r="C4062" s="422" t="s">
        <v>7712</v>
      </c>
      <c r="D4062" s="422" t="s">
        <v>1974</v>
      </c>
      <c r="E4062" s="422" t="s">
        <v>8100</v>
      </c>
      <c r="F4062" s="438">
        <v>21460000</v>
      </c>
      <c r="G4062" s="423">
        <v>2023</v>
      </c>
      <c r="H4062" s="424">
        <f>VLOOKUP(G4062,[3]잔가율!$B$3:$C$33,2,FALSE)</f>
        <v>0.82599999999999996</v>
      </c>
      <c r="I4062" s="434">
        <f t="shared" si="63"/>
        <v>17725960</v>
      </c>
    </row>
    <row r="4063" spans="1:9">
      <c r="A4063" s="421">
        <v>4062</v>
      </c>
      <c r="B4063" s="422" t="s">
        <v>7711</v>
      </c>
      <c r="C4063" s="422" t="s">
        <v>7712</v>
      </c>
      <c r="D4063" s="422" t="s">
        <v>1974</v>
      </c>
      <c r="E4063" s="422" t="s">
        <v>8101</v>
      </c>
      <c r="F4063" s="438">
        <v>23990000</v>
      </c>
      <c r="G4063" s="423">
        <v>2023</v>
      </c>
      <c r="H4063" s="424">
        <f>VLOOKUP(G4063,[3]잔가율!$B$3:$C$33,2,FALSE)</f>
        <v>0.82599999999999996</v>
      </c>
      <c r="I4063" s="434">
        <f t="shared" si="63"/>
        <v>19815740</v>
      </c>
    </row>
    <row r="4064" spans="1:9">
      <c r="A4064" s="421">
        <v>4063</v>
      </c>
      <c r="B4064" s="422" t="s">
        <v>7711</v>
      </c>
      <c r="C4064" s="422" t="s">
        <v>7712</v>
      </c>
      <c r="D4064" s="422" t="s">
        <v>1974</v>
      </c>
      <c r="E4064" s="422" t="s">
        <v>8102</v>
      </c>
      <c r="F4064" s="438">
        <v>25390000</v>
      </c>
      <c r="G4064" s="423">
        <v>2023</v>
      </c>
      <c r="H4064" s="424">
        <f>VLOOKUP(G4064,[3]잔가율!$B$3:$C$33,2,FALSE)</f>
        <v>0.82599999999999996</v>
      </c>
      <c r="I4064" s="434">
        <f t="shared" si="63"/>
        <v>20972140</v>
      </c>
    </row>
    <row r="4065" spans="1:9">
      <c r="A4065" s="421">
        <v>4064</v>
      </c>
      <c r="B4065" s="422" t="s">
        <v>7711</v>
      </c>
      <c r="C4065" s="422" t="s">
        <v>7712</v>
      </c>
      <c r="D4065" s="422" t="s">
        <v>1974</v>
      </c>
      <c r="E4065" s="422" t="s">
        <v>8103</v>
      </c>
      <c r="F4065" s="438">
        <v>18850000</v>
      </c>
      <c r="G4065" s="423">
        <v>2023</v>
      </c>
      <c r="H4065" s="424">
        <f>VLOOKUP(G4065,[3]잔가율!$B$3:$C$33,2,FALSE)</f>
        <v>0.82599999999999996</v>
      </c>
      <c r="I4065" s="434">
        <f t="shared" si="63"/>
        <v>15570100</v>
      </c>
    </row>
    <row r="4066" spans="1:9">
      <c r="A4066" s="421">
        <v>4065</v>
      </c>
      <c r="B4066" s="422" t="s">
        <v>7711</v>
      </c>
      <c r="C4066" s="422" t="s">
        <v>7712</v>
      </c>
      <c r="D4066" s="422" t="s">
        <v>1974</v>
      </c>
      <c r="E4066" s="422" t="s">
        <v>8104</v>
      </c>
      <c r="F4066" s="438">
        <v>20500000</v>
      </c>
      <c r="G4066" s="423">
        <v>2023</v>
      </c>
      <c r="H4066" s="424">
        <f>VLOOKUP(G4066,[3]잔가율!$B$3:$C$33,2,FALSE)</f>
        <v>0.82599999999999996</v>
      </c>
      <c r="I4066" s="434">
        <f t="shared" si="63"/>
        <v>16933000</v>
      </c>
    </row>
    <row r="4067" spans="1:9">
      <c r="A4067" s="421">
        <v>4066</v>
      </c>
      <c r="B4067" s="422" t="s">
        <v>7711</v>
      </c>
      <c r="C4067" s="422" t="s">
        <v>7712</v>
      </c>
      <c r="D4067" s="422" t="s">
        <v>1974</v>
      </c>
      <c r="E4067" s="422" t="s">
        <v>8105</v>
      </c>
      <c r="F4067" s="438">
        <v>18330000</v>
      </c>
      <c r="G4067" s="423">
        <v>2023</v>
      </c>
      <c r="H4067" s="424">
        <f>VLOOKUP(G4067,[3]잔가율!$B$3:$C$33,2,FALSE)</f>
        <v>0.82599999999999996</v>
      </c>
      <c r="I4067" s="434">
        <f t="shared" si="63"/>
        <v>15140580</v>
      </c>
    </row>
    <row r="4068" spans="1:9">
      <c r="A4068" s="421">
        <v>4067</v>
      </c>
      <c r="B4068" s="422" t="s">
        <v>7711</v>
      </c>
      <c r="C4068" s="422" t="s">
        <v>7712</v>
      </c>
      <c r="D4068" s="422" t="s">
        <v>1974</v>
      </c>
      <c r="E4068" s="422" t="s">
        <v>8106</v>
      </c>
      <c r="F4068" s="438">
        <v>19870000</v>
      </c>
      <c r="G4068" s="423">
        <v>2023</v>
      </c>
      <c r="H4068" s="424">
        <f>VLOOKUP(G4068,[3]잔가율!$B$3:$C$33,2,FALSE)</f>
        <v>0.82599999999999996</v>
      </c>
      <c r="I4068" s="434">
        <f t="shared" si="63"/>
        <v>16412620</v>
      </c>
    </row>
    <row r="4069" spans="1:9">
      <c r="A4069" s="421">
        <v>4068</v>
      </c>
      <c r="B4069" s="422" t="s">
        <v>7711</v>
      </c>
      <c r="C4069" s="422" t="s">
        <v>7712</v>
      </c>
      <c r="D4069" s="422" t="s">
        <v>1974</v>
      </c>
      <c r="E4069" s="422" t="s">
        <v>8107</v>
      </c>
      <c r="F4069" s="438">
        <v>21680000</v>
      </c>
      <c r="G4069" s="423">
        <v>2023</v>
      </c>
      <c r="H4069" s="424">
        <f>VLOOKUP(G4069,[3]잔가율!$B$3:$C$33,2,FALSE)</f>
        <v>0.82599999999999996</v>
      </c>
      <c r="I4069" s="434">
        <f t="shared" si="63"/>
        <v>17907680</v>
      </c>
    </row>
    <row r="4070" spans="1:9">
      <c r="A4070" s="421">
        <v>4069</v>
      </c>
      <c r="B4070" s="422" t="s">
        <v>7711</v>
      </c>
      <c r="C4070" s="422" t="s">
        <v>7712</v>
      </c>
      <c r="D4070" s="422" t="s">
        <v>1974</v>
      </c>
      <c r="E4070" s="422" t="s">
        <v>8108</v>
      </c>
      <c r="F4070" s="438">
        <v>24140000</v>
      </c>
      <c r="G4070" s="423">
        <v>2023</v>
      </c>
      <c r="H4070" s="424">
        <f>VLOOKUP(G4070,[3]잔가율!$B$3:$C$33,2,FALSE)</f>
        <v>0.82599999999999996</v>
      </c>
      <c r="I4070" s="434">
        <f t="shared" si="63"/>
        <v>19939640</v>
      </c>
    </row>
    <row r="4071" spans="1:9">
      <c r="A4071" s="421">
        <v>4070</v>
      </c>
      <c r="B4071" s="422" t="s">
        <v>7711</v>
      </c>
      <c r="C4071" s="422" t="s">
        <v>7712</v>
      </c>
      <c r="D4071" s="422" t="s">
        <v>1974</v>
      </c>
      <c r="E4071" s="422" t="s">
        <v>8109</v>
      </c>
      <c r="F4071" s="438">
        <v>22150000</v>
      </c>
      <c r="G4071" s="423">
        <v>2023</v>
      </c>
      <c r="H4071" s="424">
        <f>VLOOKUP(G4071,[3]잔가율!$B$3:$C$33,2,FALSE)</f>
        <v>0.82599999999999996</v>
      </c>
      <c r="I4071" s="434">
        <f t="shared" si="63"/>
        <v>18295900</v>
      </c>
    </row>
    <row r="4072" spans="1:9">
      <c r="A4072" s="421">
        <v>4071</v>
      </c>
      <c r="B4072" s="422" t="s">
        <v>7711</v>
      </c>
      <c r="C4072" s="422" t="s">
        <v>7712</v>
      </c>
      <c r="D4072" s="422" t="s">
        <v>1974</v>
      </c>
      <c r="E4072" s="422" t="s">
        <v>8110</v>
      </c>
      <c r="F4072" s="438">
        <v>26530000</v>
      </c>
      <c r="G4072" s="423">
        <v>2023</v>
      </c>
      <c r="H4072" s="424">
        <f>VLOOKUP(G4072,[3]잔가율!$B$3:$C$33,2,FALSE)</f>
        <v>0.82599999999999996</v>
      </c>
      <c r="I4072" s="434">
        <f t="shared" si="63"/>
        <v>21913780</v>
      </c>
    </row>
    <row r="4073" spans="1:9">
      <c r="A4073" s="421">
        <v>4072</v>
      </c>
      <c r="B4073" s="422" t="s">
        <v>7711</v>
      </c>
      <c r="C4073" s="422" t="s">
        <v>7712</v>
      </c>
      <c r="D4073" s="422" t="s">
        <v>1974</v>
      </c>
      <c r="E4073" s="422" t="s">
        <v>8111</v>
      </c>
      <c r="F4073" s="438">
        <v>27410000</v>
      </c>
      <c r="G4073" s="423">
        <v>2023</v>
      </c>
      <c r="H4073" s="424">
        <f>VLOOKUP(G4073,[3]잔가율!$B$3:$C$33,2,FALSE)</f>
        <v>0.82599999999999996</v>
      </c>
      <c r="I4073" s="434">
        <f t="shared" si="63"/>
        <v>22640660</v>
      </c>
    </row>
    <row r="4074" spans="1:9">
      <c r="A4074" s="421">
        <v>4073</v>
      </c>
      <c r="B4074" s="422" t="s">
        <v>7711</v>
      </c>
      <c r="C4074" s="422" t="s">
        <v>7712</v>
      </c>
      <c r="D4074" s="422" t="s">
        <v>1974</v>
      </c>
      <c r="E4074" s="422" t="s">
        <v>8112</v>
      </c>
      <c r="F4074" s="438">
        <v>18960000</v>
      </c>
      <c r="G4074" s="423">
        <v>2023</v>
      </c>
      <c r="H4074" s="424">
        <f>VLOOKUP(G4074,[3]잔가율!$B$3:$C$33,2,FALSE)</f>
        <v>0.82599999999999996</v>
      </c>
      <c r="I4074" s="434">
        <f t="shared" si="63"/>
        <v>15660960</v>
      </c>
    </row>
    <row r="4075" spans="1:9">
      <c r="A4075" s="421">
        <v>4074</v>
      </c>
      <c r="B4075" s="422" t="s">
        <v>7711</v>
      </c>
      <c r="C4075" s="422" t="s">
        <v>7712</v>
      </c>
      <c r="D4075" s="422" t="s">
        <v>1974</v>
      </c>
      <c r="E4075" s="422" t="s">
        <v>8113</v>
      </c>
      <c r="F4075" s="438">
        <v>20690000</v>
      </c>
      <c r="G4075" s="423">
        <v>2023</v>
      </c>
      <c r="H4075" s="424">
        <f>VLOOKUP(G4075,[3]잔가율!$B$3:$C$33,2,FALSE)</f>
        <v>0.82599999999999996</v>
      </c>
      <c r="I4075" s="434">
        <f t="shared" si="63"/>
        <v>17089940</v>
      </c>
    </row>
    <row r="4076" spans="1:9">
      <c r="A4076" s="421">
        <v>4075</v>
      </c>
      <c r="B4076" s="422" t="s">
        <v>7711</v>
      </c>
      <c r="C4076" s="422" t="s">
        <v>7712</v>
      </c>
      <c r="D4076" s="422" t="s">
        <v>1974</v>
      </c>
      <c r="E4076" s="422" t="s">
        <v>8114</v>
      </c>
      <c r="F4076" s="438">
        <v>21930000</v>
      </c>
      <c r="G4076" s="423">
        <v>2023</v>
      </c>
      <c r="H4076" s="424">
        <f>VLOOKUP(G4076,[3]잔가율!$B$3:$C$33,2,FALSE)</f>
        <v>0.82599999999999996</v>
      </c>
      <c r="I4076" s="434">
        <f t="shared" si="63"/>
        <v>18114180</v>
      </c>
    </row>
    <row r="4077" spans="1:9">
      <c r="A4077" s="421">
        <v>4076</v>
      </c>
      <c r="B4077" s="422" t="s">
        <v>7711</v>
      </c>
      <c r="C4077" s="422" t="s">
        <v>7712</v>
      </c>
      <c r="D4077" s="422" t="s">
        <v>1974</v>
      </c>
      <c r="E4077" s="422" t="s">
        <v>8115</v>
      </c>
      <c r="F4077" s="438">
        <v>22890000</v>
      </c>
      <c r="G4077" s="423">
        <v>2023</v>
      </c>
      <c r="H4077" s="424">
        <f>VLOOKUP(G4077,[3]잔가율!$B$3:$C$33,2,FALSE)</f>
        <v>0.82599999999999996</v>
      </c>
      <c r="I4077" s="434">
        <f t="shared" si="63"/>
        <v>18907140</v>
      </c>
    </row>
    <row r="4078" spans="1:9">
      <c r="A4078" s="421">
        <v>4077</v>
      </c>
      <c r="B4078" s="422" t="s">
        <v>7711</v>
      </c>
      <c r="C4078" s="422" t="s">
        <v>7712</v>
      </c>
      <c r="D4078" s="422" t="s">
        <v>1974</v>
      </c>
      <c r="E4078" s="422" t="s">
        <v>8116</v>
      </c>
      <c r="F4078" s="438">
        <v>23870000</v>
      </c>
      <c r="G4078" s="423">
        <v>2023</v>
      </c>
      <c r="H4078" s="424">
        <f>VLOOKUP(G4078,[3]잔가율!$B$3:$C$33,2,FALSE)</f>
        <v>0.82599999999999996</v>
      </c>
      <c r="I4078" s="434">
        <f t="shared" si="63"/>
        <v>19716620</v>
      </c>
    </row>
    <row r="4079" spans="1:9">
      <c r="A4079" s="421">
        <v>4078</v>
      </c>
      <c r="B4079" s="422" t="s">
        <v>7711</v>
      </c>
      <c r="C4079" s="422" t="s">
        <v>7712</v>
      </c>
      <c r="D4079" s="422" t="s">
        <v>1974</v>
      </c>
      <c r="E4079" s="422" t="s">
        <v>8117</v>
      </c>
      <c r="F4079" s="438">
        <v>25600000</v>
      </c>
      <c r="G4079" s="423">
        <v>2023</v>
      </c>
      <c r="H4079" s="424">
        <f>VLOOKUP(G4079,[3]잔가율!$B$3:$C$33,2,FALSE)</f>
        <v>0.82599999999999996</v>
      </c>
      <c r="I4079" s="434">
        <f t="shared" si="63"/>
        <v>21145600</v>
      </c>
    </row>
    <row r="4080" spans="1:9">
      <c r="A4080" s="421">
        <v>4079</v>
      </c>
      <c r="B4080" s="422" t="s">
        <v>7711</v>
      </c>
      <c r="C4080" s="422" t="s">
        <v>7712</v>
      </c>
      <c r="D4080" s="422" t="s">
        <v>1974</v>
      </c>
      <c r="E4080" s="422" t="s">
        <v>8118</v>
      </c>
      <c r="F4080" s="438">
        <v>26750000</v>
      </c>
      <c r="G4080" s="423">
        <v>2023</v>
      </c>
      <c r="H4080" s="424">
        <f>VLOOKUP(G4080,[3]잔가율!$B$3:$C$33,2,FALSE)</f>
        <v>0.82599999999999996</v>
      </c>
      <c r="I4080" s="434">
        <f t="shared" si="63"/>
        <v>22095500</v>
      </c>
    </row>
    <row r="4081" spans="1:9">
      <c r="A4081" s="421">
        <v>4080</v>
      </c>
      <c r="B4081" s="422" t="s">
        <v>7711</v>
      </c>
      <c r="C4081" s="422" t="s">
        <v>7712</v>
      </c>
      <c r="D4081" s="422" t="s">
        <v>1974</v>
      </c>
      <c r="E4081" s="422" t="s">
        <v>8119</v>
      </c>
      <c r="F4081" s="438">
        <v>23030000</v>
      </c>
      <c r="G4081" s="423">
        <v>2023</v>
      </c>
      <c r="H4081" s="424">
        <f>VLOOKUP(G4081,[3]잔가율!$B$3:$C$33,2,FALSE)</f>
        <v>0.82599999999999996</v>
      </c>
      <c r="I4081" s="434">
        <f t="shared" si="63"/>
        <v>19022780</v>
      </c>
    </row>
    <row r="4082" spans="1:9">
      <c r="A4082" s="421">
        <v>4081</v>
      </c>
      <c r="B4082" s="422" t="s">
        <v>7711</v>
      </c>
      <c r="C4082" s="422" t="s">
        <v>7712</v>
      </c>
      <c r="D4082" s="422" t="s">
        <v>1974</v>
      </c>
      <c r="E4082" s="422" t="s">
        <v>8120</v>
      </c>
      <c r="F4082" s="438">
        <v>20660000</v>
      </c>
      <c r="G4082" s="423">
        <v>2023</v>
      </c>
      <c r="H4082" s="424">
        <f>VLOOKUP(G4082,[3]잔가율!$B$3:$C$33,2,FALSE)</f>
        <v>0.82599999999999996</v>
      </c>
      <c r="I4082" s="434">
        <f t="shared" si="63"/>
        <v>17065160</v>
      </c>
    </row>
    <row r="4083" spans="1:9">
      <c r="A4083" s="421">
        <v>4082</v>
      </c>
      <c r="B4083" s="422" t="s">
        <v>7711</v>
      </c>
      <c r="C4083" s="422" t="s">
        <v>7712</v>
      </c>
      <c r="D4083" s="422" t="s">
        <v>1974</v>
      </c>
      <c r="E4083" s="422" t="s">
        <v>8121</v>
      </c>
      <c r="F4083" s="438">
        <v>24090000</v>
      </c>
      <c r="G4083" s="423">
        <v>2023</v>
      </c>
      <c r="H4083" s="424">
        <f>VLOOKUP(G4083,[3]잔가율!$B$3:$C$33,2,FALSE)</f>
        <v>0.82599999999999996</v>
      </c>
      <c r="I4083" s="434">
        <f t="shared" si="63"/>
        <v>19898340</v>
      </c>
    </row>
    <row r="4084" spans="1:9">
      <c r="A4084" s="421">
        <v>4083</v>
      </c>
      <c r="B4084" s="422" t="s">
        <v>7711</v>
      </c>
      <c r="C4084" s="422" t="s">
        <v>7712</v>
      </c>
      <c r="D4084" s="422" t="s">
        <v>1974</v>
      </c>
      <c r="E4084" s="422" t="s">
        <v>8122</v>
      </c>
      <c r="F4084" s="438">
        <v>19180000</v>
      </c>
      <c r="G4084" s="423">
        <v>2023</v>
      </c>
      <c r="H4084" s="424">
        <f>VLOOKUP(G4084,[3]잔가율!$B$3:$C$33,2,FALSE)</f>
        <v>0.82599999999999996</v>
      </c>
      <c r="I4084" s="434">
        <f t="shared" si="63"/>
        <v>15842680</v>
      </c>
    </row>
    <row r="4085" spans="1:9">
      <c r="A4085" s="421">
        <v>4084</v>
      </c>
      <c r="B4085" s="422" t="s">
        <v>7711</v>
      </c>
      <c r="C4085" s="422" t="s">
        <v>7712</v>
      </c>
      <c r="D4085" s="422" t="s">
        <v>1974</v>
      </c>
      <c r="E4085" s="422" t="s">
        <v>8123</v>
      </c>
      <c r="F4085" s="438">
        <v>21040000</v>
      </c>
      <c r="G4085" s="423">
        <v>2023</v>
      </c>
      <c r="H4085" s="424">
        <f>VLOOKUP(G4085,[3]잔가율!$B$3:$C$33,2,FALSE)</f>
        <v>0.82599999999999996</v>
      </c>
      <c r="I4085" s="434">
        <f t="shared" si="63"/>
        <v>17379040</v>
      </c>
    </row>
    <row r="4086" spans="1:9">
      <c r="A4086" s="421">
        <v>4085</v>
      </c>
      <c r="B4086" s="422" t="s">
        <v>7711</v>
      </c>
      <c r="C4086" s="422" t="s">
        <v>7712</v>
      </c>
      <c r="D4086" s="422" t="s">
        <v>1974</v>
      </c>
      <c r="E4086" s="422" t="s">
        <v>8124</v>
      </c>
      <c r="F4086" s="438">
        <v>23290000</v>
      </c>
      <c r="G4086" s="423">
        <v>2023</v>
      </c>
      <c r="H4086" s="424">
        <f>VLOOKUP(G4086,[3]잔가율!$B$3:$C$33,2,FALSE)</f>
        <v>0.82599999999999996</v>
      </c>
      <c r="I4086" s="434">
        <f t="shared" si="63"/>
        <v>19237540</v>
      </c>
    </row>
    <row r="4087" spans="1:9">
      <c r="A4087" s="421">
        <v>4086</v>
      </c>
      <c r="B4087" s="422" t="s">
        <v>7711</v>
      </c>
      <c r="C4087" s="422" t="s">
        <v>7712</v>
      </c>
      <c r="D4087" s="422" t="s">
        <v>1974</v>
      </c>
      <c r="E4087" s="422" t="s">
        <v>8125</v>
      </c>
      <c r="F4087" s="438">
        <v>25240000</v>
      </c>
      <c r="G4087" s="423">
        <v>2023</v>
      </c>
      <c r="H4087" s="424">
        <f>VLOOKUP(G4087,[3]잔가율!$B$3:$C$33,2,FALSE)</f>
        <v>0.82599999999999996</v>
      </c>
      <c r="I4087" s="434">
        <f t="shared" si="63"/>
        <v>20848240</v>
      </c>
    </row>
    <row r="4088" spans="1:9">
      <c r="A4088" s="421">
        <v>4087</v>
      </c>
      <c r="B4088" s="422" t="s">
        <v>7711</v>
      </c>
      <c r="C4088" s="422" t="s">
        <v>7712</v>
      </c>
      <c r="D4088" s="422" t="s">
        <v>1974</v>
      </c>
      <c r="E4088" s="422" t="s">
        <v>8126</v>
      </c>
      <c r="F4088" s="438">
        <v>28620000</v>
      </c>
      <c r="G4088" s="423">
        <v>2023</v>
      </c>
      <c r="H4088" s="424">
        <f>VLOOKUP(G4088,[3]잔가율!$B$3:$C$33,2,FALSE)</f>
        <v>0.82599999999999996</v>
      </c>
      <c r="I4088" s="434">
        <f t="shared" si="63"/>
        <v>23640120</v>
      </c>
    </row>
    <row r="4089" spans="1:9">
      <c r="A4089" s="421">
        <v>4088</v>
      </c>
      <c r="B4089" s="422" t="s">
        <v>7711</v>
      </c>
      <c r="C4089" s="422" t="s">
        <v>7712</v>
      </c>
      <c r="D4089" s="422" t="s">
        <v>1974</v>
      </c>
      <c r="E4089" s="422" t="s">
        <v>8127</v>
      </c>
      <c r="F4089" s="438">
        <v>25530000</v>
      </c>
      <c r="G4089" s="423">
        <v>2023</v>
      </c>
      <c r="H4089" s="424">
        <f>VLOOKUP(G4089,[3]잔가율!$B$3:$C$33,2,FALSE)</f>
        <v>0.82599999999999996</v>
      </c>
      <c r="I4089" s="434">
        <f t="shared" si="63"/>
        <v>21087780</v>
      </c>
    </row>
    <row r="4090" spans="1:9">
      <c r="A4090" s="421">
        <v>4089</v>
      </c>
      <c r="B4090" s="422" t="s">
        <v>7711</v>
      </c>
      <c r="C4090" s="422" t="s">
        <v>7712</v>
      </c>
      <c r="D4090" s="422" t="s">
        <v>1974</v>
      </c>
      <c r="E4090" s="422" t="s">
        <v>8128</v>
      </c>
      <c r="F4090" s="438">
        <v>29630000</v>
      </c>
      <c r="G4090" s="423">
        <v>2023</v>
      </c>
      <c r="H4090" s="424">
        <f>VLOOKUP(G4090,[3]잔가율!$B$3:$C$33,2,FALSE)</f>
        <v>0.82599999999999996</v>
      </c>
      <c r="I4090" s="434">
        <f t="shared" si="63"/>
        <v>24474380</v>
      </c>
    </row>
    <row r="4091" spans="1:9">
      <c r="A4091" s="421">
        <v>4090</v>
      </c>
      <c r="B4091" s="422" t="s">
        <v>7711</v>
      </c>
      <c r="C4091" s="422" t="s">
        <v>7712</v>
      </c>
      <c r="D4091" s="422" t="s">
        <v>1974</v>
      </c>
      <c r="E4091" s="422" t="s">
        <v>8129</v>
      </c>
      <c r="F4091" s="438">
        <v>29040000</v>
      </c>
      <c r="G4091" s="423">
        <v>2023</v>
      </c>
      <c r="H4091" s="424">
        <f>VLOOKUP(G4091,[3]잔가율!$B$3:$C$33,2,FALSE)</f>
        <v>0.82599999999999996</v>
      </c>
      <c r="I4091" s="434">
        <f t="shared" si="63"/>
        <v>23987040</v>
      </c>
    </row>
    <row r="4092" spans="1:9">
      <c r="A4092" s="421">
        <v>4091</v>
      </c>
      <c r="B4092" s="422" t="s">
        <v>7711</v>
      </c>
      <c r="C4092" s="422" t="s">
        <v>7712</v>
      </c>
      <c r="D4092" s="422" t="s">
        <v>1974</v>
      </c>
      <c r="E4092" s="422" t="s">
        <v>8130</v>
      </c>
      <c r="F4092" s="438">
        <v>30800000</v>
      </c>
      <c r="G4092" s="423">
        <v>2023</v>
      </c>
      <c r="H4092" s="424">
        <f>VLOOKUP(G4092,[3]잔가율!$B$3:$C$33,2,FALSE)</f>
        <v>0.82599999999999996</v>
      </c>
      <c r="I4092" s="434">
        <f t="shared" si="63"/>
        <v>25440800</v>
      </c>
    </row>
    <row r="4093" spans="1:9">
      <c r="A4093" s="421">
        <v>4092</v>
      </c>
      <c r="B4093" s="422" t="s">
        <v>7711</v>
      </c>
      <c r="C4093" s="422" t="s">
        <v>7712</v>
      </c>
      <c r="D4093" s="422" t="s">
        <v>1974</v>
      </c>
      <c r="E4093" s="422" t="s">
        <v>8131</v>
      </c>
      <c r="F4093" s="438">
        <v>27680000</v>
      </c>
      <c r="G4093" s="423">
        <v>2023</v>
      </c>
      <c r="H4093" s="424">
        <f>VLOOKUP(G4093,[3]잔가율!$B$3:$C$33,2,FALSE)</f>
        <v>0.82599999999999996</v>
      </c>
      <c r="I4093" s="434">
        <f t="shared" si="63"/>
        <v>22863680</v>
      </c>
    </row>
    <row r="4094" spans="1:9">
      <c r="A4094" s="421">
        <v>4093</v>
      </c>
      <c r="B4094" s="422" t="s">
        <v>7711</v>
      </c>
      <c r="C4094" s="422" t="s">
        <v>7712</v>
      </c>
      <c r="D4094" s="422" t="s">
        <v>1974</v>
      </c>
      <c r="E4094" s="422" t="s">
        <v>8132</v>
      </c>
      <c r="F4094" s="438">
        <v>23430000</v>
      </c>
      <c r="G4094" s="423">
        <v>2023</v>
      </c>
      <c r="H4094" s="424">
        <f>VLOOKUP(G4094,[3]잔가율!$B$3:$C$33,2,FALSE)</f>
        <v>0.82599999999999996</v>
      </c>
      <c r="I4094" s="434">
        <f t="shared" si="63"/>
        <v>19353180</v>
      </c>
    </row>
    <row r="4095" spans="1:9">
      <c r="A4095" s="421">
        <v>4094</v>
      </c>
      <c r="B4095" s="422" t="s">
        <v>7711</v>
      </c>
      <c r="C4095" s="422" t="s">
        <v>7712</v>
      </c>
      <c r="D4095" s="422" t="s">
        <v>1974</v>
      </c>
      <c r="E4095" s="422" t="s">
        <v>8133</v>
      </c>
      <c r="F4095" s="438">
        <v>24270000</v>
      </c>
      <c r="G4095" s="423">
        <v>2023</v>
      </c>
      <c r="H4095" s="424">
        <f>VLOOKUP(G4095,[3]잔가율!$B$3:$C$33,2,FALSE)</f>
        <v>0.82599999999999996</v>
      </c>
      <c r="I4095" s="434">
        <f t="shared" si="63"/>
        <v>20047020</v>
      </c>
    </row>
    <row r="4096" spans="1:9">
      <c r="A4096" s="421">
        <v>4095</v>
      </c>
      <c r="B4096" s="422" t="s">
        <v>7711</v>
      </c>
      <c r="C4096" s="422" t="s">
        <v>7712</v>
      </c>
      <c r="D4096" s="422" t="s">
        <v>1974</v>
      </c>
      <c r="E4096" s="422" t="s">
        <v>8134</v>
      </c>
      <c r="F4096" s="438">
        <v>23030000</v>
      </c>
      <c r="G4096" s="423">
        <v>2023</v>
      </c>
      <c r="H4096" s="424">
        <f>VLOOKUP(G4096,[3]잔가율!$B$3:$C$33,2,FALSE)</f>
        <v>0.82599999999999996</v>
      </c>
      <c r="I4096" s="434">
        <f t="shared" si="63"/>
        <v>19022780</v>
      </c>
    </row>
    <row r="4097" spans="1:9">
      <c r="A4097" s="421">
        <v>4096</v>
      </c>
      <c r="B4097" s="422" t="s">
        <v>7711</v>
      </c>
      <c r="C4097" s="422" t="s">
        <v>7712</v>
      </c>
      <c r="D4097" s="422" t="s">
        <v>1974</v>
      </c>
      <c r="E4097" s="422" t="s">
        <v>8135</v>
      </c>
      <c r="F4097" s="438">
        <v>25270000</v>
      </c>
      <c r="G4097" s="423">
        <v>2023</v>
      </c>
      <c r="H4097" s="424">
        <f>VLOOKUP(G4097,[3]잔가율!$B$3:$C$33,2,FALSE)</f>
        <v>0.82599999999999996</v>
      </c>
      <c r="I4097" s="434">
        <f t="shared" si="63"/>
        <v>20873020</v>
      </c>
    </row>
    <row r="4098" spans="1:9">
      <c r="A4098" s="421">
        <v>4097</v>
      </c>
      <c r="B4098" s="422" t="s">
        <v>7711</v>
      </c>
      <c r="C4098" s="422" t="s">
        <v>7712</v>
      </c>
      <c r="D4098" s="422" t="s">
        <v>1974</v>
      </c>
      <c r="E4098" s="422" t="s">
        <v>8136</v>
      </c>
      <c r="F4098" s="438">
        <v>25730000</v>
      </c>
      <c r="G4098" s="423">
        <v>2023</v>
      </c>
      <c r="H4098" s="424">
        <f>VLOOKUP(G4098,[3]잔가율!$B$3:$C$33,2,FALSE)</f>
        <v>0.82599999999999996</v>
      </c>
      <c r="I4098" s="434">
        <f t="shared" ref="I4098:I4161" si="64">ROUNDDOWN(F4098*H4098,0)</f>
        <v>21252980</v>
      </c>
    </row>
    <row r="4099" spans="1:9">
      <c r="A4099" s="421">
        <v>4098</v>
      </c>
      <c r="B4099" s="422" t="s">
        <v>7711</v>
      </c>
      <c r="C4099" s="422" t="s">
        <v>7712</v>
      </c>
      <c r="D4099" s="422" t="s">
        <v>1974</v>
      </c>
      <c r="E4099" s="422" t="s">
        <v>8137</v>
      </c>
      <c r="F4099" s="438">
        <v>27660000</v>
      </c>
      <c r="G4099" s="423">
        <v>2023</v>
      </c>
      <c r="H4099" s="424">
        <f>VLOOKUP(G4099,[3]잔가율!$B$3:$C$33,2,FALSE)</f>
        <v>0.82599999999999996</v>
      </c>
      <c r="I4099" s="434">
        <f t="shared" si="64"/>
        <v>22847160</v>
      </c>
    </row>
    <row r="4100" spans="1:9">
      <c r="A4100" s="421">
        <v>4099</v>
      </c>
      <c r="B4100" s="422" t="s">
        <v>7711</v>
      </c>
      <c r="C4100" s="422" t="s">
        <v>7712</v>
      </c>
      <c r="D4100" s="422" t="s">
        <v>1974</v>
      </c>
      <c r="E4100" s="422" t="s">
        <v>8138</v>
      </c>
      <c r="F4100" s="438">
        <v>28450000</v>
      </c>
      <c r="G4100" s="423">
        <v>2023</v>
      </c>
      <c r="H4100" s="424">
        <f>VLOOKUP(G4100,[3]잔가율!$B$3:$C$33,2,FALSE)</f>
        <v>0.82599999999999996</v>
      </c>
      <c r="I4100" s="434">
        <f t="shared" si="64"/>
        <v>23499700</v>
      </c>
    </row>
    <row r="4101" spans="1:9">
      <c r="A4101" s="421">
        <v>4100</v>
      </c>
      <c r="B4101" s="422" t="s">
        <v>7711</v>
      </c>
      <c r="C4101" s="422" t="s">
        <v>7712</v>
      </c>
      <c r="D4101" s="422" t="s">
        <v>1974</v>
      </c>
      <c r="E4101" s="422" t="s">
        <v>8139</v>
      </c>
      <c r="F4101" s="438">
        <v>21790000</v>
      </c>
      <c r="G4101" s="423">
        <v>2023</v>
      </c>
      <c r="H4101" s="424">
        <f>VLOOKUP(G4101,[3]잔가율!$B$3:$C$33,2,FALSE)</f>
        <v>0.82599999999999996</v>
      </c>
      <c r="I4101" s="434">
        <f t="shared" si="64"/>
        <v>17998540</v>
      </c>
    </row>
    <row r="4102" spans="1:9">
      <c r="A4102" s="421">
        <v>4101</v>
      </c>
      <c r="B4102" s="422" t="s">
        <v>7711</v>
      </c>
      <c r="C4102" s="422" t="s">
        <v>7712</v>
      </c>
      <c r="D4102" s="422" t="s">
        <v>1974</v>
      </c>
      <c r="E4102" s="422" t="s">
        <v>8140</v>
      </c>
      <c r="F4102" s="438">
        <v>23030000</v>
      </c>
      <c r="G4102" s="423">
        <v>2023</v>
      </c>
      <c r="H4102" s="424">
        <f>VLOOKUP(G4102,[3]잔가율!$B$3:$C$33,2,FALSE)</f>
        <v>0.82599999999999996</v>
      </c>
      <c r="I4102" s="434">
        <f t="shared" si="64"/>
        <v>19022780</v>
      </c>
    </row>
    <row r="4103" spans="1:9">
      <c r="A4103" s="421">
        <v>4102</v>
      </c>
      <c r="B4103" s="422" t="s">
        <v>7711</v>
      </c>
      <c r="C4103" s="422" t="s">
        <v>7712</v>
      </c>
      <c r="D4103" s="422" t="s">
        <v>1974</v>
      </c>
      <c r="E4103" s="422" t="s">
        <v>8141</v>
      </c>
      <c r="F4103" s="438">
        <v>20770000</v>
      </c>
      <c r="G4103" s="423">
        <v>2023</v>
      </c>
      <c r="H4103" s="424">
        <f>VLOOKUP(G4103,[3]잔가율!$B$3:$C$33,2,FALSE)</f>
        <v>0.82599999999999996</v>
      </c>
      <c r="I4103" s="434">
        <f t="shared" si="64"/>
        <v>17156020</v>
      </c>
    </row>
    <row r="4104" spans="1:9">
      <c r="A4104" s="421">
        <v>4103</v>
      </c>
      <c r="B4104" s="422" t="s">
        <v>7711</v>
      </c>
      <c r="C4104" s="422" t="s">
        <v>7712</v>
      </c>
      <c r="D4104" s="422" t="s">
        <v>1974</v>
      </c>
      <c r="E4104" s="422" t="s">
        <v>8142</v>
      </c>
      <c r="F4104" s="438">
        <v>21090000</v>
      </c>
      <c r="G4104" s="423">
        <v>2023</v>
      </c>
      <c r="H4104" s="424">
        <f>VLOOKUP(G4104,[3]잔가율!$B$3:$C$33,2,FALSE)</f>
        <v>0.82599999999999996</v>
      </c>
      <c r="I4104" s="434">
        <f t="shared" si="64"/>
        <v>17420340</v>
      </c>
    </row>
    <row r="4105" spans="1:9">
      <c r="A4105" s="421">
        <v>4104</v>
      </c>
      <c r="B4105" s="422" t="s">
        <v>7711</v>
      </c>
      <c r="C4105" s="422" t="s">
        <v>7712</v>
      </c>
      <c r="D4105" s="422" t="s">
        <v>1974</v>
      </c>
      <c r="E4105" s="422" t="s">
        <v>8143</v>
      </c>
      <c r="F4105" s="438">
        <v>22670000</v>
      </c>
      <c r="G4105" s="423">
        <v>2023</v>
      </c>
      <c r="H4105" s="424">
        <f>VLOOKUP(G4105,[3]잔가율!$B$3:$C$33,2,FALSE)</f>
        <v>0.82599999999999996</v>
      </c>
      <c r="I4105" s="434">
        <f t="shared" si="64"/>
        <v>18725420</v>
      </c>
    </row>
    <row r="4106" spans="1:9">
      <c r="A4106" s="421">
        <v>4105</v>
      </c>
      <c r="B4106" s="422" t="s">
        <v>7711</v>
      </c>
      <c r="C4106" s="422" t="s">
        <v>7712</v>
      </c>
      <c r="D4106" s="422" t="s">
        <v>1974</v>
      </c>
      <c r="E4106" s="422" t="s">
        <v>8144</v>
      </c>
      <c r="F4106" s="438">
        <v>26040000</v>
      </c>
      <c r="G4106" s="423">
        <v>2023</v>
      </c>
      <c r="H4106" s="424">
        <f>VLOOKUP(G4106,[3]잔가율!$B$3:$C$33,2,FALSE)</f>
        <v>0.82599999999999996</v>
      </c>
      <c r="I4106" s="434">
        <f t="shared" si="64"/>
        <v>21509040</v>
      </c>
    </row>
    <row r="4107" spans="1:9">
      <c r="A4107" s="421">
        <v>4106</v>
      </c>
      <c r="B4107" s="422" t="s">
        <v>7711</v>
      </c>
      <c r="C4107" s="422" t="s">
        <v>7712</v>
      </c>
      <c r="D4107" s="422" t="s">
        <v>1974</v>
      </c>
      <c r="E4107" s="422" t="s">
        <v>8145</v>
      </c>
      <c r="F4107" s="438">
        <v>25040000</v>
      </c>
      <c r="G4107" s="423">
        <v>2023</v>
      </c>
      <c r="H4107" s="424">
        <f>VLOOKUP(G4107,[3]잔가율!$B$3:$C$33,2,FALSE)</f>
        <v>0.82599999999999996</v>
      </c>
      <c r="I4107" s="434">
        <f t="shared" si="64"/>
        <v>20683040</v>
      </c>
    </row>
    <row r="4108" spans="1:9">
      <c r="A4108" s="421">
        <v>4107</v>
      </c>
      <c r="B4108" s="422" t="s">
        <v>7711</v>
      </c>
      <c r="C4108" s="422" t="s">
        <v>7712</v>
      </c>
      <c r="D4108" s="422" t="s">
        <v>1974</v>
      </c>
      <c r="E4108" s="422" t="s">
        <v>8146</v>
      </c>
      <c r="F4108" s="438">
        <v>28920000</v>
      </c>
      <c r="G4108" s="423">
        <v>2023</v>
      </c>
      <c r="H4108" s="424">
        <f>VLOOKUP(G4108,[3]잔가율!$B$3:$C$33,2,FALSE)</f>
        <v>0.82599999999999996</v>
      </c>
      <c r="I4108" s="434">
        <f t="shared" si="64"/>
        <v>23887920</v>
      </c>
    </row>
    <row r="4109" spans="1:9">
      <c r="A4109" s="421">
        <v>4108</v>
      </c>
      <c r="B4109" s="422" t="s">
        <v>7711</v>
      </c>
      <c r="C4109" s="422" t="s">
        <v>7712</v>
      </c>
      <c r="D4109" s="422" t="s">
        <v>1974</v>
      </c>
      <c r="E4109" s="422" t="s">
        <v>8147</v>
      </c>
      <c r="F4109" s="438">
        <v>30920000</v>
      </c>
      <c r="G4109" s="423">
        <v>2023</v>
      </c>
      <c r="H4109" s="424">
        <f>VLOOKUP(G4109,[3]잔가율!$B$3:$C$33,2,FALSE)</f>
        <v>0.82599999999999996</v>
      </c>
      <c r="I4109" s="434">
        <f t="shared" si="64"/>
        <v>25539920</v>
      </c>
    </row>
    <row r="4110" spans="1:9">
      <c r="A4110" s="421">
        <v>4109</v>
      </c>
      <c r="B4110" s="422" t="s">
        <v>7711</v>
      </c>
      <c r="C4110" s="422" t="s">
        <v>7712</v>
      </c>
      <c r="D4110" s="422" t="s">
        <v>1974</v>
      </c>
      <c r="E4110" s="422" t="s">
        <v>8148</v>
      </c>
      <c r="F4110" s="438">
        <v>20750000</v>
      </c>
      <c r="G4110" s="423">
        <v>2023</v>
      </c>
      <c r="H4110" s="424">
        <f>VLOOKUP(G4110,[3]잔가율!$B$3:$C$33,2,FALSE)</f>
        <v>0.82599999999999996</v>
      </c>
      <c r="I4110" s="434">
        <f t="shared" si="64"/>
        <v>17139500</v>
      </c>
    </row>
    <row r="4111" spans="1:9">
      <c r="A4111" s="421">
        <v>4110</v>
      </c>
      <c r="B4111" s="422" t="s">
        <v>7711</v>
      </c>
      <c r="C4111" s="422" t="s">
        <v>7712</v>
      </c>
      <c r="D4111" s="422" t="s">
        <v>1974</v>
      </c>
      <c r="E4111" s="422" t="s">
        <v>8149</v>
      </c>
      <c r="F4111" s="438">
        <v>22760000</v>
      </c>
      <c r="G4111" s="423">
        <v>2023</v>
      </c>
      <c r="H4111" s="424">
        <f>VLOOKUP(G4111,[3]잔가율!$B$3:$C$33,2,FALSE)</f>
        <v>0.82599999999999996</v>
      </c>
      <c r="I4111" s="434">
        <f t="shared" si="64"/>
        <v>18799760</v>
      </c>
    </row>
    <row r="4112" spans="1:9">
      <c r="A4112" s="421">
        <v>4111</v>
      </c>
      <c r="B4112" s="422" t="s">
        <v>7711</v>
      </c>
      <c r="C4112" s="422" t="s">
        <v>7712</v>
      </c>
      <c r="D4112" s="422" t="s">
        <v>1974</v>
      </c>
      <c r="E4112" s="422" t="s">
        <v>8150</v>
      </c>
      <c r="F4112" s="438">
        <v>23620000</v>
      </c>
      <c r="G4112" s="423">
        <v>2023</v>
      </c>
      <c r="H4112" s="424">
        <f>VLOOKUP(G4112,[3]잔가율!$B$3:$C$33,2,FALSE)</f>
        <v>0.82599999999999996</v>
      </c>
      <c r="I4112" s="434">
        <f t="shared" si="64"/>
        <v>19510120</v>
      </c>
    </row>
    <row r="4113" spans="1:9">
      <c r="A4113" s="421">
        <v>4112</v>
      </c>
      <c r="B4113" s="422" t="s">
        <v>7711</v>
      </c>
      <c r="C4113" s="422" t="s">
        <v>7712</v>
      </c>
      <c r="D4113" s="422" t="s">
        <v>1974</v>
      </c>
      <c r="E4113" s="422" t="s">
        <v>8151</v>
      </c>
      <c r="F4113" s="438">
        <v>25190000</v>
      </c>
      <c r="G4113" s="423">
        <v>2023</v>
      </c>
      <c r="H4113" s="424">
        <f>VLOOKUP(G4113,[3]잔가율!$B$3:$C$33,2,FALSE)</f>
        <v>0.82599999999999996</v>
      </c>
      <c r="I4113" s="434">
        <f t="shared" si="64"/>
        <v>20806940</v>
      </c>
    </row>
    <row r="4114" spans="1:9">
      <c r="A4114" s="421">
        <v>4113</v>
      </c>
      <c r="B4114" s="422" t="s">
        <v>7711</v>
      </c>
      <c r="C4114" s="422" t="s">
        <v>7712</v>
      </c>
      <c r="D4114" s="422" t="s">
        <v>1974</v>
      </c>
      <c r="E4114" s="422" t="s">
        <v>8152</v>
      </c>
      <c r="F4114" s="438">
        <v>25670000</v>
      </c>
      <c r="G4114" s="423">
        <v>2023</v>
      </c>
      <c r="H4114" s="424">
        <f>VLOOKUP(G4114,[3]잔가율!$B$3:$C$33,2,FALSE)</f>
        <v>0.82599999999999996</v>
      </c>
      <c r="I4114" s="434">
        <f t="shared" si="64"/>
        <v>21203420</v>
      </c>
    </row>
    <row r="4115" spans="1:9">
      <c r="A4115" s="421">
        <v>4114</v>
      </c>
      <c r="B4115" s="422" t="s">
        <v>7711</v>
      </c>
      <c r="C4115" s="422" t="s">
        <v>7712</v>
      </c>
      <c r="D4115" s="422" t="s">
        <v>1974</v>
      </c>
      <c r="E4115" s="422" t="s">
        <v>8153</v>
      </c>
      <c r="F4115" s="438">
        <v>27920000</v>
      </c>
      <c r="G4115" s="423">
        <v>2023</v>
      </c>
      <c r="H4115" s="424">
        <f>VLOOKUP(G4115,[3]잔가율!$B$3:$C$33,2,FALSE)</f>
        <v>0.82599999999999996</v>
      </c>
      <c r="I4115" s="434">
        <f t="shared" si="64"/>
        <v>23061920</v>
      </c>
    </row>
    <row r="4116" spans="1:9">
      <c r="A4116" s="421">
        <v>4115</v>
      </c>
      <c r="B4116" s="422" t="s">
        <v>7711</v>
      </c>
      <c r="C4116" s="422" t="s">
        <v>7712</v>
      </c>
      <c r="D4116" s="422" t="s">
        <v>1974</v>
      </c>
      <c r="E4116" s="422" t="s">
        <v>8154</v>
      </c>
      <c r="F4116" s="438">
        <v>28450000</v>
      </c>
      <c r="G4116" s="423">
        <v>2023</v>
      </c>
      <c r="H4116" s="424">
        <f>VLOOKUP(G4116,[3]잔가율!$B$3:$C$33,2,FALSE)</f>
        <v>0.82599999999999996</v>
      </c>
      <c r="I4116" s="434">
        <f t="shared" si="64"/>
        <v>23499700</v>
      </c>
    </row>
    <row r="4117" spans="1:9">
      <c r="A4117" s="421">
        <v>4116</v>
      </c>
      <c r="B4117" s="422" t="s">
        <v>7711</v>
      </c>
      <c r="C4117" s="422" t="s">
        <v>7712</v>
      </c>
      <c r="D4117" s="422" t="s">
        <v>1974</v>
      </c>
      <c r="E4117" s="422" t="s">
        <v>8155</v>
      </c>
      <c r="F4117" s="438">
        <v>21150000</v>
      </c>
      <c r="G4117" s="423">
        <v>2023</v>
      </c>
      <c r="H4117" s="424">
        <f>VLOOKUP(G4117,[3]잔가율!$B$3:$C$33,2,FALSE)</f>
        <v>0.82599999999999996</v>
      </c>
      <c r="I4117" s="434">
        <f t="shared" si="64"/>
        <v>17469900</v>
      </c>
    </row>
    <row r="4118" spans="1:9">
      <c r="A4118" s="421">
        <v>4117</v>
      </c>
      <c r="B4118" s="422" t="s">
        <v>7711</v>
      </c>
      <c r="C4118" s="422" t="s">
        <v>7712</v>
      </c>
      <c r="D4118" s="422" t="s">
        <v>1974</v>
      </c>
      <c r="E4118" s="422" t="s">
        <v>8156</v>
      </c>
      <c r="F4118" s="438">
        <v>24640000</v>
      </c>
      <c r="G4118" s="423">
        <v>2023</v>
      </c>
      <c r="H4118" s="424">
        <f>VLOOKUP(G4118,[3]잔가율!$B$3:$C$33,2,FALSE)</f>
        <v>0.82599999999999996</v>
      </c>
      <c r="I4118" s="434">
        <f t="shared" si="64"/>
        <v>20352640</v>
      </c>
    </row>
    <row r="4119" spans="1:9">
      <c r="A4119" s="421">
        <v>4118</v>
      </c>
      <c r="B4119" s="422" t="s">
        <v>7711</v>
      </c>
      <c r="C4119" s="422" t="s">
        <v>7712</v>
      </c>
      <c r="D4119" s="422" t="s">
        <v>1974</v>
      </c>
      <c r="E4119" s="422" t="s">
        <v>8157</v>
      </c>
      <c r="F4119" s="438">
        <v>28280000</v>
      </c>
      <c r="G4119" s="423">
        <v>2023</v>
      </c>
      <c r="H4119" s="424">
        <f>VLOOKUP(G4119,[3]잔가율!$B$3:$C$33,2,FALSE)</f>
        <v>0.82599999999999996</v>
      </c>
      <c r="I4119" s="434">
        <f t="shared" si="64"/>
        <v>23359280</v>
      </c>
    </row>
    <row r="4120" spans="1:9">
      <c r="A4120" s="421">
        <v>4119</v>
      </c>
      <c r="B4120" s="422" t="s">
        <v>7711</v>
      </c>
      <c r="C4120" s="422" t="s">
        <v>7712</v>
      </c>
      <c r="D4120" s="422" t="s">
        <v>1974</v>
      </c>
      <c r="E4120" s="422" t="s">
        <v>8158</v>
      </c>
      <c r="F4120" s="438">
        <v>14630000</v>
      </c>
      <c r="G4120" s="423">
        <v>2023</v>
      </c>
      <c r="H4120" s="424">
        <f>VLOOKUP(G4120,[3]잔가율!$B$3:$C$33,2,FALSE)</f>
        <v>0.82599999999999996</v>
      </c>
      <c r="I4120" s="434">
        <f t="shared" si="64"/>
        <v>12084380</v>
      </c>
    </row>
    <row r="4121" spans="1:9">
      <c r="A4121" s="421">
        <v>4120</v>
      </c>
      <c r="B4121" s="422" t="s">
        <v>7711</v>
      </c>
      <c r="C4121" s="422" t="s">
        <v>7712</v>
      </c>
      <c r="D4121" s="422" t="s">
        <v>1974</v>
      </c>
      <c r="E4121" s="422" t="s">
        <v>8159</v>
      </c>
      <c r="F4121" s="438">
        <v>14720000</v>
      </c>
      <c r="G4121" s="423">
        <v>2023</v>
      </c>
      <c r="H4121" s="424">
        <f>VLOOKUP(G4121,[3]잔가율!$B$3:$C$33,2,FALSE)</f>
        <v>0.82599999999999996</v>
      </c>
      <c r="I4121" s="434">
        <f t="shared" si="64"/>
        <v>12158720</v>
      </c>
    </row>
    <row r="4122" spans="1:9">
      <c r="A4122" s="421">
        <v>4121</v>
      </c>
      <c r="B4122" s="422" t="s">
        <v>7711</v>
      </c>
      <c r="C4122" s="422" t="s">
        <v>7712</v>
      </c>
      <c r="D4122" s="422" t="s">
        <v>1974</v>
      </c>
      <c r="E4122" s="422" t="s">
        <v>8160</v>
      </c>
      <c r="F4122" s="438">
        <v>14150000</v>
      </c>
      <c r="G4122" s="423">
        <v>2023</v>
      </c>
      <c r="H4122" s="424">
        <f>VLOOKUP(G4122,[3]잔가율!$B$3:$C$33,2,FALSE)</f>
        <v>0.82599999999999996</v>
      </c>
      <c r="I4122" s="434">
        <f t="shared" si="64"/>
        <v>11687900</v>
      </c>
    </row>
    <row r="4123" spans="1:9">
      <c r="A4123" s="421">
        <v>4122</v>
      </c>
      <c r="B4123" s="422" t="s">
        <v>7711</v>
      </c>
      <c r="C4123" s="422" t="s">
        <v>7712</v>
      </c>
      <c r="D4123" s="422" t="s">
        <v>1974</v>
      </c>
      <c r="E4123" s="422" t="s">
        <v>8161</v>
      </c>
      <c r="F4123" s="438">
        <v>14350000</v>
      </c>
      <c r="G4123" s="423">
        <v>2023</v>
      </c>
      <c r="H4123" s="424">
        <f>VLOOKUP(G4123,[3]잔가율!$B$3:$C$33,2,FALSE)</f>
        <v>0.82599999999999996</v>
      </c>
      <c r="I4123" s="434">
        <f t="shared" si="64"/>
        <v>11853100</v>
      </c>
    </row>
    <row r="4124" spans="1:9">
      <c r="A4124" s="421">
        <v>4123</v>
      </c>
      <c r="B4124" s="422" t="s">
        <v>7711</v>
      </c>
      <c r="C4124" s="422" t="s">
        <v>7712</v>
      </c>
      <c r="D4124" s="422" t="s">
        <v>1974</v>
      </c>
      <c r="E4124" s="422" t="s">
        <v>8162</v>
      </c>
      <c r="F4124" s="438">
        <v>17310000</v>
      </c>
      <c r="G4124" s="423">
        <v>2023</v>
      </c>
      <c r="H4124" s="424">
        <f>VLOOKUP(G4124,[3]잔가율!$B$3:$C$33,2,FALSE)</f>
        <v>0.82599999999999996</v>
      </c>
      <c r="I4124" s="434">
        <f t="shared" si="64"/>
        <v>14298060</v>
      </c>
    </row>
    <row r="4125" spans="1:9">
      <c r="A4125" s="421">
        <v>4124</v>
      </c>
      <c r="B4125" s="422" t="s">
        <v>7711</v>
      </c>
      <c r="C4125" s="422" t="s">
        <v>7712</v>
      </c>
      <c r="D4125" s="422" t="s">
        <v>1974</v>
      </c>
      <c r="E4125" s="422" t="s">
        <v>8163</v>
      </c>
      <c r="F4125" s="438">
        <v>21100000</v>
      </c>
      <c r="G4125" s="423">
        <v>2023</v>
      </c>
      <c r="H4125" s="424">
        <f>VLOOKUP(G4125,[3]잔가율!$B$3:$C$33,2,FALSE)</f>
        <v>0.82599999999999996</v>
      </c>
      <c r="I4125" s="434">
        <f t="shared" si="64"/>
        <v>17428600</v>
      </c>
    </row>
    <row r="4126" spans="1:9">
      <c r="A4126" s="421">
        <v>4125</v>
      </c>
      <c r="B4126" s="422" t="s">
        <v>7711</v>
      </c>
      <c r="C4126" s="422" t="s">
        <v>7712</v>
      </c>
      <c r="D4126" s="422" t="s">
        <v>1974</v>
      </c>
      <c r="E4126" s="422" t="s">
        <v>8164</v>
      </c>
      <c r="F4126" s="438">
        <v>17020000</v>
      </c>
      <c r="G4126" s="423">
        <v>2023</v>
      </c>
      <c r="H4126" s="424">
        <f>VLOOKUP(G4126,[3]잔가율!$B$3:$C$33,2,FALSE)</f>
        <v>0.82599999999999996</v>
      </c>
      <c r="I4126" s="434">
        <f t="shared" si="64"/>
        <v>14058520</v>
      </c>
    </row>
    <row r="4127" spans="1:9">
      <c r="A4127" s="421">
        <v>4126</v>
      </c>
      <c r="B4127" s="422" t="s">
        <v>7711</v>
      </c>
      <c r="C4127" s="422" t="s">
        <v>7712</v>
      </c>
      <c r="D4127" s="422" t="s">
        <v>1974</v>
      </c>
      <c r="E4127" s="422" t="s">
        <v>8165</v>
      </c>
      <c r="F4127" s="438">
        <v>22210000</v>
      </c>
      <c r="G4127" s="423">
        <v>2023</v>
      </c>
      <c r="H4127" s="424">
        <f>VLOOKUP(G4127,[3]잔가율!$B$3:$C$33,2,FALSE)</f>
        <v>0.82599999999999996</v>
      </c>
      <c r="I4127" s="434">
        <f t="shared" si="64"/>
        <v>18345460</v>
      </c>
    </row>
    <row r="4128" spans="1:9">
      <c r="A4128" s="421">
        <v>4127</v>
      </c>
      <c r="B4128" s="422" t="s">
        <v>7711</v>
      </c>
      <c r="C4128" s="422" t="s">
        <v>7712</v>
      </c>
      <c r="D4128" s="422" t="s">
        <v>1974</v>
      </c>
      <c r="E4128" s="422" t="s">
        <v>8166</v>
      </c>
      <c r="F4128" s="438">
        <v>18890000</v>
      </c>
      <c r="G4128" s="423">
        <v>2023</v>
      </c>
      <c r="H4128" s="424">
        <f>VLOOKUP(G4128,[3]잔가율!$B$3:$C$33,2,FALSE)</f>
        <v>0.82599999999999996</v>
      </c>
      <c r="I4128" s="434">
        <f t="shared" si="64"/>
        <v>15603140</v>
      </c>
    </row>
    <row r="4129" spans="1:9">
      <c r="A4129" s="421">
        <v>4128</v>
      </c>
      <c r="B4129" s="422" t="s">
        <v>7711</v>
      </c>
      <c r="C4129" s="422" t="s">
        <v>7712</v>
      </c>
      <c r="D4129" s="422" t="s">
        <v>1974</v>
      </c>
      <c r="E4129" s="422" t="s">
        <v>8167</v>
      </c>
      <c r="F4129" s="438">
        <v>15890000</v>
      </c>
      <c r="G4129" s="423">
        <v>2023</v>
      </c>
      <c r="H4129" s="424">
        <f>VLOOKUP(G4129,[3]잔가율!$B$3:$C$33,2,FALSE)</f>
        <v>0.82599999999999996</v>
      </c>
      <c r="I4129" s="434">
        <f t="shared" si="64"/>
        <v>13125140</v>
      </c>
    </row>
    <row r="4130" spans="1:9">
      <c r="A4130" s="421">
        <v>4129</v>
      </c>
      <c r="B4130" s="422" t="s">
        <v>7711</v>
      </c>
      <c r="C4130" s="422" t="s">
        <v>7712</v>
      </c>
      <c r="D4130" s="422" t="s">
        <v>1974</v>
      </c>
      <c r="E4130" s="422" t="s">
        <v>8168</v>
      </c>
      <c r="F4130" s="438">
        <v>21460000</v>
      </c>
      <c r="G4130" s="423">
        <v>2023</v>
      </c>
      <c r="H4130" s="424">
        <f>VLOOKUP(G4130,[3]잔가율!$B$3:$C$33,2,FALSE)</f>
        <v>0.82599999999999996</v>
      </c>
      <c r="I4130" s="434">
        <f t="shared" si="64"/>
        <v>17725960</v>
      </c>
    </row>
    <row r="4131" spans="1:9">
      <c r="A4131" s="421">
        <v>4130</v>
      </c>
      <c r="B4131" s="422" t="s">
        <v>7711</v>
      </c>
      <c r="C4131" s="422" t="s">
        <v>7712</v>
      </c>
      <c r="D4131" s="422" t="s">
        <v>1974</v>
      </c>
      <c r="E4131" s="422" t="s">
        <v>8169</v>
      </c>
      <c r="F4131" s="438">
        <v>23700000</v>
      </c>
      <c r="G4131" s="423">
        <v>2023</v>
      </c>
      <c r="H4131" s="424">
        <f>VLOOKUP(G4131,[3]잔가율!$B$3:$C$33,2,FALSE)</f>
        <v>0.82599999999999996</v>
      </c>
      <c r="I4131" s="434">
        <f t="shared" si="64"/>
        <v>19576200</v>
      </c>
    </row>
    <row r="4132" spans="1:9">
      <c r="A4132" s="421">
        <v>4131</v>
      </c>
      <c r="B4132" s="422" t="s">
        <v>7711</v>
      </c>
      <c r="C4132" s="422" t="s">
        <v>7712</v>
      </c>
      <c r="D4132" s="422" t="s">
        <v>1974</v>
      </c>
      <c r="E4132" s="422" t="s">
        <v>8170</v>
      </c>
      <c r="F4132" s="438">
        <v>16710000</v>
      </c>
      <c r="G4132" s="423">
        <v>2023</v>
      </c>
      <c r="H4132" s="424">
        <f>VLOOKUP(G4132,[3]잔가율!$B$3:$C$33,2,FALSE)</f>
        <v>0.82599999999999996</v>
      </c>
      <c r="I4132" s="434">
        <f t="shared" si="64"/>
        <v>13802460</v>
      </c>
    </row>
    <row r="4133" spans="1:9">
      <c r="A4133" s="421">
        <v>4132</v>
      </c>
      <c r="B4133" s="422" t="s">
        <v>7711</v>
      </c>
      <c r="C4133" s="422" t="s">
        <v>7712</v>
      </c>
      <c r="D4133" s="422" t="s">
        <v>1974</v>
      </c>
      <c r="E4133" s="422" t="s">
        <v>8171</v>
      </c>
      <c r="F4133" s="438">
        <v>19100000</v>
      </c>
      <c r="G4133" s="423">
        <v>2023</v>
      </c>
      <c r="H4133" s="424">
        <f>VLOOKUP(G4133,[3]잔가율!$B$3:$C$33,2,FALSE)</f>
        <v>0.82599999999999996</v>
      </c>
      <c r="I4133" s="434">
        <f t="shared" si="64"/>
        <v>15776600</v>
      </c>
    </row>
    <row r="4134" spans="1:9">
      <c r="A4134" s="421">
        <v>4133</v>
      </c>
      <c r="B4134" s="422" t="s">
        <v>7711</v>
      </c>
      <c r="C4134" s="422" t="s">
        <v>7712</v>
      </c>
      <c r="D4134" s="422" t="s">
        <v>1974</v>
      </c>
      <c r="E4134" s="422" t="s">
        <v>8172</v>
      </c>
      <c r="F4134" s="438">
        <v>16080000</v>
      </c>
      <c r="G4134" s="423">
        <v>2023</v>
      </c>
      <c r="H4134" s="424">
        <f>VLOOKUP(G4134,[3]잔가율!$B$3:$C$33,2,FALSE)</f>
        <v>0.82599999999999996</v>
      </c>
      <c r="I4134" s="434">
        <f t="shared" si="64"/>
        <v>13282080</v>
      </c>
    </row>
    <row r="4135" spans="1:9">
      <c r="A4135" s="421">
        <v>4134</v>
      </c>
      <c r="B4135" s="422" t="s">
        <v>7711</v>
      </c>
      <c r="C4135" s="422" t="s">
        <v>7712</v>
      </c>
      <c r="D4135" s="422" t="s">
        <v>1974</v>
      </c>
      <c r="E4135" s="422" t="s">
        <v>8173</v>
      </c>
      <c r="F4135" s="438">
        <v>20570000</v>
      </c>
      <c r="G4135" s="423">
        <v>2023</v>
      </c>
      <c r="H4135" s="424">
        <f>VLOOKUP(G4135,[3]잔가율!$B$3:$C$33,2,FALSE)</f>
        <v>0.82599999999999996</v>
      </c>
      <c r="I4135" s="434">
        <f t="shared" si="64"/>
        <v>16990820</v>
      </c>
    </row>
    <row r="4136" spans="1:9">
      <c r="A4136" s="421">
        <v>4135</v>
      </c>
      <c r="B4136" s="422" t="s">
        <v>7711</v>
      </c>
      <c r="C4136" s="422" t="s">
        <v>7712</v>
      </c>
      <c r="D4136" s="422" t="s">
        <v>1974</v>
      </c>
      <c r="E4136" s="422" t="s">
        <v>8174</v>
      </c>
      <c r="F4136" s="438">
        <v>23070000</v>
      </c>
      <c r="G4136" s="423">
        <v>2023</v>
      </c>
      <c r="H4136" s="424">
        <f>VLOOKUP(G4136,[3]잔가율!$B$3:$C$33,2,FALSE)</f>
        <v>0.82599999999999996</v>
      </c>
      <c r="I4136" s="434">
        <f t="shared" si="64"/>
        <v>19055820</v>
      </c>
    </row>
    <row r="4137" spans="1:9">
      <c r="A4137" s="421">
        <v>4136</v>
      </c>
      <c r="B4137" s="422" t="s">
        <v>7711</v>
      </c>
      <c r="C4137" s="422" t="s">
        <v>7712</v>
      </c>
      <c r="D4137" s="422" t="s">
        <v>1974</v>
      </c>
      <c r="E4137" s="422" t="s">
        <v>8175</v>
      </c>
      <c r="F4137" s="438">
        <v>19290000</v>
      </c>
      <c r="G4137" s="423">
        <v>2023</v>
      </c>
      <c r="H4137" s="424">
        <f>VLOOKUP(G4137,[3]잔가율!$B$3:$C$33,2,FALSE)</f>
        <v>0.82599999999999996</v>
      </c>
      <c r="I4137" s="434">
        <f t="shared" si="64"/>
        <v>15933540</v>
      </c>
    </row>
    <row r="4138" spans="1:9">
      <c r="A4138" s="421">
        <v>4137</v>
      </c>
      <c r="B4138" s="422" t="s">
        <v>7711</v>
      </c>
      <c r="C4138" s="422" t="s">
        <v>7712</v>
      </c>
      <c r="D4138" s="422" t="s">
        <v>1974</v>
      </c>
      <c r="E4138" s="422" t="s">
        <v>8176</v>
      </c>
      <c r="F4138" s="438">
        <v>21280000</v>
      </c>
      <c r="G4138" s="423">
        <v>2023</v>
      </c>
      <c r="H4138" s="424">
        <f>VLOOKUP(G4138,[3]잔가율!$B$3:$C$33,2,FALSE)</f>
        <v>0.82599999999999996</v>
      </c>
      <c r="I4138" s="434">
        <f t="shared" si="64"/>
        <v>17577280</v>
      </c>
    </row>
    <row r="4139" spans="1:9">
      <c r="A4139" s="421">
        <v>4138</v>
      </c>
      <c r="B4139" s="422" t="s">
        <v>7711</v>
      </c>
      <c r="C4139" s="422" t="s">
        <v>7712</v>
      </c>
      <c r="D4139" s="422" t="s">
        <v>1974</v>
      </c>
      <c r="E4139" s="422" t="s">
        <v>8177</v>
      </c>
      <c r="F4139" s="438">
        <v>20110000</v>
      </c>
      <c r="G4139" s="423">
        <v>2023</v>
      </c>
      <c r="H4139" s="424">
        <f>VLOOKUP(G4139,[3]잔가율!$B$3:$C$33,2,FALSE)</f>
        <v>0.82599999999999996</v>
      </c>
      <c r="I4139" s="434">
        <f t="shared" si="64"/>
        <v>16610860</v>
      </c>
    </row>
    <row r="4140" spans="1:9">
      <c r="A4140" s="421">
        <v>4139</v>
      </c>
      <c r="B4140" s="422" t="s">
        <v>7711</v>
      </c>
      <c r="C4140" s="422" t="s">
        <v>7712</v>
      </c>
      <c r="D4140" s="422" t="s">
        <v>1974</v>
      </c>
      <c r="E4140" s="422" t="s">
        <v>8178</v>
      </c>
      <c r="F4140" s="438">
        <v>21530000</v>
      </c>
      <c r="G4140" s="423">
        <v>2023</v>
      </c>
      <c r="H4140" s="424">
        <f>VLOOKUP(G4140,[3]잔가율!$B$3:$C$33,2,FALSE)</f>
        <v>0.82599999999999996</v>
      </c>
      <c r="I4140" s="434">
        <f t="shared" si="64"/>
        <v>17783780</v>
      </c>
    </row>
    <row r="4141" spans="1:9">
      <c r="A4141" s="421">
        <v>4140</v>
      </c>
      <c r="B4141" s="422" t="s">
        <v>7711</v>
      </c>
      <c r="C4141" s="422" t="s">
        <v>7712</v>
      </c>
      <c r="D4141" s="422" t="s">
        <v>1974</v>
      </c>
      <c r="E4141" s="422" t="s">
        <v>8179</v>
      </c>
      <c r="F4141" s="438">
        <v>22070000</v>
      </c>
      <c r="G4141" s="423">
        <v>2023</v>
      </c>
      <c r="H4141" s="424">
        <f>VLOOKUP(G4141,[3]잔가율!$B$3:$C$33,2,FALSE)</f>
        <v>0.82599999999999996</v>
      </c>
      <c r="I4141" s="434">
        <f t="shared" si="64"/>
        <v>18229820</v>
      </c>
    </row>
    <row r="4142" spans="1:9">
      <c r="A4142" s="421">
        <v>4141</v>
      </c>
      <c r="B4142" s="422" t="s">
        <v>7711</v>
      </c>
      <c r="C4142" s="422" t="s">
        <v>7712</v>
      </c>
      <c r="D4142" s="422" t="s">
        <v>1974</v>
      </c>
      <c r="E4142" s="422" t="s">
        <v>8180</v>
      </c>
      <c r="F4142" s="438">
        <v>22920000</v>
      </c>
      <c r="G4142" s="423">
        <v>2023</v>
      </c>
      <c r="H4142" s="424">
        <f>VLOOKUP(G4142,[3]잔가율!$B$3:$C$33,2,FALSE)</f>
        <v>0.82599999999999996</v>
      </c>
      <c r="I4142" s="434">
        <f t="shared" si="64"/>
        <v>18931920</v>
      </c>
    </row>
    <row r="4143" spans="1:9">
      <c r="A4143" s="421">
        <v>4142</v>
      </c>
      <c r="B4143" s="422" t="s">
        <v>7711</v>
      </c>
      <c r="C4143" s="422" t="s">
        <v>7712</v>
      </c>
      <c r="D4143" s="422" t="s">
        <v>1974</v>
      </c>
      <c r="E4143" s="422" t="s">
        <v>8181</v>
      </c>
      <c r="F4143" s="438">
        <v>23770000</v>
      </c>
      <c r="G4143" s="423">
        <v>2023</v>
      </c>
      <c r="H4143" s="424">
        <f>VLOOKUP(G4143,[3]잔가율!$B$3:$C$33,2,FALSE)</f>
        <v>0.82599999999999996</v>
      </c>
      <c r="I4143" s="434">
        <f t="shared" si="64"/>
        <v>19634020</v>
      </c>
    </row>
    <row r="4144" spans="1:9">
      <c r="A4144" s="421">
        <v>4143</v>
      </c>
      <c r="B4144" s="422" t="s">
        <v>7711</v>
      </c>
      <c r="C4144" s="422" t="s">
        <v>7712</v>
      </c>
      <c r="D4144" s="422" t="s">
        <v>1974</v>
      </c>
      <c r="E4144" s="422" t="s">
        <v>8182</v>
      </c>
      <c r="F4144" s="438">
        <v>23920000</v>
      </c>
      <c r="G4144" s="423">
        <v>2023</v>
      </c>
      <c r="H4144" s="424">
        <f>VLOOKUP(G4144,[3]잔가율!$B$3:$C$33,2,FALSE)</f>
        <v>0.82599999999999996</v>
      </c>
      <c r="I4144" s="434">
        <f t="shared" si="64"/>
        <v>19757920</v>
      </c>
    </row>
    <row r="4145" spans="1:9">
      <c r="A4145" s="421">
        <v>4144</v>
      </c>
      <c r="B4145" s="422" t="s">
        <v>7711</v>
      </c>
      <c r="C4145" s="422" t="s">
        <v>7712</v>
      </c>
      <c r="D4145" s="422" t="s">
        <v>1974</v>
      </c>
      <c r="E4145" s="422" t="s">
        <v>8183</v>
      </c>
      <c r="F4145" s="438">
        <v>22380000</v>
      </c>
      <c r="G4145" s="423">
        <v>2023</v>
      </c>
      <c r="H4145" s="424">
        <f>VLOOKUP(G4145,[3]잔가율!$B$3:$C$33,2,FALSE)</f>
        <v>0.82599999999999996</v>
      </c>
      <c r="I4145" s="434">
        <f t="shared" si="64"/>
        <v>18485880</v>
      </c>
    </row>
    <row r="4146" spans="1:9">
      <c r="A4146" s="421">
        <v>4145</v>
      </c>
      <c r="B4146" s="422" t="s">
        <v>7711</v>
      </c>
      <c r="C4146" s="422" t="s">
        <v>7712</v>
      </c>
      <c r="D4146" s="422" t="s">
        <v>1974</v>
      </c>
      <c r="E4146" s="422" t="s">
        <v>8184</v>
      </c>
      <c r="F4146" s="438">
        <v>22730000</v>
      </c>
      <c r="G4146" s="423">
        <v>2023</v>
      </c>
      <c r="H4146" s="424">
        <f>VLOOKUP(G4146,[3]잔가율!$B$3:$C$33,2,FALSE)</f>
        <v>0.82599999999999996</v>
      </c>
      <c r="I4146" s="434">
        <f t="shared" si="64"/>
        <v>18774980</v>
      </c>
    </row>
    <row r="4147" spans="1:9">
      <c r="A4147" s="421">
        <v>4146</v>
      </c>
      <c r="B4147" s="422" t="s">
        <v>7711</v>
      </c>
      <c r="C4147" s="422" t="s">
        <v>7712</v>
      </c>
      <c r="D4147" s="422" t="s">
        <v>1974</v>
      </c>
      <c r="E4147" s="422" t="s">
        <v>8185</v>
      </c>
      <c r="F4147" s="438">
        <v>23230000</v>
      </c>
      <c r="G4147" s="423">
        <v>2023</v>
      </c>
      <c r="H4147" s="424">
        <f>VLOOKUP(G4147,[3]잔가율!$B$3:$C$33,2,FALSE)</f>
        <v>0.82599999999999996</v>
      </c>
      <c r="I4147" s="434">
        <f t="shared" si="64"/>
        <v>19187980</v>
      </c>
    </row>
    <row r="4148" spans="1:9">
      <c r="A4148" s="421">
        <v>4147</v>
      </c>
      <c r="B4148" s="422" t="s">
        <v>7711</v>
      </c>
      <c r="C4148" s="422" t="s">
        <v>7712</v>
      </c>
      <c r="D4148" s="422" t="s">
        <v>1974</v>
      </c>
      <c r="E4148" s="422" t="s">
        <v>8186</v>
      </c>
      <c r="F4148" s="438">
        <v>24940000</v>
      </c>
      <c r="G4148" s="423">
        <v>2023</v>
      </c>
      <c r="H4148" s="424">
        <f>VLOOKUP(G4148,[3]잔가율!$B$3:$C$33,2,FALSE)</f>
        <v>0.82599999999999996</v>
      </c>
      <c r="I4148" s="434">
        <f t="shared" si="64"/>
        <v>20600440</v>
      </c>
    </row>
    <row r="4149" spans="1:9">
      <c r="A4149" s="421">
        <v>4148</v>
      </c>
      <c r="B4149" s="422" t="s">
        <v>7711</v>
      </c>
      <c r="C4149" s="422" t="s">
        <v>7712</v>
      </c>
      <c r="D4149" s="422" t="s">
        <v>1974</v>
      </c>
      <c r="E4149" s="422" t="s">
        <v>8187</v>
      </c>
      <c r="F4149" s="438">
        <v>24610000</v>
      </c>
      <c r="G4149" s="423">
        <v>2023</v>
      </c>
      <c r="H4149" s="424">
        <f>VLOOKUP(G4149,[3]잔가율!$B$3:$C$33,2,FALSE)</f>
        <v>0.82599999999999996</v>
      </c>
      <c r="I4149" s="434">
        <f t="shared" si="64"/>
        <v>20327860</v>
      </c>
    </row>
    <row r="4150" spans="1:9">
      <c r="A4150" s="421">
        <v>4149</v>
      </c>
      <c r="B4150" s="422" t="s">
        <v>7711</v>
      </c>
      <c r="C4150" s="422" t="s">
        <v>7712</v>
      </c>
      <c r="D4150" s="422" t="s">
        <v>1974</v>
      </c>
      <c r="E4150" s="422" t="s">
        <v>8188</v>
      </c>
      <c r="F4150" s="438">
        <v>26040000</v>
      </c>
      <c r="G4150" s="423">
        <v>2023</v>
      </c>
      <c r="H4150" s="424">
        <f>VLOOKUP(G4150,[3]잔가율!$B$3:$C$33,2,FALSE)</f>
        <v>0.82599999999999996</v>
      </c>
      <c r="I4150" s="434">
        <f t="shared" si="64"/>
        <v>21509040</v>
      </c>
    </row>
    <row r="4151" spans="1:9">
      <c r="A4151" s="421">
        <v>4150</v>
      </c>
      <c r="B4151" s="422" t="s">
        <v>7711</v>
      </c>
      <c r="C4151" s="422" t="s">
        <v>7712</v>
      </c>
      <c r="D4151" s="422" t="s">
        <v>1974</v>
      </c>
      <c r="E4151" s="422" t="s">
        <v>8189</v>
      </c>
      <c r="F4151" s="438">
        <v>21030000</v>
      </c>
      <c r="G4151" s="423">
        <v>2023</v>
      </c>
      <c r="H4151" s="424">
        <f>VLOOKUP(G4151,[3]잔가율!$B$3:$C$33,2,FALSE)</f>
        <v>0.82599999999999996</v>
      </c>
      <c r="I4151" s="434">
        <f t="shared" si="64"/>
        <v>17370780</v>
      </c>
    </row>
    <row r="4152" spans="1:9">
      <c r="A4152" s="421">
        <v>4151</v>
      </c>
      <c r="B4152" s="422" t="s">
        <v>7711</v>
      </c>
      <c r="C4152" s="422" t="s">
        <v>7712</v>
      </c>
      <c r="D4152" s="422" t="s">
        <v>1974</v>
      </c>
      <c r="E4152" s="422" t="s">
        <v>8190</v>
      </c>
      <c r="F4152" s="438">
        <v>21900000</v>
      </c>
      <c r="G4152" s="423">
        <v>2023</v>
      </c>
      <c r="H4152" s="424">
        <f>VLOOKUP(G4152,[3]잔가율!$B$3:$C$33,2,FALSE)</f>
        <v>0.82599999999999996</v>
      </c>
      <c r="I4152" s="434">
        <f t="shared" si="64"/>
        <v>18089400</v>
      </c>
    </row>
    <row r="4153" spans="1:9">
      <c r="A4153" s="421">
        <v>4152</v>
      </c>
      <c r="B4153" s="422" t="s">
        <v>7711</v>
      </c>
      <c r="C4153" s="422" t="s">
        <v>7712</v>
      </c>
      <c r="D4153" s="422" t="s">
        <v>1974</v>
      </c>
      <c r="E4153" s="422" t="s">
        <v>8191</v>
      </c>
      <c r="F4153" s="438">
        <v>21970000</v>
      </c>
      <c r="G4153" s="423">
        <v>2023</v>
      </c>
      <c r="H4153" s="424">
        <f>VLOOKUP(G4153,[3]잔가율!$B$3:$C$33,2,FALSE)</f>
        <v>0.82599999999999996</v>
      </c>
      <c r="I4153" s="434">
        <f t="shared" si="64"/>
        <v>18147220</v>
      </c>
    </row>
    <row r="4154" spans="1:9">
      <c r="A4154" s="421">
        <v>4153</v>
      </c>
      <c r="B4154" s="422" t="s">
        <v>7711</v>
      </c>
      <c r="C4154" s="422" t="s">
        <v>7712</v>
      </c>
      <c r="D4154" s="422" t="s">
        <v>1974</v>
      </c>
      <c r="E4154" s="422" t="s">
        <v>8192</v>
      </c>
      <c r="F4154" s="438">
        <v>23600000</v>
      </c>
      <c r="G4154" s="423">
        <v>2023</v>
      </c>
      <c r="H4154" s="424">
        <f>VLOOKUP(G4154,[3]잔가율!$B$3:$C$33,2,FALSE)</f>
        <v>0.82599999999999996</v>
      </c>
      <c r="I4154" s="434">
        <f t="shared" si="64"/>
        <v>19493600</v>
      </c>
    </row>
    <row r="4155" spans="1:9">
      <c r="A4155" s="421">
        <v>4154</v>
      </c>
      <c r="B4155" s="422" t="s">
        <v>7711</v>
      </c>
      <c r="C4155" s="422" t="s">
        <v>7712</v>
      </c>
      <c r="D4155" s="422" t="s">
        <v>1974</v>
      </c>
      <c r="E4155" s="422" t="s">
        <v>8193</v>
      </c>
      <c r="F4155" s="438">
        <v>25290000</v>
      </c>
      <c r="G4155" s="423">
        <v>2023</v>
      </c>
      <c r="H4155" s="424">
        <f>VLOOKUP(G4155,[3]잔가율!$B$3:$C$33,2,FALSE)</f>
        <v>0.82599999999999996</v>
      </c>
      <c r="I4155" s="434">
        <f t="shared" si="64"/>
        <v>20889540</v>
      </c>
    </row>
    <row r="4156" spans="1:9">
      <c r="A4156" s="421">
        <v>4155</v>
      </c>
      <c r="B4156" s="422" t="s">
        <v>7711</v>
      </c>
      <c r="C4156" s="422" t="s">
        <v>7712</v>
      </c>
      <c r="D4156" s="422" t="s">
        <v>1974</v>
      </c>
      <c r="E4156" s="422" t="s">
        <v>8194</v>
      </c>
      <c r="F4156" s="438">
        <v>24760000</v>
      </c>
      <c r="G4156" s="423">
        <v>2023</v>
      </c>
      <c r="H4156" s="424">
        <f>VLOOKUP(G4156,[3]잔가율!$B$3:$C$33,2,FALSE)</f>
        <v>0.82599999999999996</v>
      </c>
      <c r="I4156" s="434">
        <f t="shared" si="64"/>
        <v>20451760</v>
      </c>
    </row>
    <row r="4157" spans="1:9">
      <c r="A4157" s="421">
        <v>4156</v>
      </c>
      <c r="B4157" s="422" t="s">
        <v>7711</v>
      </c>
      <c r="C4157" s="422" t="s">
        <v>7712</v>
      </c>
      <c r="D4157" s="422" t="s">
        <v>1974</v>
      </c>
      <c r="E4157" s="422" t="s">
        <v>8195</v>
      </c>
      <c r="F4157" s="438">
        <v>26900000</v>
      </c>
      <c r="G4157" s="423">
        <v>2023</v>
      </c>
      <c r="H4157" s="424">
        <f>VLOOKUP(G4157,[3]잔가율!$B$3:$C$33,2,FALSE)</f>
        <v>0.82599999999999996</v>
      </c>
      <c r="I4157" s="434">
        <f t="shared" si="64"/>
        <v>22219400</v>
      </c>
    </row>
    <row r="4158" spans="1:9">
      <c r="A4158" s="421">
        <v>4157</v>
      </c>
      <c r="B4158" s="422" t="s">
        <v>7711</v>
      </c>
      <c r="C4158" s="422" t="s">
        <v>7712</v>
      </c>
      <c r="D4158" s="422" t="s">
        <v>1974</v>
      </c>
      <c r="E4158" s="422" t="s">
        <v>8196</v>
      </c>
      <c r="F4158" s="438">
        <v>25500000</v>
      </c>
      <c r="G4158" s="423">
        <v>2023</v>
      </c>
      <c r="H4158" s="424">
        <f>VLOOKUP(G4158,[3]잔가율!$B$3:$C$33,2,FALSE)</f>
        <v>0.82599999999999996</v>
      </c>
      <c r="I4158" s="434">
        <f t="shared" si="64"/>
        <v>21063000</v>
      </c>
    </row>
    <row r="4159" spans="1:9">
      <c r="A4159" s="421">
        <v>4158</v>
      </c>
      <c r="B4159" s="422" t="s">
        <v>7711</v>
      </c>
      <c r="C4159" s="422" t="s">
        <v>7712</v>
      </c>
      <c r="D4159" s="422" t="s">
        <v>1974</v>
      </c>
      <c r="E4159" s="422" t="s">
        <v>8197</v>
      </c>
      <c r="F4159" s="438">
        <v>25460000</v>
      </c>
      <c r="G4159" s="423">
        <v>2023</v>
      </c>
      <c r="H4159" s="424">
        <f>VLOOKUP(G4159,[3]잔가율!$B$3:$C$33,2,FALSE)</f>
        <v>0.82599999999999996</v>
      </c>
      <c r="I4159" s="434">
        <f t="shared" si="64"/>
        <v>21029960</v>
      </c>
    </row>
    <row r="4160" spans="1:9">
      <c r="A4160" s="421">
        <v>4159</v>
      </c>
      <c r="B4160" s="422" t="s">
        <v>7711</v>
      </c>
      <c r="C4160" s="422" t="s">
        <v>7712</v>
      </c>
      <c r="D4160" s="422" t="s">
        <v>1974</v>
      </c>
      <c r="E4160" s="422" t="s">
        <v>8198</v>
      </c>
      <c r="F4160" s="438">
        <v>20210000</v>
      </c>
      <c r="G4160" s="423">
        <v>2023</v>
      </c>
      <c r="H4160" s="424">
        <f>VLOOKUP(G4160,[3]잔가율!$B$3:$C$33,2,FALSE)</f>
        <v>0.82599999999999996</v>
      </c>
      <c r="I4160" s="434">
        <f t="shared" si="64"/>
        <v>16693460</v>
      </c>
    </row>
    <row r="4161" spans="1:9">
      <c r="A4161" s="421">
        <v>4160</v>
      </c>
      <c r="B4161" s="422" t="s">
        <v>7711</v>
      </c>
      <c r="C4161" s="422" t="s">
        <v>7712</v>
      </c>
      <c r="D4161" s="422" t="s">
        <v>1974</v>
      </c>
      <c r="E4161" s="422" t="s">
        <v>8199</v>
      </c>
      <c r="F4161" s="438">
        <v>21830000</v>
      </c>
      <c r="G4161" s="423">
        <v>2023</v>
      </c>
      <c r="H4161" s="424">
        <f>VLOOKUP(G4161,[3]잔가율!$B$3:$C$33,2,FALSE)</f>
        <v>0.82599999999999996</v>
      </c>
      <c r="I4161" s="434">
        <f t="shared" si="64"/>
        <v>18031580</v>
      </c>
    </row>
    <row r="4162" spans="1:9">
      <c r="A4162" s="421">
        <v>4161</v>
      </c>
      <c r="B4162" s="422" t="s">
        <v>7711</v>
      </c>
      <c r="C4162" s="422" t="s">
        <v>7712</v>
      </c>
      <c r="D4162" s="422" t="s">
        <v>1974</v>
      </c>
      <c r="E4162" s="422" t="s">
        <v>8200</v>
      </c>
      <c r="F4162" s="438">
        <v>27500000</v>
      </c>
      <c r="G4162" s="423">
        <v>2023</v>
      </c>
      <c r="H4162" s="424">
        <f>VLOOKUP(G4162,[3]잔가율!$B$3:$C$33,2,FALSE)</f>
        <v>0.82599999999999996</v>
      </c>
      <c r="I4162" s="434">
        <f t="shared" ref="I4162:I4225" si="65">ROUNDDOWN(F4162*H4162,0)</f>
        <v>22715000</v>
      </c>
    </row>
    <row r="4163" spans="1:9">
      <c r="A4163" s="421">
        <v>4162</v>
      </c>
      <c r="B4163" s="422" t="s">
        <v>7711</v>
      </c>
      <c r="C4163" s="422" t="s">
        <v>7712</v>
      </c>
      <c r="D4163" s="422" t="s">
        <v>1974</v>
      </c>
      <c r="E4163" s="422" t="s">
        <v>8201</v>
      </c>
      <c r="F4163" s="438">
        <v>20190000</v>
      </c>
      <c r="G4163" s="423">
        <v>2023</v>
      </c>
      <c r="H4163" s="424">
        <f>VLOOKUP(G4163,[3]잔가율!$B$3:$C$33,2,FALSE)</f>
        <v>0.82599999999999996</v>
      </c>
      <c r="I4163" s="434">
        <f t="shared" si="65"/>
        <v>16676940</v>
      </c>
    </row>
    <row r="4164" spans="1:9">
      <c r="A4164" s="421">
        <v>4163</v>
      </c>
      <c r="B4164" s="422" t="s">
        <v>7711</v>
      </c>
      <c r="C4164" s="422" t="s">
        <v>7712</v>
      </c>
      <c r="D4164" s="422" t="s">
        <v>1974</v>
      </c>
      <c r="E4164" s="422" t="s">
        <v>8202</v>
      </c>
      <c r="F4164" s="438">
        <v>19690000</v>
      </c>
      <c r="G4164" s="423">
        <v>2023</v>
      </c>
      <c r="H4164" s="424">
        <f>VLOOKUP(G4164,[3]잔가율!$B$3:$C$33,2,FALSE)</f>
        <v>0.82599999999999996</v>
      </c>
      <c r="I4164" s="434">
        <f t="shared" si="65"/>
        <v>16263940</v>
      </c>
    </row>
    <row r="4165" spans="1:9">
      <c r="A4165" s="421">
        <v>4164</v>
      </c>
      <c r="B4165" s="422" t="s">
        <v>7711</v>
      </c>
      <c r="C4165" s="422" t="s">
        <v>7712</v>
      </c>
      <c r="D4165" s="422" t="s">
        <v>1974</v>
      </c>
      <c r="E4165" s="422" t="s">
        <v>8203</v>
      </c>
      <c r="F4165" s="438">
        <v>17710000</v>
      </c>
      <c r="G4165" s="423">
        <v>2023</v>
      </c>
      <c r="H4165" s="424">
        <f>VLOOKUP(G4165,[3]잔가율!$B$3:$C$33,2,FALSE)</f>
        <v>0.82599999999999996</v>
      </c>
      <c r="I4165" s="434">
        <f t="shared" si="65"/>
        <v>14628460</v>
      </c>
    </row>
    <row r="4166" spans="1:9">
      <c r="A4166" s="421">
        <v>4165</v>
      </c>
      <c r="B4166" s="422" t="s">
        <v>7711</v>
      </c>
      <c r="C4166" s="422" t="s">
        <v>7712</v>
      </c>
      <c r="D4166" s="422" t="s">
        <v>1974</v>
      </c>
      <c r="E4166" s="422" t="s">
        <v>8204</v>
      </c>
      <c r="F4166" s="438">
        <v>24780000</v>
      </c>
      <c r="G4166" s="423">
        <v>2023</v>
      </c>
      <c r="H4166" s="424">
        <f>VLOOKUP(G4166,[3]잔가율!$B$3:$C$33,2,FALSE)</f>
        <v>0.82599999999999996</v>
      </c>
      <c r="I4166" s="434">
        <f t="shared" si="65"/>
        <v>20468280</v>
      </c>
    </row>
    <row r="4167" spans="1:9">
      <c r="A4167" s="421">
        <v>4166</v>
      </c>
      <c r="B4167" s="422" t="s">
        <v>7711</v>
      </c>
      <c r="C4167" s="422" t="s">
        <v>7712</v>
      </c>
      <c r="D4167" s="422" t="s">
        <v>1974</v>
      </c>
      <c r="E4167" s="422" t="s">
        <v>8205</v>
      </c>
      <c r="F4167" s="438">
        <v>19710000</v>
      </c>
      <c r="G4167" s="423">
        <v>2023</v>
      </c>
      <c r="H4167" s="424">
        <f>VLOOKUP(G4167,[3]잔가율!$B$3:$C$33,2,FALSE)</f>
        <v>0.82599999999999996</v>
      </c>
      <c r="I4167" s="434">
        <f t="shared" si="65"/>
        <v>16280460</v>
      </c>
    </row>
    <row r="4168" spans="1:9">
      <c r="A4168" s="421">
        <v>4167</v>
      </c>
      <c r="B4168" s="422" t="s">
        <v>7711</v>
      </c>
      <c r="C4168" s="422" t="s">
        <v>7712</v>
      </c>
      <c r="D4168" s="422" t="s">
        <v>1974</v>
      </c>
      <c r="E4168" s="422" t="s">
        <v>8206</v>
      </c>
      <c r="F4168" s="438">
        <v>24890000</v>
      </c>
      <c r="G4168" s="423">
        <v>2023</v>
      </c>
      <c r="H4168" s="424">
        <f>VLOOKUP(G4168,[3]잔가율!$B$3:$C$33,2,FALSE)</f>
        <v>0.82599999999999996</v>
      </c>
      <c r="I4168" s="434">
        <f t="shared" si="65"/>
        <v>20559140</v>
      </c>
    </row>
    <row r="4169" spans="1:9">
      <c r="A4169" s="421">
        <v>4168</v>
      </c>
      <c r="B4169" s="422" t="s">
        <v>7711</v>
      </c>
      <c r="C4169" s="422" t="s">
        <v>7712</v>
      </c>
      <c r="D4169" s="422" t="s">
        <v>1974</v>
      </c>
      <c r="E4169" s="422" t="s">
        <v>8207</v>
      </c>
      <c r="F4169" s="438">
        <v>19870000</v>
      </c>
      <c r="G4169" s="423">
        <v>2023</v>
      </c>
      <c r="H4169" s="424">
        <f>VLOOKUP(G4169,[3]잔가율!$B$3:$C$33,2,FALSE)</f>
        <v>0.82599999999999996</v>
      </c>
      <c r="I4169" s="434">
        <f t="shared" si="65"/>
        <v>16412620</v>
      </c>
    </row>
    <row r="4170" spans="1:9">
      <c r="A4170" s="421">
        <v>4169</v>
      </c>
      <c r="B4170" s="422" t="s">
        <v>7711</v>
      </c>
      <c r="C4170" s="422" t="s">
        <v>7712</v>
      </c>
      <c r="D4170" s="422" t="s">
        <v>1974</v>
      </c>
      <c r="E4170" s="422" t="s">
        <v>8208</v>
      </c>
      <c r="F4170" s="438">
        <v>17000000</v>
      </c>
      <c r="G4170" s="423">
        <v>2023</v>
      </c>
      <c r="H4170" s="424">
        <f>VLOOKUP(G4170,[3]잔가율!$B$3:$C$33,2,FALSE)</f>
        <v>0.82599999999999996</v>
      </c>
      <c r="I4170" s="434">
        <f t="shared" si="65"/>
        <v>14042000</v>
      </c>
    </row>
    <row r="4171" spans="1:9">
      <c r="A4171" s="421">
        <v>4170</v>
      </c>
      <c r="B4171" s="422" t="s">
        <v>7711</v>
      </c>
      <c r="C4171" s="422" t="s">
        <v>7712</v>
      </c>
      <c r="D4171" s="422" t="s">
        <v>1974</v>
      </c>
      <c r="E4171" s="422" t="s">
        <v>8209</v>
      </c>
      <c r="F4171" s="438">
        <v>24970000</v>
      </c>
      <c r="G4171" s="423">
        <v>2023</v>
      </c>
      <c r="H4171" s="424">
        <f>VLOOKUP(G4171,[3]잔가율!$B$3:$C$33,2,FALSE)</f>
        <v>0.82599999999999996</v>
      </c>
      <c r="I4171" s="434">
        <f t="shared" si="65"/>
        <v>20625220</v>
      </c>
    </row>
    <row r="4172" spans="1:9">
      <c r="A4172" s="421">
        <v>4171</v>
      </c>
      <c r="B4172" s="422" t="s">
        <v>7711</v>
      </c>
      <c r="C4172" s="422" t="s">
        <v>7712</v>
      </c>
      <c r="D4172" s="422" t="s">
        <v>1974</v>
      </c>
      <c r="E4172" s="422" t="s">
        <v>8210</v>
      </c>
      <c r="F4172" s="438">
        <v>16860000</v>
      </c>
      <c r="G4172" s="423">
        <v>2023</v>
      </c>
      <c r="H4172" s="424">
        <f>VLOOKUP(G4172,[3]잔가율!$B$3:$C$33,2,FALSE)</f>
        <v>0.82599999999999996</v>
      </c>
      <c r="I4172" s="434">
        <f t="shared" si="65"/>
        <v>13926360</v>
      </c>
    </row>
    <row r="4173" spans="1:9">
      <c r="A4173" s="421">
        <v>4172</v>
      </c>
      <c r="B4173" s="422" t="s">
        <v>7711</v>
      </c>
      <c r="C4173" s="422" t="s">
        <v>7712</v>
      </c>
      <c r="D4173" s="422" t="s">
        <v>1974</v>
      </c>
      <c r="E4173" s="422" t="s">
        <v>8211</v>
      </c>
      <c r="F4173" s="438">
        <v>27500000</v>
      </c>
      <c r="G4173" s="423">
        <v>2023</v>
      </c>
      <c r="H4173" s="424">
        <f>VLOOKUP(G4173,[3]잔가율!$B$3:$C$33,2,FALSE)</f>
        <v>0.82599999999999996</v>
      </c>
      <c r="I4173" s="434">
        <f t="shared" si="65"/>
        <v>22715000</v>
      </c>
    </row>
    <row r="4174" spans="1:9">
      <c r="A4174" s="421">
        <v>4173</v>
      </c>
      <c r="B4174" s="422" t="s">
        <v>7711</v>
      </c>
      <c r="C4174" s="422" t="s">
        <v>7712</v>
      </c>
      <c r="D4174" s="422" t="s">
        <v>1974</v>
      </c>
      <c r="E4174" s="422" t="s">
        <v>8212</v>
      </c>
      <c r="F4174" s="438">
        <v>25430000</v>
      </c>
      <c r="G4174" s="423">
        <v>2023</v>
      </c>
      <c r="H4174" s="424">
        <f>VLOOKUP(G4174,[3]잔가율!$B$3:$C$33,2,FALSE)</f>
        <v>0.82599999999999996</v>
      </c>
      <c r="I4174" s="434">
        <f t="shared" si="65"/>
        <v>21005180</v>
      </c>
    </row>
    <row r="4175" spans="1:9">
      <c r="A4175" s="421">
        <v>4174</v>
      </c>
      <c r="B4175" s="422" t="s">
        <v>7711</v>
      </c>
      <c r="C4175" s="422" t="s">
        <v>7712</v>
      </c>
      <c r="D4175" s="422" t="s">
        <v>1974</v>
      </c>
      <c r="E4175" s="422" t="s">
        <v>8213</v>
      </c>
      <c r="F4175" s="438">
        <v>30390000</v>
      </c>
      <c r="G4175" s="423">
        <v>2023</v>
      </c>
      <c r="H4175" s="424">
        <f>VLOOKUP(G4175,[3]잔가율!$B$3:$C$33,2,FALSE)</f>
        <v>0.82599999999999996</v>
      </c>
      <c r="I4175" s="434">
        <f t="shared" si="65"/>
        <v>25102140</v>
      </c>
    </row>
    <row r="4176" spans="1:9">
      <c r="A4176" s="421">
        <v>4175</v>
      </c>
      <c r="B4176" s="426" t="s">
        <v>7711</v>
      </c>
      <c r="C4176" s="426" t="s">
        <v>7712</v>
      </c>
      <c r="D4176" s="426" t="s">
        <v>1974</v>
      </c>
      <c r="E4176" s="426" t="s">
        <v>8214</v>
      </c>
      <c r="F4176" s="441">
        <v>24920000</v>
      </c>
      <c r="G4176" s="423">
        <v>2023</v>
      </c>
      <c r="H4176" s="424">
        <f>VLOOKUP(G4176,[3]잔가율!$B$3:$C$33,2,FALSE)</f>
        <v>0.82599999999999996</v>
      </c>
      <c r="I4176" s="434">
        <f t="shared" si="65"/>
        <v>20583920</v>
      </c>
    </row>
    <row r="4177" spans="1:9">
      <c r="A4177" s="421">
        <v>4176</v>
      </c>
      <c r="B4177" s="422" t="s">
        <v>7711</v>
      </c>
      <c r="C4177" s="422" t="s">
        <v>7712</v>
      </c>
      <c r="D4177" s="422" t="s">
        <v>1974</v>
      </c>
      <c r="E4177" s="422" t="s">
        <v>8215</v>
      </c>
      <c r="F4177" s="438">
        <v>30180000</v>
      </c>
      <c r="G4177" s="423">
        <v>2023</v>
      </c>
      <c r="H4177" s="424">
        <f>VLOOKUP(G4177,[3]잔가율!$B$3:$C$33,2,FALSE)</f>
        <v>0.82599999999999996</v>
      </c>
      <c r="I4177" s="434">
        <f t="shared" si="65"/>
        <v>24928680</v>
      </c>
    </row>
    <row r="4178" spans="1:9">
      <c r="A4178" s="421">
        <v>4177</v>
      </c>
      <c r="B4178" s="422" t="s">
        <v>7711</v>
      </c>
      <c r="C4178" s="422" t="s">
        <v>7712</v>
      </c>
      <c r="D4178" s="422" t="s">
        <v>1974</v>
      </c>
      <c r="E4178" s="422" t="s">
        <v>8216</v>
      </c>
      <c r="F4178" s="438">
        <v>25400000</v>
      </c>
      <c r="G4178" s="423">
        <v>2023</v>
      </c>
      <c r="H4178" s="424">
        <f>VLOOKUP(G4178,[3]잔가율!$B$3:$C$33,2,FALSE)</f>
        <v>0.82599999999999996</v>
      </c>
      <c r="I4178" s="434">
        <f t="shared" si="65"/>
        <v>20980400</v>
      </c>
    </row>
    <row r="4179" spans="1:9">
      <c r="A4179" s="421">
        <v>4178</v>
      </c>
      <c r="B4179" s="422" t="s">
        <v>7711</v>
      </c>
      <c r="C4179" s="422" t="s">
        <v>7712</v>
      </c>
      <c r="D4179" s="422" t="s">
        <v>1974</v>
      </c>
      <c r="E4179" s="422" t="s">
        <v>8217</v>
      </c>
      <c r="F4179" s="438">
        <v>29290000</v>
      </c>
      <c r="G4179" s="423">
        <v>2023</v>
      </c>
      <c r="H4179" s="424">
        <f>VLOOKUP(G4179,[3]잔가율!$B$3:$C$33,2,FALSE)</f>
        <v>0.82599999999999996</v>
      </c>
      <c r="I4179" s="434">
        <f t="shared" si="65"/>
        <v>24193540</v>
      </c>
    </row>
    <row r="4180" spans="1:9">
      <c r="A4180" s="421">
        <v>4179</v>
      </c>
      <c r="B4180" s="422" t="s">
        <v>7711</v>
      </c>
      <c r="C4180" s="422" t="s">
        <v>7712</v>
      </c>
      <c r="D4180" s="422" t="s">
        <v>1974</v>
      </c>
      <c r="E4180" s="422" t="s">
        <v>8218</v>
      </c>
      <c r="F4180" s="438">
        <v>13390000</v>
      </c>
      <c r="G4180" s="423">
        <v>2023</v>
      </c>
      <c r="H4180" s="424">
        <f>VLOOKUP(G4180,[3]잔가율!$B$3:$C$33,2,FALSE)</f>
        <v>0.82599999999999996</v>
      </c>
      <c r="I4180" s="434">
        <f t="shared" si="65"/>
        <v>11060140</v>
      </c>
    </row>
    <row r="4181" spans="1:9">
      <c r="A4181" s="421">
        <v>4180</v>
      </c>
      <c r="B4181" s="422" t="s">
        <v>7711</v>
      </c>
      <c r="C4181" s="422" t="s">
        <v>7712</v>
      </c>
      <c r="D4181" s="422" t="s">
        <v>1974</v>
      </c>
      <c r="E4181" s="422" t="s">
        <v>8219</v>
      </c>
      <c r="F4181" s="438">
        <v>12310000</v>
      </c>
      <c r="G4181" s="423">
        <v>2023</v>
      </c>
      <c r="H4181" s="424">
        <f>VLOOKUP(G4181,[3]잔가율!$B$3:$C$33,2,FALSE)</f>
        <v>0.82599999999999996</v>
      </c>
      <c r="I4181" s="434">
        <f t="shared" si="65"/>
        <v>10168060</v>
      </c>
    </row>
    <row r="4182" spans="1:9">
      <c r="A4182" s="421">
        <v>4181</v>
      </c>
      <c r="B4182" s="422" t="s">
        <v>7711</v>
      </c>
      <c r="C4182" s="422" t="s">
        <v>7712</v>
      </c>
      <c r="D4182" s="422" t="s">
        <v>1974</v>
      </c>
      <c r="E4182" s="422" t="s">
        <v>8220</v>
      </c>
      <c r="F4182" s="438">
        <v>13560000</v>
      </c>
      <c r="G4182" s="423">
        <v>2023</v>
      </c>
      <c r="H4182" s="424">
        <f>VLOOKUP(G4182,[3]잔가율!$B$3:$C$33,2,FALSE)</f>
        <v>0.82599999999999996</v>
      </c>
      <c r="I4182" s="434">
        <f t="shared" si="65"/>
        <v>11200560</v>
      </c>
    </row>
    <row r="4183" spans="1:9">
      <c r="A4183" s="421">
        <v>4182</v>
      </c>
      <c r="B4183" s="422" t="s">
        <v>7711</v>
      </c>
      <c r="C4183" s="422" t="s">
        <v>7712</v>
      </c>
      <c r="D4183" s="422" t="s">
        <v>1974</v>
      </c>
      <c r="E4183" s="422" t="s">
        <v>8221</v>
      </c>
      <c r="F4183" s="438">
        <v>12640000</v>
      </c>
      <c r="G4183" s="423">
        <v>2023</v>
      </c>
      <c r="H4183" s="424">
        <f>VLOOKUP(G4183,[3]잔가율!$B$3:$C$33,2,FALSE)</f>
        <v>0.82599999999999996</v>
      </c>
      <c r="I4183" s="434">
        <f t="shared" si="65"/>
        <v>10440640</v>
      </c>
    </row>
    <row r="4184" spans="1:9">
      <c r="A4184" s="421">
        <v>4183</v>
      </c>
      <c r="B4184" s="422" t="s">
        <v>7711</v>
      </c>
      <c r="C4184" s="422" t="s">
        <v>7712</v>
      </c>
      <c r="D4184" s="422" t="s">
        <v>1974</v>
      </c>
      <c r="E4184" s="422" t="s">
        <v>8222</v>
      </c>
      <c r="F4184" s="438">
        <v>12820000</v>
      </c>
      <c r="G4184" s="423">
        <v>2023</v>
      </c>
      <c r="H4184" s="424">
        <f>VLOOKUP(G4184,[3]잔가율!$B$3:$C$33,2,FALSE)</f>
        <v>0.82599999999999996</v>
      </c>
      <c r="I4184" s="434">
        <f t="shared" si="65"/>
        <v>10589320</v>
      </c>
    </row>
    <row r="4185" spans="1:9">
      <c r="A4185" s="421">
        <v>4184</v>
      </c>
      <c r="B4185" s="422" t="s">
        <v>7711</v>
      </c>
      <c r="C4185" s="422" t="s">
        <v>7712</v>
      </c>
      <c r="D4185" s="422" t="s">
        <v>1974</v>
      </c>
      <c r="E4185" s="422" t="s">
        <v>8223</v>
      </c>
      <c r="F4185" s="438">
        <v>12540000</v>
      </c>
      <c r="G4185" s="423">
        <v>2023</v>
      </c>
      <c r="H4185" s="424">
        <f>VLOOKUP(G4185,[3]잔가율!$B$3:$C$33,2,FALSE)</f>
        <v>0.82599999999999996</v>
      </c>
      <c r="I4185" s="434">
        <f t="shared" si="65"/>
        <v>10358040</v>
      </c>
    </row>
    <row r="4186" spans="1:9">
      <c r="A4186" s="421">
        <v>4185</v>
      </c>
      <c r="B4186" s="422" t="s">
        <v>7711</v>
      </c>
      <c r="C4186" s="422" t="s">
        <v>7712</v>
      </c>
      <c r="D4186" s="422" t="s">
        <v>1974</v>
      </c>
      <c r="E4186" s="422" t="s">
        <v>8224</v>
      </c>
      <c r="F4186" s="438">
        <v>13420000</v>
      </c>
      <c r="G4186" s="423">
        <v>2023</v>
      </c>
      <c r="H4186" s="424">
        <f>VLOOKUP(G4186,[3]잔가율!$B$3:$C$33,2,FALSE)</f>
        <v>0.82599999999999996</v>
      </c>
      <c r="I4186" s="434">
        <f t="shared" si="65"/>
        <v>11084920</v>
      </c>
    </row>
    <row r="4187" spans="1:9">
      <c r="A4187" s="421">
        <v>4186</v>
      </c>
      <c r="B4187" s="426" t="s">
        <v>7711</v>
      </c>
      <c r="C4187" s="426" t="s">
        <v>7712</v>
      </c>
      <c r="D4187" s="426" t="s">
        <v>1974</v>
      </c>
      <c r="E4187" s="426" t="s">
        <v>8225</v>
      </c>
      <c r="F4187" s="441">
        <v>13070000</v>
      </c>
      <c r="G4187" s="423">
        <v>2023</v>
      </c>
      <c r="H4187" s="424">
        <f>VLOOKUP(G4187,[3]잔가율!$B$3:$C$33,2,FALSE)</f>
        <v>0.82599999999999996</v>
      </c>
      <c r="I4187" s="434">
        <f t="shared" si="65"/>
        <v>10795820</v>
      </c>
    </row>
    <row r="4188" spans="1:9">
      <c r="A4188" s="421">
        <v>4187</v>
      </c>
      <c r="B4188" s="422" t="s">
        <v>7711</v>
      </c>
      <c r="C4188" s="422" t="s">
        <v>7712</v>
      </c>
      <c r="D4188" s="422" t="s">
        <v>1974</v>
      </c>
      <c r="E4188" s="422" t="s">
        <v>8226</v>
      </c>
      <c r="F4188" s="438">
        <v>13310000</v>
      </c>
      <c r="G4188" s="423">
        <v>2023</v>
      </c>
      <c r="H4188" s="424">
        <f>VLOOKUP(G4188,[3]잔가율!$B$3:$C$33,2,FALSE)</f>
        <v>0.82599999999999996</v>
      </c>
      <c r="I4188" s="434">
        <f t="shared" si="65"/>
        <v>10994060</v>
      </c>
    </row>
    <row r="4189" spans="1:9">
      <c r="A4189" s="421">
        <v>4188</v>
      </c>
      <c r="B4189" s="422" t="s">
        <v>7711</v>
      </c>
      <c r="C4189" s="422" t="s">
        <v>7712</v>
      </c>
      <c r="D4189" s="422" t="s">
        <v>1974</v>
      </c>
      <c r="E4189" s="422" t="s">
        <v>8227</v>
      </c>
      <c r="F4189" s="438">
        <v>14490000</v>
      </c>
      <c r="G4189" s="423">
        <v>2023</v>
      </c>
      <c r="H4189" s="424">
        <f>VLOOKUP(G4189,[3]잔가율!$B$3:$C$33,2,FALSE)</f>
        <v>0.82599999999999996</v>
      </c>
      <c r="I4189" s="434">
        <f t="shared" si="65"/>
        <v>11968740</v>
      </c>
    </row>
    <row r="4190" spans="1:9">
      <c r="A4190" s="421">
        <v>4189</v>
      </c>
      <c r="B4190" s="422" t="s">
        <v>7711</v>
      </c>
      <c r="C4190" s="422" t="s">
        <v>7712</v>
      </c>
      <c r="D4190" s="422" t="s">
        <v>1974</v>
      </c>
      <c r="E4190" s="422" t="s">
        <v>8228</v>
      </c>
      <c r="F4190" s="438">
        <v>18980000</v>
      </c>
      <c r="G4190" s="423">
        <v>2023</v>
      </c>
      <c r="H4190" s="424">
        <f>VLOOKUP(G4190,[3]잔가율!$B$3:$C$33,2,FALSE)</f>
        <v>0.82599999999999996</v>
      </c>
      <c r="I4190" s="434">
        <f t="shared" si="65"/>
        <v>15677480</v>
      </c>
    </row>
    <row r="4191" spans="1:9">
      <c r="A4191" s="421">
        <v>4190</v>
      </c>
      <c r="B4191" s="422" t="s">
        <v>7711</v>
      </c>
      <c r="C4191" s="422" t="s">
        <v>7712</v>
      </c>
      <c r="D4191" s="422" t="s">
        <v>1974</v>
      </c>
      <c r="E4191" s="422" t="s">
        <v>8229</v>
      </c>
      <c r="F4191" s="438">
        <v>19820000</v>
      </c>
      <c r="G4191" s="423">
        <v>2023</v>
      </c>
      <c r="H4191" s="424">
        <f>VLOOKUP(G4191,[3]잔가율!$B$3:$C$33,2,FALSE)</f>
        <v>0.82599999999999996</v>
      </c>
      <c r="I4191" s="434">
        <f t="shared" si="65"/>
        <v>16371320</v>
      </c>
    </row>
    <row r="4192" spans="1:9">
      <c r="A4192" s="421">
        <v>4191</v>
      </c>
      <c r="B4192" s="422" t="s">
        <v>7711</v>
      </c>
      <c r="C4192" s="422" t="s">
        <v>7712</v>
      </c>
      <c r="D4192" s="422" t="s">
        <v>1974</v>
      </c>
      <c r="E4192" s="422" t="s">
        <v>8230</v>
      </c>
      <c r="F4192" s="438">
        <v>13630000</v>
      </c>
      <c r="G4192" s="423">
        <v>2023</v>
      </c>
      <c r="H4192" s="424">
        <f>VLOOKUP(G4192,[3]잔가율!$B$3:$C$33,2,FALSE)</f>
        <v>0.82599999999999996</v>
      </c>
      <c r="I4192" s="434">
        <f t="shared" si="65"/>
        <v>11258380</v>
      </c>
    </row>
    <row r="4193" spans="1:9">
      <c r="A4193" s="421">
        <v>4192</v>
      </c>
      <c r="B4193" s="422" t="s">
        <v>7711</v>
      </c>
      <c r="C4193" s="422" t="s">
        <v>7712</v>
      </c>
      <c r="D4193" s="422" t="s">
        <v>1974</v>
      </c>
      <c r="E4193" s="422" t="s">
        <v>8231</v>
      </c>
      <c r="F4193" s="438">
        <v>13970000</v>
      </c>
      <c r="G4193" s="423">
        <v>2023</v>
      </c>
      <c r="H4193" s="424">
        <f>VLOOKUP(G4193,[3]잔가율!$B$3:$C$33,2,FALSE)</f>
        <v>0.82599999999999996</v>
      </c>
      <c r="I4193" s="434">
        <f t="shared" si="65"/>
        <v>11539220</v>
      </c>
    </row>
    <row r="4194" spans="1:9">
      <c r="A4194" s="421">
        <v>4193</v>
      </c>
      <c r="B4194" s="422" t="s">
        <v>7711</v>
      </c>
      <c r="C4194" s="422" t="s">
        <v>7712</v>
      </c>
      <c r="D4194" s="422" t="s">
        <v>1974</v>
      </c>
      <c r="E4194" s="422" t="s">
        <v>8232</v>
      </c>
      <c r="F4194" s="438">
        <v>21490000</v>
      </c>
      <c r="G4194" s="423">
        <v>2023</v>
      </c>
      <c r="H4194" s="424">
        <f>VLOOKUP(G4194,[3]잔가율!$B$3:$C$33,2,FALSE)</f>
        <v>0.82599999999999996</v>
      </c>
      <c r="I4194" s="434">
        <f t="shared" si="65"/>
        <v>17750740</v>
      </c>
    </row>
    <row r="4195" spans="1:9">
      <c r="A4195" s="421">
        <v>4194</v>
      </c>
      <c r="B4195" s="422" t="s">
        <v>7711</v>
      </c>
      <c r="C4195" s="422" t="s">
        <v>7712</v>
      </c>
      <c r="D4195" s="422" t="s">
        <v>1974</v>
      </c>
      <c r="E4195" s="422" t="s">
        <v>8233</v>
      </c>
      <c r="F4195" s="438">
        <v>17560000</v>
      </c>
      <c r="G4195" s="423">
        <v>2023</v>
      </c>
      <c r="H4195" s="424">
        <f>VLOOKUP(G4195,[3]잔가율!$B$3:$C$33,2,FALSE)</f>
        <v>0.82599999999999996</v>
      </c>
      <c r="I4195" s="434">
        <f t="shared" si="65"/>
        <v>14504560</v>
      </c>
    </row>
    <row r="4196" spans="1:9">
      <c r="A4196" s="421">
        <v>4195</v>
      </c>
      <c r="B4196" s="422" t="s">
        <v>7711</v>
      </c>
      <c r="C4196" s="422" t="s">
        <v>7712</v>
      </c>
      <c r="D4196" s="422" t="s">
        <v>1974</v>
      </c>
      <c r="E4196" s="422" t="s">
        <v>8234</v>
      </c>
      <c r="F4196" s="438">
        <v>17450000</v>
      </c>
      <c r="G4196" s="423">
        <v>2023</v>
      </c>
      <c r="H4196" s="424">
        <f>VLOOKUP(G4196,[3]잔가율!$B$3:$C$33,2,FALSE)</f>
        <v>0.82599999999999996</v>
      </c>
      <c r="I4196" s="434">
        <f t="shared" si="65"/>
        <v>14413700</v>
      </c>
    </row>
    <row r="4197" spans="1:9">
      <c r="A4197" s="421">
        <v>4196</v>
      </c>
      <c r="B4197" s="422" t="s">
        <v>7711</v>
      </c>
      <c r="C4197" s="422" t="s">
        <v>7712</v>
      </c>
      <c r="D4197" s="422" t="s">
        <v>1974</v>
      </c>
      <c r="E4197" s="422" t="s">
        <v>8235</v>
      </c>
      <c r="F4197" s="438">
        <v>14670000</v>
      </c>
      <c r="G4197" s="423">
        <v>2023</v>
      </c>
      <c r="H4197" s="424">
        <f>VLOOKUP(G4197,[3]잔가율!$B$3:$C$33,2,FALSE)</f>
        <v>0.82599999999999996</v>
      </c>
      <c r="I4197" s="434">
        <f t="shared" si="65"/>
        <v>12117420</v>
      </c>
    </row>
    <row r="4198" spans="1:9">
      <c r="A4198" s="421">
        <v>4197</v>
      </c>
      <c r="B4198" s="422" t="s">
        <v>7711</v>
      </c>
      <c r="C4198" s="422" t="s">
        <v>7712</v>
      </c>
      <c r="D4198" s="422" t="s">
        <v>1974</v>
      </c>
      <c r="E4198" s="422" t="s">
        <v>8236</v>
      </c>
      <c r="F4198" s="438">
        <v>21490000</v>
      </c>
      <c r="G4198" s="423">
        <v>2023</v>
      </c>
      <c r="H4198" s="424">
        <f>VLOOKUP(G4198,[3]잔가율!$B$3:$C$33,2,FALSE)</f>
        <v>0.82599999999999996</v>
      </c>
      <c r="I4198" s="434">
        <f t="shared" si="65"/>
        <v>17750740</v>
      </c>
    </row>
    <row r="4199" spans="1:9">
      <c r="A4199" s="421">
        <v>4198</v>
      </c>
      <c r="B4199" s="422" t="s">
        <v>7711</v>
      </c>
      <c r="C4199" s="422" t="s">
        <v>7712</v>
      </c>
      <c r="D4199" s="422" t="s">
        <v>1974</v>
      </c>
      <c r="E4199" s="422" t="s">
        <v>8237</v>
      </c>
      <c r="F4199" s="438">
        <v>14590000</v>
      </c>
      <c r="G4199" s="423">
        <v>2023</v>
      </c>
      <c r="H4199" s="424">
        <f>VLOOKUP(G4199,[3]잔가율!$B$3:$C$33,2,FALSE)</f>
        <v>0.82599999999999996</v>
      </c>
      <c r="I4199" s="434">
        <f t="shared" si="65"/>
        <v>12051340</v>
      </c>
    </row>
    <row r="4200" spans="1:9">
      <c r="A4200" s="421">
        <v>4199</v>
      </c>
      <c r="B4200" s="422" t="s">
        <v>7711</v>
      </c>
      <c r="C4200" s="422" t="s">
        <v>7712</v>
      </c>
      <c r="D4200" s="422" t="s">
        <v>1974</v>
      </c>
      <c r="E4200" s="422" t="s">
        <v>8238</v>
      </c>
      <c r="F4200" s="438">
        <v>21210000</v>
      </c>
      <c r="G4200" s="423">
        <v>2023</v>
      </c>
      <c r="H4200" s="424">
        <f>VLOOKUP(G4200,[3]잔가율!$B$3:$C$33,2,FALSE)</f>
        <v>0.82599999999999996</v>
      </c>
      <c r="I4200" s="434">
        <f t="shared" si="65"/>
        <v>17519460</v>
      </c>
    </row>
    <row r="4201" spans="1:9">
      <c r="A4201" s="421">
        <v>4200</v>
      </c>
      <c r="B4201" s="422" t="s">
        <v>7711</v>
      </c>
      <c r="C4201" s="422" t="s">
        <v>7712</v>
      </c>
      <c r="D4201" s="422" t="s">
        <v>1974</v>
      </c>
      <c r="E4201" s="422" t="s">
        <v>8239</v>
      </c>
      <c r="F4201" s="438">
        <v>13450000</v>
      </c>
      <c r="G4201" s="423">
        <v>2023</v>
      </c>
      <c r="H4201" s="424">
        <f>VLOOKUP(G4201,[3]잔가율!$B$3:$C$33,2,FALSE)</f>
        <v>0.82599999999999996</v>
      </c>
      <c r="I4201" s="434">
        <f t="shared" si="65"/>
        <v>11109700</v>
      </c>
    </row>
    <row r="4202" spans="1:9">
      <c r="A4202" s="421">
        <v>4201</v>
      </c>
      <c r="B4202" s="422" t="s">
        <v>7711</v>
      </c>
      <c r="C4202" s="422" t="s">
        <v>7712</v>
      </c>
      <c r="D4202" s="422" t="s">
        <v>1974</v>
      </c>
      <c r="E4202" s="422" t="s">
        <v>8240</v>
      </c>
      <c r="F4202" s="438">
        <v>14600000</v>
      </c>
      <c r="G4202" s="423">
        <v>2023</v>
      </c>
      <c r="H4202" s="424">
        <f>VLOOKUP(G4202,[3]잔가율!$B$3:$C$33,2,FALSE)</f>
        <v>0.82599999999999996</v>
      </c>
      <c r="I4202" s="434">
        <f t="shared" si="65"/>
        <v>12059600</v>
      </c>
    </row>
    <row r="4203" spans="1:9">
      <c r="A4203" s="421">
        <v>4202</v>
      </c>
      <c r="B4203" s="422" t="s">
        <v>7711</v>
      </c>
      <c r="C4203" s="422" t="s">
        <v>7712</v>
      </c>
      <c r="D4203" s="422" t="s">
        <v>1974</v>
      </c>
      <c r="E4203" s="422" t="s">
        <v>8241</v>
      </c>
      <c r="F4203" s="438">
        <v>18790000</v>
      </c>
      <c r="G4203" s="423">
        <v>2023</v>
      </c>
      <c r="H4203" s="424">
        <f>VLOOKUP(G4203,[3]잔가율!$B$3:$C$33,2,FALSE)</f>
        <v>0.82599999999999996</v>
      </c>
      <c r="I4203" s="434">
        <f t="shared" si="65"/>
        <v>15520540</v>
      </c>
    </row>
    <row r="4204" spans="1:9">
      <c r="A4204" s="421">
        <v>4203</v>
      </c>
      <c r="B4204" s="422" t="s">
        <v>7711</v>
      </c>
      <c r="C4204" s="422" t="s">
        <v>7712</v>
      </c>
      <c r="D4204" s="422" t="s">
        <v>1974</v>
      </c>
      <c r="E4204" s="422" t="s">
        <v>8242</v>
      </c>
      <c r="F4204" s="438">
        <v>17770000</v>
      </c>
      <c r="G4204" s="423">
        <v>2023</v>
      </c>
      <c r="H4204" s="424">
        <f>VLOOKUP(G4204,[3]잔가율!$B$3:$C$33,2,FALSE)</f>
        <v>0.82599999999999996</v>
      </c>
      <c r="I4204" s="434">
        <f t="shared" si="65"/>
        <v>14678020</v>
      </c>
    </row>
    <row r="4205" spans="1:9">
      <c r="A4205" s="421">
        <v>4204</v>
      </c>
      <c r="B4205" s="422" t="s">
        <v>7711</v>
      </c>
      <c r="C4205" s="422" t="s">
        <v>7712</v>
      </c>
      <c r="D4205" s="422" t="s">
        <v>1974</v>
      </c>
      <c r="E4205" s="422" t="s">
        <v>8243</v>
      </c>
      <c r="F4205" s="438">
        <v>17750000</v>
      </c>
      <c r="G4205" s="423">
        <v>2023</v>
      </c>
      <c r="H4205" s="424">
        <f>VLOOKUP(G4205,[3]잔가율!$B$3:$C$33,2,FALSE)</f>
        <v>0.82599999999999996</v>
      </c>
      <c r="I4205" s="434">
        <f t="shared" si="65"/>
        <v>14661500</v>
      </c>
    </row>
    <row r="4206" spans="1:9">
      <c r="A4206" s="421">
        <v>4205</v>
      </c>
      <c r="B4206" s="426" t="s">
        <v>7711</v>
      </c>
      <c r="C4206" s="426" t="s">
        <v>7712</v>
      </c>
      <c r="D4206" s="426" t="s">
        <v>1974</v>
      </c>
      <c r="E4206" s="426" t="s">
        <v>8244</v>
      </c>
      <c r="F4206" s="441">
        <v>17660000</v>
      </c>
      <c r="G4206" s="423">
        <v>2023</v>
      </c>
      <c r="H4206" s="424">
        <f>VLOOKUP(G4206,[3]잔가율!$B$3:$C$33,2,FALSE)</f>
        <v>0.82599999999999996</v>
      </c>
      <c r="I4206" s="434">
        <f t="shared" si="65"/>
        <v>14587160</v>
      </c>
    </row>
    <row r="4207" spans="1:9">
      <c r="A4207" s="421">
        <v>4206</v>
      </c>
      <c r="B4207" s="422" t="s">
        <v>7711</v>
      </c>
      <c r="C4207" s="422" t="s">
        <v>7712</v>
      </c>
      <c r="D4207" s="422" t="s">
        <v>1974</v>
      </c>
      <c r="E4207" s="422" t="s">
        <v>8245</v>
      </c>
      <c r="F4207" s="438">
        <v>16890000</v>
      </c>
      <c r="G4207" s="423">
        <v>2023</v>
      </c>
      <c r="H4207" s="424">
        <f>VLOOKUP(G4207,[3]잔가율!$B$3:$C$33,2,FALSE)</f>
        <v>0.82599999999999996</v>
      </c>
      <c r="I4207" s="434">
        <f t="shared" si="65"/>
        <v>13951140</v>
      </c>
    </row>
    <row r="4208" spans="1:9">
      <c r="A4208" s="421">
        <v>4207</v>
      </c>
      <c r="B4208" s="422" t="s">
        <v>7711</v>
      </c>
      <c r="C4208" s="422" t="s">
        <v>7712</v>
      </c>
      <c r="D4208" s="422" t="s">
        <v>1974</v>
      </c>
      <c r="E4208" s="422" t="s">
        <v>8246</v>
      </c>
      <c r="F4208" s="438">
        <v>19490000</v>
      </c>
      <c r="G4208" s="423">
        <v>2023</v>
      </c>
      <c r="H4208" s="424">
        <f>VLOOKUP(G4208,[3]잔가율!$B$3:$C$33,2,FALSE)</f>
        <v>0.82599999999999996</v>
      </c>
      <c r="I4208" s="434">
        <f t="shared" si="65"/>
        <v>16098740</v>
      </c>
    </row>
    <row r="4209" spans="1:9">
      <c r="A4209" s="421">
        <v>4208</v>
      </c>
      <c r="B4209" s="422" t="s">
        <v>7711</v>
      </c>
      <c r="C4209" s="422" t="s">
        <v>7712</v>
      </c>
      <c r="D4209" s="422" t="s">
        <v>1974</v>
      </c>
      <c r="E4209" s="422" t="s">
        <v>8247</v>
      </c>
      <c r="F4209" s="438">
        <v>22560000</v>
      </c>
      <c r="G4209" s="423">
        <v>2023</v>
      </c>
      <c r="H4209" s="424">
        <f>VLOOKUP(G4209,[3]잔가율!$B$3:$C$33,2,FALSE)</f>
        <v>0.82599999999999996</v>
      </c>
      <c r="I4209" s="434">
        <f t="shared" si="65"/>
        <v>18634560</v>
      </c>
    </row>
    <row r="4210" spans="1:9">
      <c r="A4210" s="421">
        <v>4209</v>
      </c>
      <c r="B4210" s="422" t="s">
        <v>7711</v>
      </c>
      <c r="C4210" s="422" t="s">
        <v>7712</v>
      </c>
      <c r="D4210" s="422" t="s">
        <v>1974</v>
      </c>
      <c r="E4210" s="422" t="s">
        <v>8248</v>
      </c>
      <c r="F4210" s="438">
        <v>24940000</v>
      </c>
      <c r="G4210" s="423">
        <v>2023</v>
      </c>
      <c r="H4210" s="424">
        <f>VLOOKUP(G4210,[3]잔가율!$B$3:$C$33,2,FALSE)</f>
        <v>0.82599999999999996</v>
      </c>
      <c r="I4210" s="434">
        <f t="shared" si="65"/>
        <v>20600440</v>
      </c>
    </row>
    <row r="4211" spans="1:9">
      <c r="A4211" s="421">
        <v>4210</v>
      </c>
      <c r="B4211" s="422" t="s">
        <v>7711</v>
      </c>
      <c r="C4211" s="422" t="s">
        <v>7712</v>
      </c>
      <c r="D4211" s="422" t="s">
        <v>1974</v>
      </c>
      <c r="E4211" s="422" t="s">
        <v>8249</v>
      </c>
      <c r="F4211" s="438">
        <v>21990000</v>
      </c>
      <c r="G4211" s="423">
        <v>2023</v>
      </c>
      <c r="H4211" s="424">
        <f>VLOOKUP(G4211,[3]잔가율!$B$3:$C$33,2,FALSE)</f>
        <v>0.82599999999999996</v>
      </c>
      <c r="I4211" s="434">
        <f t="shared" si="65"/>
        <v>18163740</v>
      </c>
    </row>
    <row r="4212" spans="1:9">
      <c r="A4212" s="421">
        <v>4211</v>
      </c>
      <c r="B4212" s="422" t="s">
        <v>7711</v>
      </c>
      <c r="C4212" s="422" t="s">
        <v>7712</v>
      </c>
      <c r="D4212" s="422" t="s">
        <v>1974</v>
      </c>
      <c r="E4212" s="422" t="s">
        <v>8250</v>
      </c>
      <c r="F4212" s="438">
        <v>20640000</v>
      </c>
      <c r="G4212" s="423">
        <v>2023</v>
      </c>
      <c r="H4212" s="424">
        <f>VLOOKUP(G4212,[3]잔가율!$B$3:$C$33,2,FALSE)</f>
        <v>0.82599999999999996</v>
      </c>
      <c r="I4212" s="434">
        <f t="shared" si="65"/>
        <v>17048640</v>
      </c>
    </row>
    <row r="4213" spans="1:9">
      <c r="A4213" s="421">
        <v>4212</v>
      </c>
      <c r="B4213" s="422" t="s">
        <v>7711</v>
      </c>
      <c r="C4213" s="422" t="s">
        <v>7712</v>
      </c>
      <c r="D4213" s="422" t="s">
        <v>1974</v>
      </c>
      <c r="E4213" s="422" t="s">
        <v>8251</v>
      </c>
      <c r="F4213" s="438">
        <v>24370000</v>
      </c>
      <c r="G4213" s="423">
        <v>2023</v>
      </c>
      <c r="H4213" s="424">
        <f>VLOOKUP(G4213,[3]잔가율!$B$3:$C$33,2,FALSE)</f>
        <v>0.82599999999999996</v>
      </c>
      <c r="I4213" s="434">
        <f t="shared" si="65"/>
        <v>20129620</v>
      </c>
    </row>
    <row r="4214" spans="1:9">
      <c r="A4214" s="421">
        <v>4213</v>
      </c>
      <c r="B4214" s="422" t="s">
        <v>7711</v>
      </c>
      <c r="C4214" s="422" t="s">
        <v>7712</v>
      </c>
      <c r="D4214" s="422" t="s">
        <v>1974</v>
      </c>
      <c r="E4214" s="422" t="s">
        <v>8252</v>
      </c>
      <c r="F4214" s="438">
        <v>22400000</v>
      </c>
      <c r="G4214" s="423">
        <v>2023</v>
      </c>
      <c r="H4214" s="424">
        <f>VLOOKUP(G4214,[3]잔가율!$B$3:$C$33,2,FALSE)</f>
        <v>0.82599999999999996</v>
      </c>
      <c r="I4214" s="434">
        <f t="shared" si="65"/>
        <v>18502400</v>
      </c>
    </row>
    <row r="4215" spans="1:9">
      <c r="A4215" s="421">
        <v>4214</v>
      </c>
      <c r="B4215" s="422" t="s">
        <v>7711</v>
      </c>
      <c r="C4215" s="422" t="s">
        <v>7712</v>
      </c>
      <c r="D4215" s="422" t="s">
        <v>1974</v>
      </c>
      <c r="E4215" s="422" t="s">
        <v>8253</v>
      </c>
      <c r="F4215" s="438">
        <v>20690000</v>
      </c>
      <c r="G4215" s="423">
        <v>2023</v>
      </c>
      <c r="H4215" s="424">
        <f>VLOOKUP(G4215,[3]잔가율!$B$3:$C$33,2,FALSE)</f>
        <v>0.82599999999999996</v>
      </c>
      <c r="I4215" s="434">
        <f t="shared" si="65"/>
        <v>17089940</v>
      </c>
    </row>
    <row r="4216" spans="1:9">
      <c r="A4216" s="421">
        <v>4215</v>
      </c>
      <c r="B4216" s="422" t="s">
        <v>7711</v>
      </c>
      <c r="C4216" s="422" t="s">
        <v>7712</v>
      </c>
      <c r="D4216" s="422" t="s">
        <v>1974</v>
      </c>
      <c r="E4216" s="422" t="s">
        <v>8254</v>
      </c>
      <c r="F4216" s="438">
        <v>24480000</v>
      </c>
      <c r="G4216" s="423">
        <v>2023</v>
      </c>
      <c r="H4216" s="424">
        <f>VLOOKUP(G4216,[3]잔가율!$B$3:$C$33,2,FALSE)</f>
        <v>0.82599999999999996</v>
      </c>
      <c r="I4216" s="434">
        <f t="shared" si="65"/>
        <v>20220480</v>
      </c>
    </row>
    <row r="4217" spans="1:9">
      <c r="A4217" s="421">
        <v>4216</v>
      </c>
      <c r="B4217" s="422" t="s">
        <v>7711</v>
      </c>
      <c r="C4217" s="422" t="s">
        <v>7712</v>
      </c>
      <c r="D4217" s="422" t="s">
        <v>1974</v>
      </c>
      <c r="E4217" s="422" t="s">
        <v>8255</v>
      </c>
      <c r="F4217" s="438">
        <v>20000000</v>
      </c>
      <c r="G4217" s="423">
        <v>2023</v>
      </c>
      <c r="H4217" s="424">
        <f>VLOOKUP(G4217,[3]잔가율!$B$3:$C$33,2,FALSE)</f>
        <v>0.82599999999999996</v>
      </c>
      <c r="I4217" s="434">
        <f t="shared" si="65"/>
        <v>16520000</v>
      </c>
    </row>
    <row r="4218" spans="1:9">
      <c r="A4218" s="421">
        <v>4217</v>
      </c>
      <c r="B4218" s="422" t="s">
        <v>7711</v>
      </c>
      <c r="C4218" s="422" t="s">
        <v>7712</v>
      </c>
      <c r="D4218" s="422" t="s">
        <v>1974</v>
      </c>
      <c r="E4218" s="422" t="s">
        <v>8256</v>
      </c>
      <c r="F4218" s="438">
        <v>21290000</v>
      </c>
      <c r="G4218" s="423">
        <v>2023</v>
      </c>
      <c r="H4218" s="424">
        <f>VLOOKUP(G4218,[3]잔가율!$B$3:$C$33,2,FALSE)</f>
        <v>0.82599999999999996</v>
      </c>
      <c r="I4218" s="434">
        <f t="shared" si="65"/>
        <v>17585540</v>
      </c>
    </row>
    <row r="4219" spans="1:9">
      <c r="A4219" s="421">
        <v>4218</v>
      </c>
      <c r="B4219" s="422" t="s">
        <v>7711</v>
      </c>
      <c r="C4219" s="422" t="s">
        <v>7712</v>
      </c>
      <c r="D4219" s="422" t="s">
        <v>1974</v>
      </c>
      <c r="E4219" s="422" t="s">
        <v>8257</v>
      </c>
      <c r="F4219" s="438">
        <v>23810000</v>
      </c>
      <c r="G4219" s="423">
        <v>2023</v>
      </c>
      <c r="H4219" s="424">
        <f>VLOOKUP(G4219,[3]잔가율!$B$3:$C$33,2,FALSE)</f>
        <v>0.82599999999999996</v>
      </c>
      <c r="I4219" s="434">
        <f t="shared" si="65"/>
        <v>19667060</v>
      </c>
    </row>
    <row r="4220" spans="1:9">
      <c r="A4220" s="421">
        <v>4219</v>
      </c>
      <c r="B4220" s="422" t="s">
        <v>7711</v>
      </c>
      <c r="C4220" s="422" t="s">
        <v>7712</v>
      </c>
      <c r="D4220" s="422" t="s">
        <v>1974</v>
      </c>
      <c r="E4220" s="422" t="s">
        <v>8258</v>
      </c>
      <c r="F4220" s="438">
        <v>20180000</v>
      </c>
      <c r="G4220" s="423">
        <v>2023</v>
      </c>
      <c r="H4220" s="424">
        <f>VLOOKUP(G4220,[3]잔가율!$B$3:$C$33,2,FALSE)</f>
        <v>0.82599999999999996</v>
      </c>
      <c r="I4220" s="434">
        <f t="shared" si="65"/>
        <v>16668680</v>
      </c>
    </row>
    <row r="4221" spans="1:9">
      <c r="A4221" s="421">
        <v>4220</v>
      </c>
      <c r="B4221" s="422" t="s">
        <v>7711</v>
      </c>
      <c r="C4221" s="422" t="s">
        <v>7712</v>
      </c>
      <c r="D4221" s="422" t="s">
        <v>1974</v>
      </c>
      <c r="E4221" s="422" t="s">
        <v>8259</v>
      </c>
      <c r="F4221" s="438">
        <v>14830000</v>
      </c>
      <c r="G4221" s="423">
        <v>2023</v>
      </c>
      <c r="H4221" s="424">
        <f>VLOOKUP(G4221,[3]잔가율!$B$3:$C$33,2,FALSE)</f>
        <v>0.82599999999999996</v>
      </c>
      <c r="I4221" s="434">
        <f t="shared" si="65"/>
        <v>12249580</v>
      </c>
    </row>
    <row r="4222" spans="1:9">
      <c r="A4222" s="421">
        <v>4221</v>
      </c>
      <c r="B4222" s="422" t="s">
        <v>7711</v>
      </c>
      <c r="C4222" s="422" t="s">
        <v>7712</v>
      </c>
      <c r="D4222" s="422" t="s">
        <v>1974</v>
      </c>
      <c r="E4222" s="422" t="s">
        <v>8260</v>
      </c>
      <c r="F4222" s="438">
        <v>12580000</v>
      </c>
      <c r="G4222" s="423">
        <v>2023</v>
      </c>
      <c r="H4222" s="424">
        <f>VLOOKUP(G4222,[3]잔가율!$B$3:$C$33,2,FALSE)</f>
        <v>0.82599999999999996</v>
      </c>
      <c r="I4222" s="434">
        <f t="shared" si="65"/>
        <v>10391080</v>
      </c>
    </row>
    <row r="4223" spans="1:9">
      <c r="A4223" s="421">
        <v>4222</v>
      </c>
      <c r="B4223" s="422" t="s">
        <v>7711</v>
      </c>
      <c r="C4223" s="422" t="s">
        <v>7712</v>
      </c>
      <c r="D4223" s="422" t="s">
        <v>1974</v>
      </c>
      <c r="E4223" s="422" t="s">
        <v>8261</v>
      </c>
      <c r="F4223" s="438">
        <v>14430000</v>
      </c>
      <c r="G4223" s="423">
        <v>2023</v>
      </c>
      <c r="H4223" s="424">
        <f>VLOOKUP(G4223,[3]잔가율!$B$3:$C$33,2,FALSE)</f>
        <v>0.82599999999999996</v>
      </c>
      <c r="I4223" s="434">
        <f t="shared" si="65"/>
        <v>11919180</v>
      </c>
    </row>
    <row r="4224" spans="1:9">
      <c r="A4224" s="421">
        <v>4223</v>
      </c>
      <c r="B4224" s="422" t="s">
        <v>7711</v>
      </c>
      <c r="C4224" s="422" t="s">
        <v>7712</v>
      </c>
      <c r="D4224" s="422" t="s">
        <v>1974</v>
      </c>
      <c r="E4224" s="422" t="s">
        <v>8262</v>
      </c>
      <c r="F4224" s="438">
        <v>27980000</v>
      </c>
      <c r="G4224" s="423">
        <v>2023</v>
      </c>
      <c r="H4224" s="424">
        <f>VLOOKUP(G4224,[3]잔가율!$B$3:$C$33,2,FALSE)</f>
        <v>0.82599999999999996</v>
      </c>
      <c r="I4224" s="434">
        <f t="shared" si="65"/>
        <v>23111480</v>
      </c>
    </row>
    <row r="4225" spans="1:9">
      <c r="A4225" s="421">
        <v>4224</v>
      </c>
      <c r="B4225" s="422" t="s">
        <v>7711</v>
      </c>
      <c r="C4225" s="422" t="s">
        <v>7712</v>
      </c>
      <c r="D4225" s="422" t="s">
        <v>1974</v>
      </c>
      <c r="E4225" s="422" t="s">
        <v>8263</v>
      </c>
      <c r="F4225" s="438">
        <v>27720000</v>
      </c>
      <c r="G4225" s="423">
        <v>2023</v>
      </c>
      <c r="H4225" s="424">
        <f>VLOOKUP(G4225,[3]잔가율!$B$3:$C$33,2,FALSE)</f>
        <v>0.82599999999999996</v>
      </c>
      <c r="I4225" s="434">
        <f t="shared" si="65"/>
        <v>22896720</v>
      </c>
    </row>
    <row r="4226" spans="1:9">
      <c r="A4226" s="421">
        <v>4225</v>
      </c>
      <c r="B4226" s="422" t="s">
        <v>7711</v>
      </c>
      <c r="C4226" s="422" t="s">
        <v>7712</v>
      </c>
      <c r="D4226" s="422" t="s">
        <v>1974</v>
      </c>
      <c r="E4226" s="422" t="s">
        <v>8264</v>
      </c>
      <c r="F4226" s="438">
        <v>28510000</v>
      </c>
      <c r="G4226" s="423">
        <v>2023</v>
      </c>
      <c r="H4226" s="424">
        <f>VLOOKUP(G4226,[3]잔가율!$B$3:$C$33,2,FALSE)</f>
        <v>0.82599999999999996</v>
      </c>
      <c r="I4226" s="434">
        <f t="shared" ref="I4226:I4289" si="66">ROUNDDOWN(F4226*H4226,0)</f>
        <v>23549260</v>
      </c>
    </row>
    <row r="4227" spans="1:9">
      <c r="A4227" s="421">
        <v>4226</v>
      </c>
      <c r="B4227" s="422" t="s">
        <v>7711</v>
      </c>
      <c r="C4227" s="422" t="s">
        <v>7712</v>
      </c>
      <c r="D4227" s="422" t="s">
        <v>1974</v>
      </c>
      <c r="E4227" s="422" t="s">
        <v>8265</v>
      </c>
      <c r="F4227" s="438">
        <v>13400000</v>
      </c>
      <c r="G4227" s="423">
        <v>2023</v>
      </c>
      <c r="H4227" s="424">
        <f>VLOOKUP(G4227,[3]잔가율!$B$3:$C$33,2,FALSE)</f>
        <v>0.82599999999999996</v>
      </c>
      <c r="I4227" s="434">
        <f t="shared" si="66"/>
        <v>11068400</v>
      </c>
    </row>
    <row r="4228" spans="1:9">
      <c r="A4228" s="421">
        <v>4227</v>
      </c>
      <c r="B4228" s="422" t="s">
        <v>7711</v>
      </c>
      <c r="C4228" s="422" t="s">
        <v>7712</v>
      </c>
      <c r="D4228" s="422" t="s">
        <v>1974</v>
      </c>
      <c r="E4228" s="422" t="s">
        <v>8266</v>
      </c>
      <c r="F4228" s="438">
        <v>12600000</v>
      </c>
      <c r="G4228" s="423">
        <v>2023</v>
      </c>
      <c r="H4228" s="424">
        <f>VLOOKUP(G4228,[3]잔가율!$B$3:$C$33,2,FALSE)</f>
        <v>0.82599999999999996</v>
      </c>
      <c r="I4228" s="434">
        <f t="shared" si="66"/>
        <v>10407600</v>
      </c>
    </row>
    <row r="4229" spans="1:9">
      <c r="A4229" s="421">
        <v>4228</v>
      </c>
      <c r="B4229" s="422" t="s">
        <v>7711</v>
      </c>
      <c r="C4229" s="422" t="s">
        <v>7712</v>
      </c>
      <c r="D4229" s="422" t="s">
        <v>1974</v>
      </c>
      <c r="E4229" s="422" t="s">
        <v>8267</v>
      </c>
      <c r="F4229" s="438">
        <v>12440000</v>
      </c>
      <c r="G4229" s="423">
        <v>2023</v>
      </c>
      <c r="H4229" s="424">
        <f>VLOOKUP(G4229,[3]잔가율!$B$3:$C$33,2,FALSE)</f>
        <v>0.82599999999999996</v>
      </c>
      <c r="I4229" s="434">
        <f t="shared" si="66"/>
        <v>10275440</v>
      </c>
    </row>
    <row r="4230" spans="1:9">
      <c r="A4230" s="421">
        <v>4229</v>
      </c>
      <c r="B4230" s="422" t="s">
        <v>7711</v>
      </c>
      <c r="C4230" s="422" t="s">
        <v>7712</v>
      </c>
      <c r="D4230" s="422" t="s">
        <v>1974</v>
      </c>
      <c r="E4230" s="422" t="s">
        <v>8268</v>
      </c>
      <c r="F4230" s="438">
        <v>12600000</v>
      </c>
      <c r="G4230" s="423">
        <v>2023</v>
      </c>
      <c r="H4230" s="424">
        <f>VLOOKUP(G4230,[3]잔가율!$B$3:$C$33,2,FALSE)</f>
        <v>0.82599999999999996</v>
      </c>
      <c r="I4230" s="434">
        <f t="shared" si="66"/>
        <v>10407600</v>
      </c>
    </row>
    <row r="4231" spans="1:9">
      <c r="A4231" s="421">
        <v>4230</v>
      </c>
      <c r="B4231" s="422" t="s">
        <v>7711</v>
      </c>
      <c r="C4231" s="422" t="s">
        <v>7712</v>
      </c>
      <c r="D4231" s="422" t="s">
        <v>1974</v>
      </c>
      <c r="E4231" s="422" t="s">
        <v>8269</v>
      </c>
      <c r="F4231" s="438">
        <v>20000000</v>
      </c>
      <c r="G4231" s="423">
        <v>2023</v>
      </c>
      <c r="H4231" s="424">
        <f>VLOOKUP(G4231,[3]잔가율!$B$3:$C$33,2,FALSE)</f>
        <v>0.82599999999999996</v>
      </c>
      <c r="I4231" s="434">
        <f t="shared" si="66"/>
        <v>16520000</v>
      </c>
    </row>
    <row r="4232" spans="1:9">
      <c r="A4232" s="421">
        <v>4231</v>
      </c>
      <c r="B4232" s="422" t="s">
        <v>7711</v>
      </c>
      <c r="C4232" s="422" t="s">
        <v>7712</v>
      </c>
      <c r="D4232" s="422" t="s">
        <v>1974</v>
      </c>
      <c r="E4232" s="422" t="s">
        <v>8270</v>
      </c>
      <c r="F4232" s="438">
        <v>20660000</v>
      </c>
      <c r="G4232" s="423">
        <v>2023</v>
      </c>
      <c r="H4232" s="424">
        <f>VLOOKUP(G4232,[3]잔가율!$B$3:$C$33,2,FALSE)</f>
        <v>0.82599999999999996</v>
      </c>
      <c r="I4232" s="434">
        <f t="shared" si="66"/>
        <v>17065160</v>
      </c>
    </row>
    <row r="4233" spans="1:9">
      <c r="A4233" s="421">
        <v>4232</v>
      </c>
      <c r="B4233" s="422" t="s">
        <v>7711</v>
      </c>
      <c r="C4233" s="422" t="s">
        <v>7712</v>
      </c>
      <c r="D4233" s="422" t="s">
        <v>1974</v>
      </c>
      <c r="E4233" s="422" t="s">
        <v>8271</v>
      </c>
      <c r="F4233" s="438">
        <v>15220000</v>
      </c>
      <c r="G4233" s="423">
        <v>2023</v>
      </c>
      <c r="H4233" s="424">
        <f>VLOOKUP(G4233,[3]잔가율!$B$3:$C$33,2,FALSE)</f>
        <v>0.82599999999999996</v>
      </c>
      <c r="I4233" s="434">
        <f t="shared" si="66"/>
        <v>12571720</v>
      </c>
    </row>
    <row r="4234" spans="1:9">
      <c r="A4234" s="421">
        <v>4233</v>
      </c>
      <c r="B4234" s="422" t="s">
        <v>7711</v>
      </c>
      <c r="C4234" s="422" t="s">
        <v>7712</v>
      </c>
      <c r="D4234" s="422" t="s">
        <v>1974</v>
      </c>
      <c r="E4234" s="422" t="s">
        <v>8272</v>
      </c>
      <c r="F4234" s="438">
        <v>16000000</v>
      </c>
      <c r="G4234" s="423">
        <v>2023</v>
      </c>
      <c r="H4234" s="424">
        <f>VLOOKUP(G4234,[3]잔가율!$B$3:$C$33,2,FALSE)</f>
        <v>0.82599999999999996</v>
      </c>
      <c r="I4234" s="434">
        <f t="shared" si="66"/>
        <v>13216000</v>
      </c>
    </row>
    <row r="4235" spans="1:9">
      <c r="A4235" s="421">
        <v>4234</v>
      </c>
      <c r="B4235" s="422" t="s">
        <v>7711</v>
      </c>
      <c r="C4235" s="422" t="s">
        <v>7712</v>
      </c>
      <c r="D4235" s="422" t="s">
        <v>1974</v>
      </c>
      <c r="E4235" s="422" t="s">
        <v>8273</v>
      </c>
      <c r="F4235" s="438">
        <v>13650000</v>
      </c>
      <c r="G4235" s="423">
        <v>2023</v>
      </c>
      <c r="H4235" s="424">
        <f>VLOOKUP(G4235,[3]잔가율!$B$3:$C$33,2,FALSE)</f>
        <v>0.82599999999999996</v>
      </c>
      <c r="I4235" s="434">
        <f t="shared" si="66"/>
        <v>11274900</v>
      </c>
    </row>
    <row r="4236" spans="1:9">
      <c r="A4236" s="421">
        <v>4235</v>
      </c>
      <c r="B4236" s="422" t="s">
        <v>7711</v>
      </c>
      <c r="C4236" s="422" t="s">
        <v>7712</v>
      </c>
      <c r="D4236" s="422" t="s">
        <v>1974</v>
      </c>
      <c r="E4236" s="422" t="s">
        <v>8274</v>
      </c>
      <c r="F4236" s="438">
        <v>13950000</v>
      </c>
      <c r="G4236" s="423">
        <v>2023</v>
      </c>
      <c r="H4236" s="424">
        <f>VLOOKUP(G4236,[3]잔가율!$B$3:$C$33,2,FALSE)</f>
        <v>0.82599999999999996</v>
      </c>
      <c r="I4236" s="434">
        <f t="shared" si="66"/>
        <v>11522700</v>
      </c>
    </row>
    <row r="4237" spans="1:9">
      <c r="A4237" s="421">
        <v>4236</v>
      </c>
      <c r="B4237" s="422" t="s">
        <v>7711</v>
      </c>
      <c r="C4237" s="422" t="s">
        <v>7712</v>
      </c>
      <c r="D4237" s="422" t="s">
        <v>1974</v>
      </c>
      <c r="E4237" s="422" t="s">
        <v>8275</v>
      </c>
      <c r="F4237" s="438">
        <v>21430000</v>
      </c>
      <c r="G4237" s="423">
        <v>2023</v>
      </c>
      <c r="H4237" s="424">
        <f>VLOOKUP(G4237,[3]잔가율!$B$3:$C$33,2,FALSE)</f>
        <v>0.82599999999999996</v>
      </c>
      <c r="I4237" s="434">
        <f t="shared" si="66"/>
        <v>17701180</v>
      </c>
    </row>
    <row r="4238" spans="1:9">
      <c r="A4238" s="421">
        <v>4237</v>
      </c>
      <c r="B4238" s="422" t="s">
        <v>7711</v>
      </c>
      <c r="C4238" s="422" t="s">
        <v>7712</v>
      </c>
      <c r="D4238" s="422" t="s">
        <v>1974</v>
      </c>
      <c r="E4238" s="422" t="s">
        <v>8276</v>
      </c>
      <c r="F4238" s="438">
        <v>20600000</v>
      </c>
      <c r="G4238" s="423">
        <v>2023</v>
      </c>
      <c r="H4238" s="424">
        <f>VLOOKUP(G4238,[3]잔가율!$B$3:$C$33,2,FALSE)</f>
        <v>0.82599999999999996</v>
      </c>
      <c r="I4238" s="434">
        <f t="shared" si="66"/>
        <v>17015600</v>
      </c>
    </row>
    <row r="4239" spans="1:9">
      <c r="A4239" s="421">
        <v>4238</v>
      </c>
      <c r="B4239" s="422" t="s">
        <v>7711</v>
      </c>
      <c r="C4239" s="422" t="s">
        <v>7712</v>
      </c>
      <c r="D4239" s="422" t="s">
        <v>1974</v>
      </c>
      <c r="E4239" s="422" t="s">
        <v>8277</v>
      </c>
      <c r="F4239" s="438">
        <v>14210000</v>
      </c>
      <c r="G4239" s="423">
        <v>2023</v>
      </c>
      <c r="H4239" s="424">
        <f>VLOOKUP(G4239,[3]잔가율!$B$3:$C$33,2,FALSE)</f>
        <v>0.82599999999999996</v>
      </c>
      <c r="I4239" s="434">
        <f t="shared" si="66"/>
        <v>11737460</v>
      </c>
    </row>
    <row r="4240" spans="1:9">
      <c r="A4240" s="421">
        <v>4239</v>
      </c>
      <c r="B4240" s="422" t="s">
        <v>7711</v>
      </c>
      <c r="C4240" s="422" t="s">
        <v>7712</v>
      </c>
      <c r="D4240" s="422" t="s">
        <v>1974</v>
      </c>
      <c r="E4240" s="422" t="s">
        <v>8278</v>
      </c>
      <c r="F4240" s="438">
        <v>14020000</v>
      </c>
      <c r="G4240" s="423">
        <v>2023</v>
      </c>
      <c r="H4240" s="424">
        <f>VLOOKUP(G4240,[3]잔가율!$B$3:$C$33,2,FALSE)</f>
        <v>0.82599999999999996</v>
      </c>
      <c r="I4240" s="434">
        <f t="shared" si="66"/>
        <v>11580520</v>
      </c>
    </row>
    <row r="4241" spans="1:9">
      <c r="A4241" s="421">
        <v>4240</v>
      </c>
      <c r="B4241" s="422" t="s">
        <v>7711</v>
      </c>
      <c r="C4241" s="422" t="s">
        <v>7712</v>
      </c>
      <c r="D4241" s="422" t="s">
        <v>1974</v>
      </c>
      <c r="E4241" s="422" t="s">
        <v>8279</v>
      </c>
      <c r="F4241" s="438">
        <v>17500000</v>
      </c>
      <c r="G4241" s="423">
        <v>2023</v>
      </c>
      <c r="H4241" s="424">
        <f>VLOOKUP(G4241,[3]잔가율!$B$3:$C$33,2,FALSE)</f>
        <v>0.82599999999999996</v>
      </c>
      <c r="I4241" s="434">
        <f t="shared" si="66"/>
        <v>14455000</v>
      </c>
    </row>
    <row r="4242" spans="1:9">
      <c r="A4242" s="421">
        <v>4241</v>
      </c>
      <c r="B4242" s="422" t="s">
        <v>7711</v>
      </c>
      <c r="C4242" s="422" t="s">
        <v>7712</v>
      </c>
      <c r="D4242" s="422" t="s">
        <v>1974</v>
      </c>
      <c r="E4242" s="422" t="s">
        <v>8280</v>
      </c>
      <c r="F4242" s="438">
        <v>19410000</v>
      </c>
      <c r="G4242" s="423">
        <v>2023</v>
      </c>
      <c r="H4242" s="424">
        <f>VLOOKUP(G4242,[3]잔가율!$B$3:$C$33,2,FALSE)</f>
        <v>0.82599999999999996</v>
      </c>
      <c r="I4242" s="434">
        <f t="shared" si="66"/>
        <v>16032660</v>
      </c>
    </row>
    <row r="4243" spans="1:9">
      <c r="A4243" s="421">
        <v>4242</v>
      </c>
      <c r="B4243" s="422" t="s">
        <v>7711</v>
      </c>
      <c r="C4243" s="422" t="s">
        <v>7712</v>
      </c>
      <c r="D4243" s="422" t="s">
        <v>1974</v>
      </c>
      <c r="E4243" s="422" t="s">
        <v>8281</v>
      </c>
      <c r="F4243" s="438">
        <v>23720000</v>
      </c>
      <c r="G4243" s="423">
        <v>2023</v>
      </c>
      <c r="H4243" s="424">
        <f>VLOOKUP(G4243,[3]잔가율!$B$3:$C$33,2,FALSE)</f>
        <v>0.82599999999999996</v>
      </c>
      <c r="I4243" s="434">
        <f t="shared" si="66"/>
        <v>19592720</v>
      </c>
    </row>
    <row r="4244" spans="1:9">
      <c r="A4244" s="421">
        <v>4243</v>
      </c>
      <c r="B4244" s="422" t="s">
        <v>7711</v>
      </c>
      <c r="C4244" s="422" t="s">
        <v>7712</v>
      </c>
      <c r="D4244" s="422" t="s">
        <v>1974</v>
      </c>
      <c r="E4244" s="422" t="s">
        <v>8282</v>
      </c>
      <c r="F4244" s="438">
        <v>24800000</v>
      </c>
      <c r="G4244" s="423">
        <v>2023</v>
      </c>
      <c r="H4244" s="424">
        <f>VLOOKUP(G4244,[3]잔가율!$B$3:$C$33,2,FALSE)</f>
        <v>0.82599999999999996</v>
      </c>
      <c r="I4244" s="434">
        <f t="shared" si="66"/>
        <v>20484800</v>
      </c>
    </row>
    <row r="4245" spans="1:9">
      <c r="A4245" s="421">
        <v>4244</v>
      </c>
      <c r="B4245" s="313" t="s">
        <v>7711</v>
      </c>
      <c r="C4245" s="422" t="s">
        <v>7712</v>
      </c>
      <c r="D4245" s="422" t="s">
        <v>8283</v>
      </c>
      <c r="E4245" s="422" t="s">
        <v>8284</v>
      </c>
      <c r="F4245" s="440">
        <v>38280000</v>
      </c>
      <c r="G4245" s="423">
        <v>2023</v>
      </c>
      <c r="H4245" s="424">
        <f>VLOOKUP(G4245,[3]잔가율!$B$3:$C$33,2,FALSE)</f>
        <v>0.82599999999999996</v>
      </c>
      <c r="I4245" s="434">
        <f t="shared" si="66"/>
        <v>31619280</v>
      </c>
    </row>
    <row r="4246" spans="1:9">
      <c r="A4246" s="421">
        <v>4245</v>
      </c>
      <c r="B4246" s="313" t="s">
        <v>7711</v>
      </c>
      <c r="C4246" s="422" t="s">
        <v>7712</v>
      </c>
      <c r="D4246" s="422" t="s">
        <v>8283</v>
      </c>
      <c r="E4246" s="422" t="s">
        <v>8285</v>
      </c>
      <c r="F4246" s="440">
        <v>25270000</v>
      </c>
      <c r="G4246" s="423">
        <v>2023</v>
      </c>
      <c r="H4246" s="424">
        <f>VLOOKUP(G4246,[3]잔가율!$B$3:$C$33,2,FALSE)</f>
        <v>0.82599999999999996</v>
      </c>
      <c r="I4246" s="434">
        <f t="shared" si="66"/>
        <v>20873020</v>
      </c>
    </row>
    <row r="4247" spans="1:9">
      <c r="A4247" s="421">
        <v>4246</v>
      </c>
      <c r="B4247" s="313" t="s">
        <v>7711</v>
      </c>
      <c r="C4247" s="422" t="s">
        <v>7712</v>
      </c>
      <c r="D4247" s="422" t="s">
        <v>1975</v>
      </c>
      <c r="E4247" s="422" t="s">
        <v>8286</v>
      </c>
      <c r="F4247" s="440">
        <v>26690000</v>
      </c>
      <c r="G4247" s="423">
        <v>2023</v>
      </c>
      <c r="H4247" s="424">
        <f>VLOOKUP(G4247,[3]잔가율!$B$3:$C$33,2,FALSE)</f>
        <v>0.82599999999999996</v>
      </c>
      <c r="I4247" s="434">
        <f t="shared" si="66"/>
        <v>22045940</v>
      </c>
    </row>
    <row r="4248" spans="1:9">
      <c r="A4248" s="421">
        <v>4247</v>
      </c>
      <c r="B4248" s="313" t="s">
        <v>7711</v>
      </c>
      <c r="C4248" s="422" t="s">
        <v>7712</v>
      </c>
      <c r="D4248" s="422" t="s">
        <v>1975</v>
      </c>
      <c r="E4248" s="422" t="s">
        <v>8287</v>
      </c>
      <c r="F4248" s="440">
        <v>26690000</v>
      </c>
      <c r="G4248" s="423">
        <v>2023</v>
      </c>
      <c r="H4248" s="424">
        <f>VLOOKUP(G4248,[3]잔가율!$B$3:$C$33,2,FALSE)</f>
        <v>0.82599999999999996</v>
      </c>
      <c r="I4248" s="434">
        <f t="shared" si="66"/>
        <v>22045940</v>
      </c>
    </row>
    <row r="4249" spans="1:9">
      <c r="A4249" s="421">
        <v>4248</v>
      </c>
      <c r="B4249" s="313" t="s">
        <v>7711</v>
      </c>
      <c r="C4249" s="422" t="s">
        <v>7712</v>
      </c>
      <c r="D4249" s="422" t="s">
        <v>1975</v>
      </c>
      <c r="E4249" s="422" t="s">
        <v>8288</v>
      </c>
      <c r="F4249" s="440">
        <v>24990000</v>
      </c>
      <c r="G4249" s="423">
        <v>2023</v>
      </c>
      <c r="H4249" s="424">
        <f>VLOOKUP(G4249,[3]잔가율!$B$3:$C$33,2,FALSE)</f>
        <v>0.82599999999999996</v>
      </c>
      <c r="I4249" s="434">
        <f t="shared" si="66"/>
        <v>20641740</v>
      </c>
    </row>
    <row r="4250" spans="1:9">
      <c r="A4250" s="421">
        <v>4249</v>
      </c>
      <c r="B4250" s="313" t="s">
        <v>15840</v>
      </c>
      <c r="C4250" s="422" t="s">
        <v>7712</v>
      </c>
      <c r="D4250" s="422" t="s">
        <v>1975</v>
      </c>
      <c r="E4250" s="422" t="s">
        <v>8289</v>
      </c>
      <c r="F4250" s="440">
        <v>28450000</v>
      </c>
      <c r="G4250" s="423">
        <v>2023</v>
      </c>
      <c r="H4250" s="424">
        <f>VLOOKUP(G4250,[3]잔가율!$B$3:$C$33,2,FALSE)</f>
        <v>0.82599999999999996</v>
      </c>
      <c r="I4250" s="434">
        <f t="shared" si="66"/>
        <v>23499700</v>
      </c>
    </row>
    <row r="4251" spans="1:9">
      <c r="A4251" s="421">
        <v>4250</v>
      </c>
      <c r="B4251" s="313" t="s">
        <v>7711</v>
      </c>
      <c r="C4251" s="422" t="s">
        <v>7712</v>
      </c>
      <c r="D4251" s="422" t="s">
        <v>1975</v>
      </c>
      <c r="E4251" s="422" t="s">
        <v>8290</v>
      </c>
      <c r="F4251" s="440">
        <v>28450000</v>
      </c>
      <c r="G4251" s="423">
        <v>2023</v>
      </c>
      <c r="H4251" s="424">
        <f>VLOOKUP(G4251,[3]잔가율!$B$3:$C$33,2,FALSE)</f>
        <v>0.82599999999999996</v>
      </c>
      <c r="I4251" s="434">
        <f t="shared" si="66"/>
        <v>23499700</v>
      </c>
    </row>
    <row r="4252" spans="1:9">
      <c r="A4252" s="421">
        <v>4251</v>
      </c>
      <c r="B4252" s="313" t="s">
        <v>7711</v>
      </c>
      <c r="C4252" s="422" t="s">
        <v>7712</v>
      </c>
      <c r="D4252" s="422" t="s">
        <v>1975</v>
      </c>
      <c r="E4252" s="422" t="s">
        <v>8291</v>
      </c>
      <c r="F4252" s="440">
        <v>30240000</v>
      </c>
      <c r="G4252" s="423">
        <v>2023</v>
      </c>
      <c r="H4252" s="424">
        <f>VLOOKUP(G4252,[3]잔가율!$B$3:$C$33,2,FALSE)</f>
        <v>0.82599999999999996</v>
      </c>
      <c r="I4252" s="434">
        <f t="shared" si="66"/>
        <v>24978240</v>
      </c>
    </row>
    <row r="4253" spans="1:9">
      <c r="A4253" s="421">
        <v>4252</v>
      </c>
      <c r="B4253" s="313" t="s">
        <v>7711</v>
      </c>
      <c r="C4253" s="422" t="s">
        <v>7712</v>
      </c>
      <c r="D4253" s="422" t="s">
        <v>1975</v>
      </c>
      <c r="E4253" s="422" t="s">
        <v>8292</v>
      </c>
      <c r="F4253" s="440">
        <v>30240000</v>
      </c>
      <c r="G4253" s="423">
        <v>2023</v>
      </c>
      <c r="H4253" s="424">
        <f>VLOOKUP(G4253,[3]잔가율!$B$3:$C$33,2,FALSE)</f>
        <v>0.82599999999999996</v>
      </c>
      <c r="I4253" s="434">
        <f t="shared" si="66"/>
        <v>24978240</v>
      </c>
    </row>
    <row r="4254" spans="1:9">
      <c r="A4254" s="421">
        <v>4253</v>
      </c>
      <c r="B4254" s="313" t="s">
        <v>7711</v>
      </c>
      <c r="C4254" s="426" t="s">
        <v>7712</v>
      </c>
      <c r="D4254" s="426" t="s">
        <v>1975</v>
      </c>
      <c r="E4254" s="426" t="s">
        <v>8293</v>
      </c>
      <c r="F4254" s="442">
        <v>32480000</v>
      </c>
      <c r="G4254" s="423">
        <v>2023</v>
      </c>
      <c r="H4254" s="424">
        <f>VLOOKUP(G4254,[3]잔가율!$B$3:$C$33,2,FALSE)</f>
        <v>0.82599999999999996</v>
      </c>
      <c r="I4254" s="434">
        <f t="shared" si="66"/>
        <v>26828480</v>
      </c>
    </row>
    <row r="4255" spans="1:9">
      <c r="A4255" s="421">
        <v>4254</v>
      </c>
      <c r="B4255" s="313" t="s">
        <v>7711</v>
      </c>
      <c r="C4255" s="426" t="s">
        <v>7712</v>
      </c>
      <c r="D4255" s="426" t="s">
        <v>1975</v>
      </c>
      <c r="E4255" s="426" t="s">
        <v>8294</v>
      </c>
      <c r="F4255" s="442">
        <v>27750000</v>
      </c>
      <c r="G4255" s="423">
        <v>2023</v>
      </c>
      <c r="H4255" s="424">
        <f>VLOOKUP(G4255,[3]잔가율!$B$3:$C$33,2,FALSE)</f>
        <v>0.82599999999999996</v>
      </c>
      <c r="I4255" s="434">
        <f t="shared" si="66"/>
        <v>22921500</v>
      </c>
    </row>
    <row r="4256" spans="1:9">
      <c r="A4256" s="421">
        <v>4255</v>
      </c>
      <c r="B4256" s="313" t="s">
        <v>7711</v>
      </c>
      <c r="C4256" s="426" t="s">
        <v>7712</v>
      </c>
      <c r="D4256" s="426" t="s">
        <v>1975</v>
      </c>
      <c r="E4256" s="426" t="s">
        <v>8295</v>
      </c>
      <c r="F4256" s="442">
        <v>29260000</v>
      </c>
      <c r="G4256" s="423">
        <v>2023</v>
      </c>
      <c r="H4256" s="424">
        <f>VLOOKUP(G4256,[3]잔가율!$B$3:$C$33,2,FALSE)</f>
        <v>0.82599999999999996</v>
      </c>
      <c r="I4256" s="434">
        <f t="shared" si="66"/>
        <v>24168760</v>
      </c>
    </row>
    <row r="4257" spans="1:9">
      <c r="A4257" s="421">
        <v>4256</v>
      </c>
      <c r="B4257" s="313" t="s">
        <v>7711</v>
      </c>
      <c r="C4257" s="426" t="s">
        <v>7712</v>
      </c>
      <c r="D4257" s="426" t="s">
        <v>1975</v>
      </c>
      <c r="E4257" s="426" t="s">
        <v>8296</v>
      </c>
      <c r="F4257" s="442">
        <v>25500000</v>
      </c>
      <c r="G4257" s="423">
        <v>2023</v>
      </c>
      <c r="H4257" s="424">
        <f>VLOOKUP(G4257,[3]잔가율!$B$3:$C$33,2,FALSE)</f>
        <v>0.82599999999999996</v>
      </c>
      <c r="I4257" s="434">
        <f t="shared" si="66"/>
        <v>21063000</v>
      </c>
    </row>
    <row r="4258" spans="1:9">
      <c r="A4258" s="421">
        <v>4257</v>
      </c>
      <c r="B4258" s="313" t="s">
        <v>7711</v>
      </c>
      <c r="C4258" s="426" t="s">
        <v>7712</v>
      </c>
      <c r="D4258" s="426" t="s">
        <v>1975</v>
      </c>
      <c r="E4258" s="426" t="s">
        <v>8297</v>
      </c>
      <c r="F4258" s="442">
        <v>30200000</v>
      </c>
      <c r="G4258" s="423">
        <v>2023</v>
      </c>
      <c r="H4258" s="424">
        <f>VLOOKUP(G4258,[3]잔가율!$B$3:$C$33,2,FALSE)</f>
        <v>0.82599999999999996</v>
      </c>
      <c r="I4258" s="434">
        <f t="shared" si="66"/>
        <v>24945200</v>
      </c>
    </row>
    <row r="4259" spans="1:9">
      <c r="A4259" s="421">
        <v>4258</v>
      </c>
      <c r="B4259" s="313" t="s">
        <v>7711</v>
      </c>
      <c r="C4259" s="426" t="s">
        <v>7712</v>
      </c>
      <c r="D4259" s="426" t="s">
        <v>1975</v>
      </c>
      <c r="E4259" s="426" t="s">
        <v>8298</v>
      </c>
      <c r="F4259" s="442">
        <v>31970000</v>
      </c>
      <c r="G4259" s="423">
        <v>2023</v>
      </c>
      <c r="H4259" s="424">
        <f>VLOOKUP(G4259,[3]잔가율!$B$3:$C$33,2,FALSE)</f>
        <v>0.82599999999999996</v>
      </c>
      <c r="I4259" s="434">
        <f t="shared" si="66"/>
        <v>26407220</v>
      </c>
    </row>
    <row r="4260" spans="1:9">
      <c r="A4260" s="421">
        <v>4259</v>
      </c>
      <c r="B4260" s="313" t="s">
        <v>7711</v>
      </c>
      <c r="C4260" s="426" t="s">
        <v>7712</v>
      </c>
      <c r="D4260" s="426" t="s">
        <v>1975</v>
      </c>
      <c r="E4260" s="426" t="s">
        <v>8299</v>
      </c>
      <c r="F4260" s="442">
        <v>33120000</v>
      </c>
      <c r="G4260" s="423">
        <v>2023</v>
      </c>
      <c r="H4260" s="424">
        <f>VLOOKUP(G4260,[3]잔가율!$B$3:$C$33,2,FALSE)</f>
        <v>0.82599999999999996</v>
      </c>
      <c r="I4260" s="434">
        <f t="shared" si="66"/>
        <v>27357120</v>
      </c>
    </row>
    <row r="4261" spans="1:9">
      <c r="A4261" s="421">
        <v>4260</v>
      </c>
      <c r="B4261" s="313" t="s">
        <v>7711</v>
      </c>
      <c r="C4261" s="426" t="s">
        <v>7712</v>
      </c>
      <c r="D4261" s="426" t="s">
        <v>1975</v>
      </c>
      <c r="E4261" s="426" t="s">
        <v>8300</v>
      </c>
      <c r="F4261" s="442">
        <v>32550000</v>
      </c>
      <c r="G4261" s="423">
        <v>2023</v>
      </c>
      <c r="H4261" s="424">
        <f>VLOOKUP(G4261,[3]잔가율!$B$3:$C$33,2,FALSE)</f>
        <v>0.82599999999999996</v>
      </c>
      <c r="I4261" s="434">
        <f t="shared" si="66"/>
        <v>26886300</v>
      </c>
    </row>
    <row r="4262" spans="1:9">
      <c r="A4262" s="421">
        <v>4261</v>
      </c>
      <c r="B4262" s="313" t="s">
        <v>7711</v>
      </c>
      <c r="C4262" s="426" t="s">
        <v>7712</v>
      </c>
      <c r="D4262" s="426" t="s">
        <v>1975</v>
      </c>
      <c r="E4262" s="426" t="s">
        <v>8301</v>
      </c>
      <c r="F4262" s="442">
        <v>32950000</v>
      </c>
      <c r="G4262" s="423">
        <v>2023</v>
      </c>
      <c r="H4262" s="424">
        <f>VLOOKUP(G4262,[3]잔가율!$B$3:$C$33,2,FALSE)</f>
        <v>0.82599999999999996</v>
      </c>
      <c r="I4262" s="434">
        <f t="shared" si="66"/>
        <v>27216700</v>
      </c>
    </row>
    <row r="4263" spans="1:9">
      <c r="A4263" s="421">
        <v>4262</v>
      </c>
      <c r="B4263" s="313" t="s">
        <v>7711</v>
      </c>
      <c r="C4263" s="422" t="s">
        <v>7712</v>
      </c>
      <c r="D4263" s="422" t="s">
        <v>1975</v>
      </c>
      <c r="E4263" s="422" t="s">
        <v>8302</v>
      </c>
      <c r="F4263" s="440">
        <v>24810000</v>
      </c>
      <c r="G4263" s="423">
        <v>2023</v>
      </c>
      <c r="H4263" s="424">
        <f>VLOOKUP(G4263,[3]잔가율!$B$3:$C$33,2,FALSE)</f>
        <v>0.82599999999999996</v>
      </c>
      <c r="I4263" s="434">
        <f t="shared" si="66"/>
        <v>20493060</v>
      </c>
    </row>
    <row r="4264" spans="1:9">
      <c r="A4264" s="421">
        <v>4263</v>
      </c>
      <c r="B4264" s="313" t="s">
        <v>7711</v>
      </c>
      <c r="C4264" s="422" t="s">
        <v>7712</v>
      </c>
      <c r="D4264" s="422" t="s">
        <v>1975</v>
      </c>
      <c r="E4264" s="422" t="s">
        <v>8303</v>
      </c>
      <c r="F4264" s="440">
        <v>24530000</v>
      </c>
      <c r="G4264" s="423">
        <v>2023</v>
      </c>
      <c r="H4264" s="424">
        <f>VLOOKUP(G4264,[3]잔가율!$B$3:$C$33,2,FALSE)</f>
        <v>0.82599999999999996</v>
      </c>
      <c r="I4264" s="434">
        <f t="shared" si="66"/>
        <v>20261780</v>
      </c>
    </row>
    <row r="4265" spans="1:9">
      <c r="A4265" s="421">
        <v>4264</v>
      </c>
      <c r="B4265" s="313" t="s">
        <v>7711</v>
      </c>
      <c r="C4265" s="422" t="s">
        <v>7712</v>
      </c>
      <c r="D4265" s="422" t="s">
        <v>1975</v>
      </c>
      <c r="E4265" s="422" t="s">
        <v>8304</v>
      </c>
      <c r="F4265" s="440">
        <v>25740000</v>
      </c>
      <c r="G4265" s="423">
        <v>2023</v>
      </c>
      <c r="H4265" s="424">
        <f>VLOOKUP(G4265,[3]잔가율!$B$3:$C$33,2,FALSE)</f>
        <v>0.82599999999999996</v>
      </c>
      <c r="I4265" s="434">
        <f t="shared" si="66"/>
        <v>21261240</v>
      </c>
    </row>
    <row r="4266" spans="1:9">
      <c r="A4266" s="421">
        <v>4265</v>
      </c>
      <c r="B4266" s="313" t="s">
        <v>7711</v>
      </c>
      <c r="C4266" s="422" t="s">
        <v>7712</v>
      </c>
      <c r="D4266" s="422" t="s">
        <v>1975</v>
      </c>
      <c r="E4266" s="422" t="s">
        <v>8305</v>
      </c>
      <c r="F4266" s="440">
        <v>25700000</v>
      </c>
      <c r="G4266" s="423">
        <v>2023</v>
      </c>
      <c r="H4266" s="424">
        <f>VLOOKUP(G4266,[3]잔가율!$B$3:$C$33,2,FALSE)</f>
        <v>0.82599999999999996</v>
      </c>
      <c r="I4266" s="434">
        <f t="shared" si="66"/>
        <v>21228200</v>
      </c>
    </row>
    <row r="4267" spans="1:9">
      <c r="A4267" s="421">
        <v>4266</v>
      </c>
      <c r="B4267" s="313" t="s">
        <v>7711</v>
      </c>
      <c r="C4267" s="422" t="s">
        <v>7712</v>
      </c>
      <c r="D4267" s="422" t="s">
        <v>1975</v>
      </c>
      <c r="E4267" s="422" t="s">
        <v>8306</v>
      </c>
      <c r="F4267" s="440">
        <v>27370000</v>
      </c>
      <c r="G4267" s="423">
        <v>2023</v>
      </c>
      <c r="H4267" s="424">
        <f>VLOOKUP(G4267,[3]잔가율!$B$3:$C$33,2,FALSE)</f>
        <v>0.82599999999999996</v>
      </c>
      <c r="I4267" s="434">
        <f t="shared" si="66"/>
        <v>22607620</v>
      </c>
    </row>
    <row r="4268" spans="1:9">
      <c r="A4268" s="421">
        <v>4267</v>
      </c>
      <c r="B4268" s="313" t="s">
        <v>7711</v>
      </c>
      <c r="C4268" s="422" t="s">
        <v>7712</v>
      </c>
      <c r="D4268" s="422" t="s">
        <v>1975</v>
      </c>
      <c r="E4268" s="422" t="s">
        <v>8307</v>
      </c>
      <c r="F4268" s="440">
        <v>23490000</v>
      </c>
      <c r="G4268" s="423">
        <v>2023</v>
      </c>
      <c r="H4268" s="424">
        <f>VLOOKUP(G4268,[3]잔가율!$B$3:$C$33,2,FALSE)</f>
        <v>0.82599999999999996</v>
      </c>
      <c r="I4268" s="434">
        <f t="shared" si="66"/>
        <v>19402740</v>
      </c>
    </row>
    <row r="4269" spans="1:9">
      <c r="A4269" s="421">
        <v>4268</v>
      </c>
      <c r="B4269" s="313" t="s">
        <v>15840</v>
      </c>
      <c r="C4269" s="422" t="s">
        <v>7712</v>
      </c>
      <c r="D4269" s="422" t="s">
        <v>1975</v>
      </c>
      <c r="E4269" s="422" t="s">
        <v>8308</v>
      </c>
      <c r="F4269" s="440">
        <v>21740000</v>
      </c>
      <c r="G4269" s="423">
        <v>2023</v>
      </c>
      <c r="H4269" s="424">
        <f>VLOOKUP(G4269,[3]잔가율!$B$3:$C$33,2,FALSE)</f>
        <v>0.82599999999999996</v>
      </c>
      <c r="I4269" s="434">
        <f t="shared" si="66"/>
        <v>17957240</v>
      </c>
    </row>
    <row r="4270" spans="1:9">
      <c r="A4270" s="421">
        <v>4269</v>
      </c>
      <c r="B4270" s="313" t="s">
        <v>7711</v>
      </c>
      <c r="C4270" s="422" t="s">
        <v>7712</v>
      </c>
      <c r="D4270" s="422" t="s">
        <v>1975</v>
      </c>
      <c r="E4270" s="422" t="s">
        <v>8309</v>
      </c>
      <c r="F4270" s="440">
        <v>25200000</v>
      </c>
      <c r="G4270" s="423">
        <v>2023</v>
      </c>
      <c r="H4270" s="424">
        <f>VLOOKUP(G4270,[3]잔가율!$B$3:$C$33,2,FALSE)</f>
        <v>0.82599999999999996</v>
      </c>
      <c r="I4270" s="434">
        <f t="shared" si="66"/>
        <v>20815200</v>
      </c>
    </row>
    <row r="4271" spans="1:9">
      <c r="A4271" s="421">
        <v>4270</v>
      </c>
      <c r="B4271" s="313" t="s">
        <v>7711</v>
      </c>
      <c r="C4271" s="422" t="s">
        <v>7712</v>
      </c>
      <c r="D4271" s="422" t="s">
        <v>1975</v>
      </c>
      <c r="E4271" s="422" t="s">
        <v>8310</v>
      </c>
      <c r="F4271" s="440">
        <v>23040000</v>
      </c>
      <c r="G4271" s="423">
        <v>2023</v>
      </c>
      <c r="H4271" s="424">
        <f>VLOOKUP(G4271,[3]잔가율!$B$3:$C$33,2,FALSE)</f>
        <v>0.82599999999999996</v>
      </c>
      <c r="I4271" s="434">
        <f t="shared" si="66"/>
        <v>19031040</v>
      </c>
    </row>
    <row r="4272" spans="1:9">
      <c r="A4272" s="421">
        <v>4271</v>
      </c>
      <c r="B4272" s="313" t="s">
        <v>7711</v>
      </c>
      <c r="C4272" s="422" t="s">
        <v>7712</v>
      </c>
      <c r="D4272" s="422" t="s">
        <v>1975</v>
      </c>
      <c r="E4272" s="422" t="s">
        <v>8311</v>
      </c>
      <c r="F4272" s="440">
        <v>29240000</v>
      </c>
      <c r="G4272" s="423">
        <v>2023</v>
      </c>
      <c r="H4272" s="424">
        <f>VLOOKUP(G4272,[3]잔가율!$B$3:$C$33,2,FALSE)</f>
        <v>0.82599999999999996</v>
      </c>
      <c r="I4272" s="434">
        <f t="shared" si="66"/>
        <v>24152240</v>
      </c>
    </row>
    <row r="4273" spans="1:9">
      <c r="A4273" s="421">
        <v>4272</v>
      </c>
      <c r="B4273" s="313" t="s">
        <v>7711</v>
      </c>
      <c r="C4273" s="422" t="s">
        <v>7712</v>
      </c>
      <c r="D4273" s="422" t="s">
        <v>1975</v>
      </c>
      <c r="E4273" s="422" t="s">
        <v>8312</v>
      </c>
      <c r="F4273" s="440">
        <v>23160000</v>
      </c>
      <c r="G4273" s="423">
        <v>2023</v>
      </c>
      <c r="H4273" s="424">
        <f>VLOOKUP(G4273,[3]잔가율!$B$3:$C$33,2,FALSE)</f>
        <v>0.82599999999999996</v>
      </c>
      <c r="I4273" s="434">
        <f t="shared" si="66"/>
        <v>19130160</v>
      </c>
    </row>
    <row r="4274" spans="1:9">
      <c r="A4274" s="421">
        <v>4273</v>
      </c>
      <c r="B4274" s="313" t="s">
        <v>7711</v>
      </c>
      <c r="C4274" s="422" t="s">
        <v>7712</v>
      </c>
      <c r="D4274" s="422" t="s">
        <v>1975</v>
      </c>
      <c r="E4274" s="422" t="s">
        <v>8313</v>
      </c>
      <c r="F4274" s="440">
        <v>25920000</v>
      </c>
      <c r="G4274" s="423">
        <v>2023</v>
      </c>
      <c r="H4274" s="424">
        <f>VLOOKUP(G4274,[3]잔가율!$B$3:$C$33,2,FALSE)</f>
        <v>0.82599999999999996</v>
      </c>
      <c r="I4274" s="434">
        <f t="shared" si="66"/>
        <v>21409920</v>
      </c>
    </row>
    <row r="4275" spans="1:9">
      <c r="A4275" s="421">
        <v>4274</v>
      </c>
      <c r="B4275" s="313" t="s">
        <v>7711</v>
      </c>
      <c r="C4275" s="422" t="s">
        <v>7712</v>
      </c>
      <c r="D4275" s="422" t="s">
        <v>1975</v>
      </c>
      <c r="E4275" s="422" t="s">
        <v>8314</v>
      </c>
      <c r="F4275" s="440">
        <v>26570000</v>
      </c>
      <c r="G4275" s="423">
        <v>2023</v>
      </c>
      <c r="H4275" s="424">
        <f>VLOOKUP(G4275,[3]잔가율!$B$3:$C$33,2,FALSE)</f>
        <v>0.82599999999999996</v>
      </c>
      <c r="I4275" s="434">
        <f t="shared" si="66"/>
        <v>21946820</v>
      </c>
    </row>
    <row r="4276" spans="1:9">
      <c r="A4276" s="421">
        <v>4275</v>
      </c>
      <c r="B4276" s="313" t="s">
        <v>7711</v>
      </c>
      <c r="C4276" s="422" t="s">
        <v>7712</v>
      </c>
      <c r="D4276" s="422" t="s">
        <v>1975</v>
      </c>
      <c r="E4276" s="422" t="s">
        <v>8315</v>
      </c>
      <c r="F4276" s="440">
        <v>29140000</v>
      </c>
      <c r="G4276" s="423">
        <v>2023</v>
      </c>
      <c r="H4276" s="424">
        <f>VLOOKUP(G4276,[3]잔가율!$B$3:$C$33,2,FALSE)</f>
        <v>0.82599999999999996</v>
      </c>
      <c r="I4276" s="434">
        <f t="shared" si="66"/>
        <v>24069640</v>
      </c>
    </row>
    <row r="4277" spans="1:9">
      <c r="A4277" s="421">
        <v>4276</v>
      </c>
      <c r="B4277" s="313" t="s">
        <v>7711</v>
      </c>
      <c r="C4277" s="422" t="s">
        <v>7712</v>
      </c>
      <c r="D4277" s="422" t="s">
        <v>1975</v>
      </c>
      <c r="E4277" s="422" t="s">
        <v>8316</v>
      </c>
      <c r="F4277" s="440">
        <v>25360000</v>
      </c>
      <c r="G4277" s="423">
        <v>2023</v>
      </c>
      <c r="H4277" s="424">
        <f>VLOOKUP(G4277,[3]잔가율!$B$3:$C$33,2,FALSE)</f>
        <v>0.82599999999999996</v>
      </c>
      <c r="I4277" s="434">
        <f t="shared" si="66"/>
        <v>20947360</v>
      </c>
    </row>
    <row r="4278" spans="1:9">
      <c r="A4278" s="421">
        <v>4277</v>
      </c>
      <c r="B4278" s="313" t="s">
        <v>7711</v>
      </c>
      <c r="C4278" s="422" t="s">
        <v>7712</v>
      </c>
      <c r="D4278" s="422" t="s">
        <v>1975</v>
      </c>
      <c r="E4278" s="422" t="s">
        <v>8317</v>
      </c>
      <c r="F4278" s="440">
        <v>24350000</v>
      </c>
      <c r="G4278" s="423">
        <v>2023</v>
      </c>
      <c r="H4278" s="424">
        <f>VLOOKUP(G4278,[3]잔가율!$B$3:$C$33,2,FALSE)</f>
        <v>0.82599999999999996</v>
      </c>
      <c r="I4278" s="434">
        <f t="shared" si="66"/>
        <v>20113100</v>
      </c>
    </row>
    <row r="4279" spans="1:9">
      <c r="A4279" s="421">
        <v>4278</v>
      </c>
      <c r="B4279" s="313" t="s">
        <v>7711</v>
      </c>
      <c r="C4279" s="422" t="s">
        <v>7712</v>
      </c>
      <c r="D4279" s="422" t="s">
        <v>1975</v>
      </c>
      <c r="E4279" s="422" t="s">
        <v>8318</v>
      </c>
      <c r="F4279" s="440">
        <v>25720000</v>
      </c>
      <c r="G4279" s="423">
        <v>2023</v>
      </c>
      <c r="H4279" s="424">
        <f>VLOOKUP(G4279,[3]잔가율!$B$3:$C$33,2,FALSE)</f>
        <v>0.82599999999999996</v>
      </c>
      <c r="I4279" s="434">
        <f t="shared" si="66"/>
        <v>21244720</v>
      </c>
    </row>
    <row r="4280" spans="1:9">
      <c r="A4280" s="421">
        <v>4279</v>
      </c>
      <c r="B4280" s="313" t="s">
        <v>7711</v>
      </c>
      <c r="C4280" s="422" t="s">
        <v>7712</v>
      </c>
      <c r="D4280" s="422" t="s">
        <v>1975</v>
      </c>
      <c r="E4280" s="422" t="s">
        <v>8319</v>
      </c>
      <c r="F4280" s="440">
        <v>24070000</v>
      </c>
      <c r="G4280" s="423">
        <v>2023</v>
      </c>
      <c r="H4280" s="424">
        <f>VLOOKUP(G4280,[3]잔가율!$B$3:$C$33,2,FALSE)</f>
        <v>0.82599999999999996</v>
      </c>
      <c r="I4280" s="434">
        <f t="shared" si="66"/>
        <v>19881820</v>
      </c>
    </row>
    <row r="4281" spans="1:9">
      <c r="A4281" s="421">
        <v>4280</v>
      </c>
      <c r="B4281" s="313" t="s">
        <v>7711</v>
      </c>
      <c r="C4281" s="422" t="s">
        <v>7712</v>
      </c>
      <c r="D4281" s="422" t="s">
        <v>1975</v>
      </c>
      <c r="E4281" s="422" t="s">
        <v>8320</v>
      </c>
      <c r="F4281" s="440">
        <v>28390000</v>
      </c>
      <c r="G4281" s="423">
        <v>2023</v>
      </c>
      <c r="H4281" s="424">
        <f>VLOOKUP(G4281,[3]잔가율!$B$3:$C$33,2,FALSE)</f>
        <v>0.82599999999999996</v>
      </c>
      <c r="I4281" s="434">
        <f t="shared" si="66"/>
        <v>23450140</v>
      </c>
    </row>
    <row r="4282" spans="1:9">
      <c r="A4282" s="421">
        <v>4281</v>
      </c>
      <c r="B4282" s="313" t="s">
        <v>7711</v>
      </c>
      <c r="C4282" s="422" t="s">
        <v>7712</v>
      </c>
      <c r="D4282" s="422" t="s">
        <v>1975</v>
      </c>
      <c r="E4282" s="422" t="s">
        <v>8321</v>
      </c>
      <c r="F4282" s="440">
        <v>28790000</v>
      </c>
      <c r="G4282" s="423">
        <v>2023</v>
      </c>
      <c r="H4282" s="424">
        <f>VLOOKUP(G4282,[3]잔가율!$B$3:$C$33,2,FALSE)</f>
        <v>0.82599999999999996</v>
      </c>
      <c r="I4282" s="434">
        <f t="shared" si="66"/>
        <v>23780540</v>
      </c>
    </row>
    <row r="4283" spans="1:9">
      <c r="A4283" s="421">
        <v>4282</v>
      </c>
      <c r="B4283" s="313" t="s">
        <v>7711</v>
      </c>
      <c r="C4283" s="422" t="s">
        <v>7712</v>
      </c>
      <c r="D4283" s="422" t="s">
        <v>1975</v>
      </c>
      <c r="E4283" s="422" t="s">
        <v>8322</v>
      </c>
      <c r="F4283" s="440">
        <v>28430000</v>
      </c>
      <c r="G4283" s="423">
        <v>2023</v>
      </c>
      <c r="H4283" s="424">
        <f>VLOOKUP(G4283,[3]잔가율!$B$3:$C$33,2,FALSE)</f>
        <v>0.82599999999999996</v>
      </c>
      <c r="I4283" s="434">
        <f t="shared" si="66"/>
        <v>23483180</v>
      </c>
    </row>
    <row r="4284" spans="1:9">
      <c r="A4284" s="421">
        <v>4283</v>
      </c>
      <c r="B4284" s="313" t="s">
        <v>7711</v>
      </c>
      <c r="C4284" s="422" t="s">
        <v>7712</v>
      </c>
      <c r="D4284" s="422" t="s">
        <v>1975</v>
      </c>
      <c r="E4284" s="422" t="s">
        <v>8323</v>
      </c>
      <c r="F4284" s="440">
        <v>29100000</v>
      </c>
      <c r="G4284" s="423">
        <v>2023</v>
      </c>
      <c r="H4284" s="424">
        <f>VLOOKUP(G4284,[3]잔가율!$B$3:$C$33,2,FALSE)</f>
        <v>0.82599999999999996</v>
      </c>
      <c r="I4284" s="434">
        <f t="shared" si="66"/>
        <v>24036600</v>
      </c>
    </row>
    <row r="4285" spans="1:9">
      <c r="A4285" s="421">
        <v>4284</v>
      </c>
      <c r="B4285" s="313" t="s">
        <v>7711</v>
      </c>
      <c r="C4285" s="422" t="s">
        <v>7712</v>
      </c>
      <c r="D4285" s="422" t="s">
        <v>1975</v>
      </c>
      <c r="E4285" s="422" t="s">
        <v>8324</v>
      </c>
      <c r="F4285" s="440">
        <v>25860000</v>
      </c>
      <c r="G4285" s="423">
        <v>2023</v>
      </c>
      <c r="H4285" s="424">
        <f>VLOOKUP(G4285,[3]잔가율!$B$3:$C$33,2,FALSE)</f>
        <v>0.82599999999999996</v>
      </c>
      <c r="I4285" s="434">
        <f t="shared" si="66"/>
        <v>21360360</v>
      </c>
    </row>
    <row r="4286" spans="1:9">
      <c r="A4286" s="421">
        <v>4285</v>
      </c>
      <c r="B4286" s="313" t="s">
        <v>7711</v>
      </c>
      <c r="C4286" s="422" t="s">
        <v>7712</v>
      </c>
      <c r="D4286" s="422" t="s">
        <v>1975</v>
      </c>
      <c r="E4286" s="422" t="s">
        <v>8325</v>
      </c>
      <c r="F4286" s="440">
        <v>29530000</v>
      </c>
      <c r="G4286" s="423">
        <v>2023</v>
      </c>
      <c r="H4286" s="424">
        <f>VLOOKUP(G4286,[3]잔가율!$B$3:$C$33,2,FALSE)</f>
        <v>0.82599999999999996</v>
      </c>
      <c r="I4286" s="434">
        <f t="shared" si="66"/>
        <v>24391780</v>
      </c>
    </row>
    <row r="4287" spans="1:9">
      <c r="A4287" s="421">
        <v>4286</v>
      </c>
      <c r="B4287" s="313" t="s">
        <v>7711</v>
      </c>
      <c r="C4287" s="422" t="s">
        <v>7712</v>
      </c>
      <c r="D4287" s="422" t="s">
        <v>1975</v>
      </c>
      <c r="E4287" s="422" t="s">
        <v>8326</v>
      </c>
      <c r="F4287" s="440">
        <v>27900000</v>
      </c>
      <c r="G4287" s="423">
        <v>2023</v>
      </c>
      <c r="H4287" s="424">
        <f>VLOOKUP(G4287,[3]잔가율!$B$3:$C$33,2,FALSE)</f>
        <v>0.82599999999999996</v>
      </c>
      <c r="I4287" s="434">
        <f t="shared" si="66"/>
        <v>23045400</v>
      </c>
    </row>
    <row r="4288" spans="1:9">
      <c r="A4288" s="421">
        <v>4287</v>
      </c>
      <c r="B4288" s="313" t="s">
        <v>15840</v>
      </c>
      <c r="C4288" s="422" t="s">
        <v>7712</v>
      </c>
      <c r="D4288" s="422" t="s">
        <v>1975</v>
      </c>
      <c r="E4288" s="422" t="s">
        <v>8327</v>
      </c>
      <c r="F4288" s="440">
        <v>27800000</v>
      </c>
      <c r="G4288" s="423">
        <v>2023</v>
      </c>
      <c r="H4288" s="424">
        <f>VLOOKUP(G4288,[3]잔가율!$B$3:$C$33,2,FALSE)</f>
        <v>0.82599999999999996</v>
      </c>
      <c r="I4288" s="434">
        <f t="shared" si="66"/>
        <v>22962800</v>
      </c>
    </row>
    <row r="4289" spans="1:9">
      <c r="A4289" s="421">
        <v>4288</v>
      </c>
      <c r="B4289" s="313" t="s">
        <v>7711</v>
      </c>
      <c r="C4289" s="422" t="s">
        <v>7712</v>
      </c>
      <c r="D4289" s="422" t="s">
        <v>1975</v>
      </c>
      <c r="E4289" s="422" t="s">
        <v>8328</v>
      </c>
      <c r="F4289" s="440">
        <v>24710000</v>
      </c>
      <c r="G4289" s="423">
        <v>2023</v>
      </c>
      <c r="H4289" s="424">
        <f>VLOOKUP(G4289,[3]잔가율!$B$3:$C$33,2,FALSE)</f>
        <v>0.82599999999999996</v>
      </c>
      <c r="I4289" s="434">
        <f t="shared" si="66"/>
        <v>20410460</v>
      </c>
    </row>
    <row r="4290" spans="1:9">
      <c r="A4290" s="421">
        <v>4289</v>
      </c>
      <c r="B4290" s="313" t="s">
        <v>7711</v>
      </c>
      <c r="C4290" s="422" t="s">
        <v>7712</v>
      </c>
      <c r="D4290" s="422" t="s">
        <v>1975</v>
      </c>
      <c r="E4290" s="422" t="s">
        <v>8329</v>
      </c>
      <c r="F4290" s="440">
        <v>30100000</v>
      </c>
      <c r="G4290" s="423">
        <v>2023</v>
      </c>
      <c r="H4290" s="424">
        <f>VLOOKUP(G4290,[3]잔가율!$B$3:$C$33,2,FALSE)</f>
        <v>0.82599999999999996</v>
      </c>
      <c r="I4290" s="434">
        <f t="shared" ref="I4290:I4353" si="67">ROUNDDOWN(F4290*H4290,0)</f>
        <v>24862600</v>
      </c>
    </row>
    <row r="4291" spans="1:9">
      <c r="A4291" s="421">
        <v>4290</v>
      </c>
      <c r="B4291" s="313" t="s">
        <v>7711</v>
      </c>
      <c r="C4291" s="422" t="s">
        <v>7712</v>
      </c>
      <c r="D4291" s="422" t="s">
        <v>1975</v>
      </c>
      <c r="E4291" s="422" t="s">
        <v>8330</v>
      </c>
      <c r="F4291" s="440">
        <v>22770000</v>
      </c>
      <c r="G4291" s="423">
        <v>2023</v>
      </c>
      <c r="H4291" s="424">
        <f>VLOOKUP(G4291,[3]잔가율!$B$3:$C$33,2,FALSE)</f>
        <v>0.82599999999999996</v>
      </c>
      <c r="I4291" s="434">
        <f t="shared" si="67"/>
        <v>18808020</v>
      </c>
    </row>
    <row r="4292" spans="1:9">
      <c r="A4292" s="421">
        <v>4291</v>
      </c>
      <c r="B4292" s="313" t="s">
        <v>7711</v>
      </c>
      <c r="C4292" s="422" t="s">
        <v>7712</v>
      </c>
      <c r="D4292" s="422" t="s">
        <v>1975</v>
      </c>
      <c r="E4292" s="422" t="s">
        <v>8331</v>
      </c>
      <c r="F4292" s="440">
        <v>25540000</v>
      </c>
      <c r="G4292" s="423">
        <v>2023</v>
      </c>
      <c r="H4292" s="424">
        <f>VLOOKUP(G4292,[3]잔가율!$B$3:$C$33,2,FALSE)</f>
        <v>0.82599999999999996</v>
      </c>
      <c r="I4292" s="434">
        <f t="shared" si="67"/>
        <v>21096040</v>
      </c>
    </row>
    <row r="4293" spans="1:9">
      <c r="A4293" s="421">
        <v>4292</v>
      </c>
      <c r="B4293" s="313" t="s">
        <v>7711</v>
      </c>
      <c r="C4293" s="422" t="s">
        <v>7712</v>
      </c>
      <c r="D4293" s="422" t="s">
        <v>1975</v>
      </c>
      <c r="E4293" s="422" t="s">
        <v>8332</v>
      </c>
      <c r="F4293" s="440">
        <v>22910000</v>
      </c>
      <c r="G4293" s="423">
        <v>2023</v>
      </c>
      <c r="H4293" s="424">
        <f>VLOOKUP(G4293,[3]잔가율!$B$3:$C$33,2,FALSE)</f>
        <v>0.82599999999999996</v>
      </c>
      <c r="I4293" s="434">
        <f t="shared" si="67"/>
        <v>18923660</v>
      </c>
    </row>
    <row r="4294" spans="1:9">
      <c r="A4294" s="421">
        <v>4293</v>
      </c>
      <c r="B4294" s="313" t="s">
        <v>7711</v>
      </c>
      <c r="C4294" s="422" t="s">
        <v>7712</v>
      </c>
      <c r="D4294" s="422" t="s">
        <v>1975</v>
      </c>
      <c r="E4294" s="422" t="s">
        <v>8333</v>
      </c>
      <c r="F4294" s="440">
        <v>26570000</v>
      </c>
      <c r="G4294" s="423">
        <v>2023</v>
      </c>
      <c r="H4294" s="424">
        <f>VLOOKUP(G4294,[3]잔가율!$B$3:$C$33,2,FALSE)</f>
        <v>0.82599999999999996</v>
      </c>
      <c r="I4294" s="434">
        <f t="shared" si="67"/>
        <v>21946820</v>
      </c>
    </row>
    <row r="4295" spans="1:9">
      <c r="A4295" s="421">
        <v>4294</v>
      </c>
      <c r="B4295" s="313" t="s">
        <v>7711</v>
      </c>
      <c r="C4295" s="422" t="s">
        <v>7712</v>
      </c>
      <c r="D4295" s="422" t="s">
        <v>1975</v>
      </c>
      <c r="E4295" s="422" t="s">
        <v>8334</v>
      </c>
      <c r="F4295" s="440">
        <v>22620000</v>
      </c>
      <c r="G4295" s="423">
        <v>2023</v>
      </c>
      <c r="H4295" s="424">
        <f>VLOOKUP(G4295,[3]잔가율!$B$3:$C$33,2,FALSE)</f>
        <v>0.82599999999999996</v>
      </c>
      <c r="I4295" s="434">
        <f t="shared" si="67"/>
        <v>18684120</v>
      </c>
    </row>
    <row r="4296" spans="1:9">
      <c r="A4296" s="421">
        <v>4295</v>
      </c>
      <c r="B4296" s="313" t="s">
        <v>7711</v>
      </c>
      <c r="C4296" s="422" t="s">
        <v>7712</v>
      </c>
      <c r="D4296" s="422" t="s">
        <v>1975</v>
      </c>
      <c r="E4296" s="422" t="s">
        <v>8335</v>
      </c>
      <c r="F4296" s="440">
        <v>24680000</v>
      </c>
      <c r="G4296" s="423">
        <v>2023</v>
      </c>
      <c r="H4296" s="424">
        <f>VLOOKUP(G4296,[3]잔가율!$B$3:$C$33,2,FALSE)</f>
        <v>0.82599999999999996</v>
      </c>
      <c r="I4296" s="434">
        <f t="shared" si="67"/>
        <v>20385680</v>
      </c>
    </row>
    <row r="4297" spans="1:9">
      <c r="A4297" s="421">
        <v>4296</v>
      </c>
      <c r="B4297" s="313" t="s">
        <v>7711</v>
      </c>
      <c r="C4297" s="422" t="s">
        <v>7712</v>
      </c>
      <c r="D4297" s="422" t="s">
        <v>1975</v>
      </c>
      <c r="E4297" s="422" t="s">
        <v>8336</v>
      </c>
      <c r="F4297" s="440">
        <v>27900000</v>
      </c>
      <c r="G4297" s="423">
        <v>2023</v>
      </c>
      <c r="H4297" s="424">
        <f>VLOOKUP(G4297,[3]잔가율!$B$3:$C$33,2,FALSE)</f>
        <v>0.82599999999999996</v>
      </c>
      <c r="I4297" s="434">
        <f t="shared" si="67"/>
        <v>23045400</v>
      </c>
    </row>
    <row r="4298" spans="1:9">
      <c r="A4298" s="421">
        <v>4297</v>
      </c>
      <c r="B4298" s="313" t="s">
        <v>7711</v>
      </c>
      <c r="C4298" s="422" t="s">
        <v>7712</v>
      </c>
      <c r="D4298" s="422" t="s">
        <v>1975</v>
      </c>
      <c r="E4298" s="422" t="s">
        <v>8337</v>
      </c>
      <c r="F4298" s="440">
        <v>24510000</v>
      </c>
      <c r="G4298" s="423">
        <v>2023</v>
      </c>
      <c r="H4298" s="424">
        <f>VLOOKUP(G4298,[3]잔가율!$B$3:$C$33,2,FALSE)</f>
        <v>0.82599999999999996</v>
      </c>
      <c r="I4298" s="434">
        <f t="shared" si="67"/>
        <v>20245260</v>
      </c>
    </row>
    <row r="4299" spans="1:9">
      <c r="A4299" s="421">
        <v>4298</v>
      </c>
      <c r="B4299" s="313" t="s">
        <v>7711</v>
      </c>
      <c r="C4299" s="422" t="s">
        <v>7712</v>
      </c>
      <c r="D4299" s="422" t="s">
        <v>1975</v>
      </c>
      <c r="E4299" s="422" t="s">
        <v>8338</v>
      </c>
      <c r="F4299" s="440">
        <v>24110000</v>
      </c>
      <c r="G4299" s="423">
        <v>2023</v>
      </c>
      <c r="H4299" s="424">
        <f>VLOOKUP(G4299,[3]잔가율!$B$3:$C$33,2,FALSE)</f>
        <v>0.82599999999999996</v>
      </c>
      <c r="I4299" s="434">
        <f t="shared" si="67"/>
        <v>19914860</v>
      </c>
    </row>
    <row r="4300" spans="1:9">
      <c r="A4300" s="421">
        <v>4299</v>
      </c>
      <c r="B4300" s="313" t="s">
        <v>7711</v>
      </c>
      <c r="C4300" s="422" t="s">
        <v>7712</v>
      </c>
      <c r="D4300" s="422" t="s">
        <v>1975</v>
      </c>
      <c r="E4300" s="422" t="s">
        <v>8339</v>
      </c>
      <c r="F4300" s="440">
        <v>27900000</v>
      </c>
      <c r="G4300" s="423">
        <v>2023</v>
      </c>
      <c r="H4300" s="424">
        <f>VLOOKUP(G4300,[3]잔가율!$B$3:$C$33,2,FALSE)</f>
        <v>0.82599999999999996</v>
      </c>
      <c r="I4300" s="434">
        <f t="shared" si="67"/>
        <v>23045400</v>
      </c>
    </row>
    <row r="4301" spans="1:9">
      <c r="A4301" s="421">
        <v>4300</v>
      </c>
      <c r="B4301" s="313" t="s">
        <v>7711</v>
      </c>
      <c r="C4301" s="422" t="s">
        <v>7712</v>
      </c>
      <c r="D4301" s="422" t="s">
        <v>1975</v>
      </c>
      <c r="E4301" s="422" t="s">
        <v>8340</v>
      </c>
      <c r="F4301" s="440">
        <v>24090000</v>
      </c>
      <c r="G4301" s="423">
        <v>2023</v>
      </c>
      <c r="H4301" s="424">
        <f>VLOOKUP(G4301,[3]잔가율!$B$3:$C$33,2,FALSE)</f>
        <v>0.82599999999999996</v>
      </c>
      <c r="I4301" s="434">
        <f t="shared" si="67"/>
        <v>19898340</v>
      </c>
    </row>
    <row r="4302" spans="1:9">
      <c r="A4302" s="421">
        <v>4301</v>
      </c>
      <c r="B4302" s="313" t="s">
        <v>7711</v>
      </c>
      <c r="C4302" s="422" t="s">
        <v>7712</v>
      </c>
      <c r="D4302" s="422" t="s">
        <v>1975</v>
      </c>
      <c r="E4302" s="422" t="s">
        <v>8341</v>
      </c>
      <c r="F4302" s="440">
        <v>24510000</v>
      </c>
      <c r="G4302" s="423">
        <v>2023</v>
      </c>
      <c r="H4302" s="424">
        <f>VLOOKUP(G4302,[3]잔가율!$B$3:$C$33,2,FALSE)</f>
        <v>0.82599999999999996</v>
      </c>
      <c r="I4302" s="434">
        <f t="shared" si="67"/>
        <v>20245260</v>
      </c>
    </row>
    <row r="4303" spans="1:9">
      <c r="A4303" s="421">
        <v>4302</v>
      </c>
      <c r="B4303" s="313" t="s">
        <v>7711</v>
      </c>
      <c r="C4303" s="422" t="s">
        <v>7712</v>
      </c>
      <c r="D4303" s="422" t="s">
        <v>1975</v>
      </c>
      <c r="E4303" s="422" t="s">
        <v>8342</v>
      </c>
      <c r="F4303" s="440">
        <v>27910000</v>
      </c>
      <c r="G4303" s="423">
        <v>2023</v>
      </c>
      <c r="H4303" s="424">
        <f>VLOOKUP(G4303,[3]잔가율!$B$3:$C$33,2,FALSE)</f>
        <v>0.82599999999999996</v>
      </c>
      <c r="I4303" s="434">
        <f t="shared" si="67"/>
        <v>23053660</v>
      </c>
    </row>
    <row r="4304" spans="1:9">
      <c r="A4304" s="421">
        <v>4303</v>
      </c>
      <c r="B4304" s="313" t="s">
        <v>7711</v>
      </c>
      <c r="C4304" s="422" t="s">
        <v>7712</v>
      </c>
      <c r="D4304" s="422" t="s">
        <v>1975</v>
      </c>
      <c r="E4304" s="422" t="s">
        <v>8343</v>
      </c>
      <c r="F4304" s="440">
        <v>23880000</v>
      </c>
      <c r="G4304" s="423">
        <v>2023</v>
      </c>
      <c r="H4304" s="424">
        <f>VLOOKUP(G4304,[3]잔가율!$B$3:$C$33,2,FALSE)</f>
        <v>0.82599999999999996</v>
      </c>
      <c r="I4304" s="434">
        <f t="shared" si="67"/>
        <v>19724880</v>
      </c>
    </row>
    <row r="4305" spans="1:9">
      <c r="A4305" s="421">
        <v>4304</v>
      </c>
      <c r="B4305" s="313" t="s">
        <v>7711</v>
      </c>
      <c r="C4305" s="422" t="s">
        <v>7712</v>
      </c>
      <c r="D4305" s="422" t="s">
        <v>1975</v>
      </c>
      <c r="E4305" s="422" t="s">
        <v>8344</v>
      </c>
      <c r="F4305" s="440">
        <v>26500000</v>
      </c>
      <c r="G4305" s="423">
        <v>2023</v>
      </c>
      <c r="H4305" s="424">
        <f>VLOOKUP(G4305,[3]잔가율!$B$3:$C$33,2,FALSE)</f>
        <v>0.82599999999999996</v>
      </c>
      <c r="I4305" s="434">
        <f t="shared" si="67"/>
        <v>21889000</v>
      </c>
    </row>
    <row r="4306" spans="1:9">
      <c r="A4306" s="421">
        <v>4305</v>
      </c>
      <c r="B4306" s="313" t="s">
        <v>7711</v>
      </c>
      <c r="C4306" s="422" t="s">
        <v>7712</v>
      </c>
      <c r="D4306" s="422" t="s">
        <v>1975</v>
      </c>
      <c r="E4306" s="422" t="s">
        <v>8345</v>
      </c>
      <c r="F4306" s="440">
        <v>29140000</v>
      </c>
      <c r="G4306" s="423">
        <v>2023</v>
      </c>
      <c r="H4306" s="424">
        <f>VLOOKUP(G4306,[3]잔가율!$B$3:$C$33,2,FALSE)</f>
        <v>0.82599999999999996</v>
      </c>
      <c r="I4306" s="434">
        <f t="shared" si="67"/>
        <v>24069640</v>
      </c>
    </row>
    <row r="4307" spans="1:9">
      <c r="A4307" s="421">
        <v>4306</v>
      </c>
      <c r="B4307" s="422" t="s">
        <v>7711</v>
      </c>
      <c r="C4307" s="422" t="s">
        <v>7712</v>
      </c>
      <c r="D4307" s="422" t="s">
        <v>1976</v>
      </c>
      <c r="E4307" s="422" t="s">
        <v>8346</v>
      </c>
      <c r="F4307" s="438">
        <v>27400000</v>
      </c>
      <c r="G4307" s="423">
        <v>2023</v>
      </c>
      <c r="H4307" s="424">
        <f>VLOOKUP(G4307,[3]잔가율!$B$3:$C$33,2,FALSE)</f>
        <v>0.82599999999999996</v>
      </c>
      <c r="I4307" s="434">
        <f t="shared" si="67"/>
        <v>22632400</v>
      </c>
    </row>
    <row r="4308" spans="1:9">
      <c r="A4308" s="421">
        <v>4307</v>
      </c>
      <c r="B4308" s="422" t="s">
        <v>7711</v>
      </c>
      <c r="C4308" s="422" t="s">
        <v>7712</v>
      </c>
      <c r="D4308" s="422" t="s">
        <v>1976</v>
      </c>
      <c r="E4308" s="422" t="s">
        <v>8347</v>
      </c>
      <c r="F4308" s="438">
        <v>27830000</v>
      </c>
      <c r="G4308" s="423">
        <v>2023</v>
      </c>
      <c r="H4308" s="424">
        <f>VLOOKUP(G4308,[3]잔가율!$B$3:$C$33,2,FALSE)</f>
        <v>0.82599999999999996</v>
      </c>
      <c r="I4308" s="434">
        <f t="shared" si="67"/>
        <v>22987580</v>
      </c>
    </row>
    <row r="4309" spans="1:9">
      <c r="A4309" s="421">
        <v>4308</v>
      </c>
      <c r="B4309" s="422" t="s">
        <v>7711</v>
      </c>
      <c r="C4309" s="422" t="s">
        <v>7712</v>
      </c>
      <c r="D4309" s="422" t="s">
        <v>1976</v>
      </c>
      <c r="E4309" s="422" t="s">
        <v>8348</v>
      </c>
      <c r="F4309" s="438">
        <v>28290000</v>
      </c>
      <c r="G4309" s="423">
        <v>2023</v>
      </c>
      <c r="H4309" s="424">
        <f>VLOOKUP(G4309,[3]잔가율!$B$3:$C$33,2,FALSE)</f>
        <v>0.82599999999999996</v>
      </c>
      <c r="I4309" s="434">
        <f t="shared" si="67"/>
        <v>23367540</v>
      </c>
    </row>
    <row r="4310" spans="1:9">
      <c r="A4310" s="421">
        <v>4309</v>
      </c>
      <c r="B4310" s="422" t="s">
        <v>7711</v>
      </c>
      <c r="C4310" s="422" t="s">
        <v>7712</v>
      </c>
      <c r="D4310" s="422" t="s">
        <v>1976</v>
      </c>
      <c r="E4310" s="422" t="s">
        <v>8349</v>
      </c>
      <c r="F4310" s="438">
        <v>28990000</v>
      </c>
      <c r="G4310" s="423">
        <v>2023</v>
      </c>
      <c r="H4310" s="424">
        <f>VLOOKUP(G4310,[3]잔가율!$B$3:$C$33,2,FALSE)</f>
        <v>0.82599999999999996</v>
      </c>
      <c r="I4310" s="434">
        <f t="shared" si="67"/>
        <v>23945740</v>
      </c>
    </row>
    <row r="4311" spans="1:9">
      <c r="A4311" s="421">
        <v>4310</v>
      </c>
      <c r="B4311" s="422" t="s">
        <v>7711</v>
      </c>
      <c r="C4311" s="422" t="s">
        <v>7712</v>
      </c>
      <c r="D4311" s="422" t="s">
        <v>1976</v>
      </c>
      <c r="E4311" s="422" t="s">
        <v>8350</v>
      </c>
      <c r="F4311" s="438">
        <v>30480000</v>
      </c>
      <c r="G4311" s="423">
        <v>2023</v>
      </c>
      <c r="H4311" s="424">
        <f>VLOOKUP(G4311,[3]잔가율!$B$3:$C$33,2,FALSE)</f>
        <v>0.82599999999999996</v>
      </c>
      <c r="I4311" s="434">
        <f t="shared" si="67"/>
        <v>25176480</v>
      </c>
    </row>
    <row r="4312" spans="1:9">
      <c r="A4312" s="421">
        <v>4311</v>
      </c>
      <c r="B4312" s="422" t="s">
        <v>7711</v>
      </c>
      <c r="C4312" s="422" t="s">
        <v>7712</v>
      </c>
      <c r="D4312" s="422" t="s">
        <v>1976</v>
      </c>
      <c r="E4312" s="422" t="s">
        <v>8351</v>
      </c>
      <c r="F4312" s="438">
        <v>31410000</v>
      </c>
      <c r="G4312" s="423">
        <v>2023</v>
      </c>
      <c r="H4312" s="424">
        <f>VLOOKUP(G4312,[3]잔가율!$B$3:$C$33,2,FALSE)</f>
        <v>0.82599999999999996</v>
      </c>
      <c r="I4312" s="434">
        <f t="shared" si="67"/>
        <v>25944660</v>
      </c>
    </row>
    <row r="4313" spans="1:9">
      <c r="A4313" s="421">
        <v>4312</v>
      </c>
      <c r="B4313" s="422" t="s">
        <v>7711</v>
      </c>
      <c r="C4313" s="422" t="s">
        <v>7712</v>
      </c>
      <c r="D4313" s="422" t="s">
        <v>1976</v>
      </c>
      <c r="E4313" s="422" t="s">
        <v>8352</v>
      </c>
      <c r="F4313" s="438">
        <v>33900000</v>
      </c>
      <c r="G4313" s="423">
        <v>2023</v>
      </c>
      <c r="H4313" s="424">
        <f>VLOOKUP(G4313,[3]잔가율!$B$3:$C$33,2,FALSE)</f>
        <v>0.82599999999999996</v>
      </c>
      <c r="I4313" s="434">
        <f t="shared" si="67"/>
        <v>28001400</v>
      </c>
    </row>
    <row r="4314" spans="1:9">
      <c r="A4314" s="421">
        <v>4313</v>
      </c>
      <c r="B4314" s="422" t="s">
        <v>7711</v>
      </c>
      <c r="C4314" s="422" t="s">
        <v>7712</v>
      </c>
      <c r="D4314" s="422" t="s">
        <v>1976</v>
      </c>
      <c r="E4314" s="422" t="s">
        <v>8353</v>
      </c>
      <c r="F4314" s="438">
        <v>34020000</v>
      </c>
      <c r="G4314" s="423">
        <v>2023</v>
      </c>
      <c r="H4314" s="424">
        <f>VLOOKUP(G4314,[3]잔가율!$B$3:$C$33,2,FALSE)</f>
        <v>0.82599999999999996</v>
      </c>
      <c r="I4314" s="434">
        <f t="shared" si="67"/>
        <v>28100520</v>
      </c>
    </row>
    <row r="4315" spans="1:9">
      <c r="A4315" s="421">
        <v>4314</v>
      </c>
      <c r="B4315" s="422" t="s">
        <v>7711</v>
      </c>
      <c r="C4315" s="422" t="s">
        <v>7712</v>
      </c>
      <c r="D4315" s="422" t="s">
        <v>1976</v>
      </c>
      <c r="E4315" s="422" t="s">
        <v>8354</v>
      </c>
      <c r="F4315" s="438">
        <v>23600000</v>
      </c>
      <c r="G4315" s="423">
        <v>2023</v>
      </c>
      <c r="H4315" s="424">
        <f>VLOOKUP(G4315,[3]잔가율!$B$3:$C$33,2,FALSE)</f>
        <v>0.82599999999999996</v>
      </c>
      <c r="I4315" s="434">
        <f t="shared" si="67"/>
        <v>19493600</v>
      </c>
    </row>
    <row r="4316" spans="1:9">
      <c r="A4316" s="421">
        <v>4315</v>
      </c>
      <c r="B4316" s="422" t="s">
        <v>7711</v>
      </c>
      <c r="C4316" s="422" t="s">
        <v>7712</v>
      </c>
      <c r="D4316" s="422" t="s">
        <v>1976</v>
      </c>
      <c r="E4316" s="422" t="s">
        <v>8355</v>
      </c>
      <c r="F4316" s="438">
        <v>22580000</v>
      </c>
      <c r="G4316" s="423">
        <v>2023</v>
      </c>
      <c r="H4316" s="424">
        <f>VLOOKUP(G4316,[3]잔가율!$B$3:$C$33,2,FALSE)</f>
        <v>0.82599999999999996</v>
      </c>
      <c r="I4316" s="434">
        <f t="shared" si="67"/>
        <v>18651080</v>
      </c>
    </row>
    <row r="4317" spans="1:9">
      <c r="A4317" s="421">
        <v>4316</v>
      </c>
      <c r="B4317" s="422" t="s">
        <v>7711</v>
      </c>
      <c r="C4317" s="422" t="s">
        <v>7712</v>
      </c>
      <c r="D4317" s="422" t="s">
        <v>1976</v>
      </c>
      <c r="E4317" s="422" t="s">
        <v>8356</v>
      </c>
      <c r="F4317" s="438">
        <v>20680000</v>
      </c>
      <c r="G4317" s="423">
        <v>2023</v>
      </c>
      <c r="H4317" s="424">
        <f>VLOOKUP(G4317,[3]잔가율!$B$3:$C$33,2,FALSE)</f>
        <v>0.82599999999999996</v>
      </c>
      <c r="I4317" s="434">
        <f t="shared" si="67"/>
        <v>17081680</v>
      </c>
    </row>
    <row r="4318" spans="1:9">
      <c r="A4318" s="421">
        <v>4317</v>
      </c>
      <c r="B4318" s="422" t="s">
        <v>7711</v>
      </c>
      <c r="C4318" s="422" t="s">
        <v>7712</v>
      </c>
      <c r="D4318" s="422" t="s">
        <v>1976</v>
      </c>
      <c r="E4318" s="422" t="s">
        <v>8357</v>
      </c>
      <c r="F4318" s="438">
        <v>20730000</v>
      </c>
      <c r="G4318" s="423">
        <v>2023</v>
      </c>
      <c r="H4318" s="424">
        <f>VLOOKUP(G4318,[3]잔가율!$B$3:$C$33,2,FALSE)</f>
        <v>0.82599999999999996</v>
      </c>
      <c r="I4318" s="434">
        <f t="shared" si="67"/>
        <v>17122980</v>
      </c>
    </row>
    <row r="4319" spans="1:9">
      <c r="A4319" s="421">
        <v>4318</v>
      </c>
      <c r="B4319" s="422" t="s">
        <v>7711</v>
      </c>
      <c r="C4319" s="422" t="s">
        <v>7712</v>
      </c>
      <c r="D4319" s="422" t="s">
        <v>1976</v>
      </c>
      <c r="E4319" s="422" t="s">
        <v>8358</v>
      </c>
      <c r="F4319" s="438">
        <v>27280000</v>
      </c>
      <c r="G4319" s="423">
        <v>2023</v>
      </c>
      <c r="H4319" s="424">
        <f>VLOOKUP(G4319,[3]잔가율!$B$3:$C$33,2,FALSE)</f>
        <v>0.82599999999999996</v>
      </c>
      <c r="I4319" s="434">
        <f t="shared" si="67"/>
        <v>22533280</v>
      </c>
    </row>
    <row r="4320" spans="1:9">
      <c r="A4320" s="421">
        <v>4319</v>
      </c>
      <c r="B4320" s="422" t="s">
        <v>7711</v>
      </c>
      <c r="C4320" s="422" t="s">
        <v>7712</v>
      </c>
      <c r="D4320" s="422" t="s">
        <v>1976</v>
      </c>
      <c r="E4320" s="422" t="s">
        <v>8359</v>
      </c>
      <c r="F4320" s="438">
        <v>26900000</v>
      </c>
      <c r="G4320" s="423">
        <v>2023</v>
      </c>
      <c r="H4320" s="424">
        <f>VLOOKUP(G4320,[3]잔가율!$B$3:$C$33,2,FALSE)</f>
        <v>0.82599999999999996</v>
      </c>
      <c r="I4320" s="434">
        <f t="shared" si="67"/>
        <v>22219400</v>
      </c>
    </row>
    <row r="4321" spans="1:9">
      <c r="A4321" s="421">
        <v>4320</v>
      </c>
      <c r="B4321" s="422" t="s">
        <v>7711</v>
      </c>
      <c r="C4321" s="422" t="s">
        <v>7712</v>
      </c>
      <c r="D4321" s="422" t="s">
        <v>1976</v>
      </c>
      <c r="E4321" s="422" t="s">
        <v>8360</v>
      </c>
      <c r="F4321" s="438">
        <v>27680000</v>
      </c>
      <c r="G4321" s="423">
        <v>2023</v>
      </c>
      <c r="H4321" s="424">
        <f>VLOOKUP(G4321,[3]잔가율!$B$3:$C$33,2,FALSE)</f>
        <v>0.82599999999999996</v>
      </c>
      <c r="I4321" s="434">
        <f t="shared" si="67"/>
        <v>22863680</v>
      </c>
    </row>
    <row r="4322" spans="1:9">
      <c r="A4322" s="421">
        <v>4321</v>
      </c>
      <c r="B4322" s="422" t="s">
        <v>7711</v>
      </c>
      <c r="C4322" s="422" t="s">
        <v>7712</v>
      </c>
      <c r="D4322" s="422" t="s">
        <v>1976</v>
      </c>
      <c r="E4322" s="422" t="s">
        <v>8361</v>
      </c>
      <c r="F4322" s="438">
        <v>27300000</v>
      </c>
      <c r="G4322" s="423">
        <v>2023</v>
      </c>
      <c r="H4322" s="424">
        <f>VLOOKUP(G4322,[3]잔가율!$B$3:$C$33,2,FALSE)</f>
        <v>0.82599999999999996</v>
      </c>
      <c r="I4322" s="434">
        <f t="shared" si="67"/>
        <v>22549800</v>
      </c>
    </row>
    <row r="4323" spans="1:9">
      <c r="A4323" s="421">
        <v>4322</v>
      </c>
      <c r="B4323" s="422" t="s">
        <v>7711</v>
      </c>
      <c r="C4323" s="422" t="s">
        <v>7712</v>
      </c>
      <c r="D4323" s="422" t="s">
        <v>1976</v>
      </c>
      <c r="E4323" s="422" t="s">
        <v>8362</v>
      </c>
      <c r="F4323" s="438">
        <v>23810000</v>
      </c>
      <c r="G4323" s="423">
        <v>2023</v>
      </c>
      <c r="H4323" s="424">
        <f>VLOOKUP(G4323,[3]잔가율!$B$3:$C$33,2,FALSE)</f>
        <v>0.82599999999999996</v>
      </c>
      <c r="I4323" s="434">
        <f t="shared" si="67"/>
        <v>19667060</v>
      </c>
    </row>
    <row r="4324" spans="1:9">
      <c r="A4324" s="421">
        <v>4323</v>
      </c>
      <c r="B4324" s="422" t="s">
        <v>7711</v>
      </c>
      <c r="C4324" s="422" t="s">
        <v>7712</v>
      </c>
      <c r="D4324" s="422" t="s">
        <v>1976</v>
      </c>
      <c r="E4324" s="422" t="s">
        <v>8363</v>
      </c>
      <c r="F4324" s="438">
        <v>25490000</v>
      </c>
      <c r="G4324" s="423">
        <v>2023</v>
      </c>
      <c r="H4324" s="424">
        <f>VLOOKUP(G4324,[3]잔가율!$B$3:$C$33,2,FALSE)</f>
        <v>0.82599999999999996</v>
      </c>
      <c r="I4324" s="434">
        <f t="shared" si="67"/>
        <v>21054740</v>
      </c>
    </row>
    <row r="4325" spans="1:9">
      <c r="A4325" s="421">
        <v>4324</v>
      </c>
      <c r="B4325" s="422" t="s">
        <v>7711</v>
      </c>
      <c r="C4325" s="422" t="s">
        <v>7712</v>
      </c>
      <c r="D4325" s="422" t="s">
        <v>1976</v>
      </c>
      <c r="E4325" s="422" t="s">
        <v>8364</v>
      </c>
      <c r="F4325" s="438">
        <v>23600000</v>
      </c>
      <c r="G4325" s="423">
        <v>2023</v>
      </c>
      <c r="H4325" s="424">
        <f>VLOOKUP(G4325,[3]잔가율!$B$3:$C$33,2,FALSE)</f>
        <v>0.82599999999999996</v>
      </c>
      <c r="I4325" s="434">
        <f t="shared" si="67"/>
        <v>19493600</v>
      </c>
    </row>
    <row r="4326" spans="1:9">
      <c r="A4326" s="421">
        <v>4325</v>
      </c>
      <c r="B4326" s="422" t="s">
        <v>7711</v>
      </c>
      <c r="C4326" s="422" t="s">
        <v>7712</v>
      </c>
      <c r="D4326" s="422" t="s">
        <v>1976</v>
      </c>
      <c r="E4326" s="422" t="s">
        <v>8365</v>
      </c>
      <c r="F4326" s="438">
        <v>30750000</v>
      </c>
      <c r="G4326" s="423">
        <v>2023</v>
      </c>
      <c r="H4326" s="424">
        <f>VLOOKUP(G4326,[3]잔가율!$B$3:$C$33,2,FALSE)</f>
        <v>0.82599999999999996</v>
      </c>
      <c r="I4326" s="434">
        <f t="shared" si="67"/>
        <v>25399500</v>
      </c>
    </row>
    <row r="4327" spans="1:9">
      <c r="A4327" s="421">
        <v>4326</v>
      </c>
      <c r="B4327" s="422" t="s">
        <v>7711</v>
      </c>
      <c r="C4327" s="422" t="s">
        <v>7712</v>
      </c>
      <c r="D4327" s="422" t="s">
        <v>1976</v>
      </c>
      <c r="E4327" s="422" t="s">
        <v>8366</v>
      </c>
      <c r="F4327" s="438">
        <v>33630000</v>
      </c>
      <c r="G4327" s="423">
        <v>2023</v>
      </c>
      <c r="H4327" s="424">
        <f>VLOOKUP(G4327,[3]잔가율!$B$3:$C$33,2,FALSE)</f>
        <v>0.82599999999999996</v>
      </c>
      <c r="I4327" s="434">
        <f t="shared" si="67"/>
        <v>27778380</v>
      </c>
    </row>
    <row r="4328" spans="1:9">
      <c r="A4328" s="421">
        <v>4327</v>
      </c>
      <c r="B4328" s="422" t="s">
        <v>7711</v>
      </c>
      <c r="C4328" s="422" t="s">
        <v>7712</v>
      </c>
      <c r="D4328" s="422" t="s">
        <v>1976</v>
      </c>
      <c r="E4328" s="422" t="s">
        <v>8367</v>
      </c>
      <c r="F4328" s="438">
        <v>30830000</v>
      </c>
      <c r="G4328" s="423">
        <v>2023</v>
      </c>
      <c r="H4328" s="424">
        <f>VLOOKUP(G4328,[3]잔가율!$B$3:$C$33,2,FALSE)</f>
        <v>0.82599999999999996</v>
      </c>
      <c r="I4328" s="434">
        <f t="shared" si="67"/>
        <v>25465580</v>
      </c>
    </row>
    <row r="4329" spans="1:9">
      <c r="A4329" s="421">
        <v>4328</v>
      </c>
      <c r="B4329" s="422" t="s">
        <v>7711</v>
      </c>
      <c r="C4329" s="422" t="s">
        <v>7712</v>
      </c>
      <c r="D4329" s="422" t="s">
        <v>1976</v>
      </c>
      <c r="E4329" s="422" t="s">
        <v>8368</v>
      </c>
      <c r="F4329" s="438">
        <v>34650000</v>
      </c>
      <c r="G4329" s="423">
        <v>2023</v>
      </c>
      <c r="H4329" s="424">
        <f>VLOOKUP(G4329,[3]잔가율!$B$3:$C$33,2,FALSE)</f>
        <v>0.82599999999999996</v>
      </c>
      <c r="I4329" s="434">
        <f t="shared" si="67"/>
        <v>28620900</v>
      </c>
    </row>
    <row r="4330" spans="1:9">
      <c r="A4330" s="421">
        <v>4329</v>
      </c>
      <c r="B4330" s="422" t="s">
        <v>7711</v>
      </c>
      <c r="C4330" s="422" t="s">
        <v>7712</v>
      </c>
      <c r="D4330" s="422" t="s">
        <v>1976</v>
      </c>
      <c r="E4330" s="422" t="s">
        <v>8369</v>
      </c>
      <c r="F4330" s="438">
        <v>27910000</v>
      </c>
      <c r="G4330" s="423">
        <v>2023</v>
      </c>
      <c r="H4330" s="424">
        <f>VLOOKUP(G4330,[3]잔가율!$B$3:$C$33,2,FALSE)</f>
        <v>0.82599999999999996</v>
      </c>
      <c r="I4330" s="434">
        <f t="shared" si="67"/>
        <v>23053660</v>
      </c>
    </row>
    <row r="4331" spans="1:9">
      <c r="A4331" s="421">
        <v>4330</v>
      </c>
      <c r="B4331" s="422" t="s">
        <v>7711</v>
      </c>
      <c r="C4331" s="422" t="s">
        <v>7712</v>
      </c>
      <c r="D4331" s="422" t="s">
        <v>1976</v>
      </c>
      <c r="E4331" s="422" t="s">
        <v>8370</v>
      </c>
      <c r="F4331" s="438">
        <v>29810000</v>
      </c>
      <c r="G4331" s="423">
        <v>2023</v>
      </c>
      <c r="H4331" s="424">
        <f>VLOOKUP(G4331,[3]잔가율!$B$3:$C$33,2,FALSE)</f>
        <v>0.82599999999999996</v>
      </c>
      <c r="I4331" s="434">
        <f t="shared" si="67"/>
        <v>24623060</v>
      </c>
    </row>
    <row r="4332" spans="1:9">
      <c r="A4332" s="421">
        <v>4331</v>
      </c>
      <c r="B4332" s="422" t="s">
        <v>7711</v>
      </c>
      <c r="C4332" s="422" t="s">
        <v>7712</v>
      </c>
      <c r="D4332" s="422" t="s">
        <v>1976</v>
      </c>
      <c r="E4332" s="422" t="s">
        <v>8371</v>
      </c>
      <c r="F4332" s="438">
        <v>28970000</v>
      </c>
      <c r="G4332" s="423">
        <v>2023</v>
      </c>
      <c r="H4332" s="424">
        <f>VLOOKUP(G4332,[3]잔가율!$B$3:$C$33,2,FALSE)</f>
        <v>0.82599999999999996</v>
      </c>
      <c r="I4332" s="434">
        <f t="shared" si="67"/>
        <v>23929220</v>
      </c>
    </row>
    <row r="4333" spans="1:9">
      <c r="A4333" s="421">
        <v>4332</v>
      </c>
      <c r="B4333" s="422" t="s">
        <v>7711</v>
      </c>
      <c r="C4333" s="422" t="s">
        <v>7712</v>
      </c>
      <c r="D4333" s="422" t="s">
        <v>1976</v>
      </c>
      <c r="E4333" s="422" t="s">
        <v>8372</v>
      </c>
      <c r="F4333" s="438">
        <v>38550000</v>
      </c>
      <c r="G4333" s="423">
        <v>2023</v>
      </c>
      <c r="H4333" s="424">
        <f>VLOOKUP(G4333,[3]잔가율!$B$3:$C$33,2,FALSE)</f>
        <v>0.82599999999999996</v>
      </c>
      <c r="I4333" s="434">
        <f t="shared" si="67"/>
        <v>31842300</v>
      </c>
    </row>
    <row r="4334" spans="1:9">
      <c r="A4334" s="421">
        <v>4333</v>
      </c>
      <c r="B4334" s="422" t="s">
        <v>7711</v>
      </c>
      <c r="C4334" s="422" t="s">
        <v>7712</v>
      </c>
      <c r="D4334" s="422" t="s">
        <v>1976</v>
      </c>
      <c r="E4334" s="422" t="s">
        <v>8373</v>
      </c>
      <c r="F4334" s="438">
        <v>37910000</v>
      </c>
      <c r="G4334" s="423">
        <v>2023</v>
      </c>
      <c r="H4334" s="424">
        <f>VLOOKUP(G4334,[3]잔가율!$B$3:$C$33,2,FALSE)</f>
        <v>0.82599999999999996</v>
      </c>
      <c r="I4334" s="434">
        <f t="shared" si="67"/>
        <v>31313660</v>
      </c>
    </row>
    <row r="4335" spans="1:9">
      <c r="A4335" s="421">
        <v>4334</v>
      </c>
      <c r="B4335" s="422" t="s">
        <v>7711</v>
      </c>
      <c r="C4335" s="422" t="s">
        <v>7712</v>
      </c>
      <c r="D4335" s="422" t="s">
        <v>1976</v>
      </c>
      <c r="E4335" s="422" t="s">
        <v>8374</v>
      </c>
      <c r="F4335" s="438">
        <v>40600000</v>
      </c>
      <c r="G4335" s="423">
        <v>2023</v>
      </c>
      <c r="H4335" s="424">
        <f>VLOOKUP(G4335,[3]잔가율!$B$3:$C$33,2,FALSE)</f>
        <v>0.82599999999999996</v>
      </c>
      <c r="I4335" s="434">
        <f t="shared" si="67"/>
        <v>33535600</v>
      </c>
    </row>
    <row r="4336" spans="1:9">
      <c r="A4336" s="421">
        <v>4335</v>
      </c>
      <c r="B4336" s="422" t="s">
        <v>7711</v>
      </c>
      <c r="C4336" s="422" t="s">
        <v>7712</v>
      </c>
      <c r="D4336" s="422" t="s">
        <v>1976</v>
      </c>
      <c r="E4336" s="422" t="s">
        <v>8375</v>
      </c>
      <c r="F4336" s="438">
        <v>38740000</v>
      </c>
      <c r="G4336" s="423">
        <v>2023</v>
      </c>
      <c r="H4336" s="424">
        <f>VLOOKUP(G4336,[3]잔가율!$B$3:$C$33,2,FALSE)</f>
        <v>0.82599999999999996</v>
      </c>
      <c r="I4336" s="434">
        <f t="shared" si="67"/>
        <v>31999240</v>
      </c>
    </row>
    <row r="4337" spans="1:9">
      <c r="A4337" s="421">
        <v>4336</v>
      </c>
      <c r="B4337" s="422" t="s">
        <v>7711</v>
      </c>
      <c r="C4337" s="422" t="s">
        <v>7712</v>
      </c>
      <c r="D4337" s="422" t="s">
        <v>1976</v>
      </c>
      <c r="E4337" s="422" t="s">
        <v>8376</v>
      </c>
      <c r="F4337" s="438">
        <v>33490000</v>
      </c>
      <c r="G4337" s="423">
        <v>2023</v>
      </c>
      <c r="H4337" s="424">
        <f>VLOOKUP(G4337,[3]잔가율!$B$3:$C$33,2,FALSE)</f>
        <v>0.82599999999999996</v>
      </c>
      <c r="I4337" s="434">
        <f t="shared" si="67"/>
        <v>27662740</v>
      </c>
    </row>
    <row r="4338" spans="1:9">
      <c r="A4338" s="421">
        <v>4337</v>
      </c>
      <c r="B4338" s="422" t="s">
        <v>7711</v>
      </c>
      <c r="C4338" s="422" t="s">
        <v>7712</v>
      </c>
      <c r="D4338" s="422" t="s">
        <v>1976</v>
      </c>
      <c r="E4338" s="422" t="s">
        <v>8377</v>
      </c>
      <c r="F4338" s="438">
        <v>24060000</v>
      </c>
      <c r="G4338" s="423">
        <v>2023</v>
      </c>
      <c r="H4338" s="424">
        <f>VLOOKUP(G4338,[3]잔가율!$B$3:$C$33,2,FALSE)</f>
        <v>0.82599999999999996</v>
      </c>
      <c r="I4338" s="434">
        <f t="shared" si="67"/>
        <v>19873560</v>
      </c>
    </row>
    <row r="4339" spans="1:9">
      <c r="A4339" s="421">
        <v>4338</v>
      </c>
      <c r="B4339" s="422" t="s">
        <v>7711</v>
      </c>
      <c r="C4339" s="422" t="s">
        <v>7712</v>
      </c>
      <c r="D4339" s="422" t="s">
        <v>1976</v>
      </c>
      <c r="E4339" s="422" t="s">
        <v>8378</v>
      </c>
      <c r="F4339" s="438">
        <v>26600000</v>
      </c>
      <c r="G4339" s="423">
        <v>2023</v>
      </c>
      <c r="H4339" s="424">
        <f>VLOOKUP(G4339,[3]잔가율!$B$3:$C$33,2,FALSE)</f>
        <v>0.82599999999999996</v>
      </c>
      <c r="I4339" s="434">
        <f t="shared" si="67"/>
        <v>21971600</v>
      </c>
    </row>
    <row r="4340" spans="1:9">
      <c r="A4340" s="421">
        <v>4339</v>
      </c>
      <c r="B4340" s="422" t="s">
        <v>7711</v>
      </c>
      <c r="C4340" s="422" t="s">
        <v>7712</v>
      </c>
      <c r="D4340" s="422" t="s">
        <v>1976</v>
      </c>
      <c r="E4340" s="422" t="s">
        <v>8379</v>
      </c>
      <c r="F4340" s="438">
        <v>21930000</v>
      </c>
      <c r="G4340" s="423">
        <v>2023</v>
      </c>
      <c r="H4340" s="424">
        <f>VLOOKUP(G4340,[3]잔가율!$B$3:$C$33,2,FALSE)</f>
        <v>0.82599999999999996</v>
      </c>
      <c r="I4340" s="434">
        <f t="shared" si="67"/>
        <v>18114180</v>
      </c>
    </row>
    <row r="4341" spans="1:9">
      <c r="A4341" s="421">
        <v>4340</v>
      </c>
      <c r="B4341" s="422" t="s">
        <v>7711</v>
      </c>
      <c r="C4341" s="422" t="s">
        <v>7712</v>
      </c>
      <c r="D4341" s="422" t="s">
        <v>1976</v>
      </c>
      <c r="E4341" s="422" t="s">
        <v>8380</v>
      </c>
      <c r="F4341" s="438">
        <v>23530000</v>
      </c>
      <c r="G4341" s="423">
        <v>2023</v>
      </c>
      <c r="H4341" s="424">
        <f>VLOOKUP(G4341,[3]잔가율!$B$3:$C$33,2,FALSE)</f>
        <v>0.82599999999999996</v>
      </c>
      <c r="I4341" s="434">
        <f t="shared" si="67"/>
        <v>19435780</v>
      </c>
    </row>
    <row r="4342" spans="1:9">
      <c r="A4342" s="421">
        <v>4341</v>
      </c>
      <c r="B4342" s="422" t="s">
        <v>7711</v>
      </c>
      <c r="C4342" s="422" t="s">
        <v>7712</v>
      </c>
      <c r="D4342" s="422" t="s">
        <v>1976</v>
      </c>
      <c r="E4342" s="422" t="s">
        <v>8381</v>
      </c>
      <c r="F4342" s="438">
        <v>31970000</v>
      </c>
      <c r="G4342" s="423">
        <v>2023</v>
      </c>
      <c r="H4342" s="424">
        <f>VLOOKUP(G4342,[3]잔가율!$B$3:$C$33,2,FALSE)</f>
        <v>0.82599999999999996</v>
      </c>
      <c r="I4342" s="434">
        <f t="shared" si="67"/>
        <v>26407220</v>
      </c>
    </row>
    <row r="4343" spans="1:9">
      <c r="A4343" s="421">
        <v>4342</v>
      </c>
      <c r="B4343" s="422" t="s">
        <v>7711</v>
      </c>
      <c r="C4343" s="422" t="s">
        <v>7712</v>
      </c>
      <c r="D4343" s="422" t="s">
        <v>1976</v>
      </c>
      <c r="E4343" s="422" t="s">
        <v>8382</v>
      </c>
      <c r="F4343" s="438">
        <v>21470000</v>
      </c>
      <c r="G4343" s="423">
        <v>2023</v>
      </c>
      <c r="H4343" s="424">
        <f>VLOOKUP(G4343,[3]잔가율!$B$3:$C$33,2,FALSE)</f>
        <v>0.82599999999999996</v>
      </c>
      <c r="I4343" s="434">
        <f t="shared" si="67"/>
        <v>17734220</v>
      </c>
    </row>
    <row r="4344" spans="1:9">
      <c r="A4344" s="421">
        <v>4343</v>
      </c>
      <c r="B4344" s="422" t="s">
        <v>7711</v>
      </c>
      <c r="C4344" s="422" t="s">
        <v>7712</v>
      </c>
      <c r="D4344" s="422" t="s">
        <v>1976</v>
      </c>
      <c r="E4344" s="422" t="s">
        <v>8383</v>
      </c>
      <c r="F4344" s="438">
        <v>23540000</v>
      </c>
      <c r="G4344" s="423">
        <v>2023</v>
      </c>
      <c r="H4344" s="424">
        <f>VLOOKUP(G4344,[3]잔가율!$B$3:$C$33,2,FALSE)</f>
        <v>0.82599999999999996</v>
      </c>
      <c r="I4344" s="434">
        <f t="shared" si="67"/>
        <v>19444040</v>
      </c>
    </row>
    <row r="4345" spans="1:9">
      <c r="A4345" s="421">
        <v>4344</v>
      </c>
      <c r="B4345" s="422" t="s">
        <v>7711</v>
      </c>
      <c r="C4345" s="422" t="s">
        <v>7712</v>
      </c>
      <c r="D4345" s="422" t="s">
        <v>1976</v>
      </c>
      <c r="E4345" s="422" t="s">
        <v>8384</v>
      </c>
      <c r="F4345" s="438">
        <v>29870000</v>
      </c>
      <c r="G4345" s="423">
        <v>2023</v>
      </c>
      <c r="H4345" s="424">
        <f>VLOOKUP(G4345,[3]잔가율!$B$3:$C$33,2,FALSE)</f>
        <v>0.82599999999999996</v>
      </c>
      <c r="I4345" s="434">
        <f t="shared" si="67"/>
        <v>24672620</v>
      </c>
    </row>
    <row r="4346" spans="1:9">
      <c r="A4346" s="421">
        <v>4345</v>
      </c>
      <c r="B4346" s="422" t="s">
        <v>7711</v>
      </c>
      <c r="C4346" s="422" t="s">
        <v>7712</v>
      </c>
      <c r="D4346" s="422" t="s">
        <v>1976</v>
      </c>
      <c r="E4346" s="422" t="s">
        <v>8385</v>
      </c>
      <c r="F4346" s="438">
        <v>21360000</v>
      </c>
      <c r="G4346" s="423">
        <v>2023</v>
      </c>
      <c r="H4346" s="424">
        <f>VLOOKUP(G4346,[3]잔가율!$B$3:$C$33,2,FALSE)</f>
        <v>0.82599999999999996</v>
      </c>
      <c r="I4346" s="434">
        <f t="shared" si="67"/>
        <v>17643360</v>
      </c>
    </row>
    <row r="4347" spans="1:9">
      <c r="A4347" s="421">
        <v>4346</v>
      </c>
      <c r="B4347" s="422" t="s">
        <v>7711</v>
      </c>
      <c r="C4347" s="422" t="s">
        <v>7712</v>
      </c>
      <c r="D4347" s="422" t="s">
        <v>1976</v>
      </c>
      <c r="E4347" s="422" t="s">
        <v>8386</v>
      </c>
      <c r="F4347" s="438">
        <v>23510000</v>
      </c>
      <c r="G4347" s="423">
        <v>2023</v>
      </c>
      <c r="H4347" s="424">
        <f>VLOOKUP(G4347,[3]잔가율!$B$3:$C$33,2,FALSE)</f>
        <v>0.82599999999999996</v>
      </c>
      <c r="I4347" s="434">
        <f t="shared" si="67"/>
        <v>19419260</v>
      </c>
    </row>
    <row r="4348" spans="1:9">
      <c r="A4348" s="421">
        <v>4347</v>
      </c>
      <c r="B4348" s="422" t="s">
        <v>7711</v>
      </c>
      <c r="C4348" s="422" t="s">
        <v>7712</v>
      </c>
      <c r="D4348" s="422" t="s">
        <v>1976</v>
      </c>
      <c r="E4348" s="422" t="s">
        <v>8387</v>
      </c>
      <c r="F4348" s="438">
        <v>28410000</v>
      </c>
      <c r="G4348" s="423">
        <v>2023</v>
      </c>
      <c r="H4348" s="424">
        <f>VLOOKUP(G4348,[3]잔가율!$B$3:$C$33,2,FALSE)</f>
        <v>0.82599999999999996</v>
      </c>
      <c r="I4348" s="434">
        <f t="shared" si="67"/>
        <v>23466660</v>
      </c>
    </row>
    <row r="4349" spans="1:9">
      <c r="A4349" s="421">
        <v>4348</v>
      </c>
      <c r="B4349" s="422" t="s">
        <v>7711</v>
      </c>
      <c r="C4349" s="422" t="s">
        <v>7712</v>
      </c>
      <c r="D4349" s="422" t="s">
        <v>1976</v>
      </c>
      <c r="E4349" s="422" t="s">
        <v>8388</v>
      </c>
      <c r="F4349" s="438">
        <v>21130000</v>
      </c>
      <c r="G4349" s="423">
        <v>2023</v>
      </c>
      <c r="H4349" s="424">
        <f>VLOOKUP(G4349,[3]잔가율!$B$3:$C$33,2,FALSE)</f>
        <v>0.82599999999999996</v>
      </c>
      <c r="I4349" s="434">
        <f t="shared" si="67"/>
        <v>17453380</v>
      </c>
    </row>
    <row r="4350" spans="1:9">
      <c r="A4350" s="421">
        <v>4349</v>
      </c>
      <c r="B4350" s="422" t="s">
        <v>7711</v>
      </c>
      <c r="C4350" s="422" t="s">
        <v>7712</v>
      </c>
      <c r="D4350" s="422" t="s">
        <v>1976</v>
      </c>
      <c r="E4350" s="422" t="s">
        <v>8389</v>
      </c>
      <c r="F4350" s="438">
        <v>38010000</v>
      </c>
      <c r="G4350" s="423">
        <v>2023</v>
      </c>
      <c r="H4350" s="424">
        <f>VLOOKUP(G4350,[3]잔가율!$B$3:$C$33,2,FALSE)</f>
        <v>0.82599999999999996</v>
      </c>
      <c r="I4350" s="434">
        <f t="shared" si="67"/>
        <v>31396260</v>
      </c>
    </row>
    <row r="4351" spans="1:9">
      <c r="A4351" s="421">
        <v>4350</v>
      </c>
      <c r="B4351" s="422" t="s">
        <v>7711</v>
      </c>
      <c r="C4351" s="422" t="s">
        <v>7712</v>
      </c>
      <c r="D4351" s="422" t="s">
        <v>1976</v>
      </c>
      <c r="E4351" s="422" t="s">
        <v>8390</v>
      </c>
      <c r="F4351" s="438">
        <v>38230000</v>
      </c>
      <c r="G4351" s="423">
        <v>2023</v>
      </c>
      <c r="H4351" s="424">
        <f>VLOOKUP(G4351,[3]잔가율!$B$3:$C$33,2,FALSE)</f>
        <v>0.82599999999999996</v>
      </c>
      <c r="I4351" s="434">
        <f t="shared" si="67"/>
        <v>31577980</v>
      </c>
    </row>
    <row r="4352" spans="1:9">
      <c r="A4352" s="421">
        <v>4351</v>
      </c>
      <c r="B4352" s="422" t="s">
        <v>7711</v>
      </c>
      <c r="C4352" s="422" t="s">
        <v>7712</v>
      </c>
      <c r="D4352" s="422" t="s">
        <v>1976</v>
      </c>
      <c r="E4352" s="422" t="s">
        <v>8391</v>
      </c>
      <c r="F4352" s="438">
        <v>27270000</v>
      </c>
      <c r="G4352" s="423">
        <v>2023</v>
      </c>
      <c r="H4352" s="424">
        <f>VLOOKUP(G4352,[3]잔가율!$B$3:$C$33,2,FALSE)</f>
        <v>0.82599999999999996</v>
      </c>
      <c r="I4352" s="434">
        <f t="shared" si="67"/>
        <v>22525020</v>
      </c>
    </row>
    <row r="4353" spans="1:9">
      <c r="A4353" s="421">
        <v>4352</v>
      </c>
      <c r="B4353" s="422" t="s">
        <v>7711</v>
      </c>
      <c r="C4353" s="422" t="s">
        <v>7712</v>
      </c>
      <c r="D4353" s="422" t="s">
        <v>1976</v>
      </c>
      <c r="E4353" s="422" t="s">
        <v>8392</v>
      </c>
      <c r="F4353" s="438">
        <v>25100000</v>
      </c>
      <c r="G4353" s="423">
        <v>2023</v>
      </c>
      <c r="H4353" s="424">
        <f>VLOOKUP(G4353,[3]잔가율!$B$3:$C$33,2,FALSE)</f>
        <v>0.82599999999999996</v>
      </c>
      <c r="I4353" s="434">
        <f t="shared" si="67"/>
        <v>20732600</v>
      </c>
    </row>
    <row r="4354" spans="1:9">
      <c r="A4354" s="421">
        <v>4353</v>
      </c>
      <c r="B4354" s="422" t="s">
        <v>7711</v>
      </c>
      <c r="C4354" s="422" t="s">
        <v>7712</v>
      </c>
      <c r="D4354" s="422" t="s">
        <v>1976</v>
      </c>
      <c r="E4354" s="422" t="s">
        <v>8393</v>
      </c>
      <c r="F4354" s="438">
        <v>29500000</v>
      </c>
      <c r="G4354" s="423">
        <v>2023</v>
      </c>
      <c r="H4354" s="424">
        <f>VLOOKUP(G4354,[3]잔가율!$B$3:$C$33,2,FALSE)</f>
        <v>0.82599999999999996</v>
      </c>
      <c r="I4354" s="434">
        <f t="shared" ref="I4354:I4417" si="68">ROUNDDOWN(F4354*H4354,0)</f>
        <v>24367000</v>
      </c>
    </row>
    <row r="4355" spans="1:9">
      <c r="A4355" s="421">
        <v>4354</v>
      </c>
      <c r="B4355" s="422" t="s">
        <v>7711</v>
      </c>
      <c r="C4355" s="422" t="s">
        <v>7712</v>
      </c>
      <c r="D4355" s="422" t="s">
        <v>1976</v>
      </c>
      <c r="E4355" s="422" t="s">
        <v>8394</v>
      </c>
      <c r="F4355" s="438">
        <v>29740000</v>
      </c>
      <c r="G4355" s="423">
        <v>2023</v>
      </c>
      <c r="H4355" s="424">
        <f>VLOOKUP(G4355,[3]잔가율!$B$3:$C$33,2,FALSE)</f>
        <v>0.82599999999999996</v>
      </c>
      <c r="I4355" s="434">
        <f t="shared" si="68"/>
        <v>24565240</v>
      </c>
    </row>
    <row r="4356" spans="1:9">
      <c r="A4356" s="421">
        <v>4355</v>
      </c>
      <c r="B4356" s="422" t="s">
        <v>7711</v>
      </c>
      <c r="C4356" s="422" t="s">
        <v>7712</v>
      </c>
      <c r="D4356" s="422" t="s">
        <v>1976</v>
      </c>
      <c r="E4356" s="422" t="s">
        <v>8395</v>
      </c>
      <c r="F4356" s="438">
        <v>35600000</v>
      </c>
      <c r="G4356" s="423">
        <v>2023</v>
      </c>
      <c r="H4356" s="424">
        <f>VLOOKUP(G4356,[3]잔가율!$B$3:$C$33,2,FALSE)</f>
        <v>0.82599999999999996</v>
      </c>
      <c r="I4356" s="434">
        <f t="shared" si="68"/>
        <v>29405600</v>
      </c>
    </row>
    <row r="4357" spans="1:9">
      <c r="A4357" s="421">
        <v>4356</v>
      </c>
      <c r="B4357" s="422" t="s">
        <v>7711</v>
      </c>
      <c r="C4357" s="422" t="s">
        <v>7712</v>
      </c>
      <c r="D4357" s="422" t="s">
        <v>1976</v>
      </c>
      <c r="E4357" s="422" t="s">
        <v>8396</v>
      </c>
      <c r="F4357" s="438">
        <v>24500000</v>
      </c>
      <c r="G4357" s="423">
        <v>2023</v>
      </c>
      <c r="H4357" s="424">
        <f>VLOOKUP(G4357,[3]잔가율!$B$3:$C$33,2,FALSE)</f>
        <v>0.82599999999999996</v>
      </c>
      <c r="I4357" s="434">
        <f t="shared" si="68"/>
        <v>20237000</v>
      </c>
    </row>
    <row r="4358" spans="1:9">
      <c r="A4358" s="421">
        <v>4357</v>
      </c>
      <c r="B4358" s="422" t="s">
        <v>7711</v>
      </c>
      <c r="C4358" s="422" t="s">
        <v>7712</v>
      </c>
      <c r="D4358" s="422" t="s">
        <v>1976</v>
      </c>
      <c r="E4358" s="422" t="s">
        <v>8397</v>
      </c>
      <c r="F4358" s="438">
        <v>21300000</v>
      </c>
      <c r="G4358" s="423">
        <v>2023</v>
      </c>
      <c r="H4358" s="424">
        <f>VLOOKUP(G4358,[3]잔가율!$B$3:$C$33,2,FALSE)</f>
        <v>0.82599999999999996</v>
      </c>
      <c r="I4358" s="434">
        <f t="shared" si="68"/>
        <v>17593800</v>
      </c>
    </row>
    <row r="4359" spans="1:9">
      <c r="A4359" s="421">
        <v>4358</v>
      </c>
      <c r="B4359" s="422" t="s">
        <v>7711</v>
      </c>
      <c r="C4359" s="422" t="s">
        <v>7712</v>
      </c>
      <c r="D4359" s="422" t="s">
        <v>1976</v>
      </c>
      <c r="E4359" s="422" t="s">
        <v>8398</v>
      </c>
      <c r="F4359" s="438">
        <v>27000000</v>
      </c>
      <c r="G4359" s="423">
        <v>2023</v>
      </c>
      <c r="H4359" s="424">
        <f>VLOOKUP(G4359,[3]잔가율!$B$3:$C$33,2,FALSE)</f>
        <v>0.82599999999999996</v>
      </c>
      <c r="I4359" s="434">
        <f t="shared" si="68"/>
        <v>22302000</v>
      </c>
    </row>
    <row r="4360" spans="1:9">
      <c r="A4360" s="421">
        <v>4359</v>
      </c>
      <c r="B4360" s="422" t="s">
        <v>7711</v>
      </c>
      <c r="C4360" s="422" t="s">
        <v>7712</v>
      </c>
      <c r="D4360" s="422" t="s">
        <v>1976</v>
      </c>
      <c r="E4360" s="422" t="s">
        <v>8399</v>
      </c>
      <c r="F4360" s="438">
        <v>19400000</v>
      </c>
      <c r="G4360" s="423">
        <v>2023</v>
      </c>
      <c r="H4360" s="424">
        <f>VLOOKUP(G4360,[3]잔가율!$B$3:$C$33,2,FALSE)</f>
        <v>0.82599999999999996</v>
      </c>
      <c r="I4360" s="434">
        <f t="shared" si="68"/>
        <v>16024400</v>
      </c>
    </row>
    <row r="4361" spans="1:9">
      <c r="A4361" s="421">
        <v>4360</v>
      </c>
      <c r="B4361" s="422" t="s">
        <v>7711</v>
      </c>
      <c r="C4361" s="422" t="s">
        <v>7712</v>
      </c>
      <c r="D4361" s="422" t="s">
        <v>1976</v>
      </c>
      <c r="E4361" s="422" t="s">
        <v>8400</v>
      </c>
      <c r="F4361" s="438">
        <v>27600000</v>
      </c>
      <c r="G4361" s="423">
        <v>2023</v>
      </c>
      <c r="H4361" s="424">
        <f>VLOOKUP(G4361,[3]잔가율!$B$3:$C$33,2,FALSE)</f>
        <v>0.82599999999999996</v>
      </c>
      <c r="I4361" s="434">
        <f t="shared" si="68"/>
        <v>22797600</v>
      </c>
    </row>
    <row r="4362" spans="1:9">
      <c r="A4362" s="421">
        <v>4361</v>
      </c>
      <c r="B4362" s="422" t="s">
        <v>7711</v>
      </c>
      <c r="C4362" s="422" t="s">
        <v>7712</v>
      </c>
      <c r="D4362" s="422" t="s">
        <v>1976</v>
      </c>
      <c r="E4362" s="422" t="s">
        <v>8401</v>
      </c>
      <c r="F4362" s="438">
        <v>25100000</v>
      </c>
      <c r="G4362" s="423">
        <v>2023</v>
      </c>
      <c r="H4362" s="424">
        <f>VLOOKUP(G4362,[3]잔가율!$B$3:$C$33,2,FALSE)</f>
        <v>0.82599999999999996</v>
      </c>
      <c r="I4362" s="434">
        <f t="shared" si="68"/>
        <v>20732600</v>
      </c>
    </row>
    <row r="4363" spans="1:9">
      <c r="A4363" s="421">
        <v>4362</v>
      </c>
      <c r="B4363" s="422" t="s">
        <v>7711</v>
      </c>
      <c r="C4363" s="422" t="s">
        <v>7712</v>
      </c>
      <c r="D4363" s="422" t="s">
        <v>1976</v>
      </c>
      <c r="E4363" s="422" t="s">
        <v>8402</v>
      </c>
      <c r="F4363" s="438">
        <v>29550000</v>
      </c>
      <c r="G4363" s="423">
        <v>2023</v>
      </c>
      <c r="H4363" s="424">
        <f>VLOOKUP(G4363,[3]잔가율!$B$3:$C$33,2,FALSE)</f>
        <v>0.82599999999999996</v>
      </c>
      <c r="I4363" s="434">
        <f t="shared" si="68"/>
        <v>24408300</v>
      </c>
    </row>
    <row r="4364" spans="1:9">
      <c r="A4364" s="421">
        <v>4363</v>
      </c>
      <c r="B4364" s="422" t="s">
        <v>7711</v>
      </c>
      <c r="C4364" s="422" t="s">
        <v>7712</v>
      </c>
      <c r="D4364" s="422" t="s">
        <v>1976</v>
      </c>
      <c r="E4364" s="422" t="s">
        <v>8403</v>
      </c>
      <c r="F4364" s="438">
        <v>26360000</v>
      </c>
      <c r="G4364" s="423">
        <v>2023</v>
      </c>
      <c r="H4364" s="424">
        <f>VLOOKUP(G4364,[3]잔가율!$B$3:$C$33,2,FALSE)</f>
        <v>0.82599999999999996</v>
      </c>
      <c r="I4364" s="434">
        <f t="shared" si="68"/>
        <v>21773360</v>
      </c>
    </row>
    <row r="4365" spans="1:9">
      <c r="A4365" s="421">
        <v>4364</v>
      </c>
      <c r="B4365" s="422" t="s">
        <v>7711</v>
      </c>
      <c r="C4365" s="422" t="s">
        <v>7712</v>
      </c>
      <c r="D4365" s="422" t="s">
        <v>1976</v>
      </c>
      <c r="E4365" s="422" t="s">
        <v>8404</v>
      </c>
      <c r="F4365" s="438">
        <v>29600000</v>
      </c>
      <c r="G4365" s="423">
        <v>2023</v>
      </c>
      <c r="H4365" s="424">
        <f>VLOOKUP(G4365,[3]잔가율!$B$3:$C$33,2,FALSE)</f>
        <v>0.82599999999999996</v>
      </c>
      <c r="I4365" s="434">
        <f t="shared" si="68"/>
        <v>24449600</v>
      </c>
    </row>
    <row r="4366" spans="1:9">
      <c r="A4366" s="421">
        <v>4365</v>
      </c>
      <c r="B4366" s="422" t="s">
        <v>7711</v>
      </c>
      <c r="C4366" s="422" t="s">
        <v>7712</v>
      </c>
      <c r="D4366" s="422" t="s">
        <v>1976</v>
      </c>
      <c r="E4366" s="422" t="s">
        <v>8405</v>
      </c>
      <c r="F4366" s="438">
        <v>32400000</v>
      </c>
      <c r="G4366" s="423">
        <v>2023</v>
      </c>
      <c r="H4366" s="424">
        <f>VLOOKUP(G4366,[3]잔가율!$B$3:$C$33,2,FALSE)</f>
        <v>0.82599999999999996</v>
      </c>
      <c r="I4366" s="434">
        <f t="shared" si="68"/>
        <v>26762400</v>
      </c>
    </row>
    <row r="4367" spans="1:9">
      <c r="A4367" s="421">
        <v>4366</v>
      </c>
      <c r="B4367" s="422" t="s">
        <v>7711</v>
      </c>
      <c r="C4367" s="422" t="s">
        <v>7712</v>
      </c>
      <c r="D4367" s="422" t="s">
        <v>1976</v>
      </c>
      <c r="E4367" s="422" t="s">
        <v>8406</v>
      </c>
      <c r="F4367" s="438">
        <v>34250000</v>
      </c>
      <c r="G4367" s="423">
        <v>2023</v>
      </c>
      <c r="H4367" s="424">
        <f>VLOOKUP(G4367,[3]잔가율!$B$3:$C$33,2,FALSE)</f>
        <v>0.82599999999999996</v>
      </c>
      <c r="I4367" s="434">
        <f t="shared" si="68"/>
        <v>28290500</v>
      </c>
    </row>
    <row r="4368" spans="1:9">
      <c r="A4368" s="421">
        <v>4367</v>
      </c>
      <c r="B4368" s="422" t="s">
        <v>7711</v>
      </c>
      <c r="C4368" s="422" t="s">
        <v>7712</v>
      </c>
      <c r="D4368" s="422" t="s">
        <v>1976</v>
      </c>
      <c r="E4368" s="422" t="s">
        <v>8407</v>
      </c>
      <c r="F4368" s="438">
        <v>31550000</v>
      </c>
      <c r="G4368" s="423">
        <v>2023</v>
      </c>
      <c r="H4368" s="424">
        <f>VLOOKUP(G4368,[3]잔가율!$B$3:$C$33,2,FALSE)</f>
        <v>0.82599999999999996</v>
      </c>
      <c r="I4368" s="434">
        <f t="shared" si="68"/>
        <v>26060300</v>
      </c>
    </row>
    <row r="4369" spans="1:9">
      <c r="A4369" s="421">
        <v>4368</v>
      </c>
      <c r="B4369" s="422" t="s">
        <v>7711</v>
      </c>
      <c r="C4369" s="422" t="s">
        <v>7712</v>
      </c>
      <c r="D4369" s="422" t="s">
        <v>1976</v>
      </c>
      <c r="E4369" s="422" t="s">
        <v>8408</v>
      </c>
      <c r="F4369" s="438">
        <v>36190000</v>
      </c>
      <c r="G4369" s="423">
        <v>2023</v>
      </c>
      <c r="H4369" s="424">
        <f>VLOOKUP(G4369,[3]잔가율!$B$3:$C$33,2,FALSE)</f>
        <v>0.82599999999999996</v>
      </c>
      <c r="I4369" s="434">
        <f t="shared" si="68"/>
        <v>29892940</v>
      </c>
    </row>
    <row r="4370" spans="1:9">
      <c r="A4370" s="421">
        <v>4369</v>
      </c>
      <c r="B4370" s="422" t="s">
        <v>7711</v>
      </c>
      <c r="C4370" s="422" t="s">
        <v>7712</v>
      </c>
      <c r="D4370" s="422" t="s">
        <v>1976</v>
      </c>
      <c r="E4370" s="422" t="s">
        <v>8409</v>
      </c>
      <c r="F4370" s="438">
        <v>34800000</v>
      </c>
      <c r="G4370" s="423">
        <v>2023</v>
      </c>
      <c r="H4370" s="424">
        <f>VLOOKUP(G4370,[3]잔가율!$B$3:$C$33,2,FALSE)</f>
        <v>0.82599999999999996</v>
      </c>
      <c r="I4370" s="434">
        <f t="shared" si="68"/>
        <v>28744800</v>
      </c>
    </row>
    <row r="4371" spans="1:9">
      <c r="A4371" s="421">
        <v>4370</v>
      </c>
      <c r="B4371" s="422" t="s">
        <v>7711</v>
      </c>
      <c r="C4371" s="422" t="s">
        <v>7712</v>
      </c>
      <c r="D4371" s="422" t="s">
        <v>1976</v>
      </c>
      <c r="E4371" s="422" t="s">
        <v>8410</v>
      </c>
      <c r="F4371" s="438">
        <v>21140000</v>
      </c>
      <c r="G4371" s="423">
        <v>2023</v>
      </c>
      <c r="H4371" s="424">
        <f>VLOOKUP(G4371,[3]잔가율!$B$3:$C$33,2,FALSE)</f>
        <v>0.82599999999999996</v>
      </c>
      <c r="I4371" s="434">
        <f t="shared" si="68"/>
        <v>17461640</v>
      </c>
    </row>
    <row r="4372" spans="1:9">
      <c r="A4372" s="421">
        <v>4371</v>
      </c>
      <c r="B4372" s="422" t="s">
        <v>7711</v>
      </c>
      <c r="C4372" s="422" t="s">
        <v>7712</v>
      </c>
      <c r="D4372" s="422" t="s">
        <v>1976</v>
      </c>
      <c r="E4372" s="422" t="s">
        <v>8411</v>
      </c>
      <c r="F4372" s="438">
        <v>23810000</v>
      </c>
      <c r="G4372" s="423">
        <v>2023</v>
      </c>
      <c r="H4372" s="424">
        <f>VLOOKUP(G4372,[3]잔가율!$B$3:$C$33,2,FALSE)</f>
        <v>0.82599999999999996</v>
      </c>
      <c r="I4372" s="434">
        <f t="shared" si="68"/>
        <v>19667060</v>
      </c>
    </row>
    <row r="4373" spans="1:9">
      <c r="A4373" s="421">
        <v>4372</v>
      </c>
      <c r="B4373" s="422" t="s">
        <v>7711</v>
      </c>
      <c r="C4373" s="422" t="s">
        <v>7712</v>
      </c>
      <c r="D4373" s="422" t="s">
        <v>1976</v>
      </c>
      <c r="E4373" s="422" t="s">
        <v>8412</v>
      </c>
      <c r="F4373" s="438">
        <v>26570000</v>
      </c>
      <c r="G4373" s="423">
        <v>2023</v>
      </c>
      <c r="H4373" s="424">
        <f>VLOOKUP(G4373,[3]잔가율!$B$3:$C$33,2,FALSE)</f>
        <v>0.82599999999999996</v>
      </c>
      <c r="I4373" s="434">
        <f t="shared" si="68"/>
        <v>21946820</v>
      </c>
    </row>
    <row r="4374" spans="1:9">
      <c r="A4374" s="421">
        <v>4373</v>
      </c>
      <c r="B4374" s="422" t="s">
        <v>7711</v>
      </c>
      <c r="C4374" s="422" t="s">
        <v>7712</v>
      </c>
      <c r="D4374" s="422" t="s">
        <v>1976</v>
      </c>
      <c r="E4374" s="422" t="s">
        <v>8413</v>
      </c>
      <c r="F4374" s="438">
        <v>20870000</v>
      </c>
      <c r="G4374" s="423">
        <v>2023</v>
      </c>
      <c r="H4374" s="424">
        <f>VLOOKUP(G4374,[3]잔가율!$B$3:$C$33,2,FALSE)</f>
        <v>0.82599999999999996</v>
      </c>
      <c r="I4374" s="434">
        <f t="shared" si="68"/>
        <v>17238620</v>
      </c>
    </row>
    <row r="4375" spans="1:9">
      <c r="A4375" s="421">
        <v>4374</v>
      </c>
      <c r="B4375" s="422" t="s">
        <v>7711</v>
      </c>
      <c r="C4375" s="422" t="s">
        <v>7712</v>
      </c>
      <c r="D4375" s="422" t="s">
        <v>1976</v>
      </c>
      <c r="E4375" s="422" t="s">
        <v>8414</v>
      </c>
      <c r="F4375" s="438">
        <v>30090000</v>
      </c>
      <c r="G4375" s="423">
        <v>2023</v>
      </c>
      <c r="H4375" s="424">
        <f>VLOOKUP(G4375,[3]잔가율!$B$3:$C$33,2,FALSE)</f>
        <v>0.82599999999999996</v>
      </c>
      <c r="I4375" s="434">
        <f t="shared" si="68"/>
        <v>24854340</v>
      </c>
    </row>
    <row r="4376" spans="1:9">
      <c r="A4376" s="421">
        <v>4375</v>
      </c>
      <c r="B4376" s="422" t="s">
        <v>7711</v>
      </c>
      <c r="C4376" s="422" t="s">
        <v>7712</v>
      </c>
      <c r="D4376" s="422" t="s">
        <v>1976</v>
      </c>
      <c r="E4376" s="422" t="s">
        <v>8415</v>
      </c>
      <c r="F4376" s="438">
        <v>19400000</v>
      </c>
      <c r="G4376" s="423">
        <v>2023</v>
      </c>
      <c r="H4376" s="424">
        <f>VLOOKUP(G4376,[3]잔가율!$B$3:$C$33,2,FALSE)</f>
        <v>0.82599999999999996</v>
      </c>
      <c r="I4376" s="434">
        <f t="shared" si="68"/>
        <v>16024400</v>
      </c>
    </row>
    <row r="4377" spans="1:9">
      <c r="A4377" s="421">
        <v>4376</v>
      </c>
      <c r="B4377" s="422" t="s">
        <v>7711</v>
      </c>
      <c r="C4377" s="422" t="s">
        <v>7712</v>
      </c>
      <c r="D4377" s="422" t="s">
        <v>1976</v>
      </c>
      <c r="E4377" s="422" t="s">
        <v>8416</v>
      </c>
      <c r="F4377" s="438">
        <v>23600000</v>
      </c>
      <c r="G4377" s="423">
        <v>2023</v>
      </c>
      <c r="H4377" s="424">
        <f>VLOOKUP(G4377,[3]잔가율!$B$3:$C$33,2,FALSE)</f>
        <v>0.82599999999999996</v>
      </c>
      <c r="I4377" s="434">
        <f t="shared" si="68"/>
        <v>19493600</v>
      </c>
    </row>
    <row r="4378" spans="1:9">
      <c r="A4378" s="421">
        <v>4377</v>
      </c>
      <c r="B4378" s="422" t="s">
        <v>7711</v>
      </c>
      <c r="C4378" s="422" t="s">
        <v>7712</v>
      </c>
      <c r="D4378" s="422" t="s">
        <v>1976</v>
      </c>
      <c r="E4378" s="422" t="s">
        <v>8417</v>
      </c>
      <c r="F4378" s="438">
        <v>21900000</v>
      </c>
      <c r="G4378" s="423">
        <v>2023</v>
      </c>
      <c r="H4378" s="424">
        <f>VLOOKUP(G4378,[3]잔가율!$B$3:$C$33,2,FALSE)</f>
        <v>0.82599999999999996</v>
      </c>
      <c r="I4378" s="434">
        <f t="shared" si="68"/>
        <v>18089400</v>
      </c>
    </row>
    <row r="4379" spans="1:9">
      <c r="A4379" s="421">
        <v>4378</v>
      </c>
      <c r="B4379" s="422" t="s">
        <v>7711</v>
      </c>
      <c r="C4379" s="422" t="s">
        <v>7712</v>
      </c>
      <c r="D4379" s="422" t="s">
        <v>1976</v>
      </c>
      <c r="E4379" s="422" t="s">
        <v>8418</v>
      </c>
      <c r="F4379" s="438">
        <v>26300000</v>
      </c>
      <c r="G4379" s="423">
        <v>2023</v>
      </c>
      <c r="H4379" s="424">
        <f>VLOOKUP(G4379,[3]잔가율!$B$3:$C$33,2,FALSE)</f>
        <v>0.82599999999999996</v>
      </c>
      <c r="I4379" s="434">
        <f t="shared" si="68"/>
        <v>21723800</v>
      </c>
    </row>
    <row r="4380" spans="1:9">
      <c r="A4380" s="421">
        <v>4379</v>
      </c>
      <c r="B4380" s="422" t="s">
        <v>7711</v>
      </c>
      <c r="C4380" s="422" t="s">
        <v>7712</v>
      </c>
      <c r="D4380" s="422" t="s">
        <v>1976</v>
      </c>
      <c r="E4380" s="422" t="s">
        <v>8419</v>
      </c>
      <c r="F4380" s="438">
        <v>33380000</v>
      </c>
      <c r="G4380" s="423">
        <v>2023</v>
      </c>
      <c r="H4380" s="424">
        <f>VLOOKUP(G4380,[3]잔가율!$B$3:$C$33,2,FALSE)</f>
        <v>0.82599999999999996</v>
      </c>
      <c r="I4380" s="434">
        <f t="shared" si="68"/>
        <v>27571880</v>
      </c>
    </row>
    <row r="4381" spans="1:9">
      <c r="A4381" s="421">
        <v>4380</v>
      </c>
      <c r="B4381" s="422" t="s">
        <v>7711</v>
      </c>
      <c r="C4381" s="422" t="s">
        <v>7712</v>
      </c>
      <c r="D4381" s="422" t="s">
        <v>1976</v>
      </c>
      <c r="E4381" s="422" t="s">
        <v>8420</v>
      </c>
      <c r="F4381" s="438">
        <v>34470000</v>
      </c>
      <c r="G4381" s="423">
        <v>2023</v>
      </c>
      <c r="H4381" s="424">
        <f>VLOOKUP(G4381,[3]잔가율!$B$3:$C$33,2,FALSE)</f>
        <v>0.82599999999999996</v>
      </c>
      <c r="I4381" s="434">
        <f t="shared" si="68"/>
        <v>28472220</v>
      </c>
    </row>
    <row r="4382" spans="1:9">
      <c r="A4382" s="421">
        <v>4381</v>
      </c>
      <c r="B4382" s="422" t="s">
        <v>7711</v>
      </c>
      <c r="C4382" s="422" t="s">
        <v>7712</v>
      </c>
      <c r="D4382" s="422" t="s">
        <v>1976</v>
      </c>
      <c r="E4382" s="422" t="s">
        <v>8421</v>
      </c>
      <c r="F4382" s="438">
        <v>32690000</v>
      </c>
      <c r="G4382" s="423">
        <v>2023</v>
      </c>
      <c r="H4382" s="424">
        <f>VLOOKUP(G4382,[3]잔가율!$B$3:$C$33,2,FALSE)</f>
        <v>0.82599999999999996</v>
      </c>
      <c r="I4382" s="434">
        <f t="shared" si="68"/>
        <v>27001940</v>
      </c>
    </row>
    <row r="4383" spans="1:9">
      <c r="A4383" s="421">
        <v>4382</v>
      </c>
      <c r="B4383" s="422" t="s">
        <v>7711</v>
      </c>
      <c r="C4383" s="422" t="s">
        <v>7712</v>
      </c>
      <c r="D4383" s="422" t="s">
        <v>1976</v>
      </c>
      <c r="E4383" s="422" t="s">
        <v>8422</v>
      </c>
      <c r="F4383" s="438">
        <v>35320000</v>
      </c>
      <c r="G4383" s="423">
        <v>2023</v>
      </c>
      <c r="H4383" s="424">
        <f>VLOOKUP(G4383,[3]잔가율!$B$3:$C$33,2,FALSE)</f>
        <v>0.82599999999999996</v>
      </c>
      <c r="I4383" s="434">
        <f t="shared" si="68"/>
        <v>29174320</v>
      </c>
    </row>
    <row r="4384" spans="1:9">
      <c r="A4384" s="421">
        <v>4383</v>
      </c>
      <c r="B4384" s="422" t="s">
        <v>7711</v>
      </c>
      <c r="C4384" s="422" t="s">
        <v>7712</v>
      </c>
      <c r="D4384" s="422" t="s">
        <v>1976</v>
      </c>
      <c r="E4384" s="422" t="s">
        <v>8423</v>
      </c>
      <c r="F4384" s="438">
        <v>32590000</v>
      </c>
      <c r="G4384" s="423">
        <v>2023</v>
      </c>
      <c r="H4384" s="424">
        <f>VLOOKUP(G4384,[3]잔가율!$B$3:$C$33,2,FALSE)</f>
        <v>0.82599999999999996</v>
      </c>
      <c r="I4384" s="434">
        <f t="shared" si="68"/>
        <v>26919340</v>
      </c>
    </row>
    <row r="4385" spans="1:9">
      <c r="A4385" s="421">
        <v>4384</v>
      </c>
      <c r="B4385" s="422" t="s">
        <v>7711</v>
      </c>
      <c r="C4385" s="422" t="s">
        <v>7712</v>
      </c>
      <c r="D4385" s="422" t="s">
        <v>1976</v>
      </c>
      <c r="E4385" s="422" t="s">
        <v>8424</v>
      </c>
      <c r="F4385" s="438">
        <v>35630000</v>
      </c>
      <c r="G4385" s="423">
        <v>2023</v>
      </c>
      <c r="H4385" s="424">
        <f>VLOOKUP(G4385,[3]잔가율!$B$3:$C$33,2,FALSE)</f>
        <v>0.82599999999999996</v>
      </c>
      <c r="I4385" s="434">
        <f t="shared" si="68"/>
        <v>29430380</v>
      </c>
    </row>
    <row r="4386" spans="1:9">
      <c r="A4386" s="421">
        <v>4385</v>
      </c>
      <c r="B4386" s="422" t="s">
        <v>7711</v>
      </c>
      <c r="C4386" s="422" t="s">
        <v>7712</v>
      </c>
      <c r="D4386" s="422" t="s">
        <v>1976</v>
      </c>
      <c r="E4386" s="422" t="s">
        <v>8425</v>
      </c>
      <c r="F4386" s="438">
        <v>33270000</v>
      </c>
      <c r="G4386" s="423">
        <v>2023</v>
      </c>
      <c r="H4386" s="424">
        <f>VLOOKUP(G4386,[3]잔가율!$B$3:$C$33,2,FALSE)</f>
        <v>0.82599999999999996</v>
      </c>
      <c r="I4386" s="434">
        <f t="shared" si="68"/>
        <v>27481020</v>
      </c>
    </row>
    <row r="4387" spans="1:9">
      <c r="A4387" s="421">
        <v>4386</v>
      </c>
      <c r="B4387" s="422" t="s">
        <v>7711</v>
      </c>
      <c r="C4387" s="422" t="s">
        <v>7712</v>
      </c>
      <c r="D4387" s="422" t="s">
        <v>1976</v>
      </c>
      <c r="E4387" s="422" t="s">
        <v>8426</v>
      </c>
      <c r="F4387" s="438">
        <v>36620000</v>
      </c>
      <c r="G4387" s="423">
        <v>2023</v>
      </c>
      <c r="H4387" s="424">
        <f>VLOOKUP(G4387,[3]잔가율!$B$3:$C$33,2,FALSE)</f>
        <v>0.82599999999999996</v>
      </c>
      <c r="I4387" s="434">
        <f t="shared" si="68"/>
        <v>30248120</v>
      </c>
    </row>
    <row r="4388" spans="1:9">
      <c r="A4388" s="421">
        <v>4387</v>
      </c>
      <c r="B4388" s="422" t="s">
        <v>7711</v>
      </c>
      <c r="C4388" s="422" t="s">
        <v>7712</v>
      </c>
      <c r="D4388" s="422" t="s">
        <v>1976</v>
      </c>
      <c r="E4388" s="422" t="s">
        <v>8427</v>
      </c>
      <c r="F4388" s="438">
        <v>32240000</v>
      </c>
      <c r="G4388" s="423">
        <v>2023</v>
      </c>
      <c r="H4388" s="424">
        <f>VLOOKUP(G4388,[3]잔가율!$B$3:$C$33,2,FALSE)</f>
        <v>0.82599999999999996</v>
      </c>
      <c r="I4388" s="434">
        <f t="shared" si="68"/>
        <v>26630240</v>
      </c>
    </row>
    <row r="4389" spans="1:9">
      <c r="A4389" s="421">
        <v>4388</v>
      </c>
      <c r="B4389" s="422" t="s">
        <v>7711</v>
      </c>
      <c r="C4389" s="422" t="s">
        <v>7712</v>
      </c>
      <c r="D4389" s="422" t="s">
        <v>1976</v>
      </c>
      <c r="E4389" s="422" t="s">
        <v>8428</v>
      </c>
      <c r="F4389" s="438">
        <v>34920000</v>
      </c>
      <c r="G4389" s="423">
        <v>2023</v>
      </c>
      <c r="H4389" s="424">
        <f>VLOOKUP(G4389,[3]잔가율!$B$3:$C$33,2,FALSE)</f>
        <v>0.82599999999999996</v>
      </c>
      <c r="I4389" s="434">
        <f t="shared" si="68"/>
        <v>28843920</v>
      </c>
    </row>
    <row r="4390" spans="1:9">
      <c r="A4390" s="421">
        <v>4389</v>
      </c>
      <c r="B4390" s="422" t="s">
        <v>7711</v>
      </c>
      <c r="C4390" s="422" t="s">
        <v>7712</v>
      </c>
      <c r="D4390" s="422" t="s">
        <v>1976</v>
      </c>
      <c r="E4390" s="422" t="s">
        <v>8429</v>
      </c>
      <c r="F4390" s="438">
        <v>27310000</v>
      </c>
      <c r="G4390" s="423">
        <v>2023</v>
      </c>
      <c r="H4390" s="424">
        <f>VLOOKUP(G4390,[3]잔가율!$B$3:$C$33,2,FALSE)</f>
        <v>0.82599999999999996</v>
      </c>
      <c r="I4390" s="434">
        <f t="shared" si="68"/>
        <v>22558060</v>
      </c>
    </row>
    <row r="4391" spans="1:9">
      <c r="A4391" s="421">
        <v>4390</v>
      </c>
      <c r="B4391" s="422" t="s">
        <v>7711</v>
      </c>
      <c r="C4391" s="422" t="s">
        <v>7712</v>
      </c>
      <c r="D4391" s="422" t="s">
        <v>1976</v>
      </c>
      <c r="E4391" s="422" t="s">
        <v>8430</v>
      </c>
      <c r="F4391" s="438">
        <v>29750000</v>
      </c>
      <c r="G4391" s="423">
        <v>2023</v>
      </c>
      <c r="H4391" s="424">
        <f>VLOOKUP(G4391,[3]잔가율!$B$3:$C$33,2,FALSE)</f>
        <v>0.82599999999999996</v>
      </c>
      <c r="I4391" s="434">
        <f t="shared" si="68"/>
        <v>24573500</v>
      </c>
    </row>
    <row r="4392" spans="1:9">
      <c r="A4392" s="421">
        <v>4391</v>
      </c>
      <c r="B4392" s="422" t="s">
        <v>7711</v>
      </c>
      <c r="C4392" s="422" t="s">
        <v>7712</v>
      </c>
      <c r="D4392" s="422" t="s">
        <v>1976</v>
      </c>
      <c r="E4392" s="422" t="s">
        <v>8431</v>
      </c>
      <c r="F4392" s="438">
        <v>29550000</v>
      </c>
      <c r="G4392" s="423">
        <v>2023</v>
      </c>
      <c r="H4392" s="424">
        <f>VLOOKUP(G4392,[3]잔가율!$B$3:$C$33,2,FALSE)</f>
        <v>0.82599999999999996</v>
      </c>
      <c r="I4392" s="434">
        <f t="shared" si="68"/>
        <v>24408300</v>
      </c>
    </row>
    <row r="4393" spans="1:9">
      <c r="A4393" s="421">
        <v>4392</v>
      </c>
      <c r="B4393" s="422" t="s">
        <v>7711</v>
      </c>
      <c r="C4393" s="422" t="s">
        <v>7712</v>
      </c>
      <c r="D4393" s="422" t="s">
        <v>1976</v>
      </c>
      <c r="E4393" s="422" t="s">
        <v>8432</v>
      </c>
      <c r="F4393" s="438">
        <v>30320000</v>
      </c>
      <c r="G4393" s="423">
        <v>2023</v>
      </c>
      <c r="H4393" s="424">
        <f>VLOOKUP(G4393,[3]잔가율!$B$3:$C$33,2,FALSE)</f>
        <v>0.82599999999999996</v>
      </c>
      <c r="I4393" s="434">
        <f t="shared" si="68"/>
        <v>25044320</v>
      </c>
    </row>
    <row r="4394" spans="1:9">
      <c r="A4394" s="421">
        <v>4393</v>
      </c>
      <c r="B4394" s="422" t="s">
        <v>7711</v>
      </c>
      <c r="C4394" s="422" t="s">
        <v>7712</v>
      </c>
      <c r="D4394" s="422" t="s">
        <v>1976</v>
      </c>
      <c r="E4394" s="422" t="s">
        <v>8433</v>
      </c>
      <c r="F4394" s="438">
        <v>27970000</v>
      </c>
      <c r="G4394" s="423">
        <v>2023</v>
      </c>
      <c r="H4394" s="424">
        <f>VLOOKUP(G4394,[3]잔가율!$B$3:$C$33,2,FALSE)</f>
        <v>0.82599999999999996</v>
      </c>
      <c r="I4394" s="434">
        <f t="shared" si="68"/>
        <v>23103220</v>
      </c>
    </row>
    <row r="4395" spans="1:9">
      <c r="A4395" s="421">
        <v>4394</v>
      </c>
      <c r="B4395" s="422" t="s">
        <v>7711</v>
      </c>
      <c r="C4395" s="422" t="s">
        <v>7712</v>
      </c>
      <c r="D4395" s="422" t="s">
        <v>1976</v>
      </c>
      <c r="E4395" s="422" t="s">
        <v>8434</v>
      </c>
      <c r="F4395" s="438">
        <v>33130000</v>
      </c>
      <c r="G4395" s="423">
        <v>2023</v>
      </c>
      <c r="H4395" s="424">
        <f>VLOOKUP(G4395,[3]잔가율!$B$3:$C$33,2,FALSE)</f>
        <v>0.82599999999999996</v>
      </c>
      <c r="I4395" s="434">
        <f t="shared" si="68"/>
        <v>27365380</v>
      </c>
    </row>
    <row r="4396" spans="1:9">
      <c r="A4396" s="421">
        <v>4395</v>
      </c>
      <c r="B4396" s="422" t="s">
        <v>7711</v>
      </c>
      <c r="C4396" s="422" t="s">
        <v>7712</v>
      </c>
      <c r="D4396" s="422" t="s">
        <v>1976</v>
      </c>
      <c r="E4396" s="422" t="s">
        <v>8435</v>
      </c>
      <c r="F4396" s="438">
        <v>32830000</v>
      </c>
      <c r="G4396" s="423">
        <v>2023</v>
      </c>
      <c r="H4396" s="424">
        <f>VLOOKUP(G4396,[3]잔가율!$B$3:$C$33,2,FALSE)</f>
        <v>0.82599999999999996</v>
      </c>
      <c r="I4396" s="434">
        <f t="shared" si="68"/>
        <v>27117580</v>
      </c>
    </row>
    <row r="4397" spans="1:9">
      <c r="A4397" s="421">
        <v>4396</v>
      </c>
      <c r="B4397" s="422" t="s">
        <v>7711</v>
      </c>
      <c r="C4397" s="422" t="s">
        <v>7712</v>
      </c>
      <c r="D4397" s="422" t="s">
        <v>1976</v>
      </c>
      <c r="E4397" s="422" t="s">
        <v>8436</v>
      </c>
      <c r="F4397" s="438">
        <v>26200000</v>
      </c>
      <c r="G4397" s="423">
        <v>2023</v>
      </c>
      <c r="H4397" s="424">
        <f>VLOOKUP(G4397,[3]잔가율!$B$3:$C$33,2,FALSE)</f>
        <v>0.82599999999999996</v>
      </c>
      <c r="I4397" s="434">
        <f t="shared" si="68"/>
        <v>21641200</v>
      </c>
    </row>
    <row r="4398" spans="1:9">
      <c r="A4398" s="421">
        <v>4397</v>
      </c>
      <c r="B4398" s="422" t="s">
        <v>7711</v>
      </c>
      <c r="C4398" s="422" t="s">
        <v>7712</v>
      </c>
      <c r="D4398" s="422" t="s">
        <v>1976</v>
      </c>
      <c r="E4398" s="422" t="s">
        <v>8437</v>
      </c>
      <c r="F4398" s="438">
        <v>30100000</v>
      </c>
      <c r="G4398" s="423">
        <v>2023</v>
      </c>
      <c r="H4398" s="424">
        <f>VLOOKUP(G4398,[3]잔가율!$B$3:$C$33,2,FALSE)</f>
        <v>0.82599999999999996</v>
      </c>
      <c r="I4398" s="434">
        <f t="shared" si="68"/>
        <v>24862600</v>
      </c>
    </row>
    <row r="4399" spans="1:9">
      <c r="A4399" s="421">
        <v>4398</v>
      </c>
      <c r="B4399" s="422" t="s">
        <v>7711</v>
      </c>
      <c r="C4399" s="422" t="s">
        <v>7712</v>
      </c>
      <c r="D4399" s="422" t="s">
        <v>1976</v>
      </c>
      <c r="E4399" s="422" t="s">
        <v>8438</v>
      </c>
      <c r="F4399" s="438">
        <v>31980000</v>
      </c>
      <c r="G4399" s="423">
        <v>2023</v>
      </c>
      <c r="H4399" s="424">
        <f>VLOOKUP(G4399,[3]잔가율!$B$3:$C$33,2,FALSE)</f>
        <v>0.82599999999999996</v>
      </c>
      <c r="I4399" s="434">
        <f t="shared" si="68"/>
        <v>26415480</v>
      </c>
    </row>
    <row r="4400" spans="1:9">
      <c r="A4400" s="421">
        <v>4399</v>
      </c>
      <c r="B4400" s="422" t="s">
        <v>7711</v>
      </c>
      <c r="C4400" s="422" t="s">
        <v>7712</v>
      </c>
      <c r="D4400" s="422" t="s">
        <v>1976</v>
      </c>
      <c r="E4400" s="422" t="s">
        <v>8439</v>
      </c>
      <c r="F4400" s="438">
        <v>24530000</v>
      </c>
      <c r="G4400" s="423">
        <v>2023</v>
      </c>
      <c r="H4400" s="424">
        <f>VLOOKUP(G4400,[3]잔가율!$B$3:$C$33,2,FALSE)</f>
        <v>0.82599999999999996</v>
      </c>
      <c r="I4400" s="434">
        <f t="shared" si="68"/>
        <v>20261780</v>
      </c>
    </row>
    <row r="4401" spans="1:9">
      <c r="A4401" s="421">
        <v>4400</v>
      </c>
      <c r="B4401" s="422" t="s">
        <v>7711</v>
      </c>
      <c r="C4401" s="422" t="s">
        <v>7712</v>
      </c>
      <c r="D4401" s="422" t="s">
        <v>1976</v>
      </c>
      <c r="E4401" s="422" t="s">
        <v>8440</v>
      </c>
      <c r="F4401" s="438">
        <v>27520000</v>
      </c>
      <c r="G4401" s="423">
        <v>2023</v>
      </c>
      <c r="H4401" s="424">
        <f>VLOOKUP(G4401,[3]잔가율!$B$3:$C$33,2,FALSE)</f>
        <v>0.82599999999999996</v>
      </c>
      <c r="I4401" s="434">
        <f t="shared" si="68"/>
        <v>22731520</v>
      </c>
    </row>
    <row r="4402" spans="1:9">
      <c r="A4402" s="421">
        <v>4401</v>
      </c>
      <c r="B4402" s="422" t="s">
        <v>7711</v>
      </c>
      <c r="C4402" s="422" t="s">
        <v>7712</v>
      </c>
      <c r="D4402" s="422" t="s">
        <v>1976</v>
      </c>
      <c r="E4402" s="422" t="s">
        <v>8441</v>
      </c>
      <c r="F4402" s="438">
        <v>30240000</v>
      </c>
      <c r="G4402" s="423">
        <v>2023</v>
      </c>
      <c r="H4402" s="424">
        <f>VLOOKUP(G4402,[3]잔가율!$B$3:$C$33,2,FALSE)</f>
        <v>0.82599999999999996</v>
      </c>
      <c r="I4402" s="434">
        <f t="shared" si="68"/>
        <v>24978240</v>
      </c>
    </row>
    <row r="4403" spans="1:9">
      <c r="A4403" s="421">
        <v>4402</v>
      </c>
      <c r="B4403" s="422" t="s">
        <v>7711</v>
      </c>
      <c r="C4403" s="422" t="s">
        <v>7712</v>
      </c>
      <c r="D4403" s="422" t="s">
        <v>1976</v>
      </c>
      <c r="E4403" s="422" t="s">
        <v>8442</v>
      </c>
      <c r="F4403" s="438">
        <v>32300000</v>
      </c>
      <c r="G4403" s="423">
        <v>2023</v>
      </c>
      <c r="H4403" s="424">
        <f>VLOOKUP(G4403,[3]잔가율!$B$3:$C$33,2,FALSE)</f>
        <v>0.82599999999999996</v>
      </c>
      <c r="I4403" s="434">
        <f t="shared" si="68"/>
        <v>26679800</v>
      </c>
    </row>
    <row r="4404" spans="1:9">
      <c r="A4404" s="421">
        <v>4403</v>
      </c>
      <c r="B4404" s="422" t="s">
        <v>7711</v>
      </c>
      <c r="C4404" s="422" t="s">
        <v>7712</v>
      </c>
      <c r="D4404" s="422" t="s">
        <v>1976</v>
      </c>
      <c r="E4404" s="422" t="s">
        <v>8443</v>
      </c>
      <c r="F4404" s="438">
        <v>33340000</v>
      </c>
      <c r="G4404" s="423">
        <v>2023</v>
      </c>
      <c r="H4404" s="424">
        <f>VLOOKUP(G4404,[3]잔가율!$B$3:$C$33,2,FALSE)</f>
        <v>0.82599999999999996</v>
      </c>
      <c r="I4404" s="434">
        <f t="shared" si="68"/>
        <v>27538840</v>
      </c>
    </row>
    <row r="4405" spans="1:9">
      <c r="A4405" s="421">
        <v>4404</v>
      </c>
      <c r="B4405" s="422" t="s">
        <v>7711</v>
      </c>
      <c r="C4405" s="422" t="s">
        <v>7712</v>
      </c>
      <c r="D4405" s="422" t="s">
        <v>1976</v>
      </c>
      <c r="E4405" s="422" t="s">
        <v>8444</v>
      </c>
      <c r="F4405" s="438">
        <v>31410000</v>
      </c>
      <c r="G4405" s="423">
        <v>2023</v>
      </c>
      <c r="H4405" s="424">
        <f>VLOOKUP(G4405,[3]잔가율!$B$3:$C$33,2,FALSE)</f>
        <v>0.82599999999999996</v>
      </c>
      <c r="I4405" s="434">
        <f t="shared" si="68"/>
        <v>25944660</v>
      </c>
    </row>
    <row r="4406" spans="1:9">
      <c r="A4406" s="421">
        <v>4405</v>
      </c>
      <c r="B4406" s="422" t="s">
        <v>7711</v>
      </c>
      <c r="C4406" s="422" t="s">
        <v>7712</v>
      </c>
      <c r="D4406" s="422" t="s">
        <v>1976</v>
      </c>
      <c r="E4406" s="422" t="s">
        <v>8445</v>
      </c>
      <c r="F4406" s="438">
        <v>33000000</v>
      </c>
      <c r="G4406" s="423">
        <v>2023</v>
      </c>
      <c r="H4406" s="424">
        <f>VLOOKUP(G4406,[3]잔가율!$B$3:$C$33,2,FALSE)</f>
        <v>0.82599999999999996</v>
      </c>
      <c r="I4406" s="434">
        <f t="shared" si="68"/>
        <v>27258000</v>
      </c>
    </row>
    <row r="4407" spans="1:9">
      <c r="A4407" s="421">
        <v>4406</v>
      </c>
      <c r="B4407" s="422" t="s">
        <v>7711</v>
      </c>
      <c r="C4407" s="422" t="s">
        <v>7712</v>
      </c>
      <c r="D4407" s="422" t="s">
        <v>1976</v>
      </c>
      <c r="E4407" s="422" t="s">
        <v>8446</v>
      </c>
      <c r="F4407" s="438">
        <v>32660000</v>
      </c>
      <c r="G4407" s="423">
        <v>2023</v>
      </c>
      <c r="H4407" s="424">
        <f>VLOOKUP(G4407,[3]잔가율!$B$3:$C$33,2,FALSE)</f>
        <v>0.82599999999999996</v>
      </c>
      <c r="I4407" s="434">
        <f t="shared" si="68"/>
        <v>26977160</v>
      </c>
    </row>
    <row r="4408" spans="1:9">
      <c r="A4408" s="421">
        <v>4407</v>
      </c>
      <c r="B4408" s="422" t="s">
        <v>7711</v>
      </c>
      <c r="C4408" s="422" t="s">
        <v>7712</v>
      </c>
      <c r="D4408" s="422" t="s">
        <v>1976</v>
      </c>
      <c r="E4408" s="422" t="s">
        <v>8447</v>
      </c>
      <c r="F4408" s="438">
        <v>34310000</v>
      </c>
      <c r="G4408" s="423">
        <v>2023</v>
      </c>
      <c r="H4408" s="424">
        <f>VLOOKUP(G4408,[3]잔가율!$B$3:$C$33,2,FALSE)</f>
        <v>0.82599999999999996</v>
      </c>
      <c r="I4408" s="434">
        <f t="shared" si="68"/>
        <v>28340060</v>
      </c>
    </row>
    <row r="4409" spans="1:9">
      <c r="A4409" s="421">
        <v>4408</v>
      </c>
      <c r="B4409" s="422" t="s">
        <v>7711</v>
      </c>
      <c r="C4409" s="422" t="s">
        <v>7712</v>
      </c>
      <c r="D4409" s="422" t="s">
        <v>1976</v>
      </c>
      <c r="E4409" s="422" t="s">
        <v>8448</v>
      </c>
      <c r="F4409" s="438">
        <v>24250000</v>
      </c>
      <c r="G4409" s="423">
        <v>2023</v>
      </c>
      <c r="H4409" s="424">
        <f>VLOOKUP(G4409,[3]잔가율!$B$3:$C$33,2,FALSE)</f>
        <v>0.82599999999999996</v>
      </c>
      <c r="I4409" s="434">
        <f t="shared" si="68"/>
        <v>20030500</v>
      </c>
    </row>
    <row r="4410" spans="1:9">
      <c r="A4410" s="421">
        <v>4409</v>
      </c>
      <c r="B4410" s="422" t="s">
        <v>7711</v>
      </c>
      <c r="C4410" s="422" t="s">
        <v>7712</v>
      </c>
      <c r="D4410" s="422" t="s">
        <v>1976</v>
      </c>
      <c r="E4410" s="422" t="s">
        <v>8449</v>
      </c>
      <c r="F4410" s="438">
        <v>28710000</v>
      </c>
      <c r="G4410" s="423">
        <v>2023</v>
      </c>
      <c r="H4410" s="424">
        <f>VLOOKUP(G4410,[3]잔가율!$B$3:$C$33,2,FALSE)</f>
        <v>0.82599999999999996</v>
      </c>
      <c r="I4410" s="434">
        <f t="shared" si="68"/>
        <v>23714460</v>
      </c>
    </row>
    <row r="4411" spans="1:9">
      <c r="A4411" s="421">
        <v>4410</v>
      </c>
      <c r="B4411" s="422" t="s">
        <v>7711</v>
      </c>
      <c r="C4411" s="422" t="s">
        <v>7712</v>
      </c>
      <c r="D4411" s="422" t="s">
        <v>1976</v>
      </c>
      <c r="E4411" s="422" t="s">
        <v>8450</v>
      </c>
      <c r="F4411" s="438">
        <v>29960000</v>
      </c>
      <c r="G4411" s="423">
        <v>2023</v>
      </c>
      <c r="H4411" s="424">
        <f>VLOOKUP(G4411,[3]잔가율!$B$3:$C$33,2,FALSE)</f>
        <v>0.82599999999999996</v>
      </c>
      <c r="I4411" s="434">
        <f t="shared" si="68"/>
        <v>24746960</v>
      </c>
    </row>
    <row r="4412" spans="1:9">
      <c r="A4412" s="421">
        <v>4411</v>
      </c>
      <c r="B4412" s="422" t="s">
        <v>7711</v>
      </c>
      <c r="C4412" s="422" t="s">
        <v>7712</v>
      </c>
      <c r="D4412" s="422" t="s">
        <v>1976</v>
      </c>
      <c r="E4412" s="422" t="s">
        <v>8451</v>
      </c>
      <c r="F4412" s="438">
        <v>25200000</v>
      </c>
      <c r="G4412" s="423">
        <v>2023</v>
      </c>
      <c r="H4412" s="424">
        <f>VLOOKUP(G4412,[3]잔가율!$B$3:$C$33,2,FALSE)</f>
        <v>0.82599999999999996</v>
      </c>
      <c r="I4412" s="434">
        <f t="shared" si="68"/>
        <v>20815200</v>
      </c>
    </row>
    <row r="4413" spans="1:9">
      <c r="A4413" s="421">
        <v>4412</v>
      </c>
      <c r="B4413" s="422" t="s">
        <v>7711</v>
      </c>
      <c r="C4413" s="422" t="s">
        <v>7712</v>
      </c>
      <c r="D4413" s="422" t="s">
        <v>1976</v>
      </c>
      <c r="E4413" s="422" t="s">
        <v>8452</v>
      </c>
      <c r="F4413" s="438">
        <v>27080000</v>
      </c>
      <c r="G4413" s="423">
        <v>2023</v>
      </c>
      <c r="H4413" s="424">
        <f>VLOOKUP(G4413,[3]잔가율!$B$3:$C$33,2,FALSE)</f>
        <v>0.82599999999999996</v>
      </c>
      <c r="I4413" s="434">
        <f t="shared" si="68"/>
        <v>22368080</v>
      </c>
    </row>
    <row r="4414" spans="1:9">
      <c r="A4414" s="421">
        <v>4413</v>
      </c>
      <c r="B4414" s="422" t="s">
        <v>7711</v>
      </c>
      <c r="C4414" s="422" t="s">
        <v>7712</v>
      </c>
      <c r="D4414" s="422" t="s">
        <v>1976</v>
      </c>
      <c r="E4414" s="422" t="s">
        <v>8453</v>
      </c>
      <c r="F4414" s="438">
        <v>21800000</v>
      </c>
      <c r="G4414" s="423">
        <v>2023</v>
      </c>
      <c r="H4414" s="424">
        <f>VLOOKUP(G4414,[3]잔가율!$B$3:$C$33,2,FALSE)</f>
        <v>0.82599999999999996</v>
      </c>
      <c r="I4414" s="434">
        <f t="shared" si="68"/>
        <v>18006800</v>
      </c>
    </row>
    <row r="4415" spans="1:9">
      <c r="A4415" s="421">
        <v>4414</v>
      </c>
      <c r="B4415" s="422" t="s">
        <v>7711</v>
      </c>
      <c r="C4415" s="422" t="s">
        <v>7712</v>
      </c>
      <c r="D4415" s="422" t="s">
        <v>1976</v>
      </c>
      <c r="E4415" s="422" t="s">
        <v>8454</v>
      </c>
      <c r="F4415" s="438">
        <v>25390000</v>
      </c>
      <c r="G4415" s="423">
        <v>2023</v>
      </c>
      <c r="H4415" s="424">
        <f>VLOOKUP(G4415,[3]잔가율!$B$3:$C$33,2,FALSE)</f>
        <v>0.82599999999999996</v>
      </c>
      <c r="I4415" s="434">
        <f t="shared" si="68"/>
        <v>20972140</v>
      </c>
    </row>
    <row r="4416" spans="1:9">
      <c r="A4416" s="421">
        <v>4415</v>
      </c>
      <c r="B4416" s="422" t="s">
        <v>7711</v>
      </c>
      <c r="C4416" s="422" t="s">
        <v>7712</v>
      </c>
      <c r="D4416" s="422" t="s">
        <v>1976</v>
      </c>
      <c r="E4416" s="422" t="s">
        <v>8455</v>
      </c>
      <c r="F4416" s="438">
        <v>27750000</v>
      </c>
      <c r="G4416" s="423">
        <v>2023</v>
      </c>
      <c r="H4416" s="424">
        <f>VLOOKUP(G4416,[3]잔가율!$B$3:$C$33,2,FALSE)</f>
        <v>0.82599999999999996</v>
      </c>
      <c r="I4416" s="434">
        <f t="shared" si="68"/>
        <v>22921500</v>
      </c>
    </row>
    <row r="4417" spans="1:9">
      <c r="A4417" s="421">
        <v>4416</v>
      </c>
      <c r="B4417" s="422" t="s">
        <v>7711</v>
      </c>
      <c r="C4417" s="422" t="s">
        <v>7712</v>
      </c>
      <c r="D4417" s="422" t="s">
        <v>1976</v>
      </c>
      <c r="E4417" s="422" t="s">
        <v>8456</v>
      </c>
      <c r="F4417" s="438">
        <v>28640000</v>
      </c>
      <c r="G4417" s="423">
        <v>2023</v>
      </c>
      <c r="H4417" s="424">
        <f>VLOOKUP(G4417,[3]잔가율!$B$3:$C$33,2,FALSE)</f>
        <v>0.82599999999999996</v>
      </c>
      <c r="I4417" s="434">
        <f t="shared" si="68"/>
        <v>23656640</v>
      </c>
    </row>
    <row r="4418" spans="1:9">
      <c r="A4418" s="421">
        <v>4417</v>
      </c>
      <c r="B4418" s="422" t="s">
        <v>7711</v>
      </c>
      <c r="C4418" s="422" t="s">
        <v>7712</v>
      </c>
      <c r="D4418" s="422" t="s">
        <v>1976</v>
      </c>
      <c r="E4418" s="422" t="s">
        <v>8457</v>
      </c>
      <c r="F4418" s="438">
        <v>28970000</v>
      </c>
      <c r="G4418" s="423">
        <v>2023</v>
      </c>
      <c r="H4418" s="424">
        <f>VLOOKUP(G4418,[3]잔가율!$B$3:$C$33,2,FALSE)</f>
        <v>0.82599999999999996</v>
      </c>
      <c r="I4418" s="434">
        <f t="shared" ref="I4418:I4481" si="69">ROUNDDOWN(F4418*H4418,0)</f>
        <v>23929220</v>
      </c>
    </row>
    <row r="4419" spans="1:9">
      <c r="A4419" s="421">
        <v>4418</v>
      </c>
      <c r="B4419" s="422" t="s">
        <v>7711</v>
      </c>
      <c r="C4419" s="422" t="s">
        <v>7712</v>
      </c>
      <c r="D4419" s="422" t="s">
        <v>1976</v>
      </c>
      <c r="E4419" s="422" t="s">
        <v>8458</v>
      </c>
      <c r="F4419" s="438">
        <v>21860000</v>
      </c>
      <c r="G4419" s="423">
        <v>2023</v>
      </c>
      <c r="H4419" s="424">
        <f>VLOOKUP(G4419,[3]잔가율!$B$3:$C$33,2,FALSE)</f>
        <v>0.82599999999999996</v>
      </c>
      <c r="I4419" s="434">
        <f t="shared" si="69"/>
        <v>18056360</v>
      </c>
    </row>
    <row r="4420" spans="1:9">
      <c r="A4420" s="421">
        <v>4419</v>
      </c>
      <c r="B4420" s="422" t="s">
        <v>7711</v>
      </c>
      <c r="C4420" s="422" t="s">
        <v>7712</v>
      </c>
      <c r="D4420" s="422" t="s">
        <v>1976</v>
      </c>
      <c r="E4420" s="422" t="s">
        <v>8459</v>
      </c>
      <c r="F4420" s="438">
        <v>25220000</v>
      </c>
      <c r="G4420" s="423">
        <v>2023</v>
      </c>
      <c r="H4420" s="424">
        <f>VLOOKUP(G4420,[3]잔가율!$B$3:$C$33,2,FALSE)</f>
        <v>0.82599999999999996</v>
      </c>
      <c r="I4420" s="434">
        <f t="shared" si="69"/>
        <v>20831720</v>
      </c>
    </row>
    <row r="4421" spans="1:9">
      <c r="A4421" s="421">
        <v>4420</v>
      </c>
      <c r="B4421" s="422" t="s">
        <v>7711</v>
      </c>
      <c r="C4421" s="422" t="s">
        <v>7712</v>
      </c>
      <c r="D4421" s="422" t="s">
        <v>1976</v>
      </c>
      <c r="E4421" s="422" t="s">
        <v>8460</v>
      </c>
      <c r="F4421" s="438">
        <v>21980000</v>
      </c>
      <c r="G4421" s="423">
        <v>2023</v>
      </c>
      <c r="H4421" s="424">
        <f>VLOOKUP(G4421,[3]잔가율!$B$3:$C$33,2,FALSE)</f>
        <v>0.82599999999999996</v>
      </c>
      <c r="I4421" s="434">
        <f t="shared" si="69"/>
        <v>18155480</v>
      </c>
    </row>
    <row r="4422" spans="1:9">
      <c r="A4422" s="421">
        <v>4421</v>
      </c>
      <c r="B4422" s="422" t="s">
        <v>7711</v>
      </c>
      <c r="C4422" s="422" t="s">
        <v>7712</v>
      </c>
      <c r="D4422" s="422" t="s">
        <v>1976</v>
      </c>
      <c r="E4422" s="422" t="s">
        <v>8461</v>
      </c>
      <c r="F4422" s="438">
        <v>23830000</v>
      </c>
      <c r="G4422" s="423">
        <v>2023</v>
      </c>
      <c r="H4422" s="424">
        <f>VLOOKUP(G4422,[3]잔가율!$B$3:$C$33,2,FALSE)</f>
        <v>0.82599999999999996</v>
      </c>
      <c r="I4422" s="434">
        <f t="shared" si="69"/>
        <v>19683580</v>
      </c>
    </row>
    <row r="4423" spans="1:9">
      <c r="A4423" s="421">
        <v>4422</v>
      </c>
      <c r="B4423" s="422" t="s">
        <v>7711</v>
      </c>
      <c r="C4423" s="422" t="s">
        <v>7712</v>
      </c>
      <c r="D4423" s="422" t="s">
        <v>1976</v>
      </c>
      <c r="E4423" s="422" t="s">
        <v>8462</v>
      </c>
      <c r="F4423" s="438">
        <v>26640000</v>
      </c>
      <c r="G4423" s="423">
        <v>2023</v>
      </c>
      <c r="H4423" s="424">
        <f>VLOOKUP(G4423,[3]잔가율!$B$3:$C$33,2,FALSE)</f>
        <v>0.82599999999999996</v>
      </c>
      <c r="I4423" s="434">
        <f t="shared" si="69"/>
        <v>22004640</v>
      </c>
    </row>
    <row r="4424" spans="1:9">
      <c r="A4424" s="421">
        <v>4423</v>
      </c>
      <c r="B4424" s="422" t="s">
        <v>7711</v>
      </c>
      <c r="C4424" s="422" t="s">
        <v>7712</v>
      </c>
      <c r="D4424" s="422" t="s">
        <v>1976</v>
      </c>
      <c r="E4424" s="422" t="s">
        <v>8463</v>
      </c>
      <c r="F4424" s="438">
        <v>31310000</v>
      </c>
      <c r="G4424" s="423">
        <v>2023</v>
      </c>
      <c r="H4424" s="424">
        <f>VLOOKUP(G4424,[3]잔가율!$B$3:$C$33,2,FALSE)</f>
        <v>0.82599999999999996</v>
      </c>
      <c r="I4424" s="434">
        <f t="shared" si="69"/>
        <v>25862060</v>
      </c>
    </row>
    <row r="4425" spans="1:9">
      <c r="A4425" s="421">
        <v>4424</v>
      </c>
      <c r="B4425" s="422" t="s">
        <v>7711</v>
      </c>
      <c r="C4425" s="422" t="s">
        <v>7712</v>
      </c>
      <c r="D4425" s="422" t="s">
        <v>1976</v>
      </c>
      <c r="E4425" s="422" t="s">
        <v>8464</v>
      </c>
      <c r="F4425" s="438">
        <v>30300000</v>
      </c>
      <c r="G4425" s="423">
        <v>2023</v>
      </c>
      <c r="H4425" s="424">
        <f>VLOOKUP(G4425,[3]잔가율!$B$3:$C$33,2,FALSE)</f>
        <v>0.82599999999999996</v>
      </c>
      <c r="I4425" s="434">
        <f t="shared" si="69"/>
        <v>25027800</v>
      </c>
    </row>
    <row r="4426" spans="1:9">
      <c r="A4426" s="421">
        <v>4425</v>
      </c>
      <c r="B4426" s="422" t="s">
        <v>7711</v>
      </c>
      <c r="C4426" s="422" t="s">
        <v>7712</v>
      </c>
      <c r="D4426" s="422" t="s">
        <v>1976</v>
      </c>
      <c r="E4426" s="422" t="s">
        <v>8465</v>
      </c>
      <c r="F4426" s="438">
        <v>23580000</v>
      </c>
      <c r="G4426" s="423">
        <v>2023</v>
      </c>
      <c r="H4426" s="424">
        <f>VLOOKUP(G4426,[3]잔가율!$B$3:$C$33,2,FALSE)</f>
        <v>0.82599999999999996</v>
      </c>
      <c r="I4426" s="434">
        <f t="shared" si="69"/>
        <v>19477080</v>
      </c>
    </row>
    <row r="4427" spans="1:9">
      <c r="A4427" s="421">
        <v>4426</v>
      </c>
      <c r="B4427" s="422" t="s">
        <v>7711</v>
      </c>
      <c r="C4427" s="422" t="s">
        <v>7712</v>
      </c>
      <c r="D4427" s="422" t="s">
        <v>1976</v>
      </c>
      <c r="E4427" s="422" t="s">
        <v>8466</v>
      </c>
      <c r="F4427" s="438">
        <v>26130000</v>
      </c>
      <c r="G4427" s="423">
        <v>2023</v>
      </c>
      <c r="H4427" s="424">
        <f>VLOOKUP(G4427,[3]잔가율!$B$3:$C$33,2,FALSE)</f>
        <v>0.82599999999999996</v>
      </c>
      <c r="I4427" s="434">
        <f t="shared" si="69"/>
        <v>21583380</v>
      </c>
    </row>
    <row r="4428" spans="1:9">
      <c r="A4428" s="421">
        <v>4427</v>
      </c>
      <c r="B4428" s="422" t="s">
        <v>7711</v>
      </c>
      <c r="C4428" s="422" t="s">
        <v>7712</v>
      </c>
      <c r="D4428" s="422" t="s">
        <v>1976</v>
      </c>
      <c r="E4428" s="422" t="s">
        <v>8467</v>
      </c>
      <c r="F4428" s="438">
        <v>20800000</v>
      </c>
      <c r="G4428" s="423">
        <v>2023</v>
      </c>
      <c r="H4428" s="424">
        <f>VLOOKUP(G4428,[3]잔가율!$B$3:$C$33,2,FALSE)</f>
        <v>0.82599999999999996</v>
      </c>
      <c r="I4428" s="434">
        <f t="shared" si="69"/>
        <v>17180800</v>
      </c>
    </row>
    <row r="4429" spans="1:9">
      <c r="A4429" s="421">
        <v>4428</v>
      </c>
      <c r="B4429" s="422" t="s">
        <v>7711</v>
      </c>
      <c r="C4429" s="422" t="s">
        <v>7712</v>
      </c>
      <c r="D4429" s="422" t="s">
        <v>1976</v>
      </c>
      <c r="E4429" s="422" t="s">
        <v>8468</v>
      </c>
      <c r="F4429" s="438">
        <v>24300000</v>
      </c>
      <c r="G4429" s="423">
        <v>2023</v>
      </c>
      <c r="H4429" s="424">
        <f>VLOOKUP(G4429,[3]잔가율!$B$3:$C$33,2,FALSE)</f>
        <v>0.82599999999999996</v>
      </c>
      <c r="I4429" s="434">
        <f t="shared" si="69"/>
        <v>20071800</v>
      </c>
    </row>
    <row r="4430" spans="1:9">
      <c r="A4430" s="421">
        <v>4429</v>
      </c>
      <c r="B4430" s="422" t="s">
        <v>7711</v>
      </c>
      <c r="C4430" s="422" t="s">
        <v>7712</v>
      </c>
      <c r="D4430" s="422" t="s">
        <v>1976</v>
      </c>
      <c r="E4430" s="422" t="s">
        <v>8469</v>
      </c>
      <c r="F4430" s="438">
        <v>27290000</v>
      </c>
      <c r="G4430" s="423">
        <v>2023</v>
      </c>
      <c r="H4430" s="424">
        <f>VLOOKUP(G4430,[3]잔가율!$B$3:$C$33,2,FALSE)</f>
        <v>0.82599999999999996</v>
      </c>
      <c r="I4430" s="434">
        <f t="shared" si="69"/>
        <v>22541540</v>
      </c>
    </row>
    <row r="4431" spans="1:9">
      <c r="A4431" s="421">
        <v>4430</v>
      </c>
      <c r="B4431" s="422" t="s">
        <v>7711</v>
      </c>
      <c r="C4431" s="422" t="s">
        <v>7712</v>
      </c>
      <c r="D4431" s="422" t="s">
        <v>1976</v>
      </c>
      <c r="E4431" s="422" t="s">
        <v>8470</v>
      </c>
      <c r="F4431" s="438">
        <v>32290000</v>
      </c>
      <c r="G4431" s="423">
        <v>2023</v>
      </c>
      <c r="H4431" s="424">
        <f>VLOOKUP(G4431,[3]잔가율!$B$3:$C$33,2,FALSE)</f>
        <v>0.82599999999999996</v>
      </c>
      <c r="I4431" s="434">
        <f t="shared" si="69"/>
        <v>26671540</v>
      </c>
    </row>
    <row r="4432" spans="1:9">
      <c r="A4432" s="421">
        <v>4431</v>
      </c>
      <c r="B4432" s="422" t="s">
        <v>7711</v>
      </c>
      <c r="C4432" s="422" t="s">
        <v>7712</v>
      </c>
      <c r="D4432" s="422" t="s">
        <v>1976</v>
      </c>
      <c r="E4432" s="422" t="s">
        <v>8471</v>
      </c>
      <c r="F4432" s="438">
        <v>31060000</v>
      </c>
      <c r="G4432" s="423">
        <v>2023</v>
      </c>
      <c r="H4432" s="424">
        <f>VLOOKUP(G4432,[3]잔가율!$B$3:$C$33,2,FALSE)</f>
        <v>0.82599999999999996</v>
      </c>
      <c r="I4432" s="434">
        <f t="shared" si="69"/>
        <v>25655560</v>
      </c>
    </row>
    <row r="4433" spans="1:9">
      <c r="A4433" s="421">
        <v>4432</v>
      </c>
      <c r="B4433" s="422" t="s">
        <v>7711</v>
      </c>
      <c r="C4433" s="422" t="s">
        <v>7712</v>
      </c>
      <c r="D4433" s="422" t="s">
        <v>1976</v>
      </c>
      <c r="E4433" s="422" t="s">
        <v>8472</v>
      </c>
      <c r="F4433" s="438">
        <v>24050000</v>
      </c>
      <c r="G4433" s="423">
        <v>2023</v>
      </c>
      <c r="H4433" s="424">
        <f>VLOOKUP(G4433,[3]잔가율!$B$3:$C$33,2,FALSE)</f>
        <v>0.82599999999999996</v>
      </c>
      <c r="I4433" s="434">
        <f t="shared" si="69"/>
        <v>19865300</v>
      </c>
    </row>
    <row r="4434" spans="1:9">
      <c r="A4434" s="421">
        <v>4433</v>
      </c>
      <c r="B4434" s="422" t="s">
        <v>7711</v>
      </c>
      <c r="C4434" s="422" t="s">
        <v>7712</v>
      </c>
      <c r="D4434" s="422" t="s">
        <v>1976</v>
      </c>
      <c r="E4434" s="422" t="s">
        <v>8473</v>
      </c>
      <c r="F4434" s="438">
        <v>26250000</v>
      </c>
      <c r="G4434" s="423">
        <v>2023</v>
      </c>
      <c r="H4434" s="424">
        <f>VLOOKUP(G4434,[3]잔가율!$B$3:$C$33,2,FALSE)</f>
        <v>0.82599999999999996</v>
      </c>
      <c r="I4434" s="434">
        <f t="shared" si="69"/>
        <v>21682500</v>
      </c>
    </row>
    <row r="4435" spans="1:9">
      <c r="A4435" s="421">
        <v>4434</v>
      </c>
      <c r="B4435" s="422" t="s">
        <v>7711</v>
      </c>
      <c r="C4435" s="422" t="s">
        <v>7712</v>
      </c>
      <c r="D4435" s="422" t="s">
        <v>1976</v>
      </c>
      <c r="E4435" s="422" t="s">
        <v>8474</v>
      </c>
      <c r="F4435" s="438">
        <v>21870000</v>
      </c>
      <c r="G4435" s="423">
        <v>2023</v>
      </c>
      <c r="H4435" s="424">
        <f>VLOOKUP(G4435,[3]잔가율!$B$3:$C$33,2,FALSE)</f>
        <v>0.82599999999999996</v>
      </c>
      <c r="I4435" s="434">
        <f t="shared" si="69"/>
        <v>18064620</v>
      </c>
    </row>
    <row r="4436" spans="1:9">
      <c r="A4436" s="421">
        <v>4435</v>
      </c>
      <c r="B4436" s="422" t="s">
        <v>7711</v>
      </c>
      <c r="C4436" s="422" t="s">
        <v>7712</v>
      </c>
      <c r="D4436" s="422" t="s">
        <v>1976</v>
      </c>
      <c r="E4436" s="422" t="s">
        <v>8475</v>
      </c>
      <c r="F4436" s="438">
        <v>24760000</v>
      </c>
      <c r="G4436" s="423">
        <v>2023</v>
      </c>
      <c r="H4436" s="424">
        <f>VLOOKUP(G4436,[3]잔가율!$B$3:$C$33,2,FALSE)</f>
        <v>0.82599999999999996</v>
      </c>
      <c r="I4436" s="434">
        <f t="shared" si="69"/>
        <v>20451760</v>
      </c>
    </row>
    <row r="4437" spans="1:9">
      <c r="A4437" s="421">
        <v>4436</v>
      </c>
      <c r="B4437" s="422" t="s">
        <v>7711</v>
      </c>
      <c r="C4437" s="422" t="s">
        <v>7712</v>
      </c>
      <c r="D4437" s="422" t="s">
        <v>1976</v>
      </c>
      <c r="E4437" s="422" t="s">
        <v>8476</v>
      </c>
      <c r="F4437" s="438">
        <v>29800000</v>
      </c>
      <c r="G4437" s="423">
        <v>2023</v>
      </c>
      <c r="H4437" s="424">
        <f>VLOOKUP(G4437,[3]잔가율!$B$3:$C$33,2,FALSE)</f>
        <v>0.82599999999999996</v>
      </c>
      <c r="I4437" s="434">
        <f t="shared" si="69"/>
        <v>24614800</v>
      </c>
    </row>
    <row r="4438" spans="1:9">
      <c r="A4438" s="421">
        <v>4437</v>
      </c>
      <c r="B4438" s="422" t="s">
        <v>7711</v>
      </c>
      <c r="C4438" s="422" t="s">
        <v>7712</v>
      </c>
      <c r="D4438" s="422" t="s">
        <v>1976</v>
      </c>
      <c r="E4438" s="422" t="s">
        <v>8477</v>
      </c>
      <c r="F4438" s="438">
        <v>29680000</v>
      </c>
      <c r="G4438" s="423">
        <v>2023</v>
      </c>
      <c r="H4438" s="424">
        <f>VLOOKUP(G4438,[3]잔가율!$B$3:$C$33,2,FALSE)</f>
        <v>0.82599999999999996</v>
      </c>
      <c r="I4438" s="434">
        <f t="shared" si="69"/>
        <v>24515680</v>
      </c>
    </row>
    <row r="4439" spans="1:9">
      <c r="A4439" s="421">
        <v>4438</v>
      </c>
      <c r="B4439" s="422" t="s">
        <v>7711</v>
      </c>
      <c r="C4439" s="422" t="s">
        <v>7712</v>
      </c>
      <c r="D4439" s="422" t="s">
        <v>1976</v>
      </c>
      <c r="E4439" s="422" t="s">
        <v>8478</v>
      </c>
      <c r="F4439" s="438">
        <v>22000000</v>
      </c>
      <c r="G4439" s="423">
        <v>2023</v>
      </c>
      <c r="H4439" s="424">
        <f>VLOOKUP(G4439,[3]잔가율!$B$3:$C$33,2,FALSE)</f>
        <v>0.82599999999999996</v>
      </c>
      <c r="I4439" s="434">
        <f t="shared" si="69"/>
        <v>18172000</v>
      </c>
    </row>
    <row r="4440" spans="1:9">
      <c r="A4440" s="421">
        <v>4439</v>
      </c>
      <c r="B4440" s="422" t="s">
        <v>7711</v>
      </c>
      <c r="C4440" s="422" t="s">
        <v>7712</v>
      </c>
      <c r="D4440" s="422" t="s">
        <v>1976</v>
      </c>
      <c r="E4440" s="422" t="s">
        <v>8479</v>
      </c>
      <c r="F4440" s="438">
        <v>25800000</v>
      </c>
      <c r="G4440" s="423">
        <v>2023</v>
      </c>
      <c r="H4440" s="424">
        <f>VLOOKUP(G4440,[3]잔가율!$B$3:$C$33,2,FALSE)</f>
        <v>0.82599999999999996</v>
      </c>
      <c r="I4440" s="434">
        <f t="shared" si="69"/>
        <v>21310800</v>
      </c>
    </row>
    <row r="4441" spans="1:9">
      <c r="A4441" s="421">
        <v>4440</v>
      </c>
      <c r="B4441" s="422" t="s">
        <v>7711</v>
      </c>
      <c r="C4441" s="422" t="s">
        <v>7712</v>
      </c>
      <c r="D4441" s="422" t="s">
        <v>1976</v>
      </c>
      <c r="E4441" s="422" t="s">
        <v>8480</v>
      </c>
      <c r="F4441" s="438">
        <v>20930000</v>
      </c>
      <c r="G4441" s="423">
        <v>2023</v>
      </c>
      <c r="H4441" s="424">
        <f>VLOOKUP(G4441,[3]잔가율!$B$3:$C$33,2,FALSE)</f>
        <v>0.82599999999999996</v>
      </c>
      <c r="I4441" s="434">
        <f t="shared" si="69"/>
        <v>17288180</v>
      </c>
    </row>
    <row r="4442" spans="1:9">
      <c r="A4442" s="421">
        <v>4441</v>
      </c>
      <c r="B4442" s="422" t="s">
        <v>7711</v>
      </c>
      <c r="C4442" s="422" t="s">
        <v>7712</v>
      </c>
      <c r="D4442" s="422" t="s">
        <v>1976</v>
      </c>
      <c r="E4442" s="422" t="s">
        <v>8481</v>
      </c>
      <c r="F4442" s="438">
        <v>23000000</v>
      </c>
      <c r="G4442" s="423">
        <v>2023</v>
      </c>
      <c r="H4442" s="424">
        <f>VLOOKUP(G4442,[3]잔가율!$B$3:$C$33,2,FALSE)</f>
        <v>0.82599999999999996</v>
      </c>
      <c r="I4442" s="434">
        <f t="shared" si="69"/>
        <v>18998000</v>
      </c>
    </row>
    <row r="4443" spans="1:9">
      <c r="A4443" s="421">
        <v>4442</v>
      </c>
      <c r="B4443" s="422" t="s">
        <v>7711</v>
      </c>
      <c r="C4443" s="422" t="s">
        <v>7712</v>
      </c>
      <c r="D4443" s="422" t="s">
        <v>1976</v>
      </c>
      <c r="E4443" s="422" t="s">
        <v>8482</v>
      </c>
      <c r="F4443" s="438">
        <v>24720000</v>
      </c>
      <c r="G4443" s="423">
        <v>2023</v>
      </c>
      <c r="H4443" s="424">
        <f>VLOOKUP(G4443,[3]잔가율!$B$3:$C$33,2,FALSE)</f>
        <v>0.82599999999999996</v>
      </c>
      <c r="I4443" s="434">
        <f t="shared" si="69"/>
        <v>20418720</v>
      </c>
    </row>
    <row r="4444" spans="1:9">
      <c r="A4444" s="421">
        <v>4443</v>
      </c>
      <c r="B4444" s="422" t="s">
        <v>7711</v>
      </c>
      <c r="C4444" s="422" t="s">
        <v>7712</v>
      </c>
      <c r="D4444" s="422" t="s">
        <v>1976</v>
      </c>
      <c r="E4444" s="422" t="s">
        <v>8483</v>
      </c>
      <c r="F4444" s="438">
        <v>31200000</v>
      </c>
      <c r="G4444" s="423">
        <v>2023</v>
      </c>
      <c r="H4444" s="424">
        <f>VLOOKUP(G4444,[3]잔가율!$B$3:$C$33,2,FALSE)</f>
        <v>0.82599999999999996</v>
      </c>
      <c r="I4444" s="434">
        <f t="shared" si="69"/>
        <v>25771200</v>
      </c>
    </row>
    <row r="4445" spans="1:9">
      <c r="A4445" s="421">
        <v>4444</v>
      </c>
      <c r="B4445" s="422" t="s">
        <v>7711</v>
      </c>
      <c r="C4445" s="422" t="s">
        <v>7712</v>
      </c>
      <c r="D4445" s="422" t="s">
        <v>1976</v>
      </c>
      <c r="E4445" s="422" t="s">
        <v>8484</v>
      </c>
      <c r="F4445" s="438">
        <v>31380000</v>
      </c>
      <c r="G4445" s="423">
        <v>2023</v>
      </c>
      <c r="H4445" s="424">
        <f>VLOOKUP(G4445,[3]잔가율!$B$3:$C$33,2,FALSE)</f>
        <v>0.82599999999999996</v>
      </c>
      <c r="I4445" s="434">
        <f t="shared" si="69"/>
        <v>25919880</v>
      </c>
    </row>
    <row r="4446" spans="1:9">
      <c r="A4446" s="421">
        <v>4445</v>
      </c>
      <c r="B4446" s="422" t="s">
        <v>7711</v>
      </c>
      <c r="C4446" s="422" t="s">
        <v>7712</v>
      </c>
      <c r="D4446" s="422" t="s">
        <v>1976</v>
      </c>
      <c r="E4446" s="422" t="s">
        <v>8485</v>
      </c>
      <c r="F4446" s="438">
        <v>26740000</v>
      </c>
      <c r="G4446" s="423">
        <v>2023</v>
      </c>
      <c r="H4446" s="424">
        <f>VLOOKUP(G4446,[3]잔가율!$B$3:$C$33,2,FALSE)</f>
        <v>0.82599999999999996</v>
      </c>
      <c r="I4446" s="434">
        <f t="shared" si="69"/>
        <v>22087240</v>
      </c>
    </row>
    <row r="4447" spans="1:9">
      <c r="A4447" s="421">
        <v>4446</v>
      </c>
      <c r="B4447" s="422" t="s">
        <v>7711</v>
      </c>
      <c r="C4447" s="422" t="s">
        <v>7712</v>
      </c>
      <c r="D4447" s="422" t="s">
        <v>1976</v>
      </c>
      <c r="E4447" s="422" t="s">
        <v>8486</v>
      </c>
      <c r="F4447" s="438">
        <v>26340000</v>
      </c>
      <c r="G4447" s="423">
        <v>2023</v>
      </c>
      <c r="H4447" s="424">
        <f>VLOOKUP(G4447,[3]잔가율!$B$3:$C$33,2,FALSE)</f>
        <v>0.82599999999999996</v>
      </c>
      <c r="I4447" s="434">
        <f t="shared" si="69"/>
        <v>21756840</v>
      </c>
    </row>
    <row r="4448" spans="1:9">
      <c r="A4448" s="421">
        <v>4447</v>
      </c>
      <c r="B4448" s="422" t="s">
        <v>7711</v>
      </c>
      <c r="C4448" s="422" t="s">
        <v>7712</v>
      </c>
      <c r="D4448" s="422" t="s">
        <v>1976</v>
      </c>
      <c r="E4448" s="422" t="s">
        <v>8487</v>
      </c>
      <c r="F4448" s="438">
        <v>30540000</v>
      </c>
      <c r="G4448" s="423">
        <v>2023</v>
      </c>
      <c r="H4448" s="424">
        <f>VLOOKUP(G4448,[3]잔가율!$B$3:$C$33,2,FALSE)</f>
        <v>0.82599999999999996</v>
      </c>
      <c r="I4448" s="434">
        <f t="shared" si="69"/>
        <v>25226040</v>
      </c>
    </row>
    <row r="4449" spans="1:9">
      <c r="A4449" s="421">
        <v>4448</v>
      </c>
      <c r="B4449" s="422" t="s">
        <v>7711</v>
      </c>
      <c r="C4449" s="422" t="s">
        <v>7712</v>
      </c>
      <c r="D4449" s="422" t="s">
        <v>1976</v>
      </c>
      <c r="E4449" s="422" t="s">
        <v>8488</v>
      </c>
      <c r="F4449" s="438">
        <v>28120000</v>
      </c>
      <c r="G4449" s="423">
        <v>2023</v>
      </c>
      <c r="H4449" s="424">
        <f>VLOOKUP(G4449,[3]잔가율!$B$3:$C$33,2,FALSE)</f>
        <v>0.82599999999999996</v>
      </c>
      <c r="I4449" s="434">
        <f t="shared" si="69"/>
        <v>23227120</v>
      </c>
    </row>
    <row r="4450" spans="1:9">
      <c r="A4450" s="421">
        <v>4449</v>
      </c>
      <c r="B4450" s="422" t="s">
        <v>7711</v>
      </c>
      <c r="C4450" s="422" t="s">
        <v>7712</v>
      </c>
      <c r="D4450" s="422" t="s">
        <v>1976</v>
      </c>
      <c r="E4450" s="422" t="s">
        <v>8489</v>
      </c>
      <c r="F4450" s="438">
        <v>34870000</v>
      </c>
      <c r="G4450" s="423">
        <v>2023</v>
      </c>
      <c r="H4450" s="424">
        <f>VLOOKUP(G4450,[3]잔가율!$B$3:$C$33,2,FALSE)</f>
        <v>0.82599999999999996</v>
      </c>
      <c r="I4450" s="434">
        <f t="shared" si="69"/>
        <v>28802620</v>
      </c>
    </row>
    <row r="4451" spans="1:9">
      <c r="A4451" s="421">
        <v>4450</v>
      </c>
      <c r="B4451" s="422" t="s">
        <v>7711</v>
      </c>
      <c r="C4451" s="422" t="s">
        <v>7712</v>
      </c>
      <c r="D4451" s="422" t="s">
        <v>1976</v>
      </c>
      <c r="E4451" s="422" t="s">
        <v>8490</v>
      </c>
      <c r="F4451" s="438">
        <v>26350000</v>
      </c>
      <c r="G4451" s="423">
        <v>2023</v>
      </c>
      <c r="H4451" s="424">
        <f>VLOOKUP(G4451,[3]잔가율!$B$3:$C$33,2,FALSE)</f>
        <v>0.82599999999999996</v>
      </c>
      <c r="I4451" s="434">
        <f t="shared" si="69"/>
        <v>21765100</v>
      </c>
    </row>
    <row r="4452" spans="1:9">
      <c r="A4452" s="421">
        <v>4451</v>
      </c>
      <c r="B4452" s="422" t="s">
        <v>7711</v>
      </c>
      <c r="C4452" s="422" t="s">
        <v>7712</v>
      </c>
      <c r="D4452" s="422" t="s">
        <v>1976</v>
      </c>
      <c r="E4452" s="422" t="s">
        <v>8491</v>
      </c>
      <c r="F4452" s="438">
        <v>26850000</v>
      </c>
      <c r="G4452" s="423">
        <v>2023</v>
      </c>
      <c r="H4452" s="424">
        <f>VLOOKUP(G4452,[3]잔가율!$B$3:$C$33,2,FALSE)</f>
        <v>0.82599999999999996</v>
      </c>
      <c r="I4452" s="434">
        <f t="shared" si="69"/>
        <v>22178100</v>
      </c>
    </row>
    <row r="4453" spans="1:9">
      <c r="A4453" s="421">
        <v>4452</v>
      </c>
      <c r="B4453" s="422" t="s">
        <v>7711</v>
      </c>
      <c r="C4453" s="422" t="s">
        <v>7712</v>
      </c>
      <c r="D4453" s="422" t="s">
        <v>1976</v>
      </c>
      <c r="E4453" s="422" t="s">
        <v>8492</v>
      </c>
      <c r="F4453" s="438">
        <v>23710000</v>
      </c>
      <c r="G4453" s="423">
        <v>2023</v>
      </c>
      <c r="H4453" s="424">
        <f>VLOOKUP(G4453,[3]잔가율!$B$3:$C$33,2,FALSE)</f>
        <v>0.82599999999999996</v>
      </c>
      <c r="I4453" s="434">
        <f t="shared" si="69"/>
        <v>19584460</v>
      </c>
    </row>
    <row r="4454" spans="1:9">
      <c r="A4454" s="421">
        <v>4453</v>
      </c>
      <c r="B4454" s="422" t="s">
        <v>7711</v>
      </c>
      <c r="C4454" s="422" t="s">
        <v>7712</v>
      </c>
      <c r="D4454" s="422" t="s">
        <v>1976</v>
      </c>
      <c r="E4454" s="422" t="s">
        <v>8493</v>
      </c>
      <c r="F4454" s="438">
        <v>25500000</v>
      </c>
      <c r="G4454" s="423">
        <v>2023</v>
      </c>
      <c r="H4454" s="424">
        <f>VLOOKUP(G4454,[3]잔가율!$B$3:$C$33,2,FALSE)</f>
        <v>0.82599999999999996</v>
      </c>
      <c r="I4454" s="434">
        <f t="shared" si="69"/>
        <v>21063000</v>
      </c>
    </row>
    <row r="4455" spans="1:9">
      <c r="A4455" s="421">
        <v>4454</v>
      </c>
      <c r="B4455" s="422" t="s">
        <v>7711</v>
      </c>
      <c r="C4455" s="422" t="s">
        <v>7712</v>
      </c>
      <c r="D4455" s="422" t="s">
        <v>1976</v>
      </c>
      <c r="E4455" s="422" t="s">
        <v>8494</v>
      </c>
      <c r="F4455" s="438">
        <v>28770000</v>
      </c>
      <c r="G4455" s="423">
        <v>2023</v>
      </c>
      <c r="H4455" s="424">
        <f>VLOOKUP(G4455,[3]잔가율!$B$3:$C$33,2,FALSE)</f>
        <v>0.82599999999999996</v>
      </c>
      <c r="I4455" s="434">
        <f t="shared" si="69"/>
        <v>23764020</v>
      </c>
    </row>
    <row r="4456" spans="1:9">
      <c r="A4456" s="421">
        <v>4455</v>
      </c>
      <c r="B4456" s="422" t="s">
        <v>7711</v>
      </c>
      <c r="C4456" s="422" t="s">
        <v>7712</v>
      </c>
      <c r="D4456" s="422" t="s">
        <v>1976</v>
      </c>
      <c r="E4456" s="422" t="s">
        <v>8495</v>
      </c>
      <c r="F4456" s="438">
        <v>21440000</v>
      </c>
      <c r="G4456" s="423">
        <v>2023</v>
      </c>
      <c r="H4456" s="424">
        <f>VLOOKUP(G4456,[3]잔가율!$B$3:$C$33,2,FALSE)</f>
        <v>0.82599999999999996</v>
      </c>
      <c r="I4456" s="434">
        <f t="shared" si="69"/>
        <v>17709440</v>
      </c>
    </row>
    <row r="4457" spans="1:9">
      <c r="A4457" s="421">
        <v>4456</v>
      </c>
      <c r="B4457" s="426" t="s">
        <v>7711</v>
      </c>
      <c r="C4457" s="426" t="s">
        <v>7712</v>
      </c>
      <c r="D4457" s="426" t="s">
        <v>1976</v>
      </c>
      <c r="E4457" s="426" t="s">
        <v>8496</v>
      </c>
      <c r="F4457" s="441">
        <v>31140000</v>
      </c>
      <c r="G4457" s="423">
        <v>2023</v>
      </c>
      <c r="H4457" s="424">
        <f>VLOOKUP(G4457,[3]잔가율!$B$3:$C$33,2,FALSE)</f>
        <v>0.82599999999999996</v>
      </c>
      <c r="I4457" s="434">
        <f t="shared" si="69"/>
        <v>25721640</v>
      </c>
    </row>
    <row r="4458" spans="1:9">
      <c r="A4458" s="421">
        <v>4457</v>
      </c>
      <c r="B4458" s="426" t="s">
        <v>7711</v>
      </c>
      <c r="C4458" s="426" t="s">
        <v>7712</v>
      </c>
      <c r="D4458" s="426" t="s">
        <v>1976</v>
      </c>
      <c r="E4458" s="426" t="s">
        <v>8497</v>
      </c>
      <c r="F4458" s="441">
        <v>28640000</v>
      </c>
      <c r="G4458" s="423">
        <v>2023</v>
      </c>
      <c r="H4458" s="424">
        <f>VLOOKUP(G4458,[3]잔가율!$B$3:$C$33,2,FALSE)</f>
        <v>0.82599999999999996</v>
      </c>
      <c r="I4458" s="434">
        <f t="shared" si="69"/>
        <v>23656640</v>
      </c>
    </row>
    <row r="4459" spans="1:9">
      <c r="A4459" s="421">
        <v>4458</v>
      </c>
      <c r="B4459" s="426" t="s">
        <v>7711</v>
      </c>
      <c r="C4459" s="426" t="s">
        <v>7712</v>
      </c>
      <c r="D4459" s="426" t="s">
        <v>1976</v>
      </c>
      <c r="E4459" s="426" t="s">
        <v>8498</v>
      </c>
      <c r="F4459" s="441">
        <v>29790000</v>
      </c>
      <c r="G4459" s="423">
        <v>2023</v>
      </c>
      <c r="H4459" s="424">
        <f>VLOOKUP(G4459,[3]잔가율!$B$3:$C$33,2,FALSE)</f>
        <v>0.82599999999999996</v>
      </c>
      <c r="I4459" s="434">
        <f t="shared" si="69"/>
        <v>24606540</v>
      </c>
    </row>
    <row r="4460" spans="1:9">
      <c r="A4460" s="421">
        <v>4459</v>
      </c>
      <c r="B4460" s="426" t="s">
        <v>7711</v>
      </c>
      <c r="C4460" s="426" t="s">
        <v>7712</v>
      </c>
      <c r="D4460" s="426" t="s">
        <v>1976</v>
      </c>
      <c r="E4460" s="426" t="s">
        <v>8499</v>
      </c>
      <c r="F4460" s="441">
        <v>33730000</v>
      </c>
      <c r="G4460" s="423">
        <v>2023</v>
      </c>
      <c r="H4460" s="424">
        <f>VLOOKUP(G4460,[3]잔가율!$B$3:$C$33,2,FALSE)</f>
        <v>0.82599999999999996</v>
      </c>
      <c r="I4460" s="434">
        <f t="shared" si="69"/>
        <v>27860980</v>
      </c>
    </row>
    <row r="4461" spans="1:9">
      <c r="A4461" s="421">
        <v>4460</v>
      </c>
      <c r="B4461" s="426" t="s">
        <v>7711</v>
      </c>
      <c r="C4461" s="426" t="s">
        <v>7712</v>
      </c>
      <c r="D4461" s="426" t="s">
        <v>1976</v>
      </c>
      <c r="E4461" s="426" t="s">
        <v>8500</v>
      </c>
      <c r="F4461" s="441">
        <v>26490000</v>
      </c>
      <c r="G4461" s="423">
        <v>2023</v>
      </c>
      <c r="H4461" s="424">
        <f>VLOOKUP(G4461,[3]잔가율!$B$3:$C$33,2,FALSE)</f>
        <v>0.82599999999999996</v>
      </c>
      <c r="I4461" s="434">
        <f t="shared" si="69"/>
        <v>21880740</v>
      </c>
    </row>
    <row r="4462" spans="1:9">
      <c r="A4462" s="421">
        <v>4461</v>
      </c>
      <c r="B4462" s="426" t="s">
        <v>7711</v>
      </c>
      <c r="C4462" s="426" t="s">
        <v>7712</v>
      </c>
      <c r="D4462" s="426" t="s">
        <v>1976</v>
      </c>
      <c r="E4462" s="426" t="s">
        <v>8501</v>
      </c>
      <c r="F4462" s="441">
        <v>27080000</v>
      </c>
      <c r="G4462" s="423">
        <v>2023</v>
      </c>
      <c r="H4462" s="424">
        <f>VLOOKUP(G4462,[3]잔가율!$B$3:$C$33,2,FALSE)</f>
        <v>0.82599999999999996</v>
      </c>
      <c r="I4462" s="434">
        <f t="shared" si="69"/>
        <v>22368080</v>
      </c>
    </row>
    <row r="4463" spans="1:9">
      <c r="A4463" s="421">
        <v>4462</v>
      </c>
      <c r="B4463" s="426" t="s">
        <v>7711</v>
      </c>
      <c r="C4463" s="426" t="s">
        <v>7712</v>
      </c>
      <c r="D4463" s="426" t="s">
        <v>1976</v>
      </c>
      <c r="E4463" s="426" t="s">
        <v>8502</v>
      </c>
      <c r="F4463" s="441">
        <v>24430000</v>
      </c>
      <c r="G4463" s="423">
        <v>2023</v>
      </c>
      <c r="H4463" s="424">
        <f>VLOOKUP(G4463,[3]잔가율!$B$3:$C$33,2,FALSE)</f>
        <v>0.82599999999999996</v>
      </c>
      <c r="I4463" s="434">
        <f t="shared" si="69"/>
        <v>20179180</v>
      </c>
    </row>
    <row r="4464" spans="1:9">
      <c r="A4464" s="421">
        <v>4463</v>
      </c>
      <c r="B4464" s="422" t="s">
        <v>7711</v>
      </c>
      <c r="C4464" s="422" t="s">
        <v>7712</v>
      </c>
      <c r="D4464" s="422" t="s">
        <v>1976</v>
      </c>
      <c r="E4464" s="422" t="s">
        <v>8503</v>
      </c>
      <c r="F4464" s="438">
        <v>30160000</v>
      </c>
      <c r="G4464" s="423">
        <v>2023</v>
      </c>
      <c r="H4464" s="424">
        <f>VLOOKUP(G4464,[3]잔가율!$B$3:$C$33,2,FALSE)</f>
        <v>0.82599999999999996</v>
      </c>
      <c r="I4464" s="434">
        <f t="shared" si="69"/>
        <v>24912160</v>
      </c>
    </row>
    <row r="4465" spans="1:9">
      <c r="A4465" s="421">
        <v>4464</v>
      </c>
      <c r="B4465" s="422" t="s">
        <v>7711</v>
      </c>
      <c r="C4465" s="422" t="s">
        <v>7712</v>
      </c>
      <c r="D4465" s="422" t="s">
        <v>1976</v>
      </c>
      <c r="E4465" s="422" t="s">
        <v>8504</v>
      </c>
      <c r="F4465" s="438">
        <v>32540000</v>
      </c>
      <c r="G4465" s="423">
        <v>2023</v>
      </c>
      <c r="H4465" s="424">
        <f>VLOOKUP(G4465,[3]잔가율!$B$3:$C$33,2,FALSE)</f>
        <v>0.82599999999999996</v>
      </c>
      <c r="I4465" s="434">
        <f t="shared" si="69"/>
        <v>26878040</v>
      </c>
    </row>
    <row r="4466" spans="1:9">
      <c r="A4466" s="421">
        <v>4465</v>
      </c>
      <c r="B4466" s="422" t="s">
        <v>7711</v>
      </c>
      <c r="C4466" s="422" t="s">
        <v>7712</v>
      </c>
      <c r="D4466" s="422" t="s">
        <v>1976</v>
      </c>
      <c r="E4466" s="422" t="s">
        <v>8505</v>
      </c>
      <c r="F4466" s="438">
        <v>28320000</v>
      </c>
      <c r="G4466" s="423">
        <v>2023</v>
      </c>
      <c r="H4466" s="424">
        <f>VLOOKUP(G4466,[3]잔가율!$B$3:$C$33,2,FALSE)</f>
        <v>0.82599999999999996</v>
      </c>
      <c r="I4466" s="434">
        <f t="shared" si="69"/>
        <v>23392320</v>
      </c>
    </row>
    <row r="4467" spans="1:9">
      <c r="A4467" s="421">
        <v>4466</v>
      </c>
      <c r="B4467" s="422" t="s">
        <v>7711</v>
      </c>
      <c r="C4467" s="422" t="s">
        <v>7712</v>
      </c>
      <c r="D4467" s="422" t="s">
        <v>1976</v>
      </c>
      <c r="E4467" s="422" t="s">
        <v>8506</v>
      </c>
      <c r="F4467" s="438">
        <v>32880000</v>
      </c>
      <c r="G4467" s="423">
        <v>2023</v>
      </c>
      <c r="H4467" s="424">
        <f>VLOOKUP(G4467,[3]잔가율!$B$3:$C$33,2,FALSE)</f>
        <v>0.82599999999999996</v>
      </c>
      <c r="I4467" s="434">
        <f t="shared" si="69"/>
        <v>27158880</v>
      </c>
    </row>
    <row r="4468" spans="1:9">
      <c r="A4468" s="421">
        <v>4467</v>
      </c>
      <c r="B4468" s="422" t="s">
        <v>7711</v>
      </c>
      <c r="C4468" s="422" t="s">
        <v>7712</v>
      </c>
      <c r="D4468" s="422" t="s">
        <v>1976</v>
      </c>
      <c r="E4468" s="422" t="s">
        <v>8507</v>
      </c>
      <c r="F4468" s="438">
        <v>28810000</v>
      </c>
      <c r="G4468" s="423">
        <v>2023</v>
      </c>
      <c r="H4468" s="424">
        <f>VLOOKUP(G4468,[3]잔가율!$B$3:$C$33,2,FALSE)</f>
        <v>0.82599999999999996</v>
      </c>
      <c r="I4468" s="434">
        <f t="shared" si="69"/>
        <v>23797060</v>
      </c>
    </row>
    <row r="4469" spans="1:9">
      <c r="A4469" s="421">
        <v>4468</v>
      </c>
      <c r="B4469" s="422" t="s">
        <v>7711</v>
      </c>
      <c r="C4469" s="422" t="s">
        <v>7712</v>
      </c>
      <c r="D4469" s="422" t="s">
        <v>1976</v>
      </c>
      <c r="E4469" s="422" t="s">
        <v>8508</v>
      </c>
      <c r="F4469" s="438">
        <v>32160000</v>
      </c>
      <c r="G4469" s="423">
        <v>2023</v>
      </c>
      <c r="H4469" s="424">
        <f>VLOOKUP(G4469,[3]잔가율!$B$3:$C$33,2,FALSE)</f>
        <v>0.82599999999999996</v>
      </c>
      <c r="I4469" s="434">
        <f t="shared" si="69"/>
        <v>26564160</v>
      </c>
    </row>
    <row r="4470" spans="1:9">
      <c r="A4470" s="421">
        <v>4469</v>
      </c>
      <c r="B4470" s="422" t="s">
        <v>7711</v>
      </c>
      <c r="C4470" s="422" t="s">
        <v>7712</v>
      </c>
      <c r="D4470" s="422" t="s">
        <v>1976</v>
      </c>
      <c r="E4470" s="422" t="s">
        <v>8509</v>
      </c>
      <c r="F4470" s="438">
        <v>35040000</v>
      </c>
      <c r="G4470" s="423">
        <v>2023</v>
      </c>
      <c r="H4470" s="424">
        <f>VLOOKUP(G4470,[3]잔가율!$B$3:$C$33,2,FALSE)</f>
        <v>0.82599999999999996</v>
      </c>
      <c r="I4470" s="434">
        <f t="shared" si="69"/>
        <v>28943040</v>
      </c>
    </row>
    <row r="4471" spans="1:9">
      <c r="A4471" s="421">
        <v>4470</v>
      </c>
      <c r="B4471" s="422" t="s">
        <v>7711</v>
      </c>
      <c r="C4471" s="422" t="s">
        <v>7712</v>
      </c>
      <c r="D4471" s="422" t="s">
        <v>1976</v>
      </c>
      <c r="E4471" s="422" t="s">
        <v>8510</v>
      </c>
      <c r="F4471" s="438">
        <v>28440000</v>
      </c>
      <c r="G4471" s="423">
        <v>2023</v>
      </c>
      <c r="H4471" s="424">
        <f>VLOOKUP(G4471,[3]잔가율!$B$3:$C$33,2,FALSE)</f>
        <v>0.82599999999999996</v>
      </c>
      <c r="I4471" s="434">
        <f t="shared" si="69"/>
        <v>23491440</v>
      </c>
    </row>
    <row r="4472" spans="1:9">
      <c r="A4472" s="421">
        <v>4471</v>
      </c>
      <c r="B4472" s="422" t="s">
        <v>7711</v>
      </c>
      <c r="C4472" s="422" t="s">
        <v>7712</v>
      </c>
      <c r="D4472" s="422" t="s">
        <v>1976</v>
      </c>
      <c r="E4472" s="422" t="s">
        <v>8511</v>
      </c>
      <c r="F4472" s="438">
        <v>32420000</v>
      </c>
      <c r="G4472" s="423">
        <v>2023</v>
      </c>
      <c r="H4472" s="424">
        <f>VLOOKUP(G4472,[3]잔가율!$B$3:$C$33,2,FALSE)</f>
        <v>0.82599999999999996</v>
      </c>
      <c r="I4472" s="434">
        <f t="shared" si="69"/>
        <v>26778920</v>
      </c>
    </row>
    <row r="4473" spans="1:9">
      <c r="A4473" s="421">
        <v>4472</v>
      </c>
      <c r="B4473" s="422" t="s">
        <v>7711</v>
      </c>
      <c r="C4473" s="422" t="s">
        <v>7712</v>
      </c>
      <c r="D4473" s="422" t="s">
        <v>1976</v>
      </c>
      <c r="E4473" s="422" t="s">
        <v>8512</v>
      </c>
      <c r="F4473" s="438">
        <v>35570000</v>
      </c>
      <c r="G4473" s="423">
        <v>2023</v>
      </c>
      <c r="H4473" s="424">
        <f>VLOOKUP(G4473,[3]잔가율!$B$3:$C$33,2,FALSE)</f>
        <v>0.82599999999999996</v>
      </c>
      <c r="I4473" s="434">
        <f t="shared" si="69"/>
        <v>29380820</v>
      </c>
    </row>
    <row r="4474" spans="1:9">
      <c r="A4474" s="421">
        <v>4473</v>
      </c>
      <c r="B4474" s="422" t="s">
        <v>7711</v>
      </c>
      <c r="C4474" s="422" t="s">
        <v>7712</v>
      </c>
      <c r="D4474" s="422" t="s">
        <v>1976</v>
      </c>
      <c r="E4474" s="422" t="s">
        <v>8513</v>
      </c>
      <c r="F4474" s="438">
        <v>29500000</v>
      </c>
      <c r="G4474" s="423">
        <v>2023</v>
      </c>
      <c r="H4474" s="424">
        <f>VLOOKUP(G4474,[3]잔가율!$B$3:$C$33,2,FALSE)</f>
        <v>0.82599999999999996</v>
      </c>
      <c r="I4474" s="434">
        <f t="shared" si="69"/>
        <v>24367000</v>
      </c>
    </row>
    <row r="4475" spans="1:9">
      <c r="A4475" s="421">
        <v>4474</v>
      </c>
      <c r="B4475" s="422" t="s">
        <v>7711</v>
      </c>
      <c r="C4475" s="422" t="s">
        <v>7712</v>
      </c>
      <c r="D4475" s="422" t="s">
        <v>1976</v>
      </c>
      <c r="E4475" s="422" t="s">
        <v>8514</v>
      </c>
      <c r="F4475" s="438">
        <v>32800000</v>
      </c>
      <c r="G4475" s="423">
        <v>2023</v>
      </c>
      <c r="H4475" s="424">
        <f>VLOOKUP(G4475,[3]잔가율!$B$3:$C$33,2,FALSE)</f>
        <v>0.82599999999999996</v>
      </c>
      <c r="I4475" s="434">
        <f t="shared" si="69"/>
        <v>27092800</v>
      </c>
    </row>
    <row r="4476" spans="1:9">
      <c r="A4476" s="421">
        <v>4475</v>
      </c>
      <c r="B4476" s="422" t="s">
        <v>7711</v>
      </c>
      <c r="C4476" s="422" t="s">
        <v>7712</v>
      </c>
      <c r="D4476" s="422" t="s">
        <v>1976</v>
      </c>
      <c r="E4476" s="422" t="s">
        <v>8515</v>
      </c>
      <c r="F4476" s="438">
        <v>33590000</v>
      </c>
      <c r="G4476" s="423">
        <v>2023</v>
      </c>
      <c r="H4476" s="424">
        <f>VLOOKUP(G4476,[3]잔가율!$B$3:$C$33,2,FALSE)</f>
        <v>0.82599999999999996</v>
      </c>
      <c r="I4476" s="434">
        <f t="shared" si="69"/>
        <v>27745340</v>
      </c>
    </row>
    <row r="4477" spans="1:9">
      <c r="A4477" s="421">
        <v>4476</v>
      </c>
      <c r="B4477" s="422" t="s">
        <v>7711</v>
      </c>
      <c r="C4477" s="422" t="s">
        <v>7712</v>
      </c>
      <c r="D4477" s="422" t="s">
        <v>1976</v>
      </c>
      <c r="E4477" s="422" t="s">
        <v>8516</v>
      </c>
      <c r="F4477" s="438">
        <v>31150000</v>
      </c>
      <c r="G4477" s="423">
        <v>2023</v>
      </c>
      <c r="H4477" s="424">
        <f>VLOOKUP(G4477,[3]잔가율!$B$3:$C$33,2,FALSE)</f>
        <v>0.82599999999999996</v>
      </c>
      <c r="I4477" s="434">
        <f t="shared" si="69"/>
        <v>25729900</v>
      </c>
    </row>
    <row r="4478" spans="1:9">
      <c r="A4478" s="421">
        <v>4477</v>
      </c>
      <c r="B4478" s="422" t="s">
        <v>7711</v>
      </c>
      <c r="C4478" s="422" t="s">
        <v>7712</v>
      </c>
      <c r="D4478" s="422" t="s">
        <v>1976</v>
      </c>
      <c r="E4478" s="422" t="s">
        <v>8517</v>
      </c>
      <c r="F4478" s="438">
        <v>34360000</v>
      </c>
      <c r="G4478" s="423">
        <v>2023</v>
      </c>
      <c r="H4478" s="424">
        <f>VLOOKUP(G4478,[3]잔가율!$B$3:$C$33,2,FALSE)</f>
        <v>0.82599999999999996</v>
      </c>
      <c r="I4478" s="434">
        <f t="shared" si="69"/>
        <v>28381360</v>
      </c>
    </row>
    <row r="4479" spans="1:9">
      <c r="A4479" s="421">
        <v>4478</v>
      </c>
      <c r="B4479" s="422" t="s">
        <v>7711</v>
      </c>
      <c r="C4479" s="422" t="s">
        <v>7712</v>
      </c>
      <c r="D4479" s="422" t="s">
        <v>1976</v>
      </c>
      <c r="E4479" s="422" t="s">
        <v>8518</v>
      </c>
      <c r="F4479" s="438">
        <v>38170000</v>
      </c>
      <c r="G4479" s="423">
        <v>2023</v>
      </c>
      <c r="H4479" s="424">
        <f>VLOOKUP(G4479,[3]잔가율!$B$3:$C$33,2,FALSE)</f>
        <v>0.82599999999999996</v>
      </c>
      <c r="I4479" s="434">
        <f t="shared" si="69"/>
        <v>31528420</v>
      </c>
    </row>
    <row r="4480" spans="1:9">
      <c r="A4480" s="421">
        <v>4479</v>
      </c>
      <c r="B4480" s="422" t="s">
        <v>7711</v>
      </c>
      <c r="C4480" s="422" t="s">
        <v>7712</v>
      </c>
      <c r="D4480" s="422" t="s">
        <v>1976</v>
      </c>
      <c r="E4480" s="422" t="s">
        <v>8519</v>
      </c>
      <c r="F4480" s="438">
        <v>26620000</v>
      </c>
      <c r="G4480" s="423">
        <v>2023</v>
      </c>
      <c r="H4480" s="424">
        <f>VLOOKUP(G4480,[3]잔가율!$B$3:$C$33,2,FALSE)</f>
        <v>0.82599999999999996</v>
      </c>
      <c r="I4480" s="434">
        <f t="shared" si="69"/>
        <v>21988120</v>
      </c>
    </row>
    <row r="4481" spans="1:9">
      <c r="A4481" s="421">
        <v>4480</v>
      </c>
      <c r="B4481" s="422" t="s">
        <v>7711</v>
      </c>
      <c r="C4481" s="422" t="s">
        <v>7712</v>
      </c>
      <c r="D4481" s="422" t="s">
        <v>1976</v>
      </c>
      <c r="E4481" s="422" t="s">
        <v>8520</v>
      </c>
      <c r="F4481" s="438">
        <v>30110000</v>
      </c>
      <c r="G4481" s="423">
        <v>2023</v>
      </c>
      <c r="H4481" s="424">
        <f>VLOOKUP(G4481,[3]잔가율!$B$3:$C$33,2,FALSE)</f>
        <v>0.82599999999999996</v>
      </c>
      <c r="I4481" s="434">
        <f t="shared" si="69"/>
        <v>24870860</v>
      </c>
    </row>
    <row r="4482" spans="1:9">
      <c r="A4482" s="421">
        <v>4481</v>
      </c>
      <c r="B4482" s="422" t="s">
        <v>7711</v>
      </c>
      <c r="C4482" s="422" t="s">
        <v>7712</v>
      </c>
      <c r="D4482" s="422" t="s">
        <v>1976</v>
      </c>
      <c r="E4482" s="422" t="s">
        <v>8521</v>
      </c>
      <c r="F4482" s="438">
        <v>29270000</v>
      </c>
      <c r="G4482" s="423">
        <v>2023</v>
      </c>
      <c r="H4482" s="424">
        <f>VLOOKUP(G4482,[3]잔가율!$B$3:$C$33,2,FALSE)</f>
        <v>0.82599999999999996</v>
      </c>
      <c r="I4482" s="434">
        <f t="shared" ref="I4482:I4545" si="70">ROUNDDOWN(F4482*H4482,0)</f>
        <v>24177020</v>
      </c>
    </row>
    <row r="4483" spans="1:9">
      <c r="A4483" s="421">
        <v>4482</v>
      </c>
      <c r="B4483" s="422" t="s">
        <v>7711</v>
      </c>
      <c r="C4483" s="422" t="s">
        <v>7712</v>
      </c>
      <c r="D4483" s="422" t="s">
        <v>1976</v>
      </c>
      <c r="E4483" s="422" t="s">
        <v>8522</v>
      </c>
      <c r="F4483" s="438">
        <v>31720000</v>
      </c>
      <c r="G4483" s="423">
        <v>2023</v>
      </c>
      <c r="H4483" s="424">
        <f>VLOOKUP(G4483,[3]잔가율!$B$3:$C$33,2,FALSE)</f>
        <v>0.82599999999999996</v>
      </c>
      <c r="I4483" s="434">
        <f t="shared" si="70"/>
        <v>26200720</v>
      </c>
    </row>
    <row r="4484" spans="1:9">
      <c r="A4484" s="421">
        <v>4483</v>
      </c>
      <c r="B4484" s="426" t="s">
        <v>7711</v>
      </c>
      <c r="C4484" s="426" t="s">
        <v>7712</v>
      </c>
      <c r="D4484" s="426" t="s">
        <v>1976</v>
      </c>
      <c r="E4484" s="426" t="s">
        <v>8523</v>
      </c>
      <c r="F4484" s="441">
        <v>27090000</v>
      </c>
      <c r="G4484" s="423">
        <v>2023</v>
      </c>
      <c r="H4484" s="424">
        <f>VLOOKUP(G4484,[3]잔가율!$B$3:$C$33,2,FALSE)</f>
        <v>0.82599999999999996</v>
      </c>
      <c r="I4484" s="434">
        <f t="shared" si="70"/>
        <v>22376340</v>
      </c>
    </row>
    <row r="4485" spans="1:9">
      <c r="A4485" s="421">
        <v>4484</v>
      </c>
      <c r="B4485" s="426" t="s">
        <v>7711</v>
      </c>
      <c r="C4485" s="426" t="s">
        <v>7712</v>
      </c>
      <c r="D4485" s="426" t="s">
        <v>1976</v>
      </c>
      <c r="E4485" s="426" t="s">
        <v>8524</v>
      </c>
      <c r="F4485" s="441">
        <v>29270000</v>
      </c>
      <c r="G4485" s="423">
        <v>2023</v>
      </c>
      <c r="H4485" s="424">
        <f>VLOOKUP(G4485,[3]잔가율!$B$3:$C$33,2,FALSE)</f>
        <v>0.82599999999999996</v>
      </c>
      <c r="I4485" s="434">
        <f t="shared" si="70"/>
        <v>24177020</v>
      </c>
    </row>
    <row r="4486" spans="1:9">
      <c r="A4486" s="421">
        <v>4485</v>
      </c>
      <c r="B4486" s="313" t="s">
        <v>15840</v>
      </c>
      <c r="C4486" s="422" t="s">
        <v>7712</v>
      </c>
      <c r="D4486" s="422" t="s">
        <v>8525</v>
      </c>
      <c r="E4486" s="422" t="s">
        <v>8526</v>
      </c>
      <c r="F4486" s="440">
        <v>32780000</v>
      </c>
      <c r="G4486" s="423">
        <v>2023</v>
      </c>
      <c r="H4486" s="424">
        <f>VLOOKUP(G4486,[3]잔가율!$B$3:$C$33,2,FALSE)</f>
        <v>0.82599999999999996</v>
      </c>
      <c r="I4486" s="434">
        <f t="shared" si="70"/>
        <v>27076280</v>
      </c>
    </row>
    <row r="4487" spans="1:9">
      <c r="A4487" s="421">
        <v>4486</v>
      </c>
      <c r="B4487" s="313" t="s">
        <v>7711</v>
      </c>
      <c r="C4487" s="422" t="s">
        <v>7712</v>
      </c>
      <c r="D4487" s="422" t="s">
        <v>8525</v>
      </c>
      <c r="E4487" s="422" t="s">
        <v>8527</v>
      </c>
      <c r="F4487" s="440">
        <v>28050000</v>
      </c>
      <c r="G4487" s="423">
        <v>2023</v>
      </c>
      <c r="H4487" s="424">
        <f>VLOOKUP(G4487,[3]잔가율!$B$3:$C$33,2,FALSE)</f>
        <v>0.82599999999999996</v>
      </c>
      <c r="I4487" s="434">
        <f t="shared" si="70"/>
        <v>23169300</v>
      </c>
    </row>
    <row r="4488" spans="1:9">
      <c r="A4488" s="421">
        <v>4487</v>
      </c>
      <c r="B4488" s="313" t="s">
        <v>7711</v>
      </c>
      <c r="C4488" s="422" t="s">
        <v>7712</v>
      </c>
      <c r="D4488" s="422" t="s">
        <v>8525</v>
      </c>
      <c r="E4488" s="422" t="s">
        <v>8528</v>
      </c>
      <c r="F4488" s="440">
        <v>30400000</v>
      </c>
      <c r="G4488" s="423">
        <v>2023</v>
      </c>
      <c r="H4488" s="424">
        <f>VLOOKUP(G4488,[3]잔가율!$B$3:$C$33,2,FALSE)</f>
        <v>0.82599999999999996</v>
      </c>
      <c r="I4488" s="434">
        <f t="shared" si="70"/>
        <v>25110400</v>
      </c>
    </row>
    <row r="4489" spans="1:9">
      <c r="A4489" s="421">
        <v>4488</v>
      </c>
      <c r="B4489" s="313" t="s">
        <v>7711</v>
      </c>
      <c r="C4489" s="422" t="s">
        <v>7712</v>
      </c>
      <c r="D4489" s="422" t="s">
        <v>8525</v>
      </c>
      <c r="E4489" s="422" t="s">
        <v>8529</v>
      </c>
      <c r="F4489" s="440">
        <v>37220000</v>
      </c>
      <c r="G4489" s="423">
        <v>2023</v>
      </c>
      <c r="H4489" s="424">
        <f>VLOOKUP(G4489,[3]잔가율!$B$3:$C$33,2,FALSE)</f>
        <v>0.82599999999999996</v>
      </c>
      <c r="I4489" s="434">
        <f t="shared" si="70"/>
        <v>30743720</v>
      </c>
    </row>
    <row r="4490" spans="1:9">
      <c r="A4490" s="421">
        <v>4489</v>
      </c>
      <c r="B4490" s="313" t="s">
        <v>7711</v>
      </c>
      <c r="C4490" s="422" t="s">
        <v>7712</v>
      </c>
      <c r="D4490" s="422" t="s">
        <v>8525</v>
      </c>
      <c r="E4490" s="422" t="s">
        <v>8530</v>
      </c>
      <c r="F4490" s="440">
        <v>35630000</v>
      </c>
      <c r="G4490" s="423">
        <v>2023</v>
      </c>
      <c r="H4490" s="424">
        <f>VLOOKUP(G4490,[3]잔가율!$B$3:$C$33,2,FALSE)</f>
        <v>0.82599999999999996</v>
      </c>
      <c r="I4490" s="434">
        <f t="shared" si="70"/>
        <v>29430380</v>
      </c>
    </row>
    <row r="4491" spans="1:9">
      <c r="A4491" s="421">
        <v>4490</v>
      </c>
      <c r="B4491" s="313" t="s">
        <v>7711</v>
      </c>
      <c r="C4491" s="422" t="s">
        <v>7712</v>
      </c>
      <c r="D4491" s="422" t="s">
        <v>8525</v>
      </c>
      <c r="E4491" s="422" t="s">
        <v>15841</v>
      </c>
      <c r="F4491" s="440">
        <v>35300000</v>
      </c>
      <c r="G4491" s="423">
        <v>2023</v>
      </c>
      <c r="H4491" s="424">
        <f>VLOOKUP(G4491,[3]잔가율!$B$3:$C$33,2,FALSE)</f>
        <v>0.82599999999999996</v>
      </c>
      <c r="I4491" s="434">
        <f t="shared" si="70"/>
        <v>29157800</v>
      </c>
    </row>
    <row r="4492" spans="1:9">
      <c r="A4492" s="421">
        <v>4491</v>
      </c>
      <c r="B4492" s="313" t="s">
        <v>7711</v>
      </c>
      <c r="C4492" s="422" t="s">
        <v>7712</v>
      </c>
      <c r="D4492" s="422" t="s">
        <v>8525</v>
      </c>
      <c r="E4492" s="422" t="s">
        <v>8531</v>
      </c>
      <c r="F4492" s="440">
        <v>33580000</v>
      </c>
      <c r="G4492" s="423">
        <v>2023</v>
      </c>
      <c r="H4492" s="424">
        <f>VLOOKUP(G4492,[3]잔가율!$B$3:$C$33,2,FALSE)</f>
        <v>0.82599999999999996</v>
      </c>
      <c r="I4492" s="434">
        <f t="shared" si="70"/>
        <v>27737080</v>
      </c>
    </row>
    <row r="4493" spans="1:9">
      <c r="A4493" s="421">
        <v>4492</v>
      </c>
      <c r="B4493" s="313" t="s">
        <v>7711</v>
      </c>
      <c r="C4493" s="422" t="s">
        <v>7712</v>
      </c>
      <c r="D4493" s="422" t="s">
        <v>8525</v>
      </c>
      <c r="E4493" s="422" t="s">
        <v>8532</v>
      </c>
      <c r="F4493" s="440">
        <v>34350000</v>
      </c>
      <c r="G4493" s="423">
        <v>2023</v>
      </c>
      <c r="H4493" s="424">
        <f>VLOOKUP(G4493,[3]잔가율!$B$3:$C$33,2,FALSE)</f>
        <v>0.82599999999999996</v>
      </c>
      <c r="I4493" s="434">
        <f t="shared" si="70"/>
        <v>28373100</v>
      </c>
    </row>
    <row r="4494" spans="1:9">
      <c r="A4494" s="421">
        <v>4493</v>
      </c>
      <c r="B4494" s="313" t="s">
        <v>7711</v>
      </c>
      <c r="C4494" s="422" t="s">
        <v>7712</v>
      </c>
      <c r="D4494" s="422" t="s">
        <v>8525</v>
      </c>
      <c r="E4494" s="422" t="s">
        <v>8533</v>
      </c>
      <c r="F4494" s="440">
        <v>32190000</v>
      </c>
      <c r="G4494" s="423">
        <v>2023</v>
      </c>
      <c r="H4494" s="424">
        <f>VLOOKUP(G4494,[3]잔가율!$B$3:$C$33,2,FALSE)</f>
        <v>0.82599999999999996</v>
      </c>
      <c r="I4494" s="434">
        <f t="shared" si="70"/>
        <v>26588940</v>
      </c>
    </row>
    <row r="4495" spans="1:9">
      <c r="A4495" s="421">
        <v>4494</v>
      </c>
      <c r="B4495" s="313" t="s">
        <v>7711</v>
      </c>
      <c r="C4495" s="422" t="s">
        <v>7712</v>
      </c>
      <c r="D4495" s="422" t="s">
        <v>8525</v>
      </c>
      <c r="E4495" s="422" t="s">
        <v>8534</v>
      </c>
      <c r="F4495" s="440">
        <v>33180000</v>
      </c>
      <c r="G4495" s="423">
        <v>2023</v>
      </c>
      <c r="H4495" s="424">
        <f>VLOOKUP(G4495,[3]잔가율!$B$3:$C$33,2,FALSE)</f>
        <v>0.82599999999999996</v>
      </c>
      <c r="I4495" s="434">
        <f t="shared" si="70"/>
        <v>27406680</v>
      </c>
    </row>
    <row r="4496" spans="1:9">
      <c r="A4496" s="421">
        <v>4495</v>
      </c>
      <c r="B4496" s="313" t="s">
        <v>7711</v>
      </c>
      <c r="C4496" s="422" t="s">
        <v>7712</v>
      </c>
      <c r="D4496" s="422" t="s">
        <v>8525</v>
      </c>
      <c r="E4496" s="422" t="s">
        <v>8535</v>
      </c>
      <c r="F4496" s="440">
        <v>34830000</v>
      </c>
      <c r="G4496" s="423">
        <v>2023</v>
      </c>
      <c r="H4496" s="424">
        <f>VLOOKUP(G4496,[3]잔가율!$B$3:$C$33,2,FALSE)</f>
        <v>0.82599999999999996</v>
      </c>
      <c r="I4496" s="434">
        <f t="shared" si="70"/>
        <v>28769580</v>
      </c>
    </row>
    <row r="4497" spans="1:9">
      <c r="A4497" s="421">
        <v>4496</v>
      </c>
      <c r="B4497" s="313" t="s">
        <v>7711</v>
      </c>
      <c r="C4497" s="422" t="s">
        <v>15842</v>
      </c>
      <c r="D4497" s="422" t="s">
        <v>8525</v>
      </c>
      <c r="E4497" s="422" t="s">
        <v>8536</v>
      </c>
      <c r="F4497" s="440">
        <v>34960000</v>
      </c>
      <c r="G4497" s="423">
        <v>2023</v>
      </c>
      <c r="H4497" s="424">
        <f>VLOOKUP(G4497,[3]잔가율!$B$3:$C$33,2,FALSE)</f>
        <v>0.82599999999999996</v>
      </c>
      <c r="I4497" s="434">
        <f t="shared" si="70"/>
        <v>28876960</v>
      </c>
    </row>
    <row r="4498" spans="1:9">
      <c r="A4498" s="421">
        <v>4497</v>
      </c>
      <c r="B4498" s="313" t="s">
        <v>7711</v>
      </c>
      <c r="C4498" s="422" t="s">
        <v>7712</v>
      </c>
      <c r="D4498" s="422" t="s">
        <v>8525</v>
      </c>
      <c r="E4498" s="422" t="s">
        <v>8537</v>
      </c>
      <c r="F4498" s="440">
        <v>36800000</v>
      </c>
      <c r="G4498" s="423">
        <v>2023</v>
      </c>
      <c r="H4498" s="424">
        <f>VLOOKUP(G4498,[3]잔가율!$B$3:$C$33,2,FALSE)</f>
        <v>0.82599999999999996</v>
      </c>
      <c r="I4498" s="434">
        <f t="shared" si="70"/>
        <v>30396800</v>
      </c>
    </row>
    <row r="4499" spans="1:9">
      <c r="A4499" s="421">
        <v>4498</v>
      </c>
      <c r="B4499" s="313" t="s">
        <v>7711</v>
      </c>
      <c r="C4499" s="422" t="s">
        <v>15842</v>
      </c>
      <c r="D4499" s="422" t="s">
        <v>8525</v>
      </c>
      <c r="E4499" s="422" t="s">
        <v>8538</v>
      </c>
      <c r="F4499" s="440">
        <v>28100000</v>
      </c>
      <c r="G4499" s="423">
        <v>2023</v>
      </c>
      <c r="H4499" s="424">
        <f>VLOOKUP(G4499,[3]잔가율!$B$3:$C$33,2,FALSE)</f>
        <v>0.82599999999999996</v>
      </c>
      <c r="I4499" s="434">
        <f t="shared" si="70"/>
        <v>23210600</v>
      </c>
    </row>
    <row r="4500" spans="1:9">
      <c r="A4500" s="421">
        <v>4499</v>
      </c>
      <c r="B4500" s="426" t="s">
        <v>7711</v>
      </c>
      <c r="C4500" s="426" t="s">
        <v>7712</v>
      </c>
      <c r="D4500" s="426" t="s">
        <v>8539</v>
      </c>
      <c r="E4500" s="426" t="s">
        <v>8540</v>
      </c>
      <c r="F4500" s="441">
        <v>31200000</v>
      </c>
      <c r="G4500" s="423">
        <v>2023</v>
      </c>
      <c r="H4500" s="424">
        <f>VLOOKUP(G4500,[3]잔가율!$B$3:$C$33,2,FALSE)</f>
        <v>0.82599999999999996</v>
      </c>
      <c r="I4500" s="434">
        <f t="shared" si="70"/>
        <v>25771200</v>
      </c>
    </row>
    <row r="4501" spans="1:9">
      <c r="A4501" s="421">
        <v>4500</v>
      </c>
      <c r="B4501" s="426" t="s">
        <v>7711</v>
      </c>
      <c r="C4501" s="426" t="s">
        <v>7712</v>
      </c>
      <c r="D4501" s="426" t="s">
        <v>8539</v>
      </c>
      <c r="E4501" s="426" t="s">
        <v>8541</v>
      </c>
      <c r="F4501" s="441">
        <v>29470000</v>
      </c>
      <c r="G4501" s="423">
        <v>2023</v>
      </c>
      <c r="H4501" s="424">
        <f>VLOOKUP(G4501,[3]잔가율!$B$3:$C$33,2,FALSE)</f>
        <v>0.82599999999999996</v>
      </c>
      <c r="I4501" s="434">
        <f t="shared" si="70"/>
        <v>24342220</v>
      </c>
    </row>
    <row r="4502" spans="1:9">
      <c r="A4502" s="421">
        <v>4501</v>
      </c>
      <c r="B4502" s="426" t="s">
        <v>7711</v>
      </c>
      <c r="C4502" s="426" t="s">
        <v>7712</v>
      </c>
      <c r="D4502" s="426" t="s">
        <v>8539</v>
      </c>
      <c r="E4502" s="426" t="s">
        <v>8542</v>
      </c>
      <c r="F4502" s="441">
        <v>31410000</v>
      </c>
      <c r="G4502" s="423">
        <v>2023</v>
      </c>
      <c r="H4502" s="424">
        <f>VLOOKUP(G4502,[3]잔가율!$B$3:$C$33,2,FALSE)</f>
        <v>0.82599999999999996</v>
      </c>
      <c r="I4502" s="434">
        <f t="shared" si="70"/>
        <v>25944660</v>
      </c>
    </row>
    <row r="4503" spans="1:9">
      <c r="A4503" s="421">
        <v>4502</v>
      </c>
      <c r="B4503" s="426" t="s">
        <v>7711</v>
      </c>
      <c r="C4503" s="426" t="s">
        <v>7712</v>
      </c>
      <c r="D4503" s="426" t="s">
        <v>8539</v>
      </c>
      <c r="E4503" s="426" t="s">
        <v>8543</v>
      </c>
      <c r="F4503" s="441">
        <v>36990000</v>
      </c>
      <c r="G4503" s="423">
        <v>2023</v>
      </c>
      <c r="H4503" s="424">
        <f>VLOOKUP(G4503,[3]잔가율!$B$3:$C$33,2,FALSE)</f>
        <v>0.82599999999999996</v>
      </c>
      <c r="I4503" s="434">
        <f t="shared" si="70"/>
        <v>30553740</v>
      </c>
    </row>
    <row r="4504" spans="1:9">
      <c r="A4504" s="421">
        <v>4503</v>
      </c>
      <c r="B4504" s="426" t="s">
        <v>7711</v>
      </c>
      <c r="C4504" s="426" t="s">
        <v>7712</v>
      </c>
      <c r="D4504" s="426" t="s">
        <v>8539</v>
      </c>
      <c r="E4504" s="426" t="s">
        <v>8544</v>
      </c>
      <c r="F4504" s="441">
        <v>35040000</v>
      </c>
      <c r="G4504" s="423">
        <v>2023</v>
      </c>
      <c r="H4504" s="424">
        <f>VLOOKUP(G4504,[3]잔가율!$B$3:$C$33,2,FALSE)</f>
        <v>0.82599999999999996</v>
      </c>
      <c r="I4504" s="434">
        <f t="shared" si="70"/>
        <v>28943040</v>
      </c>
    </row>
    <row r="4505" spans="1:9">
      <c r="A4505" s="421">
        <v>4504</v>
      </c>
      <c r="B4505" s="426" t="s">
        <v>7711</v>
      </c>
      <c r="C4505" s="426" t="s">
        <v>7712</v>
      </c>
      <c r="D4505" s="426" t="s">
        <v>8539</v>
      </c>
      <c r="E4505" s="426" t="s">
        <v>8545</v>
      </c>
      <c r="F4505" s="441">
        <v>37120000</v>
      </c>
      <c r="G4505" s="423">
        <v>2023</v>
      </c>
      <c r="H4505" s="424">
        <f>VLOOKUP(G4505,[3]잔가율!$B$3:$C$33,2,FALSE)</f>
        <v>0.82599999999999996</v>
      </c>
      <c r="I4505" s="434">
        <f t="shared" si="70"/>
        <v>30661120</v>
      </c>
    </row>
    <row r="4506" spans="1:9">
      <c r="A4506" s="421">
        <v>4505</v>
      </c>
      <c r="B4506" s="426" t="s">
        <v>7711</v>
      </c>
      <c r="C4506" s="426" t="s">
        <v>7712</v>
      </c>
      <c r="D4506" s="426" t="s">
        <v>8539</v>
      </c>
      <c r="E4506" s="426" t="s">
        <v>8546</v>
      </c>
      <c r="F4506" s="441">
        <v>37640000</v>
      </c>
      <c r="G4506" s="423">
        <v>2023</v>
      </c>
      <c r="H4506" s="424">
        <f>VLOOKUP(G4506,[3]잔가율!$B$3:$C$33,2,FALSE)</f>
        <v>0.82599999999999996</v>
      </c>
      <c r="I4506" s="434">
        <f t="shared" si="70"/>
        <v>31090640</v>
      </c>
    </row>
    <row r="4507" spans="1:9">
      <c r="A4507" s="421">
        <v>4506</v>
      </c>
      <c r="B4507" s="426" t="s">
        <v>7711</v>
      </c>
      <c r="C4507" s="426" t="s">
        <v>7712</v>
      </c>
      <c r="D4507" s="426" t="s">
        <v>8539</v>
      </c>
      <c r="E4507" s="426" t="s">
        <v>8547</v>
      </c>
      <c r="F4507" s="441">
        <v>32670000</v>
      </c>
      <c r="G4507" s="423">
        <v>2023</v>
      </c>
      <c r="H4507" s="424">
        <f>VLOOKUP(G4507,[3]잔가율!$B$3:$C$33,2,FALSE)</f>
        <v>0.82599999999999996</v>
      </c>
      <c r="I4507" s="434">
        <f t="shared" si="70"/>
        <v>26985420</v>
      </c>
    </row>
    <row r="4508" spans="1:9">
      <c r="A4508" s="421">
        <v>4507</v>
      </c>
      <c r="B4508" s="426" t="s">
        <v>7711</v>
      </c>
      <c r="C4508" s="426" t="s">
        <v>7712</v>
      </c>
      <c r="D4508" s="426" t="s">
        <v>8539</v>
      </c>
      <c r="E4508" s="426" t="s">
        <v>8548</v>
      </c>
      <c r="F4508" s="441">
        <v>33510000</v>
      </c>
      <c r="G4508" s="423">
        <v>2023</v>
      </c>
      <c r="H4508" s="424">
        <f>VLOOKUP(G4508,[3]잔가율!$B$3:$C$33,2,FALSE)</f>
        <v>0.82599999999999996</v>
      </c>
      <c r="I4508" s="434">
        <f t="shared" si="70"/>
        <v>27679260</v>
      </c>
    </row>
    <row r="4509" spans="1:9">
      <c r="A4509" s="421">
        <v>4508</v>
      </c>
      <c r="B4509" s="426" t="s">
        <v>7711</v>
      </c>
      <c r="C4509" s="426" t="s">
        <v>7712</v>
      </c>
      <c r="D4509" s="426" t="s">
        <v>8539</v>
      </c>
      <c r="E4509" s="426" t="s">
        <v>8549</v>
      </c>
      <c r="F4509" s="441">
        <v>40590000</v>
      </c>
      <c r="G4509" s="423">
        <v>2023</v>
      </c>
      <c r="H4509" s="424">
        <f>VLOOKUP(G4509,[3]잔가율!$B$3:$C$33,2,FALSE)</f>
        <v>0.82599999999999996</v>
      </c>
      <c r="I4509" s="434">
        <f t="shared" si="70"/>
        <v>33527340</v>
      </c>
    </row>
    <row r="4510" spans="1:9">
      <c r="A4510" s="421">
        <v>4509</v>
      </c>
      <c r="B4510" s="426" t="s">
        <v>7711</v>
      </c>
      <c r="C4510" s="426" t="s">
        <v>7712</v>
      </c>
      <c r="D4510" s="426" t="s">
        <v>8539</v>
      </c>
      <c r="E4510" s="426" t="s">
        <v>8550</v>
      </c>
      <c r="F4510" s="441">
        <v>37440000</v>
      </c>
      <c r="G4510" s="423">
        <v>2023</v>
      </c>
      <c r="H4510" s="424">
        <f>VLOOKUP(G4510,[3]잔가율!$B$3:$C$33,2,FALSE)</f>
        <v>0.82599999999999996</v>
      </c>
      <c r="I4510" s="434">
        <f t="shared" si="70"/>
        <v>30925440</v>
      </c>
    </row>
    <row r="4511" spans="1:9">
      <c r="A4511" s="421">
        <v>4510</v>
      </c>
      <c r="B4511" s="426" t="s">
        <v>7711</v>
      </c>
      <c r="C4511" s="426" t="s">
        <v>7712</v>
      </c>
      <c r="D4511" s="426" t="s">
        <v>8539</v>
      </c>
      <c r="E4511" s="426" t="s">
        <v>8551</v>
      </c>
      <c r="F4511" s="441">
        <v>39320000</v>
      </c>
      <c r="G4511" s="423">
        <v>2023</v>
      </c>
      <c r="H4511" s="424">
        <f>VLOOKUP(G4511,[3]잔가율!$B$3:$C$33,2,FALSE)</f>
        <v>0.82599999999999996</v>
      </c>
      <c r="I4511" s="434">
        <f t="shared" si="70"/>
        <v>32478320</v>
      </c>
    </row>
    <row r="4512" spans="1:9">
      <c r="A4512" s="421">
        <v>4511</v>
      </c>
      <c r="B4512" s="426" t="s">
        <v>7711</v>
      </c>
      <c r="C4512" s="426" t="s">
        <v>7712</v>
      </c>
      <c r="D4512" s="426" t="s">
        <v>8539</v>
      </c>
      <c r="E4512" s="426" t="s">
        <v>8552</v>
      </c>
      <c r="F4512" s="441">
        <v>41450000</v>
      </c>
      <c r="G4512" s="423">
        <v>2023</v>
      </c>
      <c r="H4512" s="424">
        <f>VLOOKUP(G4512,[3]잔가율!$B$3:$C$33,2,FALSE)</f>
        <v>0.82599999999999996</v>
      </c>
      <c r="I4512" s="434">
        <f t="shared" si="70"/>
        <v>34237700</v>
      </c>
    </row>
    <row r="4513" spans="1:9">
      <c r="A4513" s="421">
        <v>4512</v>
      </c>
      <c r="B4513" s="426" t="s">
        <v>7711</v>
      </c>
      <c r="C4513" s="426" t="s">
        <v>7712</v>
      </c>
      <c r="D4513" s="426" t="s">
        <v>8539</v>
      </c>
      <c r="E4513" s="426" t="s">
        <v>8553</v>
      </c>
      <c r="F4513" s="441">
        <v>29480000</v>
      </c>
      <c r="G4513" s="423">
        <v>2023</v>
      </c>
      <c r="H4513" s="424">
        <f>VLOOKUP(G4513,[3]잔가율!$B$3:$C$33,2,FALSE)</f>
        <v>0.82599999999999996</v>
      </c>
      <c r="I4513" s="434">
        <f t="shared" si="70"/>
        <v>24350480</v>
      </c>
    </row>
    <row r="4514" spans="1:9">
      <c r="A4514" s="421">
        <v>4513</v>
      </c>
      <c r="B4514" s="426" t="s">
        <v>7711</v>
      </c>
      <c r="C4514" s="426" t="s">
        <v>7712</v>
      </c>
      <c r="D4514" s="426" t="s">
        <v>8539</v>
      </c>
      <c r="E4514" s="426" t="s">
        <v>8554</v>
      </c>
      <c r="F4514" s="441">
        <v>29030000</v>
      </c>
      <c r="G4514" s="423">
        <v>2023</v>
      </c>
      <c r="H4514" s="424">
        <f>VLOOKUP(G4514,[3]잔가율!$B$3:$C$33,2,FALSE)</f>
        <v>0.82599999999999996</v>
      </c>
      <c r="I4514" s="434">
        <f t="shared" si="70"/>
        <v>23978780</v>
      </c>
    </row>
    <row r="4515" spans="1:9">
      <c r="A4515" s="421">
        <v>4514</v>
      </c>
      <c r="B4515" s="426" t="s">
        <v>7711</v>
      </c>
      <c r="C4515" s="426" t="s">
        <v>7712</v>
      </c>
      <c r="D4515" s="426" t="s">
        <v>8539</v>
      </c>
      <c r="E4515" s="426" t="s">
        <v>8555</v>
      </c>
      <c r="F4515" s="441">
        <v>28100000</v>
      </c>
      <c r="G4515" s="423">
        <v>2023</v>
      </c>
      <c r="H4515" s="424">
        <f>VLOOKUP(G4515,[3]잔가율!$B$3:$C$33,2,FALSE)</f>
        <v>0.82599999999999996</v>
      </c>
      <c r="I4515" s="434">
        <f t="shared" si="70"/>
        <v>23210600</v>
      </c>
    </row>
    <row r="4516" spans="1:9">
      <c r="A4516" s="421">
        <v>4515</v>
      </c>
      <c r="B4516" s="426" t="s">
        <v>7711</v>
      </c>
      <c r="C4516" s="426" t="s">
        <v>7712</v>
      </c>
      <c r="D4516" s="426" t="s">
        <v>8539</v>
      </c>
      <c r="E4516" s="426" t="s">
        <v>8556</v>
      </c>
      <c r="F4516" s="441">
        <v>29820000</v>
      </c>
      <c r="G4516" s="423">
        <v>2023</v>
      </c>
      <c r="H4516" s="424">
        <f>VLOOKUP(G4516,[3]잔가율!$B$3:$C$33,2,FALSE)</f>
        <v>0.82599999999999996</v>
      </c>
      <c r="I4516" s="434">
        <f t="shared" si="70"/>
        <v>24631320</v>
      </c>
    </row>
    <row r="4517" spans="1:9">
      <c r="A4517" s="421">
        <v>4516</v>
      </c>
      <c r="B4517" s="313" t="s">
        <v>7711</v>
      </c>
      <c r="C4517" s="426" t="s">
        <v>7712</v>
      </c>
      <c r="D4517" s="426" t="s">
        <v>15843</v>
      </c>
      <c r="E4517" s="426" t="s">
        <v>8557</v>
      </c>
      <c r="F4517" s="442">
        <v>37780000</v>
      </c>
      <c r="G4517" s="423">
        <v>2023</v>
      </c>
      <c r="H4517" s="424">
        <f>VLOOKUP(G4517,[3]잔가율!$B$3:$C$33,2,FALSE)</f>
        <v>0.82599999999999996</v>
      </c>
      <c r="I4517" s="434">
        <f t="shared" si="70"/>
        <v>31206280</v>
      </c>
    </row>
    <row r="4518" spans="1:9">
      <c r="A4518" s="421">
        <v>4517</v>
      </c>
      <c r="B4518" s="313" t="s">
        <v>7711</v>
      </c>
      <c r="C4518" s="426" t="s">
        <v>7712</v>
      </c>
      <c r="D4518" s="426" t="s">
        <v>15843</v>
      </c>
      <c r="E4518" s="426" t="s">
        <v>8558</v>
      </c>
      <c r="F4518" s="442">
        <v>37760000</v>
      </c>
      <c r="G4518" s="423">
        <v>2023</v>
      </c>
      <c r="H4518" s="424">
        <f>VLOOKUP(G4518,[3]잔가율!$B$3:$C$33,2,FALSE)</f>
        <v>0.82599999999999996</v>
      </c>
      <c r="I4518" s="434">
        <f t="shared" si="70"/>
        <v>31189760</v>
      </c>
    </row>
    <row r="4519" spans="1:9">
      <c r="A4519" s="421">
        <v>4518</v>
      </c>
      <c r="B4519" s="313" t="s">
        <v>7711</v>
      </c>
      <c r="C4519" s="426" t="s">
        <v>7712</v>
      </c>
      <c r="D4519" s="426" t="s">
        <v>15843</v>
      </c>
      <c r="E4519" s="426" t="s">
        <v>8559</v>
      </c>
      <c r="F4519" s="442">
        <v>33910000</v>
      </c>
      <c r="G4519" s="423">
        <v>2023</v>
      </c>
      <c r="H4519" s="424">
        <f>VLOOKUP(G4519,[3]잔가율!$B$3:$C$33,2,FALSE)</f>
        <v>0.82599999999999996</v>
      </c>
      <c r="I4519" s="434">
        <f t="shared" si="70"/>
        <v>28009660</v>
      </c>
    </row>
    <row r="4520" spans="1:9">
      <c r="A4520" s="421">
        <v>4519</v>
      </c>
      <c r="B4520" s="313" t="s">
        <v>7711</v>
      </c>
      <c r="C4520" s="426" t="s">
        <v>7712</v>
      </c>
      <c r="D4520" s="426" t="s">
        <v>15843</v>
      </c>
      <c r="E4520" s="426" t="s">
        <v>8560</v>
      </c>
      <c r="F4520" s="442">
        <v>35500000</v>
      </c>
      <c r="G4520" s="423">
        <v>2023</v>
      </c>
      <c r="H4520" s="424">
        <f>VLOOKUP(G4520,[3]잔가율!$B$3:$C$33,2,FALSE)</f>
        <v>0.82599999999999996</v>
      </c>
      <c r="I4520" s="434">
        <f t="shared" si="70"/>
        <v>29323000</v>
      </c>
    </row>
    <row r="4521" spans="1:9">
      <c r="A4521" s="421">
        <v>4520</v>
      </c>
      <c r="B4521" s="422" t="s">
        <v>7711</v>
      </c>
      <c r="C4521" s="422" t="s">
        <v>7712</v>
      </c>
      <c r="D4521" s="422" t="s">
        <v>1978</v>
      </c>
      <c r="E4521" s="422" t="s">
        <v>8561</v>
      </c>
      <c r="F4521" s="438">
        <v>41380000</v>
      </c>
      <c r="G4521" s="423">
        <v>2023</v>
      </c>
      <c r="H4521" s="424">
        <f>VLOOKUP(G4521,[3]잔가율!$B$3:$C$33,2,FALSE)</f>
        <v>0.82599999999999996</v>
      </c>
      <c r="I4521" s="434">
        <f t="shared" si="70"/>
        <v>34179880</v>
      </c>
    </row>
    <row r="4522" spans="1:9">
      <c r="A4522" s="421">
        <v>4521</v>
      </c>
      <c r="B4522" s="422" t="s">
        <v>7711</v>
      </c>
      <c r="C4522" s="422" t="s">
        <v>7712</v>
      </c>
      <c r="D4522" s="422" t="s">
        <v>1978</v>
      </c>
      <c r="E4522" s="422" t="s">
        <v>8562</v>
      </c>
      <c r="F4522" s="438">
        <v>45300000</v>
      </c>
      <c r="G4522" s="423">
        <v>2023</v>
      </c>
      <c r="H4522" s="424">
        <f>VLOOKUP(G4522,[3]잔가율!$B$3:$C$33,2,FALSE)</f>
        <v>0.82599999999999996</v>
      </c>
      <c r="I4522" s="434">
        <f t="shared" si="70"/>
        <v>37417800</v>
      </c>
    </row>
    <row r="4523" spans="1:9">
      <c r="A4523" s="421">
        <v>4522</v>
      </c>
      <c r="B4523" s="422" t="s">
        <v>7711</v>
      </c>
      <c r="C4523" s="422" t="s">
        <v>7712</v>
      </c>
      <c r="D4523" s="422" t="s">
        <v>1978</v>
      </c>
      <c r="E4523" s="422" t="s">
        <v>8563</v>
      </c>
      <c r="F4523" s="438">
        <v>42980000</v>
      </c>
      <c r="G4523" s="423">
        <v>2023</v>
      </c>
      <c r="H4523" s="424">
        <f>VLOOKUP(G4523,[3]잔가율!$B$3:$C$33,2,FALSE)</f>
        <v>0.82599999999999996</v>
      </c>
      <c r="I4523" s="434">
        <f t="shared" si="70"/>
        <v>35501480</v>
      </c>
    </row>
    <row r="4524" spans="1:9">
      <c r="A4524" s="421">
        <v>4523</v>
      </c>
      <c r="B4524" s="422" t="s">
        <v>7711</v>
      </c>
      <c r="C4524" s="422" t="s">
        <v>7712</v>
      </c>
      <c r="D4524" s="422" t="s">
        <v>1978</v>
      </c>
      <c r="E4524" s="422" t="s">
        <v>8564</v>
      </c>
      <c r="F4524" s="438">
        <v>53950000</v>
      </c>
      <c r="G4524" s="423">
        <v>2023</v>
      </c>
      <c r="H4524" s="424">
        <f>VLOOKUP(G4524,[3]잔가율!$B$3:$C$33,2,FALSE)</f>
        <v>0.82599999999999996</v>
      </c>
      <c r="I4524" s="434">
        <f t="shared" si="70"/>
        <v>44562700</v>
      </c>
    </row>
    <row r="4525" spans="1:9">
      <c r="A4525" s="421">
        <v>4524</v>
      </c>
      <c r="B4525" s="422" t="s">
        <v>7711</v>
      </c>
      <c r="C4525" s="422" t="s">
        <v>7712</v>
      </c>
      <c r="D4525" s="422" t="s">
        <v>1978</v>
      </c>
      <c r="E4525" s="422" t="s">
        <v>8565</v>
      </c>
      <c r="F4525" s="438">
        <v>43540000</v>
      </c>
      <c r="G4525" s="423">
        <v>2023</v>
      </c>
      <c r="H4525" s="424">
        <f>VLOOKUP(G4525,[3]잔가율!$B$3:$C$33,2,FALSE)</f>
        <v>0.82599999999999996</v>
      </c>
      <c r="I4525" s="434">
        <f t="shared" si="70"/>
        <v>35964040</v>
      </c>
    </row>
    <row r="4526" spans="1:9">
      <c r="A4526" s="421">
        <v>4525</v>
      </c>
      <c r="B4526" s="422" t="s">
        <v>7711</v>
      </c>
      <c r="C4526" s="422" t="s">
        <v>7712</v>
      </c>
      <c r="D4526" s="422" t="s">
        <v>1978</v>
      </c>
      <c r="E4526" s="422" t="s">
        <v>8566</v>
      </c>
      <c r="F4526" s="438">
        <v>47510000</v>
      </c>
      <c r="G4526" s="423">
        <v>2023</v>
      </c>
      <c r="H4526" s="424">
        <f>VLOOKUP(G4526,[3]잔가율!$B$3:$C$33,2,FALSE)</f>
        <v>0.82599999999999996</v>
      </c>
      <c r="I4526" s="434">
        <f t="shared" si="70"/>
        <v>39243260</v>
      </c>
    </row>
    <row r="4527" spans="1:9">
      <c r="A4527" s="421">
        <v>4526</v>
      </c>
      <c r="B4527" s="422" t="s">
        <v>7711</v>
      </c>
      <c r="C4527" s="422" t="s">
        <v>7712</v>
      </c>
      <c r="D4527" s="422" t="s">
        <v>1978</v>
      </c>
      <c r="E4527" s="422" t="s">
        <v>8567</v>
      </c>
      <c r="F4527" s="438">
        <v>45420000</v>
      </c>
      <c r="G4527" s="423">
        <v>2023</v>
      </c>
      <c r="H4527" s="424">
        <f>VLOOKUP(G4527,[3]잔가율!$B$3:$C$33,2,FALSE)</f>
        <v>0.82599999999999996</v>
      </c>
      <c r="I4527" s="434">
        <f t="shared" si="70"/>
        <v>37516920</v>
      </c>
    </row>
    <row r="4528" spans="1:9">
      <c r="A4528" s="421">
        <v>4527</v>
      </c>
      <c r="B4528" s="422" t="s">
        <v>7711</v>
      </c>
      <c r="C4528" s="422" t="s">
        <v>7712</v>
      </c>
      <c r="D4528" s="422" t="s">
        <v>1978</v>
      </c>
      <c r="E4528" s="422" t="s">
        <v>8568</v>
      </c>
      <c r="F4528" s="438">
        <v>47530000</v>
      </c>
      <c r="G4528" s="423">
        <v>2023</v>
      </c>
      <c r="H4528" s="424">
        <f>VLOOKUP(G4528,[3]잔가율!$B$3:$C$33,2,FALSE)</f>
        <v>0.82599999999999996</v>
      </c>
      <c r="I4528" s="434">
        <f t="shared" si="70"/>
        <v>39259780</v>
      </c>
    </row>
    <row r="4529" spans="1:9">
      <c r="A4529" s="421">
        <v>4528</v>
      </c>
      <c r="B4529" s="422" t="s">
        <v>7711</v>
      </c>
      <c r="C4529" s="422" t="s">
        <v>7712</v>
      </c>
      <c r="D4529" s="422" t="s">
        <v>1978</v>
      </c>
      <c r="E4529" s="422" t="s">
        <v>8569</v>
      </c>
      <c r="F4529" s="438">
        <v>40460000</v>
      </c>
      <c r="G4529" s="423">
        <v>2023</v>
      </c>
      <c r="H4529" s="424">
        <f>VLOOKUP(G4529,[3]잔가율!$B$3:$C$33,2,FALSE)</f>
        <v>0.82599999999999996</v>
      </c>
      <c r="I4529" s="434">
        <f t="shared" si="70"/>
        <v>33419960</v>
      </c>
    </row>
    <row r="4530" spans="1:9">
      <c r="A4530" s="421">
        <v>4529</v>
      </c>
      <c r="B4530" s="422" t="s">
        <v>7711</v>
      </c>
      <c r="C4530" s="422" t="s">
        <v>7712</v>
      </c>
      <c r="D4530" s="422" t="s">
        <v>1978</v>
      </c>
      <c r="E4530" s="422" t="s">
        <v>8570</v>
      </c>
      <c r="F4530" s="438">
        <v>43440000</v>
      </c>
      <c r="G4530" s="423">
        <v>2023</v>
      </c>
      <c r="H4530" s="424">
        <f>VLOOKUP(G4530,[3]잔가율!$B$3:$C$33,2,FALSE)</f>
        <v>0.82599999999999996</v>
      </c>
      <c r="I4530" s="434">
        <f t="shared" si="70"/>
        <v>35881440</v>
      </c>
    </row>
    <row r="4531" spans="1:9">
      <c r="A4531" s="421">
        <v>4530</v>
      </c>
      <c r="B4531" s="422" t="s">
        <v>7711</v>
      </c>
      <c r="C4531" s="422" t="s">
        <v>7712</v>
      </c>
      <c r="D4531" s="422" t="s">
        <v>1978</v>
      </c>
      <c r="E4531" s="422" t="s">
        <v>8571</v>
      </c>
      <c r="F4531" s="438">
        <v>40460000</v>
      </c>
      <c r="G4531" s="423">
        <v>2023</v>
      </c>
      <c r="H4531" s="424">
        <f>VLOOKUP(G4531,[3]잔가율!$B$3:$C$33,2,FALSE)</f>
        <v>0.82599999999999996</v>
      </c>
      <c r="I4531" s="434">
        <f t="shared" si="70"/>
        <v>33419960</v>
      </c>
    </row>
    <row r="4532" spans="1:9">
      <c r="A4532" s="421">
        <v>4531</v>
      </c>
      <c r="B4532" s="422" t="s">
        <v>7711</v>
      </c>
      <c r="C4532" s="422" t="s">
        <v>7712</v>
      </c>
      <c r="D4532" s="422" t="s">
        <v>1978</v>
      </c>
      <c r="E4532" s="422" t="s">
        <v>8572</v>
      </c>
      <c r="F4532" s="438">
        <v>51960000</v>
      </c>
      <c r="G4532" s="423">
        <v>2023</v>
      </c>
      <c r="H4532" s="424">
        <f>VLOOKUP(G4532,[3]잔가율!$B$3:$C$33,2,FALSE)</f>
        <v>0.82599999999999996</v>
      </c>
      <c r="I4532" s="434">
        <f t="shared" si="70"/>
        <v>42918960</v>
      </c>
    </row>
    <row r="4533" spans="1:9">
      <c r="A4533" s="421">
        <v>4532</v>
      </c>
      <c r="B4533" s="422" t="s">
        <v>7711</v>
      </c>
      <c r="C4533" s="422" t="s">
        <v>7712</v>
      </c>
      <c r="D4533" s="422" t="s">
        <v>1978</v>
      </c>
      <c r="E4533" s="422" t="s">
        <v>8573</v>
      </c>
      <c r="F4533" s="438">
        <v>43860000</v>
      </c>
      <c r="G4533" s="423">
        <v>2023</v>
      </c>
      <c r="H4533" s="424">
        <f>VLOOKUP(G4533,[3]잔가율!$B$3:$C$33,2,FALSE)</f>
        <v>0.82599999999999996</v>
      </c>
      <c r="I4533" s="434">
        <f t="shared" si="70"/>
        <v>36228360</v>
      </c>
    </row>
    <row r="4534" spans="1:9">
      <c r="A4534" s="421">
        <v>4533</v>
      </c>
      <c r="B4534" s="422" t="s">
        <v>7711</v>
      </c>
      <c r="C4534" s="422" t="s">
        <v>7712</v>
      </c>
      <c r="D4534" s="422" t="s">
        <v>1978</v>
      </c>
      <c r="E4534" s="422" t="s">
        <v>8574</v>
      </c>
      <c r="F4534" s="438">
        <v>50170000</v>
      </c>
      <c r="G4534" s="423">
        <v>2023</v>
      </c>
      <c r="H4534" s="424">
        <f>VLOOKUP(G4534,[3]잔가율!$B$3:$C$33,2,FALSE)</f>
        <v>0.82599999999999996</v>
      </c>
      <c r="I4534" s="434">
        <f t="shared" si="70"/>
        <v>41440420</v>
      </c>
    </row>
    <row r="4535" spans="1:9">
      <c r="A4535" s="421">
        <v>4534</v>
      </c>
      <c r="B4535" s="422" t="s">
        <v>7711</v>
      </c>
      <c r="C4535" s="422" t="s">
        <v>7712</v>
      </c>
      <c r="D4535" s="422" t="s">
        <v>1978</v>
      </c>
      <c r="E4535" s="422" t="s">
        <v>8575</v>
      </c>
      <c r="F4535" s="438">
        <v>52190000</v>
      </c>
      <c r="G4535" s="423">
        <v>2023</v>
      </c>
      <c r="H4535" s="424">
        <f>VLOOKUP(G4535,[3]잔가율!$B$3:$C$33,2,FALSE)</f>
        <v>0.82599999999999996</v>
      </c>
      <c r="I4535" s="434">
        <f t="shared" si="70"/>
        <v>43108940</v>
      </c>
    </row>
    <row r="4536" spans="1:9">
      <c r="A4536" s="421">
        <v>4535</v>
      </c>
      <c r="B4536" s="422" t="s">
        <v>7711</v>
      </c>
      <c r="C4536" s="422" t="s">
        <v>7712</v>
      </c>
      <c r="D4536" s="422" t="s">
        <v>1978</v>
      </c>
      <c r="E4536" s="422" t="s">
        <v>8576</v>
      </c>
      <c r="F4536" s="438">
        <v>58990000</v>
      </c>
      <c r="G4536" s="423">
        <v>2023</v>
      </c>
      <c r="H4536" s="424">
        <f>VLOOKUP(G4536,[3]잔가율!$B$3:$C$33,2,FALSE)</f>
        <v>0.82599999999999996</v>
      </c>
      <c r="I4536" s="434">
        <f t="shared" si="70"/>
        <v>48725740</v>
      </c>
    </row>
    <row r="4537" spans="1:9">
      <c r="A4537" s="421">
        <v>4536</v>
      </c>
      <c r="B4537" s="422" t="s">
        <v>7711</v>
      </c>
      <c r="C4537" s="422" t="s">
        <v>7712</v>
      </c>
      <c r="D4537" s="422" t="s">
        <v>1978</v>
      </c>
      <c r="E4537" s="422" t="s">
        <v>8577</v>
      </c>
      <c r="F4537" s="438">
        <v>60930000</v>
      </c>
      <c r="G4537" s="423">
        <v>2023</v>
      </c>
      <c r="H4537" s="424">
        <f>VLOOKUP(G4537,[3]잔가율!$B$3:$C$33,2,FALSE)</f>
        <v>0.82599999999999996</v>
      </c>
      <c r="I4537" s="434">
        <f t="shared" si="70"/>
        <v>50328180</v>
      </c>
    </row>
    <row r="4538" spans="1:9">
      <c r="A4538" s="421">
        <v>4537</v>
      </c>
      <c r="B4538" s="422" t="s">
        <v>7711</v>
      </c>
      <c r="C4538" s="422" t="s">
        <v>7712</v>
      </c>
      <c r="D4538" s="422" t="s">
        <v>1978</v>
      </c>
      <c r="E4538" s="422" t="s">
        <v>8578</v>
      </c>
      <c r="F4538" s="438">
        <v>63600000</v>
      </c>
      <c r="G4538" s="423">
        <v>2023</v>
      </c>
      <c r="H4538" s="424">
        <f>VLOOKUP(G4538,[3]잔가율!$B$3:$C$33,2,FALSE)</f>
        <v>0.82599999999999996</v>
      </c>
      <c r="I4538" s="434">
        <f t="shared" si="70"/>
        <v>52533600</v>
      </c>
    </row>
    <row r="4539" spans="1:9">
      <c r="A4539" s="421">
        <v>4538</v>
      </c>
      <c r="B4539" s="422" t="s">
        <v>7711</v>
      </c>
      <c r="C4539" s="422" t="s">
        <v>7712</v>
      </c>
      <c r="D4539" s="422" t="s">
        <v>1978</v>
      </c>
      <c r="E4539" s="422" t="s">
        <v>8579</v>
      </c>
      <c r="F4539" s="438">
        <v>64910000</v>
      </c>
      <c r="G4539" s="423">
        <v>2023</v>
      </c>
      <c r="H4539" s="424">
        <f>VLOOKUP(G4539,[3]잔가율!$B$3:$C$33,2,FALSE)</f>
        <v>0.82599999999999996</v>
      </c>
      <c r="I4539" s="434">
        <f t="shared" si="70"/>
        <v>53615660</v>
      </c>
    </row>
    <row r="4540" spans="1:9">
      <c r="A4540" s="421">
        <v>4539</v>
      </c>
      <c r="B4540" s="422" t="s">
        <v>7711</v>
      </c>
      <c r="C4540" s="422" t="s">
        <v>7712</v>
      </c>
      <c r="D4540" s="422" t="s">
        <v>1978</v>
      </c>
      <c r="E4540" s="422" t="s">
        <v>8580</v>
      </c>
      <c r="F4540" s="438">
        <v>72500000</v>
      </c>
      <c r="G4540" s="423">
        <v>2023</v>
      </c>
      <c r="H4540" s="424">
        <f>VLOOKUP(G4540,[3]잔가율!$B$3:$C$33,2,FALSE)</f>
        <v>0.82599999999999996</v>
      </c>
      <c r="I4540" s="434">
        <f t="shared" si="70"/>
        <v>59885000</v>
      </c>
    </row>
    <row r="4541" spans="1:9">
      <c r="A4541" s="421">
        <v>4540</v>
      </c>
      <c r="B4541" s="422" t="s">
        <v>7711</v>
      </c>
      <c r="C4541" s="422" t="s">
        <v>7712</v>
      </c>
      <c r="D4541" s="422" t="s">
        <v>1978</v>
      </c>
      <c r="E4541" s="422" t="s">
        <v>8581</v>
      </c>
      <c r="F4541" s="438">
        <v>56230000</v>
      </c>
      <c r="G4541" s="423">
        <v>2023</v>
      </c>
      <c r="H4541" s="424">
        <f>VLOOKUP(G4541,[3]잔가율!$B$3:$C$33,2,FALSE)</f>
        <v>0.82599999999999996</v>
      </c>
      <c r="I4541" s="434">
        <f t="shared" si="70"/>
        <v>46445980</v>
      </c>
    </row>
    <row r="4542" spans="1:9">
      <c r="A4542" s="421">
        <v>4541</v>
      </c>
      <c r="B4542" s="422" t="s">
        <v>7711</v>
      </c>
      <c r="C4542" s="422" t="s">
        <v>7712</v>
      </c>
      <c r="D4542" s="422" t="s">
        <v>1978</v>
      </c>
      <c r="E4542" s="422" t="s">
        <v>8582</v>
      </c>
      <c r="F4542" s="438">
        <v>66140000</v>
      </c>
      <c r="G4542" s="423">
        <v>2023</v>
      </c>
      <c r="H4542" s="424">
        <f>VLOOKUP(G4542,[3]잔가율!$B$3:$C$33,2,FALSE)</f>
        <v>0.82599999999999996</v>
      </c>
      <c r="I4542" s="434">
        <f t="shared" si="70"/>
        <v>54631640</v>
      </c>
    </row>
    <row r="4543" spans="1:9">
      <c r="A4543" s="421">
        <v>4542</v>
      </c>
      <c r="B4543" s="422" t="s">
        <v>7711</v>
      </c>
      <c r="C4543" s="422" t="s">
        <v>7712</v>
      </c>
      <c r="D4543" s="422" t="s">
        <v>1978</v>
      </c>
      <c r="E4543" s="422" t="s">
        <v>8583</v>
      </c>
      <c r="F4543" s="438">
        <v>73480000</v>
      </c>
      <c r="G4543" s="423">
        <v>2023</v>
      </c>
      <c r="H4543" s="424">
        <f>VLOOKUP(G4543,[3]잔가율!$B$3:$C$33,2,FALSE)</f>
        <v>0.82599999999999996</v>
      </c>
      <c r="I4543" s="434">
        <f t="shared" si="70"/>
        <v>60694480</v>
      </c>
    </row>
    <row r="4544" spans="1:9">
      <c r="A4544" s="421">
        <v>4543</v>
      </c>
      <c r="B4544" s="422" t="s">
        <v>7711</v>
      </c>
      <c r="C4544" s="422" t="s">
        <v>7712</v>
      </c>
      <c r="D4544" s="422" t="s">
        <v>1978</v>
      </c>
      <c r="E4544" s="422" t="s">
        <v>8584</v>
      </c>
      <c r="F4544" s="438">
        <v>51690000</v>
      </c>
      <c r="G4544" s="423">
        <v>2023</v>
      </c>
      <c r="H4544" s="424">
        <f>VLOOKUP(G4544,[3]잔가율!$B$3:$C$33,2,FALSE)</f>
        <v>0.82599999999999996</v>
      </c>
      <c r="I4544" s="434">
        <f t="shared" si="70"/>
        <v>42695940</v>
      </c>
    </row>
    <row r="4545" spans="1:9">
      <c r="A4545" s="421">
        <v>4544</v>
      </c>
      <c r="B4545" s="422" t="s">
        <v>7711</v>
      </c>
      <c r="C4545" s="422" t="s">
        <v>7712</v>
      </c>
      <c r="D4545" s="422" t="s">
        <v>1978</v>
      </c>
      <c r="E4545" s="422" t="s">
        <v>8585</v>
      </c>
      <c r="F4545" s="438">
        <v>56550000</v>
      </c>
      <c r="G4545" s="423">
        <v>2023</v>
      </c>
      <c r="H4545" s="424">
        <f>VLOOKUP(G4545,[3]잔가율!$B$3:$C$33,2,FALSE)</f>
        <v>0.82599999999999996</v>
      </c>
      <c r="I4545" s="434">
        <f t="shared" si="70"/>
        <v>46710300</v>
      </c>
    </row>
    <row r="4546" spans="1:9">
      <c r="A4546" s="421">
        <v>4545</v>
      </c>
      <c r="B4546" s="422" t="s">
        <v>7711</v>
      </c>
      <c r="C4546" s="422" t="s">
        <v>7712</v>
      </c>
      <c r="D4546" s="422" t="s">
        <v>1978</v>
      </c>
      <c r="E4546" s="422" t="s">
        <v>8586</v>
      </c>
      <c r="F4546" s="438">
        <v>65640000</v>
      </c>
      <c r="G4546" s="423">
        <v>2023</v>
      </c>
      <c r="H4546" s="424">
        <f>VLOOKUP(G4546,[3]잔가율!$B$3:$C$33,2,FALSE)</f>
        <v>0.82599999999999996</v>
      </c>
      <c r="I4546" s="434">
        <f t="shared" ref="I4546:I4609" si="71">ROUNDDOWN(F4546*H4546,0)</f>
        <v>54218640</v>
      </c>
    </row>
    <row r="4547" spans="1:9">
      <c r="A4547" s="421">
        <v>4546</v>
      </c>
      <c r="B4547" s="422" t="s">
        <v>7711</v>
      </c>
      <c r="C4547" s="422" t="s">
        <v>7712</v>
      </c>
      <c r="D4547" s="422" t="s">
        <v>1978</v>
      </c>
      <c r="E4547" s="422" t="s">
        <v>8587</v>
      </c>
      <c r="F4547" s="438">
        <v>53920000</v>
      </c>
      <c r="G4547" s="423">
        <v>2023</v>
      </c>
      <c r="H4547" s="424">
        <f>VLOOKUP(G4547,[3]잔가율!$B$3:$C$33,2,FALSE)</f>
        <v>0.82599999999999996</v>
      </c>
      <c r="I4547" s="434">
        <f t="shared" si="71"/>
        <v>44537920</v>
      </c>
    </row>
    <row r="4548" spans="1:9">
      <c r="A4548" s="421">
        <v>4547</v>
      </c>
      <c r="B4548" s="422" t="s">
        <v>7711</v>
      </c>
      <c r="C4548" s="422" t="s">
        <v>7712</v>
      </c>
      <c r="D4548" s="422" t="s">
        <v>1978</v>
      </c>
      <c r="E4548" s="422" t="s">
        <v>8588</v>
      </c>
      <c r="F4548" s="438">
        <v>57220000</v>
      </c>
      <c r="G4548" s="423">
        <v>2023</v>
      </c>
      <c r="H4548" s="424">
        <f>VLOOKUP(G4548,[3]잔가율!$B$3:$C$33,2,FALSE)</f>
        <v>0.82599999999999996</v>
      </c>
      <c r="I4548" s="434">
        <f t="shared" si="71"/>
        <v>47263720</v>
      </c>
    </row>
    <row r="4549" spans="1:9">
      <c r="A4549" s="421">
        <v>4548</v>
      </c>
      <c r="B4549" s="422" t="s">
        <v>7711</v>
      </c>
      <c r="C4549" s="422" t="s">
        <v>7712</v>
      </c>
      <c r="D4549" s="422" t="s">
        <v>1978</v>
      </c>
      <c r="E4549" s="422" t="s">
        <v>8589</v>
      </c>
      <c r="F4549" s="438">
        <v>67270000</v>
      </c>
      <c r="G4549" s="423">
        <v>2023</v>
      </c>
      <c r="H4549" s="424">
        <f>VLOOKUP(G4549,[3]잔가율!$B$3:$C$33,2,FALSE)</f>
        <v>0.82599999999999996</v>
      </c>
      <c r="I4549" s="434">
        <f t="shared" si="71"/>
        <v>55565020</v>
      </c>
    </row>
    <row r="4550" spans="1:9">
      <c r="A4550" s="421">
        <v>4549</v>
      </c>
      <c r="B4550" s="422" t="s">
        <v>7711</v>
      </c>
      <c r="C4550" s="422" t="s">
        <v>7712</v>
      </c>
      <c r="D4550" s="422" t="s">
        <v>1978</v>
      </c>
      <c r="E4550" s="422" t="s">
        <v>8590</v>
      </c>
      <c r="F4550" s="438">
        <v>46060000</v>
      </c>
      <c r="G4550" s="423">
        <v>2023</v>
      </c>
      <c r="H4550" s="424">
        <f>VLOOKUP(G4550,[3]잔가율!$B$3:$C$33,2,FALSE)</f>
        <v>0.82599999999999996</v>
      </c>
      <c r="I4550" s="434">
        <f t="shared" si="71"/>
        <v>38045560</v>
      </c>
    </row>
    <row r="4551" spans="1:9">
      <c r="A4551" s="421">
        <v>4550</v>
      </c>
      <c r="B4551" s="422" t="s">
        <v>7711</v>
      </c>
      <c r="C4551" s="422" t="s">
        <v>7712</v>
      </c>
      <c r="D4551" s="422" t="s">
        <v>1978</v>
      </c>
      <c r="E4551" s="422" t="s">
        <v>8591</v>
      </c>
      <c r="F4551" s="438">
        <v>50520000</v>
      </c>
      <c r="G4551" s="423">
        <v>2023</v>
      </c>
      <c r="H4551" s="424">
        <f>VLOOKUP(G4551,[3]잔가율!$B$3:$C$33,2,FALSE)</f>
        <v>0.82599999999999996</v>
      </c>
      <c r="I4551" s="434">
        <f t="shared" si="71"/>
        <v>41729520</v>
      </c>
    </row>
    <row r="4552" spans="1:9">
      <c r="A4552" s="421">
        <v>4551</v>
      </c>
      <c r="B4552" s="422" t="s">
        <v>7711</v>
      </c>
      <c r="C4552" s="422" t="s">
        <v>7712</v>
      </c>
      <c r="D4552" s="422" t="s">
        <v>1978</v>
      </c>
      <c r="E4552" s="422" t="s">
        <v>8592</v>
      </c>
      <c r="F4552" s="438">
        <v>60600000</v>
      </c>
      <c r="G4552" s="423">
        <v>2023</v>
      </c>
      <c r="H4552" s="424">
        <f>VLOOKUP(G4552,[3]잔가율!$B$3:$C$33,2,FALSE)</f>
        <v>0.82599999999999996</v>
      </c>
      <c r="I4552" s="434">
        <f t="shared" si="71"/>
        <v>50055600</v>
      </c>
    </row>
    <row r="4553" spans="1:9">
      <c r="A4553" s="421">
        <v>4552</v>
      </c>
      <c r="B4553" s="422" t="s">
        <v>7711</v>
      </c>
      <c r="C4553" s="422" t="s">
        <v>7712</v>
      </c>
      <c r="D4553" s="422" t="s">
        <v>1978</v>
      </c>
      <c r="E4553" s="422" t="s">
        <v>8593</v>
      </c>
      <c r="F4553" s="438">
        <v>47440000</v>
      </c>
      <c r="G4553" s="423">
        <v>2023</v>
      </c>
      <c r="H4553" s="424">
        <f>VLOOKUP(G4553,[3]잔가율!$B$3:$C$33,2,FALSE)</f>
        <v>0.82599999999999996</v>
      </c>
      <c r="I4553" s="434">
        <f t="shared" si="71"/>
        <v>39185440</v>
      </c>
    </row>
    <row r="4554" spans="1:9">
      <c r="A4554" s="421">
        <v>4553</v>
      </c>
      <c r="B4554" s="422" t="s">
        <v>7711</v>
      </c>
      <c r="C4554" s="422" t="s">
        <v>7712</v>
      </c>
      <c r="D4554" s="422" t="s">
        <v>1978</v>
      </c>
      <c r="E4554" s="422" t="s">
        <v>8594</v>
      </c>
      <c r="F4554" s="438">
        <v>53260000</v>
      </c>
      <c r="G4554" s="423">
        <v>2023</v>
      </c>
      <c r="H4554" s="424">
        <f>VLOOKUP(G4554,[3]잔가율!$B$3:$C$33,2,FALSE)</f>
        <v>0.82599999999999996</v>
      </c>
      <c r="I4554" s="434">
        <f t="shared" si="71"/>
        <v>43992760</v>
      </c>
    </row>
    <row r="4555" spans="1:9">
      <c r="A4555" s="421">
        <v>4554</v>
      </c>
      <c r="B4555" s="422" t="s">
        <v>7711</v>
      </c>
      <c r="C4555" s="422" t="s">
        <v>7712</v>
      </c>
      <c r="D4555" s="422" t="s">
        <v>1978</v>
      </c>
      <c r="E4555" s="422" t="s">
        <v>8595</v>
      </c>
      <c r="F4555" s="438">
        <v>58680000</v>
      </c>
      <c r="G4555" s="423">
        <v>2023</v>
      </c>
      <c r="H4555" s="424">
        <f>VLOOKUP(G4555,[3]잔가율!$B$3:$C$33,2,FALSE)</f>
        <v>0.82599999999999996</v>
      </c>
      <c r="I4555" s="434">
        <f t="shared" si="71"/>
        <v>48469680</v>
      </c>
    </row>
    <row r="4556" spans="1:9">
      <c r="A4556" s="421">
        <v>4555</v>
      </c>
      <c r="B4556" s="422" t="s">
        <v>7711</v>
      </c>
      <c r="C4556" s="422" t="s">
        <v>7712</v>
      </c>
      <c r="D4556" s="422" t="s">
        <v>1978</v>
      </c>
      <c r="E4556" s="422" t="s">
        <v>8596</v>
      </c>
      <c r="F4556" s="438">
        <v>78420000</v>
      </c>
      <c r="G4556" s="423">
        <v>2023</v>
      </c>
      <c r="H4556" s="424">
        <f>VLOOKUP(G4556,[3]잔가율!$B$3:$C$33,2,FALSE)</f>
        <v>0.82599999999999996</v>
      </c>
      <c r="I4556" s="434">
        <f t="shared" si="71"/>
        <v>64774920</v>
      </c>
    </row>
    <row r="4557" spans="1:9">
      <c r="A4557" s="421">
        <v>4556</v>
      </c>
      <c r="B4557" s="422" t="s">
        <v>7711</v>
      </c>
      <c r="C4557" s="422" t="s">
        <v>7712</v>
      </c>
      <c r="D4557" s="422" t="s">
        <v>1978</v>
      </c>
      <c r="E4557" s="422" t="s">
        <v>8597</v>
      </c>
      <c r="F4557" s="438">
        <v>76630000</v>
      </c>
      <c r="G4557" s="423">
        <v>2023</v>
      </c>
      <c r="H4557" s="424">
        <f>VLOOKUP(G4557,[3]잔가율!$B$3:$C$33,2,FALSE)</f>
        <v>0.82599999999999996</v>
      </c>
      <c r="I4557" s="434">
        <f t="shared" si="71"/>
        <v>63296380</v>
      </c>
    </row>
    <row r="4558" spans="1:9">
      <c r="A4558" s="421">
        <v>4557</v>
      </c>
      <c r="B4558" s="422" t="s">
        <v>7711</v>
      </c>
      <c r="C4558" s="422" t="s">
        <v>7712</v>
      </c>
      <c r="D4558" s="422" t="s">
        <v>1978</v>
      </c>
      <c r="E4558" s="422" t="s">
        <v>8598</v>
      </c>
      <c r="F4558" s="438">
        <v>65110000</v>
      </c>
      <c r="G4558" s="423">
        <v>2023</v>
      </c>
      <c r="H4558" s="424">
        <f>VLOOKUP(G4558,[3]잔가율!$B$3:$C$33,2,FALSE)</f>
        <v>0.82599999999999996</v>
      </c>
      <c r="I4558" s="434">
        <f t="shared" si="71"/>
        <v>53780860</v>
      </c>
    </row>
    <row r="4559" spans="1:9">
      <c r="A4559" s="421">
        <v>4558</v>
      </c>
      <c r="B4559" s="422" t="s">
        <v>7711</v>
      </c>
      <c r="C4559" s="422" t="s">
        <v>7712</v>
      </c>
      <c r="D4559" s="422" t="s">
        <v>1978</v>
      </c>
      <c r="E4559" s="422" t="s">
        <v>8599</v>
      </c>
      <c r="F4559" s="438">
        <v>67380000</v>
      </c>
      <c r="G4559" s="423">
        <v>2023</v>
      </c>
      <c r="H4559" s="424">
        <f>VLOOKUP(G4559,[3]잔가율!$B$3:$C$33,2,FALSE)</f>
        <v>0.82599999999999996</v>
      </c>
      <c r="I4559" s="434">
        <f t="shared" si="71"/>
        <v>55655880</v>
      </c>
    </row>
    <row r="4560" spans="1:9">
      <c r="A4560" s="421">
        <v>4559</v>
      </c>
      <c r="B4560" s="422" t="s">
        <v>7711</v>
      </c>
      <c r="C4560" s="422" t="s">
        <v>7712</v>
      </c>
      <c r="D4560" s="422" t="s">
        <v>1978</v>
      </c>
      <c r="E4560" s="422" t="s">
        <v>8600</v>
      </c>
      <c r="F4560" s="438">
        <v>56360000</v>
      </c>
      <c r="G4560" s="423">
        <v>2023</v>
      </c>
      <c r="H4560" s="424">
        <f>VLOOKUP(G4560,[3]잔가율!$B$3:$C$33,2,FALSE)</f>
        <v>0.82599999999999996</v>
      </c>
      <c r="I4560" s="434">
        <f t="shared" si="71"/>
        <v>46553360</v>
      </c>
    </row>
    <row r="4561" spans="1:9">
      <c r="A4561" s="421">
        <v>4560</v>
      </c>
      <c r="B4561" s="422" t="s">
        <v>7711</v>
      </c>
      <c r="C4561" s="422" t="s">
        <v>7712</v>
      </c>
      <c r="D4561" s="422" t="s">
        <v>1978</v>
      </c>
      <c r="E4561" s="422" t="s">
        <v>8601</v>
      </c>
      <c r="F4561" s="438">
        <v>44990000</v>
      </c>
      <c r="G4561" s="423">
        <v>2023</v>
      </c>
      <c r="H4561" s="424">
        <f>VLOOKUP(G4561,[3]잔가율!$B$3:$C$33,2,FALSE)</f>
        <v>0.82599999999999996</v>
      </c>
      <c r="I4561" s="434">
        <f t="shared" si="71"/>
        <v>37161740</v>
      </c>
    </row>
    <row r="4562" spans="1:9">
      <c r="A4562" s="421">
        <v>4561</v>
      </c>
      <c r="B4562" s="422" t="s">
        <v>7711</v>
      </c>
      <c r="C4562" s="422" t="s">
        <v>7712</v>
      </c>
      <c r="D4562" s="422" t="s">
        <v>1978</v>
      </c>
      <c r="E4562" s="422" t="s">
        <v>8602</v>
      </c>
      <c r="F4562" s="438">
        <v>45900000</v>
      </c>
      <c r="G4562" s="423">
        <v>2023</v>
      </c>
      <c r="H4562" s="424">
        <f>VLOOKUP(G4562,[3]잔가율!$B$3:$C$33,2,FALSE)</f>
        <v>0.82599999999999996</v>
      </c>
      <c r="I4562" s="434">
        <f t="shared" si="71"/>
        <v>37913400</v>
      </c>
    </row>
    <row r="4563" spans="1:9">
      <c r="A4563" s="421">
        <v>4562</v>
      </c>
      <c r="B4563" s="422" t="s">
        <v>7711</v>
      </c>
      <c r="C4563" s="422" t="s">
        <v>7712</v>
      </c>
      <c r="D4563" s="422" t="s">
        <v>1978</v>
      </c>
      <c r="E4563" s="422" t="s">
        <v>8603</v>
      </c>
      <c r="F4563" s="438">
        <v>51910000</v>
      </c>
      <c r="G4563" s="423">
        <v>2023</v>
      </c>
      <c r="H4563" s="424">
        <f>VLOOKUP(G4563,[3]잔가율!$B$3:$C$33,2,FALSE)</f>
        <v>0.82599999999999996</v>
      </c>
      <c r="I4563" s="434">
        <f t="shared" si="71"/>
        <v>42877660</v>
      </c>
    </row>
    <row r="4564" spans="1:9">
      <c r="A4564" s="421">
        <v>4563</v>
      </c>
      <c r="B4564" s="422" t="s">
        <v>7711</v>
      </c>
      <c r="C4564" s="422" t="s">
        <v>7712</v>
      </c>
      <c r="D4564" s="422" t="s">
        <v>1978</v>
      </c>
      <c r="E4564" s="422" t="s">
        <v>8604</v>
      </c>
      <c r="F4564" s="438">
        <v>45230000</v>
      </c>
      <c r="G4564" s="423">
        <v>2023</v>
      </c>
      <c r="H4564" s="424">
        <f>VLOOKUP(G4564,[3]잔가율!$B$3:$C$33,2,FALSE)</f>
        <v>0.82599999999999996</v>
      </c>
      <c r="I4564" s="434">
        <f t="shared" si="71"/>
        <v>37359980</v>
      </c>
    </row>
    <row r="4565" spans="1:9">
      <c r="A4565" s="421">
        <v>4564</v>
      </c>
      <c r="B4565" s="422" t="s">
        <v>7711</v>
      </c>
      <c r="C4565" s="422" t="s">
        <v>7712</v>
      </c>
      <c r="D4565" s="422" t="s">
        <v>1978</v>
      </c>
      <c r="E4565" s="422" t="s">
        <v>8605</v>
      </c>
      <c r="F4565" s="438">
        <v>46870000</v>
      </c>
      <c r="G4565" s="423">
        <v>2023</v>
      </c>
      <c r="H4565" s="424">
        <f>VLOOKUP(G4565,[3]잔가율!$B$3:$C$33,2,FALSE)</f>
        <v>0.82599999999999996</v>
      </c>
      <c r="I4565" s="434">
        <f t="shared" si="71"/>
        <v>38714620</v>
      </c>
    </row>
    <row r="4566" spans="1:9">
      <c r="A4566" s="421">
        <v>4565</v>
      </c>
      <c r="B4566" s="426" t="s">
        <v>7711</v>
      </c>
      <c r="C4566" s="426" t="s">
        <v>7712</v>
      </c>
      <c r="D4566" s="426" t="s">
        <v>1978</v>
      </c>
      <c r="E4566" s="426" t="s">
        <v>8606</v>
      </c>
      <c r="F4566" s="441">
        <v>46180000</v>
      </c>
      <c r="G4566" s="423">
        <v>2023</v>
      </c>
      <c r="H4566" s="424">
        <f>VLOOKUP(G4566,[3]잔가율!$B$3:$C$33,2,FALSE)</f>
        <v>0.82599999999999996</v>
      </c>
      <c r="I4566" s="434">
        <f t="shared" si="71"/>
        <v>38144680</v>
      </c>
    </row>
    <row r="4567" spans="1:9">
      <c r="A4567" s="421">
        <v>4566</v>
      </c>
      <c r="B4567" s="426" t="s">
        <v>7711</v>
      </c>
      <c r="C4567" s="426" t="s">
        <v>7712</v>
      </c>
      <c r="D4567" s="426" t="s">
        <v>1978</v>
      </c>
      <c r="E4567" s="426" t="s">
        <v>8607</v>
      </c>
      <c r="F4567" s="441">
        <v>44880000</v>
      </c>
      <c r="G4567" s="423">
        <v>2023</v>
      </c>
      <c r="H4567" s="424">
        <f>VLOOKUP(G4567,[3]잔가율!$B$3:$C$33,2,FALSE)</f>
        <v>0.82599999999999996</v>
      </c>
      <c r="I4567" s="434">
        <f t="shared" si="71"/>
        <v>37070880</v>
      </c>
    </row>
    <row r="4568" spans="1:9">
      <c r="A4568" s="421">
        <v>4567</v>
      </c>
      <c r="B4568" s="426" t="s">
        <v>7711</v>
      </c>
      <c r="C4568" s="426" t="s">
        <v>7712</v>
      </c>
      <c r="D4568" s="426" t="s">
        <v>1978</v>
      </c>
      <c r="E4568" s="426" t="s">
        <v>8608</v>
      </c>
      <c r="F4568" s="441">
        <v>49320000</v>
      </c>
      <c r="G4568" s="423">
        <v>2023</v>
      </c>
      <c r="H4568" s="424">
        <f>VLOOKUP(G4568,[3]잔가율!$B$3:$C$33,2,FALSE)</f>
        <v>0.82599999999999996</v>
      </c>
      <c r="I4568" s="434">
        <f t="shared" si="71"/>
        <v>40738320</v>
      </c>
    </row>
    <row r="4569" spans="1:9">
      <c r="A4569" s="421">
        <v>4568</v>
      </c>
      <c r="B4569" s="426" t="s">
        <v>7711</v>
      </c>
      <c r="C4569" s="426" t="s">
        <v>7712</v>
      </c>
      <c r="D4569" s="426" t="s">
        <v>1978</v>
      </c>
      <c r="E4569" s="426" t="s">
        <v>8609</v>
      </c>
      <c r="F4569" s="441">
        <v>50770000</v>
      </c>
      <c r="G4569" s="423">
        <v>2023</v>
      </c>
      <c r="H4569" s="424">
        <f>VLOOKUP(G4569,[3]잔가율!$B$3:$C$33,2,FALSE)</f>
        <v>0.82599999999999996</v>
      </c>
      <c r="I4569" s="434">
        <f t="shared" si="71"/>
        <v>41936020</v>
      </c>
    </row>
    <row r="4570" spans="1:9">
      <c r="A4570" s="421">
        <v>4569</v>
      </c>
      <c r="B4570" s="422" t="s">
        <v>7711</v>
      </c>
      <c r="C4570" s="422" t="s">
        <v>7712</v>
      </c>
      <c r="D4570" s="422" t="s">
        <v>1978</v>
      </c>
      <c r="E4570" s="422" t="s">
        <v>8610</v>
      </c>
      <c r="F4570" s="438">
        <v>57330000</v>
      </c>
      <c r="G4570" s="423">
        <v>2023</v>
      </c>
      <c r="H4570" s="424">
        <f>VLOOKUP(G4570,[3]잔가율!$B$3:$C$33,2,FALSE)</f>
        <v>0.82599999999999996</v>
      </c>
      <c r="I4570" s="434">
        <f t="shared" si="71"/>
        <v>47354580</v>
      </c>
    </row>
    <row r="4571" spans="1:9">
      <c r="A4571" s="421">
        <v>4570</v>
      </c>
      <c r="B4571" s="422" t="s">
        <v>7711</v>
      </c>
      <c r="C4571" s="422" t="s">
        <v>7712</v>
      </c>
      <c r="D4571" s="422" t="s">
        <v>1978</v>
      </c>
      <c r="E4571" s="422" t="s">
        <v>8611</v>
      </c>
      <c r="F4571" s="438">
        <v>47030000</v>
      </c>
      <c r="G4571" s="423">
        <v>2023</v>
      </c>
      <c r="H4571" s="424">
        <f>VLOOKUP(G4571,[3]잔가율!$B$3:$C$33,2,FALSE)</f>
        <v>0.82599999999999996</v>
      </c>
      <c r="I4571" s="434">
        <f t="shared" si="71"/>
        <v>38846780</v>
      </c>
    </row>
    <row r="4572" spans="1:9">
      <c r="A4572" s="421">
        <v>4571</v>
      </c>
      <c r="B4572" s="422" t="s">
        <v>7711</v>
      </c>
      <c r="C4572" s="422" t="s">
        <v>7712</v>
      </c>
      <c r="D4572" s="422" t="s">
        <v>1978</v>
      </c>
      <c r="E4572" s="422" t="s">
        <v>8612</v>
      </c>
      <c r="F4572" s="438">
        <v>48670000</v>
      </c>
      <c r="G4572" s="423">
        <v>2023</v>
      </c>
      <c r="H4572" s="424">
        <f>VLOOKUP(G4572,[3]잔가율!$B$3:$C$33,2,FALSE)</f>
        <v>0.82599999999999996</v>
      </c>
      <c r="I4572" s="434">
        <f t="shared" si="71"/>
        <v>40201420</v>
      </c>
    </row>
    <row r="4573" spans="1:9">
      <c r="A4573" s="421">
        <v>4572</v>
      </c>
      <c r="B4573" s="422" t="s">
        <v>7711</v>
      </c>
      <c r="C4573" s="422" t="s">
        <v>7712</v>
      </c>
      <c r="D4573" s="422" t="s">
        <v>1978</v>
      </c>
      <c r="E4573" s="422" t="s">
        <v>8613</v>
      </c>
      <c r="F4573" s="438">
        <v>55420000</v>
      </c>
      <c r="G4573" s="423">
        <v>2023</v>
      </c>
      <c r="H4573" s="424">
        <f>VLOOKUP(G4573,[3]잔가율!$B$3:$C$33,2,FALSE)</f>
        <v>0.82599999999999996</v>
      </c>
      <c r="I4573" s="434">
        <f t="shared" si="71"/>
        <v>45776920</v>
      </c>
    </row>
    <row r="4574" spans="1:9">
      <c r="A4574" s="421">
        <v>4573</v>
      </c>
      <c r="B4574" s="422" t="s">
        <v>7711</v>
      </c>
      <c r="C4574" s="422" t="s">
        <v>7712</v>
      </c>
      <c r="D4574" s="422" t="s">
        <v>1978</v>
      </c>
      <c r="E4574" s="422" t="s">
        <v>8614</v>
      </c>
      <c r="F4574" s="438">
        <v>47280000</v>
      </c>
      <c r="G4574" s="423">
        <v>2023</v>
      </c>
      <c r="H4574" s="424">
        <f>VLOOKUP(G4574,[3]잔가율!$B$3:$C$33,2,FALSE)</f>
        <v>0.82599999999999996</v>
      </c>
      <c r="I4574" s="434">
        <f t="shared" si="71"/>
        <v>39053280</v>
      </c>
    </row>
    <row r="4575" spans="1:9">
      <c r="A4575" s="421">
        <v>4574</v>
      </c>
      <c r="B4575" s="422" t="s">
        <v>7711</v>
      </c>
      <c r="C4575" s="422" t="s">
        <v>7712</v>
      </c>
      <c r="D4575" s="422" t="s">
        <v>1978</v>
      </c>
      <c r="E4575" s="422" t="s">
        <v>8615</v>
      </c>
      <c r="F4575" s="438">
        <v>47980000</v>
      </c>
      <c r="G4575" s="423">
        <v>2023</v>
      </c>
      <c r="H4575" s="424">
        <f>VLOOKUP(G4575,[3]잔가율!$B$3:$C$33,2,FALSE)</f>
        <v>0.82599999999999996</v>
      </c>
      <c r="I4575" s="434">
        <f t="shared" si="71"/>
        <v>39631480</v>
      </c>
    </row>
    <row r="4576" spans="1:9">
      <c r="A4576" s="421">
        <v>4575</v>
      </c>
      <c r="B4576" s="426" t="s">
        <v>7711</v>
      </c>
      <c r="C4576" s="426" t="s">
        <v>7712</v>
      </c>
      <c r="D4576" s="426" t="s">
        <v>1978</v>
      </c>
      <c r="E4576" s="426" t="s">
        <v>8616</v>
      </c>
      <c r="F4576" s="441">
        <v>46970000</v>
      </c>
      <c r="G4576" s="423">
        <v>2023</v>
      </c>
      <c r="H4576" s="424">
        <f>VLOOKUP(G4576,[3]잔가율!$B$3:$C$33,2,FALSE)</f>
        <v>0.82599999999999996</v>
      </c>
      <c r="I4576" s="434">
        <f t="shared" si="71"/>
        <v>38797220</v>
      </c>
    </row>
    <row r="4577" spans="1:9">
      <c r="A4577" s="421">
        <v>4576</v>
      </c>
      <c r="B4577" s="426" t="s">
        <v>7711</v>
      </c>
      <c r="C4577" s="426" t="s">
        <v>7712</v>
      </c>
      <c r="D4577" s="426" t="s">
        <v>1978</v>
      </c>
      <c r="E4577" s="426" t="s">
        <v>8617</v>
      </c>
      <c r="F4577" s="441">
        <v>47690000</v>
      </c>
      <c r="G4577" s="423">
        <v>2023</v>
      </c>
      <c r="H4577" s="424">
        <f>VLOOKUP(G4577,[3]잔가율!$B$3:$C$33,2,FALSE)</f>
        <v>0.82599999999999996</v>
      </c>
      <c r="I4577" s="434">
        <f t="shared" si="71"/>
        <v>39391940</v>
      </c>
    </row>
    <row r="4578" spans="1:9">
      <c r="A4578" s="421">
        <v>4577</v>
      </c>
      <c r="B4578" s="426" t="s">
        <v>7711</v>
      </c>
      <c r="C4578" s="426" t="s">
        <v>7712</v>
      </c>
      <c r="D4578" s="426" t="s">
        <v>1978</v>
      </c>
      <c r="E4578" s="426" t="s">
        <v>8618</v>
      </c>
      <c r="F4578" s="441">
        <v>54900000</v>
      </c>
      <c r="G4578" s="423">
        <v>2023</v>
      </c>
      <c r="H4578" s="424">
        <f>VLOOKUP(G4578,[3]잔가율!$B$3:$C$33,2,FALSE)</f>
        <v>0.82599999999999996</v>
      </c>
      <c r="I4578" s="434">
        <f t="shared" si="71"/>
        <v>45347400</v>
      </c>
    </row>
    <row r="4579" spans="1:9">
      <c r="A4579" s="421">
        <v>4578</v>
      </c>
      <c r="B4579" s="426" t="s">
        <v>7711</v>
      </c>
      <c r="C4579" s="426" t="s">
        <v>7712</v>
      </c>
      <c r="D4579" s="426" t="s">
        <v>1978</v>
      </c>
      <c r="E4579" s="426" t="s">
        <v>8619</v>
      </c>
      <c r="F4579" s="441">
        <v>66560000</v>
      </c>
      <c r="G4579" s="423">
        <v>2023</v>
      </c>
      <c r="H4579" s="424">
        <f>VLOOKUP(G4579,[3]잔가율!$B$3:$C$33,2,FALSE)</f>
        <v>0.82599999999999996</v>
      </c>
      <c r="I4579" s="434">
        <f t="shared" si="71"/>
        <v>54978560</v>
      </c>
    </row>
    <row r="4580" spans="1:9">
      <c r="A4580" s="421">
        <v>4579</v>
      </c>
      <c r="B4580" s="426" t="s">
        <v>7711</v>
      </c>
      <c r="C4580" s="426" t="s">
        <v>7712</v>
      </c>
      <c r="D4580" s="426" t="s">
        <v>1978</v>
      </c>
      <c r="E4580" s="426" t="s">
        <v>8620</v>
      </c>
      <c r="F4580" s="441">
        <v>71070000</v>
      </c>
      <c r="G4580" s="423">
        <v>2023</v>
      </c>
      <c r="H4580" s="424">
        <f>VLOOKUP(G4580,[3]잔가율!$B$3:$C$33,2,FALSE)</f>
        <v>0.82599999999999996</v>
      </c>
      <c r="I4580" s="434">
        <f t="shared" si="71"/>
        <v>58703820</v>
      </c>
    </row>
    <row r="4581" spans="1:9">
      <c r="A4581" s="421">
        <v>4580</v>
      </c>
      <c r="B4581" s="422" t="s">
        <v>7711</v>
      </c>
      <c r="C4581" s="422" t="s">
        <v>7712</v>
      </c>
      <c r="D4581" s="422" t="s">
        <v>1978</v>
      </c>
      <c r="E4581" s="422" t="s">
        <v>8621</v>
      </c>
      <c r="F4581" s="438">
        <v>61250000</v>
      </c>
      <c r="G4581" s="423">
        <v>2023</v>
      </c>
      <c r="H4581" s="424">
        <f>VLOOKUP(G4581,[3]잔가율!$B$3:$C$33,2,FALSE)</f>
        <v>0.82599999999999996</v>
      </c>
      <c r="I4581" s="434">
        <f t="shared" si="71"/>
        <v>50592500</v>
      </c>
    </row>
    <row r="4582" spans="1:9">
      <c r="A4582" s="421">
        <v>4581</v>
      </c>
      <c r="B4582" s="422" t="s">
        <v>7711</v>
      </c>
      <c r="C4582" s="422" t="s">
        <v>7712</v>
      </c>
      <c r="D4582" s="422" t="s">
        <v>1978</v>
      </c>
      <c r="E4582" s="422" t="s">
        <v>8622</v>
      </c>
      <c r="F4582" s="438">
        <v>54740000</v>
      </c>
      <c r="G4582" s="423">
        <v>2023</v>
      </c>
      <c r="H4582" s="424">
        <f>VLOOKUP(G4582,[3]잔가율!$B$3:$C$33,2,FALSE)</f>
        <v>0.82599999999999996</v>
      </c>
      <c r="I4582" s="434">
        <f t="shared" si="71"/>
        <v>45215240</v>
      </c>
    </row>
    <row r="4583" spans="1:9">
      <c r="A4583" s="421">
        <v>4582</v>
      </c>
      <c r="B4583" s="426" t="s">
        <v>7711</v>
      </c>
      <c r="C4583" s="426" t="s">
        <v>7712</v>
      </c>
      <c r="D4583" s="426" t="s">
        <v>1978</v>
      </c>
      <c r="E4583" s="426" t="s">
        <v>8623</v>
      </c>
      <c r="F4583" s="441">
        <v>55690000</v>
      </c>
      <c r="G4583" s="423">
        <v>2023</v>
      </c>
      <c r="H4583" s="424">
        <f>VLOOKUP(G4583,[3]잔가율!$B$3:$C$33,2,FALSE)</f>
        <v>0.82599999999999996</v>
      </c>
      <c r="I4583" s="434">
        <f t="shared" si="71"/>
        <v>45999940</v>
      </c>
    </row>
    <row r="4584" spans="1:9">
      <c r="A4584" s="421">
        <v>4583</v>
      </c>
      <c r="B4584" s="426" t="s">
        <v>7711</v>
      </c>
      <c r="C4584" s="426" t="s">
        <v>7712</v>
      </c>
      <c r="D4584" s="426" t="s">
        <v>1978</v>
      </c>
      <c r="E4584" s="426" t="s">
        <v>8624</v>
      </c>
      <c r="F4584" s="441">
        <v>56260000</v>
      </c>
      <c r="G4584" s="423">
        <v>2023</v>
      </c>
      <c r="H4584" s="424">
        <f>VLOOKUP(G4584,[3]잔가율!$B$3:$C$33,2,FALSE)</f>
        <v>0.82599999999999996</v>
      </c>
      <c r="I4584" s="434">
        <f t="shared" si="71"/>
        <v>46470760</v>
      </c>
    </row>
    <row r="4585" spans="1:9">
      <c r="A4585" s="421">
        <v>4584</v>
      </c>
      <c r="B4585" s="422" t="s">
        <v>7711</v>
      </c>
      <c r="C4585" s="422" t="s">
        <v>7712</v>
      </c>
      <c r="D4585" s="422" t="s">
        <v>1978</v>
      </c>
      <c r="E4585" s="422" t="s">
        <v>8625</v>
      </c>
      <c r="F4585" s="438">
        <v>67370000</v>
      </c>
      <c r="G4585" s="423">
        <v>2023</v>
      </c>
      <c r="H4585" s="424">
        <f>VLOOKUP(G4585,[3]잔가율!$B$3:$C$33,2,FALSE)</f>
        <v>0.82599999999999996</v>
      </c>
      <c r="I4585" s="434">
        <f t="shared" si="71"/>
        <v>55647620</v>
      </c>
    </row>
    <row r="4586" spans="1:9">
      <c r="A4586" s="421">
        <v>4585</v>
      </c>
      <c r="B4586" s="422" t="s">
        <v>7711</v>
      </c>
      <c r="C4586" s="422" t="s">
        <v>7712</v>
      </c>
      <c r="D4586" s="422" t="s">
        <v>1978</v>
      </c>
      <c r="E4586" s="422" t="s">
        <v>8626</v>
      </c>
      <c r="F4586" s="438">
        <v>53140000</v>
      </c>
      <c r="G4586" s="423">
        <v>2023</v>
      </c>
      <c r="H4586" s="424">
        <f>VLOOKUP(G4586,[3]잔가율!$B$3:$C$33,2,FALSE)</f>
        <v>0.82599999999999996</v>
      </c>
      <c r="I4586" s="434">
        <f t="shared" si="71"/>
        <v>43893640</v>
      </c>
    </row>
    <row r="4587" spans="1:9">
      <c r="A4587" s="421">
        <v>4586</v>
      </c>
      <c r="B4587" s="422" t="s">
        <v>7711</v>
      </c>
      <c r="C4587" s="422" t="s">
        <v>7712</v>
      </c>
      <c r="D4587" s="422" t="s">
        <v>1978</v>
      </c>
      <c r="E4587" s="422" t="s">
        <v>8627</v>
      </c>
      <c r="F4587" s="438">
        <v>51400000</v>
      </c>
      <c r="G4587" s="423">
        <v>2023</v>
      </c>
      <c r="H4587" s="424">
        <f>VLOOKUP(G4587,[3]잔가율!$B$3:$C$33,2,FALSE)</f>
        <v>0.82599999999999996</v>
      </c>
      <c r="I4587" s="434">
        <f t="shared" si="71"/>
        <v>42456400</v>
      </c>
    </row>
    <row r="4588" spans="1:9">
      <c r="A4588" s="421">
        <v>4587</v>
      </c>
      <c r="B4588" s="422" t="s">
        <v>7711</v>
      </c>
      <c r="C4588" s="422" t="s">
        <v>7712</v>
      </c>
      <c r="D4588" s="422" t="s">
        <v>1978</v>
      </c>
      <c r="E4588" s="422" t="s">
        <v>8628</v>
      </c>
      <c r="F4588" s="438">
        <v>66790000</v>
      </c>
      <c r="G4588" s="423">
        <v>2023</v>
      </c>
      <c r="H4588" s="424">
        <f>VLOOKUP(G4588,[3]잔가율!$B$3:$C$33,2,FALSE)</f>
        <v>0.82599999999999996</v>
      </c>
      <c r="I4588" s="434">
        <f t="shared" si="71"/>
        <v>55168540</v>
      </c>
    </row>
    <row r="4589" spans="1:9">
      <c r="A4589" s="421">
        <v>4588</v>
      </c>
      <c r="B4589" s="422" t="s">
        <v>7711</v>
      </c>
      <c r="C4589" s="422" t="s">
        <v>7712</v>
      </c>
      <c r="D4589" s="422" t="s">
        <v>1978</v>
      </c>
      <c r="E4589" s="422" t="s">
        <v>8629</v>
      </c>
      <c r="F4589" s="438">
        <v>57380000</v>
      </c>
      <c r="G4589" s="423">
        <v>2023</v>
      </c>
      <c r="H4589" s="424">
        <f>VLOOKUP(G4589,[3]잔가율!$B$3:$C$33,2,FALSE)</f>
        <v>0.82599999999999996</v>
      </c>
      <c r="I4589" s="434">
        <f t="shared" si="71"/>
        <v>47395880</v>
      </c>
    </row>
    <row r="4590" spans="1:9">
      <c r="A4590" s="421">
        <v>4589</v>
      </c>
      <c r="B4590" s="422" t="s">
        <v>7711</v>
      </c>
      <c r="C4590" s="422" t="s">
        <v>7712</v>
      </c>
      <c r="D4590" s="422" t="s">
        <v>1978</v>
      </c>
      <c r="E4590" s="422" t="s">
        <v>8630</v>
      </c>
      <c r="F4590" s="438">
        <v>74440000</v>
      </c>
      <c r="G4590" s="423">
        <v>2023</v>
      </c>
      <c r="H4590" s="424">
        <f>VLOOKUP(G4590,[3]잔가율!$B$3:$C$33,2,FALSE)</f>
        <v>0.82599999999999996</v>
      </c>
      <c r="I4590" s="434">
        <f t="shared" si="71"/>
        <v>61487440</v>
      </c>
    </row>
    <row r="4591" spans="1:9">
      <c r="A4591" s="421">
        <v>4590</v>
      </c>
      <c r="B4591" s="426" t="s">
        <v>7711</v>
      </c>
      <c r="C4591" s="426" t="s">
        <v>7712</v>
      </c>
      <c r="D4591" s="426" t="s">
        <v>1978</v>
      </c>
      <c r="E4591" s="426" t="s">
        <v>8631</v>
      </c>
      <c r="F4591" s="441">
        <v>58810000</v>
      </c>
      <c r="G4591" s="423">
        <v>2023</v>
      </c>
      <c r="H4591" s="424">
        <f>VLOOKUP(G4591,[3]잔가율!$B$3:$C$33,2,FALSE)</f>
        <v>0.82599999999999996</v>
      </c>
      <c r="I4591" s="434">
        <f t="shared" si="71"/>
        <v>48577060</v>
      </c>
    </row>
    <row r="4592" spans="1:9">
      <c r="A4592" s="421">
        <v>4591</v>
      </c>
      <c r="B4592" s="426" t="s">
        <v>7711</v>
      </c>
      <c r="C4592" s="426" t="s">
        <v>7712</v>
      </c>
      <c r="D4592" s="426" t="s">
        <v>1978</v>
      </c>
      <c r="E4592" s="426" t="s">
        <v>8632</v>
      </c>
      <c r="F4592" s="441">
        <v>58000000</v>
      </c>
      <c r="G4592" s="423">
        <v>2023</v>
      </c>
      <c r="H4592" s="424">
        <f>VLOOKUP(G4592,[3]잔가율!$B$3:$C$33,2,FALSE)</f>
        <v>0.82599999999999996</v>
      </c>
      <c r="I4592" s="434">
        <f t="shared" si="71"/>
        <v>47908000</v>
      </c>
    </row>
    <row r="4593" spans="1:9">
      <c r="A4593" s="421">
        <v>4592</v>
      </c>
      <c r="B4593" s="426" t="s">
        <v>7711</v>
      </c>
      <c r="C4593" s="426" t="s">
        <v>7712</v>
      </c>
      <c r="D4593" s="426" t="s">
        <v>1978</v>
      </c>
      <c r="E4593" s="426" t="s">
        <v>8633</v>
      </c>
      <c r="F4593" s="441">
        <v>58240000</v>
      </c>
      <c r="G4593" s="423">
        <v>2023</v>
      </c>
      <c r="H4593" s="424">
        <f>VLOOKUP(G4593,[3]잔가율!$B$3:$C$33,2,FALSE)</f>
        <v>0.82599999999999996</v>
      </c>
      <c r="I4593" s="434">
        <f t="shared" si="71"/>
        <v>48106240</v>
      </c>
    </row>
    <row r="4594" spans="1:9">
      <c r="A4594" s="421">
        <v>4593</v>
      </c>
      <c r="B4594" s="426" t="s">
        <v>7711</v>
      </c>
      <c r="C4594" s="426" t="s">
        <v>7712</v>
      </c>
      <c r="D4594" s="426" t="s">
        <v>1978</v>
      </c>
      <c r="E4594" s="426" t="s">
        <v>8634</v>
      </c>
      <c r="F4594" s="441">
        <v>61430000</v>
      </c>
      <c r="G4594" s="423">
        <v>2023</v>
      </c>
      <c r="H4594" s="424">
        <f>VLOOKUP(G4594,[3]잔가율!$B$3:$C$33,2,FALSE)</f>
        <v>0.82599999999999996</v>
      </c>
      <c r="I4594" s="434">
        <f t="shared" si="71"/>
        <v>50741180</v>
      </c>
    </row>
    <row r="4595" spans="1:9">
      <c r="A4595" s="421">
        <v>4594</v>
      </c>
      <c r="B4595" s="426" t="s">
        <v>7711</v>
      </c>
      <c r="C4595" s="426" t="s">
        <v>7712</v>
      </c>
      <c r="D4595" s="426" t="s">
        <v>1978</v>
      </c>
      <c r="E4595" s="426" t="s">
        <v>8635</v>
      </c>
      <c r="F4595" s="441">
        <v>67120000</v>
      </c>
      <c r="G4595" s="423">
        <v>2023</v>
      </c>
      <c r="H4595" s="424">
        <f>VLOOKUP(G4595,[3]잔가율!$B$3:$C$33,2,FALSE)</f>
        <v>0.82599999999999996</v>
      </c>
      <c r="I4595" s="434">
        <f t="shared" si="71"/>
        <v>55441120</v>
      </c>
    </row>
    <row r="4596" spans="1:9">
      <c r="A4596" s="421">
        <v>4595</v>
      </c>
      <c r="B4596" s="426" t="s">
        <v>7711</v>
      </c>
      <c r="C4596" s="426" t="s">
        <v>7712</v>
      </c>
      <c r="D4596" s="426" t="s">
        <v>1978</v>
      </c>
      <c r="E4596" s="426" t="s">
        <v>8636</v>
      </c>
      <c r="F4596" s="441">
        <v>67490000</v>
      </c>
      <c r="G4596" s="423">
        <v>2023</v>
      </c>
      <c r="H4596" s="424">
        <f>VLOOKUP(G4596,[3]잔가율!$B$3:$C$33,2,FALSE)</f>
        <v>0.82599999999999996</v>
      </c>
      <c r="I4596" s="434">
        <f t="shared" si="71"/>
        <v>55746740</v>
      </c>
    </row>
    <row r="4597" spans="1:9">
      <c r="A4597" s="421">
        <v>4596</v>
      </c>
      <c r="B4597" s="422" t="s">
        <v>7711</v>
      </c>
      <c r="C4597" s="422" t="s">
        <v>7712</v>
      </c>
      <c r="D4597" s="422" t="s">
        <v>1978</v>
      </c>
      <c r="E4597" s="422" t="s">
        <v>8637</v>
      </c>
      <c r="F4597" s="438">
        <v>52720000</v>
      </c>
      <c r="G4597" s="423">
        <v>2023</v>
      </c>
      <c r="H4597" s="424">
        <f>VLOOKUP(G4597,[3]잔가율!$B$3:$C$33,2,FALSE)</f>
        <v>0.82599999999999996</v>
      </c>
      <c r="I4597" s="434">
        <f t="shared" si="71"/>
        <v>43546720</v>
      </c>
    </row>
    <row r="4598" spans="1:9">
      <c r="A4598" s="421">
        <v>4597</v>
      </c>
      <c r="B4598" s="422" t="s">
        <v>7711</v>
      </c>
      <c r="C4598" s="422" t="s">
        <v>7712</v>
      </c>
      <c r="D4598" s="422" t="s">
        <v>1978</v>
      </c>
      <c r="E4598" s="422" t="s">
        <v>8638</v>
      </c>
      <c r="F4598" s="438">
        <v>48100000</v>
      </c>
      <c r="G4598" s="423">
        <v>2023</v>
      </c>
      <c r="H4598" s="424">
        <f>VLOOKUP(G4598,[3]잔가율!$B$3:$C$33,2,FALSE)</f>
        <v>0.82599999999999996</v>
      </c>
      <c r="I4598" s="434">
        <f t="shared" si="71"/>
        <v>39730600</v>
      </c>
    </row>
    <row r="4599" spans="1:9">
      <c r="A4599" s="421">
        <v>4598</v>
      </c>
      <c r="B4599" s="422" t="s">
        <v>7711</v>
      </c>
      <c r="C4599" s="422" t="s">
        <v>7712</v>
      </c>
      <c r="D4599" s="422" t="s">
        <v>1978</v>
      </c>
      <c r="E4599" s="422" t="s">
        <v>8639</v>
      </c>
      <c r="F4599" s="438">
        <v>49590000</v>
      </c>
      <c r="G4599" s="423">
        <v>2023</v>
      </c>
      <c r="H4599" s="424">
        <f>VLOOKUP(G4599,[3]잔가율!$B$3:$C$33,2,FALSE)</f>
        <v>0.82599999999999996</v>
      </c>
      <c r="I4599" s="434">
        <f t="shared" si="71"/>
        <v>40961340</v>
      </c>
    </row>
    <row r="4600" spans="1:9">
      <c r="A4600" s="421">
        <v>4599</v>
      </c>
      <c r="B4600" s="422" t="s">
        <v>7711</v>
      </c>
      <c r="C4600" s="422" t="s">
        <v>7712</v>
      </c>
      <c r="D4600" s="422" t="s">
        <v>1978</v>
      </c>
      <c r="E4600" s="422" t="s">
        <v>8640</v>
      </c>
      <c r="F4600" s="438">
        <v>50720000</v>
      </c>
      <c r="G4600" s="423">
        <v>2023</v>
      </c>
      <c r="H4600" s="424">
        <f>VLOOKUP(G4600,[3]잔가율!$B$3:$C$33,2,FALSE)</f>
        <v>0.82599999999999996</v>
      </c>
      <c r="I4600" s="434">
        <f t="shared" si="71"/>
        <v>41894720</v>
      </c>
    </row>
    <row r="4601" spans="1:9">
      <c r="A4601" s="421">
        <v>4600</v>
      </c>
      <c r="B4601" s="422" t="s">
        <v>7711</v>
      </c>
      <c r="C4601" s="422" t="s">
        <v>7712</v>
      </c>
      <c r="D4601" s="422" t="s">
        <v>1978</v>
      </c>
      <c r="E4601" s="422" t="s">
        <v>8641</v>
      </c>
      <c r="F4601" s="438">
        <v>45110000</v>
      </c>
      <c r="G4601" s="423">
        <v>2023</v>
      </c>
      <c r="H4601" s="424">
        <f>VLOOKUP(G4601,[3]잔가율!$B$3:$C$33,2,FALSE)</f>
        <v>0.82599999999999996</v>
      </c>
      <c r="I4601" s="434">
        <f t="shared" si="71"/>
        <v>37260860</v>
      </c>
    </row>
    <row r="4602" spans="1:9">
      <c r="A4602" s="421">
        <v>4601</v>
      </c>
      <c r="B4602" s="422" t="s">
        <v>7711</v>
      </c>
      <c r="C4602" s="422" t="s">
        <v>7712</v>
      </c>
      <c r="D4602" s="422" t="s">
        <v>1978</v>
      </c>
      <c r="E4602" s="422" t="s">
        <v>8642</v>
      </c>
      <c r="F4602" s="438">
        <v>47980000</v>
      </c>
      <c r="G4602" s="423">
        <v>2023</v>
      </c>
      <c r="H4602" s="424">
        <f>VLOOKUP(G4602,[3]잔가율!$B$3:$C$33,2,FALSE)</f>
        <v>0.82599999999999996</v>
      </c>
      <c r="I4602" s="434">
        <f t="shared" si="71"/>
        <v>39631480</v>
      </c>
    </row>
    <row r="4603" spans="1:9">
      <c r="A4603" s="421">
        <v>4602</v>
      </c>
      <c r="B4603" s="426" t="s">
        <v>7711</v>
      </c>
      <c r="C4603" s="426" t="s">
        <v>7712</v>
      </c>
      <c r="D4603" s="426" t="s">
        <v>1978</v>
      </c>
      <c r="E4603" s="426" t="s">
        <v>8643</v>
      </c>
      <c r="F4603" s="441">
        <v>46040000</v>
      </c>
      <c r="G4603" s="423">
        <v>2023</v>
      </c>
      <c r="H4603" s="424">
        <f>VLOOKUP(G4603,[3]잔가율!$B$3:$C$33,2,FALSE)</f>
        <v>0.82599999999999996</v>
      </c>
      <c r="I4603" s="434">
        <f t="shared" si="71"/>
        <v>38029040</v>
      </c>
    </row>
    <row r="4604" spans="1:9">
      <c r="A4604" s="421">
        <v>4603</v>
      </c>
      <c r="B4604" s="426" t="s">
        <v>7711</v>
      </c>
      <c r="C4604" s="426" t="s">
        <v>7712</v>
      </c>
      <c r="D4604" s="426" t="s">
        <v>1978</v>
      </c>
      <c r="E4604" s="426" t="s">
        <v>8644</v>
      </c>
      <c r="F4604" s="441">
        <v>47640000</v>
      </c>
      <c r="G4604" s="423">
        <v>2023</v>
      </c>
      <c r="H4604" s="424">
        <f>VLOOKUP(G4604,[3]잔가율!$B$3:$C$33,2,FALSE)</f>
        <v>0.82599999999999996</v>
      </c>
      <c r="I4604" s="434">
        <f t="shared" si="71"/>
        <v>39350640</v>
      </c>
    </row>
    <row r="4605" spans="1:9">
      <c r="A4605" s="421">
        <v>4604</v>
      </c>
      <c r="B4605" s="426" t="s">
        <v>7711</v>
      </c>
      <c r="C4605" s="426" t="s">
        <v>7712</v>
      </c>
      <c r="D4605" s="426" t="s">
        <v>1978</v>
      </c>
      <c r="E4605" s="426" t="s">
        <v>8645</v>
      </c>
      <c r="F4605" s="441">
        <v>53200000</v>
      </c>
      <c r="G4605" s="423">
        <v>2023</v>
      </c>
      <c r="H4605" s="424">
        <f>VLOOKUP(G4605,[3]잔가율!$B$3:$C$33,2,FALSE)</f>
        <v>0.82599999999999996</v>
      </c>
      <c r="I4605" s="434">
        <f t="shared" si="71"/>
        <v>43943200</v>
      </c>
    </row>
    <row r="4606" spans="1:9">
      <c r="A4606" s="421">
        <v>4605</v>
      </c>
      <c r="B4606" s="426" t="s">
        <v>7711</v>
      </c>
      <c r="C4606" s="426" t="s">
        <v>7712</v>
      </c>
      <c r="D4606" s="426" t="s">
        <v>1978</v>
      </c>
      <c r="E4606" s="426" t="s">
        <v>8646</v>
      </c>
      <c r="F4606" s="441">
        <v>50140000</v>
      </c>
      <c r="G4606" s="423">
        <v>2023</v>
      </c>
      <c r="H4606" s="424">
        <f>VLOOKUP(G4606,[3]잔가율!$B$3:$C$33,2,FALSE)</f>
        <v>0.82599999999999996</v>
      </c>
      <c r="I4606" s="434">
        <f t="shared" si="71"/>
        <v>41415640</v>
      </c>
    </row>
    <row r="4607" spans="1:9">
      <c r="A4607" s="421">
        <v>4606</v>
      </c>
      <c r="B4607" s="426" t="s">
        <v>7711</v>
      </c>
      <c r="C4607" s="426" t="s">
        <v>7712</v>
      </c>
      <c r="D4607" s="426" t="s">
        <v>1978</v>
      </c>
      <c r="E4607" s="426" t="s">
        <v>8647</v>
      </c>
      <c r="F4607" s="441">
        <v>51180000</v>
      </c>
      <c r="G4607" s="423">
        <v>2023</v>
      </c>
      <c r="H4607" s="424">
        <f>VLOOKUP(G4607,[3]잔가율!$B$3:$C$33,2,FALSE)</f>
        <v>0.82599999999999996</v>
      </c>
      <c r="I4607" s="434">
        <f t="shared" si="71"/>
        <v>42274680</v>
      </c>
    </row>
    <row r="4608" spans="1:9">
      <c r="A4608" s="421">
        <v>4607</v>
      </c>
      <c r="B4608" s="426" t="s">
        <v>7711</v>
      </c>
      <c r="C4608" s="426" t="s">
        <v>7712</v>
      </c>
      <c r="D4608" s="426" t="s">
        <v>1978</v>
      </c>
      <c r="E4608" s="426" t="s">
        <v>8648</v>
      </c>
      <c r="F4608" s="441">
        <v>51870000</v>
      </c>
      <c r="G4608" s="423">
        <v>2023</v>
      </c>
      <c r="H4608" s="424">
        <f>VLOOKUP(G4608,[3]잔가율!$B$3:$C$33,2,FALSE)</f>
        <v>0.82599999999999996</v>
      </c>
      <c r="I4608" s="434">
        <f t="shared" si="71"/>
        <v>42844620</v>
      </c>
    </row>
    <row r="4609" spans="1:9">
      <c r="A4609" s="421">
        <v>4608</v>
      </c>
      <c r="B4609" s="422" t="s">
        <v>7711</v>
      </c>
      <c r="C4609" s="422" t="s">
        <v>7712</v>
      </c>
      <c r="D4609" s="422" t="s">
        <v>1978</v>
      </c>
      <c r="E4609" s="422" t="s">
        <v>8649</v>
      </c>
      <c r="F4609" s="438">
        <v>54040000</v>
      </c>
      <c r="G4609" s="423">
        <v>2023</v>
      </c>
      <c r="H4609" s="424">
        <f>VLOOKUP(G4609,[3]잔가율!$B$3:$C$33,2,FALSE)</f>
        <v>0.82599999999999996</v>
      </c>
      <c r="I4609" s="434">
        <f t="shared" si="71"/>
        <v>44637040</v>
      </c>
    </row>
    <row r="4610" spans="1:9">
      <c r="A4610" s="421">
        <v>4609</v>
      </c>
      <c r="B4610" s="422" t="s">
        <v>7711</v>
      </c>
      <c r="C4610" s="422" t="s">
        <v>7712</v>
      </c>
      <c r="D4610" s="422" t="s">
        <v>1978</v>
      </c>
      <c r="E4610" s="422" t="s">
        <v>8650</v>
      </c>
      <c r="F4610" s="438">
        <v>71250000</v>
      </c>
      <c r="G4610" s="423">
        <v>2023</v>
      </c>
      <c r="H4610" s="424">
        <f>VLOOKUP(G4610,[3]잔가율!$B$3:$C$33,2,FALSE)</f>
        <v>0.82599999999999996</v>
      </c>
      <c r="I4610" s="434">
        <f t="shared" ref="I4610:I4673" si="72">ROUNDDOWN(F4610*H4610,0)</f>
        <v>58852500</v>
      </c>
    </row>
    <row r="4611" spans="1:9">
      <c r="A4611" s="421">
        <v>4610</v>
      </c>
      <c r="B4611" s="422" t="s">
        <v>7711</v>
      </c>
      <c r="C4611" s="422" t="s">
        <v>7712</v>
      </c>
      <c r="D4611" s="422" t="s">
        <v>1978</v>
      </c>
      <c r="E4611" s="422" t="s">
        <v>8651</v>
      </c>
      <c r="F4611" s="438">
        <v>52980000</v>
      </c>
      <c r="G4611" s="423">
        <v>2023</v>
      </c>
      <c r="H4611" s="424">
        <f>VLOOKUP(G4611,[3]잔가율!$B$3:$C$33,2,FALSE)</f>
        <v>0.82599999999999996</v>
      </c>
      <c r="I4611" s="434">
        <f t="shared" si="72"/>
        <v>43761480</v>
      </c>
    </row>
    <row r="4612" spans="1:9">
      <c r="A4612" s="421">
        <v>4611</v>
      </c>
      <c r="B4612" s="422" t="s">
        <v>7711</v>
      </c>
      <c r="C4612" s="422" t="s">
        <v>7712</v>
      </c>
      <c r="D4612" s="422" t="s">
        <v>1978</v>
      </c>
      <c r="E4612" s="422" t="s">
        <v>8652</v>
      </c>
      <c r="F4612" s="438">
        <v>53800000</v>
      </c>
      <c r="G4612" s="423">
        <v>2023</v>
      </c>
      <c r="H4612" s="424">
        <f>VLOOKUP(G4612,[3]잔가율!$B$3:$C$33,2,FALSE)</f>
        <v>0.82599999999999996</v>
      </c>
      <c r="I4612" s="434">
        <f t="shared" si="72"/>
        <v>44438800</v>
      </c>
    </row>
    <row r="4613" spans="1:9">
      <c r="A4613" s="421">
        <v>4612</v>
      </c>
      <c r="B4613" s="422" t="s">
        <v>7711</v>
      </c>
      <c r="C4613" s="422" t="s">
        <v>7712</v>
      </c>
      <c r="D4613" s="422" t="s">
        <v>1978</v>
      </c>
      <c r="E4613" s="422" t="s">
        <v>8653</v>
      </c>
      <c r="F4613" s="438">
        <v>48010000</v>
      </c>
      <c r="G4613" s="423">
        <v>2023</v>
      </c>
      <c r="H4613" s="424">
        <f>VLOOKUP(G4613,[3]잔가율!$B$3:$C$33,2,FALSE)</f>
        <v>0.82599999999999996</v>
      </c>
      <c r="I4613" s="434">
        <f t="shared" si="72"/>
        <v>39656260</v>
      </c>
    </row>
    <row r="4614" spans="1:9">
      <c r="A4614" s="421">
        <v>4613</v>
      </c>
      <c r="B4614" s="422" t="s">
        <v>7711</v>
      </c>
      <c r="C4614" s="422" t="s">
        <v>7712</v>
      </c>
      <c r="D4614" s="422" t="s">
        <v>1978</v>
      </c>
      <c r="E4614" s="422" t="s">
        <v>8654</v>
      </c>
      <c r="F4614" s="438">
        <v>51420000</v>
      </c>
      <c r="G4614" s="423">
        <v>2023</v>
      </c>
      <c r="H4614" s="424">
        <f>VLOOKUP(G4614,[3]잔가율!$B$3:$C$33,2,FALSE)</f>
        <v>0.82599999999999996</v>
      </c>
      <c r="I4614" s="434">
        <f t="shared" si="72"/>
        <v>42472920</v>
      </c>
    </row>
    <row r="4615" spans="1:9">
      <c r="A4615" s="421">
        <v>4614</v>
      </c>
      <c r="B4615" s="422" t="s">
        <v>7711</v>
      </c>
      <c r="C4615" s="422" t="s">
        <v>7712</v>
      </c>
      <c r="D4615" s="422" t="s">
        <v>1978</v>
      </c>
      <c r="E4615" s="422" t="s">
        <v>8655</v>
      </c>
      <c r="F4615" s="438">
        <v>70550000</v>
      </c>
      <c r="G4615" s="423">
        <v>2023</v>
      </c>
      <c r="H4615" s="424">
        <f>VLOOKUP(G4615,[3]잔가율!$B$3:$C$33,2,FALSE)</f>
        <v>0.82599999999999996</v>
      </c>
      <c r="I4615" s="434">
        <f t="shared" si="72"/>
        <v>58274300</v>
      </c>
    </row>
    <row r="4616" spans="1:9">
      <c r="A4616" s="421">
        <v>4615</v>
      </c>
      <c r="B4616" s="422" t="s">
        <v>7711</v>
      </c>
      <c r="C4616" s="422" t="s">
        <v>7712</v>
      </c>
      <c r="D4616" s="422" t="s">
        <v>1978</v>
      </c>
      <c r="E4616" s="422" t="s">
        <v>8656</v>
      </c>
      <c r="F4616" s="438">
        <v>47240000</v>
      </c>
      <c r="G4616" s="423">
        <v>2023</v>
      </c>
      <c r="H4616" s="424">
        <f>VLOOKUP(G4616,[3]잔가율!$B$3:$C$33,2,FALSE)</f>
        <v>0.82599999999999996</v>
      </c>
      <c r="I4616" s="434">
        <f t="shared" si="72"/>
        <v>39020240</v>
      </c>
    </row>
    <row r="4617" spans="1:9">
      <c r="A4617" s="421">
        <v>4616</v>
      </c>
      <c r="B4617" s="422" t="s">
        <v>7711</v>
      </c>
      <c r="C4617" s="422" t="s">
        <v>7712</v>
      </c>
      <c r="D4617" s="422" t="s">
        <v>1978</v>
      </c>
      <c r="E4617" s="422" t="s">
        <v>8657</v>
      </c>
      <c r="F4617" s="438">
        <v>48950000</v>
      </c>
      <c r="G4617" s="423">
        <v>2023</v>
      </c>
      <c r="H4617" s="424">
        <f>VLOOKUP(G4617,[3]잔가율!$B$3:$C$33,2,FALSE)</f>
        <v>0.82599999999999996</v>
      </c>
      <c r="I4617" s="434">
        <f t="shared" si="72"/>
        <v>40432700</v>
      </c>
    </row>
    <row r="4618" spans="1:9">
      <c r="A4618" s="421">
        <v>4617</v>
      </c>
      <c r="B4618" s="422" t="s">
        <v>7711</v>
      </c>
      <c r="C4618" s="422" t="s">
        <v>7712</v>
      </c>
      <c r="D4618" s="422" t="s">
        <v>1978</v>
      </c>
      <c r="E4618" s="422" t="s">
        <v>8658</v>
      </c>
      <c r="F4618" s="438">
        <v>59400000</v>
      </c>
      <c r="G4618" s="423">
        <v>2023</v>
      </c>
      <c r="H4618" s="424">
        <f>VLOOKUP(G4618,[3]잔가율!$B$3:$C$33,2,FALSE)</f>
        <v>0.82599999999999996</v>
      </c>
      <c r="I4618" s="434">
        <f t="shared" si="72"/>
        <v>49064400</v>
      </c>
    </row>
    <row r="4619" spans="1:9">
      <c r="A4619" s="421">
        <v>4618</v>
      </c>
      <c r="B4619" s="426" t="s">
        <v>7711</v>
      </c>
      <c r="C4619" s="426" t="s">
        <v>7712</v>
      </c>
      <c r="D4619" s="426" t="s">
        <v>1978</v>
      </c>
      <c r="E4619" s="426" t="s">
        <v>8659</v>
      </c>
      <c r="F4619" s="441">
        <v>51090000</v>
      </c>
      <c r="G4619" s="423">
        <v>2023</v>
      </c>
      <c r="H4619" s="424">
        <f>VLOOKUP(G4619,[3]잔가율!$B$3:$C$33,2,FALSE)</f>
        <v>0.82599999999999996</v>
      </c>
      <c r="I4619" s="434">
        <f t="shared" si="72"/>
        <v>42200340</v>
      </c>
    </row>
    <row r="4620" spans="1:9">
      <c r="A4620" s="421">
        <v>4619</v>
      </c>
      <c r="B4620" s="426" t="s">
        <v>7711</v>
      </c>
      <c r="C4620" s="426" t="s">
        <v>7712</v>
      </c>
      <c r="D4620" s="426" t="s">
        <v>1978</v>
      </c>
      <c r="E4620" s="426" t="s">
        <v>8660</v>
      </c>
      <c r="F4620" s="441">
        <v>46540000</v>
      </c>
      <c r="G4620" s="423">
        <v>2023</v>
      </c>
      <c r="H4620" s="424">
        <f>VLOOKUP(G4620,[3]잔가율!$B$3:$C$33,2,FALSE)</f>
        <v>0.82599999999999996</v>
      </c>
      <c r="I4620" s="434">
        <f t="shared" si="72"/>
        <v>38442040</v>
      </c>
    </row>
    <row r="4621" spans="1:9">
      <c r="A4621" s="421">
        <v>4620</v>
      </c>
      <c r="B4621" s="426" t="s">
        <v>7711</v>
      </c>
      <c r="C4621" s="426" t="s">
        <v>7712</v>
      </c>
      <c r="D4621" s="426" t="s">
        <v>1978</v>
      </c>
      <c r="E4621" s="426" t="s">
        <v>8661</v>
      </c>
      <c r="F4621" s="441">
        <v>48710000</v>
      </c>
      <c r="G4621" s="423">
        <v>2023</v>
      </c>
      <c r="H4621" s="424">
        <f>VLOOKUP(G4621,[3]잔가율!$B$3:$C$33,2,FALSE)</f>
        <v>0.82599999999999996</v>
      </c>
      <c r="I4621" s="434">
        <f t="shared" si="72"/>
        <v>40234460</v>
      </c>
    </row>
    <row r="4622" spans="1:9">
      <c r="A4622" s="421">
        <v>4621</v>
      </c>
      <c r="B4622" s="426" t="s">
        <v>7711</v>
      </c>
      <c r="C4622" s="426" t="s">
        <v>7712</v>
      </c>
      <c r="D4622" s="426" t="s">
        <v>1978</v>
      </c>
      <c r="E4622" s="426" t="s">
        <v>8662</v>
      </c>
      <c r="F4622" s="441">
        <v>58470000</v>
      </c>
      <c r="G4622" s="423">
        <v>2023</v>
      </c>
      <c r="H4622" s="424">
        <f>VLOOKUP(G4622,[3]잔가율!$B$3:$C$33,2,FALSE)</f>
        <v>0.82599999999999996</v>
      </c>
      <c r="I4622" s="434">
        <f t="shared" si="72"/>
        <v>48296220</v>
      </c>
    </row>
    <row r="4623" spans="1:9">
      <c r="A4623" s="421">
        <v>4622</v>
      </c>
      <c r="B4623" s="426" t="s">
        <v>7711</v>
      </c>
      <c r="C4623" s="426" t="s">
        <v>7712</v>
      </c>
      <c r="D4623" s="426" t="s">
        <v>1978</v>
      </c>
      <c r="E4623" s="426" t="s">
        <v>8663</v>
      </c>
      <c r="F4623" s="441">
        <v>58070000</v>
      </c>
      <c r="G4623" s="423">
        <v>2023</v>
      </c>
      <c r="H4623" s="424">
        <f>VLOOKUP(G4623,[3]잔가율!$B$3:$C$33,2,FALSE)</f>
        <v>0.82599999999999996</v>
      </c>
      <c r="I4623" s="434">
        <f t="shared" si="72"/>
        <v>47965820</v>
      </c>
    </row>
    <row r="4624" spans="1:9">
      <c r="A4624" s="421">
        <v>4623</v>
      </c>
      <c r="B4624" s="426" t="s">
        <v>7711</v>
      </c>
      <c r="C4624" s="426" t="s">
        <v>7712</v>
      </c>
      <c r="D4624" s="426" t="s">
        <v>1978</v>
      </c>
      <c r="E4624" s="426" t="s">
        <v>8664</v>
      </c>
      <c r="F4624" s="441">
        <v>52070000</v>
      </c>
      <c r="G4624" s="423">
        <v>2023</v>
      </c>
      <c r="H4624" s="424">
        <f>VLOOKUP(G4624,[3]잔가율!$B$3:$C$33,2,FALSE)</f>
        <v>0.82599999999999996</v>
      </c>
      <c r="I4624" s="434">
        <f t="shared" si="72"/>
        <v>43009820</v>
      </c>
    </row>
    <row r="4625" spans="1:9">
      <c r="A4625" s="421">
        <v>4624</v>
      </c>
      <c r="B4625" s="426" t="s">
        <v>7711</v>
      </c>
      <c r="C4625" s="426" t="s">
        <v>7712</v>
      </c>
      <c r="D4625" s="426" t="s">
        <v>1978</v>
      </c>
      <c r="E4625" s="426" t="s">
        <v>8665</v>
      </c>
      <c r="F4625" s="441">
        <v>54300000</v>
      </c>
      <c r="G4625" s="423">
        <v>2023</v>
      </c>
      <c r="H4625" s="424">
        <f>VLOOKUP(G4625,[3]잔가율!$B$3:$C$33,2,FALSE)</f>
        <v>0.82599999999999996</v>
      </c>
      <c r="I4625" s="434">
        <f t="shared" si="72"/>
        <v>44851800</v>
      </c>
    </row>
    <row r="4626" spans="1:9">
      <c r="A4626" s="421">
        <v>4625</v>
      </c>
      <c r="B4626" s="426" t="s">
        <v>7711</v>
      </c>
      <c r="C4626" s="426" t="s">
        <v>7712</v>
      </c>
      <c r="D4626" s="426" t="s">
        <v>1978</v>
      </c>
      <c r="E4626" s="426" t="s">
        <v>8666</v>
      </c>
      <c r="F4626" s="441">
        <v>55620000</v>
      </c>
      <c r="G4626" s="423">
        <v>2023</v>
      </c>
      <c r="H4626" s="424">
        <f>VLOOKUP(G4626,[3]잔가율!$B$3:$C$33,2,FALSE)</f>
        <v>0.82599999999999996</v>
      </c>
      <c r="I4626" s="434">
        <f t="shared" si="72"/>
        <v>45942120</v>
      </c>
    </row>
    <row r="4627" spans="1:9">
      <c r="A4627" s="421">
        <v>4626</v>
      </c>
      <c r="B4627" s="426" t="s">
        <v>7711</v>
      </c>
      <c r="C4627" s="426" t="s">
        <v>7712</v>
      </c>
      <c r="D4627" s="426" t="s">
        <v>1978</v>
      </c>
      <c r="E4627" s="426" t="s">
        <v>8667</v>
      </c>
      <c r="F4627" s="441">
        <v>63350000</v>
      </c>
      <c r="G4627" s="423">
        <v>2023</v>
      </c>
      <c r="H4627" s="424">
        <f>VLOOKUP(G4627,[3]잔가율!$B$3:$C$33,2,FALSE)</f>
        <v>0.82599999999999996</v>
      </c>
      <c r="I4627" s="434">
        <f t="shared" si="72"/>
        <v>52327100</v>
      </c>
    </row>
    <row r="4628" spans="1:9">
      <c r="A4628" s="421">
        <v>4627</v>
      </c>
      <c r="B4628" s="426" t="s">
        <v>7711</v>
      </c>
      <c r="C4628" s="426" t="s">
        <v>7712</v>
      </c>
      <c r="D4628" s="426" t="s">
        <v>1978</v>
      </c>
      <c r="E4628" s="426" t="s">
        <v>8668</v>
      </c>
      <c r="F4628" s="441">
        <v>63520000</v>
      </c>
      <c r="G4628" s="423">
        <v>2023</v>
      </c>
      <c r="H4628" s="424">
        <f>VLOOKUP(G4628,[3]잔가율!$B$3:$C$33,2,FALSE)</f>
        <v>0.82599999999999996</v>
      </c>
      <c r="I4628" s="434">
        <f t="shared" si="72"/>
        <v>52467520</v>
      </c>
    </row>
    <row r="4629" spans="1:9">
      <c r="A4629" s="421">
        <v>4628</v>
      </c>
      <c r="B4629" s="422" t="s">
        <v>7711</v>
      </c>
      <c r="C4629" s="422" t="s">
        <v>7712</v>
      </c>
      <c r="D4629" s="422" t="s">
        <v>1978</v>
      </c>
      <c r="E4629" s="422" t="s">
        <v>8669</v>
      </c>
      <c r="F4629" s="438">
        <v>63580000</v>
      </c>
      <c r="G4629" s="423">
        <v>2023</v>
      </c>
      <c r="H4629" s="424">
        <f>VLOOKUP(G4629,[3]잔가율!$B$3:$C$33,2,FALSE)</f>
        <v>0.82599999999999996</v>
      </c>
      <c r="I4629" s="434">
        <f t="shared" si="72"/>
        <v>52517080</v>
      </c>
    </row>
    <row r="4630" spans="1:9">
      <c r="A4630" s="421">
        <v>4629</v>
      </c>
      <c r="B4630" s="422" t="s">
        <v>7711</v>
      </c>
      <c r="C4630" s="422" t="s">
        <v>7712</v>
      </c>
      <c r="D4630" s="422" t="s">
        <v>1978</v>
      </c>
      <c r="E4630" s="422" t="s">
        <v>8670</v>
      </c>
      <c r="F4630" s="438">
        <v>81160000</v>
      </c>
      <c r="G4630" s="423">
        <v>2023</v>
      </c>
      <c r="H4630" s="424">
        <f>VLOOKUP(G4630,[3]잔가율!$B$3:$C$33,2,FALSE)</f>
        <v>0.82599999999999996</v>
      </c>
      <c r="I4630" s="434">
        <f t="shared" si="72"/>
        <v>67038160</v>
      </c>
    </row>
    <row r="4631" spans="1:9">
      <c r="A4631" s="421">
        <v>4630</v>
      </c>
      <c r="B4631" s="426" t="s">
        <v>7711</v>
      </c>
      <c r="C4631" s="426" t="s">
        <v>7712</v>
      </c>
      <c r="D4631" s="426" t="s">
        <v>15844</v>
      </c>
      <c r="E4631" s="426" t="s">
        <v>8672</v>
      </c>
      <c r="F4631" s="441">
        <v>26060000</v>
      </c>
      <c r="G4631" s="423">
        <v>2023</v>
      </c>
      <c r="H4631" s="424">
        <f>VLOOKUP(G4631,[3]잔가율!$B$3:$C$33,2,FALSE)</f>
        <v>0.82599999999999996</v>
      </c>
      <c r="I4631" s="434">
        <f t="shared" si="72"/>
        <v>21525560</v>
      </c>
    </row>
    <row r="4632" spans="1:9">
      <c r="A4632" s="421">
        <v>4631</v>
      </c>
      <c r="B4632" s="313" t="s">
        <v>7711</v>
      </c>
      <c r="C4632" s="426" t="s">
        <v>7712</v>
      </c>
      <c r="D4632" s="426" t="s">
        <v>8673</v>
      </c>
      <c r="E4632" s="426" t="s">
        <v>8674</v>
      </c>
      <c r="F4632" s="442">
        <v>45370000</v>
      </c>
      <c r="G4632" s="423">
        <v>2023</v>
      </c>
      <c r="H4632" s="424">
        <f>VLOOKUP(G4632,[3]잔가율!$B$3:$C$33,2,FALSE)</f>
        <v>0.82599999999999996</v>
      </c>
      <c r="I4632" s="434">
        <f t="shared" si="72"/>
        <v>37475620</v>
      </c>
    </row>
    <row r="4633" spans="1:9">
      <c r="A4633" s="421">
        <v>4632</v>
      </c>
      <c r="B4633" s="313" t="s">
        <v>15840</v>
      </c>
      <c r="C4633" s="426" t="s">
        <v>7712</v>
      </c>
      <c r="D4633" s="426" t="s">
        <v>8673</v>
      </c>
      <c r="E4633" s="426" t="s">
        <v>8675</v>
      </c>
      <c r="F4633" s="442">
        <v>39770000</v>
      </c>
      <c r="G4633" s="423">
        <v>2023</v>
      </c>
      <c r="H4633" s="424">
        <f>VLOOKUP(G4633,[3]잔가율!$B$3:$C$33,2,FALSE)</f>
        <v>0.82599999999999996</v>
      </c>
      <c r="I4633" s="434">
        <f t="shared" si="72"/>
        <v>32850020</v>
      </c>
    </row>
    <row r="4634" spans="1:9">
      <c r="A4634" s="421">
        <v>4633</v>
      </c>
      <c r="B4634" s="313" t="s">
        <v>7711</v>
      </c>
      <c r="C4634" s="422" t="s">
        <v>7712</v>
      </c>
      <c r="D4634" s="422" t="s">
        <v>8673</v>
      </c>
      <c r="E4634" s="422" t="s">
        <v>8676</v>
      </c>
      <c r="F4634" s="440">
        <v>42190000</v>
      </c>
      <c r="G4634" s="423">
        <v>2023</v>
      </c>
      <c r="H4634" s="424">
        <f>VLOOKUP(G4634,[3]잔가율!$B$3:$C$33,2,FALSE)</f>
        <v>0.82599999999999996</v>
      </c>
      <c r="I4634" s="434">
        <f t="shared" si="72"/>
        <v>34848940</v>
      </c>
    </row>
    <row r="4635" spans="1:9">
      <c r="A4635" s="421">
        <v>4634</v>
      </c>
      <c r="B4635" s="313" t="s">
        <v>7711</v>
      </c>
      <c r="C4635" s="422" t="s">
        <v>7712</v>
      </c>
      <c r="D4635" s="422" t="s">
        <v>8673</v>
      </c>
      <c r="E4635" s="422" t="s">
        <v>8677</v>
      </c>
      <c r="F4635" s="440">
        <v>46520000</v>
      </c>
      <c r="G4635" s="423">
        <v>2023</v>
      </c>
      <c r="H4635" s="424">
        <f>VLOOKUP(G4635,[3]잔가율!$B$3:$C$33,2,FALSE)</f>
        <v>0.82599999999999996</v>
      </c>
      <c r="I4635" s="434">
        <f t="shared" si="72"/>
        <v>38425520</v>
      </c>
    </row>
    <row r="4636" spans="1:9">
      <c r="A4636" s="421">
        <v>4635</v>
      </c>
      <c r="B4636" s="313" t="s">
        <v>7711</v>
      </c>
      <c r="C4636" s="422" t="s">
        <v>7712</v>
      </c>
      <c r="D4636" s="422" t="s">
        <v>8673</v>
      </c>
      <c r="E4636" s="422" t="s">
        <v>8678</v>
      </c>
      <c r="F4636" s="440">
        <v>38720000</v>
      </c>
      <c r="G4636" s="423">
        <v>2023</v>
      </c>
      <c r="H4636" s="424">
        <f>VLOOKUP(G4636,[3]잔가율!$B$3:$C$33,2,FALSE)</f>
        <v>0.82599999999999996</v>
      </c>
      <c r="I4636" s="434">
        <f t="shared" si="72"/>
        <v>31982720</v>
      </c>
    </row>
    <row r="4637" spans="1:9">
      <c r="A4637" s="421">
        <v>4636</v>
      </c>
      <c r="B4637" s="313" t="s">
        <v>7711</v>
      </c>
      <c r="C4637" s="422" t="s">
        <v>7712</v>
      </c>
      <c r="D4637" s="422" t="s">
        <v>8673</v>
      </c>
      <c r="E4637" s="422" t="s">
        <v>8679</v>
      </c>
      <c r="F4637" s="440">
        <v>39660000</v>
      </c>
      <c r="G4637" s="423">
        <v>2023</v>
      </c>
      <c r="H4637" s="424">
        <f>VLOOKUP(G4637,[3]잔가율!$B$3:$C$33,2,FALSE)</f>
        <v>0.82599999999999996</v>
      </c>
      <c r="I4637" s="434">
        <f t="shared" si="72"/>
        <v>32759160</v>
      </c>
    </row>
    <row r="4638" spans="1:9">
      <c r="A4638" s="421">
        <v>4637</v>
      </c>
      <c r="B4638" s="313" t="s">
        <v>7711</v>
      </c>
      <c r="C4638" s="422" t="s">
        <v>7712</v>
      </c>
      <c r="D4638" s="422" t="s">
        <v>8673</v>
      </c>
      <c r="E4638" s="422" t="s">
        <v>8680</v>
      </c>
      <c r="F4638" s="440">
        <v>43430000</v>
      </c>
      <c r="G4638" s="423">
        <v>2023</v>
      </c>
      <c r="H4638" s="424">
        <f>VLOOKUP(G4638,[3]잔가율!$B$3:$C$33,2,FALSE)</f>
        <v>0.82599999999999996</v>
      </c>
      <c r="I4638" s="434">
        <f t="shared" si="72"/>
        <v>35873180</v>
      </c>
    </row>
    <row r="4639" spans="1:9">
      <c r="A4639" s="421">
        <v>4638</v>
      </c>
      <c r="B4639" s="313" t="s">
        <v>7711</v>
      </c>
      <c r="C4639" s="422" t="s">
        <v>7712</v>
      </c>
      <c r="D4639" s="422" t="s">
        <v>8673</v>
      </c>
      <c r="E4639" s="422" t="s">
        <v>8681</v>
      </c>
      <c r="F4639" s="440">
        <v>45560000</v>
      </c>
      <c r="G4639" s="423">
        <v>2023</v>
      </c>
      <c r="H4639" s="424">
        <f>VLOOKUP(G4639,[3]잔가율!$B$3:$C$33,2,FALSE)</f>
        <v>0.82599999999999996</v>
      </c>
      <c r="I4639" s="434">
        <f t="shared" si="72"/>
        <v>37632560</v>
      </c>
    </row>
    <row r="4640" spans="1:9">
      <c r="A4640" s="421">
        <v>4639</v>
      </c>
      <c r="B4640" s="313" t="s">
        <v>7711</v>
      </c>
      <c r="C4640" s="422" t="s">
        <v>7712</v>
      </c>
      <c r="D4640" s="422" t="s">
        <v>8673</v>
      </c>
      <c r="E4640" s="422" t="s">
        <v>8682</v>
      </c>
      <c r="F4640" s="440">
        <v>42630000</v>
      </c>
      <c r="G4640" s="423">
        <v>2023</v>
      </c>
      <c r="H4640" s="424">
        <f>VLOOKUP(G4640,[3]잔가율!$B$3:$C$33,2,FALSE)</f>
        <v>0.82599999999999996</v>
      </c>
      <c r="I4640" s="434">
        <f t="shared" si="72"/>
        <v>35212380</v>
      </c>
    </row>
    <row r="4641" spans="1:9">
      <c r="A4641" s="421">
        <v>4640</v>
      </c>
      <c r="B4641" s="313" t="s">
        <v>7711</v>
      </c>
      <c r="C4641" s="422" t="s">
        <v>7712</v>
      </c>
      <c r="D4641" s="422" t="s">
        <v>8673</v>
      </c>
      <c r="E4641" s="422" t="s">
        <v>8683</v>
      </c>
      <c r="F4641" s="440">
        <v>40820000</v>
      </c>
      <c r="G4641" s="423">
        <v>2023</v>
      </c>
      <c r="H4641" s="424">
        <f>VLOOKUP(G4641,[3]잔가율!$B$3:$C$33,2,FALSE)</f>
        <v>0.82599999999999996</v>
      </c>
      <c r="I4641" s="434">
        <f t="shared" si="72"/>
        <v>33717320</v>
      </c>
    </row>
    <row r="4642" spans="1:9">
      <c r="A4642" s="421">
        <v>4641</v>
      </c>
      <c r="B4642" s="313" t="s">
        <v>7711</v>
      </c>
      <c r="C4642" s="422" t="s">
        <v>7712</v>
      </c>
      <c r="D4642" s="422" t="s">
        <v>8673</v>
      </c>
      <c r="E4642" s="422" t="s">
        <v>8684</v>
      </c>
      <c r="F4642" s="440">
        <v>43300000</v>
      </c>
      <c r="G4642" s="423">
        <v>2023</v>
      </c>
      <c r="H4642" s="424">
        <f>VLOOKUP(G4642,[3]잔가율!$B$3:$C$33,2,FALSE)</f>
        <v>0.82599999999999996</v>
      </c>
      <c r="I4642" s="434">
        <f t="shared" si="72"/>
        <v>35765800</v>
      </c>
    </row>
    <row r="4643" spans="1:9">
      <c r="A4643" s="421">
        <v>4642</v>
      </c>
      <c r="B4643" s="313" t="s">
        <v>7711</v>
      </c>
      <c r="C4643" s="422" t="s">
        <v>7712</v>
      </c>
      <c r="D4643" s="422" t="s">
        <v>8673</v>
      </c>
      <c r="E4643" s="422" t="s">
        <v>8685</v>
      </c>
      <c r="F4643" s="440">
        <v>40620000</v>
      </c>
      <c r="G4643" s="423">
        <v>2023</v>
      </c>
      <c r="H4643" s="424">
        <f>VLOOKUP(G4643,[3]잔가율!$B$3:$C$33,2,FALSE)</f>
        <v>0.82599999999999996</v>
      </c>
      <c r="I4643" s="434">
        <f t="shared" si="72"/>
        <v>33552120</v>
      </c>
    </row>
    <row r="4644" spans="1:9">
      <c r="A4644" s="421">
        <v>4643</v>
      </c>
      <c r="B4644" s="313" t="s">
        <v>7711</v>
      </c>
      <c r="C4644" s="422" t="s">
        <v>7712</v>
      </c>
      <c r="D4644" s="422" t="s">
        <v>8686</v>
      </c>
      <c r="E4644" s="422" t="s">
        <v>8687</v>
      </c>
      <c r="F4644" s="440">
        <v>23950000</v>
      </c>
      <c r="G4644" s="423">
        <v>2023</v>
      </c>
      <c r="H4644" s="424">
        <f>VLOOKUP(G4644,[3]잔가율!$B$3:$C$33,2,FALSE)</f>
        <v>0.82599999999999996</v>
      </c>
      <c r="I4644" s="434">
        <f t="shared" si="72"/>
        <v>19782700</v>
      </c>
    </row>
    <row r="4645" spans="1:9">
      <c r="A4645" s="421">
        <v>4644</v>
      </c>
      <c r="B4645" s="313" t="s">
        <v>7711</v>
      </c>
      <c r="C4645" s="422" t="s">
        <v>7712</v>
      </c>
      <c r="D4645" s="422" t="s">
        <v>8686</v>
      </c>
      <c r="E4645" s="422" t="s">
        <v>8688</v>
      </c>
      <c r="F4645" s="440">
        <v>24200000</v>
      </c>
      <c r="G4645" s="423">
        <v>2023</v>
      </c>
      <c r="H4645" s="424">
        <f>VLOOKUP(G4645,[3]잔가율!$B$3:$C$33,2,FALSE)</f>
        <v>0.82599999999999996</v>
      </c>
      <c r="I4645" s="434">
        <f t="shared" si="72"/>
        <v>19989200</v>
      </c>
    </row>
    <row r="4646" spans="1:9">
      <c r="A4646" s="421">
        <v>4645</v>
      </c>
      <c r="B4646" s="313" t="s">
        <v>7711</v>
      </c>
      <c r="C4646" s="422" t="s">
        <v>7712</v>
      </c>
      <c r="D4646" s="422" t="s">
        <v>8686</v>
      </c>
      <c r="E4646" s="422" t="s">
        <v>8689</v>
      </c>
      <c r="F4646" s="440">
        <v>20760000</v>
      </c>
      <c r="G4646" s="423">
        <v>2023</v>
      </c>
      <c r="H4646" s="424">
        <f>VLOOKUP(G4646,[3]잔가율!$B$3:$C$33,2,FALSE)</f>
        <v>0.82599999999999996</v>
      </c>
      <c r="I4646" s="434">
        <f t="shared" si="72"/>
        <v>17147760</v>
      </c>
    </row>
    <row r="4647" spans="1:9">
      <c r="A4647" s="421">
        <v>4646</v>
      </c>
      <c r="B4647" s="313" t="s">
        <v>7711</v>
      </c>
      <c r="C4647" s="422" t="s">
        <v>7712</v>
      </c>
      <c r="D4647" s="422" t="s">
        <v>8686</v>
      </c>
      <c r="E4647" s="422" t="s">
        <v>8690</v>
      </c>
      <c r="F4647" s="440">
        <v>25080000</v>
      </c>
      <c r="G4647" s="423">
        <v>2023</v>
      </c>
      <c r="H4647" s="424">
        <f>VLOOKUP(G4647,[3]잔가율!$B$3:$C$33,2,FALSE)</f>
        <v>0.82599999999999996</v>
      </c>
      <c r="I4647" s="434">
        <f t="shared" si="72"/>
        <v>20716080</v>
      </c>
    </row>
    <row r="4648" spans="1:9">
      <c r="A4648" s="421">
        <v>4647</v>
      </c>
      <c r="B4648" s="313" t="s">
        <v>7711</v>
      </c>
      <c r="C4648" s="422" t="s">
        <v>7712</v>
      </c>
      <c r="D4648" s="422" t="s">
        <v>8686</v>
      </c>
      <c r="E4648" s="422" t="s">
        <v>8691</v>
      </c>
      <c r="F4648" s="440">
        <v>25510000</v>
      </c>
      <c r="G4648" s="423">
        <v>2023</v>
      </c>
      <c r="H4648" s="424">
        <f>VLOOKUP(G4648,[3]잔가율!$B$3:$C$33,2,FALSE)</f>
        <v>0.82599999999999996</v>
      </c>
      <c r="I4648" s="434">
        <f t="shared" si="72"/>
        <v>21071260</v>
      </c>
    </row>
    <row r="4649" spans="1:9">
      <c r="A4649" s="421">
        <v>4648</v>
      </c>
      <c r="B4649" s="313" t="s">
        <v>7711</v>
      </c>
      <c r="C4649" s="422" t="s">
        <v>7712</v>
      </c>
      <c r="D4649" s="422" t="s">
        <v>8686</v>
      </c>
      <c r="E4649" s="422" t="s">
        <v>8692</v>
      </c>
      <c r="F4649" s="440">
        <v>24130000</v>
      </c>
      <c r="G4649" s="423">
        <v>2023</v>
      </c>
      <c r="H4649" s="424">
        <f>VLOOKUP(G4649,[3]잔가율!$B$3:$C$33,2,FALSE)</f>
        <v>0.82599999999999996</v>
      </c>
      <c r="I4649" s="434">
        <f t="shared" si="72"/>
        <v>19931380</v>
      </c>
    </row>
    <row r="4650" spans="1:9">
      <c r="A4650" s="421">
        <v>4649</v>
      </c>
      <c r="B4650" s="313" t="s">
        <v>7711</v>
      </c>
      <c r="C4650" s="422" t="s">
        <v>7712</v>
      </c>
      <c r="D4650" s="422" t="s">
        <v>8686</v>
      </c>
      <c r="E4650" s="422" t="s">
        <v>8693</v>
      </c>
      <c r="F4650" s="440">
        <v>24400000</v>
      </c>
      <c r="G4650" s="423">
        <v>2023</v>
      </c>
      <c r="H4650" s="424">
        <f>VLOOKUP(G4650,[3]잔가율!$B$3:$C$33,2,FALSE)</f>
        <v>0.82599999999999996</v>
      </c>
      <c r="I4650" s="434">
        <f t="shared" si="72"/>
        <v>20154400</v>
      </c>
    </row>
    <row r="4651" spans="1:9">
      <c r="A4651" s="421">
        <v>4650</v>
      </c>
      <c r="B4651" s="313" t="s">
        <v>7711</v>
      </c>
      <c r="C4651" s="422" t="s">
        <v>7712</v>
      </c>
      <c r="D4651" s="422" t="s">
        <v>8686</v>
      </c>
      <c r="E4651" s="422" t="s">
        <v>8694</v>
      </c>
      <c r="F4651" s="440">
        <v>21500000</v>
      </c>
      <c r="G4651" s="423">
        <v>2023</v>
      </c>
      <c r="H4651" s="424">
        <f>VLOOKUP(G4651,[3]잔가율!$B$3:$C$33,2,FALSE)</f>
        <v>0.82599999999999996</v>
      </c>
      <c r="I4651" s="434">
        <f t="shared" si="72"/>
        <v>17759000</v>
      </c>
    </row>
    <row r="4652" spans="1:9">
      <c r="A4652" s="421">
        <v>4651</v>
      </c>
      <c r="B4652" s="313" t="s">
        <v>15840</v>
      </c>
      <c r="C4652" s="422" t="s">
        <v>7712</v>
      </c>
      <c r="D4652" s="422" t="s">
        <v>8686</v>
      </c>
      <c r="E4652" s="422" t="s">
        <v>8695</v>
      </c>
      <c r="F4652" s="440">
        <v>27800000</v>
      </c>
      <c r="G4652" s="423">
        <v>2023</v>
      </c>
      <c r="H4652" s="424">
        <f>VLOOKUP(G4652,[3]잔가율!$B$3:$C$33,2,FALSE)</f>
        <v>0.82599999999999996</v>
      </c>
      <c r="I4652" s="434">
        <f t="shared" si="72"/>
        <v>22962800</v>
      </c>
    </row>
    <row r="4653" spans="1:9">
      <c r="A4653" s="421">
        <v>4652</v>
      </c>
      <c r="B4653" s="313" t="s">
        <v>7711</v>
      </c>
      <c r="C4653" s="422" t="s">
        <v>7712</v>
      </c>
      <c r="D4653" s="422" t="s">
        <v>8686</v>
      </c>
      <c r="E4653" s="422" t="s">
        <v>8696</v>
      </c>
      <c r="F4653" s="440">
        <v>24440000</v>
      </c>
      <c r="G4653" s="423">
        <v>2023</v>
      </c>
      <c r="H4653" s="424">
        <f>VLOOKUP(G4653,[3]잔가율!$B$3:$C$33,2,FALSE)</f>
        <v>0.82599999999999996</v>
      </c>
      <c r="I4653" s="434">
        <f t="shared" si="72"/>
        <v>20187440</v>
      </c>
    </row>
    <row r="4654" spans="1:9">
      <c r="A4654" s="421">
        <v>4653</v>
      </c>
      <c r="B4654" s="313" t="s">
        <v>7711</v>
      </c>
      <c r="C4654" s="422" t="s">
        <v>7712</v>
      </c>
      <c r="D4654" s="422" t="s">
        <v>8686</v>
      </c>
      <c r="E4654" s="422" t="s">
        <v>8697</v>
      </c>
      <c r="F4654" s="440">
        <v>24100000</v>
      </c>
      <c r="G4654" s="423">
        <v>2023</v>
      </c>
      <c r="H4654" s="424">
        <f>VLOOKUP(G4654,[3]잔가율!$B$3:$C$33,2,FALSE)</f>
        <v>0.82599999999999996</v>
      </c>
      <c r="I4654" s="434">
        <f t="shared" si="72"/>
        <v>19906600</v>
      </c>
    </row>
    <row r="4655" spans="1:9">
      <c r="A4655" s="421">
        <v>4654</v>
      </c>
      <c r="B4655" s="313" t="s">
        <v>7711</v>
      </c>
      <c r="C4655" s="422" t="s">
        <v>7712</v>
      </c>
      <c r="D4655" s="422" t="s">
        <v>8686</v>
      </c>
      <c r="E4655" s="422" t="s">
        <v>8698</v>
      </c>
      <c r="F4655" s="440">
        <v>24500000</v>
      </c>
      <c r="G4655" s="423">
        <v>2023</v>
      </c>
      <c r="H4655" s="424">
        <f>VLOOKUP(G4655,[3]잔가율!$B$3:$C$33,2,FALSE)</f>
        <v>0.82599999999999996</v>
      </c>
      <c r="I4655" s="434">
        <f t="shared" si="72"/>
        <v>20237000</v>
      </c>
    </row>
    <row r="4656" spans="1:9">
      <c r="A4656" s="421">
        <v>4655</v>
      </c>
      <c r="B4656" s="313" t="s">
        <v>7711</v>
      </c>
      <c r="C4656" s="422" t="s">
        <v>7712</v>
      </c>
      <c r="D4656" s="422" t="s">
        <v>8686</v>
      </c>
      <c r="E4656" s="422" t="s">
        <v>8699</v>
      </c>
      <c r="F4656" s="440">
        <v>21800000</v>
      </c>
      <c r="G4656" s="423">
        <v>2023</v>
      </c>
      <c r="H4656" s="424">
        <f>VLOOKUP(G4656,[3]잔가율!$B$3:$C$33,2,FALSE)</f>
        <v>0.82599999999999996</v>
      </c>
      <c r="I4656" s="434">
        <f t="shared" si="72"/>
        <v>18006800</v>
      </c>
    </row>
    <row r="4657" spans="1:9">
      <c r="A4657" s="421">
        <v>4656</v>
      </c>
      <c r="B4657" s="313" t="s">
        <v>7711</v>
      </c>
      <c r="C4657" s="422" t="s">
        <v>7712</v>
      </c>
      <c r="D4657" s="422" t="s">
        <v>8686</v>
      </c>
      <c r="E4657" s="422" t="s">
        <v>8700</v>
      </c>
      <c r="F4657" s="440">
        <v>27300000</v>
      </c>
      <c r="G4657" s="423">
        <v>2023</v>
      </c>
      <c r="H4657" s="424">
        <f>VLOOKUP(G4657,[3]잔가율!$B$3:$C$33,2,FALSE)</f>
        <v>0.82599999999999996</v>
      </c>
      <c r="I4657" s="434">
        <f t="shared" si="72"/>
        <v>22549800</v>
      </c>
    </row>
    <row r="4658" spans="1:9">
      <c r="A4658" s="421">
        <v>4657</v>
      </c>
      <c r="B4658" s="313" t="s">
        <v>7711</v>
      </c>
      <c r="C4658" s="422" t="s">
        <v>7712</v>
      </c>
      <c r="D4658" s="422" t="s">
        <v>8686</v>
      </c>
      <c r="E4658" s="422" t="s">
        <v>8701</v>
      </c>
      <c r="F4658" s="440">
        <v>27700000</v>
      </c>
      <c r="G4658" s="423">
        <v>2023</v>
      </c>
      <c r="H4658" s="424">
        <f>VLOOKUP(G4658,[3]잔가율!$B$3:$C$33,2,FALSE)</f>
        <v>0.82599999999999996</v>
      </c>
      <c r="I4658" s="434">
        <f t="shared" si="72"/>
        <v>22880200</v>
      </c>
    </row>
    <row r="4659" spans="1:9">
      <c r="A4659" s="421">
        <v>4658</v>
      </c>
      <c r="B4659" s="313" t="s">
        <v>7711</v>
      </c>
      <c r="C4659" s="422" t="s">
        <v>7712</v>
      </c>
      <c r="D4659" s="422" t="s">
        <v>8686</v>
      </c>
      <c r="E4659" s="422" t="s">
        <v>8702</v>
      </c>
      <c r="F4659" s="440">
        <v>23160000</v>
      </c>
      <c r="G4659" s="423">
        <v>2023</v>
      </c>
      <c r="H4659" s="424">
        <f>VLOOKUP(G4659,[3]잔가율!$B$3:$C$33,2,FALSE)</f>
        <v>0.82599999999999996</v>
      </c>
      <c r="I4659" s="434">
        <f t="shared" si="72"/>
        <v>19130160</v>
      </c>
    </row>
    <row r="4660" spans="1:9">
      <c r="A4660" s="421">
        <v>4659</v>
      </c>
      <c r="B4660" s="313" t="s">
        <v>7711</v>
      </c>
      <c r="C4660" s="422" t="s">
        <v>7712</v>
      </c>
      <c r="D4660" s="422" t="s">
        <v>8686</v>
      </c>
      <c r="E4660" s="422" t="s">
        <v>8703</v>
      </c>
      <c r="F4660" s="440">
        <v>21720000</v>
      </c>
      <c r="G4660" s="423">
        <v>2023</v>
      </c>
      <c r="H4660" s="424">
        <f>VLOOKUP(G4660,[3]잔가율!$B$3:$C$33,2,FALSE)</f>
        <v>0.82599999999999996</v>
      </c>
      <c r="I4660" s="434">
        <f t="shared" si="72"/>
        <v>17940720</v>
      </c>
    </row>
    <row r="4661" spans="1:9">
      <c r="A4661" s="421">
        <v>4660</v>
      </c>
      <c r="B4661" s="313" t="s">
        <v>7711</v>
      </c>
      <c r="C4661" s="422" t="s">
        <v>7712</v>
      </c>
      <c r="D4661" s="422" t="s">
        <v>8686</v>
      </c>
      <c r="E4661" s="422" t="s">
        <v>8704</v>
      </c>
      <c r="F4661" s="440">
        <v>26060000</v>
      </c>
      <c r="G4661" s="423">
        <v>2023</v>
      </c>
      <c r="H4661" s="424">
        <f>VLOOKUP(G4661,[3]잔가율!$B$3:$C$33,2,FALSE)</f>
        <v>0.82599999999999996</v>
      </c>
      <c r="I4661" s="434">
        <f t="shared" si="72"/>
        <v>21525560</v>
      </c>
    </row>
    <row r="4662" spans="1:9">
      <c r="A4662" s="421">
        <v>4661</v>
      </c>
      <c r="B4662" s="313" t="s">
        <v>7711</v>
      </c>
      <c r="C4662" s="422" t="s">
        <v>7712</v>
      </c>
      <c r="D4662" s="422" t="s">
        <v>8686</v>
      </c>
      <c r="E4662" s="422" t="s">
        <v>8705</v>
      </c>
      <c r="F4662" s="440">
        <v>27360000</v>
      </c>
      <c r="G4662" s="423">
        <v>2023</v>
      </c>
      <c r="H4662" s="424">
        <f>VLOOKUP(G4662,[3]잔가율!$B$3:$C$33,2,FALSE)</f>
        <v>0.82599999999999996</v>
      </c>
      <c r="I4662" s="434">
        <f t="shared" si="72"/>
        <v>22599360</v>
      </c>
    </row>
    <row r="4663" spans="1:9">
      <c r="A4663" s="421">
        <v>4662</v>
      </c>
      <c r="B4663" s="313" t="s">
        <v>7711</v>
      </c>
      <c r="C4663" s="422" t="s">
        <v>7712</v>
      </c>
      <c r="D4663" s="422" t="s">
        <v>8686</v>
      </c>
      <c r="E4663" s="422" t="s">
        <v>8706</v>
      </c>
      <c r="F4663" s="440">
        <v>27270000</v>
      </c>
      <c r="G4663" s="423">
        <v>2023</v>
      </c>
      <c r="H4663" s="424">
        <f>VLOOKUP(G4663,[3]잔가율!$B$3:$C$33,2,FALSE)</f>
        <v>0.82599999999999996</v>
      </c>
      <c r="I4663" s="434">
        <f t="shared" si="72"/>
        <v>22525020</v>
      </c>
    </row>
    <row r="4664" spans="1:9">
      <c r="A4664" s="421">
        <v>4663</v>
      </c>
      <c r="B4664" s="313" t="s">
        <v>7711</v>
      </c>
      <c r="C4664" s="422" t="s">
        <v>7712</v>
      </c>
      <c r="D4664" s="422" t="s">
        <v>8686</v>
      </c>
      <c r="E4664" s="422" t="s">
        <v>8707</v>
      </c>
      <c r="F4664" s="440">
        <v>28300000</v>
      </c>
      <c r="G4664" s="423">
        <v>2023</v>
      </c>
      <c r="H4664" s="424">
        <f>VLOOKUP(G4664,[3]잔가율!$B$3:$C$33,2,FALSE)</f>
        <v>0.82599999999999996</v>
      </c>
      <c r="I4664" s="434">
        <f t="shared" si="72"/>
        <v>23375800</v>
      </c>
    </row>
    <row r="4665" spans="1:9">
      <c r="A4665" s="421">
        <v>4664</v>
      </c>
      <c r="B4665" s="313" t="s">
        <v>7711</v>
      </c>
      <c r="C4665" s="426" t="s">
        <v>7712</v>
      </c>
      <c r="D4665" s="426" t="s">
        <v>15845</v>
      </c>
      <c r="E4665" s="426" t="s">
        <v>8708</v>
      </c>
      <c r="F4665" s="442">
        <v>27290000</v>
      </c>
      <c r="G4665" s="423">
        <v>2023</v>
      </c>
      <c r="H4665" s="424">
        <f>VLOOKUP(G4665,[3]잔가율!$B$3:$C$33,2,FALSE)</f>
        <v>0.82599999999999996</v>
      </c>
      <c r="I4665" s="434">
        <f t="shared" si="72"/>
        <v>22541540</v>
      </c>
    </row>
    <row r="4666" spans="1:9">
      <c r="A4666" s="421">
        <v>4665</v>
      </c>
      <c r="B4666" s="313" t="s">
        <v>7711</v>
      </c>
      <c r="C4666" s="426" t="s">
        <v>7712</v>
      </c>
      <c r="D4666" s="426" t="s">
        <v>15845</v>
      </c>
      <c r="E4666" s="426" t="s">
        <v>8709</v>
      </c>
      <c r="F4666" s="442">
        <v>24800000</v>
      </c>
      <c r="G4666" s="423">
        <v>2023</v>
      </c>
      <c r="H4666" s="424">
        <f>VLOOKUP(G4666,[3]잔가율!$B$3:$C$33,2,FALSE)</f>
        <v>0.82599999999999996</v>
      </c>
      <c r="I4666" s="434">
        <f t="shared" si="72"/>
        <v>20484800</v>
      </c>
    </row>
    <row r="4667" spans="1:9">
      <c r="A4667" s="421">
        <v>4666</v>
      </c>
      <c r="B4667" s="313" t="s">
        <v>7711</v>
      </c>
      <c r="C4667" s="426" t="s">
        <v>7712</v>
      </c>
      <c r="D4667" s="426" t="s">
        <v>15845</v>
      </c>
      <c r="E4667" s="426" t="s">
        <v>8710</v>
      </c>
      <c r="F4667" s="442">
        <v>22460000</v>
      </c>
      <c r="G4667" s="423">
        <v>2023</v>
      </c>
      <c r="H4667" s="424">
        <f>VLOOKUP(G4667,[3]잔가율!$B$3:$C$33,2,FALSE)</f>
        <v>0.82599999999999996</v>
      </c>
      <c r="I4667" s="434">
        <f t="shared" si="72"/>
        <v>18551960</v>
      </c>
    </row>
    <row r="4668" spans="1:9">
      <c r="A4668" s="421">
        <v>4667</v>
      </c>
      <c r="B4668" s="313" t="s">
        <v>7711</v>
      </c>
      <c r="C4668" s="426" t="s">
        <v>7712</v>
      </c>
      <c r="D4668" s="426" t="s">
        <v>15845</v>
      </c>
      <c r="E4668" s="426" t="s">
        <v>8711</v>
      </c>
      <c r="F4668" s="442">
        <v>26430000</v>
      </c>
      <c r="G4668" s="423">
        <v>2023</v>
      </c>
      <c r="H4668" s="424">
        <f>VLOOKUP(G4668,[3]잔가율!$B$3:$C$33,2,FALSE)</f>
        <v>0.82599999999999996</v>
      </c>
      <c r="I4668" s="434">
        <f t="shared" si="72"/>
        <v>21831180</v>
      </c>
    </row>
    <row r="4669" spans="1:9">
      <c r="A4669" s="421">
        <v>4668</v>
      </c>
      <c r="B4669" s="313" t="s">
        <v>7711</v>
      </c>
      <c r="C4669" s="426" t="s">
        <v>7712</v>
      </c>
      <c r="D4669" s="426" t="s">
        <v>15845</v>
      </c>
      <c r="E4669" s="426" t="s">
        <v>8712</v>
      </c>
      <c r="F4669" s="442">
        <v>27850000</v>
      </c>
      <c r="G4669" s="423">
        <v>2023</v>
      </c>
      <c r="H4669" s="424">
        <f>VLOOKUP(G4669,[3]잔가율!$B$3:$C$33,2,FALSE)</f>
        <v>0.82599999999999996</v>
      </c>
      <c r="I4669" s="434">
        <f t="shared" si="72"/>
        <v>23004100</v>
      </c>
    </row>
    <row r="4670" spans="1:9">
      <c r="A4670" s="421">
        <v>4669</v>
      </c>
      <c r="B4670" s="313" t="s">
        <v>7711</v>
      </c>
      <c r="C4670" s="422" t="s">
        <v>7712</v>
      </c>
      <c r="D4670" s="422" t="s">
        <v>8686</v>
      </c>
      <c r="E4670" s="422" t="s">
        <v>8713</v>
      </c>
      <c r="F4670" s="440">
        <v>27720000</v>
      </c>
      <c r="G4670" s="423">
        <v>2023</v>
      </c>
      <c r="H4670" s="424">
        <f>VLOOKUP(G4670,[3]잔가율!$B$3:$C$33,2,FALSE)</f>
        <v>0.82599999999999996</v>
      </c>
      <c r="I4670" s="434">
        <f t="shared" si="72"/>
        <v>22896720</v>
      </c>
    </row>
    <row r="4671" spans="1:9">
      <c r="A4671" s="421">
        <v>4670</v>
      </c>
      <c r="B4671" s="313" t="s">
        <v>15840</v>
      </c>
      <c r="C4671" s="422" t="s">
        <v>7712</v>
      </c>
      <c r="D4671" s="422" t="s">
        <v>8686</v>
      </c>
      <c r="E4671" s="422" t="s">
        <v>8714</v>
      </c>
      <c r="F4671" s="440">
        <v>34980000</v>
      </c>
      <c r="G4671" s="423">
        <v>2023</v>
      </c>
      <c r="H4671" s="424">
        <f>VLOOKUP(G4671,[3]잔가율!$B$3:$C$33,2,FALSE)</f>
        <v>0.82599999999999996</v>
      </c>
      <c r="I4671" s="434">
        <f t="shared" si="72"/>
        <v>28893480</v>
      </c>
    </row>
    <row r="4672" spans="1:9">
      <c r="A4672" s="421">
        <v>4671</v>
      </c>
      <c r="B4672" s="313" t="s">
        <v>7711</v>
      </c>
      <c r="C4672" s="422" t="s">
        <v>7712</v>
      </c>
      <c r="D4672" s="422" t="s">
        <v>8686</v>
      </c>
      <c r="E4672" s="422" t="s">
        <v>8715</v>
      </c>
      <c r="F4672" s="440">
        <v>29850000</v>
      </c>
      <c r="G4672" s="423">
        <v>2023</v>
      </c>
      <c r="H4672" s="424">
        <f>VLOOKUP(G4672,[3]잔가율!$B$3:$C$33,2,FALSE)</f>
        <v>0.82599999999999996</v>
      </c>
      <c r="I4672" s="434">
        <f t="shared" si="72"/>
        <v>24656100</v>
      </c>
    </row>
    <row r="4673" spans="1:9">
      <c r="A4673" s="421">
        <v>4672</v>
      </c>
      <c r="B4673" s="313" t="s">
        <v>7711</v>
      </c>
      <c r="C4673" s="422" t="s">
        <v>7712</v>
      </c>
      <c r="D4673" s="422" t="s">
        <v>8686</v>
      </c>
      <c r="E4673" s="422" t="s">
        <v>8716</v>
      </c>
      <c r="F4673" s="440">
        <v>32670000</v>
      </c>
      <c r="G4673" s="423">
        <v>2023</v>
      </c>
      <c r="H4673" s="424">
        <f>VLOOKUP(G4673,[3]잔가율!$B$3:$C$33,2,FALSE)</f>
        <v>0.82599999999999996</v>
      </c>
      <c r="I4673" s="434">
        <f t="shared" si="72"/>
        <v>26985420</v>
      </c>
    </row>
    <row r="4674" spans="1:9">
      <c r="A4674" s="421">
        <v>4673</v>
      </c>
      <c r="B4674" s="313" t="s">
        <v>7711</v>
      </c>
      <c r="C4674" s="422" t="s">
        <v>7712</v>
      </c>
      <c r="D4674" s="422" t="s">
        <v>8686</v>
      </c>
      <c r="E4674" s="422" t="s">
        <v>8717</v>
      </c>
      <c r="F4674" s="440">
        <v>31700000</v>
      </c>
      <c r="G4674" s="423">
        <v>2023</v>
      </c>
      <c r="H4674" s="424">
        <f>VLOOKUP(G4674,[3]잔가율!$B$3:$C$33,2,FALSE)</f>
        <v>0.82599999999999996</v>
      </c>
      <c r="I4674" s="434">
        <f t="shared" ref="I4674:I4737" si="73">ROUNDDOWN(F4674*H4674,0)</f>
        <v>26184200</v>
      </c>
    </row>
    <row r="4675" spans="1:9">
      <c r="A4675" s="421">
        <v>4674</v>
      </c>
      <c r="B4675" s="313" t="s">
        <v>7711</v>
      </c>
      <c r="C4675" s="422" t="s">
        <v>7712</v>
      </c>
      <c r="D4675" s="422" t="s">
        <v>8686</v>
      </c>
      <c r="E4675" s="422" t="s">
        <v>8718</v>
      </c>
      <c r="F4675" s="440">
        <v>33100000</v>
      </c>
      <c r="G4675" s="423">
        <v>2023</v>
      </c>
      <c r="H4675" s="424">
        <f>VLOOKUP(G4675,[3]잔가율!$B$3:$C$33,2,FALSE)</f>
        <v>0.82599999999999996</v>
      </c>
      <c r="I4675" s="434">
        <f t="shared" si="73"/>
        <v>27340600</v>
      </c>
    </row>
    <row r="4676" spans="1:9">
      <c r="A4676" s="421">
        <v>4675</v>
      </c>
      <c r="B4676" s="313" t="s">
        <v>7711</v>
      </c>
      <c r="C4676" s="426" t="s">
        <v>7712</v>
      </c>
      <c r="D4676" s="426" t="s">
        <v>15845</v>
      </c>
      <c r="E4676" s="426" t="s">
        <v>8719</v>
      </c>
      <c r="F4676" s="442">
        <v>24710000</v>
      </c>
      <c r="G4676" s="423">
        <v>2023</v>
      </c>
      <c r="H4676" s="424">
        <f>VLOOKUP(G4676,[3]잔가율!$B$3:$C$33,2,FALSE)</f>
        <v>0.82599999999999996</v>
      </c>
      <c r="I4676" s="434">
        <f t="shared" si="73"/>
        <v>20410460</v>
      </c>
    </row>
    <row r="4677" spans="1:9">
      <c r="A4677" s="421">
        <v>4676</v>
      </c>
      <c r="B4677" s="313" t="s">
        <v>7711</v>
      </c>
      <c r="C4677" s="426" t="s">
        <v>7712</v>
      </c>
      <c r="D4677" s="426" t="s">
        <v>15845</v>
      </c>
      <c r="E4677" s="426" t="s">
        <v>8720</v>
      </c>
      <c r="F4677" s="442">
        <v>26660000</v>
      </c>
      <c r="G4677" s="423">
        <v>2023</v>
      </c>
      <c r="H4677" s="424">
        <f>VLOOKUP(G4677,[3]잔가율!$B$3:$C$33,2,FALSE)</f>
        <v>0.82599999999999996</v>
      </c>
      <c r="I4677" s="434">
        <f t="shared" si="73"/>
        <v>22021160</v>
      </c>
    </row>
    <row r="4678" spans="1:9">
      <c r="A4678" s="421">
        <v>4677</v>
      </c>
      <c r="B4678" s="313" t="s">
        <v>7711</v>
      </c>
      <c r="C4678" s="426" t="s">
        <v>7712</v>
      </c>
      <c r="D4678" s="426" t="s">
        <v>15845</v>
      </c>
      <c r="E4678" s="426" t="s">
        <v>8721</v>
      </c>
      <c r="F4678" s="442">
        <v>29510000</v>
      </c>
      <c r="G4678" s="423">
        <v>2023</v>
      </c>
      <c r="H4678" s="424">
        <f>VLOOKUP(G4678,[3]잔가율!$B$3:$C$33,2,FALSE)</f>
        <v>0.82599999999999996</v>
      </c>
      <c r="I4678" s="434">
        <f t="shared" si="73"/>
        <v>24375260</v>
      </c>
    </row>
    <row r="4679" spans="1:9">
      <c r="A4679" s="421">
        <v>4678</v>
      </c>
      <c r="B4679" s="313" t="s">
        <v>7711</v>
      </c>
      <c r="C4679" s="426" t="s">
        <v>7712</v>
      </c>
      <c r="D4679" s="426" t="s">
        <v>15845</v>
      </c>
      <c r="E4679" s="426" t="s">
        <v>8722</v>
      </c>
      <c r="F4679" s="442">
        <v>29110000</v>
      </c>
      <c r="G4679" s="423">
        <v>2023</v>
      </c>
      <c r="H4679" s="424">
        <f>VLOOKUP(G4679,[3]잔가율!$B$3:$C$33,2,FALSE)</f>
        <v>0.82599999999999996</v>
      </c>
      <c r="I4679" s="434">
        <f t="shared" si="73"/>
        <v>24044860</v>
      </c>
    </row>
    <row r="4680" spans="1:9">
      <c r="A4680" s="421">
        <v>4679</v>
      </c>
      <c r="B4680" s="313" t="s">
        <v>7711</v>
      </c>
      <c r="C4680" s="426" t="s">
        <v>7712</v>
      </c>
      <c r="D4680" s="426" t="s">
        <v>15845</v>
      </c>
      <c r="E4680" s="426" t="s">
        <v>8723</v>
      </c>
      <c r="F4680" s="442">
        <v>30470000</v>
      </c>
      <c r="G4680" s="423">
        <v>2023</v>
      </c>
      <c r="H4680" s="424">
        <f>VLOOKUP(G4680,[3]잔가율!$B$3:$C$33,2,FALSE)</f>
        <v>0.82599999999999996</v>
      </c>
      <c r="I4680" s="434">
        <f t="shared" si="73"/>
        <v>25168220</v>
      </c>
    </row>
    <row r="4681" spans="1:9">
      <c r="A4681" s="421">
        <v>4680</v>
      </c>
      <c r="B4681" s="422" t="s">
        <v>7711</v>
      </c>
      <c r="C4681" s="422" t="s">
        <v>7712</v>
      </c>
      <c r="D4681" s="422" t="s">
        <v>1980</v>
      </c>
      <c r="E4681" s="422" t="s">
        <v>8724</v>
      </c>
      <c r="F4681" s="438">
        <v>10120000</v>
      </c>
      <c r="G4681" s="423">
        <v>2023</v>
      </c>
      <c r="H4681" s="424">
        <f>VLOOKUP(G4681,[3]잔가율!$B$3:$C$33,2,FALSE)</f>
        <v>0.82599999999999996</v>
      </c>
      <c r="I4681" s="434">
        <f t="shared" si="73"/>
        <v>8359120</v>
      </c>
    </row>
    <row r="4682" spans="1:9">
      <c r="A4682" s="421">
        <v>4681</v>
      </c>
      <c r="B4682" s="422" t="s">
        <v>7711</v>
      </c>
      <c r="C4682" s="422" t="s">
        <v>7712</v>
      </c>
      <c r="D4682" s="422" t="s">
        <v>1980</v>
      </c>
      <c r="E4682" s="422" t="s">
        <v>8725</v>
      </c>
      <c r="F4682" s="438">
        <v>10200000</v>
      </c>
      <c r="G4682" s="423">
        <v>2023</v>
      </c>
      <c r="H4682" s="424">
        <f>VLOOKUP(G4682,[3]잔가율!$B$3:$C$33,2,FALSE)</f>
        <v>0.82599999999999996</v>
      </c>
      <c r="I4682" s="434">
        <f t="shared" si="73"/>
        <v>8425200</v>
      </c>
    </row>
    <row r="4683" spans="1:9">
      <c r="A4683" s="421">
        <v>4682</v>
      </c>
      <c r="B4683" s="422" t="s">
        <v>15840</v>
      </c>
      <c r="C4683" s="422" t="s">
        <v>15842</v>
      </c>
      <c r="D4683" s="422" t="s">
        <v>15846</v>
      </c>
      <c r="E4683" s="422" t="s">
        <v>15847</v>
      </c>
      <c r="F4683" s="438">
        <v>11360000</v>
      </c>
      <c r="G4683" s="423">
        <v>2023</v>
      </c>
      <c r="H4683" s="424">
        <f>VLOOKUP(G4683,[3]잔가율!$B$3:$C$33,2,FALSE)</f>
        <v>0.82599999999999996</v>
      </c>
      <c r="I4683" s="434">
        <f t="shared" si="73"/>
        <v>9383360</v>
      </c>
    </row>
    <row r="4684" spans="1:9">
      <c r="A4684" s="421">
        <v>4683</v>
      </c>
      <c r="B4684" s="422" t="s">
        <v>7711</v>
      </c>
      <c r="C4684" s="422" t="s">
        <v>7712</v>
      </c>
      <c r="D4684" s="422" t="s">
        <v>1980</v>
      </c>
      <c r="E4684" s="422" t="s">
        <v>8726</v>
      </c>
      <c r="F4684" s="438">
        <v>11100000</v>
      </c>
      <c r="G4684" s="423">
        <v>2023</v>
      </c>
      <c r="H4684" s="424">
        <f>VLOOKUP(G4684,[3]잔가율!$B$3:$C$33,2,FALSE)</f>
        <v>0.82599999999999996</v>
      </c>
      <c r="I4684" s="434">
        <f t="shared" si="73"/>
        <v>9168600</v>
      </c>
    </row>
    <row r="4685" spans="1:9">
      <c r="A4685" s="421">
        <v>4684</v>
      </c>
      <c r="B4685" s="422" t="s">
        <v>7711</v>
      </c>
      <c r="C4685" s="422" t="s">
        <v>7712</v>
      </c>
      <c r="D4685" s="422" t="s">
        <v>1980</v>
      </c>
      <c r="E4685" s="422" t="s">
        <v>8727</v>
      </c>
      <c r="F4685" s="438">
        <v>11750000</v>
      </c>
      <c r="G4685" s="423">
        <v>2023</v>
      </c>
      <c r="H4685" s="424">
        <f>VLOOKUP(G4685,[3]잔가율!$B$3:$C$33,2,FALSE)</f>
        <v>0.82599999999999996</v>
      </c>
      <c r="I4685" s="434">
        <f t="shared" si="73"/>
        <v>9705500</v>
      </c>
    </row>
    <row r="4686" spans="1:9">
      <c r="A4686" s="421">
        <v>4685</v>
      </c>
      <c r="B4686" s="422" t="s">
        <v>7711</v>
      </c>
      <c r="C4686" s="422" t="s">
        <v>7712</v>
      </c>
      <c r="D4686" s="422" t="s">
        <v>1980</v>
      </c>
      <c r="E4686" s="422" t="s">
        <v>8728</v>
      </c>
      <c r="F4686" s="438">
        <v>12400000</v>
      </c>
      <c r="G4686" s="423">
        <v>2023</v>
      </c>
      <c r="H4686" s="424">
        <f>VLOOKUP(G4686,[3]잔가율!$B$3:$C$33,2,FALSE)</f>
        <v>0.82599999999999996</v>
      </c>
      <c r="I4686" s="434">
        <f t="shared" si="73"/>
        <v>10242400</v>
      </c>
    </row>
    <row r="4687" spans="1:9">
      <c r="A4687" s="421">
        <v>4686</v>
      </c>
      <c r="B4687" s="422" t="s">
        <v>7711</v>
      </c>
      <c r="C4687" s="422" t="s">
        <v>7712</v>
      </c>
      <c r="D4687" s="422" t="s">
        <v>1980</v>
      </c>
      <c r="E4687" s="422" t="s">
        <v>8729</v>
      </c>
      <c r="F4687" s="438">
        <v>12600000</v>
      </c>
      <c r="G4687" s="423">
        <v>2023</v>
      </c>
      <c r="H4687" s="424">
        <f>VLOOKUP(G4687,[3]잔가율!$B$3:$C$33,2,FALSE)</f>
        <v>0.82599999999999996</v>
      </c>
      <c r="I4687" s="434">
        <f t="shared" si="73"/>
        <v>10407600</v>
      </c>
    </row>
    <row r="4688" spans="1:9">
      <c r="A4688" s="421">
        <v>4687</v>
      </c>
      <c r="B4688" s="422" t="s">
        <v>7711</v>
      </c>
      <c r="C4688" s="422" t="s">
        <v>7712</v>
      </c>
      <c r="D4688" s="422" t="s">
        <v>1980</v>
      </c>
      <c r="E4688" s="422" t="s">
        <v>8730</v>
      </c>
      <c r="F4688" s="438">
        <v>11400000</v>
      </c>
      <c r="G4688" s="423">
        <v>2023</v>
      </c>
      <c r="H4688" s="424">
        <f>VLOOKUP(G4688,[3]잔가율!$B$3:$C$33,2,FALSE)</f>
        <v>0.82599999999999996</v>
      </c>
      <c r="I4688" s="434">
        <f t="shared" si="73"/>
        <v>9416400</v>
      </c>
    </row>
    <row r="4689" spans="1:9">
      <c r="A4689" s="421">
        <v>4688</v>
      </c>
      <c r="B4689" s="422" t="s">
        <v>7711</v>
      </c>
      <c r="C4689" s="422" t="s">
        <v>7712</v>
      </c>
      <c r="D4689" s="422" t="s">
        <v>1980</v>
      </c>
      <c r="E4689" s="422" t="s">
        <v>8731</v>
      </c>
      <c r="F4689" s="438">
        <v>12020000</v>
      </c>
      <c r="G4689" s="423">
        <v>2023</v>
      </c>
      <c r="H4689" s="424">
        <f>VLOOKUP(G4689,[3]잔가율!$B$3:$C$33,2,FALSE)</f>
        <v>0.82599999999999996</v>
      </c>
      <c r="I4689" s="434">
        <f t="shared" si="73"/>
        <v>9928520</v>
      </c>
    </row>
    <row r="4690" spans="1:9">
      <c r="A4690" s="421">
        <v>4689</v>
      </c>
      <c r="B4690" s="422" t="s">
        <v>7711</v>
      </c>
      <c r="C4690" s="422" t="s">
        <v>7712</v>
      </c>
      <c r="D4690" s="422" t="s">
        <v>1980</v>
      </c>
      <c r="E4690" s="422" t="s">
        <v>8732</v>
      </c>
      <c r="F4690" s="438">
        <v>12030000</v>
      </c>
      <c r="G4690" s="423">
        <v>2023</v>
      </c>
      <c r="H4690" s="424">
        <f>VLOOKUP(G4690,[3]잔가율!$B$3:$C$33,2,FALSE)</f>
        <v>0.82599999999999996</v>
      </c>
      <c r="I4690" s="434">
        <f t="shared" si="73"/>
        <v>9936780</v>
      </c>
    </row>
    <row r="4691" spans="1:9">
      <c r="A4691" s="421">
        <v>4690</v>
      </c>
      <c r="B4691" s="422" t="s">
        <v>7711</v>
      </c>
      <c r="C4691" s="422" t="s">
        <v>7712</v>
      </c>
      <c r="D4691" s="422" t="s">
        <v>1980</v>
      </c>
      <c r="E4691" s="422" t="s">
        <v>8733</v>
      </c>
      <c r="F4691" s="438">
        <v>13600000</v>
      </c>
      <c r="G4691" s="423">
        <v>2023</v>
      </c>
      <c r="H4691" s="424">
        <f>VLOOKUP(G4691,[3]잔가율!$B$3:$C$33,2,FALSE)</f>
        <v>0.82599999999999996</v>
      </c>
      <c r="I4691" s="434">
        <f t="shared" si="73"/>
        <v>11233600</v>
      </c>
    </row>
    <row r="4692" spans="1:9">
      <c r="A4692" s="421">
        <v>4691</v>
      </c>
      <c r="B4692" s="422" t="s">
        <v>7711</v>
      </c>
      <c r="C4692" s="422" t="s">
        <v>7712</v>
      </c>
      <c r="D4692" s="422" t="s">
        <v>1980</v>
      </c>
      <c r="E4692" s="422" t="s">
        <v>8734</v>
      </c>
      <c r="F4692" s="438">
        <v>11250000</v>
      </c>
      <c r="G4692" s="423">
        <v>2023</v>
      </c>
      <c r="H4692" s="424">
        <f>VLOOKUP(G4692,[3]잔가율!$B$3:$C$33,2,FALSE)</f>
        <v>0.82599999999999996</v>
      </c>
      <c r="I4692" s="434">
        <f t="shared" si="73"/>
        <v>9292500</v>
      </c>
    </row>
    <row r="4693" spans="1:9">
      <c r="A4693" s="421">
        <v>4692</v>
      </c>
      <c r="B4693" s="422" t="s">
        <v>7711</v>
      </c>
      <c r="C4693" s="422" t="s">
        <v>7712</v>
      </c>
      <c r="D4693" s="422" t="s">
        <v>1980</v>
      </c>
      <c r="E4693" s="422" t="s">
        <v>8735</v>
      </c>
      <c r="F4693" s="438">
        <v>12020000</v>
      </c>
      <c r="G4693" s="423">
        <v>2023</v>
      </c>
      <c r="H4693" s="424">
        <f>VLOOKUP(G4693,[3]잔가율!$B$3:$C$33,2,FALSE)</f>
        <v>0.82599999999999996</v>
      </c>
      <c r="I4693" s="434">
        <f t="shared" si="73"/>
        <v>9928520</v>
      </c>
    </row>
    <row r="4694" spans="1:9">
      <c r="A4694" s="421">
        <v>4693</v>
      </c>
      <c r="B4694" s="422" t="s">
        <v>7711</v>
      </c>
      <c r="C4694" s="422" t="s">
        <v>7712</v>
      </c>
      <c r="D4694" s="422" t="s">
        <v>1980</v>
      </c>
      <c r="E4694" s="422" t="s">
        <v>8736</v>
      </c>
      <c r="F4694" s="438">
        <v>12790000</v>
      </c>
      <c r="G4694" s="423">
        <v>2023</v>
      </c>
      <c r="H4694" s="424">
        <f>VLOOKUP(G4694,[3]잔가율!$B$3:$C$33,2,FALSE)</f>
        <v>0.82599999999999996</v>
      </c>
      <c r="I4694" s="434">
        <f t="shared" si="73"/>
        <v>10564540</v>
      </c>
    </row>
    <row r="4695" spans="1:9">
      <c r="A4695" s="421">
        <v>4694</v>
      </c>
      <c r="B4695" s="422" t="s">
        <v>7711</v>
      </c>
      <c r="C4695" s="422" t="s">
        <v>7712</v>
      </c>
      <c r="D4695" s="422" t="s">
        <v>1980</v>
      </c>
      <c r="E4695" s="422" t="s">
        <v>8737</v>
      </c>
      <c r="F4695" s="438">
        <v>14060000</v>
      </c>
      <c r="G4695" s="423">
        <v>2023</v>
      </c>
      <c r="H4695" s="424">
        <f>VLOOKUP(G4695,[3]잔가율!$B$3:$C$33,2,FALSE)</f>
        <v>0.82599999999999996</v>
      </c>
      <c r="I4695" s="434">
        <f t="shared" si="73"/>
        <v>11613560</v>
      </c>
    </row>
    <row r="4696" spans="1:9">
      <c r="A4696" s="421">
        <v>4695</v>
      </c>
      <c r="B4696" s="422" t="s">
        <v>7711</v>
      </c>
      <c r="C4696" s="422" t="s">
        <v>7712</v>
      </c>
      <c r="D4696" s="422" t="s">
        <v>1980</v>
      </c>
      <c r="E4696" s="422" t="s">
        <v>8738</v>
      </c>
      <c r="F4696" s="438">
        <v>12060000</v>
      </c>
      <c r="G4696" s="423">
        <v>2023</v>
      </c>
      <c r="H4696" s="424">
        <f>VLOOKUP(G4696,[3]잔가율!$B$3:$C$33,2,FALSE)</f>
        <v>0.82599999999999996</v>
      </c>
      <c r="I4696" s="434">
        <f t="shared" si="73"/>
        <v>9961560</v>
      </c>
    </row>
    <row r="4697" spans="1:9">
      <c r="A4697" s="421">
        <v>4696</v>
      </c>
      <c r="B4697" s="422" t="s">
        <v>7711</v>
      </c>
      <c r="C4697" s="422" t="s">
        <v>7712</v>
      </c>
      <c r="D4697" s="422" t="s">
        <v>1980</v>
      </c>
      <c r="E4697" s="422" t="s">
        <v>8739</v>
      </c>
      <c r="F4697" s="438">
        <v>12650000</v>
      </c>
      <c r="G4697" s="423">
        <v>2023</v>
      </c>
      <c r="H4697" s="424">
        <f>VLOOKUP(G4697,[3]잔가율!$B$3:$C$33,2,FALSE)</f>
        <v>0.82599999999999996</v>
      </c>
      <c r="I4697" s="434">
        <f t="shared" si="73"/>
        <v>10448900</v>
      </c>
    </row>
    <row r="4698" spans="1:9">
      <c r="A4698" s="421">
        <v>4697</v>
      </c>
      <c r="B4698" s="422" t="s">
        <v>7711</v>
      </c>
      <c r="C4698" s="422" t="s">
        <v>7712</v>
      </c>
      <c r="D4698" s="422" t="s">
        <v>1980</v>
      </c>
      <c r="E4698" s="422" t="s">
        <v>8740</v>
      </c>
      <c r="F4698" s="438">
        <v>14250000</v>
      </c>
      <c r="G4698" s="423">
        <v>2023</v>
      </c>
      <c r="H4698" s="424">
        <f>VLOOKUP(G4698,[3]잔가율!$B$3:$C$33,2,FALSE)</f>
        <v>0.82599999999999996</v>
      </c>
      <c r="I4698" s="434">
        <f t="shared" si="73"/>
        <v>11770500</v>
      </c>
    </row>
    <row r="4699" spans="1:9">
      <c r="A4699" s="421">
        <v>4698</v>
      </c>
      <c r="B4699" s="422" t="s">
        <v>7711</v>
      </c>
      <c r="C4699" s="422" t="s">
        <v>7712</v>
      </c>
      <c r="D4699" s="422" t="s">
        <v>1980</v>
      </c>
      <c r="E4699" s="422" t="s">
        <v>8741</v>
      </c>
      <c r="F4699" s="438">
        <v>12210000</v>
      </c>
      <c r="G4699" s="423">
        <v>2023</v>
      </c>
      <c r="H4699" s="424">
        <f>VLOOKUP(G4699,[3]잔가율!$B$3:$C$33,2,FALSE)</f>
        <v>0.82599999999999996</v>
      </c>
      <c r="I4699" s="434">
        <f t="shared" si="73"/>
        <v>10085460</v>
      </c>
    </row>
    <row r="4700" spans="1:9">
      <c r="A4700" s="421">
        <v>4699</v>
      </c>
      <c r="B4700" s="422" t="s">
        <v>7711</v>
      </c>
      <c r="C4700" s="422" t="s">
        <v>7712</v>
      </c>
      <c r="D4700" s="422" t="s">
        <v>1980</v>
      </c>
      <c r="E4700" s="422" t="s">
        <v>8742</v>
      </c>
      <c r="F4700" s="438">
        <v>12890000</v>
      </c>
      <c r="G4700" s="423">
        <v>2023</v>
      </c>
      <c r="H4700" s="424">
        <f>VLOOKUP(G4700,[3]잔가율!$B$3:$C$33,2,FALSE)</f>
        <v>0.82599999999999996</v>
      </c>
      <c r="I4700" s="434">
        <f t="shared" si="73"/>
        <v>10647140</v>
      </c>
    </row>
    <row r="4701" spans="1:9">
      <c r="A4701" s="421">
        <v>4700</v>
      </c>
      <c r="B4701" s="422" t="s">
        <v>7711</v>
      </c>
      <c r="C4701" s="422" t="s">
        <v>7712</v>
      </c>
      <c r="D4701" s="422" t="s">
        <v>1980</v>
      </c>
      <c r="E4701" s="422" t="s">
        <v>8743</v>
      </c>
      <c r="F4701" s="438">
        <v>14370000</v>
      </c>
      <c r="G4701" s="423">
        <v>2023</v>
      </c>
      <c r="H4701" s="424">
        <f>VLOOKUP(G4701,[3]잔가율!$B$3:$C$33,2,FALSE)</f>
        <v>0.82599999999999996</v>
      </c>
      <c r="I4701" s="434">
        <f t="shared" si="73"/>
        <v>11869620</v>
      </c>
    </row>
    <row r="4702" spans="1:9">
      <c r="A4702" s="421">
        <v>4701</v>
      </c>
      <c r="B4702" s="422" t="s">
        <v>7711</v>
      </c>
      <c r="C4702" s="422" t="s">
        <v>7712</v>
      </c>
      <c r="D4702" s="422" t="s">
        <v>1980</v>
      </c>
      <c r="E4702" s="422" t="s">
        <v>8744</v>
      </c>
      <c r="F4702" s="438">
        <v>12390000</v>
      </c>
      <c r="G4702" s="423">
        <v>2023</v>
      </c>
      <c r="H4702" s="424">
        <f>VLOOKUP(G4702,[3]잔가율!$B$3:$C$33,2,FALSE)</f>
        <v>0.82599999999999996</v>
      </c>
      <c r="I4702" s="434">
        <f t="shared" si="73"/>
        <v>10234140</v>
      </c>
    </row>
    <row r="4703" spans="1:9">
      <c r="A4703" s="421">
        <v>4702</v>
      </c>
      <c r="B4703" s="422" t="s">
        <v>7711</v>
      </c>
      <c r="C4703" s="422" t="s">
        <v>7712</v>
      </c>
      <c r="D4703" s="422" t="s">
        <v>1980</v>
      </c>
      <c r="E4703" s="422" t="s">
        <v>8745</v>
      </c>
      <c r="F4703" s="438">
        <v>13070000</v>
      </c>
      <c r="G4703" s="423">
        <v>2023</v>
      </c>
      <c r="H4703" s="424">
        <f>VLOOKUP(G4703,[3]잔가율!$B$3:$C$33,2,FALSE)</f>
        <v>0.82599999999999996</v>
      </c>
      <c r="I4703" s="434">
        <f t="shared" si="73"/>
        <v>10795820</v>
      </c>
    </row>
    <row r="4704" spans="1:9">
      <c r="A4704" s="421">
        <v>4703</v>
      </c>
      <c r="B4704" s="422" t="s">
        <v>7711</v>
      </c>
      <c r="C4704" s="422" t="s">
        <v>7712</v>
      </c>
      <c r="D4704" s="422" t="s">
        <v>1980</v>
      </c>
      <c r="E4704" s="422" t="s">
        <v>8746</v>
      </c>
      <c r="F4704" s="438">
        <v>14550000</v>
      </c>
      <c r="G4704" s="423">
        <v>2023</v>
      </c>
      <c r="H4704" s="424">
        <f>VLOOKUP(G4704,[3]잔가율!$B$3:$C$33,2,FALSE)</f>
        <v>0.82599999999999996</v>
      </c>
      <c r="I4704" s="434">
        <f t="shared" si="73"/>
        <v>12018300</v>
      </c>
    </row>
    <row r="4705" spans="1:9">
      <c r="A4705" s="421">
        <v>4704</v>
      </c>
      <c r="B4705" s="422" t="s">
        <v>7711</v>
      </c>
      <c r="C4705" s="422" t="s">
        <v>7712</v>
      </c>
      <c r="D4705" s="422" t="s">
        <v>1980</v>
      </c>
      <c r="E4705" s="422" t="s">
        <v>8747</v>
      </c>
      <c r="F4705" s="438">
        <v>11830000</v>
      </c>
      <c r="G4705" s="423">
        <v>2023</v>
      </c>
      <c r="H4705" s="424">
        <f>VLOOKUP(G4705,[3]잔가율!$B$3:$C$33,2,FALSE)</f>
        <v>0.82599999999999996</v>
      </c>
      <c r="I4705" s="434">
        <f t="shared" si="73"/>
        <v>9771580</v>
      </c>
    </row>
    <row r="4706" spans="1:9">
      <c r="A4706" s="421">
        <v>4705</v>
      </c>
      <c r="B4706" s="422" t="s">
        <v>7711</v>
      </c>
      <c r="C4706" s="422" t="s">
        <v>7712</v>
      </c>
      <c r="D4706" s="422" t="s">
        <v>1980</v>
      </c>
      <c r="E4706" s="422" t="s">
        <v>8748</v>
      </c>
      <c r="F4706" s="438">
        <v>12610000</v>
      </c>
      <c r="G4706" s="423">
        <v>2023</v>
      </c>
      <c r="H4706" s="424">
        <f>VLOOKUP(G4706,[3]잔가율!$B$3:$C$33,2,FALSE)</f>
        <v>0.82599999999999996</v>
      </c>
      <c r="I4706" s="434">
        <f t="shared" si="73"/>
        <v>10415860</v>
      </c>
    </row>
    <row r="4707" spans="1:9">
      <c r="A4707" s="421">
        <v>4706</v>
      </c>
      <c r="B4707" s="422" t="s">
        <v>7711</v>
      </c>
      <c r="C4707" s="422" t="s">
        <v>7712</v>
      </c>
      <c r="D4707" s="422" t="s">
        <v>1980</v>
      </c>
      <c r="E4707" s="422" t="s">
        <v>8749</v>
      </c>
      <c r="F4707" s="438">
        <v>14550000</v>
      </c>
      <c r="G4707" s="423">
        <v>2023</v>
      </c>
      <c r="H4707" s="424">
        <f>VLOOKUP(G4707,[3]잔가율!$B$3:$C$33,2,FALSE)</f>
        <v>0.82599999999999996</v>
      </c>
      <c r="I4707" s="434">
        <f t="shared" si="73"/>
        <v>12018300</v>
      </c>
    </row>
    <row r="4708" spans="1:9">
      <c r="A4708" s="421">
        <v>4707</v>
      </c>
      <c r="B4708" s="422" t="s">
        <v>7711</v>
      </c>
      <c r="C4708" s="422" t="s">
        <v>7712</v>
      </c>
      <c r="D4708" s="422" t="s">
        <v>1980</v>
      </c>
      <c r="E4708" s="422" t="s">
        <v>8750</v>
      </c>
      <c r="F4708" s="438">
        <v>12380000</v>
      </c>
      <c r="G4708" s="423">
        <v>2023</v>
      </c>
      <c r="H4708" s="424">
        <f>VLOOKUP(G4708,[3]잔가율!$B$3:$C$33,2,FALSE)</f>
        <v>0.82599999999999996</v>
      </c>
      <c r="I4708" s="434">
        <f t="shared" si="73"/>
        <v>10225880</v>
      </c>
    </row>
    <row r="4709" spans="1:9">
      <c r="A4709" s="421">
        <v>4708</v>
      </c>
      <c r="B4709" s="422" t="s">
        <v>7711</v>
      </c>
      <c r="C4709" s="422" t="s">
        <v>7712</v>
      </c>
      <c r="D4709" s="422" t="s">
        <v>1980</v>
      </c>
      <c r="E4709" s="422" t="s">
        <v>8751</v>
      </c>
      <c r="F4709" s="438">
        <v>13060000</v>
      </c>
      <c r="G4709" s="423">
        <v>2023</v>
      </c>
      <c r="H4709" s="424">
        <f>VLOOKUP(G4709,[3]잔가율!$B$3:$C$33,2,FALSE)</f>
        <v>0.82599999999999996</v>
      </c>
      <c r="I4709" s="434">
        <f t="shared" si="73"/>
        <v>10787560</v>
      </c>
    </row>
    <row r="4710" spans="1:9">
      <c r="A4710" s="421">
        <v>4709</v>
      </c>
      <c r="B4710" s="422" t="s">
        <v>7711</v>
      </c>
      <c r="C4710" s="422" t="s">
        <v>7712</v>
      </c>
      <c r="D4710" s="422" t="s">
        <v>1980</v>
      </c>
      <c r="E4710" s="422" t="s">
        <v>8752</v>
      </c>
      <c r="F4710" s="438">
        <v>15360000</v>
      </c>
      <c r="G4710" s="423">
        <v>2023</v>
      </c>
      <c r="H4710" s="424">
        <f>VLOOKUP(G4710,[3]잔가율!$B$3:$C$33,2,FALSE)</f>
        <v>0.82599999999999996</v>
      </c>
      <c r="I4710" s="434">
        <f t="shared" si="73"/>
        <v>12687360</v>
      </c>
    </row>
    <row r="4711" spans="1:9">
      <c r="A4711" s="421">
        <v>4710</v>
      </c>
      <c r="B4711" s="422" t="s">
        <v>7711</v>
      </c>
      <c r="C4711" s="422" t="s">
        <v>7712</v>
      </c>
      <c r="D4711" s="422" t="s">
        <v>1980</v>
      </c>
      <c r="E4711" s="422" t="s">
        <v>8753</v>
      </c>
      <c r="F4711" s="438">
        <v>11230000</v>
      </c>
      <c r="G4711" s="423">
        <v>2023</v>
      </c>
      <c r="H4711" s="424">
        <f>VLOOKUP(G4711,[3]잔가율!$B$3:$C$33,2,FALSE)</f>
        <v>0.82599999999999996</v>
      </c>
      <c r="I4711" s="434">
        <f t="shared" si="73"/>
        <v>9275980</v>
      </c>
    </row>
    <row r="4712" spans="1:9">
      <c r="A4712" s="421">
        <v>4711</v>
      </c>
      <c r="B4712" s="422" t="s">
        <v>7711</v>
      </c>
      <c r="C4712" s="422" t="s">
        <v>7712</v>
      </c>
      <c r="D4712" s="422" t="s">
        <v>1980</v>
      </c>
      <c r="E4712" s="422" t="s">
        <v>8754</v>
      </c>
      <c r="F4712" s="438">
        <v>11620000</v>
      </c>
      <c r="G4712" s="423">
        <v>2023</v>
      </c>
      <c r="H4712" s="424">
        <f>VLOOKUP(G4712,[3]잔가율!$B$3:$C$33,2,FALSE)</f>
        <v>0.82599999999999996</v>
      </c>
      <c r="I4712" s="434">
        <f t="shared" si="73"/>
        <v>9598120</v>
      </c>
    </row>
    <row r="4713" spans="1:9">
      <c r="A4713" s="421">
        <v>4712</v>
      </c>
      <c r="B4713" s="422" t="s">
        <v>7711</v>
      </c>
      <c r="C4713" s="422" t="s">
        <v>7712</v>
      </c>
      <c r="D4713" s="422" t="s">
        <v>1980</v>
      </c>
      <c r="E4713" s="422" t="s">
        <v>8755</v>
      </c>
      <c r="F4713" s="438">
        <v>12360000</v>
      </c>
      <c r="G4713" s="423">
        <v>2023</v>
      </c>
      <c r="H4713" s="424">
        <f>VLOOKUP(G4713,[3]잔가율!$B$3:$C$33,2,FALSE)</f>
        <v>0.82599999999999996</v>
      </c>
      <c r="I4713" s="434">
        <f t="shared" si="73"/>
        <v>10209360</v>
      </c>
    </row>
    <row r="4714" spans="1:9">
      <c r="A4714" s="421">
        <v>4713</v>
      </c>
      <c r="B4714" s="422" t="s">
        <v>7711</v>
      </c>
      <c r="C4714" s="422" t="s">
        <v>7712</v>
      </c>
      <c r="D4714" s="422" t="s">
        <v>1980</v>
      </c>
      <c r="E4714" s="422" t="s">
        <v>8756</v>
      </c>
      <c r="F4714" s="438">
        <v>13380000</v>
      </c>
      <c r="G4714" s="423">
        <v>2023</v>
      </c>
      <c r="H4714" s="424">
        <f>VLOOKUP(G4714,[3]잔가율!$B$3:$C$33,2,FALSE)</f>
        <v>0.82599999999999996</v>
      </c>
      <c r="I4714" s="434">
        <f t="shared" si="73"/>
        <v>11051880</v>
      </c>
    </row>
    <row r="4715" spans="1:9">
      <c r="A4715" s="421">
        <v>4714</v>
      </c>
      <c r="B4715" s="422" t="s">
        <v>7711</v>
      </c>
      <c r="C4715" s="422" t="s">
        <v>7712</v>
      </c>
      <c r="D4715" s="422" t="s">
        <v>1980</v>
      </c>
      <c r="E4715" s="422" t="s">
        <v>8757</v>
      </c>
      <c r="F4715" s="438">
        <v>13400000</v>
      </c>
      <c r="G4715" s="423">
        <v>2023</v>
      </c>
      <c r="H4715" s="424">
        <f>VLOOKUP(G4715,[3]잔가율!$B$3:$C$33,2,FALSE)</f>
        <v>0.82599999999999996</v>
      </c>
      <c r="I4715" s="434">
        <f t="shared" si="73"/>
        <v>11068400</v>
      </c>
    </row>
    <row r="4716" spans="1:9">
      <c r="A4716" s="421">
        <v>4715</v>
      </c>
      <c r="B4716" s="422" t="s">
        <v>7711</v>
      </c>
      <c r="C4716" s="422" t="s">
        <v>7712</v>
      </c>
      <c r="D4716" s="422" t="s">
        <v>1980</v>
      </c>
      <c r="E4716" s="422" t="s">
        <v>8758</v>
      </c>
      <c r="F4716" s="438">
        <v>14300000</v>
      </c>
      <c r="G4716" s="423">
        <v>2023</v>
      </c>
      <c r="H4716" s="424">
        <f>VLOOKUP(G4716,[3]잔가율!$B$3:$C$33,2,FALSE)</f>
        <v>0.82599999999999996</v>
      </c>
      <c r="I4716" s="434">
        <f t="shared" si="73"/>
        <v>11811800</v>
      </c>
    </row>
    <row r="4717" spans="1:9">
      <c r="A4717" s="421">
        <v>4716</v>
      </c>
      <c r="B4717" s="422" t="s">
        <v>7711</v>
      </c>
      <c r="C4717" s="422" t="s">
        <v>7712</v>
      </c>
      <c r="D4717" s="422" t="s">
        <v>1980</v>
      </c>
      <c r="E4717" s="422" t="s">
        <v>8759</v>
      </c>
      <c r="F4717" s="438">
        <v>15520000</v>
      </c>
      <c r="G4717" s="423">
        <v>2023</v>
      </c>
      <c r="H4717" s="424">
        <f>VLOOKUP(G4717,[3]잔가율!$B$3:$C$33,2,FALSE)</f>
        <v>0.82599999999999996</v>
      </c>
      <c r="I4717" s="434">
        <f t="shared" si="73"/>
        <v>12819520</v>
      </c>
    </row>
    <row r="4718" spans="1:9">
      <c r="A4718" s="421">
        <v>4717</v>
      </c>
      <c r="B4718" s="422" t="s">
        <v>7711</v>
      </c>
      <c r="C4718" s="422" t="s">
        <v>7712</v>
      </c>
      <c r="D4718" s="422" t="s">
        <v>1980</v>
      </c>
      <c r="E4718" s="422" t="s">
        <v>8760</v>
      </c>
      <c r="F4718" s="438">
        <v>11200000</v>
      </c>
      <c r="G4718" s="423">
        <v>2023</v>
      </c>
      <c r="H4718" s="424">
        <f>VLOOKUP(G4718,[3]잔가율!$B$3:$C$33,2,FALSE)</f>
        <v>0.82599999999999996</v>
      </c>
      <c r="I4718" s="434">
        <f t="shared" si="73"/>
        <v>9251200</v>
      </c>
    </row>
    <row r="4719" spans="1:9">
      <c r="A4719" s="421">
        <v>4718</v>
      </c>
      <c r="B4719" s="422" t="s">
        <v>7711</v>
      </c>
      <c r="C4719" s="422" t="s">
        <v>7712</v>
      </c>
      <c r="D4719" s="422" t="s">
        <v>1980</v>
      </c>
      <c r="E4719" s="422" t="s">
        <v>8761</v>
      </c>
      <c r="F4719" s="438">
        <v>11600000</v>
      </c>
      <c r="G4719" s="423">
        <v>2023</v>
      </c>
      <c r="H4719" s="424">
        <f>VLOOKUP(G4719,[3]잔가율!$B$3:$C$33,2,FALSE)</f>
        <v>0.82599999999999996</v>
      </c>
      <c r="I4719" s="434">
        <f t="shared" si="73"/>
        <v>9581600</v>
      </c>
    </row>
    <row r="4720" spans="1:9">
      <c r="A4720" s="421">
        <v>4719</v>
      </c>
      <c r="B4720" s="422" t="s">
        <v>7711</v>
      </c>
      <c r="C4720" s="422" t="s">
        <v>7712</v>
      </c>
      <c r="D4720" s="422" t="s">
        <v>1980</v>
      </c>
      <c r="E4720" s="422" t="s">
        <v>8762</v>
      </c>
      <c r="F4720" s="438">
        <v>11790000</v>
      </c>
      <c r="G4720" s="423">
        <v>2023</v>
      </c>
      <c r="H4720" s="424">
        <f>VLOOKUP(G4720,[3]잔가율!$B$3:$C$33,2,FALSE)</f>
        <v>0.82599999999999996</v>
      </c>
      <c r="I4720" s="434">
        <f t="shared" si="73"/>
        <v>9738540</v>
      </c>
    </row>
    <row r="4721" spans="1:9">
      <c r="A4721" s="421">
        <v>4720</v>
      </c>
      <c r="B4721" s="422" t="s">
        <v>7711</v>
      </c>
      <c r="C4721" s="422" t="s">
        <v>7712</v>
      </c>
      <c r="D4721" s="422" t="s">
        <v>1980</v>
      </c>
      <c r="E4721" s="422" t="s">
        <v>8763</v>
      </c>
      <c r="F4721" s="438">
        <v>12460000</v>
      </c>
      <c r="G4721" s="423">
        <v>2023</v>
      </c>
      <c r="H4721" s="424">
        <f>VLOOKUP(G4721,[3]잔가율!$B$3:$C$33,2,FALSE)</f>
        <v>0.82599999999999996</v>
      </c>
      <c r="I4721" s="434">
        <f t="shared" si="73"/>
        <v>10291960</v>
      </c>
    </row>
    <row r="4722" spans="1:9">
      <c r="A4722" s="421">
        <v>4721</v>
      </c>
      <c r="B4722" s="422" t="s">
        <v>7711</v>
      </c>
      <c r="C4722" s="422" t="s">
        <v>7712</v>
      </c>
      <c r="D4722" s="422" t="s">
        <v>1980</v>
      </c>
      <c r="E4722" s="422" t="s">
        <v>8764</v>
      </c>
      <c r="F4722" s="438">
        <v>12690000</v>
      </c>
      <c r="G4722" s="423">
        <v>2023</v>
      </c>
      <c r="H4722" s="424">
        <f>VLOOKUP(G4722,[3]잔가율!$B$3:$C$33,2,FALSE)</f>
        <v>0.82599999999999996</v>
      </c>
      <c r="I4722" s="434">
        <f t="shared" si="73"/>
        <v>10481940</v>
      </c>
    </row>
    <row r="4723" spans="1:9">
      <c r="A4723" s="421">
        <v>4722</v>
      </c>
      <c r="B4723" s="422" t="s">
        <v>7711</v>
      </c>
      <c r="C4723" s="422" t="s">
        <v>7712</v>
      </c>
      <c r="D4723" s="422" t="s">
        <v>1980</v>
      </c>
      <c r="E4723" s="422" t="s">
        <v>8765</v>
      </c>
      <c r="F4723" s="438">
        <v>13860000</v>
      </c>
      <c r="G4723" s="423">
        <v>2023</v>
      </c>
      <c r="H4723" s="424">
        <f>VLOOKUP(G4723,[3]잔가율!$B$3:$C$33,2,FALSE)</f>
        <v>0.82599999999999996</v>
      </c>
      <c r="I4723" s="434">
        <f t="shared" si="73"/>
        <v>11448360</v>
      </c>
    </row>
    <row r="4724" spans="1:9">
      <c r="A4724" s="421">
        <v>4723</v>
      </c>
      <c r="B4724" s="422" t="s">
        <v>7711</v>
      </c>
      <c r="C4724" s="422" t="s">
        <v>7712</v>
      </c>
      <c r="D4724" s="422" t="s">
        <v>1980</v>
      </c>
      <c r="E4724" s="422" t="s">
        <v>8766</v>
      </c>
      <c r="F4724" s="438">
        <v>14600000</v>
      </c>
      <c r="G4724" s="423">
        <v>2023</v>
      </c>
      <c r="H4724" s="424">
        <f>VLOOKUP(G4724,[3]잔가율!$B$3:$C$33,2,FALSE)</f>
        <v>0.82599999999999996</v>
      </c>
      <c r="I4724" s="434">
        <f t="shared" si="73"/>
        <v>12059600</v>
      </c>
    </row>
    <row r="4725" spans="1:9">
      <c r="A4725" s="421">
        <v>4724</v>
      </c>
      <c r="B4725" s="422" t="s">
        <v>15840</v>
      </c>
      <c r="C4725" s="422" t="s">
        <v>15842</v>
      </c>
      <c r="D4725" s="422" t="s">
        <v>1980</v>
      </c>
      <c r="E4725" s="422" t="s">
        <v>8767</v>
      </c>
      <c r="F4725" s="438">
        <v>12020000</v>
      </c>
      <c r="G4725" s="423">
        <v>2023</v>
      </c>
      <c r="H4725" s="424">
        <f>VLOOKUP(G4725,[3]잔가율!$B$3:$C$33,2,FALSE)</f>
        <v>0.82599999999999996</v>
      </c>
      <c r="I4725" s="434">
        <f t="shared" si="73"/>
        <v>9928520</v>
      </c>
    </row>
    <row r="4726" spans="1:9">
      <c r="A4726" s="421">
        <v>4725</v>
      </c>
      <c r="B4726" s="422" t="s">
        <v>15840</v>
      </c>
      <c r="C4726" s="422" t="s">
        <v>15842</v>
      </c>
      <c r="D4726" s="422" t="s">
        <v>1980</v>
      </c>
      <c r="E4726" s="422" t="s">
        <v>8768</v>
      </c>
      <c r="F4726" s="438">
        <v>12270000</v>
      </c>
      <c r="G4726" s="423">
        <v>2023</v>
      </c>
      <c r="H4726" s="424">
        <f>VLOOKUP(G4726,[3]잔가율!$B$3:$C$33,2,FALSE)</f>
        <v>0.82599999999999996</v>
      </c>
      <c r="I4726" s="434">
        <f t="shared" si="73"/>
        <v>10135020</v>
      </c>
    </row>
    <row r="4727" spans="1:9">
      <c r="A4727" s="421">
        <v>4726</v>
      </c>
      <c r="B4727" s="422" t="s">
        <v>15840</v>
      </c>
      <c r="C4727" s="422" t="s">
        <v>15842</v>
      </c>
      <c r="D4727" s="422" t="s">
        <v>1980</v>
      </c>
      <c r="E4727" s="422" t="s">
        <v>8769</v>
      </c>
      <c r="F4727" s="438">
        <v>13360000</v>
      </c>
      <c r="G4727" s="423">
        <v>2023</v>
      </c>
      <c r="H4727" s="424">
        <f>VLOOKUP(G4727,[3]잔가율!$B$3:$C$33,2,FALSE)</f>
        <v>0.82599999999999996</v>
      </c>
      <c r="I4727" s="434">
        <f t="shared" si="73"/>
        <v>11035360</v>
      </c>
    </row>
    <row r="4728" spans="1:9">
      <c r="A4728" s="421">
        <v>4727</v>
      </c>
      <c r="B4728" s="422" t="s">
        <v>15840</v>
      </c>
      <c r="C4728" s="422" t="s">
        <v>15842</v>
      </c>
      <c r="D4728" s="422" t="s">
        <v>1980</v>
      </c>
      <c r="E4728" s="422" t="s">
        <v>8770</v>
      </c>
      <c r="F4728" s="438">
        <v>13360000</v>
      </c>
      <c r="G4728" s="423">
        <v>2023</v>
      </c>
      <c r="H4728" s="424">
        <f>VLOOKUP(G4728,[3]잔가율!$B$3:$C$33,2,FALSE)</f>
        <v>0.82599999999999996</v>
      </c>
      <c r="I4728" s="434">
        <f t="shared" si="73"/>
        <v>11035360</v>
      </c>
    </row>
    <row r="4729" spans="1:9">
      <c r="A4729" s="421">
        <v>4728</v>
      </c>
      <c r="B4729" s="422" t="s">
        <v>7711</v>
      </c>
      <c r="C4729" s="422" t="s">
        <v>7712</v>
      </c>
      <c r="D4729" s="422" t="s">
        <v>1980</v>
      </c>
      <c r="E4729" s="422" t="s">
        <v>8771</v>
      </c>
      <c r="F4729" s="438">
        <v>14270000</v>
      </c>
      <c r="G4729" s="423">
        <v>2023</v>
      </c>
      <c r="H4729" s="424">
        <f>VLOOKUP(G4729,[3]잔가율!$B$3:$C$33,2,FALSE)</f>
        <v>0.82599999999999996</v>
      </c>
      <c r="I4729" s="434">
        <f t="shared" si="73"/>
        <v>11787020</v>
      </c>
    </row>
    <row r="4730" spans="1:9">
      <c r="A4730" s="421">
        <v>4729</v>
      </c>
      <c r="B4730" s="426" t="s">
        <v>7711</v>
      </c>
      <c r="C4730" s="426" t="s">
        <v>7712</v>
      </c>
      <c r="D4730" s="426" t="s">
        <v>1980</v>
      </c>
      <c r="E4730" s="426" t="s">
        <v>8772</v>
      </c>
      <c r="F4730" s="441">
        <v>13510000</v>
      </c>
      <c r="G4730" s="423">
        <v>2023</v>
      </c>
      <c r="H4730" s="424">
        <f>VLOOKUP(G4730,[3]잔가율!$B$3:$C$33,2,FALSE)</f>
        <v>0.82599999999999996</v>
      </c>
      <c r="I4730" s="434">
        <f t="shared" si="73"/>
        <v>11159260</v>
      </c>
    </row>
    <row r="4731" spans="1:9">
      <c r="A4731" s="421">
        <v>4730</v>
      </c>
      <c r="B4731" s="426" t="s">
        <v>7711</v>
      </c>
      <c r="C4731" s="426" t="s">
        <v>7712</v>
      </c>
      <c r="D4731" s="426" t="s">
        <v>1980</v>
      </c>
      <c r="E4731" s="426" t="s">
        <v>8773</v>
      </c>
      <c r="F4731" s="441">
        <v>13880000</v>
      </c>
      <c r="G4731" s="423">
        <v>2023</v>
      </c>
      <c r="H4731" s="424">
        <f>VLOOKUP(G4731,[3]잔가율!$B$3:$C$33,2,FALSE)</f>
        <v>0.82599999999999996</v>
      </c>
      <c r="I4731" s="434">
        <f t="shared" si="73"/>
        <v>11464880</v>
      </c>
    </row>
    <row r="4732" spans="1:9">
      <c r="A4732" s="421">
        <v>4731</v>
      </c>
      <c r="B4732" s="426" t="s">
        <v>7711</v>
      </c>
      <c r="C4732" s="426" t="s">
        <v>7712</v>
      </c>
      <c r="D4732" s="426" t="s">
        <v>1980</v>
      </c>
      <c r="E4732" s="426" t="s">
        <v>8774</v>
      </c>
      <c r="F4732" s="441">
        <v>15440000</v>
      </c>
      <c r="G4732" s="423">
        <v>2023</v>
      </c>
      <c r="H4732" s="424">
        <f>VLOOKUP(G4732,[3]잔가율!$B$3:$C$33,2,FALSE)</f>
        <v>0.82599999999999996</v>
      </c>
      <c r="I4732" s="434">
        <f t="shared" si="73"/>
        <v>12753440</v>
      </c>
    </row>
    <row r="4733" spans="1:9">
      <c r="A4733" s="421">
        <v>4732</v>
      </c>
      <c r="B4733" s="426" t="s">
        <v>7711</v>
      </c>
      <c r="C4733" s="426" t="s">
        <v>7712</v>
      </c>
      <c r="D4733" s="426" t="s">
        <v>1980</v>
      </c>
      <c r="E4733" s="426" t="s">
        <v>8775</v>
      </c>
      <c r="F4733" s="441">
        <v>14070000</v>
      </c>
      <c r="G4733" s="423">
        <v>2023</v>
      </c>
      <c r="H4733" s="424">
        <f>VLOOKUP(G4733,[3]잔가율!$B$3:$C$33,2,FALSE)</f>
        <v>0.82599999999999996</v>
      </c>
      <c r="I4733" s="434">
        <f t="shared" si="73"/>
        <v>11621820</v>
      </c>
    </row>
    <row r="4734" spans="1:9">
      <c r="A4734" s="421">
        <v>4733</v>
      </c>
      <c r="B4734" s="426" t="s">
        <v>7711</v>
      </c>
      <c r="C4734" s="426" t="s">
        <v>7712</v>
      </c>
      <c r="D4734" s="426" t="s">
        <v>1980</v>
      </c>
      <c r="E4734" s="426" t="s">
        <v>8776</v>
      </c>
      <c r="F4734" s="441">
        <v>14750000</v>
      </c>
      <c r="G4734" s="423">
        <v>2023</v>
      </c>
      <c r="H4734" s="424">
        <f>VLOOKUP(G4734,[3]잔가율!$B$3:$C$33,2,FALSE)</f>
        <v>0.82599999999999996</v>
      </c>
      <c r="I4734" s="434">
        <f t="shared" si="73"/>
        <v>12183500</v>
      </c>
    </row>
    <row r="4735" spans="1:9">
      <c r="A4735" s="421">
        <v>4734</v>
      </c>
      <c r="B4735" s="426" t="s">
        <v>7711</v>
      </c>
      <c r="C4735" s="426" t="s">
        <v>7712</v>
      </c>
      <c r="D4735" s="426" t="s">
        <v>1980</v>
      </c>
      <c r="E4735" s="426" t="s">
        <v>8777</v>
      </c>
      <c r="F4735" s="441">
        <v>15880000</v>
      </c>
      <c r="G4735" s="423">
        <v>2023</v>
      </c>
      <c r="H4735" s="424">
        <f>VLOOKUP(G4735,[3]잔가율!$B$3:$C$33,2,FALSE)</f>
        <v>0.82599999999999996</v>
      </c>
      <c r="I4735" s="434">
        <f t="shared" si="73"/>
        <v>13116880</v>
      </c>
    </row>
    <row r="4736" spans="1:9">
      <c r="A4736" s="421">
        <v>4735</v>
      </c>
      <c r="B4736" s="422" t="s">
        <v>7711</v>
      </c>
      <c r="C4736" s="422" t="s">
        <v>7712</v>
      </c>
      <c r="D4736" s="422" t="s">
        <v>1980</v>
      </c>
      <c r="E4736" s="422" t="s">
        <v>8778</v>
      </c>
      <c r="F4736" s="438">
        <v>13950000</v>
      </c>
      <c r="G4736" s="423">
        <v>2023</v>
      </c>
      <c r="H4736" s="424">
        <f>VLOOKUP(G4736,[3]잔가율!$B$3:$C$33,2,FALSE)</f>
        <v>0.82599999999999996</v>
      </c>
      <c r="I4736" s="434">
        <f t="shared" si="73"/>
        <v>11522700</v>
      </c>
    </row>
    <row r="4737" spans="1:9">
      <c r="A4737" s="421">
        <v>4736</v>
      </c>
      <c r="B4737" s="422" t="s">
        <v>7711</v>
      </c>
      <c r="C4737" s="422" t="s">
        <v>7712</v>
      </c>
      <c r="D4737" s="422" t="s">
        <v>1980</v>
      </c>
      <c r="E4737" s="422" t="s">
        <v>8779</v>
      </c>
      <c r="F4737" s="438">
        <v>14520000</v>
      </c>
      <c r="G4737" s="423">
        <v>2023</v>
      </c>
      <c r="H4737" s="424">
        <f>VLOOKUP(G4737,[3]잔가율!$B$3:$C$33,2,FALSE)</f>
        <v>0.82599999999999996</v>
      </c>
      <c r="I4737" s="434">
        <f t="shared" si="73"/>
        <v>11993520</v>
      </c>
    </row>
    <row r="4738" spans="1:9">
      <c r="A4738" s="421">
        <v>4737</v>
      </c>
      <c r="B4738" s="422" t="s">
        <v>7711</v>
      </c>
      <c r="C4738" s="422" t="s">
        <v>7712</v>
      </c>
      <c r="D4738" s="422" t="s">
        <v>1980</v>
      </c>
      <c r="E4738" s="422" t="s">
        <v>8780</v>
      </c>
      <c r="F4738" s="438">
        <v>15430000</v>
      </c>
      <c r="G4738" s="423">
        <v>2023</v>
      </c>
      <c r="H4738" s="424">
        <f>VLOOKUP(G4738,[3]잔가율!$B$3:$C$33,2,FALSE)</f>
        <v>0.82599999999999996</v>
      </c>
      <c r="I4738" s="434">
        <f t="shared" ref="I4738:I4801" si="74">ROUNDDOWN(F4738*H4738,0)</f>
        <v>12745180</v>
      </c>
    </row>
    <row r="4739" spans="1:9">
      <c r="A4739" s="421">
        <v>4738</v>
      </c>
      <c r="B4739" s="422" t="s">
        <v>7711</v>
      </c>
      <c r="C4739" s="422" t="s">
        <v>7712</v>
      </c>
      <c r="D4739" s="422" t="s">
        <v>1980</v>
      </c>
      <c r="E4739" s="422" t="s">
        <v>8781</v>
      </c>
      <c r="F4739" s="438">
        <v>14830000</v>
      </c>
      <c r="G4739" s="423">
        <v>2023</v>
      </c>
      <c r="H4739" s="424">
        <f>VLOOKUP(G4739,[3]잔가율!$B$3:$C$33,2,FALSE)</f>
        <v>0.82599999999999996</v>
      </c>
      <c r="I4739" s="434">
        <f t="shared" si="74"/>
        <v>12249580</v>
      </c>
    </row>
    <row r="4740" spans="1:9">
      <c r="A4740" s="421">
        <v>4739</v>
      </c>
      <c r="B4740" s="422" t="s">
        <v>7711</v>
      </c>
      <c r="C4740" s="422" t="s">
        <v>7712</v>
      </c>
      <c r="D4740" s="422" t="s">
        <v>1980</v>
      </c>
      <c r="E4740" s="422" t="s">
        <v>8782</v>
      </c>
      <c r="F4740" s="438">
        <v>12310000</v>
      </c>
      <c r="G4740" s="423">
        <v>2023</v>
      </c>
      <c r="H4740" s="424">
        <f>VLOOKUP(G4740,[3]잔가율!$B$3:$C$33,2,FALSE)</f>
        <v>0.82599999999999996</v>
      </c>
      <c r="I4740" s="434">
        <f t="shared" si="74"/>
        <v>10168060</v>
      </c>
    </row>
    <row r="4741" spans="1:9">
      <c r="A4741" s="421">
        <v>4740</v>
      </c>
      <c r="B4741" s="422" t="s">
        <v>7711</v>
      </c>
      <c r="C4741" s="422" t="s">
        <v>7712</v>
      </c>
      <c r="D4741" s="422" t="s">
        <v>1980</v>
      </c>
      <c r="E4741" s="422" t="s">
        <v>8783</v>
      </c>
      <c r="F4741" s="438">
        <v>13310000</v>
      </c>
      <c r="G4741" s="423">
        <v>2023</v>
      </c>
      <c r="H4741" s="424">
        <f>VLOOKUP(G4741,[3]잔가율!$B$3:$C$33,2,FALSE)</f>
        <v>0.82599999999999996</v>
      </c>
      <c r="I4741" s="434">
        <f t="shared" si="74"/>
        <v>10994060</v>
      </c>
    </row>
    <row r="4742" spans="1:9">
      <c r="A4742" s="421">
        <v>4741</v>
      </c>
      <c r="B4742" s="422" t="s">
        <v>7711</v>
      </c>
      <c r="C4742" s="422" t="s">
        <v>7712</v>
      </c>
      <c r="D4742" s="422" t="s">
        <v>1980</v>
      </c>
      <c r="E4742" s="422" t="s">
        <v>8784</v>
      </c>
      <c r="F4742" s="438">
        <v>13710000</v>
      </c>
      <c r="G4742" s="423">
        <v>2023</v>
      </c>
      <c r="H4742" s="424">
        <f>VLOOKUP(G4742,[3]잔가율!$B$3:$C$33,2,FALSE)</f>
        <v>0.82599999999999996</v>
      </c>
      <c r="I4742" s="434">
        <f t="shared" si="74"/>
        <v>11324460</v>
      </c>
    </row>
    <row r="4743" spans="1:9">
      <c r="A4743" s="421">
        <v>4742</v>
      </c>
      <c r="B4743" s="422" t="s">
        <v>7711</v>
      </c>
      <c r="C4743" s="422" t="s">
        <v>7712</v>
      </c>
      <c r="D4743" s="422" t="s">
        <v>1980</v>
      </c>
      <c r="E4743" s="422" t="s">
        <v>8785</v>
      </c>
      <c r="F4743" s="438">
        <v>14740000</v>
      </c>
      <c r="G4743" s="423">
        <v>2023</v>
      </c>
      <c r="H4743" s="424">
        <f>VLOOKUP(G4743,[3]잔가율!$B$3:$C$33,2,FALSE)</f>
        <v>0.82599999999999996</v>
      </c>
      <c r="I4743" s="434">
        <f t="shared" si="74"/>
        <v>12175240</v>
      </c>
    </row>
    <row r="4744" spans="1:9">
      <c r="A4744" s="421">
        <v>4743</v>
      </c>
      <c r="B4744" s="422" t="s">
        <v>7711</v>
      </c>
      <c r="C4744" s="422" t="s">
        <v>7712</v>
      </c>
      <c r="D4744" s="422" t="s">
        <v>1980</v>
      </c>
      <c r="E4744" s="422" t="s">
        <v>8786</v>
      </c>
      <c r="F4744" s="438">
        <v>12500000</v>
      </c>
      <c r="G4744" s="423">
        <v>2023</v>
      </c>
      <c r="H4744" s="424">
        <f>VLOOKUP(G4744,[3]잔가율!$B$3:$C$33,2,FALSE)</f>
        <v>0.82599999999999996</v>
      </c>
      <c r="I4744" s="434">
        <f t="shared" si="74"/>
        <v>10325000</v>
      </c>
    </row>
    <row r="4745" spans="1:9">
      <c r="A4745" s="421">
        <v>4744</v>
      </c>
      <c r="B4745" s="422" t="s">
        <v>7711</v>
      </c>
      <c r="C4745" s="422" t="s">
        <v>7712</v>
      </c>
      <c r="D4745" s="422" t="s">
        <v>1980</v>
      </c>
      <c r="E4745" s="422" t="s">
        <v>8787</v>
      </c>
      <c r="F4745" s="438">
        <v>13300000</v>
      </c>
      <c r="G4745" s="423">
        <v>2023</v>
      </c>
      <c r="H4745" s="424">
        <f>VLOOKUP(G4745,[3]잔가율!$B$3:$C$33,2,FALSE)</f>
        <v>0.82599999999999996</v>
      </c>
      <c r="I4745" s="434">
        <f t="shared" si="74"/>
        <v>10985800</v>
      </c>
    </row>
    <row r="4746" spans="1:9">
      <c r="A4746" s="421">
        <v>4745</v>
      </c>
      <c r="B4746" s="422" t="s">
        <v>7711</v>
      </c>
      <c r="C4746" s="422" t="s">
        <v>7712</v>
      </c>
      <c r="D4746" s="422" t="s">
        <v>1980</v>
      </c>
      <c r="E4746" s="422" t="s">
        <v>8788</v>
      </c>
      <c r="F4746" s="438">
        <v>13600000</v>
      </c>
      <c r="G4746" s="423">
        <v>2023</v>
      </c>
      <c r="H4746" s="424">
        <f>VLOOKUP(G4746,[3]잔가율!$B$3:$C$33,2,FALSE)</f>
        <v>0.82599999999999996</v>
      </c>
      <c r="I4746" s="434">
        <f t="shared" si="74"/>
        <v>11233600</v>
      </c>
    </row>
    <row r="4747" spans="1:9">
      <c r="A4747" s="421">
        <v>4746</v>
      </c>
      <c r="B4747" s="422" t="s">
        <v>7711</v>
      </c>
      <c r="C4747" s="422" t="s">
        <v>7712</v>
      </c>
      <c r="D4747" s="422" t="s">
        <v>1980</v>
      </c>
      <c r="E4747" s="422" t="s">
        <v>8789</v>
      </c>
      <c r="F4747" s="438">
        <v>14800000</v>
      </c>
      <c r="G4747" s="423">
        <v>2023</v>
      </c>
      <c r="H4747" s="424">
        <f>VLOOKUP(G4747,[3]잔가율!$B$3:$C$33,2,FALSE)</f>
        <v>0.82599999999999996</v>
      </c>
      <c r="I4747" s="434">
        <f t="shared" si="74"/>
        <v>12224800</v>
      </c>
    </row>
    <row r="4748" spans="1:9">
      <c r="A4748" s="421">
        <v>4747</v>
      </c>
      <c r="B4748" s="422" t="s">
        <v>7711</v>
      </c>
      <c r="C4748" s="422" t="s">
        <v>7712</v>
      </c>
      <c r="D4748" s="422" t="s">
        <v>1980</v>
      </c>
      <c r="E4748" s="422" t="s">
        <v>8790</v>
      </c>
      <c r="F4748" s="438">
        <v>13670000</v>
      </c>
      <c r="G4748" s="423">
        <v>2023</v>
      </c>
      <c r="H4748" s="424">
        <f>VLOOKUP(G4748,[3]잔가율!$B$3:$C$33,2,FALSE)</f>
        <v>0.82599999999999996</v>
      </c>
      <c r="I4748" s="434">
        <f t="shared" si="74"/>
        <v>11291420</v>
      </c>
    </row>
    <row r="4749" spans="1:9">
      <c r="A4749" s="421">
        <v>4748</v>
      </c>
      <c r="B4749" s="422" t="s">
        <v>7711</v>
      </c>
      <c r="C4749" s="422" t="s">
        <v>7712</v>
      </c>
      <c r="D4749" s="422" t="s">
        <v>1980</v>
      </c>
      <c r="E4749" s="422" t="s">
        <v>8791</v>
      </c>
      <c r="F4749" s="438">
        <v>14880000</v>
      </c>
      <c r="G4749" s="423">
        <v>2023</v>
      </c>
      <c r="H4749" s="424">
        <f>VLOOKUP(G4749,[3]잔가율!$B$3:$C$33,2,FALSE)</f>
        <v>0.82599999999999996</v>
      </c>
      <c r="I4749" s="434">
        <f t="shared" si="74"/>
        <v>12290880</v>
      </c>
    </row>
    <row r="4750" spans="1:9">
      <c r="A4750" s="421">
        <v>4749</v>
      </c>
      <c r="B4750" s="422" t="s">
        <v>7711</v>
      </c>
      <c r="C4750" s="422" t="s">
        <v>7712</v>
      </c>
      <c r="D4750" s="422" t="s">
        <v>1980</v>
      </c>
      <c r="E4750" s="422" t="s">
        <v>8792</v>
      </c>
      <c r="F4750" s="438">
        <v>14690000</v>
      </c>
      <c r="G4750" s="423">
        <v>2023</v>
      </c>
      <c r="H4750" s="424">
        <f>VLOOKUP(G4750,[3]잔가율!$B$3:$C$33,2,FALSE)</f>
        <v>0.82599999999999996</v>
      </c>
      <c r="I4750" s="434">
        <f t="shared" si="74"/>
        <v>12133940</v>
      </c>
    </row>
    <row r="4751" spans="1:9">
      <c r="A4751" s="421">
        <v>4750</v>
      </c>
      <c r="B4751" s="422" t="s">
        <v>7711</v>
      </c>
      <c r="C4751" s="422" t="s">
        <v>7712</v>
      </c>
      <c r="D4751" s="422" t="s">
        <v>1980</v>
      </c>
      <c r="E4751" s="422" t="s">
        <v>8793</v>
      </c>
      <c r="F4751" s="438">
        <v>15120000</v>
      </c>
      <c r="G4751" s="423">
        <v>2023</v>
      </c>
      <c r="H4751" s="424">
        <f>VLOOKUP(G4751,[3]잔가율!$B$3:$C$33,2,FALSE)</f>
        <v>0.82599999999999996</v>
      </c>
      <c r="I4751" s="434">
        <f t="shared" si="74"/>
        <v>12489120</v>
      </c>
    </row>
    <row r="4752" spans="1:9">
      <c r="A4752" s="421">
        <v>4751</v>
      </c>
      <c r="B4752" s="422" t="s">
        <v>7711</v>
      </c>
      <c r="C4752" s="422" t="s">
        <v>7712</v>
      </c>
      <c r="D4752" s="422" t="s">
        <v>1980</v>
      </c>
      <c r="E4752" s="422" t="s">
        <v>8794</v>
      </c>
      <c r="F4752" s="438">
        <v>15370000</v>
      </c>
      <c r="G4752" s="423">
        <v>2023</v>
      </c>
      <c r="H4752" s="424">
        <f>VLOOKUP(G4752,[3]잔가율!$B$3:$C$33,2,FALSE)</f>
        <v>0.82599999999999996</v>
      </c>
      <c r="I4752" s="434">
        <f t="shared" si="74"/>
        <v>12695620</v>
      </c>
    </row>
    <row r="4753" spans="1:9">
      <c r="A4753" s="421">
        <v>4752</v>
      </c>
      <c r="B4753" s="422" t="s">
        <v>7711</v>
      </c>
      <c r="C4753" s="422" t="s">
        <v>7712</v>
      </c>
      <c r="D4753" s="422" t="s">
        <v>1980</v>
      </c>
      <c r="E4753" s="422" t="s">
        <v>8795</v>
      </c>
      <c r="F4753" s="438">
        <v>15550000</v>
      </c>
      <c r="G4753" s="423">
        <v>2023</v>
      </c>
      <c r="H4753" s="424">
        <f>VLOOKUP(G4753,[3]잔가율!$B$3:$C$33,2,FALSE)</f>
        <v>0.82599999999999996</v>
      </c>
      <c r="I4753" s="434">
        <f t="shared" si="74"/>
        <v>12844300</v>
      </c>
    </row>
    <row r="4754" spans="1:9">
      <c r="A4754" s="421">
        <v>4753</v>
      </c>
      <c r="B4754" s="422" t="s">
        <v>7711</v>
      </c>
      <c r="C4754" s="422" t="s">
        <v>7712</v>
      </c>
      <c r="D4754" s="422" t="s">
        <v>1980</v>
      </c>
      <c r="E4754" s="422" t="s">
        <v>8796</v>
      </c>
      <c r="F4754" s="438">
        <v>14220000</v>
      </c>
      <c r="G4754" s="423">
        <v>2023</v>
      </c>
      <c r="H4754" s="424">
        <f>VLOOKUP(G4754,[3]잔가율!$B$3:$C$33,2,FALSE)</f>
        <v>0.82599999999999996</v>
      </c>
      <c r="I4754" s="434">
        <f t="shared" si="74"/>
        <v>11745720</v>
      </c>
    </row>
    <row r="4755" spans="1:9">
      <c r="A4755" s="421">
        <v>4754</v>
      </c>
      <c r="B4755" s="422" t="s">
        <v>7711</v>
      </c>
      <c r="C4755" s="422" t="s">
        <v>7712</v>
      </c>
      <c r="D4755" s="422" t="s">
        <v>1980</v>
      </c>
      <c r="E4755" s="422" t="s">
        <v>8797</v>
      </c>
      <c r="F4755" s="438">
        <v>14510000</v>
      </c>
      <c r="G4755" s="423">
        <v>2023</v>
      </c>
      <c r="H4755" s="424">
        <f>VLOOKUP(G4755,[3]잔가율!$B$3:$C$33,2,FALSE)</f>
        <v>0.82599999999999996</v>
      </c>
      <c r="I4755" s="434">
        <f t="shared" si="74"/>
        <v>11985260</v>
      </c>
    </row>
    <row r="4756" spans="1:9">
      <c r="A4756" s="421">
        <v>4755</v>
      </c>
      <c r="B4756" s="422" t="s">
        <v>7711</v>
      </c>
      <c r="C4756" s="422" t="s">
        <v>7712</v>
      </c>
      <c r="D4756" s="422" t="s">
        <v>1980</v>
      </c>
      <c r="E4756" s="422" t="s">
        <v>8798</v>
      </c>
      <c r="F4756" s="438">
        <v>15230000</v>
      </c>
      <c r="G4756" s="423">
        <v>2023</v>
      </c>
      <c r="H4756" s="424">
        <f>VLOOKUP(G4756,[3]잔가율!$B$3:$C$33,2,FALSE)</f>
        <v>0.82599999999999996</v>
      </c>
      <c r="I4756" s="434">
        <f t="shared" si="74"/>
        <v>12579980</v>
      </c>
    </row>
    <row r="4757" spans="1:9">
      <c r="A4757" s="421">
        <v>4756</v>
      </c>
      <c r="B4757" s="422" t="s">
        <v>7711</v>
      </c>
      <c r="C4757" s="422" t="s">
        <v>7712</v>
      </c>
      <c r="D4757" s="422" t="s">
        <v>1980</v>
      </c>
      <c r="E4757" s="422" t="s">
        <v>8799</v>
      </c>
      <c r="F4757" s="438">
        <v>14250000</v>
      </c>
      <c r="G4757" s="423">
        <v>2023</v>
      </c>
      <c r="H4757" s="424">
        <f>VLOOKUP(G4757,[3]잔가율!$B$3:$C$33,2,FALSE)</f>
        <v>0.82599999999999996</v>
      </c>
      <c r="I4757" s="434">
        <f t="shared" si="74"/>
        <v>11770500</v>
      </c>
    </row>
    <row r="4758" spans="1:9">
      <c r="A4758" s="421">
        <v>4757</v>
      </c>
      <c r="B4758" s="422" t="s">
        <v>7711</v>
      </c>
      <c r="C4758" s="422" t="s">
        <v>7712</v>
      </c>
      <c r="D4758" s="422" t="s">
        <v>1980</v>
      </c>
      <c r="E4758" s="422" t="s">
        <v>8800</v>
      </c>
      <c r="F4758" s="438">
        <v>15320000</v>
      </c>
      <c r="G4758" s="423">
        <v>2023</v>
      </c>
      <c r="H4758" s="424">
        <f>VLOOKUP(G4758,[3]잔가율!$B$3:$C$33,2,FALSE)</f>
        <v>0.82599999999999996</v>
      </c>
      <c r="I4758" s="434">
        <f t="shared" si="74"/>
        <v>12654320</v>
      </c>
    </row>
    <row r="4759" spans="1:9">
      <c r="A4759" s="421">
        <v>4758</v>
      </c>
      <c r="B4759" s="422" t="s">
        <v>7711</v>
      </c>
      <c r="C4759" s="422" t="s">
        <v>7712</v>
      </c>
      <c r="D4759" s="422" t="s">
        <v>1980</v>
      </c>
      <c r="E4759" s="422" t="s">
        <v>8801</v>
      </c>
      <c r="F4759" s="438">
        <v>14370000</v>
      </c>
      <c r="G4759" s="423">
        <v>2023</v>
      </c>
      <c r="H4759" s="424">
        <f>VLOOKUP(G4759,[3]잔가율!$B$3:$C$33,2,FALSE)</f>
        <v>0.82599999999999996</v>
      </c>
      <c r="I4759" s="434">
        <f t="shared" si="74"/>
        <v>11869620</v>
      </c>
    </row>
    <row r="4760" spans="1:9">
      <c r="A4760" s="421">
        <v>4759</v>
      </c>
      <c r="B4760" s="422" t="s">
        <v>7711</v>
      </c>
      <c r="C4760" s="422" t="s">
        <v>7712</v>
      </c>
      <c r="D4760" s="422" t="s">
        <v>1980</v>
      </c>
      <c r="E4760" s="422" t="s">
        <v>8802</v>
      </c>
      <c r="F4760" s="438">
        <v>15450000</v>
      </c>
      <c r="G4760" s="423">
        <v>2023</v>
      </c>
      <c r="H4760" s="424">
        <f>VLOOKUP(G4760,[3]잔가율!$B$3:$C$33,2,FALSE)</f>
        <v>0.82599999999999996</v>
      </c>
      <c r="I4760" s="434">
        <f t="shared" si="74"/>
        <v>12761700</v>
      </c>
    </row>
    <row r="4761" spans="1:9">
      <c r="A4761" s="421">
        <v>4760</v>
      </c>
      <c r="B4761" s="422" t="s">
        <v>7711</v>
      </c>
      <c r="C4761" s="422" t="s">
        <v>7712</v>
      </c>
      <c r="D4761" s="422" t="s">
        <v>1980</v>
      </c>
      <c r="E4761" s="422" t="s">
        <v>8803</v>
      </c>
      <c r="F4761" s="438">
        <v>14550000</v>
      </c>
      <c r="G4761" s="423">
        <v>2023</v>
      </c>
      <c r="H4761" s="424">
        <f>VLOOKUP(G4761,[3]잔가율!$B$3:$C$33,2,FALSE)</f>
        <v>0.82599999999999996</v>
      </c>
      <c r="I4761" s="434">
        <f t="shared" si="74"/>
        <v>12018300</v>
      </c>
    </row>
    <row r="4762" spans="1:9">
      <c r="A4762" s="421">
        <v>4761</v>
      </c>
      <c r="B4762" s="422" t="s">
        <v>7711</v>
      </c>
      <c r="C4762" s="422" t="s">
        <v>7712</v>
      </c>
      <c r="D4762" s="422" t="s">
        <v>1980</v>
      </c>
      <c r="E4762" s="422" t="s">
        <v>8804</v>
      </c>
      <c r="F4762" s="438">
        <v>15630000</v>
      </c>
      <c r="G4762" s="423">
        <v>2023</v>
      </c>
      <c r="H4762" s="424">
        <f>VLOOKUP(G4762,[3]잔가율!$B$3:$C$33,2,FALSE)</f>
        <v>0.82599999999999996</v>
      </c>
      <c r="I4762" s="434">
        <f t="shared" si="74"/>
        <v>12910380</v>
      </c>
    </row>
    <row r="4763" spans="1:9">
      <c r="A4763" s="421">
        <v>4762</v>
      </c>
      <c r="B4763" s="422" t="s">
        <v>7711</v>
      </c>
      <c r="C4763" s="422" t="s">
        <v>7712</v>
      </c>
      <c r="D4763" s="422" t="s">
        <v>1980</v>
      </c>
      <c r="E4763" s="422" t="s">
        <v>8805</v>
      </c>
      <c r="F4763" s="438">
        <v>14550000</v>
      </c>
      <c r="G4763" s="423">
        <v>2023</v>
      </c>
      <c r="H4763" s="424">
        <f>VLOOKUP(G4763,[3]잔가율!$B$3:$C$33,2,FALSE)</f>
        <v>0.82599999999999996</v>
      </c>
      <c r="I4763" s="434">
        <f t="shared" si="74"/>
        <v>12018300</v>
      </c>
    </row>
    <row r="4764" spans="1:9">
      <c r="A4764" s="421">
        <v>4763</v>
      </c>
      <c r="B4764" s="422" t="s">
        <v>7711</v>
      </c>
      <c r="C4764" s="422" t="s">
        <v>7712</v>
      </c>
      <c r="D4764" s="422" t="s">
        <v>1980</v>
      </c>
      <c r="E4764" s="422" t="s">
        <v>8806</v>
      </c>
      <c r="F4764" s="438">
        <v>16440000</v>
      </c>
      <c r="G4764" s="423">
        <v>2023</v>
      </c>
      <c r="H4764" s="424">
        <f>VLOOKUP(G4764,[3]잔가율!$B$3:$C$33,2,FALSE)</f>
        <v>0.82599999999999996</v>
      </c>
      <c r="I4764" s="434">
        <f t="shared" si="74"/>
        <v>13579440</v>
      </c>
    </row>
    <row r="4765" spans="1:9">
      <c r="A4765" s="421">
        <v>4764</v>
      </c>
      <c r="B4765" s="422" t="s">
        <v>7711</v>
      </c>
      <c r="C4765" s="422" t="s">
        <v>7712</v>
      </c>
      <c r="D4765" s="422" t="s">
        <v>1980</v>
      </c>
      <c r="E4765" s="422" t="s">
        <v>8807</v>
      </c>
      <c r="F4765" s="438">
        <v>15260000</v>
      </c>
      <c r="G4765" s="423">
        <v>2023</v>
      </c>
      <c r="H4765" s="424">
        <f>VLOOKUP(G4765,[3]잔가율!$B$3:$C$33,2,FALSE)</f>
        <v>0.82599999999999996</v>
      </c>
      <c r="I4765" s="434">
        <f t="shared" si="74"/>
        <v>12604760</v>
      </c>
    </row>
    <row r="4766" spans="1:9">
      <c r="A4766" s="421">
        <v>4765</v>
      </c>
      <c r="B4766" s="422" t="s">
        <v>7711</v>
      </c>
      <c r="C4766" s="422" t="s">
        <v>7712</v>
      </c>
      <c r="D4766" s="422" t="s">
        <v>1980</v>
      </c>
      <c r="E4766" s="422" t="s">
        <v>8808</v>
      </c>
      <c r="F4766" s="438">
        <v>15180000</v>
      </c>
      <c r="G4766" s="423">
        <v>2023</v>
      </c>
      <c r="H4766" s="424">
        <f>VLOOKUP(G4766,[3]잔가율!$B$3:$C$33,2,FALSE)</f>
        <v>0.82599999999999996</v>
      </c>
      <c r="I4766" s="434">
        <f t="shared" si="74"/>
        <v>12538680</v>
      </c>
    </row>
    <row r="4767" spans="1:9">
      <c r="A4767" s="421">
        <v>4766</v>
      </c>
      <c r="B4767" s="422" t="s">
        <v>7711</v>
      </c>
      <c r="C4767" s="422" t="s">
        <v>7712</v>
      </c>
      <c r="D4767" s="422" t="s">
        <v>1980</v>
      </c>
      <c r="E4767" s="422" t="s">
        <v>8809</v>
      </c>
      <c r="F4767" s="438">
        <v>8800000</v>
      </c>
      <c r="G4767" s="423">
        <v>2023</v>
      </c>
      <c r="H4767" s="424">
        <f>VLOOKUP(G4767,[3]잔가율!$B$3:$C$33,2,FALSE)</f>
        <v>0.82599999999999996</v>
      </c>
      <c r="I4767" s="434">
        <f t="shared" si="74"/>
        <v>7268800</v>
      </c>
    </row>
    <row r="4768" spans="1:9">
      <c r="A4768" s="421">
        <v>4767</v>
      </c>
      <c r="B4768" s="422" t="s">
        <v>7711</v>
      </c>
      <c r="C4768" s="422" t="s">
        <v>7712</v>
      </c>
      <c r="D4768" s="422" t="s">
        <v>1980</v>
      </c>
      <c r="E4768" s="422" t="s">
        <v>8810</v>
      </c>
      <c r="F4768" s="438">
        <v>10770000</v>
      </c>
      <c r="G4768" s="423">
        <v>2023</v>
      </c>
      <c r="H4768" s="424">
        <f>VLOOKUP(G4768,[3]잔가율!$B$3:$C$33,2,FALSE)</f>
        <v>0.82599999999999996</v>
      </c>
      <c r="I4768" s="434">
        <f t="shared" si="74"/>
        <v>8896020</v>
      </c>
    </row>
    <row r="4769" spans="1:9">
      <c r="A4769" s="421">
        <v>4768</v>
      </c>
      <c r="B4769" s="422" t="s">
        <v>7711</v>
      </c>
      <c r="C4769" s="422" t="s">
        <v>7712</v>
      </c>
      <c r="D4769" s="422" t="s">
        <v>1980</v>
      </c>
      <c r="E4769" s="422" t="s">
        <v>8811</v>
      </c>
      <c r="F4769" s="438">
        <v>10740000</v>
      </c>
      <c r="G4769" s="423">
        <v>2023</v>
      </c>
      <c r="H4769" s="424">
        <f>VLOOKUP(G4769,[3]잔가율!$B$3:$C$33,2,FALSE)</f>
        <v>0.82599999999999996</v>
      </c>
      <c r="I4769" s="434">
        <f t="shared" si="74"/>
        <v>8871240</v>
      </c>
    </row>
    <row r="4770" spans="1:9">
      <c r="A4770" s="421">
        <v>4769</v>
      </c>
      <c r="B4770" s="422" t="s">
        <v>7711</v>
      </c>
      <c r="C4770" s="422" t="s">
        <v>7712</v>
      </c>
      <c r="D4770" s="422" t="s">
        <v>1980</v>
      </c>
      <c r="E4770" s="422" t="s">
        <v>8812</v>
      </c>
      <c r="F4770" s="438">
        <v>9350000</v>
      </c>
      <c r="G4770" s="423">
        <v>2023</v>
      </c>
      <c r="H4770" s="424">
        <f>VLOOKUP(G4770,[3]잔가율!$B$3:$C$33,2,FALSE)</f>
        <v>0.82599999999999996</v>
      </c>
      <c r="I4770" s="434">
        <f t="shared" si="74"/>
        <v>7723100</v>
      </c>
    </row>
    <row r="4771" spans="1:9">
      <c r="A4771" s="421">
        <v>4770</v>
      </c>
      <c r="B4771" s="422" t="s">
        <v>7711</v>
      </c>
      <c r="C4771" s="422" t="s">
        <v>7712</v>
      </c>
      <c r="D4771" s="422" t="s">
        <v>1980</v>
      </c>
      <c r="E4771" s="422" t="s">
        <v>8813</v>
      </c>
      <c r="F4771" s="438">
        <v>10950000</v>
      </c>
      <c r="G4771" s="423">
        <v>2023</v>
      </c>
      <c r="H4771" s="424">
        <f>VLOOKUP(G4771,[3]잔가율!$B$3:$C$33,2,FALSE)</f>
        <v>0.82599999999999996</v>
      </c>
      <c r="I4771" s="434">
        <f t="shared" si="74"/>
        <v>9044700</v>
      </c>
    </row>
    <row r="4772" spans="1:9">
      <c r="A4772" s="421">
        <v>4771</v>
      </c>
      <c r="B4772" s="422" t="s">
        <v>7711</v>
      </c>
      <c r="C4772" s="422" t="s">
        <v>7712</v>
      </c>
      <c r="D4772" s="422" t="s">
        <v>1980</v>
      </c>
      <c r="E4772" s="422" t="s">
        <v>8814</v>
      </c>
      <c r="F4772" s="438">
        <v>11140000</v>
      </c>
      <c r="G4772" s="423">
        <v>2023</v>
      </c>
      <c r="H4772" s="424">
        <f>VLOOKUP(G4772,[3]잔가율!$B$3:$C$33,2,FALSE)</f>
        <v>0.82599999999999996</v>
      </c>
      <c r="I4772" s="434">
        <f t="shared" si="74"/>
        <v>9201640</v>
      </c>
    </row>
    <row r="4773" spans="1:9">
      <c r="A4773" s="421">
        <v>4772</v>
      </c>
      <c r="B4773" s="422" t="s">
        <v>7711</v>
      </c>
      <c r="C4773" s="422" t="s">
        <v>7712</v>
      </c>
      <c r="D4773" s="422" t="s">
        <v>1980</v>
      </c>
      <c r="E4773" s="422" t="s">
        <v>8815</v>
      </c>
      <c r="F4773" s="438">
        <v>10820000</v>
      </c>
      <c r="G4773" s="423">
        <v>2023</v>
      </c>
      <c r="H4773" s="424">
        <f>VLOOKUP(G4773,[3]잔가율!$B$3:$C$33,2,FALSE)</f>
        <v>0.82599999999999996</v>
      </c>
      <c r="I4773" s="434">
        <f t="shared" si="74"/>
        <v>8937320</v>
      </c>
    </row>
    <row r="4774" spans="1:9">
      <c r="A4774" s="421">
        <v>4773</v>
      </c>
      <c r="B4774" s="422" t="s">
        <v>7711</v>
      </c>
      <c r="C4774" s="422" t="s">
        <v>7712</v>
      </c>
      <c r="D4774" s="422" t="s">
        <v>1980</v>
      </c>
      <c r="E4774" s="422" t="s">
        <v>8816</v>
      </c>
      <c r="F4774" s="438">
        <v>11130000</v>
      </c>
      <c r="G4774" s="423">
        <v>2023</v>
      </c>
      <c r="H4774" s="424">
        <f>VLOOKUP(G4774,[3]잔가율!$B$3:$C$33,2,FALSE)</f>
        <v>0.82599999999999996</v>
      </c>
      <c r="I4774" s="434">
        <f t="shared" si="74"/>
        <v>9193380</v>
      </c>
    </row>
    <row r="4775" spans="1:9">
      <c r="A4775" s="421">
        <v>4774</v>
      </c>
      <c r="B4775" s="313" t="s">
        <v>7711</v>
      </c>
      <c r="C4775" s="422" t="s">
        <v>7712</v>
      </c>
      <c r="D4775" s="422" t="s">
        <v>8817</v>
      </c>
      <c r="E4775" s="422" t="s">
        <v>8818</v>
      </c>
      <c r="F4775" s="440">
        <v>40900000</v>
      </c>
      <c r="G4775" s="423">
        <v>2023</v>
      </c>
      <c r="H4775" s="424">
        <f>VLOOKUP(G4775,[3]잔가율!$B$3:$C$33,2,FALSE)</f>
        <v>0.82599999999999996</v>
      </c>
      <c r="I4775" s="434">
        <f t="shared" si="74"/>
        <v>33783400</v>
      </c>
    </row>
    <row r="4776" spans="1:9">
      <c r="A4776" s="421">
        <v>4775</v>
      </c>
      <c r="B4776" s="313" t="s">
        <v>7711</v>
      </c>
      <c r="C4776" s="422" t="s">
        <v>7712</v>
      </c>
      <c r="D4776" s="422" t="s">
        <v>8817</v>
      </c>
      <c r="E4776" s="422" t="s">
        <v>8819</v>
      </c>
      <c r="F4776" s="440">
        <v>40800000</v>
      </c>
      <c r="G4776" s="423">
        <v>2023</v>
      </c>
      <c r="H4776" s="424">
        <f>VLOOKUP(G4776,[3]잔가율!$B$3:$C$33,2,FALSE)</f>
        <v>0.82599999999999996</v>
      </c>
      <c r="I4776" s="434">
        <f t="shared" si="74"/>
        <v>33700800</v>
      </c>
    </row>
    <row r="4777" spans="1:9">
      <c r="A4777" s="421">
        <v>4776</v>
      </c>
      <c r="B4777" s="313" t="s">
        <v>7711</v>
      </c>
      <c r="C4777" s="422" t="s">
        <v>7712</v>
      </c>
      <c r="D4777" s="422" t="s">
        <v>8817</v>
      </c>
      <c r="E4777" s="422" t="s">
        <v>8820</v>
      </c>
      <c r="F4777" s="440">
        <v>40900000</v>
      </c>
      <c r="G4777" s="423">
        <v>2023</v>
      </c>
      <c r="H4777" s="424">
        <f>VLOOKUP(G4777,[3]잔가율!$B$3:$C$33,2,FALSE)</f>
        <v>0.82599999999999996</v>
      </c>
      <c r="I4777" s="434">
        <f t="shared" si="74"/>
        <v>33783400</v>
      </c>
    </row>
    <row r="4778" spans="1:9">
      <c r="A4778" s="421">
        <v>4777</v>
      </c>
      <c r="B4778" s="313" t="s">
        <v>7711</v>
      </c>
      <c r="C4778" s="422" t="s">
        <v>7712</v>
      </c>
      <c r="D4778" s="422" t="s">
        <v>8817</v>
      </c>
      <c r="E4778" s="422" t="s">
        <v>8821</v>
      </c>
      <c r="F4778" s="440">
        <v>32010000</v>
      </c>
      <c r="G4778" s="423">
        <v>2023</v>
      </c>
      <c r="H4778" s="424">
        <f>VLOOKUP(G4778,[3]잔가율!$B$3:$C$33,2,FALSE)</f>
        <v>0.82599999999999996</v>
      </c>
      <c r="I4778" s="434">
        <f t="shared" si="74"/>
        <v>26440260</v>
      </c>
    </row>
    <row r="4779" spans="1:9">
      <c r="A4779" s="421">
        <v>4778</v>
      </c>
      <c r="B4779" s="313" t="s">
        <v>7711</v>
      </c>
      <c r="C4779" s="422" t="s">
        <v>7712</v>
      </c>
      <c r="D4779" s="422" t="s">
        <v>8817</v>
      </c>
      <c r="E4779" s="422" t="s">
        <v>8822</v>
      </c>
      <c r="F4779" s="440">
        <v>32100000</v>
      </c>
      <c r="G4779" s="423">
        <v>2023</v>
      </c>
      <c r="H4779" s="424">
        <f>VLOOKUP(G4779,[3]잔가율!$B$3:$C$33,2,FALSE)</f>
        <v>0.82599999999999996</v>
      </c>
      <c r="I4779" s="434">
        <f t="shared" si="74"/>
        <v>26514600</v>
      </c>
    </row>
    <row r="4780" spans="1:9">
      <c r="A4780" s="421">
        <v>4779</v>
      </c>
      <c r="B4780" s="313" t="s">
        <v>7711</v>
      </c>
      <c r="C4780" s="422" t="s">
        <v>7712</v>
      </c>
      <c r="D4780" s="422" t="s">
        <v>8817</v>
      </c>
      <c r="E4780" s="422" t="s">
        <v>8823</v>
      </c>
      <c r="F4780" s="440">
        <v>31880000</v>
      </c>
      <c r="G4780" s="423">
        <v>2023</v>
      </c>
      <c r="H4780" s="424">
        <f>VLOOKUP(G4780,[3]잔가율!$B$3:$C$33,2,FALSE)</f>
        <v>0.82599999999999996</v>
      </c>
      <c r="I4780" s="434">
        <f t="shared" si="74"/>
        <v>26332880</v>
      </c>
    </row>
    <row r="4781" spans="1:9">
      <c r="A4781" s="421">
        <v>4780</v>
      </c>
      <c r="B4781" s="313" t="s">
        <v>7711</v>
      </c>
      <c r="C4781" s="422" t="s">
        <v>7712</v>
      </c>
      <c r="D4781" s="422" t="s">
        <v>8817</v>
      </c>
      <c r="E4781" s="422" t="s">
        <v>8824</v>
      </c>
      <c r="F4781" s="440">
        <v>40900000</v>
      </c>
      <c r="G4781" s="423">
        <v>2023</v>
      </c>
      <c r="H4781" s="424">
        <f>VLOOKUP(G4781,[3]잔가율!$B$3:$C$33,2,FALSE)</f>
        <v>0.82599999999999996</v>
      </c>
      <c r="I4781" s="434">
        <f t="shared" si="74"/>
        <v>33783400</v>
      </c>
    </row>
    <row r="4782" spans="1:9">
      <c r="A4782" s="421">
        <v>4781</v>
      </c>
      <c r="B4782" s="422" t="s">
        <v>7711</v>
      </c>
      <c r="C4782" s="422" t="s">
        <v>7712</v>
      </c>
      <c r="D4782" s="422" t="s">
        <v>1981</v>
      </c>
      <c r="E4782" s="422" t="s">
        <v>8825</v>
      </c>
      <c r="F4782" s="438">
        <v>6140000</v>
      </c>
      <c r="G4782" s="423">
        <v>2023</v>
      </c>
      <c r="H4782" s="424">
        <f>VLOOKUP(G4782,[3]잔가율!$B$3:$C$33,2,FALSE)</f>
        <v>0.82599999999999996</v>
      </c>
      <c r="I4782" s="434">
        <f t="shared" si="74"/>
        <v>5071640</v>
      </c>
    </row>
    <row r="4783" spans="1:9">
      <c r="A4783" s="421">
        <v>4782</v>
      </c>
      <c r="B4783" s="422" t="s">
        <v>7711</v>
      </c>
      <c r="C4783" s="422" t="s">
        <v>7712</v>
      </c>
      <c r="D4783" s="422" t="s">
        <v>1981</v>
      </c>
      <c r="E4783" s="422" t="s">
        <v>8826</v>
      </c>
      <c r="F4783" s="438">
        <v>6550000</v>
      </c>
      <c r="G4783" s="423">
        <v>2023</v>
      </c>
      <c r="H4783" s="424">
        <f>VLOOKUP(G4783,[3]잔가율!$B$3:$C$33,2,FALSE)</f>
        <v>0.82599999999999996</v>
      </c>
      <c r="I4783" s="434">
        <f t="shared" si="74"/>
        <v>5410300</v>
      </c>
    </row>
    <row r="4784" spans="1:9">
      <c r="A4784" s="421">
        <v>4783</v>
      </c>
      <c r="B4784" s="422" t="s">
        <v>7711</v>
      </c>
      <c r="C4784" s="422" t="s">
        <v>7712</v>
      </c>
      <c r="D4784" s="422" t="s">
        <v>1981</v>
      </c>
      <c r="E4784" s="422" t="s">
        <v>8827</v>
      </c>
      <c r="F4784" s="438">
        <v>6380000</v>
      </c>
      <c r="G4784" s="423">
        <v>2023</v>
      </c>
      <c r="H4784" s="424">
        <f>VLOOKUP(G4784,[3]잔가율!$B$3:$C$33,2,FALSE)</f>
        <v>0.82599999999999996</v>
      </c>
      <c r="I4784" s="434">
        <f t="shared" si="74"/>
        <v>5269880</v>
      </c>
    </row>
    <row r="4785" spans="1:9">
      <c r="A4785" s="421">
        <v>4784</v>
      </c>
      <c r="B4785" s="422" t="s">
        <v>7711</v>
      </c>
      <c r="C4785" s="422" t="s">
        <v>7712</v>
      </c>
      <c r="D4785" s="422" t="s">
        <v>1981</v>
      </c>
      <c r="E4785" s="422" t="s">
        <v>8828</v>
      </c>
      <c r="F4785" s="438">
        <v>6650000</v>
      </c>
      <c r="G4785" s="423">
        <v>2023</v>
      </c>
      <c r="H4785" s="424">
        <f>VLOOKUP(G4785,[3]잔가율!$B$3:$C$33,2,FALSE)</f>
        <v>0.82599999999999996</v>
      </c>
      <c r="I4785" s="434">
        <f t="shared" si="74"/>
        <v>5492900</v>
      </c>
    </row>
    <row r="4786" spans="1:9">
      <c r="A4786" s="421">
        <v>4785</v>
      </c>
      <c r="B4786" s="422" t="s">
        <v>7711</v>
      </c>
      <c r="C4786" s="422" t="s">
        <v>7712</v>
      </c>
      <c r="D4786" s="422" t="s">
        <v>1981</v>
      </c>
      <c r="E4786" s="422" t="s">
        <v>8829</v>
      </c>
      <c r="F4786" s="438">
        <v>6640000</v>
      </c>
      <c r="G4786" s="423">
        <v>2023</v>
      </c>
      <c r="H4786" s="424">
        <f>VLOOKUP(G4786,[3]잔가율!$B$3:$C$33,2,FALSE)</f>
        <v>0.82599999999999996</v>
      </c>
      <c r="I4786" s="434">
        <f t="shared" si="74"/>
        <v>5484640</v>
      </c>
    </row>
    <row r="4787" spans="1:9">
      <c r="A4787" s="421">
        <v>4786</v>
      </c>
      <c r="B4787" s="422" t="s">
        <v>7711</v>
      </c>
      <c r="C4787" s="422" t="s">
        <v>7712</v>
      </c>
      <c r="D4787" s="422" t="s">
        <v>1981</v>
      </c>
      <c r="E4787" s="422" t="s">
        <v>8830</v>
      </c>
      <c r="F4787" s="438">
        <v>6540000</v>
      </c>
      <c r="G4787" s="423">
        <v>2023</v>
      </c>
      <c r="H4787" s="424">
        <f>VLOOKUP(G4787,[3]잔가율!$B$3:$C$33,2,FALSE)</f>
        <v>0.82599999999999996</v>
      </c>
      <c r="I4787" s="434">
        <f t="shared" si="74"/>
        <v>5402040</v>
      </c>
    </row>
    <row r="4788" spans="1:9">
      <c r="A4788" s="421">
        <v>4787</v>
      </c>
      <c r="B4788" s="422" t="s">
        <v>7711</v>
      </c>
      <c r="C4788" s="422" t="s">
        <v>7712</v>
      </c>
      <c r="D4788" s="422" t="s">
        <v>1981</v>
      </c>
      <c r="E4788" s="422" t="s">
        <v>8831</v>
      </c>
      <c r="F4788" s="438">
        <v>7070000</v>
      </c>
      <c r="G4788" s="423">
        <v>2023</v>
      </c>
      <c r="H4788" s="424">
        <f>VLOOKUP(G4788,[3]잔가율!$B$3:$C$33,2,FALSE)</f>
        <v>0.82599999999999996</v>
      </c>
      <c r="I4788" s="434">
        <f t="shared" si="74"/>
        <v>5839820</v>
      </c>
    </row>
    <row r="4789" spans="1:9">
      <c r="A4789" s="421">
        <v>4788</v>
      </c>
      <c r="B4789" s="422" t="s">
        <v>7711</v>
      </c>
      <c r="C4789" s="422" t="s">
        <v>7712</v>
      </c>
      <c r="D4789" s="422" t="s">
        <v>1981</v>
      </c>
      <c r="E4789" s="422" t="s">
        <v>8832</v>
      </c>
      <c r="F4789" s="438">
        <v>7430000</v>
      </c>
      <c r="G4789" s="423">
        <v>2023</v>
      </c>
      <c r="H4789" s="424">
        <f>VLOOKUP(G4789,[3]잔가율!$B$3:$C$33,2,FALSE)</f>
        <v>0.82599999999999996</v>
      </c>
      <c r="I4789" s="434">
        <f t="shared" si="74"/>
        <v>6137180</v>
      </c>
    </row>
    <row r="4790" spans="1:9">
      <c r="A4790" s="421">
        <v>4789</v>
      </c>
      <c r="B4790" s="422" t="s">
        <v>7711</v>
      </c>
      <c r="C4790" s="422" t="s">
        <v>7712</v>
      </c>
      <c r="D4790" s="422" t="s">
        <v>1981</v>
      </c>
      <c r="E4790" s="422" t="s">
        <v>8833</v>
      </c>
      <c r="F4790" s="438">
        <v>6710000</v>
      </c>
      <c r="G4790" s="423">
        <v>2023</v>
      </c>
      <c r="H4790" s="424">
        <f>VLOOKUP(G4790,[3]잔가율!$B$3:$C$33,2,FALSE)</f>
        <v>0.82599999999999996</v>
      </c>
      <c r="I4790" s="434">
        <f t="shared" si="74"/>
        <v>5542460</v>
      </c>
    </row>
    <row r="4791" spans="1:9">
      <c r="A4791" s="421">
        <v>4790</v>
      </c>
      <c r="B4791" s="422" t="s">
        <v>7711</v>
      </c>
      <c r="C4791" s="422" t="s">
        <v>7712</v>
      </c>
      <c r="D4791" s="422" t="s">
        <v>1981</v>
      </c>
      <c r="E4791" s="422" t="s">
        <v>8834</v>
      </c>
      <c r="F4791" s="438">
        <v>7500000</v>
      </c>
      <c r="G4791" s="423">
        <v>2023</v>
      </c>
      <c r="H4791" s="424">
        <f>VLOOKUP(G4791,[3]잔가율!$B$3:$C$33,2,FALSE)</f>
        <v>0.82599999999999996</v>
      </c>
      <c r="I4791" s="434">
        <f t="shared" si="74"/>
        <v>6195000</v>
      </c>
    </row>
    <row r="4792" spans="1:9">
      <c r="A4792" s="421">
        <v>4791</v>
      </c>
      <c r="B4792" s="422" t="s">
        <v>7711</v>
      </c>
      <c r="C4792" s="422" t="s">
        <v>7712</v>
      </c>
      <c r="D4792" s="422" t="s">
        <v>1981</v>
      </c>
      <c r="E4792" s="422" t="s">
        <v>8835</v>
      </c>
      <c r="F4792" s="438">
        <v>7080000</v>
      </c>
      <c r="G4792" s="423">
        <v>2023</v>
      </c>
      <c r="H4792" s="424">
        <f>VLOOKUP(G4792,[3]잔가율!$B$3:$C$33,2,FALSE)</f>
        <v>0.82599999999999996</v>
      </c>
      <c r="I4792" s="434">
        <f t="shared" si="74"/>
        <v>5848080</v>
      </c>
    </row>
    <row r="4793" spans="1:9">
      <c r="A4793" s="421">
        <v>4792</v>
      </c>
      <c r="B4793" s="422" t="s">
        <v>7711</v>
      </c>
      <c r="C4793" s="422" t="s">
        <v>7712</v>
      </c>
      <c r="D4793" s="422" t="s">
        <v>1981</v>
      </c>
      <c r="E4793" s="422" t="s">
        <v>8836</v>
      </c>
      <c r="F4793" s="438">
        <v>6580000</v>
      </c>
      <c r="G4793" s="423">
        <v>2023</v>
      </c>
      <c r="H4793" s="424">
        <f>VLOOKUP(G4793,[3]잔가율!$B$3:$C$33,2,FALSE)</f>
        <v>0.82599999999999996</v>
      </c>
      <c r="I4793" s="434">
        <f t="shared" si="74"/>
        <v>5435080</v>
      </c>
    </row>
    <row r="4794" spans="1:9">
      <c r="A4794" s="421">
        <v>4793</v>
      </c>
      <c r="B4794" s="422" t="s">
        <v>7711</v>
      </c>
      <c r="C4794" s="422" t="s">
        <v>7712</v>
      </c>
      <c r="D4794" s="422" t="s">
        <v>1981</v>
      </c>
      <c r="E4794" s="422" t="s">
        <v>8837</v>
      </c>
      <c r="F4794" s="438">
        <v>7490000</v>
      </c>
      <c r="G4794" s="423">
        <v>2023</v>
      </c>
      <c r="H4794" s="424">
        <f>VLOOKUP(G4794,[3]잔가율!$B$3:$C$33,2,FALSE)</f>
        <v>0.82599999999999996</v>
      </c>
      <c r="I4794" s="434">
        <f t="shared" si="74"/>
        <v>6186740</v>
      </c>
    </row>
    <row r="4795" spans="1:9">
      <c r="A4795" s="421">
        <v>4794</v>
      </c>
      <c r="B4795" s="422" t="s">
        <v>7711</v>
      </c>
      <c r="C4795" s="422" t="s">
        <v>7712</v>
      </c>
      <c r="D4795" s="422" t="s">
        <v>1981</v>
      </c>
      <c r="E4795" s="422" t="s">
        <v>8838</v>
      </c>
      <c r="F4795" s="438">
        <v>8130000</v>
      </c>
      <c r="G4795" s="423">
        <v>2023</v>
      </c>
      <c r="H4795" s="424">
        <f>VLOOKUP(G4795,[3]잔가율!$B$3:$C$33,2,FALSE)</f>
        <v>0.82599999999999996</v>
      </c>
      <c r="I4795" s="434">
        <f t="shared" si="74"/>
        <v>6715380</v>
      </c>
    </row>
    <row r="4796" spans="1:9">
      <c r="A4796" s="421">
        <v>4795</v>
      </c>
      <c r="B4796" s="422" t="s">
        <v>7711</v>
      </c>
      <c r="C4796" s="422" t="s">
        <v>7712</v>
      </c>
      <c r="D4796" s="422" t="s">
        <v>1981</v>
      </c>
      <c r="E4796" s="422" t="s">
        <v>8839</v>
      </c>
      <c r="F4796" s="438">
        <v>7180000</v>
      </c>
      <c r="G4796" s="423">
        <v>2023</v>
      </c>
      <c r="H4796" s="424">
        <f>VLOOKUP(G4796,[3]잔가율!$B$3:$C$33,2,FALSE)</f>
        <v>0.82599999999999996</v>
      </c>
      <c r="I4796" s="434">
        <f t="shared" si="74"/>
        <v>5930680</v>
      </c>
    </row>
    <row r="4797" spans="1:9">
      <c r="A4797" s="421">
        <v>4796</v>
      </c>
      <c r="B4797" s="422" t="s">
        <v>7711</v>
      </c>
      <c r="C4797" s="422" t="s">
        <v>7712</v>
      </c>
      <c r="D4797" s="422" t="s">
        <v>1981</v>
      </c>
      <c r="E4797" s="422" t="s">
        <v>8840</v>
      </c>
      <c r="F4797" s="438">
        <v>7470000</v>
      </c>
      <c r="G4797" s="423">
        <v>2023</v>
      </c>
      <c r="H4797" s="424">
        <f>VLOOKUP(G4797,[3]잔가율!$B$3:$C$33,2,FALSE)</f>
        <v>0.82599999999999996</v>
      </c>
      <c r="I4797" s="434">
        <f t="shared" si="74"/>
        <v>6170220</v>
      </c>
    </row>
    <row r="4798" spans="1:9">
      <c r="A4798" s="421">
        <v>4797</v>
      </c>
      <c r="B4798" s="422" t="s">
        <v>7711</v>
      </c>
      <c r="C4798" s="422" t="s">
        <v>7712</v>
      </c>
      <c r="D4798" s="422" t="s">
        <v>1981</v>
      </c>
      <c r="E4798" s="422" t="s">
        <v>8841</v>
      </c>
      <c r="F4798" s="438">
        <v>6740000</v>
      </c>
      <c r="G4798" s="423">
        <v>2023</v>
      </c>
      <c r="H4798" s="424">
        <f>VLOOKUP(G4798,[3]잔가율!$B$3:$C$33,2,FALSE)</f>
        <v>0.82599999999999996</v>
      </c>
      <c r="I4798" s="434">
        <f t="shared" si="74"/>
        <v>5567240</v>
      </c>
    </row>
    <row r="4799" spans="1:9">
      <c r="A4799" s="421">
        <v>4798</v>
      </c>
      <c r="B4799" s="422" t="s">
        <v>7711</v>
      </c>
      <c r="C4799" s="422" t="s">
        <v>7712</v>
      </c>
      <c r="D4799" s="422" t="s">
        <v>1981</v>
      </c>
      <c r="E4799" s="422" t="s">
        <v>8842</v>
      </c>
      <c r="F4799" s="438">
        <v>7580000</v>
      </c>
      <c r="G4799" s="423">
        <v>2023</v>
      </c>
      <c r="H4799" s="424">
        <f>VLOOKUP(G4799,[3]잔가율!$B$3:$C$33,2,FALSE)</f>
        <v>0.82599999999999996</v>
      </c>
      <c r="I4799" s="434">
        <f t="shared" si="74"/>
        <v>6261080</v>
      </c>
    </row>
    <row r="4800" spans="1:9">
      <c r="A4800" s="421">
        <v>4799</v>
      </c>
      <c r="B4800" s="422" t="s">
        <v>7711</v>
      </c>
      <c r="C4800" s="422" t="s">
        <v>7712</v>
      </c>
      <c r="D4800" s="422" t="s">
        <v>1981</v>
      </c>
      <c r="E4800" s="422" t="s">
        <v>8843</v>
      </c>
      <c r="F4800" s="438">
        <v>8360000</v>
      </c>
      <c r="G4800" s="423">
        <v>2023</v>
      </c>
      <c r="H4800" s="424">
        <f>VLOOKUP(G4800,[3]잔가율!$B$3:$C$33,2,FALSE)</f>
        <v>0.82599999999999996</v>
      </c>
      <c r="I4800" s="434">
        <f t="shared" si="74"/>
        <v>6905360</v>
      </c>
    </row>
    <row r="4801" spans="1:9">
      <c r="A4801" s="421">
        <v>4800</v>
      </c>
      <c r="B4801" s="422" t="s">
        <v>7711</v>
      </c>
      <c r="C4801" s="422" t="s">
        <v>7712</v>
      </c>
      <c r="D4801" s="422" t="s">
        <v>1981</v>
      </c>
      <c r="E4801" s="422" t="s">
        <v>8844</v>
      </c>
      <c r="F4801" s="438">
        <v>9330000</v>
      </c>
      <c r="G4801" s="423">
        <v>2023</v>
      </c>
      <c r="H4801" s="424">
        <f>VLOOKUP(G4801,[3]잔가율!$B$3:$C$33,2,FALSE)</f>
        <v>0.82599999999999996</v>
      </c>
      <c r="I4801" s="434">
        <f t="shared" si="74"/>
        <v>7706580</v>
      </c>
    </row>
    <row r="4802" spans="1:9">
      <c r="A4802" s="421">
        <v>4801</v>
      </c>
      <c r="B4802" s="422" t="s">
        <v>7711</v>
      </c>
      <c r="C4802" s="422" t="s">
        <v>7712</v>
      </c>
      <c r="D4802" s="422" t="s">
        <v>1981</v>
      </c>
      <c r="E4802" s="422" t="s">
        <v>8845</v>
      </c>
      <c r="F4802" s="438">
        <v>5870000</v>
      </c>
      <c r="G4802" s="423">
        <v>2023</v>
      </c>
      <c r="H4802" s="424">
        <f>VLOOKUP(G4802,[3]잔가율!$B$3:$C$33,2,FALSE)</f>
        <v>0.82599999999999996</v>
      </c>
      <c r="I4802" s="434">
        <f t="shared" ref="I4802:I4865" si="75">ROUNDDOWN(F4802*H4802,0)</f>
        <v>4848620</v>
      </c>
    </row>
    <row r="4803" spans="1:9">
      <c r="A4803" s="421">
        <v>4802</v>
      </c>
      <c r="B4803" s="422" t="s">
        <v>7711</v>
      </c>
      <c r="C4803" s="422" t="s">
        <v>7712</v>
      </c>
      <c r="D4803" s="422" t="s">
        <v>1981</v>
      </c>
      <c r="E4803" s="422" t="s">
        <v>8846</v>
      </c>
      <c r="F4803" s="438">
        <v>6290000</v>
      </c>
      <c r="G4803" s="423">
        <v>2023</v>
      </c>
      <c r="H4803" s="424">
        <f>VLOOKUP(G4803,[3]잔가율!$B$3:$C$33,2,FALSE)</f>
        <v>0.82599999999999996</v>
      </c>
      <c r="I4803" s="434">
        <f t="shared" si="75"/>
        <v>5195540</v>
      </c>
    </row>
    <row r="4804" spans="1:9">
      <c r="A4804" s="421">
        <v>4803</v>
      </c>
      <c r="B4804" s="422" t="s">
        <v>7711</v>
      </c>
      <c r="C4804" s="422" t="s">
        <v>7712</v>
      </c>
      <c r="D4804" s="422" t="s">
        <v>1981</v>
      </c>
      <c r="E4804" s="422" t="s">
        <v>8847</v>
      </c>
      <c r="F4804" s="438">
        <v>6280000</v>
      </c>
      <c r="G4804" s="423">
        <v>2023</v>
      </c>
      <c r="H4804" s="424">
        <f>VLOOKUP(G4804,[3]잔가율!$B$3:$C$33,2,FALSE)</f>
        <v>0.82599999999999996</v>
      </c>
      <c r="I4804" s="434">
        <f t="shared" si="75"/>
        <v>5187280</v>
      </c>
    </row>
    <row r="4805" spans="1:9">
      <c r="A4805" s="421">
        <v>4804</v>
      </c>
      <c r="B4805" s="422" t="s">
        <v>7711</v>
      </c>
      <c r="C4805" s="422" t="s">
        <v>7712</v>
      </c>
      <c r="D4805" s="422" t="s">
        <v>1981</v>
      </c>
      <c r="E4805" s="422" t="s">
        <v>8848</v>
      </c>
      <c r="F4805" s="438">
        <v>7320000</v>
      </c>
      <c r="G4805" s="423">
        <v>2023</v>
      </c>
      <c r="H4805" s="424">
        <f>VLOOKUP(G4805,[3]잔가율!$B$3:$C$33,2,FALSE)</f>
        <v>0.82599999999999996</v>
      </c>
      <c r="I4805" s="434">
        <f t="shared" si="75"/>
        <v>6046320</v>
      </c>
    </row>
    <row r="4806" spans="1:9">
      <c r="A4806" s="421">
        <v>4805</v>
      </c>
      <c r="B4806" s="422" t="s">
        <v>7711</v>
      </c>
      <c r="C4806" s="422" t="s">
        <v>7712</v>
      </c>
      <c r="D4806" s="422" t="s">
        <v>1981</v>
      </c>
      <c r="E4806" s="422" t="s">
        <v>8849</v>
      </c>
      <c r="F4806" s="438">
        <v>7600000</v>
      </c>
      <c r="G4806" s="423">
        <v>2023</v>
      </c>
      <c r="H4806" s="424">
        <f>VLOOKUP(G4806,[3]잔가율!$B$3:$C$33,2,FALSE)</f>
        <v>0.82599999999999996</v>
      </c>
      <c r="I4806" s="434">
        <f t="shared" si="75"/>
        <v>6277600</v>
      </c>
    </row>
    <row r="4807" spans="1:9">
      <c r="A4807" s="421">
        <v>4806</v>
      </c>
      <c r="B4807" s="422" t="s">
        <v>7711</v>
      </c>
      <c r="C4807" s="422" t="s">
        <v>7712</v>
      </c>
      <c r="D4807" s="422" t="s">
        <v>1981</v>
      </c>
      <c r="E4807" s="422" t="s">
        <v>8850</v>
      </c>
      <c r="F4807" s="438">
        <v>7430000</v>
      </c>
      <c r="G4807" s="423">
        <v>2023</v>
      </c>
      <c r="H4807" s="424">
        <f>VLOOKUP(G4807,[3]잔가율!$B$3:$C$33,2,FALSE)</f>
        <v>0.82599999999999996</v>
      </c>
      <c r="I4807" s="434">
        <f t="shared" si="75"/>
        <v>6137180</v>
      </c>
    </row>
    <row r="4808" spans="1:9">
      <c r="A4808" s="421">
        <v>4807</v>
      </c>
      <c r="B4808" s="422" t="s">
        <v>7711</v>
      </c>
      <c r="C4808" s="422" t="s">
        <v>7712</v>
      </c>
      <c r="D4808" s="422" t="s">
        <v>1981</v>
      </c>
      <c r="E4808" s="422" t="s">
        <v>8851</v>
      </c>
      <c r="F4808" s="438">
        <v>7570000</v>
      </c>
      <c r="G4808" s="423">
        <v>2023</v>
      </c>
      <c r="H4808" s="424">
        <f>VLOOKUP(G4808,[3]잔가율!$B$3:$C$33,2,FALSE)</f>
        <v>0.82599999999999996</v>
      </c>
      <c r="I4808" s="434">
        <f t="shared" si="75"/>
        <v>6252820</v>
      </c>
    </row>
    <row r="4809" spans="1:9">
      <c r="A4809" s="421">
        <v>4808</v>
      </c>
      <c r="B4809" s="422" t="s">
        <v>7711</v>
      </c>
      <c r="C4809" s="422" t="s">
        <v>7712</v>
      </c>
      <c r="D4809" s="422" t="s">
        <v>1981</v>
      </c>
      <c r="E4809" s="422" t="s">
        <v>8852</v>
      </c>
      <c r="F4809" s="438">
        <v>7660000</v>
      </c>
      <c r="G4809" s="423">
        <v>2023</v>
      </c>
      <c r="H4809" s="424">
        <f>VLOOKUP(G4809,[3]잔가율!$B$3:$C$33,2,FALSE)</f>
        <v>0.82599999999999996</v>
      </c>
      <c r="I4809" s="434">
        <f t="shared" si="75"/>
        <v>6327160</v>
      </c>
    </row>
    <row r="4810" spans="1:9">
      <c r="A4810" s="421">
        <v>4809</v>
      </c>
      <c r="B4810" s="422" t="s">
        <v>7711</v>
      </c>
      <c r="C4810" s="422" t="s">
        <v>7712</v>
      </c>
      <c r="D4810" s="422" t="s">
        <v>1981</v>
      </c>
      <c r="E4810" s="422" t="s">
        <v>8853</v>
      </c>
      <c r="F4810" s="438">
        <v>7570000</v>
      </c>
      <c r="G4810" s="423">
        <v>2023</v>
      </c>
      <c r="H4810" s="424">
        <f>VLOOKUP(G4810,[3]잔가율!$B$3:$C$33,2,FALSE)</f>
        <v>0.82599999999999996</v>
      </c>
      <c r="I4810" s="434">
        <f t="shared" si="75"/>
        <v>6252820</v>
      </c>
    </row>
    <row r="4811" spans="1:9">
      <c r="A4811" s="421">
        <v>4810</v>
      </c>
      <c r="B4811" s="422" t="s">
        <v>7711</v>
      </c>
      <c r="C4811" s="422" t="s">
        <v>7712</v>
      </c>
      <c r="D4811" s="422" t="s">
        <v>1981</v>
      </c>
      <c r="E4811" s="422" t="s">
        <v>8854</v>
      </c>
      <c r="F4811" s="438">
        <v>8430000</v>
      </c>
      <c r="G4811" s="423">
        <v>2023</v>
      </c>
      <c r="H4811" s="424">
        <f>VLOOKUP(G4811,[3]잔가율!$B$3:$C$33,2,FALSE)</f>
        <v>0.82599999999999996</v>
      </c>
      <c r="I4811" s="434">
        <f t="shared" si="75"/>
        <v>6963180</v>
      </c>
    </row>
    <row r="4812" spans="1:9">
      <c r="A4812" s="421">
        <v>4811</v>
      </c>
      <c r="B4812" s="422" t="s">
        <v>7711</v>
      </c>
      <c r="C4812" s="422" t="s">
        <v>7712</v>
      </c>
      <c r="D4812" s="422" t="s">
        <v>1981</v>
      </c>
      <c r="E4812" s="422" t="s">
        <v>8855</v>
      </c>
      <c r="F4812" s="438">
        <v>8500000</v>
      </c>
      <c r="G4812" s="423">
        <v>2023</v>
      </c>
      <c r="H4812" s="424">
        <f>VLOOKUP(G4812,[3]잔가율!$B$3:$C$33,2,FALSE)</f>
        <v>0.82599999999999996</v>
      </c>
      <c r="I4812" s="434">
        <f t="shared" si="75"/>
        <v>7021000</v>
      </c>
    </row>
    <row r="4813" spans="1:9">
      <c r="A4813" s="421">
        <v>4812</v>
      </c>
      <c r="B4813" s="422" t="s">
        <v>7711</v>
      </c>
      <c r="C4813" s="422" t="s">
        <v>7712</v>
      </c>
      <c r="D4813" s="422" t="s">
        <v>1981</v>
      </c>
      <c r="E4813" s="422" t="s">
        <v>8856</v>
      </c>
      <c r="F4813" s="438">
        <v>7700000</v>
      </c>
      <c r="G4813" s="423">
        <v>2023</v>
      </c>
      <c r="H4813" s="424">
        <f>VLOOKUP(G4813,[3]잔가율!$B$3:$C$33,2,FALSE)</f>
        <v>0.82599999999999996</v>
      </c>
      <c r="I4813" s="434">
        <f t="shared" si="75"/>
        <v>6360200</v>
      </c>
    </row>
    <row r="4814" spans="1:9">
      <c r="A4814" s="421">
        <v>4813</v>
      </c>
      <c r="B4814" s="422" t="s">
        <v>7711</v>
      </c>
      <c r="C4814" s="422" t="s">
        <v>7712</v>
      </c>
      <c r="D4814" s="422" t="s">
        <v>1981</v>
      </c>
      <c r="E4814" s="422" t="s">
        <v>8857</v>
      </c>
      <c r="F4814" s="438">
        <v>8740000</v>
      </c>
      <c r="G4814" s="423">
        <v>2023</v>
      </c>
      <c r="H4814" s="424">
        <f>VLOOKUP(G4814,[3]잔가율!$B$3:$C$33,2,FALSE)</f>
        <v>0.82599999999999996</v>
      </c>
      <c r="I4814" s="434">
        <f t="shared" si="75"/>
        <v>7219240</v>
      </c>
    </row>
    <row r="4815" spans="1:9">
      <c r="A4815" s="421">
        <v>4814</v>
      </c>
      <c r="B4815" s="422" t="s">
        <v>7711</v>
      </c>
      <c r="C4815" s="422" t="s">
        <v>7712</v>
      </c>
      <c r="D4815" s="422" t="s">
        <v>1981</v>
      </c>
      <c r="E4815" s="422" t="s">
        <v>8858</v>
      </c>
      <c r="F4815" s="438">
        <v>8530000</v>
      </c>
      <c r="G4815" s="423">
        <v>2023</v>
      </c>
      <c r="H4815" s="424">
        <f>VLOOKUP(G4815,[3]잔가율!$B$3:$C$33,2,FALSE)</f>
        <v>0.82599999999999996</v>
      </c>
      <c r="I4815" s="434">
        <f t="shared" si="75"/>
        <v>7045780</v>
      </c>
    </row>
    <row r="4816" spans="1:9">
      <c r="A4816" s="421">
        <v>4815</v>
      </c>
      <c r="B4816" s="422" t="s">
        <v>7711</v>
      </c>
      <c r="C4816" s="422" t="s">
        <v>7712</v>
      </c>
      <c r="D4816" s="422" t="s">
        <v>1981</v>
      </c>
      <c r="E4816" s="422" t="s">
        <v>8859</v>
      </c>
      <c r="F4816" s="438">
        <v>8170000</v>
      </c>
      <c r="G4816" s="423">
        <v>2023</v>
      </c>
      <c r="H4816" s="424">
        <f>VLOOKUP(G4816,[3]잔가율!$B$3:$C$33,2,FALSE)</f>
        <v>0.82599999999999996</v>
      </c>
      <c r="I4816" s="434">
        <f t="shared" si="75"/>
        <v>6748420</v>
      </c>
    </row>
    <row r="4817" spans="1:9">
      <c r="A4817" s="421">
        <v>4816</v>
      </c>
      <c r="B4817" s="422" t="s">
        <v>7711</v>
      </c>
      <c r="C4817" s="422" t="s">
        <v>7712</v>
      </c>
      <c r="D4817" s="422" t="s">
        <v>1981</v>
      </c>
      <c r="E4817" s="422" t="s">
        <v>8860</v>
      </c>
      <c r="F4817" s="438">
        <v>7690000</v>
      </c>
      <c r="G4817" s="423">
        <v>2023</v>
      </c>
      <c r="H4817" s="424">
        <f>VLOOKUP(G4817,[3]잔가율!$B$3:$C$33,2,FALSE)</f>
        <v>0.82599999999999996</v>
      </c>
      <c r="I4817" s="434">
        <f t="shared" si="75"/>
        <v>6351940</v>
      </c>
    </row>
    <row r="4818" spans="1:9">
      <c r="A4818" s="421">
        <v>4817</v>
      </c>
      <c r="B4818" s="422" t="s">
        <v>7711</v>
      </c>
      <c r="C4818" s="422" t="s">
        <v>7712</v>
      </c>
      <c r="D4818" s="422" t="s">
        <v>1981</v>
      </c>
      <c r="E4818" s="422" t="s">
        <v>8861</v>
      </c>
      <c r="F4818" s="438">
        <v>9610000</v>
      </c>
      <c r="G4818" s="423">
        <v>2023</v>
      </c>
      <c r="H4818" s="424">
        <f>VLOOKUP(G4818,[3]잔가율!$B$3:$C$33,2,FALSE)</f>
        <v>0.82599999999999996</v>
      </c>
      <c r="I4818" s="434">
        <f t="shared" si="75"/>
        <v>7937860</v>
      </c>
    </row>
    <row r="4819" spans="1:9">
      <c r="A4819" s="421">
        <v>4818</v>
      </c>
      <c r="B4819" s="422" t="s">
        <v>7711</v>
      </c>
      <c r="C4819" s="422" t="s">
        <v>7712</v>
      </c>
      <c r="D4819" s="422" t="s">
        <v>1981</v>
      </c>
      <c r="E4819" s="422" t="s">
        <v>8862</v>
      </c>
      <c r="F4819" s="438">
        <v>9280000</v>
      </c>
      <c r="G4819" s="423">
        <v>2023</v>
      </c>
      <c r="H4819" s="424">
        <f>VLOOKUP(G4819,[3]잔가율!$B$3:$C$33,2,FALSE)</f>
        <v>0.82599999999999996</v>
      </c>
      <c r="I4819" s="434">
        <f t="shared" si="75"/>
        <v>7665280</v>
      </c>
    </row>
    <row r="4820" spans="1:9">
      <c r="A4820" s="421">
        <v>4819</v>
      </c>
      <c r="B4820" s="422" t="s">
        <v>7711</v>
      </c>
      <c r="C4820" s="422" t="s">
        <v>7712</v>
      </c>
      <c r="D4820" s="422" t="s">
        <v>1981</v>
      </c>
      <c r="E4820" s="422" t="s">
        <v>8863</v>
      </c>
      <c r="F4820" s="438">
        <v>8260000</v>
      </c>
      <c r="G4820" s="423">
        <v>2023</v>
      </c>
      <c r="H4820" s="424">
        <f>VLOOKUP(G4820,[3]잔가율!$B$3:$C$33,2,FALSE)</f>
        <v>0.82599999999999996</v>
      </c>
      <c r="I4820" s="434">
        <f t="shared" si="75"/>
        <v>6822760</v>
      </c>
    </row>
    <row r="4821" spans="1:9">
      <c r="A4821" s="421">
        <v>4820</v>
      </c>
      <c r="B4821" s="422" t="s">
        <v>7711</v>
      </c>
      <c r="C4821" s="422" t="s">
        <v>7712</v>
      </c>
      <c r="D4821" s="422" t="s">
        <v>1981</v>
      </c>
      <c r="E4821" s="422" t="s">
        <v>8864</v>
      </c>
      <c r="F4821" s="438">
        <v>8560000</v>
      </c>
      <c r="G4821" s="423">
        <v>2023</v>
      </c>
      <c r="H4821" s="424">
        <f>VLOOKUP(G4821,[3]잔가율!$B$3:$C$33,2,FALSE)</f>
        <v>0.82599999999999996</v>
      </c>
      <c r="I4821" s="434">
        <f t="shared" si="75"/>
        <v>7070560</v>
      </c>
    </row>
    <row r="4822" spans="1:9">
      <c r="A4822" s="421">
        <v>4821</v>
      </c>
      <c r="B4822" s="422" t="s">
        <v>7711</v>
      </c>
      <c r="C4822" s="422" t="s">
        <v>7712</v>
      </c>
      <c r="D4822" s="422" t="s">
        <v>1981</v>
      </c>
      <c r="E4822" s="422" t="s">
        <v>8865</v>
      </c>
      <c r="F4822" s="438">
        <v>7710000</v>
      </c>
      <c r="G4822" s="423">
        <v>2023</v>
      </c>
      <c r="H4822" s="424">
        <f>VLOOKUP(G4822,[3]잔가율!$B$3:$C$33,2,FALSE)</f>
        <v>0.82599999999999996</v>
      </c>
      <c r="I4822" s="434">
        <f t="shared" si="75"/>
        <v>6368460</v>
      </c>
    </row>
    <row r="4823" spans="1:9">
      <c r="A4823" s="421">
        <v>4822</v>
      </c>
      <c r="B4823" s="422" t="s">
        <v>7711</v>
      </c>
      <c r="C4823" s="422" t="s">
        <v>7712</v>
      </c>
      <c r="D4823" s="422" t="s">
        <v>1981</v>
      </c>
      <c r="E4823" s="422" t="s">
        <v>8866</v>
      </c>
      <c r="F4823" s="438">
        <v>9140000</v>
      </c>
      <c r="G4823" s="423">
        <v>2023</v>
      </c>
      <c r="H4823" s="424">
        <f>VLOOKUP(G4823,[3]잔가율!$B$3:$C$33,2,FALSE)</f>
        <v>0.82599999999999996</v>
      </c>
      <c r="I4823" s="434">
        <f t="shared" si="75"/>
        <v>7549640</v>
      </c>
    </row>
    <row r="4824" spans="1:9">
      <c r="A4824" s="421">
        <v>4823</v>
      </c>
      <c r="B4824" s="422" t="s">
        <v>7711</v>
      </c>
      <c r="C4824" s="422" t="s">
        <v>7712</v>
      </c>
      <c r="D4824" s="422" t="s">
        <v>1981</v>
      </c>
      <c r="E4824" s="422" t="s">
        <v>8867</v>
      </c>
      <c r="F4824" s="438">
        <v>9420000</v>
      </c>
      <c r="G4824" s="423">
        <v>2023</v>
      </c>
      <c r="H4824" s="424">
        <f>VLOOKUP(G4824,[3]잔가율!$B$3:$C$33,2,FALSE)</f>
        <v>0.82599999999999996</v>
      </c>
      <c r="I4824" s="434">
        <f t="shared" si="75"/>
        <v>7780920</v>
      </c>
    </row>
    <row r="4825" spans="1:9">
      <c r="A4825" s="421">
        <v>4824</v>
      </c>
      <c r="B4825" s="422" t="s">
        <v>7711</v>
      </c>
      <c r="C4825" s="422" t="s">
        <v>7712</v>
      </c>
      <c r="D4825" s="422" t="s">
        <v>1981</v>
      </c>
      <c r="E4825" s="422" t="s">
        <v>8868</v>
      </c>
      <c r="F4825" s="438">
        <v>7160000</v>
      </c>
      <c r="G4825" s="423">
        <v>2023</v>
      </c>
      <c r="H4825" s="424">
        <f>VLOOKUP(G4825,[3]잔가율!$B$3:$C$33,2,FALSE)</f>
        <v>0.82599999999999996</v>
      </c>
      <c r="I4825" s="434">
        <f t="shared" si="75"/>
        <v>5914160</v>
      </c>
    </row>
    <row r="4826" spans="1:9">
      <c r="A4826" s="421">
        <v>4825</v>
      </c>
      <c r="B4826" s="422" t="s">
        <v>7711</v>
      </c>
      <c r="C4826" s="422" t="s">
        <v>7712</v>
      </c>
      <c r="D4826" s="422" t="s">
        <v>1981</v>
      </c>
      <c r="E4826" s="422" t="s">
        <v>8869</v>
      </c>
      <c r="F4826" s="438">
        <v>7350000</v>
      </c>
      <c r="G4826" s="423">
        <v>2023</v>
      </c>
      <c r="H4826" s="424">
        <f>VLOOKUP(G4826,[3]잔가율!$B$3:$C$33,2,FALSE)</f>
        <v>0.82599999999999996</v>
      </c>
      <c r="I4826" s="434">
        <f t="shared" si="75"/>
        <v>6071100</v>
      </c>
    </row>
    <row r="4827" spans="1:9">
      <c r="A4827" s="421">
        <v>4826</v>
      </c>
      <c r="B4827" s="422" t="s">
        <v>7711</v>
      </c>
      <c r="C4827" s="422" t="s">
        <v>7712</v>
      </c>
      <c r="D4827" s="422" t="s">
        <v>1981</v>
      </c>
      <c r="E4827" s="422" t="s">
        <v>8870</v>
      </c>
      <c r="F4827" s="438">
        <v>7330000</v>
      </c>
      <c r="G4827" s="423">
        <v>2023</v>
      </c>
      <c r="H4827" s="424">
        <f>VLOOKUP(G4827,[3]잔가율!$B$3:$C$33,2,FALSE)</f>
        <v>0.82599999999999996</v>
      </c>
      <c r="I4827" s="434">
        <f t="shared" si="75"/>
        <v>6054580</v>
      </c>
    </row>
    <row r="4828" spans="1:9">
      <c r="A4828" s="421">
        <v>4827</v>
      </c>
      <c r="B4828" s="422" t="s">
        <v>7711</v>
      </c>
      <c r="C4828" s="422" t="s">
        <v>7712</v>
      </c>
      <c r="D4828" s="422" t="s">
        <v>1981</v>
      </c>
      <c r="E4828" s="422" t="s">
        <v>8871</v>
      </c>
      <c r="F4828" s="438">
        <v>8500000</v>
      </c>
      <c r="G4828" s="423">
        <v>2023</v>
      </c>
      <c r="H4828" s="424">
        <f>VLOOKUP(G4828,[3]잔가율!$B$3:$C$33,2,FALSE)</f>
        <v>0.82599999999999996</v>
      </c>
      <c r="I4828" s="434">
        <f t="shared" si="75"/>
        <v>7021000</v>
      </c>
    </row>
    <row r="4829" spans="1:9">
      <c r="A4829" s="421">
        <v>4828</v>
      </c>
      <c r="B4829" s="422" t="s">
        <v>7711</v>
      </c>
      <c r="C4829" s="422" t="s">
        <v>7712</v>
      </c>
      <c r="D4829" s="422" t="s">
        <v>1981</v>
      </c>
      <c r="E4829" s="422" t="s">
        <v>8872</v>
      </c>
      <c r="F4829" s="438">
        <v>9380000</v>
      </c>
      <c r="G4829" s="423">
        <v>2023</v>
      </c>
      <c r="H4829" s="424">
        <f>VLOOKUP(G4829,[3]잔가율!$B$3:$C$33,2,FALSE)</f>
        <v>0.82599999999999996</v>
      </c>
      <c r="I4829" s="434">
        <f t="shared" si="75"/>
        <v>7747880</v>
      </c>
    </row>
    <row r="4830" spans="1:9">
      <c r="A4830" s="421">
        <v>4829</v>
      </c>
      <c r="B4830" s="422" t="s">
        <v>7711</v>
      </c>
      <c r="C4830" s="422" t="s">
        <v>7712</v>
      </c>
      <c r="D4830" s="422" t="s">
        <v>1981</v>
      </c>
      <c r="E4830" s="422" t="s">
        <v>8873</v>
      </c>
      <c r="F4830" s="438">
        <v>9590000</v>
      </c>
      <c r="G4830" s="423">
        <v>2023</v>
      </c>
      <c r="H4830" s="424">
        <f>VLOOKUP(G4830,[3]잔가율!$B$3:$C$33,2,FALSE)</f>
        <v>0.82599999999999996</v>
      </c>
      <c r="I4830" s="434">
        <f t="shared" si="75"/>
        <v>7921340</v>
      </c>
    </row>
    <row r="4831" spans="1:9">
      <c r="A4831" s="421">
        <v>4830</v>
      </c>
      <c r="B4831" s="422" t="s">
        <v>7711</v>
      </c>
      <c r="C4831" s="422" t="s">
        <v>7712</v>
      </c>
      <c r="D4831" s="422" t="s">
        <v>1981</v>
      </c>
      <c r="E4831" s="422" t="s">
        <v>8874</v>
      </c>
      <c r="F4831" s="438">
        <v>10430000</v>
      </c>
      <c r="G4831" s="423">
        <v>2023</v>
      </c>
      <c r="H4831" s="424">
        <f>VLOOKUP(G4831,[3]잔가율!$B$3:$C$33,2,FALSE)</f>
        <v>0.82599999999999996</v>
      </c>
      <c r="I4831" s="434">
        <f t="shared" si="75"/>
        <v>8615180</v>
      </c>
    </row>
    <row r="4832" spans="1:9">
      <c r="A4832" s="421">
        <v>4831</v>
      </c>
      <c r="B4832" s="426" t="s">
        <v>7711</v>
      </c>
      <c r="C4832" s="426" t="s">
        <v>7712</v>
      </c>
      <c r="D4832" s="426" t="s">
        <v>1981</v>
      </c>
      <c r="E4832" s="426" t="s">
        <v>8875</v>
      </c>
      <c r="F4832" s="441">
        <v>6120000</v>
      </c>
      <c r="G4832" s="423">
        <v>2023</v>
      </c>
      <c r="H4832" s="424">
        <f>VLOOKUP(G4832,[3]잔가율!$B$3:$C$33,2,FALSE)</f>
        <v>0.82599999999999996</v>
      </c>
      <c r="I4832" s="434">
        <f t="shared" si="75"/>
        <v>5055120</v>
      </c>
    </row>
    <row r="4833" spans="1:9">
      <c r="A4833" s="421">
        <v>4832</v>
      </c>
      <c r="B4833" s="426" t="s">
        <v>7711</v>
      </c>
      <c r="C4833" s="426" t="s">
        <v>7712</v>
      </c>
      <c r="D4833" s="426" t="s">
        <v>1981</v>
      </c>
      <c r="E4833" s="426" t="s">
        <v>8876</v>
      </c>
      <c r="F4833" s="441">
        <v>7180000</v>
      </c>
      <c r="G4833" s="423">
        <v>2023</v>
      </c>
      <c r="H4833" s="424">
        <f>VLOOKUP(G4833,[3]잔가율!$B$3:$C$33,2,FALSE)</f>
        <v>0.82599999999999996</v>
      </c>
      <c r="I4833" s="434">
        <f t="shared" si="75"/>
        <v>5930680</v>
      </c>
    </row>
    <row r="4834" spans="1:9">
      <c r="A4834" s="421">
        <v>4833</v>
      </c>
      <c r="B4834" s="422" t="s">
        <v>7711</v>
      </c>
      <c r="C4834" s="422" t="s">
        <v>7712</v>
      </c>
      <c r="D4834" s="422" t="s">
        <v>1981</v>
      </c>
      <c r="E4834" s="422" t="s">
        <v>8877</v>
      </c>
      <c r="F4834" s="438">
        <v>8510000</v>
      </c>
      <c r="G4834" s="423">
        <v>2023</v>
      </c>
      <c r="H4834" s="424">
        <f>VLOOKUP(G4834,[3]잔가율!$B$3:$C$33,2,FALSE)</f>
        <v>0.82599999999999996</v>
      </c>
      <c r="I4834" s="434">
        <f t="shared" si="75"/>
        <v>7029260</v>
      </c>
    </row>
    <row r="4835" spans="1:9">
      <c r="A4835" s="421">
        <v>4834</v>
      </c>
      <c r="B4835" s="422" t="s">
        <v>7711</v>
      </c>
      <c r="C4835" s="422" t="s">
        <v>7712</v>
      </c>
      <c r="D4835" s="422" t="s">
        <v>1981</v>
      </c>
      <c r="E4835" s="422" t="s">
        <v>8878</v>
      </c>
      <c r="F4835" s="438">
        <v>8300000</v>
      </c>
      <c r="G4835" s="423">
        <v>2023</v>
      </c>
      <c r="H4835" s="424">
        <f>VLOOKUP(G4835,[3]잔가율!$B$3:$C$33,2,FALSE)</f>
        <v>0.82599999999999996</v>
      </c>
      <c r="I4835" s="434">
        <f t="shared" si="75"/>
        <v>6855800</v>
      </c>
    </row>
    <row r="4836" spans="1:9">
      <c r="A4836" s="421">
        <v>4835</v>
      </c>
      <c r="B4836" s="422" t="s">
        <v>7711</v>
      </c>
      <c r="C4836" s="422" t="s">
        <v>7712</v>
      </c>
      <c r="D4836" s="422" t="s">
        <v>1981</v>
      </c>
      <c r="E4836" s="422" t="s">
        <v>8879</v>
      </c>
      <c r="F4836" s="438">
        <v>8340000</v>
      </c>
      <c r="G4836" s="423">
        <v>2023</v>
      </c>
      <c r="H4836" s="424">
        <f>VLOOKUP(G4836,[3]잔가율!$B$3:$C$33,2,FALSE)</f>
        <v>0.82599999999999996</v>
      </c>
      <c r="I4836" s="434">
        <f t="shared" si="75"/>
        <v>6888840</v>
      </c>
    </row>
    <row r="4837" spans="1:9">
      <c r="A4837" s="421">
        <v>4836</v>
      </c>
      <c r="B4837" s="422" t="s">
        <v>7711</v>
      </c>
      <c r="C4837" s="422" t="s">
        <v>7712</v>
      </c>
      <c r="D4837" s="422" t="s">
        <v>1981</v>
      </c>
      <c r="E4837" s="422" t="s">
        <v>8880</v>
      </c>
      <c r="F4837" s="438">
        <v>8770000</v>
      </c>
      <c r="G4837" s="423">
        <v>2023</v>
      </c>
      <c r="H4837" s="424">
        <f>VLOOKUP(G4837,[3]잔가율!$B$3:$C$33,2,FALSE)</f>
        <v>0.82599999999999996</v>
      </c>
      <c r="I4837" s="434">
        <f t="shared" si="75"/>
        <v>7244020</v>
      </c>
    </row>
    <row r="4838" spans="1:9">
      <c r="A4838" s="421">
        <v>4837</v>
      </c>
      <c r="B4838" s="422" t="s">
        <v>7711</v>
      </c>
      <c r="C4838" s="422" t="s">
        <v>7712</v>
      </c>
      <c r="D4838" s="422" t="s">
        <v>1981</v>
      </c>
      <c r="E4838" s="422" t="s">
        <v>8881</v>
      </c>
      <c r="F4838" s="438">
        <v>9400000</v>
      </c>
      <c r="G4838" s="423">
        <v>2023</v>
      </c>
      <c r="H4838" s="424">
        <f>VLOOKUP(G4838,[3]잔가율!$B$3:$C$33,2,FALSE)</f>
        <v>0.82599999999999996</v>
      </c>
      <c r="I4838" s="434">
        <f t="shared" si="75"/>
        <v>7764400</v>
      </c>
    </row>
    <row r="4839" spans="1:9">
      <c r="A4839" s="421">
        <v>4838</v>
      </c>
      <c r="B4839" s="422" t="s">
        <v>7711</v>
      </c>
      <c r="C4839" s="422" t="s">
        <v>7712</v>
      </c>
      <c r="D4839" s="422" t="s">
        <v>1981</v>
      </c>
      <c r="E4839" s="422" t="s">
        <v>8882</v>
      </c>
      <c r="F4839" s="438">
        <v>9210000</v>
      </c>
      <c r="G4839" s="423">
        <v>2023</v>
      </c>
      <c r="H4839" s="424">
        <f>VLOOKUP(G4839,[3]잔가율!$B$3:$C$33,2,FALSE)</f>
        <v>0.82599999999999996</v>
      </c>
      <c r="I4839" s="434">
        <f t="shared" si="75"/>
        <v>7607460</v>
      </c>
    </row>
    <row r="4840" spans="1:9">
      <c r="A4840" s="421">
        <v>4839</v>
      </c>
      <c r="B4840" s="422" t="s">
        <v>7711</v>
      </c>
      <c r="C4840" s="422" t="s">
        <v>7712</v>
      </c>
      <c r="D4840" s="422" t="s">
        <v>1981</v>
      </c>
      <c r="E4840" s="422" t="s">
        <v>8883</v>
      </c>
      <c r="F4840" s="438">
        <v>9570000</v>
      </c>
      <c r="G4840" s="423">
        <v>2023</v>
      </c>
      <c r="H4840" s="424">
        <f>VLOOKUP(G4840,[3]잔가율!$B$3:$C$33,2,FALSE)</f>
        <v>0.82599999999999996</v>
      </c>
      <c r="I4840" s="434">
        <f t="shared" si="75"/>
        <v>7904820</v>
      </c>
    </row>
    <row r="4841" spans="1:9">
      <c r="A4841" s="421">
        <v>4840</v>
      </c>
      <c r="B4841" s="422" t="s">
        <v>7711</v>
      </c>
      <c r="C4841" s="422" t="s">
        <v>7712</v>
      </c>
      <c r="D4841" s="422" t="s">
        <v>1981</v>
      </c>
      <c r="E4841" s="422" t="s">
        <v>8884</v>
      </c>
      <c r="F4841" s="438">
        <v>9570000</v>
      </c>
      <c r="G4841" s="423">
        <v>2023</v>
      </c>
      <c r="H4841" s="424">
        <f>VLOOKUP(G4841,[3]잔가율!$B$3:$C$33,2,FALSE)</f>
        <v>0.82599999999999996</v>
      </c>
      <c r="I4841" s="434">
        <f t="shared" si="75"/>
        <v>7904820</v>
      </c>
    </row>
    <row r="4842" spans="1:9">
      <c r="A4842" s="421">
        <v>4841</v>
      </c>
      <c r="B4842" s="422" t="s">
        <v>7711</v>
      </c>
      <c r="C4842" s="422" t="s">
        <v>7712</v>
      </c>
      <c r="D4842" s="422" t="s">
        <v>1981</v>
      </c>
      <c r="E4842" s="422" t="s">
        <v>8885</v>
      </c>
      <c r="F4842" s="438">
        <v>8110000</v>
      </c>
      <c r="G4842" s="423">
        <v>2023</v>
      </c>
      <c r="H4842" s="424">
        <f>VLOOKUP(G4842,[3]잔가율!$B$3:$C$33,2,FALSE)</f>
        <v>0.82599999999999996</v>
      </c>
      <c r="I4842" s="434">
        <f t="shared" si="75"/>
        <v>6698860</v>
      </c>
    </row>
    <row r="4843" spans="1:9">
      <c r="A4843" s="421">
        <v>4842</v>
      </c>
      <c r="B4843" s="422" t="s">
        <v>7711</v>
      </c>
      <c r="C4843" s="422" t="s">
        <v>7712</v>
      </c>
      <c r="D4843" s="422" t="s">
        <v>1981</v>
      </c>
      <c r="E4843" s="422" t="s">
        <v>8886</v>
      </c>
      <c r="F4843" s="438">
        <v>8920000</v>
      </c>
      <c r="G4843" s="423">
        <v>2023</v>
      </c>
      <c r="H4843" s="424">
        <f>VLOOKUP(G4843,[3]잔가율!$B$3:$C$33,2,FALSE)</f>
        <v>0.82599999999999996</v>
      </c>
      <c r="I4843" s="434">
        <f t="shared" si="75"/>
        <v>7367920</v>
      </c>
    </row>
    <row r="4844" spans="1:9">
      <c r="A4844" s="421">
        <v>4843</v>
      </c>
      <c r="B4844" s="422" t="s">
        <v>7711</v>
      </c>
      <c r="C4844" s="422" t="s">
        <v>7712</v>
      </c>
      <c r="D4844" s="422" t="s">
        <v>1981</v>
      </c>
      <c r="E4844" s="422" t="s">
        <v>8887</v>
      </c>
      <c r="F4844" s="438">
        <v>10600000</v>
      </c>
      <c r="G4844" s="423">
        <v>2023</v>
      </c>
      <c r="H4844" s="424">
        <f>VLOOKUP(G4844,[3]잔가율!$B$3:$C$33,2,FALSE)</f>
        <v>0.82599999999999996</v>
      </c>
      <c r="I4844" s="434">
        <f t="shared" si="75"/>
        <v>8755600</v>
      </c>
    </row>
    <row r="4845" spans="1:9">
      <c r="A4845" s="421">
        <v>4844</v>
      </c>
      <c r="B4845" s="422" t="s">
        <v>7711</v>
      </c>
      <c r="C4845" s="422" t="s">
        <v>7712</v>
      </c>
      <c r="D4845" s="422" t="s">
        <v>1981</v>
      </c>
      <c r="E4845" s="422" t="s">
        <v>8888</v>
      </c>
      <c r="F4845" s="438">
        <v>10830000</v>
      </c>
      <c r="G4845" s="423">
        <v>2023</v>
      </c>
      <c r="H4845" s="424">
        <f>VLOOKUP(G4845,[3]잔가율!$B$3:$C$33,2,FALSE)</f>
        <v>0.82599999999999996</v>
      </c>
      <c r="I4845" s="434">
        <f t="shared" si="75"/>
        <v>8945580</v>
      </c>
    </row>
    <row r="4846" spans="1:9">
      <c r="A4846" s="421">
        <v>4845</v>
      </c>
      <c r="B4846" s="422" t="s">
        <v>7711</v>
      </c>
      <c r="C4846" s="422" t="s">
        <v>7712</v>
      </c>
      <c r="D4846" s="422" t="s">
        <v>1981</v>
      </c>
      <c r="E4846" s="422" t="s">
        <v>8889</v>
      </c>
      <c r="F4846" s="438">
        <v>11560000</v>
      </c>
      <c r="G4846" s="423">
        <v>2023</v>
      </c>
      <c r="H4846" s="424">
        <f>VLOOKUP(G4846,[3]잔가율!$B$3:$C$33,2,FALSE)</f>
        <v>0.82599999999999996</v>
      </c>
      <c r="I4846" s="434">
        <f t="shared" si="75"/>
        <v>9548560</v>
      </c>
    </row>
    <row r="4847" spans="1:9">
      <c r="A4847" s="421">
        <v>4846</v>
      </c>
      <c r="B4847" s="422" t="s">
        <v>7711</v>
      </c>
      <c r="C4847" s="422" t="s">
        <v>7712</v>
      </c>
      <c r="D4847" s="422" t="s">
        <v>1981</v>
      </c>
      <c r="E4847" s="422" t="s">
        <v>8890</v>
      </c>
      <c r="F4847" s="438">
        <v>10650000</v>
      </c>
      <c r="G4847" s="423">
        <v>2023</v>
      </c>
      <c r="H4847" s="424">
        <f>VLOOKUP(G4847,[3]잔가율!$B$3:$C$33,2,FALSE)</f>
        <v>0.82599999999999996</v>
      </c>
      <c r="I4847" s="434">
        <f t="shared" si="75"/>
        <v>8796900</v>
      </c>
    </row>
    <row r="4848" spans="1:9">
      <c r="A4848" s="421">
        <v>4847</v>
      </c>
      <c r="B4848" s="422" t="s">
        <v>7711</v>
      </c>
      <c r="C4848" s="422" t="s">
        <v>7712</v>
      </c>
      <c r="D4848" s="422" t="s">
        <v>1981</v>
      </c>
      <c r="E4848" s="422" t="s">
        <v>8891</v>
      </c>
      <c r="F4848" s="438">
        <v>11160000</v>
      </c>
      <c r="G4848" s="423">
        <v>2023</v>
      </c>
      <c r="H4848" s="424">
        <f>VLOOKUP(G4848,[3]잔가율!$B$3:$C$33,2,FALSE)</f>
        <v>0.82599999999999996</v>
      </c>
      <c r="I4848" s="434">
        <f t="shared" si="75"/>
        <v>9218160</v>
      </c>
    </row>
    <row r="4849" spans="1:9">
      <c r="A4849" s="421">
        <v>4848</v>
      </c>
      <c r="B4849" s="422" t="s">
        <v>7711</v>
      </c>
      <c r="C4849" s="422" t="s">
        <v>7712</v>
      </c>
      <c r="D4849" s="422" t="s">
        <v>1981</v>
      </c>
      <c r="E4849" s="422" t="s">
        <v>8892</v>
      </c>
      <c r="F4849" s="438">
        <v>7960000</v>
      </c>
      <c r="G4849" s="423">
        <v>2023</v>
      </c>
      <c r="H4849" s="424">
        <f>VLOOKUP(G4849,[3]잔가율!$B$3:$C$33,2,FALSE)</f>
        <v>0.82599999999999996</v>
      </c>
      <c r="I4849" s="434">
        <f t="shared" si="75"/>
        <v>6574960</v>
      </c>
    </row>
    <row r="4850" spans="1:9">
      <c r="A4850" s="421">
        <v>4849</v>
      </c>
      <c r="B4850" s="422" t="s">
        <v>7711</v>
      </c>
      <c r="C4850" s="422" t="s">
        <v>7712</v>
      </c>
      <c r="D4850" s="422" t="s">
        <v>1981</v>
      </c>
      <c r="E4850" s="422" t="s">
        <v>8893</v>
      </c>
      <c r="F4850" s="438">
        <v>8210000</v>
      </c>
      <c r="G4850" s="423">
        <v>2023</v>
      </c>
      <c r="H4850" s="424">
        <f>VLOOKUP(G4850,[3]잔가율!$B$3:$C$33,2,FALSE)</f>
        <v>0.82599999999999996</v>
      </c>
      <c r="I4850" s="434">
        <f t="shared" si="75"/>
        <v>6781460</v>
      </c>
    </row>
    <row r="4851" spans="1:9">
      <c r="A4851" s="421">
        <v>4850</v>
      </c>
      <c r="B4851" s="422" t="s">
        <v>7711</v>
      </c>
      <c r="C4851" s="422" t="s">
        <v>7712</v>
      </c>
      <c r="D4851" s="422" t="s">
        <v>1981</v>
      </c>
      <c r="E4851" s="422" t="s">
        <v>8894</v>
      </c>
      <c r="F4851" s="438">
        <v>10450000</v>
      </c>
      <c r="G4851" s="423">
        <v>2023</v>
      </c>
      <c r="H4851" s="424">
        <f>VLOOKUP(G4851,[3]잔가율!$B$3:$C$33,2,FALSE)</f>
        <v>0.82599999999999996</v>
      </c>
      <c r="I4851" s="434">
        <f t="shared" si="75"/>
        <v>8631700</v>
      </c>
    </row>
    <row r="4852" spans="1:9">
      <c r="A4852" s="421">
        <v>4851</v>
      </c>
      <c r="B4852" s="422" t="s">
        <v>7711</v>
      </c>
      <c r="C4852" s="422" t="s">
        <v>7712</v>
      </c>
      <c r="D4852" s="422" t="s">
        <v>1981</v>
      </c>
      <c r="E4852" s="422" t="s">
        <v>8895</v>
      </c>
      <c r="F4852" s="438">
        <v>10620000</v>
      </c>
      <c r="G4852" s="423">
        <v>2023</v>
      </c>
      <c r="H4852" s="424">
        <f>VLOOKUP(G4852,[3]잔가율!$B$3:$C$33,2,FALSE)</f>
        <v>0.82599999999999996</v>
      </c>
      <c r="I4852" s="434">
        <f t="shared" si="75"/>
        <v>8772120</v>
      </c>
    </row>
    <row r="4853" spans="1:9">
      <c r="A4853" s="421">
        <v>4852</v>
      </c>
      <c r="B4853" s="422" t="s">
        <v>7711</v>
      </c>
      <c r="C4853" s="422" t="s">
        <v>7712</v>
      </c>
      <c r="D4853" s="422" t="s">
        <v>1981</v>
      </c>
      <c r="E4853" s="422" t="s">
        <v>8896</v>
      </c>
      <c r="F4853" s="438">
        <v>11430000</v>
      </c>
      <c r="G4853" s="423">
        <v>2023</v>
      </c>
      <c r="H4853" s="424">
        <f>VLOOKUP(G4853,[3]잔가율!$B$3:$C$33,2,FALSE)</f>
        <v>0.82599999999999996</v>
      </c>
      <c r="I4853" s="434">
        <f t="shared" si="75"/>
        <v>9441180</v>
      </c>
    </row>
    <row r="4854" spans="1:9">
      <c r="A4854" s="421">
        <v>4853</v>
      </c>
      <c r="B4854" s="422" t="s">
        <v>7711</v>
      </c>
      <c r="C4854" s="422" t="s">
        <v>7712</v>
      </c>
      <c r="D4854" s="422" t="s">
        <v>1981</v>
      </c>
      <c r="E4854" s="422" t="s">
        <v>8897</v>
      </c>
      <c r="F4854" s="438">
        <v>10110000</v>
      </c>
      <c r="G4854" s="423">
        <v>2023</v>
      </c>
      <c r="H4854" s="424">
        <f>VLOOKUP(G4854,[3]잔가율!$B$3:$C$33,2,FALSE)</f>
        <v>0.82599999999999996</v>
      </c>
      <c r="I4854" s="434">
        <f t="shared" si="75"/>
        <v>8350860</v>
      </c>
    </row>
    <row r="4855" spans="1:9">
      <c r="A4855" s="421">
        <v>4854</v>
      </c>
      <c r="B4855" s="422" t="s">
        <v>7711</v>
      </c>
      <c r="C4855" s="422" t="s">
        <v>7712</v>
      </c>
      <c r="D4855" s="422" t="s">
        <v>1981</v>
      </c>
      <c r="E4855" s="422" t="s">
        <v>8898</v>
      </c>
      <c r="F4855" s="438">
        <v>11750000</v>
      </c>
      <c r="G4855" s="423">
        <v>2023</v>
      </c>
      <c r="H4855" s="424">
        <f>VLOOKUP(G4855,[3]잔가율!$B$3:$C$33,2,FALSE)</f>
        <v>0.82599999999999996</v>
      </c>
      <c r="I4855" s="434">
        <f t="shared" si="75"/>
        <v>9705500</v>
      </c>
    </row>
    <row r="4856" spans="1:9">
      <c r="A4856" s="421">
        <v>4855</v>
      </c>
      <c r="B4856" s="422" t="s">
        <v>7711</v>
      </c>
      <c r="C4856" s="422" t="s">
        <v>7712</v>
      </c>
      <c r="D4856" s="422" t="s">
        <v>1981</v>
      </c>
      <c r="E4856" s="422" t="s">
        <v>8899</v>
      </c>
      <c r="F4856" s="438">
        <v>8150000</v>
      </c>
      <c r="G4856" s="423">
        <v>2023</v>
      </c>
      <c r="H4856" s="424">
        <f>VLOOKUP(G4856,[3]잔가율!$B$3:$C$33,2,FALSE)</f>
        <v>0.82599999999999996</v>
      </c>
      <c r="I4856" s="434">
        <f t="shared" si="75"/>
        <v>6731900</v>
      </c>
    </row>
    <row r="4857" spans="1:9">
      <c r="A4857" s="421">
        <v>4856</v>
      </c>
      <c r="B4857" s="422" t="s">
        <v>7711</v>
      </c>
      <c r="C4857" s="422" t="s">
        <v>7712</v>
      </c>
      <c r="D4857" s="422" t="s">
        <v>1981</v>
      </c>
      <c r="E4857" s="422" t="s">
        <v>8900</v>
      </c>
      <c r="F4857" s="438">
        <v>8810000</v>
      </c>
      <c r="G4857" s="423">
        <v>2023</v>
      </c>
      <c r="H4857" s="424">
        <f>VLOOKUP(G4857,[3]잔가율!$B$3:$C$33,2,FALSE)</f>
        <v>0.82599999999999996</v>
      </c>
      <c r="I4857" s="434">
        <f t="shared" si="75"/>
        <v>7277060</v>
      </c>
    </row>
    <row r="4858" spans="1:9">
      <c r="A4858" s="421">
        <v>4857</v>
      </c>
      <c r="B4858" s="422" t="s">
        <v>7711</v>
      </c>
      <c r="C4858" s="422" t="s">
        <v>7712</v>
      </c>
      <c r="D4858" s="422" t="s">
        <v>1981</v>
      </c>
      <c r="E4858" s="422" t="s">
        <v>8901</v>
      </c>
      <c r="F4858" s="438">
        <v>10590000</v>
      </c>
      <c r="G4858" s="423">
        <v>2023</v>
      </c>
      <c r="H4858" s="424">
        <f>VLOOKUP(G4858,[3]잔가율!$B$3:$C$33,2,FALSE)</f>
        <v>0.82599999999999996</v>
      </c>
      <c r="I4858" s="434">
        <f t="shared" si="75"/>
        <v>8747340</v>
      </c>
    </row>
    <row r="4859" spans="1:9">
      <c r="A4859" s="421">
        <v>4858</v>
      </c>
      <c r="B4859" s="422" t="s">
        <v>7711</v>
      </c>
      <c r="C4859" s="422" t="s">
        <v>7712</v>
      </c>
      <c r="D4859" s="422" t="s">
        <v>1981</v>
      </c>
      <c r="E4859" s="422" t="s">
        <v>8902</v>
      </c>
      <c r="F4859" s="438">
        <v>10970000</v>
      </c>
      <c r="G4859" s="423">
        <v>2023</v>
      </c>
      <c r="H4859" s="424">
        <f>VLOOKUP(G4859,[3]잔가율!$B$3:$C$33,2,FALSE)</f>
        <v>0.82599999999999996</v>
      </c>
      <c r="I4859" s="434">
        <f t="shared" si="75"/>
        <v>9061220</v>
      </c>
    </row>
    <row r="4860" spans="1:9">
      <c r="A4860" s="421">
        <v>4859</v>
      </c>
      <c r="B4860" s="422" t="s">
        <v>7711</v>
      </c>
      <c r="C4860" s="422" t="s">
        <v>7712</v>
      </c>
      <c r="D4860" s="422" t="s">
        <v>1981</v>
      </c>
      <c r="E4860" s="422" t="s">
        <v>8903</v>
      </c>
      <c r="F4860" s="438">
        <v>11220000</v>
      </c>
      <c r="G4860" s="423">
        <v>2023</v>
      </c>
      <c r="H4860" s="424">
        <f>VLOOKUP(G4860,[3]잔가율!$B$3:$C$33,2,FALSE)</f>
        <v>0.82599999999999996</v>
      </c>
      <c r="I4860" s="434">
        <f t="shared" si="75"/>
        <v>9267720</v>
      </c>
    </row>
    <row r="4861" spans="1:9">
      <c r="A4861" s="421">
        <v>4860</v>
      </c>
      <c r="B4861" s="422" t="s">
        <v>7711</v>
      </c>
      <c r="C4861" s="422" t="s">
        <v>7712</v>
      </c>
      <c r="D4861" s="422" t="s">
        <v>1981</v>
      </c>
      <c r="E4861" s="422" t="s">
        <v>8904</v>
      </c>
      <c r="F4861" s="438">
        <v>11850000</v>
      </c>
      <c r="G4861" s="423">
        <v>2023</v>
      </c>
      <c r="H4861" s="424">
        <f>VLOOKUP(G4861,[3]잔가율!$B$3:$C$33,2,FALSE)</f>
        <v>0.82599999999999996</v>
      </c>
      <c r="I4861" s="434">
        <f t="shared" si="75"/>
        <v>9788100</v>
      </c>
    </row>
    <row r="4862" spans="1:9">
      <c r="A4862" s="421">
        <v>4861</v>
      </c>
      <c r="B4862" s="422" t="s">
        <v>7711</v>
      </c>
      <c r="C4862" s="422" t="s">
        <v>7712</v>
      </c>
      <c r="D4862" s="422" t="s">
        <v>1981</v>
      </c>
      <c r="E4862" s="422" t="s">
        <v>8905</v>
      </c>
      <c r="F4862" s="438">
        <v>11900000</v>
      </c>
      <c r="G4862" s="423">
        <v>2023</v>
      </c>
      <c r="H4862" s="424">
        <f>VLOOKUP(G4862,[3]잔가율!$B$3:$C$33,2,FALSE)</f>
        <v>0.82599999999999996</v>
      </c>
      <c r="I4862" s="434">
        <f t="shared" si="75"/>
        <v>9829400</v>
      </c>
    </row>
    <row r="4863" spans="1:9">
      <c r="A4863" s="421">
        <v>4862</v>
      </c>
      <c r="B4863" s="422" t="s">
        <v>7711</v>
      </c>
      <c r="C4863" s="422" t="s">
        <v>7712</v>
      </c>
      <c r="D4863" s="422" t="s">
        <v>1981</v>
      </c>
      <c r="E4863" s="422" t="s">
        <v>8906</v>
      </c>
      <c r="F4863" s="438">
        <v>8580000</v>
      </c>
      <c r="G4863" s="423">
        <v>2023</v>
      </c>
      <c r="H4863" s="424">
        <f>VLOOKUP(G4863,[3]잔가율!$B$3:$C$33,2,FALSE)</f>
        <v>0.82599999999999996</v>
      </c>
      <c r="I4863" s="434">
        <f t="shared" si="75"/>
        <v>7087080</v>
      </c>
    </row>
    <row r="4864" spans="1:9">
      <c r="A4864" s="421">
        <v>4863</v>
      </c>
      <c r="B4864" s="422" t="s">
        <v>7711</v>
      </c>
      <c r="C4864" s="422" t="s">
        <v>7712</v>
      </c>
      <c r="D4864" s="422" t="s">
        <v>1981</v>
      </c>
      <c r="E4864" s="422" t="s">
        <v>8907</v>
      </c>
      <c r="F4864" s="438">
        <v>9030000</v>
      </c>
      <c r="G4864" s="423">
        <v>2023</v>
      </c>
      <c r="H4864" s="424">
        <f>VLOOKUP(G4864,[3]잔가율!$B$3:$C$33,2,FALSE)</f>
        <v>0.82599999999999996</v>
      </c>
      <c r="I4864" s="434">
        <f t="shared" si="75"/>
        <v>7458780</v>
      </c>
    </row>
    <row r="4865" spans="1:9">
      <c r="A4865" s="421">
        <v>4864</v>
      </c>
      <c r="B4865" s="422" t="s">
        <v>7711</v>
      </c>
      <c r="C4865" s="422" t="s">
        <v>7712</v>
      </c>
      <c r="D4865" s="422" t="s">
        <v>1981</v>
      </c>
      <c r="E4865" s="422" t="s">
        <v>8908</v>
      </c>
      <c r="F4865" s="438">
        <v>9470000</v>
      </c>
      <c r="G4865" s="423">
        <v>2023</v>
      </c>
      <c r="H4865" s="424">
        <f>VLOOKUP(G4865,[3]잔가율!$B$3:$C$33,2,FALSE)</f>
        <v>0.82599999999999996</v>
      </c>
      <c r="I4865" s="434">
        <f t="shared" si="75"/>
        <v>7822220</v>
      </c>
    </row>
    <row r="4866" spans="1:9">
      <c r="A4866" s="421">
        <v>4865</v>
      </c>
      <c r="B4866" s="422" t="s">
        <v>7711</v>
      </c>
      <c r="C4866" s="422" t="s">
        <v>7712</v>
      </c>
      <c r="D4866" s="422" t="s">
        <v>1981</v>
      </c>
      <c r="E4866" s="422" t="s">
        <v>8909</v>
      </c>
      <c r="F4866" s="438">
        <v>10840000</v>
      </c>
      <c r="G4866" s="423">
        <v>2023</v>
      </c>
      <c r="H4866" s="424">
        <f>VLOOKUP(G4866,[3]잔가율!$B$3:$C$33,2,FALSE)</f>
        <v>0.82599999999999996</v>
      </c>
      <c r="I4866" s="434">
        <f t="shared" ref="I4866:I4929" si="76">ROUNDDOWN(F4866*H4866,0)</f>
        <v>8953840</v>
      </c>
    </row>
    <row r="4867" spans="1:9">
      <c r="A4867" s="421">
        <v>4866</v>
      </c>
      <c r="B4867" s="422" t="s">
        <v>7711</v>
      </c>
      <c r="C4867" s="422" t="s">
        <v>7712</v>
      </c>
      <c r="D4867" s="422" t="s">
        <v>1981</v>
      </c>
      <c r="E4867" s="422" t="s">
        <v>8910</v>
      </c>
      <c r="F4867" s="438">
        <v>11400000</v>
      </c>
      <c r="G4867" s="423">
        <v>2023</v>
      </c>
      <c r="H4867" s="424">
        <f>VLOOKUP(G4867,[3]잔가율!$B$3:$C$33,2,FALSE)</f>
        <v>0.82599999999999996</v>
      </c>
      <c r="I4867" s="434">
        <f t="shared" si="76"/>
        <v>9416400</v>
      </c>
    </row>
    <row r="4868" spans="1:9">
      <c r="A4868" s="421">
        <v>4867</v>
      </c>
      <c r="B4868" s="422" t="s">
        <v>7711</v>
      </c>
      <c r="C4868" s="422" t="s">
        <v>7712</v>
      </c>
      <c r="D4868" s="422" t="s">
        <v>1981</v>
      </c>
      <c r="E4868" s="422" t="s">
        <v>8911</v>
      </c>
      <c r="F4868" s="438">
        <v>11220000</v>
      </c>
      <c r="G4868" s="423">
        <v>2023</v>
      </c>
      <c r="H4868" s="424">
        <f>VLOOKUP(G4868,[3]잔가율!$B$3:$C$33,2,FALSE)</f>
        <v>0.82599999999999996</v>
      </c>
      <c r="I4868" s="434">
        <f t="shared" si="76"/>
        <v>9267720</v>
      </c>
    </row>
    <row r="4869" spans="1:9">
      <c r="A4869" s="421">
        <v>4868</v>
      </c>
      <c r="B4869" s="422" t="s">
        <v>7711</v>
      </c>
      <c r="C4869" s="422" t="s">
        <v>7712</v>
      </c>
      <c r="D4869" s="422" t="s">
        <v>1981</v>
      </c>
      <c r="E4869" s="422" t="s">
        <v>8912</v>
      </c>
      <c r="F4869" s="438">
        <v>10630000</v>
      </c>
      <c r="G4869" s="423">
        <v>2023</v>
      </c>
      <c r="H4869" s="424">
        <f>VLOOKUP(G4869,[3]잔가율!$B$3:$C$33,2,FALSE)</f>
        <v>0.82599999999999996</v>
      </c>
      <c r="I4869" s="434">
        <f t="shared" si="76"/>
        <v>8780380</v>
      </c>
    </row>
    <row r="4870" spans="1:9">
      <c r="A4870" s="421">
        <v>4869</v>
      </c>
      <c r="B4870" s="422" t="s">
        <v>7711</v>
      </c>
      <c r="C4870" s="422" t="s">
        <v>7712</v>
      </c>
      <c r="D4870" s="422" t="s">
        <v>1981</v>
      </c>
      <c r="E4870" s="422" t="s">
        <v>8913</v>
      </c>
      <c r="F4870" s="438">
        <v>11750000</v>
      </c>
      <c r="G4870" s="423">
        <v>2023</v>
      </c>
      <c r="H4870" s="424">
        <f>VLOOKUP(G4870,[3]잔가율!$B$3:$C$33,2,FALSE)</f>
        <v>0.82599999999999996</v>
      </c>
      <c r="I4870" s="434">
        <f t="shared" si="76"/>
        <v>9705500</v>
      </c>
    </row>
    <row r="4871" spans="1:9">
      <c r="A4871" s="421">
        <v>4870</v>
      </c>
      <c r="B4871" s="422" t="s">
        <v>7711</v>
      </c>
      <c r="C4871" s="422" t="s">
        <v>7712</v>
      </c>
      <c r="D4871" s="422" t="s">
        <v>1981</v>
      </c>
      <c r="E4871" s="422" t="s">
        <v>8914</v>
      </c>
      <c r="F4871" s="438">
        <v>9410000</v>
      </c>
      <c r="G4871" s="423">
        <v>2023</v>
      </c>
      <c r="H4871" s="424">
        <f>VLOOKUP(G4871,[3]잔가율!$B$3:$C$33,2,FALSE)</f>
        <v>0.82599999999999996</v>
      </c>
      <c r="I4871" s="434">
        <f t="shared" si="76"/>
        <v>7772660</v>
      </c>
    </row>
    <row r="4872" spans="1:9">
      <c r="A4872" s="421">
        <v>4871</v>
      </c>
      <c r="B4872" s="422" t="s">
        <v>7711</v>
      </c>
      <c r="C4872" s="422" t="s">
        <v>7712</v>
      </c>
      <c r="D4872" s="422" t="s">
        <v>1981</v>
      </c>
      <c r="E4872" s="422" t="s">
        <v>8915</v>
      </c>
      <c r="F4872" s="438">
        <v>10110000</v>
      </c>
      <c r="G4872" s="423">
        <v>2023</v>
      </c>
      <c r="H4872" s="424">
        <f>VLOOKUP(G4872,[3]잔가율!$B$3:$C$33,2,FALSE)</f>
        <v>0.82599999999999996</v>
      </c>
      <c r="I4872" s="434">
        <f t="shared" si="76"/>
        <v>8350860</v>
      </c>
    </row>
    <row r="4873" spans="1:9">
      <c r="A4873" s="421">
        <v>4872</v>
      </c>
      <c r="B4873" s="422" t="s">
        <v>7711</v>
      </c>
      <c r="C4873" s="422" t="s">
        <v>7712</v>
      </c>
      <c r="D4873" s="422" t="s">
        <v>1981</v>
      </c>
      <c r="E4873" s="422" t="s">
        <v>8916</v>
      </c>
      <c r="F4873" s="438">
        <v>12180000</v>
      </c>
      <c r="G4873" s="423">
        <v>2023</v>
      </c>
      <c r="H4873" s="424">
        <f>VLOOKUP(G4873,[3]잔가율!$B$3:$C$33,2,FALSE)</f>
        <v>0.82599999999999996</v>
      </c>
      <c r="I4873" s="434">
        <f t="shared" si="76"/>
        <v>10060680</v>
      </c>
    </row>
    <row r="4874" spans="1:9">
      <c r="A4874" s="421">
        <v>4873</v>
      </c>
      <c r="B4874" s="422" t="s">
        <v>7711</v>
      </c>
      <c r="C4874" s="422" t="s">
        <v>7712</v>
      </c>
      <c r="D4874" s="422" t="s">
        <v>1981</v>
      </c>
      <c r="E4874" s="422" t="s">
        <v>8917</v>
      </c>
      <c r="F4874" s="438">
        <v>13100000</v>
      </c>
      <c r="G4874" s="423">
        <v>2023</v>
      </c>
      <c r="H4874" s="424">
        <f>VLOOKUP(G4874,[3]잔가율!$B$3:$C$33,2,FALSE)</f>
        <v>0.82599999999999996</v>
      </c>
      <c r="I4874" s="434">
        <f t="shared" si="76"/>
        <v>10820600</v>
      </c>
    </row>
    <row r="4875" spans="1:9">
      <c r="A4875" s="421">
        <v>4874</v>
      </c>
      <c r="B4875" s="422" t="s">
        <v>7711</v>
      </c>
      <c r="C4875" s="422" t="s">
        <v>7712</v>
      </c>
      <c r="D4875" s="422" t="s">
        <v>1981</v>
      </c>
      <c r="E4875" s="422" t="s">
        <v>8918</v>
      </c>
      <c r="F4875" s="438">
        <v>13010000</v>
      </c>
      <c r="G4875" s="423">
        <v>2023</v>
      </c>
      <c r="H4875" s="424">
        <f>VLOOKUP(G4875,[3]잔가율!$B$3:$C$33,2,FALSE)</f>
        <v>0.82599999999999996</v>
      </c>
      <c r="I4875" s="434">
        <f t="shared" si="76"/>
        <v>10746260</v>
      </c>
    </row>
    <row r="4876" spans="1:9">
      <c r="A4876" s="421">
        <v>4875</v>
      </c>
      <c r="B4876" s="422" t="s">
        <v>7711</v>
      </c>
      <c r="C4876" s="422" t="s">
        <v>7712</v>
      </c>
      <c r="D4876" s="422" t="s">
        <v>1981</v>
      </c>
      <c r="E4876" s="422" t="s">
        <v>8919</v>
      </c>
      <c r="F4876" s="438">
        <v>12060000</v>
      </c>
      <c r="G4876" s="423">
        <v>2023</v>
      </c>
      <c r="H4876" s="424">
        <f>VLOOKUP(G4876,[3]잔가율!$B$3:$C$33,2,FALSE)</f>
        <v>0.82599999999999996</v>
      </c>
      <c r="I4876" s="434">
        <f t="shared" si="76"/>
        <v>9961560</v>
      </c>
    </row>
    <row r="4877" spans="1:9">
      <c r="A4877" s="421">
        <v>4876</v>
      </c>
      <c r="B4877" s="422" t="s">
        <v>7711</v>
      </c>
      <c r="C4877" s="422" t="s">
        <v>7712</v>
      </c>
      <c r="D4877" s="422" t="s">
        <v>1981</v>
      </c>
      <c r="E4877" s="422" t="s">
        <v>8920</v>
      </c>
      <c r="F4877" s="438">
        <v>14010000</v>
      </c>
      <c r="G4877" s="423">
        <v>2023</v>
      </c>
      <c r="H4877" s="424">
        <f>VLOOKUP(G4877,[3]잔가율!$B$3:$C$33,2,FALSE)</f>
        <v>0.82599999999999996</v>
      </c>
      <c r="I4877" s="434">
        <f t="shared" si="76"/>
        <v>11572260</v>
      </c>
    </row>
    <row r="4878" spans="1:9">
      <c r="A4878" s="421">
        <v>4877</v>
      </c>
      <c r="B4878" s="422" t="s">
        <v>7711</v>
      </c>
      <c r="C4878" s="422" t="s">
        <v>7712</v>
      </c>
      <c r="D4878" s="422" t="s">
        <v>1981</v>
      </c>
      <c r="E4878" s="422" t="s">
        <v>8921</v>
      </c>
      <c r="F4878" s="438">
        <v>9370000</v>
      </c>
      <c r="G4878" s="423">
        <v>2023</v>
      </c>
      <c r="H4878" s="424">
        <f>VLOOKUP(G4878,[3]잔가율!$B$3:$C$33,2,FALSE)</f>
        <v>0.82599999999999996</v>
      </c>
      <c r="I4878" s="434">
        <f t="shared" si="76"/>
        <v>7739620</v>
      </c>
    </row>
    <row r="4879" spans="1:9">
      <c r="A4879" s="421">
        <v>4878</v>
      </c>
      <c r="B4879" s="422" t="s">
        <v>7711</v>
      </c>
      <c r="C4879" s="422" t="s">
        <v>7712</v>
      </c>
      <c r="D4879" s="422" t="s">
        <v>1981</v>
      </c>
      <c r="E4879" s="422" t="s">
        <v>8922</v>
      </c>
      <c r="F4879" s="438">
        <v>10290000</v>
      </c>
      <c r="G4879" s="423">
        <v>2023</v>
      </c>
      <c r="H4879" s="424">
        <f>VLOOKUP(G4879,[3]잔가율!$B$3:$C$33,2,FALSE)</f>
        <v>0.82599999999999996</v>
      </c>
      <c r="I4879" s="434">
        <f t="shared" si="76"/>
        <v>8499540</v>
      </c>
    </row>
    <row r="4880" spans="1:9">
      <c r="A4880" s="421">
        <v>4879</v>
      </c>
      <c r="B4880" s="422" t="s">
        <v>7711</v>
      </c>
      <c r="C4880" s="422" t="s">
        <v>7712</v>
      </c>
      <c r="D4880" s="422" t="s">
        <v>1981</v>
      </c>
      <c r="E4880" s="422" t="s">
        <v>8923</v>
      </c>
      <c r="F4880" s="438">
        <v>11680000</v>
      </c>
      <c r="G4880" s="423">
        <v>2023</v>
      </c>
      <c r="H4880" s="424">
        <f>VLOOKUP(G4880,[3]잔가율!$B$3:$C$33,2,FALSE)</f>
        <v>0.82599999999999996</v>
      </c>
      <c r="I4880" s="434">
        <f t="shared" si="76"/>
        <v>9647680</v>
      </c>
    </row>
    <row r="4881" spans="1:9">
      <c r="A4881" s="421">
        <v>4880</v>
      </c>
      <c r="B4881" s="422" t="s">
        <v>7711</v>
      </c>
      <c r="C4881" s="422" t="s">
        <v>7712</v>
      </c>
      <c r="D4881" s="422" t="s">
        <v>1981</v>
      </c>
      <c r="E4881" s="422" t="s">
        <v>8924</v>
      </c>
      <c r="F4881" s="438">
        <v>12660000</v>
      </c>
      <c r="G4881" s="423">
        <v>2023</v>
      </c>
      <c r="H4881" s="424">
        <f>VLOOKUP(G4881,[3]잔가율!$B$3:$C$33,2,FALSE)</f>
        <v>0.82599999999999996</v>
      </c>
      <c r="I4881" s="434">
        <f t="shared" si="76"/>
        <v>10457160</v>
      </c>
    </row>
    <row r="4882" spans="1:9">
      <c r="A4882" s="421">
        <v>4881</v>
      </c>
      <c r="B4882" s="422" t="s">
        <v>7711</v>
      </c>
      <c r="C4882" s="422" t="s">
        <v>7712</v>
      </c>
      <c r="D4882" s="422" t="s">
        <v>1981</v>
      </c>
      <c r="E4882" s="422" t="s">
        <v>8925</v>
      </c>
      <c r="F4882" s="438">
        <v>12900000</v>
      </c>
      <c r="G4882" s="423">
        <v>2023</v>
      </c>
      <c r="H4882" s="424">
        <f>VLOOKUP(G4882,[3]잔가율!$B$3:$C$33,2,FALSE)</f>
        <v>0.82599999999999996</v>
      </c>
      <c r="I4882" s="434">
        <f t="shared" si="76"/>
        <v>10655400</v>
      </c>
    </row>
    <row r="4883" spans="1:9">
      <c r="A4883" s="421">
        <v>4882</v>
      </c>
      <c r="B4883" s="422" t="s">
        <v>7711</v>
      </c>
      <c r="C4883" s="422" t="s">
        <v>7712</v>
      </c>
      <c r="D4883" s="422" t="s">
        <v>1981</v>
      </c>
      <c r="E4883" s="422" t="s">
        <v>8926</v>
      </c>
      <c r="F4883" s="438">
        <v>12140000</v>
      </c>
      <c r="G4883" s="423">
        <v>2023</v>
      </c>
      <c r="H4883" s="424">
        <f>VLOOKUP(G4883,[3]잔가율!$B$3:$C$33,2,FALSE)</f>
        <v>0.82599999999999996</v>
      </c>
      <c r="I4883" s="434">
        <f t="shared" si="76"/>
        <v>10027640</v>
      </c>
    </row>
    <row r="4884" spans="1:9">
      <c r="A4884" s="421">
        <v>4883</v>
      </c>
      <c r="B4884" s="422" t="s">
        <v>7711</v>
      </c>
      <c r="C4884" s="422" t="s">
        <v>7712</v>
      </c>
      <c r="D4884" s="422" t="s">
        <v>1981</v>
      </c>
      <c r="E4884" s="422" t="s">
        <v>8927</v>
      </c>
      <c r="F4884" s="438">
        <v>13500000</v>
      </c>
      <c r="G4884" s="423">
        <v>2023</v>
      </c>
      <c r="H4884" s="424">
        <f>VLOOKUP(G4884,[3]잔가율!$B$3:$C$33,2,FALSE)</f>
        <v>0.82599999999999996</v>
      </c>
      <c r="I4884" s="434">
        <f t="shared" si="76"/>
        <v>11151000</v>
      </c>
    </row>
    <row r="4885" spans="1:9">
      <c r="A4885" s="421">
        <v>4884</v>
      </c>
      <c r="B4885" s="422" t="s">
        <v>7711</v>
      </c>
      <c r="C4885" s="422" t="s">
        <v>7712</v>
      </c>
      <c r="D4885" s="422" t="s">
        <v>1981</v>
      </c>
      <c r="E4885" s="422" t="s">
        <v>8928</v>
      </c>
      <c r="F4885" s="438">
        <v>9180000</v>
      </c>
      <c r="G4885" s="423">
        <v>2023</v>
      </c>
      <c r="H4885" s="424">
        <f>VLOOKUP(G4885,[3]잔가율!$B$3:$C$33,2,FALSE)</f>
        <v>0.82599999999999996</v>
      </c>
      <c r="I4885" s="434">
        <f t="shared" si="76"/>
        <v>7582680</v>
      </c>
    </row>
    <row r="4886" spans="1:9">
      <c r="A4886" s="421">
        <v>4885</v>
      </c>
      <c r="B4886" s="422" t="s">
        <v>7711</v>
      </c>
      <c r="C4886" s="422" t="s">
        <v>7712</v>
      </c>
      <c r="D4886" s="422" t="s">
        <v>1981</v>
      </c>
      <c r="E4886" s="422" t="s">
        <v>8929</v>
      </c>
      <c r="F4886" s="438">
        <v>9350000</v>
      </c>
      <c r="G4886" s="423">
        <v>2023</v>
      </c>
      <c r="H4886" s="424">
        <f>VLOOKUP(G4886,[3]잔가율!$B$3:$C$33,2,FALSE)</f>
        <v>0.82599999999999996</v>
      </c>
      <c r="I4886" s="434">
        <f t="shared" si="76"/>
        <v>7723100</v>
      </c>
    </row>
    <row r="4887" spans="1:9">
      <c r="A4887" s="421">
        <v>4886</v>
      </c>
      <c r="B4887" s="422" t="s">
        <v>7711</v>
      </c>
      <c r="C4887" s="422" t="s">
        <v>7712</v>
      </c>
      <c r="D4887" s="422" t="s">
        <v>1981</v>
      </c>
      <c r="E4887" s="422" t="s">
        <v>8930</v>
      </c>
      <c r="F4887" s="438">
        <v>10820000</v>
      </c>
      <c r="G4887" s="423">
        <v>2023</v>
      </c>
      <c r="H4887" s="424">
        <f>VLOOKUP(G4887,[3]잔가율!$B$3:$C$33,2,FALSE)</f>
        <v>0.82599999999999996</v>
      </c>
      <c r="I4887" s="434">
        <f t="shared" si="76"/>
        <v>8937320</v>
      </c>
    </row>
    <row r="4888" spans="1:9">
      <c r="A4888" s="421">
        <v>4887</v>
      </c>
      <c r="B4888" s="422" t="s">
        <v>7711</v>
      </c>
      <c r="C4888" s="422" t="s">
        <v>7712</v>
      </c>
      <c r="D4888" s="422" t="s">
        <v>1981</v>
      </c>
      <c r="E4888" s="422" t="s">
        <v>8931</v>
      </c>
      <c r="F4888" s="438">
        <v>10500000</v>
      </c>
      <c r="G4888" s="423">
        <v>2023</v>
      </c>
      <c r="H4888" s="424">
        <f>VLOOKUP(G4888,[3]잔가율!$B$3:$C$33,2,FALSE)</f>
        <v>0.82599999999999996</v>
      </c>
      <c r="I4888" s="434">
        <f t="shared" si="76"/>
        <v>8673000</v>
      </c>
    </row>
    <row r="4889" spans="1:9">
      <c r="A4889" s="421">
        <v>4888</v>
      </c>
      <c r="B4889" s="422" t="s">
        <v>7711</v>
      </c>
      <c r="C4889" s="422" t="s">
        <v>7712</v>
      </c>
      <c r="D4889" s="422" t="s">
        <v>1981</v>
      </c>
      <c r="E4889" s="422" t="s">
        <v>8932</v>
      </c>
      <c r="F4889" s="438">
        <v>12900000</v>
      </c>
      <c r="G4889" s="423">
        <v>2023</v>
      </c>
      <c r="H4889" s="424">
        <f>VLOOKUP(G4889,[3]잔가율!$B$3:$C$33,2,FALSE)</f>
        <v>0.82599999999999996</v>
      </c>
      <c r="I4889" s="434">
        <f t="shared" si="76"/>
        <v>10655400</v>
      </c>
    </row>
    <row r="4890" spans="1:9">
      <c r="A4890" s="421">
        <v>4889</v>
      </c>
      <c r="B4890" s="422" t="s">
        <v>7711</v>
      </c>
      <c r="C4890" s="422" t="s">
        <v>7712</v>
      </c>
      <c r="D4890" s="422" t="s">
        <v>1981</v>
      </c>
      <c r="E4890" s="422" t="s">
        <v>8933</v>
      </c>
      <c r="F4890" s="438">
        <v>12810000</v>
      </c>
      <c r="G4890" s="423">
        <v>2023</v>
      </c>
      <c r="H4890" s="424">
        <f>VLOOKUP(G4890,[3]잔가율!$B$3:$C$33,2,FALSE)</f>
        <v>0.82599999999999996</v>
      </c>
      <c r="I4890" s="434">
        <f t="shared" si="76"/>
        <v>10581060</v>
      </c>
    </row>
    <row r="4891" spans="1:9">
      <c r="A4891" s="421">
        <v>4890</v>
      </c>
      <c r="B4891" s="422" t="s">
        <v>7711</v>
      </c>
      <c r="C4891" s="422" t="s">
        <v>7712</v>
      </c>
      <c r="D4891" s="422" t="s">
        <v>1981</v>
      </c>
      <c r="E4891" s="422" t="s">
        <v>8934</v>
      </c>
      <c r="F4891" s="438">
        <v>12590000</v>
      </c>
      <c r="G4891" s="423">
        <v>2023</v>
      </c>
      <c r="H4891" s="424">
        <f>VLOOKUP(G4891,[3]잔가율!$B$3:$C$33,2,FALSE)</f>
        <v>0.82599999999999996</v>
      </c>
      <c r="I4891" s="434">
        <f t="shared" si="76"/>
        <v>10399340</v>
      </c>
    </row>
    <row r="4892" spans="1:9">
      <c r="A4892" s="421">
        <v>4891</v>
      </c>
      <c r="B4892" s="422" t="s">
        <v>7711</v>
      </c>
      <c r="C4892" s="422" t="s">
        <v>7712</v>
      </c>
      <c r="D4892" s="422" t="s">
        <v>1981</v>
      </c>
      <c r="E4892" s="422" t="s">
        <v>8935</v>
      </c>
      <c r="F4892" s="438">
        <v>13800000</v>
      </c>
      <c r="G4892" s="423">
        <v>2023</v>
      </c>
      <c r="H4892" s="424">
        <f>VLOOKUP(G4892,[3]잔가율!$B$3:$C$33,2,FALSE)</f>
        <v>0.82599999999999996</v>
      </c>
      <c r="I4892" s="434">
        <f t="shared" si="76"/>
        <v>11398800</v>
      </c>
    </row>
    <row r="4893" spans="1:9">
      <c r="A4893" s="421">
        <v>4892</v>
      </c>
      <c r="B4893" s="422" t="s">
        <v>7711</v>
      </c>
      <c r="C4893" s="422" t="s">
        <v>7712</v>
      </c>
      <c r="D4893" s="422" t="s">
        <v>1981</v>
      </c>
      <c r="E4893" s="422" t="s">
        <v>8936</v>
      </c>
      <c r="F4893" s="438">
        <v>9310000</v>
      </c>
      <c r="G4893" s="423">
        <v>2023</v>
      </c>
      <c r="H4893" s="424">
        <f>VLOOKUP(G4893,[3]잔가율!$B$3:$C$33,2,FALSE)</f>
        <v>0.82599999999999996</v>
      </c>
      <c r="I4893" s="434">
        <f t="shared" si="76"/>
        <v>7690060</v>
      </c>
    </row>
    <row r="4894" spans="1:9">
      <c r="A4894" s="421">
        <v>4893</v>
      </c>
      <c r="B4894" s="422" t="s">
        <v>7711</v>
      </c>
      <c r="C4894" s="422" t="s">
        <v>7712</v>
      </c>
      <c r="D4894" s="422" t="s">
        <v>1981</v>
      </c>
      <c r="E4894" s="422" t="s">
        <v>8937</v>
      </c>
      <c r="F4894" s="438">
        <v>10000000</v>
      </c>
      <c r="G4894" s="423">
        <v>2023</v>
      </c>
      <c r="H4894" s="424">
        <f>VLOOKUP(G4894,[3]잔가율!$B$3:$C$33,2,FALSE)</f>
        <v>0.82599999999999996</v>
      </c>
      <c r="I4894" s="434">
        <f t="shared" si="76"/>
        <v>8260000</v>
      </c>
    </row>
    <row r="4895" spans="1:9">
      <c r="A4895" s="421">
        <v>4894</v>
      </c>
      <c r="B4895" s="422" t="s">
        <v>7711</v>
      </c>
      <c r="C4895" s="422" t="s">
        <v>7712</v>
      </c>
      <c r="D4895" s="422" t="s">
        <v>1981</v>
      </c>
      <c r="E4895" s="422" t="s">
        <v>8938</v>
      </c>
      <c r="F4895" s="438">
        <v>10120000</v>
      </c>
      <c r="G4895" s="423">
        <v>2023</v>
      </c>
      <c r="H4895" s="424">
        <f>VLOOKUP(G4895,[3]잔가율!$B$3:$C$33,2,FALSE)</f>
        <v>0.82599999999999996</v>
      </c>
      <c r="I4895" s="434">
        <f t="shared" si="76"/>
        <v>8359120</v>
      </c>
    </row>
    <row r="4896" spans="1:9">
      <c r="A4896" s="421">
        <v>4895</v>
      </c>
      <c r="B4896" s="422" t="s">
        <v>7711</v>
      </c>
      <c r="C4896" s="422" t="s">
        <v>7712</v>
      </c>
      <c r="D4896" s="422" t="s">
        <v>1981</v>
      </c>
      <c r="E4896" s="422" t="s">
        <v>8939</v>
      </c>
      <c r="F4896" s="438">
        <v>12640000</v>
      </c>
      <c r="G4896" s="423">
        <v>2023</v>
      </c>
      <c r="H4896" s="424">
        <f>VLOOKUP(G4896,[3]잔가율!$B$3:$C$33,2,FALSE)</f>
        <v>0.82599999999999996</v>
      </c>
      <c r="I4896" s="434">
        <f t="shared" si="76"/>
        <v>10440640</v>
      </c>
    </row>
    <row r="4897" spans="1:9">
      <c r="A4897" s="421">
        <v>4896</v>
      </c>
      <c r="B4897" s="422" t="s">
        <v>7711</v>
      </c>
      <c r="C4897" s="422" t="s">
        <v>7712</v>
      </c>
      <c r="D4897" s="422" t="s">
        <v>1981</v>
      </c>
      <c r="E4897" s="422" t="s">
        <v>8940</v>
      </c>
      <c r="F4897" s="438">
        <v>13400000</v>
      </c>
      <c r="G4897" s="423">
        <v>2023</v>
      </c>
      <c r="H4897" s="424">
        <f>VLOOKUP(G4897,[3]잔가율!$B$3:$C$33,2,FALSE)</f>
        <v>0.82599999999999996</v>
      </c>
      <c r="I4897" s="434">
        <f t="shared" si="76"/>
        <v>11068400</v>
      </c>
    </row>
    <row r="4898" spans="1:9">
      <c r="A4898" s="421">
        <v>4897</v>
      </c>
      <c r="B4898" s="422" t="s">
        <v>7711</v>
      </c>
      <c r="C4898" s="422" t="s">
        <v>7712</v>
      </c>
      <c r="D4898" s="422" t="s">
        <v>1981</v>
      </c>
      <c r="E4898" s="422" t="s">
        <v>8941</v>
      </c>
      <c r="F4898" s="438">
        <v>13390000</v>
      </c>
      <c r="G4898" s="423">
        <v>2023</v>
      </c>
      <c r="H4898" s="424">
        <f>VLOOKUP(G4898,[3]잔가율!$B$3:$C$33,2,FALSE)</f>
        <v>0.82599999999999996</v>
      </c>
      <c r="I4898" s="434">
        <f t="shared" si="76"/>
        <v>11060140</v>
      </c>
    </row>
    <row r="4899" spans="1:9">
      <c r="A4899" s="421">
        <v>4898</v>
      </c>
      <c r="B4899" s="422" t="s">
        <v>7711</v>
      </c>
      <c r="C4899" s="422" t="s">
        <v>7712</v>
      </c>
      <c r="D4899" s="422" t="s">
        <v>1981</v>
      </c>
      <c r="E4899" s="422" t="s">
        <v>8942</v>
      </c>
      <c r="F4899" s="438">
        <v>12990000</v>
      </c>
      <c r="G4899" s="423">
        <v>2023</v>
      </c>
      <c r="H4899" s="424">
        <f>VLOOKUP(G4899,[3]잔가율!$B$3:$C$33,2,FALSE)</f>
        <v>0.82599999999999996</v>
      </c>
      <c r="I4899" s="434">
        <f t="shared" si="76"/>
        <v>10729740</v>
      </c>
    </row>
    <row r="4900" spans="1:9">
      <c r="A4900" s="421">
        <v>4899</v>
      </c>
      <c r="B4900" s="422" t="s">
        <v>7711</v>
      </c>
      <c r="C4900" s="422" t="s">
        <v>7712</v>
      </c>
      <c r="D4900" s="422" t="s">
        <v>1981</v>
      </c>
      <c r="E4900" s="422" t="s">
        <v>8943</v>
      </c>
      <c r="F4900" s="438">
        <v>14040000</v>
      </c>
      <c r="G4900" s="423">
        <v>2023</v>
      </c>
      <c r="H4900" s="424">
        <f>VLOOKUP(G4900,[3]잔가율!$B$3:$C$33,2,FALSE)</f>
        <v>0.82599999999999996</v>
      </c>
      <c r="I4900" s="434">
        <f t="shared" si="76"/>
        <v>11597040</v>
      </c>
    </row>
    <row r="4901" spans="1:9">
      <c r="A4901" s="421">
        <v>4900</v>
      </c>
      <c r="B4901" s="422" t="s">
        <v>7711</v>
      </c>
      <c r="C4901" s="422" t="s">
        <v>7712</v>
      </c>
      <c r="D4901" s="422" t="s">
        <v>1981</v>
      </c>
      <c r="E4901" s="422" t="s">
        <v>8944</v>
      </c>
      <c r="F4901" s="438">
        <v>9570000</v>
      </c>
      <c r="G4901" s="423">
        <v>2023</v>
      </c>
      <c r="H4901" s="424">
        <f>VLOOKUP(G4901,[3]잔가율!$B$3:$C$33,2,FALSE)</f>
        <v>0.82599999999999996</v>
      </c>
      <c r="I4901" s="434">
        <f t="shared" si="76"/>
        <v>7904820</v>
      </c>
    </row>
    <row r="4902" spans="1:9">
      <c r="A4902" s="421">
        <v>4901</v>
      </c>
      <c r="B4902" s="422" t="s">
        <v>7711</v>
      </c>
      <c r="C4902" s="422" t="s">
        <v>7712</v>
      </c>
      <c r="D4902" s="422" t="s">
        <v>1981</v>
      </c>
      <c r="E4902" s="422" t="s">
        <v>8945</v>
      </c>
      <c r="F4902" s="438">
        <v>11550000</v>
      </c>
      <c r="G4902" s="423">
        <v>2023</v>
      </c>
      <c r="H4902" s="424">
        <f>VLOOKUP(G4902,[3]잔가율!$B$3:$C$33,2,FALSE)</f>
        <v>0.82599999999999996</v>
      </c>
      <c r="I4902" s="434">
        <f t="shared" si="76"/>
        <v>9540300</v>
      </c>
    </row>
    <row r="4903" spans="1:9">
      <c r="A4903" s="421">
        <v>4902</v>
      </c>
      <c r="B4903" s="422" t="s">
        <v>7711</v>
      </c>
      <c r="C4903" s="422" t="s">
        <v>7712</v>
      </c>
      <c r="D4903" s="422" t="s">
        <v>1981</v>
      </c>
      <c r="E4903" s="422" t="s">
        <v>8946</v>
      </c>
      <c r="F4903" s="438">
        <v>12480000</v>
      </c>
      <c r="G4903" s="423">
        <v>2023</v>
      </c>
      <c r="H4903" s="424">
        <f>VLOOKUP(G4903,[3]잔가율!$B$3:$C$33,2,FALSE)</f>
        <v>0.82599999999999996</v>
      </c>
      <c r="I4903" s="434">
        <f t="shared" si="76"/>
        <v>10308480</v>
      </c>
    </row>
    <row r="4904" spans="1:9">
      <c r="A4904" s="421">
        <v>4903</v>
      </c>
      <c r="B4904" s="422" t="s">
        <v>7711</v>
      </c>
      <c r="C4904" s="422" t="s">
        <v>7712</v>
      </c>
      <c r="D4904" s="422" t="s">
        <v>1981</v>
      </c>
      <c r="E4904" s="422" t="s">
        <v>8947</v>
      </c>
      <c r="F4904" s="438">
        <v>9420000</v>
      </c>
      <c r="G4904" s="423">
        <v>2023</v>
      </c>
      <c r="H4904" s="424">
        <f>VLOOKUP(G4904,[3]잔가율!$B$3:$C$33,2,FALSE)</f>
        <v>0.82599999999999996</v>
      </c>
      <c r="I4904" s="434">
        <f t="shared" si="76"/>
        <v>7780920</v>
      </c>
    </row>
    <row r="4905" spans="1:9">
      <c r="A4905" s="421">
        <v>4904</v>
      </c>
      <c r="B4905" s="422" t="s">
        <v>7711</v>
      </c>
      <c r="C4905" s="422" t="s">
        <v>7712</v>
      </c>
      <c r="D4905" s="422" t="s">
        <v>1981</v>
      </c>
      <c r="E4905" s="422" t="s">
        <v>8948</v>
      </c>
      <c r="F4905" s="438">
        <v>11560000</v>
      </c>
      <c r="G4905" s="423">
        <v>2023</v>
      </c>
      <c r="H4905" s="424">
        <f>VLOOKUP(G4905,[3]잔가율!$B$3:$C$33,2,FALSE)</f>
        <v>0.82599999999999996</v>
      </c>
      <c r="I4905" s="434">
        <f t="shared" si="76"/>
        <v>9548560</v>
      </c>
    </row>
    <row r="4906" spans="1:9">
      <c r="A4906" s="421">
        <v>4905</v>
      </c>
      <c r="B4906" s="422" t="s">
        <v>7711</v>
      </c>
      <c r="C4906" s="422" t="s">
        <v>7712</v>
      </c>
      <c r="D4906" s="422" t="s">
        <v>1981</v>
      </c>
      <c r="E4906" s="422" t="s">
        <v>8949</v>
      </c>
      <c r="F4906" s="438">
        <v>12710000</v>
      </c>
      <c r="G4906" s="423">
        <v>2023</v>
      </c>
      <c r="H4906" s="424">
        <f>VLOOKUP(G4906,[3]잔가율!$B$3:$C$33,2,FALSE)</f>
        <v>0.82599999999999996</v>
      </c>
      <c r="I4906" s="434">
        <f t="shared" si="76"/>
        <v>10498460</v>
      </c>
    </row>
    <row r="4907" spans="1:9">
      <c r="A4907" s="421">
        <v>4906</v>
      </c>
      <c r="B4907" s="422" t="s">
        <v>7711</v>
      </c>
      <c r="C4907" s="422" t="s">
        <v>7712</v>
      </c>
      <c r="D4907" s="422" t="s">
        <v>1981</v>
      </c>
      <c r="E4907" s="422" t="s">
        <v>8950</v>
      </c>
      <c r="F4907" s="438">
        <v>9970000</v>
      </c>
      <c r="G4907" s="423">
        <v>2023</v>
      </c>
      <c r="H4907" s="424">
        <f>VLOOKUP(G4907,[3]잔가율!$B$3:$C$33,2,FALSE)</f>
        <v>0.82599999999999996</v>
      </c>
      <c r="I4907" s="434">
        <f t="shared" si="76"/>
        <v>8235220</v>
      </c>
    </row>
    <row r="4908" spans="1:9">
      <c r="A4908" s="421">
        <v>4907</v>
      </c>
      <c r="B4908" s="422" t="s">
        <v>7711</v>
      </c>
      <c r="C4908" s="422" t="s">
        <v>7712</v>
      </c>
      <c r="D4908" s="422" t="s">
        <v>1981</v>
      </c>
      <c r="E4908" s="422" t="s">
        <v>8951</v>
      </c>
      <c r="F4908" s="438">
        <v>12320000</v>
      </c>
      <c r="G4908" s="423">
        <v>2023</v>
      </c>
      <c r="H4908" s="424">
        <f>VLOOKUP(G4908,[3]잔가율!$B$3:$C$33,2,FALSE)</f>
        <v>0.82599999999999996</v>
      </c>
      <c r="I4908" s="434">
        <f t="shared" si="76"/>
        <v>10176320</v>
      </c>
    </row>
    <row r="4909" spans="1:9">
      <c r="A4909" s="421">
        <v>4908</v>
      </c>
      <c r="B4909" s="422" t="s">
        <v>7711</v>
      </c>
      <c r="C4909" s="422" t="s">
        <v>7712</v>
      </c>
      <c r="D4909" s="422" t="s">
        <v>1981</v>
      </c>
      <c r="E4909" s="422" t="s">
        <v>8952</v>
      </c>
      <c r="F4909" s="438">
        <v>14010000</v>
      </c>
      <c r="G4909" s="423">
        <v>2023</v>
      </c>
      <c r="H4909" s="424">
        <f>VLOOKUP(G4909,[3]잔가율!$B$3:$C$33,2,FALSE)</f>
        <v>0.82599999999999996</v>
      </c>
      <c r="I4909" s="434">
        <f t="shared" si="76"/>
        <v>11572260</v>
      </c>
    </row>
    <row r="4910" spans="1:9">
      <c r="A4910" s="421">
        <v>4909</v>
      </c>
      <c r="B4910" s="422" t="s">
        <v>7711</v>
      </c>
      <c r="C4910" s="422" t="s">
        <v>7712</v>
      </c>
      <c r="D4910" s="422" t="s">
        <v>1981</v>
      </c>
      <c r="E4910" s="422" t="s">
        <v>8953</v>
      </c>
      <c r="F4910" s="438">
        <v>10060000</v>
      </c>
      <c r="G4910" s="423">
        <v>2023</v>
      </c>
      <c r="H4910" s="424">
        <f>VLOOKUP(G4910,[3]잔가율!$B$3:$C$33,2,FALSE)</f>
        <v>0.82599999999999996</v>
      </c>
      <c r="I4910" s="434">
        <f t="shared" si="76"/>
        <v>8309560</v>
      </c>
    </row>
    <row r="4911" spans="1:9">
      <c r="A4911" s="421">
        <v>4910</v>
      </c>
      <c r="B4911" s="422" t="s">
        <v>7711</v>
      </c>
      <c r="C4911" s="422" t="s">
        <v>7712</v>
      </c>
      <c r="D4911" s="422" t="s">
        <v>1981</v>
      </c>
      <c r="E4911" s="422" t="s">
        <v>8954</v>
      </c>
      <c r="F4911" s="438">
        <v>12490000</v>
      </c>
      <c r="G4911" s="423">
        <v>2023</v>
      </c>
      <c r="H4911" s="424">
        <f>VLOOKUP(G4911,[3]잔가율!$B$3:$C$33,2,FALSE)</f>
        <v>0.82599999999999996</v>
      </c>
      <c r="I4911" s="434">
        <f t="shared" si="76"/>
        <v>10316740</v>
      </c>
    </row>
    <row r="4912" spans="1:9">
      <c r="A4912" s="421">
        <v>4911</v>
      </c>
      <c r="B4912" s="422" t="s">
        <v>7711</v>
      </c>
      <c r="C4912" s="422" t="s">
        <v>7712</v>
      </c>
      <c r="D4912" s="422" t="s">
        <v>1981</v>
      </c>
      <c r="E4912" s="422" t="s">
        <v>8955</v>
      </c>
      <c r="F4912" s="438">
        <v>13810000</v>
      </c>
      <c r="G4912" s="423">
        <v>2023</v>
      </c>
      <c r="H4912" s="424">
        <f>VLOOKUP(G4912,[3]잔가율!$B$3:$C$33,2,FALSE)</f>
        <v>0.82599999999999996</v>
      </c>
      <c r="I4912" s="434">
        <f t="shared" si="76"/>
        <v>11407060</v>
      </c>
    </row>
    <row r="4913" spans="1:9">
      <c r="A4913" s="421">
        <v>4912</v>
      </c>
      <c r="B4913" s="422" t="s">
        <v>7711</v>
      </c>
      <c r="C4913" s="422" t="s">
        <v>7712</v>
      </c>
      <c r="D4913" s="422" t="s">
        <v>1981</v>
      </c>
      <c r="E4913" s="422" t="s">
        <v>8956</v>
      </c>
      <c r="F4913" s="438">
        <v>9840000</v>
      </c>
      <c r="G4913" s="423">
        <v>2023</v>
      </c>
      <c r="H4913" s="424">
        <f>VLOOKUP(G4913,[3]잔가율!$B$3:$C$33,2,FALSE)</f>
        <v>0.82599999999999996</v>
      </c>
      <c r="I4913" s="434">
        <f t="shared" si="76"/>
        <v>8127840</v>
      </c>
    </row>
    <row r="4914" spans="1:9">
      <c r="A4914" s="421">
        <v>4913</v>
      </c>
      <c r="B4914" s="422" t="s">
        <v>7711</v>
      </c>
      <c r="C4914" s="422" t="s">
        <v>7712</v>
      </c>
      <c r="D4914" s="422" t="s">
        <v>1981</v>
      </c>
      <c r="E4914" s="422" t="s">
        <v>8957</v>
      </c>
      <c r="F4914" s="438">
        <v>11500000</v>
      </c>
      <c r="G4914" s="423">
        <v>2023</v>
      </c>
      <c r="H4914" s="424">
        <f>VLOOKUP(G4914,[3]잔가율!$B$3:$C$33,2,FALSE)</f>
        <v>0.82599999999999996</v>
      </c>
      <c r="I4914" s="434">
        <f t="shared" si="76"/>
        <v>9499000</v>
      </c>
    </row>
    <row r="4915" spans="1:9">
      <c r="A4915" s="421">
        <v>4914</v>
      </c>
      <c r="B4915" s="422" t="s">
        <v>7711</v>
      </c>
      <c r="C4915" s="422" t="s">
        <v>7712</v>
      </c>
      <c r="D4915" s="422" t="s">
        <v>1981</v>
      </c>
      <c r="E4915" s="422" t="s">
        <v>8958</v>
      </c>
      <c r="F4915" s="438">
        <v>13270000</v>
      </c>
      <c r="G4915" s="423">
        <v>2023</v>
      </c>
      <c r="H4915" s="424">
        <f>VLOOKUP(G4915,[3]잔가율!$B$3:$C$33,2,FALSE)</f>
        <v>0.82599999999999996</v>
      </c>
      <c r="I4915" s="434">
        <f t="shared" si="76"/>
        <v>10961020</v>
      </c>
    </row>
    <row r="4916" spans="1:9">
      <c r="A4916" s="421">
        <v>4915</v>
      </c>
      <c r="B4916" s="422" t="s">
        <v>7711</v>
      </c>
      <c r="C4916" s="422" t="s">
        <v>7712</v>
      </c>
      <c r="D4916" s="422" t="s">
        <v>1981</v>
      </c>
      <c r="E4916" s="422" t="s">
        <v>8959</v>
      </c>
      <c r="F4916" s="438">
        <v>10550000</v>
      </c>
      <c r="G4916" s="423">
        <v>2023</v>
      </c>
      <c r="H4916" s="424">
        <f>VLOOKUP(G4916,[3]잔가율!$B$3:$C$33,2,FALSE)</f>
        <v>0.82599999999999996</v>
      </c>
      <c r="I4916" s="434">
        <f t="shared" si="76"/>
        <v>8714300</v>
      </c>
    </row>
    <row r="4917" spans="1:9">
      <c r="A4917" s="421">
        <v>4916</v>
      </c>
      <c r="B4917" s="422" t="s">
        <v>7711</v>
      </c>
      <c r="C4917" s="422" t="s">
        <v>7712</v>
      </c>
      <c r="D4917" s="422" t="s">
        <v>1981</v>
      </c>
      <c r="E4917" s="422" t="s">
        <v>8960</v>
      </c>
      <c r="F4917" s="438">
        <v>13220000</v>
      </c>
      <c r="G4917" s="423">
        <v>2023</v>
      </c>
      <c r="H4917" s="424">
        <f>VLOOKUP(G4917,[3]잔가율!$B$3:$C$33,2,FALSE)</f>
        <v>0.82599999999999996</v>
      </c>
      <c r="I4917" s="434">
        <f t="shared" si="76"/>
        <v>10919720</v>
      </c>
    </row>
    <row r="4918" spans="1:9">
      <c r="A4918" s="421">
        <v>4917</v>
      </c>
      <c r="B4918" s="422" t="s">
        <v>7711</v>
      </c>
      <c r="C4918" s="422" t="s">
        <v>7712</v>
      </c>
      <c r="D4918" s="422" t="s">
        <v>1981</v>
      </c>
      <c r="E4918" s="422" t="s">
        <v>8961</v>
      </c>
      <c r="F4918" s="438">
        <v>13270000</v>
      </c>
      <c r="G4918" s="423">
        <v>2023</v>
      </c>
      <c r="H4918" s="424">
        <f>VLOOKUP(G4918,[3]잔가율!$B$3:$C$33,2,FALSE)</f>
        <v>0.82599999999999996</v>
      </c>
      <c r="I4918" s="434">
        <f t="shared" si="76"/>
        <v>10961020</v>
      </c>
    </row>
    <row r="4919" spans="1:9">
      <c r="A4919" s="421">
        <v>4918</v>
      </c>
      <c r="B4919" s="426" t="s">
        <v>7711</v>
      </c>
      <c r="C4919" s="426" t="s">
        <v>7712</v>
      </c>
      <c r="D4919" s="426" t="s">
        <v>1981</v>
      </c>
      <c r="E4919" s="426" t="s">
        <v>8962</v>
      </c>
      <c r="F4919" s="441">
        <v>10400000</v>
      </c>
      <c r="G4919" s="423">
        <v>2023</v>
      </c>
      <c r="H4919" s="424">
        <f>VLOOKUP(G4919,[3]잔가율!$B$3:$C$33,2,FALSE)</f>
        <v>0.82599999999999996</v>
      </c>
      <c r="I4919" s="434">
        <f t="shared" si="76"/>
        <v>8590400</v>
      </c>
    </row>
    <row r="4920" spans="1:9">
      <c r="A4920" s="421">
        <v>4919</v>
      </c>
      <c r="B4920" s="426" t="s">
        <v>7711</v>
      </c>
      <c r="C4920" s="426" t="s">
        <v>7712</v>
      </c>
      <c r="D4920" s="426" t="s">
        <v>1981</v>
      </c>
      <c r="E4920" s="426" t="s">
        <v>8963</v>
      </c>
      <c r="F4920" s="441">
        <v>14200000</v>
      </c>
      <c r="G4920" s="423">
        <v>2023</v>
      </c>
      <c r="H4920" s="424">
        <f>VLOOKUP(G4920,[3]잔가율!$B$3:$C$33,2,FALSE)</f>
        <v>0.82599999999999996</v>
      </c>
      <c r="I4920" s="434">
        <f t="shared" si="76"/>
        <v>11729200</v>
      </c>
    </row>
    <row r="4921" spans="1:9">
      <c r="A4921" s="421">
        <v>4920</v>
      </c>
      <c r="B4921" s="426" t="s">
        <v>7711</v>
      </c>
      <c r="C4921" s="426" t="s">
        <v>7712</v>
      </c>
      <c r="D4921" s="426" t="s">
        <v>1981</v>
      </c>
      <c r="E4921" s="426" t="s">
        <v>8964</v>
      </c>
      <c r="F4921" s="441">
        <v>15090000</v>
      </c>
      <c r="G4921" s="423">
        <v>2023</v>
      </c>
      <c r="H4921" s="424">
        <f>VLOOKUP(G4921,[3]잔가율!$B$3:$C$33,2,FALSE)</f>
        <v>0.82599999999999996</v>
      </c>
      <c r="I4921" s="434">
        <f t="shared" si="76"/>
        <v>12464340</v>
      </c>
    </row>
    <row r="4922" spans="1:9">
      <c r="A4922" s="421">
        <v>4921</v>
      </c>
      <c r="B4922" s="426" t="s">
        <v>7711</v>
      </c>
      <c r="C4922" s="426" t="s">
        <v>7712</v>
      </c>
      <c r="D4922" s="426" t="s">
        <v>1981</v>
      </c>
      <c r="E4922" s="426" t="s">
        <v>8965</v>
      </c>
      <c r="F4922" s="441">
        <v>14700000</v>
      </c>
      <c r="G4922" s="423">
        <v>2023</v>
      </c>
      <c r="H4922" s="424">
        <f>VLOOKUP(G4922,[3]잔가율!$B$3:$C$33,2,FALSE)</f>
        <v>0.82599999999999996</v>
      </c>
      <c r="I4922" s="434">
        <f t="shared" si="76"/>
        <v>12142200</v>
      </c>
    </row>
    <row r="4923" spans="1:9">
      <c r="A4923" s="421">
        <v>4922</v>
      </c>
      <c r="B4923" s="426" t="s">
        <v>7711</v>
      </c>
      <c r="C4923" s="426" t="s">
        <v>7712</v>
      </c>
      <c r="D4923" s="426" t="s">
        <v>1981</v>
      </c>
      <c r="E4923" s="426" t="s">
        <v>8966</v>
      </c>
      <c r="F4923" s="441">
        <v>15710000</v>
      </c>
      <c r="G4923" s="423">
        <v>2023</v>
      </c>
      <c r="H4923" s="424">
        <f>VLOOKUP(G4923,[3]잔가율!$B$3:$C$33,2,FALSE)</f>
        <v>0.82599999999999996</v>
      </c>
      <c r="I4923" s="434">
        <f t="shared" si="76"/>
        <v>12976460</v>
      </c>
    </row>
    <row r="4924" spans="1:9">
      <c r="A4924" s="421">
        <v>4923</v>
      </c>
      <c r="B4924" s="422" t="s">
        <v>7711</v>
      </c>
      <c r="C4924" s="422" t="s">
        <v>7712</v>
      </c>
      <c r="D4924" s="422" t="s">
        <v>1981</v>
      </c>
      <c r="E4924" s="422" t="s">
        <v>8967</v>
      </c>
      <c r="F4924" s="438">
        <v>13140000</v>
      </c>
      <c r="G4924" s="423">
        <v>2023</v>
      </c>
      <c r="H4924" s="424">
        <f>VLOOKUP(G4924,[3]잔가율!$B$3:$C$33,2,FALSE)</f>
        <v>0.82599999999999996</v>
      </c>
      <c r="I4924" s="434">
        <f t="shared" si="76"/>
        <v>10853640</v>
      </c>
    </row>
    <row r="4925" spans="1:9">
      <c r="A4925" s="421">
        <v>4924</v>
      </c>
      <c r="B4925" s="422" t="s">
        <v>7711</v>
      </c>
      <c r="C4925" s="422" t="s">
        <v>7712</v>
      </c>
      <c r="D4925" s="422" t="s">
        <v>1981</v>
      </c>
      <c r="E4925" s="422" t="s">
        <v>8968</v>
      </c>
      <c r="F4925" s="438">
        <v>15500000</v>
      </c>
      <c r="G4925" s="423">
        <v>2023</v>
      </c>
      <c r="H4925" s="424">
        <f>VLOOKUP(G4925,[3]잔가율!$B$3:$C$33,2,FALSE)</f>
        <v>0.82599999999999996</v>
      </c>
      <c r="I4925" s="434">
        <f t="shared" si="76"/>
        <v>12803000</v>
      </c>
    </row>
    <row r="4926" spans="1:9">
      <c r="A4926" s="421">
        <v>4925</v>
      </c>
      <c r="B4926" s="422" t="s">
        <v>7711</v>
      </c>
      <c r="C4926" s="422" t="s">
        <v>7712</v>
      </c>
      <c r="D4926" s="422" t="s">
        <v>1981</v>
      </c>
      <c r="E4926" s="422" t="s">
        <v>8969</v>
      </c>
      <c r="F4926" s="438">
        <v>13800000</v>
      </c>
      <c r="G4926" s="423">
        <v>2023</v>
      </c>
      <c r="H4926" s="424">
        <f>VLOOKUP(G4926,[3]잔가율!$B$3:$C$33,2,FALSE)</f>
        <v>0.82599999999999996</v>
      </c>
      <c r="I4926" s="434">
        <f t="shared" si="76"/>
        <v>11398800</v>
      </c>
    </row>
    <row r="4927" spans="1:9">
      <c r="A4927" s="421">
        <v>4926</v>
      </c>
      <c r="B4927" s="422" t="s">
        <v>7711</v>
      </c>
      <c r="C4927" s="422" t="s">
        <v>7712</v>
      </c>
      <c r="D4927" s="422" t="s">
        <v>1981</v>
      </c>
      <c r="E4927" s="422" t="s">
        <v>8970</v>
      </c>
      <c r="F4927" s="438">
        <v>15300000</v>
      </c>
      <c r="G4927" s="423">
        <v>2023</v>
      </c>
      <c r="H4927" s="424">
        <f>VLOOKUP(G4927,[3]잔가율!$B$3:$C$33,2,FALSE)</f>
        <v>0.82599999999999996</v>
      </c>
      <c r="I4927" s="434">
        <f t="shared" si="76"/>
        <v>12637800</v>
      </c>
    </row>
    <row r="4928" spans="1:9">
      <c r="A4928" s="421">
        <v>4927</v>
      </c>
      <c r="B4928" s="422" t="s">
        <v>7711</v>
      </c>
      <c r="C4928" s="422" t="s">
        <v>7712</v>
      </c>
      <c r="D4928" s="422" t="s">
        <v>1981</v>
      </c>
      <c r="E4928" s="422" t="s">
        <v>8971</v>
      </c>
      <c r="F4928" s="438">
        <v>15210000</v>
      </c>
      <c r="G4928" s="423">
        <v>2023</v>
      </c>
      <c r="H4928" s="424">
        <f>VLOOKUP(G4928,[3]잔가율!$B$3:$C$33,2,FALSE)</f>
        <v>0.82599999999999996</v>
      </c>
      <c r="I4928" s="434">
        <f t="shared" si="76"/>
        <v>12563460</v>
      </c>
    </row>
    <row r="4929" spans="1:9">
      <c r="A4929" s="421">
        <v>4928</v>
      </c>
      <c r="B4929" s="422" t="s">
        <v>7711</v>
      </c>
      <c r="C4929" s="422" t="s">
        <v>7712</v>
      </c>
      <c r="D4929" s="422" t="s">
        <v>1981</v>
      </c>
      <c r="E4929" s="422" t="s">
        <v>8972</v>
      </c>
      <c r="F4929" s="438">
        <v>9530000</v>
      </c>
      <c r="G4929" s="423">
        <v>2023</v>
      </c>
      <c r="H4929" s="424">
        <f>VLOOKUP(G4929,[3]잔가율!$B$3:$C$33,2,FALSE)</f>
        <v>0.82599999999999996</v>
      </c>
      <c r="I4929" s="434">
        <f t="shared" si="76"/>
        <v>7871780</v>
      </c>
    </row>
    <row r="4930" spans="1:9">
      <c r="A4930" s="421">
        <v>4929</v>
      </c>
      <c r="B4930" s="422" t="s">
        <v>7711</v>
      </c>
      <c r="C4930" s="422" t="s">
        <v>7712</v>
      </c>
      <c r="D4930" s="422" t="s">
        <v>1981</v>
      </c>
      <c r="E4930" s="422" t="s">
        <v>8973</v>
      </c>
      <c r="F4930" s="438">
        <v>9800000</v>
      </c>
      <c r="G4930" s="423">
        <v>2023</v>
      </c>
      <c r="H4930" s="424">
        <f>VLOOKUP(G4930,[3]잔가율!$B$3:$C$33,2,FALSE)</f>
        <v>0.82599999999999996</v>
      </c>
      <c r="I4930" s="434">
        <f t="shared" ref="I4930:I4993" si="77">ROUNDDOWN(F4930*H4930,0)</f>
        <v>8094800</v>
      </c>
    </row>
    <row r="4931" spans="1:9">
      <c r="A4931" s="421">
        <v>4930</v>
      </c>
      <c r="B4931" s="422" t="s">
        <v>7711</v>
      </c>
      <c r="C4931" s="422" t="s">
        <v>7712</v>
      </c>
      <c r="D4931" s="422" t="s">
        <v>1981</v>
      </c>
      <c r="E4931" s="422" t="s">
        <v>8974</v>
      </c>
      <c r="F4931" s="438">
        <v>10610000</v>
      </c>
      <c r="G4931" s="423">
        <v>2023</v>
      </c>
      <c r="H4931" s="424">
        <f>VLOOKUP(G4931,[3]잔가율!$B$3:$C$33,2,FALSE)</f>
        <v>0.82599999999999996</v>
      </c>
      <c r="I4931" s="434">
        <f t="shared" si="77"/>
        <v>8763860</v>
      </c>
    </row>
    <row r="4932" spans="1:9">
      <c r="A4932" s="421">
        <v>4931</v>
      </c>
      <c r="B4932" s="422" t="s">
        <v>7711</v>
      </c>
      <c r="C4932" s="422" t="s">
        <v>7712</v>
      </c>
      <c r="D4932" s="422" t="s">
        <v>1981</v>
      </c>
      <c r="E4932" s="422" t="s">
        <v>8975</v>
      </c>
      <c r="F4932" s="438">
        <v>10680000</v>
      </c>
      <c r="G4932" s="423">
        <v>2023</v>
      </c>
      <c r="H4932" s="424">
        <f>VLOOKUP(G4932,[3]잔가율!$B$3:$C$33,2,FALSE)</f>
        <v>0.82599999999999996</v>
      </c>
      <c r="I4932" s="434">
        <f t="shared" si="77"/>
        <v>8821680</v>
      </c>
    </row>
    <row r="4933" spans="1:9">
      <c r="A4933" s="421">
        <v>4932</v>
      </c>
      <c r="B4933" s="422" t="s">
        <v>7711</v>
      </c>
      <c r="C4933" s="422" t="s">
        <v>7712</v>
      </c>
      <c r="D4933" s="422" t="s">
        <v>1981</v>
      </c>
      <c r="E4933" s="422" t="s">
        <v>8976</v>
      </c>
      <c r="F4933" s="438">
        <v>9490000</v>
      </c>
      <c r="G4933" s="423">
        <v>2023</v>
      </c>
      <c r="H4933" s="424">
        <f>VLOOKUP(G4933,[3]잔가율!$B$3:$C$33,2,FALSE)</f>
        <v>0.82599999999999996</v>
      </c>
      <c r="I4933" s="434">
        <f t="shared" si="77"/>
        <v>7838740</v>
      </c>
    </row>
    <row r="4934" spans="1:9">
      <c r="A4934" s="421">
        <v>4933</v>
      </c>
      <c r="B4934" s="422" t="s">
        <v>7711</v>
      </c>
      <c r="C4934" s="422" t="s">
        <v>7712</v>
      </c>
      <c r="D4934" s="422" t="s">
        <v>1981</v>
      </c>
      <c r="E4934" s="422" t="s">
        <v>8977</v>
      </c>
      <c r="F4934" s="438">
        <v>9760000</v>
      </c>
      <c r="G4934" s="423">
        <v>2023</v>
      </c>
      <c r="H4934" s="424">
        <f>VLOOKUP(G4934,[3]잔가율!$B$3:$C$33,2,FALSE)</f>
        <v>0.82599999999999996</v>
      </c>
      <c r="I4934" s="434">
        <f t="shared" si="77"/>
        <v>8061760</v>
      </c>
    </row>
    <row r="4935" spans="1:9">
      <c r="A4935" s="421">
        <v>4934</v>
      </c>
      <c r="B4935" s="422" t="s">
        <v>7711</v>
      </c>
      <c r="C4935" s="422" t="s">
        <v>7712</v>
      </c>
      <c r="D4935" s="422" t="s">
        <v>1981</v>
      </c>
      <c r="E4935" s="422" t="s">
        <v>8978</v>
      </c>
      <c r="F4935" s="438">
        <v>10540000</v>
      </c>
      <c r="G4935" s="423">
        <v>2023</v>
      </c>
      <c r="H4935" s="424">
        <f>VLOOKUP(G4935,[3]잔가율!$B$3:$C$33,2,FALSE)</f>
        <v>0.82599999999999996</v>
      </c>
      <c r="I4935" s="434">
        <f t="shared" si="77"/>
        <v>8706040</v>
      </c>
    </row>
    <row r="4936" spans="1:9">
      <c r="A4936" s="421">
        <v>4935</v>
      </c>
      <c r="B4936" s="422" t="s">
        <v>7711</v>
      </c>
      <c r="C4936" s="422" t="s">
        <v>7712</v>
      </c>
      <c r="D4936" s="422" t="s">
        <v>1981</v>
      </c>
      <c r="E4936" s="422" t="s">
        <v>8979</v>
      </c>
      <c r="F4936" s="438">
        <v>10640000</v>
      </c>
      <c r="G4936" s="423">
        <v>2023</v>
      </c>
      <c r="H4936" s="424">
        <f>VLOOKUP(G4936,[3]잔가율!$B$3:$C$33,2,FALSE)</f>
        <v>0.82599999999999996</v>
      </c>
      <c r="I4936" s="434">
        <f t="shared" si="77"/>
        <v>8788640</v>
      </c>
    </row>
    <row r="4937" spans="1:9">
      <c r="A4937" s="421">
        <v>4936</v>
      </c>
      <c r="B4937" s="422" t="s">
        <v>7711</v>
      </c>
      <c r="C4937" s="422" t="s">
        <v>7712</v>
      </c>
      <c r="D4937" s="422" t="s">
        <v>1981</v>
      </c>
      <c r="E4937" s="422" t="s">
        <v>8980</v>
      </c>
      <c r="F4937" s="438">
        <v>8390000</v>
      </c>
      <c r="G4937" s="423">
        <v>2023</v>
      </c>
      <c r="H4937" s="424">
        <f>VLOOKUP(G4937,[3]잔가율!$B$3:$C$33,2,FALSE)</f>
        <v>0.82599999999999996</v>
      </c>
      <c r="I4937" s="434">
        <f t="shared" si="77"/>
        <v>6930140</v>
      </c>
    </row>
    <row r="4938" spans="1:9">
      <c r="A4938" s="421">
        <v>4937</v>
      </c>
      <c r="B4938" s="422" t="s">
        <v>7711</v>
      </c>
      <c r="C4938" s="422" t="s">
        <v>7712</v>
      </c>
      <c r="D4938" s="422" t="s">
        <v>1981</v>
      </c>
      <c r="E4938" s="422" t="s">
        <v>8981</v>
      </c>
      <c r="F4938" s="438">
        <v>8700000</v>
      </c>
      <c r="G4938" s="423">
        <v>2023</v>
      </c>
      <c r="H4938" s="424">
        <f>VLOOKUP(G4938,[3]잔가율!$B$3:$C$33,2,FALSE)</f>
        <v>0.82599999999999996</v>
      </c>
      <c r="I4938" s="434">
        <f t="shared" si="77"/>
        <v>7186200</v>
      </c>
    </row>
    <row r="4939" spans="1:9">
      <c r="A4939" s="421">
        <v>4938</v>
      </c>
      <c r="B4939" s="422" t="s">
        <v>7711</v>
      </c>
      <c r="C4939" s="422" t="s">
        <v>7712</v>
      </c>
      <c r="D4939" s="422" t="s">
        <v>1981</v>
      </c>
      <c r="E4939" s="422" t="s">
        <v>8982</v>
      </c>
      <c r="F4939" s="438">
        <v>9450000</v>
      </c>
      <c r="G4939" s="423">
        <v>2023</v>
      </c>
      <c r="H4939" s="424">
        <f>VLOOKUP(G4939,[3]잔가율!$B$3:$C$33,2,FALSE)</f>
        <v>0.82599999999999996</v>
      </c>
      <c r="I4939" s="434">
        <f t="shared" si="77"/>
        <v>7805700</v>
      </c>
    </row>
    <row r="4940" spans="1:9">
      <c r="A4940" s="421">
        <v>4939</v>
      </c>
      <c r="B4940" s="422" t="s">
        <v>7711</v>
      </c>
      <c r="C4940" s="422" t="s">
        <v>7712</v>
      </c>
      <c r="D4940" s="422" t="s">
        <v>1981</v>
      </c>
      <c r="E4940" s="422" t="s">
        <v>8983</v>
      </c>
      <c r="F4940" s="438">
        <v>9560000</v>
      </c>
      <c r="G4940" s="423">
        <v>2023</v>
      </c>
      <c r="H4940" s="424">
        <f>VLOOKUP(G4940,[3]잔가율!$B$3:$C$33,2,FALSE)</f>
        <v>0.82599999999999996</v>
      </c>
      <c r="I4940" s="434">
        <f t="shared" si="77"/>
        <v>7896560</v>
      </c>
    </row>
    <row r="4941" spans="1:9">
      <c r="A4941" s="421">
        <v>4940</v>
      </c>
      <c r="B4941" s="422" t="s">
        <v>7711</v>
      </c>
      <c r="C4941" s="422" t="s">
        <v>7712</v>
      </c>
      <c r="D4941" s="422" t="s">
        <v>1981</v>
      </c>
      <c r="E4941" s="422" t="s">
        <v>8984</v>
      </c>
      <c r="F4941" s="438">
        <v>7480000</v>
      </c>
      <c r="G4941" s="423">
        <v>2023</v>
      </c>
      <c r="H4941" s="424">
        <f>VLOOKUP(G4941,[3]잔가율!$B$3:$C$33,2,FALSE)</f>
        <v>0.82599999999999996</v>
      </c>
      <c r="I4941" s="434">
        <f t="shared" si="77"/>
        <v>6178480</v>
      </c>
    </row>
    <row r="4942" spans="1:9">
      <c r="A4942" s="421">
        <v>4941</v>
      </c>
      <c r="B4942" s="422" t="s">
        <v>7711</v>
      </c>
      <c r="C4942" s="422" t="s">
        <v>7712</v>
      </c>
      <c r="D4942" s="422" t="s">
        <v>1981</v>
      </c>
      <c r="E4942" s="422" t="s">
        <v>8985</v>
      </c>
      <c r="F4942" s="438">
        <v>8690000</v>
      </c>
      <c r="G4942" s="423">
        <v>2023</v>
      </c>
      <c r="H4942" s="424">
        <f>VLOOKUP(G4942,[3]잔가율!$B$3:$C$33,2,FALSE)</f>
        <v>0.82599999999999996</v>
      </c>
      <c r="I4942" s="434">
        <f t="shared" si="77"/>
        <v>7177940</v>
      </c>
    </row>
    <row r="4943" spans="1:9">
      <c r="A4943" s="421">
        <v>4942</v>
      </c>
      <c r="B4943" s="422" t="s">
        <v>7711</v>
      </c>
      <c r="C4943" s="422" t="s">
        <v>7712</v>
      </c>
      <c r="D4943" s="422" t="s">
        <v>1981</v>
      </c>
      <c r="E4943" s="422" t="s">
        <v>8986</v>
      </c>
      <c r="F4943" s="438">
        <v>9430000</v>
      </c>
      <c r="G4943" s="423">
        <v>2023</v>
      </c>
      <c r="H4943" s="424">
        <f>VLOOKUP(G4943,[3]잔가율!$B$3:$C$33,2,FALSE)</f>
        <v>0.82599999999999996</v>
      </c>
      <c r="I4943" s="434">
        <f t="shared" si="77"/>
        <v>7789180</v>
      </c>
    </row>
    <row r="4944" spans="1:9">
      <c r="A4944" s="421">
        <v>4943</v>
      </c>
      <c r="B4944" s="422" t="s">
        <v>7711</v>
      </c>
      <c r="C4944" s="422" t="s">
        <v>7712</v>
      </c>
      <c r="D4944" s="422" t="s">
        <v>1981</v>
      </c>
      <c r="E4944" s="422" t="s">
        <v>8987</v>
      </c>
      <c r="F4944" s="438">
        <v>9550000</v>
      </c>
      <c r="G4944" s="423">
        <v>2023</v>
      </c>
      <c r="H4944" s="424">
        <f>VLOOKUP(G4944,[3]잔가율!$B$3:$C$33,2,FALSE)</f>
        <v>0.82599999999999996</v>
      </c>
      <c r="I4944" s="434">
        <f t="shared" si="77"/>
        <v>7888300</v>
      </c>
    </row>
    <row r="4945" spans="1:9">
      <c r="A4945" s="421">
        <v>4944</v>
      </c>
      <c r="B4945" s="422" t="s">
        <v>7711</v>
      </c>
      <c r="C4945" s="422" t="s">
        <v>7712</v>
      </c>
      <c r="D4945" s="422" t="s">
        <v>1981</v>
      </c>
      <c r="E4945" s="422" t="s">
        <v>8988</v>
      </c>
      <c r="F4945" s="438">
        <v>10470000</v>
      </c>
      <c r="G4945" s="423">
        <v>2023</v>
      </c>
      <c r="H4945" s="424">
        <f>VLOOKUP(G4945,[3]잔가율!$B$3:$C$33,2,FALSE)</f>
        <v>0.82599999999999996</v>
      </c>
      <c r="I4945" s="434">
        <f t="shared" si="77"/>
        <v>8648220</v>
      </c>
    </row>
    <row r="4946" spans="1:9">
      <c r="A4946" s="421">
        <v>4945</v>
      </c>
      <c r="B4946" s="422" t="s">
        <v>7711</v>
      </c>
      <c r="C4946" s="422" t="s">
        <v>7712</v>
      </c>
      <c r="D4946" s="422" t="s">
        <v>1981</v>
      </c>
      <c r="E4946" s="422" t="s">
        <v>8989</v>
      </c>
      <c r="F4946" s="438">
        <v>11530000</v>
      </c>
      <c r="G4946" s="423">
        <v>2023</v>
      </c>
      <c r="H4946" s="424">
        <f>VLOOKUP(G4946,[3]잔가율!$B$3:$C$33,2,FALSE)</f>
        <v>0.82599999999999996</v>
      </c>
      <c r="I4946" s="434">
        <f t="shared" si="77"/>
        <v>9523780</v>
      </c>
    </row>
    <row r="4947" spans="1:9">
      <c r="A4947" s="421">
        <v>4946</v>
      </c>
      <c r="B4947" s="422" t="s">
        <v>7711</v>
      </c>
      <c r="C4947" s="422" t="s">
        <v>7712</v>
      </c>
      <c r="D4947" s="422" t="s">
        <v>1981</v>
      </c>
      <c r="E4947" s="422" t="s">
        <v>8990</v>
      </c>
      <c r="F4947" s="438">
        <v>10430000</v>
      </c>
      <c r="G4947" s="423">
        <v>2023</v>
      </c>
      <c r="H4947" s="424">
        <f>VLOOKUP(G4947,[3]잔가율!$B$3:$C$33,2,FALSE)</f>
        <v>0.82599999999999996</v>
      </c>
      <c r="I4947" s="434">
        <f t="shared" si="77"/>
        <v>8615180</v>
      </c>
    </row>
    <row r="4948" spans="1:9">
      <c r="A4948" s="421">
        <v>4947</v>
      </c>
      <c r="B4948" s="422" t="s">
        <v>7711</v>
      </c>
      <c r="C4948" s="422" t="s">
        <v>7712</v>
      </c>
      <c r="D4948" s="422" t="s">
        <v>1981</v>
      </c>
      <c r="E4948" s="422" t="s">
        <v>8991</v>
      </c>
      <c r="F4948" s="438">
        <v>11490000</v>
      </c>
      <c r="G4948" s="423">
        <v>2023</v>
      </c>
      <c r="H4948" s="424">
        <f>VLOOKUP(G4948,[3]잔가율!$B$3:$C$33,2,FALSE)</f>
        <v>0.82599999999999996</v>
      </c>
      <c r="I4948" s="434">
        <f t="shared" si="77"/>
        <v>9490740</v>
      </c>
    </row>
    <row r="4949" spans="1:9">
      <c r="A4949" s="421">
        <v>4948</v>
      </c>
      <c r="B4949" s="422" t="s">
        <v>7711</v>
      </c>
      <c r="C4949" s="422" t="s">
        <v>7712</v>
      </c>
      <c r="D4949" s="422" t="s">
        <v>1981</v>
      </c>
      <c r="E4949" s="422" t="s">
        <v>8992</v>
      </c>
      <c r="F4949" s="438">
        <v>8590000</v>
      </c>
      <c r="G4949" s="423">
        <v>2023</v>
      </c>
      <c r="H4949" s="424">
        <f>VLOOKUP(G4949,[3]잔가율!$B$3:$C$33,2,FALSE)</f>
        <v>0.82599999999999996</v>
      </c>
      <c r="I4949" s="434">
        <f t="shared" si="77"/>
        <v>7095340</v>
      </c>
    </row>
    <row r="4950" spans="1:9">
      <c r="A4950" s="421">
        <v>4949</v>
      </c>
      <c r="B4950" s="422" t="s">
        <v>7711</v>
      </c>
      <c r="C4950" s="422" t="s">
        <v>7712</v>
      </c>
      <c r="D4950" s="422" t="s">
        <v>1981</v>
      </c>
      <c r="E4950" s="422" t="s">
        <v>8993</v>
      </c>
      <c r="F4950" s="438">
        <v>10410000</v>
      </c>
      <c r="G4950" s="423">
        <v>2023</v>
      </c>
      <c r="H4950" s="424">
        <f>VLOOKUP(G4950,[3]잔가율!$B$3:$C$33,2,FALSE)</f>
        <v>0.82599999999999996</v>
      </c>
      <c r="I4950" s="434">
        <f t="shared" si="77"/>
        <v>8598660</v>
      </c>
    </row>
    <row r="4951" spans="1:9">
      <c r="A4951" s="421">
        <v>4950</v>
      </c>
      <c r="B4951" s="422" t="s">
        <v>7711</v>
      </c>
      <c r="C4951" s="422" t="s">
        <v>7712</v>
      </c>
      <c r="D4951" s="422" t="s">
        <v>1981</v>
      </c>
      <c r="E4951" s="422" t="s">
        <v>8994</v>
      </c>
      <c r="F4951" s="438">
        <v>8580000</v>
      </c>
      <c r="G4951" s="423">
        <v>2023</v>
      </c>
      <c r="H4951" s="424">
        <f>VLOOKUP(G4951,[3]잔가율!$B$3:$C$33,2,FALSE)</f>
        <v>0.82599999999999996</v>
      </c>
      <c r="I4951" s="434">
        <f t="shared" si="77"/>
        <v>7087080</v>
      </c>
    </row>
    <row r="4952" spans="1:9">
      <c r="A4952" s="421">
        <v>4951</v>
      </c>
      <c r="B4952" s="422" t="s">
        <v>7711</v>
      </c>
      <c r="C4952" s="422" t="s">
        <v>7712</v>
      </c>
      <c r="D4952" s="422" t="s">
        <v>1981</v>
      </c>
      <c r="E4952" s="422" t="s">
        <v>8995</v>
      </c>
      <c r="F4952" s="438">
        <v>10270000</v>
      </c>
      <c r="G4952" s="423">
        <v>2023</v>
      </c>
      <c r="H4952" s="424">
        <f>VLOOKUP(G4952,[3]잔가율!$B$3:$C$33,2,FALSE)</f>
        <v>0.82599999999999996</v>
      </c>
      <c r="I4952" s="434">
        <f t="shared" si="77"/>
        <v>8483020</v>
      </c>
    </row>
    <row r="4953" spans="1:9">
      <c r="A4953" s="421">
        <v>4952</v>
      </c>
      <c r="B4953" s="422" t="s">
        <v>7711</v>
      </c>
      <c r="C4953" s="422" t="s">
        <v>7712</v>
      </c>
      <c r="D4953" s="422" t="s">
        <v>1981</v>
      </c>
      <c r="E4953" s="422" t="s">
        <v>8996</v>
      </c>
      <c r="F4953" s="438">
        <v>8290000</v>
      </c>
      <c r="G4953" s="423">
        <v>2023</v>
      </c>
      <c r="H4953" s="424">
        <f>VLOOKUP(G4953,[3]잔가율!$B$3:$C$33,2,FALSE)</f>
        <v>0.82599999999999996</v>
      </c>
      <c r="I4953" s="434">
        <f t="shared" si="77"/>
        <v>6847540</v>
      </c>
    </row>
    <row r="4954" spans="1:9">
      <c r="A4954" s="421">
        <v>4953</v>
      </c>
      <c r="B4954" s="422" t="s">
        <v>7711</v>
      </c>
      <c r="C4954" s="422" t="s">
        <v>7712</v>
      </c>
      <c r="D4954" s="422" t="s">
        <v>1981</v>
      </c>
      <c r="E4954" s="422" t="s">
        <v>8997</v>
      </c>
      <c r="F4954" s="438">
        <v>8260000</v>
      </c>
      <c r="G4954" s="423">
        <v>2023</v>
      </c>
      <c r="H4954" s="424">
        <f>VLOOKUP(G4954,[3]잔가율!$B$3:$C$33,2,FALSE)</f>
        <v>0.82599999999999996</v>
      </c>
      <c r="I4954" s="434">
        <f t="shared" si="77"/>
        <v>6822760</v>
      </c>
    </row>
    <row r="4955" spans="1:9">
      <c r="A4955" s="421">
        <v>4954</v>
      </c>
      <c r="B4955" s="422" t="s">
        <v>7711</v>
      </c>
      <c r="C4955" s="422" t="s">
        <v>7712</v>
      </c>
      <c r="D4955" s="422" t="s">
        <v>1981</v>
      </c>
      <c r="E4955" s="422" t="s">
        <v>8998</v>
      </c>
      <c r="F4955" s="438">
        <v>6790000</v>
      </c>
      <c r="G4955" s="423">
        <v>2023</v>
      </c>
      <c r="H4955" s="424">
        <f>VLOOKUP(G4955,[3]잔가율!$B$3:$C$33,2,FALSE)</f>
        <v>0.82599999999999996</v>
      </c>
      <c r="I4955" s="434">
        <f t="shared" si="77"/>
        <v>5608540</v>
      </c>
    </row>
    <row r="4956" spans="1:9">
      <c r="A4956" s="421">
        <v>4955</v>
      </c>
      <c r="B4956" s="422" t="s">
        <v>7711</v>
      </c>
      <c r="C4956" s="422" t="s">
        <v>7712</v>
      </c>
      <c r="D4956" s="422" t="s">
        <v>1981</v>
      </c>
      <c r="E4956" s="422" t="s">
        <v>8999</v>
      </c>
      <c r="F4956" s="438">
        <v>6750000</v>
      </c>
      <c r="G4956" s="423">
        <v>2023</v>
      </c>
      <c r="H4956" s="424">
        <f>VLOOKUP(G4956,[3]잔가율!$B$3:$C$33,2,FALSE)</f>
        <v>0.82599999999999996</v>
      </c>
      <c r="I4956" s="434">
        <f t="shared" si="77"/>
        <v>5575500</v>
      </c>
    </row>
    <row r="4957" spans="1:9">
      <c r="A4957" s="421">
        <v>4956</v>
      </c>
      <c r="B4957" s="422" t="s">
        <v>7711</v>
      </c>
      <c r="C4957" s="422" t="s">
        <v>7712</v>
      </c>
      <c r="D4957" s="422" t="s">
        <v>1981</v>
      </c>
      <c r="E4957" s="422" t="s">
        <v>9000</v>
      </c>
      <c r="F4957" s="438">
        <v>7600000</v>
      </c>
      <c r="G4957" s="423">
        <v>2023</v>
      </c>
      <c r="H4957" s="424">
        <f>VLOOKUP(G4957,[3]잔가율!$B$3:$C$33,2,FALSE)</f>
        <v>0.82599999999999996</v>
      </c>
      <c r="I4957" s="434">
        <f t="shared" si="77"/>
        <v>6277600</v>
      </c>
    </row>
    <row r="4958" spans="1:9">
      <c r="A4958" s="421">
        <v>4957</v>
      </c>
      <c r="B4958" s="422" t="s">
        <v>7711</v>
      </c>
      <c r="C4958" s="422" t="s">
        <v>7712</v>
      </c>
      <c r="D4958" s="422" t="s">
        <v>1981</v>
      </c>
      <c r="E4958" s="422" t="s">
        <v>9001</v>
      </c>
      <c r="F4958" s="438">
        <v>7340000</v>
      </c>
      <c r="G4958" s="423">
        <v>2023</v>
      </c>
      <c r="H4958" s="424">
        <f>VLOOKUP(G4958,[3]잔가율!$B$3:$C$33,2,FALSE)</f>
        <v>0.82599999999999996</v>
      </c>
      <c r="I4958" s="434">
        <f t="shared" si="77"/>
        <v>6062840</v>
      </c>
    </row>
    <row r="4959" spans="1:9">
      <c r="A4959" s="421">
        <v>4958</v>
      </c>
      <c r="B4959" s="422" t="s">
        <v>7711</v>
      </c>
      <c r="C4959" s="422" t="s">
        <v>7712</v>
      </c>
      <c r="D4959" s="422" t="s">
        <v>1981</v>
      </c>
      <c r="E4959" s="422" t="s">
        <v>9002</v>
      </c>
      <c r="F4959" s="438">
        <v>8210000</v>
      </c>
      <c r="G4959" s="423">
        <v>2023</v>
      </c>
      <c r="H4959" s="424">
        <f>VLOOKUP(G4959,[3]잔가율!$B$3:$C$33,2,FALSE)</f>
        <v>0.82599999999999996</v>
      </c>
      <c r="I4959" s="434">
        <f t="shared" si="77"/>
        <v>6781460</v>
      </c>
    </row>
    <row r="4960" spans="1:9">
      <c r="A4960" s="421">
        <v>4959</v>
      </c>
      <c r="B4960" s="422" t="s">
        <v>7711</v>
      </c>
      <c r="C4960" s="422" t="s">
        <v>7712</v>
      </c>
      <c r="D4960" s="422" t="s">
        <v>1981</v>
      </c>
      <c r="E4960" s="422" t="s">
        <v>9003</v>
      </c>
      <c r="F4960" s="438">
        <v>7810000</v>
      </c>
      <c r="G4960" s="423">
        <v>2023</v>
      </c>
      <c r="H4960" s="424">
        <f>VLOOKUP(G4960,[3]잔가율!$B$3:$C$33,2,FALSE)</f>
        <v>0.82599999999999996</v>
      </c>
      <c r="I4960" s="434">
        <f t="shared" si="77"/>
        <v>6451060</v>
      </c>
    </row>
    <row r="4961" spans="1:9">
      <c r="A4961" s="421">
        <v>4960</v>
      </c>
      <c r="B4961" s="422" t="s">
        <v>7711</v>
      </c>
      <c r="C4961" s="422" t="s">
        <v>7712</v>
      </c>
      <c r="D4961" s="422" t="s">
        <v>1981</v>
      </c>
      <c r="E4961" s="422" t="s">
        <v>9004</v>
      </c>
      <c r="F4961" s="438">
        <v>7840000</v>
      </c>
      <c r="G4961" s="423">
        <v>2023</v>
      </c>
      <c r="H4961" s="424">
        <f>VLOOKUP(G4961,[3]잔가율!$B$3:$C$33,2,FALSE)</f>
        <v>0.82599999999999996</v>
      </c>
      <c r="I4961" s="434">
        <f t="shared" si="77"/>
        <v>6475840</v>
      </c>
    </row>
    <row r="4962" spans="1:9">
      <c r="A4962" s="421">
        <v>4961</v>
      </c>
      <c r="B4962" s="422" t="s">
        <v>7711</v>
      </c>
      <c r="C4962" s="422" t="s">
        <v>7712</v>
      </c>
      <c r="D4962" s="422" t="s">
        <v>1981</v>
      </c>
      <c r="E4962" s="422" t="s">
        <v>9005</v>
      </c>
      <c r="F4962" s="438">
        <v>7920000</v>
      </c>
      <c r="G4962" s="423">
        <v>2023</v>
      </c>
      <c r="H4962" s="424">
        <f>VLOOKUP(G4962,[3]잔가율!$B$3:$C$33,2,FALSE)</f>
        <v>0.82599999999999996</v>
      </c>
      <c r="I4962" s="434">
        <f t="shared" si="77"/>
        <v>6541920</v>
      </c>
    </row>
    <row r="4963" spans="1:9">
      <c r="A4963" s="421">
        <v>4962</v>
      </c>
      <c r="B4963" s="422" t="s">
        <v>7711</v>
      </c>
      <c r="C4963" s="422" t="s">
        <v>7712</v>
      </c>
      <c r="D4963" s="422" t="s">
        <v>1981</v>
      </c>
      <c r="E4963" s="422" t="s">
        <v>9006</v>
      </c>
      <c r="F4963" s="438">
        <v>7800000</v>
      </c>
      <c r="G4963" s="423">
        <v>2023</v>
      </c>
      <c r="H4963" s="424">
        <f>VLOOKUP(G4963,[3]잔가율!$B$3:$C$33,2,FALSE)</f>
        <v>0.82599999999999996</v>
      </c>
      <c r="I4963" s="434">
        <f t="shared" si="77"/>
        <v>6442800</v>
      </c>
    </row>
    <row r="4964" spans="1:9">
      <c r="A4964" s="421">
        <v>4963</v>
      </c>
      <c r="B4964" s="422" t="s">
        <v>7711</v>
      </c>
      <c r="C4964" s="422" t="s">
        <v>7712</v>
      </c>
      <c r="D4964" s="422" t="s">
        <v>1981</v>
      </c>
      <c r="E4964" s="422" t="s">
        <v>9007</v>
      </c>
      <c r="F4964" s="438">
        <v>8220000</v>
      </c>
      <c r="G4964" s="423">
        <v>2023</v>
      </c>
      <c r="H4964" s="424">
        <f>VLOOKUP(G4964,[3]잔가율!$B$3:$C$33,2,FALSE)</f>
        <v>0.82599999999999996</v>
      </c>
      <c r="I4964" s="434">
        <f t="shared" si="77"/>
        <v>6789720</v>
      </c>
    </row>
    <row r="4965" spans="1:9">
      <c r="A4965" s="421">
        <v>4964</v>
      </c>
      <c r="B4965" s="422" t="s">
        <v>7711</v>
      </c>
      <c r="C4965" s="422" t="s">
        <v>7712</v>
      </c>
      <c r="D4965" s="422" t="s">
        <v>1981</v>
      </c>
      <c r="E4965" s="422" t="s">
        <v>9008</v>
      </c>
      <c r="F4965" s="438">
        <v>9270000</v>
      </c>
      <c r="G4965" s="423">
        <v>2023</v>
      </c>
      <c r="H4965" s="424">
        <f>VLOOKUP(G4965,[3]잔가율!$B$3:$C$33,2,FALSE)</f>
        <v>0.82599999999999996</v>
      </c>
      <c r="I4965" s="434">
        <f t="shared" si="77"/>
        <v>7657020</v>
      </c>
    </row>
    <row r="4966" spans="1:9">
      <c r="A4966" s="421">
        <v>4965</v>
      </c>
      <c r="B4966" s="422" t="s">
        <v>7711</v>
      </c>
      <c r="C4966" s="422" t="s">
        <v>7712</v>
      </c>
      <c r="D4966" s="422" t="s">
        <v>1981</v>
      </c>
      <c r="E4966" s="422" t="s">
        <v>9009</v>
      </c>
      <c r="F4966" s="438">
        <v>9120000</v>
      </c>
      <c r="G4966" s="423">
        <v>2023</v>
      </c>
      <c r="H4966" s="424">
        <f>VLOOKUP(G4966,[3]잔가율!$B$3:$C$33,2,FALSE)</f>
        <v>0.82599999999999996</v>
      </c>
      <c r="I4966" s="434">
        <f t="shared" si="77"/>
        <v>7533120</v>
      </c>
    </row>
    <row r="4967" spans="1:9">
      <c r="A4967" s="421">
        <v>4966</v>
      </c>
      <c r="B4967" s="422" t="s">
        <v>7711</v>
      </c>
      <c r="C4967" s="422" t="s">
        <v>7712</v>
      </c>
      <c r="D4967" s="422" t="s">
        <v>1981</v>
      </c>
      <c r="E4967" s="422" t="s">
        <v>9010</v>
      </c>
      <c r="F4967" s="438">
        <v>8970000</v>
      </c>
      <c r="G4967" s="423">
        <v>2023</v>
      </c>
      <c r="H4967" s="424">
        <f>VLOOKUP(G4967,[3]잔가율!$B$3:$C$33,2,FALSE)</f>
        <v>0.82599999999999996</v>
      </c>
      <c r="I4967" s="434">
        <f t="shared" si="77"/>
        <v>7409220</v>
      </c>
    </row>
    <row r="4968" spans="1:9">
      <c r="A4968" s="421">
        <v>4967</v>
      </c>
      <c r="B4968" s="422" t="s">
        <v>7711</v>
      </c>
      <c r="C4968" s="422" t="s">
        <v>7712</v>
      </c>
      <c r="D4968" s="422" t="s">
        <v>1981</v>
      </c>
      <c r="E4968" s="422" t="s">
        <v>9011</v>
      </c>
      <c r="F4968" s="438">
        <v>8290000</v>
      </c>
      <c r="G4968" s="423">
        <v>2023</v>
      </c>
      <c r="H4968" s="424">
        <f>VLOOKUP(G4968,[3]잔가율!$B$3:$C$33,2,FALSE)</f>
        <v>0.82599999999999996</v>
      </c>
      <c r="I4968" s="434">
        <f t="shared" si="77"/>
        <v>6847540</v>
      </c>
    </row>
    <row r="4969" spans="1:9">
      <c r="A4969" s="421">
        <v>4968</v>
      </c>
      <c r="B4969" s="422" t="s">
        <v>7711</v>
      </c>
      <c r="C4969" s="422" t="s">
        <v>7712</v>
      </c>
      <c r="D4969" s="422" t="s">
        <v>1981</v>
      </c>
      <c r="E4969" s="422" t="s">
        <v>9012</v>
      </c>
      <c r="F4969" s="438">
        <v>10540000</v>
      </c>
      <c r="G4969" s="423">
        <v>2023</v>
      </c>
      <c r="H4969" s="424">
        <f>VLOOKUP(G4969,[3]잔가율!$B$3:$C$33,2,FALSE)</f>
        <v>0.82599999999999996</v>
      </c>
      <c r="I4969" s="434">
        <f t="shared" si="77"/>
        <v>8706040</v>
      </c>
    </row>
    <row r="4970" spans="1:9">
      <c r="A4970" s="421">
        <v>4969</v>
      </c>
      <c r="B4970" s="422" t="s">
        <v>7711</v>
      </c>
      <c r="C4970" s="422" t="s">
        <v>7712</v>
      </c>
      <c r="D4970" s="422" t="s">
        <v>1981</v>
      </c>
      <c r="E4970" s="422" t="s">
        <v>9013</v>
      </c>
      <c r="F4970" s="438">
        <v>11100000</v>
      </c>
      <c r="G4970" s="423">
        <v>2023</v>
      </c>
      <c r="H4970" s="424">
        <f>VLOOKUP(G4970,[3]잔가율!$B$3:$C$33,2,FALSE)</f>
        <v>0.82599999999999996</v>
      </c>
      <c r="I4970" s="434">
        <f t="shared" si="77"/>
        <v>9168600</v>
      </c>
    </row>
    <row r="4971" spans="1:9">
      <c r="A4971" s="421">
        <v>4970</v>
      </c>
      <c r="B4971" s="422" t="s">
        <v>7711</v>
      </c>
      <c r="C4971" s="422" t="s">
        <v>7712</v>
      </c>
      <c r="D4971" s="422" t="s">
        <v>1981</v>
      </c>
      <c r="E4971" s="422" t="s">
        <v>9014</v>
      </c>
      <c r="F4971" s="438">
        <v>8180000</v>
      </c>
      <c r="G4971" s="423">
        <v>2023</v>
      </c>
      <c r="H4971" s="424">
        <f>VLOOKUP(G4971,[3]잔가율!$B$3:$C$33,2,FALSE)</f>
        <v>0.82599999999999996</v>
      </c>
      <c r="I4971" s="434">
        <f t="shared" si="77"/>
        <v>6756680</v>
      </c>
    </row>
    <row r="4972" spans="1:9">
      <c r="A4972" s="421">
        <v>4971</v>
      </c>
      <c r="B4972" s="422" t="s">
        <v>7711</v>
      </c>
      <c r="C4972" s="422" t="s">
        <v>7712</v>
      </c>
      <c r="D4972" s="422" t="s">
        <v>1981</v>
      </c>
      <c r="E4972" s="422" t="s">
        <v>9015</v>
      </c>
      <c r="F4972" s="438">
        <v>8780000</v>
      </c>
      <c r="G4972" s="423">
        <v>2023</v>
      </c>
      <c r="H4972" s="424">
        <f>VLOOKUP(G4972,[3]잔가율!$B$3:$C$33,2,FALSE)</f>
        <v>0.82599999999999996</v>
      </c>
      <c r="I4972" s="434">
        <f t="shared" si="77"/>
        <v>7252280</v>
      </c>
    </row>
    <row r="4973" spans="1:9">
      <c r="A4973" s="421">
        <v>4972</v>
      </c>
      <c r="B4973" s="422" t="s">
        <v>7711</v>
      </c>
      <c r="C4973" s="422" t="s">
        <v>7712</v>
      </c>
      <c r="D4973" s="422" t="s">
        <v>1981</v>
      </c>
      <c r="E4973" s="422" t="s">
        <v>9016</v>
      </c>
      <c r="F4973" s="438">
        <v>10330000</v>
      </c>
      <c r="G4973" s="423">
        <v>2023</v>
      </c>
      <c r="H4973" s="424">
        <f>VLOOKUP(G4973,[3]잔가율!$B$3:$C$33,2,FALSE)</f>
        <v>0.82599999999999996</v>
      </c>
      <c r="I4973" s="434">
        <f t="shared" si="77"/>
        <v>8532580</v>
      </c>
    </row>
    <row r="4974" spans="1:9">
      <c r="A4974" s="421">
        <v>4973</v>
      </c>
      <c r="B4974" s="422" t="s">
        <v>7711</v>
      </c>
      <c r="C4974" s="422" t="s">
        <v>7712</v>
      </c>
      <c r="D4974" s="422" t="s">
        <v>1981</v>
      </c>
      <c r="E4974" s="422" t="s">
        <v>9017</v>
      </c>
      <c r="F4974" s="438">
        <v>10320000</v>
      </c>
      <c r="G4974" s="423">
        <v>2023</v>
      </c>
      <c r="H4974" s="424">
        <f>VLOOKUP(G4974,[3]잔가율!$B$3:$C$33,2,FALSE)</f>
        <v>0.82599999999999996</v>
      </c>
      <c r="I4974" s="434">
        <f t="shared" si="77"/>
        <v>8524320</v>
      </c>
    </row>
    <row r="4975" spans="1:9">
      <c r="A4975" s="421">
        <v>4974</v>
      </c>
      <c r="B4975" s="422" t="s">
        <v>7711</v>
      </c>
      <c r="C4975" s="422" t="s">
        <v>7712</v>
      </c>
      <c r="D4975" s="422" t="s">
        <v>1981</v>
      </c>
      <c r="E4975" s="422" t="s">
        <v>9018</v>
      </c>
      <c r="F4975" s="438">
        <v>11730000</v>
      </c>
      <c r="G4975" s="423">
        <v>2023</v>
      </c>
      <c r="H4975" s="424">
        <f>VLOOKUP(G4975,[3]잔가율!$B$3:$C$33,2,FALSE)</f>
        <v>0.82599999999999996</v>
      </c>
      <c r="I4975" s="434">
        <f t="shared" si="77"/>
        <v>9688980</v>
      </c>
    </row>
    <row r="4976" spans="1:9">
      <c r="A4976" s="421">
        <v>4975</v>
      </c>
      <c r="B4976" s="422" t="s">
        <v>7711</v>
      </c>
      <c r="C4976" s="422" t="s">
        <v>7712</v>
      </c>
      <c r="D4976" s="422" t="s">
        <v>1981</v>
      </c>
      <c r="E4976" s="422" t="s">
        <v>9019</v>
      </c>
      <c r="F4976" s="438">
        <v>8090000</v>
      </c>
      <c r="G4976" s="423">
        <v>2023</v>
      </c>
      <c r="H4976" s="424">
        <f>VLOOKUP(G4976,[3]잔가율!$B$3:$C$33,2,FALSE)</f>
        <v>0.82599999999999996</v>
      </c>
      <c r="I4976" s="434">
        <f t="shared" si="77"/>
        <v>6682340</v>
      </c>
    </row>
    <row r="4977" spans="1:9">
      <c r="A4977" s="421">
        <v>4976</v>
      </c>
      <c r="B4977" s="422" t="s">
        <v>7711</v>
      </c>
      <c r="C4977" s="422" t="s">
        <v>7712</v>
      </c>
      <c r="D4977" s="422" t="s">
        <v>1981</v>
      </c>
      <c r="E4977" s="422" t="s">
        <v>9020</v>
      </c>
      <c r="F4977" s="438">
        <v>9220000</v>
      </c>
      <c r="G4977" s="423">
        <v>2023</v>
      </c>
      <c r="H4977" s="424">
        <f>VLOOKUP(G4977,[3]잔가율!$B$3:$C$33,2,FALSE)</f>
        <v>0.82599999999999996</v>
      </c>
      <c r="I4977" s="434">
        <f t="shared" si="77"/>
        <v>7615720</v>
      </c>
    </row>
    <row r="4978" spans="1:9">
      <c r="A4978" s="421">
        <v>4977</v>
      </c>
      <c r="B4978" s="422" t="s">
        <v>7711</v>
      </c>
      <c r="C4978" s="422" t="s">
        <v>7712</v>
      </c>
      <c r="D4978" s="422" t="s">
        <v>1981</v>
      </c>
      <c r="E4978" s="422" t="s">
        <v>9021</v>
      </c>
      <c r="F4978" s="438">
        <v>10500000</v>
      </c>
      <c r="G4978" s="423">
        <v>2023</v>
      </c>
      <c r="H4978" s="424">
        <f>VLOOKUP(G4978,[3]잔가율!$B$3:$C$33,2,FALSE)</f>
        <v>0.82599999999999996</v>
      </c>
      <c r="I4978" s="434">
        <f t="shared" si="77"/>
        <v>8673000</v>
      </c>
    </row>
    <row r="4979" spans="1:9">
      <c r="A4979" s="421">
        <v>4978</v>
      </c>
      <c r="B4979" s="422" t="s">
        <v>7711</v>
      </c>
      <c r="C4979" s="422" t="s">
        <v>7712</v>
      </c>
      <c r="D4979" s="422" t="s">
        <v>1981</v>
      </c>
      <c r="E4979" s="422" t="s">
        <v>9022</v>
      </c>
      <c r="F4979" s="438">
        <v>10590000</v>
      </c>
      <c r="G4979" s="423">
        <v>2023</v>
      </c>
      <c r="H4979" s="424">
        <f>VLOOKUP(G4979,[3]잔가율!$B$3:$C$33,2,FALSE)</f>
        <v>0.82599999999999996</v>
      </c>
      <c r="I4979" s="434">
        <f t="shared" si="77"/>
        <v>8747340</v>
      </c>
    </row>
    <row r="4980" spans="1:9">
      <c r="A4980" s="421">
        <v>4979</v>
      </c>
      <c r="B4980" s="422" t="s">
        <v>7711</v>
      </c>
      <c r="C4980" s="422" t="s">
        <v>7712</v>
      </c>
      <c r="D4980" s="422" t="s">
        <v>1981</v>
      </c>
      <c r="E4980" s="422" t="s">
        <v>9023</v>
      </c>
      <c r="F4980" s="438">
        <v>7750000</v>
      </c>
      <c r="G4980" s="423">
        <v>2023</v>
      </c>
      <c r="H4980" s="424">
        <f>VLOOKUP(G4980,[3]잔가율!$B$3:$C$33,2,FALSE)</f>
        <v>0.82599999999999996</v>
      </c>
      <c r="I4980" s="434">
        <f t="shared" si="77"/>
        <v>6401500</v>
      </c>
    </row>
    <row r="4981" spans="1:9">
      <c r="A4981" s="421">
        <v>4980</v>
      </c>
      <c r="B4981" s="422" t="s">
        <v>7711</v>
      </c>
      <c r="C4981" s="422" t="s">
        <v>7712</v>
      </c>
      <c r="D4981" s="422" t="s">
        <v>1981</v>
      </c>
      <c r="E4981" s="422" t="s">
        <v>9024</v>
      </c>
      <c r="F4981" s="438">
        <v>9110000</v>
      </c>
      <c r="G4981" s="423">
        <v>2023</v>
      </c>
      <c r="H4981" s="424">
        <f>VLOOKUP(G4981,[3]잔가율!$B$3:$C$33,2,FALSE)</f>
        <v>0.82599999999999996</v>
      </c>
      <c r="I4981" s="434">
        <f t="shared" si="77"/>
        <v>7524860</v>
      </c>
    </row>
    <row r="4982" spans="1:9">
      <c r="A4982" s="421">
        <v>4981</v>
      </c>
      <c r="B4982" s="422" t="s">
        <v>7711</v>
      </c>
      <c r="C4982" s="422" t="s">
        <v>7712</v>
      </c>
      <c r="D4982" s="422" t="s">
        <v>1981</v>
      </c>
      <c r="E4982" s="422" t="s">
        <v>9025</v>
      </c>
      <c r="F4982" s="438">
        <v>9750000</v>
      </c>
      <c r="G4982" s="423">
        <v>2023</v>
      </c>
      <c r="H4982" s="424">
        <f>VLOOKUP(G4982,[3]잔가율!$B$3:$C$33,2,FALSE)</f>
        <v>0.82599999999999996</v>
      </c>
      <c r="I4982" s="434">
        <f t="shared" si="77"/>
        <v>8053500</v>
      </c>
    </row>
    <row r="4983" spans="1:9">
      <c r="A4983" s="421">
        <v>4982</v>
      </c>
      <c r="B4983" s="422" t="s">
        <v>7711</v>
      </c>
      <c r="C4983" s="422" t="s">
        <v>7712</v>
      </c>
      <c r="D4983" s="422" t="s">
        <v>1981</v>
      </c>
      <c r="E4983" s="422" t="s">
        <v>9026</v>
      </c>
      <c r="F4983" s="438">
        <v>10270000</v>
      </c>
      <c r="G4983" s="423">
        <v>2023</v>
      </c>
      <c r="H4983" s="424">
        <f>VLOOKUP(G4983,[3]잔가율!$B$3:$C$33,2,FALSE)</f>
        <v>0.82599999999999996</v>
      </c>
      <c r="I4983" s="434">
        <f t="shared" si="77"/>
        <v>8483020</v>
      </c>
    </row>
    <row r="4984" spans="1:9">
      <c r="A4984" s="421">
        <v>4983</v>
      </c>
      <c r="B4984" s="422" t="s">
        <v>7711</v>
      </c>
      <c r="C4984" s="422" t="s">
        <v>7712</v>
      </c>
      <c r="D4984" s="422" t="s">
        <v>1981</v>
      </c>
      <c r="E4984" s="422" t="s">
        <v>9027</v>
      </c>
      <c r="F4984" s="438">
        <v>10510000</v>
      </c>
      <c r="G4984" s="423">
        <v>2023</v>
      </c>
      <c r="H4984" s="424">
        <f>VLOOKUP(G4984,[3]잔가율!$B$3:$C$33,2,FALSE)</f>
        <v>0.82599999999999996</v>
      </c>
      <c r="I4984" s="434">
        <f t="shared" si="77"/>
        <v>8681260</v>
      </c>
    </row>
    <row r="4985" spans="1:9">
      <c r="A4985" s="421">
        <v>4984</v>
      </c>
      <c r="B4985" s="422" t="s">
        <v>7711</v>
      </c>
      <c r="C4985" s="422" t="s">
        <v>7712</v>
      </c>
      <c r="D4985" s="422" t="s">
        <v>1981</v>
      </c>
      <c r="E4985" s="422" t="s">
        <v>9028</v>
      </c>
      <c r="F4985" s="438">
        <v>9730000</v>
      </c>
      <c r="G4985" s="423">
        <v>2023</v>
      </c>
      <c r="H4985" s="424">
        <f>VLOOKUP(G4985,[3]잔가율!$B$3:$C$33,2,FALSE)</f>
        <v>0.82599999999999996</v>
      </c>
      <c r="I4985" s="434">
        <f t="shared" si="77"/>
        <v>8036980</v>
      </c>
    </row>
    <row r="4986" spans="1:9">
      <c r="A4986" s="421">
        <v>4985</v>
      </c>
      <c r="B4986" s="422" t="s">
        <v>7711</v>
      </c>
      <c r="C4986" s="422" t="s">
        <v>7712</v>
      </c>
      <c r="D4986" s="422" t="s">
        <v>1981</v>
      </c>
      <c r="E4986" s="422" t="s">
        <v>9029</v>
      </c>
      <c r="F4986" s="438">
        <v>8280000</v>
      </c>
      <c r="G4986" s="423">
        <v>2023</v>
      </c>
      <c r="H4986" s="424">
        <f>VLOOKUP(G4986,[3]잔가율!$B$3:$C$33,2,FALSE)</f>
        <v>0.82599999999999996</v>
      </c>
      <c r="I4986" s="434">
        <f t="shared" si="77"/>
        <v>6839280</v>
      </c>
    </row>
    <row r="4987" spans="1:9">
      <c r="A4987" s="421">
        <v>4986</v>
      </c>
      <c r="B4987" s="422" t="s">
        <v>7711</v>
      </c>
      <c r="C4987" s="422" t="s">
        <v>7712</v>
      </c>
      <c r="D4987" s="422" t="s">
        <v>1981</v>
      </c>
      <c r="E4987" s="422" t="s">
        <v>9030</v>
      </c>
      <c r="F4987" s="438">
        <v>10970000</v>
      </c>
      <c r="G4987" s="423">
        <v>2023</v>
      </c>
      <c r="H4987" s="424">
        <f>VLOOKUP(G4987,[3]잔가율!$B$3:$C$33,2,FALSE)</f>
        <v>0.82599999999999996</v>
      </c>
      <c r="I4987" s="434">
        <f t="shared" si="77"/>
        <v>9061220</v>
      </c>
    </row>
    <row r="4988" spans="1:9">
      <c r="A4988" s="421">
        <v>4987</v>
      </c>
      <c r="B4988" s="422" t="s">
        <v>7711</v>
      </c>
      <c r="C4988" s="422" t="s">
        <v>7712</v>
      </c>
      <c r="D4988" s="422" t="s">
        <v>1981</v>
      </c>
      <c r="E4988" s="422" t="s">
        <v>9031</v>
      </c>
      <c r="F4988" s="438">
        <v>11600000</v>
      </c>
      <c r="G4988" s="423">
        <v>2023</v>
      </c>
      <c r="H4988" s="424">
        <f>VLOOKUP(G4988,[3]잔가율!$B$3:$C$33,2,FALSE)</f>
        <v>0.82599999999999996</v>
      </c>
      <c r="I4988" s="434">
        <f t="shared" si="77"/>
        <v>9581600</v>
      </c>
    </row>
    <row r="4989" spans="1:9">
      <c r="A4989" s="421">
        <v>4988</v>
      </c>
      <c r="B4989" s="422" t="s">
        <v>7711</v>
      </c>
      <c r="C4989" s="422" t="s">
        <v>7712</v>
      </c>
      <c r="D4989" s="422" t="s">
        <v>1981</v>
      </c>
      <c r="E4989" s="422" t="s">
        <v>9032</v>
      </c>
      <c r="F4989" s="438">
        <v>12210000</v>
      </c>
      <c r="G4989" s="423">
        <v>2023</v>
      </c>
      <c r="H4989" s="424">
        <f>VLOOKUP(G4989,[3]잔가율!$B$3:$C$33,2,FALSE)</f>
        <v>0.82599999999999996</v>
      </c>
      <c r="I4989" s="434">
        <f t="shared" si="77"/>
        <v>10085460</v>
      </c>
    </row>
    <row r="4990" spans="1:9">
      <c r="A4990" s="421">
        <v>4989</v>
      </c>
      <c r="B4990" s="422" t="s">
        <v>7711</v>
      </c>
      <c r="C4990" s="422" t="s">
        <v>7712</v>
      </c>
      <c r="D4990" s="422" t="s">
        <v>1981</v>
      </c>
      <c r="E4990" s="422" t="s">
        <v>9033</v>
      </c>
      <c r="F4990" s="438">
        <v>9320000</v>
      </c>
      <c r="G4990" s="423">
        <v>2023</v>
      </c>
      <c r="H4990" s="424">
        <f>VLOOKUP(G4990,[3]잔가율!$B$3:$C$33,2,FALSE)</f>
        <v>0.82599999999999996</v>
      </c>
      <c r="I4990" s="434">
        <f t="shared" si="77"/>
        <v>7698320</v>
      </c>
    </row>
    <row r="4991" spans="1:9">
      <c r="A4991" s="421">
        <v>4990</v>
      </c>
      <c r="B4991" s="422" t="s">
        <v>7711</v>
      </c>
      <c r="C4991" s="422" t="s">
        <v>7712</v>
      </c>
      <c r="D4991" s="422" t="s">
        <v>1981</v>
      </c>
      <c r="E4991" s="422" t="s">
        <v>9034</v>
      </c>
      <c r="F4991" s="438">
        <v>11180000</v>
      </c>
      <c r="G4991" s="423">
        <v>2023</v>
      </c>
      <c r="H4991" s="424">
        <f>VLOOKUP(G4991,[3]잔가율!$B$3:$C$33,2,FALSE)</f>
        <v>0.82599999999999996</v>
      </c>
      <c r="I4991" s="434">
        <f t="shared" si="77"/>
        <v>9234680</v>
      </c>
    </row>
    <row r="4992" spans="1:9">
      <c r="A4992" s="421">
        <v>4991</v>
      </c>
      <c r="B4992" s="422" t="s">
        <v>7711</v>
      </c>
      <c r="C4992" s="422" t="s">
        <v>7712</v>
      </c>
      <c r="D4992" s="422" t="s">
        <v>1981</v>
      </c>
      <c r="E4992" s="422" t="s">
        <v>9035</v>
      </c>
      <c r="F4992" s="438">
        <v>11380000</v>
      </c>
      <c r="G4992" s="423">
        <v>2023</v>
      </c>
      <c r="H4992" s="424">
        <f>VLOOKUP(G4992,[3]잔가율!$B$3:$C$33,2,FALSE)</f>
        <v>0.82599999999999996</v>
      </c>
      <c r="I4992" s="434">
        <f t="shared" si="77"/>
        <v>9399880</v>
      </c>
    </row>
    <row r="4993" spans="1:9">
      <c r="A4993" s="421">
        <v>4992</v>
      </c>
      <c r="B4993" s="422" t="s">
        <v>7711</v>
      </c>
      <c r="C4993" s="422" t="s">
        <v>7712</v>
      </c>
      <c r="D4993" s="422" t="s">
        <v>1981</v>
      </c>
      <c r="E4993" s="422" t="s">
        <v>9036</v>
      </c>
      <c r="F4993" s="438">
        <v>11770000</v>
      </c>
      <c r="G4993" s="423">
        <v>2023</v>
      </c>
      <c r="H4993" s="424">
        <f>VLOOKUP(G4993,[3]잔가율!$B$3:$C$33,2,FALSE)</f>
        <v>0.82599999999999996</v>
      </c>
      <c r="I4993" s="434">
        <f t="shared" si="77"/>
        <v>9722020</v>
      </c>
    </row>
    <row r="4994" spans="1:9">
      <c r="A4994" s="421">
        <v>4993</v>
      </c>
      <c r="B4994" s="422" t="s">
        <v>7711</v>
      </c>
      <c r="C4994" s="422" t="s">
        <v>7712</v>
      </c>
      <c r="D4994" s="422" t="s">
        <v>1981</v>
      </c>
      <c r="E4994" s="422" t="s">
        <v>9037</v>
      </c>
      <c r="F4994" s="438">
        <v>11880000</v>
      </c>
      <c r="G4994" s="423">
        <v>2023</v>
      </c>
      <c r="H4994" s="424">
        <f>VLOOKUP(G4994,[3]잔가율!$B$3:$C$33,2,FALSE)</f>
        <v>0.82599999999999996</v>
      </c>
      <c r="I4994" s="434">
        <f t="shared" ref="I4994:I5057" si="78">ROUNDDOWN(F4994*H4994,0)</f>
        <v>9812880</v>
      </c>
    </row>
    <row r="4995" spans="1:9">
      <c r="A4995" s="421">
        <v>4994</v>
      </c>
      <c r="B4995" s="422" t="s">
        <v>7711</v>
      </c>
      <c r="C4995" s="422" t="s">
        <v>7712</v>
      </c>
      <c r="D4995" s="422" t="s">
        <v>1981</v>
      </c>
      <c r="E4995" s="422" t="s">
        <v>9038</v>
      </c>
      <c r="F4995" s="438">
        <v>8950000</v>
      </c>
      <c r="G4995" s="423">
        <v>2023</v>
      </c>
      <c r="H4995" s="424">
        <f>VLOOKUP(G4995,[3]잔가율!$B$3:$C$33,2,FALSE)</f>
        <v>0.82599999999999996</v>
      </c>
      <c r="I4995" s="434">
        <f t="shared" si="78"/>
        <v>7392700</v>
      </c>
    </row>
    <row r="4996" spans="1:9">
      <c r="A4996" s="421">
        <v>4995</v>
      </c>
      <c r="B4996" s="422" t="s">
        <v>7711</v>
      </c>
      <c r="C4996" s="422" t="s">
        <v>7712</v>
      </c>
      <c r="D4996" s="422" t="s">
        <v>1981</v>
      </c>
      <c r="E4996" s="422" t="s">
        <v>9039</v>
      </c>
      <c r="F4996" s="438">
        <v>10830000</v>
      </c>
      <c r="G4996" s="423">
        <v>2023</v>
      </c>
      <c r="H4996" s="424">
        <f>VLOOKUP(G4996,[3]잔가율!$B$3:$C$33,2,FALSE)</f>
        <v>0.82599999999999996</v>
      </c>
      <c r="I4996" s="434">
        <f t="shared" si="78"/>
        <v>8945580</v>
      </c>
    </row>
    <row r="4997" spans="1:9">
      <c r="A4997" s="421">
        <v>4996</v>
      </c>
      <c r="B4997" s="422" t="s">
        <v>7711</v>
      </c>
      <c r="C4997" s="422" t="s">
        <v>7712</v>
      </c>
      <c r="D4997" s="422" t="s">
        <v>1981</v>
      </c>
      <c r="E4997" s="422" t="s">
        <v>9040</v>
      </c>
      <c r="F4997" s="438">
        <v>11290000</v>
      </c>
      <c r="G4997" s="423">
        <v>2023</v>
      </c>
      <c r="H4997" s="424">
        <f>VLOOKUP(G4997,[3]잔가율!$B$3:$C$33,2,FALSE)</f>
        <v>0.82599999999999996</v>
      </c>
      <c r="I4997" s="434">
        <f t="shared" si="78"/>
        <v>9325540</v>
      </c>
    </row>
    <row r="4998" spans="1:9">
      <c r="A4998" s="421">
        <v>4997</v>
      </c>
      <c r="B4998" s="422" t="s">
        <v>7711</v>
      </c>
      <c r="C4998" s="422" t="s">
        <v>7712</v>
      </c>
      <c r="D4998" s="422" t="s">
        <v>1981</v>
      </c>
      <c r="E4998" s="422" t="s">
        <v>9041</v>
      </c>
      <c r="F4998" s="438">
        <v>12630000</v>
      </c>
      <c r="G4998" s="423">
        <v>2023</v>
      </c>
      <c r="H4998" s="424">
        <f>VLOOKUP(G4998,[3]잔가율!$B$3:$C$33,2,FALSE)</f>
        <v>0.82599999999999996</v>
      </c>
      <c r="I4998" s="434">
        <f t="shared" si="78"/>
        <v>10432380</v>
      </c>
    </row>
    <row r="4999" spans="1:9">
      <c r="A4999" s="421">
        <v>4998</v>
      </c>
      <c r="B4999" s="422" t="s">
        <v>7711</v>
      </c>
      <c r="C4999" s="422" t="s">
        <v>7712</v>
      </c>
      <c r="D4999" s="422" t="s">
        <v>1981</v>
      </c>
      <c r="E4999" s="422" t="s">
        <v>9042</v>
      </c>
      <c r="F4999" s="438">
        <v>8140000</v>
      </c>
      <c r="G4999" s="423">
        <v>2023</v>
      </c>
      <c r="H4999" s="424">
        <f>VLOOKUP(G4999,[3]잔가율!$B$3:$C$33,2,FALSE)</f>
        <v>0.82599999999999996</v>
      </c>
      <c r="I4999" s="434">
        <f t="shared" si="78"/>
        <v>6723640</v>
      </c>
    </row>
    <row r="5000" spans="1:9">
      <c r="A5000" s="421">
        <v>4999</v>
      </c>
      <c r="B5000" s="422" t="s">
        <v>7711</v>
      </c>
      <c r="C5000" s="422" t="s">
        <v>7712</v>
      </c>
      <c r="D5000" s="422" t="s">
        <v>1981</v>
      </c>
      <c r="E5000" s="422" t="s">
        <v>9043</v>
      </c>
      <c r="F5000" s="438">
        <v>10810000</v>
      </c>
      <c r="G5000" s="423">
        <v>2023</v>
      </c>
      <c r="H5000" s="424">
        <f>VLOOKUP(G5000,[3]잔가율!$B$3:$C$33,2,FALSE)</f>
        <v>0.82599999999999996</v>
      </c>
      <c r="I5000" s="434">
        <f t="shared" si="78"/>
        <v>8929060</v>
      </c>
    </row>
    <row r="5001" spans="1:9">
      <c r="A5001" s="421">
        <v>5000</v>
      </c>
      <c r="B5001" s="422" t="s">
        <v>7711</v>
      </c>
      <c r="C5001" s="422" t="s">
        <v>7712</v>
      </c>
      <c r="D5001" s="422" t="s">
        <v>1981</v>
      </c>
      <c r="E5001" s="422" t="s">
        <v>9044</v>
      </c>
      <c r="F5001" s="438">
        <v>11920000</v>
      </c>
      <c r="G5001" s="423">
        <v>2023</v>
      </c>
      <c r="H5001" s="424">
        <f>VLOOKUP(G5001,[3]잔가율!$B$3:$C$33,2,FALSE)</f>
        <v>0.82599999999999996</v>
      </c>
      <c r="I5001" s="434">
        <f t="shared" si="78"/>
        <v>9845920</v>
      </c>
    </row>
    <row r="5002" spans="1:9">
      <c r="A5002" s="421">
        <v>5001</v>
      </c>
      <c r="B5002" s="422" t="s">
        <v>7711</v>
      </c>
      <c r="C5002" s="422" t="s">
        <v>7712</v>
      </c>
      <c r="D5002" s="422" t="s">
        <v>1981</v>
      </c>
      <c r="E5002" s="422" t="s">
        <v>9045</v>
      </c>
      <c r="F5002" s="438">
        <v>11440000</v>
      </c>
      <c r="G5002" s="423">
        <v>2023</v>
      </c>
      <c r="H5002" s="424">
        <f>VLOOKUP(G5002,[3]잔가율!$B$3:$C$33,2,FALSE)</f>
        <v>0.82599999999999996</v>
      </c>
      <c r="I5002" s="434">
        <f t="shared" si="78"/>
        <v>9449440</v>
      </c>
    </row>
    <row r="5003" spans="1:9">
      <c r="A5003" s="421">
        <v>5002</v>
      </c>
      <c r="B5003" s="422" t="s">
        <v>7711</v>
      </c>
      <c r="C5003" s="422" t="s">
        <v>7712</v>
      </c>
      <c r="D5003" s="422" t="s">
        <v>1981</v>
      </c>
      <c r="E5003" s="422" t="s">
        <v>9046</v>
      </c>
      <c r="F5003" s="438">
        <v>11910000</v>
      </c>
      <c r="G5003" s="423">
        <v>2023</v>
      </c>
      <c r="H5003" s="424">
        <f>VLOOKUP(G5003,[3]잔가율!$B$3:$C$33,2,FALSE)</f>
        <v>0.82599999999999996</v>
      </c>
      <c r="I5003" s="434">
        <f t="shared" si="78"/>
        <v>9837660</v>
      </c>
    </row>
    <row r="5004" spans="1:9">
      <c r="A5004" s="421">
        <v>5003</v>
      </c>
      <c r="B5004" s="422" t="s">
        <v>7711</v>
      </c>
      <c r="C5004" s="422" t="s">
        <v>7712</v>
      </c>
      <c r="D5004" s="422" t="s">
        <v>1981</v>
      </c>
      <c r="E5004" s="422" t="s">
        <v>9047</v>
      </c>
      <c r="F5004" s="438">
        <v>10960000</v>
      </c>
      <c r="G5004" s="423">
        <v>2023</v>
      </c>
      <c r="H5004" s="424">
        <f>VLOOKUP(G5004,[3]잔가율!$B$3:$C$33,2,FALSE)</f>
        <v>0.82599999999999996</v>
      </c>
      <c r="I5004" s="434">
        <f t="shared" si="78"/>
        <v>9052960</v>
      </c>
    </row>
    <row r="5005" spans="1:9">
      <c r="A5005" s="421">
        <v>5004</v>
      </c>
      <c r="B5005" s="422" t="s">
        <v>7711</v>
      </c>
      <c r="C5005" s="422" t="s">
        <v>7712</v>
      </c>
      <c r="D5005" s="422" t="s">
        <v>1981</v>
      </c>
      <c r="E5005" s="422" t="s">
        <v>9048</v>
      </c>
      <c r="F5005" s="438">
        <v>9420000</v>
      </c>
      <c r="G5005" s="423">
        <v>2023</v>
      </c>
      <c r="H5005" s="424">
        <f>VLOOKUP(G5005,[3]잔가율!$B$3:$C$33,2,FALSE)</f>
        <v>0.82599999999999996</v>
      </c>
      <c r="I5005" s="434">
        <f t="shared" si="78"/>
        <v>7780920</v>
      </c>
    </row>
    <row r="5006" spans="1:9">
      <c r="A5006" s="421">
        <v>5005</v>
      </c>
      <c r="B5006" s="422" t="s">
        <v>7711</v>
      </c>
      <c r="C5006" s="422" t="s">
        <v>7712</v>
      </c>
      <c r="D5006" s="422" t="s">
        <v>1981</v>
      </c>
      <c r="E5006" s="422" t="s">
        <v>9049</v>
      </c>
      <c r="F5006" s="438">
        <v>11650000</v>
      </c>
      <c r="G5006" s="423">
        <v>2023</v>
      </c>
      <c r="H5006" s="424">
        <f>VLOOKUP(G5006,[3]잔가율!$B$3:$C$33,2,FALSE)</f>
        <v>0.82599999999999996</v>
      </c>
      <c r="I5006" s="434">
        <f t="shared" si="78"/>
        <v>9622900</v>
      </c>
    </row>
    <row r="5007" spans="1:9">
      <c r="A5007" s="421">
        <v>5006</v>
      </c>
      <c r="B5007" s="422" t="s">
        <v>7711</v>
      </c>
      <c r="C5007" s="422" t="s">
        <v>7712</v>
      </c>
      <c r="D5007" s="422" t="s">
        <v>1981</v>
      </c>
      <c r="E5007" s="422" t="s">
        <v>9050</v>
      </c>
      <c r="F5007" s="438">
        <v>10650000</v>
      </c>
      <c r="G5007" s="423">
        <v>2023</v>
      </c>
      <c r="H5007" s="424">
        <f>VLOOKUP(G5007,[3]잔가율!$B$3:$C$33,2,FALSE)</f>
        <v>0.82599999999999996</v>
      </c>
      <c r="I5007" s="434">
        <f t="shared" si="78"/>
        <v>8796900</v>
      </c>
    </row>
    <row r="5008" spans="1:9">
      <c r="A5008" s="421">
        <v>5007</v>
      </c>
      <c r="B5008" s="422" t="s">
        <v>7711</v>
      </c>
      <c r="C5008" s="422" t="s">
        <v>7712</v>
      </c>
      <c r="D5008" s="422" t="s">
        <v>1981</v>
      </c>
      <c r="E5008" s="422" t="s">
        <v>9051</v>
      </c>
      <c r="F5008" s="438">
        <v>12020000</v>
      </c>
      <c r="G5008" s="423">
        <v>2023</v>
      </c>
      <c r="H5008" s="424">
        <f>VLOOKUP(G5008,[3]잔가율!$B$3:$C$33,2,FALSE)</f>
        <v>0.82599999999999996</v>
      </c>
      <c r="I5008" s="434">
        <f t="shared" si="78"/>
        <v>9928520</v>
      </c>
    </row>
    <row r="5009" spans="1:9">
      <c r="A5009" s="421">
        <v>5008</v>
      </c>
      <c r="B5009" s="422" t="s">
        <v>7711</v>
      </c>
      <c r="C5009" s="422" t="s">
        <v>7712</v>
      </c>
      <c r="D5009" s="422" t="s">
        <v>1981</v>
      </c>
      <c r="E5009" s="422" t="s">
        <v>9052</v>
      </c>
      <c r="F5009" s="438">
        <v>9330000</v>
      </c>
      <c r="G5009" s="423">
        <v>2023</v>
      </c>
      <c r="H5009" s="424">
        <f>VLOOKUP(G5009,[3]잔가율!$B$3:$C$33,2,FALSE)</f>
        <v>0.82599999999999996</v>
      </c>
      <c r="I5009" s="434">
        <f t="shared" si="78"/>
        <v>7706580</v>
      </c>
    </row>
    <row r="5010" spans="1:9">
      <c r="A5010" s="421">
        <v>5009</v>
      </c>
      <c r="B5010" s="422" t="s">
        <v>7711</v>
      </c>
      <c r="C5010" s="422" t="s">
        <v>7712</v>
      </c>
      <c r="D5010" s="422" t="s">
        <v>1981</v>
      </c>
      <c r="E5010" s="422" t="s">
        <v>9053</v>
      </c>
      <c r="F5010" s="438">
        <v>11720000</v>
      </c>
      <c r="G5010" s="423">
        <v>2023</v>
      </c>
      <c r="H5010" s="424">
        <f>VLOOKUP(G5010,[3]잔가율!$B$3:$C$33,2,FALSE)</f>
        <v>0.82599999999999996</v>
      </c>
      <c r="I5010" s="434">
        <f t="shared" si="78"/>
        <v>9680720</v>
      </c>
    </row>
    <row r="5011" spans="1:9">
      <c r="A5011" s="421">
        <v>5010</v>
      </c>
      <c r="B5011" s="422" t="s">
        <v>7711</v>
      </c>
      <c r="C5011" s="422" t="s">
        <v>7712</v>
      </c>
      <c r="D5011" s="422" t="s">
        <v>1981</v>
      </c>
      <c r="E5011" s="422" t="s">
        <v>9054</v>
      </c>
      <c r="F5011" s="438">
        <v>12450000</v>
      </c>
      <c r="G5011" s="423">
        <v>2023</v>
      </c>
      <c r="H5011" s="424">
        <f>VLOOKUP(G5011,[3]잔가율!$B$3:$C$33,2,FALSE)</f>
        <v>0.82599999999999996</v>
      </c>
      <c r="I5011" s="434">
        <f t="shared" si="78"/>
        <v>10283700</v>
      </c>
    </row>
    <row r="5012" spans="1:9">
      <c r="A5012" s="421">
        <v>5011</v>
      </c>
      <c r="B5012" s="422" t="s">
        <v>7711</v>
      </c>
      <c r="C5012" s="422" t="s">
        <v>7712</v>
      </c>
      <c r="D5012" s="422" t="s">
        <v>1981</v>
      </c>
      <c r="E5012" s="422" t="s">
        <v>9055</v>
      </c>
      <c r="F5012" s="438">
        <v>10500000</v>
      </c>
      <c r="G5012" s="423">
        <v>2023</v>
      </c>
      <c r="H5012" s="424">
        <f>VLOOKUP(G5012,[3]잔가율!$B$3:$C$33,2,FALSE)</f>
        <v>0.82599999999999996</v>
      </c>
      <c r="I5012" s="434">
        <f t="shared" si="78"/>
        <v>8673000</v>
      </c>
    </row>
    <row r="5013" spans="1:9">
      <c r="A5013" s="421">
        <v>5012</v>
      </c>
      <c r="B5013" s="422" t="s">
        <v>7711</v>
      </c>
      <c r="C5013" s="422" t="s">
        <v>7712</v>
      </c>
      <c r="D5013" s="422" t="s">
        <v>1981</v>
      </c>
      <c r="E5013" s="422" t="s">
        <v>9056</v>
      </c>
      <c r="F5013" s="438">
        <v>12400000</v>
      </c>
      <c r="G5013" s="423">
        <v>2023</v>
      </c>
      <c r="H5013" s="424">
        <f>VLOOKUP(G5013,[3]잔가율!$B$3:$C$33,2,FALSE)</f>
        <v>0.82599999999999996</v>
      </c>
      <c r="I5013" s="434">
        <f t="shared" si="78"/>
        <v>10242400</v>
      </c>
    </row>
    <row r="5014" spans="1:9">
      <c r="A5014" s="421">
        <v>5013</v>
      </c>
      <c r="B5014" s="422" t="s">
        <v>7711</v>
      </c>
      <c r="C5014" s="422" t="s">
        <v>7712</v>
      </c>
      <c r="D5014" s="422" t="s">
        <v>1981</v>
      </c>
      <c r="E5014" s="422" t="s">
        <v>9057</v>
      </c>
      <c r="F5014" s="438">
        <v>9990000</v>
      </c>
      <c r="G5014" s="423">
        <v>2023</v>
      </c>
      <c r="H5014" s="424">
        <f>VLOOKUP(G5014,[3]잔가율!$B$3:$C$33,2,FALSE)</f>
        <v>0.82599999999999996</v>
      </c>
      <c r="I5014" s="434">
        <f t="shared" si="78"/>
        <v>8251740</v>
      </c>
    </row>
    <row r="5015" spans="1:9">
      <c r="A5015" s="421">
        <v>5014</v>
      </c>
      <c r="B5015" s="422" t="s">
        <v>7711</v>
      </c>
      <c r="C5015" s="422" t="s">
        <v>7712</v>
      </c>
      <c r="D5015" s="422" t="s">
        <v>1981</v>
      </c>
      <c r="E5015" s="422" t="s">
        <v>9058</v>
      </c>
      <c r="F5015" s="438">
        <v>12400000</v>
      </c>
      <c r="G5015" s="423">
        <v>2023</v>
      </c>
      <c r="H5015" s="424">
        <f>VLOOKUP(G5015,[3]잔가율!$B$3:$C$33,2,FALSE)</f>
        <v>0.82599999999999996</v>
      </c>
      <c r="I5015" s="434">
        <f t="shared" si="78"/>
        <v>10242400</v>
      </c>
    </row>
    <row r="5016" spans="1:9">
      <c r="A5016" s="421">
        <v>5015</v>
      </c>
      <c r="B5016" s="422" t="s">
        <v>7711</v>
      </c>
      <c r="C5016" s="422" t="s">
        <v>7712</v>
      </c>
      <c r="D5016" s="422" t="s">
        <v>1981</v>
      </c>
      <c r="E5016" s="422" t="s">
        <v>9059</v>
      </c>
      <c r="F5016" s="438">
        <v>9600000</v>
      </c>
      <c r="G5016" s="423">
        <v>2023</v>
      </c>
      <c r="H5016" s="424">
        <f>VLOOKUP(G5016,[3]잔가율!$B$3:$C$33,2,FALSE)</f>
        <v>0.82599999999999996</v>
      </c>
      <c r="I5016" s="434">
        <f t="shared" si="78"/>
        <v>7929600</v>
      </c>
    </row>
    <row r="5017" spans="1:9">
      <c r="A5017" s="421">
        <v>5016</v>
      </c>
      <c r="B5017" s="422" t="s">
        <v>7711</v>
      </c>
      <c r="C5017" s="422" t="s">
        <v>7712</v>
      </c>
      <c r="D5017" s="422" t="s">
        <v>1981</v>
      </c>
      <c r="E5017" s="422" t="s">
        <v>9060</v>
      </c>
      <c r="F5017" s="438">
        <v>11200000</v>
      </c>
      <c r="G5017" s="423">
        <v>2023</v>
      </c>
      <c r="H5017" s="424">
        <f>VLOOKUP(G5017,[3]잔가율!$B$3:$C$33,2,FALSE)</f>
        <v>0.82599999999999996</v>
      </c>
      <c r="I5017" s="434">
        <f t="shared" si="78"/>
        <v>9251200</v>
      </c>
    </row>
    <row r="5018" spans="1:9">
      <c r="A5018" s="421">
        <v>5017</v>
      </c>
      <c r="B5018" s="422" t="s">
        <v>7711</v>
      </c>
      <c r="C5018" s="422" t="s">
        <v>7712</v>
      </c>
      <c r="D5018" s="422" t="s">
        <v>1981</v>
      </c>
      <c r="E5018" s="422" t="s">
        <v>9061</v>
      </c>
      <c r="F5018" s="438">
        <v>12300000</v>
      </c>
      <c r="G5018" s="423">
        <v>2023</v>
      </c>
      <c r="H5018" s="424">
        <f>VLOOKUP(G5018,[3]잔가율!$B$3:$C$33,2,FALSE)</f>
        <v>0.82599999999999996</v>
      </c>
      <c r="I5018" s="434">
        <f t="shared" si="78"/>
        <v>10159800</v>
      </c>
    </row>
    <row r="5019" spans="1:9">
      <c r="A5019" s="421">
        <v>5018</v>
      </c>
      <c r="B5019" s="422" t="s">
        <v>7711</v>
      </c>
      <c r="C5019" s="422" t="s">
        <v>7712</v>
      </c>
      <c r="D5019" s="422" t="s">
        <v>1981</v>
      </c>
      <c r="E5019" s="422" t="s">
        <v>9062</v>
      </c>
      <c r="F5019" s="438">
        <v>9270000</v>
      </c>
      <c r="G5019" s="423">
        <v>2023</v>
      </c>
      <c r="H5019" s="424">
        <f>VLOOKUP(G5019,[3]잔가율!$B$3:$C$33,2,FALSE)</f>
        <v>0.82599999999999996</v>
      </c>
      <c r="I5019" s="434">
        <f t="shared" si="78"/>
        <v>7657020</v>
      </c>
    </row>
    <row r="5020" spans="1:9">
      <c r="A5020" s="421">
        <v>5019</v>
      </c>
      <c r="B5020" s="422" t="s">
        <v>7711</v>
      </c>
      <c r="C5020" s="422" t="s">
        <v>7712</v>
      </c>
      <c r="D5020" s="422" t="s">
        <v>1981</v>
      </c>
      <c r="E5020" s="422" t="s">
        <v>9063</v>
      </c>
      <c r="F5020" s="438">
        <v>11170000</v>
      </c>
      <c r="G5020" s="423">
        <v>2023</v>
      </c>
      <c r="H5020" s="424">
        <f>VLOOKUP(G5020,[3]잔가율!$B$3:$C$33,2,FALSE)</f>
        <v>0.82599999999999996</v>
      </c>
      <c r="I5020" s="434">
        <f t="shared" si="78"/>
        <v>9226420</v>
      </c>
    </row>
    <row r="5021" spans="1:9">
      <c r="A5021" s="421">
        <v>5020</v>
      </c>
      <c r="B5021" s="422" t="s">
        <v>7711</v>
      </c>
      <c r="C5021" s="422" t="s">
        <v>7712</v>
      </c>
      <c r="D5021" s="422" t="s">
        <v>1981</v>
      </c>
      <c r="E5021" s="422" t="s">
        <v>9064</v>
      </c>
      <c r="F5021" s="438">
        <v>12380000</v>
      </c>
      <c r="G5021" s="423">
        <v>2023</v>
      </c>
      <c r="H5021" s="424">
        <f>VLOOKUP(G5021,[3]잔가율!$B$3:$C$33,2,FALSE)</f>
        <v>0.82599999999999996</v>
      </c>
      <c r="I5021" s="434">
        <f t="shared" si="78"/>
        <v>10225880</v>
      </c>
    </row>
    <row r="5022" spans="1:9">
      <c r="A5022" s="421">
        <v>5021</v>
      </c>
      <c r="B5022" s="422" t="s">
        <v>7711</v>
      </c>
      <c r="C5022" s="422" t="s">
        <v>7712</v>
      </c>
      <c r="D5022" s="422" t="s">
        <v>1981</v>
      </c>
      <c r="E5022" s="422" t="s">
        <v>9065</v>
      </c>
      <c r="F5022" s="438">
        <v>9310000</v>
      </c>
      <c r="G5022" s="423">
        <v>2023</v>
      </c>
      <c r="H5022" s="424">
        <f>VLOOKUP(G5022,[3]잔가율!$B$3:$C$33,2,FALSE)</f>
        <v>0.82599999999999996</v>
      </c>
      <c r="I5022" s="434">
        <f t="shared" si="78"/>
        <v>7690060</v>
      </c>
    </row>
    <row r="5023" spans="1:9">
      <c r="A5023" s="421">
        <v>5022</v>
      </c>
      <c r="B5023" s="422" t="s">
        <v>7711</v>
      </c>
      <c r="C5023" s="422" t="s">
        <v>7712</v>
      </c>
      <c r="D5023" s="422" t="s">
        <v>1981</v>
      </c>
      <c r="E5023" s="422" t="s">
        <v>9066</v>
      </c>
      <c r="F5023" s="438">
        <v>11000000</v>
      </c>
      <c r="G5023" s="423">
        <v>2023</v>
      </c>
      <c r="H5023" s="424">
        <f>VLOOKUP(G5023,[3]잔가율!$B$3:$C$33,2,FALSE)</f>
        <v>0.82599999999999996</v>
      </c>
      <c r="I5023" s="434">
        <f t="shared" si="78"/>
        <v>9086000</v>
      </c>
    </row>
    <row r="5024" spans="1:9">
      <c r="A5024" s="421">
        <v>5023</v>
      </c>
      <c r="B5024" s="422" t="s">
        <v>7711</v>
      </c>
      <c r="C5024" s="422" t="s">
        <v>7712</v>
      </c>
      <c r="D5024" s="422" t="s">
        <v>1981</v>
      </c>
      <c r="E5024" s="422" t="s">
        <v>9067</v>
      </c>
      <c r="F5024" s="438">
        <v>9180000</v>
      </c>
      <c r="G5024" s="423">
        <v>2023</v>
      </c>
      <c r="H5024" s="424">
        <f>VLOOKUP(G5024,[3]잔가율!$B$3:$C$33,2,FALSE)</f>
        <v>0.82599999999999996</v>
      </c>
      <c r="I5024" s="434">
        <f t="shared" si="78"/>
        <v>7582680</v>
      </c>
    </row>
    <row r="5025" spans="1:9">
      <c r="A5025" s="421">
        <v>5024</v>
      </c>
      <c r="B5025" s="426" t="s">
        <v>7711</v>
      </c>
      <c r="C5025" s="426" t="s">
        <v>7712</v>
      </c>
      <c r="D5025" s="426" t="s">
        <v>1981</v>
      </c>
      <c r="E5025" s="426" t="s">
        <v>9068</v>
      </c>
      <c r="F5025" s="441">
        <v>11250000</v>
      </c>
      <c r="G5025" s="423">
        <v>2023</v>
      </c>
      <c r="H5025" s="424">
        <f>VLOOKUP(G5025,[3]잔가율!$B$3:$C$33,2,FALSE)</f>
        <v>0.82599999999999996</v>
      </c>
      <c r="I5025" s="434">
        <f t="shared" si="78"/>
        <v>9292500</v>
      </c>
    </row>
    <row r="5026" spans="1:9">
      <c r="A5026" s="421">
        <v>5025</v>
      </c>
      <c r="B5026" s="422" t="s">
        <v>7711</v>
      </c>
      <c r="C5026" s="422" t="s">
        <v>7712</v>
      </c>
      <c r="D5026" s="422" t="s">
        <v>1981</v>
      </c>
      <c r="E5026" s="422" t="s">
        <v>9069</v>
      </c>
      <c r="F5026" s="438">
        <v>9030000</v>
      </c>
      <c r="G5026" s="423">
        <v>2023</v>
      </c>
      <c r="H5026" s="424">
        <f>VLOOKUP(G5026,[3]잔가율!$B$3:$C$33,2,FALSE)</f>
        <v>0.82599999999999996</v>
      </c>
      <c r="I5026" s="434">
        <f t="shared" si="78"/>
        <v>7458780</v>
      </c>
    </row>
    <row r="5027" spans="1:9">
      <c r="A5027" s="421">
        <v>5026</v>
      </c>
      <c r="B5027" s="422" t="s">
        <v>7711</v>
      </c>
      <c r="C5027" s="422" t="s">
        <v>7712</v>
      </c>
      <c r="D5027" s="422" t="s">
        <v>1981</v>
      </c>
      <c r="E5027" s="422" t="s">
        <v>9070</v>
      </c>
      <c r="F5027" s="438">
        <v>10990000</v>
      </c>
      <c r="G5027" s="423">
        <v>2023</v>
      </c>
      <c r="H5027" s="424">
        <f>VLOOKUP(G5027,[3]잔가율!$B$3:$C$33,2,FALSE)</f>
        <v>0.82599999999999996</v>
      </c>
      <c r="I5027" s="434">
        <f t="shared" si="78"/>
        <v>9077740</v>
      </c>
    </row>
    <row r="5028" spans="1:9">
      <c r="A5028" s="421">
        <v>5027</v>
      </c>
      <c r="B5028" s="422" t="s">
        <v>7711</v>
      </c>
      <c r="C5028" s="422" t="s">
        <v>7712</v>
      </c>
      <c r="D5028" s="422" t="s">
        <v>1981</v>
      </c>
      <c r="E5028" s="422" t="s">
        <v>9071</v>
      </c>
      <c r="F5028" s="438">
        <v>9060000</v>
      </c>
      <c r="G5028" s="423">
        <v>2023</v>
      </c>
      <c r="H5028" s="424">
        <f>VLOOKUP(G5028,[3]잔가율!$B$3:$C$33,2,FALSE)</f>
        <v>0.82599999999999996</v>
      </c>
      <c r="I5028" s="434">
        <f t="shared" si="78"/>
        <v>7483560</v>
      </c>
    </row>
    <row r="5029" spans="1:9">
      <c r="A5029" s="421">
        <v>5028</v>
      </c>
      <c r="B5029" s="422" t="s">
        <v>7711</v>
      </c>
      <c r="C5029" s="422" t="s">
        <v>7712</v>
      </c>
      <c r="D5029" s="422" t="s">
        <v>1981</v>
      </c>
      <c r="E5029" s="422" t="s">
        <v>9072</v>
      </c>
      <c r="F5029" s="438">
        <v>12430000</v>
      </c>
      <c r="G5029" s="423">
        <v>2023</v>
      </c>
      <c r="H5029" s="424">
        <f>VLOOKUP(G5029,[3]잔가율!$B$3:$C$33,2,FALSE)</f>
        <v>0.82599999999999996</v>
      </c>
      <c r="I5029" s="434">
        <f t="shared" si="78"/>
        <v>10267180</v>
      </c>
    </row>
    <row r="5030" spans="1:9">
      <c r="A5030" s="421">
        <v>5029</v>
      </c>
      <c r="B5030" s="422" t="s">
        <v>7711</v>
      </c>
      <c r="C5030" s="422" t="s">
        <v>7712</v>
      </c>
      <c r="D5030" s="422" t="s">
        <v>1981</v>
      </c>
      <c r="E5030" s="422" t="s">
        <v>9073</v>
      </c>
      <c r="F5030" s="438">
        <v>10400000</v>
      </c>
      <c r="G5030" s="423">
        <v>2023</v>
      </c>
      <c r="H5030" s="424">
        <f>VLOOKUP(G5030,[3]잔가율!$B$3:$C$33,2,FALSE)</f>
        <v>0.82599999999999996</v>
      </c>
      <c r="I5030" s="434">
        <f t="shared" si="78"/>
        <v>8590400</v>
      </c>
    </row>
    <row r="5031" spans="1:9">
      <c r="A5031" s="421">
        <v>5030</v>
      </c>
      <c r="B5031" s="422" t="s">
        <v>7711</v>
      </c>
      <c r="C5031" s="422" t="s">
        <v>7712</v>
      </c>
      <c r="D5031" s="422" t="s">
        <v>1981</v>
      </c>
      <c r="E5031" s="422" t="s">
        <v>9074</v>
      </c>
      <c r="F5031" s="438">
        <v>11700000</v>
      </c>
      <c r="G5031" s="423">
        <v>2023</v>
      </c>
      <c r="H5031" s="424">
        <f>VLOOKUP(G5031,[3]잔가율!$B$3:$C$33,2,FALSE)</f>
        <v>0.82599999999999996</v>
      </c>
      <c r="I5031" s="434">
        <f t="shared" si="78"/>
        <v>9664200</v>
      </c>
    </row>
    <row r="5032" spans="1:9">
      <c r="A5032" s="421">
        <v>5031</v>
      </c>
      <c r="B5032" s="422" t="s">
        <v>7711</v>
      </c>
      <c r="C5032" s="422" t="s">
        <v>7712</v>
      </c>
      <c r="D5032" s="422" t="s">
        <v>1981</v>
      </c>
      <c r="E5032" s="422" t="s">
        <v>9075</v>
      </c>
      <c r="F5032" s="438">
        <v>13100000</v>
      </c>
      <c r="G5032" s="423">
        <v>2023</v>
      </c>
      <c r="H5032" s="424">
        <f>VLOOKUP(G5032,[3]잔가율!$B$3:$C$33,2,FALSE)</f>
        <v>0.82599999999999996</v>
      </c>
      <c r="I5032" s="434">
        <f t="shared" si="78"/>
        <v>10820600</v>
      </c>
    </row>
    <row r="5033" spans="1:9">
      <c r="A5033" s="421">
        <v>5032</v>
      </c>
      <c r="B5033" s="422" t="s">
        <v>7711</v>
      </c>
      <c r="C5033" s="422" t="s">
        <v>7712</v>
      </c>
      <c r="D5033" s="422" t="s">
        <v>1981</v>
      </c>
      <c r="E5033" s="422" t="s">
        <v>9076</v>
      </c>
      <c r="F5033" s="438">
        <v>10430000</v>
      </c>
      <c r="G5033" s="423">
        <v>2023</v>
      </c>
      <c r="H5033" s="424">
        <f>VLOOKUP(G5033,[3]잔가율!$B$3:$C$33,2,FALSE)</f>
        <v>0.82599999999999996</v>
      </c>
      <c r="I5033" s="434">
        <f t="shared" si="78"/>
        <v>8615180</v>
      </c>
    </row>
    <row r="5034" spans="1:9">
      <c r="A5034" s="421">
        <v>5033</v>
      </c>
      <c r="B5034" s="422" t="s">
        <v>7711</v>
      </c>
      <c r="C5034" s="422" t="s">
        <v>7712</v>
      </c>
      <c r="D5034" s="422" t="s">
        <v>1981</v>
      </c>
      <c r="E5034" s="422" t="s">
        <v>9077</v>
      </c>
      <c r="F5034" s="438">
        <v>12050000</v>
      </c>
      <c r="G5034" s="423">
        <v>2023</v>
      </c>
      <c r="H5034" s="424">
        <f>VLOOKUP(G5034,[3]잔가율!$B$3:$C$33,2,FALSE)</f>
        <v>0.82599999999999996</v>
      </c>
      <c r="I5034" s="434">
        <f t="shared" si="78"/>
        <v>9953300</v>
      </c>
    </row>
    <row r="5035" spans="1:9">
      <c r="A5035" s="421">
        <v>5034</v>
      </c>
      <c r="B5035" s="422" t="s">
        <v>7711</v>
      </c>
      <c r="C5035" s="422" t="s">
        <v>7712</v>
      </c>
      <c r="D5035" s="422" t="s">
        <v>1981</v>
      </c>
      <c r="E5035" s="422" t="s">
        <v>9078</v>
      </c>
      <c r="F5035" s="438">
        <v>13100000</v>
      </c>
      <c r="G5035" s="423">
        <v>2023</v>
      </c>
      <c r="H5035" s="424">
        <f>VLOOKUP(G5035,[3]잔가율!$B$3:$C$33,2,FALSE)</f>
        <v>0.82599999999999996</v>
      </c>
      <c r="I5035" s="434">
        <f t="shared" si="78"/>
        <v>10820600</v>
      </c>
    </row>
    <row r="5036" spans="1:9">
      <c r="A5036" s="421">
        <v>5035</v>
      </c>
      <c r="B5036" s="422" t="s">
        <v>7711</v>
      </c>
      <c r="C5036" s="422" t="s">
        <v>7712</v>
      </c>
      <c r="D5036" s="422" t="s">
        <v>1981</v>
      </c>
      <c r="E5036" s="422" t="s">
        <v>9079</v>
      </c>
      <c r="F5036" s="438">
        <v>10130000</v>
      </c>
      <c r="G5036" s="423">
        <v>2023</v>
      </c>
      <c r="H5036" s="424">
        <f>VLOOKUP(G5036,[3]잔가율!$B$3:$C$33,2,FALSE)</f>
        <v>0.82599999999999996</v>
      </c>
      <c r="I5036" s="434">
        <f t="shared" si="78"/>
        <v>8367380</v>
      </c>
    </row>
    <row r="5037" spans="1:9">
      <c r="A5037" s="421">
        <v>5036</v>
      </c>
      <c r="B5037" s="422" t="s">
        <v>7711</v>
      </c>
      <c r="C5037" s="422" t="s">
        <v>7712</v>
      </c>
      <c r="D5037" s="422" t="s">
        <v>1981</v>
      </c>
      <c r="E5037" s="422" t="s">
        <v>9080</v>
      </c>
      <c r="F5037" s="438">
        <v>11900000</v>
      </c>
      <c r="G5037" s="423">
        <v>2023</v>
      </c>
      <c r="H5037" s="424">
        <f>VLOOKUP(G5037,[3]잔가율!$B$3:$C$33,2,FALSE)</f>
        <v>0.82599999999999996</v>
      </c>
      <c r="I5037" s="434">
        <f t="shared" si="78"/>
        <v>9829400</v>
      </c>
    </row>
    <row r="5038" spans="1:9">
      <c r="A5038" s="421">
        <v>5037</v>
      </c>
      <c r="B5038" s="422" t="s">
        <v>7711</v>
      </c>
      <c r="C5038" s="422" t="s">
        <v>7712</v>
      </c>
      <c r="D5038" s="422" t="s">
        <v>1981</v>
      </c>
      <c r="E5038" s="422" t="s">
        <v>9081</v>
      </c>
      <c r="F5038" s="438">
        <v>10320000</v>
      </c>
      <c r="G5038" s="423">
        <v>2023</v>
      </c>
      <c r="H5038" s="424">
        <f>VLOOKUP(G5038,[3]잔가율!$B$3:$C$33,2,FALSE)</f>
        <v>0.82599999999999996</v>
      </c>
      <c r="I5038" s="434">
        <f t="shared" si="78"/>
        <v>8524320</v>
      </c>
    </row>
    <row r="5039" spans="1:9">
      <c r="A5039" s="421">
        <v>5038</v>
      </c>
      <c r="B5039" s="422" t="s">
        <v>7711</v>
      </c>
      <c r="C5039" s="422" t="s">
        <v>7712</v>
      </c>
      <c r="D5039" s="422" t="s">
        <v>1981</v>
      </c>
      <c r="E5039" s="422" t="s">
        <v>9082</v>
      </c>
      <c r="F5039" s="438">
        <v>12010000</v>
      </c>
      <c r="G5039" s="423">
        <v>2023</v>
      </c>
      <c r="H5039" s="424">
        <f>VLOOKUP(G5039,[3]잔가율!$B$3:$C$33,2,FALSE)</f>
        <v>0.82599999999999996</v>
      </c>
      <c r="I5039" s="434">
        <f t="shared" si="78"/>
        <v>9920260</v>
      </c>
    </row>
    <row r="5040" spans="1:9">
      <c r="A5040" s="421">
        <v>5039</v>
      </c>
      <c r="B5040" s="422" t="s">
        <v>7711</v>
      </c>
      <c r="C5040" s="422" t="s">
        <v>7712</v>
      </c>
      <c r="D5040" s="422" t="s">
        <v>1981</v>
      </c>
      <c r="E5040" s="422" t="s">
        <v>9083</v>
      </c>
      <c r="F5040" s="438">
        <v>10070000</v>
      </c>
      <c r="G5040" s="423">
        <v>2023</v>
      </c>
      <c r="H5040" s="424">
        <f>VLOOKUP(G5040,[3]잔가율!$B$3:$C$33,2,FALSE)</f>
        <v>0.82599999999999996</v>
      </c>
      <c r="I5040" s="434">
        <f t="shared" si="78"/>
        <v>8317820</v>
      </c>
    </row>
    <row r="5041" spans="1:9">
      <c r="A5041" s="421">
        <v>5040</v>
      </c>
      <c r="B5041" s="422" t="s">
        <v>7711</v>
      </c>
      <c r="C5041" s="422" t="s">
        <v>7712</v>
      </c>
      <c r="D5041" s="422" t="s">
        <v>1981</v>
      </c>
      <c r="E5041" s="422" t="s">
        <v>9084</v>
      </c>
      <c r="F5041" s="438">
        <v>12170000</v>
      </c>
      <c r="G5041" s="423">
        <v>2023</v>
      </c>
      <c r="H5041" s="424">
        <f>VLOOKUP(G5041,[3]잔가율!$B$3:$C$33,2,FALSE)</f>
        <v>0.82599999999999996</v>
      </c>
      <c r="I5041" s="434">
        <f t="shared" si="78"/>
        <v>10052420</v>
      </c>
    </row>
    <row r="5042" spans="1:9">
      <c r="A5042" s="421">
        <v>5041</v>
      </c>
      <c r="B5042" s="422" t="s">
        <v>7711</v>
      </c>
      <c r="C5042" s="422" t="s">
        <v>7712</v>
      </c>
      <c r="D5042" s="422" t="s">
        <v>1981</v>
      </c>
      <c r="E5042" s="422" t="s">
        <v>9085</v>
      </c>
      <c r="F5042" s="438">
        <v>9670000</v>
      </c>
      <c r="G5042" s="423">
        <v>2023</v>
      </c>
      <c r="H5042" s="424">
        <f>VLOOKUP(G5042,[3]잔가율!$B$3:$C$33,2,FALSE)</f>
        <v>0.82599999999999996</v>
      </c>
      <c r="I5042" s="434">
        <f t="shared" si="78"/>
        <v>7987420</v>
      </c>
    </row>
    <row r="5043" spans="1:9">
      <c r="A5043" s="421">
        <v>5042</v>
      </c>
      <c r="B5043" s="422" t="s">
        <v>7711</v>
      </c>
      <c r="C5043" s="422" t="s">
        <v>7712</v>
      </c>
      <c r="D5043" s="422" t="s">
        <v>1981</v>
      </c>
      <c r="E5043" s="422" t="s">
        <v>9086</v>
      </c>
      <c r="F5043" s="438">
        <v>12830000</v>
      </c>
      <c r="G5043" s="423">
        <v>2023</v>
      </c>
      <c r="H5043" s="424">
        <f>VLOOKUP(G5043,[3]잔가율!$B$3:$C$33,2,FALSE)</f>
        <v>0.82599999999999996</v>
      </c>
      <c r="I5043" s="434">
        <f t="shared" si="78"/>
        <v>10597580</v>
      </c>
    </row>
    <row r="5044" spans="1:9">
      <c r="A5044" s="421">
        <v>5043</v>
      </c>
      <c r="B5044" s="422" t="s">
        <v>7711</v>
      </c>
      <c r="C5044" s="422" t="s">
        <v>7712</v>
      </c>
      <c r="D5044" s="422" t="s">
        <v>1981</v>
      </c>
      <c r="E5044" s="422" t="s">
        <v>9087</v>
      </c>
      <c r="F5044" s="438">
        <v>14610000</v>
      </c>
      <c r="G5044" s="423">
        <v>2023</v>
      </c>
      <c r="H5044" s="424">
        <f>VLOOKUP(G5044,[3]잔가율!$B$3:$C$33,2,FALSE)</f>
        <v>0.82599999999999996</v>
      </c>
      <c r="I5044" s="434">
        <f t="shared" si="78"/>
        <v>12067860</v>
      </c>
    </row>
    <row r="5045" spans="1:9">
      <c r="A5045" s="421">
        <v>5044</v>
      </c>
      <c r="B5045" s="422" t="s">
        <v>7711</v>
      </c>
      <c r="C5045" s="422" t="s">
        <v>7712</v>
      </c>
      <c r="D5045" s="422" t="s">
        <v>1981</v>
      </c>
      <c r="E5045" s="422" t="s">
        <v>9088</v>
      </c>
      <c r="F5045" s="438">
        <v>14120000</v>
      </c>
      <c r="G5045" s="423">
        <v>2023</v>
      </c>
      <c r="H5045" s="424">
        <f>VLOOKUP(G5045,[3]잔가율!$B$3:$C$33,2,FALSE)</f>
        <v>0.82599999999999996</v>
      </c>
      <c r="I5045" s="434">
        <f t="shared" si="78"/>
        <v>11663120</v>
      </c>
    </row>
    <row r="5046" spans="1:9">
      <c r="A5046" s="421">
        <v>5045</v>
      </c>
      <c r="B5046" s="422" t="s">
        <v>7711</v>
      </c>
      <c r="C5046" s="422" t="s">
        <v>7712</v>
      </c>
      <c r="D5046" s="422" t="s">
        <v>1981</v>
      </c>
      <c r="E5046" s="422" t="s">
        <v>9089</v>
      </c>
      <c r="F5046" s="438">
        <v>9200000</v>
      </c>
      <c r="G5046" s="423">
        <v>2023</v>
      </c>
      <c r="H5046" s="424">
        <f>VLOOKUP(G5046,[3]잔가율!$B$3:$C$33,2,FALSE)</f>
        <v>0.82599999999999996</v>
      </c>
      <c r="I5046" s="434">
        <f t="shared" si="78"/>
        <v>7599200</v>
      </c>
    </row>
    <row r="5047" spans="1:9">
      <c r="A5047" s="421">
        <v>5046</v>
      </c>
      <c r="B5047" s="422" t="s">
        <v>7711</v>
      </c>
      <c r="C5047" s="422" t="s">
        <v>7712</v>
      </c>
      <c r="D5047" s="422" t="s">
        <v>1981</v>
      </c>
      <c r="E5047" s="422" t="s">
        <v>9090</v>
      </c>
      <c r="F5047" s="438">
        <v>7700000</v>
      </c>
      <c r="G5047" s="423">
        <v>2023</v>
      </c>
      <c r="H5047" s="424">
        <f>VLOOKUP(G5047,[3]잔가율!$B$3:$C$33,2,FALSE)</f>
        <v>0.82599999999999996</v>
      </c>
      <c r="I5047" s="434">
        <f t="shared" si="78"/>
        <v>6360200</v>
      </c>
    </row>
    <row r="5048" spans="1:9">
      <c r="A5048" s="421">
        <v>5047</v>
      </c>
      <c r="B5048" s="422" t="s">
        <v>7711</v>
      </c>
      <c r="C5048" s="422" t="s">
        <v>7712</v>
      </c>
      <c r="D5048" s="422" t="s">
        <v>1981</v>
      </c>
      <c r="E5048" s="422" t="s">
        <v>9091</v>
      </c>
      <c r="F5048" s="438">
        <v>10700000</v>
      </c>
      <c r="G5048" s="423">
        <v>2023</v>
      </c>
      <c r="H5048" s="424">
        <f>VLOOKUP(G5048,[3]잔가율!$B$3:$C$33,2,FALSE)</f>
        <v>0.82599999999999996</v>
      </c>
      <c r="I5048" s="434">
        <f t="shared" si="78"/>
        <v>8838200</v>
      </c>
    </row>
    <row r="5049" spans="1:9">
      <c r="A5049" s="421">
        <v>5048</v>
      </c>
      <c r="B5049" s="422" t="s">
        <v>7711</v>
      </c>
      <c r="C5049" s="422" t="s">
        <v>7712</v>
      </c>
      <c r="D5049" s="422" t="s">
        <v>1981</v>
      </c>
      <c r="E5049" s="422" t="s">
        <v>9092</v>
      </c>
      <c r="F5049" s="438">
        <v>9400000</v>
      </c>
      <c r="G5049" s="423">
        <v>2023</v>
      </c>
      <c r="H5049" s="424">
        <f>VLOOKUP(G5049,[3]잔가율!$B$3:$C$33,2,FALSE)</f>
        <v>0.82599999999999996</v>
      </c>
      <c r="I5049" s="434">
        <f t="shared" si="78"/>
        <v>7764400</v>
      </c>
    </row>
    <row r="5050" spans="1:9">
      <c r="A5050" s="421">
        <v>5049</v>
      </c>
      <c r="B5050" s="422" t="s">
        <v>7711</v>
      </c>
      <c r="C5050" s="422" t="s">
        <v>7712</v>
      </c>
      <c r="D5050" s="422" t="s">
        <v>1981</v>
      </c>
      <c r="E5050" s="422" t="s">
        <v>9093</v>
      </c>
      <c r="F5050" s="438">
        <v>11500000</v>
      </c>
      <c r="G5050" s="423">
        <v>2023</v>
      </c>
      <c r="H5050" s="424">
        <f>VLOOKUP(G5050,[3]잔가율!$B$3:$C$33,2,FALSE)</f>
        <v>0.82599999999999996</v>
      </c>
      <c r="I5050" s="434">
        <f t="shared" si="78"/>
        <v>9499000</v>
      </c>
    </row>
    <row r="5051" spans="1:9">
      <c r="A5051" s="421">
        <v>5050</v>
      </c>
      <c r="B5051" s="422" t="s">
        <v>7711</v>
      </c>
      <c r="C5051" s="422" t="s">
        <v>7712</v>
      </c>
      <c r="D5051" s="422" t="s">
        <v>1981</v>
      </c>
      <c r="E5051" s="422" t="s">
        <v>9094</v>
      </c>
      <c r="F5051" s="438">
        <v>10500000</v>
      </c>
      <c r="G5051" s="423">
        <v>2023</v>
      </c>
      <c r="H5051" s="424">
        <f>VLOOKUP(G5051,[3]잔가율!$B$3:$C$33,2,FALSE)</f>
        <v>0.82599999999999996</v>
      </c>
      <c r="I5051" s="434">
        <f t="shared" si="78"/>
        <v>8673000</v>
      </c>
    </row>
    <row r="5052" spans="1:9">
      <c r="A5052" s="421">
        <v>5051</v>
      </c>
      <c r="B5052" s="422" t="s">
        <v>7711</v>
      </c>
      <c r="C5052" s="422" t="s">
        <v>7712</v>
      </c>
      <c r="D5052" s="422" t="s">
        <v>1982</v>
      </c>
      <c r="E5052" s="422" t="s">
        <v>9095</v>
      </c>
      <c r="F5052" s="438">
        <v>37190000</v>
      </c>
      <c r="G5052" s="423">
        <v>2023</v>
      </c>
      <c r="H5052" s="424">
        <f>VLOOKUP(G5052,[3]잔가율!$B$3:$C$33,2,FALSE)</f>
        <v>0.82599999999999996</v>
      </c>
      <c r="I5052" s="434">
        <f t="shared" si="78"/>
        <v>30718940</v>
      </c>
    </row>
    <row r="5053" spans="1:9">
      <c r="A5053" s="421">
        <v>5052</v>
      </c>
      <c r="B5053" s="422" t="s">
        <v>7711</v>
      </c>
      <c r="C5053" s="422" t="s">
        <v>7712</v>
      </c>
      <c r="D5053" s="422" t="s">
        <v>1982</v>
      </c>
      <c r="E5053" s="422" t="s">
        <v>9096</v>
      </c>
      <c r="F5053" s="438">
        <v>36570000</v>
      </c>
      <c r="G5053" s="423">
        <v>2023</v>
      </c>
      <c r="H5053" s="424">
        <f>VLOOKUP(G5053,[3]잔가율!$B$3:$C$33,2,FALSE)</f>
        <v>0.82599999999999996</v>
      </c>
      <c r="I5053" s="434">
        <f t="shared" si="78"/>
        <v>30206820</v>
      </c>
    </row>
    <row r="5054" spans="1:9">
      <c r="A5054" s="421">
        <v>5053</v>
      </c>
      <c r="B5054" s="422" t="s">
        <v>7711</v>
      </c>
      <c r="C5054" s="422" t="s">
        <v>7712</v>
      </c>
      <c r="D5054" s="422" t="s">
        <v>1982</v>
      </c>
      <c r="E5054" s="422" t="s">
        <v>9097</v>
      </c>
      <c r="F5054" s="438">
        <v>34300000</v>
      </c>
      <c r="G5054" s="423">
        <v>2023</v>
      </c>
      <c r="H5054" s="424">
        <f>VLOOKUP(G5054,[3]잔가율!$B$3:$C$33,2,FALSE)</f>
        <v>0.82599999999999996</v>
      </c>
      <c r="I5054" s="434">
        <f t="shared" si="78"/>
        <v>28331800</v>
      </c>
    </row>
    <row r="5055" spans="1:9">
      <c r="A5055" s="421">
        <v>5054</v>
      </c>
      <c r="B5055" s="422" t="s">
        <v>7711</v>
      </c>
      <c r="C5055" s="422" t="s">
        <v>7712</v>
      </c>
      <c r="D5055" s="422" t="s">
        <v>1982</v>
      </c>
      <c r="E5055" s="422" t="s">
        <v>9098</v>
      </c>
      <c r="F5055" s="438">
        <v>40120000</v>
      </c>
      <c r="G5055" s="423">
        <v>2023</v>
      </c>
      <c r="H5055" s="424">
        <f>VLOOKUP(G5055,[3]잔가율!$B$3:$C$33,2,FALSE)</f>
        <v>0.82599999999999996</v>
      </c>
      <c r="I5055" s="434">
        <f t="shared" si="78"/>
        <v>33139120</v>
      </c>
    </row>
    <row r="5056" spans="1:9">
      <c r="A5056" s="421">
        <v>5055</v>
      </c>
      <c r="B5056" s="422" t="s">
        <v>7711</v>
      </c>
      <c r="C5056" s="422" t="s">
        <v>7712</v>
      </c>
      <c r="D5056" s="422" t="s">
        <v>1982</v>
      </c>
      <c r="E5056" s="422" t="s">
        <v>9099</v>
      </c>
      <c r="F5056" s="438">
        <v>46070000</v>
      </c>
      <c r="G5056" s="423">
        <v>2023</v>
      </c>
      <c r="H5056" s="424">
        <f>VLOOKUP(G5056,[3]잔가율!$B$3:$C$33,2,FALSE)</f>
        <v>0.82599999999999996</v>
      </c>
      <c r="I5056" s="434">
        <f t="shared" si="78"/>
        <v>38053820</v>
      </c>
    </row>
    <row r="5057" spans="1:9">
      <c r="A5057" s="421">
        <v>5056</v>
      </c>
      <c r="B5057" s="422" t="s">
        <v>7711</v>
      </c>
      <c r="C5057" s="422" t="s">
        <v>7712</v>
      </c>
      <c r="D5057" s="422" t="s">
        <v>1982</v>
      </c>
      <c r="E5057" s="422" t="s">
        <v>9100</v>
      </c>
      <c r="F5057" s="438">
        <v>40510000</v>
      </c>
      <c r="G5057" s="423">
        <v>2023</v>
      </c>
      <c r="H5057" s="424">
        <f>VLOOKUP(G5057,[3]잔가율!$B$3:$C$33,2,FALSE)</f>
        <v>0.82599999999999996</v>
      </c>
      <c r="I5057" s="434">
        <f t="shared" si="78"/>
        <v>33461260</v>
      </c>
    </row>
    <row r="5058" spans="1:9">
      <c r="A5058" s="421">
        <v>5057</v>
      </c>
      <c r="B5058" s="422" t="s">
        <v>7711</v>
      </c>
      <c r="C5058" s="422" t="s">
        <v>7712</v>
      </c>
      <c r="D5058" s="422" t="s">
        <v>1982</v>
      </c>
      <c r="E5058" s="422" t="s">
        <v>9101</v>
      </c>
      <c r="F5058" s="438">
        <v>43600000</v>
      </c>
      <c r="G5058" s="423">
        <v>2023</v>
      </c>
      <c r="H5058" s="424">
        <f>VLOOKUP(G5058,[3]잔가율!$B$3:$C$33,2,FALSE)</f>
        <v>0.82599999999999996</v>
      </c>
      <c r="I5058" s="434">
        <f t="shared" ref="I5058:I5121" si="79">ROUNDDOWN(F5058*H5058,0)</f>
        <v>36013600</v>
      </c>
    </row>
    <row r="5059" spans="1:9">
      <c r="A5059" s="421">
        <v>5058</v>
      </c>
      <c r="B5059" s="422" t="s">
        <v>7711</v>
      </c>
      <c r="C5059" s="422" t="s">
        <v>7712</v>
      </c>
      <c r="D5059" s="422" t="s">
        <v>1982</v>
      </c>
      <c r="E5059" s="422" t="s">
        <v>9102</v>
      </c>
      <c r="F5059" s="438">
        <v>39580000</v>
      </c>
      <c r="G5059" s="423">
        <v>2023</v>
      </c>
      <c r="H5059" s="424">
        <f>VLOOKUP(G5059,[3]잔가율!$B$3:$C$33,2,FALSE)</f>
        <v>0.82599999999999996</v>
      </c>
      <c r="I5059" s="434">
        <f t="shared" si="79"/>
        <v>32693080</v>
      </c>
    </row>
    <row r="5060" spans="1:9">
      <c r="A5060" s="421">
        <v>5059</v>
      </c>
      <c r="B5060" s="422" t="s">
        <v>7711</v>
      </c>
      <c r="C5060" s="422" t="s">
        <v>7712</v>
      </c>
      <c r="D5060" s="422" t="s">
        <v>1982</v>
      </c>
      <c r="E5060" s="422" t="s">
        <v>9103</v>
      </c>
      <c r="F5060" s="438">
        <v>38750000</v>
      </c>
      <c r="G5060" s="423">
        <v>2023</v>
      </c>
      <c r="H5060" s="424">
        <f>VLOOKUP(G5060,[3]잔가율!$B$3:$C$33,2,FALSE)</f>
        <v>0.82599999999999996</v>
      </c>
      <c r="I5060" s="434">
        <f t="shared" si="79"/>
        <v>32007500</v>
      </c>
    </row>
    <row r="5061" spans="1:9">
      <c r="A5061" s="421">
        <v>5060</v>
      </c>
      <c r="B5061" s="422" t="s">
        <v>7711</v>
      </c>
      <c r="C5061" s="422" t="s">
        <v>7712</v>
      </c>
      <c r="D5061" s="422" t="s">
        <v>1982</v>
      </c>
      <c r="E5061" s="422" t="s">
        <v>9104</v>
      </c>
      <c r="F5061" s="438">
        <v>38690000</v>
      </c>
      <c r="G5061" s="423">
        <v>2023</v>
      </c>
      <c r="H5061" s="424">
        <f>VLOOKUP(G5061,[3]잔가율!$B$3:$C$33,2,FALSE)</f>
        <v>0.82599999999999996</v>
      </c>
      <c r="I5061" s="434">
        <f t="shared" si="79"/>
        <v>31957940</v>
      </c>
    </row>
    <row r="5062" spans="1:9">
      <c r="A5062" s="421">
        <v>5061</v>
      </c>
      <c r="B5062" s="422" t="s">
        <v>7711</v>
      </c>
      <c r="C5062" s="422" t="s">
        <v>7712</v>
      </c>
      <c r="D5062" s="422" t="s">
        <v>1982</v>
      </c>
      <c r="E5062" s="422" t="s">
        <v>9105</v>
      </c>
      <c r="F5062" s="438">
        <v>41090000</v>
      </c>
      <c r="G5062" s="423">
        <v>2023</v>
      </c>
      <c r="H5062" s="424">
        <f>VLOOKUP(G5062,[3]잔가율!$B$3:$C$33,2,FALSE)</f>
        <v>0.82599999999999996</v>
      </c>
      <c r="I5062" s="434">
        <f t="shared" si="79"/>
        <v>33940340</v>
      </c>
    </row>
    <row r="5063" spans="1:9">
      <c r="A5063" s="421">
        <v>5062</v>
      </c>
      <c r="B5063" s="422" t="s">
        <v>7711</v>
      </c>
      <c r="C5063" s="422" t="s">
        <v>7712</v>
      </c>
      <c r="D5063" s="422" t="s">
        <v>1982</v>
      </c>
      <c r="E5063" s="422" t="s">
        <v>9106</v>
      </c>
      <c r="F5063" s="438">
        <v>41180000</v>
      </c>
      <c r="G5063" s="423">
        <v>2023</v>
      </c>
      <c r="H5063" s="424">
        <f>VLOOKUP(G5063,[3]잔가율!$B$3:$C$33,2,FALSE)</f>
        <v>0.82599999999999996</v>
      </c>
      <c r="I5063" s="434">
        <f t="shared" si="79"/>
        <v>34014680</v>
      </c>
    </row>
    <row r="5064" spans="1:9">
      <c r="A5064" s="421">
        <v>5063</v>
      </c>
      <c r="B5064" s="422" t="s">
        <v>7711</v>
      </c>
      <c r="C5064" s="422" t="s">
        <v>7712</v>
      </c>
      <c r="D5064" s="422" t="s">
        <v>1982</v>
      </c>
      <c r="E5064" s="422" t="s">
        <v>9107</v>
      </c>
      <c r="F5064" s="438">
        <v>44530000</v>
      </c>
      <c r="G5064" s="423">
        <v>2023</v>
      </c>
      <c r="H5064" s="424">
        <f>VLOOKUP(G5064,[3]잔가율!$B$3:$C$33,2,FALSE)</f>
        <v>0.82599999999999996</v>
      </c>
      <c r="I5064" s="434">
        <f t="shared" si="79"/>
        <v>36781780</v>
      </c>
    </row>
    <row r="5065" spans="1:9">
      <c r="A5065" s="421">
        <v>5064</v>
      </c>
      <c r="B5065" s="425" t="s">
        <v>7711</v>
      </c>
      <c r="C5065" s="425" t="s">
        <v>7712</v>
      </c>
      <c r="D5065" s="425" t="s">
        <v>1982</v>
      </c>
      <c r="E5065" s="425" t="s">
        <v>9108</v>
      </c>
      <c r="F5065" s="443">
        <v>40950000</v>
      </c>
      <c r="G5065" s="423">
        <v>2023</v>
      </c>
      <c r="H5065" s="424">
        <f>VLOOKUP(G5065,[3]잔가율!$B$3:$C$33,2,FALSE)</f>
        <v>0.82599999999999996</v>
      </c>
      <c r="I5065" s="434">
        <f t="shared" si="79"/>
        <v>33824700</v>
      </c>
    </row>
    <row r="5066" spans="1:9">
      <c r="A5066" s="421">
        <v>5065</v>
      </c>
      <c r="B5066" s="425" t="s">
        <v>7711</v>
      </c>
      <c r="C5066" s="425" t="s">
        <v>7712</v>
      </c>
      <c r="D5066" s="425" t="s">
        <v>1982</v>
      </c>
      <c r="E5066" s="425" t="s">
        <v>9109</v>
      </c>
      <c r="F5066" s="443">
        <v>44860000</v>
      </c>
      <c r="G5066" s="423">
        <v>2023</v>
      </c>
      <c r="H5066" s="424">
        <f>VLOOKUP(G5066,[3]잔가율!$B$3:$C$33,2,FALSE)</f>
        <v>0.82599999999999996</v>
      </c>
      <c r="I5066" s="434">
        <f t="shared" si="79"/>
        <v>37054360</v>
      </c>
    </row>
    <row r="5067" spans="1:9">
      <c r="A5067" s="421">
        <v>5066</v>
      </c>
      <c r="B5067" s="425" t="s">
        <v>7711</v>
      </c>
      <c r="C5067" s="425" t="s">
        <v>7712</v>
      </c>
      <c r="D5067" s="425" t="s">
        <v>1982</v>
      </c>
      <c r="E5067" s="425" t="s">
        <v>9110</v>
      </c>
      <c r="F5067" s="443">
        <v>48670000</v>
      </c>
      <c r="G5067" s="423">
        <v>2023</v>
      </c>
      <c r="H5067" s="424">
        <f>VLOOKUP(G5067,[3]잔가율!$B$3:$C$33,2,FALSE)</f>
        <v>0.82599999999999996</v>
      </c>
      <c r="I5067" s="434">
        <f t="shared" si="79"/>
        <v>40201420</v>
      </c>
    </row>
    <row r="5068" spans="1:9">
      <c r="A5068" s="421">
        <v>5067</v>
      </c>
      <c r="B5068" s="425" t="s">
        <v>7711</v>
      </c>
      <c r="C5068" s="425" t="s">
        <v>7712</v>
      </c>
      <c r="D5068" s="425" t="s">
        <v>1982</v>
      </c>
      <c r="E5068" s="425" t="s">
        <v>9111</v>
      </c>
      <c r="F5068" s="443">
        <v>42840000</v>
      </c>
      <c r="G5068" s="423">
        <v>2023</v>
      </c>
      <c r="H5068" s="424">
        <f>VLOOKUP(G5068,[3]잔가율!$B$3:$C$33,2,FALSE)</f>
        <v>0.82599999999999996</v>
      </c>
      <c r="I5068" s="434">
        <f t="shared" si="79"/>
        <v>35385840</v>
      </c>
    </row>
    <row r="5069" spans="1:9">
      <c r="A5069" s="421">
        <v>5068</v>
      </c>
      <c r="B5069" s="425" t="s">
        <v>7711</v>
      </c>
      <c r="C5069" s="425" t="s">
        <v>7712</v>
      </c>
      <c r="D5069" s="425" t="s">
        <v>1982</v>
      </c>
      <c r="E5069" s="425" t="s">
        <v>9112</v>
      </c>
      <c r="F5069" s="443">
        <v>42380000</v>
      </c>
      <c r="G5069" s="423">
        <v>2023</v>
      </c>
      <c r="H5069" s="424">
        <f>VLOOKUP(G5069,[3]잔가율!$B$3:$C$33,2,FALSE)</f>
        <v>0.82599999999999996</v>
      </c>
      <c r="I5069" s="434">
        <f t="shared" si="79"/>
        <v>35005880</v>
      </c>
    </row>
    <row r="5070" spans="1:9">
      <c r="A5070" s="421">
        <v>5069</v>
      </c>
      <c r="B5070" s="426" t="s">
        <v>7711</v>
      </c>
      <c r="C5070" s="426" t="s">
        <v>7712</v>
      </c>
      <c r="D5070" s="426" t="s">
        <v>1982</v>
      </c>
      <c r="E5070" s="426" t="s">
        <v>9113</v>
      </c>
      <c r="F5070" s="441">
        <v>47930000</v>
      </c>
      <c r="G5070" s="423">
        <v>2023</v>
      </c>
      <c r="H5070" s="424">
        <f>VLOOKUP(G5070,[3]잔가율!$B$3:$C$33,2,FALSE)</f>
        <v>0.82599999999999996</v>
      </c>
      <c r="I5070" s="434">
        <f t="shared" si="79"/>
        <v>39590180</v>
      </c>
    </row>
    <row r="5071" spans="1:9">
      <c r="A5071" s="421">
        <v>5070</v>
      </c>
      <c r="B5071" s="425" t="s">
        <v>7711</v>
      </c>
      <c r="C5071" s="425" t="s">
        <v>7712</v>
      </c>
      <c r="D5071" s="425" t="s">
        <v>1982</v>
      </c>
      <c r="E5071" s="425" t="s">
        <v>9114</v>
      </c>
      <c r="F5071" s="443">
        <v>49880000</v>
      </c>
      <c r="G5071" s="423">
        <v>2023</v>
      </c>
      <c r="H5071" s="424">
        <f>VLOOKUP(G5071,[3]잔가율!$B$3:$C$33,2,FALSE)</f>
        <v>0.82599999999999996</v>
      </c>
      <c r="I5071" s="434">
        <f t="shared" si="79"/>
        <v>41200880</v>
      </c>
    </row>
    <row r="5072" spans="1:9">
      <c r="A5072" s="421">
        <v>5071</v>
      </c>
      <c r="B5072" s="426" t="s">
        <v>7711</v>
      </c>
      <c r="C5072" s="426" t="s">
        <v>7712</v>
      </c>
      <c r="D5072" s="426" t="s">
        <v>1982</v>
      </c>
      <c r="E5072" s="426" t="s">
        <v>9115</v>
      </c>
      <c r="F5072" s="441">
        <v>45660000</v>
      </c>
      <c r="G5072" s="423">
        <v>2023</v>
      </c>
      <c r="H5072" s="424">
        <f>VLOOKUP(G5072,[3]잔가율!$B$3:$C$33,2,FALSE)</f>
        <v>0.82599999999999996</v>
      </c>
      <c r="I5072" s="434">
        <f t="shared" si="79"/>
        <v>37715160</v>
      </c>
    </row>
    <row r="5073" spans="1:9">
      <c r="A5073" s="421">
        <v>5072</v>
      </c>
      <c r="B5073" s="426" t="s">
        <v>7711</v>
      </c>
      <c r="C5073" s="426" t="s">
        <v>7712</v>
      </c>
      <c r="D5073" s="426" t="s">
        <v>1982</v>
      </c>
      <c r="E5073" s="426" t="s">
        <v>9116</v>
      </c>
      <c r="F5073" s="441">
        <v>44010000</v>
      </c>
      <c r="G5073" s="423">
        <v>2023</v>
      </c>
      <c r="H5073" s="424">
        <f>VLOOKUP(G5073,[3]잔가율!$B$3:$C$33,2,FALSE)</f>
        <v>0.82599999999999996</v>
      </c>
      <c r="I5073" s="434">
        <f t="shared" si="79"/>
        <v>36352260</v>
      </c>
    </row>
    <row r="5074" spans="1:9">
      <c r="A5074" s="421">
        <v>5073</v>
      </c>
      <c r="B5074" s="426" t="s">
        <v>7711</v>
      </c>
      <c r="C5074" s="426" t="s">
        <v>7712</v>
      </c>
      <c r="D5074" s="426" t="s">
        <v>1982</v>
      </c>
      <c r="E5074" s="426" t="s">
        <v>9117</v>
      </c>
      <c r="F5074" s="441">
        <v>48780000</v>
      </c>
      <c r="G5074" s="423">
        <v>2023</v>
      </c>
      <c r="H5074" s="424">
        <f>VLOOKUP(G5074,[3]잔가율!$B$3:$C$33,2,FALSE)</f>
        <v>0.82599999999999996</v>
      </c>
      <c r="I5074" s="434">
        <f t="shared" si="79"/>
        <v>40292280</v>
      </c>
    </row>
    <row r="5075" spans="1:9">
      <c r="A5075" s="421">
        <v>5074</v>
      </c>
      <c r="B5075" s="422" t="s">
        <v>7711</v>
      </c>
      <c r="C5075" s="422" t="s">
        <v>7712</v>
      </c>
      <c r="D5075" s="422" t="s">
        <v>1982</v>
      </c>
      <c r="E5075" s="422" t="s">
        <v>9118</v>
      </c>
      <c r="F5075" s="438">
        <v>43240000</v>
      </c>
      <c r="G5075" s="423">
        <v>2023</v>
      </c>
      <c r="H5075" s="424">
        <f>VLOOKUP(G5075,[3]잔가율!$B$3:$C$33,2,FALSE)</f>
        <v>0.82599999999999996</v>
      </c>
      <c r="I5075" s="434">
        <f t="shared" si="79"/>
        <v>35716240</v>
      </c>
    </row>
    <row r="5076" spans="1:9">
      <c r="A5076" s="421">
        <v>5075</v>
      </c>
      <c r="B5076" s="422" t="s">
        <v>7711</v>
      </c>
      <c r="C5076" s="422" t="s">
        <v>7712</v>
      </c>
      <c r="D5076" s="422" t="s">
        <v>1982</v>
      </c>
      <c r="E5076" s="422" t="s">
        <v>9119</v>
      </c>
      <c r="F5076" s="438">
        <v>40440000</v>
      </c>
      <c r="G5076" s="423">
        <v>2023</v>
      </c>
      <c r="H5076" s="424">
        <f>VLOOKUP(G5076,[3]잔가율!$B$3:$C$33,2,FALSE)</f>
        <v>0.82599999999999996</v>
      </c>
      <c r="I5076" s="434">
        <f t="shared" si="79"/>
        <v>33403440</v>
      </c>
    </row>
    <row r="5077" spans="1:9">
      <c r="A5077" s="421">
        <v>5076</v>
      </c>
      <c r="B5077" s="422" t="s">
        <v>7711</v>
      </c>
      <c r="C5077" s="422" t="s">
        <v>7712</v>
      </c>
      <c r="D5077" s="422" t="s">
        <v>1982</v>
      </c>
      <c r="E5077" s="422" t="s">
        <v>9120</v>
      </c>
      <c r="F5077" s="438">
        <v>44710000</v>
      </c>
      <c r="G5077" s="423">
        <v>2023</v>
      </c>
      <c r="H5077" s="424">
        <f>VLOOKUP(G5077,[3]잔가율!$B$3:$C$33,2,FALSE)</f>
        <v>0.82599999999999996</v>
      </c>
      <c r="I5077" s="434">
        <f t="shared" si="79"/>
        <v>36930460</v>
      </c>
    </row>
    <row r="5078" spans="1:9">
      <c r="A5078" s="421">
        <v>5077</v>
      </c>
      <c r="B5078" s="425" t="s">
        <v>7711</v>
      </c>
      <c r="C5078" s="425" t="s">
        <v>7712</v>
      </c>
      <c r="D5078" s="425" t="s">
        <v>1982</v>
      </c>
      <c r="E5078" s="425" t="s">
        <v>9121</v>
      </c>
      <c r="F5078" s="443">
        <v>47070000</v>
      </c>
      <c r="G5078" s="423">
        <v>2023</v>
      </c>
      <c r="H5078" s="424">
        <f>VLOOKUP(G5078,[3]잔가율!$B$3:$C$33,2,FALSE)</f>
        <v>0.82599999999999996</v>
      </c>
      <c r="I5078" s="434">
        <f t="shared" si="79"/>
        <v>38879820</v>
      </c>
    </row>
    <row r="5079" spans="1:9">
      <c r="A5079" s="421">
        <v>5078</v>
      </c>
      <c r="B5079" s="425" t="s">
        <v>7711</v>
      </c>
      <c r="C5079" s="425" t="s">
        <v>7712</v>
      </c>
      <c r="D5079" s="425" t="s">
        <v>1982</v>
      </c>
      <c r="E5079" s="425" t="s">
        <v>9122</v>
      </c>
      <c r="F5079" s="443">
        <v>42690000</v>
      </c>
      <c r="G5079" s="423">
        <v>2023</v>
      </c>
      <c r="H5079" s="424">
        <f>VLOOKUP(G5079,[3]잔가율!$B$3:$C$33,2,FALSE)</f>
        <v>0.82599999999999996</v>
      </c>
      <c r="I5079" s="434">
        <f t="shared" si="79"/>
        <v>35261940</v>
      </c>
    </row>
    <row r="5080" spans="1:9">
      <c r="A5080" s="421">
        <v>5079</v>
      </c>
      <c r="B5080" s="425" t="s">
        <v>7711</v>
      </c>
      <c r="C5080" s="425" t="s">
        <v>7712</v>
      </c>
      <c r="D5080" s="425" t="s">
        <v>1982</v>
      </c>
      <c r="E5080" s="425" t="s">
        <v>9123</v>
      </c>
      <c r="F5080" s="443">
        <v>41180000</v>
      </c>
      <c r="G5080" s="423">
        <v>2023</v>
      </c>
      <c r="H5080" s="424">
        <f>VLOOKUP(G5080,[3]잔가율!$B$3:$C$33,2,FALSE)</f>
        <v>0.82599999999999996</v>
      </c>
      <c r="I5080" s="434">
        <f t="shared" si="79"/>
        <v>34014680</v>
      </c>
    </row>
    <row r="5081" spans="1:9">
      <c r="A5081" s="421">
        <v>5080</v>
      </c>
      <c r="B5081" s="425" t="s">
        <v>7711</v>
      </c>
      <c r="C5081" s="425" t="s">
        <v>7712</v>
      </c>
      <c r="D5081" s="425" t="s">
        <v>1982</v>
      </c>
      <c r="E5081" s="425" t="s">
        <v>9124</v>
      </c>
      <c r="F5081" s="443">
        <v>48100000</v>
      </c>
      <c r="G5081" s="423">
        <v>2023</v>
      </c>
      <c r="H5081" s="424">
        <f>VLOOKUP(G5081,[3]잔가율!$B$3:$C$33,2,FALSE)</f>
        <v>0.82599999999999996</v>
      </c>
      <c r="I5081" s="434">
        <f t="shared" si="79"/>
        <v>39730600</v>
      </c>
    </row>
    <row r="5082" spans="1:9">
      <c r="A5082" s="421">
        <v>5081</v>
      </c>
      <c r="B5082" s="425" t="s">
        <v>7711</v>
      </c>
      <c r="C5082" s="425" t="s">
        <v>7712</v>
      </c>
      <c r="D5082" s="425" t="s">
        <v>1982</v>
      </c>
      <c r="E5082" s="425" t="s">
        <v>9125</v>
      </c>
      <c r="F5082" s="443">
        <v>43430000</v>
      </c>
      <c r="G5082" s="423">
        <v>2023</v>
      </c>
      <c r="H5082" s="424">
        <f>VLOOKUP(G5082,[3]잔가율!$B$3:$C$33,2,FALSE)</f>
        <v>0.82599999999999996</v>
      </c>
      <c r="I5082" s="434">
        <f t="shared" si="79"/>
        <v>35873180</v>
      </c>
    </row>
    <row r="5083" spans="1:9">
      <c r="A5083" s="421">
        <v>5082</v>
      </c>
      <c r="B5083" s="425" t="s">
        <v>7711</v>
      </c>
      <c r="C5083" s="425" t="s">
        <v>7712</v>
      </c>
      <c r="D5083" s="425" t="s">
        <v>1982</v>
      </c>
      <c r="E5083" s="425" t="s">
        <v>9126</v>
      </c>
      <c r="F5083" s="443">
        <v>43240000</v>
      </c>
      <c r="G5083" s="423">
        <v>2023</v>
      </c>
      <c r="H5083" s="424">
        <f>VLOOKUP(G5083,[3]잔가율!$B$3:$C$33,2,FALSE)</f>
        <v>0.82599999999999996</v>
      </c>
      <c r="I5083" s="434">
        <f t="shared" si="79"/>
        <v>35716240</v>
      </c>
    </row>
    <row r="5084" spans="1:9">
      <c r="A5084" s="421">
        <v>5083</v>
      </c>
      <c r="B5084" s="426" t="s">
        <v>7711</v>
      </c>
      <c r="C5084" s="426" t="s">
        <v>7712</v>
      </c>
      <c r="D5084" s="426" t="s">
        <v>1982</v>
      </c>
      <c r="E5084" s="426" t="s">
        <v>9127</v>
      </c>
      <c r="F5084" s="441">
        <v>46340000</v>
      </c>
      <c r="G5084" s="423">
        <v>2023</v>
      </c>
      <c r="H5084" s="424">
        <f>VLOOKUP(G5084,[3]잔가율!$B$3:$C$33,2,FALSE)</f>
        <v>0.82599999999999996</v>
      </c>
      <c r="I5084" s="434">
        <f t="shared" si="79"/>
        <v>38276840</v>
      </c>
    </row>
    <row r="5085" spans="1:9">
      <c r="A5085" s="421">
        <v>5084</v>
      </c>
      <c r="B5085" s="422" t="s">
        <v>7711</v>
      </c>
      <c r="C5085" s="422" t="s">
        <v>7712</v>
      </c>
      <c r="D5085" s="422" t="s">
        <v>1982</v>
      </c>
      <c r="E5085" s="422" t="s">
        <v>9128</v>
      </c>
      <c r="F5085" s="438">
        <v>31700000</v>
      </c>
      <c r="G5085" s="423">
        <v>2023</v>
      </c>
      <c r="H5085" s="424">
        <f>VLOOKUP(G5085,[3]잔가율!$B$3:$C$33,2,FALSE)</f>
        <v>0.82599999999999996</v>
      </c>
      <c r="I5085" s="434">
        <f t="shared" si="79"/>
        <v>26184200</v>
      </c>
    </row>
    <row r="5086" spans="1:9">
      <c r="A5086" s="421">
        <v>5085</v>
      </c>
      <c r="B5086" s="422" t="s">
        <v>7711</v>
      </c>
      <c r="C5086" s="422" t="s">
        <v>7712</v>
      </c>
      <c r="D5086" s="422" t="s">
        <v>1982</v>
      </c>
      <c r="E5086" s="422" t="s">
        <v>9129</v>
      </c>
      <c r="F5086" s="438">
        <v>25200000</v>
      </c>
      <c r="G5086" s="423">
        <v>2023</v>
      </c>
      <c r="H5086" s="424">
        <f>VLOOKUP(G5086,[3]잔가율!$B$3:$C$33,2,FALSE)</f>
        <v>0.82599999999999996</v>
      </c>
      <c r="I5086" s="434">
        <f t="shared" si="79"/>
        <v>20815200</v>
      </c>
    </row>
    <row r="5087" spans="1:9">
      <c r="A5087" s="421">
        <v>5086</v>
      </c>
      <c r="B5087" s="422" t="s">
        <v>7711</v>
      </c>
      <c r="C5087" s="422" t="s">
        <v>7712</v>
      </c>
      <c r="D5087" s="422" t="s">
        <v>1982</v>
      </c>
      <c r="E5087" s="422" t="s">
        <v>9130</v>
      </c>
      <c r="F5087" s="438">
        <v>34220000</v>
      </c>
      <c r="G5087" s="423">
        <v>2023</v>
      </c>
      <c r="H5087" s="424">
        <f>VLOOKUP(G5087,[3]잔가율!$B$3:$C$33,2,FALSE)</f>
        <v>0.82599999999999996</v>
      </c>
      <c r="I5087" s="434">
        <f t="shared" si="79"/>
        <v>28265720</v>
      </c>
    </row>
    <row r="5088" spans="1:9">
      <c r="A5088" s="421">
        <v>5087</v>
      </c>
      <c r="B5088" s="422" t="s">
        <v>7711</v>
      </c>
      <c r="C5088" s="422" t="s">
        <v>7712</v>
      </c>
      <c r="D5088" s="422" t="s">
        <v>1982</v>
      </c>
      <c r="E5088" s="422" t="s">
        <v>9131</v>
      </c>
      <c r="F5088" s="438">
        <v>42360000</v>
      </c>
      <c r="G5088" s="423">
        <v>2023</v>
      </c>
      <c r="H5088" s="424">
        <f>VLOOKUP(G5088,[3]잔가율!$B$3:$C$33,2,FALSE)</f>
        <v>0.82599999999999996</v>
      </c>
      <c r="I5088" s="434">
        <f t="shared" si="79"/>
        <v>34989360</v>
      </c>
    </row>
    <row r="5089" spans="1:9">
      <c r="A5089" s="421">
        <v>5088</v>
      </c>
      <c r="B5089" s="422" t="s">
        <v>7711</v>
      </c>
      <c r="C5089" s="422" t="s">
        <v>7712</v>
      </c>
      <c r="D5089" s="422" t="s">
        <v>1982</v>
      </c>
      <c r="E5089" s="422" t="s">
        <v>9132</v>
      </c>
      <c r="F5089" s="438">
        <v>44700000</v>
      </c>
      <c r="G5089" s="423">
        <v>2023</v>
      </c>
      <c r="H5089" s="424">
        <f>VLOOKUP(G5089,[3]잔가율!$B$3:$C$33,2,FALSE)</f>
        <v>0.82599999999999996</v>
      </c>
      <c r="I5089" s="434">
        <f t="shared" si="79"/>
        <v>36922200</v>
      </c>
    </row>
    <row r="5090" spans="1:9">
      <c r="A5090" s="421">
        <v>5089</v>
      </c>
      <c r="B5090" s="422" t="s">
        <v>7711</v>
      </c>
      <c r="C5090" s="422" t="s">
        <v>7712</v>
      </c>
      <c r="D5090" s="422" t="s">
        <v>1982</v>
      </c>
      <c r="E5090" s="422" t="s">
        <v>9133</v>
      </c>
      <c r="F5090" s="438">
        <v>42600000</v>
      </c>
      <c r="G5090" s="423">
        <v>2023</v>
      </c>
      <c r="H5090" s="424">
        <f>VLOOKUP(G5090,[3]잔가율!$B$3:$C$33,2,FALSE)</f>
        <v>0.82599999999999996</v>
      </c>
      <c r="I5090" s="434">
        <f t="shared" si="79"/>
        <v>35187600</v>
      </c>
    </row>
    <row r="5091" spans="1:9">
      <c r="A5091" s="421">
        <v>5090</v>
      </c>
      <c r="B5091" s="422" t="s">
        <v>7711</v>
      </c>
      <c r="C5091" s="422" t="s">
        <v>7712</v>
      </c>
      <c r="D5091" s="422" t="s">
        <v>1982</v>
      </c>
      <c r="E5091" s="422" t="s">
        <v>9134</v>
      </c>
      <c r="F5091" s="438">
        <v>43430000</v>
      </c>
      <c r="G5091" s="423">
        <v>2023</v>
      </c>
      <c r="H5091" s="424">
        <f>VLOOKUP(G5091,[3]잔가율!$B$3:$C$33,2,FALSE)</f>
        <v>0.82599999999999996</v>
      </c>
      <c r="I5091" s="434">
        <f t="shared" si="79"/>
        <v>35873180</v>
      </c>
    </row>
    <row r="5092" spans="1:9">
      <c r="A5092" s="421">
        <v>5091</v>
      </c>
      <c r="B5092" s="422" t="s">
        <v>7711</v>
      </c>
      <c r="C5092" s="422" t="s">
        <v>7712</v>
      </c>
      <c r="D5092" s="422" t="s">
        <v>1982</v>
      </c>
      <c r="E5092" s="422" t="s">
        <v>9135</v>
      </c>
      <c r="F5092" s="438">
        <v>34730000</v>
      </c>
      <c r="G5092" s="423">
        <v>2023</v>
      </c>
      <c r="H5092" s="424">
        <f>VLOOKUP(G5092,[3]잔가율!$B$3:$C$33,2,FALSE)</f>
        <v>0.82599999999999996</v>
      </c>
      <c r="I5092" s="434">
        <f t="shared" si="79"/>
        <v>28686980</v>
      </c>
    </row>
    <row r="5093" spans="1:9">
      <c r="A5093" s="421">
        <v>5092</v>
      </c>
      <c r="B5093" s="422" t="s">
        <v>7711</v>
      </c>
      <c r="C5093" s="422" t="s">
        <v>7712</v>
      </c>
      <c r="D5093" s="422" t="s">
        <v>1982</v>
      </c>
      <c r="E5093" s="422" t="s">
        <v>9136</v>
      </c>
      <c r="F5093" s="438">
        <v>31430000</v>
      </c>
      <c r="G5093" s="423">
        <v>2023</v>
      </c>
      <c r="H5093" s="424">
        <f>VLOOKUP(G5093,[3]잔가율!$B$3:$C$33,2,FALSE)</f>
        <v>0.82599999999999996</v>
      </c>
      <c r="I5093" s="434">
        <f t="shared" si="79"/>
        <v>25961180</v>
      </c>
    </row>
    <row r="5094" spans="1:9">
      <c r="A5094" s="421">
        <v>5093</v>
      </c>
      <c r="B5094" s="422" t="s">
        <v>7711</v>
      </c>
      <c r="C5094" s="422" t="s">
        <v>7712</v>
      </c>
      <c r="D5094" s="422" t="s">
        <v>1982</v>
      </c>
      <c r="E5094" s="422" t="s">
        <v>9137</v>
      </c>
      <c r="F5094" s="438">
        <v>36490000</v>
      </c>
      <c r="G5094" s="423">
        <v>2023</v>
      </c>
      <c r="H5094" s="424">
        <f>VLOOKUP(G5094,[3]잔가율!$B$3:$C$33,2,FALSE)</f>
        <v>0.82599999999999996</v>
      </c>
      <c r="I5094" s="434">
        <f t="shared" si="79"/>
        <v>30140740</v>
      </c>
    </row>
    <row r="5095" spans="1:9">
      <c r="A5095" s="421">
        <v>5094</v>
      </c>
      <c r="B5095" s="422" t="s">
        <v>7711</v>
      </c>
      <c r="C5095" s="422" t="s">
        <v>7712</v>
      </c>
      <c r="D5095" s="422" t="s">
        <v>1982</v>
      </c>
      <c r="E5095" s="422" t="s">
        <v>9138</v>
      </c>
      <c r="F5095" s="438">
        <v>31370000</v>
      </c>
      <c r="G5095" s="423">
        <v>2023</v>
      </c>
      <c r="H5095" s="424">
        <f>VLOOKUP(G5095,[3]잔가율!$B$3:$C$33,2,FALSE)</f>
        <v>0.82599999999999996</v>
      </c>
      <c r="I5095" s="434">
        <f t="shared" si="79"/>
        <v>25911620</v>
      </c>
    </row>
    <row r="5096" spans="1:9">
      <c r="A5096" s="421">
        <v>5095</v>
      </c>
      <c r="B5096" s="422" t="s">
        <v>7711</v>
      </c>
      <c r="C5096" s="422" t="s">
        <v>7712</v>
      </c>
      <c r="D5096" s="422" t="s">
        <v>1982</v>
      </c>
      <c r="E5096" s="422" t="s">
        <v>9139</v>
      </c>
      <c r="F5096" s="438">
        <v>41120000</v>
      </c>
      <c r="G5096" s="423">
        <v>2023</v>
      </c>
      <c r="H5096" s="424">
        <f>VLOOKUP(G5096,[3]잔가율!$B$3:$C$33,2,FALSE)</f>
        <v>0.82599999999999996</v>
      </c>
      <c r="I5096" s="434">
        <f t="shared" si="79"/>
        <v>33965120</v>
      </c>
    </row>
    <row r="5097" spans="1:9">
      <c r="A5097" s="421">
        <v>5096</v>
      </c>
      <c r="B5097" s="422" t="s">
        <v>7711</v>
      </c>
      <c r="C5097" s="422" t="s">
        <v>7712</v>
      </c>
      <c r="D5097" s="422" t="s">
        <v>1982</v>
      </c>
      <c r="E5097" s="422" t="s">
        <v>7687</v>
      </c>
      <c r="F5097" s="438">
        <v>41830000</v>
      </c>
      <c r="G5097" s="423">
        <v>2023</v>
      </c>
      <c r="H5097" s="424">
        <f>VLOOKUP(G5097,[3]잔가율!$B$3:$C$33,2,FALSE)</f>
        <v>0.82599999999999996</v>
      </c>
      <c r="I5097" s="434">
        <f t="shared" si="79"/>
        <v>34551580</v>
      </c>
    </row>
    <row r="5098" spans="1:9">
      <c r="A5098" s="421">
        <v>5097</v>
      </c>
      <c r="B5098" s="422" t="s">
        <v>7711</v>
      </c>
      <c r="C5098" s="422" t="s">
        <v>7712</v>
      </c>
      <c r="D5098" s="422" t="s">
        <v>1982</v>
      </c>
      <c r="E5098" s="422" t="s">
        <v>9140</v>
      </c>
      <c r="F5098" s="438">
        <v>36700000</v>
      </c>
      <c r="G5098" s="423">
        <v>2023</v>
      </c>
      <c r="H5098" s="424">
        <f>VLOOKUP(G5098,[3]잔가율!$B$3:$C$33,2,FALSE)</f>
        <v>0.82599999999999996</v>
      </c>
      <c r="I5098" s="434">
        <f t="shared" si="79"/>
        <v>30314200</v>
      </c>
    </row>
    <row r="5099" spans="1:9">
      <c r="A5099" s="421">
        <v>5098</v>
      </c>
      <c r="B5099" s="422" t="s">
        <v>7711</v>
      </c>
      <c r="C5099" s="422" t="s">
        <v>7712</v>
      </c>
      <c r="D5099" s="422" t="s">
        <v>1982</v>
      </c>
      <c r="E5099" s="422" t="s">
        <v>9141</v>
      </c>
      <c r="F5099" s="438">
        <v>33610000</v>
      </c>
      <c r="G5099" s="423">
        <v>2023</v>
      </c>
      <c r="H5099" s="424">
        <f>VLOOKUP(G5099,[3]잔가율!$B$3:$C$33,2,FALSE)</f>
        <v>0.82599999999999996</v>
      </c>
      <c r="I5099" s="434">
        <f t="shared" si="79"/>
        <v>27761860</v>
      </c>
    </row>
    <row r="5100" spans="1:9">
      <c r="A5100" s="421">
        <v>5099</v>
      </c>
      <c r="B5100" s="422" t="s">
        <v>7711</v>
      </c>
      <c r="C5100" s="422" t="s">
        <v>7712</v>
      </c>
      <c r="D5100" s="422" t="s">
        <v>1982</v>
      </c>
      <c r="E5100" s="422" t="s">
        <v>9142</v>
      </c>
      <c r="F5100" s="438">
        <v>36830000</v>
      </c>
      <c r="G5100" s="423">
        <v>2023</v>
      </c>
      <c r="H5100" s="424">
        <f>VLOOKUP(G5100,[3]잔가율!$B$3:$C$33,2,FALSE)</f>
        <v>0.82599999999999996</v>
      </c>
      <c r="I5100" s="434">
        <f t="shared" si="79"/>
        <v>30421580</v>
      </c>
    </row>
    <row r="5101" spans="1:9">
      <c r="A5101" s="421">
        <v>5100</v>
      </c>
      <c r="B5101" s="422" t="s">
        <v>7711</v>
      </c>
      <c r="C5101" s="422" t="s">
        <v>7712</v>
      </c>
      <c r="D5101" s="422" t="s">
        <v>1982</v>
      </c>
      <c r="E5101" s="422" t="s">
        <v>9143</v>
      </c>
      <c r="F5101" s="438">
        <v>34060000</v>
      </c>
      <c r="G5101" s="423">
        <v>2023</v>
      </c>
      <c r="H5101" s="424">
        <f>VLOOKUP(G5101,[3]잔가율!$B$3:$C$33,2,FALSE)</f>
        <v>0.82599999999999996</v>
      </c>
      <c r="I5101" s="434">
        <f t="shared" si="79"/>
        <v>28133560</v>
      </c>
    </row>
    <row r="5102" spans="1:9">
      <c r="A5102" s="421">
        <v>5101</v>
      </c>
      <c r="B5102" s="422" t="s">
        <v>7711</v>
      </c>
      <c r="C5102" s="422" t="s">
        <v>7712</v>
      </c>
      <c r="D5102" s="422" t="s">
        <v>1982</v>
      </c>
      <c r="E5102" s="422" t="s">
        <v>9144</v>
      </c>
      <c r="F5102" s="438">
        <v>35800000</v>
      </c>
      <c r="G5102" s="423">
        <v>2023</v>
      </c>
      <c r="H5102" s="424">
        <f>VLOOKUP(G5102,[3]잔가율!$B$3:$C$33,2,FALSE)</f>
        <v>0.82599999999999996</v>
      </c>
      <c r="I5102" s="434">
        <f t="shared" si="79"/>
        <v>29570800</v>
      </c>
    </row>
    <row r="5103" spans="1:9">
      <c r="A5103" s="421">
        <v>5102</v>
      </c>
      <c r="B5103" s="422" t="s">
        <v>7711</v>
      </c>
      <c r="C5103" s="422" t="s">
        <v>7712</v>
      </c>
      <c r="D5103" s="422" t="s">
        <v>1982</v>
      </c>
      <c r="E5103" s="422" t="s">
        <v>9145</v>
      </c>
      <c r="F5103" s="438">
        <v>32000000</v>
      </c>
      <c r="G5103" s="423">
        <v>2023</v>
      </c>
      <c r="H5103" s="424">
        <f>VLOOKUP(G5103,[3]잔가율!$B$3:$C$33,2,FALSE)</f>
        <v>0.82599999999999996</v>
      </c>
      <c r="I5103" s="434">
        <f t="shared" si="79"/>
        <v>26432000</v>
      </c>
    </row>
    <row r="5104" spans="1:9">
      <c r="A5104" s="421">
        <v>5103</v>
      </c>
      <c r="B5104" s="422" t="s">
        <v>7711</v>
      </c>
      <c r="C5104" s="422" t="s">
        <v>7712</v>
      </c>
      <c r="D5104" s="422" t="s">
        <v>1982</v>
      </c>
      <c r="E5104" s="422" t="s">
        <v>9146</v>
      </c>
      <c r="F5104" s="438">
        <v>38800000</v>
      </c>
      <c r="G5104" s="423">
        <v>2023</v>
      </c>
      <c r="H5104" s="424">
        <f>VLOOKUP(G5104,[3]잔가율!$B$3:$C$33,2,FALSE)</f>
        <v>0.82599999999999996</v>
      </c>
      <c r="I5104" s="434">
        <f t="shared" si="79"/>
        <v>32048800</v>
      </c>
    </row>
    <row r="5105" spans="1:9">
      <c r="A5105" s="421">
        <v>5104</v>
      </c>
      <c r="B5105" s="422" t="s">
        <v>7711</v>
      </c>
      <c r="C5105" s="422" t="s">
        <v>7712</v>
      </c>
      <c r="D5105" s="422" t="s">
        <v>1982</v>
      </c>
      <c r="E5105" s="422" t="s">
        <v>9147</v>
      </c>
      <c r="F5105" s="438">
        <v>32560000</v>
      </c>
      <c r="G5105" s="423">
        <v>2023</v>
      </c>
      <c r="H5105" s="424">
        <f>VLOOKUP(G5105,[3]잔가율!$B$3:$C$33,2,FALSE)</f>
        <v>0.82599999999999996</v>
      </c>
      <c r="I5105" s="434">
        <f t="shared" si="79"/>
        <v>26894560</v>
      </c>
    </row>
    <row r="5106" spans="1:9">
      <c r="A5106" s="421">
        <v>5105</v>
      </c>
      <c r="B5106" s="422" t="s">
        <v>7711</v>
      </c>
      <c r="C5106" s="422" t="s">
        <v>7712</v>
      </c>
      <c r="D5106" s="422" t="s">
        <v>1982</v>
      </c>
      <c r="E5106" s="422" t="s">
        <v>9148</v>
      </c>
      <c r="F5106" s="438">
        <v>30190000</v>
      </c>
      <c r="G5106" s="423">
        <v>2023</v>
      </c>
      <c r="H5106" s="424">
        <f>VLOOKUP(G5106,[3]잔가율!$B$3:$C$33,2,FALSE)</f>
        <v>0.82599999999999996</v>
      </c>
      <c r="I5106" s="434">
        <f t="shared" si="79"/>
        <v>24936940</v>
      </c>
    </row>
    <row r="5107" spans="1:9">
      <c r="A5107" s="421">
        <v>5106</v>
      </c>
      <c r="B5107" s="422" t="s">
        <v>7711</v>
      </c>
      <c r="C5107" s="422" t="s">
        <v>7712</v>
      </c>
      <c r="D5107" s="422" t="s">
        <v>1982</v>
      </c>
      <c r="E5107" s="422" t="s">
        <v>9149</v>
      </c>
      <c r="F5107" s="438">
        <v>38050000</v>
      </c>
      <c r="G5107" s="423">
        <v>2023</v>
      </c>
      <c r="H5107" s="424">
        <f>VLOOKUP(G5107,[3]잔가율!$B$3:$C$33,2,FALSE)</f>
        <v>0.82599999999999996</v>
      </c>
      <c r="I5107" s="434">
        <f t="shared" si="79"/>
        <v>31429300</v>
      </c>
    </row>
    <row r="5108" spans="1:9">
      <c r="A5108" s="421">
        <v>5107</v>
      </c>
      <c r="B5108" s="422" t="s">
        <v>7711</v>
      </c>
      <c r="C5108" s="422" t="s">
        <v>7712</v>
      </c>
      <c r="D5108" s="422" t="s">
        <v>1982</v>
      </c>
      <c r="E5108" s="422" t="s">
        <v>9150</v>
      </c>
      <c r="F5108" s="438">
        <v>31370000</v>
      </c>
      <c r="G5108" s="423">
        <v>2023</v>
      </c>
      <c r="H5108" s="424">
        <f>VLOOKUP(G5108,[3]잔가율!$B$3:$C$33,2,FALSE)</f>
        <v>0.82599999999999996</v>
      </c>
      <c r="I5108" s="434">
        <f t="shared" si="79"/>
        <v>25911620</v>
      </c>
    </row>
    <row r="5109" spans="1:9">
      <c r="A5109" s="421">
        <v>5108</v>
      </c>
      <c r="B5109" s="422" t="s">
        <v>7711</v>
      </c>
      <c r="C5109" s="422" t="s">
        <v>7712</v>
      </c>
      <c r="D5109" s="422" t="s">
        <v>1982</v>
      </c>
      <c r="E5109" s="422" t="s">
        <v>9151</v>
      </c>
      <c r="F5109" s="438">
        <v>32650000</v>
      </c>
      <c r="G5109" s="423">
        <v>2023</v>
      </c>
      <c r="H5109" s="424">
        <f>VLOOKUP(G5109,[3]잔가율!$B$3:$C$33,2,FALSE)</f>
        <v>0.82599999999999996</v>
      </c>
      <c r="I5109" s="434">
        <f t="shared" si="79"/>
        <v>26968900</v>
      </c>
    </row>
    <row r="5110" spans="1:9">
      <c r="A5110" s="421">
        <v>5109</v>
      </c>
      <c r="B5110" s="422" t="s">
        <v>7711</v>
      </c>
      <c r="C5110" s="422" t="s">
        <v>7712</v>
      </c>
      <c r="D5110" s="422" t="s">
        <v>1982</v>
      </c>
      <c r="E5110" s="422" t="s">
        <v>9152</v>
      </c>
      <c r="F5110" s="438">
        <v>32450000</v>
      </c>
      <c r="G5110" s="423">
        <v>2023</v>
      </c>
      <c r="H5110" s="424">
        <f>VLOOKUP(G5110,[3]잔가율!$B$3:$C$33,2,FALSE)</f>
        <v>0.82599999999999996</v>
      </c>
      <c r="I5110" s="434">
        <f t="shared" si="79"/>
        <v>26803700</v>
      </c>
    </row>
    <row r="5111" spans="1:9">
      <c r="A5111" s="421">
        <v>5110</v>
      </c>
      <c r="B5111" s="422" t="s">
        <v>7711</v>
      </c>
      <c r="C5111" s="422" t="s">
        <v>7712</v>
      </c>
      <c r="D5111" s="422" t="s">
        <v>1982</v>
      </c>
      <c r="E5111" s="422" t="s">
        <v>9153</v>
      </c>
      <c r="F5111" s="438">
        <v>38780000</v>
      </c>
      <c r="G5111" s="423">
        <v>2023</v>
      </c>
      <c r="H5111" s="424">
        <f>VLOOKUP(G5111,[3]잔가율!$B$3:$C$33,2,FALSE)</f>
        <v>0.82599999999999996</v>
      </c>
      <c r="I5111" s="434">
        <f t="shared" si="79"/>
        <v>32032280</v>
      </c>
    </row>
    <row r="5112" spans="1:9">
      <c r="A5112" s="421">
        <v>5111</v>
      </c>
      <c r="B5112" s="426" t="s">
        <v>7711</v>
      </c>
      <c r="C5112" s="426" t="s">
        <v>7712</v>
      </c>
      <c r="D5112" s="426" t="s">
        <v>1982</v>
      </c>
      <c r="E5112" s="426" t="s">
        <v>9154</v>
      </c>
      <c r="F5112" s="441">
        <v>32280000</v>
      </c>
      <c r="G5112" s="423">
        <v>2023</v>
      </c>
      <c r="H5112" s="424">
        <f>VLOOKUP(G5112,[3]잔가율!$B$3:$C$33,2,FALSE)</f>
        <v>0.82599999999999996</v>
      </c>
      <c r="I5112" s="434">
        <f t="shared" si="79"/>
        <v>26663280</v>
      </c>
    </row>
    <row r="5113" spans="1:9">
      <c r="A5113" s="421">
        <v>5112</v>
      </c>
      <c r="B5113" s="422" t="s">
        <v>7711</v>
      </c>
      <c r="C5113" s="422" t="s">
        <v>7712</v>
      </c>
      <c r="D5113" s="422" t="s">
        <v>1982</v>
      </c>
      <c r="E5113" s="422" t="s">
        <v>9155</v>
      </c>
      <c r="F5113" s="438">
        <v>40370000</v>
      </c>
      <c r="G5113" s="423">
        <v>2023</v>
      </c>
      <c r="H5113" s="424">
        <f>VLOOKUP(G5113,[3]잔가율!$B$3:$C$33,2,FALSE)</f>
        <v>0.82599999999999996</v>
      </c>
      <c r="I5113" s="434">
        <f t="shared" si="79"/>
        <v>33345620</v>
      </c>
    </row>
    <row r="5114" spans="1:9">
      <c r="A5114" s="421">
        <v>5113</v>
      </c>
      <c r="B5114" s="422" t="s">
        <v>7711</v>
      </c>
      <c r="C5114" s="422" t="s">
        <v>7712</v>
      </c>
      <c r="D5114" s="422" t="s">
        <v>1982</v>
      </c>
      <c r="E5114" s="422" t="s">
        <v>9156</v>
      </c>
      <c r="F5114" s="438">
        <v>35540000</v>
      </c>
      <c r="G5114" s="423">
        <v>2023</v>
      </c>
      <c r="H5114" s="424">
        <f>VLOOKUP(G5114,[3]잔가율!$B$3:$C$33,2,FALSE)</f>
        <v>0.82599999999999996</v>
      </c>
      <c r="I5114" s="434">
        <f t="shared" si="79"/>
        <v>29356040</v>
      </c>
    </row>
    <row r="5115" spans="1:9">
      <c r="A5115" s="421">
        <v>5114</v>
      </c>
      <c r="B5115" s="422" t="s">
        <v>7711</v>
      </c>
      <c r="C5115" s="422" t="s">
        <v>7712</v>
      </c>
      <c r="D5115" s="422" t="s">
        <v>1982</v>
      </c>
      <c r="E5115" s="422" t="s">
        <v>9157</v>
      </c>
      <c r="F5115" s="438">
        <v>39880000</v>
      </c>
      <c r="G5115" s="423">
        <v>2023</v>
      </c>
      <c r="H5115" s="424">
        <f>VLOOKUP(G5115,[3]잔가율!$B$3:$C$33,2,FALSE)</f>
        <v>0.82599999999999996</v>
      </c>
      <c r="I5115" s="434">
        <f t="shared" si="79"/>
        <v>32940880</v>
      </c>
    </row>
    <row r="5116" spans="1:9">
      <c r="A5116" s="421">
        <v>5115</v>
      </c>
      <c r="B5116" s="422" t="s">
        <v>7711</v>
      </c>
      <c r="C5116" s="422" t="s">
        <v>7712</v>
      </c>
      <c r="D5116" s="422" t="s">
        <v>1982</v>
      </c>
      <c r="E5116" s="422" t="s">
        <v>9158</v>
      </c>
      <c r="F5116" s="438">
        <v>38290000</v>
      </c>
      <c r="G5116" s="423">
        <v>2023</v>
      </c>
      <c r="H5116" s="424">
        <f>VLOOKUP(G5116,[3]잔가율!$B$3:$C$33,2,FALSE)</f>
        <v>0.82599999999999996</v>
      </c>
      <c r="I5116" s="434">
        <f t="shared" si="79"/>
        <v>31627540</v>
      </c>
    </row>
    <row r="5117" spans="1:9">
      <c r="A5117" s="421">
        <v>5116</v>
      </c>
      <c r="B5117" s="422" t="s">
        <v>7711</v>
      </c>
      <c r="C5117" s="422" t="s">
        <v>7712</v>
      </c>
      <c r="D5117" s="422" t="s">
        <v>1982</v>
      </c>
      <c r="E5117" s="422" t="s">
        <v>9159</v>
      </c>
      <c r="F5117" s="438">
        <v>39370000</v>
      </c>
      <c r="G5117" s="423">
        <v>2023</v>
      </c>
      <c r="H5117" s="424">
        <f>VLOOKUP(G5117,[3]잔가율!$B$3:$C$33,2,FALSE)</f>
        <v>0.82599999999999996</v>
      </c>
      <c r="I5117" s="434">
        <f t="shared" si="79"/>
        <v>32519620</v>
      </c>
    </row>
    <row r="5118" spans="1:9">
      <c r="A5118" s="421">
        <v>5117</v>
      </c>
      <c r="B5118" s="422" t="s">
        <v>7711</v>
      </c>
      <c r="C5118" s="422" t="s">
        <v>7712</v>
      </c>
      <c r="D5118" s="422" t="s">
        <v>1982</v>
      </c>
      <c r="E5118" s="422" t="s">
        <v>9160</v>
      </c>
      <c r="F5118" s="438">
        <v>35970000</v>
      </c>
      <c r="G5118" s="423">
        <v>2023</v>
      </c>
      <c r="H5118" s="424">
        <f>VLOOKUP(G5118,[3]잔가율!$B$3:$C$33,2,FALSE)</f>
        <v>0.82599999999999996</v>
      </c>
      <c r="I5118" s="434">
        <f t="shared" si="79"/>
        <v>29711220</v>
      </c>
    </row>
    <row r="5119" spans="1:9">
      <c r="A5119" s="421">
        <v>5118</v>
      </c>
      <c r="B5119" s="422" t="s">
        <v>7711</v>
      </c>
      <c r="C5119" s="422" t="s">
        <v>7712</v>
      </c>
      <c r="D5119" s="422" t="s">
        <v>1982</v>
      </c>
      <c r="E5119" s="422" t="s">
        <v>9161</v>
      </c>
      <c r="F5119" s="438">
        <v>36530000</v>
      </c>
      <c r="G5119" s="423">
        <v>2023</v>
      </c>
      <c r="H5119" s="424">
        <f>VLOOKUP(G5119,[3]잔가율!$B$3:$C$33,2,FALSE)</f>
        <v>0.82599999999999996</v>
      </c>
      <c r="I5119" s="434">
        <f t="shared" si="79"/>
        <v>30173780</v>
      </c>
    </row>
    <row r="5120" spans="1:9">
      <c r="A5120" s="421">
        <v>5119</v>
      </c>
      <c r="B5120" s="422" t="s">
        <v>7711</v>
      </c>
      <c r="C5120" s="422" t="s">
        <v>7712</v>
      </c>
      <c r="D5120" s="422" t="s">
        <v>1982</v>
      </c>
      <c r="E5120" s="422" t="s">
        <v>9162</v>
      </c>
      <c r="F5120" s="438">
        <v>42070000</v>
      </c>
      <c r="G5120" s="423">
        <v>2023</v>
      </c>
      <c r="H5120" s="424">
        <f>VLOOKUP(G5120,[3]잔가율!$B$3:$C$33,2,FALSE)</f>
        <v>0.82599999999999996</v>
      </c>
      <c r="I5120" s="434">
        <f t="shared" si="79"/>
        <v>34749820</v>
      </c>
    </row>
    <row r="5121" spans="1:9">
      <c r="A5121" s="421">
        <v>5120</v>
      </c>
      <c r="B5121" s="422" t="s">
        <v>7711</v>
      </c>
      <c r="C5121" s="422" t="s">
        <v>7712</v>
      </c>
      <c r="D5121" s="422" t="s">
        <v>1982</v>
      </c>
      <c r="E5121" s="422" t="s">
        <v>9163</v>
      </c>
      <c r="F5121" s="438">
        <v>36700000</v>
      </c>
      <c r="G5121" s="423">
        <v>2023</v>
      </c>
      <c r="H5121" s="424">
        <f>VLOOKUP(G5121,[3]잔가율!$B$3:$C$33,2,FALSE)</f>
        <v>0.82599999999999996</v>
      </c>
      <c r="I5121" s="434">
        <f t="shared" si="79"/>
        <v>30314200</v>
      </c>
    </row>
    <row r="5122" spans="1:9">
      <c r="A5122" s="421">
        <v>5121</v>
      </c>
      <c r="B5122" s="422" t="s">
        <v>7711</v>
      </c>
      <c r="C5122" s="422" t="s">
        <v>7712</v>
      </c>
      <c r="D5122" s="422" t="s">
        <v>1982</v>
      </c>
      <c r="E5122" s="422" t="s">
        <v>9164</v>
      </c>
      <c r="F5122" s="438">
        <v>37800000</v>
      </c>
      <c r="G5122" s="423">
        <v>2023</v>
      </c>
      <c r="H5122" s="424">
        <f>VLOOKUP(G5122,[3]잔가율!$B$3:$C$33,2,FALSE)</f>
        <v>0.82599999999999996</v>
      </c>
      <c r="I5122" s="434">
        <f t="shared" ref="I5122:I5185" si="80">ROUNDDOWN(F5122*H5122,0)</f>
        <v>31222800</v>
      </c>
    </row>
    <row r="5123" spans="1:9">
      <c r="A5123" s="421">
        <v>5122</v>
      </c>
      <c r="B5123" s="422" t="s">
        <v>7711</v>
      </c>
      <c r="C5123" s="422" t="s">
        <v>7712</v>
      </c>
      <c r="D5123" s="422" t="s">
        <v>1982</v>
      </c>
      <c r="E5123" s="422" t="s">
        <v>9165</v>
      </c>
      <c r="F5123" s="438">
        <v>37490000</v>
      </c>
      <c r="G5123" s="423">
        <v>2023</v>
      </c>
      <c r="H5123" s="424">
        <f>VLOOKUP(G5123,[3]잔가율!$B$3:$C$33,2,FALSE)</f>
        <v>0.82599999999999996</v>
      </c>
      <c r="I5123" s="434">
        <f t="shared" si="80"/>
        <v>30966740</v>
      </c>
    </row>
    <row r="5124" spans="1:9">
      <c r="A5124" s="421">
        <v>5123</v>
      </c>
      <c r="B5124" s="422" t="s">
        <v>7711</v>
      </c>
      <c r="C5124" s="422" t="s">
        <v>7712</v>
      </c>
      <c r="D5124" s="422" t="s">
        <v>1982</v>
      </c>
      <c r="E5124" s="422" t="s">
        <v>9166</v>
      </c>
      <c r="F5124" s="438">
        <v>41910000</v>
      </c>
      <c r="G5124" s="423">
        <v>2023</v>
      </c>
      <c r="H5124" s="424">
        <f>VLOOKUP(G5124,[3]잔가율!$B$3:$C$33,2,FALSE)</f>
        <v>0.82599999999999996</v>
      </c>
      <c r="I5124" s="434">
        <f t="shared" si="80"/>
        <v>34617660</v>
      </c>
    </row>
    <row r="5125" spans="1:9">
      <c r="A5125" s="421">
        <v>5124</v>
      </c>
      <c r="B5125" s="422" t="s">
        <v>7711</v>
      </c>
      <c r="C5125" s="422" t="s">
        <v>7712</v>
      </c>
      <c r="D5125" s="422" t="s">
        <v>1982</v>
      </c>
      <c r="E5125" s="422" t="s">
        <v>9167</v>
      </c>
      <c r="F5125" s="438">
        <v>42540000</v>
      </c>
      <c r="G5125" s="423">
        <v>2023</v>
      </c>
      <c r="H5125" s="424">
        <f>VLOOKUP(G5125,[3]잔가율!$B$3:$C$33,2,FALSE)</f>
        <v>0.82599999999999996</v>
      </c>
      <c r="I5125" s="434">
        <f t="shared" si="80"/>
        <v>35138040</v>
      </c>
    </row>
    <row r="5126" spans="1:9">
      <c r="A5126" s="421">
        <v>5125</v>
      </c>
      <c r="B5126" s="422" t="s">
        <v>7711</v>
      </c>
      <c r="C5126" s="422" t="s">
        <v>7712</v>
      </c>
      <c r="D5126" s="422" t="s">
        <v>1982</v>
      </c>
      <c r="E5126" s="422" t="s">
        <v>9168</v>
      </c>
      <c r="F5126" s="438">
        <v>37830000</v>
      </c>
      <c r="G5126" s="423">
        <v>2023</v>
      </c>
      <c r="H5126" s="424">
        <f>VLOOKUP(G5126,[3]잔가율!$B$3:$C$33,2,FALSE)</f>
        <v>0.82599999999999996</v>
      </c>
      <c r="I5126" s="434">
        <f t="shared" si="80"/>
        <v>31247580</v>
      </c>
    </row>
    <row r="5127" spans="1:9">
      <c r="A5127" s="421">
        <v>5126</v>
      </c>
      <c r="B5127" s="422" t="s">
        <v>7711</v>
      </c>
      <c r="C5127" s="422" t="s">
        <v>7712</v>
      </c>
      <c r="D5127" s="422" t="s">
        <v>1982</v>
      </c>
      <c r="E5127" s="422" t="s">
        <v>9169</v>
      </c>
      <c r="F5127" s="438">
        <v>42020000</v>
      </c>
      <c r="G5127" s="423">
        <v>2023</v>
      </c>
      <c r="H5127" s="424">
        <f>VLOOKUP(G5127,[3]잔가율!$B$3:$C$33,2,FALSE)</f>
        <v>0.82599999999999996</v>
      </c>
      <c r="I5127" s="434">
        <f t="shared" si="80"/>
        <v>34708520</v>
      </c>
    </row>
    <row r="5128" spans="1:9">
      <c r="A5128" s="421">
        <v>5127</v>
      </c>
      <c r="B5128" s="422" t="s">
        <v>7711</v>
      </c>
      <c r="C5128" s="422" t="s">
        <v>7712</v>
      </c>
      <c r="D5128" s="422" t="s">
        <v>1982</v>
      </c>
      <c r="E5128" s="422" t="s">
        <v>9170</v>
      </c>
      <c r="F5128" s="438">
        <v>41820000</v>
      </c>
      <c r="G5128" s="423">
        <v>2023</v>
      </c>
      <c r="H5128" s="424">
        <f>VLOOKUP(G5128,[3]잔가율!$B$3:$C$33,2,FALSE)</f>
        <v>0.82599999999999996</v>
      </c>
      <c r="I5128" s="434">
        <f t="shared" si="80"/>
        <v>34543320</v>
      </c>
    </row>
    <row r="5129" spans="1:9">
      <c r="A5129" s="421">
        <v>5128</v>
      </c>
      <c r="B5129" s="422" t="s">
        <v>7711</v>
      </c>
      <c r="C5129" s="422" t="s">
        <v>7712</v>
      </c>
      <c r="D5129" s="422" t="s">
        <v>1982</v>
      </c>
      <c r="E5129" s="422" t="s">
        <v>9171</v>
      </c>
      <c r="F5129" s="438">
        <v>46660000</v>
      </c>
      <c r="G5129" s="423">
        <v>2023</v>
      </c>
      <c r="H5129" s="424">
        <f>VLOOKUP(G5129,[3]잔가율!$B$3:$C$33,2,FALSE)</f>
        <v>0.82599999999999996</v>
      </c>
      <c r="I5129" s="434">
        <f t="shared" si="80"/>
        <v>38541160</v>
      </c>
    </row>
    <row r="5130" spans="1:9">
      <c r="A5130" s="421">
        <v>5129</v>
      </c>
      <c r="B5130" s="422" t="s">
        <v>7711</v>
      </c>
      <c r="C5130" s="422" t="s">
        <v>7712</v>
      </c>
      <c r="D5130" s="422" t="s">
        <v>1982</v>
      </c>
      <c r="E5130" s="422" t="s">
        <v>9172</v>
      </c>
      <c r="F5130" s="438">
        <v>41060000</v>
      </c>
      <c r="G5130" s="423">
        <v>2023</v>
      </c>
      <c r="H5130" s="424">
        <f>VLOOKUP(G5130,[3]잔가율!$B$3:$C$33,2,FALSE)</f>
        <v>0.82599999999999996</v>
      </c>
      <c r="I5130" s="434">
        <f t="shared" si="80"/>
        <v>33915560</v>
      </c>
    </row>
    <row r="5131" spans="1:9">
      <c r="A5131" s="421">
        <v>5130</v>
      </c>
      <c r="B5131" s="422" t="s">
        <v>7711</v>
      </c>
      <c r="C5131" s="422" t="s">
        <v>7712</v>
      </c>
      <c r="D5131" s="422" t="s">
        <v>1982</v>
      </c>
      <c r="E5131" s="422" t="s">
        <v>9173</v>
      </c>
      <c r="F5131" s="438">
        <v>42910000</v>
      </c>
      <c r="G5131" s="423">
        <v>2023</v>
      </c>
      <c r="H5131" s="424">
        <f>VLOOKUP(G5131,[3]잔가율!$B$3:$C$33,2,FALSE)</f>
        <v>0.82599999999999996</v>
      </c>
      <c r="I5131" s="434">
        <f t="shared" si="80"/>
        <v>35443660</v>
      </c>
    </row>
    <row r="5132" spans="1:9">
      <c r="A5132" s="421">
        <v>5131</v>
      </c>
      <c r="B5132" s="422" t="s">
        <v>7711</v>
      </c>
      <c r="C5132" s="422" t="s">
        <v>7712</v>
      </c>
      <c r="D5132" s="422" t="s">
        <v>1982</v>
      </c>
      <c r="E5132" s="422" t="s">
        <v>9174</v>
      </c>
      <c r="F5132" s="438">
        <v>40200000</v>
      </c>
      <c r="G5132" s="423">
        <v>2023</v>
      </c>
      <c r="H5132" s="424">
        <f>VLOOKUP(G5132,[3]잔가율!$B$3:$C$33,2,FALSE)</f>
        <v>0.82599999999999996</v>
      </c>
      <c r="I5132" s="434">
        <f t="shared" si="80"/>
        <v>33205200</v>
      </c>
    </row>
    <row r="5133" spans="1:9">
      <c r="A5133" s="421">
        <v>5132</v>
      </c>
      <c r="B5133" s="422" t="s">
        <v>7711</v>
      </c>
      <c r="C5133" s="422" t="s">
        <v>7712</v>
      </c>
      <c r="D5133" s="422" t="s">
        <v>1982</v>
      </c>
      <c r="E5133" s="422" t="s">
        <v>9175</v>
      </c>
      <c r="F5133" s="438">
        <v>34580000</v>
      </c>
      <c r="G5133" s="423">
        <v>2023</v>
      </c>
      <c r="H5133" s="424">
        <f>VLOOKUP(G5133,[3]잔가율!$B$3:$C$33,2,FALSE)</f>
        <v>0.82599999999999996</v>
      </c>
      <c r="I5133" s="434">
        <f t="shared" si="80"/>
        <v>28563080</v>
      </c>
    </row>
    <row r="5134" spans="1:9">
      <c r="A5134" s="421">
        <v>5133</v>
      </c>
      <c r="B5134" s="422" t="s">
        <v>7711</v>
      </c>
      <c r="C5134" s="422" t="s">
        <v>7712</v>
      </c>
      <c r="D5134" s="422" t="s">
        <v>1982</v>
      </c>
      <c r="E5134" s="422" t="s">
        <v>9176</v>
      </c>
      <c r="F5134" s="438">
        <v>39580000</v>
      </c>
      <c r="G5134" s="423">
        <v>2023</v>
      </c>
      <c r="H5134" s="424">
        <f>VLOOKUP(G5134,[3]잔가율!$B$3:$C$33,2,FALSE)</f>
        <v>0.82599999999999996</v>
      </c>
      <c r="I5134" s="434">
        <f t="shared" si="80"/>
        <v>32693080</v>
      </c>
    </row>
    <row r="5135" spans="1:9">
      <c r="A5135" s="421">
        <v>5134</v>
      </c>
      <c r="B5135" s="422" t="s">
        <v>7711</v>
      </c>
      <c r="C5135" s="422" t="s">
        <v>7712</v>
      </c>
      <c r="D5135" s="422" t="s">
        <v>1982</v>
      </c>
      <c r="E5135" s="422" t="s">
        <v>9177</v>
      </c>
      <c r="F5135" s="438">
        <v>36800000</v>
      </c>
      <c r="G5135" s="423">
        <v>2023</v>
      </c>
      <c r="H5135" s="424">
        <f>VLOOKUP(G5135,[3]잔가율!$B$3:$C$33,2,FALSE)</f>
        <v>0.82599999999999996</v>
      </c>
      <c r="I5135" s="434">
        <f t="shared" si="80"/>
        <v>30396800</v>
      </c>
    </row>
    <row r="5136" spans="1:9">
      <c r="A5136" s="421">
        <v>5135</v>
      </c>
      <c r="B5136" s="422" t="s">
        <v>7711</v>
      </c>
      <c r="C5136" s="422" t="s">
        <v>7712</v>
      </c>
      <c r="D5136" s="422" t="s">
        <v>1982</v>
      </c>
      <c r="E5136" s="422" t="s">
        <v>9178</v>
      </c>
      <c r="F5136" s="438">
        <v>33900000</v>
      </c>
      <c r="G5136" s="423">
        <v>2023</v>
      </c>
      <c r="H5136" s="424">
        <f>VLOOKUP(G5136,[3]잔가율!$B$3:$C$33,2,FALSE)</f>
        <v>0.82599999999999996</v>
      </c>
      <c r="I5136" s="434">
        <f t="shared" si="80"/>
        <v>28001400</v>
      </c>
    </row>
    <row r="5137" spans="1:9">
      <c r="A5137" s="421">
        <v>5136</v>
      </c>
      <c r="B5137" s="422" t="s">
        <v>7711</v>
      </c>
      <c r="C5137" s="422" t="s">
        <v>7712</v>
      </c>
      <c r="D5137" s="422" t="s">
        <v>1982</v>
      </c>
      <c r="E5137" s="422" t="s">
        <v>9179</v>
      </c>
      <c r="F5137" s="438">
        <v>35900000</v>
      </c>
      <c r="G5137" s="423">
        <v>2023</v>
      </c>
      <c r="H5137" s="424">
        <f>VLOOKUP(G5137,[3]잔가율!$B$3:$C$33,2,FALSE)</f>
        <v>0.82599999999999996</v>
      </c>
      <c r="I5137" s="434">
        <f t="shared" si="80"/>
        <v>29653400</v>
      </c>
    </row>
    <row r="5138" spans="1:9">
      <c r="A5138" s="421">
        <v>5137</v>
      </c>
      <c r="B5138" s="422" t="s">
        <v>7711</v>
      </c>
      <c r="C5138" s="422" t="s">
        <v>7712</v>
      </c>
      <c r="D5138" s="422" t="s">
        <v>1982</v>
      </c>
      <c r="E5138" s="422" t="s">
        <v>9180</v>
      </c>
      <c r="F5138" s="438">
        <v>34590000</v>
      </c>
      <c r="G5138" s="423">
        <v>2023</v>
      </c>
      <c r="H5138" s="424">
        <f>VLOOKUP(G5138,[3]잔가율!$B$3:$C$33,2,FALSE)</f>
        <v>0.82599999999999996</v>
      </c>
      <c r="I5138" s="434">
        <f t="shared" si="80"/>
        <v>28571340</v>
      </c>
    </row>
    <row r="5139" spans="1:9">
      <c r="A5139" s="421">
        <v>5138</v>
      </c>
      <c r="B5139" s="422" t="s">
        <v>7711</v>
      </c>
      <c r="C5139" s="422" t="s">
        <v>7712</v>
      </c>
      <c r="D5139" s="422" t="s">
        <v>1982</v>
      </c>
      <c r="E5139" s="422" t="s">
        <v>9181</v>
      </c>
      <c r="F5139" s="438">
        <v>35610000</v>
      </c>
      <c r="G5139" s="423">
        <v>2023</v>
      </c>
      <c r="H5139" s="424">
        <f>VLOOKUP(G5139,[3]잔가율!$B$3:$C$33,2,FALSE)</f>
        <v>0.82599999999999996</v>
      </c>
      <c r="I5139" s="434">
        <f t="shared" si="80"/>
        <v>29413860</v>
      </c>
    </row>
    <row r="5140" spans="1:9">
      <c r="A5140" s="421">
        <v>5139</v>
      </c>
      <c r="B5140" s="422" t="s">
        <v>7711</v>
      </c>
      <c r="C5140" s="422" t="s">
        <v>7712</v>
      </c>
      <c r="D5140" s="422" t="s">
        <v>1982</v>
      </c>
      <c r="E5140" s="422" t="s">
        <v>9182</v>
      </c>
      <c r="F5140" s="438">
        <v>32840000</v>
      </c>
      <c r="G5140" s="423">
        <v>2023</v>
      </c>
      <c r="H5140" s="424">
        <f>VLOOKUP(G5140,[3]잔가율!$B$3:$C$33,2,FALSE)</f>
        <v>0.82599999999999996</v>
      </c>
      <c r="I5140" s="434">
        <f t="shared" si="80"/>
        <v>27125840</v>
      </c>
    </row>
    <row r="5141" spans="1:9">
      <c r="A5141" s="421">
        <v>5140</v>
      </c>
      <c r="B5141" s="422" t="s">
        <v>7711</v>
      </c>
      <c r="C5141" s="422" t="s">
        <v>7712</v>
      </c>
      <c r="D5141" s="422" t="s">
        <v>1982</v>
      </c>
      <c r="E5141" s="422" t="s">
        <v>9183</v>
      </c>
      <c r="F5141" s="438">
        <v>35680000</v>
      </c>
      <c r="G5141" s="423">
        <v>2023</v>
      </c>
      <c r="H5141" s="424">
        <f>VLOOKUP(G5141,[3]잔가율!$B$3:$C$33,2,FALSE)</f>
        <v>0.82599999999999996</v>
      </c>
      <c r="I5141" s="434">
        <f t="shared" si="80"/>
        <v>29471680</v>
      </c>
    </row>
    <row r="5142" spans="1:9">
      <c r="A5142" s="421">
        <v>5141</v>
      </c>
      <c r="B5142" s="422" t="s">
        <v>7711</v>
      </c>
      <c r="C5142" s="422" t="s">
        <v>7712</v>
      </c>
      <c r="D5142" s="422" t="s">
        <v>1982</v>
      </c>
      <c r="E5142" s="422" t="s">
        <v>9184</v>
      </c>
      <c r="F5142" s="438">
        <v>36750000</v>
      </c>
      <c r="G5142" s="423">
        <v>2023</v>
      </c>
      <c r="H5142" s="424">
        <f>VLOOKUP(G5142,[3]잔가율!$B$3:$C$33,2,FALSE)</f>
        <v>0.82599999999999996</v>
      </c>
      <c r="I5142" s="434">
        <f t="shared" si="80"/>
        <v>30355500</v>
      </c>
    </row>
    <row r="5143" spans="1:9">
      <c r="A5143" s="421">
        <v>5142</v>
      </c>
      <c r="B5143" s="422" t="s">
        <v>7711</v>
      </c>
      <c r="C5143" s="422" t="s">
        <v>7712</v>
      </c>
      <c r="D5143" s="422" t="s">
        <v>1982</v>
      </c>
      <c r="E5143" s="422" t="s">
        <v>9185</v>
      </c>
      <c r="F5143" s="438">
        <v>38280000</v>
      </c>
      <c r="G5143" s="423">
        <v>2023</v>
      </c>
      <c r="H5143" s="424">
        <f>VLOOKUP(G5143,[3]잔가율!$B$3:$C$33,2,FALSE)</f>
        <v>0.82599999999999996</v>
      </c>
      <c r="I5143" s="434">
        <f t="shared" si="80"/>
        <v>31619280</v>
      </c>
    </row>
    <row r="5144" spans="1:9">
      <c r="A5144" s="421">
        <v>5143</v>
      </c>
      <c r="B5144" s="422" t="s">
        <v>7711</v>
      </c>
      <c r="C5144" s="422" t="s">
        <v>7712</v>
      </c>
      <c r="D5144" s="422" t="s">
        <v>1982</v>
      </c>
      <c r="E5144" s="422" t="s">
        <v>9186</v>
      </c>
      <c r="F5144" s="438">
        <v>38720000</v>
      </c>
      <c r="G5144" s="423">
        <v>2023</v>
      </c>
      <c r="H5144" s="424">
        <f>VLOOKUP(G5144,[3]잔가율!$B$3:$C$33,2,FALSE)</f>
        <v>0.82599999999999996</v>
      </c>
      <c r="I5144" s="434">
        <f t="shared" si="80"/>
        <v>31982720</v>
      </c>
    </row>
    <row r="5145" spans="1:9">
      <c r="A5145" s="421">
        <v>5144</v>
      </c>
      <c r="B5145" s="422" t="s">
        <v>7711</v>
      </c>
      <c r="C5145" s="422" t="s">
        <v>7712</v>
      </c>
      <c r="D5145" s="422" t="s">
        <v>1982</v>
      </c>
      <c r="E5145" s="422" t="s">
        <v>9187</v>
      </c>
      <c r="F5145" s="438">
        <v>40080000</v>
      </c>
      <c r="G5145" s="423">
        <v>2023</v>
      </c>
      <c r="H5145" s="424">
        <f>VLOOKUP(G5145,[3]잔가율!$B$3:$C$33,2,FALSE)</f>
        <v>0.82599999999999996</v>
      </c>
      <c r="I5145" s="434">
        <f t="shared" si="80"/>
        <v>33106080</v>
      </c>
    </row>
    <row r="5146" spans="1:9">
      <c r="A5146" s="421">
        <v>5145</v>
      </c>
      <c r="B5146" s="422" t="s">
        <v>7711</v>
      </c>
      <c r="C5146" s="422" t="s">
        <v>7712</v>
      </c>
      <c r="D5146" s="422" t="s">
        <v>1982</v>
      </c>
      <c r="E5146" s="422" t="s">
        <v>9188</v>
      </c>
      <c r="F5146" s="438">
        <v>40570000</v>
      </c>
      <c r="G5146" s="423">
        <v>2023</v>
      </c>
      <c r="H5146" s="424">
        <f>VLOOKUP(G5146,[3]잔가율!$B$3:$C$33,2,FALSE)</f>
        <v>0.82599999999999996</v>
      </c>
      <c r="I5146" s="434">
        <f t="shared" si="80"/>
        <v>33510820</v>
      </c>
    </row>
    <row r="5147" spans="1:9">
      <c r="A5147" s="421">
        <v>5146</v>
      </c>
      <c r="B5147" s="422" t="s">
        <v>7711</v>
      </c>
      <c r="C5147" s="422" t="s">
        <v>7712</v>
      </c>
      <c r="D5147" s="422" t="s">
        <v>1982</v>
      </c>
      <c r="E5147" s="422" t="s">
        <v>9189</v>
      </c>
      <c r="F5147" s="438">
        <v>40400000</v>
      </c>
      <c r="G5147" s="423">
        <v>2023</v>
      </c>
      <c r="H5147" s="424">
        <f>VLOOKUP(G5147,[3]잔가율!$B$3:$C$33,2,FALSE)</f>
        <v>0.82599999999999996</v>
      </c>
      <c r="I5147" s="434">
        <f t="shared" si="80"/>
        <v>33370400</v>
      </c>
    </row>
    <row r="5148" spans="1:9">
      <c r="A5148" s="421">
        <v>5147</v>
      </c>
      <c r="B5148" s="422" t="s">
        <v>7711</v>
      </c>
      <c r="C5148" s="422" t="s">
        <v>7712</v>
      </c>
      <c r="D5148" s="422" t="s">
        <v>1982</v>
      </c>
      <c r="E5148" s="422" t="s">
        <v>9190</v>
      </c>
      <c r="F5148" s="438">
        <v>42100000</v>
      </c>
      <c r="G5148" s="423">
        <v>2023</v>
      </c>
      <c r="H5148" s="424">
        <f>VLOOKUP(G5148,[3]잔가율!$B$3:$C$33,2,FALSE)</f>
        <v>0.82599999999999996</v>
      </c>
      <c r="I5148" s="434">
        <f t="shared" si="80"/>
        <v>34774600</v>
      </c>
    </row>
    <row r="5149" spans="1:9">
      <c r="A5149" s="421">
        <v>5148</v>
      </c>
      <c r="B5149" s="422" t="s">
        <v>7711</v>
      </c>
      <c r="C5149" s="422" t="s">
        <v>7712</v>
      </c>
      <c r="D5149" s="422" t="s">
        <v>1982</v>
      </c>
      <c r="E5149" s="422" t="s">
        <v>9191</v>
      </c>
      <c r="F5149" s="438">
        <v>41780000</v>
      </c>
      <c r="G5149" s="423">
        <v>2023</v>
      </c>
      <c r="H5149" s="424">
        <f>VLOOKUP(G5149,[3]잔가율!$B$3:$C$33,2,FALSE)</f>
        <v>0.82599999999999996</v>
      </c>
      <c r="I5149" s="434">
        <f t="shared" si="80"/>
        <v>34510280</v>
      </c>
    </row>
    <row r="5150" spans="1:9">
      <c r="A5150" s="421">
        <v>5149</v>
      </c>
      <c r="B5150" s="422" t="s">
        <v>7711</v>
      </c>
      <c r="C5150" s="422" t="s">
        <v>7712</v>
      </c>
      <c r="D5150" s="422" t="s">
        <v>1982</v>
      </c>
      <c r="E5150" s="422" t="s">
        <v>9192</v>
      </c>
      <c r="F5150" s="438">
        <v>41090000</v>
      </c>
      <c r="G5150" s="423">
        <v>2023</v>
      </c>
      <c r="H5150" s="424">
        <f>VLOOKUP(G5150,[3]잔가율!$B$3:$C$33,2,FALSE)</f>
        <v>0.82599999999999996</v>
      </c>
      <c r="I5150" s="434">
        <f t="shared" si="80"/>
        <v>33940340</v>
      </c>
    </row>
    <row r="5151" spans="1:9">
      <c r="A5151" s="421">
        <v>5150</v>
      </c>
      <c r="B5151" s="422" t="s">
        <v>7711</v>
      </c>
      <c r="C5151" s="422" t="s">
        <v>7712</v>
      </c>
      <c r="D5151" s="422" t="s">
        <v>1982</v>
      </c>
      <c r="E5151" s="422" t="s">
        <v>9193</v>
      </c>
      <c r="F5151" s="438">
        <v>44040000</v>
      </c>
      <c r="G5151" s="423">
        <v>2023</v>
      </c>
      <c r="H5151" s="424">
        <f>VLOOKUP(G5151,[3]잔가율!$B$3:$C$33,2,FALSE)</f>
        <v>0.82599999999999996</v>
      </c>
      <c r="I5151" s="434">
        <f t="shared" si="80"/>
        <v>36377040</v>
      </c>
    </row>
    <row r="5152" spans="1:9">
      <c r="A5152" s="421">
        <v>5151</v>
      </c>
      <c r="B5152" s="426" t="s">
        <v>7711</v>
      </c>
      <c r="C5152" s="426" t="s">
        <v>7712</v>
      </c>
      <c r="D5152" s="426" t="s">
        <v>1982</v>
      </c>
      <c r="E5152" s="426" t="s">
        <v>9194</v>
      </c>
      <c r="F5152" s="441">
        <v>43040000</v>
      </c>
      <c r="G5152" s="423">
        <v>2023</v>
      </c>
      <c r="H5152" s="424">
        <f>VLOOKUP(G5152,[3]잔가율!$B$3:$C$33,2,FALSE)</f>
        <v>0.82599999999999996</v>
      </c>
      <c r="I5152" s="434">
        <f t="shared" si="80"/>
        <v>35551040</v>
      </c>
    </row>
    <row r="5153" spans="1:9">
      <c r="A5153" s="421">
        <v>5152</v>
      </c>
      <c r="B5153" s="425" t="s">
        <v>7711</v>
      </c>
      <c r="C5153" s="425" t="s">
        <v>7712</v>
      </c>
      <c r="D5153" s="425" t="s">
        <v>1982</v>
      </c>
      <c r="E5153" s="425" t="s">
        <v>9195</v>
      </c>
      <c r="F5153" s="443">
        <v>41110000</v>
      </c>
      <c r="G5153" s="423">
        <v>2023</v>
      </c>
      <c r="H5153" s="424">
        <f>VLOOKUP(G5153,[3]잔가율!$B$3:$C$33,2,FALSE)</f>
        <v>0.82599999999999996</v>
      </c>
      <c r="I5153" s="434">
        <f t="shared" si="80"/>
        <v>33956860</v>
      </c>
    </row>
    <row r="5154" spans="1:9">
      <c r="A5154" s="421">
        <v>5153</v>
      </c>
      <c r="B5154" s="425" t="s">
        <v>7711</v>
      </c>
      <c r="C5154" s="425" t="s">
        <v>7712</v>
      </c>
      <c r="D5154" s="425" t="s">
        <v>1982</v>
      </c>
      <c r="E5154" s="425" t="s">
        <v>9196</v>
      </c>
      <c r="F5154" s="443">
        <v>47490000</v>
      </c>
      <c r="G5154" s="423">
        <v>2023</v>
      </c>
      <c r="H5154" s="424">
        <f>VLOOKUP(G5154,[3]잔가율!$B$3:$C$33,2,FALSE)</f>
        <v>0.82599999999999996</v>
      </c>
      <c r="I5154" s="434">
        <f t="shared" si="80"/>
        <v>39226740</v>
      </c>
    </row>
    <row r="5155" spans="1:9">
      <c r="A5155" s="421">
        <v>5154</v>
      </c>
      <c r="B5155" s="425" t="s">
        <v>7711</v>
      </c>
      <c r="C5155" s="425" t="s">
        <v>7712</v>
      </c>
      <c r="D5155" s="425" t="s">
        <v>1982</v>
      </c>
      <c r="E5155" s="425" t="s">
        <v>9197</v>
      </c>
      <c r="F5155" s="443">
        <v>44110000</v>
      </c>
      <c r="G5155" s="423">
        <v>2023</v>
      </c>
      <c r="H5155" s="424">
        <f>VLOOKUP(G5155,[3]잔가율!$B$3:$C$33,2,FALSE)</f>
        <v>0.82599999999999996</v>
      </c>
      <c r="I5155" s="434">
        <f t="shared" si="80"/>
        <v>36434860</v>
      </c>
    </row>
    <row r="5156" spans="1:9">
      <c r="A5156" s="421">
        <v>5155</v>
      </c>
      <c r="B5156" s="425" t="s">
        <v>7711</v>
      </c>
      <c r="C5156" s="425" t="s">
        <v>7712</v>
      </c>
      <c r="D5156" s="425" t="s">
        <v>1982</v>
      </c>
      <c r="E5156" s="425" t="s">
        <v>9198</v>
      </c>
      <c r="F5156" s="443">
        <v>42930000</v>
      </c>
      <c r="G5156" s="423">
        <v>2023</v>
      </c>
      <c r="H5156" s="424">
        <f>VLOOKUP(G5156,[3]잔가율!$B$3:$C$33,2,FALSE)</f>
        <v>0.82599999999999996</v>
      </c>
      <c r="I5156" s="434">
        <f t="shared" si="80"/>
        <v>35460180</v>
      </c>
    </row>
    <row r="5157" spans="1:9">
      <c r="A5157" s="421">
        <v>5156</v>
      </c>
      <c r="B5157" s="425" t="s">
        <v>7711</v>
      </c>
      <c r="C5157" s="425" t="s">
        <v>7712</v>
      </c>
      <c r="D5157" s="425" t="s">
        <v>1982</v>
      </c>
      <c r="E5157" s="425" t="s">
        <v>9199</v>
      </c>
      <c r="F5157" s="443">
        <v>46410000</v>
      </c>
      <c r="G5157" s="423">
        <v>2023</v>
      </c>
      <c r="H5157" s="424">
        <f>VLOOKUP(G5157,[3]잔가율!$B$3:$C$33,2,FALSE)</f>
        <v>0.82599999999999996</v>
      </c>
      <c r="I5157" s="434">
        <f t="shared" si="80"/>
        <v>38334660</v>
      </c>
    </row>
    <row r="5158" spans="1:9">
      <c r="A5158" s="421">
        <v>5157</v>
      </c>
      <c r="B5158" s="426" t="s">
        <v>7711</v>
      </c>
      <c r="C5158" s="426" t="s">
        <v>7712</v>
      </c>
      <c r="D5158" s="426" t="s">
        <v>1982</v>
      </c>
      <c r="E5158" s="426" t="s">
        <v>9200</v>
      </c>
      <c r="F5158" s="441">
        <v>45720000</v>
      </c>
      <c r="G5158" s="423">
        <v>2023</v>
      </c>
      <c r="H5158" s="424">
        <f>VLOOKUP(G5158,[3]잔가율!$B$3:$C$33,2,FALSE)</f>
        <v>0.82599999999999996</v>
      </c>
      <c r="I5158" s="434">
        <f t="shared" si="80"/>
        <v>37764720</v>
      </c>
    </row>
    <row r="5159" spans="1:9">
      <c r="A5159" s="421">
        <v>5158</v>
      </c>
      <c r="B5159" s="426" t="s">
        <v>7711</v>
      </c>
      <c r="C5159" s="426" t="s">
        <v>7712</v>
      </c>
      <c r="D5159" s="426" t="s">
        <v>1982</v>
      </c>
      <c r="E5159" s="426" t="s">
        <v>9201</v>
      </c>
      <c r="F5159" s="441">
        <v>44940000</v>
      </c>
      <c r="G5159" s="423">
        <v>2023</v>
      </c>
      <c r="H5159" s="424">
        <f>VLOOKUP(G5159,[3]잔가율!$B$3:$C$33,2,FALSE)</f>
        <v>0.82599999999999996</v>
      </c>
      <c r="I5159" s="434">
        <f t="shared" si="80"/>
        <v>37120440</v>
      </c>
    </row>
    <row r="5160" spans="1:9">
      <c r="A5160" s="421">
        <v>5159</v>
      </c>
      <c r="B5160" s="422" t="s">
        <v>7711</v>
      </c>
      <c r="C5160" s="422" t="s">
        <v>7712</v>
      </c>
      <c r="D5160" s="422" t="s">
        <v>1982</v>
      </c>
      <c r="E5160" s="422" t="s">
        <v>9202</v>
      </c>
      <c r="F5160" s="438">
        <v>29030000</v>
      </c>
      <c r="G5160" s="423">
        <v>2023</v>
      </c>
      <c r="H5160" s="424">
        <f>VLOOKUP(G5160,[3]잔가율!$B$3:$C$33,2,FALSE)</f>
        <v>0.82599999999999996</v>
      </c>
      <c r="I5160" s="434">
        <f t="shared" si="80"/>
        <v>23978780</v>
      </c>
    </row>
    <row r="5161" spans="1:9">
      <c r="A5161" s="421">
        <v>5160</v>
      </c>
      <c r="B5161" s="422" t="s">
        <v>7711</v>
      </c>
      <c r="C5161" s="422" t="s">
        <v>7712</v>
      </c>
      <c r="D5161" s="422" t="s">
        <v>1982</v>
      </c>
      <c r="E5161" s="422" t="s">
        <v>9203</v>
      </c>
      <c r="F5161" s="438">
        <v>24510000</v>
      </c>
      <c r="G5161" s="423">
        <v>2023</v>
      </c>
      <c r="H5161" s="424">
        <f>VLOOKUP(G5161,[3]잔가율!$B$3:$C$33,2,FALSE)</f>
        <v>0.82599999999999996</v>
      </c>
      <c r="I5161" s="434">
        <f t="shared" si="80"/>
        <v>20245260</v>
      </c>
    </row>
    <row r="5162" spans="1:9">
      <c r="A5162" s="421">
        <v>5161</v>
      </c>
      <c r="B5162" s="422" t="s">
        <v>7711</v>
      </c>
      <c r="C5162" s="422" t="s">
        <v>7712</v>
      </c>
      <c r="D5162" s="422" t="s">
        <v>1982</v>
      </c>
      <c r="E5162" s="422" t="s">
        <v>9204</v>
      </c>
      <c r="F5162" s="438">
        <v>28640000</v>
      </c>
      <c r="G5162" s="423">
        <v>2023</v>
      </c>
      <c r="H5162" s="424">
        <f>VLOOKUP(G5162,[3]잔가율!$B$3:$C$33,2,FALSE)</f>
        <v>0.82599999999999996</v>
      </c>
      <c r="I5162" s="434">
        <f t="shared" si="80"/>
        <v>23656640</v>
      </c>
    </row>
    <row r="5163" spans="1:9">
      <c r="A5163" s="421">
        <v>5162</v>
      </c>
      <c r="B5163" s="422" t="s">
        <v>7711</v>
      </c>
      <c r="C5163" s="422" t="s">
        <v>7712</v>
      </c>
      <c r="D5163" s="422" t="s">
        <v>1982</v>
      </c>
      <c r="E5163" s="422" t="s">
        <v>9205</v>
      </c>
      <c r="F5163" s="438">
        <v>22400000</v>
      </c>
      <c r="G5163" s="423">
        <v>2023</v>
      </c>
      <c r="H5163" s="424">
        <f>VLOOKUP(G5163,[3]잔가율!$B$3:$C$33,2,FALSE)</f>
        <v>0.82599999999999996</v>
      </c>
      <c r="I5163" s="434">
        <f t="shared" si="80"/>
        <v>18502400</v>
      </c>
    </row>
    <row r="5164" spans="1:9">
      <c r="A5164" s="421">
        <v>5163</v>
      </c>
      <c r="B5164" s="422" t="s">
        <v>7711</v>
      </c>
      <c r="C5164" s="422" t="s">
        <v>7712</v>
      </c>
      <c r="D5164" s="422" t="s">
        <v>1982</v>
      </c>
      <c r="E5164" s="422" t="s">
        <v>9206</v>
      </c>
      <c r="F5164" s="438">
        <v>41350000</v>
      </c>
      <c r="G5164" s="423">
        <v>2023</v>
      </c>
      <c r="H5164" s="424">
        <f>VLOOKUP(G5164,[3]잔가율!$B$3:$C$33,2,FALSE)</f>
        <v>0.82599999999999996</v>
      </c>
      <c r="I5164" s="434">
        <f t="shared" si="80"/>
        <v>34155100</v>
      </c>
    </row>
    <row r="5165" spans="1:9">
      <c r="A5165" s="421">
        <v>5164</v>
      </c>
      <c r="B5165" s="422" t="s">
        <v>7711</v>
      </c>
      <c r="C5165" s="422" t="s">
        <v>7712</v>
      </c>
      <c r="D5165" s="422" t="s">
        <v>1982</v>
      </c>
      <c r="E5165" s="422" t="s">
        <v>9207</v>
      </c>
      <c r="F5165" s="438">
        <v>45280000</v>
      </c>
      <c r="G5165" s="423">
        <v>2023</v>
      </c>
      <c r="H5165" s="424">
        <f>VLOOKUP(G5165,[3]잔가율!$B$3:$C$33,2,FALSE)</f>
        <v>0.82599999999999996</v>
      </c>
      <c r="I5165" s="434">
        <f t="shared" si="80"/>
        <v>37401280</v>
      </c>
    </row>
    <row r="5166" spans="1:9">
      <c r="A5166" s="421">
        <v>5165</v>
      </c>
      <c r="B5166" s="422" t="s">
        <v>7711</v>
      </c>
      <c r="C5166" s="422" t="s">
        <v>7712</v>
      </c>
      <c r="D5166" s="422" t="s">
        <v>1982</v>
      </c>
      <c r="E5166" s="422" t="s">
        <v>9208</v>
      </c>
      <c r="F5166" s="438">
        <v>34490000</v>
      </c>
      <c r="G5166" s="423">
        <v>2023</v>
      </c>
      <c r="H5166" s="424">
        <f>VLOOKUP(G5166,[3]잔가율!$B$3:$C$33,2,FALSE)</f>
        <v>0.82599999999999996</v>
      </c>
      <c r="I5166" s="434">
        <f t="shared" si="80"/>
        <v>28488740</v>
      </c>
    </row>
    <row r="5167" spans="1:9">
      <c r="A5167" s="421">
        <v>5166</v>
      </c>
      <c r="B5167" s="422" t="s">
        <v>7711</v>
      </c>
      <c r="C5167" s="422" t="s">
        <v>7712</v>
      </c>
      <c r="D5167" s="422" t="s">
        <v>1982</v>
      </c>
      <c r="E5167" s="422" t="s">
        <v>9209</v>
      </c>
      <c r="F5167" s="438">
        <v>27230000</v>
      </c>
      <c r="G5167" s="423">
        <v>2023</v>
      </c>
      <c r="H5167" s="424">
        <f>VLOOKUP(G5167,[3]잔가율!$B$3:$C$33,2,FALSE)</f>
        <v>0.82599999999999996</v>
      </c>
      <c r="I5167" s="434">
        <f t="shared" si="80"/>
        <v>22491980</v>
      </c>
    </row>
    <row r="5168" spans="1:9">
      <c r="A5168" s="421">
        <v>5167</v>
      </c>
      <c r="B5168" s="422" t="s">
        <v>7711</v>
      </c>
      <c r="C5168" s="422" t="s">
        <v>7712</v>
      </c>
      <c r="D5168" s="422" t="s">
        <v>1982</v>
      </c>
      <c r="E5168" s="422" t="s">
        <v>9210</v>
      </c>
      <c r="F5168" s="438">
        <v>32710000</v>
      </c>
      <c r="G5168" s="423">
        <v>2023</v>
      </c>
      <c r="H5168" s="424">
        <f>VLOOKUP(G5168,[3]잔가율!$B$3:$C$33,2,FALSE)</f>
        <v>0.82599999999999996</v>
      </c>
      <c r="I5168" s="434">
        <f t="shared" si="80"/>
        <v>27018460</v>
      </c>
    </row>
    <row r="5169" spans="1:9">
      <c r="A5169" s="421">
        <v>5168</v>
      </c>
      <c r="B5169" s="422" t="s">
        <v>7711</v>
      </c>
      <c r="C5169" s="422" t="s">
        <v>7712</v>
      </c>
      <c r="D5169" s="422" t="s">
        <v>1982</v>
      </c>
      <c r="E5169" s="422" t="s">
        <v>9211</v>
      </c>
      <c r="F5169" s="438">
        <v>29060000</v>
      </c>
      <c r="G5169" s="423">
        <v>2023</v>
      </c>
      <c r="H5169" s="424">
        <f>VLOOKUP(G5169,[3]잔가율!$B$3:$C$33,2,FALSE)</f>
        <v>0.82599999999999996</v>
      </c>
      <c r="I5169" s="434">
        <f t="shared" si="80"/>
        <v>24003560</v>
      </c>
    </row>
    <row r="5170" spans="1:9">
      <c r="A5170" s="421">
        <v>5169</v>
      </c>
      <c r="B5170" s="422" t="s">
        <v>7711</v>
      </c>
      <c r="C5170" s="422" t="s">
        <v>7712</v>
      </c>
      <c r="D5170" s="422" t="s">
        <v>1982</v>
      </c>
      <c r="E5170" s="422" t="s">
        <v>9212</v>
      </c>
      <c r="F5170" s="438">
        <v>33820000</v>
      </c>
      <c r="G5170" s="423">
        <v>2023</v>
      </c>
      <c r="H5170" s="424">
        <f>VLOOKUP(G5170,[3]잔가율!$B$3:$C$33,2,FALSE)</f>
        <v>0.82599999999999996</v>
      </c>
      <c r="I5170" s="434">
        <f t="shared" si="80"/>
        <v>27935320</v>
      </c>
    </row>
    <row r="5171" spans="1:9">
      <c r="A5171" s="421">
        <v>5170</v>
      </c>
      <c r="B5171" s="422" t="s">
        <v>7711</v>
      </c>
      <c r="C5171" s="422" t="s">
        <v>7712</v>
      </c>
      <c r="D5171" s="422" t="s">
        <v>1982</v>
      </c>
      <c r="E5171" s="422" t="s">
        <v>9213</v>
      </c>
      <c r="F5171" s="438">
        <v>37300000</v>
      </c>
      <c r="G5171" s="423">
        <v>2023</v>
      </c>
      <c r="H5171" s="424">
        <f>VLOOKUP(G5171,[3]잔가율!$B$3:$C$33,2,FALSE)</f>
        <v>0.82599999999999996</v>
      </c>
      <c r="I5171" s="434">
        <f t="shared" si="80"/>
        <v>30809800</v>
      </c>
    </row>
    <row r="5172" spans="1:9">
      <c r="A5172" s="421">
        <v>5171</v>
      </c>
      <c r="B5172" s="422" t="s">
        <v>7711</v>
      </c>
      <c r="C5172" s="422" t="s">
        <v>7712</v>
      </c>
      <c r="D5172" s="422" t="s">
        <v>1982</v>
      </c>
      <c r="E5172" s="422" t="s">
        <v>9214</v>
      </c>
      <c r="F5172" s="438">
        <v>36170000</v>
      </c>
      <c r="G5172" s="423">
        <v>2023</v>
      </c>
      <c r="H5172" s="424">
        <f>VLOOKUP(G5172,[3]잔가율!$B$3:$C$33,2,FALSE)</f>
        <v>0.82599999999999996</v>
      </c>
      <c r="I5172" s="434">
        <f t="shared" si="80"/>
        <v>29876420</v>
      </c>
    </row>
    <row r="5173" spans="1:9">
      <c r="A5173" s="421">
        <v>5172</v>
      </c>
      <c r="B5173" s="422" t="s">
        <v>7711</v>
      </c>
      <c r="C5173" s="422" t="s">
        <v>7712</v>
      </c>
      <c r="D5173" s="422" t="s">
        <v>1982</v>
      </c>
      <c r="E5173" s="422" t="s">
        <v>9215</v>
      </c>
      <c r="F5173" s="438">
        <v>42500000</v>
      </c>
      <c r="G5173" s="423">
        <v>2023</v>
      </c>
      <c r="H5173" s="424">
        <f>VLOOKUP(G5173,[3]잔가율!$B$3:$C$33,2,FALSE)</f>
        <v>0.82599999999999996</v>
      </c>
      <c r="I5173" s="434">
        <f t="shared" si="80"/>
        <v>35105000</v>
      </c>
    </row>
    <row r="5174" spans="1:9">
      <c r="A5174" s="421">
        <v>5173</v>
      </c>
      <c r="B5174" s="422" t="s">
        <v>7711</v>
      </c>
      <c r="C5174" s="422" t="s">
        <v>7712</v>
      </c>
      <c r="D5174" s="422" t="s">
        <v>1982</v>
      </c>
      <c r="E5174" s="422" t="s">
        <v>9216</v>
      </c>
      <c r="F5174" s="438">
        <v>32350000</v>
      </c>
      <c r="G5174" s="423">
        <v>2023</v>
      </c>
      <c r="H5174" s="424">
        <f>VLOOKUP(G5174,[3]잔가율!$B$3:$C$33,2,FALSE)</f>
        <v>0.82599999999999996</v>
      </c>
      <c r="I5174" s="434">
        <f t="shared" si="80"/>
        <v>26721100</v>
      </c>
    </row>
    <row r="5175" spans="1:9">
      <c r="A5175" s="421">
        <v>5174</v>
      </c>
      <c r="B5175" s="422" t="s">
        <v>7711</v>
      </c>
      <c r="C5175" s="422" t="s">
        <v>7712</v>
      </c>
      <c r="D5175" s="422" t="s">
        <v>1982</v>
      </c>
      <c r="E5175" s="422" t="s">
        <v>9217</v>
      </c>
      <c r="F5175" s="438">
        <v>32460000</v>
      </c>
      <c r="G5175" s="423">
        <v>2023</v>
      </c>
      <c r="H5175" s="424">
        <f>VLOOKUP(G5175,[3]잔가율!$B$3:$C$33,2,FALSE)</f>
        <v>0.82599999999999996</v>
      </c>
      <c r="I5175" s="434">
        <f t="shared" si="80"/>
        <v>26811960</v>
      </c>
    </row>
    <row r="5176" spans="1:9">
      <c r="A5176" s="421">
        <v>5175</v>
      </c>
      <c r="B5176" s="422" t="s">
        <v>7711</v>
      </c>
      <c r="C5176" s="422" t="s">
        <v>7712</v>
      </c>
      <c r="D5176" s="422" t="s">
        <v>1982</v>
      </c>
      <c r="E5176" s="422" t="s">
        <v>9218</v>
      </c>
      <c r="F5176" s="438">
        <v>32370000</v>
      </c>
      <c r="G5176" s="423">
        <v>2023</v>
      </c>
      <c r="H5176" s="424">
        <f>VLOOKUP(G5176,[3]잔가율!$B$3:$C$33,2,FALSE)</f>
        <v>0.82599999999999996</v>
      </c>
      <c r="I5176" s="434">
        <f t="shared" si="80"/>
        <v>26737620</v>
      </c>
    </row>
    <row r="5177" spans="1:9">
      <c r="A5177" s="421">
        <v>5176</v>
      </c>
      <c r="B5177" s="422" t="s">
        <v>7711</v>
      </c>
      <c r="C5177" s="422" t="s">
        <v>7712</v>
      </c>
      <c r="D5177" s="422" t="s">
        <v>1982</v>
      </c>
      <c r="E5177" s="422" t="s">
        <v>9219</v>
      </c>
      <c r="F5177" s="438">
        <v>28260000</v>
      </c>
      <c r="G5177" s="423">
        <v>2023</v>
      </c>
      <c r="H5177" s="424">
        <f>VLOOKUP(G5177,[3]잔가율!$B$3:$C$33,2,FALSE)</f>
        <v>0.82599999999999996</v>
      </c>
      <c r="I5177" s="434">
        <f t="shared" si="80"/>
        <v>23342760</v>
      </c>
    </row>
    <row r="5178" spans="1:9">
      <c r="A5178" s="421">
        <v>5177</v>
      </c>
      <c r="B5178" s="422" t="s">
        <v>7711</v>
      </c>
      <c r="C5178" s="422" t="s">
        <v>7712</v>
      </c>
      <c r="D5178" s="422" t="s">
        <v>1982</v>
      </c>
      <c r="E5178" s="422" t="s">
        <v>9220</v>
      </c>
      <c r="F5178" s="438">
        <v>32300000</v>
      </c>
      <c r="G5178" s="423">
        <v>2023</v>
      </c>
      <c r="H5178" s="424">
        <f>VLOOKUP(G5178,[3]잔가율!$B$3:$C$33,2,FALSE)</f>
        <v>0.82599999999999996</v>
      </c>
      <c r="I5178" s="434">
        <f t="shared" si="80"/>
        <v>26679800</v>
      </c>
    </row>
    <row r="5179" spans="1:9">
      <c r="A5179" s="421">
        <v>5178</v>
      </c>
      <c r="B5179" s="422" t="s">
        <v>7711</v>
      </c>
      <c r="C5179" s="422" t="s">
        <v>7712</v>
      </c>
      <c r="D5179" s="422" t="s">
        <v>1982</v>
      </c>
      <c r="E5179" s="422" t="s">
        <v>9221</v>
      </c>
      <c r="F5179" s="438">
        <v>32380000</v>
      </c>
      <c r="G5179" s="423">
        <v>2023</v>
      </c>
      <c r="H5179" s="424">
        <f>VLOOKUP(G5179,[3]잔가율!$B$3:$C$33,2,FALSE)</f>
        <v>0.82599999999999996</v>
      </c>
      <c r="I5179" s="434">
        <f t="shared" si="80"/>
        <v>26745880</v>
      </c>
    </row>
    <row r="5180" spans="1:9">
      <c r="A5180" s="421">
        <v>5179</v>
      </c>
      <c r="B5180" s="422" t="s">
        <v>7711</v>
      </c>
      <c r="C5180" s="422" t="s">
        <v>7712</v>
      </c>
      <c r="D5180" s="422" t="s">
        <v>1982</v>
      </c>
      <c r="E5180" s="422" t="s">
        <v>9222</v>
      </c>
      <c r="F5180" s="438">
        <v>35500000</v>
      </c>
      <c r="G5180" s="423">
        <v>2023</v>
      </c>
      <c r="H5180" s="424">
        <f>VLOOKUP(G5180,[3]잔가율!$B$3:$C$33,2,FALSE)</f>
        <v>0.82599999999999996</v>
      </c>
      <c r="I5180" s="434">
        <f t="shared" si="80"/>
        <v>29323000</v>
      </c>
    </row>
    <row r="5181" spans="1:9">
      <c r="A5181" s="421">
        <v>5180</v>
      </c>
      <c r="B5181" s="422" t="s">
        <v>7711</v>
      </c>
      <c r="C5181" s="422" t="s">
        <v>7712</v>
      </c>
      <c r="D5181" s="422" t="s">
        <v>1982</v>
      </c>
      <c r="E5181" s="422" t="s">
        <v>9223</v>
      </c>
      <c r="F5181" s="438">
        <v>32190000</v>
      </c>
      <c r="G5181" s="423">
        <v>2023</v>
      </c>
      <c r="H5181" s="424">
        <f>VLOOKUP(G5181,[3]잔가율!$B$3:$C$33,2,FALSE)</f>
        <v>0.82599999999999996</v>
      </c>
      <c r="I5181" s="434">
        <f t="shared" si="80"/>
        <v>26588940</v>
      </c>
    </row>
    <row r="5182" spans="1:9">
      <c r="A5182" s="421">
        <v>5181</v>
      </c>
      <c r="B5182" s="422" t="s">
        <v>7711</v>
      </c>
      <c r="C5182" s="422" t="s">
        <v>7712</v>
      </c>
      <c r="D5182" s="422" t="s">
        <v>1982</v>
      </c>
      <c r="E5182" s="422" t="s">
        <v>9224</v>
      </c>
      <c r="F5182" s="438">
        <v>41180000</v>
      </c>
      <c r="G5182" s="423">
        <v>2023</v>
      </c>
      <c r="H5182" s="424">
        <f>VLOOKUP(G5182,[3]잔가율!$B$3:$C$33,2,FALSE)</f>
        <v>0.82599999999999996</v>
      </c>
      <c r="I5182" s="434">
        <f t="shared" si="80"/>
        <v>34014680</v>
      </c>
    </row>
    <row r="5183" spans="1:9">
      <c r="A5183" s="421">
        <v>5182</v>
      </c>
      <c r="B5183" s="422" t="s">
        <v>7711</v>
      </c>
      <c r="C5183" s="422" t="s">
        <v>7712</v>
      </c>
      <c r="D5183" s="422" t="s">
        <v>1982</v>
      </c>
      <c r="E5183" s="422" t="s">
        <v>9225</v>
      </c>
      <c r="F5183" s="438">
        <v>32250000</v>
      </c>
      <c r="G5183" s="423">
        <v>2023</v>
      </c>
      <c r="H5183" s="424">
        <f>VLOOKUP(G5183,[3]잔가율!$B$3:$C$33,2,FALSE)</f>
        <v>0.82599999999999996</v>
      </c>
      <c r="I5183" s="434">
        <f t="shared" si="80"/>
        <v>26638500</v>
      </c>
    </row>
    <row r="5184" spans="1:9">
      <c r="A5184" s="421">
        <v>5183</v>
      </c>
      <c r="B5184" s="422" t="s">
        <v>7711</v>
      </c>
      <c r="C5184" s="422" t="s">
        <v>7712</v>
      </c>
      <c r="D5184" s="422" t="s">
        <v>1982</v>
      </c>
      <c r="E5184" s="422" t="s">
        <v>9226</v>
      </c>
      <c r="F5184" s="438">
        <v>31990000</v>
      </c>
      <c r="G5184" s="423">
        <v>2023</v>
      </c>
      <c r="H5184" s="424">
        <f>VLOOKUP(G5184,[3]잔가율!$B$3:$C$33,2,FALSE)</f>
        <v>0.82599999999999996</v>
      </c>
      <c r="I5184" s="434">
        <f t="shared" si="80"/>
        <v>26423740</v>
      </c>
    </row>
    <row r="5185" spans="1:9">
      <c r="A5185" s="421">
        <v>5184</v>
      </c>
      <c r="B5185" s="422" t="s">
        <v>7711</v>
      </c>
      <c r="C5185" s="422" t="s">
        <v>7712</v>
      </c>
      <c r="D5185" s="422" t="s">
        <v>1982</v>
      </c>
      <c r="E5185" s="422" t="s">
        <v>9227</v>
      </c>
      <c r="F5185" s="438">
        <v>31000000</v>
      </c>
      <c r="G5185" s="423">
        <v>2023</v>
      </c>
      <c r="H5185" s="424">
        <f>VLOOKUP(G5185,[3]잔가율!$B$3:$C$33,2,FALSE)</f>
        <v>0.82599999999999996</v>
      </c>
      <c r="I5185" s="434">
        <f t="shared" si="80"/>
        <v>25606000</v>
      </c>
    </row>
    <row r="5186" spans="1:9">
      <c r="A5186" s="421">
        <v>5185</v>
      </c>
      <c r="B5186" s="422" t="s">
        <v>7711</v>
      </c>
      <c r="C5186" s="422" t="s">
        <v>7712</v>
      </c>
      <c r="D5186" s="422" t="s">
        <v>1982</v>
      </c>
      <c r="E5186" s="422" t="s">
        <v>9228</v>
      </c>
      <c r="F5186" s="438">
        <v>31380000</v>
      </c>
      <c r="G5186" s="423">
        <v>2023</v>
      </c>
      <c r="H5186" s="424">
        <f>VLOOKUP(G5186,[3]잔가율!$B$3:$C$33,2,FALSE)</f>
        <v>0.82599999999999996</v>
      </c>
      <c r="I5186" s="434">
        <f t="shared" ref="I5186:I5249" si="81">ROUNDDOWN(F5186*H5186,0)</f>
        <v>25919880</v>
      </c>
    </row>
    <row r="5187" spans="1:9">
      <c r="A5187" s="421">
        <v>5186</v>
      </c>
      <c r="B5187" s="422" t="s">
        <v>7711</v>
      </c>
      <c r="C5187" s="422" t="s">
        <v>7712</v>
      </c>
      <c r="D5187" s="422" t="s">
        <v>1982</v>
      </c>
      <c r="E5187" s="422" t="s">
        <v>9229</v>
      </c>
      <c r="F5187" s="438">
        <v>31210000</v>
      </c>
      <c r="G5187" s="423">
        <v>2023</v>
      </c>
      <c r="H5187" s="424">
        <f>VLOOKUP(G5187,[3]잔가율!$B$3:$C$33,2,FALSE)</f>
        <v>0.82599999999999996</v>
      </c>
      <c r="I5187" s="434">
        <f t="shared" si="81"/>
        <v>25779460</v>
      </c>
    </row>
    <row r="5188" spans="1:9">
      <c r="A5188" s="421">
        <v>5187</v>
      </c>
      <c r="B5188" s="422" t="s">
        <v>7711</v>
      </c>
      <c r="C5188" s="422" t="s">
        <v>7712</v>
      </c>
      <c r="D5188" s="422" t="s">
        <v>1982</v>
      </c>
      <c r="E5188" s="422" t="s">
        <v>9230</v>
      </c>
      <c r="F5188" s="438">
        <v>27070000</v>
      </c>
      <c r="G5188" s="423">
        <v>2023</v>
      </c>
      <c r="H5188" s="424">
        <f>VLOOKUP(G5188,[3]잔가율!$B$3:$C$33,2,FALSE)</f>
        <v>0.82599999999999996</v>
      </c>
      <c r="I5188" s="434">
        <f t="shared" si="81"/>
        <v>22359820</v>
      </c>
    </row>
    <row r="5189" spans="1:9">
      <c r="A5189" s="421">
        <v>5188</v>
      </c>
      <c r="B5189" s="422" t="s">
        <v>7711</v>
      </c>
      <c r="C5189" s="422" t="s">
        <v>7712</v>
      </c>
      <c r="D5189" s="422" t="s">
        <v>1982</v>
      </c>
      <c r="E5189" s="422" t="s">
        <v>9231</v>
      </c>
      <c r="F5189" s="438">
        <v>27530000</v>
      </c>
      <c r="G5189" s="423">
        <v>2023</v>
      </c>
      <c r="H5189" s="424">
        <f>VLOOKUP(G5189,[3]잔가율!$B$3:$C$33,2,FALSE)</f>
        <v>0.82599999999999996</v>
      </c>
      <c r="I5189" s="434">
        <f t="shared" si="81"/>
        <v>22739780</v>
      </c>
    </row>
    <row r="5190" spans="1:9">
      <c r="A5190" s="421">
        <v>5189</v>
      </c>
      <c r="B5190" s="426" t="s">
        <v>7711</v>
      </c>
      <c r="C5190" s="426" t="s">
        <v>7712</v>
      </c>
      <c r="D5190" s="426" t="s">
        <v>1982</v>
      </c>
      <c r="E5190" s="426" t="s">
        <v>9232</v>
      </c>
      <c r="F5190" s="441">
        <v>26450000</v>
      </c>
      <c r="G5190" s="423">
        <v>2023</v>
      </c>
      <c r="H5190" s="424">
        <f>VLOOKUP(G5190,[3]잔가율!$B$3:$C$33,2,FALSE)</f>
        <v>0.82599999999999996</v>
      </c>
      <c r="I5190" s="434">
        <f t="shared" si="81"/>
        <v>21847700</v>
      </c>
    </row>
    <row r="5191" spans="1:9">
      <c r="A5191" s="421">
        <v>5190</v>
      </c>
      <c r="B5191" s="422" t="s">
        <v>7711</v>
      </c>
      <c r="C5191" s="422" t="s">
        <v>7712</v>
      </c>
      <c r="D5191" s="422" t="s">
        <v>1982</v>
      </c>
      <c r="E5191" s="422" t="s">
        <v>9233</v>
      </c>
      <c r="F5191" s="438">
        <v>26980000</v>
      </c>
      <c r="G5191" s="423">
        <v>2023</v>
      </c>
      <c r="H5191" s="424">
        <f>VLOOKUP(G5191,[3]잔가율!$B$3:$C$33,2,FALSE)</f>
        <v>0.82599999999999996</v>
      </c>
      <c r="I5191" s="434">
        <f t="shared" si="81"/>
        <v>22285480</v>
      </c>
    </row>
    <row r="5192" spans="1:9">
      <c r="A5192" s="421">
        <v>5191</v>
      </c>
      <c r="B5192" s="422" t="s">
        <v>7711</v>
      </c>
      <c r="C5192" s="422" t="s">
        <v>7712</v>
      </c>
      <c r="D5192" s="422" t="s">
        <v>1982</v>
      </c>
      <c r="E5192" s="422" t="s">
        <v>9234</v>
      </c>
      <c r="F5192" s="438">
        <v>31950000</v>
      </c>
      <c r="G5192" s="423">
        <v>2023</v>
      </c>
      <c r="H5192" s="424">
        <f>VLOOKUP(G5192,[3]잔가율!$B$3:$C$33,2,FALSE)</f>
        <v>0.82599999999999996</v>
      </c>
      <c r="I5192" s="434">
        <f t="shared" si="81"/>
        <v>26390700</v>
      </c>
    </row>
    <row r="5193" spans="1:9">
      <c r="A5193" s="421">
        <v>5192</v>
      </c>
      <c r="B5193" s="422" t="s">
        <v>7711</v>
      </c>
      <c r="C5193" s="422" t="s">
        <v>7712</v>
      </c>
      <c r="D5193" s="422" t="s">
        <v>1982</v>
      </c>
      <c r="E5193" s="422" t="s">
        <v>9235</v>
      </c>
      <c r="F5193" s="438">
        <v>31650000</v>
      </c>
      <c r="G5193" s="423">
        <v>2023</v>
      </c>
      <c r="H5193" s="424">
        <f>VLOOKUP(G5193,[3]잔가율!$B$3:$C$33,2,FALSE)</f>
        <v>0.82599999999999996</v>
      </c>
      <c r="I5193" s="434">
        <f t="shared" si="81"/>
        <v>26142900</v>
      </c>
    </row>
    <row r="5194" spans="1:9">
      <c r="A5194" s="421">
        <v>5193</v>
      </c>
      <c r="B5194" s="422" t="s">
        <v>7711</v>
      </c>
      <c r="C5194" s="422" t="s">
        <v>7712</v>
      </c>
      <c r="D5194" s="422" t="s">
        <v>1982</v>
      </c>
      <c r="E5194" s="422" t="s">
        <v>9236</v>
      </c>
      <c r="F5194" s="438">
        <v>31300000</v>
      </c>
      <c r="G5194" s="423">
        <v>2023</v>
      </c>
      <c r="H5194" s="424">
        <f>VLOOKUP(G5194,[3]잔가율!$B$3:$C$33,2,FALSE)</f>
        <v>0.82599999999999996</v>
      </c>
      <c r="I5194" s="434">
        <f t="shared" si="81"/>
        <v>25853800</v>
      </c>
    </row>
    <row r="5195" spans="1:9">
      <c r="A5195" s="421">
        <v>5194</v>
      </c>
      <c r="B5195" s="422" t="s">
        <v>7711</v>
      </c>
      <c r="C5195" s="422" t="s">
        <v>7712</v>
      </c>
      <c r="D5195" s="422" t="s">
        <v>1982</v>
      </c>
      <c r="E5195" s="422" t="s">
        <v>9237</v>
      </c>
      <c r="F5195" s="438">
        <v>29560000</v>
      </c>
      <c r="G5195" s="423">
        <v>2023</v>
      </c>
      <c r="H5195" s="424">
        <f>VLOOKUP(G5195,[3]잔가율!$B$3:$C$33,2,FALSE)</f>
        <v>0.82599999999999996</v>
      </c>
      <c r="I5195" s="434">
        <f t="shared" si="81"/>
        <v>24416560</v>
      </c>
    </row>
    <row r="5196" spans="1:9">
      <c r="A5196" s="421">
        <v>5195</v>
      </c>
      <c r="B5196" s="422" t="s">
        <v>7711</v>
      </c>
      <c r="C5196" s="422" t="s">
        <v>7712</v>
      </c>
      <c r="D5196" s="422" t="s">
        <v>1982</v>
      </c>
      <c r="E5196" s="422" t="s">
        <v>9238</v>
      </c>
      <c r="F5196" s="438">
        <v>30730000</v>
      </c>
      <c r="G5196" s="423">
        <v>2023</v>
      </c>
      <c r="H5196" s="424">
        <f>VLOOKUP(G5196,[3]잔가율!$B$3:$C$33,2,FALSE)</f>
        <v>0.82599999999999996</v>
      </c>
      <c r="I5196" s="434">
        <f t="shared" si="81"/>
        <v>25382980</v>
      </c>
    </row>
    <row r="5197" spans="1:9">
      <c r="A5197" s="421">
        <v>5196</v>
      </c>
      <c r="B5197" s="422" t="s">
        <v>7711</v>
      </c>
      <c r="C5197" s="422" t="s">
        <v>7712</v>
      </c>
      <c r="D5197" s="422" t="s">
        <v>1982</v>
      </c>
      <c r="E5197" s="422" t="s">
        <v>9239</v>
      </c>
      <c r="F5197" s="438">
        <v>29730000</v>
      </c>
      <c r="G5197" s="423">
        <v>2023</v>
      </c>
      <c r="H5197" s="424">
        <f>VLOOKUP(G5197,[3]잔가율!$B$3:$C$33,2,FALSE)</f>
        <v>0.82599999999999996</v>
      </c>
      <c r="I5197" s="434">
        <f t="shared" si="81"/>
        <v>24556980</v>
      </c>
    </row>
    <row r="5198" spans="1:9">
      <c r="A5198" s="421">
        <v>5197</v>
      </c>
      <c r="B5198" s="426" t="s">
        <v>7711</v>
      </c>
      <c r="C5198" s="426" t="s">
        <v>7712</v>
      </c>
      <c r="D5198" s="426" t="s">
        <v>1982</v>
      </c>
      <c r="E5198" s="426" t="s">
        <v>9240</v>
      </c>
      <c r="F5198" s="441">
        <v>26620000</v>
      </c>
      <c r="G5198" s="423">
        <v>2023</v>
      </c>
      <c r="H5198" s="424">
        <f>VLOOKUP(G5198,[3]잔가율!$B$3:$C$33,2,FALSE)</f>
        <v>0.82599999999999996</v>
      </c>
      <c r="I5198" s="434">
        <f t="shared" si="81"/>
        <v>21988120</v>
      </c>
    </row>
    <row r="5199" spans="1:9">
      <c r="A5199" s="421">
        <v>5198</v>
      </c>
      <c r="B5199" s="426" t="s">
        <v>7711</v>
      </c>
      <c r="C5199" s="426" t="s">
        <v>7712</v>
      </c>
      <c r="D5199" s="426" t="s">
        <v>1982</v>
      </c>
      <c r="E5199" s="426" t="s">
        <v>9241</v>
      </c>
      <c r="F5199" s="441">
        <v>27380000</v>
      </c>
      <c r="G5199" s="423">
        <v>2023</v>
      </c>
      <c r="H5199" s="424">
        <f>VLOOKUP(G5199,[3]잔가율!$B$3:$C$33,2,FALSE)</f>
        <v>0.82599999999999996</v>
      </c>
      <c r="I5199" s="434">
        <f t="shared" si="81"/>
        <v>22615880</v>
      </c>
    </row>
    <row r="5200" spans="1:9">
      <c r="A5200" s="421">
        <v>5199</v>
      </c>
      <c r="B5200" s="426" t="s">
        <v>7711</v>
      </c>
      <c r="C5200" s="426" t="s">
        <v>7712</v>
      </c>
      <c r="D5200" s="426" t="s">
        <v>1982</v>
      </c>
      <c r="E5200" s="426" t="s">
        <v>9242</v>
      </c>
      <c r="F5200" s="441">
        <v>32550000</v>
      </c>
      <c r="G5200" s="423">
        <v>2023</v>
      </c>
      <c r="H5200" s="424">
        <f>VLOOKUP(G5200,[3]잔가율!$B$3:$C$33,2,FALSE)</f>
        <v>0.82599999999999996</v>
      </c>
      <c r="I5200" s="434">
        <f t="shared" si="81"/>
        <v>26886300</v>
      </c>
    </row>
    <row r="5201" spans="1:9">
      <c r="A5201" s="421">
        <v>5200</v>
      </c>
      <c r="B5201" s="422" t="s">
        <v>7711</v>
      </c>
      <c r="C5201" s="422" t="s">
        <v>7712</v>
      </c>
      <c r="D5201" s="422" t="s">
        <v>1982</v>
      </c>
      <c r="E5201" s="422" t="s">
        <v>9243</v>
      </c>
      <c r="F5201" s="438">
        <v>27670000</v>
      </c>
      <c r="G5201" s="423">
        <v>2023</v>
      </c>
      <c r="H5201" s="424">
        <f>VLOOKUP(G5201,[3]잔가율!$B$3:$C$33,2,FALSE)</f>
        <v>0.82599999999999996</v>
      </c>
      <c r="I5201" s="434">
        <f t="shared" si="81"/>
        <v>22855420</v>
      </c>
    </row>
    <row r="5202" spans="1:9">
      <c r="A5202" s="421">
        <v>5201</v>
      </c>
      <c r="B5202" s="422" t="s">
        <v>7711</v>
      </c>
      <c r="C5202" s="422" t="s">
        <v>7712</v>
      </c>
      <c r="D5202" s="422" t="s">
        <v>1982</v>
      </c>
      <c r="E5202" s="422" t="s">
        <v>9244</v>
      </c>
      <c r="F5202" s="438">
        <v>28480000</v>
      </c>
      <c r="G5202" s="423">
        <v>2023</v>
      </c>
      <c r="H5202" s="424">
        <f>VLOOKUP(G5202,[3]잔가율!$B$3:$C$33,2,FALSE)</f>
        <v>0.82599999999999996</v>
      </c>
      <c r="I5202" s="434">
        <f t="shared" si="81"/>
        <v>23524480</v>
      </c>
    </row>
    <row r="5203" spans="1:9">
      <c r="A5203" s="421">
        <v>5202</v>
      </c>
      <c r="B5203" s="422" t="s">
        <v>7711</v>
      </c>
      <c r="C5203" s="422" t="s">
        <v>7712</v>
      </c>
      <c r="D5203" s="422" t="s">
        <v>1982</v>
      </c>
      <c r="E5203" s="422" t="s">
        <v>9245</v>
      </c>
      <c r="F5203" s="438">
        <v>28640000</v>
      </c>
      <c r="G5203" s="423">
        <v>2023</v>
      </c>
      <c r="H5203" s="424">
        <f>VLOOKUP(G5203,[3]잔가율!$B$3:$C$33,2,FALSE)</f>
        <v>0.82599999999999996</v>
      </c>
      <c r="I5203" s="434">
        <f t="shared" si="81"/>
        <v>23656640</v>
      </c>
    </row>
    <row r="5204" spans="1:9">
      <c r="A5204" s="421">
        <v>5203</v>
      </c>
      <c r="B5204" s="422" t="s">
        <v>7711</v>
      </c>
      <c r="C5204" s="422" t="s">
        <v>7712</v>
      </c>
      <c r="D5204" s="422" t="s">
        <v>1982</v>
      </c>
      <c r="E5204" s="422" t="s">
        <v>9246</v>
      </c>
      <c r="F5204" s="438">
        <v>32080000</v>
      </c>
      <c r="G5204" s="423">
        <v>2023</v>
      </c>
      <c r="H5204" s="424">
        <f>VLOOKUP(G5204,[3]잔가율!$B$3:$C$33,2,FALSE)</f>
        <v>0.82599999999999996</v>
      </c>
      <c r="I5204" s="434">
        <f t="shared" si="81"/>
        <v>26498080</v>
      </c>
    </row>
    <row r="5205" spans="1:9">
      <c r="A5205" s="421">
        <v>5204</v>
      </c>
      <c r="B5205" s="422" t="s">
        <v>7711</v>
      </c>
      <c r="C5205" s="422" t="s">
        <v>7712</v>
      </c>
      <c r="D5205" s="422" t="s">
        <v>1982</v>
      </c>
      <c r="E5205" s="422" t="s">
        <v>9247</v>
      </c>
      <c r="F5205" s="438">
        <v>29140000</v>
      </c>
      <c r="G5205" s="423">
        <v>2023</v>
      </c>
      <c r="H5205" s="424">
        <f>VLOOKUP(G5205,[3]잔가율!$B$3:$C$33,2,FALSE)</f>
        <v>0.82599999999999996</v>
      </c>
      <c r="I5205" s="434">
        <f t="shared" si="81"/>
        <v>24069640</v>
      </c>
    </row>
    <row r="5206" spans="1:9">
      <c r="A5206" s="421">
        <v>5205</v>
      </c>
      <c r="B5206" s="422" t="s">
        <v>7711</v>
      </c>
      <c r="C5206" s="422" t="s">
        <v>7712</v>
      </c>
      <c r="D5206" s="422" t="s">
        <v>1982</v>
      </c>
      <c r="E5206" s="422" t="s">
        <v>9248</v>
      </c>
      <c r="F5206" s="438">
        <v>35770000</v>
      </c>
      <c r="G5206" s="423">
        <v>2023</v>
      </c>
      <c r="H5206" s="424">
        <f>VLOOKUP(G5206,[3]잔가율!$B$3:$C$33,2,FALSE)</f>
        <v>0.82599999999999996</v>
      </c>
      <c r="I5206" s="434">
        <f t="shared" si="81"/>
        <v>29546020</v>
      </c>
    </row>
    <row r="5207" spans="1:9">
      <c r="A5207" s="421">
        <v>5206</v>
      </c>
      <c r="B5207" s="422" t="s">
        <v>7711</v>
      </c>
      <c r="C5207" s="422" t="s">
        <v>7712</v>
      </c>
      <c r="D5207" s="422" t="s">
        <v>1982</v>
      </c>
      <c r="E5207" s="422" t="s">
        <v>9249</v>
      </c>
      <c r="F5207" s="438">
        <v>26330000</v>
      </c>
      <c r="G5207" s="423">
        <v>2023</v>
      </c>
      <c r="H5207" s="424">
        <f>VLOOKUP(G5207,[3]잔가율!$B$3:$C$33,2,FALSE)</f>
        <v>0.82599999999999996</v>
      </c>
      <c r="I5207" s="434">
        <f t="shared" si="81"/>
        <v>21748580</v>
      </c>
    </row>
    <row r="5208" spans="1:9">
      <c r="A5208" s="421">
        <v>5207</v>
      </c>
      <c r="B5208" s="422" t="s">
        <v>7711</v>
      </c>
      <c r="C5208" s="422" t="s">
        <v>7712</v>
      </c>
      <c r="D5208" s="422" t="s">
        <v>1982</v>
      </c>
      <c r="E5208" s="422" t="s">
        <v>9250</v>
      </c>
      <c r="F5208" s="438">
        <v>31770000</v>
      </c>
      <c r="G5208" s="423">
        <v>2023</v>
      </c>
      <c r="H5208" s="424">
        <f>VLOOKUP(G5208,[3]잔가율!$B$3:$C$33,2,FALSE)</f>
        <v>0.82599999999999996</v>
      </c>
      <c r="I5208" s="434">
        <f t="shared" si="81"/>
        <v>26242020</v>
      </c>
    </row>
    <row r="5209" spans="1:9">
      <c r="A5209" s="421">
        <v>5208</v>
      </c>
      <c r="B5209" s="422" t="s">
        <v>7711</v>
      </c>
      <c r="C5209" s="422" t="s">
        <v>7712</v>
      </c>
      <c r="D5209" s="422" t="s">
        <v>1982</v>
      </c>
      <c r="E5209" s="422" t="s">
        <v>9251</v>
      </c>
      <c r="F5209" s="438">
        <v>28580000</v>
      </c>
      <c r="G5209" s="423">
        <v>2023</v>
      </c>
      <c r="H5209" s="424">
        <f>VLOOKUP(G5209,[3]잔가율!$B$3:$C$33,2,FALSE)</f>
        <v>0.82599999999999996</v>
      </c>
      <c r="I5209" s="434">
        <f t="shared" si="81"/>
        <v>23607080</v>
      </c>
    </row>
    <row r="5210" spans="1:9">
      <c r="A5210" s="421">
        <v>5209</v>
      </c>
      <c r="B5210" s="422" t="s">
        <v>7711</v>
      </c>
      <c r="C5210" s="422" t="s">
        <v>7712</v>
      </c>
      <c r="D5210" s="422" t="s">
        <v>1982</v>
      </c>
      <c r="E5210" s="422" t="s">
        <v>9252</v>
      </c>
      <c r="F5210" s="438">
        <v>34240000</v>
      </c>
      <c r="G5210" s="423">
        <v>2023</v>
      </c>
      <c r="H5210" s="424">
        <f>VLOOKUP(G5210,[3]잔가율!$B$3:$C$33,2,FALSE)</f>
        <v>0.82599999999999996</v>
      </c>
      <c r="I5210" s="434">
        <f t="shared" si="81"/>
        <v>28282240</v>
      </c>
    </row>
    <row r="5211" spans="1:9">
      <c r="A5211" s="421">
        <v>5210</v>
      </c>
      <c r="B5211" s="422" t="s">
        <v>7711</v>
      </c>
      <c r="C5211" s="422" t="s">
        <v>7712</v>
      </c>
      <c r="D5211" s="422" t="s">
        <v>1982</v>
      </c>
      <c r="E5211" s="422" t="s">
        <v>9253</v>
      </c>
      <c r="F5211" s="438">
        <v>34380000</v>
      </c>
      <c r="G5211" s="423">
        <v>2023</v>
      </c>
      <c r="H5211" s="424">
        <f>VLOOKUP(G5211,[3]잔가율!$B$3:$C$33,2,FALSE)</f>
        <v>0.82599999999999996</v>
      </c>
      <c r="I5211" s="434">
        <f t="shared" si="81"/>
        <v>28397880</v>
      </c>
    </row>
    <row r="5212" spans="1:9">
      <c r="A5212" s="421">
        <v>5211</v>
      </c>
      <c r="B5212" s="422" t="s">
        <v>7711</v>
      </c>
      <c r="C5212" s="422" t="s">
        <v>7712</v>
      </c>
      <c r="D5212" s="422" t="s">
        <v>1982</v>
      </c>
      <c r="E5212" s="422" t="s">
        <v>9254</v>
      </c>
      <c r="F5212" s="438">
        <v>31200000</v>
      </c>
      <c r="G5212" s="423">
        <v>2023</v>
      </c>
      <c r="H5212" s="424">
        <f>VLOOKUP(G5212,[3]잔가율!$B$3:$C$33,2,FALSE)</f>
        <v>0.82599999999999996</v>
      </c>
      <c r="I5212" s="434">
        <f t="shared" si="81"/>
        <v>25771200</v>
      </c>
    </row>
    <row r="5213" spans="1:9">
      <c r="A5213" s="421">
        <v>5212</v>
      </c>
      <c r="B5213" s="422" t="s">
        <v>7711</v>
      </c>
      <c r="C5213" s="422" t="s">
        <v>7712</v>
      </c>
      <c r="D5213" s="422" t="s">
        <v>1982</v>
      </c>
      <c r="E5213" s="422" t="s">
        <v>9255</v>
      </c>
      <c r="F5213" s="438">
        <v>33010000</v>
      </c>
      <c r="G5213" s="423">
        <v>2023</v>
      </c>
      <c r="H5213" s="424">
        <f>VLOOKUP(G5213,[3]잔가율!$B$3:$C$33,2,FALSE)</f>
        <v>0.82599999999999996</v>
      </c>
      <c r="I5213" s="434">
        <f t="shared" si="81"/>
        <v>27266260</v>
      </c>
    </row>
    <row r="5214" spans="1:9">
      <c r="A5214" s="421">
        <v>5213</v>
      </c>
      <c r="B5214" s="422" t="s">
        <v>7711</v>
      </c>
      <c r="C5214" s="422" t="s">
        <v>7712</v>
      </c>
      <c r="D5214" s="422" t="s">
        <v>1982</v>
      </c>
      <c r="E5214" s="422" t="s">
        <v>9256</v>
      </c>
      <c r="F5214" s="438">
        <v>26590000</v>
      </c>
      <c r="G5214" s="423">
        <v>2023</v>
      </c>
      <c r="H5214" s="424">
        <f>VLOOKUP(G5214,[3]잔가율!$B$3:$C$33,2,FALSE)</f>
        <v>0.82599999999999996</v>
      </c>
      <c r="I5214" s="434">
        <f t="shared" si="81"/>
        <v>21963340</v>
      </c>
    </row>
    <row r="5215" spans="1:9">
      <c r="A5215" s="421">
        <v>5214</v>
      </c>
      <c r="B5215" s="422" t="s">
        <v>7711</v>
      </c>
      <c r="C5215" s="422" t="s">
        <v>7712</v>
      </c>
      <c r="D5215" s="422" t="s">
        <v>1982</v>
      </c>
      <c r="E5215" s="422" t="s">
        <v>9257</v>
      </c>
      <c r="F5215" s="438">
        <v>34780000</v>
      </c>
      <c r="G5215" s="423">
        <v>2023</v>
      </c>
      <c r="H5215" s="424">
        <f>VLOOKUP(G5215,[3]잔가율!$B$3:$C$33,2,FALSE)</f>
        <v>0.82599999999999996</v>
      </c>
      <c r="I5215" s="434">
        <f t="shared" si="81"/>
        <v>28728280</v>
      </c>
    </row>
    <row r="5216" spans="1:9">
      <c r="A5216" s="421">
        <v>5215</v>
      </c>
      <c r="B5216" s="422" t="s">
        <v>7711</v>
      </c>
      <c r="C5216" s="422" t="s">
        <v>7712</v>
      </c>
      <c r="D5216" s="422" t="s">
        <v>1982</v>
      </c>
      <c r="E5216" s="422" t="s">
        <v>9258</v>
      </c>
      <c r="F5216" s="438">
        <v>33000000</v>
      </c>
      <c r="G5216" s="423">
        <v>2023</v>
      </c>
      <c r="H5216" s="424">
        <f>VLOOKUP(G5216,[3]잔가율!$B$3:$C$33,2,FALSE)</f>
        <v>0.82599999999999996</v>
      </c>
      <c r="I5216" s="434">
        <f t="shared" si="81"/>
        <v>27258000</v>
      </c>
    </row>
    <row r="5217" spans="1:9">
      <c r="A5217" s="421">
        <v>5216</v>
      </c>
      <c r="B5217" s="422" t="s">
        <v>7711</v>
      </c>
      <c r="C5217" s="422" t="s">
        <v>7712</v>
      </c>
      <c r="D5217" s="422" t="s">
        <v>1982</v>
      </c>
      <c r="E5217" s="422" t="s">
        <v>9259</v>
      </c>
      <c r="F5217" s="438">
        <v>27410000</v>
      </c>
      <c r="G5217" s="423">
        <v>2023</v>
      </c>
      <c r="H5217" s="424">
        <f>VLOOKUP(G5217,[3]잔가율!$B$3:$C$33,2,FALSE)</f>
        <v>0.82599999999999996</v>
      </c>
      <c r="I5217" s="434">
        <f t="shared" si="81"/>
        <v>22640660</v>
      </c>
    </row>
    <row r="5218" spans="1:9">
      <c r="A5218" s="421">
        <v>5217</v>
      </c>
      <c r="B5218" s="422" t="s">
        <v>7711</v>
      </c>
      <c r="C5218" s="422" t="s">
        <v>7712</v>
      </c>
      <c r="D5218" s="422" t="s">
        <v>1982</v>
      </c>
      <c r="E5218" s="422" t="s">
        <v>9260</v>
      </c>
      <c r="F5218" s="438">
        <v>34150000</v>
      </c>
      <c r="G5218" s="423">
        <v>2023</v>
      </c>
      <c r="H5218" s="424">
        <f>VLOOKUP(G5218,[3]잔가율!$B$3:$C$33,2,FALSE)</f>
        <v>0.82599999999999996</v>
      </c>
      <c r="I5218" s="434">
        <f t="shared" si="81"/>
        <v>28207900</v>
      </c>
    </row>
    <row r="5219" spans="1:9">
      <c r="A5219" s="421">
        <v>5218</v>
      </c>
      <c r="B5219" s="422" t="s">
        <v>7711</v>
      </c>
      <c r="C5219" s="422" t="s">
        <v>7712</v>
      </c>
      <c r="D5219" s="422" t="s">
        <v>1982</v>
      </c>
      <c r="E5219" s="422" t="s">
        <v>9261</v>
      </c>
      <c r="F5219" s="438">
        <v>34070000</v>
      </c>
      <c r="G5219" s="423">
        <v>2023</v>
      </c>
      <c r="H5219" s="424">
        <f>VLOOKUP(G5219,[3]잔가율!$B$3:$C$33,2,FALSE)</f>
        <v>0.82599999999999996</v>
      </c>
      <c r="I5219" s="434">
        <f t="shared" si="81"/>
        <v>28141820</v>
      </c>
    </row>
    <row r="5220" spans="1:9">
      <c r="A5220" s="421">
        <v>5219</v>
      </c>
      <c r="B5220" s="422" t="s">
        <v>7711</v>
      </c>
      <c r="C5220" s="422" t="s">
        <v>7712</v>
      </c>
      <c r="D5220" s="422" t="s">
        <v>1982</v>
      </c>
      <c r="E5220" s="422" t="s">
        <v>9262</v>
      </c>
      <c r="F5220" s="438">
        <v>33690000</v>
      </c>
      <c r="G5220" s="423">
        <v>2023</v>
      </c>
      <c r="H5220" s="424">
        <f>VLOOKUP(G5220,[3]잔가율!$B$3:$C$33,2,FALSE)</f>
        <v>0.82599999999999996</v>
      </c>
      <c r="I5220" s="434">
        <f t="shared" si="81"/>
        <v>27827940</v>
      </c>
    </row>
    <row r="5221" spans="1:9">
      <c r="A5221" s="421">
        <v>5220</v>
      </c>
      <c r="B5221" s="422" t="s">
        <v>7711</v>
      </c>
      <c r="C5221" s="422" t="s">
        <v>7712</v>
      </c>
      <c r="D5221" s="422" t="s">
        <v>1982</v>
      </c>
      <c r="E5221" s="422" t="s">
        <v>9263</v>
      </c>
      <c r="F5221" s="438">
        <v>32220000</v>
      </c>
      <c r="G5221" s="423">
        <v>2023</v>
      </c>
      <c r="H5221" s="424">
        <f>VLOOKUP(G5221,[3]잔가율!$B$3:$C$33,2,FALSE)</f>
        <v>0.82599999999999996</v>
      </c>
      <c r="I5221" s="434">
        <f t="shared" si="81"/>
        <v>26613720</v>
      </c>
    </row>
    <row r="5222" spans="1:9">
      <c r="A5222" s="421">
        <v>5221</v>
      </c>
      <c r="B5222" s="422" t="s">
        <v>7711</v>
      </c>
      <c r="C5222" s="422" t="s">
        <v>7712</v>
      </c>
      <c r="D5222" s="422" t="s">
        <v>1982</v>
      </c>
      <c r="E5222" s="422" t="s">
        <v>9264</v>
      </c>
      <c r="F5222" s="438">
        <v>32400000</v>
      </c>
      <c r="G5222" s="423">
        <v>2023</v>
      </c>
      <c r="H5222" s="424">
        <f>VLOOKUP(G5222,[3]잔가율!$B$3:$C$33,2,FALSE)</f>
        <v>0.82599999999999996</v>
      </c>
      <c r="I5222" s="434">
        <f t="shared" si="81"/>
        <v>26762400</v>
      </c>
    </row>
    <row r="5223" spans="1:9">
      <c r="A5223" s="421">
        <v>5222</v>
      </c>
      <c r="B5223" s="422" t="s">
        <v>7711</v>
      </c>
      <c r="C5223" s="422" t="s">
        <v>7712</v>
      </c>
      <c r="D5223" s="422" t="s">
        <v>1982</v>
      </c>
      <c r="E5223" s="422" t="s">
        <v>9265</v>
      </c>
      <c r="F5223" s="438">
        <v>30510000</v>
      </c>
      <c r="G5223" s="423">
        <v>2023</v>
      </c>
      <c r="H5223" s="424">
        <f>VLOOKUP(G5223,[3]잔가율!$B$3:$C$33,2,FALSE)</f>
        <v>0.82599999999999996</v>
      </c>
      <c r="I5223" s="434">
        <f t="shared" si="81"/>
        <v>25201260</v>
      </c>
    </row>
    <row r="5224" spans="1:9">
      <c r="A5224" s="421">
        <v>5223</v>
      </c>
      <c r="B5224" s="422" t="s">
        <v>7711</v>
      </c>
      <c r="C5224" s="422" t="s">
        <v>7712</v>
      </c>
      <c r="D5224" s="422" t="s">
        <v>1982</v>
      </c>
      <c r="E5224" s="422" t="s">
        <v>9266</v>
      </c>
      <c r="F5224" s="438">
        <v>27180000</v>
      </c>
      <c r="G5224" s="423">
        <v>2023</v>
      </c>
      <c r="H5224" s="424">
        <f>VLOOKUP(G5224,[3]잔가율!$B$3:$C$33,2,FALSE)</f>
        <v>0.82599999999999996</v>
      </c>
      <c r="I5224" s="434">
        <f t="shared" si="81"/>
        <v>22450680</v>
      </c>
    </row>
    <row r="5225" spans="1:9">
      <c r="A5225" s="421">
        <v>5224</v>
      </c>
      <c r="B5225" s="422" t="s">
        <v>7711</v>
      </c>
      <c r="C5225" s="422" t="s">
        <v>7712</v>
      </c>
      <c r="D5225" s="422" t="s">
        <v>1982</v>
      </c>
      <c r="E5225" s="422" t="s">
        <v>9267</v>
      </c>
      <c r="F5225" s="438">
        <v>27270000</v>
      </c>
      <c r="G5225" s="423">
        <v>2023</v>
      </c>
      <c r="H5225" s="424">
        <f>VLOOKUP(G5225,[3]잔가율!$B$3:$C$33,2,FALSE)</f>
        <v>0.82599999999999996</v>
      </c>
      <c r="I5225" s="434">
        <f t="shared" si="81"/>
        <v>22525020</v>
      </c>
    </row>
    <row r="5226" spans="1:9">
      <c r="A5226" s="421">
        <v>5225</v>
      </c>
      <c r="B5226" s="422" t="s">
        <v>7711</v>
      </c>
      <c r="C5226" s="422" t="s">
        <v>7712</v>
      </c>
      <c r="D5226" s="422" t="s">
        <v>1982</v>
      </c>
      <c r="E5226" s="422" t="s">
        <v>9268</v>
      </c>
      <c r="F5226" s="438">
        <v>27550000</v>
      </c>
      <c r="G5226" s="423">
        <v>2023</v>
      </c>
      <c r="H5226" s="424">
        <f>VLOOKUP(G5226,[3]잔가율!$B$3:$C$33,2,FALSE)</f>
        <v>0.82599999999999996</v>
      </c>
      <c r="I5226" s="434">
        <f t="shared" si="81"/>
        <v>22756300</v>
      </c>
    </row>
    <row r="5227" spans="1:9">
      <c r="A5227" s="421">
        <v>5226</v>
      </c>
      <c r="B5227" s="422" t="s">
        <v>7711</v>
      </c>
      <c r="C5227" s="422" t="s">
        <v>7712</v>
      </c>
      <c r="D5227" s="422" t="s">
        <v>1982</v>
      </c>
      <c r="E5227" s="422" t="s">
        <v>9269</v>
      </c>
      <c r="F5227" s="438">
        <v>26350000</v>
      </c>
      <c r="G5227" s="423">
        <v>2023</v>
      </c>
      <c r="H5227" s="424">
        <f>VLOOKUP(G5227,[3]잔가율!$B$3:$C$33,2,FALSE)</f>
        <v>0.82599999999999996</v>
      </c>
      <c r="I5227" s="434">
        <f t="shared" si="81"/>
        <v>21765100</v>
      </c>
    </row>
    <row r="5228" spans="1:9">
      <c r="A5228" s="421">
        <v>5227</v>
      </c>
      <c r="B5228" s="422" t="s">
        <v>7711</v>
      </c>
      <c r="C5228" s="422" t="s">
        <v>7712</v>
      </c>
      <c r="D5228" s="422" t="s">
        <v>1982</v>
      </c>
      <c r="E5228" s="422" t="s">
        <v>9270</v>
      </c>
      <c r="F5228" s="438">
        <v>33820000</v>
      </c>
      <c r="G5228" s="423">
        <v>2023</v>
      </c>
      <c r="H5228" s="424">
        <f>VLOOKUP(G5228,[3]잔가율!$B$3:$C$33,2,FALSE)</f>
        <v>0.82599999999999996</v>
      </c>
      <c r="I5228" s="434">
        <f t="shared" si="81"/>
        <v>27935320</v>
      </c>
    </row>
    <row r="5229" spans="1:9">
      <c r="A5229" s="421">
        <v>5228</v>
      </c>
      <c r="B5229" s="422" t="s">
        <v>7711</v>
      </c>
      <c r="C5229" s="422" t="s">
        <v>7712</v>
      </c>
      <c r="D5229" s="422" t="s">
        <v>1982</v>
      </c>
      <c r="E5229" s="422" t="s">
        <v>9271</v>
      </c>
      <c r="F5229" s="438">
        <v>30920000</v>
      </c>
      <c r="G5229" s="423">
        <v>2023</v>
      </c>
      <c r="H5229" s="424">
        <f>VLOOKUP(G5229,[3]잔가율!$B$3:$C$33,2,FALSE)</f>
        <v>0.82599999999999996</v>
      </c>
      <c r="I5229" s="434">
        <f t="shared" si="81"/>
        <v>25539920</v>
      </c>
    </row>
    <row r="5230" spans="1:9">
      <c r="A5230" s="421">
        <v>5229</v>
      </c>
      <c r="B5230" s="422" t="s">
        <v>7711</v>
      </c>
      <c r="C5230" s="422" t="s">
        <v>7712</v>
      </c>
      <c r="D5230" s="422" t="s">
        <v>1982</v>
      </c>
      <c r="E5230" s="422" t="s">
        <v>9272</v>
      </c>
      <c r="F5230" s="438">
        <v>32940000</v>
      </c>
      <c r="G5230" s="423">
        <v>2023</v>
      </c>
      <c r="H5230" s="424">
        <f>VLOOKUP(G5230,[3]잔가율!$B$3:$C$33,2,FALSE)</f>
        <v>0.82599999999999996</v>
      </c>
      <c r="I5230" s="434">
        <f t="shared" si="81"/>
        <v>27208440</v>
      </c>
    </row>
    <row r="5231" spans="1:9">
      <c r="A5231" s="421">
        <v>5230</v>
      </c>
      <c r="B5231" s="422" t="s">
        <v>7711</v>
      </c>
      <c r="C5231" s="422" t="s">
        <v>7712</v>
      </c>
      <c r="D5231" s="422" t="s">
        <v>1982</v>
      </c>
      <c r="E5231" s="422" t="s">
        <v>9273</v>
      </c>
      <c r="F5231" s="438">
        <v>30110000</v>
      </c>
      <c r="G5231" s="423">
        <v>2023</v>
      </c>
      <c r="H5231" s="424">
        <f>VLOOKUP(G5231,[3]잔가율!$B$3:$C$33,2,FALSE)</f>
        <v>0.82599999999999996</v>
      </c>
      <c r="I5231" s="434">
        <f t="shared" si="81"/>
        <v>24870860</v>
      </c>
    </row>
    <row r="5232" spans="1:9">
      <c r="A5232" s="421">
        <v>5231</v>
      </c>
      <c r="B5232" s="422" t="s">
        <v>7711</v>
      </c>
      <c r="C5232" s="422" t="s">
        <v>7712</v>
      </c>
      <c r="D5232" s="422" t="s">
        <v>1982</v>
      </c>
      <c r="E5232" s="422" t="s">
        <v>9274</v>
      </c>
      <c r="F5232" s="438">
        <v>29570000</v>
      </c>
      <c r="G5232" s="423">
        <v>2023</v>
      </c>
      <c r="H5232" s="424">
        <f>VLOOKUP(G5232,[3]잔가율!$B$3:$C$33,2,FALSE)</f>
        <v>0.82599999999999996</v>
      </c>
      <c r="I5232" s="434">
        <f t="shared" si="81"/>
        <v>24424820</v>
      </c>
    </row>
    <row r="5233" spans="1:9">
      <c r="A5233" s="421">
        <v>5232</v>
      </c>
      <c r="B5233" s="422" t="s">
        <v>7711</v>
      </c>
      <c r="C5233" s="422" t="s">
        <v>7712</v>
      </c>
      <c r="D5233" s="422" t="s">
        <v>1982</v>
      </c>
      <c r="E5233" s="422" t="s">
        <v>9275</v>
      </c>
      <c r="F5233" s="438">
        <v>29910000</v>
      </c>
      <c r="G5233" s="423">
        <v>2023</v>
      </c>
      <c r="H5233" s="424">
        <f>VLOOKUP(G5233,[3]잔가율!$B$3:$C$33,2,FALSE)</f>
        <v>0.82599999999999996</v>
      </c>
      <c r="I5233" s="434">
        <f t="shared" si="81"/>
        <v>24705660</v>
      </c>
    </row>
    <row r="5234" spans="1:9">
      <c r="A5234" s="421">
        <v>5233</v>
      </c>
      <c r="B5234" s="422" t="s">
        <v>7711</v>
      </c>
      <c r="C5234" s="422" t="s">
        <v>7712</v>
      </c>
      <c r="D5234" s="422" t="s">
        <v>1982</v>
      </c>
      <c r="E5234" s="422" t="s">
        <v>9276</v>
      </c>
      <c r="F5234" s="438">
        <v>33890000</v>
      </c>
      <c r="G5234" s="423">
        <v>2023</v>
      </c>
      <c r="H5234" s="424">
        <f>VLOOKUP(G5234,[3]잔가율!$B$3:$C$33,2,FALSE)</f>
        <v>0.82599999999999996</v>
      </c>
      <c r="I5234" s="434">
        <f t="shared" si="81"/>
        <v>27993140</v>
      </c>
    </row>
    <row r="5235" spans="1:9">
      <c r="A5235" s="421">
        <v>5234</v>
      </c>
      <c r="B5235" s="422" t="s">
        <v>7711</v>
      </c>
      <c r="C5235" s="422" t="s">
        <v>7712</v>
      </c>
      <c r="D5235" s="422" t="s">
        <v>1982</v>
      </c>
      <c r="E5235" s="422" t="s">
        <v>9277</v>
      </c>
      <c r="F5235" s="438">
        <v>26470000</v>
      </c>
      <c r="G5235" s="423">
        <v>2023</v>
      </c>
      <c r="H5235" s="424">
        <f>VLOOKUP(G5235,[3]잔가율!$B$3:$C$33,2,FALSE)</f>
        <v>0.82599999999999996</v>
      </c>
      <c r="I5235" s="434">
        <f t="shared" si="81"/>
        <v>21864220</v>
      </c>
    </row>
    <row r="5236" spans="1:9">
      <c r="A5236" s="421">
        <v>5235</v>
      </c>
      <c r="B5236" s="422" t="s">
        <v>7711</v>
      </c>
      <c r="C5236" s="422" t="s">
        <v>7712</v>
      </c>
      <c r="D5236" s="422" t="s">
        <v>1982</v>
      </c>
      <c r="E5236" s="422" t="s">
        <v>9278</v>
      </c>
      <c r="F5236" s="438">
        <v>27690000</v>
      </c>
      <c r="G5236" s="423">
        <v>2023</v>
      </c>
      <c r="H5236" s="424">
        <f>VLOOKUP(G5236,[3]잔가율!$B$3:$C$33,2,FALSE)</f>
        <v>0.82599999999999996</v>
      </c>
      <c r="I5236" s="434">
        <f t="shared" si="81"/>
        <v>22871940</v>
      </c>
    </row>
    <row r="5237" spans="1:9">
      <c r="A5237" s="421">
        <v>5236</v>
      </c>
      <c r="B5237" s="426" t="s">
        <v>7711</v>
      </c>
      <c r="C5237" s="426" t="s">
        <v>7712</v>
      </c>
      <c r="D5237" s="426" t="s">
        <v>1982</v>
      </c>
      <c r="E5237" s="426" t="s">
        <v>9279</v>
      </c>
      <c r="F5237" s="441">
        <v>28510000</v>
      </c>
      <c r="G5237" s="423">
        <v>2023</v>
      </c>
      <c r="H5237" s="424">
        <f>VLOOKUP(G5237,[3]잔가율!$B$3:$C$33,2,FALSE)</f>
        <v>0.82599999999999996</v>
      </c>
      <c r="I5237" s="434">
        <f t="shared" si="81"/>
        <v>23549260</v>
      </c>
    </row>
    <row r="5238" spans="1:9">
      <c r="A5238" s="421">
        <v>5237</v>
      </c>
      <c r="B5238" s="422" t="s">
        <v>7711</v>
      </c>
      <c r="C5238" s="422" t="s">
        <v>7712</v>
      </c>
      <c r="D5238" s="422" t="s">
        <v>1982</v>
      </c>
      <c r="E5238" s="422" t="s">
        <v>9280</v>
      </c>
      <c r="F5238" s="438">
        <v>28770000</v>
      </c>
      <c r="G5238" s="423">
        <v>2023</v>
      </c>
      <c r="H5238" s="424">
        <f>VLOOKUP(G5238,[3]잔가율!$B$3:$C$33,2,FALSE)</f>
        <v>0.82599999999999996</v>
      </c>
      <c r="I5238" s="434">
        <f t="shared" si="81"/>
        <v>23764020</v>
      </c>
    </row>
    <row r="5239" spans="1:9">
      <c r="A5239" s="421">
        <v>5238</v>
      </c>
      <c r="B5239" s="426" t="s">
        <v>7711</v>
      </c>
      <c r="C5239" s="426" t="s">
        <v>7712</v>
      </c>
      <c r="D5239" s="426" t="s">
        <v>1982</v>
      </c>
      <c r="E5239" s="426" t="s">
        <v>9281</v>
      </c>
      <c r="F5239" s="441">
        <v>31980000</v>
      </c>
      <c r="G5239" s="423">
        <v>2023</v>
      </c>
      <c r="H5239" s="424">
        <f>VLOOKUP(G5239,[3]잔가율!$B$3:$C$33,2,FALSE)</f>
        <v>0.82599999999999996</v>
      </c>
      <c r="I5239" s="434">
        <f t="shared" si="81"/>
        <v>26415480</v>
      </c>
    </row>
    <row r="5240" spans="1:9">
      <c r="A5240" s="421">
        <v>5239</v>
      </c>
      <c r="B5240" s="422" t="s">
        <v>7711</v>
      </c>
      <c r="C5240" s="422" t="s">
        <v>7712</v>
      </c>
      <c r="D5240" s="422" t="s">
        <v>1982</v>
      </c>
      <c r="E5240" s="422" t="s">
        <v>9282</v>
      </c>
      <c r="F5240" s="438">
        <v>23950000</v>
      </c>
      <c r="G5240" s="423">
        <v>2023</v>
      </c>
      <c r="H5240" s="424">
        <f>VLOOKUP(G5240,[3]잔가율!$B$3:$C$33,2,FALSE)</f>
        <v>0.82599999999999996</v>
      </c>
      <c r="I5240" s="434">
        <f t="shared" si="81"/>
        <v>19782700</v>
      </c>
    </row>
    <row r="5241" spans="1:9">
      <c r="A5241" s="421">
        <v>5240</v>
      </c>
      <c r="B5241" s="422" t="s">
        <v>7711</v>
      </c>
      <c r="C5241" s="422" t="s">
        <v>7712</v>
      </c>
      <c r="D5241" s="422" t="s">
        <v>1982</v>
      </c>
      <c r="E5241" s="422" t="s">
        <v>9283</v>
      </c>
      <c r="F5241" s="438">
        <v>30720000</v>
      </c>
      <c r="G5241" s="423">
        <v>2023</v>
      </c>
      <c r="H5241" s="424">
        <f>VLOOKUP(G5241,[3]잔가율!$B$3:$C$33,2,FALSE)</f>
        <v>0.82599999999999996</v>
      </c>
      <c r="I5241" s="434">
        <f t="shared" si="81"/>
        <v>25374720</v>
      </c>
    </row>
    <row r="5242" spans="1:9">
      <c r="A5242" s="421">
        <v>5241</v>
      </c>
      <c r="B5242" s="426" t="s">
        <v>7711</v>
      </c>
      <c r="C5242" s="426" t="s">
        <v>7712</v>
      </c>
      <c r="D5242" s="426" t="s">
        <v>1982</v>
      </c>
      <c r="E5242" s="426" t="s">
        <v>9284</v>
      </c>
      <c r="F5242" s="441">
        <v>29280000</v>
      </c>
      <c r="G5242" s="423">
        <v>2023</v>
      </c>
      <c r="H5242" s="424">
        <f>VLOOKUP(G5242,[3]잔가율!$B$3:$C$33,2,FALSE)</f>
        <v>0.82599999999999996</v>
      </c>
      <c r="I5242" s="434">
        <f t="shared" si="81"/>
        <v>24185280</v>
      </c>
    </row>
    <row r="5243" spans="1:9">
      <c r="A5243" s="421">
        <v>5242</v>
      </c>
      <c r="B5243" s="422" t="s">
        <v>7711</v>
      </c>
      <c r="C5243" s="422" t="s">
        <v>7712</v>
      </c>
      <c r="D5243" s="422" t="s">
        <v>1982</v>
      </c>
      <c r="E5243" s="422" t="s">
        <v>9285</v>
      </c>
      <c r="F5243" s="438">
        <v>30240000</v>
      </c>
      <c r="G5243" s="423">
        <v>2023</v>
      </c>
      <c r="H5243" s="424">
        <f>VLOOKUP(G5243,[3]잔가율!$B$3:$C$33,2,FALSE)</f>
        <v>0.82599999999999996</v>
      </c>
      <c r="I5243" s="434">
        <f t="shared" si="81"/>
        <v>24978240</v>
      </c>
    </row>
    <row r="5244" spans="1:9">
      <c r="A5244" s="421">
        <v>5243</v>
      </c>
      <c r="B5244" s="422" t="s">
        <v>7711</v>
      </c>
      <c r="C5244" s="422" t="s">
        <v>7712</v>
      </c>
      <c r="D5244" s="422" t="s">
        <v>1982</v>
      </c>
      <c r="E5244" s="422" t="s">
        <v>9286</v>
      </c>
      <c r="F5244" s="438">
        <v>33730000</v>
      </c>
      <c r="G5244" s="423">
        <v>2023</v>
      </c>
      <c r="H5244" s="424">
        <f>VLOOKUP(G5244,[3]잔가율!$B$3:$C$33,2,FALSE)</f>
        <v>0.82599999999999996</v>
      </c>
      <c r="I5244" s="434">
        <f t="shared" si="81"/>
        <v>27860980</v>
      </c>
    </row>
    <row r="5245" spans="1:9">
      <c r="A5245" s="421">
        <v>5244</v>
      </c>
      <c r="B5245" s="422" t="s">
        <v>7711</v>
      </c>
      <c r="C5245" s="422" t="s">
        <v>7712</v>
      </c>
      <c r="D5245" s="422" t="s">
        <v>1982</v>
      </c>
      <c r="E5245" s="422" t="s">
        <v>9287</v>
      </c>
      <c r="F5245" s="438">
        <v>31070000</v>
      </c>
      <c r="G5245" s="423">
        <v>2023</v>
      </c>
      <c r="H5245" s="424">
        <f>VLOOKUP(G5245,[3]잔가율!$B$3:$C$33,2,FALSE)</f>
        <v>0.82599999999999996</v>
      </c>
      <c r="I5245" s="434">
        <f t="shared" si="81"/>
        <v>25663820</v>
      </c>
    </row>
    <row r="5246" spans="1:9">
      <c r="A5246" s="421">
        <v>5245</v>
      </c>
      <c r="B5246" s="422" t="s">
        <v>7711</v>
      </c>
      <c r="C5246" s="422" t="s">
        <v>7712</v>
      </c>
      <c r="D5246" s="422" t="s">
        <v>1982</v>
      </c>
      <c r="E5246" s="422" t="s">
        <v>9288</v>
      </c>
      <c r="F5246" s="438">
        <v>38720000</v>
      </c>
      <c r="G5246" s="423">
        <v>2023</v>
      </c>
      <c r="H5246" s="424">
        <f>VLOOKUP(G5246,[3]잔가율!$B$3:$C$33,2,FALSE)</f>
        <v>0.82599999999999996</v>
      </c>
      <c r="I5246" s="434">
        <f t="shared" si="81"/>
        <v>31982720</v>
      </c>
    </row>
    <row r="5247" spans="1:9">
      <c r="A5247" s="421">
        <v>5246</v>
      </c>
      <c r="B5247" s="422" t="s">
        <v>7711</v>
      </c>
      <c r="C5247" s="422" t="s">
        <v>7712</v>
      </c>
      <c r="D5247" s="422" t="s">
        <v>1982</v>
      </c>
      <c r="E5247" s="422" t="s">
        <v>9289</v>
      </c>
      <c r="F5247" s="438">
        <v>31020000</v>
      </c>
      <c r="G5247" s="423">
        <v>2023</v>
      </c>
      <c r="H5247" s="424">
        <f>VLOOKUP(G5247,[3]잔가율!$B$3:$C$33,2,FALSE)</f>
        <v>0.82599999999999996</v>
      </c>
      <c r="I5247" s="434">
        <f t="shared" si="81"/>
        <v>25622520</v>
      </c>
    </row>
    <row r="5248" spans="1:9">
      <c r="A5248" s="421">
        <v>5247</v>
      </c>
      <c r="B5248" s="422" t="s">
        <v>7711</v>
      </c>
      <c r="C5248" s="422" t="s">
        <v>7712</v>
      </c>
      <c r="D5248" s="422" t="s">
        <v>1982</v>
      </c>
      <c r="E5248" s="422" t="s">
        <v>9290</v>
      </c>
      <c r="F5248" s="438">
        <v>42800000</v>
      </c>
      <c r="G5248" s="423">
        <v>2023</v>
      </c>
      <c r="H5248" s="424">
        <f>VLOOKUP(G5248,[3]잔가율!$B$3:$C$33,2,FALSE)</f>
        <v>0.82599999999999996</v>
      </c>
      <c r="I5248" s="434">
        <f t="shared" si="81"/>
        <v>35352800</v>
      </c>
    </row>
    <row r="5249" spans="1:9">
      <c r="A5249" s="421">
        <v>5248</v>
      </c>
      <c r="B5249" s="422" t="s">
        <v>7711</v>
      </c>
      <c r="C5249" s="422" t="s">
        <v>7712</v>
      </c>
      <c r="D5249" s="422" t="s">
        <v>1982</v>
      </c>
      <c r="E5249" s="422" t="s">
        <v>9291</v>
      </c>
      <c r="F5249" s="438">
        <v>39510000</v>
      </c>
      <c r="G5249" s="423">
        <v>2023</v>
      </c>
      <c r="H5249" s="424">
        <f>VLOOKUP(G5249,[3]잔가율!$B$3:$C$33,2,FALSE)</f>
        <v>0.82599999999999996</v>
      </c>
      <c r="I5249" s="434">
        <f t="shared" si="81"/>
        <v>32635260</v>
      </c>
    </row>
    <row r="5250" spans="1:9">
      <c r="A5250" s="421">
        <v>5249</v>
      </c>
      <c r="B5250" s="422" t="s">
        <v>7711</v>
      </c>
      <c r="C5250" s="422" t="s">
        <v>7712</v>
      </c>
      <c r="D5250" s="422" t="s">
        <v>1982</v>
      </c>
      <c r="E5250" s="422" t="s">
        <v>9292</v>
      </c>
      <c r="F5250" s="438">
        <v>38050000</v>
      </c>
      <c r="G5250" s="423">
        <v>2023</v>
      </c>
      <c r="H5250" s="424">
        <f>VLOOKUP(G5250,[3]잔가율!$B$3:$C$33,2,FALSE)</f>
        <v>0.82599999999999996</v>
      </c>
      <c r="I5250" s="434">
        <f t="shared" ref="I5250:I5313" si="82">ROUNDDOWN(F5250*H5250,0)</f>
        <v>31429300</v>
      </c>
    </row>
    <row r="5251" spans="1:9">
      <c r="A5251" s="421">
        <v>5250</v>
      </c>
      <c r="B5251" s="422" t="s">
        <v>7711</v>
      </c>
      <c r="C5251" s="422" t="s">
        <v>7712</v>
      </c>
      <c r="D5251" s="422" t="s">
        <v>1982</v>
      </c>
      <c r="E5251" s="422" t="s">
        <v>9293</v>
      </c>
      <c r="F5251" s="438">
        <v>44740000</v>
      </c>
      <c r="G5251" s="423">
        <v>2023</v>
      </c>
      <c r="H5251" s="424">
        <f>VLOOKUP(G5251,[3]잔가율!$B$3:$C$33,2,FALSE)</f>
        <v>0.82599999999999996</v>
      </c>
      <c r="I5251" s="434">
        <f t="shared" si="82"/>
        <v>36955240</v>
      </c>
    </row>
    <row r="5252" spans="1:9">
      <c r="A5252" s="421">
        <v>5251</v>
      </c>
      <c r="B5252" s="422" t="s">
        <v>7711</v>
      </c>
      <c r="C5252" s="422" t="s">
        <v>7712</v>
      </c>
      <c r="D5252" s="422" t="s">
        <v>1982</v>
      </c>
      <c r="E5252" s="422" t="s">
        <v>9294</v>
      </c>
      <c r="F5252" s="438">
        <v>35460000</v>
      </c>
      <c r="G5252" s="423">
        <v>2023</v>
      </c>
      <c r="H5252" s="424">
        <f>VLOOKUP(G5252,[3]잔가율!$B$3:$C$33,2,FALSE)</f>
        <v>0.82599999999999996</v>
      </c>
      <c r="I5252" s="434">
        <f t="shared" si="82"/>
        <v>29289960</v>
      </c>
    </row>
    <row r="5253" spans="1:9">
      <c r="A5253" s="421">
        <v>5252</v>
      </c>
      <c r="B5253" s="422" t="s">
        <v>7711</v>
      </c>
      <c r="C5253" s="422" t="s">
        <v>7712</v>
      </c>
      <c r="D5253" s="422" t="s">
        <v>1982</v>
      </c>
      <c r="E5253" s="422" t="s">
        <v>9295</v>
      </c>
      <c r="F5253" s="438">
        <v>33600000</v>
      </c>
      <c r="G5253" s="423">
        <v>2023</v>
      </c>
      <c r="H5253" s="424">
        <f>VLOOKUP(G5253,[3]잔가율!$B$3:$C$33,2,FALSE)</f>
        <v>0.82599999999999996</v>
      </c>
      <c r="I5253" s="434">
        <f t="shared" si="82"/>
        <v>27753600</v>
      </c>
    </row>
    <row r="5254" spans="1:9">
      <c r="A5254" s="421">
        <v>5253</v>
      </c>
      <c r="B5254" s="422" t="s">
        <v>7711</v>
      </c>
      <c r="C5254" s="422" t="s">
        <v>7712</v>
      </c>
      <c r="D5254" s="422" t="s">
        <v>1982</v>
      </c>
      <c r="E5254" s="422" t="s">
        <v>9296</v>
      </c>
      <c r="F5254" s="438">
        <v>42740000</v>
      </c>
      <c r="G5254" s="423">
        <v>2023</v>
      </c>
      <c r="H5254" s="424">
        <f>VLOOKUP(G5254,[3]잔가율!$B$3:$C$33,2,FALSE)</f>
        <v>0.82599999999999996</v>
      </c>
      <c r="I5254" s="434">
        <f t="shared" si="82"/>
        <v>35303240</v>
      </c>
    </row>
    <row r="5255" spans="1:9">
      <c r="A5255" s="421">
        <v>5254</v>
      </c>
      <c r="B5255" s="422" t="s">
        <v>7711</v>
      </c>
      <c r="C5255" s="422" t="s">
        <v>7712</v>
      </c>
      <c r="D5255" s="422" t="s">
        <v>1982</v>
      </c>
      <c r="E5255" s="422" t="s">
        <v>9297</v>
      </c>
      <c r="F5255" s="438">
        <v>39160000</v>
      </c>
      <c r="G5255" s="423">
        <v>2023</v>
      </c>
      <c r="H5255" s="424">
        <f>VLOOKUP(G5255,[3]잔가율!$B$3:$C$33,2,FALSE)</f>
        <v>0.82599999999999996</v>
      </c>
      <c r="I5255" s="434">
        <f t="shared" si="82"/>
        <v>32346160</v>
      </c>
    </row>
    <row r="5256" spans="1:9">
      <c r="A5256" s="421">
        <v>5255</v>
      </c>
      <c r="B5256" s="422" t="s">
        <v>7711</v>
      </c>
      <c r="C5256" s="422" t="s">
        <v>7712</v>
      </c>
      <c r="D5256" s="422" t="s">
        <v>1982</v>
      </c>
      <c r="E5256" s="422" t="s">
        <v>9298</v>
      </c>
      <c r="F5256" s="438">
        <v>34350000</v>
      </c>
      <c r="G5256" s="423">
        <v>2023</v>
      </c>
      <c r="H5256" s="424">
        <f>VLOOKUP(G5256,[3]잔가율!$B$3:$C$33,2,FALSE)</f>
        <v>0.82599999999999996</v>
      </c>
      <c r="I5256" s="434">
        <f t="shared" si="82"/>
        <v>28373100</v>
      </c>
    </row>
    <row r="5257" spans="1:9">
      <c r="A5257" s="421">
        <v>5256</v>
      </c>
      <c r="B5257" s="422" t="s">
        <v>7711</v>
      </c>
      <c r="C5257" s="422" t="s">
        <v>7712</v>
      </c>
      <c r="D5257" s="422" t="s">
        <v>1982</v>
      </c>
      <c r="E5257" s="422" t="s">
        <v>9299</v>
      </c>
      <c r="F5257" s="438">
        <v>44200000</v>
      </c>
      <c r="G5257" s="423">
        <v>2023</v>
      </c>
      <c r="H5257" s="424">
        <f>VLOOKUP(G5257,[3]잔가율!$B$3:$C$33,2,FALSE)</f>
        <v>0.82599999999999996</v>
      </c>
      <c r="I5257" s="434">
        <f t="shared" si="82"/>
        <v>36509200</v>
      </c>
    </row>
    <row r="5258" spans="1:9">
      <c r="A5258" s="421">
        <v>5257</v>
      </c>
      <c r="B5258" s="422" t="s">
        <v>7711</v>
      </c>
      <c r="C5258" s="422" t="s">
        <v>7712</v>
      </c>
      <c r="D5258" s="422" t="s">
        <v>1982</v>
      </c>
      <c r="E5258" s="422" t="s">
        <v>9300</v>
      </c>
      <c r="F5258" s="438">
        <v>34430000</v>
      </c>
      <c r="G5258" s="423">
        <v>2023</v>
      </c>
      <c r="H5258" s="424">
        <f>VLOOKUP(G5258,[3]잔가율!$B$3:$C$33,2,FALSE)</f>
        <v>0.82599999999999996</v>
      </c>
      <c r="I5258" s="434">
        <f t="shared" si="82"/>
        <v>28439180</v>
      </c>
    </row>
    <row r="5259" spans="1:9">
      <c r="A5259" s="421">
        <v>5258</v>
      </c>
      <c r="B5259" s="422" t="s">
        <v>7711</v>
      </c>
      <c r="C5259" s="422" t="s">
        <v>7712</v>
      </c>
      <c r="D5259" s="422" t="s">
        <v>1982</v>
      </c>
      <c r="E5259" s="422" t="s">
        <v>9301</v>
      </c>
      <c r="F5259" s="438">
        <v>39940000</v>
      </c>
      <c r="G5259" s="423">
        <v>2023</v>
      </c>
      <c r="H5259" s="424">
        <f>VLOOKUP(G5259,[3]잔가율!$B$3:$C$33,2,FALSE)</f>
        <v>0.82599999999999996</v>
      </c>
      <c r="I5259" s="434">
        <f t="shared" si="82"/>
        <v>32990440</v>
      </c>
    </row>
    <row r="5260" spans="1:9">
      <c r="A5260" s="421">
        <v>5259</v>
      </c>
      <c r="B5260" s="422" t="s">
        <v>7711</v>
      </c>
      <c r="C5260" s="422" t="s">
        <v>7712</v>
      </c>
      <c r="D5260" s="422" t="s">
        <v>1982</v>
      </c>
      <c r="E5260" s="422" t="s">
        <v>9302</v>
      </c>
      <c r="F5260" s="438">
        <v>37490000</v>
      </c>
      <c r="G5260" s="423">
        <v>2023</v>
      </c>
      <c r="H5260" s="424">
        <f>VLOOKUP(G5260,[3]잔가율!$B$3:$C$33,2,FALSE)</f>
        <v>0.82599999999999996</v>
      </c>
      <c r="I5260" s="434">
        <f t="shared" si="82"/>
        <v>30966740</v>
      </c>
    </row>
    <row r="5261" spans="1:9">
      <c r="A5261" s="421">
        <v>5260</v>
      </c>
      <c r="B5261" s="422" t="s">
        <v>7711</v>
      </c>
      <c r="C5261" s="422" t="s">
        <v>7712</v>
      </c>
      <c r="D5261" s="422" t="s">
        <v>1982</v>
      </c>
      <c r="E5261" s="422" t="s">
        <v>9303</v>
      </c>
      <c r="F5261" s="438">
        <v>44550000</v>
      </c>
      <c r="G5261" s="423">
        <v>2023</v>
      </c>
      <c r="H5261" s="424">
        <f>VLOOKUP(G5261,[3]잔가율!$B$3:$C$33,2,FALSE)</f>
        <v>0.82599999999999996</v>
      </c>
      <c r="I5261" s="434">
        <f t="shared" si="82"/>
        <v>36798300</v>
      </c>
    </row>
    <row r="5262" spans="1:9">
      <c r="A5262" s="421">
        <v>5261</v>
      </c>
      <c r="B5262" s="422" t="s">
        <v>7711</v>
      </c>
      <c r="C5262" s="422" t="s">
        <v>7712</v>
      </c>
      <c r="D5262" s="422" t="s">
        <v>1982</v>
      </c>
      <c r="E5262" s="422" t="s">
        <v>9304</v>
      </c>
      <c r="F5262" s="438">
        <v>38250000</v>
      </c>
      <c r="G5262" s="423">
        <v>2023</v>
      </c>
      <c r="H5262" s="424">
        <f>VLOOKUP(G5262,[3]잔가율!$B$3:$C$33,2,FALSE)</f>
        <v>0.82599999999999996</v>
      </c>
      <c r="I5262" s="434">
        <f t="shared" si="82"/>
        <v>31594500</v>
      </c>
    </row>
    <row r="5263" spans="1:9">
      <c r="A5263" s="421">
        <v>5262</v>
      </c>
      <c r="B5263" s="422" t="s">
        <v>7711</v>
      </c>
      <c r="C5263" s="422" t="s">
        <v>7712</v>
      </c>
      <c r="D5263" s="422" t="s">
        <v>1984</v>
      </c>
      <c r="E5263" s="422" t="s">
        <v>9305</v>
      </c>
      <c r="F5263" s="438">
        <v>16770000</v>
      </c>
      <c r="G5263" s="423">
        <v>2023</v>
      </c>
      <c r="H5263" s="424">
        <f>VLOOKUP(G5263,[3]잔가율!$B$3:$C$33,2,FALSE)</f>
        <v>0.82599999999999996</v>
      </c>
      <c r="I5263" s="434">
        <f t="shared" si="82"/>
        <v>13852020</v>
      </c>
    </row>
    <row r="5264" spans="1:9">
      <c r="A5264" s="421">
        <v>5263</v>
      </c>
      <c r="B5264" s="422" t="s">
        <v>7711</v>
      </c>
      <c r="C5264" s="422" t="s">
        <v>7712</v>
      </c>
      <c r="D5264" s="422" t="s">
        <v>1984</v>
      </c>
      <c r="E5264" s="422" t="s">
        <v>9306</v>
      </c>
      <c r="F5264" s="438">
        <v>21770000</v>
      </c>
      <c r="G5264" s="423">
        <v>2023</v>
      </c>
      <c r="H5264" s="424">
        <f>VLOOKUP(G5264,[3]잔가율!$B$3:$C$33,2,FALSE)</f>
        <v>0.82599999999999996</v>
      </c>
      <c r="I5264" s="434">
        <f t="shared" si="82"/>
        <v>17982020</v>
      </c>
    </row>
    <row r="5265" spans="1:9">
      <c r="A5265" s="421">
        <v>5264</v>
      </c>
      <c r="B5265" s="422" t="s">
        <v>7711</v>
      </c>
      <c r="C5265" s="422" t="s">
        <v>7712</v>
      </c>
      <c r="D5265" s="422" t="s">
        <v>1984</v>
      </c>
      <c r="E5265" s="422" t="s">
        <v>9307</v>
      </c>
      <c r="F5265" s="438">
        <v>23240000</v>
      </c>
      <c r="G5265" s="423">
        <v>2023</v>
      </c>
      <c r="H5265" s="424">
        <f>VLOOKUP(G5265,[3]잔가율!$B$3:$C$33,2,FALSE)</f>
        <v>0.82599999999999996</v>
      </c>
      <c r="I5265" s="434">
        <f t="shared" si="82"/>
        <v>19196240</v>
      </c>
    </row>
    <row r="5266" spans="1:9">
      <c r="A5266" s="421">
        <v>5265</v>
      </c>
      <c r="B5266" s="422" t="s">
        <v>7711</v>
      </c>
      <c r="C5266" s="422" t="s">
        <v>7712</v>
      </c>
      <c r="D5266" s="422" t="s">
        <v>1984</v>
      </c>
      <c r="E5266" s="422" t="s">
        <v>9308</v>
      </c>
      <c r="F5266" s="438">
        <v>24740000</v>
      </c>
      <c r="G5266" s="423">
        <v>2023</v>
      </c>
      <c r="H5266" s="424">
        <f>VLOOKUP(G5266,[3]잔가율!$B$3:$C$33,2,FALSE)</f>
        <v>0.82599999999999996</v>
      </c>
      <c r="I5266" s="434">
        <f t="shared" si="82"/>
        <v>20435240</v>
      </c>
    </row>
    <row r="5267" spans="1:9">
      <c r="A5267" s="421">
        <v>5266</v>
      </c>
      <c r="B5267" s="426" t="s">
        <v>7711</v>
      </c>
      <c r="C5267" s="426" t="s">
        <v>7712</v>
      </c>
      <c r="D5267" s="426" t="s">
        <v>1984</v>
      </c>
      <c r="E5267" s="426" t="s">
        <v>9309</v>
      </c>
      <c r="F5267" s="441">
        <v>21770000</v>
      </c>
      <c r="G5267" s="423">
        <v>2023</v>
      </c>
      <c r="H5267" s="424">
        <f>VLOOKUP(G5267,[3]잔가율!$B$3:$C$33,2,FALSE)</f>
        <v>0.82599999999999996</v>
      </c>
      <c r="I5267" s="434">
        <f t="shared" si="82"/>
        <v>17982020</v>
      </c>
    </row>
    <row r="5268" spans="1:9">
      <c r="A5268" s="421">
        <v>5267</v>
      </c>
      <c r="B5268" s="426" t="s">
        <v>7711</v>
      </c>
      <c r="C5268" s="426" t="s">
        <v>7712</v>
      </c>
      <c r="D5268" s="426" t="s">
        <v>1984</v>
      </c>
      <c r="E5268" s="426" t="s">
        <v>9310</v>
      </c>
      <c r="F5268" s="441">
        <v>22940000</v>
      </c>
      <c r="G5268" s="423">
        <v>2023</v>
      </c>
      <c r="H5268" s="424">
        <f>VLOOKUP(G5268,[3]잔가율!$B$3:$C$33,2,FALSE)</f>
        <v>0.82599999999999996</v>
      </c>
      <c r="I5268" s="434">
        <f t="shared" si="82"/>
        <v>18948440</v>
      </c>
    </row>
    <row r="5269" spans="1:9">
      <c r="A5269" s="421">
        <v>5268</v>
      </c>
      <c r="B5269" s="426" t="s">
        <v>7711</v>
      </c>
      <c r="C5269" s="426" t="s">
        <v>7712</v>
      </c>
      <c r="D5269" s="426" t="s">
        <v>1984</v>
      </c>
      <c r="E5269" s="426" t="s">
        <v>9311</v>
      </c>
      <c r="F5269" s="441">
        <v>24360000</v>
      </c>
      <c r="G5269" s="423">
        <v>2023</v>
      </c>
      <c r="H5269" s="424">
        <f>VLOOKUP(G5269,[3]잔가율!$B$3:$C$33,2,FALSE)</f>
        <v>0.82599999999999996</v>
      </c>
      <c r="I5269" s="434">
        <f t="shared" si="82"/>
        <v>20121360</v>
      </c>
    </row>
    <row r="5270" spans="1:9">
      <c r="A5270" s="421">
        <v>5269</v>
      </c>
      <c r="B5270" s="426" t="s">
        <v>7711</v>
      </c>
      <c r="C5270" s="426" t="s">
        <v>7712</v>
      </c>
      <c r="D5270" s="426" t="s">
        <v>1984</v>
      </c>
      <c r="E5270" s="426" t="s">
        <v>9312</v>
      </c>
      <c r="F5270" s="441">
        <v>23020000</v>
      </c>
      <c r="G5270" s="423">
        <v>2023</v>
      </c>
      <c r="H5270" s="424">
        <f>VLOOKUP(G5270,[3]잔가율!$B$3:$C$33,2,FALSE)</f>
        <v>0.82599999999999996</v>
      </c>
      <c r="I5270" s="434">
        <f t="shared" si="82"/>
        <v>19014520</v>
      </c>
    </row>
    <row r="5271" spans="1:9">
      <c r="A5271" s="421">
        <v>5270</v>
      </c>
      <c r="B5271" s="426" t="s">
        <v>7711</v>
      </c>
      <c r="C5271" s="426" t="s">
        <v>7712</v>
      </c>
      <c r="D5271" s="426" t="s">
        <v>1984</v>
      </c>
      <c r="E5271" s="426" t="s">
        <v>9313</v>
      </c>
      <c r="F5271" s="441">
        <v>24420000</v>
      </c>
      <c r="G5271" s="423">
        <v>2023</v>
      </c>
      <c r="H5271" s="424">
        <f>VLOOKUP(G5271,[3]잔가율!$B$3:$C$33,2,FALSE)</f>
        <v>0.82599999999999996</v>
      </c>
      <c r="I5271" s="434">
        <f t="shared" si="82"/>
        <v>20170920</v>
      </c>
    </row>
    <row r="5272" spans="1:9">
      <c r="A5272" s="421">
        <v>5271</v>
      </c>
      <c r="B5272" s="426" t="s">
        <v>7711</v>
      </c>
      <c r="C5272" s="426" t="s">
        <v>7712</v>
      </c>
      <c r="D5272" s="426" t="s">
        <v>1984</v>
      </c>
      <c r="E5272" s="426" t="s">
        <v>9314</v>
      </c>
      <c r="F5272" s="441">
        <v>22030000</v>
      </c>
      <c r="G5272" s="423">
        <v>2023</v>
      </c>
      <c r="H5272" s="424">
        <f>VLOOKUP(G5272,[3]잔가율!$B$3:$C$33,2,FALSE)</f>
        <v>0.82599999999999996</v>
      </c>
      <c r="I5272" s="434">
        <f t="shared" si="82"/>
        <v>18196780</v>
      </c>
    </row>
    <row r="5273" spans="1:9">
      <c r="A5273" s="421">
        <v>5272</v>
      </c>
      <c r="B5273" s="426" t="s">
        <v>7711</v>
      </c>
      <c r="C5273" s="426" t="s">
        <v>7712</v>
      </c>
      <c r="D5273" s="426" t="s">
        <v>1984</v>
      </c>
      <c r="E5273" s="426" t="s">
        <v>9315</v>
      </c>
      <c r="F5273" s="441">
        <v>23300000</v>
      </c>
      <c r="G5273" s="423">
        <v>2023</v>
      </c>
      <c r="H5273" s="424">
        <f>VLOOKUP(G5273,[3]잔가율!$B$3:$C$33,2,FALSE)</f>
        <v>0.82599999999999996</v>
      </c>
      <c r="I5273" s="434">
        <f t="shared" si="82"/>
        <v>19245800</v>
      </c>
    </row>
    <row r="5274" spans="1:9">
      <c r="A5274" s="421">
        <v>5273</v>
      </c>
      <c r="B5274" s="426" t="s">
        <v>7711</v>
      </c>
      <c r="C5274" s="426" t="s">
        <v>7712</v>
      </c>
      <c r="D5274" s="426" t="s">
        <v>1984</v>
      </c>
      <c r="E5274" s="426" t="s">
        <v>9316</v>
      </c>
      <c r="F5274" s="441">
        <v>24460000</v>
      </c>
      <c r="G5274" s="423">
        <v>2023</v>
      </c>
      <c r="H5274" s="424">
        <f>VLOOKUP(G5274,[3]잔가율!$B$3:$C$33,2,FALSE)</f>
        <v>0.82599999999999996</v>
      </c>
      <c r="I5274" s="434">
        <f t="shared" si="82"/>
        <v>20203960</v>
      </c>
    </row>
    <row r="5275" spans="1:9">
      <c r="A5275" s="421">
        <v>5274</v>
      </c>
      <c r="B5275" s="426" t="s">
        <v>7711</v>
      </c>
      <c r="C5275" s="426" t="s">
        <v>7712</v>
      </c>
      <c r="D5275" s="426" t="s">
        <v>1984</v>
      </c>
      <c r="E5275" s="426" t="s">
        <v>9317</v>
      </c>
      <c r="F5275" s="441">
        <v>19940000</v>
      </c>
      <c r="G5275" s="423">
        <v>2023</v>
      </c>
      <c r="H5275" s="424">
        <f>VLOOKUP(G5275,[3]잔가율!$B$3:$C$33,2,FALSE)</f>
        <v>0.82599999999999996</v>
      </c>
      <c r="I5275" s="434">
        <f t="shared" si="82"/>
        <v>16470440</v>
      </c>
    </row>
    <row r="5276" spans="1:9">
      <c r="A5276" s="421">
        <v>5275</v>
      </c>
      <c r="B5276" s="426" t="s">
        <v>7711</v>
      </c>
      <c r="C5276" s="426" t="s">
        <v>7712</v>
      </c>
      <c r="D5276" s="426" t="s">
        <v>1984</v>
      </c>
      <c r="E5276" s="426" t="s">
        <v>9318</v>
      </c>
      <c r="F5276" s="441">
        <v>23380000</v>
      </c>
      <c r="G5276" s="423">
        <v>2023</v>
      </c>
      <c r="H5276" s="424">
        <f>VLOOKUP(G5276,[3]잔가율!$B$3:$C$33,2,FALSE)</f>
        <v>0.82599999999999996</v>
      </c>
      <c r="I5276" s="434">
        <f t="shared" si="82"/>
        <v>19311880</v>
      </c>
    </row>
    <row r="5277" spans="1:9">
      <c r="A5277" s="421">
        <v>5276</v>
      </c>
      <c r="B5277" s="422" t="s">
        <v>7711</v>
      </c>
      <c r="C5277" s="422" t="s">
        <v>7712</v>
      </c>
      <c r="D5277" s="422" t="s">
        <v>1984</v>
      </c>
      <c r="E5277" s="422" t="s">
        <v>9319</v>
      </c>
      <c r="F5277" s="438">
        <v>19490000</v>
      </c>
      <c r="G5277" s="423">
        <v>2023</v>
      </c>
      <c r="H5277" s="424">
        <f>VLOOKUP(G5277,[3]잔가율!$B$3:$C$33,2,FALSE)</f>
        <v>0.82599999999999996</v>
      </c>
      <c r="I5277" s="434">
        <f t="shared" si="82"/>
        <v>16098740</v>
      </c>
    </row>
    <row r="5278" spans="1:9">
      <c r="A5278" s="421">
        <v>5277</v>
      </c>
      <c r="B5278" s="422" t="s">
        <v>7711</v>
      </c>
      <c r="C5278" s="422" t="s">
        <v>7712</v>
      </c>
      <c r="D5278" s="422" t="s">
        <v>1984</v>
      </c>
      <c r="E5278" s="422" t="s">
        <v>9320</v>
      </c>
      <c r="F5278" s="438">
        <v>22400000</v>
      </c>
      <c r="G5278" s="423">
        <v>2023</v>
      </c>
      <c r="H5278" s="424">
        <f>VLOOKUP(G5278,[3]잔가율!$B$3:$C$33,2,FALSE)</f>
        <v>0.82599999999999996</v>
      </c>
      <c r="I5278" s="434">
        <f t="shared" si="82"/>
        <v>18502400</v>
      </c>
    </row>
    <row r="5279" spans="1:9">
      <c r="A5279" s="421">
        <v>5278</v>
      </c>
      <c r="B5279" s="422" t="s">
        <v>7711</v>
      </c>
      <c r="C5279" s="422" t="s">
        <v>7712</v>
      </c>
      <c r="D5279" s="422" t="s">
        <v>1984</v>
      </c>
      <c r="E5279" s="422" t="s">
        <v>9321</v>
      </c>
      <c r="F5279" s="438">
        <v>23420000</v>
      </c>
      <c r="G5279" s="423">
        <v>2023</v>
      </c>
      <c r="H5279" s="424">
        <f>VLOOKUP(G5279,[3]잔가율!$B$3:$C$33,2,FALSE)</f>
        <v>0.82599999999999996</v>
      </c>
      <c r="I5279" s="434">
        <f t="shared" si="82"/>
        <v>19344920</v>
      </c>
    </row>
    <row r="5280" spans="1:9">
      <c r="A5280" s="421">
        <v>5279</v>
      </c>
      <c r="B5280" s="422" t="s">
        <v>7711</v>
      </c>
      <c r="C5280" s="422" t="s">
        <v>7712</v>
      </c>
      <c r="D5280" s="422" t="s">
        <v>1984</v>
      </c>
      <c r="E5280" s="422" t="s">
        <v>9322</v>
      </c>
      <c r="F5280" s="438">
        <v>25820000</v>
      </c>
      <c r="G5280" s="423">
        <v>2023</v>
      </c>
      <c r="H5280" s="424">
        <f>VLOOKUP(G5280,[3]잔가율!$B$3:$C$33,2,FALSE)</f>
        <v>0.82599999999999996</v>
      </c>
      <c r="I5280" s="434">
        <f t="shared" si="82"/>
        <v>21327320</v>
      </c>
    </row>
    <row r="5281" spans="1:9">
      <c r="A5281" s="421">
        <v>5280</v>
      </c>
      <c r="B5281" s="426" t="s">
        <v>7711</v>
      </c>
      <c r="C5281" s="426" t="s">
        <v>7712</v>
      </c>
      <c r="D5281" s="426" t="s">
        <v>1984</v>
      </c>
      <c r="E5281" s="426" t="s">
        <v>9323</v>
      </c>
      <c r="F5281" s="441">
        <v>20750000</v>
      </c>
      <c r="G5281" s="423">
        <v>2023</v>
      </c>
      <c r="H5281" s="424">
        <f>VLOOKUP(G5281,[3]잔가율!$B$3:$C$33,2,FALSE)</f>
        <v>0.82599999999999996</v>
      </c>
      <c r="I5281" s="434">
        <f t="shared" si="82"/>
        <v>17139500</v>
      </c>
    </row>
    <row r="5282" spans="1:9">
      <c r="A5282" s="421">
        <v>5281</v>
      </c>
      <c r="B5282" s="426" t="s">
        <v>7711</v>
      </c>
      <c r="C5282" s="426" t="s">
        <v>7712</v>
      </c>
      <c r="D5282" s="426" t="s">
        <v>1984</v>
      </c>
      <c r="E5282" s="426" t="s">
        <v>9324</v>
      </c>
      <c r="F5282" s="441">
        <v>24750000</v>
      </c>
      <c r="G5282" s="423">
        <v>2023</v>
      </c>
      <c r="H5282" s="424">
        <f>VLOOKUP(G5282,[3]잔가율!$B$3:$C$33,2,FALSE)</f>
        <v>0.82599999999999996</v>
      </c>
      <c r="I5282" s="434">
        <f t="shared" si="82"/>
        <v>20443500</v>
      </c>
    </row>
    <row r="5283" spans="1:9">
      <c r="A5283" s="421">
        <v>5282</v>
      </c>
      <c r="B5283" s="426" t="s">
        <v>7711</v>
      </c>
      <c r="C5283" s="426" t="s">
        <v>7712</v>
      </c>
      <c r="D5283" s="426" t="s">
        <v>1984</v>
      </c>
      <c r="E5283" s="426" t="s">
        <v>9325</v>
      </c>
      <c r="F5283" s="441">
        <v>23710000</v>
      </c>
      <c r="G5283" s="423">
        <v>2023</v>
      </c>
      <c r="H5283" s="424">
        <f>VLOOKUP(G5283,[3]잔가율!$B$3:$C$33,2,FALSE)</f>
        <v>0.82599999999999996</v>
      </c>
      <c r="I5283" s="434">
        <f t="shared" si="82"/>
        <v>19584460</v>
      </c>
    </row>
    <row r="5284" spans="1:9">
      <c r="A5284" s="421">
        <v>5283</v>
      </c>
      <c r="B5284" s="426" t="s">
        <v>7711</v>
      </c>
      <c r="C5284" s="426" t="s">
        <v>7712</v>
      </c>
      <c r="D5284" s="426" t="s">
        <v>1984</v>
      </c>
      <c r="E5284" s="426" t="s">
        <v>9326</v>
      </c>
      <c r="F5284" s="441">
        <v>25170000</v>
      </c>
      <c r="G5284" s="423">
        <v>2023</v>
      </c>
      <c r="H5284" s="424">
        <f>VLOOKUP(G5284,[3]잔가율!$B$3:$C$33,2,FALSE)</f>
        <v>0.82599999999999996</v>
      </c>
      <c r="I5284" s="434">
        <f t="shared" si="82"/>
        <v>20790420</v>
      </c>
    </row>
    <row r="5285" spans="1:9">
      <c r="A5285" s="421">
        <v>5284</v>
      </c>
      <c r="B5285" s="426" t="s">
        <v>7711</v>
      </c>
      <c r="C5285" s="426" t="s">
        <v>7712</v>
      </c>
      <c r="D5285" s="426" t="s">
        <v>1984</v>
      </c>
      <c r="E5285" s="426" t="s">
        <v>9327</v>
      </c>
      <c r="F5285" s="441">
        <v>26460000</v>
      </c>
      <c r="G5285" s="423">
        <v>2023</v>
      </c>
      <c r="H5285" s="424">
        <f>VLOOKUP(G5285,[3]잔가율!$B$3:$C$33,2,FALSE)</f>
        <v>0.82599999999999996</v>
      </c>
      <c r="I5285" s="434">
        <f t="shared" si="82"/>
        <v>21855960</v>
      </c>
    </row>
    <row r="5286" spans="1:9">
      <c r="A5286" s="421">
        <v>5285</v>
      </c>
      <c r="B5286" s="426" t="s">
        <v>7711</v>
      </c>
      <c r="C5286" s="426" t="s">
        <v>7712</v>
      </c>
      <c r="D5286" s="426" t="s">
        <v>1984</v>
      </c>
      <c r="E5286" s="426" t="s">
        <v>9328</v>
      </c>
      <c r="F5286" s="441">
        <v>24010000</v>
      </c>
      <c r="G5286" s="423">
        <v>2023</v>
      </c>
      <c r="H5286" s="424">
        <f>VLOOKUP(G5286,[3]잔가율!$B$3:$C$33,2,FALSE)</f>
        <v>0.82599999999999996</v>
      </c>
      <c r="I5286" s="434">
        <f t="shared" si="82"/>
        <v>19832260</v>
      </c>
    </row>
    <row r="5287" spans="1:9">
      <c r="A5287" s="421">
        <v>5286</v>
      </c>
      <c r="B5287" s="426" t="s">
        <v>7711</v>
      </c>
      <c r="C5287" s="426" t="s">
        <v>7712</v>
      </c>
      <c r="D5287" s="426" t="s">
        <v>1984</v>
      </c>
      <c r="E5287" s="426" t="s">
        <v>9329</v>
      </c>
      <c r="F5287" s="441">
        <v>25220000</v>
      </c>
      <c r="G5287" s="423">
        <v>2023</v>
      </c>
      <c r="H5287" s="424">
        <f>VLOOKUP(G5287,[3]잔가율!$B$3:$C$33,2,FALSE)</f>
        <v>0.82599999999999996</v>
      </c>
      <c r="I5287" s="434">
        <f t="shared" si="82"/>
        <v>20831720</v>
      </c>
    </row>
    <row r="5288" spans="1:9">
      <c r="A5288" s="421">
        <v>5287</v>
      </c>
      <c r="B5288" s="426" t="s">
        <v>7711</v>
      </c>
      <c r="C5288" s="426" t="s">
        <v>7712</v>
      </c>
      <c r="D5288" s="426" t="s">
        <v>1984</v>
      </c>
      <c r="E5288" s="426" t="s">
        <v>9330</v>
      </c>
      <c r="F5288" s="441">
        <v>26590000</v>
      </c>
      <c r="G5288" s="423">
        <v>2023</v>
      </c>
      <c r="H5288" s="424">
        <f>VLOOKUP(G5288,[3]잔가율!$B$3:$C$33,2,FALSE)</f>
        <v>0.82599999999999996</v>
      </c>
      <c r="I5288" s="434">
        <f t="shared" si="82"/>
        <v>21963340</v>
      </c>
    </row>
    <row r="5289" spans="1:9">
      <c r="A5289" s="421">
        <v>5288</v>
      </c>
      <c r="B5289" s="426" t="s">
        <v>7711</v>
      </c>
      <c r="C5289" s="426" t="s">
        <v>7712</v>
      </c>
      <c r="D5289" s="426" t="s">
        <v>1984</v>
      </c>
      <c r="E5289" s="426" t="s">
        <v>9331</v>
      </c>
      <c r="F5289" s="441">
        <v>25390000</v>
      </c>
      <c r="G5289" s="423">
        <v>2023</v>
      </c>
      <c r="H5289" s="424">
        <f>VLOOKUP(G5289,[3]잔가율!$B$3:$C$33,2,FALSE)</f>
        <v>0.82599999999999996</v>
      </c>
      <c r="I5289" s="434">
        <f t="shared" si="82"/>
        <v>20972140</v>
      </c>
    </row>
    <row r="5290" spans="1:9">
      <c r="A5290" s="421">
        <v>5289</v>
      </c>
      <c r="B5290" s="426" t="s">
        <v>7711</v>
      </c>
      <c r="C5290" s="426" t="s">
        <v>7712</v>
      </c>
      <c r="D5290" s="426" t="s">
        <v>1984</v>
      </c>
      <c r="E5290" s="426" t="s">
        <v>9332</v>
      </c>
      <c r="F5290" s="441">
        <v>26920000</v>
      </c>
      <c r="G5290" s="423">
        <v>2023</v>
      </c>
      <c r="H5290" s="424">
        <f>VLOOKUP(G5290,[3]잔가율!$B$3:$C$33,2,FALSE)</f>
        <v>0.82599999999999996</v>
      </c>
      <c r="I5290" s="434">
        <f t="shared" si="82"/>
        <v>22235920</v>
      </c>
    </row>
    <row r="5291" spans="1:9">
      <c r="A5291" s="421">
        <v>5290</v>
      </c>
      <c r="B5291" s="422" t="s">
        <v>7711</v>
      </c>
      <c r="C5291" s="422" t="s">
        <v>7712</v>
      </c>
      <c r="D5291" s="422" t="s">
        <v>1984</v>
      </c>
      <c r="E5291" s="422" t="s">
        <v>9333</v>
      </c>
      <c r="F5291" s="438">
        <v>19270000</v>
      </c>
      <c r="G5291" s="423">
        <v>2023</v>
      </c>
      <c r="H5291" s="424">
        <f>VLOOKUP(G5291,[3]잔가율!$B$3:$C$33,2,FALSE)</f>
        <v>0.82599999999999996</v>
      </c>
      <c r="I5291" s="434">
        <f t="shared" si="82"/>
        <v>15917020</v>
      </c>
    </row>
    <row r="5292" spans="1:9">
      <c r="A5292" s="421">
        <v>5291</v>
      </c>
      <c r="B5292" s="422" t="s">
        <v>7711</v>
      </c>
      <c r="C5292" s="422" t="s">
        <v>7712</v>
      </c>
      <c r="D5292" s="422" t="s">
        <v>1984</v>
      </c>
      <c r="E5292" s="422" t="s">
        <v>9334</v>
      </c>
      <c r="F5292" s="438">
        <v>21370000</v>
      </c>
      <c r="G5292" s="423">
        <v>2023</v>
      </c>
      <c r="H5292" s="424">
        <f>VLOOKUP(G5292,[3]잔가율!$B$3:$C$33,2,FALSE)</f>
        <v>0.82599999999999996</v>
      </c>
      <c r="I5292" s="434">
        <f t="shared" si="82"/>
        <v>17651620</v>
      </c>
    </row>
    <row r="5293" spans="1:9">
      <c r="A5293" s="421">
        <v>5292</v>
      </c>
      <c r="B5293" s="422" t="s">
        <v>7711</v>
      </c>
      <c r="C5293" s="422" t="s">
        <v>7712</v>
      </c>
      <c r="D5293" s="422" t="s">
        <v>1984</v>
      </c>
      <c r="E5293" s="422" t="s">
        <v>9335</v>
      </c>
      <c r="F5293" s="438">
        <v>24590000</v>
      </c>
      <c r="G5293" s="423">
        <v>2023</v>
      </c>
      <c r="H5293" s="424">
        <f>VLOOKUP(G5293,[3]잔가율!$B$3:$C$33,2,FALSE)</f>
        <v>0.82599999999999996</v>
      </c>
      <c r="I5293" s="434">
        <f t="shared" si="82"/>
        <v>20311340</v>
      </c>
    </row>
    <row r="5294" spans="1:9">
      <c r="A5294" s="421">
        <v>5293</v>
      </c>
      <c r="B5294" s="422" t="s">
        <v>7711</v>
      </c>
      <c r="C5294" s="422" t="s">
        <v>7712</v>
      </c>
      <c r="D5294" s="422" t="s">
        <v>1984</v>
      </c>
      <c r="E5294" s="422" t="s">
        <v>9336</v>
      </c>
      <c r="F5294" s="438">
        <v>26340000</v>
      </c>
      <c r="G5294" s="423">
        <v>2023</v>
      </c>
      <c r="H5294" s="424">
        <f>VLOOKUP(G5294,[3]잔가율!$B$3:$C$33,2,FALSE)</f>
        <v>0.82599999999999996</v>
      </c>
      <c r="I5294" s="434">
        <f t="shared" si="82"/>
        <v>21756840</v>
      </c>
    </row>
    <row r="5295" spans="1:9">
      <c r="A5295" s="421">
        <v>5294</v>
      </c>
      <c r="B5295" s="425" t="s">
        <v>7711</v>
      </c>
      <c r="C5295" s="425" t="s">
        <v>7712</v>
      </c>
      <c r="D5295" s="425" t="s">
        <v>1984</v>
      </c>
      <c r="E5295" s="425" t="s">
        <v>9337</v>
      </c>
      <c r="F5295" s="443">
        <v>19860000</v>
      </c>
      <c r="G5295" s="423">
        <v>2023</v>
      </c>
      <c r="H5295" s="424">
        <f>VLOOKUP(G5295,[3]잔가율!$B$3:$C$33,2,FALSE)</f>
        <v>0.82599999999999996</v>
      </c>
      <c r="I5295" s="434">
        <f t="shared" si="82"/>
        <v>16404360</v>
      </c>
    </row>
    <row r="5296" spans="1:9">
      <c r="A5296" s="421">
        <v>5295</v>
      </c>
      <c r="B5296" s="425" t="s">
        <v>7711</v>
      </c>
      <c r="C5296" s="425" t="s">
        <v>7712</v>
      </c>
      <c r="D5296" s="425" t="s">
        <v>1984</v>
      </c>
      <c r="E5296" s="425" t="s">
        <v>9338</v>
      </c>
      <c r="F5296" s="443">
        <v>21660000</v>
      </c>
      <c r="G5296" s="423">
        <v>2023</v>
      </c>
      <c r="H5296" s="424">
        <f>VLOOKUP(G5296,[3]잔가율!$B$3:$C$33,2,FALSE)</f>
        <v>0.82599999999999996</v>
      </c>
      <c r="I5296" s="434">
        <f t="shared" si="82"/>
        <v>17891160</v>
      </c>
    </row>
    <row r="5297" spans="1:9">
      <c r="A5297" s="421">
        <v>5296</v>
      </c>
      <c r="B5297" s="425" t="s">
        <v>7711</v>
      </c>
      <c r="C5297" s="425" t="s">
        <v>7712</v>
      </c>
      <c r="D5297" s="425" t="s">
        <v>1984</v>
      </c>
      <c r="E5297" s="425" t="s">
        <v>9339</v>
      </c>
      <c r="F5297" s="443">
        <v>23960000</v>
      </c>
      <c r="G5297" s="423">
        <v>2023</v>
      </c>
      <c r="H5297" s="424">
        <f>VLOOKUP(G5297,[3]잔가율!$B$3:$C$33,2,FALSE)</f>
        <v>0.82599999999999996</v>
      </c>
      <c r="I5297" s="434">
        <f t="shared" si="82"/>
        <v>19790960</v>
      </c>
    </row>
    <row r="5298" spans="1:9">
      <c r="A5298" s="421">
        <v>5297</v>
      </c>
      <c r="B5298" s="426" t="s">
        <v>7711</v>
      </c>
      <c r="C5298" s="426" t="s">
        <v>7712</v>
      </c>
      <c r="D5298" s="426" t="s">
        <v>1984</v>
      </c>
      <c r="E5298" s="426" t="s">
        <v>9340</v>
      </c>
      <c r="F5298" s="441">
        <v>25740000</v>
      </c>
      <c r="G5298" s="423">
        <v>2023</v>
      </c>
      <c r="H5298" s="424">
        <f>VLOOKUP(G5298,[3]잔가율!$B$3:$C$33,2,FALSE)</f>
        <v>0.82599999999999996</v>
      </c>
      <c r="I5298" s="434">
        <f t="shared" si="82"/>
        <v>21261240</v>
      </c>
    </row>
    <row r="5299" spans="1:9">
      <c r="A5299" s="421">
        <v>5298</v>
      </c>
      <c r="B5299" s="425" t="s">
        <v>7711</v>
      </c>
      <c r="C5299" s="425" t="s">
        <v>7712</v>
      </c>
      <c r="D5299" s="425" t="s">
        <v>1984</v>
      </c>
      <c r="E5299" s="425" t="s">
        <v>9341</v>
      </c>
      <c r="F5299" s="443">
        <v>20000000</v>
      </c>
      <c r="G5299" s="423">
        <v>2023</v>
      </c>
      <c r="H5299" s="424">
        <f>VLOOKUP(G5299,[3]잔가율!$B$3:$C$33,2,FALSE)</f>
        <v>0.82599999999999996</v>
      </c>
      <c r="I5299" s="434">
        <f t="shared" si="82"/>
        <v>16520000</v>
      </c>
    </row>
    <row r="5300" spans="1:9">
      <c r="A5300" s="421">
        <v>5299</v>
      </c>
      <c r="B5300" s="426" t="s">
        <v>7711</v>
      </c>
      <c r="C5300" s="426" t="s">
        <v>7712</v>
      </c>
      <c r="D5300" s="426" t="s">
        <v>1984</v>
      </c>
      <c r="E5300" s="426" t="s">
        <v>9342</v>
      </c>
      <c r="F5300" s="441">
        <v>22670000</v>
      </c>
      <c r="G5300" s="423">
        <v>2023</v>
      </c>
      <c r="H5300" s="424">
        <f>VLOOKUP(G5300,[3]잔가율!$B$3:$C$33,2,FALSE)</f>
        <v>0.82599999999999996</v>
      </c>
      <c r="I5300" s="434">
        <f t="shared" si="82"/>
        <v>18725420</v>
      </c>
    </row>
    <row r="5301" spans="1:9">
      <c r="A5301" s="421">
        <v>5300</v>
      </c>
      <c r="B5301" s="425" t="s">
        <v>7711</v>
      </c>
      <c r="C5301" s="425" t="s">
        <v>7712</v>
      </c>
      <c r="D5301" s="425" t="s">
        <v>1984</v>
      </c>
      <c r="E5301" s="425" t="s">
        <v>9343</v>
      </c>
      <c r="F5301" s="443">
        <v>23900000</v>
      </c>
      <c r="G5301" s="423">
        <v>2023</v>
      </c>
      <c r="H5301" s="424">
        <f>VLOOKUP(G5301,[3]잔가율!$B$3:$C$33,2,FALSE)</f>
        <v>0.82599999999999996</v>
      </c>
      <c r="I5301" s="434">
        <f t="shared" si="82"/>
        <v>19741400</v>
      </c>
    </row>
    <row r="5302" spans="1:9">
      <c r="A5302" s="421">
        <v>5301</v>
      </c>
      <c r="B5302" s="425" t="s">
        <v>7711</v>
      </c>
      <c r="C5302" s="425" t="s">
        <v>7712</v>
      </c>
      <c r="D5302" s="425" t="s">
        <v>1984</v>
      </c>
      <c r="E5302" s="425" t="s">
        <v>9344</v>
      </c>
      <c r="F5302" s="443">
        <v>25260000</v>
      </c>
      <c r="G5302" s="423">
        <v>2023</v>
      </c>
      <c r="H5302" s="424">
        <f>VLOOKUP(G5302,[3]잔가율!$B$3:$C$33,2,FALSE)</f>
        <v>0.82599999999999996</v>
      </c>
      <c r="I5302" s="434">
        <f t="shared" si="82"/>
        <v>20864760</v>
      </c>
    </row>
    <row r="5303" spans="1:9">
      <c r="A5303" s="421">
        <v>5302</v>
      </c>
      <c r="B5303" s="426" t="s">
        <v>7711</v>
      </c>
      <c r="C5303" s="426" t="s">
        <v>7712</v>
      </c>
      <c r="D5303" s="426" t="s">
        <v>1984</v>
      </c>
      <c r="E5303" s="426" t="s">
        <v>9345</v>
      </c>
      <c r="F5303" s="441">
        <v>20430000</v>
      </c>
      <c r="G5303" s="423">
        <v>2023</v>
      </c>
      <c r="H5303" s="424">
        <f>VLOOKUP(G5303,[3]잔가율!$B$3:$C$33,2,FALSE)</f>
        <v>0.82599999999999996</v>
      </c>
      <c r="I5303" s="434">
        <f t="shared" si="82"/>
        <v>16875180</v>
      </c>
    </row>
    <row r="5304" spans="1:9">
      <c r="A5304" s="421">
        <v>5303</v>
      </c>
      <c r="B5304" s="426" t="s">
        <v>7711</v>
      </c>
      <c r="C5304" s="426" t="s">
        <v>7712</v>
      </c>
      <c r="D5304" s="426" t="s">
        <v>1984</v>
      </c>
      <c r="E5304" s="426" t="s">
        <v>9346</v>
      </c>
      <c r="F5304" s="441">
        <v>23240000</v>
      </c>
      <c r="G5304" s="423">
        <v>2023</v>
      </c>
      <c r="H5304" s="424">
        <f>VLOOKUP(G5304,[3]잔가율!$B$3:$C$33,2,FALSE)</f>
        <v>0.82599999999999996</v>
      </c>
      <c r="I5304" s="434">
        <f t="shared" si="82"/>
        <v>19196240</v>
      </c>
    </row>
    <row r="5305" spans="1:9">
      <c r="A5305" s="421">
        <v>5304</v>
      </c>
      <c r="B5305" s="426" t="s">
        <v>7711</v>
      </c>
      <c r="C5305" s="426" t="s">
        <v>7712</v>
      </c>
      <c r="D5305" s="426" t="s">
        <v>1984</v>
      </c>
      <c r="E5305" s="426" t="s">
        <v>9347</v>
      </c>
      <c r="F5305" s="441">
        <v>24770000</v>
      </c>
      <c r="G5305" s="423">
        <v>2023</v>
      </c>
      <c r="H5305" s="424">
        <f>VLOOKUP(G5305,[3]잔가율!$B$3:$C$33,2,FALSE)</f>
        <v>0.82599999999999996</v>
      </c>
      <c r="I5305" s="434">
        <f t="shared" si="82"/>
        <v>20460020</v>
      </c>
    </row>
    <row r="5306" spans="1:9">
      <c r="A5306" s="421">
        <v>5305</v>
      </c>
      <c r="B5306" s="422" t="s">
        <v>15840</v>
      </c>
      <c r="C5306" s="422" t="s">
        <v>15842</v>
      </c>
      <c r="D5306" s="422" t="s">
        <v>15848</v>
      </c>
      <c r="E5306" s="422" t="s">
        <v>15849</v>
      </c>
      <c r="F5306" s="438">
        <v>20200000</v>
      </c>
      <c r="G5306" s="423">
        <v>2023</v>
      </c>
      <c r="H5306" s="424">
        <f>VLOOKUP(G5306,[3]잔가율!$B$3:$C$33,2,FALSE)</f>
        <v>0.82599999999999996</v>
      </c>
      <c r="I5306" s="434">
        <f t="shared" si="82"/>
        <v>16685200</v>
      </c>
    </row>
    <row r="5307" spans="1:9">
      <c r="A5307" s="421">
        <v>5306</v>
      </c>
      <c r="B5307" s="422" t="s">
        <v>7711</v>
      </c>
      <c r="C5307" s="422" t="s">
        <v>7712</v>
      </c>
      <c r="D5307" s="422" t="s">
        <v>1984</v>
      </c>
      <c r="E5307" s="422" t="s">
        <v>9348</v>
      </c>
      <c r="F5307" s="438">
        <v>25020000</v>
      </c>
      <c r="G5307" s="423">
        <v>2023</v>
      </c>
      <c r="H5307" s="424">
        <f>VLOOKUP(G5307,[3]잔가율!$B$3:$C$33,2,FALSE)</f>
        <v>0.82599999999999996</v>
      </c>
      <c r="I5307" s="434">
        <f t="shared" si="82"/>
        <v>20666520</v>
      </c>
    </row>
    <row r="5308" spans="1:9">
      <c r="A5308" s="421">
        <v>5307</v>
      </c>
      <c r="B5308" s="422" t="s">
        <v>7711</v>
      </c>
      <c r="C5308" s="422" t="s">
        <v>7712</v>
      </c>
      <c r="D5308" s="422" t="s">
        <v>1984</v>
      </c>
      <c r="E5308" s="422" t="s">
        <v>9349</v>
      </c>
      <c r="F5308" s="438">
        <v>27620000</v>
      </c>
      <c r="G5308" s="423">
        <v>2023</v>
      </c>
      <c r="H5308" s="424">
        <f>VLOOKUP(G5308,[3]잔가율!$B$3:$C$33,2,FALSE)</f>
        <v>0.82599999999999996</v>
      </c>
      <c r="I5308" s="434">
        <f t="shared" si="82"/>
        <v>22814120</v>
      </c>
    </row>
    <row r="5309" spans="1:9">
      <c r="A5309" s="421">
        <v>5308</v>
      </c>
      <c r="B5309" s="422" t="s">
        <v>7711</v>
      </c>
      <c r="C5309" s="422" t="s">
        <v>7712</v>
      </c>
      <c r="D5309" s="422" t="s">
        <v>1984</v>
      </c>
      <c r="E5309" s="422" t="s">
        <v>9350</v>
      </c>
      <c r="F5309" s="438">
        <v>28280000</v>
      </c>
      <c r="G5309" s="423">
        <v>2023</v>
      </c>
      <c r="H5309" s="424">
        <f>VLOOKUP(G5309,[3]잔가율!$B$3:$C$33,2,FALSE)</f>
        <v>0.82599999999999996</v>
      </c>
      <c r="I5309" s="434">
        <f t="shared" si="82"/>
        <v>23359280</v>
      </c>
    </row>
    <row r="5310" spans="1:9">
      <c r="A5310" s="421">
        <v>5309</v>
      </c>
      <c r="B5310" s="425" t="s">
        <v>7711</v>
      </c>
      <c r="C5310" s="425" t="s">
        <v>7712</v>
      </c>
      <c r="D5310" s="425" t="s">
        <v>1984</v>
      </c>
      <c r="E5310" s="425" t="s">
        <v>9351</v>
      </c>
      <c r="F5310" s="443">
        <v>21660000</v>
      </c>
      <c r="G5310" s="423">
        <v>2023</v>
      </c>
      <c r="H5310" s="424">
        <f>VLOOKUP(G5310,[3]잔가율!$B$3:$C$33,2,FALSE)</f>
        <v>0.82599999999999996</v>
      </c>
      <c r="I5310" s="434">
        <f t="shared" si="82"/>
        <v>17891160</v>
      </c>
    </row>
    <row r="5311" spans="1:9">
      <c r="A5311" s="421">
        <v>5310</v>
      </c>
      <c r="B5311" s="425" t="s">
        <v>7711</v>
      </c>
      <c r="C5311" s="425" t="s">
        <v>7712</v>
      </c>
      <c r="D5311" s="425" t="s">
        <v>1984</v>
      </c>
      <c r="E5311" s="425" t="s">
        <v>9352</v>
      </c>
      <c r="F5311" s="443">
        <v>23840000</v>
      </c>
      <c r="G5311" s="423">
        <v>2023</v>
      </c>
      <c r="H5311" s="424">
        <f>VLOOKUP(G5311,[3]잔가율!$B$3:$C$33,2,FALSE)</f>
        <v>0.82599999999999996</v>
      </c>
      <c r="I5311" s="434">
        <f t="shared" si="82"/>
        <v>19691840</v>
      </c>
    </row>
    <row r="5312" spans="1:9">
      <c r="A5312" s="421">
        <v>5311</v>
      </c>
      <c r="B5312" s="425" t="s">
        <v>7711</v>
      </c>
      <c r="C5312" s="425" t="s">
        <v>7712</v>
      </c>
      <c r="D5312" s="425" t="s">
        <v>1984</v>
      </c>
      <c r="E5312" s="425" t="s">
        <v>9353</v>
      </c>
      <c r="F5312" s="443">
        <v>26500000</v>
      </c>
      <c r="G5312" s="423">
        <v>2023</v>
      </c>
      <c r="H5312" s="424">
        <f>VLOOKUP(G5312,[3]잔가율!$B$3:$C$33,2,FALSE)</f>
        <v>0.82599999999999996</v>
      </c>
      <c r="I5312" s="434">
        <f t="shared" si="82"/>
        <v>21889000</v>
      </c>
    </row>
    <row r="5313" spans="1:9">
      <c r="A5313" s="421">
        <v>5312</v>
      </c>
      <c r="B5313" s="425" t="s">
        <v>7711</v>
      </c>
      <c r="C5313" s="425" t="s">
        <v>7712</v>
      </c>
      <c r="D5313" s="425" t="s">
        <v>1984</v>
      </c>
      <c r="E5313" s="425" t="s">
        <v>9354</v>
      </c>
      <c r="F5313" s="443">
        <v>27430000</v>
      </c>
      <c r="G5313" s="423">
        <v>2023</v>
      </c>
      <c r="H5313" s="424">
        <f>VLOOKUP(G5313,[3]잔가율!$B$3:$C$33,2,FALSE)</f>
        <v>0.82599999999999996</v>
      </c>
      <c r="I5313" s="434">
        <f t="shared" si="82"/>
        <v>22657180</v>
      </c>
    </row>
    <row r="5314" spans="1:9">
      <c r="A5314" s="421">
        <v>5313</v>
      </c>
      <c r="B5314" s="425" t="s">
        <v>7711</v>
      </c>
      <c r="C5314" s="425" t="s">
        <v>7712</v>
      </c>
      <c r="D5314" s="425" t="s">
        <v>1984</v>
      </c>
      <c r="E5314" s="425" t="s">
        <v>9355</v>
      </c>
      <c r="F5314" s="443">
        <v>22160000</v>
      </c>
      <c r="G5314" s="423">
        <v>2023</v>
      </c>
      <c r="H5314" s="424">
        <f>VLOOKUP(G5314,[3]잔가율!$B$3:$C$33,2,FALSE)</f>
        <v>0.82599999999999996</v>
      </c>
      <c r="I5314" s="434">
        <f t="shared" ref="I5314:I5377" si="83">ROUNDDOWN(F5314*H5314,0)</f>
        <v>18304160</v>
      </c>
    </row>
    <row r="5315" spans="1:9">
      <c r="A5315" s="421">
        <v>5314</v>
      </c>
      <c r="B5315" s="425" t="s">
        <v>7711</v>
      </c>
      <c r="C5315" s="425" t="s">
        <v>7712</v>
      </c>
      <c r="D5315" s="425" t="s">
        <v>1984</v>
      </c>
      <c r="E5315" s="425" t="s">
        <v>9356</v>
      </c>
      <c r="F5315" s="443">
        <v>23420000</v>
      </c>
      <c r="G5315" s="423">
        <v>2023</v>
      </c>
      <c r="H5315" s="424">
        <f>VLOOKUP(G5315,[3]잔가율!$B$3:$C$33,2,FALSE)</f>
        <v>0.82599999999999996</v>
      </c>
      <c r="I5315" s="434">
        <f t="shared" si="83"/>
        <v>19344920</v>
      </c>
    </row>
    <row r="5316" spans="1:9">
      <c r="A5316" s="421">
        <v>5315</v>
      </c>
      <c r="B5316" s="425" t="s">
        <v>7711</v>
      </c>
      <c r="C5316" s="425" t="s">
        <v>7712</v>
      </c>
      <c r="D5316" s="425" t="s">
        <v>1984</v>
      </c>
      <c r="E5316" s="425" t="s">
        <v>9357</v>
      </c>
      <c r="F5316" s="443">
        <v>26940000</v>
      </c>
      <c r="G5316" s="423">
        <v>2023</v>
      </c>
      <c r="H5316" s="424">
        <f>VLOOKUP(G5316,[3]잔가율!$B$3:$C$33,2,FALSE)</f>
        <v>0.82599999999999996</v>
      </c>
      <c r="I5316" s="434">
        <f t="shared" si="83"/>
        <v>22252440</v>
      </c>
    </row>
    <row r="5317" spans="1:9">
      <c r="A5317" s="421">
        <v>5316</v>
      </c>
      <c r="B5317" s="425" t="s">
        <v>7711</v>
      </c>
      <c r="C5317" s="425" t="s">
        <v>7712</v>
      </c>
      <c r="D5317" s="425" t="s">
        <v>1984</v>
      </c>
      <c r="E5317" s="425" t="s">
        <v>9358</v>
      </c>
      <c r="F5317" s="443">
        <v>27120000</v>
      </c>
      <c r="G5317" s="423">
        <v>2023</v>
      </c>
      <c r="H5317" s="424">
        <f>VLOOKUP(G5317,[3]잔가율!$B$3:$C$33,2,FALSE)</f>
        <v>0.82599999999999996</v>
      </c>
      <c r="I5317" s="434">
        <f t="shared" si="83"/>
        <v>22401120</v>
      </c>
    </row>
    <row r="5318" spans="1:9">
      <c r="A5318" s="421">
        <v>5317</v>
      </c>
      <c r="B5318" s="426" t="s">
        <v>7711</v>
      </c>
      <c r="C5318" s="426" t="s">
        <v>7712</v>
      </c>
      <c r="D5318" s="426" t="s">
        <v>1984</v>
      </c>
      <c r="E5318" s="426" t="s">
        <v>9359</v>
      </c>
      <c r="F5318" s="441">
        <v>25420000</v>
      </c>
      <c r="G5318" s="423">
        <v>2023</v>
      </c>
      <c r="H5318" s="424">
        <f>VLOOKUP(G5318,[3]잔가율!$B$3:$C$33,2,FALSE)</f>
        <v>0.82599999999999996</v>
      </c>
      <c r="I5318" s="434">
        <f t="shared" si="83"/>
        <v>20996920</v>
      </c>
    </row>
    <row r="5319" spans="1:9">
      <c r="A5319" s="421">
        <v>5318</v>
      </c>
      <c r="B5319" s="426" t="s">
        <v>7711</v>
      </c>
      <c r="C5319" s="426" t="s">
        <v>7712</v>
      </c>
      <c r="D5319" s="426" t="s">
        <v>1984</v>
      </c>
      <c r="E5319" s="426" t="s">
        <v>9360</v>
      </c>
      <c r="F5319" s="441">
        <v>26510000</v>
      </c>
      <c r="G5319" s="423">
        <v>2023</v>
      </c>
      <c r="H5319" s="424">
        <f>VLOOKUP(G5319,[3]잔가율!$B$3:$C$33,2,FALSE)</f>
        <v>0.82599999999999996</v>
      </c>
      <c r="I5319" s="434">
        <f t="shared" si="83"/>
        <v>21897260</v>
      </c>
    </row>
    <row r="5320" spans="1:9">
      <c r="A5320" s="421">
        <v>5319</v>
      </c>
      <c r="B5320" s="422" t="s">
        <v>7711</v>
      </c>
      <c r="C5320" s="422" t="s">
        <v>7712</v>
      </c>
      <c r="D5320" s="422" t="s">
        <v>1986</v>
      </c>
      <c r="E5320" s="422" t="s">
        <v>9361</v>
      </c>
      <c r="F5320" s="438">
        <v>31580000</v>
      </c>
      <c r="G5320" s="423">
        <v>2023</v>
      </c>
      <c r="H5320" s="424">
        <f>VLOOKUP(G5320,[3]잔가율!$B$3:$C$33,2,FALSE)</f>
        <v>0.82599999999999996</v>
      </c>
      <c r="I5320" s="434">
        <f t="shared" si="83"/>
        <v>26085080</v>
      </c>
    </row>
    <row r="5321" spans="1:9">
      <c r="A5321" s="421">
        <v>5320</v>
      </c>
      <c r="B5321" s="422" t="s">
        <v>7711</v>
      </c>
      <c r="C5321" s="422" t="s">
        <v>7712</v>
      </c>
      <c r="D5321" s="422" t="s">
        <v>1986</v>
      </c>
      <c r="E5321" s="422" t="s">
        <v>9362</v>
      </c>
      <c r="F5321" s="438">
        <v>35260000</v>
      </c>
      <c r="G5321" s="423">
        <v>2023</v>
      </c>
      <c r="H5321" s="424">
        <f>VLOOKUP(G5321,[3]잔가율!$B$3:$C$33,2,FALSE)</f>
        <v>0.82599999999999996</v>
      </c>
      <c r="I5321" s="434">
        <f t="shared" si="83"/>
        <v>29124760</v>
      </c>
    </row>
    <row r="5322" spans="1:9">
      <c r="A5322" s="421">
        <v>5321</v>
      </c>
      <c r="B5322" s="422" t="s">
        <v>7711</v>
      </c>
      <c r="C5322" s="422" t="s">
        <v>7712</v>
      </c>
      <c r="D5322" s="422" t="s">
        <v>1986</v>
      </c>
      <c r="E5322" s="422" t="s">
        <v>9363</v>
      </c>
      <c r="F5322" s="438">
        <v>38010000</v>
      </c>
      <c r="G5322" s="423">
        <v>2023</v>
      </c>
      <c r="H5322" s="424">
        <f>VLOOKUP(G5322,[3]잔가율!$B$3:$C$33,2,FALSE)</f>
        <v>0.82599999999999996</v>
      </c>
      <c r="I5322" s="434">
        <f t="shared" si="83"/>
        <v>31396260</v>
      </c>
    </row>
    <row r="5323" spans="1:9">
      <c r="A5323" s="421">
        <v>5322</v>
      </c>
      <c r="B5323" s="422" t="s">
        <v>7711</v>
      </c>
      <c r="C5323" s="422" t="s">
        <v>7712</v>
      </c>
      <c r="D5323" s="422" t="s">
        <v>1986</v>
      </c>
      <c r="E5323" s="422" t="s">
        <v>9364</v>
      </c>
      <c r="F5323" s="438">
        <v>33550000</v>
      </c>
      <c r="G5323" s="423">
        <v>2023</v>
      </c>
      <c r="H5323" s="424">
        <f>VLOOKUP(G5323,[3]잔가율!$B$3:$C$33,2,FALSE)</f>
        <v>0.82599999999999996</v>
      </c>
      <c r="I5323" s="434">
        <f t="shared" si="83"/>
        <v>27712300</v>
      </c>
    </row>
    <row r="5324" spans="1:9">
      <c r="A5324" s="421">
        <v>5323</v>
      </c>
      <c r="B5324" s="422" t="s">
        <v>7711</v>
      </c>
      <c r="C5324" s="422" t="s">
        <v>7712</v>
      </c>
      <c r="D5324" s="422" t="s">
        <v>1986</v>
      </c>
      <c r="E5324" s="422" t="s">
        <v>9365</v>
      </c>
      <c r="F5324" s="438">
        <v>36190000</v>
      </c>
      <c r="G5324" s="423">
        <v>2023</v>
      </c>
      <c r="H5324" s="424">
        <f>VLOOKUP(G5324,[3]잔가율!$B$3:$C$33,2,FALSE)</f>
        <v>0.82599999999999996</v>
      </c>
      <c r="I5324" s="434">
        <f t="shared" si="83"/>
        <v>29892940</v>
      </c>
    </row>
    <row r="5325" spans="1:9">
      <c r="A5325" s="421">
        <v>5324</v>
      </c>
      <c r="B5325" s="422" t="s">
        <v>7711</v>
      </c>
      <c r="C5325" s="422" t="s">
        <v>7712</v>
      </c>
      <c r="D5325" s="422" t="s">
        <v>1986</v>
      </c>
      <c r="E5325" s="422" t="s">
        <v>9366</v>
      </c>
      <c r="F5325" s="438">
        <v>39370000</v>
      </c>
      <c r="G5325" s="423">
        <v>2023</v>
      </c>
      <c r="H5325" s="424">
        <f>VLOOKUP(G5325,[3]잔가율!$B$3:$C$33,2,FALSE)</f>
        <v>0.82599999999999996</v>
      </c>
      <c r="I5325" s="434">
        <f t="shared" si="83"/>
        <v>32519620</v>
      </c>
    </row>
    <row r="5326" spans="1:9">
      <c r="A5326" s="421">
        <v>5325</v>
      </c>
      <c r="B5326" s="422" t="s">
        <v>7711</v>
      </c>
      <c r="C5326" s="422" t="s">
        <v>7712</v>
      </c>
      <c r="D5326" s="422" t="s">
        <v>1986</v>
      </c>
      <c r="E5326" s="422" t="s">
        <v>9367</v>
      </c>
      <c r="F5326" s="438">
        <v>28800000</v>
      </c>
      <c r="G5326" s="423">
        <v>2023</v>
      </c>
      <c r="H5326" s="424">
        <f>VLOOKUP(G5326,[3]잔가율!$B$3:$C$33,2,FALSE)</f>
        <v>0.82599999999999996</v>
      </c>
      <c r="I5326" s="434">
        <f t="shared" si="83"/>
        <v>23788800</v>
      </c>
    </row>
    <row r="5327" spans="1:9">
      <c r="A5327" s="421">
        <v>5326</v>
      </c>
      <c r="B5327" s="422" t="s">
        <v>7711</v>
      </c>
      <c r="C5327" s="422" t="s">
        <v>7712</v>
      </c>
      <c r="D5327" s="422" t="s">
        <v>1986</v>
      </c>
      <c r="E5327" s="422" t="s">
        <v>9368</v>
      </c>
      <c r="F5327" s="438">
        <v>35220000</v>
      </c>
      <c r="G5327" s="423">
        <v>2023</v>
      </c>
      <c r="H5327" s="424">
        <f>VLOOKUP(G5327,[3]잔가율!$B$3:$C$33,2,FALSE)</f>
        <v>0.82599999999999996</v>
      </c>
      <c r="I5327" s="434">
        <f t="shared" si="83"/>
        <v>29091720</v>
      </c>
    </row>
    <row r="5328" spans="1:9">
      <c r="A5328" s="421">
        <v>5327</v>
      </c>
      <c r="B5328" s="422" t="s">
        <v>7711</v>
      </c>
      <c r="C5328" s="422" t="s">
        <v>7712</v>
      </c>
      <c r="D5328" s="422" t="s">
        <v>1986</v>
      </c>
      <c r="E5328" s="422" t="s">
        <v>9369</v>
      </c>
      <c r="F5328" s="438">
        <v>35940000</v>
      </c>
      <c r="G5328" s="423">
        <v>2023</v>
      </c>
      <c r="H5328" s="424">
        <f>VLOOKUP(G5328,[3]잔가율!$B$3:$C$33,2,FALSE)</f>
        <v>0.82599999999999996</v>
      </c>
      <c r="I5328" s="434">
        <f t="shared" si="83"/>
        <v>29686440</v>
      </c>
    </row>
    <row r="5329" spans="1:9">
      <c r="A5329" s="421">
        <v>5328</v>
      </c>
      <c r="B5329" s="422" t="s">
        <v>7711</v>
      </c>
      <c r="C5329" s="422" t="s">
        <v>7712</v>
      </c>
      <c r="D5329" s="422" t="s">
        <v>1986</v>
      </c>
      <c r="E5329" s="422" t="s">
        <v>9370</v>
      </c>
      <c r="F5329" s="438">
        <v>36950000</v>
      </c>
      <c r="G5329" s="423">
        <v>2023</v>
      </c>
      <c r="H5329" s="424">
        <f>VLOOKUP(G5329,[3]잔가율!$B$3:$C$33,2,FALSE)</f>
        <v>0.82599999999999996</v>
      </c>
      <c r="I5329" s="434">
        <f t="shared" si="83"/>
        <v>30520700</v>
      </c>
    </row>
    <row r="5330" spans="1:9">
      <c r="A5330" s="421">
        <v>5329</v>
      </c>
      <c r="B5330" s="422" t="s">
        <v>7711</v>
      </c>
      <c r="C5330" s="422" t="s">
        <v>7712</v>
      </c>
      <c r="D5330" s="422" t="s">
        <v>1986</v>
      </c>
      <c r="E5330" s="422" t="s">
        <v>9371</v>
      </c>
      <c r="F5330" s="438">
        <v>34150000</v>
      </c>
      <c r="G5330" s="423">
        <v>2023</v>
      </c>
      <c r="H5330" s="424">
        <f>VLOOKUP(G5330,[3]잔가율!$B$3:$C$33,2,FALSE)</f>
        <v>0.82599999999999996</v>
      </c>
      <c r="I5330" s="434">
        <f t="shared" si="83"/>
        <v>28207900</v>
      </c>
    </row>
    <row r="5331" spans="1:9">
      <c r="A5331" s="421">
        <v>5330</v>
      </c>
      <c r="B5331" s="422" t="s">
        <v>7711</v>
      </c>
      <c r="C5331" s="422" t="s">
        <v>7712</v>
      </c>
      <c r="D5331" s="422" t="s">
        <v>1986</v>
      </c>
      <c r="E5331" s="422" t="s">
        <v>9372</v>
      </c>
      <c r="F5331" s="438">
        <v>37150000</v>
      </c>
      <c r="G5331" s="423">
        <v>2023</v>
      </c>
      <c r="H5331" s="424">
        <f>VLOOKUP(G5331,[3]잔가율!$B$3:$C$33,2,FALSE)</f>
        <v>0.82599999999999996</v>
      </c>
      <c r="I5331" s="434">
        <f t="shared" si="83"/>
        <v>30685900</v>
      </c>
    </row>
    <row r="5332" spans="1:9">
      <c r="A5332" s="421">
        <v>5331</v>
      </c>
      <c r="B5332" s="422" t="s">
        <v>7711</v>
      </c>
      <c r="C5332" s="422" t="s">
        <v>7712</v>
      </c>
      <c r="D5332" s="422" t="s">
        <v>1986</v>
      </c>
      <c r="E5332" s="422" t="s">
        <v>9373</v>
      </c>
      <c r="F5332" s="438">
        <v>41110000</v>
      </c>
      <c r="G5332" s="423">
        <v>2023</v>
      </c>
      <c r="H5332" s="424">
        <f>VLOOKUP(G5332,[3]잔가율!$B$3:$C$33,2,FALSE)</f>
        <v>0.82599999999999996</v>
      </c>
      <c r="I5332" s="434">
        <f t="shared" si="83"/>
        <v>33956860</v>
      </c>
    </row>
    <row r="5333" spans="1:9">
      <c r="A5333" s="421">
        <v>5332</v>
      </c>
      <c r="B5333" s="422" t="s">
        <v>7711</v>
      </c>
      <c r="C5333" s="422" t="s">
        <v>7712</v>
      </c>
      <c r="D5333" s="422" t="s">
        <v>1986</v>
      </c>
      <c r="E5333" s="422" t="s">
        <v>9374</v>
      </c>
      <c r="F5333" s="438">
        <v>33820000</v>
      </c>
      <c r="G5333" s="423">
        <v>2023</v>
      </c>
      <c r="H5333" s="424">
        <f>VLOOKUP(G5333,[3]잔가율!$B$3:$C$33,2,FALSE)</f>
        <v>0.82599999999999996</v>
      </c>
      <c r="I5333" s="434">
        <f t="shared" si="83"/>
        <v>27935320</v>
      </c>
    </row>
    <row r="5334" spans="1:9">
      <c r="A5334" s="421">
        <v>5333</v>
      </c>
      <c r="B5334" s="422" t="s">
        <v>7711</v>
      </c>
      <c r="C5334" s="422" t="s">
        <v>7712</v>
      </c>
      <c r="D5334" s="422" t="s">
        <v>1986</v>
      </c>
      <c r="E5334" s="422" t="s">
        <v>9375</v>
      </c>
      <c r="F5334" s="438">
        <v>39140000</v>
      </c>
      <c r="G5334" s="423">
        <v>2023</v>
      </c>
      <c r="H5334" s="424">
        <f>VLOOKUP(G5334,[3]잔가율!$B$3:$C$33,2,FALSE)</f>
        <v>0.82599999999999996</v>
      </c>
      <c r="I5334" s="434">
        <f t="shared" si="83"/>
        <v>32329640</v>
      </c>
    </row>
    <row r="5335" spans="1:9">
      <c r="A5335" s="421">
        <v>5334</v>
      </c>
      <c r="B5335" s="422" t="s">
        <v>7711</v>
      </c>
      <c r="C5335" s="422" t="s">
        <v>7712</v>
      </c>
      <c r="D5335" s="422" t="s">
        <v>1986</v>
      </c>
      <c r="E5335" s="422" t="s">
        <v>9376</v>
      </c>
      <c r="F5335" s="438">
        <v>40040000</v>
      </c>
      <c r="G5335" s="423">
        <v>2023</v>
      </c>
      <c r="H5335" s="424">
        <f>VLOOKUP(G5335,[3]잔가율!$B$3:$C$33,2,FALSE)</f>
        <v>0.82599999999999996</v>
      </c>
      <c r="I5335" s="434">
        <f t="shared" si="83"/>
        <v>33073040</v>
      </c>
    </row>
    <row r="5336" spans="1:9">
      <c r="A5336" s="421">
        <v>5335</v>
      </c>
      <c r="B5336" s="422" t="s">
        <v>7711</v>
      </c>
      <c r="C5336" s="422" t="s">
        <v>7712</v>
      </c>
      <c r="D5336" s="422" t="s">
        <v>1986</v>
      </c>
      <c r="E5336" s="422" t="s">
        <v>9377</v>
      </c>
      <c r="F5336" s="438">
        <v>30350000</v>
      </c>
      <c r="G5336" s="423">
        <v>2023</v>
      </c>
      <c r="H5336" s="424">
        <f>VLOOKUP(G5336,[3]잔가율!$B$3:$C$33,2,FALSE)</f>
        <v>0.82599999999999996</v>
      </c>
      <c r="I5336" s="434">
        <f t="shared" si="83"/>
        <v>25069100</v>
      </c>
    </row>
    <row r="5337" spans="1:9">
      <c r="A5337" s="421">
        <v>5336</v>
      </c>
      <c r="B5337" s="422" t="s">
        <v>7711</v>
      </c>
      <c r="C5337" s="422" t="s">
        <v>7712</v>
      </c>
      <c r="D5337" s="422" t="s">
        <v>1986</v>
      </c>
      <c r="E5337" s="422" t="s">
        <v>9378</v>
      </c>
      <c r="F5337" s="438">
        <v>35760000</v>
      </c>
      <c r="G5337" s="423">
        <v>2023</v>
      </c>
      <c r="H5337" s="424">
        <f>VLOOKUP(G5337,[3]잔가율!$B$3:$C$33,2,FALSE)</f>
        <v>0.82599999999999996</v>
      </c>
      <c r="I5337" s="434">
        <f t="shared" si="83"/>
        <v>29537760</v>
      </c>
    </row>
    <row r="5338" spans="1:9">
      <c r="A5338" s="421">
        <v>5337</v>
      </c>
      <c r="B5338" s="422" t="s">
        <v>7711</v>
      </c>
      <c r="C5338" s="422" t="s">
        <v>7712</v>
      </c>
      <c r="D5338" s="422" t="s">
        <v>1986</v>
      </c>
      <c r="E5338" s="422" t="s">
        <v>9379</v>
      </c>
      <c r="F5338" s="438">
        <v>41060000</v>
      </c>
      <c r="G5338" s="423">
        <v>2023</v>
      </c>
      <c r="H5338" s="424">
        <f>VLOOKUP(G5338,[3]잔가율!$B$3:$C$33,2,FALSE)</f>
        <v>0.82599999999999996</v>
      </c>
      <c r="I5338" s="434">
        <f t="shared" si="83"/>
        <v>33915560</v>
      </c>
    </row>
    <row r="5339" spans="1:9">
      <c r="A5339" s="421">
        <v>5338</v>
      </c>
      <c r="B5339" s="422" t="s">
        <v>7711</v>
      </c>
      <c r="C5339" s="422" t="s">
        <v>7712</v>
      </c>
      <c r="D5339" s="422" t="s">
        <v>1986</v>
      </c>
      <c r="E5339" s="422" t="s">
        <v>9380</v>
      </c>
      <c r="F5339" s="438">
        <v>40610000</v>
      </c>
      <c r="G5339" s="423">
        <v>2023</v>
      </c>
      <c r="H5339" s="424">
        <f>VLOOKUP(G5339,[3]잔가율!$B$3:$C$33,2,FALSE)</f>
        <v>0.82599999999999996</v>
      </c>
      <c r="I5339" s="434">
        <f t="shared" si="83"/>
        <v>33543860</v>
      </c>
    </row>
    <row r="5340" spans="1:9">
      <c r="A5340" s="421">
        <v>5339</v>
      </c>
      <c r="B5340" s="422" t="s">
        <v>7711</v>
      </c>
      <c r="C5340" s="422" t="s">
        <v>7712</v>
      </c>
      <c r="D5340" s="422" t="s">
        <v>1986</v>
      </c>
      <c r="E5340" s="422" t="s">
        <v>9381</v>
      </c>
      <c r="F5340" s="438">
        <v>31530000</v>
      </c>
      <c r="G5340" s="423">
        <v>2023</v>
      </c>
      <c r="H5340" s="424">
        <f>VLOOKUP(G5340,[3]잔가율!$B$3:$C$33,2,FALSE)</f>
        <v>0.82599999999999996</v>
      </c>
      <c r="I5340" s="434">
        <f t="shared" si="83"/>
        <v>26043780</v>
      </c>
    </row>
    <row r="5341" spans="1:9">
      <c r="A5341" s="421">
        <v>5340</v>
      </c>
      <c r="B5341" s="422" t="s">
        <v>7711</v>
      </c>
      <c r="C5341" s="422" t="s">
        <v>7712</v>
      </c>
      <c r="D5341" s="422" t="s">
        <v>1986</v>
      </c>
      <c r="E5341" s="422" t="s">
        <v>9382</v>
      </c>
      <c r="F5341" s="438">
        <v>32120000</v>
      </c>
      <c r="G5341" s="423">
        <v>2023</v>
      </c>
      <c r="H5341" s="424">
        <f>VLOOKUP(G5341,[3]잔가율!$B$3:$C$33,2,FALSE)</f>
        <v>0.82599999999999996</v>
      </c>
      <c r="I5341" s="434">
        <f t="shared" si="83"/>
        <v>26531120</v>
      </c>
    </row>
    <row r="5342" spans="1:9">
      <c r="A5342" s="421">
        <v>5341</v>
      </c>
      <c r="B5342" s="422" t="s">
        <v>7711</v>
      </c>
      <c r="C5342" s="422" t="s">
        <v>7712</v>
      </c>
      <c r="D5342" s="422" t="s">
        <v>1986</v>
      </c>
      <c r="E5342" s="422" t="s">
        <v>9383</v>
      </c>
      <c r="F5342" s="438">
        <v>37140000</v>
      </c>
      <c r="G5342" s="423">
        <v>2023</v>
      </c>
      <c r="H5342" s="424">
        <f>VLOOKUP(G5342,[3]잔가율!$B$3:$C$33,2,FALSE)</f>
        <v>0.82599999999999996</v>
      </c>
      <c r="I5342" s="434">
        <f t="shared" si="83"/>
        <v>30677640</v>
      </c>
    </row>
    <row r="5343" spans="1:9">
      <c r="A5343" s="421">
        <v>5342</v>
      </c>
      <c r="B5343" s="422" t="s">
        <v>7711</v>
      </c>
      <c r="C5343" s="422" t="s">
        <v>7712</v>
      </c>
      <c r="D5343" s="422" t="s">
        <v>1986</v>
      </c>
      <c r="E5343" s="422" t="s">
        <v>9384</v>
      </c>
      <c r="F5343" s="438">
        <v>33130000</v>
      </c>
      <c r="G5343" s="423">
        <v>2023</v>
      </c>
      <c r="H5343" s="424">
        <f>VLOOKUP(G5343,[3]잔가율!$B$3:$C$33,2,FALSE)</f>
        <v>0.82599999999999996</v>
      </c>
      <c r="I5343" s="434">
        <f t="shared" si="83"/>
        <v>27365380</v>
      </c>
    </row>
    <row r="5344" spans="1:9">
      <c r="A5344" s="421">
        <v>5343</v>
      </c>
      <c r="B5344" s="422" t="s">
        <v>7711</v>
      </c>
      <c r="C5344" s="422" t="s">
        <v>7712</v>
      </c>
      <c r="D5344" s="422" t="s">
        <v>1986</v>
      </c>
      <c r="E5344" s="422" t="s">
        <v>9385</v>
      </c>
      <c r="F5344" s="438">
        <v>34780000</v>
      </c>
      <c r="G5344" s="423">
        <v>2023</v>
      </c>
      <c r="H5344" s="424">
        <f>VLOOKUP(G5344,[3]잔가율!$B$3:$C$33,2,FALSE)</f>
        <v>0.82599999999999996</v>
      </c>
      <c r="I5344" s="434">
        <f t="shared" si="83"/>
        <v>28728280</v>
      </c>
    </row>
    <row r="5345" spans="1:9">
      <c r="A5345" s="421">
        <v>5344</v>
      </c>
      <c r="B5345" s="422" t="s">
        <v>7711</v>
      </c>
      <c r="C5345" s="422" t="s">
        <v>7712</v>
      </c>
      <c r="D5345" s="422" t="s">
        <v>1986</v>
      </c>
      <c r="E5345" s="422" t="s">
        <v>9386</v>
      </c>
      <c r="F5345" s="438">
        <v>37700000</v>
      </c>
      <c r="G5345" s="423">
        <v>2023</v>
      </c>
      <c r="H5345" s="424">
        <f>VLOOKUP(G5345,[3]잔가율!$B$3:$C$33,2,FALSE)</f>
        <v>0.82599999999999996</v>
      </c>
      <c r="I5345" s="434">
        <f t="shared" si="83"/>
        <v>31140200</v>
      </c>
    </row>
    <row r="5346" spans="1:9">
      <c r="A5346" s="421">
        <v>5345</v>
      </c>
      <c r="B5346" s="422" t="s">
        <v>7711</v>
      </c>
      <c r="C5346" s="422" t="s">
        <v>7712</v>
      </c>
      <c r="D5346" s="422" t="s">
        <v>1986</v>
      </c>
      <c r="E5346" s="422" t="s">
        <v>9387</v>
      </c>
      <c r="F5346" s="438">
        <v>32680000</v>
      </c>
      <c r="G5346" s="423">
        <v>2023</v>
      </c>
      <c r="H5346" s="424">
        <f>VLOOKUP(G5346,[3]잔가율!$B$3:$C$33,2,FALSE)</f>
        <v>0.82599999999999996</v>
      </c>
      <c r="I5346" s="434">
        <f t="shared" si="83"/>
        <v>26993680</v>
      </c>
    </row>
    <row r="5347" spans="1:9">
      <c r="A5347" s="421">
        <v>5346</v>
      </c>
      <c r="B5347" s="422" t="s">
        <v>7711</v>
      </c>
      <c r="C5347" s="422" t="s">
        <v>7712</v>
      </c>
      <c r="D5347" s="422" t="s">
        <v>1986</v>
      </c>
      <c r="E5347" s="422" t="s">
        <v>9388</v>
      </c>
      <c r="F5347" s="438">
        <v>37120000</v>
      </c>
      <c r="G5347" s="423">
        <v>2023</v>
      </c>
      <c r="H5347" s="424">
        <f>VLOOKUP(G5347,[3]잔가율!$B$3:$C$33,2,FALSE)</f>
        <v>0.82599999999999996</v>
      </c>
      <c r="I5347" s="434">
        <f t="shared" si="83"/>
        <v>30661120</v>
      </c>
    </row>
    <row r="5348" spans="1:9">
      <c r="A5348" s="421">
        <v>5347</v>
      </c>
      <c r="B5348" s="422" t="s">
        <v>7711</v>
      </c>
      <c r="C5348" s="422" t="s">
        <v>7712</v>
      </c>
      <c r="D5348" s="422" t="s">
        <v>1986</v>
      </c>
      <c r="E5348" s="422" t="s">
        <v>9389</v>
      </c>
      <c r="F5348" s="438">
        <v>32120000</v>
      </c>
      <c r="G5348" s="423">
        <v>2023</v>
      </c>
      <c r="H5348" s="424">
        <f>VLOOKUP(G5348,[3]잔가율!$B$3:$C$33,2,FALSE)</f>
        <v>0.82599999999999996</v>
      </c>
      <c r="I5348" s="434">
        <f t="shared" si="83"/>
        <v>26531120</v>
      </c>
    </row>
    <row r="5349" spans="1:9">
      <c r="A5349" s="421">
        <v>5348</v>
      </c>
      <c r="B5349" s="422" t="s">
        <v>7711</v>
      </c>
      <c r="C5349" s="422" t="s">
        <v>7712</v>
      </c>
      <c r="D5349" s="422" t="s">
        <v>1986</v>
      </c>
      <c r="E5349" s="422" t="s">
        <v>9390</v>
      </c>
      <c r="F5349" s="438">
        <v>39510000</v>
      </c>
      <c r="G5349" s="423">
        <v>2023</v>
      </c>
      <c r="H5349" s="424">
        <f>VLOOKUP(G5349,[3]잔가율!$B$3:$C$33,2,FALSE)</f>
        <v>0.82599999999999996</v>
      </c>
      <c r="I5349" s="434">
        <f t="shared" si="83"/>
        <v>32635260</v>
      </c>
    </row>
    <row r="5350" spans="1:9">
      <c r="A5350" s="421">
        <v>5349</v>
      </c>
      <c r="B5350" s="422" t="s">
        <v>7711</v>
      </c>
      <c r="C5350" s="422" t="s">
        <v>7712</v>
      </c>
      <c r="D5350" s="422" t="s">
        <v>1986</v>
      </c>
      <c r="E5350" s="422" t="s">
        <v>9391</v>
      </c>
      <c r="F5350" s="438">
        <v>34070000</v>
      </c>
      <c r="G5350" s="423">
        <v>2023</v>
      </c>
      <c r="H5350" s="424">
        <f>VLOOKUP(G5350,[3]잔가율!$B$3:$C$33,2,FALSE)</f>
        <v>0.82599999999999996</v>
      </c>
      <c r="I5350" s="434">
        <f t="shared" si="83"/>
        <v>28141820</v>
      </c>
    </row>
    <row r="5351" spans="1:9">
      <c r="A5351" s="421">
        <v>5350</v>
      </c>
      <c r="B5351" s="422" t="s">
        <v>7711</v>
      </c>
      <c r="C5351" s="422" t="s">
        <v>7712</v>
      </c>
      <c r="D5351" s="422" t="s">
        <v>1986</v>
      </c>
      <c r="E5351" s="422" t="s">
        <v>9392</v>
      </c>
      <c r="F5351" s="438">
        <v>35470000</v>
      </c>
      <c r="G5351" s="423">
        <v>2023</v>
      </c>
      <c r="H5351" s="424">
        <f>VLOOKUP(G5351,[3]잔가율!$B$3:$C$33,2,FALSE)</f>
        <v>0.82599999999999996</v>
      </c>
      <c r="I5351" s="434">
        <f t="shared" si="83"/>
        <v>29298220</v>
      </c>
    </row>
    <row r="5352" spans="1:9">
      <c r="A5352" s="421">
        <v>5351</v>
      </c>
      <c r="B5352" s="422" t="s">
        <v>7711</v>
      </c>
      <c r="C5352" s="422" t="s">
        <v>7712</v>
      </c>
      <c r="D5352" s="422" t="s">
        <v>1986</v>
      </c>
      <c r="E5352" s="422" t="s">
        <v>9393</v>
      </c>
      <c r="F5352" s="438">
        <v>39950000</v>
      </c>
      <c r="G5352" s="423">
        <v>2023</v>
      </c>
      <c r="H5352" s="424">
        <f>VLOOKUP(G5352,[3]잔가율!$B$3:$C$33,2,FALSE)</f>
        <v>0.82599999999999996</v>
      </c>
      <c r="I5352" s="434">
        <f t="shared" si="83"/>
        <v>32998700</v>
      </c>
    </row>
    <row r="5353" spans="1:9">
      <c r="A5353" s="421">
        <v>5352</v>
      </c>
      <c r="B5353" s="422" t="s">
        <v>7711</v>
      </c>
      <c r="C5353" s="422" t="s">
        <v>7712</v>
      </c>
      <c r="D5353" s="422" t="s">
        <v>1986</v>
      </c>
      <c r="E5353" s="422" t="s">
        <v>9394</v>
      </c>
      <c r="F5353" s="438">
        <v>35560000</v>
      </c>
      <c r="G5353" s="423">
        <v>2023</v>
      </c>
      <c r="H5353" s="424">
        <f>VLOOKUP(G5353,[3]잔가율!$B$3:$C$33,2,FALSE)</f>
        <v>0.82599999999999996</v>
      </c>
      <c r="I5353" s="434">
        <f t="shared" si="83"/>
        <v>29372560</v>
      </c>
    </row>
    <row r="5354" spans="1:9">
      <c r="A5354" s="421">
        <v>5353</v>
      </c>
      <c r="B5354" s="422" t="s">
        <v>7711</v>
      </c>
      <c r="C5354" s="422" t="s">
        <v>7712</v>
      </c>
      <c r="D5354" s="422" t="s">
        <v>1986</v>
      </c>
      <c r="E5354" s="422" t="s">
        <v>9395</v>
      </c>
      <c r="F5354" s="438">
        <v>39850000</v>
      </c>
      <c r="G5354" s="423">
        <v>2023</v>
      </c>
      <c r="H5354" s="424">
        <f>VLOOKUP(G5354,[3]잔가율!$B$3:$C$33,2,FALSE)</f>
        <v>0.82599999999999996</v>
      </c>
      <c r="I5354" s="434">
        <f t="shared" si="83"/>
        <v>32916100</v>
      </c>
    </row>
    <row r="5355" spans="1:9">
      <c r="A5355" s="421">
        <v>5354</v>
      </c>
      <c r="B5355" s="422" t="s">
        <v>7711</v>
      </c>
      <c r="C5355" s="422" t="s">
        <v>7712</v>
      </c>
      <c r="D5355" s="422" t="s">
        <v>1986</v>
      </c>
      <c r="E5355" s="422" t="s">
        <v>9396</v>
      </c>
      <c r="F5355" s="438">
        <v>34100000</v>
      </c>
      <c r="G5355" s="423">
        <v>2023</v>
      </c>
      <c r="H5355" s="424">
        <f>VLOOKUP(G5355,[3]잔가율!$B$3:$C$33,2,FALSE)</f>
        <v>0.82599999999999996</v>
      </c>
      <c r="I5355" s="434">
        <f t="shared" si="83"/>
        <v>28166600</v>
      </c>
    </row>
    <row r="5356" spans="1:9">
      <c r="A5356" s="421">
        <v>5355</v>
      </c>
      <c r="B5356" s="422" t="s">
        <v>7711</v>
      </c>
      <c r="C5356" s="422" t="s">
        <v>7712</v>
      </c>
      <c r="D5356" s="422" t="s">
        <v>1986</v>
      </c>
      <c r="E5356" s="422" t="s">
        <v>9397</v>
      </c>
      <c r="F5356" s="438">
        <v>39250000</v>
      </c>
      <c r="G5356" s="423">
        <v>2023</v>
      </c>
      <c r="H5356" s="424">
        <f>VLOOKUP(G5356,[3]잔가율!$B$3:$C$33,2,FALSE)</f>
        <v>0.82599999999999996</v>
      </c>
      <c r="I5356" s="434">
        <f t="shared" si="83"/>
        <v>32420500</v>
      </c>
    </row>
    <row r="5357" spans="1:9">
      <c r="A5357" s="421">
        <v>5356</v>
      </c>
      <c r="B5357" s="422" t="s">
        <v>7711</v>
      </c>
      <c r="C5357" s="422" t="s">
        <v>7712</v>
      </c>
      <c r="D5357" s="422" t="s">
        <v>1986</v>
      </c>
      <c r="E5357" s="422" t="s">
        <v>9398</v>
      </c>
      <c r="F5357" s="438">
        <v>33680000</v>
      </c>
      <c r="G5357" s="423">
        <v>2023</v>
      </c>
      <c r="H5357" s="424">
        <f>VLOOKUP(G5357,[3]잔가율!$B$3:$C$33,2,FALSE)</f>
        <v>0.82599999999999996</v>
      </c>
      <c r="I5357" s="434">
        <f t="shared" si="83"/>
        <v>27819680</v>
      </c>
    </row>
    <row r="5358" spans="1:9">
      <c r="A5358" s="421">
        <v>5357</v>
      </c>
      <c r="B5358" s="422" t="s">
        <v>7711</v>
      </c>
      <c r="C5358" s="422" t="s">
        <v>7712</v>
      </c>
      <c r="D5358" s="422" t="s">
        <v>1986</v>
      </c>
      <c r="E5358" s="422" t="s">
        <v>9399</v>
      </c>
      <c r="F5358" s="438">
        <v>44530000</v>
      </c>
      <c r="G5358" s="423">
        <v>2023</v>
      </c>
      <c r="H5358" s="424">
        <f>VLOOKUP(G5358,[3]잔가율!$B$3:$C$33,2,FALSE)</f>
        <v>0.82599999999999996</v>
      </c>
      <c r="I5358" s="434">
        <f t="shared" si="83"/>
        <v>36781780</v>
      </c>
    </row>
    <row r="5359" spans="1:9">
      <c r="A5359" s="421">
        <v>5358</v>
      </c>
      <c r="B5359" s="422" t="s">
        <v>7711</v>
      </c>
      <c r="C5359" s="422" t="s">
        <v>7712</v>
      </c>
      <c r="D5359" s="422" t="s">
        <v>1986</v>
      </c>
      <c r="E5359" s="422" t="s">
        <v>9400</v>
      </c>
      <c r="F5359" s="438">
        <v>44180000</v>
      </c>
      <c r="G5359" s="423">
        <v>2023</v>
      </c>
      <c r="H5359" s="424">
        <f>VLOOKUP(G5359,[3]잔가율!$B$3:$C$33,2,FALSE)</f>
        <v>0.82599999999999996</v>
      </c>
      <c r="I5359" s="434">
        <f t="shared" si="83"/>
        <v>36492680</v>
      </c>
    </row>
    <row r="5360" spans="1:9">
      <c r="A5360" s="421">
        <v>5359</v>
      </c>
      <c r="B5360" s="422" t="s">
        <v>7711</v>
      </c>
      <c r="C5360" s="422" t="s">
        <v>7712</v>
      </c>
      <c r="D5360" s="422" t="s">
        <v>1986</v>
      </c>
      <c r="E5360" s="422" t="s">
        <v>9401</v>
      </c>
      <c r="F5360" s="438">
        <v>40600000</v>
      </c>
      <c r="G5360" s="423">
        <v>2023</v>
      </c>
      <c r="H5360" s="424">
        <f>VLOOKUP(G5360,[3]잔가율!$B$3:$C$33,2,FALSE)</f>
        <v>0.82599999999999996</v>
      </c>
      <c r="I5360" s="434">
        <f t="shared" si="83"/>
        <v>33535600</v>
      </c>
    </row>
    <row r="5361" spans="1:9">
      <c r="A5361" s="421">
        <v>5360</v>
      </c>
      <c r="B5361" s="422" t="s">
        <v>7711</v>
      </c>
      <c r="C5361" s="422" t="s">
        <v>7712</v>
      </c>
      <c r="D5361" s="422" t="s">
        <v>1986</v>
      </c>
      <c r="E5361" s="422" t="s">
        <v>9402</v>
      </c>
      <c r="F5361" s="438">
        <v>45960000</v>
      </c>
      <c r="G5361" s="423">
        <v>2023</v>
      </c>
      <c r="H5361" s="424">
        <f>VLOOKUP(G5361,[3]잔가율!$B$3:$C$33,2,FALSE)</f>
        <v>0.82599999999999996</v>
      </c>
      <c r="I5361" s="434">
        <f t="shared" si="83"/>
        <v>37962960</v>
      </c>
    </row>
    <row r="5362" spans="1:9">
      <c r="A5362" s="421">
        <v>5361</v>
      </c>
      <c r="B5362" s="422" t="s">
        <v>7711</v>
      </c>
      <c r="C5362" s="422" t="s">
        <v>7712</v>
      </c>
      <c r="D5362" s="422" t="s">
        <v>1986</v>
      </c>
      <c r="E5362" s="422" t="s">
        <v>9403</v>
      </c>
      <c r="F5362" s="438">
        <v>45280000</v>
      </c>
      <c r="G5362" s="423">
        <v>2023</v>
      </c>
      <c r="H5362" s="424">
        <f>VLOOKUP(G5362,[3]잔가율!$B$3:$C$33,2,FALSE)</f>
        <v>0.82599999999999996</v>
      </c>
      <c r="I5362" s="434">
        <f t="shared" si="83"/>
        <v>37401280</v>
      </c>
    </row>
    <row r="5363" spans="1:9">
      <c r="A5363" s="421">
        <v>5362</v>
      </c>
      <c r="B5363" s="422" t="s">
        <v>7711</v>
      </c>
      <c r="C5363" s="422" t="s">
        <v>7712</v>
      </c>
      <c r="D5363" s="422" t="s">
        <v>1986</v>
      </c>
      <c r="E5363" s="422" t="s">
        <v>9404</v>
      </c>
      <c r="F5363" s="438">
        <v>44510000</v>
      </c>
      <c r="G5363" s="423">
        <v>2023</v>
      </c>
      <c r="H5363" s="424">
        <f>VLOOKUP(G5363,[3]잔가율!$B$3:$C$33,2,FALSE)</f>
        <v>0.82599999999999996</v>
      </c>
      <c r="I5363" s="434">
        <f t="shared" si="83"/>
        <v>36765260</v>
      </c>
    </row>
    <row r="5364" spans="1:9">
      <c r="A5364" s="421">
        <v>5363</v>
      </c>
      <c r="B5364" s="422" t="s">
        <v>7711</v>
      </c>
      <c r="C5364" s="422" t="s">
        <v>7712</v>
      </c>
      <c r="D5364" s="422" t="s">
        <v>1986</v>
      </c>
      <c r="E5364" s="422" t="s">
        <v>9405</v>
      </c>
      <c r="F5364" s="438">
        <v>48110000</v>
      </c>
      <c r="G5364" s="423">
        <v>2023</v>
      </c>
      <c r="H5364" s="424">
        <f>VLOOKUP(G5364,[3]잔가율!$B$3:$C$33,2,FALSE)</f>
        <v>0.82599999999999996</v>
      </c>
      <c r="I5364" s="434">
        <f t="shared" si="83"/>
        <v>39738860</v>
      </c>
    </row>
    <row r="5365" spans="1:9">
      <c r="A5365" s="421">
        <v>5364</v>
      </c>
      <c r="B5365" s="422" t="s">
        <v>7711</v>
      </c>
      <c r="C5365" s="422" t="s">
        <v>7712</v>
      </c>
      <c r="D5365" s="422" t="s">
        <v>1986</v>
      </c>
      <c r="E5365" s="422" t="s">
        <v>9406</v>
      </c>
      <c r="F5365" s="438">
        <v>43700000</v>
      </c>
      <c r="G5365" s="423">
        <v>2023</v>
      </c>
      <c r="H5365" s="424">
        <f>VLOOKUP(G5365,[3]잔가율!$B$3:$C$33,2,FALSE)</f>
        <v>0.82599999999999996</v>
      </c>
      <c r="I5365" s="434">
        <f t="shared" si="83"/>
        <v>36096200</v>
      </c>
    </row>
    <row r="5366" spans="1:9">
      <c r="A5366" s="421">
        <v>5365</v>
      </c>
      <c r="B5366" s="422" t="s">
        <v>7711</v>
      </c>
      <c r="C5366" s="422" t="s">
        <v>7712</v>
      </c>
      <c r="D5366" s="422" t="s">
        <v>1986</v>
      </c>
      <c r="E5366" s="422" t="s">
        <v>9407</v>
      </c>
      <c r="F5366" s="438">
        <v>47830000</v>
      </c>
      <c r="G5366" s="423">
        <v>2023</v>
      </c>
      <c r="H5366" s="424">
        <f>VLOOKUP(G5366,[3]잔가율!$B$3:$C$33,2,FALSE)</f>
        <v>0.82599999999999996</v>
      </c>
      <c r="I5366" s="434">
        <f t="shared" si="83"/>
        <v>39507580</v>
      </c>
    </row>
    <row r="5367" spans="1:9">
      <c r="A5367" s="421">
        <v>5366</v>
      </c>
      <c r="B5367" s="422" t="s">
        <v>7711</v>
      </c>
      <c r="C5367" s="422" t="s">
        <v>7712</v>
      </c>
      <c r="D5367" s="422" t="s">
        <v>1986</v>
      </c>
      <c r="E5367" s="422" t="s">
        <v>9408</v>
      </c>
      <c r="F5367" s="438">
        <v>45450000</v>
      </c>
      <c r="G5367" s="423">
        <v>2023</v>
      </c>
      <c r="H5367" s="424">
        <f>VLOOKUP(G5367,[3]잔가율!$B$3:$C$33,2,FALSE)</f>
        <v>0.82599999999999996</v>
      </c>
      <c r="I5367" s="434">
        <f t="shared" si="83"/>
        <v>37541700</v>
      </c>
    </row>
    <row r="5368" spans="1:9">
      <c r="A5368" s="421">
        <v>5367</v>
      </c>
      <c r="B5368" s="422" t="s">
        <v>7711</v>
      </c>
      <c r="C5368" s="422" t="s">
        <v>7712</v>
      </c>
      <c r="D5368" s="422" t="s">
        <v>1986</v>
      </c>
      <c r="E5368" s="422" t="s">
        <v>9409</v>
      </c>
      <c r="F5368" s="438">
        <v>45830000</v>
      </c>
      <c r="G5368" s="423">
        <v>2023</v>
      </c>
      <c r="H5368" s="424">
        <f>VLOOKUP(G5368,[3]잔가율!$B$3:$C$33,2,FALSE)</f>
        <v>0.82599999999999996</v>
      </c>
      <c r="I5368" s="434">
        <f t="shared" si="83"/>
        <v>37855580</v>
      </c>
    </row>
    <row r="5369" spans="1:9">
      <c r="A5369" s="421">
        <v>5368</v>
      </c>
      <c r="B5369" s="426" t="s">
        <v>7711</v>
      </c>
      <c r="C5369" s="426" t="s">
        <v>7712</v>
      </c>
      <c r="D5369" s="426" t="s">
        <v>1986</v>
      </c>
      <c r="E5369" s="426" t="s">
        <v>9410</v>
      </c>
      <c r="F5369" s="441">
        <v>46090000</v>
      </c>
      <c r="G5369" s="423">
        <v>2023</v>
      </c>
      <c r="H5369" s="424">
        <f>VLOOKUP(G5369,[3]잔가율!$B$3:$C$33,2,FALSE)</f>
        <v>0.82599999999999996</v>
      </c>
      <c r="I5369" s="434">
        <f t="shared" si="83"/>
        <v>38070340</v>
      </c>
    </row>
    <row r="5370" spans="1:9">
      <c r="A5370" s="421">
        <v>5369</v>
      </c>
      <c r="B5370" s="426" t="s">
        <v>7711</v>
      </c>
      <c r="C5370" s="426" t="s">
        <v>7712</v>
      </c>
      <c r="D5370" s="426" t="s">
        <v>1986</v>
      </c>
      <c r="E5370" s="426" t="s">
        <v>9411</v>
      </c>
      <c r="F5370" s="441">
        <v>44540000</v>
      </c>
      <c r="G5370" s="423">
        <v>2023</v>
      </c>
      <c r="H5370" s="424">
        <f>VLOOKUP(G5370,[3]잔가율!$B$3:$C$33,2,FALSE)</f>
        <v>0.82599999999999996</v>
      </c>
      <c r="I5370" s="434">
        <f t="shared" si="83"/>
        <v>36790040</v>
      </c>
    </row>
    <row r="5371" spans="1:9">
      <c r="A5371" s="421">
        <v>5370</v>
      </c>
      <c r="B5371" s="426" t="s">
        <v>7711</v>
      </c>
      <c r="C5371" s="426" t="s">
        <v>7712</v>
      </c>
      <c r="D5371" s="426" t="s">
        <v>1986</v>
      </c>
      <c r="E5371" s="426" t="s">
        <v>9412</v>
      </c>
      <c r="F5371" s="441">
        <v>46230000</v>
      </c>
      <c r="G5371" s="423">
        <v>2023</v>
      </c>
      <c r="H5371" s="424">
        <f>VLOOKUP(G5371,[3]잔가율!$B$3:$C$33,2,FALSE)</f>
        <v>0.82599999999999996</v>
      </c>
      <c r="I5371" s="434">
        <f t="shared" si="83"/>
        <v>38185980</v>
      </c>
    </row>
    <row r="5372" spans="1:9">
      <c r="A5372" s="421">
        <v>5371</v>
      </c>
      <c r="B5372" s="426" t="s">
        <v>7711</v>
      </c>
      <c r="C5372" s="426" t="s">
        <v>7712</v>
      </c>
      <c r="D5372" s="426" t="s">
        <v>1986</v>
      </c>
      <c r="E5372" s="426" t="s">
        <v>9413</v>
      </c>
      <c r="F5372" s="441">
        <v>47210000</v>
      </c>
      <c r="G5372" s="423">
        <v>2023</v>
      </c>
      <c r="H5372" s="424">
        <f>VLOOKUP(G5372,[3]잔가율!$B$3:$C$33,2,FALSE)</f>
        <v>0.82599999999999996</v>
      </c>
      <c r="I5372" s="434">
        <f t="shared" si="83"/>
        <v>38995460</v>
      </c>
    </row>
    <row r="5373" spans="1:9">
      <c r="A5373" s="421">
        <v>5372</v>
      </c>
      <c r="B5373" s="426" t="s">
        <v>7711</v>
      </c>
      <c r="C5373" s="426" t="s">
        <v>7712</v>
      </c>
      <c r="D5373" s="426" t="s">
        <v>1986</v>
      </c>
      <c r="E5373" s="426" t="s">
        <v>9414</v>
      </c>
      <c r="F5373" s="441">
        <v>47010000</v>
      </c>
      <c r="G5373" s="423">
        <v>2023</v>
      </c>
      <c r="H5373" s="424">
        <f>VLOOKUP(G5373,[3]잔가율!$B$3:$C$33,2,FALSE)</f>
        <v>0.82599999999999996</v>
      </c>
      <c r="I5373" s="434">
        <f t="shared" si="83"/>
        <v>38830260</v>
      </c>
    </row>
    <row r="5374" spans="1:9">
      <c r="A5374" s="421">
        <v>5373</v>
      </c>
      <c r="B5374" s="426" t="s">
        <v>7711</v>
      </c>
      <c r="C5374" s="426" t="s">
        <v>7712</v>
      </c>
      <c r="D5374" s="426" t="s">
        <v>1986</v>
      </c>
      <c r="E5374" s="426" t="s">
        <v>9415</v>
      </c>
      <c r="F5374" s="441">
        <v>48210000</v>
      </c>
      <c r="G5374" s="423">
        <v>2023</v>
      </c>
      <c r="H5374" s="424">
        <f>VLOOKUP(G5374,[3]잔가율!$B$3:$C$33,2,FALSE)</f>
        <v>0.82599999999999996</v>
      </c>
      <c r="I5374" s="434">
        <f t="shared" si="83"/>
        <v>39821460</v>
      </c>
    </row>
    <row r="5375" spans="1:9">
      <c r="A5375" s="421">
        <v>5374</v>
      </c>
      <c r="B5375" s="426" t="s">
        <v>7711</v>
      </c>
      <c r="C5375" s="426" t="s">
        <v>7712</v>
      </c>
      <c r="D5375" s="426" t="s">
        <v>1986</v>
      </c>
      <c r="E5375" s="426" t="s">
        <v>9416</v>
      </c>
      <c r="F5375" s="441">
        <v>34190000</v>
      </c>
      <c r="G5375" s="423">
        <v>2023</v>
      </c>
      <c r="H5375" s="424">
        <f>VLOOKUP(G5375,[3]잔가율!$B$3:$C$33,2,FALSE)</f>
        <v>0.82599999999999996</v>
      </c>
      <c r="I5375" s="434">
        <f t="shared" si="83"/>
        <v>28240940</v>
      </c>
    </row>
    <row r="5376" spans="1:9">
      <c r="A5376" s="421">
        <v>5375</v>
      </c>
      <c r="B5376" s="426" t="s">
        <v>7711</v>
      </c>
      <c r="C5376" s="426" t="s">
        <v>7712</v>
      </c>
      <c r="D5376" s="426" t="s">
        <v>1986</v>
      </c>
      <c r="E5376" s="426" t="s">
        <v>9417</v>
      </c>
      <c r="F5376" s="441">
        <v>40120000</v>
      </c>
      <c r="G5376" s="423">
        <v>2023</v>
      </c>
      <c r="H5376" s="424">
        <f>VLOOKUP(G5376,[3]잔가율!$B$3:$C$33,2,FALSE)</f>
        <v>0.82599999999999996</v>
      </c>
      <c r="I5376" s="434">
        <f t="shared" si="83"/>
        <v>33139120</v>
      </c>
    </row>
    <row r="5377" spans="1:9">
      <c r="A5377" s="421">
        <v>5376</v>
      </c>
      <c r="B5377" s="426" t="s">
        <v>7711</v>
      </c>
      <c r="C5377" s="426" t="s">
        <v>7712</v>
      </c>
      <c r="D5377" s="426" t="s">
        <v>1986</v>
      </c>
      <c r="E5377" s="426" t="s">
        <v>9418</v>
      </c>
      <c r="F5377" s="441">
        <v>37730000</v>
      </c>
      <c r="G5377" s="423">
        <v>2023</v>
      </c>
      <c r="H5377" s="424">
        <f>VLOOKUP(G5377,[3]잔가율!$B$3:$C$33,2,FALSE)</f>
        <v>0.82599999999999996</v>
      </c>
      <c r="I5377" s="434">
        <f t="shared" si="83"/>
        <v>31164980</v>
      </c>
    </row>
    <row r="5378" spans="1:9">
      <c r="A5378" s="421">
        <v>5377</v>
      </c>
      <c r="B5378" s="426" t="s">
        <v>7711</v>
      </c>
      <c r="C5378" s="426" t="s">
        <v>7712</v>
      </c>
      <c r="D5378" s="426" t="s">
        <v>1986</v>
      </c>
      <c r="E5378" s="426" t="s">
        <v>9419</v>
      </c>
      <c r="F5378" s="441">
        <v>40890000</v>
      </c>
      <c r="G5378" s="423">
        <v>2023</v>
      </c>
      <c r="H5378" s="424">
        <f>VLOOKUP(G5378,[3]잔가율!$B$3:$C$33,2,FALSE)</f>
        <v>0.82599999999999996</v>
      </c>
      <c r="I5378" s="434">
        <f t="shared" ref="I5378:I5441" si="84">ROUNDDOWN(F5378*H5378,0)</f>
        <v>33775140</v>
      </c>
    </row>
    <row r="5379" spans="1:9">
      <c r="A5379" s="421">
        <v>5378</v>
      </c>
      <c r="B5379" s="426" t="s">
        <v>7711</v>
      </c>
      <c r="C5379" s="426" t="s">
        <v>7712</v>
      </c>
      <c r="D5379" s="426" t="s">
        <v>1986</v>
      </c>
      <c r="E5379" s="426" t="s">
        <v>9420</v>
      </c>
      <c r="F5379" s="441">
        <v>36760000</v>
      </c>
      <c r="G5379" s="423">
        <v>2023</v>
      </c>
      <c r="H5379" s="424">
        <f>VLOOKUP(G5379,[3]잔가율!$B$3:$C$33,2,FALSE)</f>
        <v>0.82599999999999996</v>
      </c>
      <c r="I5379" s="434">
        <f t="shared" si="84"/>
        <v>30363760</v>
      </c>
    </row>
    <row r="5380" spans="1:9">
      <c r="A5380" s="421">
        <v>5379</v>
      </c>
      <c r="B5380" s="426" t="s">
        <v>7711</v>
      </c>
      <c r="C5380" s="426" t="s">
        <v>7712</v>
      </c>
      <c r="D5380" s="426" t="s">
        <v>1986</v>
      </c>
      <c r="E5380" s="426" t="s">
        <v>9421</v>
      </c>
      <c r="F5380" s="441">
        <v>35560000</v>
      </c>
      <c r="G5380" s="423">
        <v>2023</v>
      </c>
      <c r="H5380" s="424">
        <f>VLOOKUP(G5380,[3]잔가율!$B$3:$C$33,2,FALSE)</f>
        <v>0.82599999999999996</v>
      </c>
      <c r="I5380" s="434">
        <f t="shared" si="84"/>
        <v>29372560</v>
      </c>
    </row>
    <row r="5381" spans="1:9">
      <c r="A5381" s="421">
        <v>5380</v>
      </c>
      <c r="B5381" s="426" t="s">
        <v>7711</v>
      </c>
      <c r="C5381" s="426" t="s">
        <v>7712</v>
      </c>
      <c r="D5381" s="426" t="s">
        <v>1986</v>
      </c>
      <c r="E5381" s="426" t="s">
        <v>9422</v>
      </c>
      <c r="F5381" s="441">
        <v>40770000</v>
      </c>
      <c r="G5381" s="423">
        <v>2023</v>
      </c>
      <c r="H5381" s="424">
        <f>VLOOKUP(G5381,[3]잔가율!$B$3:$C$33,2,FALSE)</f>
        <v>0.82599999999999996</v>
      </c>
      <c r="I5381" s="434">
        <f t="shared" si="84"/>
        <v>33676020</v>
      </c>
    </row>
    <row r="5382" spans="1:9">
      <c r="A5382" s="421">
        <v>5381</v>
      </c>
      <c r="B5382" s="422" t="s">
        <v>7711</v>
      </c>
      <c r="C5382" s="422" t="s">
        <v>7712</v>
      </c>
      <c r="D5382" s="422" t="s">
        <v>1987</v>
      </c>
      <c r="E5382" s="422" t="s">
        <v>9423</v>
      </c>
      <c r="F5382" s="438">
        <v>14550000</v>
      </c>
      <c r="G5382" s="423">
        <v>2023</v>
      </c>
      <c r="H5382" s="424">
        <f>VLOOKUP(G5382,[3]잔가율!$B$3:$C$33,2,FALSE)</f>
        <v>0.82599999999999996</v>
      </c>
      <c r="I5382" s="434">
        <f t="shared" si="84"/>
        <v>12018300</v>
      </c>
    </row>
    <row r="5383" spans="1:9">
      <c r="A5383" s="421">
        <v>5382</v>
      </c>
      <c r="B5383" s="422" t="s">
        <v>7711</v>
      </c>
      <c r="C5383" s="422" t="s">
        <v>7712</v>
      </c>
      <c r="D5383" s="422" t="s">
        <v>1987</v>
      </c>
      <c r="E5383" s="422" t="s">
        <v>9424</v>
      </c>
      <c r="F5383" s="438">
        <v>14550000</v>
      </c>
      <c r="G5383" s="423">
        <v>2023</v>
      </c>
      <c r="H5383" s="424">
        <f>VLOOKUP(G5383,[3]잔가율!$B$3:$C$33,2,FALSE)</f>
        <v>0.82599999999999996</v>
      </c>
      <c r="I5383" s="434">
        <f t="shared" si="84"/>
        <v>12018300</v>
      </c>
    </row>
    <row r="5384" spans="1:9">
      <c r="A5384" s="421">
        <v>5383</v>
      </c>
      <c r="B5384" s="422" t="s">
        <v>7711</v>
      </c>
      <c r="C5384" s="422" t="s">
        <v>7712</v>
      </c>
      <c r="D5384" s="422" t="s">
        <v>1987</v>
      </c>
      <c r="E5384" s="422" t="s">
        <v>9425</v>
      </c>
      <c r="F5384" s="438">
        <v>12610000</v>
      </c>
      <c r="G5384" s="423">
        <v>2023</v>
      </c>
      <c r="H5384" s="424">
        <f>VLOOKUP(G5384,[3]잔가율!$B$3:$C$33,2,FALSE)</f>
        <v>0.82599999999999996</v>
      </c>
      <c r="I5384" s="434">
        <f t="shared" si="84"/>
        <v>10415860</v>
      </c>
    </row>
    <row r="5385" spans="1:9">
      <c r="A5385" s="421">
        <v>5384</v>
      </c>
      <c r="B5385" s="422" t="s">
        <v>7711</v>
      </c>
      <c r="C5385" s="422" t="s">
        <v>7712</v>
      </c>
      <c r="D5385" s="422" t="s">
        <v>1987</v>
      </c>
      <c r="E5385" s="422" t="s">
        <v>9426</v>
      </c>
      <c r="F5385" s="438">
        <v>14340000</v>
      </c>
      <c r="G5385" s="423">
        <v>2023</v>
      </c>
      <c r="H5385" s="424">
        <f>VLOOKUP(G5385,[3]잔가율!$B$3:$C$33,2,FALSE)</f>
        <v>0.82599999999999996</v>
      </c>
      <c r="I5385" s="434">
        <f t="shared" si="84"/>
        <v>11844840</v>
      </c>
    </row>
    <row r="5386" spans="1:9">
      <c r="A5386" s="421">
        <v>5385</v>
      </c>
      <c r="B5386" s="422" t="s">
        <v>7711</v>
      </c>
      <c r="C5386" s="422" t="s">
        <v>7712</v>
      </c>
      <c r="D5386" s="422" t="s">
        <v>1987</v>
      </c>
      <c r="E5386" s="422" t="s">
        <v>9427</v>
      </c>
      <c r="F5386" s="438">
        <v>11810000</v>
      </c>
      <c r="G5386" s="423">
        <v>2023</v>
      </c>
      <c r="H5386" s="424">
        <f>VLOOKUP(G5386,[3]잔가율!$B$3:$C$33,2,FALSE)</f>
        <v>0.82599999999999996</v>
      </c>
      <c r="I5386" s="434">
        <f t="shared" si="84"/>
        <v>9755060</v>
      </c>
    </row>
    <row r="5387" spans="1:9">
      <c r="A5387" s="421">
        <v>5386</v>
      </c>
      <c r="B5387" s="422" t="s">
        <v>7711</v>
      </c>
      <c r="C5387" s="422" t="s">
        <v>7712</v>
      </c>
      <c r="D5387" s="422" t="s">
        <v>1987</v>
      </c>
      <c r="E5387" s="422" t="s">
        <v>9428</v>
      </c>
      <c r="F5387" s="438">
        <v>13950000</v>
      </c>
      <c r="G5387" s="423">
        <v>2023</v>
      </c>
      <c r="H5387" s="424">
        <f>VLOOKUP(G5387,[3]잔가율!$B$3:$C$33,2,FALSE)</f>
        <v>0.82599999999999996</v>
      </c>
      <c r="I5387" s="434">
        <f t="shared" si="84"/>
        <v>11522700</v>
      </c>
    </row>
    <row r="5388" spans="1:9">
      <c r="A5388" s="421">
        <v>5387</v>
      </c>
      <c r="B5388" s="422" t="s">
        <v>7711</v>
      </c>
      <c r="C5388" s="422" t="s">
        <v>7712</v>
      </c>
      <c r="D5388" s="422" t="s">
        <v>1987</v>
      </c>
      <c r="E5388" s="422" t="s">
        <v>9429</v>
      </c>
      <c r="F5388" s="438">
        <v>13290000</v>
      </c>
      <c r="G5388" s="423">
        <v>2023</v>
      </c>
      <c r="H5388" s="424">
        <f>VLOOKUP(G5388,[3]잔가율!$B$3:$C$33,2,FALSE)</f>
        <v>0.82599999999999996</v>
      </c>
      <c r="I5388" s="434">
        <f t="shared" si="84"/>
        <v>10977540</v>
      </c>
    </row>
    <row r="5389" spans="1:9">
      <c r="A5389" s="421">
        <v>5388</v>
      </c>
      <c r="B5389" s="422" t="s">
        <v>7711</v>
      </c>
      <c r="C5389" s="422" t="s">
        <v>7712</v>
      </c>
      <c r="D5389" s="422" t="s">
        <v>1987</v>
      </c>
      <c r="E5389" s="422" t="s">
        <v>9430</v>
      </c>
      <c r="F5389" s="438">
        <v>15120000</v>
      </c>
      <c r="G5389" s="423">
        <v>2023</v>
      </c>
      <c r="H5389" s="424">
        <f>VLOOKUP(G5389,[3]잔가율!$B$3:$C$33,2,FALSE)</f>
        <v>0.82599999999999996</v>
      </c>
      <c r="I5389" s="434">
        <f t="shared" si="84"/>
        <v>12489120</v>
      </c>
    </row>
    <row r="5390" spans="1:9">
      <c r="A5390" s="421">
        <v>5389</v>
      </c>
      <c r="B5390" s="422" t="s">
        <v>7711</v>
      </c>
      <c r="C5390" s="422" t="s">
        <v>7712</v>
      </c>
      <c r="D5390" s="422" t="s">
        <v>1987</v>
      </c>
      <c r="E5390" s="422" t="s">
        <v>9431</v>
      </c>
      <c r="F5390" s="438">
        <v>13720000</v>
      </c>
      <c r="G5390" s="423">
        <v>2023</v>
      </c>
      <c r="H5390" s="424">
        <f>VLOOKUP(G5390,[3]잔가율!$B$3:$C$33,2,FALSE)</f>
        <v>0.82599999999999996</v>
      </c>
      <c r="I5390" s="434">
        <f t="shared" si="84"/>
        <v>11332720</v>
      </c>
    </row>
    <row r="5391" spans="1:9">
      <c r="A5391" s="421">
        <v>5390</v>
      </c>
      <c r="B5391" s="422" t="s">
        <v>7711</v>
      </c>
      <c r="C5391" s="422" t="s">
        <v>7712</v>
      </c>
      <c r="D5391" s="422" t="s">
        <v>1987</v>
      </c>
      <c r="E5391" s="422" t="s">
        <v>9432</v>
      </c>
      <c r="F5391" s="438">
        <v>14400000</v>
      </c>
      <c r="G5391" s="423">
        <v>2023</v>
      </c>
      <c r="H5391" s="424">
        <f>VLOOKUP(G5391,[3]잔가율!$B$3:$C$33,2,FALSE)</f>
        <v>0.82599999999999996</v>
      </c>
      <c r="I5391" s="434">
        <f t="shared" si="84"/>
        <v>11894400</v>
      </c>
    </row>
    <row r="5392" spans="1:9">
      <c r="A5392" s="421">
        <v>5391</v>
      </c>
      <c r="B5392" s="426" t="s">
        <v>7711</v>
      </c>
      <c r="C5392" s="426" t="s">
        <v>7712</v>
      </c>
      <c r="D5392" s="426" t="s">
        <v>1987</v>
      </c>
      <c r="E5392" s="426" t="s">
        <v>9433</v>
      </c>
      <c r="F5392" s="441">
        <v>15960000</v>
      </c>
      <c r="G5392" s="423">
        <v>2023</v>
      </c>
      <c r="H5392" s="424">
        <f>VLOOKUP(G5392,[3]잔가율!$B$3:$C$33,2,FALSE)</f>
        <v>0.82599999999999996</v>
      </c>
      <c r="I5392" s="434">
        <f t="shared" si="84"/>
        <v>13182960</v>
      </c>
    </row>
    <row r="5393" spans="1:9">
      <c r="A5393" s="421">
        <v>5392</v>
      </c>
      <c r="B5393" s="422" t="s">
        <v>7711</v>
      </c>
      <c r="C5393" s="422" t="s">
        <v>7712</v>
      </c>
      <c r="D5393" s="422" t="s">
        <v>1987</v>
      </c>
      <c r="E5393" s="422" t="s">
        <v>9434</v>
      </c>
      <c r="F5393" s="438">
        <v>15400000</v>
      </c>
      <c r="G5393" s="423">
        <v>2023</v>
      </c>
      <c r="H5393" s="424">
        <f>VLOOKUP(G5393,[3]잔가율!$B$3:$C$33,2,FALSE)</f>
        <v>0.82599999999999996</v>
      </c>
      <c r="I5393" s="434">
        <f t="shared" si="84"/>
        <v>12720400</v>
      </c>
    </row>
    <row r="5394" spans="1:9">
      <c r="A5394" s="421">
        <v>5393</v>
      </c>
      <c r="B5394" s="422" t="s">
        <v>7711</v>
      </c>
      <c r="C5394" s="422" t="s">
        <v>7712</v>
      </c>
      <c r="D5394" s="422" t="s">
        <v>1987</v>
      </c>
      <c r="E5394" s="422" t="s">
        <v>9435</v>
      </c>
      <c r="F5394" s="438">
        <v>16560000</v>
      </c>
      <c r="G5394" s="423">
        <v>2023</v>
      </c>
      <c r="H5394" s="424">
        <f>VLOOKUP(G5394,[3]잔가율!$B$3:$C$33,2,FALSE)</f>
        <v>0.82599999999999996</v>
      </c>
      <c r="I5394" s="434">
        <f t="shared" si="84"/>
        <v>13678560</v>
      </c>
    </row>
    <row r="5395" spans="1:9">
      <c r="A5395" s="421">
        <v>5394</v>
      </c>
      <c r="B5395" s="422" t="s">
        <v>7711</v>
      </c>
      <c r="C5395" s="422" t="s">
        <v>7712</v>
      </c>
      <c r="D5395" s="422" t="s">
        <v>1987</v>
      </c>
      <c r="E5395" s="422" t="s">
        <v>9436</v>
      </c>
      <c r="F5395" s="438">
        <v>15540000</v>
      </c>
      <c r="G5395" s="423">
        <v>2023</v>
      </c>
      <c r="H5395" s="424">
        <f>VLOOKUP(G5395,[3]잔가율!$B$3:$C$33,2,FALSE)</f>
        <v>0.82599999999999996</v>
      </c>
      <c r="I5395" s="434">
        <f t="shared" si="84"/>
        <v>12836040</v>
      </c>
    </row>
    <row r="5396" spans="1:9">
      <c r="A5396" s="421">
        <v>5395</v>
      </c>
      <c r="B5396" s="422" t="s">
        <v>7711</v>
      </c>
      <c r="C5396" s="422" t="s">
        <v>7712</v>
      </c>
      <c r="D5396" s="422" t="s">
        <v>1987</v>
      </c>
      <c r="E5396" s="422" t="s">
        <v>9437</v>
      </c>
      <c r="F5396" s="438">
        <v>17480000</v>
      </c>
      <c r="G5396" s="423">
        <v>2023</v>
      </c>
      <c r="H5396" s="424">
        <f>VLOOKUP(G5396,[3]잔가율!$B$3:$C$33,2,FALSE)</f>
        <v>0.82599999999999996</v>
      </c>
      <c r="I5396" s="434">
        <f t="shared" si="84"/>
        <v>14438480</v>
      </c>
    </row>
    <row r="5397" spans="1:9">
      <c r="A5397" s="421">
        <v>5396</v>
      </c>
      <c r="B5397" s="422" t="s">
        <v>7711</v>
      </c>
      <c r="C5397" s="422" t="s">
        <v>7712</v>
      </c>
      <c r="D5397" s="422" t="s">
        <v>1987</v>
      </c>
      <c r="E5397" s="422" t="s">
        <v>9438</v>
      </c>
      <c r="F5397" s="438">
        <v>16550000</v>
      </c>
      <c r="G5397" s="423">
        <v>2023</v>
      </c>
      <c r="H5397" s="424">
        <f>VLOOKUP(G5397,[3]잔가율!$B$3:$C$33,2,FALSE)</f>
        <v>0.82599999999999996</v>
      </c>
      <c r="I5397" s="434">
        <f t="shared" si="84"/>
        <v>13670300</v>
      </c>
    </row>
    <row r="5398" spans="1:9">
      <c r="A5398" s="421">
        <v>5397</v>
      </c>
      <c r="B5398" s="422" t="s">
        <v>7711</v>
      </c>
      <c r="C5398" s="422" t="s">
        <v>7712</v>
      </c>
      <c r="D5398" s="422" t="s">
        <v>1987</v>
      </c>
      <c r="E5398" s="422" t="s">
        <v>9439</v>
      </c>
      <c r="F5398" s="438">
        <v>18430000</v>
      </c>
      <c r="G5398" s="423">
        <v>2023</v>
      </c>
      <c r="H5398" s="424">
        <f>VLOOKUP(G5398,[3]잔가율!$B$3:$C$33,2,FALSE)</f>
        <v>0.82599999999999996</v>
      </c>
      <c r="I5398" s="434">
        <f t="shared" si="84"/>
        <v>15223180</v>
      </c>
    </row>
    <row r="5399" spans="1:9">
      <c r="A5399" s="421">
        <v>5398</v>
      </c>
      <c r="B5399" s="426" t="s">
        <v>7711</v>
      </c>
      <c r="C5399" s="426" t="s">
        <v>7712</v>
      </c>
      <c r="D5399" s="426" t="s">
        <v>1987</v>
      </c>
      <c r="E5399" s="426" t="s">
        <v>9440</v>
      </c>
      <c r="F5399" s="441">
        <v>15710000</v>
      </c>
      <c r="G5399" s="423">
        <v>2023</v>
      </c>
      <c r="H5399" s="424">
        <f>VLOOKUP(G5399,[3]잔가율!$B$3:$C$33,2,FALSE)</f>
        <v>0.82599999999999996</v>
      </c>
      <c r="I5399" s="434">
        <f t="shared" si="84"/>
        <v>12976460</v>
      </c>
    </row>
    <row r="5400" spans="1:9">
      <c r="A5400" s="421">
        <v>5399</v>
      </c>
      <c r="B5400" s="426" t="s">
        <v>7711</v>
      </c>
      <c r="C5400" s="426" t="s">
        <v>7712</v>
      </c>
      <c r="D5400" s="426" t="s">
        <v>1987</v>
      </c>
      <c r="E5400" s="426" t="s">
        <v>9441</v>
      </c>
      <c r="F5400" s="441">
        <v>17880000</v>
      </c>
      <c r="G5400" s="423">
        <v>2023</v>
      </c>
      <c r="H5400" s="424">
        <f>VLOOKUP(G5400,[3]잔가율!$B$3:$C$33,2,FALSE)</f>
        <v>0.82599999999999996</v>
      </c>
      <c r="I5400" s="434">
        <f t="shared" si="84"/>
        <v>14768880</v>
      </c>
    </row>
    <row r="5401" spans="1:9">
      <c r="A5401" s="421">
        <v>5400</v>
      </c>
      <c r="B5401" s="426" t="s">
        <v>7711</v>
      </c>
      <c r="C5401" s="426" t="s">
        <v>7712</v>
      </c>
      <c r="D5401" s="426" t="s">
        <v>1987</v>
      </c>
      <c r="E5401" s="426" t="s">
        <v>9442</v>
      </c>
      <c r="F5401" s="441">
        <v>18440000</v>
      </c>
      <c r="G5401" s="423">
        <v>2023</v>
      </c>
      <c r="H5401" s="424">
        <f>VLOOKUP(G5401,[3]잔가율!$B$3:$C$33,2,FALSE)</f>
        <v>0.82599999999999996</v>
      </c>
      <c r="I5401" s="434">
        <f t="shared" si="84"/>
        <v>15231440</v>
      </c>
    </row>
    <row r="5402" spans="1:9">
      <c r="A5402" s="421">
        <v>5401</v>
      </c>
      <c r="B5402" s="422" t="s">
        <v>7711</v>
      </c>
      <c r="C5402" s="422" t="s">
        <v>7712</v>
      </c>
      <c r="D5402" s="422" t="s">
        <v>1987</v>
      </c>
      <c r="E5402" s="422" t="s">
        <v>9443</v>
      </c>
      <c r="F5402" s="438">
        <v>19050000</v>
      </c>
      <c r="G5402" s="423">
        <v>2023</v>
      </c>
      <c r="H5402" s="424">
        <f>VLOOKUP(G5402,[3]잔가율!$B$3:$C$33,2,FALSE)</f>
        <v>0.82599999999999996</v>
      </c>
      <c r="I5402" s="434">
        <f t="shared" si="84"/>
        <v>15735300</v>
      </c>
    </row>
    <row r="5403" spans="1:9">
      <c r="A5403" s="421">
        <v>5402</v>
      </c>
      <c r="B5403" s="422" t="s">
        <v>7711</v>
      </c>
      <c r="C5403" s="422" t="s">
        <v>7712</v>
      </c>
      <c r="D5403" s="422" t="s">
        <v>1987</v>
      </c>
      <c r="E5403" s="422" t="s">
        <v>9444</v>
      </c>
      <c r="F5403" s="438">
        <v>17300000</v>
      </c>
      <c r="G5403" s="423">
        <v>2023</v>
      </c>
      <c r="H5403" s="424">
        <f>VLOOKUP(G5403,[3]잔가율!$B$3:$C$33,2,FALSE)</f>
        <v>0.82599999999999996</v>
      </c>
      <c r="I5403" s="434">
        <f t="shared" si="84"/>
        <v>14289800</v>
      </c>
    </row>
    <row r="5404" spans="1:9">
      <c r="A5404" s="421">
        <v>5403</v>
      </c>
      <c r="B5404" s="422" t="s">
        <v>7711</v>
      </c>
      <c r="C5404" s="422" t="s">
        <v>7712</v>
      </c>
      <c r="D5404" s="422" t="s">
        <v>1987</v>
      </c>
      <c r="E5404" s="422" t="s">
        <v>9445</v>
      </c>
      <c r="F5404" s="438">
        <v>19870000</v>
      </c>
      <c r="G5404" s="423">
        <v>2023</v>
      </c>
      <c r="H5404" s="424">
        <f>VLOOKUP(G5404,[3]잔가율!$B$3:$C$33,2,FALSE)</f>
        <v>0.82599999999999996</v>
      </c>
      <c r="I5404" s="434">
        <f t="shared" si="84"/>
        <v>16412620</v>
      </c>
    </row>
    <row r="5405" spans="1:9">
      <c r="A5405" s="421">
        <v>5404</v>
      </c>
      <c r="B5405" s="422" t="s">
        <v>7711</v>
      </c>
      <c r="C5405" s="422" t="s">
        <v>7712</v>
      </c>
      <c r="D5405" s="422" t="s">
        <v>1987</v>
      </c>
      <c r="E5405" s="422" t="s">
        <v>9446</v>
      </c>
      <c r="F5405" s="438">
        <v>15430000</v>
      </c>
      <c r="G5405" s="423">
        <v>2023</v>
      </c>
      <c r="H5405" s="424">
        <f>VLOOKUP(G5405,[3]잔가율!$B$3:$C$33,2,FALSE)</f>
        <v>0.82599999999999996</v>
      </c>
      <c r="I5405" s="434">
        <f t="shared" si="84"/>
        <v>12745180</v>
      </c>
    </row>
    <row r="5406" spans="1:9">
      <c r="A5406" s="421">
        <v>5405</v>
      </c>
      <c r="B5406" s="422" t="s">
        <v>7711</v>
      </c>
      <c r="C5406" s="422" t="s">
        <v>7712</v>
      </c>
      <c r="D5406" s="422" t="s">
        <v>1987</v>
      </c>
      <c r="E5406" s="422" t="s">
        <v>9447</v>
      </c>
      <c r="F5406" s="438">
        <v>16230000</v>
      </c>
      <c r="G5406" s="423">
        <v>2023</v>
      </c>
      <c r="H5406" s="424">
        <f>VLOOKUP(G5406,[3]잔가율!$B$3:$C$33,2,FALSE)</f>
        <v>0.82599999999999996</v>
      </c>
      <c r="I5406" s="434">
        <f t="shared" si="84"/>
        <v>13405980</v>
      </c>
    </row>
    <row r="5407" spans="1:9">
      <c r="A5407" s="421">
        <v>5406</v>
      </c>
      <c r="B5407" s="422" t="s">
        <v>7711</v>
      </c>
      <c r="C5407" s="422" t="s">
        <v>7712</v>
      </c>
      <c r="D5407" s="422" t="s">
        <v>1987</v>
      </c>
      <c r="E5407" s="422" t="s">
        <v>9448</v>
      </c>
      <c r="F5407" s="438">
        <v>16000000</v>
      </c>
      <c r="G5407" s="423">
        <v>2023</v>
      </c>
      <c r="H5407" s="424">
        <f>VLOOKUP(G5407,[3]잔가율!$B$3:$C$33,2,FALSE)</f>
        <v>0.82599999999999996</v>
      </c>
      <c r="I5407" s="434">
        <f t="shared" si="84"/>
        <v>13216000</v>
      </c>
    </row>
    <row r="5408" spans="1:9">
      <c r="A5408" s="421">
        <v>5407</v>
      </c>
      <c r="B5408" s="422" t="s">
        <v>7711</v>
      </c>
      <c r="C5408" s="422" t="s">
        <v>7712</v>
      </c>
      <c r="D5408" s="422" t="s">
        <v>1987</v>
      </c>
      <c r="E5408" s="422" t="s">
        <v>9449</v>
      </c>
      <c r="F5408" s="438">
        <v>14660000</v>
      </c>
      <c r="G5408" s="423">
        <v>2023</v>
      </c>
      <c r="H5408" s="424">
        <f>VLOOKUP(G5408,[3]잔가율!$B$3:$C$33,2,FALSE)</f>
        <v>0.82599999999999996</v>
      </c>
      <c r="I5408" s="434">
        <f t="shared" si="84"/>
        <v>12109160</v>
      </c>
    </row>
    <row r="5409" spans="1:9">
      <c r="A5409" s="421">
        <v>5408</v>
      </c>
      <c r="B5409" s="422" t="s">
        <v>7711</v>
      </c>
      <c r="C5409" s="422" t="s">
        <v>7712</v>
      </c>
      <c r="D5409" s="422" t="s">
        <v>1987</v>
      </c>
      <c r="E5409" s="422" t="s">
        <v>9450</v>
      </c>
      <c r="F5409" s="438">
        <v>16060000</v>
      </c>
      <c r="G5409" s="423">
        <v>2023</v>
      </c>
      <c r="H5409" s="424">
        <f>VLOOKUP(G5409,[3]잔가율!$B$3:$C$33,2,FALSE)</f>
        <v>0.82599999999999996</v>
      </c>
      <c r="I5409" s="434">
        <f t="shared" si="84"/>
        <v>13265560</v>
      </c>
    </row>
    <row r="5410" spans="1:9">
      <c r="A5410" s="421">
        <v>5409</v>
      </c>
      <c r="B5410" s="422" t="s">
        <v>7711</v>
      </c>
      <c r="C5410" s="422" t="s">
        <v>7712</v>
      </c>
      <c r="D5410" s="422" t="s">
        <v>1987</v>
      </c>
      <c r="E5410" s="422" t="s">
        <v>9451</v>
      </c>
      <c r="F5410" s="438">
        <v>14650000</v>
      </c>
      <c r="G5410" s="423">
        <v>2023</v>
      </c>
      <c r="H5410" s="424">
        <f>VLOOKUP(G5410,[3]잔가율!$B$3:$C$33,2,FALSE)</f>
        <v>0.82599999999999996</v>
      </c>
      <c r="I5410" s="434">
        <f t="shared" si="84"/>
        <v>12100900</v>
      </c>
    </row>
    <row r="5411" spans="1:9">
      <c r="A5411" s="421">
        <v>5410</v>
      </c>
      <c r="B5411" s="422" t="s">
        <v>7711</v>
      </c>
      <c r="C5411" s="422" t="s">
        <v>7712</v>
      </c>
      <c r="D5411" s="422" t="s">
        <v>1987</v>
      </c>
      <c r="E5411" s="422" t="s">
        <v>9452</v>
      </c>
      <c r="F5411" s="438">
        <v>15160000</v>
      </c>
      <c r="G5411" s="423">
        <v>2023</v>
      </c>
      <c r="H5411" s="424">
        <f>VLOOKUP(G5411,[3]잔가율!$B$3:$C$33,2,FALSE)</f>
        <v>0.82599999999999996</v>
      </c>
      <c r="I5411" s="434">
        <f t="shared" si="84"/>
        <v>12522160</v>
      </c>
    </row>
    <row r="5412" spans="1:9">
      <c r="A5412" s="421">
        <v>5411</v>
      </c>
      <c r="B5412" s="422" t="s">
        <v>7711</v>
      </c>
      <c r="C5412" s="422" t="s">
        <v>7712</v>
      </c>
      <c r="D5412" s="422" t="s">
        <v>1987</v>
      </c>
      <c r="E5412" s="422" t="s">
        <v>9453</v>
      </c>
      <c r="F5412" s="438">
        <v>13490000</v>
      </c>
      <c r="G5412" s="423">
        <v>2023</v>
      </c>
      <c r="H5412" s="424">
        <f>VLOOKUP(G5412,[3]잔가율!$B$3:$C$33,2,FALSE)</f>
        <v>0.82599999999999996</v>
      </c>
      <c r="I5412" s="434">
        <f t="shared" si="84"/>
        <v>11142740</v>
      </c>
    </row>
    <row r="5413" spans="1:9">
      <c r="A5413" s="421">
        <v>5412</v>
      </c>
      <c r="B5413" s="422" t="s">
        <v>7711</v>
      </c>
      <c r="C5413" s="422" t="s">
        <v>7712</v>
      </c>
      <c r="D5413" s="422" t="s">
        <v>1987</v>
      </c>
      <c r="E5413" s="422" t="s">
        <v>9454</v>
      </c>
      <c r="F5413" s="438">
        <v>14150000</v>
      </c>
      <c r="G5413" s="423">
        <v>2023</v>
      </c>
      <c r="H5413" s="424">
        <f>VLOOKUP(G5413,[3]잔가율!$B$3:$C$33,2,FALSE)</f>
        <v>0.82599999999999996</v>
      </c>
      <c r="I5413" s="434">
        <f t="shared" si="84"/>
        <v>11687900</v>
      </c>
    </row>
    <row r="5414" spans="1:9">
      <c r="A5414" s="421">
        <v>5413</v>
      </c>
      <c r="B5414" s="426" t="s">
        <v>7711</v>
      </c>
      <c r="C5414" s="426" t="s">
        <v>7712</v>
      </c>
      <c r="D5414" s="426" t="s">
        <v>1987</v>
      </c>
      <c r="E5414" s="426" t="s">
        <v>9455</v>
      </c>
      <c r="F5414" s="441">
        <v>16120000</v>
      </c>
      <c r="G5414" s="423">
        <v>2023</v>
      </c>
      <c r="H5414" s="424">
        <f>VLOOKUP(G5414,[3]잔가율!$B$3:$C$33,2,FALSE)</f>
        <v>0.82599999999999996</v>
      </c>
      <c r="I5414" s="434">
        <f t="shared" si="84"/>
        <v>13315120</v>
      </c>
    </row>
    <row r="5415" spans="1:9">
      <c r="A5415" s="421">
        <v>5414</v>
      </c>
      <c r="B5415" s="422" t="s">
        <v>7711</v>
      </c>
      <c r="C5415" s="422" t="s">
        <v>7712</v>
      </c>
      <c r="D5415" s="422" t="s">
        <v>1987</v>
      </c>
      <c r="E5415" s="422" t="s">
        <v>9456</v>
      </c>
      <c r="F5415" s="438">
        <v>18430000</v>
      </c>
      <c r="G5415" s="423">
        <v>2023</v>
      </c>
      <c r="H5415" s="424">
        <f>VLOOKUP(G5415,[3]잔가율!$B$3:$C$33,2,FALSE)</f>
        <v>0.82599999999999996</v>
      </c>
      <c r="I5415" s="434">
        <f t="shared" si="84"/>
        <v>15223180</v>
      </c>
    </row>
    <row r="5416" spans="1:9">
      <c r="A5416" s="421">
        <v>5415</v>
      </c>
      <c r="B5416" s="422" t="s">
        <v>7711</v>
      </c>
      <c r="C5416" s="422" t="s">
        <v>7712</v>
      </c>
      <c r="D5416" s="422" t="s">
        <v>1987</v>
      </c>
      <c r="E5416" s="422" t="s">
        <v>9457</v>
      </c>
      <c r="F5416" s="438">
        <v>18090000</v>
      </c>
      <c r="G5416" s="423">
        <v>2023</v>
      </c>
      <c r="H5416" s="424">
        <f>VLOOKUP(G5416,[3]잔가율!$B$3:$C$33,2,FALSE)</f>
        <v>0.82599999999999996</v>
      </c>
      <c r="I5416" s="434">
        <f t="shared" si="84"/>
        <v>14942340</v>
      </c>
    </row>
    <row r="5417" spans="1:9">
      <c r="A5417" s="421">
        <v>5416</v>
      </c>
      <c r="B5417" s="422" t="s">
        <v>7711</v>
      </c>
      <c r="C5417" s="422" t="s">
        <v>7712</v>
      </c>
      <c r="D5417" s="422" t="s">
        <v>1987</v>
      </c>
      <c r="E5417" s="422" t="s">
        <v>9458</v>
      </c>
      <c r="F5417" s="438">
        <v>16580000</v>
      </c>
      <c r="G5417" s="423">
        <v>2023</v>
      </c>
      <c r="H5417" s="424">
        <f>VLOOKUP(G5417,[3]잔가율!$B$3:$C$33,2,FALSE)</f>
        <v>0.82599999999999996</v>
      </c>
      <c r="I5417" s="434">
        <f t="shared" si="84"/>
        <v>13695080</v>
      </c>
    </row>
    <row r="5418" spans="1:9">
      <c r="A5418" s="421">
        <v>5417</v>
      </c>
      <c r="B5418" s="422" t="s">
        <v>7711</v>
      </c>
      <c r="C5418" s="422" t="s">
        <v>7712</v>
      </c>
      <c r="D5418" s="422" t="s">
        <v>1987</v>
      </c>
      <c r="E5418" s="422" t="s">
        <v>9459</v>
      </c>
      <c r="F5418" s="438">
        <v>18120000</v>
      </c>
      <c r="G5418" s="423">
        <v>2023</v>
      </c>
      <c r="H5418" s="424">
        <f>VLOOKUP(G5418,[3]잔가율!$B$3:$C$33,2,FALSE)</f>
        <v>0.82599999999999996</v>
      </c>
      <c r="I5418" s="434">
        <f t="shared" si="84"/>
        <v>14967120</v>
      </c>
    </row>
    <row r="5419" spans="1:9">
      <c r="A5419" s="421">
        <v>5418</v>
      </c>
      <c r="B5419" s="422" t="s">
        <v>7711</v>
      </c>
      <c r="C5419" s="422" t="s">
        <v>7712</v>
      </c>
      <c r="D5419" s="422" t="s">
        <v>1987</v>
      </c>
      <c r="E5419" s="422" t="s">
        <v>9460</v>
      </c>
      <c r="F5419" s="438">
        <v>16250000</v>
      </c>
      <c r="G5419" s="423">
        <v>2023</v>
      </c>
      <c r="H5419" s="424">
        <f>VLOOKUP(G5419,[3]잔가율!$B$3:$C$33,2,FALSE)</f>
        <v>0.82599999999999996</v>
      </c>
      <c r="I5419" s="434">
        <f t="shared" si="84"/>
        <v>13422500</v>
      </c>
    </row>
    <row r="5420" spans="1:9">
      <c r="A5420" s="421">
        <v>5419</v>
      </c>
      <c r="B5420" s="422" t="s">
        <v>7711</v>
      </c>
      <c r="C5420" s="422" t="s">
        <v>7712</v>
      </c>
      <c r="D5420" s="422" t="s">
        <v>1987</v>
      </c>
      <c r="E5420" s="422" t="s">
        <v>9461</v>
      </c>
      <c r="F5420" s="438">
        <v>17150000</v>
      </c>
      <c r="G5420" s="423">
        <v>2023</v>
      </c>
      <c r="H5420" s="424">
        <f>VLOOKUP(G5420,[3]잔가율!$B$3:$C$33,2,FALSE)</f>
        <v>0.82599999999999996</v>
      </c>
      <c r="I5420" s="434">
        <f t="shared" si="84"/>
        <v>14165900</v>
      </c>
    </row>
    <row r="5421" spans="1:9">
      <c r="A5421" s="421">
        <v>5420</v>
      </c>
      <c r="B5421" s="422" t="s">
        <v>7711</v>
      </c>
      <c r="C5421" s="422" t="s">
        <v>7712</v>
      </c>
      <c r="D5421" s="422" t="s">
        <v>1987</v>
      </c>
      <c r="E5421" s="422" t="s">
        <v>9462</v>
      </c>
      <c r="F5421" s="438">
        <v>16550000</v>
      </c>
      <c r="G5421" s="423">
        <v>2023</v>
      </c>
      <c r="H5421" s="424">
        <f>VLOOKUP(G5421,[3]잔가율!$B$3:$C$33,2,FALSE)</f>
        <v>0.82599999999999996</v>
      </c>
      <c r="I5421" s="434">
        <f t="shared" si="84"/>
        <v>13670300</v>
      </c>
    </row>
    <row r="5422" spans="1:9">
      <c r="A5422" s="421">
        <v>5421</v>
      </c>
      <c r="B5422" s="422" t="s">
        <v>7711</v>
      </c>
      <c r="C5422" s="422" t="s">
        <v>7712</v>
      </c>
      <c r="D5422" s="422" t="s">
        <v>1987</v>
      </c>
      <c r="E5422" s="422" t="s">
        <v>9463</v>
      </c>
      <c r="F5422" s="438">
        <v>15170000</v>
      </c>
      <c r="G5422" s="423">
        <v>2023</v>
      </c>
      <c r="H5422" s="424">
        <f>VLOOKUP(G5422,[3]잔가율!$B$3:$C$33,2,FALSE)</f>
        <v>0.82599999999999996</v>
      </c>
      <c r="I5422" s="434">
        <f t="shared" si="84"/>
        <v>12530420</v>
      </c>
    </row>
    <row r="5423" spans="1:9">
      <c r="A5423" s="421">
        <v>5422</v>
      </c>
      <c r="B5423" s="422" t="s">
        <v>7711</v>
      </c>
      <c r="C5423" s="422" t="s">
        <v>7712</v>
      </c>
      <c r="D5423" s="422" t="s">
        <v>1987</v>
      </c>
      <c r="E5423" s="422" t="s">
        <v>9464</v>
      </c>
      <c r="F5423" s="438">
        <v>18010000</v>
      </c>
      <c r="G5423" s="423">
        <v>2023</v>
      </c>
      <c r="H5423" s="424">
        <f>VLOOKUP(G5423,[3]잔가율!$B$3:$C$33,2,FALSE)</f>
        <v>0.82599999999999996</v>
      </c>
      <c r="I5423" s="434">
        <f t="shared" si="84"/>
        <v>14876260</v>
      </c>
    </row>
    <row r="5424" spans="1:9">
      <c r="A5424" s="421">
        <v>5423</v>
      </c>
      <c r="B5424" s="422" t="s">
        <v>7711</v>
      </c>
      <c r="C5424" s="422" t="s">
        <v>7712</v>
      </c>
      <c r="D5424" s="422" t="s">
        <v>1987</v>
      </c>
      <c r="E5424" s="422" t="s">
        <v>9465</v>
      </c>
      <c r="F5424" s="438">
        <v>19190000</v>
      </c>
      <c r="G5424" s="423">
        <v>2023</v>
      </c>
      <c r="H5424" s="424">
        <f>VLOOKUP(G5424,[3]잔가율!$B$3:$C$33,2,FALSE)</f>
        <v>0.82599999999999996</v>
      </c>
      <c r="I5424" s="434">
        <f t="shared" si="84"/>
        <v>15850940</v>
      </c>
    </row>
    <row r="5425" spans="1:9">
      <c r="A5425" s="421">
        <v>5424</v>
      </c>
      <c r="B5425" s="422" t="s">
        <v>7711</v>
      </c>
      <c r="C5425" s="422" t="s">
        <v>7712</v>
      </c>
      <c r="D5425" s="422" t="s">
        <v>1987</v>
      </c>
      <c r="E5425" s="422" t="s">
        <v>9466</v>
      </c>
      <c r="F5425" s="438">
        <v>18820000</v>
      </c>
      <c r="G5425" s="423">
        <v>2023</v>
      </c>
      <c r="H5425" s="424">
        <f>VLOOKUP(G5425,[3]잔가율!$B$3:$C$33,2,FALSE)</f>
        <v>0.82599999999999996</v>
      </c>
      <c r="I5425" s="434">
        <f t="shared" si="84"/>
        <v>15545320</v>
      </c>
    </row>
    <row r="5426" spans="1:9">
      <c r="A5426" s="421">
        <v>5425</v>
      </c>
      <c r="B5426" s="422" t="s">
        <v>7711</v>
      </c>
      <c r="C5426" s="422" t="s">
        <v>7712</v>
      </c>
      <c r="D5426" s="422" t="s">
        <v>1987</v>
      </c>
      <c r="E5426" s="422" t="s">
        <v>9467</v>
      </c>
      <c r="F5426" s="438">
        <v>17030000</v>
      </c>
      <c r="G5426" s="423">
        <v>2023</v>
      </c>
      <c r="H5426" s="424">
        <f>VLOOKUP(G5426,[3]잔가율!$B$3:$C$33,2,FALSE)</f>
        <v>0.82599999999999996</v>
      </c>
      <c r="I5426" s="434">
        <f t="shared" si="84"/>
        <v>14066780</v>
      </c>
    </row>
    <row r="5427" spans="1:9">
      <c r="A5427" s="421">
        <v>5426</v>
      </c>
      <c r="B5427" s="422" t="s">
        <v>7711</v>
      </c>
      <c r="C5427" s="422" t="s">
        <v>7712</v>
      </c>
      <c r="D5427" s="422" t="s">
        <v>1987</v>
      </c>
      <c r="E5427" s="422" t="s">
        <v>9468</v>
      </c>
      <c r="F5427" s="438">
        <v>18980000</v>
      </c>
      <c r="G5427" s="423">
        <v>2023</v>
      </c>
      <c r="H5427" s="424">
        <f>VLOOKUP(G5427,[3]잔가율!$B$3:$C$33,2,FALSE)</f>
        <v>0.82599999999999996</v>
      </c>
      <c r="I5427" s="434">
        <f t="shared" si="84"/>
        <v>15677480</v>
      </c>
    </row>
    <row r="5428" spans="1:9">
      <c r="A5428" s="421">
        <v>5427</v>
      </c>
      <c r="B5428" s="422" t="s">
        <v>7711</v>
      </c>
      <c r="C5428" s="422" t="s">
        <v>7712</v>
      </c>
      <c r="D5428" s="422" t="s">
        <v>1987</v>
      </c>
      <c r="E5428" s="422" t="s">
        <v>9469</v>
      </c>
      <c r="F5428" s="438">
        <v>17160000</v>
      </c>
      <c r="G5428" s="423">
        <v>2023</v>
      </c>
      <c r="H5428" s="424">
        <f>VLOOKUP(G5428,[3]잔가율!$B$3:$C$33,2,FALSE)</f>
        <v>0.82599999999999996</v>
      </c>
      <c r="I5428" s="434">
        <f t="shared" si="84"/>
        <v>14174160</v>
      </c>
    </row>
    <row r="5429" spans="1:9">
      <c r="A5429" s="421">
        <v>5428</v>
      </c>
      <c r="B5429" s="422" t="s">
        <v>7711</v>
      </c>
      <c r="C5429" s="422" t="s">
        <v>7712</v>
      </c>
      <c r="D5429" s="422" t="s">
        <v>1987</v>
      </c>
      <c r="E5429" s="422" t="s">
        <v>9470</v>
      </c>
      <c r="F5429" s="438">
        <v>18070000</v>
      </c>
      <c r="G5429" s="423">
        <v>2023</v>
      </c>
      <c r="H5429" s="424">
        <f>VLOOKUP(G5429,[3]잔가율!$B$3:$C$33,2,FALSE)</f>
        <v>0.82599999999999996</v>
      </c>
      <c r="I5429" s="434">
        <f t="shared" si="84"/>
        <v>14925820</v>
      </c>
    </row>
    <row r="5430" spans="1:9">
      <c r="A5430" s="421">
        <v>5429</v>
      </c>
      <c r="B5430" s="422" t="s">
        <v>7711</v>
      </c>
      <c r="C5430" s="422" t="s">
        <v>7712</v>
      </c>
      <c r="D5430" s="422" t="s">
        <v>1987</v>
      </c>
      <c r="E5430" s="422" t="s">
        <v>9471</v>
      </c>
      <c r="F5430" s="438">
        <v>17040000</v>
      </c>
      <c r="G5430" s="423">
        <v>2023</v>
      </c>
      <c r="H5430" s="424">
        <f>VLOOKUP(G5430,[3]잔가율!$B$3:$C$33,2,FALSE)</f>
        <v>0.82599999999999996</v>
      </c>
      <c r="I5430" s="434">
        <f t="shared" si="84"/>
        <v>14075040</v>
      </c>
    </row>
    <row r="5431" spans="1:9">
      <c r="A5431" s="421">
        <v>5430</v>
      </c>
      <c r="B5431" s="422" t="s">
        <v>7711</v>
      </c>
      <c r="C5431" s="422" t="s">
        <v>7712</v>
      </c>
      <c r="D5431" s="422" t="s">
        <v>1987</v>
      </c>
      <c r="E5431" s="422" t="s">
        <v>9472</v>
      </c>
      <c r="F5431" s="438">
        <v>16460000</v>
      </c>
      <c r="G5431" s="423">
        <v>2023</v>
      </c>
      <c r="H5431" s="424">
        <f>VLOOKUP(G5431,[3]잔가율!$B$3:$C$33,2,FALSE)</f>
        <v>0.82599999999999996</v>
      </c>
      <c r="I5431" s="434">
        <f t="shared" si="84"/>
        <v>13595960</v>
      </c>
    </row>
    <row r="5432" spans="1:9">
      <c r="A5432" s="421">
        <v>5431</v>
      </c>
      <c r="B5432" s="426" t="s">
        <v>7711</v>
      </c>
      <c r="C5432" s="426" t="s">
        <v>7712</v>
      </c>
      <c r="D5432" s="426" t="s">
        <v>1987</v>
      </c>
      <c r="E5432" s="426" t="s">
        <v>9473</v>
      </c>
      <c r="F5432" s="441">
        <v>17730000</v>
      </c>
      <c r="G5432" s="423">
        <v>2023</v>
      </c>
      <c r="H5432" s="424">
        <f>VLOOKUP(G5432,[3]잔가율!$B$3:$C$33,2,FALSE)</f>
        <v>0.82599999999999996</v>
      </c>
      <c r="I5432" s="434">
        <f t="shared" si="84"/>
        <v>14644980</v>
      </c>
    </row>
    <row r="5433" spans="1:9">
      <c r="A5433" s="421">
        <v>5432</v>
      </c>
      <c r="B5433" s="426" t="s">
        <v>7711</v>
      </c>
      <c r="C5433" s="426" t="s">
        <v>7712</v>
      </c>
      <c r="D5433" s="426" t="s">
        <v>1987</v>
      </c>
      <c r="E5433" s="426" t="s">
        <v>9474</v>
      </c>
      <c r="F5433" s="441">
        <v>19830000</v>
      </c>
      <c r="G5433" s="423">
        <v>2023</v>
      </c>
      <c r="H5433" s="424">
        <f>VLOOKUP(G5433,[3]잔가율!$B$3:$C$33,2,FALSE)</f>
        <v>0.82599999999999996</v>
      </c>
      <c r="I5433" s="434">
        <f t="shared" si="84"/>
        <v>16379580</v>
      </c>
    </row>
    <row r="5434" spans="1:9">
      <c r="A5434" s="421">
        <v>5433</v>
      </c>
      <c r="B5434" s="422" t="s">
        <v>7711</v>
      </c>
      <c r="C5434" s="422" t="s">
        <v>7712</v>
      </c>
      <c r="D5434" s="422" t="s">
        <v>1987</v>
      </c>
      <c r="E5434" s="422" t="s">
        <v>9475</v>
      </c>
      <c r="F5434" s="438">
        <v>19700000</v>
      </c>
      <c r="G5434" s="423">
        <v>2023</v>
      </c>
      <c r="H5434" s="424">
        <f>VLOOKUP(G5434,[3]잔가율!$B$3:$C$33,2,FALSE)</f>
        <v>0.82599999999999996</v>
      </c>
      <c r="I5434" s="434">
        <f t="shared" si="84"/>
        <v>16272200</v>
      </c>
    </row>
    <row r="5435" spans="1:9">
      <c r="A5435" s="421">
        <v>5434</v>
      </c>
      <c r="B5435" s="422" t="s">
        <v>7711</v>
      </c>
      <c r="C5435" s="422" t="s">
        <v>7712</v>
      </c>
      <c r="D5435" s="422" t="s">
        <v>1987</v>
      </c>
      <c r="E5435" s="422" t="s">
        <v>9476</v>
      </c>
      <c r="F5435" s="438">
        <v>17230000</v>
      </c>
      <c r="G5435" s="423">
        <v>2023</v>
      </c>
      <c r="H5435" s="424">
        <f>VLOOKUP(G5435,[3]잔가율!$B$3:$C$33,2,FALSE)</f>
        <v>0.82599999999999996</v>
      </c>
      <c r="I5435" s="434">
        <f t="shared" si="84"/>
        <v>14231980</v>
      </c>
    </row>
    <row r="5436" spans="1:9">
      <c r="A5436" s="421">
        <v>5435</v>
      </c>
      <c r="B5436" s="422" t="s">
        <v>7711</v>
      </c>
      <c r="C5436" s="422" t="s">
        <v>7712</v>
      </c>
      <c r="D5436" s="422" t="s">
        <v>1987</v>
      </c>
      <c r="E5436" s="422" t="s">
        <v>9477</v>
      </c>
      <c r="F5436" s="438">
        <v>20040000</v>
      </c>
      <c r="G5436" s="423">
        <v>2023</v>
      </c>
      <c r="H5436" s="424">
        <f>VLOOKUP(G5436,[3]잔가율!$B$3:$C$33,2,FALSE)</f>
        <v>0.82599999999999996</v>
      </c>
      <c r="I5436" s="434">
        <f t="shared" si="84"/>
        <v>16553040</v>
      </c>
    </row>
    <row r="5437" spans="1:9">
      <c r="A5437" s="421">
        <v>5436</v>
      </c>
      <c r="B5437" s="422" t="s">
        <v>7711</v>
      </c>
      <c r="C5437" s="422" t="s">
        <v>7712</v>
      </c>
      <c r="D5437" s="422" t="s">
        <v>1987</v>
      </c>
      <c r="E5437" s="422" t="s">
        <v>9478</v>
      </c>
      <c r="F5437" s="438">
        <v>16980000</v>
      </c>
      <c r="G5437" s="423">
        <v>2023</v>
      </c>
      <c r="H5437" s="424">
        <f>VLOOKUP(G5437,[3]잔가율!$B$3:$C$33,2,FALSE)</f>
        <v>0.82599999999999996</v>
      </c>
      <c r="I5437" s="434">
        <f t="shared" si="84"/>
        <v>14025480</v>
      </c>
    </row>
    <row r="5438" spans="1:9">
      <c r="A5438" s="421">
        <v>5437</v>
      </c>
      <c r="B5438" s="422" t="s">
        <v>7711</v>
      </c>
      <c r="C5438" s="422" t="s">
        <v>7712</v>
      </c>
      <c r="D5438" s="422" t="s">
        <v>1987</v>
      </c>
      <c r="E5438" s="422" t="s">
        <v>9479</v>
      </c>
      <c r="F5438" s="438">
        <v>19150000</v>
      </c>
      <c r="G5438" s="423">
        <v>2023</v>
      </c>
      <c r="H5438" s="424">
        <f>VLOOKUP(G5438,[3]잔가율!$B$3:$C$33,2,FALSE)</f>
        <v>0.82599999999999996</v>
      </c>
      <c r="I5438" s="434">
        <f t="shared" si="84"/>
        <v>15817900</v>
      </c>
    </row>
    <row r="5439" spans="1:9">
      <c r="A5439" s="421">
        <v>5438</v>
      </c>
      <c r="B5439" s="422" t="s">
        <v>7711</v>
      </c>
      <c r="C5439" s="422" t="s">
        <v>7712</v>
      </c>
      <c r="D5439" s="422" t="s">
        <v>1987</v>
      </c>
      <c r="E5439" s="422" t="s">
        <v>9480</v>
      </c>
      <c r="F5439" s="438">
        <v>17310000</v>
      </c>
      <c r="G5439" s="423">
        <v>2023</v>
      </c>
      <c r="H5439" s="424">
        <f>VLOOKUP(G5439,[3]잔가율!$B$3:$C$33,2,FALSE)</f>
        <v>0.82599999999999996</v>
      </c>
      <c r="I5439" s="434">
        <f t="shared" si="84"/>
        <v>14298060</v>
      </c>
    </row>
    <row r="5440" spans="1:9">
      <c r="A5440" s="421">
        <v>5439</v>
      </c>
      <c r="B5440" s="422" t="s">
        <v>7711</v>
      </c>
      <c r="C5440" s="422" t="s">
        <v>7712</v>
      </c>
      <c r="D5440" s="422" t="s">
        <v>1987</v>
      </c>
      <c r="E5440" s="422" t="s">
        <v>9481</v>
      </c>
      <c r="F5440" s="438">
        <v>16180000</v>
      </c>
      <c r="G5440" s="423">
        <v>2023</v>
      </c>
      <c r="H5440" s="424">
        <f>VLOOKUP(G5440,[3]잔가율!$B$3:$C$33,2,FALSE)</f>
        <v>0.82599999999999996</v>
      </c>
      <c r="I5440" s="434">
        <f t="shared" si="84"/>
        <v>13364680</v>
      </c>
    </row>
    <row r="5441" spans="1:9">
      <c r="A5441" s="421">
        <v>5440</v>
      </c>
      <c r="B5441" s="422" t="s">
        <v>7711</v>
      </c>
      <c r="C5441" s="422" t="s">
        <v>7712</v>
      </c>
      <c r="D5441" s="422" t="s">
        <v>1987</v>
      </c>
      <c r="E5441" s="422" t="s">
        <v>9482</v>
      </c>
      <c r="F5441" s="438">
        <v>14160000</v>
      </c>
      <c r="G5441" s="423">
        <v>2023</v>
      </c>
      <c r="H5441" s="424">
        <f>VLOOKUP(G5441,[3]잔가율!$B$3:$C$33,2,FALSE)</f>
        <v>0.82599999999999996</v>
      </c>
      <c r="I5441" s="434">
        <f t="shared" si="84"/>
        <v>11696160</v>
      </c>
    </row>
    <row r="5442" spans="1:9">
      <c r="A5442" s="421">
        <v>5441</v>
      </c>
      <c r="B5442" s="422" t="s">
        <v>7711</v>
      </c>
      <c r="C5442" s="422" t="s">
        <v>7712</v>
      </c>
      <c r="D5442" s="422" t="s">
        <v>1987</v>
      </c>
      <c r="E5442" s="422" t="s">
        <v>9483</v>
      </c>
      <c r="F5442" s="438">
        <v>16250000</v>
      </c>
      <c r="G5442" s="423">
        <v>2023</v>
      </c>
      <c r="H5442" s="424">
        <f>VLOOKUP(G5442,[3]잔가율!$B$3:$C$33,2,FALSE)</f>
        <v>0.82599999999999996</v>
      </c>
      <c r="I5442" s="434">
        <f t="shared" ref="I5442:I5505" si="85">ROUNDDOWN(F5442*H5442,0)</f>
        <v>13422500</v>
      </c>
    </row>
    <row r="5443" spans="1:9">
      <c r="A5443" s="421">
        <v>5442</v>
      </c>
      <c r="B5443" s="422" t="s">
        <v>7711</v>
      </c>
      <c r="C5443" s="422" t="s">
        <v>7712</v>
      </c>
      <c r="D5443" s="422" t="s">
        <v>1987</v>
      </c>
      <c r="E5443" s="422" t="s">
        <v>9484</v>
      </c>
      <c r="F5443" s="438">
        <v>18160000</v>
      </c>
      <c r="G5443" s="423">
        <v>2023</v>
      </c>
      <c r="H5443" s="424">
        <f>VLOOKUP(G5443,[3]잔가율!$B$3:$C$33,2,FALSE)</f>
        <v>0.82599999999999996</v>
      </c>
      <c r="I5443" s="434">
        <f t="shared" si="85"/>
        <v>15000160</v>
      </c>
    </row>
    <row r="5444" spans="1:9">
      <c r="A5444" s="421">
        <v>5443</v>
      </c>
      <c r="B5444" s="422" t="s">
        <v>7711</v>
      </c>
      <c r="C5444" s="422" t="s">
        <v>7712</v>
      </c>
      <c r="D5444" s="422" t="s">
        <v>1987</v>
      </c>
      <c r="E5444" s="422" t="s">
        <v>9485</v>
      </c>
      <c r="F5444" s="438">
        <v>19060000</v>
      </c>
      <c r="G5444" s="423">
        <v>2023</v>
      </c>
      <c r="H5444" s="424">
        <f>VLOOKUP(G5444,[3]잔가율!$B$3:$C$33,2,FALSE)</f>
        <v>0.82599999999999996</v>
      </c>
      <c r="I5444" s="434">
        <f t="shared" si="85"/>
        <v>15743560</v>
      </c>
    </row>
    <row r="5445" spans="1:9">
      <c r="A5445" s="421">
        <v>5444</v>
      </c>
      <c r="B5445" s="422" t="s">
        <v>7711</v>
      </c>
      <c r="C5445" s="422" t="s">
        <v>7712</v>
      </c>
      <c r="D5445" s="422" t="s">
        <v>1987</v>
      </c>
      <c r="E5445" s="422" t="s">
        <v>9486</v>
      </c>
      <c r="F5445" s="438">
        <v>18020000</v>
      </c>
      <c r="G5445" s="423">
        <v>2023</v>
      </c>
      <c r="H5445" s="424">
        <f>VLOOKUP(G5445,[3]잔가율!$B$3:$C$33,2,FALSE)</f>
        <v>0.82599999999999996</v>
      </c>
      <c r="I5445" s="434">
        <f t="shared" si="85"/>
        <v>14884520</v>
      </c>
    </row>
    <row r="5446" spans="1:9">
      <c r="A5446" s="421">
        <v>5445</v>
      </c>
      <c r="B5446" s="422" t="s">
        <v>7711</v>
      </c>
      <c r="C5446" s="422" t="s">
        <v>7712</v>
      </c>
      <c r="D5446" s="422" t="s">
        <v>1987</v>
      </c>
      <c r="E5446" s="422" t="s">
        <v>9487</v>
      </c>
      <c r="F5446" s="438">
        <v>20080000</v>
      </c>
      <c r="G5446" s="423">
        <v>2023</v>
      </c>
      <c r="H5446" s="424">
        <f>VLOOKUP(G5446,[3]잔가율!$B$3:$C$33,2,FALSE)</f>
        <v>0.82599999999999996</v>
      </c>
      <c r="I5446" s="434">
        <f t="shared" si="85"/>
        <v>16586080</v>
      </c>
    </row>
    <row r="5447" spans="1:9">
      <c r="A5447" s="421">
        <v>5446</v>
      </c>
      <c r="B5447" s="422" t="s">
        <v>7711</v>
      </c>
      <c r="C5447" s="422" t="s">
        <v>7712</v>
      </c>
      <c r="D5447" s="422" t="s">
        <v>1987</v>
      </c>
      <c r="E5447" s="422" t="s">
        <v>9488</v>
      </c>
      <c r="F5447" s="438">
        <v>18490000</v>
      </c>
      <c r="G5447" s="423">
        <v>2023</v>
      </c>
      <c r="H5447" s="424">
        <f>VLOOKUP(G5447,[3]잔가율!$B$3:$C$33,2,FALSE)</f>
        <v>0.82599999999999996</v>
      </c>
      <c r="I5447" s="434">
        <f t="shared" si="85"/>
        <v>15272740</v>
      </c>
    </row>
    <row r="5448" spans="1:9">
      <c r="A5448" s="421">
        <v>5447</v>
      </c>
      <c r="B5448" s="422" t="s">
        <v>7711</v>
      </c>
      <c r="C5448" s="422" t="s">
        <v>7712</v>
      </c>
      <c r="D5448" s="422" t="s">
        <v>1987</v>
      </c>
      <c r="E5448" s="422" t="s">
        <v>9489</v>
      </c>
      <c r="F5448" s="438">
        <v>19810000</v>
      </c>
      <c r="G5448" s="423">
        <v>2023</v>
      </c>
      <c r="H5448" s="424">
        <f>VLOOKUP(G5448,[3]잔가율!$B$3:$C$33,2,FALSE)</f>
        <v>0.82599999999999996</v>
      </c>
      <c r="I5448" s="434">
        <f t="shared" si="85"/>
        <v>16363060</v>
      </c>
    </row>
    <row r="5449" spans="1:9">
      <c r="A5449" s="421">
        <v>5448</v>
      </c>
      <c r="B5449" s="422" t="s">
        <v>7711</v>
      </c>
      <c r="C5449" s="422" t="s">
        <v>7712</v>
      </c>
      <c r="D5449" s="422" t="s">
        <v>1987</v>
      </c>
      <c r="E5449" s="422" t="s">
        <v>9490</v>
      </c>
      <c r="F5449" s="438">
        <v>21950000</v>
      </c>
      <c r="G5449" s="423">
        <v>2023</v>
      </c>
      <c r="H5449" s="424">
        <f>VLOOKUP(G5449,[3]잔가율!$B$3:$C$33,2,FALSE)</f>
        <v>0.82599999999999996</v>
      </c>
      <c r="I5449" s="434">
        <f t="shared" si="85"/>
        <v>18130700</v>
      </c>
    </row>
    <row r="5450" spans="1:9">
      <c r="A5450" s="421">
        <v>5449</v>
      </c>
      <c r="B5450" s="422" t="s">
        <v>7711</v>
      </c>
      <c r="C5450" s="422" t="s">
        <v>7712</v>
      </c>
      <c r="D5450" s="422" t="s">
        <v>1987</v>
      </c>
      <c r="E5450" s="422" t="s">
        <v>9491</v>
      </c>
      <c r="F5450" s="438">
        <v>24170000</v>
      </c>
      <c r="G5450" s="423">
        <v>2023</v>
      </c>
      <c r="H5450" s="424">
        <f>VLOOKUP(G5450,[3]잔가율!$B$3:$C$33,2,FALSE)</f>
        <v>0.82599999999999996</v>
      </c>
      <c r="I5450" s="434">
        <f t="shared" si="85"/>
        <v>19964420</v>
      </c>
    </row>
    <row r="5451" spans="1:9">
      <c r="A5451" s="421">
        <v>5450</v>
      </c>
      <c r="B5451" s="422" t="s">
        <v>7711</v>
      </c>
      <c r="C5451" s="422" t="s">
        <v>7712</v>
      </c>
      <c r="D5451" s="422" t="s">
        <v>1987</v>
      </c>
      <c r="E5451" s="422" t="s">
        <v>9492</v>
      </c>
      <c r="F5451" s="438">
        <v>23440000</v>
      </c>
      <c r="G5451" s="423">
        <v>2023</v>
      </c>
      <c r="H5451" s="424">
        <f>VLOOKUP(G5451,[3]잔가율!$B$3:$C$33,2,FALSE)</f>
        <v>0.82599999999999996</v>
      </c>
      <c r="I5451" s="434">
        <f t="shared" si="85"/>
        <v>19361440</v>
      </c>
    </row>
    <row r="5452" spans="1:9">
      <c r="A5452" s="421">
        <v>5451</v>
      </c>
      <c r="B5452" s="422" t="s">
        <v>7711</v>
      </c>
      <c r="C5452" s="422" t="s">
        <v>7712</v>
      </c>
      <c r="D5452" s="422" t="s">
        <v>1987</v>
      </c>
      <c r="E5452" s="422" t="s">
        <v>9493</v>
      </c>
      <c r="F5452" s="438">
        <v>19130000</v>
      </c>
      <c r="G5452" s="423">
        <v>2023</v>
      </c>
      <c r="H5452" s="424">
        <f>VLOOKUP(G5452,[3]잔가율!$B$3:$C$33,2,FALSE)</f>
        <v>0.82599999999999996</v>
      </c>
      <c r="I5452" s="434">
        <f t="shared" si="85"/>
        <v>15801380</v>
      </c>
    </row>
    <row r="5453" spans="1:9">
      <c r="A5453" s="421">
        <v>5452</v>
      </c>
      <c r="B5453" s="422" t="s">
        <v>7711</v>
      </c>
      <c r="C5453" s="422" t="s">
        <v>7712</v>
      </c>
      <c r="D5453" s="422" t="s">
        <v>1987</v>
      </c>
      <c r="E5453" s="422" t="s">
        <v>9494</v>
      </c>
      <c r="F5453" s="438">
        <v>26670000</v>
      </c>
      <c r="G5453" s="423">
        <v>2023</v>
      </c>
      <c r="H5453" s="424">
        <f>VLOOKUP(G5453,[3]잔가율!$B$3:$C$33,2,FALSE)</f>
        <v>0.82599999999999996</v>
      </c>
      <c r="I5453" s="434">
        <f t="shared" si="85"/>
        <v>22029420</v>
      </c>
    </row>
    <row r="5454" spans="1:9">
      <c r="A5454" s="421">
        <v>5453</v>
      </c>
      <c r="B5454" s="422" t="s">
        <v>7711</v>
      </c>
      <c r="C5454" s="422" t="s">
        <v>7712</v>
      </c>
      <c r="D5454" s="422" t="s">
        <v>1987</v>
      </c>
      <c r="E5454" s="422" t="s">
        <v>9495</v>
      </c>
      <c r="F5454" s="438">
        <v>21250000</v>
      </c>
      <c r="G5454" s="423">
        <v>2023</v>
      </c>
      <c r="H5454" s="424">
        <f>VLOOKUP(G5454,[3]잔가율!$B$3:$C$33,2,FALSE)</f>
        <v>0.82599999999999996</v>
      </c>
      <c r="I5454" s="434">
        <f t="shared" si="85"/>
        <v>17552500</v>
      </c>
    </row>
    <row r="5455" spans="1:9">
      <c r="A5455" s="421">
        <v>5454</v>
      </c>
      <c r="B5455" s="422" t="s">
        <v>7711</v>
      </c>
      <c r="C5455" s="422" t="s">
        <v>7712</v>
      </c>
      <c r="D5455" s="422" t="s">
        <v>1987</v>
      </c>
      <c r="E5455" s="422" t="s">
        <v>9496</v>
      </c>
      <c r="F5455" s="438">
        <v>23560000</v>
      </c>
      <c r="G5455" s="423">
        <v>2023</v>
      </c>
      <c r="H5455" s="424">
        <f>VLOOKUP(G5455,[3]잔가율!$B$3:$C$33,2,FALSE)</f>
        <v>0.82599999999999996</v>
      </c>
      <c r="I5455" s="434">
        <f t="shared" si="85"/>
        <v>19460560</v>
      </c>
    </row>
    <row r="5456" spans="1:9">
      <c r="A5456" s="421">
        <v>5455</v>
      </c>
      <c r="B5456" s="422" t="s">
        <v>7711</v>
      </c>
      <c r="C5456" s="422" t="s">
        <v>7712</v>
      </c>
      <c r="D5456" s="422" t="s">
        <v>1987</v>
      </c>
      <c r="E5456" s="422" t="s">
        <v>9497</v>
      </c>
      <c r="F5456" s="438">
        <v>27840000</v>
      </c>
      <c r="G5456" s="423">
        <v>2023</v>
      </c>
      <c r="H5456" s="424">
        <f>VLOOKUP(G5456,[3]잔가율!$B$3:$C$33,2,FALSE)</f>
        <v>0.82599999999999996</v>
      </c>
      <c r="I5456" s="434">
        <f t="shared" si="85"/>
        <v>22995840</v>
      </c>
    </row>
    <row r="5457" spans="1:9">
      <c r="A5457" s="421">
        <v>5456</v>
      </c>
      <c r="B5457" s="426" t="s">
        <v>7711</v>
      </c>
      <c r="C5457" s="426" t="s">
        <v>7712</v>
      </c>
      <c r="D5457" s="426" t="s">
        <v>1987</v>
      </c>
      <c r="E5457" s="426" t="s">
        <v>9498</v>
      </c>
      <c r="F5457" s="441">
        <v>23480000</v>
      </c>
      <c r="G5457" s="423">
        <v>2023</v>
      </c>
      <c r="H5457" s="424">
        <f>VLOOKUP(G5457,[3]잔가율!$B$3:$C$33,2,FALSE)</f>
        <v>0.82599999999999996</v>
      </c>
      <c r="I5457" s="434">
        <f t="shared" si="85"/>
        <v>19394480</v>
      </c>
    </row>
    <row r="5458" spans="1:9">
      <c r="A5458" s="421">
        <v>5457</v>
      </c>
      <c r="B5458" s="426" t="s">
        <v>7711</v>
      </c>
      <c r="C5458" s="426" t="s">
        <v>7712</v>
      </c>
      <c r="D5458" s="426" t="s">
        <v>1987</v>
      </c>
      <c r="E5458" s="426" t="s">
        <v>9499</v>
      </c>
      <c r="F5458" s="441">
        <v>25340000</v>
      </c>
      <c r="G5458" s="423">
        <v>2023</v>
      </c>
      <c r="H5458" s="424">
        <f>VLOOKUP(G5458,[3]잔가율!$B$3:$C$33,2,FALSE)</f>
        <v>0.82599999999999996</v>
      </c>
      <c r="I5458" s="434">
        <f t="shared" si="85"/>
        <v>20930840</v>
      </c>
    </row>
    <row r="5459" spans="1:9">
      <c r="A5459" s="421">
        <v>5458</v>
      </c>
      <c r="B5459" s="426" t="s">
        <v>7711</v>
      </c>
      <c r="C5459" s="426" t="s">
        <v>7712</v>
      </c>
      <c r="D5459" s="426" t="s">
        <v>1987</v>
      </c>
      <c r="E5459" s="426" t="s">
        <v>9500</v>
      </c>
      <c r="F5459" s="441">
        <v>27260000</v>
      </c>
      <c r="G5459" s="423">
        <v>2023</v>
      </c>
      <c r="H5459" s="424">
        <f>VLOOKUP(G5459,[3]잔가율!$B$3:$C$33,2,FALSE)</f>
        <v>0.82599999999999996</v>
      </c>
      <c r="I5459" s="434">
        <f t="shared" si="85"/>
        <v>22516760</v>
      </c>
    </row>
    <row r="5460" spans="1:9">
      <c r="A5460" s="421">
        <v>5459</v>
      </c>
      <c r="B5460" s="426" t="s">
        <v>7711</v>
      </c>
      <c r="C5460" s="426" t="s">
        <v>7712</v>
      </c>
      <c r="D5460" s="426" t="s">
        <v>1987</v>
      </c>
      <c r="E5460" s="426" t="s">
        <v>9501</v>
      </c>
      <c r="F5460" s="441">
        <v>27450000</v>
      </c>
      <c r="G5460" s="423">
        <v>2023</v>
      </c>
      <c r="H5460" s="424">
        <f>VLOOKUP(G5460,[3]잔가율!$B$3:$C$33,2,FALSE)</f>
        <v>0.82599999999999996</v>
      </c>
      <c r="I5460" s="434">
        <f t="shared" si="85"/>
        <v>22673700</v>
      </c>
    </row>
    <row r="5461" spans="1:9">
      <c r="A5461" s="421">
        <v>5460</v>
      </c>
      <c r="B5461" s="426" t="s">
        <v>7711</v>
      </c>
      <c r="C5461" s="426" t="s">
        <v>7712</v>
      </c>
      <c r="D5461" s="426" t="s">
        <v>1987</v>
      </c>
      <c r="E5461" s="426" t="s">
        <v>9502</v>
      </c>
      <c r="F5461" s="441">
        <v>29360000</v>
      </c>
      <c r="G5461" s="423">
        <v>2023</v>
      </c>
      <c r="H5461" s="424">
        <f>VLOOKUP(G5461,[3]잔가율!$B$3:$C$33,2,FALSE)</f>
        <v>0.82599999999999996</v>
      </c>
      <c r="I5461" s="434">
        <f t="shared" si="85"/>
        <v>24251360</v>
      </c>
    </row>
    <row r="5462" spans="1:9">
      <c r="A5462" s="421">
        <v>5461</v>
      </c>
      <c r="B5462" s="426" t="s">
        <v>7711</v>
      </c>
      <c r="C5462" s="426" t="s">
        <v>7712</v>
      </c>
      <c r="D5462" s="426" t="s">
        <v>1987</v>
      </c>
      <c r="E5462" s="426" t="s">
        <v>9503</v>
      </c>
      <c r="F5462" s="441">
        <v>29880000</v>
      </c>
      <c r="G5462" s="423">
        <v>2023</v>
      </c>
      <c r="H5462" s="424">
        <f>VLOOKUP(G5462,[3]잔가율!$B$3:$C$33,2,FALSE)</f>
        <v>0.82599999999999996</v>
      </c>
      <c r="I5462" s="434">
        <f t="shared" si="85"/>
        <v>24680880</v>
      </c>
    </row>
    <row r="5463" spans="1:9">
      <c r="A5463" s="421">
        <v>5462</v>
      </c>
      <c r="B5463" s="426" t="s">
        <v>7711</v>
      </c>
      <c r="C5463" s="426" t="s">
        <v>7712</v>
      </c>
      <c r="D5463" s="426" t="s">
        <v>1987</v>
      </c>
      <c r="E5463" s="426" t="s">
        <v>9504</v>
      </c>
      <c r="F5463" s="441">
        <v>30730000</v>
      </c>
      <c r="G5463" s="423">
        <v>2023</v>
      </c>
      <c r="H5463" s="424">
        <f>VLOOKUP(G5463,[3]잔가율!$B$3:$C$33,2,FALSE)</f>
        <v>0.82599999999999996</v>
      </c>
      <c r="I5463" s="434">
        <f t="shared" si="85"/>
        <v>25382980</v>
      </c>
    </row>
    <row r="5464" spans="1:9">
      <c r="A5464" s="421">
        <v>5463</v>
      </c>
      <c r="B5464" s="426" t="s">
        <v>7711</v>
      </c>
      <c r="C5464" s="426" t="s">
        <v>7712</v>
      </c>
      <c r="D5464" s="426" t="s">
        <v>1987</v>
      </c>
      <c r="E5464" s="426" t="s">
        <v>9505</v>
      </c>
      <c r="F5464" s="441">
        <v>31130000</v>
      </c>
      <c r="G5464" s="423">
        <v>2023</v>
      </c>
      <c r="H5464" s="424">
        <f>VLOOKUP(G5464,[3]잔가율!$B$3:$C$33,2,FALSE)</f>
        <v>0.82599999999999996</v>
      </c>
      <c r="I5464" s="434">
        <f t="shared" si="85"/>
        <v>25713380</v>
      </c>
    </row>
    <row r="5465" spans="1:9">
      <c r="A5465" s="421">
        <v>5464</v>
      </c>
      <c r="B5465" s="426" t="s">
        <v>7711</v>
      </c>
      <c r="C5465" s="426" t="s">
        <v>7712</v>
      </c>
      <c r="D5465" s="426" t="s">
        <v>1987</v>
      </c>
      <c r="E5465" s="426" t="s">
        <v>9506</v>
      </c>
      <c r="F5465" s="441">
        <v>29300000</v>
      </c>
      <c r="G5465" s="423">
        <v>2023</v>
      </c>
      <c r="H5465" s="424">
        <f>VLOOKUP(G5465,[3]잔가율!$B$3:$C$33,2,FALSE)</f>
        <v>0.82599999999999996</v>
      </c>
      <c r="I5465" s="434">
        <f t="shared" si="85"/>
        <v>24201800</v>
      </c>
    </row>
    <row r="5466" spans="1:9">
      <c r="A5466" s="421">
        <v>5465</v>
      </c>
      <c r="B5466" s="426" t="s">
        <v>7711</v>
      </c>
      <c r="C5466" s="426" t="s">
        <v>7712</v>
      </c>
      <c r="D5466" s="426" t="s">
        <v>1987</v>
      </c>
      <c r="E5466" s="426" t="s">
        <v>9507</v>
      </c>
      <c r="F5466" s="441">
        <v>29280000</v>
      </c>
      <c r="G5466" s="423">
        <v>2023</v>
      </c>
      <c r="H5466" s="424">
        <f>VLOOKUP(G5466,[3]잔가율!$B$3:$C$33,2,FALSE)</f>
        <v>0.82599999999999996</v>
      </c>
      <c r="I5466" s="434">
        <f t="shared" si="85"/>
        <v>24185280</v>
      </c>
    </row>
    <row r="5467" spans="1:9">
      <c r="A5467" s="421">
        <v>5466</v>
      </c>
      <c r="B5467" s="426" t="s">
        <v>7711</v>
      </c>
      <c r="C5467" s="426" t="s">
        <v>7712</v>
      </c>
      <c r="D5467" s="426" t="s">
        <v>1987</v>
      </c>
      <c r="E5467" s="426" t="s">
        <v>9508</v>
      </c>
      <c r="F5467" s="441">
        <v>31040000</v>
      </c>
      <c r="G5467" s="423">
        <v>2023</v>
      </c>
      <c r="H5467" s="424">
        <f>VLOOKUP(G5467,[3]잔가율!$B$3:$C$33,2,FALSE)</f>
        <v>0.82599999999999996</v>
      </c>
      <c r="I5467" s="434">
        <f t="shared" si="85"/>
        <v>25639040</v>
      </c>
    </row>
    <row r="5468" spans="1:9">
      <c r="A5468" s="421">
        <v>5467</v>
      </c>
      <c r="B5468" s="426" t="s">
        <v>7711</v>
      </c>
      <c r="C5468" s="426" t="s">
        <v>7712</v>
      </c>
      <c r="D5468" s="426" t="s">
        <v>1987</v>
      </c>
      <c r="E5468" s="426" t="s">
        <v>9509</v>
      </c>
      <c r="F5468" s="441">
        <v>31400000</v>
      </c>
      <c r="G5468" s="423">
        <v>2023</v>
      </c>
      <c r="H5468" s="424">
        <f>VLOOKUP(G5468,[3]잔가율!$B$3:$C$33,2,FALSE)</f>
        <v>0.82599999999999996</v>
      </c>
      <c r="I5468" s="434">
        <f t="shared" si="85"/>
        <v>25936400</v>
      </c>
    </row>
    <row r="5469" spans="1:9">
      <c r="A5469" s="421">
        <v>5468</v>
      </c>
      <c r="B5469" s="426" t="s">
        <v>7711</v>
      </c>
      <c r="C5469" s="426" t="s">
        <v>7712</v>
      </c>
      <c r="D5469" s="426" t="s">
        <v>1987</v>
      </c>
      <c r="E5469" s="426" t="s">
        <v>9510</v>
      </c>
      <c r="F5469" s="441">
        <v>32190000</v>
      </c>
      <c r="G5469" s="423">
        <v>2023</v>
      </c>
      <c r="H5469" s="424">
        <f>VLOOKUP(G5469,[3]잔가율!$B$3:$C$33,2,FALSE)</f>
        <v>0.82599999999999996</v>
      </c>
      <c r="I5469" s="434">
        <f t="shared" si="85"/>
        <v>26588940</v>
      </c>
    </row>
    <row r="5470" spans="1:9">
      <c r="A5470" s="421">
        <v>5469</v>
      </c>
      <c r="B5470" s="426" t="s">
        <v>7711</v>
      </c>
      <c r="C5470" s="426" t="s">
        <v>7712</v>
      </c>
      <c r="D5470" s="426" t="s">
        <v>1987</v>
      </c>
      <c r="E5470" s="426" t="s">
        <v>9511</v>
      </c>
      <c r="F5470" s="441">
        <v>32790000</v>
      </c>
      <c r="G5470" s="423">
        <v>2023</v>
      </c>
      <c r="H5470" s="424">
        <f>VLOOKUP(G5470,[3]잔가율!$B$3:$C$33,2,FALSE)</f>
        <v>0.82599999999999996</v>
      </c>
      <c r="I5470" s="434">
        <f t="shared" si="85"/>
        <v>27084540</v>
      </c>
    </row>
    <row r="5471" spans="1:9">
      <c r="A5471" s="421">
        <v>5470</v>
      </c>
      <c r="B5471" s="426" t="s">
        <v>7711</v>
      </c>
      <c r="C5471" s="426" t="s">
        <v>7712</v>
      </c>
      <c r="D5471" s="426" t="s">
        <v>1987</v>
      </c>
      <c r="E5471" s="426" t="s">
        <v>9512</v>
      </c>
      <c r="F5471" s="441">
        <v>24210000</v>
      </c>
      <c r="G5471" s="423">
        <v>2023</v>
      </c>
      <c r="H5471" s="424">
        <f>VLOOKUP(G5471,[3]잔가율!$B$3:$C$33,2,FALSE)</f>
        <v>0.82599999999999996</v>
      </c>
      <c r="I5471" s="434">
        <f t="shared" si="85"/>
        <v>19997460</v>
      </c>
    </row>
    <row r="5472" spans="1:9">
      <c r="A5472" s="421">
        <v>5471</v>
      </c>
      <c r="B5472" s="426" t="s">
        <v>7711</v>
      </c>
      <c r="C5472" s="426" t="s">
        <v>7712</v>
      </c>
      <c r="D5472" s="426" t="s">
        <v>1987</v>
      </c>
      <c r="E5472" s="426" t="s">
        <v>9513</v>
      </c>
      <c r="F5472" s="441">
        <v>27080000</v>
      </c>
      <c r="G5472" s="423">
        <v>2023</v>
      </c>
      <c r="H5472" s="424">
        <f>VLOOKUP(G5472,[3]잔가율!$B$3:$C$33,2,FALSE)</f>
        <v>0.82599999999999996</v>
      </c>
      <c r="I5472" s="434">
        <f t="shared" si="85"/>
        <v>22368080</v>
      </c>
    </row>
    <row r="5473" spans="1:9">
      <c r="A5473" s="421">
        <v>5472</v>
      </c>
      <c r="B5473" s="426" t="s">
        <v>7711</v>
      </c>
      <c r="C5473" s="426" t="s">
        <v>7712</v>
      </c>
      <c r="D5473" s="426" t="s">
        <v>1987</v>
      </c>
      <c r="E5473" s="426" t="s">
        <v>9514</v>
      </c>
      <c r="F5473" s="441">
        <v>28830000</v>
      </c>
      <c r="G5473" s="423">
        <v>2023</v>
      </c>
      <c r="H5473" s="424">
        <f>VLOOKUP(G5473,[3]잔가율!$B$3:$C$33,2,FALSE)</f>
        <v>0.82599999999999996</v>
      </c>
      <c r="I5473" s="434">
        <f t="shared" si="85"/>
        <v>23813580</v>
      </c>
    </row>
    <row r="5474" spans="1:9">
      <c r="A5474" s="421">
        <v>5473</v>
      </c>
      <c r="B5474" s="426" t="s">
        <v>7711</v>
      </c>
      <c r="C5474" s="426" t="s">
        <v>7712</v>
      </c>
      <c r="D5474" s="426" t="s">
        <v>1987</v>
      </c>
      <c r="E5474" s="426" t="s">
        <v>9515</v>
      </c>
      <c r="F5474" s="441">
        <v>30640000</v>
      </c>
      <c r="G5474" s="423">
        <v>2023</v>
      </c>
      <c r="H5474" s="424">
        <f>VLOOKUP(G5474,[3]잔가율!$B$3:$C$33,2,FALSE)</f>
        <v>0.82599999999999996</v>
      </c>
      <c r="I5474" s="434">
        <f t="shared" si="85"/>
        <v>25308640</v>
      </c>
    </row>
    <row r="5475" spans="1:9">
      <c r="A5475" s="421">
        <v>5474</v>
      </c>
      <c r="B5475" s="426" t="s">
        <v>7711</v>
      </c>
      <c r="C5475" s="426" t="s">
        <v>7712</v>
      </c>
      <c r="D5475" s="426" t="s">
        <v>1987</v>
      </c>
      <c r="E5475" s="426" t="s">
        <v>9516</v>
      </c>
      <c r="F5475" s="441">
        <v>30750000</v>
      </c>
      <c r="G5475" s="423">
        <v>2023</v>
      </c>
      <c r="H5475" s="424">
        <f>VLOOKUP(G5475,[3]잔가율!$B$3:$C$33,2,FALSE)</f>
        <v>0.82599999999999996</v>
      </c>
      <c r="I5475" s="434">
        <f t="shared" si="85"/>
        <v>25399500</v>
      </c>
    </row>
    <row r="5476" spans="1:9">
      <c r="A5476" s="421">
        <v>5475</v>
      </c>
      <c r="B5476" s="426" t="s">
        <v>7711</v>
      </c>
      <c r="C5476" s="426" t="s">
        <v>7712</v>
      </c>
      <c r="D5476" s="426" t="s">
        <v>1987</v>
      </c>
      <c r="E5476" s="426" t="s">
        <v>9517</v>
      </c>
      <c r="F5476" s="441">
        <v>31290000</v>
      </c>
      <c r="G5476" s="423">
        <v>2023</v>
      </c>
      <c r="H5476" s="424">
        <f>VLOOKUP(G5476,[3]잔가율!$B$3:$C$33,2,FALSE)</f>
        <v>0.82599999999999996</v>
      </c>
      <c r="I5476" s="434">
        <f t="shared" si="85"/>
        <v>25845540</v>
      </c>
    </row>
    <row r="5477" spans="1:9">
      <c r="A5477" s="421">
        <v>5476</v>
      </c>
      <c r="B5477" s="426" t="s">
        <v>7711</v>
      </c>
      <c r="C5477" s="426" t="s">
        <v>7712</v>
      </c>
      <c r="D5477" s="426" t="s">
        <v>1987</v>
      </c>
      <c r="E5477" s="426" t="s">
        <v>9518</v>
      </c>
      <c r="F5477" s="441">
        <v>32370000</v>
      </c>
      <c r="G5477" s="423">
        <v>2023</v>
      </c>
      <c r="H5477" s="424">
        <f>VLOOKUP(G5477,[3]잔가율!$B$3:$C$33,2,FALSE)</f>
        <v>0.82599999999999996</v>
      </c>
      <c r="I5477" s="434">
        <f t="shared" si="85"/>
        <v>26737620</v>
      </c>
    </row>
    <row r="5478" spans="1:9">
      <c r="A5478" s="421">
        <v>5477</v>
      </c>
      <c r="B5478" s="426" t="s">
        <v>7711</v>
      </c>
      <c r="C5478" s="426" t="s">
        <v>7712</v>
      </c>
      <c r="D5478" s="426" t="s">
        <v>1987</v>
      </c>
      <c r="E5478" s="426" t="s">
        <v>9519</v>
      </c>
      <c r="F5478" s="441">
        <v>29660000</v>
      </c>
      <c r="G5478" s="423">
        <v>2023</v>
      </c>
      <c r="H5478" s="424">
        <f>VLOOKUP(G5478,[3]잔가율!$B$3:$C$33,2,FALSE)</f>
        <v>0.82599999999999996</v>
      </c>
      <c r="I5478" s="434">
        <f t="shared" si="85"/>
        <v>24499160</v>
      </c>
    </row>
    <row r="5479" spans="1:9">
      <c r="A5479" s="421">
        <v>5478</v>
      </c>
      <c r="B5479" s="426" t="s">
        <v>7711</v>
      </c>
      <c r="C5479" s="426" t="s">
        <v>7712</v>
      </c>
      <c r="D5479" s="426" t="s">
        <v>1987</v>
      </c>
      <c r="E5479" s="426" t="s">
        <v>9520</v>
      </c>
      <c r="F5479" s="441">
        <v>31080000</v>
      </c>
      <c r="G5479" s="423">
        <v>2023</v>
      </c>
      <c r="H5479" s="424">
        <f>VLOOKUP(G5479,[3]잔가율!$B$3:$C$33,2,FALSE)</f>
        <v>0.82599999999999996</v>
      </c>
      <c r="I5479" s="434">
        <f t="shared" si="85"/>
        <v>25672080</v>
      </c>
    </row>
    <row r="5480" spans="1:9">
      <c r="A5480" s="421">
        <v>5479</v>
      </c>
      <c r="B5480" s="426" t="s">
        <v>7711</v>
      </c>
      <c r="C5480" s="426" t="s">
        <v>7712</v>
      </c>
      <c r="D5480" s="426" t="s">
        <v>1987</v>
      </c>
      <c r="E5480" s="426" t="s">
        <v>9521</v>
      </c>
      <c r="F5480" s="441">
        <v>26440000</v>
      </c>
      <c r="G5480" s="423">
        <v>2023</v>
      </c>
      <c r="H5480" s="424">
        <f>VLOOKUP(G5480,[3]잔가율!$B$3:$C$33,2,FALSE)</f>
        <v>0.82599999999999996</v>
      </c>
      <c r="I5480" s="434">
        <f t="shared" si="85"/>
        <v>21839440</v>
      </c>
    </row>
    <row r="5481" spans="1:9">
      <c r="A5481" s="421">
        <v>5480</v>
      </c>
      <c r="B5481" s="426" t="s">
        <v>7711</v>
      </c>
      <c r="C5481" s="426" t="s">
        <v>7712</v>
      </c>
      <c r="D5481" s="426" t="s">
        <v>1987</v>
      </c>
      <c r="E5481" s="426" t="s">
        <v>9522</v>
      </c>
      <c r="F5481" s="441">
        <v>27930000</v>
      </c>
      <c r="G5481" s="423">
        <v>2023</v>
      </c>
      <c r="H5481" s="424">
        <f>VLOOKUP(G5481,[3]잔가율!$B$3:$C$33,2,FALSE)</f>
        <v>0.82599999999999996</v>
      </c>
      <c r="I5481" s="434">
        <f t="shared" si="85"/>
        <v>23070180</v>
      </c>
    </row>
    <row r="5482" spans="1:9">
      <c r="A5482" s="421">
        <v>5481</v>
      </c>
      <c r="B5482" s="426" t="s">
        <v>7711</v>
      </c>
      <c r="C5482" s="426" t="s">
        <v>7712</v>
      </c>
      <c r="D5482" s="426" t="s">
        <v>1987</v>
      </c>
      <c r="E5482" s="426" t="s">
        <v>9523</v>
      </c>
      <c r="F5482" s="441">
        <v>31380000</v>
      </c>
      <c r="G5482" s="423">
        <v>2023</v>
      </c>
      <c r="H5482" s="424">
        <f>VLOOKUP(G5482,[3]잔가율!$B$3:$C$33,2,FALSE)</f>
        <v>0.82599999999999996</v>
      </c>
      <c r="I5482" s="434">
        <f t="shared" si="85"/>
        <v>25919880</v>
      </c>
    </row>
    <row r="5483" spans="1:9">
      <c r="A5483" s="421">
        <v>5482</v>
      </c>
      <c r="B5483" s="426" t="s">
        <v>7711</v>
      </c>
      <c r="C5483" s="426" t="s">
        <v>7712</v>
      </c>
      <c r="D5483" s="426" t="s">
        <v>1987</v>
      </c>
      <c r="E5483" s="426" t="s">
        <v>9524</v>
      </c>
      <c r="F5483" s="441">
        <v>33920000</v>
      </c>
      <c r="G5483" s="423">
        <v>2023</v>
      </c>
      <c r="H5483" s="424">
        <f>VLOOKUP(G5483,[3]잔가율!$B$3:$C$33,2,FALSE)</f>
        <v>0.82599999999999996</v>
      </c>
      <c r="I5483" s="434">
        <f t="shared" si="85"/>
        <v>28017920</v>
      </c>
    </row>
    <row r="5484" spans="1:9">
      <c r="A5484" s="421">
        <v>5483</v>
      </c>
      <c r="B5484" s="426" t="s">
        <v>7711</v>
      </c>
      <c r="C5484" s="426" t="s">
        <v>7712</v>
      </c>
      <c r="D5484" s="426" t="s">
        <v>1987</v>
      </c>
      <c r="E5484" s="426" t="s">
        <v>9525</v>
      </c>
      <c r="F5484" s="441">
        <v>25680000</v>
      </c>
      <c r="G5484" s="423">
        <v>2023</v>
      </c>
      <c r="H5484" s="424">
        <f>VLOOKUP(G5484,[3]잔가율!$B$3:$C$33,2,FALSE)</f>
        <v>0.82599999999999996</v>
      </c>
      <c r="I5484" s="434">
        <f t="shared" si="85"/>
        <v>21211680</v>
      </c>
    </row>
    <row r="5485" spans="1:9">
      <c r="A5485" s="421">
        <v>5484</v>
      </c>
      <c r="B5485" s="426" t="s">
        <v>7711</v>
      </c>
      <c r="C5485" s="426" t="s">
        <v>7712</v>
      </c>
      <c r="D5485" s="426" t="s">
        <v>1987</v>
      </c>
      <c r="E5485" s="426" t="s">
        <v>9526</v>
      </c>
      <c r="F5485" s="441">
        <v>30960000</v>
      </c>
      <c r="G5485" s="423">
        <v>2023</v>
      </c>
      <c r="H5485" s="424">
        <f>VLOOKUP(G5485,[3]잔가율!$B$3:$C$33,2,FALSE)</f>
        <v>0.82599999999999996</v>
      </c>
      <c r="I5485" s="434">
        <f t="shared" si="85"/>
        <v>25572960</v>
      </c>
    </row>
    <row r="5486" spans="1:9">
      <c r="A5486" s="421">
        <v>5485</v>
      </c>
      <c r="B5486" s="426" t="s">
        <v>7711</v>
      </c>
      <c r="C5486" s="426" t="s">
        <v>7712</v>
      </c>
      <c r="D5486" s="426" t="s">
        <v>1987</v>
      </c>
      <c r="E5486" s="426" t="s">
        <v>9527</v>
      </c>
      <c r="F5486" s="441">
        <v>27670000</v>
      </c>
      <c r="G5486" s="423">
        <v>2023</v>
      </c>
      <c r="H5486" s="424">
        <f>VLOOKUP(G5486,[3]잔가율!$B$3:$C$33,2,FALSE)</f>
        <v>0.82599999999999996</v>
      </c>
      <c r="I5486" s="434">
        <f t="shared" si="85"/>
        <v>22855420</v>
      </c>
    </row>
    <row r="5487" spans="1:9">
      <c r="A5487" s="421">
        <v>5486</v>
      </c>
      <c r="B5487" s="426" t="s">
        <v>7711</v>
      </c>
      <c r="C5487" s="426" t="s">
        <v>7712</v>
      </c>
      <c r="D5487" s="426" t="s">
        <v>1987</v>
      </c>
      <c r="E5487" s="426" t="s">
        <v>9528</v>
      </c>
      <c r="F5487" s="441">
        <v>30420000</v>
      </c>
      <c r="G5487" s="423">
        <v>2023</v>
      </c>
      <c r="H5487" s="424">
        <f>VLOOKUP(G5487,[3]잔가율!$B$3:$C$33,2,FALSE)</f>
        <v>0.82599999999999996</v>
      </c>
      <c r="I5487" s="434">
        <f t="shared" si="85"/>
        <v>25126920</v>
      </c>
    </row>
    <row r="5488" spans="1:9">
      <c r="A5488" s="421">
        <v>5487</v>
      </c>
      <c r="B5488" s="426" t="s">
        <v>7711</v>
      </c>
      <c r="C5488" s="426" t="s">
        <v>7712</v>
      </c>
      <c r="D5488" s="426" t="s">
        <v>1987</v>
      </c>
      <c r="E5488" s="426" t="s">
        <v>9529</v>
      </c>
      <c r="F5488" s="441">
        <v>32840000</v>
      </c>
      <c r="G5488" s="423">
        <v>2023</v>
      </c>
      <c r="H5488" s="424">
        <f>VLOOKUP(G5488,[3]잔가율!$B$3:$C$33,2,FALSE)</f>
        <v>0.82599999999999996</v>
      </c>
      <c r="I5488" s="434">
        <f t="shared" si="85"/>
        <v>27125840</v>
      </c>
    </row>
    <row r="5489" spans="1:9">
      <c r="A5489" s="421">
        <v>5488</v>
      </c>
      <c r="B5489" s="426" t="s">
        <v>7711</v>
      </c>
      <c r="C5489" s="426" t="s">
        <v>7712</v>
      </c>
      <c r="D5489" s="426" t="s">
        <v>1987</v>
      </c>
      <c r="E5489" s="426" t="s">
        <v>9530</v>
      </c>
      <c r="F5489" s="441">
        <v>34660000</v>
      </c>
      <c r="G5489" s="423">
        <v>2023</v>
      </c>
      <c r="H5489" s="424">
        <f>VLOOKUP(G5489,[3]잔가율!$B$3:$C$33,2,FALSE)</f>
        <v>0.82599999999999996</v>
      </c>
      <c r="I5489" s="434">
        <f t="shared" si="85"/>
        <v>28629160</v>
      </c>
    </row>
    <row r="5490" spans="1:9">
      <c r="A5490" s="421">
        <v>5489</v>
      </c>
      <c r="B5490" s="426" t="s">
        <v>7711</v>
      </c>
      <c r="C5490" s="426" t="s">
        <v>7712</v>
      </c>
      <c r="D5490" s="426" t="s">
        <v>1987</v>
      </c>
      <c r="E5490" s="426" t="s">
        <v>9531</v>
      </c>
      <c r="F5490" s="441">
        <v>27450000</v>
      </c>
      <c r="G5490" s="423">
        <v>2023</v>
      </c>
      <c r="H5490" s="424">
        <f>VLOOKUP(G5490,[3]잔가율!$B$3:$C$33,2,FALSE)</f>
        <v>0.82599999999999996</v>
      </c>
      <c r="I5490" s="434">
        <f t="shared" si="85"/>
        <v>22673700</v>
      </c>
    </row>
    <row r="5491" spans="1:9">
      <c r="A5491" s="421">
        <v>5490</v>
      </c>
      <c r="B5491" s="426" t="s">
        <v>7711</v>
      </c>
      <c r="C5491" s="426" t="s">
        <v>7712</v>
      </c>
      <c r="D5491" s="426" t="s">
        <v>1987</v>
      </c>
      <c r="E5491" s="426" t="s">
        <v>9532</v>
      </c>
      <c r="F5491" s="441">
        <v>33680000</v>
      </c>
      <c r="G5491" s="423">
        <v>2023</v>
      </c>
      <c r="H5491" s="424">
        <f>VLOOKUP(G5491,[3]잔가율!$B$3:$C$33,2,FALSE)</f>
        <v>0.82599999999999996</v>
      </c>
      <c r="I5491" s="434">
        <f t="shared" si="85"/>
        <v>27819680</v>
      </c>
    </row>
    <row r="5492" spans="1:9">
      <c r="A5492" s="421">
        <v>5491</v>
      </c>
      <c r="B5492" s="426" t="s">
        <v>7711</v>
      </c>
      <c r="C5492" s="426" t="s">
        <v>7712</v>
      </c>
      <c r="D5492" s="426" t="s">
        <v>1987</v>
      </c>
      <c r="E5492" s="426" t="s">
        <v>9533</v>
      </c>
      <c r="F5492" s="441">
        <v>28330000</v>
      </c>
      <c r="G5492" s="423">
        <v>2023</v>
      </c>
      <c r="H5492" s="424">
        <f>VLOOKUP(G5492,[3]잔가율!$B$3:$C$33,2,FALSE)</f>
        <v>0.82599999999999996</v>
      </c>
      <c r="I5492" s="434">
        <f t="shared" si="85"/>
        <v>23400580</v>
      </c>
    </row>
    <row r="5493" spans="1:9">
      <c r="A5493" s="421">
        <v>5492</v>
      </c>
      <c r="B5493" s="426" t="s">
        <v>7711</v>
      </c>
      <c r="C5493" s="426" t="s">
        <v>7712</v>
      </c>
      <c r="D5493" s="426" t="s">
        <v>1987</v>
      </c>
      <c r="E5493" s="426" t="s">
        <v>9534</v>
      </c>
      <c r="F5493" s="441">
        <v>35000000</v>
      </c>
      <c r="G5493" s="423">
        <v>2023</v>
      </c>
      <c r="H5493" s="424">
        <f>VLOOKUP(G5493,[3]잔가율!$B$3:$C$33,2,FALSE)</f>
        <v>0.82599999999999996</v>
      </c>
      <c r="I5493" s="434">
        <f t="shared" si="85"/>
        <v>28910000</v>
      </c>
    </row>
    <row r="5494" spans="1:9">
      <c r="A5494" s="421">
        <v>5493</v>
      </c>
      <c r="B5494" s="426" t="s">
        <v>7711</v>
      </c>
      <c r="C5494" s="426" t="s">
        <v>7712</v>
      </c>
      <c r="D5494" s="426" t="s">
        <v>1987</v>
      </c>
      <c r="E5494" s="426" t="s">
        <v>9535</v>
      </c>
      <c r="F5494" s="441">
        <v>36440000</v>
      </c>
      <c r="G5494" s="423">
        <v>2023</v>
      </c>
      <c r="H5494" s="424">
        <f>VLOOKUP(G5494,[3]잔가율!$B$3:$C$33,2,FALSE)</f>
        <v>0.82599999999999996</v>
      </c>
      <c r="I5494" s="434">
        <f t="shared" si="85"/>
        <v>30099440</v>
      </c>
    </row>
    <row r="5495" spans="1:9">
      <c r="A5495" s="421">
        <v>5494</v>
      </c>
      <c r="B5495" s="422" t="s">
        <v>7711</v>
      </c>
      <c r="C5495" s="422" t="s">
        <v>7712</v>
      </c>
      <c r="D5495" s="422" t="s">
        <v>1987</v>
      </c>
      <c r="E5495" s="422" t="s">
        <v>9536</v>
      </c>
      <c r="F5495" s="438">
        <v>20890000</v>
      </c>
      <c r="G5495" s="423">
        <v>2023</v>
      </c>
      <c r="H5495" s="424">
        <f>VLOOKUP(G5495,[3]잔가율!$B$3:$C$33,2,FALSE)</f>
        <v>0.82599999999999996</v>
      </c>
      <c r="I5495" s="434">
        <f t="shared" si="85"/>
        <v>17255140</v>
      </c>
    </row>
    <row r="5496" spans="1:9">
      <c r="A5496" s="421">
        <v>5495</v>
      </c>
      <c r="B5496" s="422" t="s">
        <v>7711</v>
      </c>
      <c r="C5496" s="422" t="s">
        <v>7712</v>
      </c>
      <c r="D5496" s="422" t="s">
        <v>1987</v>
      </c>
      <c r="E5496" s="422" t="s">
        <v>9537</v>
      </c>
      <c r="F5496" s="438">
        <v>23040000</v>
      </c>
      <c r="G5496" s="423">
        <v>2023</v>
      </c>
      <c r="H5496" s="424">
        <f>VLOOKUP(G5496,[3]잔가율!$B$3:$C$33,2,FALSE)</f>
        <v>0.82599999999999996</v>
      </c>
      <c r="I5496" s="434">
        <f t="shared" si="85"/>
        <v>19031040</v>
      </c>
    </row>
    <row r="5497" spans="1:9">
      <c r="A5497" s="421">
        <v>5496</v>
      </c>
      <c r="B5497" s="422" t="s">
        <v>7711</v>
      </c>
      <c r="C5497" s="422" t="s">
        <v>7712</v>
      </c>
      <c r="D5497" s="422" t="s">
        <v>1987</v>
      </c>
      <c r="E5497" s="422" t="s">
        <v>9538</v>
      </c>
      <c r="F5497" s="438">
        <v>19590000</v>
      </c>
      <c r="G5497" s="423">
        <v>2023</v>
      </c>
      <c r="H5497" s="424">
        <f>VLOOKUP(G5497,[3]잔가율!$B$3:$C$33,2,FALSE)</f>
        <v>0.82599999999999996</v>
      </c>
      <c r="I5497" s="434">
        <f t="shared" si="85"/>
        <v>16181340</v>
      </c>
    </row>
    <row r="5498" spans="1:9">
      <c r="A5498" s="421">
        <v>5497</v>
      </c>
      <c r="B5498" s="422" t="s">
        <v>7711</v>
      </c>
      <c r="C5498" s="422" t="s">
        <v>7712</v>
      </c>
      <c r="D5498" s="422" t="s">
        <v>1987</v>
      </c>
      <c r="E5498" s="422" t="s">
        <v>9539</v>
      </c>
      <c r="F5498" s="438">
        <v>22150000</v>
      </c>
      <c r="G5498" s="423">
        <v>2023</v>
      </c>
      <c r="H5498" s="424">
        <f>VLOOKUP(G5498,[3]잔가율!$B$3:$C$33,2,FALSE)</f>
        <v>0.82599999999999996</v>
      </c>
      <c r="I5498" s="434">
        <f t="shared" si="85"/>
        <v>18295900</v>
      </c>
    </row>
    <row r="5499" spans="1:9">
      <c r="A5499" s="421">
        <v>5498</v>
      </c>
      <c r="B5499" s="422" t="s">
        <v>7711</v>
      </c>
      <c r="C5499" s="422" t="s">
        <v>7712</v>
      </c>
      <c r="D5499" s="422" t="s">
        <v>1987</v>
      </c>
      <c r="E5499" s="422" t="s">
        <v>9540</v>
      </c>
      <c r="F5499" s="438">
        <v>24880000</v>
      </c>
      <c r="G5499" s="423">
        <v>2023</v>
      </c>
      <c r="H5499" s="424">
        <f>VLOOKUP(G5499,[3]잔가율!$B$3:$C$33,2,FALSE)</f>
        <v>0.82599999999999996</v>
      </c>
      <c r="I5499" s="434">
        <f t="shared" si="85"/>
        <v>20550880</v>
      </c>
    </row>
    <row r="5500" spans="1:9">
      <c r="A5500" s="421">
        <v>5499</v>
      </c>
      <c r="B5500" s="422" t="s">
        <v>7711</v>
      </c>
      <c r="C5500" s="422" t="s">
        <v>7712</v>
      </c>
      <c r="D5500" s="422" t="s">
        <v>1987</v>
      </c>
      <c r="E5500" s="422" t="s">
        <v>9541</v>
      </c>
      <c r="F5500" s="438">
        <v>21020000</v>
      </c>
      <c r="G5500" s="423">
        <v>2023</v>
      </c>
      <c r="H5500" s="424">
        <f>VLOOKUP(G5500,[3]잔가율!$B$3:$C$33,2,FALSE)</f>
        <v>0.82599999999999996</v>
      </c>
      <c r="I5500" s="434">
        <f t="shared" si="85"/>
        <v>17362520</v>
      </c>
    </row>
    <row r="5501" spans="1:9">
      <c r="A5501" s="421">
        <v>5500</v>
      </c>
      <c r="B5501" s="422" t="s">
        <v>15840</v>
      </c>
      <c r="C5501" s="422" t="s">
        <v>15842</v>
      </c>
      <c r="D5501" s="422" t="s">
        <v>1987</v>
      </c>
      <c r="E5501" s="422" t="s">
        <v>9542</v>
      </c>
      <c r="F5501" s="438">
        <v>24590000</v>
      </c>
      <c r="G5501" s="423">
        <v>2023</v>
      </c>
      <c r="H5501" s="424">
        <f>VLOOKUP(G5501,[3]잔가율!$B$3:$C$33,2,FALSE)</f>
        <v>0.82599999999999996</v>
      </c>
      <c r="I5501" s="434">
        <f t="shared" si="85"/>
        <v>20311340</v>
      </c>
    </row>
    <row r="5502" spans="1:9">
      <c r="A5502" s="421">
        <v>5501</v>
      </c>
      <c r="B5502" s="422" t="s">
        <v>15840</v>
      </c>
      <c r="C5502" s="422" t="s">
        <v>15842</v>
      </c>
      <c r="D5502" s="422" t="s">
        <v>1987</v>
      </c>
      <c r="E5502" s="422" t="s">
        <v>9543</v>
      </c>
      <c r="F5502" s="438">
        <v>20530000</v>
      </c>
      <c r="G5502" s="423">
        <v>2023</v>
      </c>
      <c r="H5502" s="424">
        <f>VLOOKUP(G5502,[3]잔가율!$B$3:$C$33,2,FALSE)</f>
        <v>0.82599999999999996</v>
      </c>
      <c r="I5502" s="434">
        <f t="shared" si="85"/>
        <v>16957780</v>
      </c>
    </row>
    <row r="5503" spans="1:9">
      <c r="A5503" s="421">
        <v>5502</v>
      </c>
      <c r="B5503" s="422" t="s">
        <v>15840</v>
      </c>
      <c r="C5503" s="422" t="s">
        <v>15842</v>
      </c>
      <c r="D5503" s="422" t="s">
        <v>1987</v>
      </c>
      <c r="E5503" s="422" t="s">
        <v>9544</v>
      </c>
      <c r="F5503" s="438">
        <v>21090000</v>
      </c>
      <c r="G5503" s="423">
        <v>2023</v>
      </c>
      <c r="H5503" s="424">
        <f>VLOOKUP(G5503,[3]잔가율!$B$3:$C$33,2,FALSE)</f>
        <v>0.82599999999999996</v>
      </c>
      <c r="I5503" s="434">
        <f t="shared" si="85"/>
        <v>17420340</v>
      </c>
    </row>
    <row r="5504" spans="1:9">
      <c r="A5504" s="421">
        <v>5503</v>
      </c>
      <c r="B5504" s="422" t="s">
        <v>15840</v>
      </c>
      <c r="C5504" s="422" t="s">
        <v>15842</v>
      </c>
      <c r="D5504" s="422" t="s">
        <v>1987</v>
      </c>
      <c r="E5504" s="422" t="s">
        <v>9545</v>
      </c>
      <c r="F5504" s="438">
        <v>25550000</v>
      </c>
      <c r="G5504" s="423">
        <v>2023</v>
      </c>
      <c r="H5504" s="424">
        <f>VLOOKUP(G5504,[3]잔가율!$B$3:$C$33,2,FALSE)</f>
        <v>0.82599999999999996</v>
      </c>
      <c r="I5504" s="434">
        <f t="shared" si="85"/>
        <v>21104300</v>
      </c>
    </row>
    <row r="5505" spans="1:9">
      <c r="A5505" s="421">
        <v>5504</v>
      </c>
      <c r="B5505" s="422" t="s">
        <v>15840</v>
      </c>
      <c r="C5505" s="422" t="s">
        <v>15842</v>
      </c>
      <c r="D5505" s="422" t="s">
        <v>15850</v>
      </c>
      <c r="E5505" s="422" t="s">
        <v>9546</v>
      </c>
      <c r="F5505" s="438">
        <v>26370000</v>
      </c>
      <c r="G5505" s="423">
        <v>2023</v>
      </c>
      <c r="H5505" s="424">
        <f>VLOOKUP(G5505,[3]잔가율!$B$3:$C$33,2,FALSE)</f>
        <v>0.82599999999999996</v>
      </c>
      <c r="I5505" s="434">
        <f t="shared" si="85"/>
        <v>21781620</v>
      </c>
    </row>
    <row r="5506" spans="1:9">
      <c r="A5506" s="421">
        <v>5505</v>
      </c>
      <c r="B5506" s="426" t="s">
        <v>7711</v>
      </c>
      <c r="C5506" s="426" t="s">
        <v>7712</v>
      </c>
      <c r="D5506" s="426" t="s">
        <v>1987</v>
      </c>
      <c r="E5506" s="426" t="s">
        <v>9547</v>
      </c>
      <c r="F5506" s="441">
        <v>23020000</v>
      </c>
      <c r="G5506" s="423">
        <v>2023</v>
      </c>
      <c r="H5506" s="424">
        <f>VLOOKUP(G5506,[3]잔가율!$B$3:$C$33,2,FALSE)</f>
        <v>0.82599999999999996</v>
      </c>
      <c r="I5506" s="434">
        <f t="shared" ref="I5506:I5569" si="86">ROUNDDOWN(F5506*H5506,0)</f>
        <v>19014520</v>
      </c>
    </row>
    <row r="5507" spans="1:9">
      <c r="A5507" s="421">
        <v>5506</v>
      </c>
      <c r="B5507" s="425" t="s">
        <v>7711</v>
      </c>
      <c r="C5507" s="425" t="s">
        <v>7712</v>
      </c>
      <c r="D5507" s="425" t="s">
        <v>1987</v>
      </c>
      <c r="E5507" s="425" t="s">
        <v>9548</v>
      </c>
      <c r="F5507" s="443">
        <v>24310000</v>
      </c>
      <c r="G5507" s="423">
        <v>2023</v>
      </c>
      <c r="H5507" s="424">
        <f>VLOOKUP(G5507,[3]잔가율!$B$3:$C$33,2,FALSE)</f>
        <v>0.82599999999999996</v>
      </c>
      <c r="I5507" s="434">
        <f t="shared" si="86"/>
        <v>20080060</v>
      </c>
    </row>
    <row r="5508" spans="1:9">
      <c r="A5508" s="421">
        <v>5507</v>
      </c>
      <c r="B5508" s="425" t="s">
        <v>7711</v>
      </c>
      <c r="C5508" s="425" t="s">
        <v>7712</v>
      </c>
      <c r="D5508" s="425" t="s">
        <v>1987</v>
      </c>
      <c r="E5508" s="425" t="s">
        <v>9549</v>
      </c>
      <c r="F5508" s="443">
        <v>20780000</v>
      </c>
      <c r="G5508" s="423">
        <v>2023</v>
      </c>
      <c r="H5508" s="424">
        <f>VLOOKUP(G5508,[3]잔가율!$B$3:$C$33,2,FALSE)</f>
        <v>0.82599999999999996</v>
      </c>
      <c r="I5508" s="434">
        <f t="shared" si="86"/>
        <v>17164280</v>
      </c>
    </row>
    <row r="5509" spans="1:9">
      <c r="A5509" s="421">
        <v>5508</v>
      </c>
      <c r="B5509" s="425" t="s">
        <v>7711</v>
      </c>
      <c r="C5509" s="425" t="s">
        <v>7712</v>
      </c>
      <c r="D5509" s="425" t="s">
        <v>1987</v>
      </c>
      <c r="E5509" s="425" t="s">
        <v>9550</v>
      </c>
      <c r="F5509" s="443">
        <v>22650000</v>
      </c>
      <c r="G5509" s="423">
        <v>2023</v>
      </c>
      <c r="H5509" s="424">
        <f>VLOOKUP(G5509,[3]잔가율!$B$3:$C$33,2,FALSE)</f>
        <v>0.82599999999999996</v>
      </c>
      <c r="I5509" s="434">
        <f t="shared" si="86"/>
        <v>18708900</v>
      </c>
    </row>
    <row r="5510" spans="1:9">
      <c r="A5510" s="421">
        <v>5509</v>
      </c>
      <c r="B5510" s="425" t="s">
        <v>7711</v>
      </c>
      <c r="C5510" s="425" t="s">
        <v>7712</v>
      </c>
      <c r="D5510" s="425" t="s">
        <v>1987</v>
      </c>
      <c r="E5510" s="425" t="s">
        <v>9551</v>
      </c>
      <c r="F5510" s="443">
        <v>25950000</v>
      </c>
      <c r="G5510" s="423">
        <v>2023</v>
      </c>
      <c r="H5510" s="424">
        <f>VLOOKUP(G5510,[3]잔가율!$B$3:$C$33,2,FALSE)</f>
        <v>0.82599999999999996</v>
      </c>
      <c r="I5510" s="434">
        <f t="shared" si="86"/>
        <v>21434700</v>
      </c>
    </row>
    <row r="5511" spans="1:9">
      <c r="A5511" s="421">
        <v>5510</v>
      </c>
      <c r="B5511" s="425" t="s">
        <v>7711</v>
      </c>
      <c r="C5511" s="425" t="s">
        <v>7712</v>
      </c>
      <c r="D5511" s="425" t="s">
        <v>1987</v>
      </c>
      <c r="E5511" s="425" t="s">
        <v>9552</v>
      </c>
      <c r="F5511" s="443">
        <v>26230000</v>
      </c>
      <c r="G5511" s="423">
        <v>2023</v>
      </c>
      <c r="H5511" s="424">
        <f>VLOOKUP(G5511,[3]잔가율!$B$3:$C$33,2,FALSE)</f>
        <v>0.82599999999999996</v>
      </c>
      <c r="I5511" s="434">
        <f t="shared" si="86"/>
        <v>21665980</v>
      </c>
    </row>
    <row r="5512" spans="1:9">
      <c r="A5512" s="421">
        <v>5511</v>
      </c>
      <c r="B5512" s="425" t="s">
        <v>7711</v>
      </c>
      <c r="C5512" s="425" t="s">
        <v>7712</v>
      </c>
      <c r="D5512" s="425" t="s">
        <v>1987</v>
      </c>
      <c r="E5512" s="425" t="s">
        <v>9553</v>
      </c>
      <c r="F5512" s="443">
        <v>22480000</v>
      </c>
      <c r="G5512" s="423">
        <v>2023</v>
      </c>
      <c r="H5512" s="424">
        <f>VLOOKUP(G5512,[3]잔가율!$B$3:$C$33,2,FALSE)</f>
        <v>0.82599999999999996</v>
      </c>
      <c r="I5512" s="434">
        <f t="shared" si="86"/>
        <v>18568480</v>
      </c>
    </row>
    <row r="5513" spans="1:9">
      <c r="A5513" s="421">
        <v>5512</v>
      </c>
      <c r="B5513" s="425" t="s">
        <v>7711</v>
      </c>
      <c r="C5513" s="425" t="s">
        <v>7712</v>
      </c>
      <c r="D5513" s="425" t="s">
        <v>1987</v>
      </c>
      <c r="E5513" s="425" t="s">
        <v>9554</v>
      </c>
      <c r="F5513" s="443">
        <v>25010000</v>
      </c>
      <c r="G5513" s="423">
        <v>2023</v>
      </c>
      <c r="H5513" s="424">
        <f>VLOOKUP(G5513,[3]잔가율!$B$3:$C$33,2,FALSE)</f>
        <v>0.82599999999999996</v>
      </c>
      <c r="I5513" s="434">
        <f t="shared" si="86"/>
        <v>20658260</v>
      </c>
    </row>
    <row r="5514" spans="1:9">
      <c r="A5514" s="421">
        <v>5513</v>
      </c>
      <c r="B5514" s="425" t="s">
        <v>7711</v>
      </c>
      <c r="C5514" s="425" t="s">
        <v>7712</v>
      </c>
      <c r="D5514" s="425" t="s">
        <v>1987</v>
      </c>
      <c r="E5514" s="425" t="s">
        <v>9555</v>
      </c>
      <c r="F5514" s="443">
        <v>21140000</v>
      </c>
      <c r="G5514" s="423">
        <v>2023</v>
      </c>
      <c r="H5514" s="424">
        <f>VLOOKUP(G5514,[3]잔가율!$B$3:$C$33,2,FALSE)</f>
        <v>0.82599999999999996</v>
      </c>
      <c r="I5514" s="434">
        <f t="shared" si="86"/>
        <v>17461640</v>
      </c>
    </row>
    <row r="5515" spans="1:9">
      <c r="A5515" s="421">
        <v>5514</v>
      </c>
      <c r="B5515" s="425" t="s">
        <v>7711</v>
      </c>
      <c r="C5515" s="425" t="s">
        <v>7712</v>
      </c>
      <c r="D5515" s="425" t="s">
        <v>1987</v>
      </c>
      <c r="E5515" s="425" t="s">
        <v>9556</v>
      </c>
      <c r="F5515" s="443">
        <v>22930000</v>
      </c>
      <c r="G5515" s="423">
        <v>2023</v>
      </c>
      <c r="H5515" s="424">
        <f>VLOOKUP(G5515,[3]잔가율!$B$3:$C$33,2,FALSE)</f>
        <v>0.82599999999999996</v>
      </c>
      <c r="I5515" s="434">
        <f t="shared" si="86"/>
        <v>18940180</v>
      </c>
    </row>
    <row r="5516" spans="1:9">
      <c r="A5516" s="421">
        <v>5515</v>
      </c>
      <c r="B5516" s="425" t="s">
        <v>7711</v>
      </c>
      <c r="C5516" s="425" t="s">
        <v>7712</v>
      </c>
      <c r="D5516" s="425" t="s">
        <v>1987</v>
      </c>
      <c r="E5516" s="425" t="s">
        <v>9557</v>
      </c>
      <c r="F5516" s="443">
        <v>25920000</v>
      </c>
      <c r="G5516" s="423">
        <v>2023</v>
      </c>
      <c r="H5516" s="424">
        <f>VLOOKUP(G5516,[3]잔가율!$B$3:$C$33,2,FALSE)</f>
        <v>0.82599999999999996</v>
      </c>
      <c r="I5516" s="434">
        <f t="shared" si="86"/>
        <v>21409920</v>
      </c>
    </row>
    <row r="5517" spans="1:9">
      <c r="A5517" s="421">
        <v>5516</v>
      </c>
      <c r="B5517" s="425" t="s">
        <v>7711</v>
      </c>
      <c r="C5517" s="425" t="s">
        <v>7712</v>
      </c>
      <c r="D5517" s="425" t="s">
        <v>1987</v>
      </c>
      <c r="E5517" s="425" t="s">
        <v>9558</v>
      </c>
      <c r="F5517" s="443">
        <v>27480000</v>
      </c>
      <c r="G5517" s="423">
        <v>2023</v>
      </c>
      <c r="H5517" s="424">
        <f>VLOOKUP(G5517,[3]잔가율!$B$3:$C$33,2,FALSE)</f>
        <v>0.82599999999999996</v>
      </c>
      <c r="I5517" s="434">
        <f t="shared" si="86"/>
        <v>22698480</v>
      </c>
    </row>
    <row r="5518" spans="1:9">
      <c r="A5518" s="421">
        <v>5517</v>
      </c>
      <c r="B5518" s="422" t="s">
        <v>7711</v>
      </c>
      <c r="C5518" s="422" t="s">
        <v>7712</v>
      </c>
      <c r="D5518" s="422" t="s">
        <v>1987</v>
      </c>
      <c r="E5518" s="422" t="s">
        <v>9559</v>
      </c>
      <c r="F5518" s="438">
        <v>22460000</v>
      </c>
      <c r="G5518" s="423">
        <v>2023</v>
      </c>
      <c r="H5518" s="424">
        <f>VLOOKUP(G5518,[3]잔가율!$B$3:$C$33,2,FALSE)</f>
        <v>0.82599999999999996</v>
      </c>
      <c r="I5518" s="434">
        <f t="shared" si="86"/>
        <v>18551960</v>
      </c>
    </row>
    <row r="5519" spans="1:9">
      <c r="A5519" s="421">
        <v>5518</v>
      </c>
      <c r="B5519" s="422" t="s">
        <v>7711</v>
      </c>
      <c r="C5519" s="422" t="s">
        <v>7712</v>
      </c>
      <c r="D5519" s="422" t="s">
        <v>1987</v>
      </c>
      <c r="E5519" s="422" t="s">
        <v>9560</v>
      </c>
      <c r="F5519" s="438">
        <v>25900000</v>
      </c>
      <c r="G5519" s="423">
        <v>2023</v>
      </c>
      <c r="H5519" s="424">
        <f>VLOOKUP(G5519,[3]잔가율!$B$3:$C$33,2,FALSE)</f>
        <v>0.82599999999999996</v>
      </c>
      <c r="I5519" s="434">
        <f t="shared" si="86"/>
        <v>21393400</v>
      </c>
    </row>
    <row r="5520" spans="1:9">
      <c r="A5520" s="421">
        <v>5519</v>
      </c>
      <c r="B5520" s="422" t="s">
        <v>7711</v>
      </c>
      <c r="C5520" s="422" t="s">
        <v>7712</v>
      </c>
      <c r="D5520" s="422" t="s">
        <v>1987</v>
      </c>
      <c r="E5520" s="422" t="s">
        <v>9561</v>
      </c>
      <c r="F5520" s="438">
        <v>21600000</v>
      </c>
      <c r="G5520" s="423">
        <v>2023</v>
      </c>
      <c r="H5520" s="424">
        <f>VLOOKUP(G5520,[3]잔가율!$B$3:$C$33,2,FALSE)</f>
        <v>0.82599999999999996</v>
      </c>
      <c r="I5520" s="434">
        <f t="shared" si="86"/>
        <v>17841600</v>
      </c>
    </row>
    <row r="5521" spans="1:9">
      <c r="A5521" s="421">
        <v>5520</v>
      </c>
      <c r="B5521" s="422" t="s">
        <v>7711</v>
      </c>
      <c r="C5521" s="422" t="s">
        <v>7712</v>
      </c>
      <c r="D5521" s="422" t="s">
        <v>1987</v>
      </c>
      <c r="E5521" s="422" t="s">
        <v>9562</v>
      </c>
      <c r="F5521" s="438">
        <v>22700000</v>
      </c>
      <c r="G5521" s="423">
        <v>2023</v>
      </c>
      <c r="H5521" s="424">
        <f>VLOOKUP(G5521,[3]잔가율!$B$3:$C$33,2,FALSE)</f>
        <v>0.82599999999999996</v>
      </c>
      <c r="I5521" s="434">
        <f t="shared" si="86"/>
        <v>18750200</v>
      </c>
    </row>
    <row r="5522" spans="1:9">
      <c r="A5522" s="421">
        <v>5521</v>
      </c>
      <c r="B5522" s="422" t="s">
        <v>7711</v>
      </c>
      <c r="C5522" s="422" t="s">
        <v>7712</v>
      </c>
      <c r="D5522" s="422" t="s">
        <v>1987</v>
      </c>
      <c r="E5522" s="422" t="s">
        <v>9563</v>
      </c>
      <c r="F5522" s="438">
        <v>25600000</v>
      </c>
      <c r="G5522" s="423">
        <v>2023</v>
      </c>
      <c r="H5522" s="424">
        <f>VLOOKUP(G5522,[3]잔가율!$B$3:$C$33,2,FALSE)</f>
        <v>0.82599999999999996</v>
      </c>
      <c r="I5522" s="434">
        <f t="shared" si="86"/>
        <v>21145600</v>
      </c>
    </row>
    <row r="5523" spans="1:9">
      <c r="A5523" s="421">
        <v>5522</v>
      </c>
      <c r="B5523" s="422" t="s">
        <v>15840</v>
      </c>
      <c r="C5523" s="422" t="s">
        <v>15842</v>
      </c>
      <c r="D5523" s="422" t="s">
        <v>1987</v>
      </c>
      <c r="E5523" s="422" t="s">
        <v>9564</v>
      </c>
      <c r="F5523" s="438">
        <v>24840000</v>
      </c>
      <c r="G5523" s="423">
        <v>2023</v>
      </c>
      <c r="H5523" s="424">
        <f>VLOOKUP(G5523,[3]잔가율!$B$3:$C$33,2,FALSE)</f>
        <v>0.82599999999999996</v>
      </c>
      <c r="I5523" s="434">
        <f t="shared" si="86"/>
        <v>20517840</v>
      </c>
    </row>
    <row r="5524" spans="1:9">
      <c r="A5524" s="421">
        <v>5523</v>
      </c>
      <c r="B5524" s="422" t="s">
        <v>7711</v>
      </c>
      <c r="C5524" s="422" t="s">
        <v>7712</v>
      </c>
      <c r="D5524" s="422" t="s">
        <v>1987</v>
      </c>
      <c r="E5524" s="422" t="s">
        <v>9565</v>
      </c>
      <c r="F5524" s="438">
        <v>23960000</v>
      </c>
      <c r="G5524" s="423">
        <v>2023</v>
      </c>
      <c r="H5524" s="424">
        <f>VLOOKUP(G5524,[3]잔가율!$B$3:$C$33,2,FALSE)</f>
        <v>0.82599999999999996</v>
      </c>
      <c r="I5524" s="434">
        <f t="shared" si="86"/>
        <v>19790960</v>
      </c>
    </row>
    <row r="5525" spans="1:9">
      <c r="A5525" s="421">
        <v>5524</v>
      </c>
      <c r="B5525" s="422" t="s">
        <v>15840</v>
      </c>
      <c r="C5525" s="422" t="s">
        <v>15842</v>
      </c>
      <c r="D5525" s="422" t="s">
        <v>1987</v>
      </c>
      <c r="E5525" s="422" t="s">
        <v>9566</v>
      </c>
      <c r="F5525" s="438">
        <v>21800000</v>
      </c>
      <c r="G5525" s="423">
        <v>2023</v>
      </c>
      <c r="H5525" s="424">
        <f>VLOOKUP(G5525,[3]잔가율!$B$3:$C$33,2,FALSE)</f>
        <v>0.82599999999999996</v>
      </c>
      <c r="I5525" s="434">
        <f t="shared" si="86"/>
        <v>18006800</v>
      </c>
    </row>
    <row r="5526" spans="1:9">
      <c r="A5526" s="421">
        <v>5525</v>
      </c>
      <c r="B5526" s="422" t="s">
        <v>7711</v>
      </c>
      <c r="C5526" s="422" t="s">
        <v>7712</v>
      </c>
      <c r="D5526" s="422" t="s">
        <v>1987</v>
      </c>
      <c r="E5526" s="422" t="s">
        <v>9567</v>
      </c>
      <c r="F5526" s="438">
        <v>23000000</v>
      </c>
      <c r="G5526" s="423">
        <v>2023</v>
      </c>
      <c r="H5526" s="424">
        <f>VLOOKUP(G5526,[3]잔가율!$B$3:$C$33,2,FALSE)</f>
        <v>0.82599999999999996</v>
      </c>
      <c r="I5526" s="434">
        <f t="shared" si="86"/>
        <v>18998000</v>
      </c>
    </row>
    <row r="5527" spans="1:9">
      <c r="A5527" s="421">
        <v>5526</v>
      </c>
      <c r="B5527" s="422" t="s">
        <v>15840</v>
      </c>
      <c r="C5527" s="422" t="s">
        <v>15842</v>
      </c>
      <c r="D5527" s="422" t="s">
        <v>1987</v>
      </c>
      <c r="E5527" s="422" t="s">
        <v>9568</v>
      </c>
      <c r="F5527" s="438">
        <v>27550000</v>
      </c>
      <c r="G5527" s="423">
        <v>2023</v>
      </c>
      <c r="H5527" s="424">
        <f>VLOOKUP(G5527,[3]잔가율!$B$3:$C$33,2,FALSE)</f>
        <v>0.82599999999999996</v>
      </c>
      <c r="I5527" s="434">
        <f t="shared" si="86"/>
        <v>22756300</v>
      </c>
    </row>
    <row r="5528" spans="1:9">
      <c r="A5528" s="421">
        <v>5527</v>
      </c>
      <c r="B5528" s="422" t="s">
        <v>15840</v>
      </c>
      <c r="C5528" s="422" t="s">
        <v>15842</v>
      </c>
      <c r="D5528" s="422" t="s">
        <v>1987</v>
      </c>
      <c r="E5528" s="422" t="s">
        <v>9569</v>
      </c>
      <c r="F5528" s="438">
        <v>27320000</v>
      </c>
      <c r="G5528" s="423">
        <v>2023</v>
      </c>
      <c r="H5528" s="424">
        <f>VLOOKUP(G5528,[3]잔가율!$B$3:$C$33,2,FALSE)</f>
        <v>0.82599999999999996</v>
      </c>
      <c r="I5528" s="434">
        <f t="shared" si="86"/>
        <v>22566320</v>
      </c>
    </row>
    <row r="5529" spans="1:9">
      <c r="A5529" s="421">
        <v>5528</v>
      </c>
      <c r="B5529" s="425" t="s">
        <v>7711</v>
      </c>
      <c r="C5529" s="425" t="s">
        <v>7712</v>
      </c>
      <c r="D5529" s="425" t="s">
        <v>1987</v>
      </c>
      <c r="E5529" s="425" t="s">
        <v>9570</v>
      </c>
      <c r="F5529" s="443">
        <v>23830000</v>
      </c>
      <c r="G5529" s="423">
        <v>2023</v>
      </c>
      <c r="H5529" s="424">
        <f>VLOOKUP(G5529,[3]잔가율!$B$3:$C$33,2,FALSE)</f>
        <v>0.82599999999999996</v>
      </c>
      <c r="I5529" s="434">
        <f t="shared" si="86"/>
        <v>19683580</v>
      </c>
    </row>
    <row r="5530" spans="1:9">
      <c r="A5530" s="421">
        <v>5529</v>
      </c>
      <c r="B5530" s="425" t="s">
        <v>7711</v>
      </c>
      <c r="C5530" s="425" t="s">
        <v>7712</v>
      </c>
      <c r="D5530" s="425" t="s">
        <v>1987</v>
      </c>
      <c r="E5530" s="425" t="s">
        <v>9571</v>
      </c>
      <c r="F5530" s="443">
        <v>23900000</v>
      </c>
      <c r="G5530" s="423">
        <v>2023</v>
      </c>
      <c r="H5530" s="424">
        <f>VLOOKUP(G5530,[3]잔가율!$B$3:$C$33,2,FALSE)</f>
        <v>0.82599999999999996</v>
      </c>
      <c r="I5530" s="434">
        <f t="shared" si="86"/>
        <v>19741400</v>
      </c>
    </row>
    <row r="5531" spans="1:9">
      <c r="A5531" s="421">
        <v>5530</v>
      </c>
      <c r="B5531" s="425" t="s">
        <v>7711</v>
      </c>
      <c r="C5531" s="425" t="s">
        <v>7712</v>
      </c>
      <c r="D5531" s="425" t="s">
        <v>1987</v>
      </c>
      <c r="E5531" s="425" t="s">
        <v>9572</v>
      </c>
      <c r="F5531" s="443">
        <v>21790000</v>
      </c>
      <c r="G5531" s="423">
        <v>2023</v>
      </c>
      <c r="H5531" s="424">
        <f>VLOOKUP(G5531,[3]잔가율!$B$3:$C$33,2,FALSE)</f>
        <v>0.82599999999999996</v>
      </c>
      <c r="I5531" s="434">
        <f t="shared" si="86"/>
        <v>17998540</v>
      </c>
    </row>
    <row r="5532" spans="1:9">
      <c r="A5532" s="421">
        <v>5531</v>
      </c>
      <c r="B5532" s="425" t="s">
        <v>7711</v>
      </c>
      <c r="C5532" s="425" t="s">
        <v>7712</v>
      </c>
      <c r="D5532" s="425" t="s">
        <v>1987</v>
      </c>
      <c r="E5532" s="425" t="s">
        <v>9573</v>
      </c>
      <c r="F5532" s="443">
        <v>27820000</v>
      </c>
      <c r="G5532" s="423">
        <v>2023</v>
      </c>
      <c r="H5532" s="424">
        <f>VLOOKUP(G5532,[3]잔가율!$B$3:$C$33,2,FALSE)</f>
        <v>0.82599999999999996</v>
      </c>
      <c r="I5532" s="434">
        <f t="shared" si="86"/>
        <v>22979320</v>
      </c>
    </row>
    <row r="5533" spans="1:9">
      <c r="A5533" s="421">
        <v>5532</v>
      </c>
      <c r="B5533" s="425" t="s">
        <v>7711</v>
      </c>
      <c r="C5533" s="425" t="s">
        <v>7712</v>
      </c>
      <c r="D5533" s="425" t="s">
        <v>1987</v>
      </c>
      <c r="E5533" s="425" t="s">
        <v>9574</v>
      </c>
      <c r="F5533" s="443">
        <v>29760000</v>
      </c>
      <c r="G5533" s="423">
        <v>2023</v>
      </c>
      <c r="H5533" s="424">
        <f>VLOOKUP(G5533,[3]잔가율!$B$3:$C$33,2,FALSE)</f>
        <v>0.82599999999999996</v>
      </c>
      <c r="I5533" s="434">
        <f t="shared" si="86"/>
        <v>24581760</v>
      </c>
    </row>
    <row r="5534" spans="1:9">
      <c r="A5534" s="421">
        <v>5533</v>
      </c>
      <c r="B5534" s="425" t="s">
        <v>7711</v>
      </c>
      <c r="C5534" s="425" t="s">
        <v>7712</v>
      </c>
      <c r="D5534" s="425" t="s">
        <v>1987</v>
      </c>
      <c r="E5534" s="425" t="s">
        <v>9575</v>
      </c>
      <c r="F5534" s="443">
        <v>24390000</v>
      </c>
      <c r="G5534" s="423">
        <v>2023</v>
      </c>
      <c r="H5534" s="424">
        <f>VLOOKUP(G5534,[3]잔가율!$B$3:$C$33,2,FALSE)</f>
        <v>0.82599999999999996</v>
      </c>
      <c r="I5534" s="434">
        <f t="shared" si="86"/>
        <v>20146140</v>
      </c>
    </row>
    <row r="5535" spans="1:9">
      <c r="A5535" s="421">
        <v>5534</v>
      </c>
      <c r="B5535" s="425" t="s">
        <v>7711</v>
      </c>
      <c r="C5535" s="425" t="s">
        <v>7712</v>
      </c>
      <c r="D5535" s="425" t="s">
        <v>1987</v>
      </c>
      <c r="E5535" s="425" t="s">
        <v>9576</v>
      </c>
      <c r="F5535" s="443">
        <v>26360000</v>
      </c>
      <c r="G5535" s="423">
        <v>2023</v>
      </c>
      <c r="H5535" s="424">
        <f>VLOOKUP(G5535,[3]잔가율!$B$3:$C$33,2,FALSE)</f>
        <v>0.82599999999999996</v>
      </c>
      <c r="I5535" s="434">
        <f t="shared" si="86"/>
        <v>21773360</v>
      </c>
    </row>
    <row r="5536" spans="1:9">
      <c r="A5536" s="421">
        <v>5535</v>
      </c>
      <c r="B5536" s="425" t="s">
        <v>7711</v>
      </c>
      <c r="C5536" s="425" t="s">
        <v>7712</v>
      </c>
      <c r="D5536" s="425" t="s">
        <v>1987</v>
      </c>
      <c r="E5536" s="425" t="s">
        <v>9577</v>
      </c>
      <c r="F5536" s="443">
        <v>22180000</v>
      </c>
      <c r="G5536" s="423">
        <v>2023</v>
      </c>
      <c r="H5536" s="424">
        <f>VLOOKUP(G5536,[3]잔가율!$B$3:$C$33,2,FALSE)</f>
        <v>0.82599999999999996</v>
      </c>
      <c r="I5536" s="434">
        <f t="shared" si="86"/>
        <v>18320680</v>
      </c>
    </row>
    <row r="5537" spans="1:9">
      <c r="A5537" s="421">
        <v>5536</v>
      </c>
      <c r="B5537" s="425" t="s">
        <v>7711</v>
      </c>
      <c r="C5537" s="425" t="s">
        <v>7712</v>
      </c>
      <c r="D5537" s="425" t="s">
        <v>1987</v>
      </c>
      <c r="E5537" s="425" t="s">
        <v>9578</v>
      </c>
      <c r="F5537" s="443">
        <v>23910000</v>
      </c>
      <c r="G5537" s="423">
        <v>2023</v>
      </c>
      <c r="H5537" s="424">
        <f>VLOOKUP(G5537,[3]잔가율!$B$3:$C$33,2,FALSE)</f>
        <v>0.82599999999999996</v>
      </c>
      <c r="I5537" s="434">
        <f t="shared" si="86"/>
        <v>19749660</v>
      </c>
    </row>
    <row r="5538" spans="1:9">
      <c r="A5538" s="421">
        <v>5537</v>
      </c>
      <c r="B5538" s="425" t="s">
        <v>7711</v>
      </c>
      <c r="C5538" s="425" t="s">
        <v>7712</v>
      </c>
      <c r="D5538" s="425" t="s">
        <v>1987</v>
      </c>
      <c r="E5538" s="425" t="s">
        <v>9579</v>
      </c>
      <c r="F5538" s="443">
        <v>27680000</v>
      </c>
      <c r="G5538" s="423">
        <v>2023</v>
      </c>
      <c r="H5538" s="424">
        <f>VLOOKUP(G5538,[3]잔가율!$B$3:$C$33,2,FALSE)</f>
        <v>0.82599999999999996</v>
      </c>
      <c r="I5538" s="434">
        <f t="shared" si="86"/>
        <v>22863680</v>
      </c>
    </row>
    <row r="5539" spans="1:9">
      <c r="A5539" s="421">
        <v>5538</v>
      </c>
      <c r="B5539" s="425" t="s">
        <v>7711</v>
      </c>
      <c r="C5539" s="425" t="s">
        <v>7712</v>
      </c>
      <c r="D5539" s="425" t="s">
        <v>1987</v>
      </c>
      <c r="E5539" s="425" t="s">
        <v>9580</v>
      </c>
      <c r="F5539" s="443">
        <v>29370000</v>
      </c>
      <c r="G5539" s="423">
        <v>2023</v>
      </c>
      <c r="H5539" s="424">
        <f>VLOOKUP(G5539,[3]잔가율!$B$3:$C$33,2,FALSE)</f>
        <v>0.82599999999999996</v>
      </c>
      <c r="I5539" s="434">
        <f t="shared" si="86"/>
        <v>24259620</v>
      </c>
    </row>
    <row r="5540" spans="1:9">
      <c r="A5540" s="421">
        <v>5539</v>
      </c>
      <c r="B5540" s="422" t="s">
        <v>7711</v>
      </c>
      <c r="C5540" s="422" t="s">
        <v>7712</v>
      </c>
      <c r="D5540" s="422" t="s">
        <v>1987</v>
      </c>
      <c r="E5540" s="422" t="s">
        <v>9581</v>
      </c>
      <c r="F5540" s="438">
        <v>19710000</v>
      </c>
      <c r="G5540" s="423">
        <v>2023</v>
      </c>
      <c r="H5540" s="424">
        <f>VLOOKUP(G5540,[3]잔가율!$B$3:$C$33,2,FALSE)</f>
        <v>0.82599999999999996</v>
      </c>
      <c r="I5540" s="434">
        <f t="shared" si="86"/>
        <v>16280460</v>
      </c>
    </row>
    <row r="5541" spans="1:9">
      <c r="A5541" s="421">
        <v>5540</v>
      </c>
      <c r="B5541" s="422" t="s">
        <v>7711</v>
      </c>
      <c r="C5541" s="422" t="s">
        <v>7712</v>
      </c>
      <c r="D5541" s="422" t="s">
        <v>1987</v>
      </c>
      <c r="E5541" s="422" t="s">
        <v>9582</v>
      </c>
      <c r="F5541" s="438">
        <v>18260000</v>
      </c>
      <c r="G5541" s="423">
        <v>2023</v>
      </c>
      <c r="H5541" s="424">
        <f>VLOOKUP(G5541,[3]잔가율!$B$3:$C$33,2,FALSE)</f>
        <v>0.82599999999999996</v>
      </c>
      <c r="I5541" s="434">
        <f t="shared" si="86"/>
        <v>15082760</v>
      </c>
    </row>
    <row r="5542" spans="1:9">
      <c r="A5542" s="421">
        <v>5541</v>
      </c>
      <c r="B5542" s="422" t="s">
        <v>7711</v>
      </c>
      <c r="C5542" s="422" t="s">
        <v>7712</v>
      </c>
      <c r="D5542" s="422" t="s">
        <v>1987</v>
      </c>
      <c r="E5542" s="422" t="s">
        <v>9583</v>
      </c>
      <c r="F5542" s="438">
        <v>19990000</v>
      </c>
      <c r="G5542" s="423">
        <v>2023</v>
      </c>
      <c r="H5542" s="424">
        <f>VLOOKUP(G5542,[3]잔가율!$B$3:$C$33,2,FALSE)</f>
        <v>0.82599999999999996</v>
      </c>
      <c r="I5542" s="434">
        <f t="shared" si="86"/>
        <v>16511740</v>
      </c>
    </row>
    <row r="5543" spans="1:9">
      <c r="A5543" s="421">
        <v>5542</v>
      </c>
      <c r="B5543" s="422" t="s">
        <v>7711</v>
      </c>
      <c r="C5543" s="422" t="s">
        <v>7712</v>
      </c>
      <c r="D5543" s="422" t="s">
        <v>1987</v>
      </c>
      <c r="E5543" s="422" t="s">
        <v>9584</v>
      </c>
      <c r="F5543" s="438">
        <v>20090000</v>
      </c>
      <c r="G5543" s="423">
        <v>2023</v>
      </c>
      <c r="H5543" s="424">
        <f>VLOOKUP(G5543,[3]잔가율!$B$3:$C$33,2,FALSE)</f>
        <v>0.82599999999999996</v>
      </c>
      <c r="I5543" s="434">
        <f t="shared" si="86"/>
        <v>16594340</v>
      </c>
    </row>
    <row r="5544" spans="1:9">
      <c r="A5544" s="421">
        <v>5543</v>
      </c>
      <c r="B5544" s="422" t="s">
        <v>7711</v>
      </c>
      <c r="C5544" s="422" t="s">
        <v>7712</v>
      </c>
      <c r="D5544" s="422" t="s">
        <v>1987</v>
      </c>
      <c r="E5544" s="422" t="s">
        <v>9585</v>
      </c>
      <c r="F5544" s="438">
        <v>18130000</v>
      </c>
      <c r="G5544" s="423">
        <v>2023</v>
      </c>
      <c r="H5544" s="424">
        <f>VLOOKUP(G5544,[3]잔가율!$B$3:$C$33,2,FALSE)</f>
        <v>0.82599999999999996</v>
      </c>
      <c r="I5544" s="434">
        <f t="shared" si="86"/>
        <v>14975380</v>
      </c>
    </row>
    <row r="5545" spans="1:9">
      <c r="A5545" s="421">
        <v>5544</v>
      </c>
      <c r="B5545" s="422" t="s">
        <v>7711</v>
      </c>
      <c r="C5545" s="422" t="s">
        <v>7712</v>
      </c>
      <c r="D5545" s="422" t="s">
        <v>1987</v>
      </c>
      <c r="E5545" s="422" t="s">
        <v>9586</v>
      </c>
      <c r="F5545" s="438">
        <v>18440000</v>
      </c>
      <c r="G5545" s="423">
        <v>2023</v>
      </c>
      <c r="H5545" s="424">
        <f>VLOOKUP(G5545,[3]잔가율!$B$3:$C$33,2,FALSE)</f>
        <v>0.82599999999999996</v>
      </c>
      <c r="I5545" s="434">
        <f t="shared" si="86"/>
        <v>15231440</v>
      </c>
    </row>
    <row r="5546" spans="1:9">
      <c r="A5546" s="421">
        <v>5545</v>
      </c>
      <c r="B5546" s="422" t="s">
        <v>7711</v>
      </c>
      <c r="C5546" s="422" t="s">
        <v>7712</v>
      </c>
      <c r="D5546" s="422" t="s">
        <v>1987</v>
      </c>
      <c r="E5546" s="422" t="s">
        <v>9587</v>
      </c>
      <c r="F5546" s="438">
        <v>18470000</v>
      </c>
      <c r="G5546" s="423">
        <v>2023</v>
      </c>
      <c r="H5546" s="424">
        <f>VLOOKUP(G5546,[3]잔가율!$B$3:$C$33,2,FALSE)</f>
        <v>0.82599999999999996</v>
      </c>
      <c r="I5546" s="434">
        <f t="shared" si="86"/>
        <v>15256220</v>
      </c>
    </row>
    <row r="5547" spans="1:9">
      <c r="A5547" s="421">
        <v>5546</v>
      </c>
      <c r="B5547" s="422" t="s">
        <v>7711</v>
      </c>
      <c r="C5547" s="422" t="s">
        <v>7712</v>
      </c>
      <c r="D5547" s="422" t="s">
        <v>1987</v>
      </c>
      <c r="E5547" s="422" t="s">
        <v>9588</v>
      </c>
      <c r="F5547" s="438">
        <v>19580000</v>
      </c>
      <c r="G5547" s="423">
        <v>2023</v>
      </c>
      <c r="H5547" s="424">
        <f>VLOOKUP(G5547,[3]잔가율!$B$3:$C$33,2,FALSE)</f>
        <v>0.82599999999999996</v>
      </c>
      <c r="I5547" s="434">
        <f t="shared" si="86"/>
        <v>16173080</v>
      </c>
    </row>
    <row r="5548" spans="1:9">
      <c r="A5548" s="421">
        <v>5547</v>
      </c>
      <c r="B5548" s="422" t="s">
        <v>7711</v>
      </c>
      <c r="C5548" s="422" t="s">
        <v>7712</v>
      </c>
      <c r="D5548" s="422" t="s">
        <v>1987</v>
      </c>
      <c r="E5548" s="422" t="s">
        <v>9589</v>
      </c>
      <c r="F5548" s="438">
        <v>19160000</v>
      </c>
      <c r="G5548" s="423">
        <v>2023</v>
      </c>
      <c r="H5548" s="424">
        <f>VLOOKUP(G5548,[3]잔가율!$B$3:$C$33,2,FALSE)</f>
        <v>0.82599999999999996</v>
      </c>
      <c r="I5548" s="434">
        <f t="shared" si="86"/>
        <v>15826160</v>
      </c>
    </row>
    <row r="5549" spans="1:9">
      <c r="A5549" s="421">
        <v>5548</v>
      </c>
      <c r="B5549" s="422" t="s">
        <v>7711</v>
      </c>
      <c r="C5549" s="422" t="s">
        <v>7712</v>
      </c>
      <c r="D5549" s="422" t="s">
        <v>1987</v>
      </c>
      <c r="E5549" s="422" t="s">
        <v>9590</v>
      </c>
      <c r="F5549" s="438">
        <v>21150000</v>
      </c>
      <c r="G5549" s="423">
        <v>2023</v>
      </c>
      <c r="H5549" s="424">
        <f>VLOOKUP(G5549,[3]잔가율!$B$3:$C$33,2,FALSE)</f>
        <v>0.82599999999999996</v>
      </c>
      <c r="I5549" s="434">
        <f t="shared" si="86"/>
        <v>17469900</v>
      </c>
    </row>
    <row r="5550" spans="1:9">
      <c r="A5550" s="421">
        <v>5549</v>
      </c>
      <c r="B5550" s="425" t="s">
        <v>7711</v>
      </c>
      <c r="C5550" s="425" t="s">
        <v>7712</v>
      </c>
      <c r="D5550" s="425" t="s">
        <v>1987</v>
      </c>
      <c r="E5550" s="425" t="s">
        <v>9591</v>
      </c>
      <c r="F5550" s="443">
        <v>23380000</v>
      </c>
      <c r="G5550" s="423">
        <v>2023</v>
      </c>
      <c r="H5550" s="424">
        <f>VLOOKUP(G5550,[3]잔가율!$B$3:$C$33,2,FALSE)</f>
        <v>0.82599999999999996</v>
      </c>
      <c r="I5550" s="434">
        <f t="shared" si="86"/>
        <v>19311880</v>
      </c>
    </row>
    <row r="5551" spans="1:9">
      <c r="A5551" s="421">
        <v>5550</v>
      </c>
      <c r="B5551" s="425" t="s">
        <v>7711</v>
      </c>
      <c r="C5551" s="425" t="s">
        <v>7712</v>
      </c>
      <c r="D5551" s="425" t="s">
        <v>1987</v>
      </c>
      <c r="E5551" s="425" t="s">
        <v>9592</v>
      </c>
      <c r="F5551" s="443">
        <v>26420000</v>
      </c>
      <c r="G5551" s="423">
        <v>2023</v>
      </c>
      <c r="H5551" s="424">
        <f>VLOOKUP(G5551,[3]잔가율!$B$3:$C$33,2,FALSE)</f>
        <v>0.82599999999999996</v>
      </c>
      <c r="I5551" s="434">
        <f t="shared" si="86"/>
        <v>21822920</v>
      </c>
    </row>
    <row r="5552" spans="1:9">
      <c r="A5552" s="421">
        <v>5551</v>
      </c>
      <c r="B5552" s="425" t="s">
        <v>7711</v>
      </c>
      <c r="C5552" s="425" t="s">
        <v>7712</v>
      </c>
      <c r="D5552" s="425" t="s">
        <v>1987</v>
      </c>
      <c r="E5552" s="425" t="s">
        <v>9593</v>
      </c>
      <c r="F5552" s="443">
        <v>24310000</v>
      </c>
      <c r="G5552" s="423">
        <v>2023</v>
      </c>
      <c r="H5552" s="424">
        <f>VLOOKUP(G5552,[3]잔가율!$B$3:$C$33,2,FALSE)</f>
        <v>0.82599999999999996</v>
      </c>
      <c r="I5552" s="434">
        <f t="shared" si="86"/>
        <v>20080060</v>
      </c>
    </row>
    <row r="5553" spans="1:9">
      <c r="A5553" s="421">
        <v>5552</v>
      </c>
      <c r="B5553" s="422" t="s">
        <v>7711</v>
      </c>
      <c r="C5553" s="422" t="s">
        <v>7712</v>
      </c>
      <c r="D5553" s="422" t="s">
        <v>1987</v>
      </c>
      <c r="E5553" s="422" t="s">
        <v>9594</v>
      </c>
      <c r="F5553" s="438">
        <v>24570000</v>
      </c>
      <c r="G5553" s="423">
        <v>2023</v>
      </c>
      <c r="H5553" s="424">
        <f>VLOOKUP(G5553,[3]잔가율!$B$3:$C$33,2,FALSE)</f>
        <v>0.82599999999999996</v>
      </c>
      <c r="I5553" s="434">
        <f t="shared" si="86"/>
        <v>20294820</v>
      </c>
    </row>
    <row r="5554" spans="1:9">
      <c r="A5554" s="421">
        <v>5553</v>
      </c>
      <c r="B5554" s="422" t="s">
        <v>7711</v>
      </c>
      <c r="C5554" s="422" t="s">
        <v>7712</v>
      </c>
      <c r="D5554" s="422" t="s">
        <v>1987</v>
      </c>
      <c r="E5554" s="422" t="s">
        <v>9595</v>
      </c>
      <c r="F5554" s="438">
        <v>23040000</v>
      </c>
      <c r="G5554" s="423">
        <v>2023</v>
      </c>
      <c r="H5554" s="424">
        <f>VLOOKUP(G5554,[3]잔가율!$B$3:$C$33,2,FALSE)</f>
        <v>0.82599999999999996</v>
      </c>
      <c r="I5554" s="434">
        <f t="shared" si="86"/>
        <v>19031040</v>
      </c>
    </row>
    <row r="5555" spans="1:9">
      <c r="A5555" s="421">
        <v>5554</v>
      </c>
      <c r="B5555" s="422" t="s">
        <v>7711</v>
      </c>
      <c r="C5555" s="422" t="s">
        <v>7712</v>
      </c>
      <c r="D5555" s="422" t="s">
        <v>1987</v>
      </c>
      <c r="E5555" s="422" t="s">
        <v>9596</v>
      </c>
      <c r="F5555" s="438">
        <v>22030000</v>
      </c>
      <c r="G5555" s="423">
        <v>2023</v>
      </c>
      <c r="H5555" s="424">
        <f>VLOOKUP(G5555,[3]잔가율!$B$3:$C$33,2,FALSE)</f>
        <v>0.82599999999999996</v>
      </c>
      <c r="I5555" s="434">
        <f t="shared" si="86"/>
        <v>18196780</v>
      </c>
    </row>
    <row r="5556" spans="1:9">
      <c r="A5556" s="421">
        <v>5555</v>
      </c>
      <c r="B5556" s="422" t="s">
        <v>7711</v>
      </c>
      <c r="C5556" s="422" t="s">
        <v>7712</v>
      </c>
      <c r="D5556" s="422" t="s">
        <v>1987</v>
      </c>
      <c r="E5556" s="422" t="s">
        <v>9597</v>
      </c>
      <c r="F5556" s="438">
        <v>21500000</v>
      </c>
      <c r="G5556" s="423">
        <v>2023</v>
      </c>
      <c r="H5556" s="424">
        <f>VLOOKUP(G5556,[3]잔가율!$B$3:$C$33,2,FALSE)</f>
        <v>0.82599999999999996</v>
      </c>
      <c r="I5556" s="434">
        <f t="shared" si="86"/>
        <v>17759000</v>
      </c>
    </row>
    <row r="5557" spans="1:9">
      <c r="A5557" s="421">
        <v>5556</v>
      </c>
      <c r="B5557" s="422" t="s">
        <v>7711</v>
      </c>
      <c r="C5557" s="422" t="s">
        <v>7712</v>
      </c>
      <c r="D5557" s="422" t="s">
        <v>1987</v>
      </c>
      <c r="E5557" s="422" t="s">
        <v>9598</v>
      </c>
      <c r="F5557" s="438">
        <v>25330000</v>
      </c>
      <c r="G5557" s="423">
        <v>2023</v>
      </c>
      <c r="H5557" s="424">
        <f>VLOOKUP(G5557,[3]잔가율!$B$3:$C$33,2,FALSE)</f>
        <v>0.82599999999999996</v>
      </c>
      <c r="I5557" s="434">
        <f t="shared" si="86"/>
        <v>20922580</v>
      </c>
    </row>
    <row r="5558" spans="1:9">
      <c r="A5558" s="421">
        <v>5557</v>
      </c>
      <c r="B5558" s="422" t="s">
        <v>7711</v>
      </c>
      <c r="C5558" s="422" t="s">
        <v>7712</v>
      </c>
      <c r="D5558" s="422" t="s">
        <v>1987</v>
      </c>
      <c r="E5558" s="422" t="s">
        <v>9599</v>
      </c>
      <c r="F5558" s="438">
        <v>24530000</v>
      </c>
      <c r="G5558" s="423">
        <v>2023</v>
      </c>
      <c r="H5558" s="424">
        <f>VLOOKUP(G5558,[3]잔가율!$B$3:$C$33,2,FALSE)</f>
        <v>0.82599999999999996</v>
      </c>
      <c r="I5558" s="434">
        <f t="shared" si="86"/>
        <v>20261780</v>
      </c>
    </row>
    <row r="5559" spans="1:9">
      <c r="A5559" s="421">
        <v>5558</v>
      </c>
      <c r="B5559" s="422" t="s">
        <v>7711</v>
      </c>
      <c r="C5559" s="422" t="s">
        <v>7712</v>
      </c>
      <c r="D5559" s="422" t="s">
        <v>1987</v>
      </c>
      <c r="E5559" s="422" t="s">
        <v>9600</v>
      </c>
      <c r="F5559" s="438">
        <v>26020000</v>
      </c>
      <c r="G5559" s="423">
        <v>2023</v>
      </c>
      <c r="H5559" s="424">
        <f>VLOOKUP(G5559,[3]잔가율!$B$3:$C$33,2,FALSE)</f>
        <v>0.82599999999999996</v>
      </c>
      <c r="I5559" s="434">
        <f t="shared" si="86"/>
        <v>21492520</v>
      </c>
    </row>
    <row r="5560" spans="1:9">
      <c r="A5560" s="421">
        <v>5559</v>
      </c>
      <c r="B5560" s="422" t="s">
        <v>7711</v>
      </c>
      <c r="C5560" s="422" t="s">
        <v>7712</v>
      </c>
      <c r="D5560" s="422" t="s">
        <v>1987</v>
      </c>
      <c r="E5560" s="422" t="s">
        <v>9601</v>
      </c>
      <c r="F5560" s="438">
        <v>24660000</v>
      </c>
      <c r="G5560" s="423">
        <v>2023</v>
      </c>
      <c r="H5560" s="424">
        <f>VLOOKUP(G5560,[3]잔가율!$B$3:$C$33,2,FALSE)</f>
        <v>0.82599999999999996</v>
      </c>
      <c r="I5560" s="434">
        <f t="shared" si="86"/>
        <v>20369160</v>
      </c>
    </row>
    <row r="5561" spans="1:9">
      <c r="A5561" s="421">
        <v>5560</v>
      </c>
      <c r="B5561" s="422" t="s">
        <v>7711</v>
      </c>
      <c r="C5561" s="422" t="s">
        <v>7712</v>
      </c>
      <c r="D5561" s="422" t="s">
        <v>1987</v>
      </c>
      <c r="E5561" s="422" t="s">
        <v>9602</v>
      </c>
      <c r="F5561" s="438">
        <v>23890000</v>
      </c>
      <c r="G5561" s="423">
        <v>2023</v>
      </c>
      <c r="H5561" s="424">
        <f>VLOOKUP(G5561,[3]잔가율!$B$3:$C$33,2,FALSE)</f>
        <v>0.82599999999999996</v>
      </c>
      <c r="I5561" s="434">
        <f t="shared" si="86"/>
        <v>19733140</v>
      </c>
    </row>
    <row r="5562" spans="1:9">
      <c r="A5562" s="421">
        <v>5561</v>
      </c>
      <c r="B5562" s="422" t="s">
        <v>7711</v>
      </c>
      <c r="C5562" s="422" t="s">
        <v>7712</v>
      </c>
      <c r="D5562" s="422" t="s">
        <v>1987</v>
      </c>
      <c r="E5562" s="422" t="s">
        <v>9603</v>
      </c>
      <c r="F5562" s="438">
        <v>22210000</v>
      </c>
      <c r="G5562" s="423">
        <v>2023</v>
      </c>
      <c r="H5562" s="424">
        <f>VLOOKUP(G5562,[3]잔가율!$B$3:$C$33,2,FALSE)</f>
        <v>0.82599999999999996</v>
      </c>
      <c r="I5562" s="434">
        <f t="shared" si="86"/>
        <v>18345460</v>
      </c>
    </row>
    <row r="5563" spans="1:9">
      <c r="A5563" s="421">
        <v>5562</v>
      </c>
      <c r="B5563" s="422" t="s">
        <v>7711</v>
      </c>
      <c r="C5563" s="422" t="s">
        <v>7712</v>
      </c>
      <c r="D5563" s="422" t="s">
        <v>1987</v>
      </c>
      <c r="E5563" s="422" t="s">
        <v>9604</v>
      </c>
      <c r="F5563" s="438">
        <v>22440000</v>
      </c>
      <c r="G5563" s="423">
        <v>2023</v>
      </c>
      <c r="H5563" s="424">
        <f>VLOOKUP(G5563,[3]잔가율!$B$3:$C$33,2,FALSE)</f>
        <v>0.82599999999999996</v>
      </c>
      <c r="I5563" s="434">
        <f t="shared" si="86"/>
        <v>18535440</v>
      </c>
    </row>
    <row r="5564" spans="1:9">
      <c r="A5564" s="421">
        <v>5563</v>
      </c>
      <c r="B5564" s="422" t="s">
        <v>7711</v>
      </c>
      <c r="C5564" s="422" t="s">
        <v>7712</v>
      </c>
      <c r="D5564" s="422" t="s">
        <v>1987</v>
      </c>
      <c r="E5564" s="422" t="s">
        <v>9605</v>
      </c>
      <c r="F5564" s="438">
        <v>26960000</v>
      </c>
      <c r="G5564" s="423">
        <v>2023</v>
      </c>
      <c r="H5564" s="424">
        <f>VLOOKUP(G5564,[3]잔가율!$B$3:$C$33,2,FALSE)</f>
        <v>0.82599999999999996</v>
      </c>
      <c r="I5564" s="434">
        <f t="shared" si="86"/>
        <v>22268960</v>
      </c>
    </row>
    <row r="5565" spans="1:9">
      <c r="A5565" s="421">
        <v>5564</v>
      </c>
      <c r="B5565" s="422" t="s">
        <v>7711</v>
      </c>
      <c r="C5565" s="422" t="s">
        <v>7712</v>
      </c>
      <c r="D5565" s="422" t="s">
        <v>1987</v>
      </c>
      <c r="E5565" s="422" t="s">
        <v>9606</v>
      </c>
      <c r="F5565" s="438">
        <v>24530000</v>
      </c>
      <c r="G5565" s="423">
        <v>2023</v>
      </c>
      <c r="H5565" s="424">
        <f>VLOOKUP(G5565,[3]잔가율!$B$3:$C$33,2,FALSE)</f>
        <v>0.82599999999999996</v>
      </c>
      <c r="I5565" s="434">
        <f t="shared" si="86"/>
        <v>20261780</v>
      </c>
    </row>
    <row r="5566" spans="1:9">
      <c r="A5566" s="421">
        <v>5565</v>
      </c>
      <c r="B5566" s="422" t="s">
        <v>7711</v>
      </c>
      <c r="C5566" s="422" t="s">
        <v>7712</v>
      </c>
      <c r="D5566" s="422" t="s">
        <v>1987</v>
      </c>
      <c r="E5566" s="422" t="s">
        <v>9607</v>
      </c>
      <c r="F5566" s="438">
        <v>29730000</v>
      </c>
      <c r="G5566" s="423">
        <v>2023</v>
      </c>
      <c r="H5566" s="424">
        <f>VLOOKUP(G5566,[3]잔가율!$B$3:$C$33,2,FALSE)</f>
        <v>0.82599999999999996</v>
      </c>
      <c r="I5566" s="434">
        <f t="shared" si="86"/>
        <v>24556980</v>
      </c>
    </row>
    <row r="5567" spans="1:9">
      <c r="A5567" s="421">
        <v>5566</v>
      </c>
      <c r="B5567" s="422" t="s">
        <v>7711</v>
      </c>
      <c r="C5567" s="422" t="s">
        <v>7712</v>
      </c>
      <c r="D5567" s="422" t="s">
        <v>1987</v>
      </c>
      <c r="E5567" s="422" t="s">
        <v>9608</v>
      </c>
      <c r="F5567" s="438">
        <v>23860000</v>
      </c>
      <c r="G5567" s="423">
        <v>2023</v>
      </c>
      <c r="H5567" s="424">
        <f>VLOOKUP(G5567,[3]잔가율!$B$3:$C$33,2,FALSE)</f>
        <v>0.82599999999999996</v>
      </c>
      <c r="I5567" s="434">
        <f t="shared" si="86"/>
        <v>19708360</v>
      </c>
    </row>
    <row r="5568" spans="1:9">
      <c r="A5568" s="421">
        <v>5567</v>
      </c>
      <c r="B5568" s="422" t="s">
        <v>7711</v>
      </c>
      <c r="C5568" s="422" t="s">
        <v>7712</v>
      </c>
      <c r="D5568" s="422" t="s">
        <v>1987</v>
      </c>
      <c r="E5568" s="422" t="s">
        <v>9609</v>
      </c>
      <c r="F5568" s="438">
        <v>24050000</v>
      </c>
      <c r="G5568" s="423">
        <v>2023</v>
      </c>
      <c r="H5568" s="424">
        <f>VLOOKUP(G5568,[3]잔가율!$B$3:$C$33,2,FALSE)</f>
        <v>0.82599999999999996</v>
      </c>
      <c r="I5568" s="434">
        <f t="shared" si="86"/>
        <v>19865300</v>
      </c>
    </row>
    <row r="5569" spans="1:9">
      <c r="A5569" s="421">
        <v>5568</v>
      </c>
      <c r="B5569" s="422" t="s">
        <v>7711</v>
      </c>
      <c r="C5569" s="422" t="s">
        <v>7712</v>
      </c>
      <c r="D5569" s="422" t="s">
        <v>1987</v>
      </c>
      <c r="E5569" s="422" t="s">
        <v>9610</v>
      </c>
      <c r="F5569" s="438">
        <v>24750000</v>
      </c>
      <c r="G5569" s="423">
        <v>2023</v>
      </c>
      <c r="H5569" s="424">
        <f>VLOOKUP(G5569,[3]잔가율!$B$3:$C$33,2,FALSE)</f>
        <v>0.82599999999999996</v>
      </c>
      <c r="I5569" s="434">
        <f t="shared" si="86"/>
        <v>20443500</v>
      </c>
    </row>
    <row r="5570" spans="1:9">
      <c r="A5570" s="421">
        <v>5569</v>
      </c>
      <c r="B5570" s="422" t="s">
        <v>7711</v>
      </c>
      <c r="C5570" s="422" t="s">
        <v>7712</v>
      </c>
      <c r="D5570" s="422" t="s">
        <v>1987</v>
      </c>
      <c r="E5570" s="422" t="s">
        <v>9611</v>
      </c>
      <c r="F5570" s="438">
        <v>21470000</v>
      </c>
      <c r="G5570" s="423">
        <v>2023</v>
      </c>
      <c r="H5570" s="424">
        <f>VLOOKUP(G5570,[3]잔가율!$B$3:$C$33,2,FALSE)</f>
        <v>0.82599999999999996</v>
      </c>
      <c r="I5570" s="434">
        <f t="shared" ref="I5570:I5633" si="87">ROUNDDOWN(F5570*H5570,0)</f>
        <v>17734220</v>
      </c>
    </row>
    <row r="5571" spans="1:9">
      <c r="A5571" s="421">
        <v>5570</v>
      </c>
      <c r="B5571" s="422" t="s">
        <v>7711</v>
      </c>
      <c r="C5571" s="422" t="s">
        <v>7712</v>
      </c>
      <c r="D5571" s="422" t="s">
        <v>1987</v>
      </c>
      <c r="E5571" s="422" t="s">
        <v>9612</v>
      </c>
      <c r="F5571" s="438">
        <v>20590000</v>
      </c>
      <c r="G5571" s="423">
        <v>2023</v>
      </c>
      <c r="H5571" s="424">
        <f>VLOOKUP(G5571,[3]잔가율!$B$3:$C$33,2,FALSE)</f>
        <v>0.82599999999999996</v>
      </c>
      <c r="I5571" s="434">
        <f t="shared" si="87"/>
        <v>17007340</v>
      </c>
    </row>
    <row r="5572" spans="1:9">
      <c r="A5572" s="421">
        <v>5571</v>
      </c>
      <c r="B5572" s="422" t="s">
        <v>7711</v>
      </c>
      <c r="C5572" s="422" t="s">
        <v>7712</v>
      </c>
      <c r="D5572" s="422" t="s">
        <v>1987</v>
      </c>
      <c r="E5572" s="422" t="s">
        <v>9613</v>
      </c>
      <c r="F5572" s="438">
        <v>22910000</v>
      </c>
      <c r="G5572" s="423">
        <v>2023</v>
      </c>
      <c r="H5572" s="424">
        <f>VLOOKUP(G5572,[3]잔가율!$B$3:$C$33,2,FALSE)</f>
        <v>0.82599999999999996</v>
      </c>
      <c r="I5572" s="434">
        <f t="shared" si="87"/>
        <v>18923660</v>
      </c>
    </row>
    <row r="5573" spans="1:9">
      <c r="A5573" s="421">
        <v>5572</v>
      </c>
      <c r="B5573" s="422" t="s">
        <v>7711</v>
      </c>
      <c r="C5573" s="422" t="s">
        <v>7712</v>
      </c>
      <c r="D5573" s="422" t="s">
        <v>1987</v>
      </c>
      <c r="E5573" s="422" t="s">
        <v>9614</v>
      </c>
      <c r="F5573" s="438">
        <v>23820000</v>
      </c>
      <c r="G5573" s="423">
        <v>2023</v>
      </c>
      <c r="H5573" s="424">
        <f>VLOOKUP(G5573,[3]잔가율!$B$3:$C$33,2,FALSE)</f>
        <v>0.82599999999999996</v>
      </c>
      <c r="I5573" s="434">
        <f t="shared" si="87"/>
        <v>19675320</v>
      </c>
    </row>
    <row r="5574" spans="1:9">
      <c r="A5574" s="421">
        <v>5573</v>
      </c>
      <c r="B5574" s="422" t="s">
        <v>7711</v>
      </c>
      <c r="C5574" s="422" t="s">
        <v>7712</v>
      </c>
      <c r="D5574" s="422" t="s">
        <v>1987</v>
      </c>
      <c r="E5574" s="422" t="s">
        <v>9615</v>
      </c>
      <c r="F5574" s="438">
        <v>26980000</v>
      </c>
      <c r="G5574" s="423">
        <v>2023</v>
      </c>
      <c r="H5574" s="424">
        <f>VLOOKUP(G5574,[3]잔가율!$B$3:$C$33,2,FALSE)</f>
        <v>0.82599999999999996</v>
      </c>
      <c r="I5574" s="434">
        <f t="shared" si="87"/>
        <v>22285480</v>
      </c>
    </row>
    <row r="5575" spans="1:9">
      <c r="A5575" s="421">
        <v>5574</v>
      </c>
      <c r="B5575" s="422" t="s">
        <v>7711</v>
      </c>
      <c r="C5575" s="422" t="s">
        <v>7712</v>
      </c>
      <c r="D5575" s="422" t="s">
        <v>1987</v>
      </c>
      <c r="E5575" s="422" t="s">
        <v>9616</v>
      </c>
      <c r="F5575" s="438">
        <v>29830000</v>
      </c>
      <c r="G5575" s="423">
        <v>2023</v>
      </c>
      <c r="H5575" s="424">
        <f>VLOOKUP(G5575,[3]잔가율!$B$3:$C$33,2,FALSE)</f>
        <v>0.82599999999999996</v>
      </c>
      <c r="I5575" s="434">
        <f t="shared" si="87"/>
        <v>24639580</v>
      </c>
    </row>
    <row r="5576" spans="1:9">
      <c r="A5576" s="421">
        <v>5575</v>
      </c>
      <c r="B5576" s="422" t="s">
        <v>7711</v>
      </c>
      <c r="C5576" s="422" t="s">
        <v>7712</v>
      </c>
      <c r="D5576" s="422" t="s">
        <v>1987</v>
      </c>
      <c r="E5576" s="422" t="s">
        <v>9617</v>
      </c>
      <c r="F5576" s="438">
        <v>21880000</v>
      </c>
      <c r="G5576" s="423">
        <v>2023</v>
      </c>
      <c r="H5576" s="424">
        <f>VLOOKUP(G5576,[3]잔가율!$B$3:$C$33,2,FALSE)</f>
        <v>0.82599999999999996</v>
      </c>
      <c r="I5576" s="434">
        <f t="shared" si="87"/>
        <v>18072880</v>
      </c>
    </row>
    <row r="5577" spans="1:9">
      <c r="A5577" s="421">
        <v>5576</v>
      </c>
      <c r="B5577" s="422" t="s">
        <v>7711</v>
      </c>
      <c r="C5577" s="422" t="s">
        <v>7712</v>
      </c>
      <c r="D5577" s="422" t="s">
        <v>1987</v>
      </c>
      <c r="E5577" s="422" t="s">
        <v>9618</v>
      </c>
      <c r="F5577" s="438">
        <v>23250000</v>
      </c>
      <c r="G5577" s="423">
        <v>2023</v>
      </c>
      <c r="H5577" s="424">
        <f>VLOOKUP(G5577,[3]잔가율!$B$3:$C$33,2,FALSE)</f>
        <v>0.82599999999999996</v>
      </c>
      <c r="I5577" s="434">
        <f t="shared" si="87"/>
        <v>19204500</v>
      </c>
    </row>
    <row r="5578" spans="1:9">
      <c r="A5578" s="421">
        <v>5577</v>
      </c>
      <c r="B5578" s="422" t="s">
        <v>7711</v>
      </c>
      <c r="C5578" s="422" t="s">
        <v>7712</v>
      </c>
      <c r="D5578" s="422" t="s">
        <v>1987</v>
      </c>
      <c r="E5578" s="422" t="s">
        <v>9619</v>
      </c>
      <c r="F5578" s="438">
        <v>24310000</v>
      </c>
      <c r="G5578" s="423">
        <v>2023</v>
      </c>
      <c r="H5578" s="424">
        <f>VLOOKUP(G5578,[3]잔가율!$B$3:$C$33,2,FALSE)</f>
        <v>0.82599999999999996</v>
      </c>
      <c r="I5578" s="434">
        <f t="shared" si="87"/>
        <v>20080060</v>
      </c>
    </row>
    <row r="5579" spans="1:9">
      <c r="A5579" s="421">
        <v>5578</v>
      </c>
      <c r="B5579" s="422" t="s">
        <v>7711</v>
      </c>
      <c r="C5579" s="422" t="s">
        <v>7712</v>
      </c>
      <c r="D5579" s="422" t="s">
        <v>1987</v>
      </c>
      <c r="E5579" s="422" t="s">
        <v>9620</v>
      </c>
      <c r="F5579" s="438">
        <v>20350000</v>
      </c>
      <c r="G5579" s="423">
        <v>2023</v>
      </c>
      <c r="H5579" s="424">
        <f>VLOOKUP(G5579,[3]잔가율!$B$3:$C$33,2,FALSE)</f>
        <v>0.82599999999999996</v>
      </c>
      <c r="I5579" s="434">
        <f t="shared" si="87"/>
        <v>16809100</v>
      </c>
    </row>
    <row r="5580" spans="1:9">
      <c r="A5580" s="421">
        <v>5579</v>
      </c>
      <c r="B5580" s="422" t="s">
        <v>7711</v>
      </c>
      <c r="C5580" s="422" t="s">
        <v>7712</v>
      </c>
      <c r="D5580" s="422" t="s">
        <v>1987</v>
      </c>
      <c r="E5580" s="422" t="s">
        <v>9621</v>
      </c>
      <c r="F5580" s="438">
        <v>21580000</v>
      </c>
      <c r="G5580" s="423">
        <v>2023</v>
      </c>
      <c r="H5580" s="424">
        <f>VLOOKUP(G5580,[3]잔가율!$B$3:$C$33,2,FALSE)</f>
        <v>0.82599999999999996</v>
      </c>
      <c r="I5580" s="434">
        <f t="shared" si="87"/>
        <v>17825080</v>
      </c>
    </row>
    <row r="5581" spans="1:9">
      <c r="A5581" s="421">
        <v>5580</v>
      </c>
      <c r="B5581" s="422" t="s">
        <v>7711</v>
      </c>
      <c r="C5581" s="422" t="s">
        <v>7712</v>
      </c>
      <c r="D5581" s="422" t="s">
        <v>1987</v>
      </c>
      <c r="E5581" s="422" t="s">
        <v>9622</v>
      </c>
      <c r="F5581" s="438">
        <v>21140000</v>
      </c>
      <c r="G5581" s="423">
        <v>2023</v>
      </c>
      <c r="H5581" s="424">
        <f>VLOOKUP(G5581,[3]잔가율!$B$3:$C$33,2,FALSE)</f>
        <v>0.82599999999999996</v>
      </c>
      <c r="I5581" s="434">
        <f t="shared" si="87"/>
        <v>17461640</v>
      </c>
    </row>
    <row r="5582" spans="1:9">
      <c r="A5582" s="421">
        <v>5581</v>
      </c>
      <c r="B5582" s="422" t="s">
        <v>7711</v>
      </c>
      <c r="C5582" s="422" t="s">
        <v>7712</v>
      </c>
      <c r="D5582" s="422" t="s">
        <v>1987</v>
      </c>
      <c r="E5582" s="422" t="s">
        <v>9623</v>
      </c>
      <c r="F5582" s="438">
        <v>25100000</v>
      </c>
      <c r="G5582" s="423">
        <v>2023</v>
      </c>
      <c r="H5582" s="424">
        <f>VLOOKUP(G5582,[3]잔가율!$B$3:$C$33,2,FALSE)</f>
        <v>0.82599999999999996</v>
      </c>
      <c r="I5582" s="434">
        <f t="shared" si="87"/>
        <v>20732600</v>
      </c>
    </row>
    <row r="5583" spans="1:9">
      <c r="A5583" s="421">
        <v>5582</v>
      </c>
      <c r="B5583" s="422" t="s">
        <v>7711</v>
      </c>
      <c r="C5583" s="422" t="s">
        <v>7712</v>
      </c>
      <c r="D5583" s="422" t="s">
        <v>1987</v>
      </c>
      <c r="E5583" s="422" t="s">
        <v>9624</v>
      </c>
      <c r="F5583" s="438">
        <v>28270000</v>
      </c>
      <c r="G5583" s="423">
        <v>2023</v>
      </c>
      <c r="H5583" s="424">
        <f>VLOOKUP(G5583,[3]잔가율!$B$3:$C$33,2,FALSE)</f>
        <v>0.82599999999999996</v>
      </c>
      <c r="I5583" s="434">
        <f t="shared" si="87"/>
        <v>23351020</v>
      </c>
    </row>
    <row r="5584" spans="1:9">
      <c r="A5584" s="421">
        <v>5583</v>
      </c>
      <c r="B5584" s="422" t="s">
        <v>7711</v>
      </c>
      <c r="C5584" s="422" t="s">
        <v>7712</v>
      </c>
      <c r="D5584" s="422" t="s">
        <v>1987</v>
      </c>
      <c r="E5584" s="422" t="s">
        <v>9625</v>
      </c>
      <c r="F5584" s="438">
        <v>22060000</v>
      </c>
      <c r="G5584" s="423">
        <v>2023</v>
      </c>
      <c r="H5584" s="424">
        <f>VLOOKUP(G5584,[3]잔가율!$B$3:$C$33,2,FALSE)</f>
        <v>0.82599999999999996</v>
      </c>
      <c r="I5584" s="434">
        <f t="shared" si="87"/>
        <v>18221560</v>
      </c>
    </row>
    <row r="5585" spans="1:9">
      <c r="A5585" s="421">
        <v>5584</v>
      </c>
      <c r="B5585" s="422" t="s">
        <v>7711</v>
      </c>
      <c r="C5585" s="422" t="s">
        <v>7712</v>
      </c>
      <c r="D5585" s="422" t="s">
        <v>1987</v>
      </c>
      <c r="E5585" s="422" t="s">
        <v>9626</v>
      </c>
      <c r="F5585" s="438">
        <v>23330000</v>
      </c>
      <c r="G5585" s="423">
        <v>2023</v>
      </c>
      <c r="H5585" s="424">
        <f>VLOOKUP(G5585,[3]잔가율!$B$3:$C$33,2,FALSE)</f>
        <v>0.82599999999999996</v>
      </c>
      <c r="I5585" s="434">
        <f t="shared" si="87"/>
        <v>19270580</v>
      </c>
    </row>
    <row r="5586" spans="1:9">
      <c r="A5586" s="421">
        <v>5585</v>
      </c>
      <c r="B5586" s="422" t="s">
        <v>7711</v>
      </c>
      <c r="C5586" s="422" t="s">
        <v>7712</v>
      </c>
      <c r="D5586" s="422" t="s">
        <v>1987</v>
      </c>
      <c r="E5586" s="422" t="s">
        <v>9627</v>
      </c>
      <c r="F5586" s="438">
        <v>23820000</v>
      </c>
      <c r="G5586" s="423">
        <v>2023</v>
      </c>
      <c r="H5586" s="424">
        <f>VLOOKUP(G5586,[3]잔가율!$B$3:$C$33,2,FALSE)</f>
        <v>0.82599999999999996</v>
      </c>
      <c r="I5586" s="434">
        <f t="shared" si="87"/>
        <v>19675320</v>
      </c>
    </row>
    <row r="5587" spans="1:9">
      <c r="A5587" s="421">
        <v>5586</v>
      </c>
      <c r="B5587" s="422" t="s">
        <v>7711</v>
      </c>
      <c r="C5587" s="422" t="s">
        <v>7712</v>
      </c>
      <c r="D5587" s="422" t="s">
        <v>1987</v>
      </c>
      <c r="E5587" s="422" t="s">
        <v>9628</v>
      </c>
      <c r="F5587" s="438">
        <v>20120000</v>
      </c>
      <c r="G5587" s="423">
        <v>2023</v>
      </c>
      <c r="H5587" s="424">
        <f>VLOOKUP(G5587,[3]잔가율!$B$3:$C$33,2,FALSE)</f>
        <v>0.82599999999999996</v>
      </c>
      <c r="I5587" s="434">
        <f t="shared" si="87"/>
        <v>16619120</v>
      </c>
    </row>
    <row r="5588" spans="1:9">
      <c r="A5588" s="421">
        <v>5587</v>
      </c>
      <c r="B5588" s="422" t="s">
        <v>7711</v>
      </c>
      <c r="C5588" s="422" t="s">
        <v>7712</v>
      </c>
      <c r="D5588" s="422" t="s">
        <v>1987</v>
      </c>
      <c r="E5588" s="422" t="s">
        <v>9629</v>
      </c>
      <c r="F5588" s="438">
        <v>21670000</v>
      </c>
      <c r="G5588" s="423">
        <v>2023</v>
      </c>
      <c r="H5588" s="424">
        <f>VLOOKUP(G5588,[3]잔가율!$B$3:$C$33,2,FALSE)</f>
        <v>0.82599999999999996</v>
      </c>
      <c r="I5588" s="434">
        <f t="shared" si="87"/>
        <v>17899420</v>
      </c>
    </row>
    <row r="5589" spans="1:9">
      <c r="A5589" s="421">
        <v>5588</v>
      </c>
      <c r="B5589" s="422" t="s">
        <v>7711</v>
      </c>
      <c r="C5589" s="422" t="s">
        <v>7712</v>
      </c>
      <c r="D5589" s="422" t="s">
        <v>1987</v>
      </c>
      <c r="E5589" s="422" t="s">
        <v>9630</v>
      </c>
      <c r="F5589" s="438">
        <v>22360000</v>
      </c>
      <c r="G5589" s="423">
        <v>2023</v>
      </c>
      <c r="H5589" s="424">
        <f>VLOOKUP(G5589,[3]잔가율!$B$3:$C$33,2,FALSE)</f>
        <v>0.82599999999999996</v>
      </c>
      <c r="I5589" s="434">
        <f t="shared" si="87"/>
        <v>18469360</v>
      </c>
    </row>
    <row r="5590" spans="1:9">
      <c r="A5590" s="421">
        <v>5589</v>
      </c>
      <c r="B5590" s="422" t="s">
        <v>7711</v>
      </c>
      <c r="C5590" s="422" t="s">
        <v>7712</v>
      </c>
      <c r="D5590" s="422" t="s">
        <v>1987</v>
      </c>
      <c r="E5590" s="422" t="s">
        <v>9631</v>
      </c>
      <c r="F5590" s="438">
        <v>25300000</v>
      </c>
      <c r="G5590" s="423">
        <v>2023</v>
      </c>
      <c r="H5590" s="424">
        <f>VLOOKUP(G5590,[3]잔가율!$B$3:$C$33,2,FALSE)</f>
        <v>0.82599999999999996</v>
      </c>
      <c r="I5590" s="434">
        <f t="shared" si="87"/>
        <v>20897800</v>
      </c>
    </row>
    <row r="5591" spans="1:9">
      <c r="A5591" s="421">
        <v>5590</v>
      </c>
      <c r="B5591" s="422" t="s">
        <v>7711</v>
      </c>
      <c r="C5591" s="422" t="s">
        <v>7712</v>
      </c>
      <c r="D5591" s="422" t="s">
        <v>1987</v>
      </c>
      <c r="E5591" s="422" t="s">
        <v>9632</v>
      </c>
      <c r="F5591" s="438">
        <v>28250000</v>
      </c>
      <c r="G5591" s="423">
        <v>2023</v>
      </c>
      <c r="H5591" s="424">
        <f>VLOOKUP(G5591,[3]잔가율!$B$3:$C$33,2,FALSE)</f>
        <v>0.82599999999999996</v>
      </c>
      <c r="I5591" s="434">
        <f t="shared" si="87"/>
        <v>23334500</v>
      </c>
    </row>
    <row r="5592" spans="1:9">
      <c r="A5592" s="421">
        <v>5591</v>
      </c>
      <c r="B5592" s="422" t="s">
        <v>7711</v>
      </c>
      <c r="C5592" s="422" t="s">
        <v>7712</v>
      </c>
      <c r="D5592" s="422" t="s">
        <v>1987</v>
      </c>
      <c r="E5592" s="422" t="s">
        <v>9633</v>
      </c>
      <c r="F5592" s="438">
        <v>20740000</v>
      </c>
      <c r="G5592" s="423">
        <v>2023</v>
      </c>
      <c r="H5592" s="424">
        <f>VLOOKUP(G5592,[3]잔가율!$B$3:$C$33,2,FALSE)</f>
        <v>0.82599999999999996</v>
      </c>
      <c r="I5592" s="434">
        <f t="shared" si="87"/>
        <v>17131240</v>
      </c>
    </row>
    <row r="5593" spans="1:9">
      <c r="A5593" s="421">
        <v>5592</v>
      </c>
      <c r="B5593" s="422" t="s">
        <v>7711</v>
      </c>
      <c r="C5593" s="422" t="s">
        <v>7712</v>
      </c>
      <c r="D5593" s="422" t="s">
        <v>1987</v>
      </c>
      <c r="E5593" s="422" t="s">
        <v>9634</v>
      </c>
      <c r="F5593" s="438">
        <v>22570000</v>
      </c>
      <c r="G5593" s="423">
        <v>2023</v>
      </c>
      <c r="H5593" s="424">
        <f>VLOOKUP(G5593,[3]잔가율!$B$3:$C$33,2,FALSE)</f>
        <v>0.82599999999999996</v>
      </c>
      <c r="I5593" s="434">
        <f t="shared" si="87"/>
        <v>18642820</v>
      </c>
    </row>
    <row r="5594" spans="1:9">
      <c r="A5594" s="421">
        <v>5593</v>
      </c>
      <c r="B5594" s="422" t="s">
        <v>7711</v>
      </c>
      <c r="C5594" s="422" t="s">
        <v>7712</v>
      </c>
      <c r="D5594" s="422" t="s">
        <v>1987</v>
      </c>
      <c r="E5594" s="422" t="s">
        <v>9635</v>
      </c>
      <c r="F5594" s="438">
        <v>20540000</v>
      </c>
      <c r="G5594" s="423">
        <v>2023</v>
      </c>
      <c r="H5594" s="424">
        <f>VLOOKUP(G5594,[3]잔가율!$B$3:$C$33,2,FALSE)</f>
        <v>0.82599999999999996</v>
      </c>
      <c r="I5594" s="434">
        <f t="shared" si="87"/>
        <v>16966040</v>
      </c>
    </row>
    <row r="5595" spans="1:9">
      <c r="A5595" s="421">
        <v>5594</v>
      </c>
      <c r="B5595" s="422" t="s">
        <v>7711</v>
      </c>
      <c r="C5595" s="422" t="s">
        <v>7712</v>
      </c>
      <c r="D5595" s="422" t="s">
        <v>1987</v>
      </c>
      <c r="E5595" s="422" t="s">
        <v>9636</v>
      </c>
      <c r="F5595" s="438">
        <v>25030000</v>
      </c>
      <c r="G5595" s="423">
        <v>2023</v>
      </c>
      <c r="H5595" s="424">
        <f>VLOOKUP(G5595,[3]잔가율!$B$3:$C$33,2,FALSE)</f>
        <v>0.82599999999999996</v>
      </c>
      <c r="I5595" s="434">
        <f t="shared" si="87"/>
        <v>20674780</v>
      </c>
    </row>
    <row r="5596" spans="1:9">
      <c r="A5596" s="421">
        <v>5595</v>
      </c>
      <c r="B5596" s="422" t="s">
        <v>7711</v>
      </c>
      <c r="C5596" s="422" t="s">
        <v>7712</v>
      </c>
      <c r="D5596" s="422" t="s">
        <v>1987</v>
      </c>
      <c r="E5596" s="422" t="s">
        <v>9637</v>
      </c>
      <c r="F5596" s="438">
        <v>25500000</v>
      </c>
      <c r="G5596" s="423">
        <v>2023</v>
      </c>
      <c r="H5596" s="424">
        <f>VLOOKUP(G5596,[3]잔가율!$B$3:$C$33,2,FALSE)</f>
        <v>0.82599999999999996</v>
      </c>
      <c r="I5596" s="434">
        <f t="shared" si="87"/>
        <v>21063000</v>
      </c>
    </row>
    <row r="5597" spans="1:9">
      <c r="A5597" s="421">
        <v>5596</v>
      </c>
      <c r="B5597" s="422" t="s">
        <v>7711</v>
      </c>
      <c r="C5597" s="422" t="s">
        <v>7712</v>
      </c>
      <c r="D5597" s="422" t="s">
        <v>1987</v>
      </c>
      <c r="E5597" s="422" t="s">
        <v>9638</v>
      </c>
      <c r="F5597" s="438">
        <v>20500000</v>
      </c>
      <c r="G5597" s="423">
        <v>2023</v>
      </c>
      <c r="H5597" s="424">
        <f>VLOOKUP(G5597,[3]잔가율!$B$3:$C$33,2,FALSE)</f>
        <v>0.82599999999999996</v>
      </c>
      <c r="I5597" s="434">
        <f t="shared" si="87"/>
        <v>16933000</v>
      </c>
    </row>
    <row r="5598" spans="1:9">
      <c r="A5598" s="421">
        <v>5597</v>
      </c>
      <c r="B5598" s="422" t="s">
        <v>15840</v>
      </c>
      <c r="C5598" s="422" t="s">
        <v>15842</v>
      </c>
      <c r="D5598" s="422" t="s">
        <v>1987</v>
      </c>
      <c r="E5598" s="422" t="s">
        <v>9639</v>
      </c>
      <c r="F5598" s="438">
        <v>22260000</v>
      </c>
      <c r="G5598" s="423">
        <v>2023</v>
      </c>
      <c r="H5598" s="424">
        <f>VLOOKUP(G5598,[3]잔가율!$B$3:$C$33,2,FALSE)</f>
        <v>0.82599999999999996</v>
      </c>
      <c r="I5598" s="434">
        <f t="shared" si="87"/>
        <v>18386760</v>
      </c>
    </row>
    <row r="5599" spans="1:9">
      <c r="A5599" s="421">
        <v>5598</v>
      </c>
      <c r="B5599" s="422" t="s">
        <v>7711</v>
      </c>
      <c r="C5599" s="422" t="s">
        <v>7712</v>
      </c>
      <c r="D5599" s="422" t="s">
        <v>1987</v>
      </c>
      <c r="E5599" s="422" t="s">
        <v>9640</v>
      </c>
      <c r="F5599" s="438">
        <v>21840000</v>
      </c>
      <c r="G5599" s="423">
        <v>2023</v>
      </c>
      <c r="H5599" s="424">
        <f>VLOOKUP(G5599,[3]잔가율!$B$3:$C$33,2,FALSE)</f>
        <v>0.82599999999999996</v>
      </c>
      <c r="I5599" s="434">
        <f t="shared" si="87"/>
        <v>18039840</v>
      </c>
    </row>
    <row r="5600" spans="1:9">
      <c r="A5600" s="421">
        <v>5599</v>
      </c>
      <c r="B5600" s="422" t="s">
        <v>7711</v>
      </c>
      <c r="C5600" s="422" t="s">
        <v>7712</v>
      </c>
      <c r="D5600" s="422" t="s">
        <v>1987</v>
      </c>
      <c r="E5600" s="422" t="s">
        <v>9641</v>
      </c>
      <c r="F5600" s="438">
        <v>24420000</v>
      </c>
      <c r="G5600" s="423">
        <v>2023</v>
      </c>
      <c r="H5600" s="424">
        <f>VLOOKUP(G5600,[3]잔가율!$B$3:$C$33,2,FALSE)</f>
        <v>0.82599999999999996</v>
      </c>
      <c r="I5600" s="434">
        <f t="shared" si="87"/>
        <v>20170920</v>
      </c>
    </row>
    <row r="5601" spans="1:9">
      <c r="A5601" s="421">
        <v>5600</v>
      </c>
      <c r="B5601" s="422" t="s">
        <v>7711</v>
      </c>
      <c r="C5601" s="422" t="s">
        <v>7712</v>
      </c>
      <c r="D5601" s="422" t="s">
        <v>1987</v>
      </c>
      <c r="E5601" s="422" t="s">
        <v>9642</v>
      </c>
      <c r="F5601" s="438">
        <v>25950000</v>
      </c>
      <c r="G5601" s="423">
        <v>2023</v>
      </c>
      <c r="H5601" s="424">
        <f>VLOOKUP(G5601,[3]잔가율!$B$3:$C$33,2,FALSE)</f>
        <v>0.82599999999999996</v>
      </c>
      <c r="I5601" s="434">
        <f t="shared" si="87"/>
        <v>21434700</v>
      </c>
    </row>
    <row r="5602" spans="1:9">
      <c r="A5602" s="421">
        <v>5601</v>
      </c>
      <c r="B5602" s="422" t="s">
        <v>7711</v>
      </c>
      <c r="C5602" s="422" t="s">
        <v>7712</v>
      </c>
      <c r="D5602" s="422" t="s">
        <v>1987</v>
      </c>
      <c r="E5602" s="422" t="s">
        <v>9643</v>
      </c>
      <c r="F5602" s="438">
        <v>26790000</v>
      </c>
      <c r="G5602" s="423">
        <v>2023</v>
      </c>
      <c r="H5602" s="424">
        <f>VLOOKUP(G5602,[3]잔가율!$B$3:$C$33,2,FALSE)</f>
        <v>0.82599999999999996</v>
      </c>
      <c r="I5602" s="434">
        <f t="shared" si="87"/>
        <v>22128540</v>
      </c>
    </row>
    <row r="5603" spans="1:9">
      <c r="A5603" s="421">
        <v>5602</v>
      </c>
      <c r="B5603" s="425" t="s">
        <v>7711</v>
      </c>
      <c r="C5603" s="425" t="s">
        <v>7712</v>
      </c>
      <c r="D5603" s="425" t="s">
        <v>1987</v>
      </c>
      <c r="E5603" s="425" t="s">
        <v>9644</v>
      </c>
      <c r="F5603" s="443">
        <v>21130000</v>
      </c>
      <c r="G5603" s="423">
        <v>2023</v>
      </c>
      <c r="H5603" s="424">
        <f>VLOOKUP(G5603,[3]잔가율!$B$3:$C$33,2,FALSE)</f>
        <v>0.82599999999999996</v>
      </c>
      <c r="I5603" s="434">
        <f t="shared" si="87"/>
        <v>17453380</v>
      </c>
    </row>
    <row r="5604" spans="1:9">
      <c r="A5604" s="421">
        <v>5603</v>
      </c>
      <c r="B5604" s="425" t="s">
        <v>7711</v>
      </c>
      <c r="C5604" s="425" t="s">
        <v>7712</v>
      </c>
      <c r="D5604" s="425" t="s">
        <v>1987</v>
      </c>
      <c r="E5604" s="425" t="s">
        <v>9645</v>
      </c>
      <c r="F5604" s="443">
        <v>22690000</v>
      </c>
      <c r="G5604" s="423">
        <v>2023</v>
      </c>
      <c r="H5604" s="424">
        <f>VLOOKUP(G5604,[3]잔가율!$B$3:$C$33,2,FALSE)</f>
        <v>0.82599999999999996</v>
      </c>
      <c r="I5604" s="434">
        <f t="shared" si="87"/>
        <v>18741940</v>
      </c>
    </row>
    <row r="5605" spans="1:9">
      <c r="A5605" s="421">
        <v>5604</v>
      </c>
      <c r="B5605" s="425" t="s">
        <v>7711</v>
      </c>
      <c r="C5605" s="425" t="s">
        <v>7712</v>
      </c>
      <c r="D5605" s="425" t="s">
        <v>1987</v>
      </c>
      <c r="E5605" s="425" t="s">
        <v>9646</v>
      </c>
      <c r="F5605" s="443">
        <v>22260000</v>
      </c>
      <c r="G5605" s="423">
        <v>2023</v>
      </c>
      <c r="H5605" s="424">
        <f>VLOOKUP(G5605,[3]잔가율!$B$3:$C$33,2,FALSE)</f>
        <v>0.82599999999999996</v>
      </c>
      <c r="I5605" s="434">
        <f t="shared" si="87"/>
        <v>18386760</v>
      </c>
    </row>
    <row r="5606" spans="1:9">
      <c r="A5606" s="421">
        <v>5605</v>
      </c>
      <c r="B5606" s="425" t="s">
        <v>7711</v>
      </c>
      <c r="C5606" s="425" t="s">
        <v>7712</v>
      </c>
      <c r="D5606" s="425" t="s">
        <v>1987</v>
      </c>
      <c r="E5606" s="425" t="s">
        <v>9647</v>
      </c>
      <c r="F5606" s="443">
        <v>26030000</v>
      </c>
      <c r="G5606" s="423">
        <v>2023</v>
      </c>
      <c r="H5606" s="424">
        <f>VLOOKUP(G5606,[3]잔가율!$B$3:$C$33,2,FALSE)</f>
        <v>0.82599999999999996</v>
      </c>
      <c r="I5606" s="434">
        <f t="shared" si="87"/>
        <v>21500780</v>
      </c>
    </row>
    <row r="5607" spans="1:9">
      <c r="A5607" s="421">
        <v>5606</v>
      </c>
      <c r="B5607" s="425" t="s">
        <v>7711</v>
      </c>
      <c r="C5607" s="425" t="s">
        <v>7712</v>
      </c>
      <c r="D5607" s="425" t="s">
        <v>1987</v>
      </c>
      <c r="E5607" s="425" t="s">
        <v>9648</v>
      </c>
      <c r="F5607" s="443">
        <v>26710000</v>
      </c>
      <c r="G5607" s="423">
        <v>2023</v>
      </c>
      <c r="H5607" s="424">
        <f>VLOOKUP(G5607,[3]잔가율!$B$3:$C$33,2,FALSE)</f>
        <v>0.82599999999999996</v>
      </c>
      <c r="I5607" s="434">
        <f t="shared" si="87"/>
        <v>22062460</v>
      </c>
    </row>
    <row r="5608" spans="1:9">
      <c r="A5608" s="421">
        <v>5607</v>
      </c>
      <c r="B5608" s="422" t="s">
        <v>7711</v>
      </c>
      <c r="C5608" s="422" t="s">
        <v>7712</v>
      </c>
      <c r="D5608" s="422" t="s">
        <v>1987</v>
      </c>
      <c r="E5608" s="422" t="s">
        <v>9649</v>
      </c>
      <c r="F5608" s="438">
        <v>25340000</v>
      </c>
      <c r="G5608" s="423">
        <v>2023</v>
      </c>
      <c r="H5608" s="424">
        <f>VLOOKUP(G5608,[3]잔가율!$B$3:$C$33,2,FALSE)</f>
        <v>0.82599999999999996</v>
      </c>
      <c r="I5608" s="434">
        <f t="shared" si="87"/>
        <v>20930840</v>
      </c>
    </row>
    <row r="5609" spans="1:9">
      <c r="A5609" s="421">
        <v>5608</v>
      </c>
      <c r="B5609" s="422" t="s">
        <v>7711</v>
      </c>
      <c r="C5609" s="422" t="s">
        <v>7712</v>
      </c>
      <c r="D5609" s="422" t="s">
        <v>1987</v>
      </c>
      <c r="E5609" s="422" t="s">
        <v>9650</v>
      </c>
      <c r="F5609" s="438">
        <v>25280000</v>
      </c>
      <c r="G5609" s="423">
        <v>2023</v>
      </c>
      <c r="H5609" s="424">
        <f>VLOOKUP(G5609,[3]잔가율!$B$3:$C$33,2,FALSE)</f>
        <v>0.82599999999999996</v>
      </c>
      <c r="I5609" s="434">
        <f t="shared" si="87"/>
        <v>20881280</v>
      </c>
    </row>
    <row r="5610" spans="1:9">
      <c r="A5610" s="421">
        <v>5609</v>
      </c>
      <c r="B5610" s="422" t="s">
        <v>7711</v>
      </c>
      <c r="C5610" s="422" t="s">
        <v>7712</v>
      </c>
      <c r="D5610" s="422" t="s">
        <v>1987</v>
      </c>
      <c r="E5610" s="422" t="s">
        <v>9651</v>
      </c>
      <c r="F5610" s="438">
        <v>24480000</v>
      </c>
      <c r="G5610" s="423">
        <v>2023</v>
      </c>
      <c r="H5610" s="424">
        <f>VLOOKUP(G5610,[3]잔가율!$B$3:$C$33,2,FALSE)</f>
        <v>0.82599999999999996</v>
      </c>
      <c r="I5610" s="434">
        <f t="shared" si="87"/>
        <v>20220480</v>
      </c>
    </row>
    <row r="5611" spans="1:9">
      <c r="A5611" s="421">
        <v>5610</v>
      </c>
      <c r="B5611" s="422" t="s">
        <v>7711</v>
      </c>
      <c r="C5611" s="422" t="s">
        <v>7712</v>
      </c>
      <c r="D5611" s="422" t="s">
        <v>1987</v>
      </c>
      <c r="E5611" s="422" t="s">
        <v>9652</v>
      </c>
      <c r="F5611" s="438">
        <v>23040000</v>
      </c>
      <c r="G5611" s="423">
        <v>2023</v>
      </c>
      <c r="H5611" s="424">
        <f>VLOOKUP(G5611,[3]잔가율!$B$3:$C$33,2,FALSE)</f>
        <v>0.82599999999999996</v>
      </c>
      <c r="I5611" s="434">
        <f t="shared" si="87"/>
        <v>19031040</v>
      </c>
    </row>
    <row r="5612" spans="1:9">
      <c r="A5612" s="421">
        <v>5611</v>
      </c>
      <c r="B5612" s="422" t="s">
        <v>7711</v>
      </c>
      <c r="C5612" s="422" t="s">
        <v>7712</v>
      </c>
      <c r="D5612" s="422" t="s">
        <v>1987</v>
      </c>
      <c r="E5612" s="422" t="s">
        <v>9653</v>
      </c>
      <c r="F5612" s="438">
        <v>27540000</v>
      </c>
      <c r="G5612" s="423">
        <v>2023</v>
      </c>
      <c r="H5612" s="424">
        <f>VLOOKUP(G5612,[3]잔가율!$B$3:$C$33,2,FALSE)</f>
        <v>0.82599999999999996</v>
      </c>
      <c r="I5612" s="434">
        <f t="shared" si="87"/>
        <v>22748040</v>
      </c>
    </row>
    <row r="5613" spans="1:9">
      <c r="A5613" s="421">
        <v>5612</v>
      </c>
      <c r="B5613" s="422" t="s">
        <v>7711</v>
      </c>
      <c r="C5613" s="422" t="s">
        <v>7712</v>
      </c>
      <c r="D5613" s="422" t="s">
        <v>1987</v>
      </c>
      <c r="E5613" s="422" t="s">
        <v>9654</v>
      </c>
      <c r="F5613" s="438">
        <v>26760000</v>
      </c>
      <c r="G5613" s="423">
        <v>2023</v>
      </c>
      <c r="H5613" s="424">
        <f>VLOOKUP(G5613,[3]잔가율!$B$3:$C$33,2,FALSE)</f>
        <v>0.82599999999999996</v>
      </c>
      <c r="I5613" s="434">
        <f t="shared" si="87"/>
        <v>22103760</v>
      </c>
    </row>
    <row r="5614" spans="1:9">
      <c r="A5614" s="421">
        <v>5613</v>
      </c>
      <c r="B5614" s="422" t="s">
        <v>7711</v>
      </c>
      <c r="C5614" s="422" t="s">
        <v>7712</v>
      </c>
      <c r="D5614" s="422" t="s">
        <v>1987</v>
      </c>
      <c r="E5614" s="422" t="s">
        <v>9655</v>
      </c>
      <c r="F5614" s="438">
        <v>31930000</v>
      </c>
      <c r="G5614" s="423">
        <v>2023</v>
      </c>
      <c r="H5614" s="424">
        <f>VLOOKUP(G5614,[3]잔가율!$B$3:$C$33,2,FALSE)</f>
        <v>0.82599999999999996</v>
      </c>
      <c r="I5614" s="434">
        <f t="shared" si="87"/>
        <v>26374180</v>
      </c>
    </row>
    <row r="5615" spans="1:9">
      <c r="A5615" s="421">
        <v>5614</v>
      </c>
      <c r="B5615" s="422" t="s">
        <v>7711</v>
      </c>
      <c r="C5615" s="422" t="s">
        <v>7712</v>
      </c>
      <c r="D5615" s="422" t="s">
        <v>1987</v>
      </c>
      <c r="E5615" s="422" t="s">
        <v>9656</v>
      </c>
      <c r="F5615" s="438">
        <v>25340000</v>
      </c>
      <c r="G5615" s="423">
        <v>2023</v>
      </c>
      <c r="H5615" s="424">
        <f>VLOOKUP(G5615,[3]잔가율!$B$3:$C$33,2,FALSE)</f>
        <v>0.82599999999999996</v>
      </c>
      <c r="I5615" s="434">
        <f t="shared" si="87"/>
        <v>20930840</v>
      </c>
    </row>
    <row r="5616" spans="1:9">
      <c r="A5616" s="421">
        <v>5615</v>
      </c>
      <c r="B5616" s="422" t="s">
        <v>7711</v>
      </c>
      <c r="C5616" s="422" t="s">
        <v>7712</v>
      </c>
      <c r="D5616" s="422" t="s">
        <v>1987</v>
      </c>
      <c r="E5616" s="422" t="s">
        <v>9657</v>
      </c>
      <c r="F5616" s="438">
        <v>24900000</v>
      </c>
      <c r="G5616" s="423">
        <v>2023</v>
      </c>
      <c r="H5616" s="424">
        <f>VLOOKUP(G5616,[3]잔가율!$B$3:$C$33,2,FALSE)</f>
        <v>0.82599999999999996</v>
      </c>
      <c r="I5616" s="434">
        <f t="shared" si="87"/>
        <v>20567400</v>
      </c>
    </row>
    <row r="5617" spans="1:9">
      <c r="A5617" s="421">
        <v>5616</v>
      </c>
      <c r="B5617" s="422" t="s">
        <v>7711</v>
      </c>
      <c r="C5617" s="422" t="s">
        <v>7712</v>
      </c>
      <c r="D5617" s="422" t="s">
        <v>1987</v>
      </c>
      <c r="E5617" s="422" t="s">
        <v>9658</v>
      </c>
      <c r="F5617" s="438">
        <v>23930000</v>
      </c>
      <c r="G5617" s="423">
        <v>2023</v>
      </c>
      <c r="H5617" s="424">
        <f>VLOOKUP(G5617,[3]잔가율!$B$3:$C$33,2,FALSE)</f>
        <v>0.82599999999999996</v>
      </c>
      <c r="I5617" s="434">
        <f t="shared" si="87"/>
        <v>19766180</v>
      </c>
    </row>
    <row r="5618" spans="1:9">
      <c r="A5618" s="421">
        <v>5617</v>
      </c>
      <c r="B5618" s="422" t="s">
        <v>7711</v>
      </c>
      <c r="C5618" s="422" t="s">
        <v>7712</v>
      </c>
      <c r="D5618" s="422" t="s">
        <v>1987</v>
      </c>
      <c r="E5618" s="422" t="s">
        <v>9659</v>
      </c>
      <c r="F5618" s="438">
        <v>20730000</v>
      </c>
      <c r="G5618" s="423">
        <v>2023</v>
      </c>
      <c r="H5618" s="424">
        <f>VLOOKUP(G5618,[3]잔가율!$B$3:$C$33,2,FALSE)</f>
        <v>0.82599999999999996</v>
      </c>
      <c r="I5618" s="434">
        <f t="shared" si="87"/>
        <v>17122980</v>
      </c>
    </row>
    <row r="5619" spans="1:9">
      <c r="A5619" s="421">
        <v>5618</v>
      </c>
      <c r="B5619" s="422" t="s">
        <v>7711</v>
      </c>
      <c r="C5619" s="422" t="s">
        <v>7712</v>
      </c>
      <c r="D5619" s="422" t="s">
        <v>1987</v>
      </c>
      <c r="E5619" s="422" t="s">
        <v>9660</v>
      </c>
      <c r="F5619" s="438">
        <v>26840000</v>
      </c>
      <c r="G5619" s="423">
        <v>2023</v>
      </c>
      <c r="H5619" s="424">
        <f>VLOOKUP(G5619,[3]잔가율!$B$3:$C$33,2,FALSE)</f>
        <v>0.82599999999999996</v>
      </c>
      <c r="I5619" s="434">
        <f t="shared" si="87"/>
        <v>22169840</v>
      </c>
    </row>
    <row r="5620" spans="1:9">
      <c r="A5620" s="421">
        <v>5619</v>
      </c>
      <c r="B5620" s="422" t="s">
        <v>7711</v>
      </c>
      <c r="C5620" s="422" t="s">
        <v>7712</v>
      </c>
      <c r="D5620" s="422" t="s">
        <v>1987</v>
      </c>
      <c r="E5620" s="422" t="s">
        <v>9661</v>
      </c>
      <c r="F5620" s="438">
        <v>26090000</v>
      </c>
      <c r="G5620" s="423">
        <v>2023</v>
      </c>
      <c r="H5620" s="424">
        <f>VLOOKUP(G5620,[3]잔가율!$B$3:$C$33,2,FALSE)</f>
        <v>0.82599999999999996</v>
      </c>
      <c r="I5620" s="434">
        <f t="shared" si="87"/>
        <v>21550340</v>
      </c>
    </row>
    <row r="5621" spans="1:9">
      <c r="A5621" s="421">
        <v>5620</v>
      </c>
      <c r="B5621" s="422" t="s">
        <v>7711</v>
      </c>
      <c r="C5621" s="422" t="s">
        <v>7712</v>
      </c>
      <c r="D5621" s="422" t="s">
        <v>1987</v>
      </c>
      <c r="E5621" s="422" t="s">
        <v>9662</v>
      </c>
      <c r="F5621" s="438">
        <v>28980000</v>
      </c>
      <c r="G5621" s="423">
        <v>2023</v>
      </c>
      <c r="H5621" s="424">
        <f>VLOOKUP(G5621,[3]잔가율!$B$3:$C$33,2,FALSE)</f>
        <v>0.82599999999999996</v>
      </c>
      <c r="I5621" s="434">
        <f t="shared" si="87"/>
        <v>23937480</v>
      </c>
    </row>
    <row r="5622" spans="1:9">
      <c r="A5622" s="421">
        <v>5621</v>
      </c>
      <c r="B5622" s="422" t="s">
        <v>7711</v>
      </c>
      <c r="C5622" s="422" t="s">
        <v>7712</v>
      </c>
      <c r="D5622" s="422" t="s">
        <v>1987</v>
      </c>
      <c r="E5622" s="422" t="s">
        <v>9663</v>
      </c>
      <c r="F5622" s="438">
        <v>25470000</v>
      </c>
      <c r="G5622" s="423">
        <v>2023</v>
      </c>
      <c r="H5622" s="424">
        <f>VLOOKUP(G5622,[3]잔가율!$B$3:$C$33,2,FALSE)</f>
        <v>0.82599999999999996</v>
      </c>
      <c r="I5622" s="434">
        <f t="shared" si="87"/>
        <v>21038220</v>
      </c>
    </row>
    <row r="5623" spans="1:9">
      <c r="A5623" s="421">
        <v>5622</v>
      </c>
      <c r="B5623" s="422" t="s">
        <v>7711</v>
      </c>
      <c r="C5623" s="422" t="s">
        <v>7712</v>
      </c>
      <c r="D5623" s="422" t="s">
        <v>1987</v>
      </c>
      <c r="E5623" s="422" t="s">
        <v>9664</v>
      </c>
      <c r="F5623" s="438">
        <v>25120000</v>
      </c>
      <c r="G5623" s="423">
        <v>2023</v>
      </c>
      <c r="H5623" s="424">
        <f>VLOOKUP(G5623,[3]잔가율!$B$3:$C$33,2,FALSE)</f>
        <v>0.82599999999999996</v>
      </c>
      <c r="I5623" s="434">
        <f t="shared" si="87"/>
        <v>20749120</v>
      </c>
    </row>
    <row r="5624" spans="1:9">
      <c r="A5624" s="421">
        <v>5623</v>
      </c>
      <c r="B5624" s="422" t="s">
        <v>7711</v>
      </c>
      <c r="C5624" s="422" t="s">
        <v>7712</v>
      </c>
      <c r="D5624" s="422" t="s">
        <v>1987</v>
      </c>
      <c r="E5624" s="422" t="s">
        <v>9665</v>
      </c>
      <c r="F5624" s="438">
        <v>26370000</v>
      </c>
      <c r="G5624" s="423">
        <v>2023</v>
      </c>
      <c r="H5624" s="424">
        <f>VLOOKUP(G5624,[3]잔가율!$B$3:$C$33,2,FALSE)</f>
        <v>0.82599999999999996</v>
      </c>
      <c r="I5624" s="434">
        <f t="shared" si="87"/>
        <v>21781620</v>
      </c>
    </row>
    <row r="5625" spans="1:9">
      <c r="A5625" s="421">
        <v>5624</v>
      </c>
      <c r="B5625" s="422" t="s">
        <v>7711</v>
      </c>
      <c r="C5625" s="422" t="s">
        <v>7712</v>
      </c>
      <c r="D5625" s="422" t="s">
        <v>1987</v>
      </c>
      <c r="E5625" s="422" t="s">
        <v>9666</v>
      </c>
      <c r="F5625" s="438">
        <v>19850000</v>
      </c>
      <c r="G5625" s="423">
        <v>2023</v>
      </c>
      <c r="H5625" s="424">
        <f>VLOOKUP(G5625,[3]잔가율!$B$3:$C$33,2,FALSE)</f>
        <v>0.82599999999999996</v>
      </c>
      <c r="I5625" s="434">
        <f t="shared" si="87"/>
        <v>16396100</v>
      </c>
    </row>
    <row r="5626" spans="1:9">
      <c r="A5626" s="421">
        <v>5625</v>
      </c>
      <c r="B5626" s="422" t="s">
        <v>7711</v>
      </c>
      <c r="C5626" s="422" t="s">
        <v>7712</v>
      </c>
      <c r="D5626" s="422" t="s">
        <v>1987</v>
      </c>
      <c r="E5626" s="422" t="s">
        <v>9667</v>
      </c>
      <c r="F5626" s="438">
        <v>23900000</v>
      </c>
      <c r="G5626" s="423">
        <v>2023</v>
      </c>
      <c r="H5626" s="424">
        <f>VLOOKUP(G5626,[3]잔가율!$B$3:$C$33,2,FALSE)</f>
        <v>0.82599999999999996</v>
      </c>
      <c r="I5626" s="434">
        <f t="shared" si="87"/>
        <v>19741400</v>
      </c>
    </row>
    <row r="5627" spans="1:9">
      <c r="A5627" s="421">
        <v>5626</v>
      </c>
      <c r="B5627" s="422" t="s">
        <v>7711</v>
      </c>
      <c r="C5627" s="422" t="s">
        <v>7712</v>
      </c>
      <c r="D5627" s="422" t="s">
        <v>1987</v>
      </c>
      <c r="E5627" s="422" t="s">
        <v>9668</v>
      </c>
      <c r="F5627" s="438">
        <v>22030000</v>
      </c>
      <c r="G5627" s="423">
        <v>2023</v>
      </c>
      <c r="H5627" s="424">
        <f>VLOOKUP(G5627,[3]잔가율!$B$3:$C$33,2,FALSE)</f>
        <v>0.82599999999999996</v>
      </c>
      <c r="I5627" s="434">
        <f t="shared" si="87"/>
        <v>18196780</v>
      </c>
    </row>
    <row r="5628" spans="1:9">
      <c r="A5628" s="421">
        <v>5627</v>
      </c>
      <c r="B5628" s="422" t="s">
        <v>7711</v>
      </c>
      <c r="C5628" s="422" t="s">
        <v>7712</v>
      </c>
      <c r="D5628" s="422" t="s">
        <v>1987</v>
      </c>
      <c r="E5628" s="422" t="s">
        <v>9669</v>
      </c>
      <c r="F5628" s="438">
        <v>26050000</v>
      </c>
      <c r="G5628" s="423">
        <v>2023</v>
      </c>
      <c r="H5628" s="424">
        <f>VLOOKUP(G5628,[3]잔가율!$B$3:$C$33,2,FALSE)</f>
        <v>0.82599999999999996</v>
      </c>
      <c r="I5628" s="434">
        <f t="shared" si="87"/>
        <v>21517300</v>
      </c>
    </row>
    <row r="5629" spans="1:9">
      <c r="A5629" s="421">
        <v>5628</v>
      </c>
      <c r="B5629" s="422" t="s">
        <v>7711</v>
      </c>
      <c r="C5629" s="422" t="s">
        <v>7712</v>
      </c>
      <c r="D5629" s="422" t="s">
        <v>1987</v>
      </c>
      <c r="E5629" s="422" t="s">
        <v>9670</v>
      </c>
      <c r="F5629" s="438">
        <v>26850000</v>
      </c>
      <c r="G5629" s="423">
        <v>2023</v>
      </c>
      <c r="H5629" s="424">
        <f>VLOOKUP(G5629,[3]잔가율!$B$3:$C$33,2,FALSE)</f>
        <v>0.82599999999999996</v>
      </c>
      <c r="I5629" s="434">
        <f t="shared" si="87"/>
        <v>22178100</v>
      </c>
    </row>
    <row r="5630" spans="1:9">
      <c r="A5630" s="421">
        <v>5629</v>
      </c>
      <c r="B5630" s="422" t="s">
        <v>7711</v>
      </c>
      <c r="C5630" s="422" t="s">
        <v>7712</v>
      </c>
      <c r="D5630" s="422" t="s">
        <v>1987</v>
      </c>
      <c r="E5630" s="422" t="s">
        <v>9671</v>
      </c>
      <c r="F5630" s="438">
        <v>30900000</v>
      </c>
      <c r="G5630" s="423">
        <v>2023</v>
      </c>
      <c r="H5630" s="424">
        <f>VLOOKUP(G5630,[3]잔가율!$B$3:$C$33,2,FALSE)</f>
        <v>0.82599999999999996</v>
      </c>
      <c r="I5630" s="434">
        <f t="shared" si="87"/>
        <v>25523400</v>
      </c>
    </row>
    <row r="5631" spans="1:9">
      <c r="A5631" s="421">
        <v>5630</v>
      </c>
      <c r="B5631" s="422" t="s">
        <v>7711</v>
      </c>
      <c r="C5631" s="422" t="s">
        <v>7712</v>
      </c>
      <c r="D5631" s="422" t="s">
        <v>1987</v>
      </c>
      <c r="E5631" s="422" t="s">
        <v>9672</v>
      </c>
      <c r="F5631" s="438">
        <v>24540000</v>
      </c>
      <c r="G5631" s="423">
        <v>2023</v>
      </c>
      <c r="H5631" s="424">
        <f>VLOOKUP(G5631,[3]잔가율!$B$3:$C$33,2,FALSE)</f>
        <v>0.82599999999999996</v>
      </c>
      <c r="I5631" s="434">
        <f t="shared" si="87"/>
        <v>20270040</v>
      </c>
    </row>
    <row r="5632" spans="1:9">
      <c r="A5632" s="421">
        <v>5631</v>
      </c>
      <c r="B5632" s="422" t="s">
        <v>7711</v>
      </c>
      <c r="C5632" s="422" t="s">
        <v>7712</v>
      </c>
      <c r="D5632" s="422" t="s">
        <v>1987</v>
      </c>
      <c r="E5632" s="422" t="s">
        <v>9673</v>
      </c>
      <c r="F5632" s="438">
        <v>24560000</v>
      </c>
      <c r="G5632" s="423">
        <v>2023</v>
      </c>
      <c r="H5632" s="424">
        <f>VLOOKUP(G5632,[3]잔가율!$B$3:$C$33,2,FALSE)</f>
        <v>0.82599999999999996</v>
      </c>
      <c r="I5632" s="434">
        <f t="shared" si="87"/>
        <v>20286560</v>
      </c>
    </row>
    <row r="5633" spans="1:9">
      <c r="A5633" s="421">
        <v>5632</v>
      </c>
      <c r="B5633" s="422" t="s">
        <v>7711</v>
      </c>
      <c r="C5633" s="422" t="s">
        <v>7712</v>
      </c>
      <c r="D5633" s="422" t="s">
        <v>1987</v>
      </c>
      <c r="E5633" s="422" t="s">
        <v>9674</v>
      </c>
      <c r="F5633" s="438">
        <v>25770000</v>
      </c>
      <c r="G5633" s="423">
        <v>2023</v>
      </c>
      <c r="H5633" s="424">
        <f>VLOOKUP(G5633,[3]잔가율!$B$3:$C$33,2,FALSE)</f>
        <v>0.82599999999999996</v>
      </c>
      <c r="I5633" s="434">
        <f t="shared" si="87"/>
        <v>21286020</v>
      </c>
    </row>
    <row r="5634" spans="1:9">
      <c r="A5634" s="421">
        <v>5633</v>
      </c>
      <c r="B5634" s="422" t="s">
        <v>7711</v>
      </c>
      <c r="C5634" s="422" t="s">
        <v>7712</v>
      </c>
      <c r="D5634" s="422" t="s">
        <v>1987</v>
      </c>
      <c r="E5634" s="422" t="s">
        <v>9675</v>
      </c>
      <c r="F5634" s="438">
        <v>19410000</v>
      </c>
      <c r="G5634" s="423">
        <v>2023</v>
      </c>
      <c r="H5634" s="424">
        <f>VLOOKUP(G5634,[3]잔가율!$B$3:$C$33,2,FALSE)</f>
        <v>0.82599999999999996</v>
      </c>
      <c r="I5634" s="434">
        <f t="shared" ref="I5634:I5697" si="88">ROUNDDOWN(F5634*H5634,0)</f>
        <v>16032660</v>
      </c>
    </row>
    <row r="5635" spans="1:9">
      <c r="A5635" s="421">
        <v>5634</v>
      </c>
      <c r="B5635" s="422" t="s">
        <v>7711</v>
      </c>
      <c r="C5635" s="422" t="s">
        <v>7712</v>
      </c>
      <c r="D5635" s="422" t="s">
        <v>1987</v>
      </c>
      <c r="E5635" s="422" t="s">
        <v>9676</v>
      </c>
      <c r="F5635" s="438">
        <v>22490000</v>
      </c>
      <c r="G5635" s="423">
        <v>2023</v>
      </c>
      <c r="H5635" s="424">
        <f>VLOOKUP(G5635,[3]잔가율!$B$3:$C$33,2,FALSE)</f>
        <v>0.82599999999999996</v>
      </c>
      <c r="I5635" s="434">
        <f t="shared" si="88"/>
        <v>18576740</v>
      </c>
    </row>
    <row r="5636" spans="1:9">
      <c r="A5636" s="421">
        <v>5635</v>
      </c>
      <c r="B5636" s="422" t="s">
        <v>7711</v>
      </c>
      <c r="C5636" s="422" t="s">
        <v>7712</v>
      </c>
      <c r="D5636" s="422" t="s">
        <v>1987</v>
      </c>
      <c r="E5636" s="422" t="s">
        <v>9677</v>
      </c>
      <c r="F5636" s="438">
        <v>21730000</v>
      </c>
      <c r="G5636" s="423">
        <v>2023</v>
      </c>
      <c r="H5636" s="424">
        <f>VLOOKUP(G5636,[3]잔가율!$B$3:$C$33,2,FALSE)</f>
        <v>0.82599999999999996</v>
      </c>
      <c r="I5636" s="434">
        <f t="shared" si="88"/>
        <v>17948980</v>
      </c>
    </row>
    <row r="5637" spans="1:9">
      <c r="A5637" s="421">
        <v>5636</v>
      </c>
      <c r="B5637" s="422" t="s">
        <v>7711</v>
      </c>
      <c r="C5637" s="422" t="s">
        <v>7712</v>
      </c>
      <c r="D5637" s="422" t="s">
        <v>1987</v>
      </c>
      <c r="E5637" s="422" t="s">
        <v>9678</v>
      </c>
      <c r="F5637" s="438">
        <v>25200000</v>
      </c>
      <c r="G5637" s="423">
        <v>2023</v>
      </c>
      <c r="H5637" s="424">
        <f>VLOOKUP(G5637,[3]잔가율!$B$3:$C$33,2,FALSE)</f>
        <v>0.82599999999999996</v>
      </c>
      <c r="I5637" s="434">
        <f t="shared" si="88"/>
        <v>20815200</v>
      </c>
    </row>
    <row r="5638" spans="1:9">
      <c r="A5638" s="421">
        <v>5637</v>
      </c>
      <c r="B5638" s="422" t="s">
        <v>7711</v>
      </c>
      <c r="C5638" s="422" t="s">
        <v>7712</v>
      </c>
      <c r="D5638" s="422" t="s">
        <v>1987</v>
      </c>
      <c r="E5638" s="422" t="s">
        <v>9679</v>
      </c>
      <c r="F5638" s="438">
        <v>30350000</v>
      </c>
      <c r="G5638" s="423">
        <v>2023</v>
      </c>
      <c r="H5638" s="424">
        <f>VLOOKUP(G5638,[3]잔가율!$B$3:$C$33,2,FALSE)</f>
        <v>0.82599999999999996</v>
      </c>
      <c r="I5638" s="434">
        <f t="shared" si="88"/>
        <v>25069100</v>
      </c>
    </row>
    <row r="5639" spans="1:9">
      <c r="A5639" s="421">
        <v>5638</v>
      </c>
      <c r="B5639" s="422" t="s">
        <v>7711</v>
      </c>
      <c r="C5639" s="422" t="s">
        <v>7712</v>
      </c>
      <c r="D5639" s="422" t="s">
        <v>1987</v>
      </c>
      <c r="E5639" s="422" t="s">
        <v>9680</v>
      </c>
      <c r="F5639" s="438">
        <v>24200000</v>
      </c>
      <c r="G5639" s="423">
        <v>2023</v>
      </c>
      <c r="H5639" s="424">
        <f>VLOOKUP(G5639,[3]잔가율!$B$3:$C$33,2,FALSE)</f>
        <v>0.82599999999999996</v>
      </c>
      <c r="I5639" s="434">
        <f t="shared" si="88"/>
        <v>19989200</v>
      </c>
    </row>
    <row r="5640" spans="1:9">
      <c r="A5640" s="421">
        <v>5639</v>
      </c>
      <c r="B5640" s="422" t="s">
        <v>7711</v>
      </c>
      <c r="C5640" s="422" t="s">
        <v>7712</v>
      </c>
      <c r="D5640" s="422" t="s">
        <v>1987</v>
      </c>
      <c r="E5640" s="422" t="s">
        <v>9681</v>
      </c>
      <c r="F5640" s="438">
        <v>24800000</v>
      </c>
      <c r="G5640" s="423">
        <v>2023</v>
      </c>
      <c r="H5640" s="424">
        <f>VLOOKUP(G5640,[3]잔가율!$B$3:$C$33,2,FALSE)</f>
        <v>0.82599999999999996</v>
      </c>
      <c r="I5640" s="434">
        <f t="shared" si="88"/>
        <v>20484800</v>
      </c>
    </row>
    <row r="5641" spans="1:9">
      <c r="A5641" s="421">
        <v>5640</v>
      </c>
      <c r="B5641" s="422" t="s">
        <v>7711</v>
      </c>
      <c r="C5641" s="422" t="s">
        <v>7712</v>
      </c>
      <c r="D5641" s="422" t="s">
        <v>1987</v>
      </c>
      <c r="E5641" s="422" t="s">
        <v>9682</v>
      </c>
      <c r="F5641" s="438">
        <v>25040000</v>
      </c>
      <c r="G5641" s="423">
        <v>2023</v>
      </c>
      <c r="H5641" s="424">
        <f>VLOOKUP(G5641,[3]잔가율!$B$3:$C$33,2,FALSE)</f>
        <v>0.82599999999999996</v>
      </c>
      <c r="I5641" s="434">
        <f t="shared" si="88"/>
        <v>20683040</v>
      </c>
    </row>
    <row r="5642" spans="1:9">
      <c r="A5642" s="421">
        <v>5641</v>
      </c>
      <c r="B5642" s="422" t="s">
        <v>7711</v>
      </c>
      <c r="C5642" s="422" t="s">
        <v>7712</v>
      </c>
      <c r="D5642" s="422" t="s">
        <v>1987</v>
      </c>
      <c r="E5642" s="422" t="s">
        <v>9683</v>
      </c>
      <c r="F5642" s="438">
        <v>20630000</v>
      </c>
      <c r="G5642" s="423">
        <v>2023</v>
      </c>
      <c r="H5642" s="424">
        <f>VLOOKUP(G5642,[3]잔가율!$B$3:$C$33,2,FALSE)</f>
        <v>0.82599999999999996</v>
      </c>
      <c r="I5642" s="434">
        <f t="shared" si="88"/>
        <v>17040380</v>
      </c>
    </row>
    <row r="5643" spans="1:9">
      <c r="A5643" s="421">
        <v>5642</v>
      </c>
      <c r="B5643" s="422" t="s">
        <v>7711</v>
      </c>
      <c r="C5643" s="422" t="s">
        <v>7712</v>
      </c>
      <c r="D5643" s="422" t="s">
        <v>1987</v>
      </c>
      <c r="E5643" s="422" t="s">
        <v>9684</v>
      </c>
      <c r="F5643" s="438">
        <v>20690000</v>
      </c>
      <c r="G5643" s="423">
        <v>2023</v>
      </c>
      <c r="H5643" s="424">
        <f>VLOOKUP(G5643,[3]잔가율!$B$3:$C$33,2,FALSE)</f>
        <v>0.82599999999999996</v>
      </c>
      <c r="I5643" s="434">
        <f t="shared" si="88"/>
        <v>17089940</v>
      </c>
    </row>
    <row r="5644" spans="1:9">
      <c r="A5644" s="421">
        <v>5643</v>
      </c>
      <c r="B5644" s="422" t="s">
        <v>7711</v>
      </c>
      <c r="C5644" s="422" t="s">
        <v>7712</v>
      </c>
      <c r="D5644" s="422" t="s">
        <v>1987</v>
      </c>
      <c r="E5644" s="422" t="s">
        <v>9685</v>
      </c>
      <c r="F5644" s="438">
        <v>22460000</v>
      </c>
      <c r="G5644" s="423">
        <v>2023</v>
      </c>
      <c r="H5644" s="424">
        <f>VLOOKUP(G5644,[3]잔가율!$B$3:$C$33,2,FALSE)</f>
        <v>0.82599999999999996</v>
      </c>
      <c r="I5644" s="434">
        <f t="shared" si="88"/>
        <v>18551960</v>
      </c>
    </row>
    <row r="5645" spans="1:9">
      <c r="A5645" s="421">
        <v>5644</v>
      </c>
      <c r="B5645" s="422" t="s">
        <v>7711</v>
      </c>
      <c r="C5645" s="422" t="s">
        <v>7712</v>
      </c>
      <c r="D5645" s="422" t="s">
        <v>1987</v>
      </c>
      <c r="E5645" s="422" t="s">
        <v>9686</v>
      </c>
      <c r="F5645" s="438">
        <v>25080000</v>
      </c>
      <c r="G5645" s="423">
        <v>2023</v>
      </c>
      <c r="H5645" s="424">
        <f>VLOOKUP(G5645,[3]잔가율!$B$3:$C$33,2,FALSE)</f>
        <v>0.82599999999999996</v>
      </c>
      <c r="I5645" s="434">
        <f t="shared" si="88"/>
        <v>20716080</v>
      </c>
    </row>
    <row r="5646" spans="1:9">
      <c r="A5646" s="421">
        <v>5645</v>
      </c>
      <c r="B5646" s="422" t="s">
        <v>7711</v>
      </c>
      <c r="C5646" s="422" t="s">
        <v>7712</v>
      </c>
      <c r="D5646" s="422" t="s">
        <v>1987</v>
      </c>
      <c r="E5646" s="422" t="s">
        <v>9687</v>
      </c>
      <c r="F5646" s="438">
        <v>28670000</v>
      </c>
      <c r="G5646" s="423">
        <v>2023</v>
      </c>
      <c r="H5646" s="424">
        <f>VLOOKUP(G5646,[3]잔가율!$B$3:$C$33,2,FALSE)</f>
        <v>0.82599999999999996</v>
      </c>
      <c r="I5646" s="434">
        <f t="shared" si="88"/>
        <v>23681420</v>
      </c>
    </row>
    <row r="5647" spans="1:9">
      <c r="A5647" s="421">
        <v>5646</v>
      </c>
      <c r="B5647" s="422" t="s">
        <v>7711</v>
      </c>
      <c r="C5647" s="422" t="s">
        <v>7712</v>
      </c>
      <c r="D5647" s="422" t="s">
        <v>1987</v>
      </c>
      <c r="E5647" s="422" t="s">
        <v>9688</v>
      </c>
      <c r="F5647" s="438">
        <v>21210000</v>
      </c>
      <c r="G5647" s="423">
        <v>2023</v>
      </c>
      <c r="H5647" s="424">
        <f>VLOOKUP(G5647,[3]잔가율!$B$3:$C$33,2,FALSE)</f>
        <v>0.82599999999999996</v>
      </c>
      <c r="I5647" s="434">
        <f t="shared" si="88"/>
        <v>17519460</v>
      </c>
    </row>
    <row r="5648" spans="1:9">
      <c r="A5648" s="421">
        <v>5647</v>
      </c>
      <c r="B5648" s="422" t="s">
        <v>7711</v>
      </c>
      <c r="C5648" s="422" t="s">
        <v>7712</v>
      </c>
      <c r="D5648" s="422" t="s">
        <v>1987</v>
      </c>
      <c r="E5648" s="422" t="s">
        <v>9689</v>
      </c>
      <c r="F5648" s="438">
        <v>24370000</v>
      </c>
      <c r="G5648" s="423">
        <v>2023</v>
      </c>
      <c r="H5648" s="424">
        <f>VLOOKUP(G5648,[3]잔가율!$B$3:$C$33,2,FALSE)</f>
        <v>0.82599999999999996</v>
      </c>
      <c r="I5648" s="434">
        <f t="shared" si="88"/>
        <v>20129620</v>
      </c>
    </row>
    <row r="5649" spans="1:9">
      <c r="A5649" s="421">
        <v>5648</v>
      </c>
      <c r="B5649" s="422" t="s">
        <v>7711</v>
      </c>
      <c r="C5649" s="422" t="s">
        <v>7712</v>
      </c>
      <c r="D5649" s="422" t="s">
        <v>1987</v>
      </c>
      <c r="E5649" s="422" t="s">
        <v>9690</v>
      </c>
      <c r="F5649" s="438">
        <v>25200000</v>
      </c>
      <c r="G5649" s="423">
        <v>2023</v>
      </c>
      <c r="H5649" s="424">
        <f>VLOOKUP(G5649,[3]잔가율!$B$3:$C$33,2,FALSE)</f>
        <v>0.82599999999999996</v>
      </c>
      <c r="I5649" s="434">
        <f t="shared" si="88"/>
        <v>20815200</v>
      </c>
    </row>
    <row r="5650" spans="1:9">
      <c r="A5650" s="421">
        <v>5649</v>
      </c>
      <c r="B5650" s="422" t="s">
        <v>7711</v>
      </c>
      <c r="C5650" s="422" t="s">
        <v>7712</v>
      </c>
      <c r="D5650" s="422" t="s">
        <v>1987</v>
      </c>
      <c r="E5650" s="422" t="s">
        <v>9691</v>
      </c>
      <c r="F5650" s="438">
        <v>26760000</v>
      </c>
      <c r="G5650" s="423">
        <v>2023</v>
      </c>
      <c r="H5650" s="424">
        <f>VLOOKUP(G5650,[3]잔가율!$B$3:$C$33,2,FALSE)</f>
        <v>0.82599999999999996</v>
      </c>
      <c r="I5650" s="434">
        <f t="shared" si="88"/>
        <v>22103760</v>
      </c>
    </row>
    <row r="5651" spans="1:9">
      <c r="A5651" s="421">
        <v>5650</v>
      </c>
      <c r="B5651" s="422" t="s">
        <v>7711</v>
      </c>
      <c r="C5651" s="422" t="s">
        <v>7712</v>
      </c>
      <c r="D5651" s="422" t="s">
        <v>1987</v>
      </c>
      <c r="E5651" s="422" t="s">
        <v>9692</v>
      </c>
      <c r="F5651" s="438">
        <v>29700000</v>
      </c>
      <c r="G5651" s="423">
        <v>2023</v>
      </c>
      <c r="H5651" s="424">
        <f>VLOOKUP(G5651,[3]잔가율!$B$3:$C$33,2,FALSE)</f>
        <v>0.82599999999999996</v>
      </c>
      <c r="I5651" s="434">
        <f t="shared" si="88"/>
        <v>24532200</v>
      </c>
    </row>
    <row r="5652" spans="1:9">
      <c r="A5652" s="421">
        <v>5651</v>
      </c>
      <c r="B5652" s="422" t="s">
        <v>15840</v>
      </c>
      <c r="C5652" s="422" t="s">
        <v>15842</v>
      </c>
      <c r="D5652" s="422" t="s">
        <v>1987</v>
      </c>
      <c r="E5652" s="422" t="s">
        <v>9693</v>
      </c>
      <c r="F5652" s="438">
        <v>21050000</v>
      </c>
      <c r="G5652" s="423">
        <v>2023</v>
      </c>
      <c r="H5652" s="424">
        <f>VLOOKUP(G5652,[3]잔가율!$B$3:$C$33,2,FALSE)</f>
        <v>0.82599999999999996</v>
      </c>
      <c r="I5652" s="434">
        <f t="shared" si="88"/>
        <v>17387300</v>
      </c>
    </row>
    <row r="5653" spans="1:9">
      <c r="A5653" s="421">
        <v>5652</v>
      </c>
      <c r="B5653" s="422" t="s">
        <v>15840</v>
      </c>
      <c r="C5653" s="422" t="s">
        <v>15842</v>
      </c>
      <c r="D5653" s="422" t="s">
        <v>1987</v>
      </c>
      <c r="E5653" s="422" t="s">
        <v>9694</v>
      </c>
      <c r="F5653" s="438">
        <v>23870000</v>
      </c>
      <c r="G5653" s="423">
        <v>2023</v>
      </c>
      <c r="H5653" s="424">
        <f>VLOOKUP(G5653,[3]잔가율!$B$3:$C$33,2,FALSE)</f>
        <v>0.82599999999999996</v>
      </c>
      <c r="I5653" s="434">
        <f t="shared" si="88"/>
        <v>19716620</v>
      </c>
    </row>
    <row r="5654" spans="1:9">
      <c r="A5654" s="421">
        <v>5653</v>
      </c>
      <c r="B5654" s="422" t="s">
        <v>7711</v>
      </c>
      <c r="C5654" s="422" t="s">
        <v>7712</v>
      </c>
      <c r="D5654" s="422" t="s">
        <v>1987</v>
      </c>
      <c r="E5654" s="422" t="s">
        <v>9695</v>
      </c>
      <c r="F5654" s="438">
        <v>22780000</v>
      </c>
      <c r="G5654" s="423">
        <v>2023</v>
      </c>
      <c r="H5654" s="424">
        <f>VLOOKUP(G5654,[3]잔가율!$B$3:$C$33,2,FALSE)</f>
        <v>0.82599999999999996</v>
      </c>
      <c r="I5654" s="434">
        <f t="shared" si="88"/>
        <v>18816280</v>
      </c>
    </row>
    <row r="5655" spans="1:9">
      <c r="A5655" s="421">
        <v>5654</v>
      </c>
      <c r="B5655" s="422" t="s">
        <v>15840</v>
      </c>
      <c r="C5655" s="422" t="s">
        <v>15842</v>
      </c>
      <c r="D5655" s="422" t="s">
        <v>1987</v>
      </c>
      <c r="E5655" s="422" t="s">
        <v>9696</v>
      </c>
      <c r="F5655" s="438">
        <v>26350000</v>
      </c>
      <c r="G5655" s="423">
        <v>2023</v>
      </c>
      <c r="H5655" s="424">
        <f>VLOOKUP(G5655,[3]잔가율!$B$3:$C$33,2,FALSE)</f>
        <v>0.82599999999999996</v>
      </c>
      <c r="I5655" s="434">
        <f t="shared" si="88"/>
        <v>21765100</v>
      </c>
    </row>
    <row r="5656" spans="1:9">
      <c r="A5656" s="421">
        <v>5655</v>
      </c>
      <c r="B5656" s="422" t="s">
        <v>15840</v>
      </c>
      <c r="C5656" s="422" t="s">
        <v>15842</v>
      </c>
      <c r="D5656" s="422" t="s">
        <v>15850</v>
      </c>
      <c r="E5656" s="422" t="s">
        <v>9697</v>
      </c>
      <c r="F5656" s="438">
        <v>27960000</v>
      </c>
      <c r="G5656" s="423">
        <v>2023</v>
      </c>
      <c r="H5656" s="424">
        <f>VLOOKUP(G5656,[3]잔가율!$B$3:$C$33,2,FALSE)</f>
        <v>0.82599999999999996</v>
      </c>
      <c r="I5656" s="434">
        <f t="shared" si="88"/>
        <v>23094960</v>
      </c>
    </row>
    <row r="5657" spans="1:9">
      <c r="A5657" s="421">
        <v>5656</v>
      </c>
      <c r="B5657" s="422" t="s">
        <v>7711</v>
      </c>
      <c r="C5657" s="422" t="s">
        <v>7712</v>
      </c>
      <c r="D5657" s="422" t="s">
        <v>1987</v>
      </c>
      <c r="E5657" s="422" t="s">
        <v>9698</v>
      </c>
      <c r="F5657" s="438">
        <v>28690000</v>
      </c>
      <c r="G5657" s="423">
        <v>2023</v>
      </c>
      <c r="H5657" s="424">
        <f>VLOOKUP(G5657,[3]잔가율!$B$3:$C$33,2,FALSE)</f>
        <v>0.82599999999999996</v>
      </c>
      <c r="I5657" s="434">
        <f t="shared" si="88"/>
        <v>23697940</v>
      </c>
    </row>
    <row r="5658" spans="1:9">
      <c r="A5658" s="421">
        <v>5657</v>
      </c>
      <c r="B5658" s="425" t="s">
        <v>7711</v>
      </c>
      <c r="C5658" s="425" t="s">
        <v>7712</v>
      </c>
      <c r="D5658" s="425" t="s">
        <v>1987</v>
      </c>
      <c r="E5658" s="425" t="s">
        <v>9699</v>
      </c>
      <c r="F5658" s="443">
        <v>22290000</v>
      </c>
      <c r="G5658" s="423">
        <v>2023</v>
      </c>
      <c r="H5658" s="424">
        <f>VLOOKUP(G5658,[3]잔가율!$B$3:$C$33,2,FALSE)</f>
        <v>0.82599999999999996</v>
      </c>
      <c r="I5658" s="434">
        <f t="shared" si="88"/>
        <v>18411540</v>
      </c>
    </row>
    <row r="5659" spans="1:9">
      <c r="A5659" s="421">
        <v>5658</v>
      </c>
      <c r="B5659" s="425" t="s">
        <v>7711</v>
      </c>
      <c r="C5659" s="425" t="s">
        <v>7712</v>
      </c>
      <c r="D5659" s="425" t="s">
        <v>1987</v>
      </c>
      <c r="E5659" s="425" t="s">
        <v>9700</v>
      </c>
      <c r="F5659" s="443">
        <v>24750000</v>
      </c>
      <c r="G5659" s="423">
        <v>2023</v>
      </c>
      <c r="H5659" s="424">
        <f>VLOOKUP(G5659,[3]잔가율!$B$3:$C$33,2,FALSE)</f>
        <v>0.82599999999999996</v>
      </c>
      <c r="I5659" s="434">
        <f t="shared" si="88"/>
        <v>20443500</v>
      </c>
    </row>
    <row r="5660" spans="1:9">
      <c r="A5660" s="421">
        <v>5659</v>
      </c>
      <c r="B5660" s="425" t="s">
        <v>7711</v>
      </c>
      <c r="C5660" s="425" t="s">
        <v>7712</v>
      </c>
      <c r="D5660" s="425" t="s">
        <v>1987</v>
      </c>
      <c r="E5660" s="425" t="s">
        <v>9701</v>
      </c>
      <c r="F5660" s="443">
        <v>24280000</v>
      </c>
      <c r="G5660" s="423">
        <v>2023</v>
      </c>
      <c r="H5660" s="424">
        <f>VLOOKUP(G5660,[3]잔가율!$B$3:$C$33,2,FALSE)</f>
        <v>0.82599999999999996</v>
      </c>
      <c r="I5660" s="434">
        <f t="shared" si="88"/>
        <v>20055280</v>
      </c>
    </row>
    <row r="5661" spans="1:9">
      <c r="A5661" s="421">
        <v>5660</v>
      </c>
      <c r="B5661" s="425" t="s">
        <v>7711</v>
      </c>
      <c r="C5661" s="425" t="s">
        <v>7712</v>
      </c>
      <c r="D5661" s="425" t="s">
        <v>1987</v>
      </c>
      <c r="E5661" s="425" t="s">
        <v>9702</v>
      </c>
      <c r="F5661" s="443">
        <v>27310000</v>
      </c>
      <c r="G5661" s="423">
        <v>2023</v>
      </c>
      <c r="H5661" s="424">
        <f>VLOOKUP(G5661,[3]잔가율!$B$3:$C$33,2,FALSE)</f>
        <v>0.82599999999999996</v>
      </c>
      <c r="I5661" s="434">
        <f t="shared" si="88"/>
        <v>22558060</v>
      </c>
    </row>
    <row r="5662" spans="1:9">
      <c r="A5662" s="421">
        <v>5661</v>
      </c>
      <c r="B5662" s="425" t="s">
        <v>7711</v>
      </c>
      <c r="C5662" s="425" t="s">
        <v>7712</v>
      </c>
      <c r="D5662" s="425" t="s">
        <v>1987</v>
      </c>
      <c r="E5662" s="425" t="s">
        <v>9703</v>
      </c>
      <c r="F5662" s="443">
        <v>27940000</v>
      </c>
      <c r="G5662" s="423">
        <v>2023</v>
      </c>
      <c r="H5662" s="424">
        <f>VLOOKUP(G5662,[3]잔가율!$B$3:$C$33,2,FALSE)</f>
        <v>0.82599999999999996</v>
      </c>
      <c r="I5662" s="434">
        <f t="shared" si="88"/>
        <v>23078440</v>
      </c>
    </row>
    <row r="5663" spans="1:9">
      <c r="A5663" s="421">
        <v>5662</v>
      </c>
      <c r="B5663" s="425" t="s">
        <v>7711</v>
      </c>
      <c r="C5663" s="425" t="s">
        <v>7712</v>
      </c>
      <c r="D5663" s="425" t="s">
        <v>1987</v>
      </c>
      <c r="E5663" s="425" t="s">
        <v>9704</v>
      </c>
      <c r="F5663" s="443">
        <v>29660000</v>
      </c>
      <c r="G5663" s="423">
        <v>2023</v>
      </c>
      <c r="H5663" s="424">
        <f>VLOOKUP(G5663,[3]잔가율!$B$3:$C$33,2,FALSE)</f>
        <v>0.82599999999999996</v>
      </c>
      <c r="I5663" s="434">
        <f t="shared" si="88"/>
        <v>24499160</v>
      </c>
    </row>
    <row r="5664" spans="1:9">
      <c r="A5664" s="421">
        <v>5663</v>
      </c>
      <c r="B5664" s="422" t="s">
        <v>7711</v>
      </c>
      <c r="C5664" s="422" t="s">
        <v>7712</v>
      </c>
      <c r="D5664" s="422" t="s">
        <v>1987</v>
      </c>
      <c r="E5664" s="422" t="s">
        <v>9705</v>
      </c>
      <c r="F5664" s="438">
        <v>22700000</v>
      </c>
      <c r="G5664" s="423">
        <v>2023</v>
      </c>
      <c r="H5664" s="424">
        <f>VLOOKUP(G5664,[3]잔가율!$B$3:$C$33,2,FALSE)</f>
        <v>0.82599999999999996</v>
      </c>
      <c r="I5664" s="434">
        <f t="shared" si="88"/>
        <v>18750200</v>
      </c>
    </row>
    <row r="5665" spans="1:9">
      <c r="A5665" s="421">
        <v>5664</v>
      </c>
      <c r="B5665" s="422" t="s">
        <v>7711</v>
      </c>
      <c r="C5665" s="422" t="s">
        <v>7712</v>
      </c>
      <c r="D5665" s="422" t="s">
        <v>1987</v>
      </c>
      <c r="E5665" s="422" t="s">
        <v>9706</v>
      </c>
      <c r="F5665" s="438">
        <v>22030000</v>
      </c>
      <c r="G5665" s="423">
        <v>2023</v>
      </c>
      <c r="H5665" s="424">
        <f>VLOOKUP(G5665,[3]잔가율!$B$3:$C$33,2,FALSE)</f>
        <v>0.82599999999999996</v>
      </c>
      <c r="I5665" s="434">
        <f t="shared" si="88"/>
        <v>18196780</v>
      </c>
    </row>
    <row r="5666" spans="1:9">
      <c r="A5666" s="421">
        <v>5665</v>
      </c>
      <c r="B5666" s="422" t="s">
        <v>7711</v>
      </c>
      <c r="C5666" s="422" t="s">
        <v>7712</v>
      </c>
      <c r="D5666" s="422" t="s">
        <v>1987</v>
      </c>
      <c r="E5666" s="422" t="s">
        <v>9707</v>
      </c>
      <c r="F5666" s="438">
        <v>23920000</v>
      </c>
      <c r="G5666" s="423">
        <v>2023</v>
      </c>
      <c r="H5666" s="424">
        <f>VLOOKUP(G5666,[3]잔가율!$B$3:$C$33,2,FALSE)</f>
        <v>0.82599999999999996</v>
      </c>
      <c r="I5666" s="434">
        <f t="shared" si="88"/>
        <v>19757920</v>
      </c>
    </row>
    <row r="5667" spans="1:9">
      <c r="A5667" s="421">
        <v>5666</v>
      </c>
      <c r="B5667" s="422" t="s">
        <v>7711</v>
      </c>
      <c r="C5667" s="422" t="s">
        <v>7712</v>
      </c>
      <c r="D5667" s="422" t="s">
        <v>1987</v>
      </c>
      <c r="E5667" s="422" t="s">
        <v>9708</v>
      </c>
      <c r="F5667" s="438">
        <v>22260000</v>
      </c>
      <c r="G5667" s="423">
        <v>2023</v>
      </c>
      <c r="H5667" s="424">
        <f>VLOOKUP(G5667,[3]잔가율!$B$3:$C$33,2,FALSE)</f>
        <v>0.82599999999999996</v>
      </c>
      <c r="I5667" s="434">
        <f t="shared" si="88"/>
        <v>18386760</v>
      </c>
    </row>
    <row r="5668" spans="1:9">
      <c r="A5668" s="421">
        <v>5667</v>
      </c>
      <c r="B5668" s="422" t="s">
        <v>7711</v>
      </c>
      <c r="C5668" s="422" t="s">
        <v>7712</v>
      </c>
      <c r="D5668" s="422" t="s">
        <v>1987</v>
      </c>
      <c r="E5668" s="422" t="s">
        <v>9709</v>
      </c>
      <c r="F5668" s="438">
        <v>19260000</v>
      </c>
      <c r="G5668" s="423">
        <v>2023</v>
      </c>
      <c r="H5668" s="424">
        <f>VLOOKUP(G5668,[3]잔가율!$B$3:$C$33,2,FALSE)</f>
        <v>0.82599999999999996</v>
      </c>
      <c r="I5668" s="434">
        <f t="shared" si="88"/>
        <v>15908760</v>
      </c>
    </row>
    <row r="5669" spans="1:9">
      <c r="A5669" s="421">
        <v>5668</v>
      </c>
      <c r="B5669" s="422" t="s">
        <v>7711</v>
      </c>
      <c r="C5669" s="422" t="s">
        <v>7712</v>
      </c>
      <c r="D5669" s="422" t="s">
        <v>1987</v>
      </c>
      <c r="E5669" s="422" t="s">
        <v>9710</v>
      </c>
      <c r="F5669" s="438">
        <v>21840000</v>
      </c>
      <c r="G5669" s="423">
        <v>2023</v>
      </c>
      <c r="H5669" s="424">
        <f>VLOOKUP(G5669,[3]잔가율!$B$3:$C$33,2,FALSE)</f>
        <v>0.82599999999999996</v>
      </c>
      <c r="I5669" s="434">
        <f t="shared" si="88"/>
        <v>18039840</v>
      </c>
    </row>
    <row r="5670" spans="1:9">
      <c r="A5670" s="421">
        <v>5669</v>
      </c>
      <c r="B5670" s="422" t="s">
        <v>7711</v>
      </c>
      <c r="C5670" s="422" t="s">
        <v>7712</v>
      </c>
      <c r="D5670" s="422" t="s">
        <v>1987</v>
      </c>
      <c r="E5670" s="422" t="s">
        <v>9711</v>
      </c>
      <c r="F5670" s="438">
        <v>22050000</v>
      </c>
      <c r="G5670" s="423">
        <v>2023</v>
      </c>
      <c r="H5670" s="424">
        <f>VLOOKUP(G5670,[3]잔가율!$B$3:$C$33,2,FALSE)</f>
        <v>0.82599999999999996</v>
      </c>
      <c r="I5670" s="434">
        <f t="shared" si="88"/>
        <v>18213300</v>
      </c>
    </row>
    <row r="5671" spans="1:9">
      <c r="A5671" s="421">
        <v>5670</v>
      </c>
      <c r="B5671" s="422" t="s">
        <v>7711</v>
      </c>
      <c r="C5671" s="422" t="s">
        <v>7712</v>
      </c>
      <c r="D5671" s="422" t="s">
        <v>1987</v>
      </c>
      <c r="E5671" s="422" t="s">
        <v>9712</v>
      </c>
      <c r="F5671" s="438">
        <v>19070000</v>
      </c>
      <c r="G5671" s="423">
        <v>2023</v>
      </c>
      <c r="H5671" s="424">
        <f>VLOOKUP(G5671,[3]잔가율!$B$3:$C$33,2,FALSE)</f>
        <v>0.82599999999999996</v>
      </c>
      <c r="I5671" s="434">
        <f t="shared" si="88"/>
        <v>15751820</v>
      </c>
    </row>
    <row r="5672" spans="1:9">
      <c r="A5672" s="421">
        <v>5671</v>
      </c>
      <c r="B5672" s="422" t="s">
        <v>7711</v>
      </c>
      <c r="C5672" s="422" t="s">
        <v>7712</v>
      </c>
      <c r="D5672" s="422" t="s">
        <v>1987</v>
      </c>
      <c r="E5672" s="422" t="s">
        <v>9713</v>
      </c>
      <c r="F5672" s="438">
        <v>20500000</v>
      </c>
      <c r="G5672" s="423">
        <v>2023</v>
      </c>
      <c r="H5672" s="424">
        <f>VLOOKUP(G5672,[3]잔가율!$B$3:$C$33,2,FALSE)</f>
        <v>0.82599999999999996</v>
      </c>
      <c r="I5672" s="434">
        <f t="shared" si="88"/>
        <v>16933000</v>
      </c>
    </row>
    <row r="5673" spans="1:9">
      <c r="A5673" s="421">
        <v>5672</v>
      </c>
      <c r="B5673" s="422" t="s">
        <v>7711</v>
      </c>
      <c r="C5673" s="422" t="s">
        <v>7712</v>
      </c>
      <c r="D5673" s="422" t="s">
        <v>1987</v>
      </c>
      <c r="E5673" s="422" t="s">
        <v>9714</v>
      </c>
      <c r="F5673" s="438">
        <v>22830000</v>
      </c>
      <c r="G5673" s="423">
        <v>2023</v>
      </c>
      <c r="H5673" s="424">
        <f>VLOOKUP(G5673,[3]잔가율!$B$3:$C$33,2,FALSE)</f>
        <v>0.82599999999999996</v>
      </c>
      <c r="I5673" s="434">
        <f t="shared" si="88"/>
        <v>18857580</v>
      </c>
    </row>
    <row r="5674" spans="1:9">
      <c r="A5674" s="421">
        <v>5673</v>
      </c>
      <c r="B5674" s="422" t="s">
        <v>7711</v>
      </c>
      <c r="C5674" s="422" t="s">
        <v>7712</v>
      </c>
      <c r="D5674" s="422" t="s">
        <v>1987</v>
      </c>
      <c r="E5674" s="422" t="s">
        <v>9715</v>
      </c>
      <c r="F5674" s="438">
        <v>22000000</v>
      </c>
      <c r="G5674" s="423">
        <v>2023</v>
      </c>
      <c r="H5674" s="424">
        <f>VLOOKUP(G5674,[3]잔가율!$B$3:$C$33,2,FALSE)</f>
        <v>0.82599999999999996</v>
      </c>
      <c r="I5674" s="434">
        <f t="shared" si="88"/>
        <v>18172000</v>
      </c>
    </row>
    <row r="5675" spans="1:9">
      <c r="A5675" s="421">
        <v>5674</v>
      </c>
      <c r="B5675" s="422" t="s">
        <v>7711</v>
      </c>
      <c r="C5675" s="422" t="s">
        <v>7712</v>
      </c>
      <c r="D5675" s="422" t="s">
        <v>1987</v>
      </c>
      <c r="E5675" s="422" t="s">
        <v>9716</v>
      </c>
      <c r="F5675" s="438">
        <v>19770000</v>
      </c>
      <c r="G5675" s="423">
        <v>2023</v>
      </c>
      <c r="H5675" s="424">
        <f>VLOOKUP(G5675,[3]잔가율!$B$3:$C$33,2,FALSE)</f>
        <v>0.82599999999999996</v>
      </c>
      <c r="I5675" s="434">
        <f t="shared" si="88"/>
        <v>16330020</v>
      </c>
    </row>
    <row r="5676" spans="1:9">
      <c r="A5676" s="421">
        <v>5675</v>
      </c>
      <c r="B5676" s="422" t="s">
        <v>7711</v>
      </c>
      <c r="C5676" s="422" t="s">
        <v>7712</v>
      </c>
      <c r="D5676" s="422" t="s">
        <v>1987</v>
      </c>
      <c r="E5676" s="422" t="s">
        <v>9717</v>
      </c>
      <c r="F5676" s="438">
        <v>21600000</v>
      </c>
      <c r="G5676" s="423">
        <v>2023</v>
      </c>
      <c r="H5676" s="424">
        <f>VLOOKUP(G5676,[3]잔가율!$B$3:$C$33,2,FALSE)</f>
        <v>0.82599999999999996</v>
      </c>
      <c r="I5676" s="434">
        <f t="shared" si="88"/>
        <v>17841600</v>
      </c>
    </row>
    <row r="5677" spans="1:9">
      <c r="A5677" s="421">
        <v>5676</v>
      </c>
      <c r="B5677" s="422" t="s">
        <v>7711</v>
      </c>
      <c r="C5677" s="422" t="s">
        <v>7712</v>
      </c>
      <c r="D5677" s="422" t="s">
        <v>1987</v>
      </c>
      <c r="E5677" s="422" t="s">
        <v>9718</v>
      </c>
      <c r="F5677" s="438">
        <v>19280000</v>
      </c>
      <c r="G5677" s="423">
        <v>2023</v>
      </c>
      <c r="H5677" s="424">
        <f>VLOOKUP(G5677,[3]잔가율!$B$3:$C$33,2,FALSE)</f>
        <v>0.82599999999999996</v>
      </c>
      <c r="I5677" s="434">
        <f t="shared" si="88"/>
        <v>15925280</v>
      </c>
    </row>
    <row r="5678" spans="1:9">
      <c r="A5678" s="421">
        <v>5677</v>
      </c>
      <c r="B5678" s="422" t="s">
        <v>7711</v>
      </c>
      <c r="C5678" s="422" t="s">
        <v>7712</v>
      </c>
      <c r="D5678" s="422" t="s">
        <v>1987</v>
      </c>
      <c r="E5678" s="422" t="s">
        <v>9719</v>
      </c>
      <c r="F5678" s="438">
        <v>18710000</v>
      </c>
      <c r="G5678" s="423">
        <v>2023</v>
      </c>
      <c r="H5678" s="424">
        <f>VLOOKUP(G5678,[3]잔가율!$B$3:$C$33,2,FALSE)</f>
        <v>0.82599999999999996</v>
      </c>
      <c r="I5678" s="434">
        <f t="shared" si="88"/>
        <v>15454460</v>
      </c>
    </row>
    <row r="5679" spans="1:9">
      <c r="A5679" s="421">
        <v>5678</v>
      </c>
      <c r="B5679" s="422" t="s">
        <v>7711</v>
      </c>
      <c r="C5679" s="422" t="s">
        <v>7712</v>
      </c>
      <c r="D5679" s="422" t="s">
        <v>1987</v>
      </c>
      <c r="E5679" s="422" t="s">
        <v>9720</v>
      </c>
      <c r="F5679" s="438">
        <v>19270000</v>
      </c>
      <c r="G5679" s="423">
        <v>2023</v>
      </c>
      <c r="H5679" s="424">
        <f>VLOOKUP(G5679,[3]잔가율!$B$3:$C$33,2,FALSE)</f>
        <v>0.82599999999999996</v>
      </c>
      <c r="I5679" s="434">
        <f t="shared" si="88"/>
        <v>15917020</v>
      </c>
    </row>
    <row r="5680" spans="1:9">
      <c r="A5680" s="421">
        <v>5679</v>
      </c>
      <c r="B5680" s="422" t="s">
        <v>7711</v>
      </c>
      <c r="C5680" s="422" t="s">
        <v>7712</v>
      </c>
      <c r="D5680" s="422" t="s">
        <v>1987</v>
      </c>
      <c r="E5680" s="422" t="s">
        <v>9721</v>
      </c>
      <c r="F5680" s="438">
        <v>20280000</v>
      </c>
      <c r="G5680" s="423">
        <v>2023</v>
      </c>
      <c r="H5680" s="424">
        <f>VLOOKUP(G5680,[3]잔가율!$B$3:$C$33,2,FALSE)</f>
        <v>0.82599999999999996</v>
      </c>
      <c r="I5680" s="434">
        <f t="shared" si="88"/>
        <v>16751280</v>
      </c>
    </row>
    <row r="5681" spans="1:9">
      <c r="A5681" s="421">
        <v>5680</v>
      </c>
      <c r="B5681" s="422" t="s">
        <v>7711</v>
      </c>
      <c r="C5681" s="422" t="s">
        <v>7712</v>
      </c>
      <c r="D5681" s="422" t="s">
        <v>1987</v>
      </c>
      <c r="E5681" s="422" t="s">
        <v>9722</v>
      </c>
      <c r="F5681" s="438">
        <v>23080000</v>
      </c>
      <c r="G5681" s="423">
        <v>2023</v>
      </c>
      <c r="H5681" s="424">
        <f>VLOOKUP(G5681,[3]잔가율!$B$3:$C$33,2,FALSE)</f>
        <v>0.82599999999999996</v>
      </c>
      <c r="I5681" s="434">
        <f t="shared" si="88"/>
        <v>19064080</v>
      </c>
    </row>
    <row r="5682" spans="1:9">
      <c r="A5682" s="421">
        <v>5681</v>
      </c>
      <c r="B5682" s="422" t="s">
        <v>7711</v>
      </c>
      <c r="C5682" s="422" t="s">
        <v>7712</v>
      </c>
      <c r="D5682" s="422" t="s">
        <v>1987</v>
      </c>
      <c r="E5682" s="422" t="s">
        <v>9723</v>
      </c>
      <c r="F5682" s="438">
        <v>20660000</v>
      </c>
      <c r="G5682" s="423">
        <v>2023</v>
      </c>
      <c r="H5682" s="424">
        <f>VLOOKUP(G5682,[3]잔가율!$B$3:$C$33,2,FALSE)</f>
        <v>0.82599999999999996</v>
      </c>
      <c r="I5682" s="434">
        <f t="shared" si="88"/>
        <v>17065160</v>
      </c>
    </row>
    <row r="5683" spans="1:9">
      <c r="A5683" s="421">
        <v>5682</v>
      </c>
      <c r="B5683" s="422" t="s">
        <v>7711</v>
      </c>
      <c r="C5683" s="422" t="s">
        <v>7712</v>
      </c>
      <c r="D5683" s="422" t="s">
        <v>1987</v>
      </c>
      <c r="E5683" s="422" t="s">
        <v>9724</v>
      </c>
      <c r="F5683" s="438">
        <v>23690000</v>
      </c>
      <c r="G5683" s="423">
        <v>2023</v>
      </c>
      <c r="H5683" s="424">
        <f>VLOOKUP(G5683,[3]잔가율!$B$3:$C$33,2,FALSE)</f>
        <v>0.82599999999999996</v>
      </c>
      <c r="I5683" s="434">
        <f t="shared" si="88"/>
        <v>19567940</v>
      </c>
    </row>
    <row r="5684" spans="1:9">
      <c r="A5684" s="421">
        <v>5683</v>
      </c>
      <c r="B5684" s="422" t="s">
        <v>7711</v>
      </c>
      <c r="C5684" s="422" t="s">
        <v>7712</v>
      </c>
      <c r="D5684" s="422" t="s">
        <v>1987</v>
      </c>
      <c r="E5684" s="422" t="s">
        <v>9725</v>
      </c>
      <c r="F5684" s="438">
        <v>21690000</v>
      </c>
      <c r="G5684" s="423">
        <v>2023</v>
      </c>
      <c r="H5684" s="424">
        <f>VLOOKUP(G5684,[3]잔가율!$B$3:$C$33,2,FALSE)</f>
        <v>0.82599999999999996</v>
      </c>
      <c r="I5684" s="434">
        <f t="shared" si="88"/>
        <v>17915940</v>
      </c>
    </row>
    <row r="5685" spans="1:9">
      <c r="A5685" s="421">
        <v>5684</v>
      </c>
      <c r="B5685" s="422" t="s">
        <v>7711</v>
      </c>
      <c r="C5685" s="422" t="s">
        <v>7712</v>
      </c>
      <c r="D5685" s="422" t="s">
        <v>1987</v>
      </c>
      <c r="E5685" s="422" t="s">
        <v>9726</v>
      </c>
      <c r="F5685" s="438">
        <v>24290000</v>
      </c>
      <c r="G5685" s="423">
        <v>2023</v>
      </c>
      <c r="H5685" s="424">
        <f>VLOOKUP(G5685,[3]잔가율!$B$3:$C$33,2,FALSE)</f>
        <v>0.82599999999999996</v>
      </c>
      <c r="I5685" s="434">
        <f t="shared" si="88"/>
        <v>20063540</v>
      </c>
    </row>
    <row r="5686" spans="1:9">
      <c r="A5686" s="421">
        <v>5685</v>
      </c>
      <c r="B5686" s="426" t="s">
        <v>7711</v>
      </c>
      <c r="C5686" s="426" t="s">
        <v>7712</v>
      </c>
      <c r="D5686" s="426" t="s">
        <v>1987</v>
      </c>
      <c r="E5686" s="426" t="s">
        <v>9727</v>
      </c>
      <c r="F5686" s="441">
        <v>22480000</v>
      </c>
      <c r="G5686" s="423">
        <v>2023</v>
      </c>
      <c r="H5686" s="424">
        <f>VLOOKUP(G5686,[3]잔가율!$B$3:$C$33,2,FALSE)</f>
        <v>0.82599999999999996</v>
      </c>
      <c r="I5686" s="434">
        <f t="shared" si="88"/>
        <v>18568480</v>
      </c>
    </row>
    <row r="5687" spans="1:9">
      <c r="A5687" s="421">
        <v>5686</v>
      </c>
      <c r="B5687" s="426" t="s">
        <v>7711</v>
      </c>
      <c r="C5687" s="426" t="s">
        <v>7712</v>
      </c>
      <c r="D5687" s="426" t="s">
        <v>1987</v>
      </c>
      <c r="E5687" s="426" t="s">
        <v>9728</v>
      </c>
      <c r="F5687" s="441">
        <v>25110000</v>
      </c>
      <c r="G5687" s="423">
        <v>2023</v>
      </c>
      <c r="H5687" s="424">
        <f>VLOOKUP(G5687,[3]잔가율!$B$3:$C$33,2,FALSE)</f>
        <v>0.82599999999999996</v>
      </c>
      <c r="I5687" s="434">
        <f t="shared" si="88"/>
        <v>20740860</v>
      </c>
    </row>
    <row r="5688" spans="1:9">
      <c r="A5688" s="421">
        <v>5687</v>
      </c>
      <c r="B5688" s="426" t="s">
        <v>7711</v>
      </c>
      <c r="C5688" s="426" t="s">
        <v>7712</v>
      </c>
      <c r="D5688" s="426" t="s">
        <v>1987</v>
      </c>
      <c r="E5688" s="426" t="s">
        <v>9729</v>
      </c>
      <c r="F5688" s="441">
        <v>25470000</v>
      </c>
      <c r="G5688" s="423">
        <v>2023</v>
      </c>
      <c r="H5688" s="424">
        <f>VLOOKUP(G5688,[3]잔가율!$B$3:$C$33,2,FALSE)</f>
        <v>0.82599999999999996</v>
      </c>
      <c r="I5688" s="434">
        <f t="shared" si="88"/>
        <v>21038220</v>
      </c>
    </row>
    <row r="5689" spans="1:9">
      <c r="A5689" s="421">
        <v>5688</v>
      </c>
      <c r="B5689" s="422" t="s">
        <v>7711</v>
      </c>
      <c r="C5689" s="422" t="s">
        <v>7712</v>
      </c>
      <c r="D5689" s="422" t="s">
        <v>1987</v>
      </c>
      <c r="E5689" s="422" t="s">
        <v>9730</v>
      </c>
      <c r="F5689" s="438">
        <v>15360000</v>
      </c>
      <c r="G5689" s="423">
        <v>2023</v>
      </c>
      <c r="H5689" s="424">
        <f>VLOOKUP(G5689,[3]잔가율!$B$3:$C$33,2,FALSE)</f>
        <v>0.82599999999999996</v>
      </c>
      <c r="I5689" s="434">
        <f t="shared" si="88"/>
        <v>12687360</v>
      </c>
    </row>
    <row r="5690" spans="1:9">
      <c r="A5690" s="421">
        <v>5689</v>
      </c>
      <c r="B5690" s="422" t="s">
        <v>7711</v>
      </c>
      <c r="C5690" s="422" t="s">
        <v>7712</v>
      </c>
      <c r="D5690" s="422" t="s">
        <v>1987</v>
      </c>
      <c r="E5690" s="422" t="s">
        <v>9731</v>
      </c>
      <c r="F5690" s="438">
        <v>13500000</v>
      </c>
      <c r="G5690" s="423">
        <v>2023</v>
      </c>
      <c r="H5690" s="424">
        <f>VLOOKUP(G5690,[3]잔가율!$B$3:$C$33,2,FALSE)</f>
        <v>0.82599999999999996</v>
      </c>
      <c r="I5690" s="434">
        <f t="shared" si="88"/>
        <v>11151000</v>
      </c>
    </row>
    <row r="5691" spans="1:9">
      <c r="A5691" s="421">
        <v>5690</v>
      </c>
      <c r="B5691" s="422" t="s">
        <v>7711</v>
      </c>
      <c r="C5691" s="422" t="s">
        <v>7712</v>
      </c>
      <c r="D5691" s="422" t="s">
        <v>1987</v>
      </c>
      <c r="E5691" s="422" t="s">
        <v>9732</v>
      </c>
      <c r="F5691" s="438">
        <v>16050000</v>
      </c>
      <c r="G5691" s="423">
        <v>2023</v>
      </c>
      <c r="H5691" s="424">
        <f>VLOOKUP(G5691,[3]잔가율!$B$3:$C$33,2,FALSE)</f>
        <v>0.82599999999999996</v>
      </c>
      <c r="I5691" s="434">
        <f t="shared" si="88"/>
        <v>13257300</v>
      </c>
    </row>
    <row r="5692" spans="1:9">
      <c r="A5692" s="421">
        <v>5691</v>
      </c>
      <c r="B5692" s="422" t="s">
        <v>7711</v>
      </c>
      <c r="C5692" s="422" t="s">
        <v>7712</v>
      </c>
      <c r="D5692" s="422" t="s">
        <v>1987</v>
      </c>
      <c r="E5692" s="422" t="s">
        <v>9733</v>
      </c>
      <c r="F5692" s="438">
        <v>18960000</v>
      </c>
      <c r="G5692" s="423">
        <v>2023</v>
      </c>
      <c r="H5692" s="424">
        <f>VLOOKUP(G5692,[3]잔가율!$B$3:$C$33,2,FALSE)</f>
        <v>0.82599999999999996</v>
      </c>
      <c r="I5692" s="434">
        <f t="shared" si="88"/>
        <v>15660960</v>
      </c>
    </row>
    <row r="5693" spans="1:9">
      <c r="A5693" s="421">
        <v>5692</v>
      </c>
      <c r="B5693" s="422" t="s">
        <v>7711</v>
      </c>
      <c r="C5693" s="422" t="s">
        <v>7712</v>
      </c>
      <c r="D5693" s="422" t="s">
        <v>1987</v>
      </c>
      <c r="E5693" s="422" t="s">
        <v>9734</v>
      </c>
      <c r="F5693" s="438">
        <v>23070000</v>
      </c>
      <c r="G5693" s="423">
        <v>2023</v>
      </c>
      <c r="H5693" s="424">
        <f>VLOOKUP(G5693,[3]잔가율!$B$3:$C$33,2,FALSE)</f>
        <v>0.82599999999999996</v>
      </c>
      <c r="I5693" s="434">
        <f t="shared" si="88"/>
        <v>19055820</v>
      </c>
    </row>
    <row r="5694" spans="1:9">
      <c r="A5694" s="421">
        <v>5693</v>
      </c>
      <c r="B5694" s="422" t="s">
        <v>7711</v>
      </c>
      <c r="C5694" s="422" t="s">
        <v>7712</v>
      </c>
      <c r="D5694" s="422" t="s">
        <v>1987</v>
      </c>
      <c r="E5694" s="422" t="s">
        <v>9735</v>
      </c>
      <c r="F5694" s="438">
        <v>19250000</v>
      </c>
      <c r="G5694" s="423">
        <v>2023</v>
      </c>
      <c r="H5694" s="424">
        <f>VLOOKUP(G5694,[3]잔가율!$B$3:$C$33,2,FALSE)</f>
        <v>0.82599999999999996</v>
      </c>
      <c r="I5694" s="434">
        <f t="shared" si="88"/>
        <v>15900500</v>
      </c>
    </row>
    <row r="5695" spans="1:9">
      <c r="A5695" s="421">
        <v>5694</v>
      </c>
      <c r="B5695" s="422" t="s">
        <v>7711</v>
      </c>
      <c r="C5695" s="422" t="s">
        <v>7712</v>
      </c>
      <c r="D5695" s="422" t="s">
        <v>1987</v>
      </c>
      <c r="E5695" s="422" t="s">
        <v>9736</v>
      </c>
      <c r="F5695" s="438">
        <v>23150000</v>
      </c>
      <c r="G5695" s="423">
        <v>2023</v>
      </c>
      <c r="H5695" s="424">
        <f>VLOOKUP(G5695,[3]잔가율!$B$3:$C$33,2,FALSE)</f>
        <v>0.82599999999999996</v>
      </c>
      <c r="I5695" s="434">
        <f t="shared" si="88"/>
        <v>19121900</v>
      </c>
    </row>
    <row r="5696" spans="1:9">
      <c r="A5696" s="421">
        <v>5695</v>
      </c>
      <c r="B5696" s="422" t="s">
        <v>7711</v>
      </c>
      <c r="C5696" s="422" t="s">
        <v>7712</v>
      </c>
      <c r="D5696" s="422" t="s">
        <v>1987</v>
      </c>
      <c r="E5696" s="422" t="s">
        <v>9737</v>
      </c>
      <c r="F5696" s="438">
        <v>19100000</v>
      </c>
      <c r="G5696" s="423">
        <v>2023</v>
      </c>
      <c r="H5696" s="424">
        <f>VLOOKUP(G5696,[3]잔가율!$B$3:$C$33,2,FALSE)</f>
        <v>0.82599999999999996</v>
      </c>
      <c r="I5696" s="434">
        <f t="shared" si="88"/>
        <v>15776600</v>
      </c>
    </row>
    <row r="5697" spans="1:9">
      <c r="A5697" s="421">
        <v>5696</v>
      </c>
      <c r="B5697" s="422" t="s">
        <v>7711</v>
      </c>
      <c r="C5697" s="422" t="s">
        <v>7712</v>
      </c>
      <c r="D5697" s="422" t="s">
        <v>1987</v>
      </c>
      <c r="E5697" s="422" t="s">
        <v>9738</v>
      </c>
      <c r="F5697" s="438">
        <v>22870000</v>
      </c>
      <c r="G5697" s="423">
        <v>2023</v>
      </c>
      <c r="H5697" s="424">
        <f>VLOOKUP(G5697,[3]잔가율!$B$3:$C$33,2,FALSE)</f>
        <v>0.82599999999999996</v>
      </c>
      <c r="I5697" s="434">
        <f t="shared" si="88"/>
        <v>18890620</v>
      </c>
    </row>
    <row r="5698" spans="1:9">
      <c r="A5698" s="421">
        <v>5697</v>
      </c>
      <c r="B5698" s="422" t="s">
        <v>7711</v>
      </c>
      <c r="C5698" s="422" t="s">
        <v>7712</v>
      </c>
      <c r="D5698" s="422" t="s">
        <v>1987</v>
      </c>
      <c r="E5698" s="422" t="s">
        <v>9739</v>
      </c>
      <c r="F5698" s="438">
        <v>19400000</v>
      </c>
      <c r="G5698" s="423">
        <v>2023</v>
      </c>
      <c r="H5698" s="424">
        <f>VLOOKUP(G5698,[3]잔가율!$B$3:$C$33,2,FALSE)</f>
        <v>0.82599999999999996</v>
      </c>
      <c r="I5698" s="434">
        <f t="shared" ref="I5698:I5761" si="89">ROUNDDOWN(F5698*H5698,0)</f>
        <v>16024400</v>
      </c>
    </row>
    <row r="5699" spans="1:9">
      <c r="A5699" s="421">
        <v>5698</v>
      </c>
      <c r="B5699" s="422" t="s">
        <v>7711</v>
      </c>
      <c r="C5699" s="422" t="s">
        <v>7712</v>
      </c>
      <c r="D5699" s="422" t="s">
        <v>1987</v>
      </c>
      <c r="E5699" s="422" t="s">
        <v>9740</v>
      </c>
      <c r="F5699" s="438">
        <v>19660000</v>
      </c>
      <c r="G5699" s="423">
        <v>2023</v>
      </c>
      <c r="H5699" s="424">
        <f>VLOOKUP(G5699,[3]잔가율!$B$3:$C$33,2,FALSE)</f>
        <v>0.82599999999999996</v>
      </c>
      <c r="I5699" s="434">
        <f t="shared" si="89"/>
        <v>16239160</v>
      </c>
    </row>
    <row r="5700" spans="1:9">
      <c r="A5700" s="421">
        <v>5699</v>
      </c>
      <c r="B5700" s="422" t="s">
        <v>7711</v>
      </c>
      <c r="C5700" s="422" t="s">
        <v>7712</v>
      </c>
      <c r="D5700" s="422" t="s">
        <v>1987</v>
      </c>
      <c r="E5700" s="422" t="s">
        <v>9741</v>
      </c>
      <c r="F5700" s="438">
        <v>18600000</v>
      </c>
      <c r="G5700" s="423">
        <v>2023</v>
      </c>
      <c r="H5700" s="424">
        <f>VLOOKUP(G5700,[3]잔가율!$B$3:$C$33,2,FALSE)</f>
        <v>0.82599999999999996</v>
      </c>
      <c r="I5700" s="434">
        <f t="shared" si="89"/>
        <v>15363600</v>
      </c>
    </row>
    <row r="5701" spans="1:9">
      <c r="A5701" s="421">
        <v>5700</v>
      </c>
      <c r="B5701" s="422" t="s">
        <v>7711</v>
      </c>
      <c r="C5701" s="422" t="s">
        <v>7712</v>
      </c>
      <c r="D5701" s="422" t="s">
        <v>1987</v>
      </c>
      <c r="E5701" s="422" t="s">
        <v>9742</v>
      </c>
      <c r="F5701" s="438">
        <v>18760000</v>
      </c>
      <c r="G5701" s="423">
        <v>2023</v>
      </c>
      <c r="H5701" s="424">
        <f>VLOOKUP(G5701,[3]잔가율!$B$3:$C$33,2,FALSE)</f>
        <v>0.82599999999999996</v>
      </c>
      <c r="I5701" s="434">
        <f t="shared" si="89"/>
        <v>15495760</v>
      </c>
    </row>
    <row r="5702" spans="1:9">
      <c r="A5702" s="421">
        <v>5701</v>
      </c>
      <c r="B5702" s="422" t="s">
        <v>7711</v>
      </c>
      <c r="C5702" s="422" t="s">
        <v>7712</v>
      </c>
      <c r="D5702" s="422" t="s">
        <v>1987</v>
      </c>
      <c r="E5702" s="422" t="s">
        <v>9743</v>
      </c>
      <c r="F5702" s="438">
        <v>17590000</v>
      </c>
      <c r="G5702" s="423">
        <v>2023</v>
      </c>
      <c r="H5702" s="424">
        <f>VLOOKUP(G5702,[3]잔가율!$B$3:$C$33,2,FALSE)</f>
        <v>0.82599999999999996</v>
      </c>
      <c r="I5702" s="434">
        <f t="shared" si="89"/>
        <v>14529340</v>
      </c>
    </row>
    <row r="5703" spans="1:9">
      <c r="A5703" s="421">
        <v>5702</v>
      </c>
      <c r="B5703" s="422" t="s">
        <v>7711</v>
      </c>
      <c r="C5703" s="422" t="s">
        <v>7712</v>
      </c>
      <c r="D5703" s="422" t="s">
        <v>1987</v>
      </c>
      <c r="E5703" s="422" t="s">
        <v>9744</v>
      </c>
      <c r="F5703" s="438">
        <v>20300000</v>
      </c>
      <c r="G5703" s="423">
        <v>2023</v>
      </c>
      <c r="H5703" s="424">
        <f>VLOOKUP(G5703,[3]잔가율!$B$3:$C$33,2,FALSE)</f>
        <v>0.82599999999999996</v>
      </c>
      <c r="I5703" s="434">
        <f t="shared" si="89"/>
        <v>16767800</v>
      </c>
    </row>
    <row r="5704" spans="1:9">
      <c r="A5704" s="421">
        <v>5703</v>
      </c>
      <c r="B5704" s="422" t="s">
        <v>7711</v>
      </c>
      <c r="C5704" s="422" t="s">
        <v>7712</v>
      </c>
      <c r="D5704" s="422" t="s">
        <v>1987</v>
      </c>
      <c r="E5704" s="422" t="s">
        <v>9745</v>
      </c>
      <c r="F5704" s="438">
        <v>22960000</v>
      </c>
      <c r="G5704" s="423">
        <v>2023</v>
      </c>
      <c r="H5704" s="424">
        <f>VLOOKUP(G5704,[3]잔가율!$B$3:$C$33,2,FALSE)</f>
        <v>0.82599999999999996</v>
      </c>
      <c r="I5704" s="434">
        <f t="shared" si="89"/>
        <v>18964960</v>
      </c>
    </row>
    <row r="5705" spans="1:9">
      <c r="A5705" s="421">
        <v>5704</v>
      </c>
      <c r="B5705" s="422" t="s">
        <v>7711</v>
      </c>
      <c r="C5705" s="422" t="s">
        <v>7712</v>
      </c>
      <c r="D5705" s="422" t="s">
        <v>1987</v>
      </c>
      <c r="E5705" s="422" t="s">
        <v>9746</v>
      </c>
      <c r="F5705" s="438">
        <v>26650000</v>
      </c>
      <c r="G5705" s="423">
        <v>2023</v>
      </c>
      <c r="H5705" s="424">
        <f>VLOOKUP(G5705,[3]잔가율!$B$3:$C$33,2,FALSE)</f>
        <v>0.82599999999999996</v>
      </c>
      <c r="I5705" s="434">
        <f t="shared" si="89"/>
        <v>22012900</v>
      </c>
    </row>
    <row r="5706" spans="1:9">
      <c r="A5706" s="421">
        <v>5705</v>
      </c>
      <c r="B5706" s="422" t="s">
        <v>7711</v>
      </c>
      <c r="C5706" s="422" t="s">
        <v>7712</v>
      </c>
      <c r="D5706" s="422" t="s">
        <v>1987</v>
      </c>
      <c r="E5706" s="422" t="s">
        <v>9747</v>
      </c>
      <c r="F5706" s="438">
        <v>21160000</v>
      </c>
      <c r="G5706" s="423">
        <v>2023</v>
      </c>
      <c r="H5706" s="424">
        <f>VLOOKUP(G5706,[3]잔가율!$B$3:$C$33,2,FALSE)</f>
        <v>0.82599999999999996</v>
      </c>
      <c r="I5706" s="434">
        <f t="shared" si="89"/>
        <v>17478160</v>
      </c>
    </row>
    <row r="5707" spans="1:9">
      <c r="A5707" s="421">
        <v>5706</v>
      </c>
      <c r="B5707" s="422" t="s">
        <v>7711</v>
      </c>
      <c r="C5707" s="422" t="s">
        <v>7712</v>
      </c>
      <c r="D5707" s="422" t="s">
        <v>1987</v>
      </c>
      <c r="E5707" s="422" t="s">
        <v>9748</v>
      </c>
      <c r="F5707" s="438">
        <v>22100000</v>
      </c>
      <c r="G5707" s="423">
        <v>2023</v>
      </c>
      <c r="H5707" s="424">
        <f>VLOOKUP(G5707,[3]잔가율!$B$3:$C$33,2,FALSE)</f>
        <v>0.82599999999999996</v>
      </c>
      <c r="I5707" s="434">
        <f t="shared" si="89"/>
        <v>18254600</v>
      </c>
    </row>
    <row r="5708" spans="1:9">
      <c r="A5708" s="421">
        <v>5707</v>
      </c>
      <c r="B5708" s="422" t="s">
        <v>7711</v>
      </c>
      <c r="C5708" s="422" t="s">
        <v>7712</v>
      </c>
      <c r="D5708" s="422" t="s">
        <v>1987</v>
      </c>
      <c r="E5708" s="422" t="s">
        <v>9749</v>
      </c>
      <c r="F5708" s="438">
        <v>24300000</v>
      </c>
      <c r="G5708" s="423">
        <v>2023</v>
      </c>
      <c r="H5708" s="424">
        <f>VLOOKUP(G5708,[3]잔가율!$B$3:$C$33,2,FALSE)</f>
        <v>0.82599999999999996</v>
      </c>
      <c r="I5708" s="434">
        <f t="shared" si="89"/>
        <v>20071800</v>
      </c>
    </row>
    <row r="5709" spans="1:9">
      <c r="A5709" s="421">
        <v>5708</v>
      </c>
      <c r="B5709" s="422" t="s">
        <v>7711</v>
      </c>
      <c r="C5709" s="422" t="s">
        <v>7712</v>
      </c>
      <c r="D5709" s="422" t="s">
        <v>1987</v>
      </c>
      <c r="E5709" s="422" t="s">
        <v>9750</v>
      </c>
      <c r="F5709" s="438">
        <v>21050000</v>
      </c>
      <c r="G5709" s="423">
        <v>2023</v>
      </c>
      <c r="H5709" s="424">
        <f>VLOOKUP(G5709,[3]잔가율!$B$3:$C$33,2,FALSE)</f>
        <v>0.82599999999999996</v>
      </c>
      <c r="I5709" s="434">
        <f t="shared" si="89"/>
        <v>17387300</v>
      </c>
    </row>
    <row r="5710" spans="1:9">
      <c r="A5710" s="421">
        <v>5709</v>
      </c>
      <c r="B5710" s="422" t="s">
        <v>7711</v>
      </c>
      <c r="C5710" s="422" t="s">
        <v>7712</v>
      </c>
      <c r="D5710" s="422" t="s">
        <v>1987</v>
      </c>
      <c r="E5710" s="422" t="s">
        <v>9751</v>
      </c>
      <c r="F5710" s="438">
        <v>22050000</v>
      </c>
      <c r="G5710" s="423">
        <v>2023</v>
      </c>
      <c r="H5710" s="424">
        <f>VLOOKUP(G5710,[3]잔가율!$B$3:$C$33,2,FALSE)</f>
        <v>0.82599999999999996</v>
      </c>
      <c r="I5710" s="434">
        <f t="shared" si="89"/>
        <v>18213300</v>
      </c>
    </row>
    <row r="5711" spans="1:9">
      <c r="A5711" s="421">
        <v>5710</v>
      </c>
      <c r="B5711" s="422" t="s">
        <v>7711</v>
      </c>
      <c r="C5711" s="422" t="s">
        <v>7712</v>
      </c>
      <c r="D5711" s="422" t="s">
        <v>1987</v>
      </c>
      <c r="E5711" s="422" t="s">
        <v>9752</v>
      </c>
      <c r="F5711" s="438">
        <v>25220000</v>
      </c>
      <c r="G5711" s="423">
        <v>2023</v>
      </c>
      <c r="H5711" s="424">
        <f>VLOOKUP(G5711,[3]잔가율!$B$3:$C$33,2,FALSE)</f>
        <v>0.82599999999999996</v>
      </c>
      <c r="I5711" s="434">
        <f t="shared" si="89"/>
        <v>20831720</v>
      </c>
    </row>
    <row r="5712" spans="1:9">
      <c r="A5712" s="421">
        <v>5711</v>
      </c>
      <c r="B5712" s="422" t="s">
        <v>7711</v>
      </c>
      <c r="C5712" s="422" t="s">
        <v>7712</v>
      </c>
      <c r="D5712" s="422" t="s">
        <v>1987</v>
      </c>
      <c r="E5712" s="422" t="s">
        <v>9753</v>
      </c>
      <c r="F5712" s="438">
        <v>21020000</v>
      </c>
      <c r="G5712" s="423">
        <v>2023</v>
      </c>
      <c r="H5712" s="424">
        <f>VLOOKUP(G5712,[3]잔가율!$B$3:$C$33,2,FALSE)</f>
        <v>0.82599999999999996</v>
      </c>
      <c r="I5712" s="434">
        <f t="shared" si="89"/>
        <v>17362520</v>
      </c>
    </row>
    <row r="5713" spans="1:9">
      <c r="A5713" s="421">
        <v>5712</v>
      </c>
      <c r="B5713" s="422" t="s">
        <v>7711</v>
      </c>
      <c r="C5713" s="422" t="s">
        <v>7712</v>
      </c>
      <c r="D5713" s="422" t="s">
        <v>1987</v>
      </c>
      <c r="E5713" s="422" t="s">
        <v>9754</v>
      </c>
      <c r="F5713" s="438">
        <v>22460000</v>
      </c>
      <c r="G5713" s="423">
        <v>2023</v>
      </c>
      <c r="H5713" s="424">
        <f>VLOOKUP(G5713,[3]잔가율!$B$3:$C$33,2,FALSE)</f>
        <v>0.82599999999999996</v>
      </c>
      <c r="I5713" s="434">
        <f t="shared" si="89"/>
        <v>18551960</v>
      </c>
    </row>
    <row r="5714" spans="1:9">
      <c r="A5714" s="421">
        <v>5713</v>
      </c>
      <c r="B5714" s="422" t="s">
        <v>7711</v>
      </c>
      <c r="C5714" s="422" t="s">
        <v>7712</v>
      </c>
      <c r="D5714" s="422" t="s">
        <v>1987</v>
      </c>
      <c r="E5714" s="422" t="s">
        <v>9755</v>
      </c>
      <c r="F5714" s="438">
        <v>25230000</v>
      </c>
      <c r="G5714" s="423">
        <v>2023</v>
      </c>
      <c r="H5714" s="424">
        <f>VLOOKUP(G5714,[3]잔가율!$B$3:$C$33,2,FALSE)</f>
        <v>0.82599999999999996</v>
      </c>
      <c r="I5714" s="434">
        <f t="shared" si="89"/>
        <v>20839980</v>
      </c>
    </row>
    <row r="5715" spans="1:9">
      <c r="A5715" s="421">
        <v>5714</v>
      </c>
      <c r="B5715" s="422" t="s">
        <v>7711</v>
      </c>
      <c r="C5715" s="422" t="s">
        <v>7712</v>
      </c>
      <c r="D5715" s="422" t="s">
        <v>1987</v>
      </c>
      <c r="E5715" s="422" t="s">
        <v>9756</v>
      </c>
      <c r="F5715" s="438">
        <v>20170000</v>
      </c>
      <c r="G5715" s="423">
        <v>2023</v>
      </c>
      <c r="H5715" s="424">
        <f>VLOOKUP(G5715,[3]잔가율!$B$3:$C$33,2,FALSE)</f>
        <v>0.82599999999999996</v>
      </c>
      <c r="I5715" s="434">
        <f t="shared" si="89"/>
        <v>16660420</v>
      </c>
    </row>
    <row r="5716" spans="1:9">
      <c r="A5716" s="421">
        <v>5715</v>
      </c>
      <c r="B5716" s="422" t="s">
        <v>7711</v>
      </c>
      <c r="C5716" s="422" t="s">
        <v>7712</v>
      </c>
      <c r="D5716" s="422" t="s">
        <v>1987</v>
      </c>
      <c r="E5716" s="422" t="s">
        <v>9757</v>
      </c>
      <c r="F5716" s="438">
        <v>21530000</v>
      </c>
      <c r="G5716" s="423">
        <v>2023</v>
      </c>
      <c r="H5716" s="424">
        <f>VLOOKUP(G5716,[3]잔가율!$B$3:$C$33,2,FALSE)</f>
        <v>0.82599999999999996</v>
      </c>
      <c r="I5716" s="434">
        <f t="shared" si="89"/>
        <v>17783780</v>
      </c>
    </row>
    <row r="5717" spans="1:9">
      <c r="A5717" s="421">
        <v>5716</v>
      </c>
      <c r="B5717" s="422" t="s">
        <v>7711</v>
      </c>
      <c r="C5717" s="422" t="s">
        <v>7712</v>
      </c>
      <c r="D5717" s="422" t="s">
        <v>1987</v>
      </c>
      <c r="E5717" s="422" t="s">
        <v>9758</v>
      </c>
      <c r="F5717" s="438">
        <v>24350000</v>
      </c>
      <c r="G5717" s="423">
        <v>2023</v>
      </c>
      <c r="H5717" s="424">
        <f>VLOOKUP(G5717,[3]잔가율!$B$3:$C$33,2,FALSE)</f>
        <v>0.82599999999999996</v>
      </c>
      <c r="I5717" s="434">
        <f t="shared" si="89"/>
        <v>20113100</v>
      </c>
    </row>
    <row r="5718" spans="1:9">
      <c r="A5718" s="421">
        <v>5717</v>
      </c>
      <c r="B5718" s="422" t="s">
        <v>7711</v>
      </c>
      <c r="C5718" s="422" t="s">
        <v>7712</v>
      </c>
      <c r="D5718" s="422" t="s">
        <v>1987</v>
      </c>
      <c r="E5718" s="422" t="s">
        <v>9759</v>
      </c>
      <c r="F5718" s="438">
        <v>20310000</v>
      </c>
      <c r="G5718" s="423">
        <v>2023</v>
      </c>
      <c r="H5718" s="424">
        <f>VLOOKUP(G5718,[3]잔가율!$B$3:$C$33,2,FALSE)</f>
        <v>0.82599999999999996</v>
      </c>
      <c r="I5718" s="434">
        <f t="shared" si="89"/>
        <v>16776060</v>
      </c>
    </row>
    <row r="5719" spans="1:9">
      <c r="A5719" s="421">
        <v>5718</v>
      </c>
      <c r="B5719" s="422" t="s">
        <v>7711</v>
      </c>
      <c r="C5719" s="422" t="s">
        <v>7712</v>
      </c>
      <c r="D5719" s="422" t="s">
        <v>1987</v>
      </c>
      <c r="E5719" s="422" t="s">
        <v>9760</v>
      </c>
      <c r="F5719" s="438">
        <v>22630000</v>
      </c>
      <c r="G5719" s="423">
        <v>2023</v>
      </c>
      <c r="H5719" s="424">
        <f>VLOOKUP(G5719,[3]잔가율!$B$3:$C$33,2,FALSE)</f>
        <v>0.82599999999999996</v>
      </c>
      <c r="I5719" s="434">
        <f t="shared" si="89"/>
        <v>18692380</v>
      </c>
    </row>
    <row r="5720" spans="1:9">
      <c r="A5720" s="421">
        <v>5719</v>
      </c>
      <c r="B5720" s="422" t="s">
        <v>7711</v>
      </c>
      <c r="C5720" s="422" t="s">
        <v>7712</v>
      </c>
      <c r="D5720" s="422" t="s">
        <v>1987</v>
      </c>
      <c r="E5720" s="422" t="s">
        <v>9761</v>
      </c>
      <c r="F5720" s="438">
        <v>24310000</v>
      </c>
      <c r="G5720" s="423">
        <v>2023</v>
      </c>
      <c r="H5720" s="424">
        <f>VLOOKUP(G5720,[3]잔가율!$B$3:$C$33,2,FALSE)</f>
        <v>0.82599999999999996</v>
      </c>
      <c r="I5720" s="434">
        <f t="shared" si="89"/>
        <v>20080060</v>
      </c>
    </row>
    <row r="5721" spans="1:9">
      <c r="A5721" s="421">
        <v>5720</v>
      </c>
      <c r="B5721" s="422" t="s">
        <v>7711</v>
      </c>
      <c r="C5721" s="422" t="s">
        <v>7712</v>
      </c>
      <c r="D5721" s="422" t="s">
        <v>1987</v>
      </c>
      <c r="E5721" s="422" t="s">
        <v>9762</v>
      </c>
      <c r="F5721" s="438">
        <v>20760000</v>
      </c>
      <c r="G5721" s="423">
        <v>2023</v>
      </c>
      <c r="H5721" s="424">
        <f>VLOOKUP(G5721,[3]잔가율!$B$3:$C$33,2,FALSE)</f>
        <v>0.82599999999999996</v>
      </c>
      <c r="I5721" s="434">
        <f t="shared" si="89"/>
        <v>17147760</v>
      </c>
    </row>
    <row r="5722" spans="1:9">
      <c r="A5722" s="421">
        <v>5721</v>
      </c>
      <c r="B5722" s="422" t="s">
        <v>7711</v>
      </c>
      <c r="C5722" s="422" t="s">
        <v>7712</v>
      </c>
      <c r="D5722" s="422" t="s">
        <v>1987</v>
      </c>
      <c r="E5722" s="422" t="s">
        <v>9763</v>
      </c>
      <c r="F5722" s="438">
        <v>22490000</v>
      </c>
      <c r="G5722" s="423">
        <v>2023</v>
      </c>
      <c r="H5722" s="424">
        <f>VLOOKUP(G5722,[3]잔가율!$B$3:$C$33,2,FALSE)</f>
        <v>0.82599999999999996</v>
      </c>
      <c r="I5722" s="434">
        <f t="shared" si="89"/>
        <v>18576740</v>
      </c>
    </row>
    <row r="5723" spans="1:9">
      <c r="A5723" s="421">
        <v>5722</v>
      </c>
      <c r="B5723" s="422" t="s">
        <v>7711</v>
      </c>
      <c r="C5723" s="422" t="s">
        <v>7712</v>
      </c>
      <c r="D5723" s="422" t="s">
        <v>1987</v>
      </c>
      <c r="E5723" s="422" t="s">
        <v>9764</v>
      </c>
      <c r="F5723" s="438">
        <v>23950000</v>
      </c>
      <c r="G5723" s="423">
        <v>2023</v>
      </c>
      <c r="H5723" s="424">
        <f>VLOOKUP(G5723,[3]잔가율!$B$3:$C$33,2,FALSE)</f>
        <v>0.82599999999999996</v>
      </c>
      <c r="I5723" s="434">
        <f t="shared" si="89"/>
        <v>19782700</v>
      </c>
    </row>
    <row r="5724" spans="1:9">
      <c r="A5724" s="421">
        <v>5723</v>
      </c>
      <c r="B5724" s="422" t="s">
        <v>7711</v>
      </c>
      <c r="C5724" s="422" t="s">
        <v>7712</v>
      </c>
      <c r="D5724" s="422" t="s">
        <v>1987</v>
      </c>
      <c r="E5724" s="422" t="s">
        <v>9765</v>
      </c>
      <c r="F5724" s="438">
        <v>19720000</v>
      </c>
      <c r="G5724" s="423">
        <v>2023</v>
      </c>
      <c r="H5724" s="424">
        <f>VLOOKUP(G5724,[3]잔가율!$B$3:$C$33,2,FALSE)</f>
        <v>0.82599999999999996</v>
      </c>
      <c r="I5724" s="434">
        <f t="shared" si="89"/>
        <v>16288720</v>
      </c>
    </row>
    <row r="5725" spans="1:9">
      <c r="A5725" s="421">
        <v>5724</v>
      </c>
      <c r="B5725" s="422" t="s">
        <v>7711</v>
      </c>
      <c r="C5725" s="422" t="s">
        <v>7712</v>
      </c>
      <c r="D5725" s="422" t="s">
        <v>1987</v>
      </c>
      <c r="E5725" s="422" t="s">
        <v>9766</v>
      </c>
      <c r="F5725" s="438">
        <v>20060000</v>
      </c>
      <c r="G5725" s="423">
        <v>2023</v>
      </c>
      <c r="H5725" s="424">
        <f>VLOOKUP(G5725,[3]잔가율!$B$3:$C$33,2,FALSE)</f>
        <v>0.82599999999999996</v>
      </c>
      <c r="I5725" s="434">
        <f t="shared" si="89"/>
        <v>16569560</v>
      </c>
    </row>
    <row r="5726" spans="1:9">
      <c r="A5726" s="421">
        <v>5725</v>
      </c>
      <c r="B5726" s="422" t="s">
        <v>7711</v>
      </c>
      <c r="C5726" s="422" t="s">
        <v>7712</v>
      </c>
      <c r="D5726" s="422" t="s">
        <v>1987</v>
      </c>
      <c r="E5726" s="422" t="s">
        <v>9767</v>
      </c>
      <c r="F5726" s="438">
        <v>19600000</v>
      </c>
      <c r="G5726" s="423">
        <v>2023</v>
      </c>
      <c r="H5726" s="424">
        <f>VLOOKUP(G5726,[3]잔가율!$B$3:$C$33,2,FALSE)</f>
        <v>0.82599999999999996</v>
      </c>
      <c r="I5726" s="434">
        <f t="shared" si="89"/>
        <v>16189600</v>
      </c>
    </row>
    <row r="5727" spans="1:9">
      <c r="A5727" s="421">
        <v>5726</v>
      </c>
      <c r="B5727" s="422" t="s">
        <v>7711</v>
      </c>
      <c r="C5727" s="422" t="s">
        <v>7712</v>
      </c>
      <c r="D5727" s="422" t="s">
        <v>1987</v>
      </c>
      <c r="E5727" s="422" t="s">
        <v>9768</v>
      </c>
      <c r="F5727" s="438">
        <v>19240000</v>
      </c>
      <c r="G5727" s="423">
        <v>2023</v>
      </c>
      <c r="H5727" s="424">
        <f>VLOOKUP(G5727,[3]잔가율!$B$3:$C$33,2,FALSE)</f>
        <v>0.82599999999999996</v>
      </c>
      <c r="I5727" s="434">
        <f t="shared" si="89"/>
        <v>15892240</v>
      </c>
    </row>
    <row r="5728" spans="1:9">
      <c r="A5728" s="421">
        <v>5727</v>
      </c>
      <c r="B5728" s="422" t="s">
        <v>7711</v>
      </c>
      <c r="C5728" s="422" t="s">
        <v>7712</v>
      </c>
      <c r="D5728" s="422" t="s">
        <v>1987</v>
      </c>
      <c r="E5728" s="422" t="s">
        <v>9769</v>
      </c>
      <c r="F5728" s="438">
        <v>21340000</v>
      </c>
      <c r="G5728" s="423">
        <v>2023</v>
      </c>
      <c r="H5728" s="424">
        <f>VLOOKUP(G5728,[3]잔가율!$B$3:$C$33,2,FALSE)</f>
        <v>0.82599999999999996</v>
      </c>
      <c r="I5728" s="434">
        <f t="shared" si="89"/>
        <v>17626840</v>
      </c>
    </row>
    <row r="5729" spans="1:9">
      <c r="A5729" s="421">
        <v>5728</v>
      </c>
      <c r="B5729" s="422" t="s">
        <v>7711</v>
      </c>
      <c r="C5729" s="422" t="s">
        <v>7712</v>
      </c>
      <c r="D5729" s="422" t="s">
        <v>1987</v>
      </c>
      <c r="E5729" s="422" t="s">
        <v>9770</v>
      </c>
      <c r="F5729" s="438">
        <v>24140000</v>
      </c>
      <c r="G5729" s="423">
        <v>2023</v>
      </c>
      <c r="H5729" s="424">
        <f>VLOOKUP(G5729,[3]잔가율!$B$3:$C$33,2,FALSE)</f>
        <v>0.82599999999999996</v>
      </c>
      <c r="I5729" s="434">
        <f t="shared" si="89"/>
        <v>19939640</v>
      </c>
    </row>
    <row r="5730" spans="1:9">
      <c r="A5730" s="421">
        <v>5729</v>
      </c>
      <c r="B5730" s="422" t="s">
        <v>7711</v>
      </c>
      <c r="C5730" s="422" t="s">
        <v>7712</v>
      </c>
      <c r="D5730" s="422" t="s">
        <v>1987</v>
      </c>
      <c r="E5730" s="422" t="s">
        <v>9771</v>
      </c>
      <c r="F5730" s="438">
        <v>28370000</v>
      </c>
      <c r="G5730" s="423">
        <v>2023</v>
      </c>
      <c r="H5730" s="424">
        <f>VLOOKUP(G5730,[3]잔가율!$B$3:$C$33,2,FALSE)</f>
        <v>0.82599999999999996</v>
      </c>
      <c r="I5730" s="434">
        <f t="shared" si="89"/>
        <v>23433620</v>
      </c>
    </row>
    <row r="5731" spans="1:9">
      <c r="A5731" s="421">
        <v>5730</v>
      </c>
      <c r="B5731" s="422" t="s">
        <v>7711</v>
      </c>
      <c r="C5731" s="422" t="s">
        <v>7712</v>
      </c>
      <c r="D5731" s="422" t="s">
        <v>1987</v>
      </c>
      <c r="E5731" s="422" t="s">
        <v>9772</v>
      </c>
      <c r="F5731" s="438">
        <v>21590000</v>
      </c>
      <c r="G5731" s="423">
        <v>2023</v>
      </c>
      <c r="H5731" s="424">
        <f>VLOOKUP(G5731,[3]잔가율!$B$3:$C$33,2,FALSE)</f>
        <v>0.82599999999999996</v>
      </c>
      <c r="I5731" s="434">
        <f t="shared" si="89"/>
        <v>17833340</v>
      </c>
    </row>
    <row r="5732" spans="1:9">
      <c r="A5732" s="421">
        <v>5731</v>
      </c>
      <c r="B5732" s="422" t="s">
        <v>7711</v>
      </c>
      <c r="C5732" s="422" t="s">
        <v>7712</v>
      </c>
      <c r="D5732" s="422" t="s">
        <v>1987</v>
      </c>
      <c r="E5732" s="422" t="s">
        <v>9773</v>
      </c>
      <c r="F5732" s="438">
        <v>23300000</v>
      </c>
      <c r="G5732" s="423">
        <v>2023</v>
      </c>
      <c r="H5732" s="424">
        <f>VLOOKUP(G5732,[3]잔가율!$B$3:$C$33,2,FALSE)</f>
        <v>0.82599999999999996</v>
      </c>
      <c r="I5732" s="434">
        <f t="shared" si="89"/>
        <v>19245800</v>
      </c>
    </row>
    <row r="5733" spans="1:9">
      <c r="A5733" s="421">
        <v>5732</v>
      </c>
      <c r="B5733" s="422" t="s">
        <v>7711</v>
      </c>
      <c r="C5733" s="422" t="s">
        <v>7712</v>
      </c>
      <c r="D5733" s="422" t="s">
        <v>1987</v>
      </c>
      <c r="E5733" s="422" t="s">
        <v>9774</v>
      </c>
      <c r="F5733" s="438">
        <v>26600000</v>
      </c>
      <c r="G5733" s="423">
        <v>2023</v>
      </c>
      <c r="H5733" s="424">
        <f>VLOOKUP(G5733,[3]잔가율!$B$3:$C$33,2,FALSE)</f>
        <v>0.82599999999999996</v>
      </c>
      <c r="I5733" s="434">
        <f t="shared" si="89"/>
        <v>21971600</v>
      </c>
    </row>
    <row r="5734" spans="1:9">
      <c r="A5734" s="421">
        <v>5733</v>
      </c>
      <c r="B5734" s="422" t="s">
        <v>7711</v>
      </c>
      <c r="C5734" s="422" t="s">
        <v>7712</v>
      </c>
      <c r="D5734" s="422" t="s">
        <v>1987</v>
      </c>
      <c r="E5734" s="422" t="s">
        <v>9775</v>
      </c>
      <c r="F5734" s="438">
        <v>18400000</v>
      </c>
      <c r="G5734" s="423">
        <v>2023</v>
      </c>
      <c r="H5734" s="424">
        <f>VLOOKUP(G5734,[3]잔가율!$B$3:$C$33,2,FALSE)</f>
        <v>0.82599999999999996</v>
      </c>
      <c r="I5734" s="434">
        <f t="shared" si="89"/>
        <v>15198400</v>
      </c>
    </row>
    <row r="5735" spans="1:9">
      <c r="A5735" s="421">
        <v>5734</v>
      </c>
      <c r="B5735" s="422" t="s">
        <v>7711</v>
      </c>
      <c r="C5735" s="422" t="s">
        <v>7712</v>
      </c>
      <c r="D5735" s="422" t="s">
        <v>1987</v>
      </c>
      <c r="E5735" s="422" t="s">
        <v>9776</v>
      </c>
      <c r="F5735" s="438">
        <v>23560000</v>
      </c>
      <c r="G5735" s="423">
        <v>2023</v>
      </c>
      <c r="H5735" s="424">
        <f>VLOOKUP(G5735,[3]잔가율!$B$3:$C$33,2,FALSE)</f>
        <v>0.82599999999999996</v>
      </c>
      <c r="I5735" s="434">
        <f t="shared" si="89"/>
        <v>19460560</v>
      </c>
    </row>
    <row r="5736" spans="1:9">
      <c r="A5736" s="421">
        <v>5735</v>
      </c>
      <c r="B5736" s="422" t="s">
        <v>7711</v>
      </c>
      <c r="C5736" s="422" t="s">
        <v>7712</v>
      </c>
      <c r="D5736" s="422" t="s">
        <v>1987</v>
      </c>
      <c r="E5736" s="422" t="s">
        <v>9777</v>
      </c>
      <c r="F5736" s="438">
        <v>28000000</v>
      </c>
      <c r="G5736" s="423">
        <v>2023</v>
      </c>
      <c r="H5736" s="424">
        <f>VLOOKUP(G5736,[3]잔가율!$B$3:$C$33,2,FALSE)</f>
        <v>0.82599999999999996</v>
      </c>
      <c r="I5736" s="434">
        <f t="shared" si="89"/>
        <v>23128000</v>
      </c>
    </row>
    <row r="5737" spans="1:9">
      <c r="A5737" s="421">
        <v>5736</v>
      </c>
      <c r="B5737" s="422" t="s">
        <v>7711</v>
      </c>
      <c r="C5737" s="422" t="s">
        <v>7712</v>
      </c>
      <c r="D5737" s="422" t="s">
        <v>1987</v>
      </c>
      <c r="E5737" s="422" t="s">
        <v>9778</v>
      </c>
      <c r="F5737" s="438">
        <v>19130000</v>
      </c>
      <c r="G5737" s="423">
        <v>2023</v>
      </c>
      <c r="H5737" s="424">
        <f>VLOOKUP(G5737,[3]잔가율!$B$3:$C$33,2,FALSE)</f>
        <v>0.82599999999999996</v>
      </c>
      <c r="I5737" s="434">
        <f t="shared" si="89"/>
        <v>15801380</v>
      </c>
    </row>
    <row r="5738" spans="1:9">
      <c r="A5738" s="421">
        <v>5737</v>
      </c>
      <c r="B5738" s="422" t="s">
        <v>7711</v>
      </c>
      <c r="C5738" s="422" t="s">
        <v>7712</v>
      </c>
      <c r="D5738" s="422" t="s">
        <v>1987</v>
      </c>
      <c r="E5738" s="422" t="s">
        <v>9779</v>
      </c>
      <c r="F5738" s="438">
        <v>24480000</v>
      </c>
      <c r="G5738" s="423">
        <v>2023</v>
      </c>
      <c r="H5738" s="424">
        <f>VLOOKUP(G5738,[3]잔가율!$B$3:$C$33,2,FALSE)</f>
        <v>0.82599999999999996</v>
      </c>
      <c r="I5738" s="434">
        <f t="shared" si="89"/>
        <v>20220480</v>
      </c>
    </row>
    <row r="5739" spans="1:9">
      <c r="A5739" s="421">
        <v>5738</v>
      </c>
      <c r="B5739" s="422" t="s">
        <v>7711</v>
      </c>
      <c r="C5739" s="422" t="s">
        <v>7712</v>
      </c>
      <c r="D5739" s="422" t="s">
        <v>1987</v>
      </c>
      <c r="E5739" s="422" t="s">
        <v>9780</v>
      </c>
      <c r="F5739" s="438">
        <v>28720000</v>
      </c>
      <c r="G5739" s="423">
        <v>2023</v>
      </c>
      <c r="H5739" s="424">
        <f>VLOOKUP(G5739,[3]잔가율!$B$3:$C$33,2,FALSE)</f>
        <v>0.82599999999999996</v>
      </c>
      <c r="I5739" s="434">
        <f t="shared" si="89"/>
        <v>23722720</v>
      </c>
    </row>
    <row r="5740" spans="1:9">
      <c r="A5740" s="421">
        <v>5739</v>
      </c>
      <c r="B5740" s="422" t="s">
        <v>7711</v>
      </c>
      <c r="C5740" s="422" t="s">
        <v>7712</v>
      </c>
      <c r="D5740" s="422" t="s">
        <v>1987</v>
      </c>
      <c r="E5740" s="422" t="s">
        <v>9781</v>
      </c>
      <c r="F5740" s="438">
        <v>18840000</v>
      </c>
      <c r="G5740" s="423">
        <v>2023</v>
      </c>
      <c r="H5740" s="424">
        <f>VLOOKUP(G5740,[3]잔가율!$B$3:$C$33,2,FALSE)</f>
        <v>0.82599999999999996</v>
      </c>
      <c r="I5740" s="434">
        <f t="shared" si="89"/>
        <v>15561840</v>
      </c>
    </row>
    <row r="5741" spans="1:9">
      <c r="A5741" s="421">
        <v>5740</v>
      </c>
      <c r="B5741" s="422" t="s">
        <v>7711</v>
      </c>
      <c r="C5741" s="422" t="s">
        <v>7712</v>
      </c>
      <c r="D5741" s="422" t="s">
        <v>1987</v>
      </c>
      <c r="E5741" s="422" t="s">
        <v>9782</v>
      </c>
      <c r="F5741" s="438">
        <v>23670000</v>
      </c>
      <c r="G5741" s="423">
        <v>2023</v>
      </c>
      <c r="H5741" s="424">
        <f>VLOOKUP(G5741,[3]잔가율!$B$3:$C$33,2,FALSE)</f>
        <v>0.82599999999999996</v>
      </c>
      <c r="I5741" s="434">
        <f t="shared" si="89"/>
        <v>19551420</v>
      </c>
    </row>
    <row r="5742" spans="1:9">
      <c r="A5742" s="421">
        <v>5741</v>
      </c>
      <c r="B5742" s="422" t="s">
        <v>7711</v>
      </c>
      <c r="C5742" s="422" t="s">
        <v>7712</v>
      </c>
      <c r="D5742" s="422" t="s">
        <v>1987</v>
      </c>
      <c r="E5742" s="422" t="s">
        <v>9783</v>
      </c>
      <c r="F5742" s="438">
        <v>27220000</v>
      </c>
      <c r="G5742" s="423">
        <v>2023</v>
      </c>
      <c r="H5742" s="424">
        <f>VLOOKUP(G5742,[3]잔가율!$B$3:$C$33,2,FALSE)</f>
        <v>0.82599999999999996</v>
      </c>
      <c r="I5742" s="434">
        <f t="shared" si="89"/>
        <v>22483720</v>
      </c>
    </row>
    <row r="5743" spans="1:9">
      <c r="A5743" s="421">
        <v>5742</v>
      </c>
      <c r="B5743" s="422" t="s">
        <v>7711</v>
      </c>
      <c r="C5743" s="422" t="s">
        <v>7712</v>
      </c>
      <c r="D5743" s="422" t="s">
        <v>1987</v>
      </c>
      <c r="E5743" s="422" t="s">
        <v>9784</v>
      </c>
      <c r="F5743" s="438">
        <v>18960000</v>
      </c>
      <c r="G5743" s="423">
        <v>2023</v>
      </c>
      <c r="H5743" s="424">
        <f>VLOOKUP(G5743,[3]잔가율!$B$3:$C$33,2,FALSE)</f>
        <v>0.82599999999999996</v>
      </c>
      <c r="I5743" s="434">
        <f t="shared" si="89"/>
        <v>15660960</v>
      </c>
    </row>
    <row r="5744" spans="1:9">
      <c r="A5744" s="421">
        <v>5743</v>
      </c>
      <c r="B5744" s="422" t="s">
        <v>7711</v>
      </c>
      <c r="C5744" s="422" t="s">
        <v>7712</v>
      </c>
      <c r="D5744" s="422" t="s">
        <v>1987</v>
      </c>
      <c r="E5744" s="422" t="s">
        <v>9785</v>
      </c>
      <c r="F5744" s="438">
        <v>23900000</v>
      </c>
      <c r="G5744" s="423">
        <v>2023</v>
      </c>
      <c r="H5744" s="424">
        <f>VLOOKUP(G5744,[3]잔가율!$B$3:$C$33,2,FALSE)</f>
        <v>0.82599999999999996</v>
      </c>
      <c r="I5744" s="434">
        <f t="shared" si="89"/>
        <v>19741400</v>
      </c>
    </row>
    <row r="5745" spans="1:9">
      <c r="A5745" s="421">
        <v>5744</v>
      </c>
      <c r="B5745" s="422" t="s">
        <v>7711</v>
      </c>
      <c r="C5745" s="422" t="s">
        <v>7712</v>
      </c>
      <c r="D5745" s="422" t="s">
        <v>1987</v>
      </c>
      <c r="E5745" s="422" t="s">
        <v>9786</v>
      </c>
      <c r="F5745" s="438">
        <v>25940000</v>
      </c>
      <c r="G5745" s="423">
        <v>2023</v>
      </c>
      <c r="H5745" s="424">
        <f>VLOOKUP(G5745,[3]잔가율!$B$3:$C$33,2,FALSE)</f>
        <v>0.82599999999999996</v>
      </c>
      <c r="I5745" s="434">
        <f t="shared" si="89"/>
        <v>21426440</v>
      </c>
    </row>
    <row r="5746" spans="1:9">
      <c r="A5746" s="421">
        <v>5745</v>
      </c>
      <c r="B5746" s="422" t="s">
        <v>7711</v>
      </c>
      <c r="C5746" s="422" t="s">
        <v>7712</v>
      </c>
      <c r="D5746" s="422" t="s">
        <v>1987</v>
      </c>
      <c r="E5746" s="422" t="s">
        <v>9787</v>
      </c>
      <c r="F5746" s="438">
        <v>18840000</v>
      </c>
      <c r="G5746" s="423">
        <v>2023</v>
      </c>
      <c r="H5746" s="424">
        <f>VLOOKUP(G5746,[3]잔가율!$B$3:$C$33,2,FALSE)</f>
        <v>0.82599999999999996</v>
      </c>
      <c r="I5746" s="434">
        <f t="shared" si="89"/>
        <v>15561840</v>
      </c>
    </row>
    <row r="5747" spans="1:9">
      <c r="A5747" s="421">
        <v>5746</v>
      </c>
      <c r="B5747" s="422" t="s">
        <v>7711</v>
      </c>
      <c r="C5747" s="422" t="s">
        <v>7712</v>
      </c>
      <c r="D5747" s="422" t="s">
        <v>1987</v>
      </c>
      <c r="E5747" s="422" t="s">
        <v>9788</v>
      </c>
      <c r="F5747" s="438">
        <v>22280000</v>
      </c>
      <c r="G5747" s="423">
        <v>2023</v>
      </c>
      <c r="H5747" s="424">
        <f>VLOOKUP(G5747,[3]잔가율!$B$3:$C$33,2,FALSE)</f>
        <v>0.82599999999999996</v>
      </c>
      <c r="I5747" s="434">
        <f t="shared" si="89"/>
        <v>18403280</v>
      </c>
    </row>
    <row r="5748" spans="1:9">
      <c r="A5748" s="421">
        <v>5747</v>
      </c>
      <c r="B5748" s="422" t="s">
        <v>7711</v>
      </c>
      <c r="C5748" s="422" t="s">
        <v>7712</v>
      </c>
      <c r="D5748" s="422" t="s">
        <v>1987</v>
      </c>
      <c r="E5748" s="422" t="s">
        <v>9789</v>
      </c>
      <c r="F5748" s="438">
        <v>25510000</v>
      </c>
      <c r="G5748" s="423">
        <v>2023</v>
      </c>
      <c r="H5748" s="424">
        <f>VLOOKUP(G5748,[3]잔가율!$B$3:$C$33,2,FALSE)</f>
        <v>0.82599999999999996</v>
      </c>
      <c r="I5748" s="434">
        <f t="shared" si="89"/>
        <v>21071260</v>
      </c>
    </row>
    <row r="5749" spans="1:9">
      <c r="A5749" s="421">
        <v>5748</v>
      </c>
      <c r="B5749" s="422" t="s">
        <v>7711</v>
      </c>
      <c r="C5749" s="422" t="s">
        <v>7712</v>
      </c>
      <c r="D5749" s="422" t="s">
        <v>1987</v>
      </c>
      <c r="E5749" s="422" t="s">
        <v>9790</v>
      </c>
      <c r="F5749" s="438">
        <v>17270000</v>
      </c>
      <c r="G5749" s="423">
        <v>2023</v>
      </c>
      <c r="H5749" s="424">
        <f>VLOOKUP(G5749,[3]잔가율!$B$3:$C$33,2,FALSE)</f>
        <v>0.82599999999999996</v>
      </c>
      <c r="I5749" s="434">
        <f t="shared" si="89"/>
        <v>14265020</v>
      </c>
    </row>
    <row r="5750" spans="1:9">
      <c r="A5750" s="421">
        <v>5749</v>
      </c>
      <c r="B5750" s="422" t="s">
        <v>7711</v>
      </c>
      <c r="C5750" s="422" t="s">
        <v>7712</v>
      </c>
      <c r="D5750" s="422" t="s">
        <v>1987</v>
      </c>
      <c r="E5750" s="422" t="s">
        <v>9791</v>
      </c>
      <c r="F5750" s="438">
        <v>21000000</v>
      </c>
      <c r="G5750" s="423">
        <v>2023</v>
      </c>
      <c r="H5750" s="424">
        <f>VLOOKUP(G5750,[3]잔가율!$B$3:$C$33,2,FALSE)</f>
        <v>0.82599999999999996</v>
      </c>
      <c r="I5750" s="434">
        <f t="shared" si="89"/>
        <v>17346000</v>
      </c>
    </row>
    <row r="5751" spans="1:9">
      <c r="A5751" s="421">
        <v>5750</v>
      </c>
      <c r="B5751" s="422" t="s">
        <v>7711</v>
      </c>
      <c r="C5751" s="422" t="s">
        <v>7712</v>
      </c>
      <c r="D5751" s="422" t="s">
        <v>1987</v>
      </c>
      <c r="E5751" s="422" t="s">
        <v>9792</v>
      </c>
      <c r="F5751" s="438">
        <v>23400000</v>
      </c>
      <c r="G5751" s="423">
        <v>2023</v>
      </c>
      <c r="H5751" s="424">
        <f>VLOOKUP(G5751,[3]잔가율!$B$3:$C$33,2,FALSE)</f>
        <v>0.82599999999999996</v>
      </c>
      <c r="I5751" s="434">
        <f t="shared" si="89"/>
        <v>19328400</v>
      </c>
    </row>
    <row r="5752" spans="1:9">
      <c r="A5752" s="421">
        <v>5751</v>
      </c>
      <c r="B5752" s="422" t="s">
        <v>7711</v>
      </c>
      <c r="C5752" s="422" t="s">
        <v>7712</v>
      </c>
      <c r="D5752" s="422" t="s">
        <v>1987</v>
      </c>
      <c r="E5752" s="422" t="s">
        <v>9793</v>
      </c>
      <c r="F5752" s="438">
        <v>22000000</v>
      </c>
      <c r="G5752" s="423">
        <v>2023</v>
      </c>
      <c r="H5752" s="424">
        <f>VLOOKUP(G5752,[3]잔가율!$B$3:$C$33,2,FALSE)</f>
        <v>0.82599999999999996</v>
      </c>
      <c r="I5752" s="434">
        <f t="shared" si="89"/>
        <v>18172000</v>
      </c>
    </row>
    <row r="5753" spans="1:9">
      <c r="A5753" s="421">
        <v>5752</v>
      </c>
      <c r="B5753" s="422" t="s">
        <v>7711</v>
      </c>
      <c r="C5753" s="422" t="s">
        <v>7712</v>
      </c>
      <c r="D5753" s="422" t="s">
        <v>1987</v>
      </c>
      <c r="E5753" s="422" t="s">
        <v>9794</v>
      </c>
      <c r="F5753" s="438">
        <v>24900000</v>
      </c>
      <c r="G5753" s="423">
        <v>2023</v>
      </c>
      <c r="H5753" s="424">
        <f>VLOOKUP(G5753,[3]잔가율!$B$3:$C$33,2,FALSE)</f>
        <v>0.82599999999999996</v>
      </c>
      <c r="I5753" s="434">
        <f t="shared" si="89"/>
        <v>20567400</v>
      </c>
    </row>
    <row r="5754" spans="1:9">
      <c r="A5754" s="421">
        <v>5753</v>
      </c>
      <c r="B5754" s="422" t="s">
        <v>7711</v>
      </c>
      <c r="C5754" s="422" t="s">
        <v>7712</v>
      </c>
      <c r="D5754" s="422" t="s">
        <v>1987</v>
      </c>
      <c r="E5754" s="422" t="s">
        <v>9795</v>
      </c>
      <c r="F5754" s="438">
        <v>22530000</v>
      </c>
      <c r="G5754" s="423">
        <v>2023</v>
      </c>
      <c r="H5754" s="424">
        <f>VLOOKUP(G5754,[3]잔가율!$B$3:$C$33,2,FALSE)</f>
        <v>0.82599999999999996</v>
      </c>
      <c r="I5754" s="434">
        <f t="shared" si="89"/>
        <v>18609780</v>
      </c>
    </row>
    <row r="5755" spans="1:9">
      <c r="A5755" s="421">
        <v>5754</v>
      </c>
      <c r="B5755" s="422" t="s">
        <v>7711</v>
      </c>
      <c r="C5755" s="422" t="s">
        <v>7712</v>
      </c>
      <c r="D5755" s="422" t="s">
        <v>1987</v>
      </c>
      <c r="E5755" s="422" t="s">
        <v>9796</v>
      </c>
      <c r="F5755" s="438">
        <v>24460000</v>
      </c>
      <c r="G5755" s="423">
        <v>2023</v>
      </c>
      <c r="H5755" s="424">
        <f>VLOOKUP(G5755,[3]잔가율!$B$3:$C$33,2,FALSE)</f>
        <v>0.82599999999999996</v>
      </c>
      <c r="I5755" s="434">
        <f t="shared" si="89"/>
        <v>20203960</v>
      </c>
    </row>
    <row r="5756" spans="1:9">
      <c r="A5756" s="421">
        <v>5755</v>
      </c>
      <c r="B5756" s="422" t="s">
        <v>7711</v>
      </c>
      <c r="C5756" s="422" t="s">
        <v>7712</v>
      </c>
      <c r="D5756" s="422" t="s">
        <v>1987</v>
      </c>
      <c r="E5756" s="422" t="s">
        <v>9797</v>
      </c>
      <c r="F5756" s="438">
        <v>19040000</v>
      </c>
      <c r="G5756" s="423">
        <v>2023</v>
      </c>
      <c r="H5756" s="424">
        <f>VLOOKUP(G5756,[3]잔가율!$B$3:$C$33,2,FALSE)</f>
        <v>0.82599999999999996</v>
      </c>
      <c r="I5756" s="434">
        <f t="shared" si="89"/>
        <v>15727040</v>
      </c>
    </row>
    <row r="5757" spans="1:9">
      <c r="A5757" s="421">
        <v>5756</v>
      </c>
      <c r="B5757" s="422" t="s">
        <v>7711</v>
      </c>
      <c r="C5757" s="422" t="s">
        <v>7712</v>
      </c>
      <c r="D5757" s="422" t="s">
        <v>1987</v>
      </c>
      <c r="E5757" s="422" t="s">
        <v>9798</v>
      </c>
      <c r="F5757" s="438">
        <v>22490000</v>
      </c>
      <c r="G5757" s="423">
        <v>2023</v>
      </c>
      <c r="H5757" s="424">
        <f>VLOOKUP(G5757,[3]잔가율!$B$3:$C$33,2,FALSE)</f>
        <v>0.82599999999999996</v>
      </c>
      <c r="I5757" s="434">
        <f t="shared" si="89"/>
        <v>18576740</v>
      </c>
    </row>
    <row r="5758" spans="1:9">
      <c r="A5758" s="421">
        <v>5757</v>
      </c>
      <c r="B5758" s="422" t="s">
        <v>7711</v>
      </c>
      <c r="C5758" s="422" t="s">
        <v>7712</v>
      </c>
      <c r="D5758" s="422" t="s">
        <v>1987</v>
      </c>
      <c r="E5758" s="422" t="s">
        <v>9799</v>
      </c>
      <c r="F5758" s="438">
        <v>19810000</v>
      </c>
      <c r="G5758" s="423">
        <v>2023</v>
      </c>
      <c r="H5758" s="424">
        <f>VLOOKUP(G5758,[3]잔가율!$B$3:$C$33,2,FALSE)</f>
        <v>0.82599999999999996</v>
      </c>
      <c r="I5758" s="434">
        <f t="shared" si="89"/>
        <v>16363060</v>
      </c>
    </row>
    <row r="5759" spans="1:9">
      <c r="A5759" s="421">
        <v>5758</v>
      </c>
      <c r="B5759" s="422" t="s">
        <v>7711</v>
      </c>
      <c r="C5759" s="422" t="s">
        <v>7712</v>
      </c>
      <c r="D5759" s="422" t="s">
        <v>1987</v>
      </c>
      <c r="E5759" s="422" t="s">
        <v>9800</v>
      </c>
      <c r="F5759" s="438">
        <v>22310000</v>
      </c>
      <c r="G5759" s="423">
        <v>2023</v>
      </c>
      <c r="H5759" s="424">
        <f>VLOOKUP(G5759,[3]잔가율!$B$3:$C$33,2,FALSE)</f>
        <v>0.82599999999999996</v>
      </c>
      <c r="I5759" s="434">
        <f t="shared" si="89"/>
        <v>18428060</v>
      </c>
    </row>
    <row r="5760" spans="1:9">
      <c r="A5760" s="421">
        <v>5759</v>
      </c>
      <c r="B5760" s="422" t="s">
        <v>7711</v>
      </c>
      <c r="C5760" s="422" t="s">
        <v>7712</v>
      </c>
      <c r="D5760" s="422" t="s">
        <v>1987</v>
      </c>
      <c r="E5760" s="422" t="s">
        <v>9801</v>
      </c>
      <c r="F5760" s="438">
        <v>18400000</v>
      </c>
      <c r="G5760" s="423">
        <v>2023</v>
      </c>
      <c r="H5760" s="424">
        <f>VLOOKUP(G5760,[3]잔가율!$B$3:$C$33,2,FALSE)</f>
        <v>0.82599999999999996</v>
      </c>
      <c r="I5760" s="434">
        <f t="shared" si="89"/>
        <v>15198400</v>
      </c>
    </row>
    <row r="5761" spans="1:9">
      <c r="A5761" s="421">
        <v>5760</v>
      </c>
      <c r="B5761" s="422" t="s">
        <v>7711</v>
      </c>
      <c r="C5761" s="422" t="s">
        <v>7712</v>
      </c>
      <c r="D5761" s="422" t="s">
        <v>1987</v>
      </c>
      <c r="E5761" s="422" t="s">
        <v>9802</v>
      </c>
      <c r="F5761" s="438">
        <v>22310000</v>
      </c>
      <c r="G5761" s="423">
        <v>2023</v>
      </c>
      <c r="H5761" s="424">
        <f>VLOOKUP(G5761,[3]잔가율!$B$3:$C$33,2,FALSE)</f>
        <v>0.82599999999999996</v>
      </c>
      <c r="I5761" s="434">
        <f t="shared" si="89"/>
        <v>18428060</v>
      </c>
    </row>
    <row r="5762" spans="1:9">
      <c r="A5762" s="421">
        <v>5761</v>
      </c>
      <c r="B5762" s="422" t="s">
        <v>7711</v>
      </c>
      <c r="C5762" s="422" t="s">
        <v>7712</v>
      </c>
      <c r="D5762" s="422" t="s">
        <v>1987</v>
      </c>
      <c r="E5762" s="422" t="s">
        <v>9803</v>
      </c>
      <c r="F5762" s="438">
        <v>19440000</v>
      </c>
      <c r="G5762" s="423">
        <v>2023</v>
      </c>
      <c r="H5762" s="424">
        <f>VLOOKUP(G5762,[3]잔가율!$B$3:$C$33,2,FALSE)</f>
        <v>0.82599999999999996</v>
      </c>
      <c r="I5762" s="434">
        <f t="shared" ref="I5762:I5825" si="90">ROUNDDOWN(F5762*H5762,0)</f>
        <v>16057440</v>
      </c>
    </row>
    <row r="5763" spans="1:9">
      <c r="A5763" s="421">
        <v>5762</v>
      </c>
      <c r="B5763" s="422" t="s">
        <v>7711</v>
      </c>
      <c r="C5763" s="422" t="s">
        <v>7712</v>
      </c>
      <c r="D5763" s="422" t="s">
        <v>1987</v>
      </c>
      <c r="E5763" s="422" t="s">
        <v>9804</v>
      </c>
      <c r="F5763" s="438">
        <v>22220000</v>
      </c>
      <c r="G5763" s="423">
        <v>2023</v>
      </c>
      <c r="H5763" s="424">
        <f>VLOOKUP(G5763,[3]잔가율!$B$3:$C$33,2,FALSE)</f>
        <v>0.82599999999999996</v>
      </c>
      <c r="I5763" s="434">
        <f t="shared" si="90"/>
        <v>18353720</v>
      </c>
    </row>
    <row r="5764" spans="1:9">
      <c r="A5764" s="421">
        <v>5763</v>
      </c>
      <c r="B5764" s="422" t="s">
        <v>7711</v>
      </c>
      <c r="C5764" s="422" t="s">
        <v>7712</v>
      </c>
      <c r="D5764" s="422" t="s">
        <v>1987</v>
      </c>
      <c r="E5764" s="422" t="s">
        <v>9805</v>
      </c>
      <c r="F5764" s="438">
        <v>22520000</v>
      </c>
      <c r="G5764" s="423">
        <v>2023</v>
      </c>
      <c r="H5764" s="424">
        <f>VLOOKUP(G5764,[3]잔가율!$B$3:$C$33,2,FALSE)</f>
        <v>0.82599999999999996</v>
      </c>
      <c r="I5764" s="434">
        <f t="shared" si="90"/>
        <v>18601520</v>
      </c>
    </row>
    <row r="5765" spans="1:9">
      <c r="A5765" s="421">
        <v>5764</v>
      </c>
      <c r="B5765" s="422" t="s">
        <v>7711</v>
      </c>
      <c r="C5765" s="422" t="s">
        <v>7712</v>
      </c>
      <c r="D5765" s="422" t="s">
        <v>1987</v>
      </c>
      <c r="E5765" s="422" t="s">
        <v>9806</v>
      </c>
      <c r="F5765" s="438">
        <v>25500000</v>
      </c>
      <c r="G5765" s="423">
        <v>2023</v>
      </c>
      <c r="H5765" s="424">
        <f>VLOOKUP(G5765,[3]잔가율!$B$3:$C$33,2,FALSE)</f>
        <v>0.82599999999999996</v>
      </c>
      <c r="I5765" s="434">
        <f t="shared" si="90"/>
        <v>21063000</v>
      </c>
    </row>
    <row r="5766" spans="1:9">
      <c r="A5766" s="421">
        <v>5765</v>
      </c>
      <c r="B5766" s="422" t="s">
        <v>7711</v>
      </c>
      <c r="C5766" s="422" t="s">
        <v>7712</v>
      </c>
      <c r="D5766" s="422" t="s">
        <v>1987</v>
      </c>
      <c r="E5766" s="422" t="s">
        <v>9807</v>
      </c>
      <c r="F5766" s="438">
        <v>26300000</v>
      </c>
      <c r="G5766" s="423">
        <v>2023</v>
      </c>
      <c r="H5766" s="424">
        <f>VLOOKUP(G5766,[3]잔가율!$B$3:$C$33,2,FALSE)</f>
        <v>0.82599999999999996</v>
      </c>
      <c r="I5766" s="434">
        <f t="shared" si="90"/>
        <v>21723800</v>
      </c>
    </row>
    <row r="5767" spans="1:9">
      <c r="A5767" s="421">
        <v>5766</v>
      </c>
      <c r="B5767" s="422" t="s">
        <v>7711</v>
      </c>
      <c r="C5767" s="422" t="s">
        <v>7712</v>
      </c>
      <c r="D5767" s="422" t="s">
        <v>1987</v>
      </c>
      <c r="E5767" s="422" t="s">
        <v>9808</v>
      </c>
      <c r="F5767" s="438">
        <v>25970000</v>
      </c>
      <c r="G5767" s="423">
        <v>2023</v>
      </c>
      <c r="H5767" s="424">
        <f>VLOOKUP(G5767,[3]잔가율!$B$3:$C$33,2,FALSE)</f>
        <v>0.82599999999999996</v>
      </c>
      <c r="I5767" s="434">
        <f t="shared" si="90"/>
        <v>21451220</v>
      </c>
    </row>
    <row r="5768" spans="1:9">
      <c r="A5768" s="421">
        <v>5767</v>
      </c>
      <c r="B5768" s="422" t="s">
        <v>7711</v>
      </c>
      <c r="C5768" s="422" t="s">
        <v>7712</v>
      </c>
      <c r="D5768" s="422" t="s">
        <v>9809</v>
      </c>
      <c r="E5768" s="422" t="s">
        <v>9810</v>
      </c>
      <c r="F5768" s="438">
        <v>13700000</v>
      </c>
      <c r="G5768" s="423">
        <v>2023</v>
      </c>
      <c r="H5768" s="424">
        <f>VLOOKUP(G5768,[3]잔가율!$B$3:$C$33,2,FALSE)</f>
        <v>0.82599999999999996</v>
      </c>
      <c r="I5768" s="434">
        <f t="shared" si="90"/>
        <v>11316200</v>
      </c>
    </row>
    <row r="5769" spans="1:9">
      <c r="A5769" s="421">
        <v>5768</v>
      </c>
      <c r="B5769" s="422" t="s">
        <v>7711</v>
      </c>
      <c r="C5769" s="422" t="s">
        <v>7712</v>
      </c>
      <c r="D5769" s="422" t="s">
        <v>9809</v>
      </c>
      <c r="E5769" s="422" t="s">
        <v>9811</v>
      </c>
      <c r="F5769" s="438">
        <v>11680000</v>
      </c>
      <c r="G5769" s="423">
        <v>2023</v>
      </c>
      <c r="H5769" s="424">
        <f>VLOOKUP(G5769,[3]잔가율!$B$3:$C$33,2,FALSE)</f>
        <v>0.82599999999999996</v>
      </c>
      <c r="I5769" s="434">
        <f t="shared" si="90"/>
        <v>9647680</v>
      </c>
    </row>
    <row r="5770" spans="1:9">
      <c r="A5770" s="421">
        <v>5769</v>
      </c>
      <c r="B5770" s="422" t="s">
        <v>7711</v>
      </c>
      <c r="C5770" s="422" t="s">
        <v>7712</v>
      </c>
      <c r="D5770" s="422" t="s">
        <v>9809</v>
      </c>
      <c r="E5770" s="422" t="s">
        <v>9812</v>
      </c>
      <c r="F5770" s="438">
        <v>11980000</v>
      </c>
      <c r="G5770" s="423">
        <v>2023</v>
      </c>
      <c r="H5770" s="424">
        <f>VLOOKUP(G5770,[3]잔가율!$B$3:$C$33,2,FALSE)</f>
        <v>0.82599999999999996</v>
      </c>
      <c r="I5770" s="434">
        <f t="shared" si="90"/>
        <v>9895480</v>
      </c>
    </row>
    <row r="5771" spans="1:9">
      <c r="A5771" s="421">
        <v>5770</v>
      </c>
      <c r="B5771" s="422" t="s">
        <v>7711</v>
      </c>
      <c r="C5771" s="422" t="s">
        <v>7712</v>
      </c>
      <c r="D5771" s="422" t="s">
        <v>9809</v>
      </c>
      <c r="E5771" s="422" t="s">
        <v>9813</v>
      </c>
      <c r="F5771" s="438">
        <v>17110000</v>
      </c>
      <c r="G5771" s="423">
        <v>2023</v>
      </c>
      <c r="H5771" s="424">
        <f>VLOOKUP(G5771,[3]잔가율!$B$3:$C$33,2,FALSE)</f>
        <v>0.82599999999999996</v>
      </c>
      <c r="I5771" s="434">
        <f t="shared" si="90"/>
        <v>14132860</v>
      </c>
    </row>
    <row r="5772" spans="1:9">
      <c r="A5772" s="421">
        <v>5771</v>
      </c>
      <c r="B5772" s="422" t="s">
        <v>7711</v>
      </c>
      <c r="C5772" s="422" t="s">
        <v>7712</v>
      </c>
      <c r="D5772" s="422" t="s">
        <v>9809</v>
      </c>
      <c r="E5772" s="422" t="s">
        <v>9814</v>
      </c>
      <c r="F5772" s="438">
        <v>13700000</v>
      </c>
      <c r="G5772" s="423">
        <v>2023</v>
      </c>
      <c r="H5772" s="424">
        <f>VLOOKUP(G5772,[3]잔가율!$B$3:$C$33,2,FALSE)</f>
        <v>0.82599999999999996</v>
      </c>
      <c r="I5772" s="434">
        <f t="shared" si="90"/>
        <v>11316200</v>
      </c>
    </row>
    <row r="5773" spans="1:9">
      <c r="A5773" s="421">
        <v>5772</v>
      </c>
      <c r="B5773" s="422" t="s">
        <v>7711</v>
      </c>
      <c r="C5773" s="422" t="s">
        <v>7712</v>
      </c>
      <c r="D5773" s="422" t="s">
        <v>9809</v>
      </c>
      <c r="E5773" s="422" t="s">
        <v>9815</v>
      </c>
      <c r="F5773" s="438">
        <v>14060000</v>
      </c>
      <c r="G5773" s="423">
        <v>2023</v>
      </c>
      <c r="H5773" s="424">
        <f>VLOOKUP(G5773,[3]잔가율!$B$3:$C$33,2,FALSE)</f>
        <v>0.82599999999999996</v>
      </c>
      <c r="I5773" s="434">
        <f t="shared" si="90"/>
        <v>11613560</v>
      </c>
    </row>
    <row r="5774" spans="1:9">
      <c r="A5774" s="421">
        <v>5773</v>
      </c>
      <c r="B5774" s="422" t="s">
        <v>7711</v>
      </c>
      <c r="C5774" s="422" t="s">
        <v>7712</v>
      </c>
      <c r="D5774" s="422" t="s">
        <v>9816</v>
      </c>
      <c r="E5774" s="422" t="s">
        <v>9769</v>
      </c>
      <c r="F5774" s="438">
        <v>18570000</v>
      </c>
      <c r="G5774" s="423">
        <v>2023</v>
      </c>
      <c r="H5774" s="424">
        <f>VLOOKUP(G5774,[3]잔가율!$B$3:$C$33,2,FALSE)</f>
        <v>0.82599999999999996</v>
      </c>
      <c r="I5774" s="434">
        <f t="shared" si="90"/>
        <v>15338820</v>
      </c>
    </row>
    <row r="5775" spans="1:9">
      <c r="A5775" s="421">
        <v>5774</v>
      </c>
      <c r="B5775" s="422" t="s">
        <v>7711</v>
      </c>
      <c r="C5775" s="422" t="s">
        <v>7712</v>
      </c>
      <c r="D5775" s="422" t="s">
        <v>9816</v>
      </c>
      <c r="E5775" s="422" t="s">
        <v>9772</v>
      </c>
      <c r="F5775" s="438">
        <v>19000000</v>
      </c>
      <c r="G5775" s="423">
        <v>2023</v>
      </c>
      <c r="H5775" s="424">
        <f>VLOOKUP(G5775,[3]잔가율!$B$3:$C$33,2,FALSE)</f>
        <v>0.82599999999999996</v>
      </c>
      <c r="I5775" s="434">
        <f t="shared" si="90"/>
        <v>15694000</v>
      </c>
    </row>
    <row r="5776" spans="1:9">
      <c r="A5776" s="421">
        <v>5775</v>
      </c>
      <c r="B5776" s="313" t="s">
        <v>7711</v>
      </c>
      <c r="C5776" s="426" t="s">
        <v>7712</v>
      </c>
      <c r="D5776" s="426" t="s">
        <v>15851</v>
      </c>
      <c r="E5776" s="426" t="s">
        <v>9817</v>
      </c>
      <c r="F5776" s="442">
        <v>32270000</v>
      </c>
      <c r="G5776" s="423">
        <v>2023</v>
      </c>
      <c r="H5776" s="424">
        <f>VLOOKUP(G5776,[3]잔가율!$B$3:$C$33,2,FALSE)</f>
        <v>0.82599999999999996</v>
      </c>
      <c r="I5776" s="434">
        <f t="shared" si="90"/>
        <v>26655020</v>
      </c>
    </row>
    <row r="5777" spans="1:9">
      <c r="A5777" s="421">
        <v>5776</v>
      </c>
      <c r="B5777" s="313" t="s">
        <v>7711</v>
      </c>
      <c r="C5777" s="426" t="s">
        <v>7712</v>
      </c>
      <c r="D5777" s="426" t="s">
        <v>15851</v>
      </c>
      <c r="E5777" s="426" t="s">
        <v>9818</v>
      </c>
      <c r="F5777" s="442">
        <v>29640000</v>
      </c>
      <c r="G5777" s="423">
        <v>2023</v>
      </c>
      <c r="H5777" s="424">
        <f>VLOOKUP(G5777,[3]잔가율!$B$3:$C$33,2,FALSE)</f>
        <v>0.82599999999999996</v>
      </c>
      <c r="I5777" s="434">
        <f t="shared" si="90"/>
        <v>24482640</v>
      </c>
    </row>
    <row r="5778" spans="1:9">
      <c r="A5778" s="421">
        <v>5777</v>
      </c>
      <c r="B5778" s="313" t="s">
        <v>15840</v>
      </c>
      <c r="C5778" s="426" t="s">
        <v>7712</v>
      </c>
      <c r="D5778" s="426" t="s">
        <v>15851</v>
      </c>
      <c r="E5778" s="426" t="s">
        <v>9819</v>
      </c>
      <c r="F5778" s="442">
        <v>30900000</v>
      </c>
      <c r="G5778" s="423">
        <v>2023</v>
      </c>
      <c r="H5778" s="424">
        <f>VLOOKUP(G5778,[3]잔가율!$B$3:$C$33,2,FALSE)</f>
        <v>0.82599999999999996</v>
      </c>
      <c r="I5778" s="434">
        <f t="shared" si="90"/>
        <v>25523400</v>
      </c>
    </row>
    <row r="5779" spans="1:9">
      <c r="A5779" s="421">
        <v>5778</v>
      </c>
      <c r="B5779" s="313" t="s">
        <v>7711</v>
      </c>
      <c r="C5779" s="426" t="s">
        <v>7712</v>
      </c>
      <c r="D5779" s="426" t="s">
        <v>15851</v>
      </c>
      <c r="E5779" s="426" t="s">
        <v>9820</v>
      </c>
      <c r="F5779" s="442">
        <v>34280000</v>
      </c>
      <c r="G5779" s="423">
        <v>2023</v>
      </c>
      <c r="H5779" s="424">
        <f>VLOOKUP(G5779,[3]잔가율!$B$3:$C$33,2,FALSE)</f>
        <v>0.82599999999999996</v>
      </c>
      <c r="I5779" s="434">
        <f t="shared" si="90"/>
        <v>28315280</v>
      </c>
    </row>
    <row r="5780" spans="1:9">
      <c r="A5780" s="421">
        <v>5779</v>
      </c>
      <c r="B5780" s="313" t="s">
        <v>7711</v>
      </c>
      <c r="C5780" s="426" t="s">
        <v>7712</v>
      </c>
      <c r="D5780" s="426" t="s">
        <v>15851</v>
      </c>
      <c r="E5780" s="426" t="s">
        <v>9821</v>
      </c>
      <c r="F5780" s="442">
        <v>32140000</v>
      </c>
      <c r="G5780" s="423">
        <v>2023</v>
      </c>
      <c r="H5780" s="424">
        <f>VLOOKUP(G5780,[3]잔가율!$B$3:$C$33,2,FALSE)</f>
        <v>0.82599999999999996</v>
      </c>
      <c r="I5780" s="434">
        <f t="shared" si="90"/>
        <v>26547640</v>
      </c>
    </row>
    <row r="5781" spans="1:9">
      <c r="A5781" s="421">
        <v>5780</v>
      </c>
      <c r="B5781" s="313" t="s">
        <v>7711</v>
      </c>
      <c r="C5781" s="426" t="s">
        <v>7712</v>
      </c>
      <c r="D5781" s="426" t="s">
        <v>15851</v>
      </c>
      <c r="E5781" s="426" t="s">
        <v>9822</v>
      </c>
      <c r="F5781" s="442">
        <v>30950000</v>
      </c>
      <c r="G5781" s="423">
        <v>2023</v>
      </c>
      <c r="H5781" s="424">
        <f>VLOOKUP(G5781,[3]잔가율!$B$3:$C$33,2,FALSE)</f>
        <v>0.82599999999999996</v>
      </c>
      <c r="I5781" s="434">
        <f t="shared" si="90"/>
        <v>25564700</v>
      </c>
    </row>
    <row r="5782" spans="1:9">
      <c r="A5782" s="421">
        <v>5781</v>
      </c>
      <c r="B5782" s="422" t="s">
        <v>7711</v>
      </c>
      <c r="C5782" s="422" t="s">
        <v>7712</v>
      </c>
      <c r="D5782" s="422" t="s">
        <v>1988</v>
      </c>
      <c r="E5782" s="422" t="s">
        <v>9823</v>
      </c>
      <c r="F5782" s="438">
        <v>21420000</v>
      </c>
      <c r="G5782" s="423">
        <v>2023</v>
      </c>
      <c r="H5782" s="424">
        <f>VLOOKUP(G5782,[3]잔가율!$B$3:$C$33,2,FALSE)</f>
        <v>0.82599999999999996</v>
      </c>
      <c r="I5782" s="434">
        <f t="shared" si="90"/>
        <v>17692920</v>
      </c>
    </row>
    <row r="5783" spans="1:9">
      <c r="A5783" s="421">
        <v>5782</v>
      </c>
      <c r="B5783" s="422" t="s">
        <v>7711</v>
      </c>
      <c r="C5783" s="422" t="s">
        <v>7712</v>
      </c>
      <c r="D5783" s="422" t="s">
        <v>1988</v>
      </c>
      <c r="E5783" s="422" t="s">
        <v>9824</v>
      </c>
      <c r="F5783" s="438">
        <v>18060000</v>
      </c>
      <c r="G5783" s="423">
        <v>2023</v>
      </c>
      <c r="H5783" s="424">
        <f>VLOOKUP(G5783,[3]잔가율!$B$3:$C$33,2,FALSE)</f>
        <v>0.82599999999999996</v>
      </c>
      <c r="I5783" s="434">
        <f t="shared" si="90"/>
        <v>14917560</v>
      </c>
    </row>
    <row r="5784" spans="1:9">
      <c r="A5784" s="421">
        <v>5783</v>
      </c>
      <c r="B5784" s="422" t="s">
        <v>7711</v>
      </c>
      <c r="C5784" s="422" t="s">
        <v>7712</v>
      </c>
      <c r="D5784" s="422" t="s">
        <v>1988</v>
      </c>
      <c r="E5784" s="422" t="s">
        <v>9825</v>
      </c>
      <c r="F5784" s="438">
        <v>19390000</v>
      </c>
      <c r="G5784" s="423">
        <v>2023</v>
      </c>
      <c r="H5784" s="424">
        <f>VLOOKUP(G5784,[3]잔가율!$B$3:$C$33,2,FALSE)</f>
        <v>0.82599999999999996</v>
      </c>
      <c r="I5784" s="434">
        <f t="shared" si="90"/>
        <v>16016140</v>
      </c>
    </row>
    <row r="5785" spans="1:9">
      <c r="A5785" s="421">
        <v>5784</v>
      </c>
      <c r="B5785" s="422" t="s">
        <v>7711</v>
      </c>
      <c r="C5785" s="422" t="s">
        <v>7712</v>
      </c>
      <c r="D5785" s="422" t="s">
        <v>1988</v>
      </c>
      <c r="E5785" s="422" t="s">
        <v>9826</v>
      </c>
      <c r="F5785" s="438">
        <v>24640000</v>
      </c>
      <c r="G5785" s="423">
        <v>2023</v>
      </c>
      <c r="H5785" s="424">
        <f>VLOOKUP(G5785,[3]잔가율!$B$3:$C$33,2,FALSE)</f>
        <v>0.82599999999999996</v>
      </c>
      <c r="I5785" s="434">
        <f t="shared" si="90"/>
        <v>20352640</v>
      </c>
    </row>
    <row r="5786" spans="1:9">
      <c r="A5786" s="421">
        <v>5785</v>
      </c>
      <c r="B5786" s="422" t="s">
        <v>7711</v>
      </c>
      <c r="C5786" s="422" t="s">
        <v>7712</v>
      </c>
      <c r="D5786" s="422" t="s">
        <v>1988</v>
      </c>
      <c r="E5786" s="422" t="s">
        <v>9827</v>
      </c>
      <c r="F5786" s="438">
        <v>18930000</v>
      </c>
      <c r="G5786" s="423">
        <v>2023</v>
      </c>
      <c r="H5786" s="424">
        <f>VLOOKUP(G5786,[3]잔가율!$B$3:$C$33,2,FALSE)</f>
        <v>0.82599999999999996</v>
      </c>
      <c r="I5786" s="434">
        <f t="shared" si="90"/>
        <v>15636180</v>
      </c>
    </row>
    <row r="5787" spans="1:9">
      <c r="A5787" s="421">
        <v>5786</v>
      </c>
      <c r="B5787" s="422" t="s">
        <v>7711</v>
      </c>
      <c r="C5787" s="422" t="s">
        <v>7712</v>
      </c>
      <c r="D5787" s="422" t="s">
        <v>1988</v>
      </c>
      <c r="E5787" s="422" t="s">
        <v>9828</v>
      </c>
      <c r="F5787" s="438">
        <v>22550000</v>
      </c>
      <c r="G5787" s="423">
        <v>2023</v>
      </c>
      <c r="H5787" s="424">
        <f>VLOOKUP(G5787,[3]잔가율!$B$3:$C$33,2,FALSE)</f>
        <v>0.82599999999999996</v>
      </c>
      <c r="I5787" s="434">
        <f t="shared" si="90"/>
        <v>18626300</v>
      </c>
    </row>
    <row r="5788" spans="1:9">
      <c r="A5788" s="421">
        <v>5787</v>
      </c>
      <c r="B5788" s="422" t="s">
        <v>7711</v>
      </c>
      <c r="C5788" s="422" t="s">
        <v>7712</v>
      </c>
      <c r="D5788" s="422" t="s">
        <v>1988</v>
      </c>
      <c r="E5788" s="422" t="s">
        <v>9829</v>
      </c>
      <c r="F5788" s="438">
        <v>19640000</v>
      </c>
      <c r="G5788" s="423">
        <v>2023</v>
      </c>
      <c r="H5788" s="424">
        <f>VLOOKUP(G5788,[3]잔가율!$B$3:$C$33,2,FALSE)</f>
        <v>0.82599999999999996</v>
      </c>
      <c r="I5788" s="434">
        <f t="shared" si="90"/>
        <v>16222640</v>
      </c>
    </row>
    <row r="5789" spans="1:9">
      <c r="A5789" s="421">
        <v>5788</v>
      </c>
      <c r="B5789" s="422" t="s">
        <v>7711</v>
      </c>
      <c r="C5789" s="422" t="s">
        <v>7712</v>
      </c>
      <c r="D5789" s="422" t="s">
        <v>1988</v>
      </c>
      <c r="E5789" s="422" t="s">
        <v>9830</v>
      </c>
      <c r="F5789" s="438">
        <v>18890000</v>
      </c>
      <c r="G5789" s="423">
        <v>2023</v>
      </c>
      <c r="H5789" s="424">
        <f>VLOOKUP(G5789,[3]잔가율!$B$3:$C$33,2,FALSE)</f>
        <v>0.82599999999999996</v>
      </c>
      <c r="I5789" s="434">
        <f t="shared" si="90"/>
        <v>15603140</v>
      </c>
    </row>
    <row r="5790" spans="1:9">
      <c r="A5790" s="421">
        <v>5789</v>
      </c>
      <c r="B5790" s="422" t="s">
        <v>7711</v>
      </c>
      <c r="C5790" s="422" t="s">
        <v>7712</v>
      </c>
      <c r="D5790" s="422" t="s">
        <v>1988</v>
      </c>
      <c r="E5790" s="422" t="s">
        <v>9831</v>
      </c>
      <c r="F5790" s="438">
        <v>23620000</v>
      </c>
      <c r="G5790" s="423">
        <v>2023</v>
      </c>
      <c r="H5790" s="424">
        <f>VLOOKUP(G5790,[3]잔가율!$B$3:$C$33,2,FALSE)</f>
        <v>0.82599999999999996</v>
      </c>
      <c r="I5790" s="434">
        <f t="shared" si="90"/>
        <v>19510120</v>
      </c>
    </row>
    <row r="5791" spans="1:9">
      <c r="A5791" s="421">
        <v>5790</v>
      </c>
      <c r="B5791" s="422" t="s">
        <v>7711</v>
      </c>
      <c r="C5791" s="422" t="s">
        <v>7712</v>
      </c>
      <c r="D5791" s="422" t="s">
        <v>1988</v>
      </c>
      <c r="E5791" s="422" t="s">
        <v>9832</v>
      </c>
      <c r="F5791" s="438">
        <v>22670000</v>
      </c>
      <c r="G5791" s="423">
        <v>2023</v>
      </c>
      <c r="H5791" s="424">
        <f>VLOOKUP(G5791,[3]잔가율!$B$3:$C$33,2,FALSE)</f>
        <v>0.82599999999999996</v>
      </c>
      <c r="I5791" s="434">
        <f t="shared" si="90"/>
        <v>18725420</v>
      </c>
    </row>
    <row r="5792" spans="1:9">
      <c r="A5792" s="421">
        <v>5791</v>
      </c>
      <c r="B5792" s="422" t="s">
        <v>7711</v>
      </c>
      <c r="C5792" s="422" t="s">
        <v>7712</v>
      </c>
      <c r="D5792" s="422" t="s">
        <v>1988</v>
      </c>
      <c r="E5792" s="422" t="s">
        <v>9833</v>
      </c>
      <c r="F5792" s="438">
        <v>22940000</v>
      </c>
      <c r="G5792" s="423">
        <v>2023</v>
      </c>
      <c r="H5792" s="424">
        <f>VLOOKUP(G5792,[3]잔가율!$B$3:$C$33,2,FALSE)</f>
        <v>0.82599999999999996</v>
      </c>
      <c r="I5792" s="434">
        <f t="shared" si="90"/>
        <v>18948440</v>
      </c>
    </row>
    <row r="5793" spans="1:9">
      <c r="A5793" s="421">
        <v>5792</v>
      </c>
      <c r="B5793" s="422" t="s">
        <v>7711</v>
      </c>
      <c r="C5793" s="422" t="s">
        <v>7712</v>
      </c>
      <c r="D5793" s="422" t="s">
        <v>1988</v>
      </c>
      <c r="E5793" s="422" t="s">
        <v>9834</v>
      </c>
      <c r="F5793" s="438">
        <v>22220000</v>
      </c>
      <c r="G5793" s="423">
        <v>2023</v>
      </c>
      <c r="H5793" s="424">
        <f>VLOOKUP(G5793,[3]잔가율!$B$3:$C$33,2,FALSE)</f>
        <v>0.82599999999999996</v>
      </c>
      <c r="I5793" s="434">
        <f t="shared" si="90"/>
        <v>18353720</v>
      </c>
    </row>
    <row r="5794" spans="1:9">
      <c r="A5794" s="421">
        <v>5793</v>
      </c>
      <c r="B5794" s="422" t="s">
        <v>7711</v>
      </c>
      <c r="C5794" s="422" t="s">
        <v>7712</v>
      </c>
      <c r="D5794" s="422" t="s">
        <v>1988</v>
      </c>
      <c r="E5794" s="422" t="s">
        <v>9835</v>
      </c>
      <c r="F5794" s="438">
        <v>24810000</v>
      </c>
      <c r="G5794" s="423">
        <v>2023</v>
      </c>
      <c r="H5794" s="424">
        <f>VLOOKUP(G5794,[3]잔가율!$B$3:$C$33,2,FALSE)</f>
        <v>0.82599999999999996</v>
      </c>
      <c r="I5794" s="434">
        <f t="shared" si="90"/>
        <v>20493060</v>
      </c>
    </row>
    <row r="5795" spans="1:9">
      <c r="A5795" s="421">
        <v>5794</v>
      </c>
      <c r="B5795" s="422" t="s">
        <v>7711</v>
      </c>
      <c r="C5795" s="422" t="s">
        <v>7712</v>
      </c>
      <c r="D5795" s="422" t="s">
        <v>1988</v>
      </c>
      <c r="E5795" s="422" t="s">
        <v>9836</v>
      </c>
      <c r="F5795" s="438">
        <v>20280000</v>
      </c>
      <c r="G5795" s="423">
        <v>2023</v>
      </c>
      <c r="H5795" s="424">
        <f>VLOOKUP(G5795,[3]잔가율!$B$3:$C$33,2,FALSE)</f>
        <v>0.82599999999999996</v>
      </c>
      <c r="I5795" s="434">
        <f t="shared" si="90"/>
        <v>16751280</v>
      </c>
    </row>
    <row r="5796" spans="1:9">
      <c r="A5796" s="421">
        <v>5795</v>
      </c>
      <c r="B5796" s="422" t="s">
        <v>7711</v>
      </c>
      <c r="C5796" s="422" t="s">
        <v>7712</v>
      </c>
      <c r="D5796" s="422" t="s">
        <v>1988</v>
      </c>
      <c r="E5796" s="422" t="s">
        <v>9837</v>
      </c>
      <c r="F5796" s="438">
        <v>19690000</v>
      </c>
      <c r="G5796" s="423">
        <v>2023</v>
      </c>
      <c r="H5796" s="424">
        <f>VLOOKUP(G5796,[3]잔가율!$B$3:$C$33,2,FALSE)</f>
        <v>0.82599999999999996</v>
      </c>
      <c r="I5796" s="434">
        <f t="shared" si="90"/>
        <v>16263940</v>
      </c>
    </row>
    <row r="5797" spans="1:9">
      <c r="A5797" s="421">
        <v>5796</v>
      </c>
      <c r="B5797" s="422" t="s">
        <v>7711</v>
      </c>
      <c r="C5797" s="422" t="s">
        <v>7712</v>
      </c>
      <c r="D5797" s="422" t="s">
        <v>1988</v>
      </c>
      <c r="E5797" s="422" t="s">
        <v>9838</v>
      </c>
      <c r="F5797" s="438">
        <v>22790000</v>
      </c>
      <c r="G5797" s="423">
        <v>2023</v>
      </c>
      <c r="H5797" s="424">
        <f>VLOOKUP(G5797,[3]잔가율!$B$3:$C$33,2,FALSE)</f>
        <v>0.82599999999999996</v>
      </c>
      <c r="I5797" s="434">
        <f t="shared" si="90"/>
        <v>18824540</v>
      </c>
    </row>
    <row r="5798" spans="1:9">
      <c r="A5798" s="421">
        <v>5797</v>
      </c>
      <c r="B5798" s="422" t="s">
        <v>7711</v>
      </c>
      <c r="C5798" s="422" t="s">
        <v>7712</v>
      </c>
      <c r="D5798" s="422" t="s">
        <v>1988</v>
      </c>
      <c r="E5798" s="422" t="s">
        <v>9839</v>
      </c>
      <c r="F5798" s="438">
        <v>20760000</v>
      </c>
      <c r="G5798" s="423">
        <v>2023</v>
      </c>
      <c r="H5798" s="424">
        <f>VLOOKUP(G5798,[3]잔가율!$B$3:$C$33,2,FALSE)</f>
        <v>0.82599999999999996</v>
      </c>
      <c r="I5798" s="434">
        <f t="shared" si="90"/>
        <v>17147760</v>
      </c>
    </row>
    <row r="5799" spans="1:9">
      <c r="A5799" s="421">
        <v>5798</v>
      </c>
      <c r="B5799" s="422" t="s">
        <v>7711</v>
      </c>
      <c r="C5799" s="422" t="s">
        <v>7712</v>
      </c>
      <c r="D5799" s="422" t="s">
        <v>1988</v>
      </c>
      <c r="E5799" s="422" t="s">
        <v>9840</v>
      </c>
      <c r="F5799" s="438">
        <v>21630000</v>
      </c>
      <c r="G5799" s="423">
        <v>2023</v>
      </c>
      <c r="H5799" s="424">
        <f>VLOOKUP(G5799,[3]잔가율!$B$3:$C$33,2,FALSE)</f>
        <v>0.82599999999999996</v>
      </c>
      <c r="I5799" s="434">
        <f t="shared" si="90"/>
        <v>17866380</v>
      </c>
    </row>
    <row r="5800" spans="1:9">
      <c r="A5800" s="421">
        <v>5799</v>
      </c>
      <c r="B5800" s="422" t="s">
        <v>7711</v>
      </c>
      <c r="C5800" s="422" t="s">
        <v>7712</v>
      </c>
      <c r="D5800" s="422" t="s">
        <v>1988</v>
      </c>
      <c r="E5800" s="422" t="s">
        <v>9841</v>
      </c>
      <c r="F5800" s="438">
        <v>21590000</v>
      </c>
      <c r="G5800" s="423">
        <v>2023</v>
      </c>
      <c r="H5800" s="424">
        <f>VLOOKUP(G5800,[3]잔가율!$B$3:$C$33,2,FALSE)</f>
        <v>0.82599999999999996</v>
      </c>
      <c r="I5800" s="434">
        <f t="shared" si="90"/>
        <v>17833340</v>
      </c>
    </row>
    <row r="5801" spans="1:9">
      <c r="A5801" s="421">
        <v>5800</v>
      </c>
      <c r="B5801" s="422" t="s">
        <v>7711</v>
      </c>
      <c r="C5801" s="422" t="s">
        <v>7712</v>
      </c>
      <c r="D5801" s="422" t="s">
        <v>1988</v>
      </c>
      <c r="E5801" s="422" t="s">
        <v>9842</v>
      </c>
      <c r="F5801" s="438">
        <v>19930000</v>
      </c>
      <c r="G5801" s="423">
        <v>2023</v>
      </c>
      <c r="H5801" s="424">
        <f>VLOOKUP(G5801,[3]잔가율!$B$3:$C$33,2,FALSE)</f>
        <v>0.82599999999999996</v>
      </c>
      <c r="I5801" s="434">
        <f t="shared" si="90"/>
        <v>16462180</v>
      </c>
    </row>
    <row r="5802" spans="1:9">
      <c r="A5802" s="421">
        <v>5801</v>
      </c>
      <c r="B5802" s="422" t="s">
        <v>7711</v>
      </c>
      <c r="C5802" s="422" t="s">
        <v>7712</v>
      </c>
      <c r="D5802" s="422" t="s">
        <v>1988</v>
      </c>
      <c r="E5802" s="422" t="s">
        <v>9843</v>
      </c>
      <c r="F5802" s="438">
        <v>22020000</v>
      </c>
      <c r="G5802" s="423">
        <v>2023</v>
      </c>
      <c r="H5802" s="424">
        <f>VLOOKUP(G5802,[3]잔가율!$B$3:$C$33,2,FALSE)</f>
        <v>0.82599999999999996</v>
      </c>
      <c r="I5802" s="434">
        <f t="shared" si="90"/>
        <v>18188520</v>
      </c>
    </row>
    <row r="5803" spans="1:9">
      <c r="A5803" s="421">
        <v>5802</v>
      </c>
      <c r="B5803" s="422" t="s">
        <v>7711</v>
      </c>
      <c r="C5803" s="422" t="s">
        <v>7712</v>
      </c>
      <c r="D5803" s="422" t="s">
        <v>1988</v>
      </c>
      <c r="E5803" s="422" t="s">
        <v>9844</v>
      </c>
      <c r="F5803" s="438">
        <v>20650000</v>
      </c>
      <c r="G5803" s="423">
        <v>2023</v>
      </c>
      <c r="H5803" s="424">
        <f>VLOOKUP(G5803,[3]잔가율!$B$3:$C$33,2,FALSE)</f>
        <v>0.82599999999999996</v>
      </c>
      <c r="I5803" s="434">
        <f t="shared" si="90"/>
        <v>17056900</v>
      </c>
    </row>
    <row r="5804" spans="1:9">
      <c r="A5804" s="421">
        <v>5803</v>
      </c>
      <c r="B5804" s="422" t="s">
        <v>7711</v>
      </c>
      <c r="C5804" s="422" t="s">
        <v>7712</v>
      </c>
      <c r="D5804" s="422" t="s">
        <v>1988</v>
      </c>
      <c r="E5804" s="422" t="s">
        <v>9845</v>
      </c>
      <c r="F5804" s="438">
        <v>20100000</v>
      </c>
      <c r="G5804" s="423">
        <v>2023</v>
      </c>
      <c r="H5804" s="424">
        <f>VLOOKUP(G5804,[3]잔가율!$B$3:$C$33,2,FALSE)</f>
        <v>0.82599999999999996</v>
      </c>
      <c r="I5804" s="434">
        <f t="shared" si="90"/>
        <v>16602600</v>
      </c>
    </row>
    <row r="5805" spans="1:9">
      <c r="A5805" s="421">
        <v>5804</v>
      </c>
      <c r="B5805" s="422" t="s">
        <v>7711</v>
      </c>
      <c r="C5805" s="422" t="s">
        <v>7712</v>
      </c>
      <c r="D5805" s="422" t="s">
        <v>1988</v>
      </c>
      <c r="E5805" s="422" t="s">
        <v>9846</v>
      </c>
      <c r="F5805" s="438">
        <v>19980000</v>
      </c>
      <c r="G5805" s="423">
        <v>2023</v>
      </c>
      <c r="H5805" s="424">
        <f>VLOOKUP(G5805,[3]잔가율!$B$3:$C$33,2,FALSE)</f>
        <v>0.82599999999999996</v>
      </c>
      <c r="I5805" s="434">
        <f t="shared" si="90"/>
        <v>16503480</v>
      </c>
    </row>
    <row r="5806" spans="1:9">
      <c r="A5806" s="421">
        <v>5805</v>
      </c>
      <c r="B5806" s="422" t="s">
        <v>7711</v>
      </c>
      <c r="C5806" s="422" t="s">
        <v>7712</v>
      </c>
      <c r="D5806" s="422" t="s">
        <v>1988</v>
      </c>
      <c r="E5806" s="422" t="s">
        <v>9847</v>
      </c>
      <c r="F5806" s="438">
        <v>20730000</v>
      </c>
      <c r="G5806" s="423">
        <v>2023</v>
      </c>
      <c r="H5806" s="424">
        <f>VLOOKUP(G5806,[3]잔가율!$B$3:$C$33,2,FALSE)</f>
        <v>0.82599999999999996</v>
      </c>
      <c r="I5806" s="434">
        <f t="shared" si="90"/>
        <v>17122980</v>
      </c>
    </row>
    <row r="5807" spans="1:9">
      <c r="A5807" s="421">
        <v>5806</v>
      </c>
      <c r="B5807" s="426" t="s">
        <v>7711</v>
      </c>
      <c r="C5807" s="426" t="s">
        <v>7712</v>
      </c>
      <c r="D5807" s="426" t="s">
        <v>1988</v>
      </c>
      <c r="E5807" s="426" t="s">
        <v>9848</v>
      </c>
      <c r="F5807" s="441">
        <v>20390000</v>
      </c>
      <c r="G5807" s="423">
        <v>2023</v>
      </c>
      <c r="H5807" s="424">
        <f>VLOOKUP(G5807,[3]잔가율!$B$3:$C$33,2,FALSE)</f>
        <v>0.82599999999999996</v>
      </c>
      <c r="I5807" s="434">
        <f t="shared" si="90"/>
        <v>16842140</v>
      </c>
    </row>
    <row r="5808" spans="1:9">
      <c r="A5808" s="421">
        <v>5807</v>
      </c>
      <c r="B5808" s="422" t="s">
        <v>7711</v>
      </c>
      <c r="C5808" s="422" t="s">
        <v>7712</v>
      </c>
      <c r="D5808" s="422" t="s">
        <v>1988</v>
      </c>
      <c r="E5808" s="422" t="s">
        <v>9849</v>
      </c>
      <c r="F5808" s="438">
        <v>21940000</v>
      </c>
      <c r="G5808" s="423">
        <v>2023</v>
      </c>
      <c r="H5808" s="424">
        <f>VLOOKUP(G5808,[3]잔가율!$B$3:$C$33,2,FALSE)</f>
        <v>0.82599999999999996</v>
      </c>
      <c r="I5808" s="434">
        <f t="shared" si="90"/>
        <v>18122440</v>
      </c>
    </row>
    <row r="5809" spans="1:9">
      <c r="A5809" s="421">
        <v>5808</v>
      </c>
      <c r="B5809" s="422" t="s">
        <v>7711</v>
      </c>
      <c r="C5809" s="422" t="s">
        <v>7712</v>
      </c>
      <c r="D5809" s="422" t="s">
        <v>1988</v>
      </c>
      <c r="E5809" s="422" t="s">
        <v>9850</v>
      </c>
      <c r="F5809" s="438">
        <v>21060000</v>
      </c>
      <c r="G5809" s="423">
        <v>2023</v>
      </c>
      <c r="H5809" s="424">
        <f>VLOOKUP(G5809,[3]잔가율!$B$3:$C$33,2,FALSE)</f>
        <v>0.82599999999999996</v>
      </c>
      <c r="I5809" s="434">
        <f t="shared" si="90"/>
        <v>17395560</v>
      </c>
    </row>
    <row r="5810" spans="1:9">
      <c r="A5810" s="421">
        <v>5809</v>
      </c>
      <c r="B5810" s="422" t="s">
        <v>7711</v>
      </c>
      <c r="C5810" s="422" t="s">
        <v>7712</v>
      </c>
      <c r="D5810" s="422" t="s">
        <v>1988</v>
      </c>
      <c r="E5810" s="422" t="s">
        <v>9851</v>
      </c>
      <c r="F5810" s="438">
        <v>21250000</v>
      </c>
      <c r="G5810" s="423">
        <v>2023</v>
      </c>
      <c r="H5810" s="424">
        <f>VLOOKUP(G5810,[3]잔가율!$B$3:$C$33,2,FALSE)</f>
        <v>0.82599999999999996</v>
      </c>
      <c r="I5810" s="434">
        <f t="shared" si="90"/>
        <v>17552500</v>
      </c>
    </row>
    <row r="5811" spans="1:9">
      <c r="A5811" s="421">
        <v>5810</v>
      </c>
      <c r="B5811" s="422" t="s">
        <v>7711</v>
      </c>
      <c r="C5811" s="422" t="s">
        <v>7712</v>
      </c>
      <c r="D5811" s="422" t="s">
        <v>1988</v>
      </c>
      <c r="E5811" s="422" t="s">
        <v>9852</v>
      </c>
      <c r="F5811" s="438">
        <v>32140000</v>
      </c>
      <c r="G5811" s="423">
        <v>2023</v>
      </c>
      <c r="H5811" s="424">
        <f>VLOOKUP(G5811,[3]잔가율!$B$3:$C$33,2,FALSE)</f>
        <v>0.82599999999999996</v>
      </c>
      <c r="I5811" s="434">
        <f t="shared" si="90"/>
        <v>26547640</v>
      </c>
    </row>
    <row r="5812" spans="1:9">
      <c r="A5812" s="421">
        <v>5811</v>
      </c>
      <c r="B5812" s="422" t="s">
        <v>7711</v>
      </c>
      <c r="C5812" s="422" t="s">
        <v>7712</v>
      </c>
      <c r="D5812" s="422" t="s">
        <v>1988</v>
      </c>
      <c r="E5812" s="422" t="s">
        <v>9853</v>
      </c>
      <c r="F5812" s="438">
        <v>19990000</v>
      </c>
      <c r="G5812" s="423">
        <v>2023</v>
      </c>
      <c r="H5812" s="424">
        <f>VLOOKUP(G5812,[3]잔가율!$B$3:$C$33,2,FALSE)</f>
        <v>0.82599999999999996</v>
      </c>
      <c r="I5812" s="434">
        <f t="shared" si="90"/>
        <v>16511740</v>
      </c>
    </row>
    <row r="5813" spans="1:9">
      <c r="A5813" s="421">
        <v>5812</v>
      </c>
      <c r="B5813" s="422" t="s">
        <v>7711</v>
      </c>
      <c r="C5813" s="422" t="s">
        <v>7712</v>
      </c>
      <c r="D5813" s="422" t="s">
        <v>1988</v>
      </c>
      <c r="E5813" s="422" t="s">
        <v>9854</v>
      </c>
      <c r="F5813" s="438">
        <v>22570000</v>
      </c>
      <c r="G5813" s="423">
        <v>2023</v>
      </c>
      <c r="H5813" s="424">
        <f>VLOOKUP(G5813,[3]잔가율!$B$3:$C$33,2,FALSE)</f>
        <v>0.82599999999999996</v>
      </c>
      <c r="I5813" s="434">
        <f t="shared" si="90"/>
        <v>18642820</v>
      </c>
    </row>
    <row r="5814" spans="1:9">
      <c r="A5814" s="421">
        <v>5813</v>
      </c>
      <c r="B5814" s="422" t="s">
        <v>7711</v>
      </c>
      <c r="C5814" s="422" t="s">
        <v>7712</v>
      </c>
      <c r="D5814" s="422" t="s">
        <v>1988</v>
      </c>
      <c r="E5814" s="422" t="s">
        <v>9855</v>
      </c>
      <c r="F5814" s="438">
        <v>21820000</v>
      </c>
      <c r="G5814" s="423">
        <v>2023</v>
      </c>
      <c r="H5814" s="424">
        <f>VLOOKUP(G5814,[3]잔가율!$B$3:$C$33,2,FALSE)</f>
        <v>0.82599999999999996</v>
      </c>
      <c r="I5814" s="434">
        <f t="shared" si="90"/>
        <v>18023320</v>
      </c>
    </row>
    <row r="5815" spans="1:9">
      <c r="A5815" s="421">
        <v>5814</v>
      </c>
      <c r="B5815" s="422" t="s">
        <v>7711</v>
      </c>
      <c r="C5815" s="422" t="s">
        <v>7712</v>
      </c>
      <c r="D5815" s="422" t="s">
        <v>1988</v>
      </c>
      <c r="E5815" s="422" t="s">
        <v>9856</v>
      </c>
      <c r="F5815" s="438">
        <v>26180000</v>
      </c>
      <c r="G5815" s="423">
        <v>2023</v>
      </c>
      <c r="H5815" s="424">
        <f>VLOOKUP(G5815,[3]잔가율!$B$3:$C$33,2,FALSE)</f>
        <v>0.82599999999999996</v>
      </c>
      <c r="I5815" s="434">
        <f t="shared" si="90"/>
        <v>21624680</v>
      </c>
    </row>
    <row r="5816" spans="1:9">
      <c r="A5816" s="421">
        <v>5815</v>
      </c>
      <c r="B5816" s="422" t="s">
        <v>7711</v>
      </c>
      <c r="C5816" s="422" t="s">
        <v>7712</v>
      </c>
      <c r="D5816" s="422" t="s">
        <v>1988</v>
      </c>
      <c r="E5816" s="422" t="s">
        <v>9857</v>
      </c>
      <c r="F5816" s="438">
        <v>26280000</v>
      </c>
      <c r="G5816" s="423">
        <v>2023</v>
      </c>
      <c r="H5816" s="424">
        <f>VLOOKUP(G5816,[3]잔가율!$B$3:$C$33,2,FALSE)</f>
        <v>0.82599999999999996</v>
      </c>
      <c r="I5816" s="434">
        <f t="shared" si="90"/>
        <v>21707280</v>
      </c>
    </row>
    <row r="5817" spans="1:9">
      <c r="A5817" s="421">
        <v>5816</v>
      </c>
      <c r="B5817" s="422" t="s">
        <v>7711</v>
      </c>
      <c r="C5817" s="422" t="s">
        <v>7712</v>
      </c>
      <c r="D5817" s="422" t="s">
        <v>1988</v>
      </c>
      <c r="E5817" s="422" t="s">
        <v>9858</v>
      </c>
      <c r="F5817" s="438">
        <v>18360000</v>
      </c>
      <c r="G5817" s="423">
        <v>2023</v>
      </c>
      <c r="H5817" s="424">
        <f>VLOOKUP(G5817,[3]잔가율!$B$3:$C$33,2,FALSE)</f>
        <v>0.82599999999999996</v>
      </c>
      <c r="I5817" s="434">
        <f t="shared" si="90"/>
        <v>15165360</v>
      </c>
    </row>
    <row r="5818" spans="1:9">
      <c r="A5818" s="421">
        <v>5817</v>
      </c>
      <c r="B5818" s="422" t="s">
        <v>7711</v>
      </c>
      <c r="C5818" s="422" t="s">
        <v>7712</v>
      </c>
      <c r="D5818" s="422" t="s">
        <v>1988</v>
      </c>
      <c r="E5818" s="422" t="s">
        <v>9859</v>
      </c>
      <c r="F5818" s="438">
        <v>18500000</v>
      </c>
      <c r="G5818" s="423">
        <v>2023</v>
      </c>
      <c r="H5818" s="424">
        <f>VLOOKUP(G5818,[3]잔가율!$B$3:$C$33,2,FALSE)</f>
        <v>0.82599999999999996</v>
      </c>
      <c r="I5818" s="434">
        <f t="shared" si="90"/>
        <v>15281000</v>
      </c>
    </row>
    <row r="5819" spans="1:9">
      <c r="A5819" s="421">
        <v>5818</v>
      </c>
      <c r="B5819" s="422" t="s">
        <v>7711</v>
      </c>
      <c r="C5819" s="422" t="s">
        <v>7712</v>
      </c>
      <c r="D5819" s="422" t="s">
        <v>1988</v>
      </c>
      <c r="E5819" s="422" t="s">
        <v>9860</v>
      </c>
      <c r="F5819" s="438">
        <v>22580000</v>
      </c>
      <c r="G5819" s="423">
        <v>2023</v>
      </c>
      <c r="H5819" s="424">
        <f>VLOOKUP(G5819,[3]잔가율!$B$3:$C$33,2,FALSE)</f>
        <v>0.82599999999999996</v>
      </c>
      <c r="I5819" s="434">
        <f t="shared" si="90"/>
        <v>18651080</v>
      </c>
    </row>
    <row r="5820" spans="1:9">
      <c r="A5820" s="421">
        <v>5819</v>
      </c>
      <c r="B5820" s="422" t="s">
        <v>7711</v>
      </c>
      <c r="C5820" s="422" t="s">
        <v>7712</v>
      </c>
      <c r="D5820" s="422" t="s">
        <v>1988</v>
      </c>
      <c r="E5820" s="422" t="s">
        <v>9861</v>
      </c>
      <c r="F5820" s="438">
        <v>22080000</v>
      </c>
      <c r="G5820" s="423">
        <v>2023</v>
      </c>
      <c r="H5820" s="424">
        <f>VLOOKUP(G5820,[3]잔가율!$B$3:$C$33,2,FALSE)</f>
        <v>0.82599999999999996</v>
      </c>
      <c r="I5820" s="434">
        <f t="shared" si="90"/>
        <v>18238080</v>
      </c>
    </row>
    <row r="5821" spans="1:9">
      <c r="A5821" s="421">
        <v>5820</v>
      </c>
      <c r="B5821" s="422" t="s">
        <v>7711</v>
      </c>
      <c r="C5821" s="422" t="s">
        <v>7712</v>
      </c>
      <c r="D5821" s="422" t="s">
        <v>1988</v>
      </c>
      <c r="E5821" s="422" t="s">
        <v>9862</v>
      </c>
      <c r="F5821" s="438">
        <v>21390000</v>
      </c>
      <c r="G5821" s="423">
        <v>2023</v>
      </c>
      <c r="H5821" s="424">
        <f>VLOOKUP(G5821,[3]잔가율!$B$3:$C$33,2,FALSE)</f>
        <v>0.82599999999999996</v>
      </c>
      <c r="I5821" s="434">
        <f t="shared" si="90"/>
        <v>17668140</v>
      </c>
    </row>
    <row r="5822" spans="1:9">
      <c r="A5822" s="421">
        <v>5821</v>
      </c>
      <c r="B5822" s="422" t="s">
        <v>7711</v>
      </c>
      <c r="C5822" s="422" t="s">
        <v>7712</v>
      </c>
      <c r="D5822" s="422" t="s">
        <v>1988</v>
      </c>
      <c r="E5822" s="422" t="s">
        <v>9863</v>
      </c>
      <c r="F5822" s="438">
        <v>20520000</v>
      </c>
      <c r="G5822" s="423">
        <v>2023</v>
      </c>
      <c r="H5822" s="424">
        <f>VLOOKUP(G5822,[3]잔가율!$B$3:$C$33,2,FALSE)</f>
        <v>0.82599999999999996</v>
      </c>
      <c r="I5822" s="434">
        <f t="shared" si="90"/>
        <v>16949520</v>
      </c>
    </row>
    <row r="5823" spans="1:9">
      <c r="A5823" s="421">
        <v>5822</v>
      </c>
      <c r="B5823" s="422" t="s">
        <v>7711</v>
      </c>
      <c r="C5823" s="422" t="s">
        <v>7712</v>
      </c>
      <c r="D5823" s="422" t="s">
        <v>1988</v>
      </c>
      <c r="E5823" s="422" t="s">
        <v>9864</v>
      </c>
      <c r="F5823" s="438">
        <v>22390000</v>
      </c>
      <c r="G5823" s="423">
        <v>2023</v>
      </c>
      <c r="H5823" s="424">
        <f>VLOOKUP(G5823,[3]잔가율!$B$3:$C$33,2,FALSE)</f>
        <v>0.82599999999999996</v>
      </c>
      <c r="I5823" s="434">
        <f t="shared" si="90"/>
        <v>18494140</v>
      </c>
    </row>
    <row r="5824" spans="1:9">
      <c r="A5824" s="421">
        <v>5823</v>
      </c>
      <c r="B5824" s="422" t="s">
        <v>7711</v>
      </c>
      <c r="C5824" s="422" t="s">
        <v>7712</v>
      </c>
      <c r="D5824" s="422" t="s">
        <v>1988</v>
      </c>
      <c r="E5824" s="422" t="s">
        <v>9865</v>
      </c>
      <c r="F5824" s="438">
        <v>21740000</v>
      </c>
      <c r="G5824" s="423">
        <v>2023</v>
      </c>
      <c r="H5824" s="424">
        <f>VLOOKUP(G5824,[3]잔가율!$B$3:$C$33,2,FALSE)</f>
        <v>0.82599999999999996</v>
      </c>
      <c r="I5824" s="434">
        <f t="shared" si="90"/>
        <v>17957240</v>
      </c>
    </row>
    <row r="5825" spans="1:9">
      <c r="A5825" s="421">
        <v>5824</v>
      </c>
      <c r="B5825" s="422" t="s">
        <v>7711</v>
      </c>
      <c r="C5825" s="422" t="s">
        <v>7712</v>
      </c>
      <c r="D5825" s="422" t="s">
        <v>1988</v>
      </c>
      <c r="E5825" s="422" t="s">
        <v>9866</v>
      </c>
      <c r="F5825" s="438">
        <v>20370000</v>
      </c>
      <c r="G5825" s="423">
        <v>2023</v>
      </c>
      <c r="H5825" s="424">
        <f>VLOOKUP(G5825,[3]잔가율!$B$3:$C$33,2,FALSE)</f>
        <v>0.82599999999999996</v>
      </c>
      <c r="I5825" s="434">
        <f t="shared" si="90"/>
        <v>16825620</v>
      </c>
    </row>
    <row r="5826" spans="1:9">
      <c r="A5826" s="421">
        <v>5825</v>
      </c>
      <c r="B5826" s="422" t="s">
        <v>7711</v>
      </c>
      <c r="C5826" s="422" t="s">
        <v>7712</v>
      </c>
      <c r="D5826" s="422" t="s">
        <v>1988</v>
      </c>
      <c r="E5826" s="422" t="s">
        <v>9867</v>
      </c>
      <c r="F5826" s="438">
        <v>20990000</v>
      </c>
      <c r="G5826" s="423">
        <v>2023</v>
      </c>
      <c r="H5826" s="424">
        <f>VLOOKUP(G5826,[3]잔가율!$B$3:$C$33,2,FALSE)</f>
        <v>0.82599999999999996</v>
      </c>
      <c r="I5826" s="434">
        <f t="shared" ref="I5826:I5889" si="91">ROUNDDOWN(F5826*H5826,0)</f>
        <v>17337740</v>
      </c>
    </row>
    <row r="5827" spans="1:9">
      <c r="A5827" s="421">
        <v>5826</v>
      </c>
      <c r="B5827" s="422" t="s">
        <v>7711</v>
      </c>
      <c r="C5827" s="422" t="s">
        <v>7712</v>
      </c>
      <c r="D5827" s="422" t="s">
        <v>1988</v>
      </c>
      <c r="E5827" s="422" t="s">
        <v>9868</v>
      </c>
      <c r="F5827" s="438">
        <v>22560000</v>
      </c>
      <c r="G5827" s="423">
        <v>2023</v>
      </c>
      <c r="H5827" s="424">
        <f>VLOOKUP(G5827,[3]잔가율!$B$3:$C$33,2,FALSE)</f>
        <v>0.82599999999999996</v>
      </c>
      <c r="I5827" s="434">
        <f t="shared" si="91"/>
        <v>18634560</v>
      </c>
    </row>
    <row r="5828" spans="1:9">
      <c r="A5828" s="421">
        <v>5827</v>
      </c>
      <c r="B5828" s="422" t="s">
        <v>7711</v>
      </c>
      <c r="C5828" s="422" t="s">
        <v>7712</v>
      </c>
      <c r="D5828" s="422" t="s">
        <v>1988</v>
      </c>
      <c r="E5828" s="422" t="s">
        <v>9869</v>
      </c>
      <c r="F5828" s="438">
        <v>22410000</v>
      </c>
      <c r="G5828" s="423">
        <v>2023</v>
      </c>
      <c r="H5828" s="424">
        <f>VLOOKUP(G5828,[3]잔가율!$B$3:$C$33,2,FALSE)</f>
        <v>0.82599999999999996</v>
      </c>
      <c r="I5828" s="434">
        <f t="shared" si="91"/>
        <v>18510660</v>
      </c>
    </row>
    <row r="5829" spans="1:9">
      <c r="A5829" s="421">
        <v>5828</v>
      </c>
      <c r="B5829" s="422" t="s">
        <v>7711</v>
      </c>
      <c r="C5829" s="422" t="s">
        <v>7712</v>
      </c>
      <c r="D5829" s="422" t="s">
        <v>1988</v>
      </c>
      <c r="E5829" s="422" t="s">
        <v>9870</v>
      </c>
      <c r="F5829" s="438">
        <v>19040000</v>
      </c>
      <c r="G5829" s="423">
        <v>2023</v>
      </c>
      <c r="H5829" s="424">
        <f>VLOOKUP(G5829,[3]잔가율!$B$3:$C$33,2,FALSE)</f>
        <v>0.82599999999999996</v>
      </c>
      <c r="I5829" s="434">
        <f t="shared" si="91"/>
        <v>15727040</v>
      </c>
    </row>
    <row r="5830" spans="1:9">
      <c r="A5830" s="421">
        <v>5829</v>
      </c>
      <c r="B5830" s="422" t="s">
        <v>7711</v>
      </c>
      <c r="C5830" s="422" t="s">
        <v>7712</v>
      </c>
      <c r="D5830" s="422" t="s">
        <v>1988</v>
      </c>
      <c r="E5830" s="422" t="s">
        <v>9871</v>
      </c>
      <c r="F5830" s="438">
        <v>23180000</v>
      </c>
      <c r="G5830" s="423">
        <v>2023</v>
      </c>
      <c r="H5830" s="424">
        <f>VLOOKUP(G5830,[3]잔가율!$B$3:$C$33,2,FALSE)</f>
        <v>0.82599999999999996</v>
      </c>
      <c r="I5830" s="434">
        <f t="shared" si="91"/>
        <v>19146680</v>
      </c>
    </row>
    <row r="5831" spans="1:9">
      <c r="A5831" s="421">
        <v>5830</v>
      </c>
      <c r="B5831" s="422" t="s">
        <v>7711</v>
      </c>
      <c r="C5831" s="422" t="s">
        <v>7712</v>
      </c>
      <c r="D5831" s="422" t="s">
        <v>1988</v>
      </c>
      <c r="E5831" s="422" t="s">
        <v>9872</v>
      </c>
      <c r="F5831" s="438">
        <v>21110000</v>
      </c>
      <c r="G5831" s="423">
        <v>2023</v>
      </c>
      <c r="H5831" s="424">
        <f>VLOOKUP(G5831,[3]잔가율!$B$3:$C$33,2,FALSE)</f>
        <v>0.82599999999999996</v>
      </c>
      <c r="I5831" s="434">
        <f t="shared" si="91"/>
        <v>17436860</v>
      </c>
    </row>
    <row r="5832" spans="1:9">
      <c r="A5832" s="421">
        <v>5831</v>
      </c>
      <c r="B5832" s="422" t="s">
        <v>7711</v>
      </c>
      <c r="C5832" s="422" t="s">
        <v>7712</v>
      </c>
      <c r="D5832" s="422" t="s">
        <v>1988</v>
      </c>
      <c r="E5832" s="422" t="s">
        <v>9873</v>
      </c>
      <c r="F5832" s="438">
        <v>27790000</v>
      </c>
      <c r="G5832" s="423">
        <v>2023</v>
      </c>
      <c r="H5832" s="424">
        <f>VLOOKUP(G5832,[3]잔가율!$B$3:$C$33,2,FALSE)</f>
        <v>0.82599999999999996</v>
      </c>
      <c r="I5832" s="434">
        <f t="shared" si="91"/>
        <v>22954540</v>
      </c>
    </row>
    <row r="5833" spans="1:9">
      <c r="A5833" s="421">
        <v>5832</v>
      </c>
      <c r="B5833" s="422" t="s">
        <v>7711</v>
      </c>
      <c r="C5833" s="422" t="s">
        <v>7712</v>
      </c>
      <c r="D5833" s="422" t="s">
        <v>1988</v>
      </c>
      <c r="E5833" s="422" t="s">
        <v>9874</v>
      </c>
      <c r="F5833" s="438">
        <v>28130000</v>
      </c>
      <c r="G5833" s="423">
        <v>2023</v>
      </c>
      <c r="H5833" s="424">
        <f>VLOOKUP(G5833,[3]잔가율!$B$3:$C$33,2,FALSE)</f>
        <v>0.82599999999999996</v>
      </c>
      <c r="I5833" s="434">
        <f t="shared" si="91"/>
        <v>23235380</v>
      </c>
    </row>
    <row r="5834" spans="1:9">
      <c r="A5834" s="421">
        <v>5833</v>
      </c>
      <c r="B5834" s="422" t="s">
        <v>7711</v>
      </c>
      <c r="C5834" s="422" t="s">
        <v>7712</v>
      </c>
      <c r="D5834" s="422" t="s">
        <v>1988</v>
      </c>
      <c r="E5834" s="422" t="s">
        <v>9875</v>
      </c>
      <c r="F5834" s="438">
        <v>25690000</v>
      </c>
      <c r="G5834" s="423">
        <v>2023</v>
      </c>
      <c r="H5834" s="424">
        <f>VLOOKUP(G5834,[3]잔가율!$B$3:$C$33,2,FALSE)</f>
        <v>0.82599999999999996</v>
      </c>
      <c r="I5834" s="434">
        <f t="shared" si="91"/>
        <v>21219940</v>
      </c>
    </row>
    <row r="5835" spans="1:9">
      <c r="A5835" s="421">
        <v>5834</v>
      </c>
      <c r="B5835" s="422" t="s">
        <v>7711</v>
      </c>
      <c r="C5835" s="422" t="s">
        <v>7712</v>
      </c>
      <c r="D5835" s="422" t="s">
        <v>1988</v>
      </c>
      <c r="E5835" s="422" t="s">
        <v>9876</v>
      </c>
      <c r="F5835" s="438">
        <v>26370000</v>
      </c>
      <c r="G5835" s="423">
        <v>2023</v>
      </c>
      <c r="H5835" s="424">
        <f>VLOOKUP(G5835,[3]잔가율!$B$3:$C$33,2,FALSE)</f>
        <v>0.82599999999999996</v>
      </c>
      <c r="I5835" s="434">
        <f t="shared" si="91"/>
        <v>21781620</v>
      </c>
    </row>
    <row r="5836" spans="1:9">
      <c r="A5836" s="421">
        <v>5835</v>
      </c>
      <c r="B5836" s="422" t="s">
        <v>7711</v>
      </c>
      <c r="C5836" s="422" t="s">
        <v>7712</v>
      </c>
      <c r="D5836" s="422" t="s">
        <v>1988</v>
      </c>
      <c r="E5836" s="422" t="s">
        <v>9877</v>
      </c>
      <c r="F5836" s="438">
        <v>26690000</v>
      </c>
      <c r="G5836" s="423">
        <v>2023</v>
      </c>
      <c r="H5836" s="424">
        <f>VLOOKUP(G5836,[3]잔가율!$B$3:$C$33,2,FALSE)</f>
        <v>0.82599999999999996</v>
      </c>
      <c r="I5836" s="434">
        <f t="shared" si="91"/>
        <v>22045940</v>
      </c>
    </row>
    <row r="5837" spans="1:9">
      <c r="A5837" s="421">
        <v>5836</v>
      </c>
      <c r="B5837" s="422" t="s">
        <v>7711</v>
      </c>
      <c r="C5837" s="422" t="s">
        <v>7712</v>
      </c>
      <c r="D5837" s="422" t="s">
        <v>1988</v>
      </c>
      <c r="E5837" s="422" t="s">
        <v>9878</v>
      </c>
      <c r="F5837" s="438">
        <v>29340000</v>
      </c>
      <c r="G5837" s="423">
        <v>2023</v>
      </c>
      <c r="H5837" s="424">
        <f>VLOOKUP(G5837,[3]잔가율!$B$3:$C$33,2,FALSE)</f>
        <v>0.82599999999999996</v>
      </c>
      <c r="I5837" s="434">
        <f t="shared" si="91"/>
        <v>24234840</v>
      </c>
    </row>
    <row r="5838" spans="1:9">
      <c r="A5838" s="421">
        <v>5837</v>
      </c>
      <c r="B5838" s="422" t="s">
        <v>7711</v>
      </c>
      <c r="C5838" s="422" t="s">
        <v>7712</v>
      </c>
      <c r="D5838" s="422" t="s">
        <v>1988</v>
      </c>
      <c r="E5838" s="422" t="s">
        <v>9879</v>
      </c>
      <c r="F5838" s="438">
        <v>26560000</v>
      </c>
      <c r="G5838" s="423">
        <v>2023</v>
      </c>
      <c r="H5838" s="424">
        <f>VLOOKUP(G5838,[3]잔가율!$B$3:$C$33,2,FALSE)</f>
        <v>0.82599999999999996</v>
      </c>
      <c r="I5838" s="434">
        <f t="shared" si="91"/>
        <v>21938560</v>
      </c>
    </row>
    <row r="5839" spans="1:9">
      <c r="A5839" s="421">
        <v>5838</v>
      </c>
      <c r="B5839" s="422" t="s">
        <v>7711</v>
      </c>
      <c r="C5839" s="422" t="s">
        <v>7712</v>
      </c>
      <c r="D5839" s="422" t="s">
        <v>1988</v>
      </c>
      <c r="E5839" s="422" t="s">
        <v>9880</v>
      </c>
      <c r="F5839" s="438">
        <v>25320000</v>
      </c>
      <c r="G5839" s="423">
        <v>2023</v>
      </c>
      <c r="H5839" s="424">
        <f>VLOOKUP(G5839,[3]잔가율!$B$3:$C$33,2,FALSE)</f>
        <v>0.82599999999999996</v>
      </c>
      <c r="I5839" s="434">
        <f t="shared" si="91"/>
        <v>20914320</v>
      </c>
    </row>
    <row r="5840" spans="1:9">
      <c r="A5840" s="421">
        <v>5839</v>
      </c>
      <c r="B5840" s="422" t="s">
        <v>7711</v>
      </c>
      <c r="C5840" s="422" t="s">
        <v>7712</v>
      </c>
      <c r="D5840" s="422" t="s">
        <v>1988</v>
      </c>
      <c r="E5840" s="422" t="s">
        <v>9881</v>
      </c>
      <c r="F5840" s="438">
        <v>23580000</v>
      </c>
      <c r="G5840" s="423">
        <v>2023</v>
      </c>
      <c r="H5840" s="424">
        <f>VLOOKUP(G5840,[3]잔가율!$B$3:$C$33,2,FALSE)</f>
        <v>0.82599999999999996</v>
      </c>
      <c r="I5840" s="434">
        <f t="shared" si="91"/>
        <v>19477080</v>
      </c>
    </row>
    <row r="5841" spans="1:9">
      <c r="A5841" s="421">
        <v>5840</v>
      </c>
      <c r="B5841" s="422" t="s">
        <v>7711</v>
      </c>
      <c r="C5841" s="422" t="s">
        <v>7712</v>
      </c>
      <c r="D5841" s="422" t="s">
        <v>1988</v>
      </c>
      <c r="E5841" s="422" t="s">
        <v>9882</v>
      </c>
      <c r="F5841" s="438">
        <v>20100000</v>
      </c>
      <c r="G5841" s="423">
        <v>2023</v>
      </c>
      <c r="H5841" s="424">
        <f>VLOOKUP(G5841,[3]잔가율!$B$3:$C$33,2,FALSE)</f>
        <v>0.82599999999999996</v>
      </c>
      <c r="I5841" s="434">
        <f t="shared" si="91"/>
        <v>16602600</v>
      </c>
    </row>
    <row r="5842" spans="1:9">
      <c r="A5842" s="421">
        <v>5841</v>
      </c>
      <c r="B5842" s="422" t="s">
        <v>7711</v>
      </c>
      <c r="C5842" s="422" t="s">
        <v>7712</v>
      </c>
      <c r="D5842" s="422" t="s">
        <v>1988</v>
      </c>
      <c r="E5842" s="422" t="s">
        <v>9883</v>
      </c>
      <c r="F5842" s="438">
        <v>20470000</v>
      </c>
      <c r="G5842" s="423">
        <v>2023</v>
      </c>
      <c r="H5842" s="424">
        <f>VLOOKUP(G5842,[3]잔가율!$B$3:$C$33,2,FALSE)</f>
        <v>0.82599999999999996</v>
      </c>
      <c r="I5842" s="434">
        <f t="shared" si="91"/>
        <v>16908220</v>
      </c>
    </row>
    <row r="5843" spans="1:9">
      <c r="A5843" s="421">
        <v>5842</v>
      </c>
      <c r="B5843" s="422" t="s">
        <v>7711</v>
      </c>
      <c r="C5843" s="422" t="s">
        <v>7712</v>
      </c>
      <c r="D5843" s="422" t="s">
        <v>1988</v>
      </c>
      <c r="E5843" s="422" t="s">
        <v>9884</v>
      </c>
      <c r="F5843" s="438">
        <v>22950000</v>
      </c>
      <c r="G5843" s="423">
        <v>2023</v>
      </c>
      <c r="H5843" s="424">
        <f>VLOOKUP(G5843,[3]잔가율!$B$3:$C$33,2,FALSE)</f>
        <v>0.82599999999999996</v>
      </c>
      <c r="I5843" s="434">
        <f t="shared" si="91"/>
        <v>18956700</v>
      </c>
    </row>
    <row r="5844" spans="1:9">
      <c r="A5844" s="421">
        <v>5843</v>
      </c>
      <c r="B5844" s="422" t="s">
        <v>7711</v>
      </c>
      <c r="C5844" s="422" t="s">
        <v>7712</v>
      </c>
      <c r="D5844" s="422" t="s">
        <v>1988</v>
      </c>
      <c r="E5844" s="422" t="s">
        <v>9885</v>
      </c>
      <c r="F5844" s="438">
        <v>23480000</v>
      </c>
      <c r="G5844" s="423">
        <v>2023</v>
      </c>
      <c r="H5844" s="424">
        <f>VLOOKUP(G5844,[3]잔가율!$B$3:$C$33,2,FALSE)</f>
        <v>0.82599999999999996</v>
      </c>
      <c r="I5844" s="434">
        <f t="shared" si="91"/>
        <v>19394480</v>
      </c>
    </row>
    <row r="5845" spans="1:9">
      <c r="A5845" s="421">
        <v>5844</v>
      </c>
      <c r="B5845" s="422" t="s">
        <v>7711</v>
      </c>
      <c r="C5845" s="422" t="s">
        <v>7712</v>
      </c>
      <c r="D5845" s="422" t="s">
        <v>1988</v>
      </c>
      <c r="E5845" s="422" t="s">
        <v>9886</v>
      </c>
      <c r="F5845" s="438">
        <v>21420000</v>
      </c>
      <c r="G5845" s="423">
        <v>2023</v>
      </c>
      <c r="H5845" s="424">
        <f>VLOOKUP(G5845,[3]잔가율!$B$3:$C$33,2,FALSE)</f>
        <v>0.82599999999999996</v>
      </c>
      <c r="I5845" s="434">
        <f t="shared" si="91"/>
        <v>17692920</v>
      </c>
    </row>
    <row r="5846" spans="1:9">
      <c r="A5846" s="421">
        <v>5845</v>
      </c>
      <c r="B5846" s="422" t="s">
        <v>7711</v>
      </c>
      <c r="C5846" s="422" t="s">
        <v>7712</v>
      </c>
      <c r="D5846" s="422" t="s">
        <v>1988</v>
      </c>
      <c r="E5846" s="422" t="s">
        <v>9887</v>
      </c>
      <c r="F5846" s="438">
        <v>21460000</v>
      </c>
      <c r="G5846" s="423">
        <v>2023</v>
      </c>
      <c r="H5846" s="424">
        <f>VLOOKUP(G5846,[3]잔가율!$B$3:$C$33,2,FALSE)</f>
        <v>0.82599999999999996</v>
      </c>
      <c r="I5846" s="434">
        <f t="shared" si="91"/>
        <v>17725960</v>
      </c>
    </row>
    <row r="5847" spans="1:9">
      <c r="A5847" s="421">
        <v>5846</v>
      </c>
      <c r="B5847" s="422" t="s">
        <v>7711</v>
      </c>
      <c r="C5847" s="422" t="s">
        <v>7712</v>
      </c>
      <c r="D5847" s="422" t="s">
        <v>1988</v>
      </c>
      <c r="E5847" s="422" t="s">
        <v>9888</v>
      </c>
      <c r="F5847" s="438">
        <v>25410000</v>
      </c>
      <c r="G5847" s="423">
        <v>2023</v>
      </c>
      <c r="H5847" s="424">
        <f>VLOOKUP(G5847,[3]잔가율!$B$3:$C$33,2,FALSE)</f>
        <v>0.82599999999999996</v>
      </c>
      <c r="I5847" s="434">
        <f t="shared" si="91"/>
        <v>20988660</v>
      </c>
    </row>
    <row r="5848" spans="1:9">
      <c r="A5848" s="421">
        <v>5847</v>
      </c>
      <c r="B5848" s="422" t="s">
        <v>7711</v>
      </c>
      <c r="C5848" s="422" t="s">
        <v>7712</v>
      </c>
      <c r="D5848" s="422" t="s">
        <v>1988</v>
      </c>
      <c r="E5848" s="422" t="s">
        <v>9889</v>
      </c>
      <c r="F5848" s="438">
        <v>20300000</v>
      </c>
      <c r="G5848" s="423">
        <v>2023</v>
      </c>
      <c r="H5848" s="424">
        <f>VLOOKUP(G5848,[3]잔가율!$B$3:$C$33,2,FALSE)</f>
        <v>0.82599999999999996</v>
      </c>
      <c r="I5848" s="434">
        <f t="shared" si="91"/>
        <v>16767800</v>
      </c>
    </row>
    <row r="5849" spans="1:9">
      <c r="A5849" s="421">
        <v>5848</v>
      </c>
      <c r="B5849" s="422" t="s">
        <v>7711</v>
      </c>
      <c r="C5849" s="422" t="s">
        <v>7712</v>
      </c>
      <c r="D5849" s="422" t="s">
        <v>1988</v>
      </c>
      <c r="E5849" s="422" t="s">
        <v>9890</v>
      </c>
      <c r="F5849" s="438">
        <v>23180000</v>
      </c>
      <c r="G5849" s="423">
        <v>2023</v>
      </c>
      <c r="H5849" s="424">
        <f>VLOOKUP(G5849,[3]잔가율!$B$3:$C$33,2,FALSE)</f>
        <v>0.82599999999999996</v>
      </c>
      <c r="I5849" s="434">
        <f t="shared" si="91"/>
        <v>19146680</v>
      </c>
    </row>
    <row r="5850" spans="1:9">
      <c r="A5850" s="421">
        <v>5849</v>
      </c>
      <c r="B5850" s="425" t="s">
        <v>7711</v>
      </c>
      <c r="C5850" s="425" t="s">
        <v>7712</v>
      </c>
      <c r="D5850" s="425" t="s">
        <v>1988</v>
      </c>
      <c r="E5850" s="425" t="s">
        <v>9891</v>
      </c>
      <c r="F5850" s="443">
        <v>27870000</v>
      </c>
      <c r="G5850" s="423">
        <v>2023</v>
      </c>
      <c r="H5850" s="424">
        <f>VLOOKUP(G5850,[3]잔가율!$B$3:$C$33,2,FALSE)</f>
        <v>0.82599999999999996</v>
      </c>
      <c r="I5850" s="434">
        <f t="shared" si="91"/>
        <v>23020620</v>
      </c>
    </row>
    <row r="5851" spans="1:9">
      <c r="A5851" s="421">
        <v>5850</v>
      </c>
      <c r="B5851" s="422" t="s">
        <v>7711</v>
      </c>
      <c r="C5851" s="422" t="s">
        <v>7712</v>
      </c>
      <c r="D5851" s="422" t="s">
        <v>1988</v>
      </c>
      <c r="E5851" s="422" t="s">
        <v>9892</v>
      </c>
      <c r="F5851" s="438">
        <v>26040000</v>
      </c>
      <c r="G5851" s="423">
        <v>2023</v>
      </c>
      <c r="H5851" s="424">
        <f>VLOOKUP(G5851,[3]잔가율!$B$3:$C$33,2,FALSE)</f>
        <v>0.82599999999999996</v>
      </c>
      <c r="I5851" s="434">
        <f t="shared" si="91"/>
        <v>21509040</v>
      </c>
    </row>
    <row r="5852" spans="1:9">
      <c r="A5852" s="421">
        <v>5851</v>
      </c>
      <c r="B5852" s="422" t="s">
        <v>7711</v>
      </c>
      <c r="C5852" s="422" t="s">
        <v>7712</v>
      </c>
      <c r="D5852" s="422" t="s">
        <v>1988</v>
      </c>
      <c r="E5852" s="422" t="s">
        <v>9893</v>
      </c>
      <c r="F5852" s="438">
        <v>33220000</v>
      </c>
      <c r="G5852" s="423">
        <v>2023</v>
      </c>
      <c r="H5852" s="424">
        <f>VLOOKUP(G5852,[3]잔가율!$B$3:$C$33,2,FALSE)</f>
        <v>0.82599999999999996</v>
      </c>
      <c r="I5852" s="434">
        <f t="shared" si="91"/>
        <v>27439720</v>
      </c>
    </row>
    <row r="5853" spans="1:9">
      <c r="A5853" s="421">
        <v>5852</v>
      </c>
      <c r="B5853" s="422" t="s">
        <v>7711</v>
      </c>
      <c r="C5853" s="422" t="s">
        <v>7712</v>
      </c>
      <c r="D5853" s="422" t="s">
        <v>1988</v>
      </c>
      <c r="E5853" s="422" t="s">
        <v>9894</v>
      </c>
      <c r="F5853" s="438">
        <v>32620000</v>
      </c>
      <c r="G5853" s="423">
        <v>2023</v>
      </c>
      <c r="H5853" s="424">
        <f>VLOOKUP(G5853,[3]잔가율!$B$3:$C$33,2,FALSE)</f>
        <v>0.82599999999999996</v>
      </c>
      <c r="I5853" s="434">
        <f t="shared" si="91"/>
        <v>26944120</v>
      </c>
    </row>
    <row r="5854" spans="1:9">
      <c r="A5854" s="421">
        <v>5853</v>
      </c>
      <c r="B5854" s="422" t="s">
        <v>7711</v>
      </c>
      <c r="C5854" s="422" t="s">
        <v>7712</v>
      </c>
      <c r="D5854" s="422" t="s">
        <v>1988</v>
      </c>
      <c r="E5854" s="422" t="s">
        <v>9895</v>
      </c>
      <c r="F5854" s="438">
        <v>33150000</v>
      </c>
      <c r="G5854" s="423">
        <v>2023</v>
      </c>
      <c r="H5854" s="424">
        <f>VLOOKUP(G5854,[3]잔가율!$B$3:$C$33,2,FALSE)</f>
        <v>0.82599999999999996</v>
      </c>
      <c r="I5854" s="434">
        <f t="shared" si="91"/>
        <v>27381900</v>
      </c>
    </row>
    <row r="5855" spans="1:9">
      <c r="A5855" s="421">
        <v>5854</v>
      </c>
      <c r="B5855" s="422" t="s">
        <v>7711</v>
      </c>
      <c r="C5855" s="422" t="s">
        <v>7712</v>
      </c>
      <c r="D5855" s="422" t="s">
        <v>1988</v>
      </c>
      <c r="E5855" s="422" t="s">
        <v>9896</v>
      </c>
      <c r="F5855" s="438">
        <v>34190000</v>
      </c>
      <c r="G5855" s="423">
        <v>2023</v>
      </c>
      <c r="H5855" s="424">
        <f>VLOOKUP(G5855,[3]잔가율!$B$3:$C$33,2,FALSE)</f>
        <v>0.82599999999999996</v>
      </c>
      <c r="I5855" s="434">
        <f t="shared" si="91"/>
        <v>28240940</v>
      </c>
    </row>
    <row r="5856" spans="1:9">
      <c r="A5856" s="421">
        <v>5855</v>
      </c>
      <c r="B5856" s="422" t="s">
        <v>7711</v>
      </c>
      <c r="C5856" s="422" t="s">
        <v>7712</v>
      </c>
      <c r="D5856" s="422" t="s">
        <v>1988</v>
      </c>
      <c r="E5856" s="422" t="s">
        <v>9897</v>
      </c>
      <c r="F5856" s="438">
        <v>34610000</v>
      </c>
      <c r="G5856" s="423">
        <v>2023</v>
      </c>
      <c r="H5856" s="424">
        <f>VLOOKUP(G5856,[3]잔가율!$B$3:$C$33,2,FALSE)</f>
        <v>0.82599999999999996</v>
      </c>
      <c r="I5856" s="434">
        <f t="shared" si="91"/>
        <v>28587860</v>
      </c>
    </row>
    <row r="5857" spans="1:9">
      <c r="A5857" s="421">
        <v>5856</v>
      </c>
      <c r="B5857" s="425" t="s">
        <v>7711</v>
      </c>
      <c r="C5857" s="425" t="s">
        <v>7712</v>
      </c>
      <c r="D5857" s="425" t="s">
        <v>1988</v>
      </c>
      <c r="E5857" s="425" t="s">
        <v>9898</v>
      </c>
      <c r="F5857" s="443">
        <v>34560000</v>
      </c>
      <c r="G5857" s="423">
        <v>2023</v>
      </c>
      <c r="H5857" s="424">
        <f>VLOOKUP(G5857,[3]잔가율!$B$3:$C$33,2,FALSE)</f>
        <v>0.82599999999999996</v>
      </c>
      <c r="I5857" s="434">
        <f t="shared" si="91"/>
        <v>28546560</v>
      </c>
    </row>
    <row r="5858" spans="1:9">
      <c r="A5858" s="421">
        <v>5857</v>
      </c>
      <c r="B5858" s="422" t="s">
        <v>7711</v>
      </c>
      <c r="C5858" s="422" t="s">
        <v>7712</v>
      </c>
      <c r="D5858" s="422" t="s">
        <v>1988</v>
      </c>
      <c r="E5858" s="422" t="s">
        <v>9899</v>
      </c>
      <c r="F5858" s="438">
        <v>29710000</v>
      </c>
      <c r="G5858" s="423">
        <v>2023</v>
      </c>
      <c r="H5858" s="424">
        <f>VLOOKUP(G5858,[3]잔가율!$B$3:$C$33,2,FALSE)</f>
        <v>0.82599999999999996</v>
      </c>
      <c r="I5858" s="434">
        <f t="shared" si="91"/>
        <v>24540460</v>
      </c>
    </row>
    <row r="5859" spans="1:9">
      <c r="A5859" s="421">
        <v>5858</v>
      </c>
      <c r="B5859" s="422" t="s">
        <v>7711</v>
      </c>
      <c r="C5859" s="422" t="s">
        <v>7712</v>
      </c>
      <c r="D5859" s="422" t="s">
        <v>1988</v>
      </c>
      <c r="E5859" s="422" t="s">
        <v>9900</v>
      </c>
      <c r="F5859" s="438">
        <v>29260000</v>
      </c>
      <c r="G5859" s="423">
        <v>2023</v>
      </c>
      <c r="H5859" s="424">
        <f>VLOOKUP(G5859,[3]잔가율!$B$3:$C$33,2,FALSE)</f>
        <v>0.82599999999999996</v>
      </c>
      <c r="I5859" s="434">
        <f t="shared" si="91"/>
        <v>24168760</v>
      </c>
    </row>
    <row r="5860" spans="1:9">
      <c r="A5860" s="421">
        <v>5859</v>
      </c>
      <c r="B5860" s="425" t="s">
        <v>7711</v>
      </c>
      <c r="C5860" s="425" t="s">
        <v>7712</v>
      </c>
      <c r="D5860" s="425" t="s">
        <v>1988</v>
      </c>
      <c r="E5860" s="425" t="s">
        <v>9901</v>
      </c>
      <c r="F5860" s="443">
        <v>30580000</v>
      </c>
      <c r="G5860" s="423">
        <v>2023</v>
      </c>
      <c r="H5860" s="424">
        <f>VLOOKUP(G5860,[3]잔가율!$B$3:$C$33,2,FALSE)</f>
        <v>0.82599999999999996</v>
      </c>
      <c r="I5860" s="434">
        <f t="shared" si="91"/>
        <v>25259080</v>
      </c>
    </row>
    <row r="5861" spans="1:9">
      <c r="A5861" s="421">
        <v>5860</v>
      </c>
      <c r="B5861" s="426" t="s">
        <v>7711</v>
      </c>
      <c r="C5861" s="426" t="s">
        <v>7712</v>
      </c>
      <c r="D5861" s="426" t="s">
        <v>1988</v>
      </c>
      <c r="E5861" s="426" t="s">
        <v>9902</v>
      </c>
      <c r="F5861" s="441">
        <v>27860000</v>
      </c>
      <c r="G5861" s="423">
        <v>2023</v>
      </c>
      <c r="H5861" s="424">
        <f>VLOOKUP(G5861,[3]잔가율!$B$3:$C$33,2,FALSE)</f>
        <v>0.82599999999999996</v>
      </c>
      <c r="I5861" s="434">
        <f t="shared" si="91"/>
        <v>23012360</v>
      </c>
    </row>
    <row r="5862" spans="1:9">
      <c r="A5862" s="421">
        <v>5861</v>
      </c>
      <c r="B5862" s="426" t="s">
        <v>7711</v>
      </c>
      <c r="C5862" s="426" t="s">
        <v>7712</v>
      </c>
      <c r="D5862" s="426" t="s">
        <v>1988</v>
      </c>
      <c r="E5862" s="426" t="s">
        <v>9903</v>
      </c>
      <c r="F5862" s="441">
        <v>27380000</v>
      </c>
      <c r="G5862" s="423">
        <v>2023</v>
      </c>
      <c r="H5862" s="424">
        <f>VLOOKUP(G5862,[3]잔가율!$B$3:$C$33,2,FALSE)</f>
        <v>0.82599999999999996</v>
      </c>
      <c r="I5862" s="434">
        <f t="shared" si="91"/>
        <v>22615880</v>
      </c>
    </row>
    <row r="5863" spans="1:9">
      <c r="A5863" s="421">
        <v>5862</v>
      </c>
      <c r="B5863" s="426" t="s">
        <v>7711</v>
      </c>
      <c r="C5863" s="426" t="s">
        <v>7712</v>
      </c>
      <c r="D5863" s="426" t="s">
        <v>1988</v>
      </c>
      <c r="E5863" s="426" t="s">
        <v>9904</v>
      </c>
      <c r="F5863" s="441">
        <v>34500000</v>
      </c>
      <c r="G5863" s="423">
        <v>2023</v>
      </c>
      <c r="H5863" s="424">
        <f>VLOOKUP(G5863,[3]잔가율!$B$3:$C$33,2,FALSE)</f>
        <v>0.82599999999999996</v>
      </c>
      <c r="I5863" s="434">
        <f t="shared" si="91"/>
        <v>28497000</v>
      </c>
    </row>
    <row r="5864" spans="1:9">
      <c r="A5864" s="421">
        <v>5863</v>
      </c>
      <c r="B5864" s="426" t="s">
        <v>7711</v>
      </c>
      <c r="C5864" s="426" t="s">
        <v>7712</v>
      </c>
      <c r="D5864" s="426" t="s">
        <v>1988</v>
      </c>
      <c r="E5864" s="426" t="s">
        <v>9905</v>
      </c>
      <c r="F5864" s="441">
        <v>33620000</v>
      </c>
      <c r="G5864" s="423">
        <v>2023</v>
      </c>
      <c r="H5864" s="424">
        <f>VLOOKUP(G5864,[3]잔가율!$B$3:$C$33,2,FALSE)</f>
        <v>0.82599999999999996</v>
      </c>
      <c r="I5864" s="434">
        <f t="shared" si="91"/>
        <v>27770120</v>
      </c>
    </row>
    <row r="5865" spans="1:9">
      <c r="A5865" s="421">
        <v>5864</v>
      </c>
      <c r="B5865" s="426" t="s">
        <v>7711</v>
      </c>
      <c r="C5865" s="426" t="s">
        <v>7712</v>
      </c>
      <c r="D5865" s="426" t="s">
        <v>1988</v>
      </c>
      <c r="E5865" s="426" t="s">
        <v>9906</v>
      </c>
      <c r="F5865" s="441">
        <v>34450000</v>
      </c>
      <c r="G5865" s="423">
        <v>2023</v>
      </c>
      <c r="H5865" s="424">
        <f>VLOOKUP(G5865,[3]잔가율!$B$3:$C$33,2,FALSE)</f>
        <v>0.82599999999999996</v>
      </c>
      <c r="I5865" s="434">
        <f t="shared" si="91"/>
        <v>28455700</v>
      </c>
    </row>
    <row r="5866" spans="1:9">
      <c r="A5866" s="421">
        <v>5865</v>
      </c>
      <c r="B5866" s="426" t="s">
        <v>7711</v>
      </c>
      <c r="C5866" s="426" t="s">
        <v>7712</v>
      </c>
      <c r="D5866" s="426" t="s">
        <v>1988</v>
      </c>
      <c r="E5866" s="426" t="s">
        <v>9907</v>
      </c>
      <c r="F5866" s="441">
        <v>37140000</v>
      </c>
      <c r="G5866" s="423">
        <v>2023</v>
      </c>
      <c r="H5866" s="424">
        <f>VLOOKUP(G5866,[3]잔가율!$B$3:$C$33,2,FALSE)</f>
        <v>0.82599999999999996</v>
      </c>
      <c r="I5866" s="434">
        <f t="shared" si="91"/>
        <v>30677640</v>
      </c>
    </row>
    <row r="5867" spans="1:9">
      <c r="A5867" s="421">
        <v>5866</v>
      </c>
      <c r="B5867" s="426" t="s">
        <v>7711</v>
      </c>
      <c r="C5867" s="426" t="s">
        <v>7712</v>
      </c>
      <c r="D5867" s="426" t="s">
        <v>1988</v>
      </c>
      <c r="E5867" s="426" t="s">
        <v>9908</v>
      </c>
      <c r="F5867" s="441">
        <v>35900000</v>
      </c>
      <c r="G5867" s="423">
        <v>2023</v>
      </c>
      <c r="H5867" s="424">
        <f>VLOOKUP(G5867,[3]잔가율!$B$3:$C$33,2,FALSE)</f>
        <v>0.82599999999999996</v>
      </c>
      <c r="I5867" s="434">
        <f t="shared" si="91"/>
        <v>29653400</v>
      </c>
    </row>
    <row r="5868" spans="1:9">
      <c r="A5868" s="421">
        <v>5867</v>
      </c>
      <c r="B5868" s="426" t="s">
        <v>7711</v>
      </c>
      <c r="C5868" s="426" t="s">
        <v>7712</v>
      </c>
      <c r="D5868" s="426" t="s">
        <v>1988</v>
      </c>
      <c r="E5868" s="426" t="s">
        <v>9909</v>
      </c>
      <c r="F5868" s="441">
        <v>36650000</v>
      </c>
      <c r="G5868" s="423">
        <v>2023</v>
      </c>
      <c r="H5868" s="424">
        <f>VLOOKUP(G5868,[3]잔가율!$B$3:$C$33,2,FALSE)</f>
        <v>0.82599999999999996</v>
      </c>
      <c r="I5868" s="434">
        <f t="shared" si="91"/>
        <v>30272900</v>
      </c>
    </row>
    <row r="5869" spans="1:9">
      <c r="A5869" s="421">
        <v>5868</v>
      </c>
      <c r="B5869" s="426" t="s">
        <v>7711</v>
      </c>
      <c r="C5869" s="426" t="s">
        <v>7712</v>
      </c>
      <c r="D5869" s="426" t="s">
        <v>1988</v>
      </c>
      <c r="E5869" s="426" t="s">
        <v>9910</v>
      </c>
      <c r="F5869" s="441">
        <v>30150000</v>
      </c>
      <c r="G5869" s="423">
        <v>2023</v>
      </c>
      <c r="H5869" s="424">
        <f>VLOOKUP(G5869,[3]잔가율!$B$3:$C$33,2,FALSE)</f>
        <v>0.82599999999999996</v>
      </c>
      <c r="I5869" s="434">
        <f t="shared" si="91"/>
        <v>24903900</v>
      </c>
    </row>
    <row r="5870" spans="1:9">
      <c r="A5870" s="421">
        <v>5869</v>
      </c>
      <c r="B5870" s="426" t="s">
        <v>7711</v>
      </c>
      <c r="C5870" s="426" t="s">
        <v>7712</v>
      </c>
      <c r="D5870" s="426" t="s">
        <v>1988</v>
      </c>
      <c r="E5870" s="426" t="s">
        <v>9911</v>
      </c>
      <c r="F5870" s="441">
        <v>38140000</v>
      </c>
      <c r="G5870" s="423">
        <v>2023</v>
      </c>
      <c r="H5870" s="424">
        <f>VLOOKUP(G5870,[3]잔가율!$B$3:$C$33,2,FALSE)</f>
        <v>0.82599999999999996</v>
      </c>
      <c r="I5870" s="434">
        <f t="shared" si="91"/>
        <v>31503640</v>
      </c>
    </row>
    <row r="5871" spans="1:9">
      <c r="A5871" s="421">
        <v>5870</v>
      </c>
      <c r="B5871" s="426" t="s">
        <v>7711</v>
      </c>
      <c r="C5871" s="426" t="s">
        <v>7712</v>
      </c>
      <c r="D5871" s="426" t="s">
        <v>1988</v>
      </c>
      <c r="E5871" s="426" t="s">
        <v>9912</v>
      </c>
      <c r="F5871" s="441">
        <v>29650000</v>
      </c>
      <c r="G5871" s="423">
        <v>2023</v>
      </c>
      <c r="H5871" s="424">
        <f>VLOOKUP(G5871,[3]잔가율!$B$3:$C$33,2,FALSE)</f>
        <v>0.82599999999999996</v>
      </c>
      <c r="I5871" s="434">
        <f t="shared" si="91"/>
        <v>24490900</v>
      </c>
    </row>
    <row r="5872" spans="1:9">
      <c r="A5872" s="421">
        <v>5871</v>
      </c>
      <c r="B5872" s="426" t="s">
        <v>7711</v>
      </c>
      <c r="C5872" s="426" t="s">
        <v>7712</v>
      </c>
      <c r="D5872" s="426" t="s">
        <v>1988</v>
      </c>
      <c r="E5872" s="426" t="s">
        <v>9913</v>
      </c>
      <c r="F5872" s="441">
        <v>28270000</v>
      </c>
      <c r="G5872" s="423">
        <v>2023</v>
      </c>
      <c r="H5872" s="424">
        <f>VLOOKUP(G5872,[3]잔가율!$B$3:$C$33,2,FALSE)</f>
        <v>0.82599999999999996</v>
      </c>
      <c r="I5872" s="434">
        <f t="shared" si="91"/>
        <v>23351020</v>
      </c>
    </row>
    <row r="5873" spans="1:9">
      <c r="A5873" s="421">
        <v>5872</v>
      </c>
      <c r="B5873" s="426" t="s">
        <v>7711</v>
      </c>
      <c r="C5873" s="426" t="s">
        <v>7712</v>
      </c>
      <c r="D5873" s="426" t="s">
        <v>1988</v>
      </c>
      <c r="E5873" s="426" t="s">
        <v>9914</v>
      </c>
      <c r="F5873" s="441">
        <v>33710000</v>
      </c>
      <c r="G5873" s="423">
        <v>2023</v>
      </c>
      <c r="H5873" s="424">
        <f>VLOOKUP(G5873,[3]잔가율!$B$3:$C$33,2,FALSE)</f>
        <v>0.82599999999999996</v>
      </c>
      <c r="I5873" s="434">
        <f t="shared" si="91"/>
        <v>27844460</v>
      </c>
    </row>
    <row r="5874" spans="1:9">
      <c r="A5874" s="421">
        <v>5873</v>
      </c>
      <c r="B5874" s="426" t="s">
        <v>7711</v>
      </c>
      <c r="C5874" s="426" t="s">
        <v>7712</v>
      </c>
      <c r="D5874" s="426" t="s">
        <v>1988</v>
      </c>
      <c r="E5874" s="426" t="s">
        <v>9915</v>
      </c>
      <c r="F5874" s="441">
        <v>33740000</v>
      </c>
      <c r="G5874" s="423">
        <v>2023</v>
      </c>
      <c r="H5874" s="424">
        <f>VLOOKUP(G5874,[3]잔가율!$B$3:$C$33,2,FALSE)</f>
        <v>0.82599999999999996</v>
      </c>
      <c r="I5874" s="434">
        <f t="shared" si="91"/>
        <v>27869240</v>
      </c>
    </row>
    <row r="5875" spans="1:9">
      <c r="A5875" s="421">
        <v>5874</v>
      </c>
      <c r="B5875" s="426" t="s">
        <v>7711</v>
      </c>
      <c r="C5875" s="426" t="s">
        <v>7712</v>
      </c>
      <c r="D5875" s="426" t="s">
        <v>1988</v>
      </c>
      <c r="E5875" s="426" t="s">
        <v>9916</v>
      </c>
      <c r="F5875" s="441">
        <v>37800000</v>
      </c>
      <c r="G5875" s="423">
        <v>2023</v>
      </c>
      <c r="H5875" s="424">
        <f>VLOOKUP(G5875,[3]잔가율!$B$3:$C$33,2,FALSE)</f>
        <v>0.82599999999999996</v>
      </c>
      <c r="I5875" s="434">
        <f t="shared" si="91"/>
        <v>31222800</v>
      </c>
    </row>
    <row r="5876" spans="1:9">
      <c r="A5876" s="421">
        <v>5875</v>
      </c>
      <c r="B5876" s="426" t="s">
        <v>7711</v>
      </c>
      <c r="C5876" s="426" t="s">
        <v>7712</v>
      </c>
      <c r="D5876" s="426" t="s">
        <v>1988</v>
      </c>
      <c r="E5876" s="426" t="s">
        <v>9917</v>
      </c>
      <c r="F5876" s="441">
        <v>31670000</v>
      </c>
      <c r="G5876" s="423">
        <v>2023</v>
      </c>
      <c r="H5876" s="424">
        <f>VLOOKUP(G5876,[3]잔가율!$B$3:$C$33,2,FALSE)</f>
        <v>0.82599999999999996</v>
      </c>
      <c r="I5876" s="434">
        <f t="shared" si="91"/>
        <v>26159420</v>
      </c>
    </row>
    <row r="5877" spans="1:9">
      <c r="A5877" s="421">
        <v>5876</v>
      </c>
      <c r="B5877" s="426" t="s">
        <v>7711</v>
      </c>
      <c r="C5877" s="426" t="s">
        <v>7712</v>
      </c>
      <c r="D5877" s="426" t="s">
        <v>1988</v>
      </c>
      <c r="E5877" s="426" t="s">
        <v>9918</v>
      </c>
      <c r="F5877" s="441">
        <v>30790000</v>
      </c>
      <c r="G5877" s="423">
        <v>2023</v>
      </c>
      <c r="H5877" s="424">
        <f>VLOOKUP(G5877,[3]잔가율!$B$3:$C$33,2,FALSE)</f>
        <v>0.82599999999999996</v>
      </c>
      <c r="I5877" s="434">
        <f t="shared" si="91"/>
        <v>25432540</v>
      </c>
    </row>
    <row r="5878" spans="1:9">
      <c r="A5878" s="421">
        <v>5877</v>
      </c>
      <c r="B5878" s="426" t="s">
        <v>7711</v>
      </c>
      <c r="C5878" s="426" t="s">
        <v>7712</v>
      </c>
      <c r="D5878" s="426" t="s">
        <v>1988</v>
      </c>
      <c r="E5878" s="426" t="s">
        <v>9919</v>
      </c>
      <c r="F5878" s="441">
        <v>32060000</v>
      </c>
      <c r="G5878" s="423">
        <v>2023</v>
      </c>
      <c r="H5878" s="424">
        <f>VLOOKUP(G5878,[3]잔가율!$B$3:$C$33,2,FALSE)</f>
        <v>0.82599999999999996</v>
      </c>
      <c r="I5878" s="434">
        <f t="shared" si="91"/>
        <v>26481560</v>
      </c>
    </row>
    <row r="5879" spans="1:9">
      <c r="A5879" s="421">
        <v>5878</v>
      </c>
      <c r="B5879" s="425" t="s">
        <v>7711</v>
      </c>
      <c r="C5879" s="425" t="s">
        <v>7712</v>
      </c>
      <c r="D5879" s="425" t="s">
        <v>1988</v>
      </c>
      <c r="E5879" s="425" t="s">
        <v>9920</v>
      </c>
      <c r="F5879" s="443">
        <v>30340000</v>
      </c>
      <c r="G5879" s="423">
        <v>2023</v>
      </c>
      <c r="H5879" s="424">
        <f>VLOOKUP(G5879,[3]잔가율!$B$3:$C$33,2,FALSE)</f>
        <v>0.82599999999999996</v>
      </c>
      <c r="I5879" s="434">
        <f t="shared" si="91"/>
        <v>25060840</v>
      </c>
    </row>
    <row r="5880" spans="1:9">
      <c r="A5880" s="421">
        <v>5879</v>
      </c>
      <c r="B5880" s="426" t="s">
        <v>7711</v>
      </c>
      <c r="C5880" s="426" t="s">
        <v>7712</v>
      </c>
      <c r="D5880" s="426" t="s">
        <v>1988</v>
      </c>
      <c r="E5880" s="426" t="s">
        <v>9921</v>
      </c>
      <c r="F5880" s="441">
        <v>28650000</v>
      </c>
      <c r="G5880" s="423">
        <v>2023</v>
      </c>
      <c r="H5880" s="424">
        <f>VLOOKUP(G5880,[3]잔가율!$B$3:$C$33,2,FALSE)</f>
        <v>0.82599999999999996</v>
      </c>
      <c r="I5880" s="434">
        <f t="shared" si="91"/>
        <v>23664900</v>
      </c>
    </row>
    <row r="5881" spans="1:9">
      <c r="A5881" s="421">
        <v>5880</v>
      </c>
      <c r="B5881" s="422" t="s">
        <v>7711</v>
      </c>
      <c r="C5881" s="422" t="s">
        <v>7712</v>
      </c>
      <c r="D5881" s="422" t="s">
        <v>1988</v>
      </c>
      <c r="E5881" s="422" t="s">
        <v>9922</v>
      </c>
      <c r="F5881" s="438">
        <v>36060000</v>
      </c>
      <c r="G5881" s="423">
        <v>2023</v>
      </c>
      <c r="H5881" s="424">
        <f>VLOOKUP(G5881,[3]잔가율!$B$3:$C$33,2,FALSE)</f>
        <v>0.82599999999999996</v>
      </c>
      <c r="I5881" s="434">
        <f t="shared" si="91"/>
        <v>29785560</v>
      </c>
    </row>
    <row r="5882" spans="1:9">
      <c r="A5882" s="421">
        <v>5881</v>
      </c>
      <c r="B5882" s="425" t="s">
        <v>7711</v>
      </c>
      <c r="C5882" s="425" t="s">
        <v>7712</v>
      </c>
      <c r="D5882" s="425" t="s">
        <v>1988</v>
      </c>
      <c r="E5882" s="425" t="s">
        <v>9923</v>
      </c>
      <c r="F5882" s="443">
        <v>34250000</v>
      </c>
      <c r="G5882" s="423">
        <v>2023</v>
      </c>
      <c r="H5882" s="424">
        <f>VLOOKUP(G5882,[3]잔가율!$B$3:$C$33,2,FALSE)</f>
        <v>0.82599999999999996</v>
      </c>
      <c r="I5882" s="434">
        <f t="shared" si="91"/>
        <v>28290500</v>
      </c>
    </row>
    <row r="5883" spans="1:9">
      <c r="A5883" s="421">
        <v>5882</v>
      </c>
      <c r="B5883" s="425" t="s">
        <v>7711</v>
      </c>
      <c r="C5883" s="425" t="s">
        <v>7712</v>
      </c>
      <c r="D5883" s="425" t="s">
        <v>1988</v>
      </c>
      <c r="E5883" s="425" t="s">
        <v>9924</v>
      </c>
      <c r="F5883" s="443">
        <v>35440000</v>
      </c>
      <c r="G5883" s="423">
        <v>2023</v>
      </c>
      <c r="H5883" s="424">
        <f>VLOOKUP(G5883,[3]잔가율!$B$3:$C$33,2,FALSE)</f>
        <v>0.82599999999999996</v>
      </c>
      <c r="I5883" s="434">
        <f t="shared" si="91"/>
        <v>29273440</v>
      </c>
    </row>
    <row r="5884" spans="1:9">
      <c r="A5884" s="421">
        <v>5883</v>
      </c>
      <c r="B5884" s="422" t="s">
        <v>7711</v>
      </c>
      <c r="C5884" s="422" t="s">
        <v>7712</v>
      </c>
      <c r="D5884" s="422" t="s">
        <v>1988</v>
      </c>
      <c r="E5884" s="422" t="s">
        <v>9925</v>
      </c>
      <c r="F5884" s="438">
        <v>37460000</v>
      </c>
      <c r="G5884" s="423">
        <v>2023</v>
      </c>
      <c r="H5884" s="424">
        <f>VLOOKUP(G5884,[3]잔가율!$B$3:$C$33,2,FALSE)</f>
        <v>0.82599999999999996</v>
      </c>
      <c r="I5884" s="434">
        <f t="shared" si="91"/>
        <v>30941960</v>
      </c>
    </row>
    <row r="5885" spans="1:9">
      <c r="A5885" s="421">
        <v>5884</v>
      </c>
      <c r="B5885" s="425" t="s">
        <v>7711</v>
      </c>
      <c r="C5885" s="425" t="s">
        <v>7712</v>
      </c>
      <c r="D5885" s="425" t="s">
        <v>1988</v>
      </c>
      <c r="E5885" s="425" t="s">
        <v>9926</v>
      </c>
      <c r="F5885" s="443">
        <v>36610000</v>
      </c>
      <c r="G5885" s="423">
        <v>2023</v>
      </c>
      <c r="H5885" s="424">
        <f>VLOOKUP(G5885,[3]잔가율!$B$3:$C$33,2,FALSE)</f>
        <v>0.82599999999999996</v>
      </c>
      <c r="I5885" s="434">
        <f t="shared" si="91"/>
        <v>30239860</v>
      </c>
    </row>
    <row r="5886" spans="1:9">
      <c r="A5886" s="421">
        <v>5885</v>
      </c>
      <c r="B5886" s="425" t="s">
        <v>7711</v>
      </c>
      <c r="C5886" s="425" t="s">
        <v>7712</v>
      </c>
      <c r="D5886" s="425" t="s">
        <v>1988</v>
      </c>
      <c r="E5886" s="425" t="s">
        <v>9927</v>
      </c>
      <c r="F5886" s="443">
        <v>36850000</v>
      </c>
      <c r="G5886" s="423">
        <v>2023</v>
      </c>
      <c r="H5886" s="424">
        <f>VLOOKUP(G5886,[3]잔가율!$B$3:$C$33,2,FALSE)</f>
        <v>0.82599999999999996</v>
      </c>
      <c r="I5886" s="434">
        <f t="shared" si="91"/>
        <v>30438100</v>
      </c>
    </row>
    <row r="5887" spans="1:9">
      <c r="A5887" s="421">
        <v>5886</v>
      </c>
      <c r="B5887" s="425" t="s">
        <v>7711</v>
      </c>
      <c r="C5887" s="425" t="s">
        <v>7712</v>
      </c>
      <c r="D5887" s="425" t="s">
        <v>1988</v>
      </c>
      <c r="E5887" s="425" t="s">
        <v>9928</v>
      </c>
      <c r="F5887" s="443">
        <v>32830000</v>
      </c>
      <c r="G5887" s="423">
        <v>2023</v>
      </c>
      <c r="H5887" s="424">
        <f>VLOOKUP(G5887,[3]잔가율!$B$3:$C$33,2,FALSE)</f>
        <v>0.82599999999999996</v>
      </c>
      <c r="I5887" s="434">
        <f t="shared" si="91"/>
        <v>27117580</v>
      </c>
    </row>
    <row r="5888" spans="1:9">
      <c r="A5888" s="421">
        <v>5887</v>
      </c>
      <c r="B5888" s="422" t="s">
        <v>7711</v>
      </c>
      <c r="C5888" s="422" t="s">
        <v>7712</v>
      </c>
      <c r="D5888" s="422" t="s">
        <v>1988</v>
      </c>
      <c r="E5888" s="422" t="s">
        <v>9929</v>
      </c>
      <c r="F5888" s="438">
        <v>30400000</v>
      </c>
      <c r="G5888" s="423">
        <v>2023</v>
      </c>
      <c r="H5888" s="424">
        <f>VLOOKUP(G5888,[3]잔가율!$B$3:$C$33,2,FALSE)</f>
        <v>0.82599999999999996</v>
      </c>
      <c r="I5888" s="434">
        <f t="shared" si="91"/>
        <v>25110400</v>
      </c>
    </row>
    <row r="5889" spans="1:9">
      <c r="A5889" s="421">
        <v>5888</v>
      </c>
      <c r="B5889" s="425" t="s">
        <v>7711</v>
      </c>
      <c r="C5889" s="425" t="s">
        <v>7712</v>
      </c>
      <c r="D5889" s="425" t="s">
        <v>1988</v>
      </c>
      <c r="E5889" s="425" t="s">
        <v>9930</v>
      </c>
      <c r="F5889" s="443">
        <v>32190000</v>
      </c>
      <c r="G5889" s="423">
        <v>2023</v>
      </c>
      <c r="H5889" s="424">
        <f>VLOOKUP(G5889,[3]잔가율!$B$3:$C$33,2,FALSE)</f>
        <v>0.82599999999999996</v>
      </c>
      <c r="I5889" s="434">
        <f t="shared" si="91"/>
        <v>26588940</v>
      </c>
    </row>
    <row r="5890" spans="1:9">
      <c r="A5890" s="421">
        <v>5889</v>
      </c>
      <c r="B5890" s="426" t="s">
        <v>7711</v>
      </c>
      <c r="C5890" s="426" t="s">
        <v>7712</v>
      </c>
      <c r="D5890" s="426" t="s">
        <v>1988</v>
      </c>
      <c r="E5890" s="426" t="s">
        <v>9931</v>
      </c>
      <c r="F5890" s="441">
        <v>40190000</v>
      </c>
      <c r="G5890" s="423">
        <v>2023</v>
      </c>
      <c r="H5890" s="424">
        <f>VLOOKUP(G5890,[3]잔가율!$B$3:$C$33,2,FALSE)</f>
        <v>0.82599999999999996</v>
      </c>
      <c r="I5890" s="434">
        <f t="shared" ref="I5890:I5953" si="92">ROUNDDOWN(F5890*H5890,0)</f>
        <v>33196940</v>
      </c>
    </row>
    <row r="5891" spans="1:9">
      <c r="A5891" s="421">
        <v>5890</v>
      </c>
      <c r="B5891" s="426" t="s">
        <v>7711</v>
      </c>
      <c r="C5891" s="426" t="s">
        <v>7712</v>
      </c>
      <c r="D5891" s="426" t="s">
        <v>1988</v>
      </c>
      <c r="E5891" s="426" t="s">
        <v>9932</v>
      </c>
      <c r="F5891" s="441">
        <v>31530000</v>
      </c>
      <c r="G5891" s="423">
        <v>2023</v>
      </c>
      <c r="H5891" s="424">
        <f>VLOOKUP(G5891,[3]잔가율!$B$3:$C$33,2,FALSE)</f>
        <v>0.82599999999999996</v>
      </c>
      <c r="I5891" s="434">
        <f t="shared" si="92"/>
        <v>26043780</v>
      </c>
    </row>
    <row r="5892" spans="1:9">
      <c r="A5892" s="421">
        <v>5891</v>
      </c>
      <c r="B5892" s="426" t="s">
        <v>7711</v>
      </c>
      <c r="C5892" s="426" t="s">
        <v>7712</v>
      </c>
      <c r="D5892" s="426" t="s">
        <v>1988</v>
      </c>
      <c r="E5892" s="426" t="s">
        <v>9933</v>
      </c>
      <c r="F5892" s="441">
        <v>29330000</v>
      </c>
      <c r="G5892" s="423">
        <v>2023</v>
      </c>
      <c r="H5892" s="424">
        <f>VLOOKUP(G5892,[3]잔가율!$B$3:$C$33,2,FALSE)</f>
        <v>0.82599999999999996</v>
      </c>
      <c r="I5892" s="434">
        <f t="shared" si="92"/>
        <v>24226580</v>
      </c>
    </row>
    <row r="5893" spans="1:9">
      <c r="A5893" s="421">
        <v>5892</v>
      </c>
      <c r="B5893" s="426" t="s">
        <v>7711</v>
      </c>
      <c r="C5893" s="426" t="s">
        <v>7712</v>
      </c>
      <c r="D5893" s="426" t="s">
        <v>1988</v>
      </c>
      <c r="E5893" s="426" t="s">
        <v>9934</v>
      </c>
      <c r="F5893" s="441">
        <v>35600000</v>
      </c>
      <c r="G5893" s="423">
        <v>2023</v>
      </c>
      <c r="H5893" s="424">
        <f>VLOOKUP(G5893,[3]잔가율!$B$3:$C$33,2,FALSE)</f>
        <v>0.82599999999999996</v>
      </c>
      <c r="I5893" s="434">
        <f t="shared" si="92"/>
        <v>29405600</v>
      </c>
    </row>
    <row r="5894" spans="1:9">
      <c r="A5894" s="421">
        <v>5893</v>
      </c>
      <c r="B5894" s="426" t="s">
        <v>7711</v>
      </c>
      <c r="C5894" s="426" t="s">
        <v>7712</v>
      </c>
      <c r="D5894" s="426" t="s">
        <v>1988</v>
      </c>
      <c r="E5894" s="426" t="s">
        <v>9935</v>
      </c>
      <c r="F5894" s="441">
        <v>36310000</v>
      </c>
      <c r="G5894" s="423">
        <v>2023</v>
      </c>
      <c r="H5894" s="424">
        <f>VLOOKUP(G5894,[3]잔가율!$B$3:$C$33,2,FALSE)</f>
        <v>0.82599999999999996</v>
      </c>
      <c r="I5894" s="434">
        <f t="shared" si="92"/>
        <v>29992060</v>
      </c>
    </row>
    <row r="5895" spans="1:9">
      <c r="A5895" s="421">
        <v>5894</v>
      </c>
      <c r="B5895" s="426" t="s">
        <v>7711</v>
      </c>
      <c r="C5895" s="426" t="s">
        <v>7712</v>
      </c>
      <c r="D5895" s="426" t="s">
        <v>1988</v>
      </c>
      <c r="E5895" s="426" t="s">
        <v>9936</v>
      </c>
      <c r="F5895" s="441">
        <v>39630000</v>
      </c>
      <c r="G5895" s="423">
        <v>2023</v>
      </c>
      <c r="H5895" s="424">
        <f>VLOOKUP(G5895,[3]잔가율!$B$3:$C$33,2,FALSE)</f>
        <v>0.82599999999999996</v>
      </c>
      <c r="I5895" s="434">
        <f t="shared" si="92"/>
        <v>32734380</v>
      </c>
    </row>
    <row r="5896" spans="1:9">
      <c r="A5896" s="421">
        <v>5895</v>
      </c>
      <c r="B5896" s="426" t="s">
        <v>7711</v>
      </c>
      <c r="C5896" s="426" t="s">
        <v>7712</v>
      </c>
      <c r="D5896" s="426" t="s">
        <v>1988</v>
      </c>
      <c r="E5896" s="426" t="s">
        <v>9937</v>
      </c>
      <c r="F5896" s="441">
        <v>38150000</v>
      </c>
      <c r="G5896" s="423">
        <v>2023</v>
      </c>
      <c r="H5896" s="424">
        <f>VLOOKUP(G5896,[3]잔가율!$B$3:$C$33,2,FALSE)</f>
        <v>0.82599999999999996</v>
      </c>
      <c r="I5896" s="434">
        <f t="shared" si="92"/>
        <v>31511900</v>
      </c>
    </row>
    <row r="5897" spans="1:9">
      <c r="A5897" s="421">
        <v>5896</v>
      </c>
      <c r="B5897" s="426" t="s">
        <v>7711</v>
      </c>
      <c r="C5897" s="426" t="s">
        <v>7712</v>
      </c>
      <c r="D5897" s="426" t="s">
        <v>1988</v>
      </c>
      <c r="E5897" s="426" t="s">
        <v>9938</v>
      </c>
      <c r="F5897" s="441">
        <v>38200000</v>
      </c>
      <c r="G5897" s="423">
        <v>2023</v>
      </c>
      <c r="H5897" s="424">
        <f>VLOOKUP(G5897,[3]잔가율!$B$3:$C$33,2,FALSE)</f>
        <v>0.82599999999999996</v>
      </c>
      <c r="I5897" s="434">
        <f t="shared" si="92"/>
        <v>31553200</v>
      </c>
    </row>
    <row r="5898" spans="1:9">
      <c r="A5898" s="421">
        <v>5897</v>
      </c>
      <c r="B5898" s="426" t="s">
        <v>7711</v>
      </c>
      <c r="C5898" s="426" t="s">
        <v>7712</v>
      </c>
      <c r="D5898" s="426" t="s">
        <v>1988</v>
      </c>
      <c r="E5898" s="426" t="s">
        <v>9939</v>
      </c>
      <c r="F5898" s="441">
        <v>34250000</v>
      </c>
      <c r="G5898" s="423">
        <v>2023</v>
      </c>
      <c r="H5898" s="424">
        <f>VLOOKUP(G5898,[3]잔가율!$B$3:$C$33,2,FALSE)</f>
        <v>0.82599999999999996</v>
      </c>
      <c r="I5898" s="434">
        <f t="shared" si="92"/>
        <v>28290500</v>
      </c>
    </row>
    <row r="5899" spans="1:9">
      <c r="A5899" s="421">
        <v>5898</v>
      </c>
      <c r="B5899" s="426" t="s">
        <v>7711</v>
      </c>
      <c r="C5899" s="426" t="s">
        <v>7712</v>
      </c>
      <c r="D5899" s="426" t="s">
        <v>1988</v>
      </c>
      <c r="E5899" s="426" t="s">
        <v>9940</v>
      </c>
      <c r="F5899" s="441">
        <v>31650000</v>
      </c>
      <c r="G5899" s="423">
        <v>2023</v>
      </c>
      <c r="H5899" s="424">
        <f>VLOOKUP(G5899,[3]잔가율!$B$3:$C$33,2,FALSE)</f>
        <v>0.82599999999999996</v>
      </c>
      <c r="I5899" s="434">
        <f t="shared" si="92"/>
        <v>26142900</v>
      </c>
    </row>
    <row r="5900" spans="1:9">
      <c r="A5900" s="421">
        <v>5899</v>
      </c>
      <c r="B5900" s="426" t="s">
        <v>7711</v>
      </c>
      <c r="C5900" s="426" t="s">
        <v>7712</v>
      </c>
      <c r="D5900" s="426" t="s">
        <v>1988</v>
      </c>
      <c r="E5900" s="426" t="s">
        <v>9941</v>
      </c>
      <c r="F5900" s="441">
        <v>33380000</v>
      </c>
      <c r="G5900" s="423">
        <v>2023</v>
      </c>
      <c r="H5900" s="424">
        <f>VLOOKUP(G5900,[3]잔가율!$B$3:$C$33,2,FALSE)</f>
        <v>0.82599999999999996</v>
      </c>
      <c r="I5900" s="434">
        <f t="shared" si="92"/>
        <v>27571880</v>
      </c>
    </row>
    <row r="5901" spans="1:9">
      <c r="A5901" s="421">
        <v>5900</v>
      </c>
      <c r="B5901" s="426" t="s">
        <v>7711</v>
      </c>
      <c r="C5901" s="426" t="s">
        <v>7712</v>
      </c>
      <c r="D5901" s="426" t="s">
        <v>1988</v>
      </c>
      <c r="E5901" s="426" t="s">
        <v>9942</v>
      </c>
      <c r="F5901" s="441">
        <v>41230000</v>
      </c>
      <c r="G5901" s="423">
        <v>2023</v>
      </c>
      <c r="H5901" s="424">
        <f>VLOOKUP(G5901,[3]잔가율!$B$3:$C$33,2,FALSE)</f>
        <v>0.82599999999999996</v>
      </c>
      <c r="I5901" s="434">
        <f t="shared" si="92"/>
        <v>34055980</v>
      </c>
    </row>
    <row r="5902" spans="1:9">
      <c r="A5902" s="421">
        <v>5901</v>
      </c>
      <c r="B5902" s="426" t="s">
        <v>7711</v>
      </c>
      <c r="C5902" s="426" t="s">
        <v>7712</v>
      </c>
      <c r="D5902" s="426" t="s">
        <v>1988</v>
      </c>
      <c r="E5902" s="426" t="s">
        <v>9943</v>
      </c>
      <c r="F5902" s="441">
        <v>30050000</v>
      </c>
      <c r="G5902" s="423">
        <v>2023</v>
      </c>
      <c r="H5902" s="424">
        <f>VLOOKUP(G5902,[3]잔가율!$B$3:$C$33,2,FALSE)</f>
        <v>0.82599999999999996</v>
      </c>
      <c r="I5902" s="434">
        <f t="shared" si="92"/>
        <v>24821300</v>
      </c>
    </row>
    <row r="5903" spans="1:9">
      <c r="A5903" s="421">
        <v>5902</v>
      </c>
      <c r="B5903" s="426" t="s">
        <v>7711</v>
      </c>
      <c r="C5903" s="426" t="s">
        <v>7712</v>
      </c>
      <c r="D5903" s="426" t="s">
        <v>1988</v>
      </c>
      <c r="E5903" s="426" t="s">
        <v>9944</v>
      </c>
      <c r="F5903" s="441">
        <v>37890000</v>
      </c>
      <c r="G5903" s="423">
        <v>2023</v>
      </c>
      <c r="H5903" s="424">
        <f>VLOOKUP(G5903,[3]잔가율!$B$3:$C$33,2,FALSE)</f>
        <v>0.82599999999999996</v>
      </c>
      <c r="I5903" s="434">
        <f t="shared" si="92"/>
        <v>31297140</v>
      </c>
    </row>
    <row r="5904" spans="1:9">
      <c r="A5904" s="421">
        <v>5903</v>
      </c>
      <c r="B5904" s="426" t="s">
        <v>7711</v>
      </c>
      <c r="C5904" s="426" t="s">
        <v>7712</v>
      </c>
      <c r="D5904" s="426" t="s">
        <v>1988</v>
      </c>
      <c r="E5904" s="426" t="s">
        <v>9945</v>
      </c>
      <c r="F5904" s="441">
        <v>35440000</v>
      </c>
      <c r="G5904" s="423">
        <v>2023</v>
      </c>
      <c r="H5904" s="424">
        <f>VLOOKUP(G5904,[3]잔가율!$B$3:$C$33,2,FALSE)</f>
        <v>0.82599999999999996</v>
      </c>
      <c r="I5904" s="434">
        <f t="shared" si="92"/>
        <v>29273440</v>
      </c>
    </row>
    <row r="5905" spans="1:9">
      <c r="A5905" s="421">
        <v>5904</v>
      </c>
      <c r="B5905" s="426" t="s">
        <v>7711</v>
      </c>
      <c r="C5905" s="426" t="s">
        <v>7712</v>
      </c>
      <c r="D5905" s="426" t="s">
        <v>1988</v>
      </c>
      <c r="E5905" s="426" t="s">
        <v>9946</v>
      </c>
      <c r="F5905" s="441">
        <v>40250000</v>
      </c>
      <c r="G5905" s="423">
        <v>2023</v>
      </c>
      <c r="H5905" s="424">
        <f>VLOOKUP(G5905,[3]잔가율!$B$3:$C$33,2,FALSE)</f>
        <v>0.82599999999999996</v>
      </c>
      <c r="I5905" s="434">
        <f t="shared" si="92"/>
        <v>33246500</v>
      </c>
    </row>
    <row r="5906" spans="1:9">
      <c r="A5906" s="421">
        <v>5905</v>
      </c>
      <c r="B5906" s="426" t="s">
        <v>7711</v>
      </c>
      <c r="C5906" s="426" t="s">
        <v>7712</v>
      </c>
      <c r="D5906" s="426" t="s">
        <v>1988</v>
      </c>
      <c r="E5906" s="426" t="s">
        <v>9947</v>
      </c>
      <c r="F5906" s="441">
        <v>32610000</v>
      </c>
      <c r="G5906" s="423">
        <v>2023</v>
      </c>
      <c r="H5906" s="424">
        <f>VLOOKUP(G5906,[3]잔가율!$B$3:$C$33,2,FALSE)</f>
        <v>0.82599999999999996</v>
      </c>
      <c r="I5906" s="434">
        <f t="shared" si="92"/>
        <v>26935860</v>
      </c>
    </row>
    <row r="5907" spans="1:9">
      <c r="A5907" s="421">
        <v>5906</v>
      </c>
      <c r="B5907" s="426" t="s">
        <v>7711</v>
      </c>
      <c r="C5907" s="426" t="s">
        <v>7712</v>
      </c>
      <c r="D5907" s="426" t="s">
        <v>1988</v>
      </c>
      <c r="E5907" s="426" t="s">
        <v>9948</v>
      </c>
      <c r="F5907" s="441">
        <v>35250000</v>
      </c>
      <c r="G5907" s="423">
        <v>2023</v>
      </c>
      <c r="H5907" s="424">
        <f>VLOOKUP(G5907,[3]잔가율!$B$3:$C$33,2,FALSE)</f>
        <v>0.82599999999999996</v>
      </c>
      <c r="I5907" s="434">
        <f t="shared" si="92"/>
        <v>29116500</v>
      </c>
    </row>
    <row r="5908" spans="1:9">
      <c r="A5908" s="421">
        <v>5907</v>
      </c>
      <c r="B5908" s="426" t="s">
        <v>7711</v>
      </c>
      <c r="C5908" s="426" t="s">
        <v>7712</v>
      </c>
      <c r="D5908" s="426" t="s">
        <v>1988</v>
      </c>
      <c r="E5908" s="426" t="s">
        <v>9949</v>
      </c>
      <c r="F5908" s="441">
        <v>34690000</v>
      </c>
      <c r="G5908" s="423">
        <v>2023</v>
      </c>
      <c r="H5908" s="424">
        <f>VLOOKUP(G5908,[3]잔가율!$B$3:$C$33,2,FALSE)</f>
        <v>0.82599999999999996</v>
      </c>
      <c r="I5908" s="434">
        <f t="shared" si="92"/>
        <v>28653940</v>
      </c>
    </row>
    <row r="5909" spans="1:9">
      <c r="A5909" s="421">
        <v>5908</v>
      </c>
      <c r="B5909" s="426" t="s">
        <v>7711</v>
      </c>
      <c r="C5909" s="426" t="s">
        <v>7712</v>
      </c>
      <c r="D5909" s="426" t="s">
        <v>1988</v>
      </c>
      <c r="E5909" s="426" t="s">
        <v>9950</v>
      </c>
      <c r="F5909" s="441">
        <v>34000000</v>
      </c>
      <c r="G5909" s="423">
        <v>2023</v>
      </c>
      <c r="H5909" s="424">
        <f>VLOOKUP(G5909,[3]잔가율!$B$3:$C$33,2,FALSE)</f>
        <v>0.82599999999999996</v>
      </c>
      <c r="I5909" s="434">
        <f t="shared" si="92"/>
        <v>28084000</v>
      </c>
    </row>
    <row r="5910" spans="1:9">
      <c r="A5910" s="421">
        <v>5909</v>
      </c>
      <c r="B5910" s="426" t="s">
        <v>7711</v>
      </c>
      <c r="C5910" s="426" t="s">
        <v>7712</v>
      </c>
      <c r="D5910" s="426" t="s">
        <v>1988</v>
      </c>
      <c r="E5910" s="426" t="s">
        <v>9951</v>
      </c>
      <c r="F5910" s="441">
        <v>29110000</v>
      </c>
      <c r="G5910" s="423">
        <v>2023</v>
      </c>
      <c r="H5910" s="424">
        <f>VLOOKUP(G5910,[3]잔가율!$B$3:$C$33,2,FALSE)</f>
        <v>0.82599999999999996</v>
      </c>
      <c r="I5910" s="434">
        <f t="shared" si="92"/>
        <v>24044860</v>
      </c>
    </row>
    <row r="5911" spans="1:9">
      <c r="A5911" s="421">
        <v>5910</v>
      </c>
      <c r="B5911" s="426" t="s">
        <v>7711</v>
      </c>
      <c r="C5911" s="426" t="s">
        <v>7712</v>
      </c>
      <c r="D5911" s="426" t="s">
        <v>1988</v>
      </c>
      <c r="E5911" s="426" t="s">
        <v>9952</v>
      </c>
      <c r="F5911" s="441">
        <v>27720000</v>
      </c>
      <c r="G5911" s="423">
        <v>2023</v>
      </c>
      <c r="H5911" s="424">
        <f>VLOOKUP(G5911,[3]잔가율!$B$3:$C$33,2,FALSE)</f>
        <v>0.82599999999999996</v>
      </c>
      <c r="I5911" s="434">
        <f t="shared" si="92"/>
        <v>22896720</v>
      </c>
    </row>
    <row r="5912" spans="1:9">
      <c r="A5912" s="421">
        <v>5911</v>
      </c>
      <c r="B5912" s="426" t="s">
        <v>7711</v>
      </c>
      <c r="C5912" s="426" t="s">
        <v>7712</v>
      </c>
      <c r="D5912" s="426" t="s">
        <v>1988</v>
      </c>
      <c r="E5912" s="426" t="s">
        <v>9953</v>
      </c>
      <c r="F5912" s="441">
        <v>30220000</v>
      </c>
      <c r="G5912" s="423">
        <v>2023</v>
      </c>
      <c r="H5912" s="424">
        <f>VLOOKUP(G5912,[3]잔가율!$B$3:$C$33,2,FALSE)</f>
        <v>0.82599999999999996</v>
      </c>
      <c r="I5912" s="434">
        <f t="shared" si="92"/>
        <v>24961720</v>
      </c>
    </row>
    <row r="5913" spans="1:9">
      <c r="A5913" s="421">
        <v>5912</v>
      </c>
      <c r="B5913" s="426" t="s">
        <v>7711</v>
      </c>
      <c r="C5913" s="426" t="s">
        <v>7712</v>
      </c>
      <c r="D5913" s="426" t="s">
        <v>1988</v>
      </c>
      <c r="E5913" s="426" t="s">
        <v>9954</v>
      </c>
      <c r="F5913" s="441">
        <v>31630000</v>
      </c>
      <c r="G5913" s="423">
        <v>2023</v>
      </c>
      <c r="H5913" s="424">
        <f>VLOOKUP(G5913,[3]잔가율!$B$3:$C$33,2,FALSE)</f>
        <v>0.82599999999999996</v>
      </c>
      <c r="I5913" s="434">
        <f t="shared" si="92"/>
        <v>26126380</v>
      </c>
    </row>
    <row r="5914" spans="1:9">
      <c r="A5914" s="421">
        <v>5913</v>
      </c>
      <c r="B5914" s="426" t="s">
        <v>7711</v>
      </c>
      <c r="C5914" s="426" t="s">
        <v>7712</v>
      </c>
      <c r="D5914" s="426" t="s">
        <v>1988</v>
      </c>
      <c r="E5914" s="426" t="s">
        <v>9955</v>
      </c>
      <c r="F5914" s="441">
        <v>37160000</v>
      </c>
      <c r="G5914" s="423">
        <v>2023</v>
      </c>
      <c r="H5914" s="424">
        <f>VLOOKUP(G5914,[3]잔가율!$B$3:$C$33,2,FALSE)</f>
        <v>0.82599999999999996</v>
      </c>
      <c r="I5914" s="434">
        <f t="shared" si="92"/>
        <v>30694160</v>
      </c>
    </row>
    <row r="5915" spans="1:9">
      <c r="A5915" s="421">
        <v>5914</v>
      </c>
      <c r="B5915" s="426" t="s">
        <v>7711</v>
      </c>
      <c r="C5915" s="426" t="s">
        <v>7712</v>
      </c>
      <c r="D5915" s="426" t="s">
        <v>1988</v>
      </c>
      <c r="E5915" s="426" t="s">
        <v>9956</v>
      </c>
      <c r="F5915" s="441">
        <v>35160000</v>
      </c>
      <c r="G5915" s="423">
        <v>2023</v>
      </c>
      <c r="H5915" s="424">
        <f>VLOOKUP(G5915,[3]잔가율!$B$3:$C$33,2,FALSE)</f>
        <v>0.82599999999999996</v>
      </c>
      <c r="I5915" s="434">
        <f t="shared" si="92"/>
        <v>29042160</v>
      </c>
    </row>
    <row r="5916" spans="1:9">
      <c r="A5916" s="421">
        <v>5915</v>
      </c>
      <c r="B5916" s="426" t="s">
        <v>7711</v>
      </c>
      <c r="C5916" s="426" t="s">
        <v>7712</v>
      </c>
      <c r="D5916" s="426" t="s">
        <v>1988</v>
      </c>
      <c r="E5916" s="426" t="s">
        <v>9957</v>
      </c>
      <c r="F5916" s="441">
        <v>35360000</v>
      </c>
      <c r="G5916" s="423">
        <v>2023</v>
      </c>
      <c r="H5916" s="424">
        <f>VLOOKUP(G5916,[3]잔가율!$B$3:$C$33,2,FALSE)</f>
        <v>0.82599999999999996</v>
      </c>
      <c r="I5916" s="434">
        <f t="shared" si="92"/>
        <v>29207360</v>
      </c>
    </row>
    <row r="5917" spans="1:9">
      <c r="A5917" s="421">
        <v>5916</v>
      </c>
      <c r="B5917" s="426" t="s">
        <v>7711</v>
      </c>
      <c r="C5917" s="426" t="s">
        <v>7712</v>
      </c>
      <c r="D5917" s="426" t="s">
        <v>1988</v>
      </c>
      <c r="E5917" s="426" t="s">
        <v>9958</v>
      </c>
      <c r="F5917" s="441">
        <v>34740000</v>
      </c>
      <c r="G5917" s="423">
        <v>2023</v>
      </c>
      <c r="H5917" s="424">
        <f>VLOOKUP(G5917,[3]잔가율!$B$3:$C$33,2,FALSE)</f>
        <v>0.82599999999999996</v>
      </c>
      <c r="I5917" s="434">
        <f t="shared" si="92"/>
        <v>28695240</v>
      </c>
    </row>
    <row r="5918" spans="1:9">
      <c r="A5918" s="421">
        <v>5917</v>
      </c>
      <c r="B5918" s="426" t="s">
        <v>7711</v>
      </c>
      <c r="C5918" s="426" t="s">
        <v>7712</v>
      </c>
      <c r="D5918" s="426" t="s">
        <v>1988</v>
      </c>
      <c r="E5918" s="426" t="s">
        <v>9959</v>
      </c>
      <c r="F5918" s="441">
        <v>33510000</v>
      </c>
      <c r="G5918" s="423">
        <v>2023</v>
      </c>
      <c r="H5918" s="424">
        <f>VLOOKUP(G5918,[3]잔가율!$B$3:$C$33,2,FALSE)</f>
        <v>0.82599999999999996</v>
      </c>
      <c r="I5918" s="434">
        <f t="shared" si="92"/>
        <v>27679260</v>
      </c>
    </row>
    <row r="5919" spans="1:9">
      <c r="A5919" s="421">
        <v>5918</v>
      </c>
      <c r="B5919" s="426" t="s">
        <v>7711</v>
      </c>
      <c r="C5919" s="426" t="s">
        <v>7712</v>
      </c>
      <c r="D5919" s="426" t="s">
        <v>1988</v>
      </c>
      <c r="E5919" s="426" t="s">
        <v>9960</v>
      </c>
      <c r="F5919" s="441">
        <v>34730000</v>
      </c>
      <c r="G5919" s="423">
        <v>2023</v>
      </c>
      <c r="H5919" s="424">
        <f>VLOOKUP(G5919,[3]잔가율!$B$3:$C$33,2,FALSE)</f>
        <v>0.82599999999999996</v>
      </c>
      <c r="I5919" s="434">
        <f t="shared" si="92"/>
        <v>28686980</v>
      </c>
    </row>
    <row r="5920" spans="1:9">
      <c r="A5920" s="421">
        <v>5919</v>
      </c>
      <c r="B5920" s="426" t="s">
        <v>7711</v>
      </c>
      <c r="C5920" s="426" t="s">
        <v>7712</v>
      </c>
      <c r="D5920" s="426" t="s">
        <v>1988</v>
      </c>
      <c r="E5920" s="426" t="s">
        <v>9961</v>
      </c>
      <c r="F5920" s="441">
        <v>29170000</v>
      </c>
      <c r="G5920" s="423">
        <v>2023</v>
      </c>
      <c r="H5920" s="424">
        <f>VLOOKUP(G5920,[3]잔가율!$B$3:$C$33,2,FALSE)</f>
        <v>0.82599999999999996</v>
      </c>
      <c r="I5920" s="434">
        <f t="shared" si="92"/>
        <v>24094420</v>
      </c>
    </row>
    <row r="5921" spans="1:9">
      <c r="A5921" s="421">
        <v>5920</v>
      </c>
      <c r="B5921" s="426" t="s">
        <v>7711</v>
      </c>
      <c r="C5921" s="426" t="s">
        <v>7712</v>
      </c>
      <c r="D5921" s="426" t="s">
        <v>1988</v>
      </c>
      <c r="E5921" s="426" t="s">
        <v>9962</v>
      </c>
      <c r="F5921" s="441">
        <v>27460000</v>
      </c>
      <c r="G5921" s="423">
        <v>2023</v>
      </c>
      <c r="H5921" s="424">
        <f>VLOOKUP(G5921,[3]잔가율!$B$3:$C$33,2,FALSE)</f>
        <v>0.82599999999999996</v>
      </c>
      <c r="I5921" s="434">
        <f t="shared" si="92"/>
        <v>22681960</v>
      </c>
    </row>
    <row r="5922" spans="1:9">
      <c r="A5922" s="421">
        <v>5921</v>
      </c>
      <c r="B5922" s="426" t="s">
        <v>7711</v>
      </c>
      <c r="C5922" s="426" t="s">
        <v>7712</v>
      </c>
      <c r="D5922" s="426" t="s">
        <v>1988</v>
      </c>
      <c r="E5922" s="426" t="s">
        <v>9963</v>
      </c>
      <c r="F5922" s="441">
        <v>31760000</v>
      </c>
      <c r="G5922" s="423">
        <v>2023</v>
      </c>
      <c r="H5922" s="424">
        <f>VLOOKUP(G5922,[3]잔가율!$B$3:$C$33,2,FALSE)</f>
        <v>0.82599999999999996</v>
      </c>
      <c r="I5922" s="434">
        <f t="shared" si="92"/>
        <v>26233760</v>
      </c>
    </row>
    <row r="5923" spans="1:9">
      <c r="A5923" s="421">
        <v>5922</v>
      </c>
      <c r="B5923" s="426" t="s">
        <v>7711</v>
      </c>
      <c r="C5923" s="426" t="s">
        <v>7712</v>
      </c>
      <c r="D5923" s="426" t="s">
        <v>1988</v>
      </c>
      <c r="E5923" s="426" t="s">
        <v>9964</v>
      </c>
      <c r="F5923" s="441">
        <v>37340000</v>
      </c>
      <c r="G5923" s="423">
        <v>2023</v>
      </c>
      <c r="H5923" s="424">
        <f>VLOOKUP(G5923,[3]잔가율!$B$3:$C$33,2,FALSE)</f>
        <v>0.82599999999999996</v>
      </c>
      <c r="I5923" s="434">
        <f t="shared" si="92"/>
        <v>30842840</v>
      </c>
    </row>
    <row r="5924" spans="1:9">
      <c r="A5924" s="421">
        <v>5923</v>
      </c>
      <c r="B5924" s="426" t="s">
        <v>7711</v>
      </c>
      <c r="C5924" s="426" t="s">
        <v>7712</v>
      </c>
      <c r="D5924" s="426" t="s">
        <v>1988</v>
      </c>
      <c r="E5924" s="426" t="s">
        <v>9965</v>
      </c>
      <c r="F5924" s="441">
        <v>37100000</v>
      </c>
      <c r="G5924" s="423">
        <v>2023</v>
      </c>
      <c r="H5924" s="424">
        <f>VLOOKUP(G5924,[3]잔가율!$B$3:$C$33,2,FALSE)</f>
        <v>0.82599999999999996</v>
      </c>
      <c r="I5924" s="434">
        <f t="shared" si="92"/>
        <v>30644600</v>
      </c>
    </row>
    <row r="5925" spans="1:9">
      <c r="A5925" s="421">
        <v>5924</v>
      </c>
      <c r="B5925" s="426" t="s">
        <v>7711</v>
      </c>
      <c r="C5925" s="426" t="s">
        <v>7712</v>
      </c>
      <c r="D5925" s="426" t="s">
        <v>1988</v>
      </c>
      <c r="E5925" s="426" t="s">
        <v>9966</v>
      </c>
      <c r="F5925" s="441">
        <v>35360000</v>
      </c>
      <c r="G5925" s="423">
        <v>2023</v>
      </c>
      <c r="H5925" s="424">
        <f>VLOOKUP(G5925,[3]잔가율!$B$3:$C$33,2,FALSE)</f>
        <v>0.82599999999999996</v>
      </c>
      <c r="I5925" s="434">
        <f t="shared" si="92"/>
        <v>29207360</v>
      </c>
    </row>
    <row r="5926" spans="1:9">
      <c r="A5926" s="421">
        <v>5925</v>
      </c>
      <c r="B5926" s="426" t="s">
        <v>7711</v>
      </c>
      <c r="C5926" s="426" t="s">
        <v>7712</v>
      </c>
      <c r="D5926" s="426" t="s">
        <v>1988</v>
      </c>
      <c r="E5926" s="426" t="s">
        <v>9967</v>
      </c>
      <c r="F5926" s="441">
        <v>36880000</v>
      </c>
      <c r="G5926" s="423">
        <v>2023</v>
      </c>
      <c r="H5926" s="424">
        <f>VLOOKUP(G5926,[3]잔가율!$B$3:$C$33,2,FALSE)</f>
        <v>0.82599999999999996</v>
      </c>
      <c r="I5926" s="434">
        <f t="shared" si="92"/>
        <v>30462880</v>
      </c>
    </row>
    <row r="5927" spans="1:9">
      <c r="A5927" s="421">
        <v>5926</v>
      </c>
      <c r="B5927" s="426" t="s">
        <v>7711</v>
      </c>
      <c r="C5927" s="426" t="s">
        <v>7712</v>
      </c>
      <c r="D5927" s="426" t="s">
        <v>1988</v>
      </c>
      <c r="E5927" s="426" t="s">
        <v>9968</v>
      </c>
      <c r="F5927" s="441">
        <v>36920000</v>
      </c>
      <c r="G5927" s="423">
        <v>2023</v>
      </c>
      <c r="H5927" s="424">
        <f>VLOOKUP(G5927,[3]잔가율!$B$3:$C$33,2,FALSE)</f>
        <v>0.82599999999999996</v>
      </c>
      <c r="I5927" s="434">
        <f t="shared" si="92"/>
        <v>30495920</v>
      </c>
    </row>
    <row r="5928" spans="1:9">
      <c r="A5928" s="421">
        <v>5927</v>
      </c>
      <c r="B5928" s="426" t="s">
        <v>7711</v>
      </c>
      <c r="C5928" s="426" t="s">
        <v>7712</v>
      </c>
      <c r="D5928" s="426" t="s">
        <v>1988</v>
      </c>
      <c r="E5928" s="426" t="s">
        <v>9969</v>
      </c>
      <c r="F5928" s="441">
        <v>35420000</v>
      </c>
      <c r="G5928" s="423">
        <v>2023</v>
      </c>
      <c r="H5928" s="424">
        <f>VLOOKUP(G5928,[3]잔가율!$B$3:$C$33,2,FALSE)</f>
        <v>0.82599999999999996</v>
      </c>
      <c r="I5928" s="434">
        <f t="shared" si="92"/>
        <v>29256920</v>
      </c>
    </row>
    <row r="5929" spans="1:9">
      <c r="A5929" s="421">
        <v>5928</v>
      </c>
      <c r="B5929" s="426" t="s">
        <v>7711</v>
      </c>
      <c r="C5929" s="426" t="s">
        <v>7712</v>
      </c>
      <c r="D5929" s="426" t="s">
        <v>1988</v>
      </c>
      <c r="E5929" s="426" t="s">
        <v>9970</v>
      </c>
      <c r="F5929" s="441">
        <v>31570000</v>
      </c>
      <c r="G5929" s="423">
        <v>2023</v>
      </c>
      <c r="H5929" s="424">
        <f>VLOOKUP(G5929,[3]잔가율!$B$3:$C$33,2,FALSE)</f>
        <v>0.82599999999999996</v>
      </c>
      <c r="I5929" s="434">
        <f t="shared" si="92"/>
        <v>26076820</v>
      </c>
    </row>
    <row r="5930" spans="1:9">
      <c r="A5930" s="421">
        <v>5929</v>
      </c>
      <c r="B5930" s="426" t="s">
        <v>7711</v>
      </c>
      <c r="C5930" s="426" t="s">
        <v>7712</v>
      </c>
      <c r="D5930" s="426" t="s">
        <v>1988</v>
      </c>
      <c r="E5930" s="426" t="s">
        <v>9971</v>
      </c>
      <c r="F5930" s="441">
        <v>29320000</v>
      </c>
      <c r="G5930" s="423">
        <v>2023</v>
      </c>
      <c r="H5930" s="424">
        <f>VLOOKUP(G5930,[3]잔가율!$B$3:$C$33,2,FALSE)</f>
        <v>0.82599999999999996</v>
      </c>
      <c r="I5930" s="434">
        <f t="shared" si="92"/>
        <v>24218320</v>
      </c>
    </row>
    <row r="5931" spans="1:9">
      <c r="A5931" s="421">
        <v>5930</v>
      </c>
      <c r="B5931" s="426" t="s">
        <v>7711</v>
      </c>
      <c r="C5931" s="426" t="s">
        <v>7712</v>
      </c>
      <c r="D5931" s="426" t="s">
        <v>1988</v>
      </c>
      <c r="E5931" s="426" t="s">
        <v>9972</v>
      </c>
      <c r="F5931" s="441">
        <v>33680000</v>
      </c>
      <c r="G5931" s="423">
        <v>2023</v>
      </c>
      <c r="H5931" s="424">
        <f>VLOOKUP(G5931,[3]잔가율!$B$3:$C$33,2,FALSE)</f>
        <v>0.82599999999999996</v>
      </c>
      <c r="I5931" s="434">
        <f t="shared" si="92"/>
        <v>27819680</v>
      </c>
    </row>
    <row r="5932" spans="1:9">
      <c r="A5932" s="421">
        <v>5931</v>
      </c>
      <c r="B5932" s="426" t="s">
        <v>7711</v>
      </c>
      <c r="C5932" s="426" t="s">
        <v>7712</v>
      </c>
      <c r="D5932" s="426" t="s">
        <v>1988</v>
      </c>
      <c r="E5932" s="426" t="s">
        <v>9973</v>
      </c>
      <c r="F5932" s="441">
        <v>32210000</v>
      </c>
      <c r="G5932" s="423">
        <v>2023</v>
      </c>
      <c r="H5932" s="424">
        <f>VLOOKUP(G5932,[3]잔가율!$B$3:$C$33,2,FALSE)</f>
        <v>0.82599999999999996</v>
      </c>
      <c r="I5932" s="434">
        <f t="shared" si="92"/>
        <v>26605460</v>
      </c>
    </row>
    <row r="5933" spans="1:9">
      <c r="A5933" s="421">
        <v>5932</v>
      </c>
      <c r="B5933" s="426" t="s">
        <v>7711</v>
      </c>
      <c r="C5933" s="426" t="s">
        <v>7712</v>
      </c>
      <c r="D5933" s="426" t="s">
        <v>1988</v>
      </c>
      <c r="E5933" s="426" t="s">
        <v>9974</v>
      </c>
      <c r="F5933" s="441">
        <v>39330000</v>
      </c>
      <c r="G5933" s="423">
        <v>2023</v>
      </c>
      <c r="H5933" s="424">
        <f>VLOOKUP(G5933,[3]잔가율!$B$3:$C$33,2,FALSE)</f>
        <v>0.82599999999999996</v>
      </c>
      <c r="I5933" s="434">
        <f t="shared" si="92"/>
        <v>32486580</v>
      </c>
    </row>
    <row r="5934" spans="1:9">
      <c r="A5934" s="421">
        <v>5933</v>
      </c>
      <c r="B5934" s="426" t="s">
        <v>7711</v>
      </c>
      <c r="C5934" s="426" t="s">
        <v>7712</v>
      </c>
      <c r="D5934" s="426" t="s">
        <v>1988</v>
      </c>
      <c r="E5934" s="426" t="s">
        <v>9975</v>
      </c>
      <c r="F5934" s="441">
        <v>39140000</v>
      </c>
      <c r="G5934" s="423">
        <v>2023</v>
      </c>
      <c r="H5934" s="424">
        <f>VLOOKUP(G5934,[3]잔가율!$B$3:$C$33,2,FALSE)</f>
        <v>0.82599999999999996</v>
      </c>
      <c r="I5934" s="434">
        <f t="shared" si="92"/>
        <v>32329640</v>
      </c>
    </row>
    <row r="5935" spans="1:9">
      <c r="A5935" s="421">
        <v>5934</v>
      </c>
      <c r="B5935" s="426" t="s">
        <v>7711</v>
      </c>
      <c r="C5935" s="426" t="s">
        <v>7712</v>
      </c>
      <c r="D5935" s="426" t="s">
        <v>1988</v>
      </c>
      <c r="E5935" s="426" t="s">
        <v>9976</v>
      </c>
      <c r="F5935" s="441">
        <v>37850000</v>
      </c>
      <c r="G5935" s="423">
        <v>2023</v>
      </c>
      <c r="H5935" s="424">
        <f>VLOOKUP(G5935,[3]잔가율!$B$3:$C$33,2,FALSE)</f>
        <v>0.82599999999999996</v>
      </c>
      <c r="I5935" s="434">
        <f t="shared" si="92"/>
        <v>31264100</v>
      </c>
    </row>
    <row r="5936" spans="1:9">
      <c r="A5936" s="421">
        <v>5935</v>
      </c>
      <c r="B5936" s="426" t="s">
        <v>7711</v>
      </c>
      <c r="C5936" s="426" t="s">
        <v>7712</v>
      </c>
      <c r="D5936" s="426" t="s">
        <v>1988</v>
      </c>
      <c r="E5936" s="426" t="s">
        <v>9977</v>
      </c>
      <c r="F5936" s="441">
        <v>36780000</v>
      </c>
      <c r="G5936" s="423">
        <v>2023</v>
      </c>
      <c r="H5936" s="424">
        <f>VLOOKUP(G5936,[3]잔가율!$B$3:$C$33,2,FALSE)</f>
        <v>0.82599999999999996</v>
      </c>
      <c r="I5936" s="434">
        <f t="shared" si="92"/>
        <v>30380280</v>
      </c>
    </row>
    <row r="5937" spans="1:9">
      <c r="A5937" s="421">
        <v>5936</v>
      </c>
      <c r="B5937" s="426" t="s">
        <v>7711</v>
      </c>
      <c r="C5937" s="426" t="s">
        <v>7712</v>
      </c>
      <c r="D5937" s="426" t="s">
        <v>1988</v>
      </c>
      <c r="E5937" s="426" t="s">
        <v>9978</v>
      </c>
      <c r="F5937" s="441">
        <v>35770000</v>
      </c>
      <c r="G5937" s="423">
        <v>2023</v>
      </c>
      <c r="H5937" s="424">
        <f>VLOOKUP(G5937,[3]잔가율!$B$3:$C$33,2,FALSE)</f>
        <v>0.82599999999999996</v>
      </c>
      <c r="I5937" s="434">
        <f t="shared" si="92"/>
        <v>29546020</v>
      </c>
    </row>
    <row r="5938" spans="1:9">
      <c r="A5938" s="421">
        <v>5937</v>
      </c>
      <c r="B5938" s="426" t="s">
        <v>7711</v>
      </c>
      <c r="C5938" s="426" t="s">
        <v>7712</v>
      </c>
      <c r="D5938" s="426" t="s">
        <v>1988</v>
      </c>
      <c r="E5938" s="426" t="s">
        <v>9979</v>
      </c>
      <c r="F5938" s="441">
        <v>31410000</v>
      </c>
      <c r="G5938" s="423">
        <v>2023</v>
      </c>
      <c r="H5938" s="424">
        <f>VLOOKUP(G5938,[3]잔가율!$B$3:$C$33,2,FALSE)</f>
        <v>0.82599999999999996</v>
      </c>
      <c r="I5938" s="434">
        <f t="shared" si="92"/>
        <v>25944660</v>
      </c>
    </row>
    <row r="5939" spans="1:9">
      <c r="A5939" s="421">
        <v>5938</v>
      </c>
      <c r="B5939" s="426" t="s">
        <v>7711</v>
      </c>
      <c r="C5939" s="426" t="s">
        <v>7712</v>
      </c>
      <c r="D5939" s="426" t="s">
        <v>1988</v>
      </c>
      <c r="E5939" s="426" t="s">
        <v>9980</v>
      </c>
      <c r="F5939" s="441">
        <v>33760000</v>
      </c>
      <c r="G5939" s="423">
        <v>2023</v>
      </c>
      <c r="H5939" s="424">
        <f>VLOOKUP(G5939,[3]잔가율!$B$3:$C$33,2,FALSE)</f>
        <v>0.82599999999999996</v>
      </c>
      <c r="I5939" s="434">
        <f t="shared" si="92"/>
        <v>27885760</v>
      </c>
    </row>
    <row r="5940" spans="1:9">
      <c r="A5940" s="421">
        <v>5939</v>
      </c>
      <c r="B5940" s="426" t="s">
        <v>7711</v>
      </c>
      <c r="C5940" s="426" t="s">
        <v>7712</v>
      </c>
      <c r="D5940" s="426" t="s">
        <v>1988</v>
      </c>
      <c r="E5940" s="426" t="s">
        <v>9981</v>
      </c>
      <c r="F5940" s="441">
        <v>32130000</v>
      </c>
      <c r="G5940" s="423">
        <v>2023</v>
      </c>
      <c r="H5940" s="424">
        <f>VLOOKUP(G5940,[3]잔가율!$B$3:$C$33,2,FALSE)</f>
        <v>0.82599999999999996</v>
      </c>
      <c r="I5940" s="434">
        <f t="shared" si="92"/>
        <v>26539380</v>
      </c>
    </row>
    <row r="5941" spans="1:9">
      <c r="A5941" s="421">
        <v>5940</v>
      </c>
      <c r="B5941" s="426" t="s">
        <v>7711</v>
      </c>
      <c r="C5941" s="426" t="s">
        <v>7712</v>
      </c>
      <c r="D5941" s="426" t="s">
        <v>1988</v>
      </c>
      <c r="E5941" s="426" t="s">
        <v>9982</v>
      </c>
      <c r="F5941" s="441">
        <v>39850000</v>
      </c>
      <c r="G5941" s="423">
        <v>2023</v>
      </c>
      <c r="H5941" s="424">
        <f>VLOOKUP(G5941,[3]잔가율!$B$3:$C$33,2,FALSE)</f>
        <v>0.82599999999999996</v>
      </c>
      <c r="I5941" s="434">
        <f t="shared" si="92"/>
        <v>32916100</v>
      </c>
    </row>
    <row r="5942" spans="1:9">
      <c r="A5942" s="421">
        <v>5941</v>
      </c>
      <c r="B5942" s="426" t="s">
        <v>7711</v>
      </c>
      <c r="C5942" s="426" t="s">
        <v>7712</v>
      </c>
      <c r="D5942" s="426" t="s">
        <v>1988</v>
      </c>
      <c r="E5942" s="426" t="s">
        <v>9983</v>
      </c>
      <c r="F5942" s="441">
        <v>39310000</v>
      </c>
      <c r="G5942" s="423">
        <v>2023</v>
      </c>
      <c r="H5942" s="424">
        <f>VLOOKUP(G5942,[3]잔가율!$B$3:$C$33,2,FALSE)</f>
        <v>0.82599999999999996</v>
      </c>
      <c r="I5942" s="434">
        <f t="shared" si="92"/>
        <v>32470060</v>
      </c>
    </row>
    <row r="5943" spans="1:9">
      <c r="A5943" s="421">
        <v>5942</v>
      </c>
      <c r="B5943" s="426" t="s">
        <v>7711</v>
      </c>
      <c r="C5943" s="426" t="s">
        <v>7712</v>
      </c>
      <c r="D5943" s="426" t="s">
        <v>1988</v>
      </c>
      <c r="E5943" s="426" t="s">
        <v>9984</v>
      </c>
      <c r="F5943" s="441">
        <v>37460000</v>
      </c>
      <c r="G5943" s="423">
        <v>2023</v>
      </c>
      <c r="H5943" s="424">
        <f>VLOOKUP(G5943,[3]잔가율!$B$3:$C$33,2,FALSE)</f>
        <v>0.82599999999999996</v>
      </c>
      <c r="I5943" s="434">
        <f t="shared" si="92"/>
        <v>30941960</v>
      </c>
    </row>
    <row r="5944" spans="1:9">
      <c r="A5944" s="421">
        <v>5943</v>
      </c>
      <c r="B5944" s="425" t="s">
        <v>7711</v>
      </c>
      <c r="C5944" s="425" t="s">
        <v>7712</v>
      </c>
      <c r="D5944" s="425" t="s">
        <v>1988</v>
      </c>
      <c r="E5944" s="425" t="s">
        <v>9985</v>
      </c>
      <c r="F5944" s="443">
        <v>29070000</v>
      </c>
      <c r="G5944" s="423">
        <v>2023</v>
      </c>
      <c r="H5944" s="424">
        <f>VLOOKUP(G5944,[3]잔가율!$B$3:$C$33,2,FALSE)</f>
        <v>0.82599999999999996</v>
      </c>
      <c r="I5944" s="434">
        <f t="shared" si="92"/>
        <v>24011820</v>
      </c>
    </row>
    <row r="5945" spans="1:9">
      <c r="A5945" s="421">
        <v>5944</v>
      </c>
      <c r="B5945" s="425" t="s">
        <v>7711</v>
      </c>
      <c r="C5945" s="425" t="s">
        <v>7712</v>
      </c>
      <c r="D5945" s="425" t="s">
        <v>1988</v>
      </c>
      <c r="E5945" s="425" t="s">
        <v>9986</v>
      </c>
      <c r="F5945" s="443">
        <v>27840000</v>
      </c>
      <c r="G5945" s="423">
        <v>2023</v>
      </c>
      <c r="H5945" s="424">
        <f>VLOOKUP(G5945,[3]잔가율!$B$3:$C$33,2,FALSE)</f>
        <v>0.82599999999999996</v>
      </c>
      <c r="I5945" s="434">
        <f t="shared" si="92"/>
        <v>22995840</v>
      </c>
    </row>
    <row r="5946" spans="1:9">
      <c r="A5946" s="421">
        <v>5945</v>
      </c>
      <c r="B5946" s="422" t="s">
        <v>7711</v>
      </c>
      <c r="C5946" s="422" t="s">
        <v>7712</v>
      </c>
      <c r="D5946" s="422" t="s">
        <v>1988</v>
      </c>
      <c r="E5946" s="422" t="s">
        <v>9987</v>
      </c>
      <c r="F5946" s="438">
        <v>32150000</v>
      </c>
      <c r="G5946" s="423">
        <v>2023</v>
      </c>
      <c r="H5946" s="424">
        <f>VLOOKUP(G5946,[3]잔가율!$B$3:$C$33,2,FALSE)</f>
        <v>0.82599999999999996</v>
      </c>
      <c r="I5946" s="434">
        <f t="shared" si="92"/>
        <v>26555900</v>
      </c>
    </row>
    <row r="5947" spans="1:9">
      <c r="A5947" s="421">
        <v>5946</v>
      </c>
      <c r="B5947" s="425" t="s">
        <v>7711</v>
      </c>
      <c r="C5947" s="425" t="s">
        <v>7712</v>
      </c>
      <c r="D5947" s="425" t="s">
        <v>1988</v>
      </c>
      <c r="E5947" s="425" t="s">
        <v>9988</v>
      </c>
      <c r="F5947" s="443">
        <v>35300000</v>
      </c>
      <c r="G5947" s="423">
        <v>2023</v>
      </c>
      <c r="H5947" s="424">
        <f>VLOOKUP(G5947,[3]잔가율!$B$3:$C$33,2,FALSE)</f>
        <v>0.82599999999999996</v>
      </c>
      <c r="I5947" s="434">
        <f t="shared" si="92"/>
        <v>29157800</v>
      </c>
    </row>
    <row r="5948" spans="1:9">
      <c r="A5948" s="421">
        <v>5947</v>
      </c>
      <c r="B5948" s="425" t="s">
        <v>7711</v>
      </c>
      <c r="C5948" s="425" t="s">
        <v>7712</v>
      </c>
      <c r="D5948" s="425" t="s">
        <v>1988</v>
      </c>
      <c r="E5948" s="425" t="s">
        <v>9989</v>
      </c>
      <c r="F5948" s="443">
        <v>35090000</v>
      </c>
      <c r="G5948" s="423">
        <v>2023</v>
      </c>
      <c r="H5948" s="424">
        <f>VLOOKUP(G5948,[3]잔가율!$B$3:$C$33,2,FALSE)</f>
        <v>0.82599999999999996</v>
      </c>
      <c r="I5948" s="434">
        <f t="shared" si="92"/>
        <v>28984340</v>
      </c>
    </row>
    <row r="5949" spans="1:9">
      <c r="A5949" s="421">
        <v>5948</v>
      </c>
      <c r="B5949" s="422" t="s">
        <v>7711</v>
      </c>
      <c r="C5949" s="422" t="s">
        <v>7712</v>
      </c>
      <c r="D5949" s="422" t="s">
        <v>1988</v>
      </c>
      <c r="E5949" s="422" t="s">
        <v>9990</v>
      </c>
      <c r="F5949" s="438">
        <v>34920000</v>
      </c>
      <c r="G5949" s="423">
        <v>2023</v>
      </c>
      <c r="H5949" s="424">
        <f>VLOOKUP(G5949,[3]잔가율!$B$3:$C$33,2,FALSE)</f>
        <v>0.82599999999999996</v>
      </c>
      <c r="I5949" s="434">
        <f t="shared" si="92"/>
        <v>28843920</v>
      </c>
    </row>
    <row r="5950" spans="1:9">
      <c r="A5950" s="421">
        <v>5949</v>
      </c>
      <c r="B5950" s="425" t="s">
        <v>7711</v>
      </c>
      <c r="C5950" s="425" t="s">
        <v>7712</v>
      </c>
      <c r="D5950" s="425" t="s">
        <v>1988</v>
      </c>
      <c r="E5950" s="425" t="s">
        <v>9991</v>
      </c>
      <c r="F5950" s="443">
        <v>33670000</v>
      </c>
      <c r="G5950" s="423">
        <v>2023</v>
      </c>
      <c r="H5950" s="424">
        <f>VLOOKUP(G5950,[3]잔가율!$B$3:$C$33,2,FALSE)</f>
        <v>0.82599999999999996</v>
      </c>
      <c r="I5950" s="434">
        <f t="shared" si="92"/>
        <v>27811420</v>
      </c>
    </row>
    <row r="5951" spans="1:9">
      <c r="A5951" s="421">
        <v>5950</v>
      </c>
      <c r="B5951" s="425" t="s">
        <v>7711</v>
      </c>
      <c r="C5951" s="425" t="s">
        <v>7712</v>
      </c>
      <c r="D5951" s="425" t="s">
        <v>1988</v>
      </c>
      <c r="E5951" s="425" t="s">
        <v>9992</v>
      </c>
      <c r="F5951" s="443">
        <v>34490000</v>
      </c>
      <c r="G5951" s="423">
        <v>2023</v>
      </c>
      <c r="H5951" s="424">
        <f>VLOOKUP(G5951,[3]잔가율!$B$3:$C$33,2,FALSE)</f>
        <v>0.82599999999999996</v>
      </c>
      <c r="I5951" s="434">
        <f t="shared" si="92"/>
        <v>28488740</v>
      </c>
    </row>
    <row r="5952" spans="1:9">
      <c r="A5952" s="421">
        <v>5951</v>
      </c>
      <c r="B5952" s="422" t="s">
        <v>7711</v>
      </c>
      <c r="C5952" s="422" t="s">
        <v>7712</v>
      </c>
      <c r="D5952" s="422" t="s">
        <v>1988</v>
      </c>
      <c r="E5952" s="422" t="s">
        <v>9993</v>
      </c>
      <c r="F5952" s="438">
        <v>31760000</v>
      </c>
      <c r="G5952" s="423">
        <v>2023</v>
      </c>
      <c r="H5952" s="424">
        <f>VLOOKUP(G5952,[3]잔가율!$B$3:$C$33,2,FALSE)</f>
        <v>0.82599999999999996</v>
      </c>
      <c r="I5952" s="434">
        <f t="shared" si="92"/>
        <v>26233760</v>
      </c>
    </row>
    <row r="5953" spans="1:9">
      <c r="A5953" s="421">
        <v>5952</v>
      </c>
      <c r="B5953" s="422" t="s">
        <v>7711</v>
      </c>
      <c r="C5953" s="422" t="s">
        <v>7712</v>
      </c>
      <c r="D5953" s="422" t="s">
        <v>1988</v>
      </c>
      <c r="E5953" s="422" t="s">
        <v>9994</v>
      </c>
      <c r="F5953" s="438">
        <v>30650000</v>
      </c>
      <c r="G5953" s="423">
        <v>2023</v>
      </c>
      <c r="H5953" s="424">
        <f>VLOOKUP(G5953,[3]잔가율!$B$3:$C$33,2,FALSE)</f>
        <v>0.82599999999999996</v>
      </c>
      <c r="I5953" s="434">
        <f t="shared" si="92"/>
        <v>25316900</v>
      </c>
    </row>
    <row r="5954" spans="1:9">
      <c r="A5954" s="421">
        <v>5953</v>
      </c>
      <c r="B5954" s="425" t="s">
        <v>7711</v>
      </c>
      <c r="C5954" s="425" t="s">
        <v>7712</v>
      </c>
      <c r="D5954" s="425" t="s">
        <v>1988</v>
      </c>
      <c r="E5954" s="425" t="s">
        <v>9995</v>
      </c>
      <c r="F5954" s="443">
        <v>31730000</v>
      </c>
      <c r="G5954" s="423">
        <v>2023</v>
      </c>
      <c r="H5954" s="424">
        <f>VLOOKUP(G5954,[3]잔가율!$B$3:$C$33,2,FALSE)</f>
        <v>0.82599999999999996</v>
      </c>
      <c r="I5954" s="434">
        <f t="shared" ref="I5954:I6017" si="93">ROUNDDOWN(F5954*H5954,0)</f>
        <v>26208980</v>
      </c>
    </row>
    <row r="5955" spans="1:9">
      <c r="A5955" s="421">
        <v>5954</v>
      </c>
      <c r="B5955" s="426" t="s">
        <v>7711</v>
      </c>
      <c r="C5955" s="426" t="s">
        <v>7712</v>
      </c>
      <c r="D5955" s="426" t="s">
        <v>1988</v>
      </c>
      <c r="E5955" s="426" t="s">
        <v>9996</v>
      </c>
      <c r="F5955" s="441">
        <v>38810000</v>
      </c>
      <c r="G5955" s="423">
        <v>2023</v>
      </c>
      <c r="H5955" s="424">
        <f>VLOOKUP(G5955,[3]잔가율!$B$3:$C$33,2,FALSE)</f>
        <v>0.82599999999999996</v>
      </c>
      <c r="I5955" s="434">
        <f t="shared" si="93"/>
        <v>32057060</v>
      </c>
    </row>
    <row r="5956" spans="1:9">
      <c r="A5956" s="421">
        <v>5955</v>
      </c>
      <c r="B5956" s="426" t="s">
        <v>7711</v>
      </c>
      <c r="C5956" s="426" t="s">
        <v>7712</v>
      </c>
      <c r="D5956" s="426" t="s">
        <v>1988</v>
      </c>
      <c r="E5956" s="426" t="s">
        <v>9997</v>
      </c>
      <c r="F5956" s="441">
        <v>29640000</v>
      </c>
      <c r="G5956" s="423">
        <v>2023</v>
      </c>
      <c r="H5956" s="424">
        <f>VLOOKUP(G5956,[3]잔가율!$B$3:$C$33,2,FALSE)</f>
        <v>0.82599999999999996</v>
      </c>
      <c r="I5956" s="434">
        <f t="shared" si="93"/>
        <v>24482640</v>
      </c>
    </row>
    <row r="5957" spans="1:9">
      <c r="A5957" s="421">
        <v>5956</v>
      </c>
      <c r="B5957" s="426" t="s">
        <v>7711</v>
      </c>
      <c r="C5957" s="426" t="s">
        <v>7712</v>
      </c>
      <c r="D5957" s="426" t="s">
        <v>1988</v>
      </c>
      <c r="E5957" s="426" t="s">
        <v>9998</v>
      </c>
      <c r="F5957" s="441">
        <v>28730000</v>
      </c>
      <c r="G5957" s="423">
        <v>2023</v>
      </c>
      <c r="H5957" s="424">
        <f>VLOOKUP(G5957,[3]잔가율!$B$3:$C$33,2,FALSE)</f>
        <v>0.82599999999999996</v>
      </c>
      <c r="I5957" s="434">
        <f t="shared" si="93"/>
        <v>23730980</v>
      </c>
    </row>
    <row r="5958" spans="1:9">
      <c r="A5958" s="421">
        <v>5957</v>
      </c>
      <c r="B5958" s="426" t="s">
        <v>7711</v>
      </c>
      <c r="C5958" s="426" t="s">
        <v>7712</v>
      </c>
      <c r="D5958" s="426" t="s">
        <v>1988</v>
      </c>
      <c r="E5958" s="426" t="s">
        <v>9999</v>
      </c>
      <c r="F5958" s="441">
        <v>38130000</v>
      </c>
      <c r="G5958" s="423">
        <v>2023</v>
      </c>
      <c r="H5958" s="424">
        <f>VLOOKUP(G5958,[3]잔가율!$B$3:$C$33,2,FALSE)</f>
        <v>0.82599999999999996</v>
      </c>
      <c r="I5958" s="434">
        <f t="shared" si="93"/>
        <v>31495380</v>
      </c>
    </row>
    <row r="5959" spans="1:9">
      <c r="A5959" s="421">
        <v>5958</v>
      </c>
      <c r="B5959" s="426" t="s">
        <v>7711</v>
      </c>
      <c r="C5959" s="426" t="s">
        <v>7712</v>
      </c>
      <c r="D5959" s="426" t="s">
        <v>1988</v>
      </c>
      <c r="E5959" s="426" t="s">
        <v>10000</v>
      </c>
      <c r="F5959" s="441">
        <v>35940000</v>
      </c>
      <c r="G5959" s="423">
        <v>2023</v>
      </c>
      <c r="H5959" s="424">
        <f>VLOOKUP(G5959,[3]잔가율!$B$3:$C$33,2,FALSE)</f>
        <v>0.82599999999999996</v>
      </c>
      <c r="I5959" s="434">
        <f t="shared" si="93"/>
        <v>29686440</v>
      </c>
    </row>
    <row r="5960" spans="1:9">
      <c r="A5960" s="421">
        <v>5959</v>
      </c>
      <c r="B5960" s="426" t="s">
        <v>7711</v>
      </c>
      <c r="C5960" s="426" t="s">
        <v>7712</v>
      </c>
      <c r="D5960" s="426" t="s">
        <v>1988</v>
      </c>
      <c r="E5960" s="426" t="s">
        <v>10001</v>
      </c>
      <c r="F5960" s="441">
        <v>35650000</v>
      </c>
      <c r="G5960" s="423">
        <v>2023</v>
      </c>
      <c r="H5960" s="424">
        <f>VLOOKUP(G5960,[3]잔가율!$B$3:$C$33,2,FALSE)</f>
        <v>0.82599999999999996</v>
      </c>
      <c r="I5960" s="434">
        <f t="shared" si="93"/>
        <v>29446900</v>
      </c>
    </row>
    <row r="5961" spans="1:9">
      <c r="A5961" s="421">
        <v>5960</v>
      </c>
      <c r="B5961" s="426" t="s">
        <v>7711</v>
      </c>
      <c r="C5961" s="426" t="s">
        <v>7712</v>
      </c>
      <c r="D5961" s="426" t="s">
        <v>1988</v>
      </c>
      <c r="E5961" s="426" t="s">
        <v>10002</v>
      </c>
      <c r="F5961" s="441">
        <v>35950000</v>
      </c>
      <c r="G5961" s="423">
        <v>2023</v>
      </c>
      <c r="H5961" s="424">
        <f>VLOOKUP(G5961,[3]잔가율!$B$3:$C$33,2,FALSE)</f>
        <v>0.82599999999999996</v>
      </c>
      <c r="I5961" s="434">
        <f t="shared" si="93"/>
        <v>29694700</v>
      </c>
    </row>
    <row r="5962" spans="1:9">
      <c r="A5962" s="421">
        <v>5961</v>
      </c>
      <c r="B5962" s="426" t="s">
        <v>7711</v>
      </c>
      <c r="C5962" s="426" t="s">
        <v>7712</v>
      </c>
      <c r="D5962" s="426" t="s">
        <v>1988</v>
      </c>
      <c r="E5962" s="426" t="s">
        <v>10003</v>
      </c>
      <c r="F5962" s="441">
        <v>32640000</v>
      </c>
      <c r="G5962" s="423">
        <v>2023</v>
      </c>
      <c r="H5962" s="424">
        <f>VLOOKUP(G5962,[3]잔가율!$B$3:$C$33,2,FALSE)</f>
        <v>0.82599999999999996</v>
      </c>
      <c r="I5962" s="434">
        <f t="shared" si="93"/>
        <v>26960640</v>
      </c>
    </row>
    <row r="5963" spans="1:9">
      <c r="A5963" s="421">
        <v>5962</v>
      </c>
      <c r="B5963" s="426" t="s">
        <v>7711</v>
      </c>
      <c r="C5963" s="426" t="s">
        <v>7712</v>
      </c>
      <c r="D5963" s="426" t="s">
        <v>1988</v>
      </c>
      <c r="E5963" s="426" t="s">
        <v>10004</v>
      </c>
      <c r="F5963" s="441">
        <v>31620000</v>
      </c>
      <c r="G5963" s="423">
        <v>2023</v>
      </c>
      <c r="H5963" s="424">
        <f>VLOOKUP(G5963,[3]잔가율!$B$3:$C$33,2,FALSE)</f>
        <v>0.82599999999999996</v>
      </c>
      <c r="I5963" s="434">
        <f t="shared" si="93"/>
        <v>26118120</v>
      </c>
    </row>
    <row r="5964" spans="1:9">
      <c r="A5964" s="421">
        <v>5963</v>
      </c>
      <c r="B5964" s="426" t="s">
        <v>7711</v>
      </c>
      <c r="C5964" s="426" t="s">
        <v>7712</v>
      </c>
      <c r="D5964" s="426" t="s">
        <v>1988</v>
      </c>
      <c r="E5964" s="426" t="s">
        <v>10005</v>
      </c>
      <c r="F5964" s="441">
        <v>33340000</v>
      </c>
      <c r="G5964" s="423">
        <v>2023</v>
      </c>
      <c r="H5964" s="424">
        <f>VLOOKUP(G5964,[3]잔가율!$B$3:$C$33,2,FALSE)</f>
        <v>0.82599999999999996</v>
      </c>
      <c r="I5964" s="434">
        <f t="shared" si="93"/>
        <v>27538840</v>
      </c>
    </row>
    <row r="5965" spans="1:9">
      <c r="A5965" s="421">
        <v>5964</v>
      </c>
      <c r="B5965" s="426" t="s">
        <v>7711</v>
      </c>
      <c r="C5965" s="426" t="s">
        <v>7712</v>
      </c>
      <c r="D5965" s="426" t="s">
        <v>1988</v>
      </c>
      <c r="E5965" s="426" t="s">
        <v>10006</v>
      </c>
      <c r="F5965" s="441">
        <v>39740000</v>
      </c>
      <c r="G5965" s="423">
        <v>2023</v>
      </c>
      <c r="H5965" s="424">
        <f>VLOOKUP(G5965,[3]잔가율!$B$3:$C$33,2,FALSE)</f>
        <v>0.82599999999999996</v>
      </c>
      <c r="I5965" s="434">
        <f t="shared" si="93"/>
        <v>32825240</v>
      </c>
    </row>
    <row r="5966" spans="1:9">
      <c r="A5966" s="421">
        <v>5965</v>
      </c>
      <c r="B5966" s="426" t="s">
        <v>7711</v>
      </c>
      <c r="C5966" s="426" t="s">
        <v>7712</v>
      </c>
      <c r="D5966" s="426" t="s">
        <v>1988</v>
      </c>
      <c r="E5966" s="426" t="s">
        <v>10007</v>
      </c>
      <c r="F5966" s="441">
        <v>28980000</v>
      </c>
      <c r="G5966" s="423">
        <v>2023</v>
      </c>
      <c r="H5966" s="424">
        <f>VLOOKUP(G5966,[3]잔가율!$B$3:$C$33,2,FALSE)</f>
        <v>0.82599999999999996</v>
      </c>
      <c r="I5966" s="434">
        <f t="shared" si="93"/>
        <v>23937480</v>
      </c>
    </row>
    <row r="5967" spans="1:9">
      <c r="A5967" s="421">
        <v>5966</v>
      </c>
      <c r="B5967" s="426" t="s">
        <v>7711</v>
      </c>
      <c r="C5967" s="426" t="s">
        <v>7712</v>
      </c>
      <c r="D5967" s="426" t="s">
        <v>1988</v>
      </c>
      <c r="E5967" s="426" t="s">
        <v>10008</v>
      </c>
      <c r="F5967" s="441">
        <v>38900000</v>
      </c>
      <c r="G5967" s="423">
        <v>2023</v>
      </c>
      <c r="H5967" s="424">
        <f>VLOOKUP(G5967,[3]잔가율!$B$3:$C$33,2,FALSE)</f>
        <v>0.82599999999999996</v>
      </c>
      <c r="I5967" s="434">
        <f t="shared" si="93"/>
        <v>32131400</v>
      </c>
    </row>
    <row r="5968" spans="1:9">
      <c r="A5968" s="421">
        <v>5967</v>
      </c>
      <c r="B5968" s="426" t="s">
        <v>7711</v>
      </c>
      <c r="C5968" s="426" t="s">
        <v>7712</v>
      </c>
      <c r="D5968" s="426" t="s">
        <v>1988</v>
      </c>
      <c r="E5968" s="426" t="s">
        <v>10009</v>
      </c>
      <c r="F5968" s="441">
        <v>37490000</v>
      </c>
      <c r="G5968" s="423">
        <v>2023</v>
      </c>
      <c r="H5968" s="424">
        <f>VLOOKUP(G5968,[3]잔가율!$B$3:$C$33,2,FALSE)</f>
        <v>0.82599999999999996</v>
      </c>
      <c r="I5968" s="434">
        <f t="shared" si="93"/>
        <v>30966740</v>
      </c>
    </row>
    <row r="5969" spans="1:9">
      <c r="A5969" s="421">
        <v>5968</v>
      </c>
      <c r="B5969" s="426" t="s">
        <v>7711</v>
      </c>
      <c r="C5969" s="426" t="s">
        <v>7712</v>
      </c>
      <c r="D5969" s="426" t="s">
        <v>1988</v>
      </c>
      <c r="E5969" s="426" t="s">
        <v>10010</v>
      </c>
      <c r="F5969" s="441">
        <v>36230000</v>
      </c>
      <c r="G5969" s="423">
        <v>2023</v>
      </c>
      <c r="H5969" s="424">
        <f>VLOOKUP(G5969,[3]잔가율!$B$3:$C$33,2,FALSE)</f>
        <v>0.82599999999999996</v>
      </c>
      <c r="I5969" s="434">
        <f t="shared" si="93"/>
        <v>29925980</v>
      </c>
    </row>
    <row r="5970" spans="1:9">
      <c r="A5970" s="421">
        <v>5969</v>
      </c>
      <c r="B5970" s="426" t="s">
        <v>7711</v>
      </c>
      <c r="C5970" s="426" t="s">
        <v>7712</v>
      </c>
      <c r="D5970" s="426" t="s">
        <v>1988</v>
      </c>
      <c r="E5970" s="426" t="s">
        <v>10011</v>
      </c>
      <c r="F5970" s="441">
        <v>32490000</v>
      </c>
      <c r="G5970" s="423">
        <v>2023</v>
      </c>
      <c r="H5970" s="424">
        <f>VLOOKUP(G5970,[3]잔가율!$B$3:$C$33,2,FALSE)</f>
        <v>0.82599999999999996</v>
      </c>
      <c r="I5970" s="434">
        <f t="shared" si="93"/>
        <v>26836740</v>
      </c>
    </row>
    <row r="5971" spans="1:9">
      <c r="A5971" s="421">
        <v>5970</v>
      </c>
      <c r="B5971" s="426" t="s">
        <v>7711</v>
      </c>
      <c r="C5971" s="426" t="s">
        <v>7712</v>
      </c>
      <c r="D5971" s="426" t="s">
        <v>1988</v>
      </c>
      <c r="E5971" s="426" t="s">
        <v>10012</v>
      </c>
      <c r="F5971" s="441">
        <v>32380000</v>
      </c>
      <c r="G5971" s="423">
        <v>2023</v>
      </c>
      <c r="H5971" s="424">
        <f>VLOOKUP(G5971,[3]잔가율!$B$3:$C$33,2,FALSE)</f>
        <v>0.82599999999999996</v>
      </c>
      <c r="I5971" s="434">
        <f t="shared" si="93"/>
        <v>26745880</v>
      </c>
    </row>
    <row r="5972" spans="1:9">
      <c r="A5972" s="421">
        <v>5971</v>
      </c>
      <c r="B5972" s="425" t="s">
        <v>7711</v>
      </c>
      <c r="C5972" s="425" t="s">
        <v>7712</v>
      </c>
      <c r="D5972" s="425" t="s">
        <v>1988</v>
      </c>
      <c r="E5972" s="425" t="s">
        <v>10013</v>
      </c>
      <c r="F5972" s="443">
        <v>31390000</v>
      </c>
      <c r="G5972" s="423">
        <v>2023</v>
      </c>
      <c r="H5972" s="424">
        <f>VLOOKUP(G5972,[3]잔가율!$B$3:$C$33,2,FALSE)</f>
        <v>0.82599999999999996</v>
      </c>
      <c r="I5972" s="434">
        <f t="shared" si="93"/>
        <v>25928140</v>
      </c>
    </row>
    <row r="5973" spans="1:9">
      <c r="A5973" s="421">
        <v>5972</v>
      </c>
      <c r="B5973" s="425" t="s">
        <v>7711</v>
      </c>
      <c r="C5973" s="425" t="s">
        <v>7712</v>
      </c>
      <c r="D5973" s="425" t="s">
        <v>1988</v>
      </c>
      <c r="E5973" s="425" t="s">
        <v>10014</v>
      </c>
      <c r="F5973" s="443">
        <v>29660000</v>
      </c>
      <c r="G5973" s="423">
        <v>2023</v>
      </c>
      <c r="H5973" s="424">
        <f>VLOOKUP(G5973,[3]잔가율!$B$3:$C$33,2,FALSE)</f>
        <v>0.82599999999999996</v>
      </c>
      <c r="I5973" s="434">
        <f t="shared" si="93"/>
        <v>24499160</v>
      </c>
    </row>
    <row r="5974" spans="1:9">
      <c r="A5974" s="421">
        <v>5973</v>
      </c>
      <c r="B5974" s="422" t="s">
        <v>7711</v>
      </c>
      <c r="C5974" s="422" t="s">
        <v>7712</v>
      </c>
      <c r="D5974" s="422" t="s">
        <v>1988</v>
      </c>
      <c r="E5974" s="422" t="s">
        <v>10015</v>
      </c>
      <c r="F5974" s="438">
        <v>31370000</v>
      </c>
      <c r="G5974" s="423">
        <v>2023</v>
      </c>
      <c r="H5974" s="424">
        <f>VLOOKUP(G5974,[3]잔가율!$B$3:$C$33,2,FALSE)</f>
        <v>0.82599999999999996</v>
      </c>
      <c r="I5974" s="434">
        <f t="shared" si="93"/>
        <v>25911620</v>
      </c>
    </row>
    <row r="5975" spans="1:9">
      <c r="A5975" s="421">
        <v>5974</v>
      </c>
      <c r="B5975" s="425" t="s">
        <v>7711</v>
      </c>
      <c r="C5975" s="425" t="s">
        <v>7712</v>
      </c>
      <c r="D5975" s="425" t="s">
        <v>1988</v>
      </c>
      <c r="E5975" s="425" t="s">
        <v>10016</v>
      </c>
      <c r="F5975" s="443">
        <v>37340000</v>
      </c>
      <c r="G5975" s="423">
        <v>2023</v>
      </c>
      <c r="H5975" s="424">
        <f>VLOOKUP(G5975,[3]잔가율!$B$3:$C$33,2,FALSE)</f>
        <v>0.82599999999999996</v>
      </c>
      <c r="I5975" s="434">
        <f t="shared" si="93"/>
        <v>30842840</v>
      </c>
    </row>
    <row r="5976" spans="1:9">
      <c r="A5976" s="421">
        <v>5975</v>
      </c>
      <c r="B5976" s="422" t="s">
        <v>7711</v>
      </c>
      <c r="C5976" s="422" t="s">
        <v>7712</v>
      </c>
      <c r="D5976" s="422" t="s">
        <v>1988</v>
      </c>
      <c r="E5976" s="422" t="s">
        <v>10017</v>
      </c>
      <c r="F5976" s="438">
        <v>36350000</v>
      </c>
      <c r="G5976" s="423">
        <v>2023</v>
      </c>
      <c r="H5976" s="424">
        <f>VLOOKUP(G5976,[3]잔가율!$B$3:$C$33,2,FALSE)</f>
        <v>0.82599999999999996</v>
      </c>
      <c r="I5976" s="434">
        <f t="shared" si="93"/>
        <v>30025100</v>
      </c>
    </row>
    <row r="5977" spans="1:9">
      <c r="A5977" s="421">
        <v>5976</v>
      </c>
      <c r="B5977" s="425" t="s">
        <v>7711</v>
      </c>
      <c r="C5977" s="425" t="s">
        <v>7712</v>
      </c>
      <c r="D5977" s="425" t="s">
        <v>1988</v>
      </c>
      <c r="E5977" s="425" t="s">
        <v>10018</v>
      </c>
      <c r="F5977" s="443">
        <v>35970000</v>
      </c>
      <c r="G5977" s="423">
        <v>2023</v>
      </c>
      <c r="H5977" s="424">
        <f>VLOOKUP(G5977,[3]잔가율!$B$3:$C$33,2,FALSE)</f>
        <v>0.82599999999999996</v>
      </c>
      <c r="I5977" s="434">
        <f t="shared" si="93"/>
        <v>29711220</v>
      </c>
    </row>
    <row r="5978" spans="1:9">
      <c r="A5978" s="421">
        <v>5977</v>
      </c>
      <c r="B5978" s="425" t="s">
        <v>7711</v>
      </c>
      <c r="C5978" s="425" t="s">
        <v>7712</v>
      </c>
      <c r="D5978" s="425" t="s">
        <v>1988</v>
      </c>
      <c r="E5978" s="425" t="s">
        <v>10019</v>
      </c>
      <c r="F5978" s="443">
        <v>33500000</v>
      </c>
      <c r="G5978" s="423">
        <v>2023</v>
      </c>
      <c r="H5978" s="424">
        <f>VLOOKUP(G5978,[3]잔가율!$B$3:$C$33,2,FALSE)</f>
        <v>0.82599999999999996</v>
      </c>
      <c r="I5978" s="434">
        <f t="shared" si="93"/>
        <v>27671000</v>
      </c>
    </row>
    <row r="5979" spans="1:9">
      <c r="A5979" s="421">
        <v>5978</v>
      </c>
      <c r="B5979" s="425" t="s">
        <v>7711</v>
      </c>
      <c r="C5979" s="425" t="s">
        <v>7712</v>
      </c>
      <c r="D5979" s="425" t="s">
        <v>1988</v>
      </c>
      <c r="E5979" s="425" t="s">
        <v>10020</v>
      </c>
      <c r="F5979" s="443">
        <v>32600000</v>
      </c>
      <c r="G5979" s="423">
        <v>2023</v>
      </c>
      <c r="H5979" s="424">
        <f>VLOOKUP(G5979,[3]잔가율!$B$3:$C$33,2,FALSE)</f>
        <v>0.82599999999999996</v>
      </c>
      <c r="I5979" s="434">
        <f t="shared" si="93"/>
        <v>26927600</v>
      </c>
    </row>
    <row r="5980" spans="1:9">
      <c r="A5980" s="421">
        <v>5979</v>
      </c>
      <c r="B5980" s="426" t="s">
        <v>7711</v>
      </c>
      <c r="C5980" s="426" t="s">
        <v>7712</v>
      </c>
      <c r="D5980" s="426" t="s">
        <v>1988</v>
      </c>
      <c r="E5980" s="426" t="s">
        <v>10021</v>
      </c>
      <c r="F5980" s="441">
        <v>41410000</v>
      </c>
      <c r="G5980" s="423">
        <v>2023</v>
      </c>
      <c r="H5980" s="424">
        <f>VLOOKUP(G5980,[3]잔가율!$B$3:$C$33,2,FALSE)</f>
        <v>0.82599999999999996</v>
      </c>
      <c r="I5980" s="434">
        <f t="shared" si="93"/>
        <v>34204660</v>
      </c>
    </row>
    <row r="5981" spans="1:9">
      <c r="A5981" s="421">
        <v>5980</v>
      </c>
      <c r="B5981" s="426" t="s">
        <v>7711</v>
      </c>
      <c r="C5981" s="426" t="s">
        <v>7712</v>
      </c>
      <c r="D5981" s="426" t="s">
        <v>1988</v>
      </c>
      <c r="E5981" s="426" t="s">
        <v>10022</v>
      </c>
      <c r="F5981" s="441">
        <v>40670000</v>
      </c>
      <c r="G5981" s="423">
        <v>2023</v>
      </c>
      <c r="H5981" s="424">
        <f>VLOOKUP(G5981,[3]잔가율!$B$3:$C$33,2,FALSE)</f>
        <v>0.82599999999999996</v>
      </c>
      <c r="I5981" s="434">
        <f t="shared" si="93"/>
        <v>33593420</v>
      </c>
    </row>
    <row r="5982" spans="1:9">
      <c r="A5982" s="421">
        <v>5981</v>
      </c>
      <c r="B5982" s="426" t="s">
        <v>7711</v>
      </c>
      <c r="C5982" s="426" t="s">
        <v>7712</v>
      </c>
      <c r="D5982" s="426" t="s">
        <v>1988</v>
      </c>
      <c r="E5982" s="426" t="s">
        <v>10023</v>
      </c>
      <c r="F5982" s="441">
        <v>38660000</v>
      </c>
      <c r="G5982" s="423">
        <v>2023</v>
      </c>
      <c r="H5982" s="424">
        <f>VLOOKUP(G5982,[3]잔가율!$B$3:$C$33,2,FALSE)</f>
        <v>0.82599999999999996</v>
      </c>
      <c r="I5982" s="434">
        <f t="shared" si="93"/>
        <v>31933160</v>
      </c>
    </row>
    <row r="5983" spans="1:9">
      <c r="A5983" s="421">
        <v>5982</v>
      </c>
      <c r="B5983" s="426" t="s">
        <v>7711</v>
      </c>
      <c r="C5983" s="426" t="s">
        <v>7712</v>
      </c>
      <c r="D5983" s="426" t="s">
        <v>1988</v>
      </c>
      <c r="E5983" s="426" t="s">
        <v>10024</v>
      </c>
      <c r="F5983" s="441">
        <v>35420000</v>
      </c>
      <c r="G5983" s="423">
        <v>2023</v>
      </c>
      <c r="H5983" s="424">
        <f>VLOOKUP(G5983,[3]잔가율!$B$3:$C$33,2,FALSE)</f>
        <v>0.82599999999999996</v>
      </c>
      <c r="I5983" s="434">
        <f t="shared" si="93"/>
        <v>29256920</v>
      </c>
    </row>
    <row r="5984" spans="1:9">
      <c r="A5984" s="421">
        <v>5983</v>
      </c>
      <c r="B5984" s="426" t="s">
        <v>7711</v>
      </c>
      <c r="C5984" s="426" t="s">
        <v>7712</v>
      </c>
      <c r="D5984" s="426" t="s">
        <v>1988</v>
      </c>
      <c r="E5984" s="426" t="s">
        <v>10025</v>
      </c>
      <c r="F5984" s="441">
        <v>33780000</v>
      </c>
      <c r="G5984" s="423">
        <v>2023</v>
      </c>
      <c r="H5984" s="424">
        <f>VLOOKUP(G5984,[3]잔가율!$B$3:$C$33,2,FALSE)</f>
        <v>0.82599999999999996</v>
      </c>
      <c r="I5984" s="434">
        <f t="shared" si="93"/>
        <v>27902280</v>
      </c>
    </row>
    <row r="5985" spans="1:9">
      <c r="A5985" s="421">
        <v>5984</v>
      </c>
      <c r="B5985" s="426" t="s">
        <v>7711</v>
      </c>
      <c r="C5985" s="426" t="s">
        <v>7712</v>
      </c>
      <c r="D5985" s="426" t="s">
        <v>1988</v>
      </c>
      <c r="E5985" s="426" t="s">
        <v>10026</v>
      </c>
      <c r="F5985" s="441">
        <v>41500000</v>
      </c>
      <c r="G5985" s="423">
        <v>2023</v>
      </c>
      <c r="H5985" s="424">
        <f>VLOOKUP(G5985,[3]잔가율!$B$3:$C$33,2,FALSE)</f>
        <v>0.82599999999999996</v>
      </c>
      <c r="I5985" s="434">
        <f t="shared" si="93"/>
        <v>34279000</v>
      </c>
    </row>
    <row r="5986" spans="1:9">
      <c r="A5986" s="421">
        <v>5985</v>
      </c>
      <c r="B5986" s="426" t="s">
        <v>7711</v>
      </c>
      <c r="C5986" s="426" t="s">
        <v>7712</v>
      </c>
      <c r="D5986" s="426" t="s">
        <v>1988</v>
      </c>
      <c r="E5986" s="426" t="s">
        <v>10027</v>
      </c>
      <c r="F5986" s="441">
        <v>41710000</v>
      </c>
      <c r="G5986" s="423">
        <v>2023</v>
      </c>
      <c r="H5986" s="424">
        <f>VLOOKUP(G5986,[3]잔가율!$B$3:$C$33,2,FALSE)</f>
        <v>0.82599999999999996</v>
      </c>
      <c r="I5986" s="434">
        <f t="shared" si="93"/>
        <v>34452460</v>
      </c>
    </row>
    <row r="5987" spans="1:9">
      <c r="A5987" s="421">
        <v>5986</v>
      </c>
      <c r="B5987" s="426" t="s">
        <v>7711</v>
      </c>
      <c r="C5987" s="426" t="s">
        <v>7712</v>
      </c>
      <c r="D5987" s="426" t="s">
        <v>1988</v>
      </c>
      <c r="E5987" s="426" t="s">
        <v>10028</v>
      </c>
      <c r="F5987" s="441">
        <v>38930000</v>
      </c>
      <c r="G5987" s="423">
        <v>2023</v>
      </c>
      <c r="H5987" s="424">
        <f>VLOOKUP(G5987,[3]잔가율!$B$3:$C$33,2,FALSE)</f>
        <v>0.82599999999999996</v>
      </c>
      <c r="I5987" s="434">
        <f t="shared" si="93"/>
        <v>32156180</v>
      </c>
    </row>
    <row r="5988" spans="1:9">
      <c r="A5988" s="421">
        <v>5987</v>
      </c>
      <c r="B5988" s="426" t="s">
        <v>7711</v>
      </c>
      <c r="C5988" s="426" t="s">
        <v>7712</v>
      </c>
      <c r="D5988" s="426" t="s">
        <v>1988</v>
      </c>
      <c r="E5988" s="426" t="s">
        <v>10029</v>
      </c>
      <c r="F5988" s="441">
        <v>35970000</v>
      </c>
      <c r="G5988" s="423">
        <v>2023</v>
      </c>
      <c r="H5988" s="424">
        <f>VLOOKUP(G5988,[3]잔가율!$B$3:$C$33,2,FALSE)</f>
        <v>0.82599999999999996</v>
      </c>
      <c r="I5988" s="434">
        <f t="shared" si="93"/>
        <v>29711220</v>
      </c>
    </row>
    <row r="5989" spans="1:9">
      <c r="A5989" s="421">
        <v>5988</v>
      </c>
      <c r="B5989" s="426" t="s">
        <v>7711</v>
      </c>
      <c r="C5989" s="426" t="s">
        <v>7712</v>
      </c>
      <c r="D5989" s="426" t="s">
        <v>1988</v>
      </c>
      <c r="E5989" s="426" t="s">
        <v>10030</v>
      </c>
      <c r="F5989" s="441">
        <v>36070000</v>
      </c>
      <c r="G5989" s="423">
        <v>2023</v>
      </c>
      <c r="H5989" s="424">
        <f>VLOOKUP(G5989,[3]잔가율!$B$3:$C$33,2,FALSE)</f>
        <v>0.82599999999999996</v>
      </c>
      <c r="I5989" s="434">
        <f t="shared" si="93"/>
        <v>29793820</v>
      </c>
    </row>
    <row r="5990" spans="1:9">
      <c r="A5990" s="421">
        <v>5989</v>
      </c>
      <c r="B5990" s="426" t="s">
        <v>7711</v>
      </c>
      <c r="C5990" s="426" t="s">
        <v>7712</v>
      </c>
      <c r="D5990" s="426" t="s">
        <v>1988</v>
      </c>
      <c r="E5990" s="426" t="s">
        <v>10031</v>
      </c>
      <c r="F5990" s="441">
        <v>38060000</v>
      </c>
      <c r="G5990" s="423">
        <v>2023</v>
      </c>
      <c r="H5990" s="424">
        <f>VLOOKUP(G5990,[3]잔가율!$B$3:$C$33,2,FALSE)</f>
        <v>0.82599999999999996</v>
      </c>
      <c r="I5990" s="434">
        <f t="shared" si="93"/>
        <v>31437560</v>
      </c>
    </row>
    <row r="5991" spans="1:9">
      <c r="A5991" s="421">
        <v>5990</v>
      </c>
      <c r="B5991" s="426" t="s">
        <v>7711</v>
      </c>
      <c r="C5991" s="426" t="s">
        <v>7712</v>
      </c>
      <c r="D5991" s="426" t="s">
        <v>1988</v>
      </c>
      <c r="E5991" s="426" t="s">
        <v>10032</v>
      </c>
      <c r="F5991" s="441">
        <v>30320000</v>
      </c>
      <c r="G5991" s="423">
        <v>2023</v>
      </c>
      <c r="H5991" s="424">
        <f>VLOOKUP(G5991,[3]잔가율!$B$3:$C$33,2,FALSE)</f>
        <v>0.82599999999999996</v>
      </c>
      <c r="I5991" s="434">
        <f t="shared" si="93"/>
        <v>25044320</v>
      </c>
    </row>
    <row r="5992" spans="1:9">
      <c r="A5992" s="421">
        <v>5991</v>
      </c>
      <c r="B5992" s="426" t="s">
        <v>7711</v>
      </c>
      <c r="C5992" s="426" t="s">
        <v>7712</v>
      </c>
      <c r="D5992" s="426" t="s">
        <v>1988</v>
      </c>
      <c r="E5992" s="426" t="s">
        <v>10033</v>
      </c>
      <c r="F5992" s="441">
        <v>35820000</v>
      </c>
      <c r="G5992" s="423">
        <v>2023</v>
      </c>
      <c r="H5992" s="424">
        <f>VLOOKUP(G5992,[3]잔가율!$B$3:$C$33,2,FALSE)</f>
        <v>0.82599999999999996</v>
      </c>
      <c r="I5992" s="434">
        <f t="shared" si="93"/>
        <v>29587320</v>
      </c>
    </row>
    <row r="5993" spans="1:9">
      <c r="A5993" s="421">
        <v>5992</v>
      </c>
      <c r="B5993" s="426" t="s">
        <v>7711</v>
      </c>
      <c r="C5993" s="426" t="s">
        <v>7712</v>
      </c>
      <c r="D5993" s="426" t="s">
        <v>1988</v>
      </c>
      <c r="E5993" s="426" t="s">
        <v>10034</v>
      </c>
      <c r="F5993" s="441">
        <v>37750000</v>
      </c>
      <c r="G5993" s="423">
        <v>2023</v>
      </c>
      <c r="H5993" s="424">
        <f>VLOOKUP(G5993,[3]잔가율!$B$3:$C$33,2,FALSE)</f>
        <v>0.82599999999999996</v>
      </c>
      <c r="I5993" s="434">
        <f t="shared" si="93"/>
        <v>31181500</v>
      </c>
    </row>
    <row r="5994" spans="1:9">
      <c r="A5994" s="421">
        <v>5993</v>
      </c>
      <c r="B5994" s="426" t="s">
        <v>7711</v>
      </c>
      <c r="C5994" s="426" t="s">
        <v>7712</v>
      </c>
      <c r="D5994" s="426" t="s">
        <v>1988</v>
      </c>
      <c r="E5994" s="426" t="s">
        <v>10035</v>
      </c>
      <c r="F5994" s="441">
        <v>36060000</v>
      </c>
      <c r="G5994" s="423">
        <v>2023</v>
      </c>
      <c r="H5994" s="424">
        <f>VLOOKUP(G5994,[3]잔가율!$B$3:$C$33,2,FALSE)</f>
        <v>0.82599999999999996</v>
      </c>
      <c r="I5994" s="434">
        <f t="shared" si="93"/>
        <v>29785560</v>
      </c>
    </row>
    <row r="5995" spans="1:9">
      <c r="A5995" s="421">
        <v>5994</v>
      </c>
      <c r="B5995" s="426" t="s">
        <v>7711</v>
      </c>
      <c r="C5995" s="426" t="s">
        <v>7712</v>
      </c>
      <c r="D5995" s="426" t="s">
        <v>1988</v>
      </c>
      <c r="E5995" s="426" t="s">
        <v>10036</v>
      </c>
      <c r="F5995" s="441">
        <v>38050000</v>
      </c>
      <c r="G5995" s="423">
        <v>2023</v>
      </c>
      <c r="H5995" s="424">
        <f>VLOOKUP(G5995,[3]잔가율!$B$3:$C$33,2,FALSE)</f>
        <v>0.82599999999999996</v>
      </c>
      <c r="I5995" s="434">
        <f t="shared" si="93"/>
        <v>31429300</v>
      </c>
    </row>
    <row r="5996" spans="1:9">
      <c r="A5996" s="421">
        <v>5995</v>
      </c>
      <c r="B5996" s="426" t="s">
        <v>7711</v>
      </c>
      <c r="C5996" s="426" t="s">
        <v>7712</v>
      </c>
      <c r="D5996" s="426" t="s">
        <v>1988</v>
      </c>
      <c r="E5996" s="426" t="s">
        <v>10037</v>
      </c>
      <c r="F5996" s="441">
        <v>30520000</v>
      </c>
      <c r="G5996" s="423">
        <v>2023</v>
      </c>
      <c r="H5996" s="424">
        <f>VLOOKUP(G5996,[3]잔가율!$B$3:$C$33,2,FALSE)</f>
        <v>0.82599999999999996</v>
      </c>
      <c r="I5996" s="434">
        <f t="shared" si="93"/>
        <v>25209520</v>
      </c>
    </row>
    <row r="5997" spans="1:9">
      <c r="A5997" s="421">
        <v>5996</v>
      </c>
      <c r="B5997" s="426" t="s">
        <v>7711</v>
      </c>
      <c r="C5997" s="426" t="s">
        <v>7712</v>
      </c>
      <c r="D5997" s="426" t="s">
        <v>1988</v>
      </c>
      <c r="E5997" s="426" t="s">
        <v>10038</v>
      </c>
      <c r="F5997" s="441">
        <v>34150000</v>
      </c>
      <c r="G5997" s="423">
        <v>2023</v>
      </c>
      <c r="H5997" s="424">
        <f>VLOOKUP(G5997,[3]잔가율!$B$3:$C$33,2,FALSE)</f>
        <v>0.82599999999999996</v>
      </c>
      <c r="I5997" s="434">
        <f t="shared" si="93"/>
        <v>28207900</v>
      </c>
    </row>
    <row r="5998" spans="1:9">
      <c r="A5998" s="421">
        <v>5997</v>
      </c>
      <c r="B5998" s="426" t="s">
        <v>7711</v>
      </c>
      <c r="C5998" s="426" t="s">
        <v>7712</v>
      </c>
      <c r="D5998" s="426" t="s">
        <v>1988</v>
      </c>
      <c r="E5998" s="426" t="s">
        <v>10039</v>
      </c>
      <c r="F5998" s="441">
        <v>40220000</v>
      </c>
      <c r="G5998" s="423">
        <v>2023</v>
      </c>
      <c r="H5998" s="424">
        <f>VLOOKUP(G5998,[3]잔가율!$B$3:$C$33,2,FALSE)</f>
        <v>0.82599999999999996</v>
      </c>
      <c r="I5998" s="434">
        <f t="shared" si="93"/>
        <v>33221720</v>
      </c>
    </row>
    <row r="5999" spans="1:9">
      <c r="A5999" s="421">
        <v>5998</v>
      </c>
      <c r="B5999" s="426" t="s">
        <v>7711</v>
      </c>
      <c r="C5999" s="426" t="s">
        <v>7712</v>
      </c>
      <c r="D5999" s="426" t="s">
        <v>1988</v>
      </c>
      <c r="E5999" s="426" t="s">
        <v>10040</v>
      </c>
      <c r="F5999" s="441">
        <v>38580000</v>
      </c>
      <c r="G5999" s="423">
        <v>2023</v>
      </c>
      <c r="H5999" s="424">
        <f>VLOOKUP(G5999,[3]잔가율!$B$3:$C$33,2,FALSE)</f>
        <v>0.82599999999999996</v>
      </c>
      <c r="I5999" s="434">
        <f t="shared" si="93"/>
        <v>31867080</v>
      </c>
    </row>
    <row r="6000" spans="1:9">
      <c r="A6000" s="421">
        <v>5999</v>
      </c>
      <c r="B6000" s="426" t="s">
        <v>7711</v>
      </c>
      <c r="C6000" s="426" t="s">
        <v>7712</v>
      </c>
      <c r="D6000" s="426" t="s">
        <v>1988</v>
      </c>
      <c r="E6000" s="426" t="s">
        <v>10041</v>
      </c>
      <c r="F6000" s="441">
        <v>39830000</v>
      </c>
      <c r="G6000" s="423">
        <v>2023</v>
      </c>
      <c r="H6000" s="424">
        <f>VLOOKUP(G6000,[3]잔가율!$B$3:$C$33,2,FALSE)</f>
        <v>0.82599999999999996</v>
      </c>
      <c r="I6000" s="434">
        <f t="shared" si="93"/>
        <v>32899580</v>
      </c>
    </row>
    <row r="6001" spans="1:9">
      <c r="A6001" s="421">
        <v>6000</v>
      </c>
      <c r="B6001" s="426" t="s">
        <v>7711</v>
      </c>
      <c r="C6001" s="426" t="s">
        <v>7712</v>
      </c>
      <c r="D6001" s="426" t="s">
        <v>1988</v>
      </c>
      <c r="E6001" s="426" t="s">
        <v>10042</v>
      </c>
      <c r="F6001" s="441">
        <v>34290000</v>
      </c>
      <c r="G6001" s="423">
        <v>2023</v>
      </c>
      <c r="H6001" s="424">
        <f>VLOOKUP(G6001,[3]잔가율!$B$3:$C$33,2,FALSE)</f>
        <v>0.82599999999999996</v>
      </c>
      <c r="I6001" s="434">
        <f t="shared" si="93"/>
        <v>28323540</v>
      </c>
    </row>
    <row r="6002" spans="1:9">
      <c r="A6002" s="421">
        <v>6001</v>
      </c>
      <c r="B6002" s="426" t="s">
        <v>7711</v>
      </c>
      <c r="C6002" s="426" t="s">
        <v>7712</v>
      </c>
      <c r="D6002" s="426" t="s">
        <v>1988</v>
      </c>
      <c r="E6002" s="426" t="s">
        <v>10043</v>
      </c>
      <c r="F6002" s="441">
        <v>38150000</v>
      </c>
      <c r="G6002" s="423">
        <v>2023</v>
      </c>
      <c r="H6002" s="424">
        <f>VLOOKUP(G6002,[3]잔가율!$B$3:$C$33,2,FALSE)</f>
        <v>0.82599999999999996</v>
      </c>
      <c r="I6002" s="434">
        <f t="shared" si="93"/>
        <v>31511900</v>
      </c>
    </row>
    <row r="6003" spans="1:9">
      <c r="A6003" s="421">
        <v>6002</v>
      </c>
      <c r="B6003" s="426" t="s">
        <v>7711</v>
      </c>
      <c r="C6003" s="426" t="s">
        <v>7712</v>
      </c>
      <c r="D6003" s="426" t="s">
        <v>1988</v>
      </c>
      <c r="E6003" s="426" t="s">
        <v>10044</v>
      </c>
      <c r="F6003" s="441">
        <v>36950000</v>
      </c>
      <c r="G6003" s="423">
        <v>2023</v>
      </c>
      <c r="H6003" s="424">
        <f>VLOOKUP(G6003,[3]잔가율!$B$3:$C$33,2,FALSE)</f>
        <v>0.82599999999999996</v>
      </c>
      <c r="I6003" s="434">
        <f t="shared" si="93"/>
        <v>30520700</v>
      </c>
    </row>
    <row r="6004" spans="1:9">
      <c r="A6004" s="421">
        <v>6003</v>
      </c>
      <c r="B6004" s="426" t="s">
        <v>7711</v>
      </c>
      <c r="C6004" s="426" t="s">
        <v>7712</v>
      </c>
      <c r="D6004" s="426" t="s">
        <v>1988</v>
      </c>
      <c r="E6004" s="426" t="s">
        <v>10045</v>
      </c>
      <c r="F6004" s="441">
        <v>40260000</v>
      </c>
      <c r="G6004" s="423">
        <v>2023</v>
      </c>
      <c r="H6004" s="424">
        <f>VLOOKUP(G6004,[3]잔가율!$B$3:$C$33,2,FALSE)</f>
        <v>0.82599999999999996</v>
      </c>
      <c r="I6004" s="434">
        <f t="shared" si="93"/>
        <v>33254760</v>
      </c>
    </row>
    <row r="6005" spans="1:9">
      <c r="A6005" s="421">
        <v>6004</v>
      </c>
      <c r="B6005" s="426" t="s">
        <v>7711</v>
      </c>
      <c r="C6005" s="426" t="s">
        <v>7712</v>
      </c>
      <c r="D6005" s="426" t="s">
        <v>1988</v>
      </c>
      <c r="E6005" s="426" t="s">
        <v>10046</v>
      </c>
      <c r="F6005" s="441">
        <v>39350000</v>
      </c>
      <c r="G6005" s="423">
        <v>2023</v>
      </c>
      <c r="H6005" s="424">
        <f>VLOOKUP(G6005,[3]잔가율!$B$3:$C$33,2,FALSE)</f>
        <v>0.82599999999999996</v>
      </c>
      <c r="I6005" s="434">
        <f t="shared" si="93"/>
        <v>32503100</v>
      </c>
    </row>
    <row r="6006" spans="1:9">
      <c r="A6006" s="421">
        <v>6005</v>
      </c>
      <c r="B6006" s="426" t="s">
        <v>7711</v>
      </c>
      <c r="C6006" s="426" t="s">
        <v>7712</v>
      </c>
      <c r="D6006" s="426" t="s">
        <v>1988</v>
      </c>
      <c r="E6006" s="426" t="s">
        <v>10047</v>
      </c>
      <c r="F6006" s="441">
        <v>40610000</v>
      </c>
      <c r="G6006" s="423">
        <v>2023</v>
      </c>
      <c r="H6006" s="424">
        <f>VLOOKUP(G6006,[3]잔가율!$B$3:$C$33,2,FALSE)</f>
        <v>0.82599999999999996</v>
      </c>
      <c r="I6006" s="434">
        <f t="shared" si="93"/>
        <v>33543860</v>
      </c>
    </row>
    <row r="6007" spans="1:9">
      <c r="A6007" s="421">
        <v>6006</v>
      </c>
      <c r="B6007" s="426" t="s">
        <v>7711</v>
      </c>
      <c r="C6007" s="426" t="s">
        <v>7712</v>
      </c>
      <c r="D6007" s="426" t="s">
        <v>1988</v>
      </c>
      <c r="E6007" s="426" t="s">
        <v>10048</v>
      </c>
      <c r="F6007" s="441">
        <v>34310000</v>
      </c>
      <c r="G6007" s="423">
        <v>2023</v>
      </c>
      <c r="H6007" s="424">
        <f>VLOOKUP(G6007,[3]잔가율!$B$3:$C$33,2,FALSE)</f>
        <v>0.82599999999999996</v>
      </c>
      <c r="I6007" s="434">
        <f t="shared" si="93"/>
        <v>28340060</v>
      </c>
    </row>
    <row r="6008" spans="1:9">
      <c r="A6008" s="421">
        <v>6007</v>
      </c>
      <c r="B6008" s="426" t="s">
        <v>7711</v>
      </c>
      <c r="C6008" s="426" t="s">
        <v>7712</v>
      </c>
      <c r="D6008" s="426" t="s">
        <v>1988</v>
      </c>
      <c r="E6008" s="426" t="s">
        <v>10049</v>
      </c>
      <c r="F6008" s="441">
        <v>32470000</v>
      </c>
      <c r="G6008" s="423">
        <v>2023</v>
      </c>
      <c r="H6008" s="424">
        <f>VLOOKUP(G6008,[3]잔가율!$B$3:$C$33,2,FALSE)</f>
        <v>0.82599999999999996</v>
      </c>
      <c r="I6008" s="434">
        <f t="shared" si="93"/>
        <v>26820220</v>
      </c>
    </row>
    <row r="6009" spans="1:9">
      <c r="A6009" s="421">
        <v>6008</v>
      </c>
      <c r="B6009" s="426" t="s">
        <v>7711</v>
      </c>
      <c r="C6009" s="426" t="s">
        <v>7712</v>
      </c>
      <c r="D6009" s="426" t="s">
        <v>1988</v>
      </c>
      <c r="E6009" s="426" t="s">
        <v>10050</v>
      </c>
      <c r="F6009" s="441">
        <v>37850000</v>
      </c>
      <c r="G6009" s="423">
        <v>2023</v>
      </c>
      <c r="H6009" s="424">
        <f>VLOOKUP(G6009,[3]잔가율!$B$3:$C$33,2,FALSE)</f>
        <v>0.82599999999999996</v>
      </c>
      <c r="I6009" s="434">
        <f t="shared" si="93"/>
        <v>31264100</v>
      </c>
    </row>
    <row r="6010" spans="1:9">
      <c r="A6010" s="421">
        <v>6009</v>
      </c>
      <c r="B6010" s="426" t="s">
        <v>7711</v>
      </c>
      <c r="C6010" s="426" t="s">
        <v>7712</v>
      </c>
      <c r="D6010" s="426" t="s">
        <v>1988</v>
      </c>
      <c r="E6010" s="426" t="s">
        <v>10051</v>
      </c>
      <c r="F6010" s="441">
        <v>36810000</v>
      </c>
      <c r="G6010" s="423">
        <v>2023</v>
      </c>
      <c r="H6010" s="424">
        <f>VLOOKUP(G6010,[3]잔가율!$B$3:$C$33,2,FALSE)</f>
        <v>0.82599999999999996</v>
      </c>
      <c r="I6010" s="434">
        <f t="shared" si="93"/>
        <v>30405060</v>
      </c>
    </row>
    <row r="6011" spans="1:9">
      <c r="A6011" s="421">
        <v>6010</v>
      </c>
      <c r="B6011" s="422" t="s">
        <v>7711</v>
      </c>
      <c r="C6011" s="422" t="s">
        <v>7712</v>
      </c>
      <c r="D6011" s="422" t="s">
        <v>1988</v>
      </c>
      <c r="E6011" s="422" t="s">
        <v>10052</v>
      </c>
      <c r="F6011" s="438">
        <v>34060000</v>
      </c>
      <c r="G6011" s="423">
        <v>2023</v>
      </c>
      <c r="H6011" s="424">
        <f>VLOOKUP(G6011,[3]잔가율!$B$3:$C$33,2,FALSE)</f>
        <v>0.82599999999999996</v>
      </c>
      <c r="I6011" s="434">
        <f t="shared" si="93"/>
        <v>28133560</v>
      </c>
    </row>
    <row r="6012" spans="1:9">
      <c r="A6012" s="421">
        <v>6011</v>
      </c>
      <c r="B6012" s="422" t="s">
        <v>7711</v>
      </c>
      <c r="C6012" s="422" t="s">
        <v>7712</v>
      </c>
      <c r="D6012" s="422" t="s">
        <v>1988</v>
      </c>
      <c r="E6012" s="422" t="s">
        <v>10053</v>
      </c>
      <c r="F6012" s="438">
        <v>32920000</v>
      </c>
      <c r="G6012" s="423">
        <v>2023</v>
      </c>
      <c r="H6012" s="424">
        <f>VLOOKUP(G6012,[3]잔가율!$B$3:$C$33,2,FALSE)</f>
        <v>0.82599999999999996</v>
      </c>
      <c r="I6012" s="434">
        <f t="shared" si="93"/>
        <v>27191920</v>
      </c>
    </row>
    <row r="6013" spans="1:9">
      <c r="A6013" s="421">
        <v>6012</v>
      </c>
      <c r="B6013" s="425" t="s">
        <v>7711</v>
      </c>
      <c r="C6013" s="425" t="s">
        <v>7712</v>
      </c>
      <c r="D6013" s="425" t="s">
        <v>1988</v>
      </c>
      <c r="E6013" s="425" t="s">
        <v>10054</v>
      </c>
      <c r="F6013" s="443">
        <v>33860000</v>
      </c>
      <c r="G6013" s="423">
        <v>2023</v>
      </c>
      <c r="H6013" s="424">
        <f>VLOOKUP(G6013,[3]잔가율!$B$3:$C$33,2,FALSE)</f>
        <v>0.82599999999999996</v>
      </c>
      <c r="I6013" s="434">
        <f t="shared" si="93"/>
        <v>27968360</v>
      </c>
    </row>
    <row r="6014" spans="1:9">
      <c r="A6014" s="421">
        <v>6013</v>
      </c>
      <c r="B6014" s="422" t="s">
        <v>7711</v>
      </c>
      <c r="C6014" s="422" t="s">
        <v>7712</v>
      </c>
      <c r="D6014" s="422" t="s">
        <v>1988</v>
      </c>
      <c r="E6014" s="422" t="s">
        <v>10055</v>
      </c>
      <c r="F6014" s="438">
        <v>34050000</v>
      </c>
      <c r="G6014" s="423">
        <v>2023</v>
      </c>
      <c r="H6014" s="424">
        <f>VLOOKUP(G6014,[3]잔가율!$B$3:$C$33,2,FALSE)</f>
        <v>0.82599999999999996</v>
      </c>
      <c r="I6014" s="434">
        <f t="shared" si="93"/>
        <v>28125300</v>
      </c>
    </row>
    <row r="6015" spans="1:9">
      <c r="A6015" s="421">
        <v>6014</v>
      </c>
      <c r="B6015" s="425" t="s">
        <v>7711</v>
      </c>
      <c r="C6015" s="425" t="s">
        <v>7712</v>
      </c>
      <c r="D6015" s="425" t="s">
        <v>1988</v>
      </c>
      <c r="E6015" s="425" t="s">
        <v>10056</v>
      </c>
      <c r="F6015" s="443">
        <v>34970000</v>
      </c>
      <c r="G6015" s="423">
        <v>2023</v>
      </c>
      <c r="H6015" s="424">
        <f>VLOOKUP(G6015,[3]잔가율!$B$3:$C$33,2,FALSE)</f>
        <v>0.82599999999999996</v>
      </c>
      <c r="I6015" s="434">
        <f t="shared" si="93"/>
        <v>28885220</v>
      </c>
    </row>
    <row r="6016" spans="1:9">
      <c r="A6016" s="421">
        <v>6015</v>
      </c>
      <c r="B6016" s="425" t="s">
        <v>7711</v>
      </c>
      <c r="C6016" s="425" t="s">
        <v>7712</v>
      </c>
      <c r="D6016" s="425" t="s">
        <v>1988</v>
      </c>
      <c r="E6016" s="425" t="s">
        <v>10057</v>
      </c>
      <c r="F6016" s="443">
        <v>35100000</v>
      </c>
      <c r="G6016" s="423">
        <v>2023</v>
      </c>
      <c r="H6016" s="424">
        <f>VLOOKUP(G6016,[3]잔가율!$B$3:$C$33,2,FALSE)</f>
        <v>0.82599999999999996</v>
      </c>
      <c r="I6016" s="434">
        <f t="shared" si="93"/>
        <v>28992600</v>
      </c>
    </row>
    <row r="6017" spans="1:9">
      <c r="A6017" s="421">
        <v>6016</v>
      </c>
      <c r="B6017" s="426" t="s">
        <v>7711</v>
      </c>
      <c r="C6017" s="426" t="s">
        <v>7712</v>
      </c>
      <c r="D6017" s="426" t="s">
        <v>1988</v>
      </c>
      <c r="E6017" s="426" t="s">
        <v>10058</v>
      </c>
      <c r="F6017" s="441">
        <v>32260000</v>
      </c>
      <c r="G6017" s="423">
        <v>2023</v>
      </c>
      <c r="H6017" s="424">
        <f>VLOOKUP(G6017,[3]잔가율!$B$3:$C$33,2,FALSE)</f>
        <v>0.82599999999999996</v>
      </c>
      <c r="I6017" s="434">
        <f t="shared" si="93"/>
        <v>26646760</v>
      </c>
    </row>
    <row r="6018" spans="1:9">
      <c r="A6018" s="421">
        <v>6017</v>
      </c>
      <c r="B6018" s="422" t="s">
        <v>7711</v>
      </c>
      <c r="C6018" s="422" t="s">
        <v>7712</v>
      </c>
      <c r="D6018" s="422" t="s">
        <v>1988</v>
      </c>
      <c r="E6018" s="422" t="s">
        <v>10059</v>
      </c>
      <c r="F6018" s="438">
        <v>30240000</v>
      </c>
      <c r="G6018" s="423">
        <v>2023</v>
      </c>
      <c r="H6018" s="424">
        <f>VLOOKUP(G6018,[3]잔가율!$B$3:$C$33,2,FALSE)</f>
        <v>0.82599999999999996</v>
      </c>
      <c r="I6018" s="434">
        <f t="shared" ref="I6018:I6081" si="94">ROUNDDOWN(F6018*H6018,0)</f>
        <v>24978240</v>
      </c>
    </row>
    <row r="6019" spans="1:9">
      <c r="A6019" s="421">
        <v>6018</v>
      </c>
      <c r="B6019" s="425" t="s">
        <v>7711</v>
      </c>
      <c r="C6019" s="425" t="s">
        <v>7712</v>
      </c>
      <c r="D6019" s="425" t="s">
        <v>1988</v>
      </c>
      <c r="E6019" s="425" t="s">
        <v>10060</v>
      </c>
      <c r="F6019" s="443">
        <v>31550000</v>
      </c>
      <c r="G6019" s="423">
        <v>2023</v>
      </c>
      <c r="H6019" s="424">
        <f>VLOOKUP(G6019,[3]잔가율!$B$3:$C$33,2,FALSE)</f>
        <v>0.82599999999999996</v>
      </c>
      <c r="I6019" s="434">
        <f t="shared" si="94"/>
        <v>26060300</v>
      </c>
    </row>
    <row r="6020" spans="1:9">
      <c r="A6020" s="421">
        <v>6019</v>
      </c>
      <c r="B6020" s="425" t="s">
        <v>7711</v>
      </c>
      <c r="C6020" s="425" t="s">
        <v>7712</v>
      </c>
      <c r="D6020" s="425" t="s">
        <v>1988</v>
      </c>
      <c r="E6020" s="425" t="s">
        <v>10061</v>
      </c>
      <c r="F6020" s="443">
        <v>29080000</v>
      </c>
      <c r="G6020" s="423">
        <v>2023</v>
      </c>
      <c r="H6020" s="424">
        <f>VLOOKUP(G6020,[3]잔가율!$B$3:$C$33,2,FALSE)</f>
        <v>0.82599999999999996</v>
      </c>
      <c r="I6020" s="434">
        <f t="shared" si="94"/>
        <v>24020080</v>
      </c>
    </row>
    <row r="6021" spans="1:9">
      <c r="A6021" s="421">
        <v>6020</v>
      </c>
      <c r="B6021" s="422" t="s">
        <v>7711</v>
      </c>
      <c r="C6021" s="422" t="s">
        <v>7712</v>
      </c>
      <c r="D6021" s="422" t="s">
        <v>1988</v>
      </c>
      <c r="E6021" s="422" t="s">
        <v>10062</v>
      </c>
      <c r="F6021" s="438">
        <v>27050000</v>
      </c>
      <c r="G6021" s="423">
        <v>2023</v>
      </c>
      <c r="H6021" s="424">
        <f>VLOOKUP(G6021,[3]잔가율!$B$3:$C$33,2,FALSE)</f>
        <v>0.82599999999999996</v>
      </c>
      <c r="I6021" s="434">
        <f t="shared" si="94"/>
        <v>22343300</v>
      </c>
    </row>
    <row r="6022" spans="1:9">
      <c r="A6022" s="421">
        <v>6021</v>
      </c>
      <c r="B6022" s="426" t="s">
        <v>7711</v>
      </c>
      <c r="C6022" s="426" t="s">
        <v>7712</v>
      </c>
      <c r="D6022" s="426" t="s">
        <v>1988</v>
      </c>
      <c r="E6022" s="426" t="s">
        <v>10063</v>
      </c>
      <c r="F6022" s="441">
        <v>36860000</v>
      </c>
      <c r="G6022" s="423">
        <v>2023</v>
      </c>
      <c r="H6022" s="424">
        <f>VLOOKUP(G6022,[3]잔가율!$B$3:$C$33,2,FALSE)</f>
        <v>0.82599999999999996</v>
      </c>
      <c r="I6022" s="434">
        <f t="shared" si="94"/>
        <v>30446360</v>
      </c>
    </row>
    <row r="6023" spans="1:9">
      <c r="A6023" s="421">
        <v>6022</v>
      </c>
      <c r="B6023" s="426" t="s">
        <v>7711</v>
      </c>
      <c r="C6023" s="426" t="s">
        <v>7712</v>
      </c>
      <c r="D6023" s="426" t="s">
        <v>1988</v>
      </c>
      <c r="E6023" s="426" t="s">
        <v>10064</v>
      </c>
      <c r="F6023" s="441">
        <v>35560000</v>
      </c>
      <c r="G6023" s="423">
        <v>2023</v>
      </c>
      <c r="H6023" s="424">
        <f>VLOOKUP(G6023,[3]잔가율!$B$3:$C$33,2,FALSE)</f>
        <v>0.82599999999999996</v>
      </c>
      <c r="I6023" s="434">
        <f t="shared" si="94"/>
        <v>29372560</v>
      </c>
    </row>
    <row r="6024" spans="1:9">
      <c r="A6024" s="421">
        <v>6023</v>
      </c>
      <c r="B6024" s="426" t="s">
        <v>7711</v>
      </c>
      <c r="C6024" s="426" t="s">
        <v>7712</v>
      </c>
      <c r="D6024" s="426" t="s">
        <v>1988</v>
      </c>
      <c r="E6024" s="426" t="s">
        <v>10065</v>
      </c>
      <c r="F6024" s="441">
        <v>34400000</v>
      </c>
      <c r="G6024" s="423">
        <v>2023</v>
      </c>
      <c r="H6024" s="424">
        <f>VLOOKUP(G6024,[3]잔가율!$B$3:$C$33,2,FALSE)</f>
        <v>0.82599999999999996</v>
      </c>
      <c r="I6024" s="434">
        <f t="shared" si="94"/>
        <v>28414400</v>
      </c>
    </row>
    <row r="6025" spans="1:9">
      <c r="A6025" s="421">
        <v>6024</v>
      </c>
      <c r="B6025" s="426" t="s">
        <v>7711</v>
      </c>
      <c r="C6025" s="426" t="s">
        <v>7712</v>
      </c>
      <c r="D6025" s="426" t="s">
        <v>1988</v>
      </c>
      <c r="E6025" s="426" t="s">
        <v>10066</v>
      </c>
      <c r="F6025" s="441">
        <v>35680000</v>
      </c>
      <c r="G6025" s="423">
        <v>2023</v>
      </c>
      <c r="H6025" s="424">
        <f>VLOOKUP(G6025,[3]잔가율!$B$3:$C$33,2,FALSE)</f>
        <v>0.82599999999999996</v>
      </c>
      <c r="I6025" s="434">
        <f t="shared" si="94"/>
        <v>29471680</v>
      </c>
    </row>
    <row r="6026" spans="1:9">
      <c r="A6026" s="421">
        <v>6025</v>
      </c>
      <c r="B6026" s="426" t="s">
        <v>7711</v>
      </c>
      <c r="C6026" s="426" t="s">
        <v>7712</v>
      </c>
      <c r="D6026" s="426" t="s">
        <v>1988</v>
      </c>
      <c r="E6026" s="426" t="s">
        <v>10067</v>
      </c>
      <c r="F6026" s="441">
        <v>36200000</v>
      </c>
      <c r="G6026" s="423">
        <v>2023</v>
      </c>
      <c r="H6026" s="424">
        <f>VLOOKUP(G6026,[3]잔가율!$B$3:$C$33,2,FALSE)</f>
        <v>0.82599999999999996</v>
      </c>
      <c r="I6026" s="434">
        <f t="shared" si="94"/>
        <v>29901200</v>
      </c>
    </row>
    <row r="6027" spans="1:9">
      <c r="A6027" s="421">
        <v>6026</v>
      </c>
      <c r="B6027" s="426" t="s">
        <v>7711</v>
      </c>
      <c r="C6027" s="426" t="s">
        <v>7712</v>
      </c>
      <c r="D6027" s="426" t="s">
        <v>1988</v>
      </c>
      <c r="E6027" s="426" t="s">
        <v>10068</v>
      </c>
      <c r="F6027" s="441">
        <v>32720000</v>
      </c>
      <c r="G6027" s="423">
        <v>2023</v>
      </c>
      <c r="H6027" s="424">
        <f>VLOOKUP(G6027,[3]잔가율!$B$3:$C$33,2,FALSE)</f>
        <v>0.82599999999999996</v>
      </c>
      <c r="I6027" s="434">
        <f t="shared" si="94"/>
        <v>27026720</v>
      </c>
    </row>
    <row r="6028" spans="1:9">
      <c r="A6028" s="421">
        <v>6027</v>
      </c>
      <c r="B6028" s="426" t="s">
        <v>7711</v>
      </c>
      <c r="C6028" s="426" t="s">
        <v>7712</v>
      </c>
      <c r="D6028" s="426" t="s">
        <v>1988</v>
      </c>
      <c r="E6028" s="426" t="s">
        <v>10069</v>
      </c>
      <c r="F6028" s="441">
        <v>31210000</v>
      </c>
      <c r="G6028" s="423">
        <v>2023</v>
      </c>
      <c r="H6028" s="424">
        <f>VLOOKUP(G6028,[3]잔가율!$B$3:$C$33,2,FALSE)</f>
        <v>0.82599999999999996</v>
      </c>
      <c r="I6028" s="434">
        <f t="shared" si="94"/>
        <v>25779460</v>
      </c>
    </row>
    <row r="6029" spans="1:9">
      <c r="A6029" s="421">
        <v>6028</v>
      </c>
      <c r="B6029" s="426" t="s">
        <v>7711</v>
      </c>
      <c r="C6029" s="426" t="s">
        <v>7712</v>
      </c>
      <c r="D6029" s="426" t="s">
        <v>1988</v>
      </c>
      <c r="E6029" s="426" t="s">
        <v>10070</v>
      </c>
      <c r="F6029" s="441">
        <v>32320000</v>
      </c>
      <c r="G6029" s="423">
        <v>2023</v>
      </c>
      <c r="H6029" s="424">
        <f>VLOOKUP(G6029,[3]잔가율!$B$3:$C$33,2,FALSE)</f>
        <v>0.82599999999999996</v>
      </c>
      <c r="I6029" s="434">
        <f t="shared" si="94"/>
        <v>26696320</v>
      </c>
    </row>
    <row r="6030" spans="1:9">
      <c r="A6030" s="421">
        <v>6029</v>
      </c>
      <c r="B6030" s="426" t="s">
        <v>7711</v>
      </c>
      <c r="C6030" s="426" t="s">
        <v>7712</v>
      </c>
      <c r="D6030" s="426" t="s">
        <v>1988</v>
      </c>
      <c r="E6030" s="426" t="s">
        <v>10071</v>
      </c>
      <c r="F6030" s="441">
        <v>30660000</v>
      </c>
      <c r="G6030" s="423">
        <v>2023</v>
      </c>
      <c r="H6030" s="424">
        <f>VLOOKUP(G6030,[3]잔가율!$B$3:$C$33,2,FALSE)</f>
        <v>0.82599999999999996</v>
      </c>
      <c r="I6030" s="434">
        <f t="shared" si="94"/>
        <v>25325160</v>
      </c>
    </row>
    <row r="6031" spans="1:9">
      <c r="A6031" s="421">
        <v>6030</v>
      </c>
      <c r="B6031" s="426" t="s">
        <v>7711</v>
      </c>
      <c r="C6031" s="426" t="s">
        <v>7712</v>
      </c>
      <c r="D6031" s="426" t="s">
        <v>1988</v>
      </c>
      <c r="E6031" s="426" t="s">
        <v>10072</v>
      </c>
      <c r="F6031" s="441">
        <v>28410000</v>
      </c>
      <c r="G6031" s="423">
        <v>2023</v>
      </c>
      <c r="H6031" s="424">
        <f>VLOOKUP(G6031,[3]잔가율!$B$3:$C$33,2,FALSE)</f>
        <v>0.82599999999999996</v>
      </c>
      <c r="I6031" s="434">
        <f t="shared" si="94"/>
        <v>23466660</v>
      </c>
    </row>
    <row r="6032" spans="1:9">
      <c r="A6032" s="421">
        <v>6031</v>
      </c>
      <c r="B6032" s="426" t="s">
        <v>7711</v>
      </c>
      <c r="C6032" s="426" t="s">
        <v>7712</v>
      </c>
      <c r="D6032" s="426" t="s">
        <v>1988</v>
      </c>
      <c r="E6032" s="426" t="s">
        <v>10073</v>
      </c>
      <c r="F6032" s="441">
        <v>37230000</v>
      </c>
      <c r="G6032" s="423">
        <v>2023</v>
      </c>
      <c r="H6032" s="424">
        <f>VLOOKUP(G6032,[3]잔가율!$B$3:$C$33,2,FALSE)</f>
        <v>0.82599999999999996</v>
      </c>
      <c r="I6032" s="434">
        <f t="shared" si="94"/>
        <v>30751980</v>
      </c>
    </row>
    <row r="6033" spans="1:9">
      <c r="A6033" s="421">
        <v>6032</v>
      </c>
      <c r="B6033" s="426" t="s">
        <v>7711</v>
      </c>
      <c r="C6033" s="426" t="s">
        <v>7712</v>
      </c>
      <c r="D6033" s="426" t="s">
        <v>1988</v>
      </c>
      <c r="E6033" s="426" t="s">
        <v>10074</v>
      </c>
      <c r="F6033" s="441">
        <v>35340000</v>
      </c>
      <c r="G6033" s="423">
        <v>2023</v>
      </c>
      <c r="H6033" s="424">
        <f>VLOOKUP(G6033,[3]잔가율!$B$3:$C$33,2,FALSE)</f>
        <v>0.82599999999999996</v>
      </c>
      <c r="I6033" s="434">
        <f t="shared" si="94"/>
        <v>29190840</v>
      </c>
    </row>
    <row r="6034" spans="1:9">
      <c r="A6034" s="421">
        <v>6033</v>
      </c>
      <c r="B6034" s="426" t="s">
        <v>7711</v>
      </c>
      <c r="C6034" s="426" t="s">
        <v>7712</v>
      </c>
      <c r="D6034" s="426" t="s">
        <v>1988</v>
      </c>
      <c r="E6034" s="426" t="s">
        <v>10075</v>
      </c>
      <c r="F6034" s="441">
        <v>37520000</v>
      </c>
      <c r="G6034" s="423">
        <v>2023</v>
      </c>
      <c r="H6034" s="424">
        <f>VLOOKUP(G6034,[3]잔가율!$B$3:$C$33,2,FALSE)</f>
        <v>0.82599999999999996</v>
      </c>
      <c r="I6034" s="434">
        <f t="shared" si="94"/>
        <v>30991520</v>
      </c>
    </row>
    <row r="6035" spans="1:9">
      <c r="A6035" s="421">
        <v>6034</v>
      </c>
      <c r="B6035" s="426" t="s">
        <v>7711</v>
      </c>
      <c r="C6035" s="426" t="s">
        <v>7712</v>
      </c>
      <c r="D6035" s="426" t="s">
        <v>1988</v>
      </c>
      <c r="E6035" s="426" t="s">
        <v>10076</v>
      </c>
      <c r="F6035" s="441">
        <v>33460000</v>
      </c>
      <c r="G6035" s="423">
        <v>2023</v>
      </c>
      <c r="H6035" s="424">
        <f>VLOOKUP(G6035,[3]잔가율!$B$3:$C$33,2,FALSE)</f>
        <v>0.82599999999999996</v>
      </c>
      <c r="I6035" s="434">
        <f t="shared" si="94"/>
        <v>27637960</v>
      </c>
    </row>
    <row r="6036" spans="1:9">
      <c r="A6036" s="421">
        <v>6035</v>
      </c>
      <c r="B6036" s="426" t="s">
        <v>7711</v>
      </c>
      <c r="C6036" s="426" t="s">
        <v>7712</v>
      </c>
      <c r="D6036" s="426" t="s">
        <v>1988</v>
      </c>
      <c r="E6036" s="426" t="s">
        <v>10077</v>
      </c>
      <c r="F6036" s="441">
        <v>31880000</v>
      </c>
      <c r="G6036" s="423">
        <v>2023</v>
      </c>
      <c r="H6036" s="424">
        <f>VLOOKUP(G6036,[3]잔가율!$B$3:$C$33,2,FALSE)</f>
        <v>0.82599999999999996</v>
      </c>
      <c r="I6036" s="434">
        <f t="shared" si="94"/>
        <v>26332880</v>
      </c>
    </row>
    <row r="6037" spans="1:9">
      <c r="A6037" s="421">
        <v>6036</v>
      </c>
      <c r="B6037" s="426" t="s">
        <v>7711</v>
      </c>
      <c r="C6037" s="426" t="s">
        <v>7712</v>
      </c>
      <c r="D6037" s="426" t="s">
        <v>1988</v>
      </c>
      <c r="E6037" s="426" t="s">
        <v>10078</v>
      </c>
      <c r="F6037" s="441">
        <v>28980000</v>
      </c>
      <c r="G6037" s="423">
        <v>2023</v>
      </c>
      <c r="H6037" s="424">
        <f>VLOOKUP(G6037,[3]잔가율!$B$3:$C$33,2,FALSE)</f>
        <v>0.82599999999999996</v>
      </c>
      <c r="I6037" s="434">
        <f t="shared" si="94"/>
        <v>23937480</v>
      </c>
    </row>
    <row r="6038" spans="1:9">
      <c r="A6038" s="421">
        <v>6037</v>
      </c>
      <c r="B6038" s="422" t="s">
        <v>7711</v>
      </c>
      <c r="C6038" s="422" t="s">
        <v>7712</v>
      </c>
      <c r="D6038" s="422" t="s">
        <v>1988</v>
      </c>
      <c r="E6038" s="422" t="s">
        <v>10079</v>
      </c>
      <c r="F6038" s="438">
        <v>32180000</v>
      </c>
      <c r="G6038" s="423">
        <v>2023</v>
      </c>
      <c r="H6038" s="424">
        <f>VLOOKUP(G6038,[3]잔가율!$B$3:$C$33,2,FALSE)</f>
        <v>0.82599999999999996</v>
      </c>
      <c r="I6038" s="434">
        <f t="shared" si="94"/>
        <v>26580680</v>
      </c>
    </row>
    <row r="6039" spans="1:9">
      <c r="A6039" s="421">
        <v>6038</v>
      </c>
      <c r="B6039" s="425" t="s">
        <v>7711</v>
      </c>
      <c r="C6039" s="425" t="s">
        <v>7712</v>
      </c>
      <c r="D6039" s="425" t="s">
        <v>1988</v>
      </c>
      <c r="E6039" s="425" t="s">
        <v>10080</v>
      </c>
      <c r="F6039" s="443">
        <v>35090000</v>
      </c>
      <c r="G6039" s="423">
        <v>2023</v>
      </c>
      <c r="H6039" s="424">
        <f>VLOOKUP(G6039,[3]잔가율!$B$3:$C$33,2,FALSE)</f>
        <v>0.82599999999999996</v>
      </c>
      <c r="I6039" s="434">
        <f t="shared" si="94"/>
        <v>28984340</v>
      </c>
    </row>
    <row r="6040" spans="1:9">
      <c r="A6040" s="421">
        <v>6039</v>
      </c>
      <c r="B6040" s="422" t="s">
        <v>7711</v>
      </c>
      <c r="C6040" s="422" t="s">
        <v>7712</v>
      </c>
      <c r="D6040" s="422" t="s">
        <v>1988</v>
      </c>
      <c r="E6040" s="422" t="s">
        <v>10081</v>
      </c>
      <c r="F6040" s="438">
        <v>37120000</v>
      </c>
      <c r="G6040" s="423">
        <v>2023</v>
      </c>
      <c r="H6040" s="424">
        <f>VLOOKUP(G6040,[3]잔가율!$B$3:$C$33,2,FALSE)</f>
        <v>0.82599999999999996</v>
      </c>
      <c r="I6040" s="434">
        <f t="shared" si="94"/>
        <v>30661120</v>
      </c>
    </row>
    <row r="6041" spans="1:9">
      <c r="A6041" s="421">
        <v>6040</v>
      </c>
      <c r="B6041" s="425" t="s">
        <v>7711</v>
      </c>
      <c r="C6041" s="425" t="s">
        <v>7712</v>
      </c>
      <c r="D6041" s="425" t="s">
        <v>1988</v>
      </c>
      <c r="E6041" s="425" t="s">
        <v>10082</v>
      </c>
      <c r="F6041" s="443">
        <v>37430000</v>
      </c>
      <c r="G6041" s="423">
        <v>2023</v>
      </c>
      <c r="H6041" s="424">
        <f>VLOOKUP(G6041,[3]잔가율!$B$3:$C$33,2,FALSE)</f>
        <v>0.82599999999999996</v>
      </c>
      <c r="I6041" s="434">
        <f t="shared" si="94"/>
        <v>30917180</v>
      </c>
    </row>
    <row r="6042" spans="1:9">
      <c r="A6042" s="421">
        <v>6041</v>
      </c>
      <c r="B6042" s="425" t="s">
        <v>7711</v>
      </c>
      <c r="C6042" s="425" t="s">
        <v>7712</v>
      </c>
      <c r="D6042" s="425" t="s">
        <v>1988</v>
      </c>
      <c r="E6042" s="425" t="s">
        <v>10083</v>
      </c>
      <c r="F6042" s="443">
        <v>34000000</v>
      </c>
      <c r="G6042" s="423">
        <v>2023</v>
      </c>
      <c r="H6042" s="424">
        <f>VLOOKUP(G6042,[3]잔가율!$B$3:$C$33,2,FALSE)</f>
        <v>0.82599999999999996</v>
      </c>
      <c r="I6042" s="434">
        <f t="shared" si="94"/>
        <v>28084000</v>
      </c>
    </row>
    <row r="6043" spans="1:9">
      <c r="A6043" s="421">
        <v>6042</v>
      </c>
      <c r="B6043" s="425" t="s">
        <v>7711</v>
      </c>
      <c r="C6043" s="425" t="s">
        <v>7712</v>
      </c>
      <c r="D6043" s="425" t="s">
        <v>1988</v>
      </c>
      <c r="E6043" s="425" t="s">
        <v>10084</v>
      </c>
      <c r="F6043" s="443">
        <v>31680000</v>
      </c>
      <c r="G6043" s="423">
        <v>2023</v>
      </c>
      <c r="H6043" s="424">
        <f>VLOOKUP(G6043,[3]잔가율!$B$3:$C$33,2,FALSE)</f>
        <v>0.82599999999999996</v>
      </c>
      <c r="I6043" s="434">
        <f t="shared" si="94"/>
        <v>26167680</v>
      </c>
    </row>
    <row r="6044" spans="1:9">
      <c r="A6044" s="421">
        <v>6043</v>
      </c>
      <c r="B6044" s="425" t="s">
        <v>7711</v>
      </c>
      <c r="C6044" s="425" t="s">
        <v>7712</v>
      </c>
      <c r="D6044" s="425" t="s">
        <v>1988</v>
      </c>
      <c r="E6044" s="425" t="s">
        <v>10085</v>
      </c>
      <c r="F6044" s="443">
        <v>30800000</v>
      </c>
      <c r="G6044" s="423">
        <v>2023</v>
      </c>
      <c r="H6044" s="424">
        <f>VLOOKUP(G6044,[3]잔가율!$B$3:$C$33,2,FALSE)</f>
        <v>0.82599999999999996</v>
      </c>
      <c r="I6044" s="434">
        <f t="shared" si="94"/>
        <v>25440800</v>
      </c>
    </row>
    <row r="6045" spans="1:9">
      <c r="A6045" s="421">
        <v>6044</v>
      </c>
      <c r="B6045" s="425" t="s">
        <v>7711</v>
      </c>
      <c r="C6045" s="425" t="s">
        <v>7712</v>
      </c>
      <c r="D6045" s="425" t="s">
        <v>1988</v>
      </c>
      <c r="E6045" s="425" t="s">
        <v>10086</v>
      </c>
      <c r="F6045" s="443">
        <v>29390000</v>
      </c>
      <c r="G6045" s="423">
        <v>2023</v>
      </c>
      <c r="H6045" s="424">
        <f>VLOOKUP(G6045,[3]잔가율!$B$3:$C$33,2,FALSE)</f>
        <v>0.82599999999999996</v>
      </c>
      <c r="I6045" s="434">
        <f t="shared" si="94"/>
        <v>24276140</v>
      </c>
    </row>
    <row r="6046" spans="1:9">
      <c r="A6046" s="421">
        <v>6045</v>
      </c>
      <c r="B6046" s="426" t="s">
        <v>7711</v>
      </c>
      <c r="C6046" s="426" t="s">
        <v>7712</v>
      </c>
      <c r="D6046" s="426" t="s">
        <v>1988</v>
      </c>
      <c r="E6046" s="426" t="s">
        <v>10087</v>
      </c>
      <c r="F6046" s="441">
        <v>40310000</v>
      </c>
      <c r="G6046" s="423">
        <v>2023</v>
      </c>
      <c r="H6046" s="424">
        <f>VLOOKUP(G6046,[3]잔가율!$B$3:$C$33,2,FALSE)</f>
        <v>0.82599999999999996</v>
      </c>
      <c r="I6046" s="434">
        <f t="shared" si="94"/>
        <v>33296060</v>
      </c>
    </row>
    <row r="6047" spans="1:9">
      <c r="A6047" s="421">
        <v>6046</v>
      </c>
      <c r="B6047" s="426" t="s">
        <v>7711</v>
      </c>
      <c r="C6047" s="426" t="s">
        <v>7712</v>
      </c>
      <c r="D6047" s="426" t="s">
        <v>1988</v>
      </c>
      <c r="E6047" s="426" t="s">
        <v>10088</v>
      </c>
      <c r="F6047" s="441">
        <v>37910000</v>
      </c>
      <c r="G6047" s="423">
        <v>2023</v>
      </c>
      <c r="H6047" s="424">
        <f>VLOOKUP(G6047,[3]잔가율!$B$3:$C$33,2,FALSE)</f>
        <v>0.82599999999999996</v>
      </c>
      <c r="I6047" s="434">
        <f t="shared" si="94"/>
        <v>31313660</v>
      </c>
    </row>
    <row r="6048" spans="1:9">
      <c r="A6048" s="421">
        <v>6047</v>
      </c>
      <c r="B6048" s="426" t="s">
        <v>7711</v>
      </c>
      <c r="C6048" s="426" t="s">
        <v>7712</v>
      </c>
      <c r="D6048" s="426" t="s">
        <v>1988</v>
      </c>
      <c r="E6048" s="426" t="s">
        <v>10089</v>
      </c>
      <c r="F6048" s="441">
        <v>36080000</v>
      </c>
      <c r="G6048" s="423">
        <v>2023</v>
      </c>
      <c r="H6048" s="424">
        <f>VLOOKUP(G6048,[3]잔가율!$B$3:$C$33,2,FALSE)</f>
        <v>0.82599999999999996</v>
      </c>
      <c r="I6048" s="434">
        <f t="shared" si="94"/>
        <v>29802080</v>
      </c>
    </row>
    <row r="6049" spans="1:9">
      <c r="A6049" s="421">
        <v>6048</v>
      </c>
      <c r="B6049" s="426" t="s">
        <v>7711</v>
      </c>
      <c r="C6049" s="426" t="s">
        <v>7712</v>
      </c>
      <c r="D6049" s="426" t="s">
        <v>1988</v>
      </c>
      <c r="E6049" s="426" t="s">
        <v>10090</v>
      </c>
      <c r="F6049" s="441">
        <v>39170000</v>
      </c>
      <c r="G6049" s="423">
        <v>2023</v>
      </c>
      <c r="H6049" s="424">
        <f>VLOOKUP(G6049,[3]잔가율!$B$3:$C$33,2,FALSE)</f>
        <v>0.82599999999999996</v>
      </c>
      <c r="I6049" s="434">
        <f t="shared" si="94"/>
        <v>32354420</v>
      </c>
    </row>
    <row r="6050" spans="1:9">
      <c r="A6050" s="421">
        <v>6049</v>
      </c>
      <c r="B6050" s="426" t="s">
        <v>7711</v>
      </c>
      <c r="C6050" s="426" t="s">
        <v>7712</v>
      </c>
      <c r="D6050" s="426" t="s">
        <v>1988</v>
      </c>
      <c r="E6050" s="426" t="s">
        <v>10091</v>
      </c>
      <c r="F6050" s="441">
        <v>38740000</v>
      </c>
      <c r="G6050" s="423">
        <v>2023</v>
      </c>
      <c r="H6050" s="424">
        <f>VLOOKUP(G6050,[3]잔가율!$B$3:$C$33,2,FALSE)</f>
        <v>0.82599999999999996</v>
      </c>
      <c r="I6050" s="434">
        <f t="shared" si="94"/>
        <v>31999240</v>
      </c>
    </row>
    <row r="6051" spans="1:9">
      <c r="A6051" s="421">
        <v>6050</v>
      </c>
      <c r="B6051" s="426" t="s">
        <v>7711</v>
      </c>
      <c r="C6051" s="426" t="s">
        <v>7712</v>
      </c>
      <c r="D6051" s="426" t="s">
        <v>1988</v>
      </c>
      <c r="E6051" s="426" t="s">
        <v>10092</v>
      </c>
      <c r="F6051" s="441">
        <v>34830000</v>
      </c>
      <c r="G6051" s="423">
        <v>2023</v>
      </c>
      <c r="H6051" s="424">
        <f>VLOOKUP(G6051,[3]잔가율!$B$3:$C$33,2,FALSE)</f>
        <v>0.82599999999999996</v>
      </c>
      <c r="I6051" s="434">
        <f t="shared" si="94"/>
        <v>28769580</v>
      </c>
    </row>
    <row r="6052" spans="1:9">
      <c r="A6052" s="421">
        <v>6051</v>
      </c>
      <c r="B6052" s="426" t="s">
        <v>7711</v>
      </c>
      <c r="C6052" s="426" t="s">
        <v>7712</v>
      </c>
      <c r="D6052" s="426" t="s">
        <v>1988</v>
      </c>
      <c r="E6052" s="426" t="s">
        <v>10093</v>
      </c>
      <c r="F6052" s="441">
        <v>33250000</v>
      </c>
      <c r="G6052" s="423">
        <v>2023</v>
      </c>
      <c r="H6052" s="424">
        <f>VLOOKUP(G6052,[3]잔가율!$B$3:$C$33,2,FALSE)</f>
        <v>0.82599999999999996</v>
      </c>
      <c r="I6052" s="434">
        <f t="shared" si="94"/>
        <v>27464500</v>
      </c>
    </row>
    <row r="6053" spans="1:9">
      <c r="A6053" s="421">
        <v>6052</v>
      </c>
      <c r="B6053" s="426" t="s">
        <v>7711</v>
      </c>
      <c r="C6053" s="426" t="s">
        <v>7712</v>
      </c>
      <c r="D6053" s="426" t="s">
        <v>1988</v>
      </c>
      <c r="E6053" s="426" t="s">
        <v>10094</v>
      </c>
      <c r="F6053" s="441">
        <v>37440000</v>
      </c>
      <c r="G6053" s="423">
        <v>2023</v>
      </c>
      <c r="H6053" s="424">
        <f>VLOOKUP(G6053,[3]잔가율!$B$3:$C$33,2,FALSE)</f>
        <v>0.82599999999999996</v>
      </c>
      <c r="I6053" s="434">
        <f t="shared" si="94"/>
        <v>30925440</v>
      </c>
    </row>
    <row r="6054" spans="1:9">
      <c r="A6054" s="421">
        <v>6053</v>
      </c>
      <c r="B6054" s="426" t="s">
        <v>7711</v>
      </c>
      <c r="C6054" s="426" t="s">
        <v>7712</v>
      </c>
      <c r="D6054" s="426" t="s">
        <v>1988</v>
      </c>
      <c r="E6054" s="426" t="s">
        <v>10095</v>
      </c>
      <c r="F6054" s="441">
        <v>38150000</v>
      </c>
      <c r="G6054" s="423">
        <v>2023</v>
      </c>
      <c r="H6054" s="424">
        <f>VLOOKUP(G6054,[3]잔가율!$B$3:$C$33,2,FALSE)</f>
        <v>0.82599999999999996</v>
      </c>
      <c r="I6054" s="434">
        <f t="shared" si="94"/>
        <v>31511900</v>
      </c>
    </row>
    <row r="6055" spans="1:9">
      <c r="A6055" s="421">
        <v>6054</v>
      </c>
      <c r="B6055" s="426" t="s">
        <v>7711</v>
      </c>
      <c r="C6055" s="426" t="s">
        <v>7712</v>
      </c>
      <c r="D6055" s="426" t="s">
        <v>1988</v>
      </c>
      <c r="E6055" s="426" t="s">
        <v>10096</v>
      </c>
      <c r="F6055" s="441">
        <v>35000000</v>
      </c>
      <c r="G6055" s="423">
        <v>2023</v>
      </c>
      <c r="H6055" s="424">
        <f>VLOOKUP(G6055,[3]잔가율!$B$3:$C$33,2,FALSE)</f>
        <v>0.82599999999999996</v>
      </c>
      <c r="I6055" s="434">
        <f t="shared" si="94"/>
        <v>28910000</v>
      </c>
    </row>
    <row r="6056" spans="1:9">
      <c r="A6056" s="421">
        <v>6055</v>
      </c>
      <c r="B6056" s="426" t="s">
        <v>7711</v>
      </c>
      <c r="C6056" s="426" t="s">
        <v>7712</v>
      </c>
      <c r="D6056" s="426" t="s">
        <v>1988</v>
      </c>
      <c r="E6056" s="426" t="s">
        <v>10097</v>
      </c>
      <c r="F6056" s="441">
        <v>33830000</v>
      </c>
      <c r="G6056" s="423">
        <v>2023</v>
      </c>
      <c r="H6056" s="424">
        <f>VLOOKUP(G6056,[3]잔가율!$B$3:$C$33,2,FALSE)</f>
        <v>0.82599999999999996</v>
      </c>
      <c r="I6056" s="434">
        <f t="shared" si="94"/>
        <v>27943580</v>
      </c>
    </row>
    <row r="6057" spans="1:9">
      <c r="A6057" s="421">
        <v>6056</v>
      </c>
      <c r="B6057" s="426" t="s">
        <v>7711</v>
      </c>
      <c r="C6057" s="426" t="s">
        <v>7712</v>
      </c>
      <c r="D6057" s="426" t="s">
        <v>1988</v>
      </c>
      <c r="E6057" s="426" t="s">
        <v>10098</v>
      </c>
      <c r="F6057" s="441">
        <v>29650000</v>
      </c>
      <c r="G6057" s="423">
        <v>2023</v>
      </c>
      <c r="H6057" s="424">
        <f>VLOOKUP(G6057,[3]잔가율!$B$3:$C$33,2,FALSE)</f>
        <v>0.82599999999999996</v>
      </c>
      <c r="I6057" s="434">
        <f t="shared" si="94"/>
        <v>24490900</v>
      </c>
    </row>
    <row r="6058" spans="1:9">
      <c r="A6058" s="421">
        <v>6057</v>
      </c>
      <c r="B6058" s="426" t="s">
        <v>7711</v>
      </c>
      <c r="C6058" s="426" t="s">
        <v>7712</v>
      </c>
      <c r="D6058" s="426" t="s">
        <v>1988</v>
      </c>
      <c r="E6058" s="426" t="s">
        <v>10099</v>
      </c>
      <c r="F6058" s="441">
        <v>26730000</v>
      </c>
      <c r="G6058" s="423">
        <v>2023</v>
      </c>
      <c r="H6058" s="424">
        <f>VLOOKUP(G6058,[3]잔가율!$B$3:$C$33,2,FALSE)</f>
        <v>0.82599999999999996</v>
      </c>
      <c r="I6058" s="434">
        <f t="shared" si="94"/>
        <v>22078980</v>
      </c>
    </row>
    <row r="6059" spans="1:9">
      <c r="A6059" s="421">
        <v>6058</v>
      </c>
      <c r="B6059" s="426" t="s">
        <v>7711</v>
      </c>
      <c r="C6059" s="426" t="s">
        <v>7712</v>
      </c>
      <c r="D6059" s="426" t="s">
        <v>1988</v>
      </c>
      <c r="E6059" s="426" t="s">
        <v>10100</v>
      </c>
      <c r="F6059" s="441">
        <v>35050000</v>
      </c>
      <c r="G6059" s="423">
        <v>2023</v>
      </c>
      <c r="H6059" s="424">
        <f>VLOOKUP(G6059,[3]잔가율!$B$3:$C$33,2,FALSE)</f>
        <v>0.82599999999999996</v>
      </c>
      <c r="I6059" s="434">
        <f t="shared" si="94"/>
        <v>28951300</v>
      </c>
    </row>
    <row r="6060" spans="1:9">
      <c r="A6060" s="421">
        <v>6059</v>
      </c>
      <c r="B6060" s="426" t="s">
        <v>7711</v>
      </c>
      <c r="C6060" s="426" t="s">
        <v>7712</v>
      </c>
      <c r="D6060" s="426" t="s">
        <v>1988</v>
      </c>
      <c r="E6060" s="426" t="s">
        <v>10101</v>
      </c>
      <c r="F6060" s="441">
        <v>31960000</v>
      </c>
      <c r="G6060" s="423">
        <v>2023</v>
      </c>
      <c r="H6060" s="424">
        <f>VLOOKUP(G6060,[3]잔가율!$B$3:$C$33,2,FALSE)</f>
        <v>0.82599999999999996</v>
      </c>
      <c r="I6060" s="434">
        <f t="shared" si="94"/>
        <v>26398960</v>
      </c>
    </row>
    <row r="6061" spans="1:9">
      <c r="A6061" s="421">
        <v>6060</v>
      </c>
      <c r="B6061" s="426" t="s">
        <v>7711</v>
      </c>
      <c r="C6061" s="426" t="s">
        <v>7712</v>
      </c>
      <c r="D6061" s="426" t="s">
        <v>1988</v>
      </c>
      <c r="E6061" s="426" t="s">
        <v>10102</v>
      </c>
      <c r="F6061" s="441">
        <v>35010000</v>
      </c>
      <c r="G6061" s="423">
        <v>2023</v>
      </c>
      <c r="H6061" s="424">
        <f>VLOOKUP(G6061,[3]잔가율!$B$3:$C$33,2,FALSE)</f>
        <v>0.82599999999999996</v>
      </c>
      <c r="I6061" s="434">
        <f t="shared" si="94"/>
        <v>28918260</v>
      </c>
    </row>
    <row r="6062" spans="1:9">
      <c r="A6062" s="421">
        <v>6061</v>
      </c>
      <c r="B6062" s="426" t="s">
        <v>7711</v>
      </c>
      <c r="C6062" s="426" t="s">
        <v>7712</v>
      </c>
      <c r="D6062" s="426" t="s">
        <v>1988</v>
      </c>
      <c r="E6062" s="426" t="s">
        <v>10103</v>
      </c>
      <c r="F6062" s="441">
        <v>33840000</v>
      </c>
      <c r="G6062" s="423">
        <v>2023</v>
      </c>
      <c r="H6062" s="424">
        <f>VLOOKUP(G6062,[3]잔가율!$B$3:$C$33,2,FALSE)</f>
        <v>0.82599999999999996</v>
      </c>
      <c r="I6062" s="434">
        <f t="shared" si="94"/>
        <v>27951840</v>
      </c>
    </row>
    <row r="6063" spans="1:9">
      <c r="A6063" s="421">
        <v>6062</v>
      </c>
      <c r="B6063" s="426" t="s">
        <v>7711</v>
      </c>
      <c r="C6063" s="426" t="s">
        <v>7712</v>
      </c>
      <c r="D6063" s="426" t="s">
        <v>1988</v>
      </c>
      <c r="E6063" s="426" t="s">
        <v>10104</v>
      </c>
      <c r="F6063" s="441">
        <v>37340000</v>
      </c>
      <c r="G6063" s="423">
        <v>2023</v>
      </c>
      <c r="H6063" s="424">
        <f>VLOOKUP(G6063,[3]잔가율!$B$3:$C$33,2,FALSE)</f>
        <v>0.82599999999999996</v>
      </c>
      <c r="I6063" s="434">
        <f t="shared" si="94"/>
        <v>30842840</v>
      </c>
    </row>
    <row r="6064" spans="1:9">
      <c r="A6064" s="421">
        <v>6063</v>
      </c>
      <c r="B6064" s="426" t="s">
        <v>7711</v>
      </c>
      <c r="C6064" s="426" t="s">
        <v>7712</v>
      </c>
      <c r="D6064" s="426" t="s">
        <v>1988</v>
      </c>
      <c r="E6064" s="426" t="s">
        <v>10105</v>
      </c>
      <c r="F6064" s="441">
        <v>29400000</v>
      </c>
      <c r="G6064" s="423">
        <v>2023</v>
      </c>
      <c r="H6064" s="424">
        <f>VLOOKUP(G6064,[3]잔가율!$B$3:$C$33,2,FALSE)</f>
        <v>0.82599999999999996</v>
      </c>
      <c r="I6064" s="434">
        <f t="shared" si="94"/>
        <v>24284400</v>
      </c>
    </row>
    <row r="6065" spans="1:9">
      <c r="A6065" s="421">
        <v>6064</v>
      </c>
      <c r="B6065" s="426" t="s">
        <v>7711</v>
      </c>
      <c r="C6065" s="426" t="s">
        <v>7712</v>
      </c>
      <c r="D6065" s="426" t="s">
        <v>1988</v>
      </c>
      <c r="E6065" s="426" t="s">
        <v>10106</v>
      </c>
      <c r="F6065" s="441">
        <v>27360000</v>
      </c>
      <c r="G6065" s="423">
        <v>2023</v>
      </c>
      <c r="H6065" s="424">
        <f>VLOOKUP(G6065,[3]잔가율!$B$3:$C$33,2,FALSE)</f>
        <v>0.82599999999999996</v>
      </c>
      <c r="I6065" s="434">
        <f t="shared" si="94"/>
        <v>22599360</v>
      </c>
    </row>
    <row r="6066" spans="1:9">
      <c r="A6066" s="421">
        <v>6065</v>
      </c>
      <c r="B6066" s="426" t="s">
        <v>7711</v>
      </c>
      <c r="C6066" s="426" t="s">
        <v>7712</v>
      </c>
      <c r="D6066" s="426" t="s">
        <v>1988</v>
      </c>
      <c r="E6066" s="426" t="s">
        <v>10107</v>
      </c>
      <c r="F6066" s="441">
        <v>34400000</v>
      </c>
      <c r="G6066" s="423">
        <v>2023</v>
      </c>
      <c r="H6066" s="424">
        <f>VLOOKUP(G6066,[3]잔가율!$B$3:$C$33,2,FALSE)</f>
        <v>0.82599999999999996</v>
      </c>
      <c r="I6066" s="434">
        <f t="shared" si="94"/>
        <v>28414400</v>
      </c>
    </row>
    <row r="6067" spans="1:9">
      <c r="A6067" s="421">
        <v>6066</v>
      </c>
      <c r="B6067" s="426" t="s">
        <v>7711</v>
      </c>
      <c r="C6067" s="426" t="s">
        <v>7712</v>
      </c>
      <c r="D6067" s="426" t="s">
        <v>1988</v>
      </c>
      <c r="E6067" s="426" t="s">
        <v>10108</v>
      </c>
      <c r="F6067" s="441">
        <v>31680000</v>
      </c>
      <c r="G6067" s="423">
        <v>2023</v>
      </c>
      <c r="H6067" s="424">
        <f>VLOOKUP(G6067,[3]잔가율!$B$3:$C$33,2,FALSE)</f>
        <v>0.82599999999999996</v>
      </c>
      <c r="I6067" s="434">
        <f t="shared" si="94"/>
        <v>26167680</v>
      </c>
    </row>
    <row r="6068" spans="1:9">
      <c r="A6068" s="421">
        <v>6067</v>
      </c>
      <c r="B6068" s="426" t="s">
        <v>7711</v>
      </c>
      <c r="C6068" s="426" t="s">
        <v>7712</v>
      </c>
      <c r="D6068" s="426" t="s">
        <v>1988</v>
      </c>
      <c r="E6068" s="426" t="s">
        <v>10109</v>
      </c>
      <c r="F6068" s="441">
        <v>35120000</v>
      </c>
      <c r="G6068" s="423">
        <v>2023</v>
      </c>
      <c r="H6068" s="424">
        <f>VLOOKUP(G6068,[3]잔가율!$B$3:$C$33,2,FALSE)</f>
        <v>0.82599999999999996</v>
      </c>
      <c r="I6068" s="434">
        <f t="shared" si="94"/>
        <v>29009120</v>
      </c>
    </row>
    <row r="6069" spans="1:9">
      <c r="A6069" s="421">
        <v>6068</v>
      </c>
      <c r="B6069" s="426" t="s">
        <v>7711</v>
      </c>
      <c r="C6069" s="426" t="s">
        <v>7712</v>
      </c>
      <c r="D6069" s="426" t="s">
        <v>1988</v>
      </c>
      <c r="E6069" s="426" t="s">
        <v>10110</v>
      </c>
      <c r="F6069" s="441">
        <v>33890000</v>
      </c>
      <c r="G6069" s="423">
        <v>2023</v>
      </c>
      <c r="H6069" s="424">
        <f>VLOOKUP(G6069,[3]잔가율!$B$3:$C$33,2,FALSE)</f>
        <v>0.82599999999999996</v>
      </c>
      <c r="I6069" s="434">
        <f t="shared" si="94"/>
        <v>27993140</v>
      </c>
    </row>
    <row r="6070" spans="1:9">
      <c r="A6070" s="421">
        <v>6069</v>
      </c>
      <c r="B6070" s="426" t="s">
        <v>7711</v>
      </c>
      <c r="C6070" s="426" t="s">
        <v>7712</v>
      </c>
      <c r="D6070" s="426" t="s">
        <v>1988</v>
      </c>
      <c r="E6070" s="426" t="s">
        <v>10111</v>
      </c>
      <c r="F6070" s="441">
        <v>37190000</v>
      </c>
      <c r="G6070" s="423">
        <v>2023</v>
      </c>
      <c r="H6070" s="424">
        <f>VLOOKUP(G6070,[3]잔가율!$B$3:$C$33,2,FALSE)</f>
        <v>0.82599999999999996</v>
      </c>
      <c r="I6070" s="434">
        <f t="shared" si="94"/>
        <v>30718940</v>
      </c>
    </row>
    <row r="6071" spans="1:9">
      <c r="A6071" s="421">
        <v>6070</v>
      </c>
      <c r="B6071" s="426" t="s">
        <v>7711</v>
      </c>
      <c r="C6071" s="426" t="s">
        <v>7712</v>
      </c>
      <c r="D6071" s="426" t="s">
        <v>1988</v>
      </c>
      <c r="E6071" s="426" t="s">
        <v>10112</v>
      </c>
      <c r="F6071" s="441">
        <v>30890000</v>
      </c>
      <c r="G6071" s="423">
        <v>2023</v>
      </c>
      <c r="H6071" s="424">
        <f>VLOOKUP(G6071,[3]잔가율!$B$3:$C$33,2,FALSE)</f>
        <v>0.82599999999999996</v>
      </c>
      <c r="I6071" s="434">
        <f t="shared" si="94"/>
        <v>25515140</v>
      </c>
    </row>
    <row r="6072" spans="1:9">
      <c r="A6072" s="421">
        <v>6071</v>
      </c>
      <c r="B6072" s="426" t="s">
        <v>7711</v>
      </c>
      <c r="C6072" s="426" t="s">
        <v>7712</v>
      </c>
      <c r="D6072" s="426" t="s">
        <v>1988</v>
      </c>
      <c r="E6072" s="426" t="s">
        <v>10113</v>
      </c>
      <c r="F6072" s="441">
        <v>37700000</v>
      </c>
      <c r="G6072" s="423">
        <v>2023</v>
      </c>
      <c r="H6072" s="424">
        <f>VLOOKUP(G6072,[3]잔가율!$B$3:$C$33,2,FALSE)</f>
        <v>0.82599999999999996</v>
      </c>
      <c r="I6072" s="434">
        <f t="shared" si="94"/>
        <v>31140200</v>
      </c>
    </row>
    <row r="6073" spans="1:9">
      <c r="A6073" s="421">
        <v>6072</v>
      </c>
      <c r="B6073" s="426" t="s">
        <v>7711</v>
      </c>
      <c r="C6073" s="426" t="s">
        <v>7712</v>
      </c>
      <c r="D6073" s="426" t="s">
        <v>1988</v>
      </c>
      <c r="E6073" s="426" t="s">
        <v>10114</v>
      </c>
      <c r="F6073" s="441">
        <v>34430000</v>
      </c>
      <c r="G6073" s="423">
        <v>2023</v>
      </c>
      <c r="H6073" s="424">
        <f>VLOOKUP(G6073,[3]잔가율!$B$3:$C$33,2,FALSE)</f>
        <v>0.82599999999999996</v>
      </c>
      <c r="I6073" s="434">
        <f t="shared" si="94"/>
        <v>28439180</v>
      </c>
    </row>
    <row r="6074" spans="1:9">
      <c r="A6074" s="421">
        <v>6073</v>
      </c>
      <c r="B6074" s="426" t="s">
        <v>7711</v>
      </c>
      <c r="C6074" s="426" t="s">
        <v>7712</v>
      </c>
      <c r="D6074" s="426" t="s">
        <v>1988</v>
      </c>
      <c r="E6074" s="426" t="s">
        <v>10115</v>
      </c>
      <c r="F6074" s="441">
        <v>37450000</v>
      </c>
      <c r="G6074" s="423">
        <v>2023</v>
      </c>
      <c r="H6074" s="424">
        <f>VLOOKUP(G6074,[3]잔가율!$B$3:$C$33,2,FALSE)</f>
        <v>0.82599999999999996</v>
      </c>
      <c r="I6074" s="434">
        <f t="shared" si="94"/>
        <v>30933700</v>
      </c>
    </row>
    <row r="6075" spans="1:9">
      <c r="A6075" s="421">
        <v>6074</v>
      </c>
      <c r="B6075" s="426" t="s">
        <v>7711</v>
      </c>
      <c r="C6075" s="426" t="s">
        <v>7712</v>
      </c>
      <c r="D6075" s="426" t="s">
        <v>1988</v>
      </c>
      <c r="E6075" s="426" t="s">
        <v>10116</v>
      </c>
      <c r="F6075" s="441">
        <v>36310000</v>
      </c>
      <c r="G6075" s="423">
        <v>2023</v>
      </c>
      <c r="H6075" s="424">
        <f>VLOOKUP(G6075,[3]잔가율!$B$3:$C$33,2,FALSE)</f>
        <v>0.82599999999999996</v>
      </c>
      <c r="I6075" s="434">
        <f t="shared" si="94"/>
        <v>29992060</v>
      </c>
    </row>
    <row r="6076" spans="1:9">
      <c r="A6076" s="421">
        <v>6075</v>
      </c>
      <c r="B6076" s="426" t="s">
        <v>7711</v>
      </c>
      <c r="C6076" s="426" t="s">
        <v>7712</v>
      </c>
      <c r="D6076" s="426" t="s">
        <v>1988</v>
      </c>
      <c r="E6076" s="426" t="s">
        <v>10117</v>
      </c>
      <c r="F6076" s="441">
        <v>39780000</v>
      </c>
      <c r="G6076" s="423">
        <v>2023</v>
      </c>
      <c r="H6076" s="424">
        <f>VLOOKUP(G6076,[3]잔가율!$B$3:$C$33,2,FALSE)</f>
        <v>0.82599999999999996</v>
      </c>
      <c r="I6076" s="434">
        <f t="shared" si="94"/>
        <v>32858280</v>
      </c>
    </row>
    <row r="6077" spans="1:9">
      <c r="A6077" s="421">
        <v>6076</v>
      </c>
      <c r="B6077" s="426" t="s">
        <v>7711</v>
      </c>
      <c r="C6077" s="426" t="s">
        <v>7712</v>
      </c>
      <c r="D6077" s="426" t="s">
        <v>1988</v>
      </c>
      <c r="E6077" s="426" t="s">
        <v>10118</v>
      </c>
      <c r="F6077" s="441">
        <v>31480000</v>
      </c>
      <c r="G6077" s="423">
        <v>2023</v>
      </c>
      <c r="H6077" s="424">
        <f>VLOOKUP(G6077,[3]잔가율!$B$3:$C$33,2,FALSE)</f>
        <v>0.82599999999999996</v>
      </c>
      <c r="I6077" s="434">
        <f t="shared" si="94"/>
        <v>26002480</v>
      </c>
    </row>
    <row r="6078" spans="1:9">
      <c r="A6078" s="421">
        <v>6077</v>
      </c>
      <c r="B6078" s="426" t="s">
        <v>7711</v>
      </c>
      <c r="C6078" s="426" t="s">
        <v>7712</v>
      </c>
      <c r="D6078" s="426" t="s">
        <v>1988</v>
      </c>
      <c r="E6078" s="426" t="s">
        <v>10119</v>
      </c>
      <c r="F6078" s="441">
        <v>33010000</v>
      </c>
      <c r="G6078" s="423">
        <v>2023</v>
      </c>
      <c r="H6078" s="424">
        <f>VLOOKUP(G6078,[3]잔가율!$B$3:$C$33,2,FALSE)</f>
        <v>0.82599999999999996</v>
      </c>
      <c r="I6078" s="434">
        <f t="shared" si="94"/>
        <v>27266260</v>
      </c>
    </row>
    <row r="6079" spans="1:9">
      <c r="A6079" s="421">
        <v>6078</v>
      </c>
      <c r="B6079" s="426" t="s">
        <v>7711</v>
      </c>
      <c r="C6079" s="426" t="s">
        <v>7712</v>
      </c>
      <c r="D6079" s="426" t="s">
        <v>1988</v>
      </c>
      <c r="E6079" s="426" t="s">
        <v>10120</v>
      </c>
      <c r="F6079" s="441">
        <v>37450000</v>
      </c>
      <c r="G6079" s="423">
        <v>2023</v>
      </c>
      <c r="H6079" s="424">
        <f>VLOOKUP(G6079,[3]잔가율!$B$3:$C$33,2,FALSE)</f>
        <v>0.82599999999999996</v>
      </c>
      <c r="I6079" s="434">
        <f t="shared" si="94"/>
        <v>30933700</v>
      </c>
    </row>
    <row r="6080" spans="1:9">
      <c r="A6080" s="421">
        <v>6079</v>
      </c>
      <c r="B6080" s="426" t="s">
        <v>7711</v>
      </c>
      <c r="C6080" s="426" t="s">
        <v>7712</v>
      </c>
      <c r="D6080" s="426" t="s">
        <v>1988</v>
      </c>
      <c r="E6080" s="426" t="s">
        <v>10121</v>
      </c>
      <c r="F6080" s="441">
        <v>36020000</v>
      </c>
      <c r="G6080" s="423">
        <v>2023</v>
      </c>
      <c r="H6080" s="424">
        <f>VLOOKUP(G6080,[3]잔가율!$B$3:$C$33,2,FALSE)</f>
        <v>0.82599999999999996</v>
      </c>
      <c r="I6080" s="434">
        <f t="shared" si="94"/>
        <v>29752520</v>
      </c>
    </row>
    <row r="6081" spans="1:9">
      <c r="A6081" s="421">
        <v>6080</v>
      </c>
      <c r="B6081" s="426" t="s">
        <v>7711</v>
      </c>
      <c r="C6081" s="426" t="s">
        <v>7712</v>
      </c>
      <c r="D6081" s="426" t="s">
        <v>1988</v>
      </c>
      <c r="E6081" s="426" t="s">
        <v>10122</v>
      </c>
      <c r="F6081" s="441">
        <v>40110000</v>
      </c>
      <c r="G6081" s="423">
        <v>2023</v>
      </c>
      <c r="H6081" s="424">
        <f>VLOOKUP(G6081,[3]잔가율!$B$3:$C$33,2,FALSE)</f>
        <v>0.82599999999999996</v>
      </c>
      <c r="I6081" s="434">
        <f t="shared" si="94"/>
        <v>33130860</v>
      </c>
    </row>
    <row r="6082" spans="1:9">
      <c r="A6082" s="421">
        <v>6081</v>
      </c>
      <c r="B6082" s="422" t="s">
        <v>7711</v>
      </c>
      <c r="C6082" s="422" t="s">
        <v>7712</v>
      </c>
      <c r="D6082" s="422" t="s">
        <v>1988</v>
      </c>
      <c r="E6082" s="422" t="s">
        <v>10123</v>
      </c>
      <c r="F6082" s="438">
        <v>26590000</v>
      </c>
      <c r="G6082" s="423">
        <v>2023</v>
      </c>
      <c r="H6082" s="424">
        <f>VLOOKUP(G6082,[3]잔가율!$B$3:$C$33,2,FALSE)</f>
        <v>0.82599999999999996</v>
      </c>
      <c r="I6082" s="434">
        <f t="shared" ref="I6082:I6145" si="95">ROUNDDOWN(F6082*H6082,0)</f>
        <v>21963340</v>
      </c>
    </row>
    <row r="6083" spans="1:9">
      <c r="A6083" s="421">
        <v>6082</v>
      </c>
      <c r="B6083" s="422" t="s">
        <v>7711</v>
      </c>
      <c r="C6083" s="422" t="s">
        <v>7712</v>
      </c>
      <c r="D6083" s="422" t="s">
        <v>1988</v>
      </c>
      <c r="E6083" s="422" t="s">
        <v>10124</v>
      </c>
      <c r="F6083" s="438">
        <v>28720000</v>
      </c>
      <c r="G6083" s="423">
        <v>2023</v>
      </c>
      <c r="H6083" s="424">
        <f>VLOOKUP(G6083,[3]잔가율!$B$3:$C$33,2,FALSE)</f>
        <v>0.82599999999999996</v>
      </c>
      <c r="I6083" s="434">
        <f t="shared" si="95"/>
        <v>23722720</v>
      </c>
    </row>
    <row r="6084" spans="1:9">
      <c r="A6084" s="421">
        <v>6083</v>
      </c>
      <c r="B6084" s="422" t="s">
        <v>7711</v>
      </c>
      <c r="C6084" s="422" t="s">
        <v>7712</v>
      </c>
      <c r="D6084" s="422" t="s">
        <v>1988</v>
      </c>
      <c r="E6084" s="422" t="s">
        <v>10125</v>
      </c>
      <c r="F6084" s="438">
        <v>27040000</v>
      </c>
      <c r="G6084" s="423">
        <v>2023</v>
      </c>
      <c r="H6084" s="424">
        <f>VLOOKUP(G6084,[3]잔가율!$B$3:$C$33,2,FALSE)</f>
        <v>0.82599999999999996</v>
      </c>
      <c r="I6084" s="434">
        <f t="shared" si="95"/>
        <v>22335040</v>
      </c>
    </row>
    <row r="6085" spans="1:9">
      <c r="A6085" s="421">
        <v>6084</v>
      </c>
      <c r="B6085" s="422" t="s">
        <v>7711</v>
      </c>
      <c r="C6085" s="422" t="s">
        <v>7712</v>
      </c>
      <c r="D6085" s="422" t="s">
        <v>1988</v>
      </c>
      <c r="E6085" s="422" t="s">
        <v>10126</v>
      </c>
      <c r="F6085" s="438">
        <v>27980000</v>
      </c>
      <c r="G6085" s="423">
        <v>2023</v>
      </c>
      <c r="H6085" s="424">
        <f>VLOOKUP(G6085,[3]잔가율!$B$3:$C$33,2,FALSE)</f>
        <v>0.82599999999999996</v>
      </c>
      <c r="I6085" s="434">
        <f t="shared" si="95"/>
        <v>23111480</v>
      </c>
    </row>
    <row r="6086" spans="1:9">
      <c r="A6086" s="421">
        <v>6085</v>
      </c>
      <c r="B6086" s="422" t="s">
        <v>7711</v>
      </c>
      <c r="C6086" s="422" t="s">
        <v>7712</v>
      </c>
      <c r="D6086" s="422" t="s">
        <v>1988</v>
      </c>
      <c r="E6086" s="422" t="s">
        <v>10127</v>
      </c>
      <c r="F6086" s="438">
        <v>31000000</v>
      </c>
      <c r="G6086" s="423">
        <v>2023</v>
      </c>
      <c r="H6086" s="424">
        <f>VLOOKUP(G6086,[3]잔가율!$B$3:$C$33,2,FALSE)</f>
        <v>0.82599999999999996</v>
      </c>
      <c r="I6086" s="434">
        <f t="shared" si="95"/>
        <v>25606000</v>
      </c>
    </row>
    <row r="6087" spans="1:9">
      <c r="A6087" s="421">
        <v>6086</v>
      </c>
      <c r="B6087" s="422" t="s">
        <v>7711</v>
      </c>
      <c r="C6087" s="422" t="s">
        <v>7712</v>
      </c>
      <c r="D6087" s="422" t="s">
        <v>1988</v>
      </c>
      <c r="E6087" s="422" t="s">
        <v>10128</v>
      </c>
      <c r="F6087" s="438">
        <v>26820000</v>
      </c>
      <c r="G6087" s="423">
        <v>2023</v>
      </c>
      <c r="H6087" s="424">
        <f>VLOOKUP(G6087,[3]잔가율!$B$3:$C$33,2,FALSE)</f>
        <v>0.82599999999999996</v>
      </c>
      <c r="I6087" s="434">
        <f t="shared" si="95"/>
        <v>22153320</v>
      </c>
    </row>
    <row r="6088" spans="1:9">
      <c r="A6088" s="421">
        <v>6087</v>
      </c>
      <c r="B6088" s="422" t="s">
        <v>7711</v>
      </c>
      <c r="C6088" s="422" t="s">
        <v>7712</v>
      </c>
      <c r="D6088" s="422" t="s">
        <v>1988</v>
      </c>
      <c r="E6088" s="422" t="s">
        <v>10129</v>
      </c>
      <c r="F6088" s="438">
        <v>27760000</v>
      </c>
      <c r="G6088" s="423">
        <v>2023</v>
      </c>
      <c r="H6088" s="424">
        <f>VLOOKUP(G6088,[3]잔가율!$B$3:$C$33,2,FALSE)</f>
        <v>0.82599999999999996</v>
      </c>
      <c r="I6088" s="434">
        <f t="shared" si="95"/>
        <v>22929760</v>
      </c>
    </row>
    <row r="6089" spans="1:9">
      <c r="A6089" s="421">
        <v>6088</v>
      </c>
      <c r="B6089" s="422" t="s">
        <v>7711</v>
      </c>
      <c r="C6089" s="422" t="s">
        <v>7712</v>
      </c>
      <c r="D6089" s="422" t="s">
        <v>1988</v>
      </c>
      <c r="E6089" s="422" t="s">
        <v>10130</v>
      </c>
      <c r="F6089" s="438">
        <v>31190000</v>
      </c>
      <c r="G6089" s="423">
        <v>2023</v>
      </c>
      <c r="H6089" s="424">
        <f>VLOOKUP(G6089,[3]잔가율!$B$3:$C$33,2,FALSE)</f>
        <v>0.82599999999999996</v>
      </c>
      <c r="I6089" s="434">
        <f t="shared" si="95"/>
        <v>25762940</v>
      </c>
    </row>
    <row r="6090" spans="1:9">
      <c r="A6090" s="421">
        <v>6089</v>
      </c>
      <c r="B6090" s="422" t="s">
        <v>7711</v>
      </c>
      <c r="C6090" s="422" t="s">
        <v>7712</v>
      </c>
      <c r="D6090" s="422" t="s">
        <v>1988</v>
      </c>
      <c r="E6090" s="422" t="s">
        <v>10131</v>
      </c>
      <c r="F6090" s="438">
        <v>23120000</v>
      </c>
      <c r="G6090" s="423">
        <v>2023</v>
      </c>
      <c r="H6090" s="424">
        <f>VLOOKUP(G6090,[3]잔가율!$B$3:$C$33,2,FALSE)</f>
        <v>0.82599999999999996</v>
      </c>
      <c r="I6090" s="434">
        <f t="shared" si="95"/>
        <v>19097120</v>
      </c>
    </row>
    <row r="6091" spans="1:9">
      <c r="A6091" s="421">
        <v>6090</v>
      </c>
      <c r="B6091" s="422" t="s">
        <v>7711</v>
      </c>
      <c r="C6091" s="422" t="s">
        <v>7712</v>
      </c>
      <c r="D6091" s="422" t="s">
        <v>1988</v>
      </c>
      <c r="E6091" s="422" t="s">
        <v>10132</v>
      </c>
      <c r="F6091" s="438">
        <v>25440000</v>
      </c>
      <c r="G6091" s="423">
        <v>2023</v>
      </c>
      <c r="H6091" s="424">
        <f>VLOOKUP(G6091,[3]잔가율!$B$3:$C$33,2,FALSE)</f>
        <v>0.82599999999999996</v>
      </c>
      <c r="I6091" s="434">
        <f t="shared" si="95"/>
        <v>21013440</v>
      </c>
    </row>
    <row r="6092" spans="1:9">
      <c r="A6092" s="421">
        <v>6091</v>
      </c>
      <c r="B6092" s="422" t="s">
        <v>7711</v>
      </c>
      <c r="C6092" s="422" t="s">
        <v>7712</v>
      </c>
      <c r="D6092" s="422" t="s">
        <v>1988</v>
      </c>
      <c r="E6092" s="422" t="s">
        <v>10133</v>
      </c>
      <c r="F6092" s="438">
        <v>26150000</v>
      </c>
      <c r="G6092" s="423">
        <v>2023</v>
      </c>
      <c r="H6092" s="424">
        <f>VLOOKUP(G6092,[3]잔가율!$B$3:$C$33,2,FALSE)</f>
        <v>0.82599999999999996</v>
      </c>
      <c r="I6092" s="434">
        <f t="shared" si="95"/>
        <v>21599900</v>
      </c>
    </row>
    <row r="6093" spans="1:9">
      <c r="A6093" s="421">
        <v>6092</v>
      </c>
      <c r="B6093" s="422" t="s">
        <v>7711</v>
      </c>
      <c r="C6093" s="422" t="s">
        <v>7712</v>
      </c>
      <c r="D6093" s="422" t="s">
        <v>1988</v>
      </c>
      <c r="E6093" s="422" t="s">
        <v>10134</v>
      </c>
      <c r="F6093" s="438">
        <v>28560000</v>
      </c>
      <c r="G6093" s="423">
        <v>2023</v>
      </c>
      <c r="H6093" s="424">
        <f>VLOOKUP(G6093,[3]잔가율!$B$3:$C$33,2,FALSE)</f>
        <v>0.82599999999999996</v>
      </c>
      <c r="I6093" s="434">
        <f t="shared" si="95"/>
        <v>23590560</v>
      </c>
    </row>
    <row r="6094" spans="1:9">
      <c r="A6094" s="421">
        <v>6093</v>
      </c>
      <c r="B6094" s="422" t="s">
        <v>7711</v>
      </c>
      <c r="C6094" s="422" t="s">
        <v>7712</v>
      </c>
      <c r="D6094" s="422" t="s">
        <v>1988</v>
      </c>
      <c r="E6094" s="422" t="s">
        <v>10135</v>
      </c>
      <c r="F6094" s="438">
        <v>28810000</v>
      </c>
      <c r="G6094" s="423">
        <v>2023</v>
      </c>
      <c r="H6094" s="424">
        <f>VLOOKUP(G6094,[3]잔가율!$B$3:$C$33,2,FALSE)</f>
        <v>0.82599999999999996</v>
      </c>
      <c r="I6094" s="434">
        <f t="shared" si="95"/>
        <v>23797060</v>
      </c>
    </row>
    <row r="6095" spans="1:9">
      <c r="A6095" s="421">
        <v>6094</v>
      </c>
      <c r="B6095" s="422" t="s">
        <v>7711</v>
      </c>
      <c r="C6095" s="422" t="s">
        <v>7712</v>
      </c>
      <c r="D6095" s="422" t="s">
        <v>1988</v>
      </c>
      <c r="E6095" s="422" t="s">
        <v>10136</v>
      </c>
      <c r="F6095" s="438">
        <v>25180000</v>
      </c>
      <c r="G6095" s="423">
        <v>2023</v>
      </c>
      <c r="H6095" s="424">
        <f>VLOOKUP(G6095,[3]잔가율!$B$3:$C$33,2,FALSE)</f>
        <v>0.82599999999999996</v>
      </c>
      <c r="I6095" s="434">
        <f t="shared" si="95"/>
        <v>20798680</v>
      </c>
    </row>
    <row r="6096" spans="1:9">
      <c r="A6096" s="421">
        <v>6095</v>
      </c>
      <c r="B6096" s="422" t="s">
        <v>7711</v>
      </c>
      <c r="C6096" s="422" t="s">
        <v>7712</v>
      </c>
      <c r="D6096" s="422" t="s">
        <v>1988</v>
      </c>
      <c r="E6096" s="422" t="s">
        <v>10137</v>
      </c>
      <c r="F6096" s="438">
        <v>31350000</v>
      </c>
      <c r="G6096" s="423">
        <v>2023</v>
      </c>
      <c r="H6096" s="424">
        <f>VLOOKUP(G6096,[3]잔가율!$B$3:$C$33,2,FALSE)</f>
        <v>0.82599999999999996</v>
      </c>
      <c r="I6096" s="434">
        <f t="shared" si="95"/>
        <v>25895100</v>
      </c>
    </row>
    <row r="6097" spans="1:9">
      <c r="A6097" s="421">
        <v>6096</v>
      </c>
      <c r="B6097" s="422" t="s">
        <v>7711</v>
      </c>
      <c r="C6097" s="422" t="s">
        <v>7712</v>
      </c>
      <c r="D6097" s="422" t="s">
        <v>1988</v>
      </c>
      <c r="E6097" s="422" t="s">
        <v>10138</v>
      </c>
      <c r="F6097" s="438">
        <v>28590000</v>
      </c>
      <c r="G6097" s="423">
        <v>2023</v>
      </c>
      <c r="H6097" s="424">
        <f>VLOOKUP(G6097,[3]잔가율!$B$3:$C$33,2,FALSE)</f>
        <v>0.82599999999999996</v>
      </c>
      <c r="I6097" s="434">
        <f t="shared" si="95"/>
        <v>23615340</v>
      </c>
    </row>
    <row r="6098" spans="1:9">
      <c r="A6098" s="421">
        <v>6097</v>
      </c>
      <c r="B6098" s="422" t="s">
        <v>7711</v>
      </c>
      <c r="C6098" s="422" t="s">
        <v>7712</v>
      </c>
      <c r="D6098" s="422" t="s">
        <v>1988</v>
      </c>
      <c r="E6098" s="422" t="s">
        <v>10139</v>
      </c>
      <c r="F6098" s="438">
        <v>32550000</v>
      </c>
      <c r="G6098" s="423">
        <v>2023</v>
      </c>
      <c r="H6098" s="424">
        <f>VLOOKUP(G6098,[3]잔가율!$B$3:$C$33,2,FALSE)</f>
        <v>0.82599999999999996</v>
      </c>
      <c r="I6098" s="434">
        <f t="shared" si="95"/>
        <v>26886300</v>
      </c>
    </row>
    <row r="6099" spans="1:9">
      <c r="A6099" s="421">
        <v>6098</v>
      </c>
      <c r="B6099" s="422" t="s">
        <v>7711</v>
      </c>
      <c r="C6099" s="422" t="s">
        <v>7712</v>
      </c>
      <c r="D6099" s="422" t="s">
        <v>1988</v>
      </c>
      <c r="E6099" s="422" t="s">
        <v>10140</v>
      </c>
      <c r="F6099" s="438">
        <v>28550000</v>
      </c>
      <c r="G6099" s="423">
        <v>2023</v>
      </c>
      <c r="H6099" s="424">
        <f>VLOOKUP(G6099,[3]잔가율!$B$3:$C$33,2,FALSE)</f>
        <v>0.82599999999999996</v>
      </c>
      <c r="I6099" s="434">
        <f t="shared" si="95"/>
        <v>23582300</v>
      </c>
    </row>
    <row r="6100" spans="1:9">
      <c r="A6100" s="421">
        <v>6099</v>
      </c>
      <c r="B6100" s="422" t="s">
        <v>7711</v>
      </c>
      <c r="C6100" s="422" t="s">
        <v>7712</v>
      </c>
      <c r="D6100" s="422" t="s">
        <v>1988</v>
      </c>
      <c r="E6100" s="422" t="s">
        <v>10141</v>
      </c>
      <c r="F6100" s="438">
        <v>31960000</v>
      </c>
      <c r="G6100" s="423">
        <v>2023</v>
      </c>
      <c r="H6100" s="424">
        <f>VLOOKUP(G6100,[3]잔가율!$B$3:$C$33,2,FALSE)</f>
        <v>0.82599999999999996</v>
      </c>
      <c r="I6100" s="434">
        <f t="shared" si="95"/>
        <v>26398960</v>
      </c>
    </row>
    <row r="6101" spans="1:9">
      <c r="A6101" s="421">
        <v>6100</v>
      </c>
      <c r="B6101" s="422" t="s">
        <v>7711</v>
      </c>
      <c r="C6101" s="422" t="s">
        <v>7712</v>
      </c>
      <c r="D6101" s="422" t="s">
        <v>1988</v>
      </c>
      <c r="E6101" s="422" t="s">
        <v>10142</v>
      </c>
      <c r="F6101" s="438">
        <v>27400000</v>
      </c>
      <c r="G6101" s="423">
        <v>2023</v>
      </c>
      <c r="H6101" s="424">
        <f>VLOOKUP(G6101,[3]잔가율!$B$3:$C$33,2,FALSE)</f>
        <v>0.82599999999999996</v>
      </c>
      <c r="I6101" s="434">
        <f t="shared" si="95"/>
        <v>22632400</v>
      </c>
    </row>
    <row r="6102" spans="1:9">
      <c r="A6102" s="421">
        <v>6101</v>
      </c>
      <c r="B6102" s="422" t="s">
        <v>7711</v>
      </c>
      <c r="C6102" s="422" t="s">
        <v>7712</v>
      </c>
      <c r="D6102" s="422" t="s">
        <v>1988</v>
      </c>
      <c r="E6102" s="422" t="s">
        <v>10143</v>
      </c>
      <c r="F6102" s="438">
        <v>29480000</v>
      </c>
      <c r="G6102" s="423">
        <v>2023</v>
      </c>
      <c r="H6102" s="424">
        <f>VLOOKUP(G6102,[3]잔가율!$B$3:$C$33,2,FALSE)</f>
        <v>0.82599999999999996</v>
      </c>
      <c r="I6102" s="434">
        <f t="shared" si="95"/>
        <v>24350480</v>
      </c>
    </row>
    <row r="6103" spans="1:9">
      <c r="A6103" s="421">
        <v>6102</v>
      </c>
      <c r="B6103" s="422" t="s">
        <v>7711</v>
      </c>
      <c r="C6103" s="422" t="s">
        <v>7712</v>
      </c>
      <c r="D6103" s="422" t="s">
        <v>1988</v>
      </c>
      <c r="E6103" s="422" t="s">
        <v>10144</v>
      </c>
      <c r="F6103" s="438">
        <v>30620000</v>
      </c>
      <c r="G6103" s="423">
        <v>2023</v>
      </c>
      <c r="H6103" s="424">
        <f>VLOOKUP(G6103,[3]잔가율!$B$3:$C$33,2,FALSE)</f>
        <v>0.82599999999999996</v>
      </c>
      <c r="I6103" s="434">
        <f t="shared" si="95"/>
        <v>25292120</v>
      </c>
    </row>
    <row r="6104" spans="1:9">
      <c r="A6104" s="421">
        <v>6103</v>
      </c>
      <c r="B6104" s="422" t="s">
        <v>7711</v>
      </c>
      <c r="C6104" s="422" t="s">
        <v>7712</v>
      </c>
      <c r="D6104" s="422" t="s">
        <v>1988</v>
      </c>
      <c r="E6104" s="422" t="s">
        <v>10145</v>
      </c>
      <c r="F6104" s="438">
        <v>25960000</v>
      </c>
      <c r="G6104" s="423">
        <v>2023</v>
      </c>
      <c r="H6104" s="424">
        <f>VLOOKUP(G6104,[3]잔가율!$B$3:$C$33,2,FALSE)</f>
        <v>0.82599999999999996</v>
      </c>
      <c r="I6104" s="434">
        <f t="shared" si="95"/>
        <v>21442960</v>
      </c>
    </row>
    <row r="6105" spans="1:9">
      <c r="A6105" s="421">
        <v>6104</v>
      </c>
      <c r="B6105" s="422" t="s">
        <v>7711</v>
      </c>
      <c r="C6105" s="422" t="s">
        <v>7712</v>
      </c>
      <c r="D6105" s="422" t="s">
        <v>1988</v>
      </c>
      <c r="E6105" s="422" t="s">
        <v>10146</v>
      </c>
      <c r="F6105" s="438">
        <v>25230000</v>
      </c>
      <c r="G6105" s="423">
        <v>2023</v>
      </c>
      <c r="H6105" s="424">
        <f>VLOOKUP(G6105,[3]잔가율!$B$3:$C$33,2,FALSE)</f>
        <v>0.82599999999999996</v>
      </c>
      <c r="I6105" s="434">
        <f t="shared" si="95"/>
        <v>20839980</v>
      </c>
    </row>
    <row r="6106" spans="1:9">
      <c r="A6106" s="421">
        <v>6105</v>
      </c>
      <c r="B6106" s="422" t="s">
        <v>7711</v>
      </c>
      <c r="C6106" s="422" t="s">
        <v>7712</v>
      </c>
      <c r="D6106" s="422" t="s">
        <v>1988</v>
      </c>
      <c r="E6106" s="422" t="s">
        <v>10147</v>
      </c>
      <c r="F6106" s="438">
        <v>28100000</v>
      </c>
      <c r="G6106" s="423">
        <v>2023</v>
      </c>
      <c r="H6106" s="424">
        <f>VLOOKUP(G6106,[3]잔가율!$B$3:$C$33,2,FALSE)</f>
        <v>0.82599999999999996</v>
      </c>
      <c r="I6106" s="434">
        <f t="shared" si="95"/>
        <v>23210600</v>
      </c>
    </row>
    <row r="6107" spans="1:9">
      <c r="A6107" s="421">
        <v>6106</v>
      </c>
      <c r="B6107" s="422" t="s">
        <v>7711</v>
      </c>
      <c r="C6107" s="422" t="s">
        <v>7712</v>
      </c>
      <c r="D6107" s="422" t="s">
        <v>1988</v>
      </c>
      <c r="E6107" s="422" t="s">
        <v>10148</v>
      </c>
      <c r="F6107" s="438">
        <v>28640000</v>
      </c>
      <c r="G6107" s="423">
        <v>2023</v>
      </c>
      <c r="H6107" s="424">
        <f>VLOOKUP(G6107,[3]잔가율!$B$3:$C$33,2,FALSE)</f>
        <v>0.82599999999999996</v>
      </c>
      <c r="I6107" s="434">
        <f t="shared" si="95"/>
        <v>23656640</v>
      </c>
    </row>
    <row r="6108" spans="1:9">
      <c r="A6108" s="421">
        <v>6107</v>
      </c>
      <c r="B6108" s="422" t="s">
        <v>7711</v>
      </c>
      <c r="C6108" s="422" t="s">
        <v>7712</v>
      </c>
      <c r="D6108" s="422" t="s">
        <v>1988</v>
      </c>
      <c r="E6108" s="422" t="s">
        <v>10149</v>
      </c>
      <c r="F6108" s="438">
        <v>30050000</v>
      </c>
      <c r="G6108" s="423">
        <v>2023</v>
      </c>
      <c r="H6108" s="424">
        <f>VLOOKUP(G6108,[3]잔가율!$B$3:$C$33,2,FALSE)</f>
        <v>0.82599999999999996</v>
      </c>
      <c r="I6108" s="434">
        <f t="shared" si="95"/>
        <v>24821300</v>
      </c>
    </row>
    <row r="6109" spans="1:9">
      <c r="A6109" s="421">
        <v>6108</v>
      </c>
      <c r="B6109" s="422" t="s">
        <v>7711</v>
      </c>
      <c r="C6109" s="422" t="s">
        <v>7712</v>
      </c>
      <c r="D6109" s="422" t="s">
        <v>1988</v>
      </c>
      <c r="E6109" s="422" t="s">
        <v>10150</v>
      </c>
      <c r="F6109" s="438">
        <v>31230000</v>
      </c>
      <c r="G6109" s="423">
        <v>2023</v>
      </c>
      <c r="H6109" s="424">
        <f>VLOOKUP(G6109,[3]잔가율!$B$3:$C$33,2,FALSE)</f>
        <v>0.82599999999999996</v>
      </c>
      <c r="I6109" s="434">
        <f t="shared" si="95"/>
        <v>25795980</v>
      </c>
    </row>
    <row r="6110" spans="1:9">
      <c r="A6110" s="421">
        <v>6109</v>
      </c>
      <c r="B6110" s="422" t="s">
        <v>7711</v>
      </c>
      <c r="C6110" s="422" t="s">
        <v>7712</v>
      </c>
      <c r="D6110" s="422" t="s">
        <v>1988</v>
      </c>
      <c r="E6110" s="422" t="s">
        <v>10151</v>
      </c>
      <c r="F6110" s="438">
        <v>27050000</v>
      </c>
      <c r="G6110" s="423">
        <v>2023</v>
      </c>
      <c r="H6110" s="424">
        <f>VLOOKUP(G6110,[3]잔가율!$B$3:$C$33,2,FALSE)</f>
        <v>0.82599999999999996</v>
      </c>
      <c r="I6110" s="434">
        <f t="shared" si="95"/>
        <v>22343300</v>
      </c>
    </row>
    <row r="6111" spans="1:9">
      <c r="A6111" s="421">
        <v>6110</v>
      </c>
      <c r="B6111" s="422" t="s">
        <v>7711</v>
      </c>
      <c r="C6111" s="422" t="s">
        <v>7712</v>
      </c>
      <c r="D6111" s="422" t="s">
        <v>1988</v>
      </c>
      <c r="E6111" s="422" t="s">
        <v>10152</v>
      </c>
      <c r="F6111" s="438">
        <v>24710000</v>
      </c>
      <c r="G6111" s="423">
        <v>2023</v>
      </c>
      <c r="H6111" s="424">
        <f>VLOOKUP(G6111,[3]잔가율!$B$3:$C$33,2,FALSE)</f>
        <v>0.82599999999999996</v>
      </c>
      <c r="I6111" s="434">
        <f t="shared" si="95"/>
        <v>20410460</v>
      </c>
    </row>
    <row r="6112" spans="1:9">
      <c r="A6112" s="421">
        <v>6111</v>
      </c>
      <c r="B6112" s="422" t="s">
        <v>7711</v>
      </c>
      <c r="C6112" s="422" t="s">
        <v>7712</v>
      </c>
      <c r="D6112" s="422" t="s">
        <v>1988</v>
      </c>
      <c r="E6112" s="422" t="s">
        <v>10153</v>
      </c>
      <c r="F6112" s="438">
        <v>28100000</v>
      </c>
      <c r="G6112" s="423">
        <v>2023</v>
      </c>
      <c r="H6112" s="424">
        <f>VLOOKUP(G6112,[3]잔가율!$B$3:$C$33,2,FALSE)</f>
        <v>0.82599999999999996</v>
      </c>
      <c r="I6112" s="434">
        <f t="shared" si="95"/>
        <v>23210600</v>
      </c>
    </row>
    <row r="6113" spans="1:9">
      <c r="A6113" s="421">
        <v>6112</v>
      </c>
      <c r="B6113" s="422" t="s">
        <v>7711</v>
      </c>
      <c r="C6113" s="422" t="s">
        <v>7712</v>
      </c>
      <c r="D6113" s="422" t="s">
        <v>1988</v>
      </c>
      <c r="E6113" s="422" t="s">
        <v>10154</v>
      </c>
      <c r="F6113" s="438">
        <v>28820000</v>
      </c>
      <c r="G6113" s="423">
        <v>2023</v>
      </c>
      <c r="H6113" s="424">
        <f>VLOOKUP(G6113,[3]잔가율!$B$3:$C$33,2,FALSE)</f>
        <v>0.82599999999999996</v>
      </c>
      <c r="I6113" s="434">
        <f t="shared" si="95"/>
        <v>23805320</v>
      </c>
    </row>
    <row r="6114" spans="1:9">
      <c r="A6114" s="421">
        <v>6113</v>
      </c>
      <c r="B6114" s="422" t="s">
        <v>7711</v>
      </c>
      <c r="C6114" s="422" t="s">
        <v>7712</v>
      </c>
      <c r="D6114" s="422" t="s">
        <v>1988</v>
      </c>
      <c r="E6114" s="422" t="s">
        <v>10155</v>
      </c>
      <c r="F6114" s="438">
        <v>31490000</v>
      </c>
      <c r="G6114" s="423">
        <v>2023</v>
      </c>
      <c r="H6114" s="424">
        <f>VLOOKUP(G6114,[3]잔가율!$B$3:$C$33,2,FALSE)</f>
        <v>0.82599999999999996</v>
      </c>
      <c r="I6114" s="434">
        <f t="shared" si="95"/>
        <v>26010740</v>
      </c>
    </row>
    <row r="6115" spans="1:9">
      <c r="A6115" s="421">
        <v>6114</v>
      </c>
      <c r="B6115" s="422" t="s">
        <v>7711</v>
      </c>
      <c r="C6115" s="422" t="s">
        <v>7712</v>
      </c>
      <c r="D6115" s="422" t="s">
        <v>1988</v>
      </c>
      <c r="E6115" s="422" t="s">
        <v>10156</v>
      </c>
      <c r="F6115" s="438">
        <v>33800000</v>
      </c>
      <c r="G6115" s="423">
        <v>2023</v>
      </c>
      <c r="H6115" s="424">
        <f>VLOOKUP(G6115,[3]잔가율!$B$3:$C$33,2,FALSE)</f>
        <v>0.82599999999999996</v>
      </c>
      <c r="I6115" s="434">
        <f t="shared" si="95"/>
        <v>27918800</v>
      </c>
    </row>
    <row r="6116" spans="1:9">
      <c r="A6116" s="421">
        <v>6115</v>
      </c>
      <c r="B6116" s="422" t="s">
        <v>7711</v>
      </c>
      <c r="C6116" s="422" t="s">
        <v>7712</v>
      </c>
      <c r="D6116" s="422" t="s">
        <v>1988</v>
      </c>
      <c r="E6116" s="422" t="s">
        <v>10157</v>
      </c>
      <c r="F6116" s="438">
        <v>25490000</v>
      </c>
      <c r="G6116" s="423">
        <v>2023</v>
      </c>
      <c r="H6116" s="424">
        <f>VLOOKUP(G6116,[3]잔가율!$B$3:$C$33,2,FALSE)</f>
        <v>0.82599999999999996</v>
      </c>
      <c r="I6116" s="434">
        <f t="shared" si="95"/>
        <v>21054740</v>
      </c>
    </row>
    <row r="6117" spans="1:9">
      <c r="A6117" s="421">
        <v>6116</v>
      </c>
      <c r="B6117" s="422" t="s">
        <v>7711</v>
      </c>
      <c r="C6117" s="422" t="s">
        <v>7712</v>
      </c>
      <c r="D6117" s="422" t="s">
        <v>1988</v>
      </c>
      <c r="E6117" s="422" t="s">
        <v>10158</v>
      </c>
      <c r="F6117" s="438">
        <v>24770000</v>
      </c>
      <c r="G6117" s="423">
        <v>2023</v>
      </c>
      <c r="H6117" s="424">
        <f>VLOOKUP(G6117,[3]잔가율!$B$3:$C$33,2,FALSE)</f>
        <v>0.82599999999999996</v>
      </c>
      <c r="I6117" s="434">
        <f t="shared" si="95"/>
        <v>20460020</v>
      </c>
    </row>
    <row r="6118" spans="1:9">
      <c r="A6118" s="421">
        <v>6117</v>
      </c>
      <c r="B6118" s="422" t="s">
        <v>7711</v>
      </c>
      <c r="C6118" s="422" t="s">
        <v>7712</v>
      </c>
      <c r="D6118" s="422" t="s">
        <v>1988</v>
      </c>
      <c r="E6118" s="422" t="s">
        <v>10159</v>
      </c>
      <c r="F6118" s="438">
        <v>27580000</v>
      </c>
      <c r="G6118" s="423">
        <v>2023</v>
      </c>
      <c r="H6118" s="424">
        <f>VLOOKUP(G6118,[3]잔가율!$B$3:$C$33,2,FALSE)</f>
        <v>0.82599999999999996</v>
      </c>
      <c r="I6118" s="434">
        <f t="shared" si="95"/>
        <v>22781080</v>
      </c>
    </row>
    <row r="6119" spans="1:9">
      <c r="A6119" s="421">
        <v>6118</v>
      </c>
      <c r="B6119" s="422" t="s">
        <v>7711</v>
      </c>
      <c r="C6119" s="422" t="s">
        <v>7712</v>
      </c>
      <c r="D6119" s="422" t="s">
        <v>1988</v>
      </c>
      <c r="E6119" s="422" t="s">
        <v>10160</v>
      </c>
      <c r="F6119" s="438">
        <v>28300000</v>
      </c>
      <c r="G6119" s="423">
        <v>2023</v>
      </c>
      <c r="H6119" s="424">
        <f>VLOOKUP(G6119,[3]잔가율!$B$3:$C$33,2,FALSE)</f>
        <v>0.82599999999999996</v>
      </c>
      <c r="I6119" s="434">
        <f t="shared" si="95"/>
        <v>23375800</v>
      </c>
    </row>
    <row r="6120" spans="1:9">
      <c r="A6120" s="421">
        <v>6119</v>
      </c>
      <c r="B6120" s="422" t="s">
        <v>7711</v>
      </c>
      <c r="C6120" s="422" t="s">
        <v>7712</v>
      </c>
      <c r="D6120" s="422" t="s">
        <v>1988</v>
      </c>
      <c r="E6120" s="422" t="s">
        <v>10161</v>
      </c>
      <c r="F6120" s="438">
        <v>29800000</v>
      </c>
      <c r="G6120" s="423">
        <v>2023</v>
      </c>
      <c r="H6120" s="424">
        <f>VLOOKUP(G6120,[3]잔가율!$B$3:$C$33,2,FALSE)</f>
        <v>0.82599999999999996</v>
      </c>
      <c r="I6120" s="434">
        <f t="shared" si="95"/>
        <v>24614800</v>
      </c>
    </row>
    <row r="6121" spans="1:9">
      <c r="A6121" s="421">
        <v>6120</v>
      </c>
      <c r="B6121" s="422" t="s">
        <v>7711</v>
      </c>
      <c r="C6121" s="422" t="s">
        <v>7712</v>
      </c>
      <c r="D6121" s="422" t="s">
        <v>1988</v>
      </c>
      <c r="E6121" s="422" t="s">
        <v>10162</v>
      </c>
      <c r="F6121" s="438">
        <v>30920000</v>
      </c>
      <c r="G6121" s="423">
        <v>2023</v>
      </c>
      <c r="H6121" s="424">
        <f>VLOOKUP(G6121,[3]잔가율!$B$3:$C$33,2,FALSE)</f>
        <v>0.82599999999999996</v>
      </c>
      <c r="I6121" s="434">
        <f t="shared" si="95"/>
        <v>25539920</v>
      </c>
    </row>
    <row r="6122" spans="1:9">
      <c r="A6122" s="421">
        <v>6121</v>
      </c>
      <c r="B6122" s="422" t="s">
        <v>7711</v>
      </c>
      <c r="C6122" s="422" t="s">
        <v>7712</v>
      </c>
      <c r="D6122" s="422" t="s">
        <v>1988</v>
      </c>
      <c r="E6122" s="422" t="s">
        <v>10163</v>
      </c>
      <c r="F6122" s="438">
        <v>24400000</v>
      </c>
      <c r="G6122" s="423">
        <v>2023</v>
      </c>
      <c r="H6122" s="424">
        <f>VLOOKUP(G6122,[3]잔가율!$B$3:$C$33,2,FALSE)</f>
        <v>0.82599999999999996</v>
      </c>
      <c r="I6122" s="434">
        <f t="shared" si="95"/>
        <v>20154400</v>
      </c>
    </row>
    <row r="6123" spans="1:9">
      <c r="A6123" s="421">
        <v>6122</v>
      </c>
      <c r="B6123" s="422" t="s">
        <v>7711</v>
      </c>
      <c r="C6123" s="422" t="s">
        <v>7712</v>
      </c>
      <c r="D6123" s="422" t="s">
        <v>1988</v>
      </c>
      <c r="E6123" s="422" t="s">
        <v>10164</v>
      </c>
      <c r="F6123" s="438">
        <v>26980000</v>
      </c>
      <c r="G6123" s="423">
        <v>2023</v>
      </c>
      <c r="H6123" s="424">
        <f>VLOOKUP(G6123,[3]잔가율!$B$3:$C$33,2,FALSE)</f>
        <v>0.82599999999999996</v>
      </c>
      <c r="I6123" s="434">
        <f t="shared" si="95"/>
        <v>22285480</v>
      </c>
    </row>
    <row r="6124" spans="1:9">
      <c r="A6124" s="421">
        <v>6123</v>
      </c>
      <c r="B6124" s="422" t="s">
        <v>7711</v>
      </c>
      <c r="C6124" s="422" t="s">
        <v>7712</v>
      </c>
      <c r="D6124" s="422" t="s">
        <v>1988</v>
      </c>
      <c r="E6124" s="422" t="s">
        <v>10165</v>
      </c>
      <c r="F6124" s="438">
        <v>27900000</v>
      </c>
      <c r="G6124" s="423">
        <v>2023</v>
      </c>
      <c r="H6124" s="424">
        <f>VLOOKUP(G6124,[3]잔가율!$B$3:$C$33,2,FALSE)</f>
        <v>0.82599999999999996</v>
      </c>
      <c r="I6124" s="434">
        <f t="shared" si="95"/>
        <v>23045400</v>
      </c>
    </row>
    <row r="6125" spans="1:9">
      <c r="A6125" s="421">
        <v>6124</v>
      </c>
      <c r="B6125" s="422" t="s">
        <v>7711</v>
      </c>
      <c r="C6125" s="422" t="s">
        <v>7712</v>
      </c>
      <c r="D6125" s="422" t="s">
        <v>1988</v>
      </c>
      <c r="E6125" s="422" t="s">
        <v>10166</v>
      </c>
      <c r="F6125" s="438">
        <v>29700000</v>
      </c>
      <c r="G6125" s="423">
        <v>2023</v>
      </c>
      <c r="H6125" s="424">
        <f>VLOOKUP(G6125,[3]잔가율!$B$3:$C$33,2,FALSE)</f>
        <v>0.82599999999999996</v>
      </c>
      <c r="I6125" s="434">
        <f t="shared" si="95"/>
        <v>24532200</v>
      </c>
    </row>
    <row r="6126" spans="1:9">
      <c r="A6126" s="421">
        <v>6125</v>
      </c>
      <c r="B6126" s="422" t="s">
        <v>7711</v>
      </c>
      <c r="C6126" s="422" t="s">
        <v>7712</v>
      </c>
      <c r="D6126" s="422" t="s">
        <v>1988</v>
      </c>
      <c r="E6126" s="422" t="s">
        <v>10167</v>
      </c>
      <c r="F6126" s="438">
        <v>31180000</v>
      </c>
      <c r="G6126" s="423">
        <v>2023</v>
      </c>
      <c r="H6126" s="424">
        <f>VLOOKUP(G6126,[3]잔가율!$B$3:$C$33,2,FALSE)</f>
        <v>0.82599999999999996</v>
      </c>
      <c r="I6126" s="434">
        <f t="shared" si="95"/>
        <v>25754680</v>
      </c>
    </row>
    <row r="6127" spans="1:9">
      <c r="A6127" s="421">
        <v>6126</v>
      </c>
      <c r="B6127" s="422" t="s">
        <v>7711</v>
      </c>
      <c r="C6127" s="422" t="s">
        <v>7712</v>
      </c>
      <c r="D6127" s="422" t="s">
        <v>1988</v>
      </c>
      <c r="E6127" s="422" t="s">
        <v>10168</v>
      </c>
      <c r="F6127" s="438">
        <v>23520000</v>
      </c>
      <c r="G6127" s="423">
        <v>2023</v>
      </c>
      <c r="H6127" s="424">
        <f>VLOOKUP(G6127,[3]잔가율!$B$3:$C$33,2,FALSE)</f>
        <v>0.82599999999999996</v>
      </c>
      <c r="I6127" s="434">
        <f t="shared" si="95"/>
        <v>19427520</v>
      </c>
    </row>
    <row r="6128" spans="1:9">
      <c r="A6128" s="421">
        <v>6127</v>
      </c>
      <c r="B6128" s="422" t="s">
        <v>7711</v>
      </c>
      <c r="C6128" s="422" t="s">
        <v>7712</v>
      </c>
      <c r="D6128" s="422" t="s">
        <v>1988</v>
      </c>
      <c r="E6128" s="422" t="s">
        <v>10169</v>
      </c>
      <c r="F6128" s="438">
        <v>25370000</v>
      </c>
      <c r="G6128" s="423">
        <v>2023</v>
      </c>
      <c r="H6128" s="424">
        <f>VLOOKUP(G6128,[3]잔가율!$B$3:$C$33,2,FALSE)</f>
        <v>0.82599999999999996</v>
      </c>
      <c r="I6128" s="434">
        <f t="shared" si="95"/>
        <v>20955620</v>
      </c>
    </row>
    <row r="6129" spans="1:9">
      <c r="A6129" s="421">
        <v>6128</v>
      </c>
      <c r="B6129" s="422" t="s">
        <v>7711</v>
      </c>
      <c r="C6129" s="422" t="s">
        <v>7712</v>
      </c>
      <c r="D6129" s="422" t="s">
        <v>1988</v>
      </c>
      <c r="E6129" s="422" t="s">
        <v>10170</v>
      </c>
      <c r="F6129" s="438">
        <v>26610000</v>
      </c>
      <c r="G6129" s="423">
        <v>2023</v>
      </c>
      <c r="H6129" s="424">
        <f>VLOOKUP(G6129,[3]잔가율!$B$3:$C$33,2,FALSE)</f>
        <v>0.82599999999999996</v>
      </c>
      <c r="I6129" s="434">
        <f t="shared" si="95"/>
        <v>21979860</v>
      </c>
    </row>
    <row r="6130" spans="1:9">
      <c r="A6130" s="421">
        <v>6129</v>
      </c>
      <c r="B6130" s="422" t="s">
        <v>7711</v>
      </c>
      <c r="C6130" s="422" t="s">
        <v>7712</v>
      </c>
      <c r="D6130" s="422" t="s">
        <v>1988</v>
      </c>
      <c r="E6130" s="422" t="s">
        <v>10171</v>
      </c>
      <c r="F6130" s="438">
        <v>28300000</v>
      </c>
      <c r="G6130" s="423">
        <v>2023</v>
      </c>
      <c r="H6130" s="424">
        <f>VLOOKUP(G6130,[3]잔가율!$B$3:$C$33,2,FALSE)</f>
        <v>0.82599999999999996</v>
      </c>
      <c r="I6130" s="434">
        <f t="shared" si="95"/>
        <v>23375800</v>
      </c>
    </row>
    <row r="6131" spans="1:9">
      <c r="A6131" s="421">
        <v>6130</v>
      </c>
      <c r="B6131" s="422" t="s">
        <v>7711</v>
      </c>
      <c r="C6131" s="422" t="s">
        <v>7712</v>
      </c>
      <c r="D6131" s="422" t="s">
        <v>1988</v>
      </c>
      <c r="E6131" s="422" t="s">
        <v>10172</v>
      </c>
      <c r="F6131" s="438">
        <v>30270000</v>
      </c>
      <c r="G6131" s="423">
        <v>2023</v>
      </c>
      <c r="H6131" s="424">
        <f>VLOOKUP(G6131,[3]잔가율!$B$3:$C$33,2,FALSE)</f>
        <v>0.82599999999999996</v>
      </c>
      <c r="I6131" s="434">
        <f t="shared" si="95"/>
        <v>25003020</v>
      </c>
    </row>
    <row r="6132" spans="1:9">
      <c r="A6132" s="421">
        <v>6131</v>
      </c>
      <c r="B6132" s="422" t="s">
        <v>7711</v>
      </c>
      <c r="C6132" s="422" t="s">
        <v>7712</v>
      </c>
      <c r="D6132" s="422" t="s">
        <v>1988</v>
      </c>
      <c r="E6132" s="422" t="s">
        <v>10173</v>
      </c>
      <c r="F6132" s="438">
        <v>27680000</v>
      </c>
      <c r="G6132" s="423">
        <v>2023</v>
      </c>
      <c r="H6132" s="424">
        <f>VLOOKUP(G6132,[3]잔가율!$B$3:$C$33,2,FALSE)</f>
        <v>0.82599999999999996</v>
      </c>
      <c r="I6132" s="434">
        <f t="shared" si="95"/>
        <v>22863680</v>
      </c>
    </row>
    <row r="6133" spans="1:9">
      <c r="A6133" s="421">
        <v>6132</v>
      </c>
      <c r="B6133" s="422" t="s">
        <v>7711</v>
      </c>
      <c r="C6133" s="422" t="s">
        <v>7712</v>
      </c>
      <c r="D6133" s="422" t="s">
        <v>1988</v>
      </c>
      <c r="E6133" s="422" t="s">
        <v>10174</v>
      </c>
      <c r="F6133" s="438">
        <v>27800000</v>
      </c>
      <c r="G6133" s="423">
        <v>2023</v>
      </c>
      <c r="H6133" s="424">
        <f>VLOOKUP(G6133,[3]잔가율!$B$3:$C$33,2,FALSE)</f>
        <v>0.82599999999999996</v>
      </c>
      <c r="I6133" s="434">
        <f t="shared" si="95"/>
        <v>22962800</v>
      </c>
    </row>
    <row r="6134" spans="1:9">
      <c r="A6134" s="421">
        <v>6133</v>
      </c>
      <c r="B6134" s="422" t="s">
        <v>7711</v>
      </c>
      <c r="C6134" s="422" t="s">
        <v>7712</v>
      </c>
      <c r="D6134" s="422" t="s">
        <v>1988</v>
      </c>
      <c r="E6134" s="422" t="s">
        <v>10175</v>
      </c>
      <c r="F6134" s="438">
        <v>25710000</v>
      </c>
      <c r="G6134" s="423">
        <v>2023</v>
      </c>
      <c r="H6134" s="424">
        <f>VLOOKUP(G6134,[3]잔가율!$B$3:$C$33,2,FALSE)</f>
        <v>0.82599999999999996</v>
      </c>
      <c r="I6134" s="434">
        <f t="shared" si="95"/>
        <v>21236460</v>
      </c>
    </row>
    <row r="6135" spans="1:9">
      <c r="A6135" s="421">
        <v>6134</v>
      </c>
      <c r="B6135" s="422" t="s">
        <v>7711</v>
      </c>
      <c r="C6135" s="422" t="s">
        <v>7712</v>
      </c>
      <c r="D6135" s="422" t="s">
        <v>1988</v>
      </c>
      <c r="E6135" s="422" t="s">
        <v>10176</v>
      </c>
      <c r="F6135" s="438">
        <v>30180000</v>
      </c>
      <c r="G6135" s="423">
        <v>2023</v>
      </c>
      <c r="H6135" s="424">
        <f>VLOOKUP(G6135,[3]잔가율!$B$3:$C$33,2,FALSE)</f>
        <v>0.82599999999999996</v>
      </c>
      <c r="I6135" s="434">
        <f t="shared" si="95"/>
        <v>24928680</v>
      </c>
    </row>
    <row r="6136" spans="1:9">
      <c r="A6136" s="421">
        <v>6135</v>
      </c>
      <c r="B6136" s="422" t="s">
        <v>7711</v>
      </c>
      <c r="C6136" s="422" t="s">
        <v>7712</v>
      </c>
      <c r="D6136" s="422" t="s">
        <v>1988</v>
      </c>
      <c r="E6136" s="422" t="s">
        <v>10177</v>
      </c>
      <c r="F6136" s="438">
        <v>31550000</v>
      </c>
      <c r="G6136" s="423">
        <v>2023</v>
      </c>
      <c r="H6136" s="424">
        <f>VLOOKUP(G6136,[3]잔가율!$B$3:$C$33,2,FALSE)</f>
        <v>0.82599999999999996</v>
      </c>
      <c r="I6136" s="434">
        <f t="shared" si="95"/>
        <v>26060300</v>
      </c>
    </row>
    <row r="6137" spans="1:9">
      <c r="A6137" s="421">
        <v>6136</v>
      </c>
      <c r="B6137" s="422" t="s">
        <v>7711</v>
      </c>
      <c r="C6137" s="422" t="s">
        <v>7712</v>
      </c>
      <c r="D6137" s="422" t="s">
        <v>1988</v>
      </c>
      <c r="E6137" s="422" t="s">
        <v>10178</v>
      </c>
      <c r="F6137" s="438">
        <v>27230000</v>
      </c>
      <c r="G6137" s="423">
        <v>2023</v>
      </c>
      <c r="H6137" s="424">
        <f>VLOOKUP(G6137,[3]잔가율!$B$3:$C$33,2,FALSE)</f>
        <v>0.82599999999999996</v>
      </c>
      <c r="I6137" s="434">
        <f t="shared" si="95"/>
        <v>22491980</v>
      </c>
    </row>
    <row r="6138" spans="1:9">
      <c r="A6138" s="421">
        <v>6137</v>
      </c>
      <c r="B6138" s="422" t="s">
        <v>7711</v>
      </c>
      <c r="C6138" s="422" t="s">
        <v>7712</v>
      </c>
      <c r="D6138" s="422" t="s">
        <v>1988</v>
      </c>
      <c r="E6138" s="422" t="s">
        <v>10179</v>
      </c>
      <c r="F6138" s="438">
        <v>28020000</v>
      </c>
      <c r="G6138" s="423">
        <v>2023</v>
      </c>
      <c r="H6138" s="424">
        <f>VLOOKUP(G6138,[3]잔가율!$B$3:$C$33,2,FALSE)</f>
        <v>0.82599999999999996</v>
      </c>
      <c r="I6138" s="434">
        <f t="shared" si="95"/>
        <v>23144520</v>
      </c>
    </row>
    <row r="6139" spans="1:9">
      <c r="A6139" s="421">
        <v>6138</v>
      </c>
      <c r="B6139" s="422" t="s">
        <v>7711</v>
      </c>
      <c r="C6139" s="422" t="s">
        <v>7712</v>
      </c>
      <c r="D6139" s="422" t="s">
        <v>1988</v>
      </c>
      <c r="E6139" s="422" t="s">
        <v>10180</v>
      </c>
      <c r="F6139" s="438">
        <v>25010000</v>
      </c>
      <c r="G6139" s="423">
        <v>2023</v>
      </c>
      <c r="H6139" s="424">
        <f>VLOOKUP(G6139,[3]잔가율!$B$3:$C$33,2,FALSE)</f>
        <v>0.82599999999999996</v>
      </c>
      <c r="I6139" s="434">
        <f t="shared" si="95"/>
        <v>20658260</v>
      </c>
    </row>
    <row r="6140" spans="1:9">
      <c r="A6140" s="421">
        <v>6139</v>
      </c>
      <c r="B6140" s="422" t="s">
        <v>7711</v>
      </c>
      <c r="C6140" s="422" t="s">
        <v>7712</v>
      </c>
      <c r="D6140" s="422" t="s">
        <v>1988</v>
      </c>
      <c r="E6140" s="422" t="s">
        <v>10181</v>
      </c>
      <c r="F6140" s="438">
        <v>30460000</v>
      </c>
      <c r="G6140" s="423">
        <v>2023</v>
      </c>
      <c r="H6140" s="424">
        <f>VLOOKUP(G6140,[3]잔가율!$B$3:$C$33,2,FALSE)</f>
        <v>0.82599999999999996</v>
      </c>
      <c r="I6140" s="434">
        <f t="shared" si="95"/>
        <v>25159960</v>
      </c>
    </row>
    <row r="6141" spans="1:9">
      <c r="A6141" s="421">
        <v>6140</v>
      </c>
      <c r="B6141" s="422" t="s">
        <v>7711</v>
      </c>
      <c r="C6141" s="422" t="s">
        <v>7712</v>
      </c>
      <c r="D6141" s="422" t="s">
        <v>1988</v>
      </c>
      <c r="E6141" s="422" t="s">
        <v>10182</v>
      </c>
      <c r="F6141" s="438">
        <v>30690000</v>
      </c>
      <c r="G6141" s="423">
        <v>2023</v>
      </c>
      <c r="H6141" s="424">
        <f>VLOOKUP(G6141,[3]잔가율!$B$3:$C$33,2,FALSE)</f>
        <v>0.82599999999999996</v>
      </c>
      <c r="I6141" s="434">
        <f t="shared" si="95"/>
        <v>25349940</v>
      </c>
    </row>
    <row r="6142" spans="1:9">
      <c r="A6142" s="421">
        <v>6141</v>
      </c>
      <c r="B6142" s="422" t="s">
        <v>7711</v>
      </c>
      <c r="C6142" s="422" t="s">
        <v>7712</v>
      </c>
      <c r="D6142" s="422" t="s">
        <v>1988</v>
      </c>
      <c r="E6142" s="422" t="s">
        <v>10183</v>
      </c>
      <c r="F6142" s="438">
        <v>29210000</v>
      </c>
      <c r="G6142" s="423">
        <v>2023</v>
      </c>
      <c r="H6142" s="424">
        <f>VLOOKUP(G6142,[3]잔가율!$B$3:$C$33,2,FALSE)</f>
        <v>0.82599999999999996</v>
      </c>
      <c r="I6142" s="434">
        <f t="shared" si="95"/>
        <v>24127460</v>
      </c>
    </row>
    <row r="6143" spans="1:9">
      <c r="A6143" s="421">
        <v>6142</v>
      </c>
      <c r="B6143" s="422" t="s">
        <v>7711</v>
      </c>
      <c r="C6143" s="422" t="s">
        <v>7712</v>
      </c>
      <c r="D6143" s="422" t="s">
        <v>1988</v>
      </c>
      <c r="E6143" s="422" t="s">
        <v>10184</v>
      </c>
      <c r="F6143" s="438">
        <v>32550000</v>
      </c>
      <c r="G6143" s="423">
        <v>2023</v>
      </c>
      <c r="H6143" s="424">
        <f>VLOOKUP(G6143,[3]잔가율!$B$3:$C$33,2,FALSE)</f>
        <v>0.82599999999999996</v>
      </c>
      <c r="I6143" s="434">
        <f t="shared" si="95"/>
        <v>26886300</v>
      </c>
    </row>
    <row r="6144" spans="1:9">
      <c r="A6144" s="421">
        <v>6143</v>
      </c>
      <c r="B6144" s="422" t="s">
        <v>7711</v>
      </c>
      <c r="C6144" s="422" t="s">
        <v>7712</v>
      </c>
      <c r="D6144" s="422" t="s">
        <v>1988</v>
      </c>
      <c r="E6144" s="422" t="s">
        <v>10185</v>
      </c>
      <c r="F6144" s="438">
        <v>25940000</v>
      </c>
      <c r="G6144" s="423">
        <v>2023</v>
      </c>
      <c r="H6144" s="424">
        <f>VLOOKUP(G6144,[3]잔가율!$B$3:$C$33,2,FALSE)</f>
        <v>0.82599999999999996</v>
      </c>
      <c r="I6144" s="434">
        <f t="shared" si="95"/>
        <v>21426440</v>
      </c>
    </row>
    <row r="6145" spans="1:9">
      <c r="A6145" s="421">
        <v>6144</v>
      </c>
      <c r="B6145" s="422" t="s">
        <v>7711</v>
      </c>
      <c r="C6145" s="422" t="s">
        <v>7712</v>
      </c>
      <c r="D6145" s="422" t="s">
        <v>1988</v>
      </c>
      <c r="E6145" s="422" t="s">
        <v>10186</v>
      </c>
      <c r="F6145" s="438">
        <v>25780000</v>
      </c>
      <c r="G6145" s="423">
        <v>2023</v>
      </c>
      <c r="H6145" s="424">
        <f>VLOOKUP(G6145,[3]잔가율!$B$3:$C$33,2,FALSE)</f>
        <v>0.82599999999999996</v>
      </c>
      <c r="I6145" s="434">
        <f t="shared" si="95"/>
        <v>21294280</v>
      </c>
    </row>
    <row r="6146" spans="1:9">
      <c r="A6146" s="421">
        <v>6145</v>
      </c>
      <c r="B6146" s="422" t="s">
        <v>7711</v>
      </c>
      <c r="C6146" s="422" t="s">
        <v>7712</v>
      </c>
      <c r="D6146" s="422" t="s">
        <v>1988</v>
      </c>
      <c r="E6146" s="422" t="s">
        <v>10187</v>
      </c>
      <c r="F6146" s="438">
        <v>24230000</v>
      </c>
      <c r="G6146" s="423">
        <v>2023</v>
      </c>
      <c r="H6146" s="424">
        <f>VLOOKUP(G6146,[3]잔가율!$B$3:$C$33,2,FALSE)</f>
        <v>0.82599999999999996</v>
      </c>
      <c r="I6146" s="434">
        <f t="shared" ref="I6146:I6209" si="96">ROUNDDOWN(F6146*H6146,0)</f>
        <v>20013980</v>
      </c>
    </row>
    <row r="6147" spans="1:9">
      <c r="A6147" s="421">
        <v>6146</v>
      </c>
      <c r="B6147" s="422" t="s">
        <v>7711</v>
      </c>
      <c r="C6147" s="422" t="s">
        <v>7712</v>
      </c>
      <c r="D6147" s="422" t="s">
        <v>1988</v>
      </c>
      <c r="E6147" s="422" t="s">
        <v>10188</v>
      </c>
      <c r="F6147" s="438">
        <v>27620000</v>
      </c>
      <c r="G6147" s="423">
        <v>2023</v>
      </c>
      <c r="H6147" s="424">
        <f>VLOOKUP(G6147,[3]잔가율!$B$3:$C$33,2,FALSE)</f>
        <v>0.82599999999999996</v>
      </c>
      <c r="I6147" s="434">
        <f t="shared" si="96"/>
        <v>22814120</v>
      </c>
    </row>
    <row r="6148" spans="1:9">
      <c r="A6148" s="421">
        <v>6147</v>
      </c>
      <c r="B6148" s="422" t="s">
        <v>7711</v>
      </c>
      <c r="C6148" s="422" t="s">
        <v>7712</v>
      </c>
      <c r="D6148" s="422" t="s">
        <v>1988</v>
      </c>
      <c r="E6148" s="422" t="s">
        <v>10189</v>
      </c>
      <c r="F6148" s="438">
        <v>27190000</v>
      </c>
      <c r="G6148" s="423">
        <v>2023</v>
      </c>
      <c r="H6148" s="424">
        <f>VLOOKUP(G6148,[3]잔가율!$B$3:$C$33,2,FALSE)</f>
        <v>0.82599999999999996</v>
      </c>
      <c r="I6148" s="434">
        <f t="shared" si="96"/>
        <v>22458940</v>
      </c>
    </row>
    <row r="6149" spans="1:9">
      <c r="A6149" s="421">
        <v>6148</v>
      </c>
      <c r="B6149" s="422" t="s">
        <v>7711</v>
      </c>
      <c r="C6149" s="422" t="s">
        <v>7712</v>
      </c>
      <c r="D6149" s="422" t="s">
        <v>1988</v>
      </c>
      <c r="E6149" s="422" t="s">
        <v>10190</v>
      </c>
      <c r="F6149" s="438">
        <v>30940000</v>
      </c>
      <c r="G6149" s="423">
        <v>2023</v>
      </c>
      <c r="H6149" s="424">
        <f>VLOOKUP(G6149,[3]잔가율!$B$3:$C$33,2,FALSE)</f>
        <v>0.82599999999999996</v>
      </c>
      <c r="I6149" s="434">
        <f t="shared" si="96"/>
        <v>25556440</v>
      </c>
    </row>
    <row r="6150" spans="1:9">
      <c r="A6150" s="421">
        <v>6149</v>
      </c>
      <c r="B6150" s="422" t="s">
        <v>7711</v>
      </c>
      <c r="C6150" s="422" t="s">
        <v>7712</v>
      </c>
      <c r="D6150" s="422" t="s">
        <v>1988</v>
      </c>
      <c r="E6150" s="422" t="s">
        <v>10191</v>
      </c>
      <c r="F6150" s="438">
        <v>30000000</v>
      </c>
      <c r="G6150" s="423">
        <v>2023</v>
      </c>
      <c r="H6150" s="424">
        <f>VLOOKUP(G6150,[3]잔가율!$B$3:$C$33,2,FALSE)</f>
        <v>0.82599999999999996</v>
      </c>
      <c r="I6150" s="434">
        <f t="shared" si="96"/>
        <v>24780000</v>
      </c>
    </row>
    <row r="6151" spans="1:9">
      <c r="A6151" s="421">
        <v>6150</v>
      </c>
      <c r="B6151" s="422" t="s">
        <v>7711</v>
      </c>
      <c r="C6151" s="422" t="s">
        <v>7712</v>
      </c>
      <c r="D6151" s="422" t="s">
        <v>1988</v>
      </c>
      <c r="E6151" s="422" t="s">
        <v>10192</v>
      </c>
      <c r="F6151" s="438">
        <v>30550000</v>
      </c>
      <c r="G6151" s="423">
        <v>2023</v>
      </c>
      <c r="H6151" s="424">
        <f>VLOOKUP(G6151,[3]잔가율!$B$3:$C$33,2,FALSE)</f>
        <v>0.82599999999999996</v>
      </c>
      <c r="I6151" s="434">
        <f t="shared" si="96"/>
        <v>25234300</v>
      </c>
    </row>
    <row r="6152" spans="1:9">
      <c r="A6152" s="421">
        <v>6151</v>
      </c>
      <c r="B6152" s="422" t="s">
        <v>7711</v>
      </c>
      <c r="C6152" s="422" t="s">
        <v>7712</v>
      </c>
      <c r="D6152" s="422" t="s">
        <v>1988</v>
      </c>
      <c r="E6152" s="422" t="s">
        <v>10193</v>
      </c>
      <c r="F6152" s="438">
        <v>31370000</v>
      </c>
      <c r="G6152" s="423">
        <v>2023</v>
      </c>
      <c r="H6152" s="424">
        <f>VLOOKUP(G6152,[3]잔가율!$B$3:$C$33,2,FALSE)</f>
        <v>0.82599999999999996</v>
      </c>
      <c r="I6152" s="434">
        <f t="shared" si="96"/>
        <v>25911620</v>
      </c>
    </row>
    <row r="6153" spans="1:9">
      <c r="A6153" s="421">
        <v>6152</v>
      </c>
      <c r="B6153" s="422" t="s">
        <v>7711</v>
      </c>
      <c r="C6153" s="422" t="s">
        <v>7712</v>
      </c>
      <c r="D6153" s="422" t="s">
        <v>1988</v>
      </c>
      <c r="E6153" s="422" t="s">
        <v>10194</v>
      </c>
      <c r="F6153" s="438">
        <v>34100000</v>
      </c>
      <c r="G6153" s="423">
        <v>2023</v>
      </c>
      <c r="H6153" s="424">
        <f>VLOOKUP(G6153,[3]잔가율!$B$3:$C$33,2,FALSE)</f>
        <v>0.82599999999999996</v>
      </c>
      <c r="I6153" s="434">
        <f t="shared" si="96"/>
        <v>28166600</v>
      </c>
    </row>
    <row r="6154" spans="1:9">
      <c r="A6154" s="421">
        <v>6153</v>
      </c>
      <c r="B6154" s="422" t="s">
        <v>7711</v>
      </c>
      <c r="C6154" s="422" t="s">
        <v>7712</v>
      </c>
      <c r="D6154" s="422" t="s">
        <v>1988</v>
      </c>
      <c r="E6154" s="422" t="s">
        <v>10195</v>
      </c>
      <c r="F6154" s="438">
        <v>30000000</v>
      </c>
      <c r="G6154" s="423">
        <v>2023</v>
      </c>
      <c r="H6154" s="424">
        <f>VLOOKUP(G6154,[3]잔가율!$B$3:$C$33,2,FALSE)</f>
        <v>0.82599999999999996</v>
      </c>
      <c r="I6154" s="434">
        <f t="shared" si="96"/>
        <v>24780000</v>
      </c>
    </row>
    <row r="6155" spans="1:9">
      <c r="A6155" s="421">
        <v>6154</v>
      </c>
      <c r="B6155" s="422" t="s">
        <v>7711</v>
      </c>
      <c r="C6155" s="422" t="s">
        <v>7712</v>
      </c>
      <c r="D6155" s="422" t="s">
        <v>1988</v>
      </c>
      <c r="E6155" s="422" t="s">
        <v>10196</v>
      </c>
      <c r="F6155" s="438">
        <v>30610000</v>
      </c>
      <c r="G6155" s="423">
        <v>2023</v>
      </c>
      <c r="H6155" s="424">
        <f>VLOOKUP(G6155,[3]잔가율!$B$3:$C$33,2,FALSE)</f>
        <v>0.82599999999999996</v>
      </c>
      <c r="I6155" s="434">
        <f t="shared" si="96"/>
        <v>25283860</v>
      </c>
    </row>
    <row r="6156" spans="1:9">
      <c r="A6156" s="421">
        <v>6155</v>
      </c>
      <c r="B6156" s="422" t="s">
        <v>7711</v>
      </c>
      <c r="C6156" s="422" t="s">
        <v>7712</v>
      </c>
      <c r="D6156" s="422" t="s">
        <v>1988</v>
      </c>
      <c r="E6156" s="422" t="s">
        <v>10197</v>
      </c>
      <c r="F6156" s="438">
        <v>31850000</v>
      </c>
      <c r="G6156" s="423">
        <v>2023</v>
      </c>
      <c r="H6156" s="424">
        <f>VLOOKUP(G6156,[3]잔가율!$B$3:$C$33,2,FALSE)</f>
        <v>0.82599999999999996</v>
      </c>
      <c r="I6156" s="434">
        <f t="shared" si="96"/>
        <v>26308100</v>
      </c>
    </row>
    <row r="6157" spans="1:9">
      <c r="A6157" s="421">
        <v>6156</v>
      </c>
      <c r="B6157" s="422" t="s">
        <v>7711</v>
      </c>
      <c r="C6157" s="422" t="s">
        <v>7712</v>
      </c>
      <c r="D6157" s="422" t="s">
        <v>1988</v>
      </c>
      <c r="E6157" s="422" t="s">
        <v>10198</v>
      </c>
      <c r="F6157" s="438">
        <v>33560000</v>
      </c>
      <c r="G6157" s="423">
        <v>2023</v>
      </c>
      <c r="H6157" s="424">
        <f>VLOOKUP(G6157,[3]잔가율!$B$3:$C$33,2,FALSE)</f>
        <v>0.82599999999999996</v>
      </c>
      <c r="I6157" s="434">
        <f t="shared" si="96"/>
        <v>27720560</v>
      </c>
    </row>
    <row r="6158" spans="1:9">
      <c r="A6158" s="421">
        <v>6157</v>
      </c>
      <c r="B6158" s="422" t="s">
        <v>7711</v>
      </c>
      <c r="C6158" s="422" t="s">
        <v>7712</v>
      </c>
      <c r="D6158" s="422" t="s">
        <v>1988</v>
      </c>
      <c r="E6158" s="422" t="s">
        <v>10199</v>
      </c>
      <c r="F6158" s="438">
        <v>29450000</v>
      </c>
      <c r="G6158" s="423">
        <v>2023</v>
      </c>
      <c r="H6158" s="424">
        <f>VLOOKUP(G6158,[3]잔가율!$B$3:$C$33,2,FALSE)</f>
        <v>0.82599999999999996</v>
      </c>
      <c r="I6158" s="434">
        <f t="shared" si="96"/>
        <v>24325700</v>
      </c>
    </row>
    <row r="6159" spans="1:9">
      <c r="A6159" s="421">
        <v>6158</v>
      </c>
      <c r="B6159" s="422" t="s">
        <v>7711</v>
      </c>
      <c r="C6159" s="422" t="s">
        <v>7712</v>
      </c>
      <c r="D6159" s="422" t="s">
        <v>1988</v>
      </c>
      <c r="E6159" s="422" t="s">
        <v>10200</v>
      </c>
      <c r="F6159" s="438">
        <v>30170000</v>
      </c>
      <c r="G6159" s="423">
        <v>2023</v>
      </c>
      <c r="H6159" s="424">
        <f>VLOOKUP(G6159,[3]잔가율!$B$3:$C$33,2,FALSE)</f>
        <v>0.82599999999999996</v>
      </c>
      <c r="I6159" s="434">
        <f t="shared" si="96"/>
        <v>24920420</v>
      </c>
    </row>
    <row r="6160" spans="1:9">
      <c r="A6160" s="421">
        <v>6159</v>
      </c>
      <c r="B6160" s="422" t="s">
        <v>7711</v>
      </c>
      <c r="C6160" s="422" t="s">
        <v>7712</v>
      </c>
      <c r="D6160" s="422" t="s">
        <v>1988</v>
      </c>
      <c r="E6160" s="422" t="s">
        <v>10201</v>
      </c>
      <c r="F6160" s="438">
        <v>30920000</v>
      </c>
      <c r="G6160" s="423">
        <v>2023</v>
      </c>
      <c r="H6160" s="424">
        <f>VLOOKUP(G6160,[3]잔가율!$B$3:$C$33,2,FALSE)</f>
        <v>0.82599999999999996</v>
      </c>
      <c r="I6160" s="434">
        <f t="shared" si="96"/>
        <v>25539920</v>
      </c>
    </row>
    <row r="6161" spans="1:9">
      <c r="A6161" s="421">
        <v>6160</v>
      </c>
      <c r="B6161" s="422" t="s">
        <v>7711</v>
      </c>
      <c r="C6161" s="422" t="s">
        <v>7712</v>
      </c>
      <c r="D6161" s="422" t="s">
        <v>1988</v>
      </c>
      <c r="E6161" s="422" t="s">
        <v>10202</v>
      </c>
      <c r="F6161" s="438">
        <v>36670000</v>
      </c>
      <c r="G6161" s="423">
        <v>2023</v>
      </c>
      <c r="H6161" s="424">
        <f>VLOOKUP(G6161,[3]잔가율!$B$3:$C$33,2,FALSE)</f>
        <v>0.82599999999999996</v>
      </c>
      <c r="I6161" s="434">
        <f t="shared" si="96"/>
        <v>30289420</v>
      </c>
    </row>
    <row r="6162" spans="1:9">
      <c r="A6162" s="421">
        <v>6161</v>
      </c>
      <c r="B6162" s="422" t="s">
        <v>7711</v>
      </c>
      <c r="C6162" s="422" t="s">
        <v>7712</v>
      </c>
      <c r="D6162" s="422" t="s">
        <v>1988</v>
      </c>
      <c r="E6162" s="422" t="s">
        <v>10203</v>
      </c>
      <c r="F6162" s="438">
        <v>27990000</v>
      </c>
      <c r="G6162" s="423">
        <v>2023</v>
      </c>
      <c r="H6162" s="424">
        <f>VLOOKUP(G6162,[3]잔가율!$B$3:$C$33,2,FALSE)</f>
        <v>0.82599999999999996</v>
      </c>
      <c r="I6162" s="434">
        <f t="shared" si="96"/>
        <v>23119740</v>
      </c>
    </row>
    <row r="6163" spans="1:9">
      <c r="A6163" s="421">
        <v>6162</v>
      </c>
      <c r="B6163" s="422" t="s">
        <v>7711</v>
      </c>
      <c r="C6163" s="422" t="s">
        <v>7712</v>
      </c>
      <c r="D6163" s="422" t="s">
        <v>1988</v>
      </c>
      <c r="E6163" s="422" t="s">
        <v>10204</v>
      </c>
      <c r="F6163" s="438">
        <v>29730000</v>
      </c>
      <c r="G6163" s="423">
        <v>2023</v>
      </c>
      <c r="H6163" s="424">
        <f>VLOOKUP(G6163,[3]잔가율!$B$3:$C$33,2,FALSE)</f>
        <v>0.82599999999999996</v>
      </c>
      <c r="I6163" s="434">
        <f t="shared" si="96"/>
        <v>24556980</v>
      </c>
    </row>
    <row r="6164" spans="1:9">
      <c r="A6164" s="421">
        <v>6163</v>
      </c>
      <c r="B6164" s="422" t="s">
        <v>7711</v>
      </c>
      <c r="C6164" s="422" t="s">
        <v>7712</v>
      </c>
      <c r="D6164" s="422" t="s">
        <v>1988</v>
      </c>
      <c r="E6164" s="422" t="s">
        <v>10205</v>
      </c>
      <c r="F6164" s="438">
        <v>31530000</v>
      </c>
      <c r="G6164" s="423">
        <v>2023</v>
      </c>
      <c r="H6164" s="424">
        <f>VLOOKUP(G6164,[3]잔가율!$B$3:$C$33,2,FALSE)</f>
        <v>0.82599999999999996</v>
      </c>
      <c r="I6164" s="434">
        <f t="shared" si="96"/>
        <v>26043780</v>
      </c>
    </row>
    <row r="6165" spans="1:9">
      <c r="A6165" s="421">
        <v>6164</v>
      </c>
      <c r="B6165" s="422" t="s">
        <v>7711</v>
      </c>
      <c r="C6165" s="422" t="s">
        <v>7712</v>
      </c>
      <c r="D6165" s="422" t="s">
        <v>1988</v>
      </c>
      <c r="E6165" s="422" t="s">
        <v>10206</v>
      </c>
      <c r="F6165" s="438">
        <v>31880000</v>
      </c>
      <c r="G6165" s="423">
        <v>2023</v>
      </c>
      <c r="H6165" s="424">
        <f>VLOOKUP(G6165,[3]잔가율!$B$3:$C$33,2,FALSE)</f>
        <v>0.82599999999999996</v>
      </c>
      <c r="I6165" s="434">
        <f t="shared" si="96"/>
        <v>26332880</v>
      </c>
    </row>
    <row r="6166" spans="1:9">
      <c r="A6166" s="421">
        <v>6165</v>
      </c>
      <c r="B6166" s="422" t="s">
        <v>7711</v>
      </c>
      <c r="C6166" s="422" t="s">
        <v>7712</v>
      </c>
      <c r="D6166" s="422" t="s">
        <v>1988</v>
      </c>
      <c r="E6166" s="422" t="s">
        <v>10207</v>
      </c>
      <c r="F6166" s="438">
        <v>26180000</v>
      </c>
      <c r="G6166" s="423">
        <v>2023</v>
      </c>
      <c r="H6166" s="424">
        <f>VLOOKUP(G6166,[3]잔가율!$B$3:$C$33,2,FALSE)</f>
        <v>0.82599999999999996</v>
      </c>
      <c r="I6166" s="434">
        <f t="shared" si="96"/>
        <v>21624680</v>
      </c>
    </row>
    <row r="6167" spans="1:9">
      <c r="A6167" s="421">
        <v>6166</v>
      </c>
      <c r="B6167" s="422" t="s">
        <v>7711</v>
      </c>
      <c r="C6167" s="422" t="s">
        <v>7712</v>
      </c>
      <c r="D6167" s="422" t="s">
        <v>1988</v>
      </c>
      <c r="E6167" s="422" t="s">
        <v>10208</v>
      </c>
      <c r="F6167" s="438">
        <v>29000000</v>
      </c>
      <c r="G6167" s="423">
        <v>2023</v>
      </c>
      <c r="H6167" s="424">
        <f>VLOOKUP(G6167,[3]잔가율!$B$3:$C$33,2,FALSE)</f>
        <v>0.82599999999999996</v>
      </c>
      <c r="I6167" s="434">
        <f t="shared" si="96"/>
        <v>23954000</v>
      </c>
    </row>
    <row r="6168" spans="1:9">
      <c r="A6168" s="421">
        <v>6167</v>
      </c>
      <c r="B6168" s="422" t="s">
        <v>7711</v>
      </c>
      <c r="C6168" s="422" t="s">
        <v>7712</v>
      </c>
      <c r="D6168" s="422" t="s">
        <v>1988</v>
      </c>
      <c r="E6168" s="422" t="s">
        <v>10209</v>
      </c>
      <c r="F6168" s="438">
        <v>30640000</v>
      </c>
      <c r="G6168" s="423">
        <v>2023</v>
      </c>
      <c r="H6168" s="424">
        <f>VLOOKUP(G6168,[3]잔가율!$B$3:$C$33,2,FALSE)</f>
        <v>0.82599999999999996</v>
      </c>
      <c r="I6168" s="434">
        <f t="shared" si="96"/>
        <v>25308640</v>
      </c>
    </row>
    <row r="6169" spans="1:9">
      <c r="A6169" s="421">
        <v>6168</v>
      </c>
      <c r="B6169" s="422" t="s">
        <v>7711</v>
      </c>
      <c r="C6169" s="422" t="s">
        <v>7712</v>
      </c>
      <c r="D6169" s="422" t="s">
        <v>1988</v>
      </c>
      <c r="E6169" s="422" t="s">
        <v>10210</v>
      </c>
      <c r="F6169" s="438">
        <v>32790000</v>
      </c>
      <c r="G6169" s="423">
        <v>2023</v>
      </c>
      <c r="H6169" s="424">
        <f>VLOOKUP(G6169,[3]잔가율!$B$3:$C$33,2,FALSE)</f>
        <v>0.82599999999999996</v>
      </c>
      <c r="I6169" s="434">
        <f t="shared" si="96"/>
        <v>27084540</v>
      </c>
    </row>
    <row r="6170" spans="1:9">
      <c r="A6170" s="421">
        <v>6169</v>
      </c>
      <c r="B6170" s="422" t="s">
        <v>7711</v>
      </c>
      <c r="C6170" s="422" t="s">
        <v>7712</v>
      </c>
      <c r="D6170" s="422" t="s">
        <v>1988</v>
      </c>
      <c r="E6170" s="422" t="s">
        <v>10211</v>
      </c>
      <c r="F6170" s="438">
        <v>26730000</v>
      </c>
      <c r="G6170" s="423">
        <v>2023</v>
      </c>
      <c r="H6170" s="424">
        <f>VLOOKUP(G6170,[3]잔가율!$B$3:$C$33,2,FALSE)</f>
        <v>0.82599999999999996</v>
      </c>
      <c r="I6170" s="434">
        <f t="shared" si="96"/>
        <v>22078980</v>
      </c>
    </row>
    <row r="6171" spans="1:9">
      <c r="A6171" s="421">
        <v>6170</v>
      </c>
      <c r="B6171" s="422" t="s">
        <v>7711</v>
      </c>
      <c r="C6171" s="422" t="s">
        <v>7712</v>
      </c>
      <c r="D6171" s="422" t="s">
        <v>1988</v>
      </c>
      <c r="E6171" s="422" t="s">
        <v>10212</v>
      </c>
      <c r="F6171" s="438">
        <v>29990000</v>
      </c>
      <c r="G6171" s="423">
        <v>2023</v>
      </c>
      <c r="H6171" s="424">
        <f>VLOOKUP(G6171,[3]잔가율!$B$3:$C$33,2,FALSE)</f>
        <v>0.82599999999999996</v>
      </c>
      <c r="I6171" s="434">
        <f t="shared" si="96"/>
        <v>24771740</v>
      </c>
    </row>
    <row r="6172" spans="1:9">
      <c r="A6172" s="421">
        <v>6171</v>
      </c>
      <c r="B6172" s="422" t="s">
        <v>7711</v>
      </c>
      <c r="C6172" s="422" t="s">
        <v>7712</v>
      </c>
      <c r="D6172" s="422" t="s">
        <v>1988</v>
      </c>
      <c r="E6172" s="422" t="s">
        <v>10213</v>
      </c>
      <c r="F6172" s="438">
        <v>31610000</v>
      </c>
      <c r="G6172" s="423">
        <v>2023</v>
      </c>
      <c r="H6172" s="424">
        <f>VLOOKUP(G6172,[3]잔가율!$B$3:$C$33,2,FALSE)</f>
        <v>0.82599999999999996</v>
      </c>
      <c r="I6172" s="434">
        <f t="shared" si="96"/>
        <v>26109860</v>
      </c>
    </row>
    <row r="6173" spans="1:9">
      <c r="A6173" s="421">
        <v>6172</v>
      </c>
      <c r="B6173" s="422" t="s">
        <v>7711</v>
      </c>
      <c r="C6173" s="422" t="s">
        <v>7712</v>
      </c>
      <c r="D6173" s="422" t="s">
        <v>1988</v>
      </c>
      <c r="E6173" s="422" t="s">
        <v>10214</v>
      </c>
      <c r="F6173" s="438">
        <v>33850000</v>
      </c>
      <c r="G6173" s="423">
        <v>2023</v>
      </c>
      <c r="H6173" s="424">
        <f>VLOOKUP(G6173,[3]잔가율!$B$3:$C$33,2,FALSE)</f>
        <v>0.82599999999999996</v>
      </c>
      <c r="I6173" s="434">
        <f t="shared" si="96"/>
        <v>27960100</v>
      </c>
    </row>
    <row r="6174" spans="1:9">
      <c r="A6174" s="421">
        <v>6173</v>
      </c>
      <c r="B6174" s="422" t="s">
        <v>7711</v>
      </c>
      <c r="C6174" s="422" t="s">
        <v>7712</v>
      </c>
      <c r="D6174" s="422" t="s">
        <v>1988</v>
      </c>
      <c r="E6174" s="422" t="s">
        <v>10215</v>
      </c>
      <c r="F6174" s="438">
        <v>28240000</v>
      </c>
      <c r="G6174" s="423">
        <v>2023</v>
      </c>
      <c r="H6174" s="424">
        <f>VLOOKUP(G6174,[3]잔가율!$B$3:$C$33,2,FALSE)</f>
        <v>0.82599999999999996</v>
      </c>
      <c r="I6174" s="434">
        <f t="shared" si="96"/>
        <v>23326240</v>
      </c>
    </row>
    <row r="6175" spans="1:9">
      <c r="A6175" s="421">
        <v>6174</v>
      </c>
      <c r="B6175" s="422" t="s">
        <v>7711</v>
      </c>
      <c r="C6175" s="422" t="s">
        <v>7712</v>
      </c>
      <c r="D6175" s="422" t="s">
        <v>1988</v>
      </c>
      <c r="E6175" s="422" t="s">
        <v>10216</v>
      </c>
      <c r="F6175" s="438">
        <v>30670000</v>
      </c>
      <c r="G6175" s="423">
        <v>2023</v>
      </c>
      <c r="H6175" s="424">
        <f>VLOOKUP(G6175,[3]잔가율!$B$3:$C$33,2,FALSE)</f>
        <v>0.82599999999999996</v>
      </c>
      <c r="I6175" s="434">
        <f t="shared" si="96"/>
        <v>25333420</v>
      </c>
    </row>
    <row r="6176" spans="1:9">
      <c r="A6176" s="421">
        <v>6175</v>
      </c>
      <c r="B6176" s="422" t="s">
        <v>7711</v>
      </c>
      <c r="C6176" s="422" t="s">
        <v>7712</v>
      </c>
      <c r="D6176" s="422" t="s">
        <v>1988</v>
      </c>
      <c r="E6176" s="422" t="s">
        <v>10217</v>
      </c>
      <c r="F6176" s="438">
        <v>31240000</v>
      </c>
      <c r="G6176" s="423">
        <v>2023</v>
      </c>
      <c r="H6176" s="424">
        <f>VLOOKUP(G6176,[3]잔가율!$B$3:$C$33,2,FALSE)</f>
        <v>0.82599999999999996</v>
      </c>
      <c r="I6176" s="434">
        <f t="shared" si="96"/>
        <v>25804240</v>
      </c>
    </row>
    <row r="6177" spans="1:9">
      <c r="A6177" s="421">
        <v>6176</v>
      </c>
      <c r="B6177" s="422" t="s">
        <v>7711</v>
      </c>
      <c r="C6177" s="422" t="s">
        <v>7712</v>
      </c>
      <c r="D6177" s="422" t="s">
        <v>1988</v>
      </c>
      <c r="E6177" s="422" t="s">
        <v>10218</v>
      </c>
      <c r="F6177" s="438">
        <v>32640000</v>
      </c>
      <c r="G6177" s="423">
        <v>2023</v>
      </c>
      <c r="H6177" s="424">
        <f>VLOOKUP(G6177,[3]잔가율!$B$3:$C$33,2,FALSE)</f>
        <v>0.82599999999999996</v>
      </c>
      <c r="I6177" s="434">
        <f t="shared" si="96"/>
        <v>26960640</v>
      </c>
    </row>
    <row r="6178" spans="1:9">
      <c r="A6178" s="421">
        <v>6177</v>
      </c>
      <c r="B6178" s="422" t="s">
        <v>7711</v>
      </c>
      <c r="C6178" s="422" t="s">
        <v>7712</v>
      </c>
      <c r="D6178" s="422" t="s">
        <v>1988</v>
      </c>
      <c r="E6178" s="422" t="s">
        <v>10219</v>
      </c>
      <c r="F6178" s="438">
        <v>33980000</v>
      </c>
      <c r="G6178" s="423">
        <v>2023</v>
      </c>
      <c r="H6178" s="424">
        <f>VLOOKUP(G6178,[3]잔가율!$B$3:$C$33,2,FALSE)</f>
        <v>0.82599999999999996</v>
      </c>
      <c r="I6178" s="434">
        <f t="shared" si="96"/>
        <v>28067480</v>
      </c>
    </row>
    <row r="6179" spans="1:9">
      <c r="A6179" s="421">
        <v>6178</v>
      </c>
      <c r="B6179" s="422" t="s">
        <v>7711</v>
      </c>
      <c r="C6179" s="422" t="s">
        <v>7712</v>
      </c>
      <c r="D6179" s="422" t="s">
        <v>1988</v>
      </c>
      <c r="E6179" s="422" t="s">
        <v>10220</v>
      </c>
      <c r="F6179" s="438">
        <v>35690000</v>
      </c>
      <c r="G6179" s="423">
        <v>2023</v>
      </c>
      <c r="H6179" s="424">
        <f>VLOOKUP(G6179,[3]잔가율!$B$3:$C$33,2,FALSE)</f>
        <v>0.82599999999999996</v>
      </c>
      <c r="I6179" s="434">
        <f t="shared" si="96"/>
        <v>29479940</v>
      </c>
    </row>
    <row r="6180" spans="1:9">
      <c r="A6180" s="421">
        <v>6179</v>
      </c>
      <c r="B6180" s="422" t="s">
        <v>7711</v>
      </c>
      <c r="C6180" s="422" t="s">
        <v>7712</v>
      </c>
      <c r="D6180" s="422" t="s">
        <v>1988</v>
      </c>
      <c r="E6180" s="422" t="s">
        <v>10221</v>
      </c>
      <c r="F6180" s="438">
        <v>26070000</v>
      </c>
      <c r="G6180" s="423">
        <v>2023</v>
      </c>
      <c r="H6180" s="424">
        <f>VLOOKUP(G6180,[3]잔가율!$B$3:$C$33,2,FALSE)</f>
        <v>0.82599999999999996</v>
      </c>
      <c r="I6180" s="434">
        <f t="shared" si="96"/>
        <v>21533820</v>
      </c>
    </row>
    <row r="6181" spans="1:9">
      <c r="A6181" s="421">
        <v>6180</v>
      </c>
      <c r="B6181" s="422" t="s">
        <v>7711</v>
      </c>
      <c r="C6181" s="422" t="s">
        <v>7712</v>
      </c>
      <c r="D6181" s="422" t="s">
        <v>1988</v>
      </c>
      <c r="E6181" s="422" t="s">
        <v>10222</v>
      </c>
      <c r="F6181" s="438">
        <v>28390000</v>
      </c>
      <c r="G6181" s="423">
        <v>2023</v>
      </c>
      <c r="H6181" s="424">
        <f>VLOOKUP(G6181,[3]잔가율!$B$3:$C$33,2,FALSE)</f>
        <v>0.82599999999999996</v>
      </c>
      <c r="I6181" s="434">
        <f t="shared" si="96"/>
        <v>23450140</v>
      </c>
    </row>
    <row r="6182" spans="1:9">
      <c r="A6182" s="421">
        <v>6181</v>
      </c>
      <c r="B6182" s="422" t="s">
        <v>7711</v>
      </c>
      <c r="C6182" s="422" t="s">
        <v>7712</v>
      </c>
      <c r="D6182" s="422" t="s">
        <v>1988</v>
      </c>
      <c r="E6182" s="422" t="s">
        <v>10223</v>
      </c>
      <c r="F6182" s="438">
        <v>30680000</v>
      </c>
      <c r="G6182" s="423">
        <v>2023</v>
      </c>
      <c r="H6182" s="424">
        <f>VLOOKUP(G6182,[3]잔가율!$B$3:$C$33,2,FALSE)</f>
        <v>0.82599999999999996</v>
      </c>
      <c r="I6182" s="434">
        <f t="shared" si="96"/>
        <v>25341680</v>
      </c>
    </row>
    <row r="6183" spans="1:9">
      <c r="A6183" s="421">
        <v>6182</v>
      </c>
      <c r="B6183" s="422" t="s">
        <v>7711</v>
      </c>
      <c r="C6183" s="422" t="s">
        <v>7712</v>
      </c>
      <c r="D6183" s="422" t="s">
        <v>1988</v>
      </c>
      <c r="E6183" s="422" t="s">
        <v>10224</v>
      </c>
      <c r="F6183" s="438">
        <v>29630000</v>
      </c>
      <c r="G6183" s="423">
        <v>2023</v>
      </c>
      <c r="H6183" s="424">
        <f>VLOOKUP(G6183,[3]잔가율!$B$3:$C$33,2,FALSE)</f>
        <v>0.82599999999999996</v>
      </c>
      <c r="I6183" s="434">
        <f t="shared" si="96"/>
        <v>24474380</v>
      </c>
    </row>
    <row r="6184" spans="1:9">
      <c r="A6184" s="421">
        <v>6183</v>
      </c>
      <c r="B6184" s="422" t="s">
        <v>7711</v>
      </c>
      <c r="C6184" s="422" t="s">
        <v>7712</v>
      </c>
      <c r="D6184" s="422" t="s">
        <v>1988</v>
      </c>
      <c r="E6184" s="422" t="s">
        <v>10225</v>
      </c>
      <c r="F6184" s="438">
        <v>33190000</v>
      </c>
      <c r="G6184" s="423">
        <v>2023</v>
      </c>
      <c r="H6184" s="424">
        <f>VLOOKUP(G6184,[3]잔가율!$B$3:$C$33,2,FALSE)</f>
        <v>0.82599999999999996</v>
      </c>
      <c r="I6184" s="434">
        <f t="shared" si="96"/>
        <v>27414940</v>
      </c>
    </row>
    <row r="6185" spans="1:9">
      <c r="A6185" s="421">
        <v>6184</v>
      </c>
      <c r="B6185" s="422" t="s">
        <v>7711</v>
      </c>
      <c r="C6185" s="422" t="s">
        <v>7712</v>
      </c>
      <c r="D6185" s="422" t="s">
        <v>1988</v>
      </c>
      <c r="E6185" s="422" t="s">
        <v>10226</v>
      </c>
      <c r="F6185" s="438">
        <v>26690000</v>
      </c>
      <c r="G6185" s="423">
        <v>2023</v>
      </c>
      <c r="H6185" s="424">
        <f>VLOOKUP(G6185,[3]잔가율!$B$3:$C$33,2,FALSE)</f>
        <v>0.82599999999999996</v>
      </c>
      <c r="I6185" s="434">
        <f t="shared" si="96"/>
        <v>22045940</v>
      </c>
    </row>
    <row r="6186" spans="1:9">
      <c r="A6186" s="421">
        <v>6185</v>
      </c>
      <c r="B6186" s="422" t="s">
        <v>7711</v>
      </c>
      <c r="C6186" s="422" t="s">
        <v>7712</v>
      </c>
      <c r="D6186" s="422" t="s">
        <v>1988</v>
      </c>
      <c r="E6186" s="422" t="s">
        <v>10227</v>
      </c>
      <c r="F6186" s="438">
        <v>28500000</v>
      </c>
      <c r="G6186" s="423">
        <v>2023</v>
      </c>
      <c r="H6186" s="424">
        <f>VLOOKUP(G6186,[3]잔가율!$B$3:$C$33,2,FALSE)</f>
        <v>0.82599999999999996</v>
      </c>
      <c r="I6186" s="434">
        <f t="shared" si="96"/>
        <v>23541000</v>
      </c>
    </row>
    <row r="6187" spans="1:9">
      <c r="A6187" s="421">
        <v>6186</v>
      </c>
      <c r="B6187" s="422" t="s">
        <v>7711</v>
      </c>
      <c r="C6187" s="422" t="s">
        <v>7712</v>
      </c>
      <c r="D6187" s="422" t="s">
        <v>1988</v>
      </c>
      <c r="E6187" s="422" t="s">
        <v>10228</v>
      </c>
      <c r="F6187" s="438">
        <v>29050000</v>
      </c>
      <c r="G6187" s="423">
        <v>2023</v>
      </c>
      <c r="H6187" s="424">
        <f>VLOOKUP(G6187,[3]잔가율!$B$3:$C$33,2,FALSE)</f>
        <v>0.82599999999999996</v>
      </c>
      <c r="I6187" s="434">
        <f t="shared" si="96"/>
        <v>23995300</v>
      </c>
    </row>
    <row r="6188" spans="1:9">
      <c r="A6188" s="421">
        <v>6187</v>
      </c>
      <c r="B6188" s="422" t="s">
        <v>7711</v>
      </c>
      <c r="C6188" s="422" t="s">
        <v>7712</v>
      </c>
      <c r="D6188" s="422" t="s">
        <v>1988</v>
      </c>
      <c r="E6188" s="422" t="s">
        <v>10229</v>
      </c>
      <c r="F6188" s="438">
        <v>30460000</v>
      </c>
      <c r="G6188" s="423">
        <v>2023</v>
      </c>
      <c r="H6188" s="424">
        <f>VLOOKUP(G6188,[3]잔가율!$B$3:$C$33,2,FALSE)</f>
        <v>0.82599999999999996</v>
      </c>
      <c r="I6188" s="434">
        <f t="shared" si="96"/>
        <v>25159960</v>
      </c>
    </row>
    <row r="6189" spans="1:9">
      <c r="A6189" s="421">
        <v>6188</v>
      </c>
      <c r="B6189" s="422" t="s">
        <v>7711</v>
      </c>
      <c r="C6189" s="422" t="s">
        <v>7712</v>
      </c>
      <c r="D6189" s="422" t="s">
        <v>1988</v>
      </c>
      <c r="E6189" s="422" t="s">
        <v>10230</v>
      </c>
      <c r="F6189" s="438">
        <v>31570000</v>
      </c>
      <c r="G6189" s="423">
        <v>2023</v>
      </c>
      <c r="H6189" s="424">
        <f>VLOOKUP(G6189,[3]잔가율!$B$3:$C$33,2,FALSE)</f>
        <v>0.82599999999999996</v>
      </c>
      <c r="I6189" s="434">
        <f t="shared" si="96"/>
        <v>26076820</v>
      </c>
    </row>
    <row r="6190" spans="1:9">
      <c r="A6190" s="421">
        <v>6189</v>
      </c>
      <c r="B6190" s="422" t="s">
        <v>7711</v>
      </c>
      <c r="C6190" s="422" t="s">
        <v>7712</v>
      </c>
      <c r="D6190" s="422" t="s">
        <v>1988</v>
      </c>
      <c r="E6190" s="422" t="s">
        <v>10231</v>
      </c>
      <c r="F6190" s="438">
        <v>27640000</v>
      </c>
      <c r="G6190" s="423">
        <v>2023</v>
      </c>
      <c r="H6190" s="424">
        <f>VLOOKUP(G6190,[3]잔가율!$B$3:$C$33,2,FALSE)</f>
        <v>0.82599999999999996</v>
      </c>
      <c r="I6190" s="434">
        <f t="shared" si="96"/>
        <v>22830640</v>
      </c>
    </row>
    <row r="6191" spans="1:9">
      <c r="A6191" s="421">
        <v>6190</v>
      </c>
      <c r="B6191" s="422" t="s">
        <v>7711</v>
      </c>
      <c r="C6191" s="422" t="s">
        <v>7712</v>
      </c>
      <c r="D6191" s="422" t="s">
        <v>1988</v>
      </c>
      <c r="E6191" s="422" t="s">
        <v>10232</v>
      </c>
      <c r="F6191" s="438">
        <v>28880000</v>
      </c>
      <c r="G6191" s="423">
        <v>2023</v>
      </c>
      <c r="H6191" s="424">
        <f>VLOOKUP(G6191,[3]잔가율!$B$3:$C$33,2,FALSE)</f>
        <v>0.82599999999999996</v>
      </c>
      <c r="I6191" s="434">
        <f t="shared" si="96"/>
        <v>23854880</v>
      </c>
    </row>
    <row r="6192" spans="1:9">
      <c r="A6192" s="421">
        <v>6191</v>
      </c>
      <c r="B6192" s="422" t="s">
        <v>7711</v>
      </c>
      <c r="C6192" s="422" t="s">
        <v>7712</v>
      </c>
      <c r="D6192" s="422" t="s">
        <v>1988</v>
      </c>
      <c r="E6192" s="422" t="s">
        <v>10233</v>
      </c>
      <c r="F6192" s="438">
        <v>30860000</v>
      </c>
      <c r="G6192" s="423">
        <v>2023</v>
      </c>
      <c r="H6192" s="424">
        <f>VLOOKUP(G6192,[3]잔가율!$B$3:$C$33,2,FALSE)</f>
        <v>0.82599999999999996</v>
      </c>
      <c r="I6192" s="434">
        <f t="shared" si="96"/>
        <v>25490360</v>
      </c>
    </row>
    <row r="6193" spans="1:9">
      <c r="A6193" s="421">
        <v>6192</v>
      </c>
      <c r="B6193" s="422" t="s">
        <v>7711</v>
      </c>
      <c r="C6193" s="422" t="s">
        <v>7712</v>
      </c>
      <c r="D6193" s="422" t="s">
        <v>1988</v>
      </c>
      <c r="E6193" s="422" t="s">
        <v>10234</v>
      </c>
      <c r="F6193" s="438">
        <v>32320000</v>
      </c>
      <c r="G6193" s="423">
        <v>2023</v>
      </c>
      <c r="H6193" s="424">
        <f>VLOOKUP(G6193,[3]잔가율!$B$3:$C$33,2,FALSE)</f>
        <v>0.82599999999999996</v>
      </c>
      <c r="I6193" s="434">
        <f t="shared" si="96"/>
        <v>26696320</v>
      </c>
    </row>
    <row r="6194" spans="1:9">
      <c r="A6194" s="421">
        <v>6193</v>
      </c>
      <c r="B6194" s="422" t="s">
        <v>7711</v>
      </c>
      <c r="C6194" s="422" t="s">
        <v>7712</v>
      </c>
      <c r="D6194" s="422" t="s">
        <v>1988</v>
      </c>
      <c r="E6194" s="422" t="s">
        <v>10235</v>
      </c>
      <c r="F6194" s="438">
        <v>27990000</v>
      </c>
      <c r="G6194" s="423">
        <v>2023</v>
      </c>
      <c r="H6194" s="424">
        <f>VLOOKUP(G6194,[3]잔가율!$B$3:$C$33,2,FALSE)</f>
        <v>0.82599999999999996</v>
      </c>
      <c r="I6194" s="434">
        <f t="shared" si="96"/>
        <v>23119740</v>
      </c>
    </row>
    <row r="6195" spans="1:9">
      <c r="A6195" s="421">
        <v>6194</v>
      </c>
      <c r="B6195" s="422" t="s">
        <v>7711</v>
      </c>
      <c r="C6195" s="422" t="s">
        <v>7712</v>
      </c>
      <c r="D6195" s="422" t="s">
        <v>1988</v>
      </c>
      <c r="E6195" s="422" t="s">
        <v>10236</v>
      </c>
      <c r="F6195" s="438">
        <v>28700000</v>
      </c>
      <c r="G6195" s="423">
        <v>2023</v>
      </c>
      <c r="H6195" s="424">
        <f>VLOOKUP(G6195,[3]잔가율!$B$3:$C$33,2,FALSE)</f>
        <v>0.82599999999999996</v>
      </c>
      <c r="I6195" s="434">
        <f t="shared" si="96"/>
        <v>23706200</v>
      </c>
    </row>
    <row r="6196" spans="1:9">
      <c r="A6196" s="421">
        <v>6195</v>
      </c>
      <c r="B6196" s="422" t="s">
        <v>7711</v>
      </c>
      <c r="C6196" s="422" t="s">
        <v>7712</v>
      </c>
      <c r="D6196" s="422" t="s">
        <v>1988</v>
      </c>
      <c r="E6196" s="422" t="s">
        <v>10237</v>
      </c>
      <c r="F6196" s="438">
        <v>30300000</v>
      </c>
      <c r="G6196" s="423">
        <v>2023</v>
      </c>
      <c r="H6196" s="424">
        <f>VLOOKUP(G6196,[3]잔가율!$B$3:$C$33,2,FALSE)</f>
        <v>0.82599999999999996</v>
      </c>
      <c r="I6196" s="434">
        <f t="shared" si="96"/>
        <v>25027800</v>
      </c>
    </row>
    <row r="6197" spans="1:9">
      <c r="A6197" s="421">
        <v>6196</v>
      </c>
      <c r="B6197" s="422" t="s">
        <v>7711</v>
      </c>
      <c r="C6197" s="422" t="s">
        <v>7712</v>
      </c>
      <c r="D6197" s="422" t="s">
        <v>1988</v>
      </c>
      <c r="E6197" s="422" t="s">
        <v>10238</v>
      </c>
      <c r="F6197" s="438">
        <v>31410000</v>
      </c>
      <c r="G6197" s="423">
        <v>2023</v>
      </c>
      <c r="H6197" s="424">
        <f>VLOOKUP(G6197,[3]잔가율!$B$3:$C$33,2,FALSE)</f>
        <v>0.82599999999999996</v>
      </c>
      <c r="I6197" s="434">
        <f t="shared" si="96"/>
        <v>25944660</v>
      </c>
    </row>
    <row r="6198" spans="1:9">
      <c r="A6198" s="421">
        <v>6197</v>
      </c>
      <c r="B6198" s="422" t="s">
        <v>7711</v>
      </c>
      <c r="C6198" s="422" t="s">
        <v>7712</v>
      </c>
      <c r="D6198" s="422" t="s">
        <v>1988</v>
      </c>
      <c r="E6198" s="422" t="s">
        <v>10239</v>
      </c>
      <c r="F6198" s="438">
        <v>25070000</v>
      </c>
      <c r="G6198" s="423">
        <v>2023</v>
      </c>
      <c r="H6198" s="424">
        <f>VLOOKUP(G6198,[3]잔가율!$B$3:$C$33,2,FALSE)</f>
        <v>0.82599999999999996</v>
      </c>
      <c r="I6198" s="434">
        <f t="shared" si="96"/>
        <v>20707820</v>
      </c>
    </row>
    <row r="6199" spans="1:9">
      <c r="A6199" s="421">
        <v>6198</v>
      </c>
      <c r="B6199" s="422" t="s">
        <v>7711</v>
      </c>
      <c r="C6199" s="422" t="s">
        <v>7712</v>
      </c>
      <c r="D6199" s="422" t="s">
        <v>1988</v>
      </c>
      <c r="E6199" s="422" t="s">
        <v>10240</v>
      </c>
      <c r="F6199" s="438">
        <v>28290000</v>
      </c>
      <c r="G6199" s="423">
        <v>2023</v>
      </c>
      <c r="H6199" s="424">
        <f>VLOOKUP(G6199,[3]잔가율!$B$3:$C$33,2,FALSE)</f>
        <v>0.82599999999999996</v>
      </c>
      <c r="I6199" s="434">
        <f t="shared" si="96"/>
        <v>23367540</v>
      </c>
    </row>
    <row r="6200" spans="1:9">
      <c r="A6200" s="421">
        <v>6199</v>
      </c>
      <c r="B6200" s="422" t="s">
        <v>7711</v>
      </c>
      <c r="C6200" s="422" t="s">
        <v>7712</v>
      </c>
      <c r="D6200" s="422" t="s">
        <v>1988</v>
      </c>
      <c r="E6200" s="422" t="s">
        <v>10241</v>
      </c>
      <c r="F6200" s="438">
        <v>28950000</v>
      </c>
      <c r="G6200" s="423">
        <v>2023</v>
      </c>
      <c r="H6200" s="424">
        <f>VLOOKUP(G6200,[3]잔가율!$B$3:$C$33,2,FALSE)</f>
        <v>0.82599999999999996</v>
      </c>
      <c r="I6200" s="434">
        <f t="shared" si="96"/>
        <v>23912700</v>
      </c>
    </row>
    <row r="6201" spans="1:9">
      <c r="A6201" s="421">
        <v>6200</v>
      </c>
      <c r="B6201" s="422" t="s">
        <v>7711</v>
      </c>
      <c r="C6201" s="422" t="s">
        <v>7712</v>
      </c>
      <c r="D6201" s="422" t="s">
        <v>1988</v>
      </c>
      <c r="E6201" s="422" t="s">
        <v>10242</v>
      </c>
      <c r="F6201" s="438">
        <v>33460000</v>
      </c>
      <c r="G6201" s="423">
        <v>2023</v>
      </c>
      <c r="H6201" s="424">
        <f>VLOOKUP(G6201,[3]잔가율!$B$3:$C$33,2,FALSE)</f>
        <v>0.82599999999999996</v>
      </c>
      <c r="I6201" s="434">
        <f t="shared" si="96"/>
        <v>27637960</v>
      </c>
    </row>
    <row r="6202" spans="1:9">
      <c r="A6202" s="421">
        <v>6201</v>
      </c>
      <c r="B6202" s="422" t="s">
        <v>7711</v>
      </c>
      <c r="C6202" s="422" t="s">
        <v>7712</v>
      </c>
      <c r="D6202" s="422" t="s">
        <v>1988</v>
      </c>
      <c r="E6202" s="422" t="s">
        <v>10243</v>
      </c>
      <c r="F6202" s="438">
        <v>26030000</v>
      </c>
      <c r="G6202" s="423">
        <v>2023</v>
      </c>
      <c r="H6202" s="424">
        <f>VLOOKUP(G6202,[3]잔가율!$B$3:$C$33,2,FALSE)</f>
        <v>0.82599999999999996</v>
      </c>
      <c r="I6202" s="434">
        <f t="shared" si="96"/>
        <v>21500780</v>
      </c>
    </row>
    <row r="6203" spans="1:9">
      <c r="A6203" s="421">
        <v>6202</v>
      </c>
      <c r="B6203" s="422" t="s">
        <v>7711</v>
      </c>
      <c r="C6203" s="422" t="s">
        <v>7712</v>
      </c>
      <c r="D6203" s="422" t="s">
        <v>1988</v>
      </c>
      <c r="E6203" s="422" t="s">
        <v>10244</v>
      </c>
      <c r="F6203" s="438">
        <v>27010000</v>
      </c>
      <c r="G6203" s="423">
        <v>2023</v>
      </c>
      <c r="H6203" s="424">
        <f>VLOOKUP(G6203,[3]잔가율!$B$3:$C$33,2,FALSE)</f>
        <v>0.82599999999999996</v>
      </c>
      <c r="I6203" s="434">
        <f t="shared" si="96"/>
        <v>22310260</v>
      </c>
    </row>
    <row r="6204" spans="1:9">
      <c r="A6204" s="421">
        <v>6203</v>
      </c>
      <c r="B6204" s="422" t="s">
        <v>7711</v>
      </c>
      <c r="C6204" s="422" t="s">
        <v>7712</v>
      </c>
      <c r="D6204" s="422" t="s">
        <v>1988</v>
      </c>
      <c r="E6204" s="422" t="s">
        <v>10245</v>
      </c>
      <c r="F6204" s="438">
        <v>29440000</v>
      </c>
      <c r="G6204" s="423">
        <v>2023</v>
      </c>
      <c r="H6204" s="424">
        <f>VLOOKUP(G6204,[3]잔가율!$B$3:$C$33,2,FALSE)</f>
        <v>0.82599999999999996</v>
      </c>
      <c r="I6204" s="434">
        <f t="shared" si="96"/>
        <v>24317440</v>
      </c>
    </row>
    <row r="6205" spans="1:9">
      <c r="A6205" s="421">
        <v>6204</v>
      </c>
      <c r="B6205" s="422" t="s">
        <v>7711</v>
      </c>
      <c r="C6205" s="422" t="s">
        <v>7712</v>
      </c>
      <c r="D6205" s="422" t="s">
        <v>1988</v>
      </c>
      <c r="E6205" s="422" t="s">
        <v>10246</v>
      </c>
      <c r="F6205" s="438">
        <v>31220000</v>
      </c>
      <c r="G6205" s="423">
        <v>2023</v>
      </c>
      <c r="H6205" s="424">
        <f>VLOOKUP(G6205,[3]잔가율!$B$3:$C$33,2,FALSE)</f>
        <v>0.82599999999999996</v>
      </c>
      <c r="I6205" s="434">
        <f t="shared" si="96"/>
        <v>25787720</v>
      </c>
    </row>
    <row r="6206" spans="1:9">
      <c r="A6206" s="421">
        <v>6205</v>
      </c>
      <c r="B6206" s="422" t="s">
        <v>7711</v>
      </c>
      <c r="C6206" s="422" t="s">
        <v>7712</v>
      </c>
      <c r="D6206" s="422" t="s">
        <v>1988</v>
      </c>
      <c r="E6206" s="422" t="s">
        <v>10247</v>
      </c>
      <c r="F6206" s="438">
        <v>27090000</v>
      </c>
      <c r="G6206" s="423">
        <v>2023</v>
      </c>
      <c r="H6206" s="424">
        <f>VLOOKUP(G6206,[3]잔가율!$B$3:$C$33,2,FALSE)</f>
        <v>0.82599999999999996</v>
      </c>
      <c r="I6206" s="434">
        <f t="shared" si="96"/>
        <v>22376340</v>
      </c>
    </row>
    <row r="6207" spans="1:9">
      <c r="A6207" s="421">
        <v>6206</v>
      </c>
      <c r="B6207" s="422" t="s">
        <v>7711</v>
      </c>
      <c r="C6207" s="422" t="s">
        <v>7712</v>
      </c>
      <c r="D6207" s="422" t="s">
        <v>1988</v>
      </c>
      <c r="E6207" s="422" t="s">
        <v>10248</v>
      </c>
      <c r="F6207" s="438">
        <v>29370000</v>
      </c>
      <c r="G6207" s="423">
        <v>2023</v>
      </c>
      <c r="H6207" s="424">
        <f>VLOOKUP(G6207,[3]잔가율!$B$3:$C$33,2,FALSE)</f>
        <v>0.82599999999999996</v>
      </c>
      <c r="I6207" s="434">
        <f t="shared" si="96"/>
        <v>24259620</v>
      </c>
    </row>
    <row r="6208" spans="1:9">
      <c r="A6208" s="421">
        <v>6207</v>
      </c>
      <c r="B6208" s="422" t="s">
        <v>7711</v>
      </c>
      <c r="C6208" s="422" t="s">
        <v>7712</v>
      </c>
      <c r="D6208" s="422" t="s">
        <v>1988</v>
      </c>
      <c r="E6208" s="422" t="s">
        <v>10249</v>
      </c>
      <c r="F6208" s="438">
        <v>25640000</v>
      </c>
      <c r="G6208" s="423">
        <v>2023</v>
      </c>
      <c r="H6208" s="424">
        <f>VLOOKUP(G6208,[3]잔가율!$B$3:$C$33,2,FALSE)</f>
        <v>0.82599999999999996</v>
      </c>
      <c r="I6208" s="434">
        <f t="shared" si="96"/>
        <v>21178640</v>
      </c>
    </row>
    <row r="6209" spans="1:9">
      <c r="A6209" s="421">
        <v>6208</v>
      </c>
      <c r="B6209" s="422" t="s">
        <v>7711</v>
      </c>
      <c r="C6209" s="422" t="s">
        <v>7712</v>
      </c>
      <c r="D6209" s="422" t="s">
        <v>1988</v>
      </c>
      <c r="E6209" s="422" t="s">
        <v>10250</v>
      </c>
      <c r="F6209" s="438">
        <v>31090000</v>
      </c>
      <c r="G6209" s="423">
        <v>2023</v>
      </c>
      <c r="H6209" s="424">
        <f>VLOOKUP(G6209,[3]잔가율!$B$3:$C$33,2,FALSE)</f>
        <v>0.82599999999999996</v>
      </c>
      <c r="I6209" s="434">
        <f t="shared" si="96"/>
        <v>25680340</v>
      </c>
    </row>
    <row r="6210" spans="1:9">
      <c r="A6210" s="421">
        <v>6209</v>
      </c>
      <c r="B6210" s="422" t="s">
        <v>7711</v>
      </c>
      <c r="C6210" s="422" t="s">
        <v>7712</v>
      </c>
      <c r="D6210" s="422" t="s">
        <v>1988</v>
      </c>
      <c r="E6210" s="422" t="s">
        <v>10251</v>
      </c>
      <c r="F6210" s="438">
        <v>33800000</v>
      </c>
      <c r="G6210" s="423">
        <v>2023</v>
      </c>
      <c r="H6210" s="424">
        <f>VLOOKUP(G6210,[3]잔가율!$B$3:$C$33,2,FALSE)</f>
        <v>0.82599999999999996</v>
      </c>
      <c r="I6210" s="434">
        <f t="shared" ref="I6210:I6273" si="97">ROUNDDOWN(F6210*H6210,0)</f>
        <v>27918800</v>
      </c>
    </row>
    <row r="6211" spans="1:9">
      <c r="A6211" s="421">
        <v>6210</v>
      </c>
      <c r="B6211" s="422" t="s">
        <v>7711</v>
      </c>
      <c r="C6211" s="422" t="s">
        <v>7712</v>
      </c>
      <c r="D6211" s="422" t="s">
        <v>1988</v>
      </c>
      <c r="E6211" s="422" t="s">
        <v>10252</v>
      </c>
      <c r="F6211" s="438">
        <v>29370000</v>
      </c>
      <c r="G6211" s="423">
        <v>2023</v>
      </c>
      <c r="H6211" s="424">
        <f>VLOOKUP(G6211,[3]잔가율!$B$3:$C$33,2,FALSE)</f>
        <v>0.82599999999999996</v>
      </c>
      <c r="I6211" s="434">
        <f t="shared" si="97"/>
        <v>24259620</v>
      </c>
    </row>
    <row r="6212" spans="1:9">
      <c r="A6212" s="421">
        <v>6211</v>
      </c>
      <c r="B6212" s="422" t="s">
        <v>7711</v>
      </c>
      <c r="C6212" s="422" t="s">
        <v>7712</v>
      </c>
      <c r="D6212" s="422" t="s">
        <v>1988</v>
      </c>
      <c r="E6212" s="422" t="s">
        <v>10253</v>
      </c>
      <c r="F6212" s="438">
        <v>28990000</v>
      </c>
      <c r="G6212" s="423">
        <v>2023</v>
      </c>
      <c r="H6212" s="424">
        <f>VLOOKUP(G6212,[3]잔가율!$B$3:$C$33,2,FALSE)</f>
        <v>0.82599999999999996</v>
      </c>
      <c r="I6212" s="434">
        <f t="shared" si="97"/>
        <v>23945740</v>
      </c>
    </row>
    <row r="6213" spans="1:9">
      <c r="A6213" s="421">
        <v>6212</v>
      </c>
      <c r="B6213" s="422" t="s">
        <v>7711</v>
      </c>
      <c r="C6213" s="422" t="s">
        <v>7712</v>
      </c>
      <c r="D6213" s="422" t="s">
        <v>1988</v>
      </c>
      <c r="E6213" s="422" t="s">
        <v>10254</v>
      </c>
      <c r="F6213" s="438">
        <v>25430000</v>
      </c>
      <c r="G6213" s="423">
        <v>2023</v>
      </c>
      <c r="H6213" s="424">
        <f>VLOOKUP(G6213,[3]잔가율!$B$3:$C$33,2,FALSE)</f>
        <v>0.82599999999999996</v>
      </c>
      <c r="I6213" s="434">
        <f t="shared" si="97"/>
        <v>21005180</v>
      </c>
    </row>
    <row r="6214" spans="1:9">
      <c r="A6214" s="421">
        <v>6213</v>
      </c>
      <c r="B6214" s="422" t="s">
        <v>7711</v>
      </c>
      <c r="C6214" s="422" t="s">
        <v>7712</v>
      </c>
      <c r="D6214" s="422" t="s">
        <v>1988</v>
      </c>
      <c r="E6214" s="422" t="s">
        <v>10255</v>
      </c>
      <c r="F6214" s="438">
        <v>30870000</v>
      </c>
      <c r="G6214" s="423">
        <v>2023</v>
      </c>
      <c r="H6214" s="424">
        <f>VLOOKUP(G6214,[3]잔가율!$B$3:$C$33,2,FALSE)</f>
        <v>0.82599999999999996</v>
      </c>
      <c r="I6214" s="434">
        <f t="shared" si="97"/>
        <v>25498620</v>
      </c>
    </row>
    <row r="6215" spans="1:9">
      <c r="A6215" s="421">
        <v>6214</v>
      </c>
      <c r="B6215" s="422" t="s">
        <v>7711</v>
      </c>
      <c r="C6215" s="422" t="s">
        <v>7712</v>
      </c>
      <c r="D6215" s="422" t="s">
        <v>1988</v>
      </c>
      <c r="E6215" s="422" t="s">
        <v>10256</v>
      </c>
      <c r="F6215" s="438">
        <v>31010000</v>
      </c>
      <c r="G6215" s="423">
        <v>2023</v>
      </c>
      <c r="H6215" s="424">
        <f>VLOOKUP(G6215,[3]잔가율!$B$3:$C$33,2,FALSE)</f>
        <v>0.82599999999999996</v>
      </c>
      <c r="I6215" s="434">
        <f t="shared" si="97"/>
        <v>25614260</v>
      </c>
    </row>
    <row r="6216" spans="1:9">
      <c r="A6216" s="421">
        <v>6215</v>
      </c>
      <c r="B6216" s="422" t="s">
        <v>7711</v>
      </c>
      <c r="C6216" s="422" t="s">
        <v>7712</v>
      </c>
      <c r="D6216" s="422" t="s">
        <v>1988</v>
      </c>
      <c r="E6216" s="422" t="s">
        <v>10257</v>
      </c>
      <c r="F6216" s="438">
        <v>31660000</v>
      </c>
      <c r="G6216" s="423">
        <v>2023</v>
      </c>
      <c r="H6216" s="424">
        <f>VLOOKUP(G6216,[3]잔가율!$B$3:$C$33,2,FALSE)</f>
        <v>0.82599999999999996</v>
      </c>
      <c r="I6216" s="434">
        <f t="shared" si="97"/>
        <v>26151160</v>
      </c>
    </row>
    <row r="6217" spans="1:9">
      <c r="A6217" s="421">
        <v>6216</v>
      </c>
      <c r="B6217" s="422" t="s">
        <v>7711</v>
      </c>
      <c r="C6217" s="422" t="s">
        <v>7712</v>
      </c>
      <c r="D6217" s="422" t="s">
        <v>1988</v>
      </c>
      <c r="E6217" s="422" t="s">
        <v>10258</v>
      </c>
      <c r="F6217" s="438">
        <v>33220000</v>
      </c>
      <c r="G6217" s="423">
        <v>2023</v>
      </c>
      <c r="H6217" s="424">
        <f>VLOOKUP(G6217,[3]잔가율!$B$3:$C$33,2,FALSE)</f>
        <v>0.82599999999999996</v>
      </c>
      <c r="I6217" s="434">
        <f t="shared" si="97"/>
        <v>27439720</v>
      </c>
    </row>
    <row r="6218" spans="1:9">
      <c r="A6218" s="421">
        <v>6217</v>
      </c>
      <c r="B6218" s="422" t="s">
        <v>7711</v>
      </c>
      <c r="C6218" s="422" t="s">
        <v>7712</v>
      </c>
      <c r="D6218" s="422" t="s">
        <v>1988</v>
      </c>
      <c r="E6218" s="422" t="s">
        <v>10259</v>
      </c>
      <c r="F6218" s="438">
        <v>26480000</v>
      </c>
      <c r="G6218" s="423">
        <v>2023</v>
      </c>
      <c r="H6218" s="424">
        <f>VLOOKUP(G6218,[3]잔가율!$B$3:$C$33,2,FALSE)</f>
        <v>0.82599999999999996</v>
      </c>
      <c r="I6218" s="434">
        <f t="shared" si="97"/>
        <v>21872480</v>
      </c>
    </row>
    <row r="6219" spans="1:9">
      <c r="A6219" s="421">
        <v>6218</v>
      </c>
      <c r="B6219" s="422" t="s">
        <v>7711</v>
      </c>
      <c r="C6219" s="422" t="s">
        <v>7712</v>
      </c>
      <c r="D6219" s="422" t="s">
        <v>1988</v>
      </c>
      <c r="E6219" s="422" t="s">
        <v>10260</v>
      </c>
      <c r="F6219" s="438">
        <v>26140000</v>
      </c>
      <c r="G6219" s="423">
        <v>2023</v>
      </c>
      <c r="H6219" s="424">
        <f>VLOOKUP(G6219,[3]잔가율!$B$3:$C$33,2,FALSE)</f>
        <v>0.82599999999999996</v>
      </c>
      <c r="I6219" s="434">
        <f t="shared" si="97"/>
        <v>21591640</v>
      </c>
    </row>
    <row r="6220" spans="1:9">
      <c r="A6220" s="421">
        <v>6219</v>
      </c>
      <c r="B6220" s="422" t="s">
        <v>7711</v>
      </c>
      <c r="C6220" s="422" t="s">
        <v>7712</v>
      </c>
      <c r="D6220" s="422" t="s">
        <v>1988</v>
      </c>
      <c r="E6220" s="422" t="s">
        <v>10261</v>
      </c>
      <c r="F6220" s="438">
        <v>24600000</v>
      </c>
      <c r="G6220" s="423">
        <v>2023</v>
      </c>
      <c r="H6220" s="424">
        <f>VLOOKUP(G6220,[3]잔가율!$B$3:$C$33,2,FALSE)</f>
        <v>0.82599999999999996</v>
      </c>
      <c r="I6220" s="434">
        <f t="shared" si="97"/>
        <v>20319600</v>
      </c>
    </row>
    <row r="6221" spans="1:9">
      <c r="A6221" s="421">
        <v>6220</v>
      </c>
      <c r="B6221" s="422" t="s">
        <v>7711</v>
      </c>
      <c r="C6221" s="422" t="s">
        <v>7712</v>
      </c>
      <c r="D6221" s="422" t="s">
        <v>1988</v>
      </c>
      <c r="E6221" s="422" t="s">
        <v>10262</v>
      </c>
      <c r="F6221" s="438">
        <v>28820000</v>
      </c>
      <c r="G6221" s="423">
        <v>2023</v>
      </c>
      <c r="H6221" s="424">
        <f>VLOOKUP(G6221,[3]잔가율!$B$3:$C$33,2,FALSE)</f>
        <v>0.82599999999999996</v>
      </c>
      <c r="I6221" s="434">
        <f t="shared" si="97"/>
        <v>23805320</v>
      </c>
    </row>
    <row r="6222" spans="1:9">
      <c r="A6222" s="421">
        <v>6221</v>
      </c>
      <c r="B6222" s="422" t="s">
        <v>7711</v>
      </c>
      <c r="C6222" s="422" t="s">
        <v>7712</v>
      </c>
      <c r="D6222" s="422" t="s">
        <v>1988</v>
      </c>
      <c r="E6222" s="422" t="s">
        <v>10263</v>
      </c>
      <c r="F6222" s="438">
        <v>27790000</v>
      </c>
      <c r="G6222" s="423">
        <v>2023</v>
      </c>
      <c r="H6222" s="424">
        <f>VLOOKUP(G6222,[3]잔가율!$B$3:$C$33,2,FALSE)</f>
        <v>0.82599999999999996</v>
      </c>
      <c r="I6222" s="434">
        <f t="shared" si="97"/>
        <v>22954540</v>
      </c>
    </row>
    <row r="6223" spans="1:9">
      <c r="A6223" s="421">
        <v>6222</v>
      </c>
      <c r="B6223" s="422" t="s">
        <v>7711</v>
      </c>
      <c r="C6223" s="422" t="s">
        <v>7712</v>
      </c>
      <c r="D6223" s="422" t="s">
        <v>1988</v>
      </c>
      <c r="E6223" s="422" t="s">
        <v>10264</v>
      </c>
      <c r="F6223" s="438">
        <v>32800000</v>
      </c>
      <c r="G6223" s="423">
        <v>2023</v>
      </c>
      <c r="H6223" s="424">
        <f>VLOOKUP(G6223,[3]잔가율!$B$3:$C$33,2,FALSE)</f>
        <v>0.82599999999999996</v>
      </c>
      <c r="I6223" s="434">
        <f t="shared" si="97"/>
        <v>27092800</v>
      </c>
    </row>
    <row r="6224" spans="1:9">
      <c r="A6224" s="421">
        <v>6223</v>
      </c>
      <c r="B6224" s="422" t="s">
        <v>7711</v>
      </c>
      <c r="C6224" s="422" t="s">
        <v>7712</v>
      </c>
      <c r="D6224" s="422" t="s">
        <v>1988</v>
      </c>
      <c r="E6224" s="422" t="s">
        <v>10265</v>
      </c>
      <c r="F6224" s="438">
        <v>30410000</v>
      </c>
      <c r="G6224" s="423">
        <v>2023</v>
      </c>
      <c r="H6224" s="424">
        <f>VLOOKUP(G6224,[3]잔가율!$B$3:$C$33,2,FALSE)</f>
        <v>0.82599999999999996</v>
      </c>
      <c r="I6224" s="434">
        <f t="shared" si="97"/>
        <v>25118660</v>
      </c>
    </row>
    <row r="6225" spans="1:9">
      <c r="A6225" s="421">
        <v>6224</v>
      </c>
      <c r="B6225" s="422" t="s">
        <v>7711</v>
      </c>
      <c r="C6225" s="422" t="s">
        <v>7712</v>
      </c>
      <c r="D6225" s="422" t="s">
        <v>1988</v>
      </c>
      <c r="E6225" s="422" t="s">
        <v>10266</v>
      </c>
      <c r="F6225" s="438">
        <v>30960000</v>
      </c>
      <c r="G6225" s="423">
        <v>2023</v>
      </c>
      <c r="H6225" s="424">
        <f>VLOOKUP(G6225,[3]잔가율!$B$3:$C$33,2,FALSE)</f>
        <v>0.82599999999999996</v>
      </c>
      <c r="I6225" s="434">
        <f t="shared" si="97"/>
        <v>25572960</v>
      </c>
    </row>
    <row r="6226" spans="1:9">
      <c r="A6226" s="421">
        <v>6225</v>
      </c>
      <c r="B6226" s="422" t="s">
        <v>7711</v>
      </c>
      <c r="C6226" s="422" t="s">
        <v>7712</v>
      </c>
      <c r="D6226" s="422" t="s">
        <v>1988</v>
      </c>
      <c r="E6226" s="422" t="s">
        <v>10267</v>
      </c>
      <c r="F6226" s="438">
        <v>32370000</v>
      </c>
      <c r="G6226" s="423">
        <v>2023</v>
      </c>
      <c r="H6226" s="424">
        <f>VLOOKUP(G6226,[3]잔가율!$B$3:$C$33,2,FALSE)</f>
        <v>0.82599999999999996</v>
      </c>
      <c r="I6226" s="434">
        <f t="shared" si="97"/>
        <v>26737620</v>
      </c>
    </row>
    <row r="6227" spans="1:9">
      <c r="A6227" s="421">
        <v>6226</v>
      </c>
      <c r="B6227" s="422" t="s">
        <v>7711</v>
      </c>
      <c r="C6227" s="422" t="s">
        <v>7712</v>
      </c>
      <c r="D6227" s="422" t="s">
        <v>1988</v>
      </c>
      <c r="E6227" s="422" t="s">
        <v>10268</v>
      </c>
      <c r="F6227" s="438">
        <v>36600000</v>
      </c>
      <c r="G6227" s="423">
        <v>2023</v>
      </c>
      <c r="H6227" s="424">
        <f>VLOOKUP(G6227,[3]잔가율!$B$3:$C$33,2,FALSE)</f>
        <v>0.82599999999999996</v>
      </c>
      <c r="I6227" s="434">
        <f t="shared" si="97"/>
        <v>30231600</v>
      </c>
    </row>
    <row r="6228" spans="1:9">
      <c r="A6228" s="421">
        <v>6227</v>
      </c>
      <c r="B6228" s="422" t="s">
        <v>7711</v>
      </c>
      <c r="C6228" s="422" t="s">
        <v>7712</v>
      </c>
      <c r="D6228" s="422" t="s">
        <v>1988</v>
      </c>
      <c r="E6228" s="422" t="s">
        <v>10269</v>
      </c>
      <c r="F6228" s="438">
        <v>29480000</v>
      </c>
      <c r="G6228" s="423">
        <v>2023</v>
      </c>
      <c r="H6228" s="424">
        <f>VLOOKUP(G6228,[3]잔가율!$B$3:$C$33,2,FALSE)</f>
        <v>0.82599999999999996</v>
      </c>
      <c r="I6228" s="434">
        <f t="shared" si="97"/>
        <v>24350480</v>
      </c>
    </row>
    <row r="6229" spans="1:9">
      <c r="A6229" s="421">
        <v>6228</v>
      </c>
      <c r="B6229" s="422" t="s">
        <v>7711</v>
      </c>
      <c r="C6229" s="422" t="s">
        <v>7712</v>
      </c>
      <c r="D6229" s="422" t="s">
        <v>1988</v>
      </c>
      <c r="E6229" s="422" t="s">
        <v>10270</v>
      </c>
      <c r="F6229" s="438">
        <v>30830000</v>
      </c>
      <c r="G6229" s="423">
        <v>2023</v>
      </c>
      <c r="H6229" s="424">
        <f>VLOOKUP(G6229,[3]잔가율!$B$3:$C$33,2,FALSE)</f>
        <v>0.82599999999999996</v>
      </c>
      <c r="I6229" s="434">
        <f t="shared" si="97"/>
        <v>25465580</v>
      </c>
    </row>
    <row r="6230" spans="1:9">
      <c r="A6230" s="421">
        <v>6229</v>
      </c>
      <c r="B6230" s="422" t="s">
        <v>7711</v>
      </c>
      <c r="C6230" s="422" t="s">
        <v>7712</v>
      </c>
      <c r="D6230" s="422" t="s">
        <v>1988</v>
      </c>
      <c r="E6230" s="422" t="s">
        <v>10271</v>
      </c>
      <c r="F6230" s="438">
        <v>33800000</v>
      </c>
      <c r="G6230" s="423">
        <v>2023</v>
      </c>
      <c r="H6230" s="424">
        <f>VLOOKUP(G6230,[3]잔가율!$B$3:$C$33,2,FALSE)</f>
        <v>0.82599999999999996</v>
      </c>
      <c r="I6230" s="434">
        <f t="shared" si="97"/>
        <v>27918800</v>
      </c>
    </row>
    <row r="6231" spans="1:9">
      <c r="A6231" s="421">
        <v>6230</v>
      </c>
      <c r="B6231" s="422" t="s">
        <v>7711</v>
      </c>
      <c r="C6231" s="422" t="s">
        <v>7712</v>
      </c>
      <c r="D6231" s="422" t="s">
        <v>1988</v>
      </c>
      <c r="E6231" s="422" t="s">
        <v>10272</v>
      </c>
      <c r="F6231" s="438">
        <v>37300000</v>
      </c>
      <c r="G6231" s="423">
        <v>2023</v>
      </c>
      <c r="H6231" s="424">
        <f>VLOOKUP(G6231,[3]잔가율!$B$3:$C$33,2,FALSE)</f>
        <v>0.82599999999999996</v>
      </c>
      <c r="I6231" s="434">
        <f t="shared" si="97"/>
        <v>30809800</v>
      </c>
    </row>
    <row r="6232" spans="1:9">
      <c r="A6232" s="421">
        <v>6231</v>
      </c>
      <c r="B6232" s="422" t="s">
        <v>7711</v>
      </c>
      <c r="C6232" s="422" t="s">
        <v>7712</v>
      </c>
      <c r="D6232" s="422" t="s">
        <v>1988</v>
      </c>
      <c r="E6232" s="422" t="s">
        <v>10273</v>
      </c>
      <c r="F6232" s="438">
        <v>29860000</v>
      </c>
      <c r="G6232" s="423">
        <v>2023</v>
      </c>
      <c r="H6232" s="424">
        <f>VLOOKUP(G6232,[3]잔가율!$B$3:$C$33,2,FALSE)</f>
        <v>0.82599999999999996</v>
      </c>
      <c r="I6232" s="434">
        <f t="shared" si="97"/>
        <v>24664360</v>
      </c>
    </row>
    <row r="6233" spans="1:9">
      <c r="A6233" s="421">
        <v>6232</v>
      </c>
      <c r="B6233" s="422" t="s">
        <v>7711</v>
      </c>
      <c r="C6233" s="422" t="s">
        <v>7712</v>
      </c>
      <c r="D6233" s="422" t="s">
        <v>1988</v>
      </c>
      <c r="E6233" s="422" t="s">
        <v>10274</v>
      </c>
      <c r="F6233" s="438">
        <v>30570000</v>
      </c>
      <c r="G6233" s="423">
        <v>2023</v>
      </c>
      <c r="H6233" s="424">
        <f>VLOOKUP(G6233,[3]잔가율!$B$3:$C$33,2,FALSE)</f>
        <v>0.82599999999999996</v>
      </c>
      <c r="I6233" s="434">
        <f t="shared" si="97"/>
        <v>25250820</v>
      </c>
    </row>
    <row r="6234" spans="1:9">
      <c r="A6234" s="421">
        <v>6233</v>
      </c>
      <c r="B6234" s="422" t="s">
        <v>7711</v>
      </c>
      <c r="C6234" s="422" t="s">
        <v>7712</v>
      </c>
      <c r="D6234" s="422" t="s">
        <v>1988</v>
      </c>
      <c r="E6234" s="422" t="s">
        <v>10275</v>
      </c>
      <c r="F6234" s="438">
        <v>32090000</v>
      </c>
      <c r="G6234" s="423">
        <v>2023</v>
      </c>
      <c r="H6234" s="424">
        <f>VLOOKUP(G6234,[3]잔가율!$B$3:$C$33,2,FALSE)</f>
        <v>0.82599999999999996</v>
      </c>
      <c r="I6234" s="434">
        <f t="shared" si="97"/>
        <v>26506340</v>
      </c>
    </row>
    <row r="6235" spans="1:9">
      <c r="A6235" s="421">
        <v>6234</v>
      </c>
      <c r="B6235" s="422" t="s">
        <v>7711</v>
      </c>
      <c r="C6235" s="422" t="s">
        <v>7712</v>
      </c>
      <c r="D6235" s="422" t="s">
        <v>1988</v>
      </c>
      <c r="E6235" s="422" t="s">
        <v>10276</v>
      </c>
      <c r="F6235" s="438">
        <v>37300000</v>
      </c>
      <c r="G6235" s="423">
        <v>2023</v>
      </c>
      <c r="H6235" s="424">
        <f>VLOOKUP(G6235,[3]잔가율!$B$3:$C$33,2,FALSE)</f>
        <v>0.82599999999999996</v>
      </c>
      <c r="I6235" s="434">
        <f t="shared" si="97"/>
        <v>30809800</v>
      </c>
    </row>
    <row r="6236" spans="1:9">
      <c r="A6236" s="421">
        <v>6235</v>
      </c>
      <c r="B6236" s="422" t="s">
        <v>7711</v>
      </c>
      <c r="C6236" s="422" t="s">
        <v>7712</v>
      </c>
      <c r="D6236" s="422" t="s">
        <v>1988</v>
      </c>
      <c r="E6236" s="422" t="s">
        <v>10277</v>
      </c>
      <c r="F6236" s="438">
        <v>29200000</v>
      </c>
      <c r="G6236" s="423">
        <v>2023</v>
      </c>
      <c r="H6236" s="424">
        <f>VLOOKUP(G6236,[3]잔가율!$B$3:$C$33,2,FALSE)</f>
        <v>0.82599999999999996</v>
      </c>
      <c r="I6236" s="434">
        <f t="shared" si="97"/>
        <v>24119200</v>
      </c>
    </row>
    <row r="6237" spans="1:9">
      <c r="A6237" s="421">
        <v>6236</v>
      </c>
      <c r="B6237" s="422" t="s">
        <v>7711</v>
      </c>
      <c r="C6237" s="422" t="s">
        <v>7712</v>
      </c>
      <c r="D6237" s="422" t="s">
        <v>1988</v>
      </c>
      <c r="E6237" s="422" t="s">
        <v>10278</v>
      </c>
      <c r="F6237" s="438">
        <v>28030000</v>
      </c>
      <c r="G6237" s="423">
        <v>2023</v>
      </c>
      <c r="H6237" s="424">
        <f>VLOOKUP(G6237,[3]잔가율!$B$3:$C$33,2,FALSE)</f>
        <v>0.82599999999999996</v>
      </c>
      <c r="I6237" s="434">
        <f t="shared" si="97"/>
        <v>23152780</v>
      </c>
    </row>
    <row r="6238" spans="1:9">
      <c r="A6238" s="421">
        <v>6237</v>
      </c>
      <c r="B6238" s="422" t="s">
        <v>7711</v>
      </c>
      <c r="C6238" s="422" t="s">
        <v>7712</v>
      </c>
      <c r="D6238" s="422" t="s">
        <v>1988</v>
      </c>
      <c r="E6238" s="422" t="s">
        <v>10279</v>
      </c>
      <c r="F6238" s="438">
        <v>30790000</v>
      </c>
      <c r="G6238" s="423">
        <v>2023</v>
      </c>
      <c r="H6238" s="424">
        <f>VLOOKUP(G6238,[3]잔가율!$B$3:$C$33,2,FALSE)</f>
        <v>0.82599999999999996</v>
      </c>
      <c r="I6238" s="434">
        <f t="shared" si="97"/>
        <v>25432540</v>
      </c>
    </row>
    <row r="6239" spans="1:9">
      <c r="A6239" s="421">
        <v>6238</v>
      </c>
      <c r="B6239" s="422" t="s">
        <v>7711</v>
      </c>
      <c r="C6239" s="422" t="s">
        <v>7712</v>
      </c>
      <c r="D6239" s="422" t="s">
        <v>1988</v>
      </c>
      <c r="E6239" s="422" t="s">
        <v>10280</v>
      </c>
      <c r="F6239" s="438">
        <v>31450000</v>
      </c>
      <c r="G6239" s="423">
        <v>2023</v>
      </c>
      <c r="H6239" s="424">
        <f>VLOOKUP(G6239,[3]잔가율!$B$3:$C$33,2,FALSE)</f>
        <v>0.82599999999999996</v>
      </c>
      <c r="I6239" s="434">
        <f t="shared" si="97"/>
        <v>25977700</v>
      </c>
    </row>
    <row r="6240" spans="1:9">
      <c r="A6240" s="421">
        <v>6239</v>
      </c>
      <c r="B6240" s="422" t="s">
        <v>7711</v>
      </c>
      <c r="C6240" s="422" t="s">
        <v>7712</v>
      </c>
      <c r="D6240" s="422" t="s">
        <v>1988</v>
      </c>
      <c r="E6240" s="422" t="s">
        <v>10281</v>
      </c>
      <c r="F6240" s="438">
        <v>25900000</v>
      </c>
      <c r="G6240" s="423">
        <v>2023</v>
      </c>
      <c r="H6240" s="424">
        <f>VLOOKUP(G6240,[3]잔가율!$B$3:$C$33,2,FALSE)</f>
        <v>0.82599999999999996</v>
      </c>
      <c r="I6240" s="434">
        <f t="shared" si="97"/>
        <v>21393400</v>
      </c>
    </row>
    <row r="6241" spans="1:9">
      <c r="A6241" s="421">
        <v>6240</v>
      </c>
      <c r="B6241" s="422" t="s">
        <v>7711</v>
      </c>
      <c r="C6241" s="422" t="s">
        <v>7712</v>
      </c>
      <c r="D6241" s="422" t="s">
        <v>1988</v>
      </c>
      <c r="E6241" s="422" t="s">
        <v>10282</v>
      </c>
      <c r="F6241" s="438">
        <v>27450000</v>
      </c>
      <c r="G6241" s="423">
        <v>2023</v>
      </c>
      <c r="H6241" s="424">
        <f>VLOOKUP(G6241,[3]잔가율!$B$3:$C$33,2,FALSE)</f>
        <v>0.82599999999999996</v>
      </c>
      <c r="I6241" s="434">
        <f t="shared" si="97"/>
        <v>22673700</v>
      </c>
    </row>
    <row r="6242" spans="1:9">
      <c r="A6242" s="421">
        <v>6241</v>
      </c>
      <c r="B6242" s="422" t="s">
        <v>7711</v>
      </c>
      <c r="C6242" s="422" t="s">
        <v>7712</v>
      </c>
      <c r="D6242" s="422" t="s">
        <v>1988</v>
      </c>
      <c r="E6242" s="422" t="s">
        <v>10283</v>
      </c>
      <c r="F6242" s="438">
        <v>30080000</v>
      </c>
      <c r="G6242" s="423">
        <v>2023</v>
      </c>
      <c r="H6242" s="424">
        <f>VLOOKUP(G6242,[3]잔가율!$B$3:$C$33,2,FALSE)</f>
        <v>0.82599999999999996</v>
      </c>
      <c r="I6242" s="434">
        <f t="shared" si="97"/>
        <v>24846080</v>
      </c>
    </row>
    <row r="6243" spans="1:9">
      <c r="A6243" s="421">
        <v>6242</v>
      </c>
      <c r="B6243" s="422" t="s">
        <v>7711</v>
      </c>
      <c r="C6243" s="422" t="s">
        <v>7712</v>
      </c>
      <c r="D6243" s="422" t="s">
        <v>1988</v>
      </c>
      <c r="E6243" s="422" t="s">
        <v>10284</v>
      </c>
      <c r="F6243" s="438">
        <v>35200000</v>
      </c>
      <c r="G6243" s="423">
        <v>2023</v>
      </c>
      <c r="H6243" s="424">
        <f>VLOOKUP(G6243,[3]잔가율!$B$3:$C$33,2,FALSE)</f>
        <v>0.82599999999999996</v>
      </c>
      <c r="I6243" s="434">
        <f t="shared" si="97"/>
        <v>29075200</v>
      </c>
    </row>
    <row r="6244" spans="1:9">
      <c r="A6244" s="421">
        <v>6243</v>
      </c>
      <c r="B6244" s="422" t="s">
        <v>7711</v>
      </c>
      <c r="C6244" s="422" t="s">
        <v>7712</v>
      </c>
      <c r="D6244" s="422" t="s">
        <v>1988</v>
      </c>
      <c r="E6244" s="422" t="s">
        <v>10285</v>
      </c>
      <c r="F6244" s="438">
        <v>28900000</v>
      </c>
      <c r="G6244" s="423">
        <v>2023</v>
      </c>
      <c r="H6244" s="424">
        <f>VLOOKUP(G6244,[3]잔가율!$B$3:$C$33,2,FALSE)</f>
        <v>0.82599999999999996</v>
      </c>
      <c r="I6244" s="434">
        <f t="shared" si="97"/>
        <v>23871400</v>
      </c>
    </row>
    <row r="6245" spans="1:9">
      <c r="A6245" s="421">
        <v>6244</v>
      </c>
      <c r="B6245" s="422" t="s">
        <v>7711</v>
      </c>
      <c r="C6245" s="422" t="s">
        <v>7712</v>
      </c>
      <c r="D6245" s="422" t="s">
        <v>1988</v>
      </c>
      <c r="E6245" s="422" t="s">
        <v>10286</v>
      </c>
      <c r="F6245" s="438">
        <v>30610000</v>
      </c>
      <c r="G6245" s="423">
        <v>2023</v>
      </c>
      <c r="H6245" s="424">
        <f>VLOOKUP(G6245,[3]잔가율!$B$3:$C$33,2,FALSE)</f>
        <v>0.82599999999999996</v>
      </c>
      <c r="I6245" s="434">
        <f t="shared" si="97"/>
        <v>25283860</v>
      </c>
    </row>
    <row r="6246" spans="1:9">
      <c r="A6246" s="421">
        <v>6245</v>
      </c>
      <c r="B6246" s="422" t="s">
        <v>7711</v>
      </c>
      <c r="C6246" s="422" t="s">
        <v>7712</v>
      </c>
      <c r="D6246" s="422" t="s">
        <v>1988</v>
      </c>
      <c r="E6246" s="422" t="s">
        <v>10287</v>
      </c>
      <c r="F6246" s="438">
        <v>32700000</v>
      </c>
      <c r="G6246" s="423">
        <v>2023</v>
      </c>
      <c r="H6246" s="424">
        <f>VLOOKUP(G6246,[3]잔가율!$B$3:$C$33,2,FALSE)</f>
        <v>0.82599999999999996</v>
      </c>
      <c r="I6246" s="434">
        <f t="shared" si="97"/>
        <v>27010200</v>
      </c>
    </row>
    <row r="6247" spans="1:9">
      <c r="A6247" s="421">
        <v>6246</v>
      </c>
      <c r="B6247" s="422" t="s">
        <v>7711</v>
      </c>
      <c r="C6247" s="422" t="s">
        <v>7712</v>
      </c>
      <c r="D6247" s="422" t="s">
        <v>1988</v>
      </c>
      <c r="E6247" s="422" t="s">
        <v>10288</v>
      </c>
      <c r="F6247" s="438">
        <v>35440000</v>
      </c>
      <c r="G6247" s="423">
        <v>2023</v>
      </c>
      <c r="H6247" s="424">
        <f>VLOOKUP(G6247,[3]잔가율!$B$3:$C$33,2,FALSE)</f>
        <v>0.82599999999999996</v>
      </c>
      <c r="I6247" s="434">
        <f t="shared" si="97"/>
        <v>29273440</v>
      </c>
    </row>
    <row r="6248" spans="1:9">
      <c r="A6248" s="421">
        <v>6247</v>
      </c>
      <c r="B6248" s="422" t="s">
        <v>7711</v>
      </c>
      <c r="C6248" s="422" t="s">
        <v>7712</v>
      </c>
      <c r="D6248" s="422" t="s">
        <v>1988</v>
      </c>
      <c r="E6248" s="422" t="s">
        <v>10289</v>
      </c>
      <c r="F6248" s="438">
        <v>28910000</v>
      </c>
      <c r="G6248" s="423">
        <v>2023</v>
      </c>
      <c r="H6248" s="424">
        <f>VLOOKUP(G6248,[3]잔가율!$B$3:$C$33,2,FALSE)</f>
        <v>0.82599999999999996</v>
      </c>
      <c r="I6248" s="434">
        <f t="shared" si="97"/>
        <v>23879660</v>
      </c>
    </row>
    <row r="6249" spans="1:9">
      <c r="A6249" s="421">
        <v>6248</v>
      </c>
      <c r="B6249" s="422" t="s">
        <v>7711</v>
      </c>
      <c r="C6249" s="422" t="s">
        <v>7712</v>
      </c>
      <c r="D6249" s="422" t="s">
        <v>1988</v>
      </c>
      <c r="E6249" s="422" t="s">
        <v>10290</v>
      </c>
      <c r="F6249" s="438">
        <v>32050000</v>
      </c>
      <c r="G6249" s="423">
        <v>2023</v>
      </c>
      <c r="H6249" s="424">
        <f>VLOOKUP(G6249,[3]잔가율!$B$3:$C$33,2,FALSE)</f>
        <v>0.82599999999999996</v>
      </c>
      <c r="I6249" s="434">
        <f t="shared" si="97"/>
        <v>26473300</v>
      </c>
    </row>
    <row r="6250" spans="1:9">
      <c r="A6250" s="421">
        <v>6249</v>
      </c>
      <c r="B6250" s="422" t="s">
        <v>7711</v>
      </c>
      <c r="C6250" s="422" t="s">
        <v>7712</v>
      </c>
      <c r="D6250" s="422" t="s">
        <v>1988</v>
      </c>
      <c r="E6250" s="422" t="s">
        <v>10291</v>
      </c>
      <c r="F6250" s="438">
        <v>31390000</v>
      </c>
      <c r="G6250" s="423">
        <v>2023</v>
      </c>
      <c r="H6250" s="424">
        <f>VLOOKUP(G6250,[3]잔가율!$B$3:$C$33,2,FALSE)</f>
        <v>0.82599999999999996</v>
      </c>
      <c r="I6250" s="434">
        <f t="shared" si="97"/>
        <v>25928140</v>
      </c>
    </row>
    <row r="6251" spans="1:9">
      <c r="A6251" s="421">
        <v>6250</v>
      </c>
      <c r="B6251" s="422" t="s">
        <v>7711</v>
      </c>
      <c r="C6251" s="422" t="s">
        <v>7712</v>
      </c>
      <c r="D6251" s="422" t="s">
        <v>1988</v>
      </c>
      <c r="E6251" s="422" t="s">
        <v>10292</v>
      </c>
      <c r="F6251" s="438">
        <v>33640000</v>
      </c>
      <c r="G6251" s="423">
        <v>2023</v>
      </c>
      <c r="H6251" s="424">
        <f>VLOOKUP(G6251,[3]잔가율!$B$3:$C$33,2,FALSE)</f>
        <v>0.82599999999999996</v>
      </c>
      <c r="I6251" s="434">
        <f t="shared" si="97"/>
        <v>27786640</v>
      </c>
    </row>
    <row r="6252" spans="1:9">
      <c r="A6252" s="421">
        <v>6251</v>
      </c>
      <c r="B6252" s="422" t="s">
        <v>7711</v>
      </c>
      <c r="C6252" s="422" t="s">
        <v>7712</v>
      </c>
      <c r="D6252" s="422" t="s">
        <v>1988</v>
      </c>
      <c r="E6252" s="422" t="s">
        <v>10293</v>
      </c>
      <c r="F6252" s="438">
        <v>34000000</v>
      </c>
      <c r="G6252" s="423">
        <v>2023</v>
      </c>
      <c r="H6252" s="424">
        <f>VLOOKUP(G6252,[3]잔가율!$B$3:$C$33,2,FALSE)</f>
        <v>0.82599999999999996</v>
      </c>
      <c r="I6252" s="434">
        <f t="shared" si="97"/>
        <v>28084000</v>
      </c>
    </row>
    <row r="6253" spans="1:9">
      <c r="A6253" s="421">
        <v>6252</v>
      </c>
      <c r="B6253" s="422" t="s">
        <v>7711</v>
      </c>
      <c r="C6253" s="422" t="s">
        <v>7712</v>
      </c>
      <c r="D6253" s="422" t="s">
        <v>1988</v>
      </c>
      <c r="E6253" s="422" t="s">
        <v>10294</v>
      </c>
      <c r="F6253" s="438">
        <v>35840000</v>
      </c>
      <c r="G6253" s="423">
        <v>2023</v>
      </c>
      <c r="H6253" s="424">
        <f>VLOOKUP(G6253,[3]잔가율!$B$3:$C$33,2,FALSE)</f>
        <v>0.82599999999999996</v>
      </c>
      <c r="I6253" s="434">
        <f t="shared" si="97"/>
        <v>29603840</v>
      </c>
    </row>
    <row r="6254" spans="1:9">
      <c r="A6254" s="421">
        <v>6253</v>
      </c>
      <c r="B6254" s="422" t="s">
        <v>7711</v>
      </c>
      <c r="C6254" s="422" t="s">
        <v>7712</v>
      </c>
      <c r="D6254" s="422" t="s">
        <v>1988</v>
      </c>
      <c r="E6254" s="422" t="s">
        <v>10295</v>
      </c>
      <c r="F6254" s="438">
        <v>29360000</v>
      </c>
      <c r="G6254" s="423">
        <v>2023</v>
      </c>
      <c r="H6254" s="424">
        <f>VLOOKUP(G6254,[3]잔가율!$B$3:$C$33,2,FALSE)</f>
        <v>0.82599999999999996</v>
      </c>
      <c r="I6254" s="434">
        <f t="shared" si="97"/>
        <v>24251360</v>
      </c>
    </row>
    <row r="6255" spans="1:9">
      <c r="A6255" s="421">
        <v>6254</v>
      </c>
      <c r="B6255" s="422" t="s">
        <v>7711</v>
      </c>
      <c r="C6255" s="422" t="s">
        <v>7712</v>
      </c>
      <c r="D6255" s="422" t="s">
        <v>1988</v>
      </c>
      <c r="E6255" s="422" t="s">
        <v>10296</v>
      </c>
      <c r="F6255" s="438">
        <v>29700000</v>
      </c>
      <c r="G6255" s="423">
        <v>2023</v>
      </c>
      <c r="H6255" s="424">
        <f>VLOOKUP(G6255,[3]잔가율!$B$3:$C$33,2,FALSE)</f>
        <v>0.82599999999999996</v>
      </c>
      <c r="I6255" s="434">
        <f t="shared" si="97"/>
        <v>24532200</v>
      </c>
    </row>
    <row r="6256" spans="1:9">
      <c r="A6256" s="421">
        <v>6255</v>
      </c>
      <c r="B6256" s="422" t="s">
        <v>7711</v>
      </c>
      <c r="C6256" s="422" t="s">
        <v>7712</v>
      </c>
      <c r="D6256" s="422" t="s">
        <v>1988</v>
      </c>
      <c r="E6256" s="422" t="s">
        <v>10297</v>
      </c>
      <c r="F6256" s="438">
        <v>31150000</v>
      </c>
      <c r="G6256" s="423">
        <v>2023</v>
      </c>
      <c r="H6256" s="424">
        <f>VLOOKUP(G6256,[3]잔가율!$B$3:$C$33,2,FALSE)</f>
        <v>0.82599999999999996</v>
      </c>
      <c r="I6256" s="434">
        <f t="shared" si="97"/>
        <v>25729900</v>
      </c>
    </row>
    <row r="6257" spans="1:9">
      <c r="A6257" s="421">
        <v>6256</v>
      </c>
      <c r="B6257" s="422" t="s">
        <v>7711</v>
      </c>
      <c r="C6257" s="422" t="s">
        <v>7712</v>
      </c>
      <c r="D6257" s="422" t="s">
        <v>1988</v>
      </c>
      <c r="E6257" s="422" t="s">
        <v>10298</v>
      </c>
      <c r="F6257" s="438">
        <v>29610000</v>
      </c>
      <c r="G6257" s="423">
        <v>2023</v>
      </c>
      <c r="H6257" s="424">
        <f>VLOOKUP(G6257,[3]잔가율!$B$3:$C$33,2,FALSE)</f>
        <v>0.82599999999999996</v>
      </c>
      <c r="I6257" s="434">
        <f t="shared" si="97"/>
        <v>24457860</v>
      </c>
    </row>
    <row r="6258" spans="1:9">
      <c r="A6258" s="421">
        <v>6257</v>
      </c>
      <c r="B6258" s="422" t="s">
        <v>7711</v>
      </c>
      <c r="C6258" s="422" t="s">
        <v>7712</v>
      </c>
      <c r="D6258" s="422" t="s">
        <v>1988</v>
      </c>
      <c r="E6258" s="422" t="s">
        <v>10299</v>
      </c>
      <c r="F6258" s="438">
        <v>33380000</v>
      </c>
      <c r="G6258" s="423">
        <v>2023</v>
      </c>
      <c r="H6258" s="424">
        <f>VLOOKUP(G6258,[3]잔가율!$B$3:$C$33,2,FALSE)</f>
        <v>0.82599999999999996</v>
      </c>
      <c r="I6258" s="434">
        <f t="shared" si="97"/>
        <v>27571880</v>
      </c>
    </row>
    <row r="6259" spans="1:9">
      <c r="A6259" s="421">
        <v>6258</v>
      </c>
      <c r="B6259" s="422" t="s">
        <v>7711</v>
      </c>
      <c r="C6259" s="422" t="s">
        <v>7712</v>
      </c>
      <c r="D6259" s="422" t="s">
        <v>1988</v>
      </c>
      <c r="E6259" s="422" t="s">
        <v>10300</v>
      </c>
      <c r="F6259" s="438">
        <v>26080000</v>
      </c>
      <c r="G6259" s="423">
        <v>2023</v>
      </c>
      <c r="H6259" s="424">
        <f>VLOOKUP(G6259,[3]잔가율!$B$3:$C$33,2,FALSE)</f>
        <v>0.82599999999999996</v>
      </c>
      <c r="I6259" s="434">
        <f t="shared" si="97"/>
        <v>21542080</v>
      </c>
    </row>
    <row r="6260" spans="1:9">
      <c r="A6260" s="421">
        <v>6259</v>
      </c>
      <c r="B6260" s="422" t="s">
        <v>7711</v>
      </c>
      <c r="C6260" s="422" t="s">
        <v>7712</v>
      </c>
      <c r="D6260" s="422" t="s">
        <v>1988</v>
      </c>
      <c r="E6260" s="422" t="s">
        <v>10301</v>
      </c>
      <c r="F6260" s="438">
        <v>30020000</v>
      </c>
      <c r="G6260" s="423">
        <v>2023</v>
      </c>
      <c r="H6260" s="424">
        <f>VLOOKUP(G6260,[3]잔가율!$B$3:$C$33,2,FALSE)</f>
        <v>0.82599999999999996</v>
      </c>
      <c r="I6260" s="434">
        <f t="shared" si="97"/>
        <v>24796520</v>
      </c>
    </row>
    <row r="6261" spans="1:9">
      <c r="A6261" s="421">
        <v>6260</v>
      </c>
      <c r="B6261" s="422" t="s">
        <v>7711</v>
      </c>
      <c r="C6261" s="422" t="s">
        <v>7712</v>
      </c>
      <c r="D6261" s="422" t="s">
        <v>1988</v>
      </c>
      <c r="E6261" s="422" t="s">
        <v>10302</v>
      </c>
      <c r="F6261" s="438">
        <v>27430000</v>
      </c>
      <c r="G6261" s="423">
        <v>2023</v>
      </c>
      <c r="H6261" s="424">
        <f>VLOOKUP(G6261,[3]잔가율!$B$3:$C$33,2,FALSE)</f>
        <v>0.82599999999999996</v>
      </c>
      <c r="I6261" s="434">
        <f t="shared" si="97"/>
        <v>22657180</v>
      </c>
    </row>
    <row r="6262" spans="1:9">
      <c r="A6262" s="421">
        <v>6261</v>
      </c>
      <c r="B6262" s="422" t="s">
        <v>7711</v>
      </c>
      <c r="C6262" s="422" t="s">
        <v>7712</v>
      </c>
      <c r="D6262" s="422" t="s">
        <v>1988</v>
      </c>
      <c r="E6262" s="422" t="s">
        <v>10303</v>
      </c>
      <c r="F6262" s="438">
        <v>28470000</v>
      </c>
      <c r="G6262" s="423">
        <v>2023</v>
      </c>
      <c r="H6262" s="424">
        <f>VLOOKUP(G6262,[3]잔가율!$B$3:$C$33,2,FALSE)</f>
        <v>0.82599999999999996</v>
      </c>
      <c r="I6262" s="434">
        <f t="shared" si="97"/>
        <v>23516220</v>
      </c>
    </row>
    <row r="6263" spans="1:9">
      <c r="A6263" s="421">
        <v>6262</v>
      </c>
      <c r="B6263" s="422" t="s">
        <v>7711</v>
      </c>
      <c r="C6263" s="422" t="s">
        <v>7712</v>
      </c>
      <c r="D6263" s="422" t="s">
        <v>1988</v>
      </c>
      <c r="E6263" s="422" t="s">
        <v>10304</v>
      </c>
      <c r="F6263" s="438">
        <v>32770000</v>
      </c>
      <c r="G6263" s="423">
        <v>2023</v>
      </c>
      <c r="H6263" s="424">
        <f>VLOOKUP(G6263,[3]잔가율!$B$3:$C$33,2,FALSE)</f>
        <v>0.82599999999999996</v>
      </c>
      <c r="I6263" s="434">
        <f t="shared" si="97"/>
        <v>27068020</v>
      </c>
    </row>
    <row r="6264" spans="1:9">
      <c r="A6264" s="421">
        <v>6263</v>
      </c>
      <c r="B6264" s="422" t="s">
        <v>7711</v>
      </c>
      <c r="C6264" s="422" t="s">
        <v>7712</v>
      </c>
      <c r="D6264" s="422" t="s">
        <v>1988</v>
      </c>
      <c r="E6264" s="422" t="s">
        <v>10305</v>
      </c>
      <c r="F6264" s="438">
        <v>26260000</v>
      </c>
      <c r="G6264" s="423">
        <v>2023</v>
      </c>
      <c r="H6264" s="424">
        <f>VLOOKUP(G6264,[3]잔가율!$B$3:$C$33,2,FALSE)</f>
        <v>0.82599999999999996</v>
      </c>
      <c r="I6264" s="434">
        <f t="shared" si="97"/>
        <v>21690760</v>
      </c>
    </row>
    <row r="6265" spans="1:9">
      <c r="A6265" s="421">
        <v>6264</v>
      </c>
      <c r="B6265" s="422" t="s">
        <v>7711</v>
      </c>
      <c r="C6265" s="422" t="s">
        <v>7712</v>
      </c>
      <c r="D6265" s="422" t="s">
        <v>1988</v>
      </c>
      <c r="E6265" s="422" t="s">
        <v>10306</v>
      </c>
      <c r="F6265" s="438">
        <v>28280000</v>
      </c>
      <c r="G6265" s="423">
        <v>2023</v>
      </c>
      <c r="H6265" s="424">
        <f>VLOOKUP(G6265,[3]잔가율!$B$3:$C$33,2,FALSE)</f>
        <v>0.82599999999999996</v>
      </c>
      <c r="I6265" s="434">
        <f t="shared" si="97"/>
        <v>23359280</v>
      </c>
    </row>
    <row r="6266" spans="1:9">
      <c r="A6266" s="421">
        <v>6265</v>
      </c>
      <c r="B6266" s="422" t="s">
        <v>7711</v>
      </c>
      <c r="C6266" s="422" t="s">
        <v>7712</v>
      </c>
      <c r="D6266" s="422" t="s">
        <v>1988</v>
      </c>
      <c r="E6266" s="422" t="s">
        <v>10307</v>
      </c>
      <c r="F6266" s="438">
        <v>30190000</v>
      </c>
      <c r="G6266" s="423">
        <v>2023</v>
      </c>
      <c r="H6266" s="424">
        <f>VLOOKUP(G6266,[3]잔가율!$B$3:$C$33,2,FALSE)</f>
        <v>0.82599999999999996</v>
      </c>
      <c r="I6266" s="434">
        <f t="shared" si="97"/>
        <v>24936940</v>
      </c>
    </row>
    <row r="6267" spans="1:9">
      <c r="A6267" s="421">
        <v>6266</v>
      </c>
      <c r="B6267" s="422" t="s">
        <v>7711</v>
      </c>
      <c r="C6267" s="422" t="s">
        <v>7712</v>
      </c>
      <c r="D6267" s="422" t="s">
        <v>1988</v>
      </c>
      <c r="E6267" s="422" t="s">
        <v>10308</v>
      </c>
      <c r="F6267" s="438">
        <v>24400000</v>
      </c>
      <c r="G6267" s="423">
        <v>2023</v>
      </c>
      <c r="H6267" s="424">
        <f>VLOOKUP(G6267,[3]잔가율!$B$3:$C$33,2,FALSE)</f>
        <v>0.82599999999999996</v>
      </c>
      <c r="I6267" s="434">
        <f t="shared" si="97"/>
        <v>20154400</v>
      </c>
    </row>
    <row r="6268" spans="1:9">
      <c r="A6268" s="421">
        <v>6267</v>
      </c>
      <c r="B6268" s="422" t="s">
        <v>7711</v>
      </c>
      <c r="C6268" s="422" t="s">
        <v>7712</v>
      </c>
      <c r="D6268" s="422" t="s">
        <v>1988</v>
      </c>
      <c r="E6268" s="422" t="s">
        <v>10309</v>
      </c>
      <c r="F6268" s="438">
        <v>25900000</v>
      </c>
      <c r="G6268" s="423">
        <v>2023</v>
      </c>
      <c r="H6268" s="424">
        <f>VLOOKUP(G6268,[3]잔가율!$B$3:$C$33,2,FALSE)</f>
        <v>0.82599999999999996</v>
      </c>
      <c r="I6268" s="434">
        <f t="shared" si="97"/>
        <v>21393400</v>
      </c>
    </row>
    <row r="6269" spans="1:9">
      <c r="A6269" s="421">
        <v>6268</v>
      </c>
      <c r="B6269" s="422" t="s">
        <v>7711</v>
      </c>
      <c r="C6269" s="422" t="s">
        <v>7712</v>
      </c>
      <c r="D6269" s="422" t="s">
        <v>1988</v>
      </c>
      <c r="E6269" s="422" t="s">
        <v>10310</v>
      </c>
      <c r="F6269" s="438">
        <v>28200000</v>
      </c>
      <c r="G6269" s="423">
        <v>2023</v>
      </c>
      <c r="H6269" s="424">
        <f>VLOOKUP(G6269,[3]잔가율!$B$3:$C$33,2,FALSE)</f>
        <v>0.82599999999999996</v>
      </c>
      <c r="I6269" s="434">
        <f t="shared" si="97"/>
        <v>23293200</v>
      </c>
    </row>
    <row r="6270" spans="1:9">
      <c r="A6270" s="421">
        <v>6269</v>
      </c>
      <c r="B6270" s="422" t="s">
        <v>7711</v>
      </c>
      <c r="C6270" s="422" t="s">
        <v>7712</v>
      </c>
      <c r="D6270" s="422" t="s">
        <v>1988</v>
      </c>
      <c r="E6270" s="422" t="s">
        <v>10311</v>
      </c>
      <c r="F6270" s="438">
        <v>28760000</v>
      </c>
      <c r="G6270" s="423">
        <v>2023</v>
      </c>
      <c r="H6270" s="424">
        <f>VLOOKUP(G6270,[3]잔가율!$B$3:$C$33,2,FALSE)</f>
        <v>0.82599999999999996</v>
      </c>
      <c r="I6270" s="434">
        <f t="shared" si="97"/>
        <v>23755760</v>
      </c>
    </row>
    <row r="6271" spans="1:9">
      <c r="A6271" s="421">
        <v>6270</v>
      </c>
      <c r="B6271" s="422" t="s">
        <v>7711</v>
      </c>
      <c r="C6271" s="422" t="s">
        <v>7712</v>
      </c>
      <c r="D6271" s="422" t="s">
        <v>1988</v>
      </c>
      <c r="E6271" s="422" t="s">
        <v>10312</v>
      </c>
      <c r="F6271" s="438">
        <v>30740000</v>
      </c>
      <c r="G6271" s="423">
        <v>2023</v>
      </c>
      <c r="H6271" s="424">
        <f>VLOOKUP(G6271,[3]잔가율!$B$3:$C$33,2,FALSE)</f>
        <v>0.82599999999999996</v>
      </c>
      <c r="I6271" s="434">
        <f t="shared" si="97"/>
        <v>25391240</v>
      </c>
    </row>
    <row r="6272" spans="1:9">
      <c r="A6272" s="421">
        <v>6271</v>
      </c>
      <c r="B6272" s="422" t="s">
        <v>7711</v>
      </c>
      <c r="C6272" s="422" t="s">
        <v>7712</v>
      </c>
      <c r="D6272" s="422" t="s">
        <v>1988</v>
      </c>
      <c r="E6272" s="422" t="s">
        <v>10313</v>
      </c>
      <c r="F6272" s="438">
        <v>28040000</v>
      </c>
      <c r="G6272" s="423">
        <v>2023</v>
      </c>
      <c r="H6272" s="424">
        <f>VLOOKUP(G6272,[3]잔가율!$B$3:$C$33,2,FALSE)</f>
        <v>0.82599999999999996</v>
      </c>
      <c r="I6272" s="434">
        <f t="shared" si="97"/>
        <v>23161040</v>
      </c>
    </row>
    <row r="6273" spans="1:9">
      <c r="A6273" s="421">
        <v>6272</v>
      </c>
      <c r="B6273" s="422" t="s">
        <v>7711</v>
      </c>
      <c r="C6273" s="422" t="s">
        <v>7712</v>
      </c>
      <c r="D6273" s="422" t="s">
        <v>1988</v>
      </c>
      <c r="E6273" s="422" t="s">
        <v>10314</v>
      </c>
      <c r="F6273" s="438">
        <v>32860000</v>
      </c>
      <c r="G6273" s="423">
        <v>2023</v>
      </c>
      <c r="H6273" s="424">
        <f>VLOOKUP(G6273,[3]잔가율!$B$3:$C$33,2,FALSE)</f>
        <v>0.82599999999999996</v>
      </c>
      <c r="I6273" s="434">
        <f t="shared" si="97"/>
        <v>27142360</v>
      </c>
    </row>
    <row r="6274" spans="1:9">
      <c r="A6274" s="421">
        <v>6273</v>
      </c>
      <c r="B6274" s="422" t="s">
        <v>7711</v>
      </c>
      <c r="C6274" s="422" t="s">
        <v>7712</v>
      </c>
      <c r="D6274" s="422" t="s">
        <v>1988</v>
      </c>
      <c r="E6274" s="422" t="s">
        <v>10315</v>
      </c>
      <c r="F6274" s="438">
        <v>29460000</v>
      </c>
      <c r="G6274" s="423">
        <v>2023</v>
      </c>
      <c r="H6274" s="424">
        <f>VLOOKUP(G6274,[3]잔가율!$B$3:$C$33,2,FALSE)</f>
        <v>0.82599999999999996</v>
      </c>
      <c r="I6274" s="434">
        <f t="shared" ref="I6274:I6337" si="98">ROUNDDOWN(F6274*H6274,0)</f>
        <v>24333960</v>
      </c>
    </row>
    <row r="6275" spans="1:9">
      <c r="A6275" s="421">
        <v>6274</v>
      </c>
      <c r="B6275" s="422" t="s">
        <v>7711</v>
      </c>
      <c r="C6275" s="422" t="s">
        <v>7712</v>
      </c>
      <c r="D6275" s="422" t="s">
        <v>1988</v>
      </c>
      <c r="E6275" s="422" t="s">
        <v>10316</v>
      </c>
      <c r="F6275" s="438">
        <v>33900000</v>
      </c>
      <c r="G6275" s="423">
        <v>2023</v>
      </c>
      <c r="H6275" s="424">
        <f>VLOOKUP(G6275,[3]잔가율!$B$3:$C$33,2,FALSE)</f>
        <v>0.82599999999999996</v>
      </c>
      <c r="I6275" s="434">
        <f t="shared" si="98"/>
        <v>28001400</v>
      </c>
    </row>
    <row r="6276" spans="1:9">
      <c r="A6276" s="421">
        <v>6275</v>
      </c>
      <c r="B6276" s="422" t="s">
        <v>7711</v>
      </c>
      <c r="C6276" s="422" t="s">
        <v>7712</v>
      </c>
      <c r="D6276" s="422" t="s">
        <v>1988</v>
      </c>
      <c r="E6276" s="422" t="s">
        <v>10317</v>
      </c>
      <c r="F6276" s="438">
        <v>29840000</v>
      </c>
      <c r="G6276" s="423">
        <v>2023</v>
      </c>
      <c r="H6276" s="424">
        <f>VLOOKUP(G6276,[3]잔가율!$B$3:$C$33,2,FALSE)</f>
        <v>0.82599999999999996</v>
      </c>
      <c r="I6276" s="434">
        <f t="shared" si="98"/>
        <v>24647840</v>
      </c>
    </row>
    <row r="6277" spans="1:9">
      <c r="A6277" s="421">
        <v>6276</v>
      </c>
      <c r="B6277" s="422" t="s">
        <v>7711</v>
      </c>
      <c r="C6277" s="422" t="s">
        <v>7712</v>
      </c>
      <c r="D6277" s="422" t="s">
        <v>1988</v>
      </c>
      <c r="E6277" s="422" t="s">
        <v>10318</v>
      </c>
      <c r="F6277" s="438">
        <v>32630000</v>
      </c>
      <c r="G6277" s="423">
        <v>2023</v>
      </c>
      <c r="H6277" s="424">
        <f>VLOOKUP(G6277,[3]잔가율!$B$3:$C$33,2,FALSE)</f>
        <v>0.82599999999999996</v>
      </c>
      <c r="I6277" s="434">
        <f t="shared" si="98"/>
        <v>26952380</v>
      </c>
    </row>
    <row r="6278" spans="1:9">
      <c r="A6278" s="421">
        <v>6277</v>
      </c>
      <c r="B6278" s="422" t="s">
        <v>7711</v>
      </c>
      <c r="C6278" s="422" t="s">
        <v>7712</v>
      </c>
      <c r="D6278" s="422" t="s">
        <v>1988</v>
      </c>
      <c r="E6278" s="422" t="s">
        <v>10319</v>
      </c>
      <c r="F6278" s="438">
        <v>26210000</v>
      </c>
      <c r="G6278" s="423">
        <v>2023</v>
      </c>
      <c r="H6278" s="424">
        <f>VLOOKUP(G6278,[3]잔가율!$B$3:$C$33,2,FALSE)</f>
        <v>0.82599999999999996</v>
      </c>
      <c r="I6278" s="434">
        <f t="shared" si="98"/>
        <v>21649460</v>
      </c>
    </row>
    <row r="6279" spans="1:9">
      <c r="A6279" s="421">
        <v>6278</v>
      </c>
      <c r="B6279" s="422" t="s">
        <v>7711</v>
      </c>
      <c r="C6279" s="422" t="s">
        <v>7712</v>
      </c>
      <c r="D6279" s="422" t="s">
        <v>1988</v>
      </c>
      <c r="E6279" s="422" t="s">
        <v>10320</v>
      </c>
      <c r="F6279" s="438">
        <v>29700000</v>
      </c>
      <c r="G6279" s="423">
        <v>2023</v>
      </c>
      <c r="H6279" s="424">
        <f>VLOOKUP(G6279,[3]잔가율!$B$3:$C$33,2,FALSE)</f>
        <v>0.82599999999999996</v>
      </c>
      <c r="I6279" s="434">
        <f t="shared" si="98"/>
        <v>24532200</v>
      </c>
    </row>
    <row r="6280" spans="1:9">
      <c r="A6280" s="421">
        <v>6279</v>
      </c>
      <c r="B6280" s="422" t="s">
        <v>7711</v>
      </c>
      <c r="C6280" s="422" t="s">
        <v>7712</v>
      </c>
      <c r="D6280" s="422" t="s">
        <v>1988</v>
      </c>
      <c r="E6280" s="422" t="s">
        <v>10321</v>
      </c>
      <c r="F6280" s="438">
        <v>32200000</v>
      </c>
      <c r="G6280" s="423">
        <v>2023</v>
      </c>
      <c r="H6280" s="424">
        <f>VLOOKUP(G6280,[3]잔가율!$B$3:$C$33,2,FALSE)</f>
        <v>0.82599999999999996</v>
      </c>
      <c r="I6280" s="434">
        <f t="shared" si="98"/>
        <v>26597200</v>
      </c>
    </row>
    <row r="6281" spans="1:9">
      <c r="A6281" s="421">
        <v>6280</v>
      </c>
      <c r="B6281" s="422" t="s">
        <v>7711</v>
      </c>
      <c r="C6281" s="422" t="s">
        <v>7712</v>
      </c>
      <c r="D6281" s="422" t="s">
        <v>1988</v>
      </c>
      <c r="E6281" s="422" t="s">
        <v>10322</v>
      </c>
      <c r="F6281" s="438">
        <v>28690000</v>
      </c>
      <c r="G6281" s="423">
        <v>2023</v>
      </c>
      <c r="H6281" s="424">
        <f>VLOOKUP(G6281,[3]잔가율!$B$3:$C$33,2,FALSE)</f>
        <v>0.82599999999999996</v>
      </c>
      <c r="I6281" s="434">
        <f t="shared" si="98"/>
        <v>23697940</v>
      </c>
    </row>
    <row r="6282" spans="1:9">
      <c r="A6282" s="421">
        <v>6281</v>
      </c>
      <c r="B6282" s="422" t="s">
        <v>7711</v>
      </c>
      <c r="C6282" s="422" t="s">
        <v>7712</v>
      </c>
      <c r="D6282" s="422" t="s">
        <v>1988</v>
      </c>
      <c r="E6282" s="422" t="s">
        <v>10323</v>
      </c>
      <c r="F6282" s="438">
        <v>29230000</v>
      </c>
      <c r="G6282" s="423">
        <v>2023</v>
      </c>
      <c r="H6282" s="424">
        <f>VLOOKUP(G6282,[3]잔가율!$B$3:$C$33,2,FALSE)</f>
        <v>0.82599999999999996</v>
      </c>
      <c r="I6282" s="434">
        <f t="shared" si="98"/>
        <v>24143980</v>
      </c>
    </row>
    <row r="6283" spans="1:9">
      <c r="A6283" s="421">
        <v>6282</v>
      </c>
      <c r="B6283" s="422" t="s">
        <v>7711</v>
      </c>
      <c r="C6283" s="422" t="s">
        <v>7712</v>
      </c>
      <c r="D6283" s="422" t="s">
        <v>1988</v>
      </c>
      <c r="E6283" s="422" t="s">
        <v>10324</v>
      </c>
      <c r="F6283" s="438">
        <v>29780000</v>
      </c>
      <c r="G6283" s="423">
        <v>2023</v>
      </c>
      <c r="H6283" s="424">
        <f>VLOOKUP(G6283,[3]잔가율!$B$3:$C$33,2,FALSE)</f>
        <v>0.82599999999999996</v>
      </c>
      <c r="I6283" s="434">
        <f t="shared" si="98"/>
        <v>24598280</v>
      </c>
    </row>
    <row r="6284" spans="1:9">
      <c r="A6284" s="421">
        <v>6283</v>
      </c>
      <c r="B6284" s="422" t="s">
        <v>7711</v>
      </c>
      <c r="C6284" s="422" t="s">
        <v>7712</v>
      </c>
      <c r="D6284" s="422" t="s">
        <v>1988</v>
      </c>
      <c r="E6284" s="422" t="s">
        <v>10325</v>
      </c>
      <c r="F6284" s="438">
        <v>32700000</v>
      </c>
      <c r="G6284" s="423">
        <v>2023</v>
      </c>
      <c r="H6284" s="424">
        <f>VLOOKUP(G6284,[3]잔가율!$B$3:$C$33,2,FALSE)</f>
        <v>0.82599999999999996</v>
      </c>
      <c r="I6284" s="434">
        <f t="shared" si="98"/>
        <v>27010200</v>
      </c>
    </row>
    <row r="6285" spans="1:9">
      <c r="A6285" s="421">
        <v>6284</v>
      </c>
      <c r="B6285" s="422" t="s">
        <v>7711</v>
      </c>
      <c r="C6285" s="422" t="s">
        <v>7712</v>
      </c>
      <c r="D6285" s="422" t="s">
        <v>1988</v>
      </c>
      <c r="E6285" s="422" t="s">
        <v>10326</v>
      </c>
      <c r="F6285" s="438">
        <v>28690000</v>
      </c>
      <c r="G6285" s="423">
        <v>2023</v>
      </c>
      <c r="H6285" s="424">
        <f>VLOOKUP(G6285,[3]잔가율!$B$3:$C$33,2,FALSE)</f>
        <v>0.82599999999999996</v>
      </c>
      <c r="I6285" s="434">
        <f t="shared" si="98"/>
        <v>23697940</v>
      </c>
    </row>
    <row r="6286" spans="1:9">
      <c r="A6286" s="421">
        <v>6285</v>
      </c>
      <c r="B6286" s="422" t="s">
        <v>7711</v>
      </c>
      <c r="C6286" s="422" t="s">
        <v>7712</v>
      </c>
      <c r="D6286" s="422" t="s">
        <v>1988</v>
      </c>
      <c r="E6286" s="422" t="s">
        <v>10327</v>
      </c>
      <c r="F6286" s="438">
        <v>28820000</v>
      </c>
      <c r="G6286" s="423">
        <v>2023</v>
      </c>
      <c r="H6286" s="424">
        <f>VLOOKUP(G6286,[3]잔가율!$B$3:$C$33,2,FALSE)</f>
        <v>0.82599999999999996</v>
      </c>
      <c r="I6286" s="434">
        <f t="shared" si="98"/>
        <v>23805320</v>
      </c>
    </row>
    <row r="6287" spans="1:9">
      <c r="A6287" s="421">
        <v>6286</v>
      </c>
      <c r="B6287" s="422" t="s">
        <v>7711</v>
      </c>
      <c r="C6287" s="422" t="s">
        <v>7712</v>
      </c>
      <c r="D6287" s="422" t="s">
        <v>1988</v>
      </c>
      <c r="E6287" s="422" t="s">
        <v>10328</v>
      </c>
      <c r="F6287" s="438">
        <v>30190000</v>
      </c>
      <c r="G6287" s="423">
        <v>2023</v>
      </c>
      <c r="H6287" s="424">
        <f>VLOOKUP(G6287,[3]잔가율!$B$3:$C$33,2,FALSE)</f>
        <v>0.82599999999999996</v>
      </c>
      <c r="I6287" s="434">
        <f t="shared" si="98"/>
        <v>24936940</v>
      </c>
    </row>
    <row r="6288" spans="1:9">
      <c r="A6288" s="421">
        <v>6287</v>
      </c>
      <c r="B6288" s="422" t="s">
        <v>7711</v>
      </c>
      <c r="C6288" s="422" t="s">
        <v>7712</v>
      </c>
      <c r="D6288" s="422" t="s">
        <v>1988</v>
      </c>
      <c r="E6288" s="422" t="s">
        <v>10329</v>
      </c>
      <c r="F6288" s="438">
        <v>32670000</v>
      </c>
      <c r="G6288" s="423">
        <v>2023</v>
      </c>
      <c r="H6288" s="424">
        <f>VLOOKUP(G6288,[3]잔가율!$B$3:$C$33,2,FALSE)</f>
        <v>0.82599999999999996</v>
      </c>
      <c r="I6288" s="434">
        <f t="shared" si="98"/>
        <v>26985420</v>
      </c>
    </row>
    <row r="6289" spans="1:9">
      <c r="A6289" s="421">
        <v>6288</v>
      </c>
      <c r="B6289" s="422" t="s">
        <v>7711</v>
      </c>
      <c r="C6289" s="422" t="s">
        <v>7712</v>
      </c>
      <c r="D6289" s="422" t="s">
        <v>1988</v>
      </c>
      <c r="E6289" s="422" t="s">
        <v>10330</v>
      </c>
      <c r="F6289" s="438">
        <v>27310000</v>
      </c>
      <c r="G6289" s="423">
        <v>2023</v>
      </c>
      <c r="H6289" s="424">
        <f>VLOOKUP(G6289,[3]잔가율!$B$3:$C$33,2,FALSE)</f>
        <v>0.82599999999999996</v>
      </c>
      <c r="I6289" s="434">
        <f t="shared" si="98"/>
        <v>22558060</v>
      </c>
    </row>
    <row r="6290" spans="1:9">
      <c r="A6290" s="421">
        <v>6289</v>
      </c>
      <c r="B6290" s="422" t="s">
        <v>7711</v>
      </c>
      <c r="C6290" s="422" t="s">
        <v>7712</v>
      </c>
      <c r="D6290" s="422" t="s">
        <v>1988</v>
      </c>
      <c r="E6290" s="422" t="s">
        <v>10331</v>
      </c>
      <c r="F6290" s="438">
        <v>28600000</v>
      </c>
      <c r="G6290" s="423">
        <v>2023</v>
      </c>
      <c r="H6290" s="424">
        <f>VLOOKUP(G6290,[3]잔가율!$B$3:$C$33,2,FALSE)</f>
        <v>0.82599999999999996</v>
      </c>
      <c r="I6290" s="434">
        <f t="shared" si="98"/>
        <v>23623600</v>
      </c>
    </row>
    <row r="6291" spans="1:9">
      <c r="A6291" s="421">
        <v>6290</v>
      </c>
      <c r="B6291" s="422" t="s">
        <v>7711</v>
      </c>
      <c r="C6291" s="422" t="s">
        <v>7712</v>
      </c>
      <c r="D6291" s="422" t="s">
        <v>1988</v>
      </c>
      <c r="E6291" s="422" t="s">
        <v>10332</v>
      </c>
      <c r="F6291" s="438">
        <v>30390000</v>
      </c>
      <c r="G6291" s="423">
        <v>2023</v>
      </c>
      <c r="H6291" s="424">
        <f>VLOOKUP(G6291,[3]잔가율!$B$3:$C$33,2,FALSE)</f>
        <v>0.82599999999999996</v>
      </c>
      <c r="I6291" s="434">
        <f t="shared" si="98"/>
        <v>25102140</v>
      </c>
    </row>
    <row r="6292" spans="1:9">
      <c r="A6292" s="421">
        <v>6291</v>
      </c>
      <c r="B6292" s="422" t="s">
        <v>7711</v>
      </c>
      <c r="C6292" s="422" t="s">
        <v>7712</v>
      </c>
      <c r="D6292" s="422" t="s">
        <v>1988</v>
      </c>
      <c r="E6292" s="422" t="s">
        <v>10333</v>
      </c>
      <c r="F6292" s="438">
        <v>35300000</v>
      </c>
      <c r="G6292" s="423">
        <v>2023</v>
      </c>
      <c r="H6292" s="424">
        <f>VLOOKUP(G6292,[3]잔가율!$B$3:$C$33,2,FALSE)</f>
        <v>0.82599999999999996</v>
      </c>
      <c r="I6292" s="434">
        <f t="shared" si="98"/>
        <v>29157800</v>
      </c>
    </row>
    <row r="6293" spans="1:9">
      <c r="A6293" s="421">
        <v>6292</v>
      </c>
      <c r="B6293" s="422" t="s">
        <v>7711</v>
      </c>
      <c r="C6293" s="422" t="s">
        <v>7712</v>
      </c>
      <c r="D6293" s="422" t="s">
        <v>1988</v>
      </c>
      <c r="E6293" s="422" t="s">
        <v>10334</v>
      </c>
      <c r="F6293" s="438">
        <v>26890000</v>
      </c>
      <c r="G6293" s="423">
        <v>2023</v>
      </c>
      <c r="H6293" s="424">
        <f>VLOOKUP(G6293,[3]잔가율!$B$3:$C$33,2,FALSE)</f>
        <v>0.82599999999999996</v>
      </c>
      <c r="I6293" s="434">
        <f t="shared" si="98"/>
        <v>22211140</v>
      </c>
    </row>
    <row r="6294" spans="1:9">
      <c r="A6294" s="421">
        <v>6293</v>
      </c>
      <c r="B6294" s="422" t="s">
        <v>7711</v>
      </c>
      <c r="C6294" s="422" t="s">
        <v>7712</v>
      </c>
      <c r="D6294" s="422" t="s">
        <v>1988</v>
      </c>
      <c r="E6294" s="422" t="s">
        <v>10335</v>
      </c>
      <c r="F6294" s="438">
        <v>28590000</v>
      </c>
      <c r="G6294" s="423">
        <v>2023</v>
      </c>
      <c r="H6294" s="424">
        <f>VLOOKUP(G6294,[3]잔가율!$B$3:$C$33,2,FALSE)</f>
        <v>0.82599999999999996</v>
      </c>
      <c r="I6294" s="434">
        <f t="shared" si="98"/>
        <v>23615340</v>
      </c>
    </row>
    <row r="6295" spans="1:9">
      <c r="A6295" s="421">
        <v>6294</v>
      </c>
      <c r="B6295" s="422" t="s">
        <v>7711</v>
      </c>
      <c r="C6295" s="422" t="s">
        <v>7712</v>
      </c>
      <c r="D6295" s="422" t="s">
        <v>1988</v>
      </c>
      <c r="E6295" s="422" t="s">
        <v>10336</v>
      </c>
      <c r="F6295" s="438">
        <v>29790000</v>
      </c>
      <c r="G6295" s="423">
        <v>2023</v>
      </c>
      <c r="H6295" s="424">
        <f>VLOOKUP(G6295,[3]잔가율!$B$3:$C$33,2,FALSE)</f>
        <v>0.82599999999999996</v>
      </c>
      <c r="I6295" s="434">
        <f t="shared" si="98"/>
        <v>24606540</v>
      </c>
    </row>
    <row r="6296" spans="1:9">
      <c r="A6296" s="421">
        <v>6295</v>
      </c>
      <c r="B6296" s="422" t="s">
        <v>7711</v>
      </c>
      <c r="C6296" s="422" t="s">
        <v>7712</v>
      </c>
      <c r="D6296" s="422" t="s">
        <v>1988</v>
      </c>
      <c r="E6296" s="422" t="s">
        <v>10337</v>
      </c>
      <c r="F6296" s="438">
        <v>29800000</v>
      </c>
      <c r="G6296" s="423">
        <v>2023</v>
      </c>
      <c r="H6296" s="424">
        <f>VLOOKUP(G6296,[3]잔가율!$B$3:$C$33,2,FALSE)</f>
        <v>0.82599999999999996</v>
      </c>
      <c r="I6296" s="434">
        <f t="shared" si="98"/>
        <v>24614800</v>
      </c>
    </row>
    <row r="6297" spans="1:9">
      <c r="A6297" s="421">
        <v>6296</v>
      </c>
      <c r="B6297" s="422" t="s">
        <v>7711</v>
      </c>
      <c r="C6297" s="422" t="s">
        <v>7712</v>
      </c>
      <c r="D6297" s="422" t="s">
        <v>1988</v>
      </c>
      <c r="E6297" s="422" t="s">
        <v>10338</v>
      </c>
      <c r="F6297" s="438">
        <v>25990000</v>
      </c>
      <c r="G6297" s="423">
        <v>2023</v>
      </c>
      <c r="H6297" s="424">
        <f>VLOOKUP(G6297,[3]잔가율!$B$3:$C$33,2,FALSE)</f>
        <v>0.82599999999999996</v>
      </c>
      <c r="I6297" s="434">
        <f t="shared" si="98"/>
        <v>21467740</v>
      </c>
    </row>
    <row r="6298" spans="1:9">
      <c r="A6298" s="421">
        <v>6297</v>
      </c>
      <c r="B6298" s="422" t="s">
        <v>7711</v>
      </c>
      <c r="C6298" s="422" t="s">
        <v>7712</v>
      </c>
      <c r="D6298" s="422" t="s">
        <v>1988</v>
      </c>
      <c r="E6298" s="422" t="s">
        <v>10339</v>
      </c>
      <c r="F6298" s="438">
        <v>27450000</v>
      </c>
      <c r="G6298" s="423">
        <v>2023</v>
      </c>
      <c r="H6298" s="424">
        <f>VLOOKUP(G6298,[3]잔가율!$B$3:$C$33,2,FALSE)</f>
        <v>0.82599999999999996</v>
      </c>
      <c r="I6298" s="434">
        <f t="shared" si="98"/>
        <v>22673700</v>
      </c>
    </row>
    <row r="6299" spans="1:9">
      <c r="A6299" s="421">
        <v>6298</v>
      </c>
      <c r="B6299" s="422" t="s">
        <v>7711</v>
      </c>
      <c r="C6299" s="422" t="s">
        <v>7712</v>
      </c>
      <c r="D6299" s="422" t="s">
        <v>1988</v>
      </c>
      <c r="E6299" s="422" t="s">
        <v>10340</v>
      </c>
      <c r="F6299" s="438">
        <v>29720000</v>
      </c>
      <c r="G6299" s="423">
        <v>2023</v>
      </c>
      <c r="H6299" s="424">
        <f>VLOOKUP(G6299,[3]잔가율!$B$3:$C$33,2,FALSE)</f>
        <v>0.82599999999999996</v>
      </c>
      <c r="I6299" s="434">
        <f t="shared" si="98"/>
        <v>24548720</v>
      </c>
    </row>
    <row r="6300" spans="1:9">
      <c r="A6300" s="421">
        <v>6299</v>
      </c>
      <c r="B6300" s="422" t="s">
        <v>7711</v>
      </c>
      <c r="C6300" s="422" t="s">
        <v>7712</v>
      </c>
      <c r="D6300" s="422" t="s">
        <v>1988</v>
      </c>
      <c r="E6300" s="422" t="s">
        <v>10341</v>
      </c>
      <c r="F6300" s="438">
        <v>31540000</v>
      </c>
      <c r="G6300" s="423">
        <v>2023</v>
      </c>
      <c r="H6300" s="424">
        <f>VLOOKUP(G6300,[3]잔가율!$B$3:$C$33,2,FALSE)</f>
        <v>0.82599999999999996</v>
      </c>
      <c r="I6300" s="434">
        <f t="shared" si="98"/>
        <v>26052040</v>
      </c>
    </row>
    <row r="6301" spans="1:9">
      <c r="A6301" s="421">
        <v>6300</v>
      </c>
      <c r="B6301" s="422" t="s">
        <v>7711</v>
      </c>
      <c r="C6301" s="422" t="s">
        <v>7712</v>
      </c>
      <c r="D6301" s="422" t="s">
        <v>1988</v>
      </c>
      <c r="E6301" s="422" t="s">
        <v>10342</v>
      </c>
      <c r="F6301" s="438">
        <v>28570000</v>
      </c>
      <c r="G6301" s="423">
        <v>2023</v>
      </c>
      <c r="H6301" s="424">
        <f>VLOOKUP(G6301,[3]잔가율!$B$3:$C$33,2,FALSE)</f>
        <v>0.82599999999999996</v>
      </c>
      <c r="I6301" s="434">
        <f t="shared" si="98"/>
        <v>23598820</v>
      </c>
    </row>
    <row r="6302" spans="1:9">
      <c r="A6302" s="421">
        <v>6301</v>
      </c>
      <c r="B6302" s="422" t="s">
        <v>7711</v>
      </c>
      <c r="C6302" s="422" t="s">
        <v>7712</v>
      </c>
      <c r="D6302" s="422" t="s">
        <v>1988</v>
      </c>
      <c r="E6302" s="422" t="s">
        <v>10343</v>
      </c>
      <c r="F6302" s="438">
        <v>29450000</v>
      </c>
      <c r="G6302" s="423">
        <v>2023</v>
      </c>
      <c r="H6302" s="424">
        <f>VLOOKUP(G6302,[3]잔가율!$B$3:$C$33,2,FALSE)</f>
        <v>0.82599999999999996</v>
      </c>
      <c r="I6302" s="434">
        <f t="shared" si="98"/>
        <v>24325700</v>
      </c>
    </row>
    <row r="6303" spans="1:9">
      <c r="A6303" s="421">
        <v>6302</v>
      </c>
      <c r="B6303" s="422" t="s">
        <v>7711</v>
      </c>
      <c r="C6303" s="422" t="s">
        <v>7712</v>
      </c>
      <c r="D6303" s="422" t="s">
        <v>1988</v>
      </c>
      <c r="E6303" s="422" t="s">
        <v>10344</v>
      </c>
      <c r="F6303" s="438">
        <v>30820000</v>
      </c>
      <c r="G6303" s="423">
        <v>2023</v>
      </c>
      <c r="H6303" s="424">
        <f>VLOOKUP(G6303,[3]잔가율!$B$3:$C$33,2,FALSE)</f>
        <v>0.82599999999999996</v>
      </c>
      <c r="I6303" s="434">
        <f t="shared" si="98"/>
        <v>25457320</v>
      </c>
    </row>
    <row r="6304" spans="1:9">
      <c r="A6304" s="421">
        <v>6303</v>
      </c>
      <c r="B6304" s="422" t="s">
        <v>7711</v>
      </c>
      <c r="C6304" s="422" t="s">
        <v>7712</v>
      </c>
      <c r="D6304" s="422" t="s">
        <v>1988</v>
      </c>
      <c r="E6304" s="422" t="s">
        <v>10345</v>
      </c>
      <c r="F6304" s="438">
        <v>32160000</v>
      </c>
      <c r="G6304" s="423">
        <v>2023</v>
      </c>
      <c r="H6304" s="424">
        <f>VLOOKUP(G6304,[3]잔가율!$B$3:$C$33,2,FALSE)</f>
        <v>0.82599999999999996</v>
      </c>
      <c r="I6304" s="434">
        <f t="shared" si="98"/>
        <v>26564160</v>
      </c>
    </row>
    <row r="6305" spans="1:9">
      <c r="A6305" s="421">
        <v>6304</v>
      </c>
      <c r="B6305" s="422" t="s">
        <v>7711</v>
      </c>
      <c r="C6305" s="422" t="s">
        <v>7712</v>
      </c>
      <c r="D6305" s="422" t="s">
        <v>1988</v>
      </c>
      <c r="E6305" s="422" t="s">
        <v>10346</v>
      </c>
      <c r="F6305" s="438">
        <v>28280000</v>
      </c>
      <c r="G6305" s="423">
        <v>2023</v>
      </c>
      <c r="H6305" s="424">
        <f>VLOOKUP(G6305,[3]잔가율!$B$3:$C$33,2,FALSE)</f>
        <v>0.82599999999999996</v>
      </c>
      <c r="I6305" s="434">
        <f t="shared" si="98"/>
        <v>23359280</v>
      </c>
    </row>
    <row r="6306" spans="1:9">
      <c r="A6306" s="421">
        <v>6305</v>
      </c>
      <c r="B6306" s="422" t="s">
        <v>7711</v>
      </c>
      <c r="C6306" s="422" t="s">
        <v>7712</v>
      </c>
      <c r="D6306" s="422" t="s">
        <v>1988</v>
      </c>
      <c r="E6306" s="422" t="s">
        <v>10347</v>
      </c>
      <c r="F6306" s="438">
        <v>29190000</v>
      </c>
      <c r="G6306" s="423">
        <v>2023</v>
      </c>
      <c r="H6306" s="424">
        <f>VLOOKUP(G6306,[3]잔가율!$B$3:$C$33,2,FALSE)</f>
        <v>0.82599999999999996</v>
      </c>
      <c r="I6306" s="434">
        <f t="shared" si="98"/>
        <v>24110940</v>
      </c>
    </row>
    <row r="6307" spans="1:9">
      <c r="A6307" s="421">
        <v>6306</v>
      </c>
      <c r="B6307" s="422" t="s">
        <v>7711</v>
      </c>
      <c r="C6307" s="422" t="s">
        <v>7712</v>
      </c>
      <c r="D6307" s="422" t="s">
        <v>1988</v>
      </c>
      <c r="E6307" s="422" t="s">
        <v>10348</v>
      </c>
      <c r="F6307" s="438">
        <v>30720000</v>
      </c>
      <c r="G6307" s="423">
        <v>2023</v>
      </c>
      <c r="H6307" s="424">
        <f>VLOOKUP(G6307,[3]잔가율!$B$3:$C$33,2,FALSE)</f>
        <v>0.82599999999999996</v>
      </c>
      <c r="I6307" s="434">
        <f t="shared" si="98"/>
        <v>25374720</v>
      </c>
    </row>
    <row r="6308" spans="1:9">
      <c r="A6308" s="421">
        <v>6307</v>
      </c>
      <c r="B6308" s="422" t="s">
        <v>7711</v>
      </c>
      <c r="C6308" s="422" t="s">
        <v>7712</v>
      </c>
      <c r="D6308" s="422" t="s">
        <v>1988</v>
      </c>
      <c r="E6308" s="422" t="s">
        <v>10349</v>
      </c>
      <c r="F6308" s="438">
        <v>31640000</v>
      </c>
      <c r="G6308" s="423">
        <v>2023</v>
      </c>
      <c r="H6308" s="424">
        <f>VLOOKUP(G6308,[3]잔가율!$B$3:$C$33,2,FALSE)</f>
        <v>0.82599999999999996</v>
      </c>
      <c r="I6308" s="434">
        <f t="shared" si="98"/>
        <v>26134640</v>
      </c>
    </row>
    <row r="6309" spans="1:9">
      <c r="A6309" s="421">
        <v>6308</v>
      </c>
      <c r="B6309" s="422" t="s">
        <v>7711</v>
      </c>
      <c r="C6309" s="422" t="s">
        <v>7712</v>
      </c>
      <c r="D6309" s="422" t="s">
        <v>1988</v>
      </c>
      <c r="E6309" s="422" t="s">
        <v>10350</v>
      </c>
      <c r="F6309" s="438">
        <v>32590000</v>
      </c>
      <c r="G6309" s="423">
        <v>2023</v>
      </c>
      <c r="H6309" s="424">
        <f>VLOOKUP(G6309,[3]잔가율!$B$3:$C$33,2,FALSE)</f>
        <v>0.82599999999999996</v>
      </c>
      <c r="I6309" s="434">
        <f t="shared" si="98"/>
        <v>26919340</v>
      </c>
    </row>
    <row r="6310" spans="1:9">
      <c r="A6310" s="421">
        <v>6309</v>
      </c>
      <c r="B6310" s="422" t="s">
        <v>7711</v>
      </c>
      <c r="C6310" s="422" t="s">
        <v>7712</v>
      </c>
      <c r="D6310" s="422" t="s">
        <v>1988</v>
      </c>
      <c r="E6310" s="422" t="s">
        <v>10351</v>
      </c>
      <c r="F6310" s="438">
        <v>32940000</v>
      </c>
      <c r="G6310" s="423">
        <v>2023</v>
      </c>
      <c r="H6310" s="424">
        <f>VLOOKUP(G6310,[3]잔가율!$B$3:$C$33,2,FALSE)</f>
        <v>0.82599999999999996</v>
      </c>
      <c r="I6310" s="434">
        <f t="shared" si="98"/>
        <v>27208440</v>
      </c>
    </row>
    <row r="6311" spans="1:9">
      <c r="A6311" s="421">
        <v>6310</v>
      </c>
      <c r="B6311" s="422" t="s">
        <v>7711</v>
      </c>
      <c r="C6311" s="422" t="s">
        <v>7712</v>
      </c>
      <c r="D6311" s="422" t="s">
        <v>1988</v>
      </c>
      <c r="E6311" s="422" t="s">
        <v>10352</v>
      </c>
      <c r="F6311" s="438">
        <v>26500000</v>
      </c>
      <c r="G6311" s="423">
        <v>2023</v>
      </c>
      <c r="H6311" s="424">
        <f>VLOOKUP(G6311,[3]잔가율!$B$3:$C$33,2,FALSE)</f>
        <v>0.82599999999999996</v>
      </c>
      <c r="I6311" s="434">
        <f t="shared" si="98"/>
        <v>21889000</v>
      </c>
    </row>
    <row r="6312" spans="1:9">
      <c r="A6312" s="421">
        <v>6311</v>
      </c>
      <c r="B6312" s="422" t="s">
        <v>7711</v>
      </c>
      <c r="C6312" s="422" t="s">
        <v>7712</v>
      </c>
      <c r="D6312" s="422" t="s">
        <v>1988</v>
      </c>
      <c r="E6312" s="422" t="s">
        <v>10353</v>
      </c>
      <c r="F6312" s="438">
        <v>26500000</v>
      </c>
      <c r="G6312" s="423">
        <v>2023</v>
      </c>
      <c r="H6312" s="424">
        <f>VLOOKUP(G6312,[3]잔가율!$B$3:$C$33,2,FALSE)</f>
        <v>0.82599999999999996</v>
      </c>
      <c r="I6312" s="434">
        <f t="shared" si="98"/>
        <v>21889000</v>
      </c>
    </row>
    <row r="6313" spans="1:9">
      <c r="A6313" s="421">
        <v>6312</v>
      </c>
      <c r="B6313" s="422" t="s">
        <v>7711</v>
      </c>
      <c r="C6313" s="422" t="s">
        <v>7712</v>
      </c>
      <c r="D6313" s="422" t="s">
        <v>1988</v>
      </c>
      <c r="E6313" s="422" t="s">
        <v>10354</v>
      </c>
      <c r="F6313" s="438">
        <v>30080000</v>
      </c>
      <c r="G6313" s="423">
        <v>2023</v>
      </c>
      <c r="H6313" s="424">
        <f>VLOOKUP(G6313,[3]잔가율!$B$3:$C$33,2,FALSE)</f>
        <v>0.82599999999999996</v>
      </c>
      <c r="I6313" s="434">
        <f t="shared" si="98"/>
        <v>24846080</v>
      </c>
    </row>
    <row r="6314" spans="1:9">
      <c r="A6314" s="421">
        <v>6313</v>
      </c>
      <c r="B6314" s="422" t="s">
        <v>7711</v>
      </c>
      <c r="C6314" s="422" t="s">
        <v>7712</v>
      </c>
      <c r="D6314" s="422" t="s">
        <v>1988</v>
      </c>
      <c r="E6314" s="422" t="s">
        <v>10355</v>
      </c>
      <c r="F6314" s="438">
        <v>28400000</v>
      </c>
      <c r="G6314" s="423">
        <v>2023</v>
      </c>
      <c r="H6314" s="424">
        <f>VLOOKUP(G6314,[3]잔가율!$B$3:$C$33,2,FALSE)</f>
        <v>0.82599999999999996</v>
      </c>
      <c r="I6314" s="434">
        <f t="shared" si="98"/>
        <v>23458400</v>
      </c>
    </row>
    <row r="6315" spans="1:9">
      <c r="A6315" s="421">
        <v>6314</v>
      </c>
      <c r="B6315" s="422" t="s">
        <v>7711</v>
      </c>
      <c r="C6315" s="422" t="s">
        <v>7712</v>
      </c>
      <c r="D6315" s="422" t="s">
        <v>1988</v>
      </c>
      <c r="E6315" s="422" t="s">
        <v>10356</v>
      </c>
      <c r="F6315" s="438">
        <v>33240000</v>
      </c>
      <c r="G6315" s="423">
        <v>2023</v>
      </c>
      <c r="H6315" s="424">
        <f>VLOOKUP(G6315,[3]잔가율!$B$3:$C$33,2,FALSE)</f>
        <v>0.82599999999999996</v>
      </c>
      <c r="I6315" s="434">
        <f t="shared" si="98"/>
        <v>27456240</v>
      </c>
    </row>
    <row r="6316" spans="1:9">
      <c r="A6316" s="421">
        <v>6315</v>
      </c>
      <c r="B6316" s="422" t="s">
        <v>7711</v>
      </c>
      <c r="C6316" s="422" t="s">
        <v>7712</v>
      </c>
      <c r="D6316" s="422" t="s">
        <v>1988</v>
      </c>
      <c r="E6316" s="422" t="s">
        <v>10357</v>
      </c>
      <c r="F6316" s="438">
        <v>30600000</v>
      </c>
      <c r="G6316" s="423">
        <v>2023</v>
      </c>
      <c r="H6316" s="424">
        <f>VLOOKUP(G6316,[3]잔가율!$B$3:$C$33,2,FALSE)</f>
        <v>0.82599999999999996</v>
      </c>
      <c r="I6316" s="434">
        <f t="shared" si="98"/>
        <v>25275600</v>
      </c>
    </row>
    <row r="6317" spans="1:9">
      <c r="A6317" s="421">
        <v>6316</v>
      </c>
      <c r="B6317" s="422" t="s">
        <v>7711</v>
      </c>
      <c r="C6317" s="422" t="s">
        <v>7712</v>
      </c>
      <c r="D6317" s="422" t="s">
        <v>1988</v>
      </c>
      <c r="E6317" s="422" t="s">
        <v>10358</v>
      </c>
      <c r="F6317" s="438">
        <v>31140000</v>
      </c>
      <c r="G6317" s="423">
        <v>2023</v>
      </c>
      <c r="H6317" s="424">
        <f>VLOOKUP(G6317,[3]잔가율!$B$3:$C$33,2,FALSE)</f>
        <v>0.82599999999999996</v>
      </c>
      <c r="I6317" s="434">
        <f t="shared" si="98"/>
        <v>25721640</v>
      </c>
    </row>
    <row r="6318" spans="1:9">
      <c r="A6318" s="421">
        <v>6317</v>
      </c>
      <c r="B6318" s="422" t="s">
        <v>7711</v>
      </c>
      <c r="C6318" s="422" t="s">
        <v>7712</v>
      </c>
      <c r="D6318" s="422" t="s">
        <v>1988</v>
      </c>
      <c r="E6318" s="422" t="s">
        <v>10359</v>
      </c>
      <c r="F6318" s="438">
        <v>34780000</v>
      </c>
      <c r="G6318" s="423">
        <v>2023</v>
      </c>
      <c r="H6318" s="424">
        <f>VLOOKUP(G6318,[3]잔가율!$B$3:$C$33,2,FALSE)</f>
        <v>0.82599999999999996</v>
      </c>
      <c r="I6318" s="434">
        <f t="shared" si="98"/>
        <v>28728280</v>
      </c>
    </row>
    <row r="6319" spans="1:9">
      <c r="A6319" s="421">
        <v>6318</v>
      </c>
      <c r="B6319" s="422" t="s">
        <v>7711</v>
      </c>
      <c r="C6319" s="422" t="s">
        <v>7712</v>
      </c>
      <c r="D6319" s="422" t="s">
        <v>1988</v>
      </c>
      <c r="E6319" s="422" t="s">
        <v>10360</v>
      </c>
      <c r="F6319" s="438">
        <v>36780000</v>
      </c>
      <c r="G6319" s="423">
        <v>2023</v>
      </c>
      <c r="H6319" s="424">
        <f>VLOOKUP(G6319,[3]잔가율!$B$3:$C$33,2,FALSE)</f>
        <v>0.82599999999999996</v>
      </c>
      <c r="I6319" s="434">
        <f t="shared" si="98"/>
        <v>30380280</v>
      </c>
    </row>
    <row r="6320" spans="1:9">
      <c r="A6320" s="421">
        <v>6319</v>
      </c>
      <c r="B6320" s="422" t="s">
        <v>7711</v>
      </c>
      <c r="C6320" s="422" t="s">
        <v>7712</v>
      </c>
      <c r="D6320" s="422" t="s">
        <v>1988</v>
      </c>
      <c r="E6320" s="422" t="s">
        <v>10361</v>
      </c>
      <c r="F6320" s="438">
        <v>30610000</v>
      </c>
      <c r="G6320" s="423">
        <v>2023</v>
      </c>
      <c r="H6320" s="424">
        <f>VLOOKUP(G6320,[3]잔가율!$B$3:$C$33,2,FALSE)</f>
        <v>0.82599999999999996</v>
      </c>
      <c r="I6320" s="434">
        <f t="shared" si="98"/>
        <v>25283860</v>
      </c>
    </row>
    <row r="6321" spans="1:9">
      <c r="A6321" s="421">
        <v>6320</v>
      </c>
      <c r="B6321" s="422" t="s">
        <v>7711</v>
      </c>
      <c r="C6321" s="422" t="s">
        <v>7712</v>
      </c>
      <c r="D6321" s="422" t="s">
        <v>1988</v>
      </c>
      <c r="E6321" s="422" t="s">
        <v>10362</v>
      </c>
      <c r="F6321" s="438">
        <v>30490000</v>
      </c>
      <c r="G6321" s="423">
        <v>2023</v>
      </c>
      <c r="H6321" s="424">
        <f>VLOOKUP(G6321,[3]잔가율!$B$3:$C$33,2,FALSE)</f>
        <v>0.82599999999999996</v>
      </c>
      <c r="I6321" s="434">
        <f t="shared" si="98"/>
        <v>25184740</v>
      </c>
    </row>
    <row r="6322" spans="1:9">
      <c r="A6322" s="421">
        <v>6321</v>
      </c>
      <c r="B6322" s="422" t="s">
        <v>7711</v>
      </c>
      <c r="C6322" s="422" t="s">
        <v>7712</v>
      </c>
      <c r="D6322" s="422" t="s">
        <v>1988</v>
      </c>
      <c r="E6322" s="422" t="s">
        <v>10363</v>
      </c>
      <c r="F6322" s="438">
        <v>33010000</v>
      </c>
      <c r="G6322" s="423">
        <v>2023</v>
      </c>
      <c r="H6322" s="424">
        <f>VLOOKUP(G6322,[3]잔가율!$B$3:$C$33,2,FALSE)</f>
        <v>0.82599999999999996</v>
      </c>
      <c r="I6322" s="434">
        <f t="shared" si="98"/>
        <v>27266260</v>
      </c>
    </row>
    <row r="6323" spans="1:9">
      <c r="A6323" s="421">
        <v>6322</v>
      </c>
      <c r="B6323" s="422" t="s">
        <v>7711</v>
      </c>
      <c r="C6323" s="422" t="s">
        <v>7712</v>
      </c>
      <c r="D6323" s="422" t="s">
        <v>1988</v>
      </c>
      <c r="E6323" s="422" t="s">
        <v>10364</v>
      </c>
      <c r="F6323" s="438">
        <v>33350000</v>
      </c>
      <c r="G6323" s="423">
        <v>2023</v>
      </c>
      <c r="H6323" s="424">
        <f>VLOOKUP(G6323,[3]잔가율!$B$3:$C$33,2,FALSE)</f>
        <v>0.82599999999999996</v>
      </c>
      <c r="I6323" s="434">
        <f t="shared" si="98"/>
        <v>27547100</v>
      </c>
    </row>
    <row r="6324" spans="1:9">
      <c r="A6324" s="421">
        <v>6323</v>
      </c>
      <c r="B6324" s="422" t="s">
        <v>7711</v>
      </c>
      <c r="C6324" s="422" t="s">
        <v>7712</v>
      </c>
      <c r="D6324" s="422" t="s">
        <v>1988</v>
      </c>
      <c r="E6324" s="422" t="s">
        <v>10365</v>
      </c>
      <c r="F6324" s="438">
        <v>28830000</v>
      </c>
      <c r="G6324" s="423">
        <v>2023</v>
      </c>
      <c r="H6324" s="424">
        <f>VLOOKUP(G6324,[3]잔가율!$B$3:$C$33,2,FALSE)</f>
        <v>0.82599999999999996</v>
      </c>
      <c r="I6324" s="434">
        <f t="shared" si="98"/>
        <v>23813580</v>
      </c>
    </row>
    <row r="6325" spans="1:9">
      <c r="A6325" s="421">
        <v>6324</v>
      </c>
      <c r="B6325" s="422" t="s">
        <v>7711</v>
      </c>
      <c r="C6325" s="422" t="s">
        <v>7712</v>
      </c>
      <c r="D6325" s="422" t="s">
        <v>1988</v>
      </c>
      <c r="E6325" s="422" t="s">
        <v>10366</v>
      </c>
      <c r="F6325" s="438">
        <v>30750000</v>
      </c>
      <c r="G6325" s="423">
        <v>2023</v>
      </c>
      <c r="H6325" s="424">
        <f>VLOOKUP(G6325,[3]잔가율!$B$3:$C$33,2,FALSE)</f>
        <v>0.82599999999999996</v>
      </c>
      <c r="I6325" s="434">
        <f t="shared" si="98"/>
        <v>25399500</v>
      </c>
    </row>
    <row r="6326" spans="1:9">
      <c r="A6326" s="421">
        <v>6325</v>
      </c>
      <c r="B6326" s="422" t="s">
        <v>7711</v>
      </c>
      <c r="C6326" s="422" t="s">
        <v>7712</v>
      </c>
      <c r="D6326" s="422" t="s">
        <v>1988</v>
      </c>
      <c r="E6326" s="422" t="s">
        <v>10367</v>
      </c>
      <c r="F6326" s="438">
        <v>31980000</v>
      </c>
      <c r="G6326" s="423">
        <v>2023</v>
      </c>
      <c r="H6326" s="424">
        <f>VLOOKUP(G6326,[3]잔가율!$B$3:$C$33,2,FALSE)</f>
        <v>0.82599999999999996</v>
      </c>
      <c r="I6326" s="434">
        <f t="shared" si="98"/>
        <v>26415480</v>
      </c>
    </row>
    <row r="6327" spans="1:9">
      <c r="A6327" s="421">
        <v>6326</v>
      </c>
      <c r="B6327" s="422" t="s">
        <v>7711</v>
      </c>
      <c r="C6327" s="422" t="s">
        <v>7712</v>
      </c>
      <c r="D6327" s="422" t="s">
        <v>1988</v>
      </c>
      <c r="E6327" s="422" t="s">
        <v>10368</v>
      </c>
      <c r="F6327" s="438">
        <v>37180000</v>
      </c>
      <c r="G6327" s="423">
        <v>2023</v>
      </c>
      <c r="H6327" s="424">
        <f>VLOOKUP(G6327,[3]잔가율!$B$3:$C$33,2,FALSE)</f>
        <v>0.82599999999999996</v>
      </c>
      <c r="I6327" s="434">
        <f t="shared" si="98"/>
        <v>30710680</v>
      </c>
    </row>
    <row r="6328" spans="1:9">
      <c r="A6328" s="421">
        <v>6327</v>
      </c>
      <c r="B6328" s="422" t="s">
        <v>7711</v>
      </c>
      <c r="C6328" s="422" t="s">
        <v>7712</v>
      </c>
      <c r="D6328" s="422" t="s">
        <v>1988</v>
      </c>
      <c r="E6328" s="422" t="s">
        <v>10369</v>
      </c>
      <c r="F6328" s="438">
        <v>26690000</v>
      </c>
      <c r="G6328" s="423">
        <v>2023</v>
      </c>
      <c r="H6328" s="424">
        <f>VLOOKUP(G6328,[3]잔가율!$B$3:$C$33,2,FALSE)</f>
        <v>0.82599999999999996</v>
      </c>
      <c r="I6328" s="434">
        <f t="shared" si="98"/>
        <v>22045940</v>
      </c>
    </row>
    <row r="6329" spans="1:9">
      <c r="A6329" s="421">
        <v>6328</v>
      </c>
      <c r="B6329" s="422" t="s">
        <v>7711</v>
      </c>
      <c r="C6329" s="422" t="s">
        <v>7712</v>
      </c>
      <c r="D6329" s="422" t="s">
        <v>1988</v>
      </c>
      <c r="E6329" s="422" t="s">
        <v>10370</v>
      </c>
      <c r="F6329" s="438">
        <v>31540000</v>
      </c>
      <c r="G6329" s="423">
        <v>2023</v>
      </c>
      <c r="H6329" s="424">
        <f>VLOOKUP(G6329,[3]잔가율!$B$3:$C$33,2,FALSE)</f>
        <v>0.82599999999999996</v>
      </c>
      <c r="I6329" s="434">
        <f t="shared" si="98"/>
        <v>26052040</v>
      </c>
    </row>
    <row r="6330" spans="1:9">
      <c r="A6330" s="421">
        <v>6329</v>
      </c>
      <c r="B6330" s="422" t="s">
        <v>7711</v>
      </c>
      <c r="C6330" s="422" t="s">
        <v>7712</v>
      </c>
      <c r="D6330" s="422" t="s">
        <v>1988</v>
      </c>
      <c r="E6330" s="422" t="s">
        <v>10371</v>
      </c>
      <c r="F6330" s="438">
        <v>30960000</v>
      </c>
      <c r="G6330" s="423">
        <v>2023</v>
      </c>
      <c r="H6330" s="424">
        <f>VLOOKUP(G6330,[3]잔가율!$B$3:$C$33,2,FALSE)</f>
        <v>0.82599999999999996</v>
      </c>
      <c r="I6330" s="434">
        <f t="shared" si="98"/>
        <v>25572960</v>
      </c>
    </row>
    <row r="6331" spans="1:9">
      <c r="A6331" s="421">
        <v>6330</v>
      </c>
      <c r="B6331" s="422" t="s">
        <v>7711</v>
      </c>
      <c r="C6331" s="422" t="s">
        <v>7712</v>
      </c>
      <c r="D6331" s="422" t="s">
        <v>1988</v>
      </c>
      <c r="E6331" s="422" t="s">
        <v>10372</v>
      </c>
      <c r="F6331" s="438">
        <v>35390000</v>
      </c>
      <c r="G6331" s="423">
        <v>2023</v>
      </c>
      <c r="H6331" s="424">
        <f>VLOOKUP(G6331,[3]잔가율!$B$3:$C$33,2,FALSE)</f>
        <v>0.82599999999999996</v>
      </c>
      <c r="I6331" s="434">
        <f t="shared" si="98"/>
        <v>29232140</v>
      </c>
    </row>
    <row r="6332" spans="1:9">
      <c r="A6332" s="421">
        <v>6331</v>
      </c>
      <c r="B6332" s="422" t="s">
        <v>7711</v>
      </c>
      <c r="C6332" s="422" t="s">
        <v>7712</v>
      </c>
      <c r="D6332" s="422" t="s">
        <v>1988</v>
      </c>
      <c r="E6332" s="422" t="s">
        <v>10373</v>
      </c>
      <c r="F6332" s="438">
        <v>26120000</v>
      </c>
      <c r="G6332" s="423">
        <v>2023</v>
      </c>
      <c r="H6332" s="424">
        <f>VLOOKUP(G6332,[3]잔가율!$B$3:$C$33,2,FALSE)</f>
        <v>0.82599999999999996</v>
      </c>
      <c r="I6332" s="434">
        <f t="shared" si="98"/>
        <v>21575120</v>
      </c>
    </row>
    <row r="6333" spans="1:9">
      <c r="A6333" s="421">
        <v>6332</v>
      </c>
      <c r="B6333" s="422" t="s">
        <v>7711</v>
      </c>
      <c r="C6333" s="422" t="s">
        <v>7712</v>
      </c>
      <c r="D6333" s="422" t="s">
        <v>1988</v>
      </c>
      <c r="E6333" s="422" t="s">
        <v>10374</v>
      </c>
      <c r="F6333" s="438">
        <v>28330000</v>
      </c>
      <c r="G6333" s="423">
        <v>2023</v>
      </c>
      <c r="H6333" s="424">
        <f>VLOOKUP(G6333,[3]잔가율!$B$3:$C$33,2,FALSE)</f>
        <v>0.82599999999999996</v>
      </c>
      <c r="I6333" s="434">
        <f t="shared" si="98"/>
        <v>23400580</v>
      </c>
    </row>
    <row r="6334" spans="1:9">
      <c r="A6334" s="421">
        <v>6333</v>
      </c>
      <c r="B6334" s="422" t="s">
        <v>7711</v>
      </c>
      <c r="C6334" s="422" t="s">
        <v>7712</v>
      </c>
      <c r="D6334" s="422" t="s">
        <v>1988</v>
      </c>
      <c r="E6334" s="422" t="s">
        <v>10375</v>
      </c>
      <c r="F6334" s="438">
        <v>31080000</v>
      </c>
      <c r="G6334" s="423">
        <v>2023</v>
      </c>
      <c r="H6334" s="424">
        <f>VLOOKUP(G6334,[3]잔가율!$B$3:$C$33,2,FALSE)</f>
        <v>0.82599999999999996</v>
      </c>
      <c r="I6334" s="434">
        <f t="shared" si="98"/>
        <v>25672080</v>
      </c>
    </row>
    <row r="6335" spans="1:9">
      <c r="A6335" s="421">
        <v>6334</v>
      </c>
      <c r="B6335" s="422" t="s">
        <v>7711</v>
      </c>
      <c r="C6335" s="422" t="s">
        <v>7712</v>
      </c>
      <c r="D6335" s="422" t="s">
        <v>1988</v>
      </c>
      <c r="E6335" s="422" t="s">
        <v>10376</v>
      </c>
      <c r="F6335" s="438">
        <v>33230000</v>
      </c>
      <c r="G6335" s="423">
        <v>2023</v>
      </c>
      <c r="H6335" s="424">
        <f>VLOOKUP(G6335,[3]잔가율!$B$3:$C$33,2,FALSE)</f>
        <v>0.82599999999999996</v>
      </c>
      <c r="I6335" s="434">
        <f t="shared" si="98"/>
        <v>27447980</v>
      </c>
    </row>
    <row r="6336" spans="1:9">
      <c r="A6336" s="421">
        <v>6335</v>
      </c>
      <c r="B6336" s="422" t="s">
        <v>7711</v>
      </c>
      <c r="C6336" s="422" t="s">
        <v>7712</v>
      </c>
      <c r="D6336" s="422" t="s">
        <v>1988</v>
      </c>
      <c r="E6336" s="422" t="s">
        <v>10377</v>
      </c>
      <c r="F6336" s="438">
        <v>26550000</v>
      </c>
      <c r="G6336" s="423">
        <v>2023</v>
      </c>
      <c r="H6336" s="424">
        <f>VLOOKUP(G6336,[3]잔가율!$B$3:$C$33,2,FALSE)</f>
        <v>0.82599999999999996</v>
      </c>
      <c r="I6336" s="434">
        <f t="shared" si="98"/>
        <v>21930300</v>
      </c>
    </row>
    <row r="6337" spans="1:9">
      <c r="A6337" s="421">
        <v>6336</v>
      </c>
      <c r="B6337" s="422" t="s">
        <v>7711</v>
      </c>
      <c r="C6337" s="422" t="s">
        <v>7712</v>
      </c>
      <c r="D6337" s="422" t="s">
        <v>1988</v>
      </c>
      <c r="E6337" s="422" t="s">
        <v>10378</v>
      </c>
      <c r="F6337" s="438">
        <v>30950000</v>
      </c>
      <c r="G6337" s="423">
        <v>2023</v>
      </c>
      <c r="H6337" s="424">
        <f>VLOOKUP(G6337,[3]잔가율!$B$3:$C$33,2,FALSE)</f>
        <v>0.82599999999999996</v>
      </c>
      <c r="I6337" s="434">
        <f t="shared" si="98"/>
        <v>25564700</v>
      </c>
    </row>
    <row r="6338" spans="1:9">
      <c r="A6338" s="421">
        <v>6337</v>
      </c>
      <c r="B6338" s="422" t="s">
        <v>7711</v>
      </c>
      <c r="C6338" s="422" t="s">
        <v>7712</v>
      </c>
      <c r="D6338" s="422" t="s">
        <v>1988</v>
      </c>
      <c r="E6338" s="422" t="s">
        <v>10379</v>
      </c>
      <c r="F6338" s="438">
        <v>32500000</v>
      </c>
      <c r="G6338" s="423">
        <v>2023</v>
      </c>
      <c r="H6338" s="424">
        <f>VLOOKUP(G6338,[3]잔가율!$B$3:$C$33,2,FALSE)</f>
        <v>0.82599999999999996</v>
      </c>
      <c r="I6338" s="434">
        <f t="shared" ref="I6338:I6401" si="99">ROUNDDOWN(F6338*H6338,0)</f>
        <v>26845000</v>
      </c>
    </row>
    <row r="6339" spans="1:9">
      <c r="A6339" s="421">
        <v>6338</v>
      </c>
      <c r="B6339" s="422" t="s">
        <v>7711</v>
      </c>
      <c r="C6339" s="422" t="s">
        <v>7712</v>
      </c>
      <c r="D6339" s="422" t="s">
        <v>1988</v>
      </c>
      <c r="E6339" s="422" t="s">
        <v>10380</v>
      </c>
      <c r="F6339" s="438">
        <v>34000000</v>
      </c>
      <c r="G6339" s="423">
        <v>2023</v>
      </c>
      <c r="H6339" s="424">
        <f>VLOOKUP(G6339,[3]잔가율!$B$3:$C$33,2,FALSE)</f>
        <v>0.82599999999999996</v>
      </c>
      <c r="I6339" s="434">
        <f t="shared" si="99"/>
        <v>28084000</v>
      </c>
    </row>
    <row r="6340" spans="1:9">
      <c r="A6340" s="421">
        <v>6339</v>
      </c>
      <c r="B6340" s="422" t="s">
        <v>7711</v>
      </c>
      <c r="C6340" s="422" t="s">
        <v>7712</v>
      </c>
      <c r="D6340" s="422" t="s">
        <v>1988</v>
      </c>
      <c r="E6340" s="422" t="s">
        <v>10381</v>
      </c>
      <c r="F6340" s="438">
        <v>27890000</v>
      </c>
      <c r="G6340" s="423">
        <v>2023</v>
      </c>
      <c r="H6340" s="424">
        <f>VLOOKUP(G6340,[3]잔가율!$B$3:$C$33,2,FALSE)</f>
        <v>0.82599999999999996</v>
      </c>
      <c r="I6340" s="434">
        <f t="shared" si="99"/>
        <v>23037140</v>
      </c>
    </row>
    <row r="6341" spans="1:9">
      <c r="A6341" s="421">
        <v>6340</v>
      </c>
      <c r="B6341" s="422" t="s">
        <v>7711</v>
      </c>
      <c r="C6341" s="422" t="s">
        <v>7712</v>
      </c>
      <c r="D6341" s="422" t="s">
        <v>1988</v>
      </c>
      <c r="E6341" s="422" t="s">
        <v>10382</v>
      </c>
      <c r="F6341" s="438">
        <v>31490000</v>
      </c>
      <c r="G6341" s="423">
        <v>2023</v>
      </c>
      <c r="H6341" s="424">
        <f>VLOOKUP(G6341,[3]잔가율!$B$3:$C$33,2,FALSE)</f>
        <v>0.82599999999999996</v>
      </c>
      <c r="I6341" s="434">
        <f t="shared" si="99"/>
        <v>26010740</v>
      </c>
    </row>
    <row r="6342" spans="1:9">
      <c r="A6342" s="421">
        <v>6341</v>
      </c>
      <c r="B6342" s="422" t="s">
        <v>7711</v>
      </c>
      <c r="C6342" s="422" t="s">
        <v>7712</v>
      </c>
      <c r="D6342" s="422" t="s">
        <v>1988</v>
      </c>
      <c r="E6342" s="422" t="s">
        <v>10383</v>
      </c>
      <c r="F6342" s="438">
        <v>31460000</v>
      </c>
      <c r="G6342" s="423">
        <v>2023</v>
      </c>
      <c r="H6342" s="424">
        <f>VLOOKUP(G6342,[3]잔가율!$B$3:$C$33,2,FALSE)</f>
        <v>0.82599999999999996</v>
      </c>
      <c r="I6342" s="434">
        <f t="shared" si="99"/>
        <v>25985960</v>
      </c>
    </row>
    <row r="6343" spans="1:9">
      <c r="A6343" s="421">
        <v>6342</v>
      </c>
      <c r="B6343" s="422" t="s">
        <v>7711</v>
      </c>
      <c r="C6343" s="422" t="s">
        <v>7712</v>
      </c>
      <c r="D6343" s="422" t="s">
        <v>1988</v>
      </c>
      <c r="E6343" s="422" t="s">
        <v>10384</v>
      </c>
      <c r="F6343" s="438">
        <v>32830000</v>
      </c>
      <c r="G6343" s="423">
        <v>2023</v>
      </c>
      <c r="H6343" s="424">
        <f>VLOOKUP(G6343,[3]잔가율!$B$3:$C$33,2,FALSE)</f>
        <v>0.82599999999999996</v>
      </c>
      <c r="I6343" s="434">
        <f t="shared" si="99"/>
        <v>27117580</v>
      </c>
    </row>
    <row r="6344" spans="1:9">
      <c r="A6344" s="421">
        <v>6343</v>
      </c>
      <c r="B6344" s="422" t="s">
        <v>7711</v>
      </c>
      <c r="C6344" s="422" t="s">
        <v>7712</v>
      </c>
      <c r="D6344" s="422" t="s">
        <v>1988</v>
      </c>
      <c r="E6344" s="422" t="s">
        <v>10385</v>
      </c>
      <c r="F6344" s="438">
        <v>34210000</v>
      </c>
      <c r="G6344" s="423">
        <v>2023</v>
      </c>
      <c r="H6344" s="424">
        <f>VLOOKUP(G6344,[3]잔가율!$B$3:$C$33,2,FALSE)</f>
        <v>0.82599999999999996</v>
      </c>
      <c r="I6344" s="434">
        <f t="shared" si="99"/>
        <v>28257460</v>
      </c>
    </row>
    <row r="6345" spans="1:9">
      <c r="A6345" s="421">
        <v>6344</v>
      </c>
      <c r="B6345" s="422" t="s">
        <v>7711</v>
      </c>
      <c r="C6345" s="422" t="s">
        <v>7712</v>
      </c>
      <c r="D6345" s="422" t="s">
        <v>1988</v>
      </c>
      <c r="E6345" s="422" t="s">
        <v>10386</v>
      </c>
      <c r="F6345" s="438">
        <v>36280000</v>
      </c>
      <c r="G6345" s="423">
        <v>2023</v>
      </c>
      <c r="H6345" s="424">
        <f>VLOOKUP(G6345,[3]잔가율!$B$3:$C$33,2,FALSE)</f>
        <v>0.82599999999999996</v>
      </c>
      <c r="I6345" s="434">
        <f t="shared" si="99"/>
        <v>29967280</v>
      </c>
    </row>
    <row r="6346" spans="1:9">
      <c r="A6346" s="421">
        <v>6345</v>
      </c>
      <c r="B6346" s="422" t="s">
        <v>7711</v>
      </c>
      <c r="C6346" s="422" t="s">
        <v>7712</v>
      </c>
      <c r="D6346" s="422" t="s">
        <v>1988</v>
      </c>
      <c r="E6346" s="422" t="s">
        <v>10387</v>
      </c>
      <c r="F6346" s="438">
        <v>27800000</v>
      </c>
      <c r="G6346" s="423">
        <v>2023</v>
      </c>
      <c r="H6346" s="424">
        <f>VLOOKUP(G6346,[3]잔가율!$B$3:$C$33,2,FALSE)</f>
        <v>0.82599999999999996</v>
      </c>
      <c r="I6346" s="434">
        <f t="shared" si="99"/>
        <v>22962800</v>
      </c>
    </row>
    <row r="6347" spans="1:9">
      <c r="A6347" s="421">
        <v>6346</v>
      </c>
      <c r="B6347" s="422" t="s">
        <v>7711</v>
      </c>
      <c r="C6347" s="422" t="s">
        <v>7712</v>
      </c>
      <c r="D6347" s="422" t="s">
        <v>1988</v>
      </c>
      <c r="E6347" s="422" t="s">
        <v>10388</v>
      </c>
      <c r="F6347" s="438">
        <v>30320000</v>
      </c>
      <c r="G6347" s="423">
        <v>2023</v>
      </c>
      <c r="H6347" s="424">
        <f>VLOOKUP(G6347,[3]잔가율!$B$3:$C$33,2,FALSE)</f>
        <v>0.82599999999999996</v>
      </c>
      <c r="I6347" s="434">
        <f t="shared" si="99"/>
        <v>25044320</v>
      </c>
    </row>
    <row r="6348" spans="1:9">
      <c r="A6348" s="421">
        <v>6347</v>
      </c>
      <c r="B6348" s="422" t="s">
        <v>7711</v>
      </c>
      <c r="C6348" s="422" t="s">
        <v>7712</v>
      </c>
      <c r="D6348" s="422" t="s">
        <v>1988</v>
      </c>
      <c r="E6348" s="422" t="s">
        <v>10389</v>
      </c>
      <c r="F6348" s="438">
        <v>31870000</v>
      </c>
      <c r="G6348" s="423">
        <v>2023</v>
      </c>
      <c r="H6348" s="424">
        <f>VLOOKUP(G6348,[3]잔가율!$B$3:$C$33,2,FALSE)</f>
        <v>0.82599999999999996</v>
      </c>
      <c r="I6348" s="434">
        <f t="shared" si="99"/>
        <v>26324620</v>
      </c>
    </row>
    <row r="6349" spans="1:9">
      <c r="A6349" s="421">
        <v>6348</v>
      </c>
      <c r="B6349" s="422" t="s">
        <v>7711</v>
      </c>
      <c r="C6349" s="422" t="s">
        <v>7712</v>
      </c>
      <c r="D6349" s="422" t="s">
        <v>1988</v>
      </c>
      <c r="E6349" s="422" t="s">
        <v>10390</v>
      </c>
      <c r="F6349" s="438">
        <v>29260000</v>
      </c>
      <c r="G6349" s="423">
        <v>2023</v>
      </c>
      <c r="H6349" s="424">
        <f>VLOOKUP(G6349,[3]잔가율!$B$3:$C$33,2,FALSE)</f>
        <v>0.82599999999999996</v>
      </c>
      <c r="I6349" s="434">
        <f t="shared" si="99"/>
        <v>24168760</v>
      </c>
    </row>
    <row r="6350" spans="1:9">
      <c r="A6350" s="421">
        <v>6349</v>
      </c>
      <c r="B6350" s="422" t="s">
        <v>7711</v>
      </c>
      <c r="C6350" s="422" t="s">
        <v>7712</v>
      </c>
      <c r="D6350" s="422" t="s">
        <v>1988</v>
      </c>
      <c r="E6350" s="422" t="s">
        <v>10391</v>
      </c>
      <c r="F6350" s="438">
        <v>34470000</v>
      </c>
      <c r="G6350" s="423">
        <v>2023</v>
      </c>
      <c r="H6350" s="424">
        <f>VLOOKUP(G6350,[3]잔가율!$B$3:$C$33,2,FALSE)</f>
        <v>0.82599999999999996</v>
      </c>
      <c r="I6350" s="434">
        <f t="shared" si="99"/>
        <v>28472220</v>
      </c>
    </row>
    <row r="6351" spans="1:9">
      <c r="A6351" s="421">
        <v>6350</v>
      </c>
      <c r="B6351" s="422" t="s">
        <v>7711</v>
      </c>
      <c r="C6351" s="422" t="s">
        <v>7712</v>
      </c>
      <c r="D6351" s="422" t="s">
        <v>1988</v>
      </c>
      <c r="E6351" s="422" t="s">
        <v>10392</v>
      </c>
      <c r="F6351" s="438">
        <v>29100000</v>
      </c>
      <c r="G6351" s="423">
        <v>2023</v>
      </c>
      <c r="H6351" s="424">
        <f>VLOOKUP(G6351,[3]잔가율!$B$3:$C$33,2,FALSE)</f>
        <v>0.82599999999999996</v>
      </c>
      <c r="I6351" s="434">
        <f t="shared" si="99"/>
        <v>24036600</v>
      </c>
    </row>
    <row r="6352" spans="1:9">
      <c r="A6352" s="421">
        <v>6351</v>
      </c>
      <c r="B6352" s="422" t="s">
        <v>7711</v>
      </c>
      <c r="C6352" s="422" t="s">
        <v>7712</v>
      </c>
      <c r="D6352" s="422" t="s">
        <v>1988</v>
      </c>
      <c r="E6352" s="422" t="s">
        <v>10393</v>
      </c>
      <c r="F6352" s="438">
        <v>29640000</v>
      </c>
      <c r="G6352" s="423">
        <v>2023</v>
      </c>
      <c r="H6352" s="424">
        <f>VLOOKUP(G6352,[3]잔가율!$B$3:$C$33,2,FALSE)</f>
        <v>0.82599999999999996</v>
      </c>
      <c r="I6352" s="434">
        <f t="shared" si="99"/>
        <v>24482640</v>
      </c>
    </row>
    <row r="6353" spans="1:9">
      <c r="A6353" s="421">
        <v>6352</v>
      </c>
      <c r="B6353" s="422" t="s">
        <v>7711</v>
      </c>
      <c r="C6353" s="422" t="s">
        <v>7712</v>
      </c>
      <c r="D6353" s="422" t="s">
        <v>1988</v>
      </c>
      <c r="E6353" s="422" t="s">
        <v>10394</v>
      </c>
      <c r="F6353" s="438">
        <v>31000000</v>
      </c>
      <c r="G6353" s="423">
        <v>2023</v>
      </c>
      <c r="H6353" s="424">
        <f>VLOOKUP(G6353,[3]잔가율!$B$3:$C$33,2,FALSE)</f>
        <v>0.82599999999999996</v>
      </c>
      <c r="I6353" s="434">
        <f t="shared" si="99"/>
        <v>25606000</v>
      </c>
    </row>
    <row r="6354" spans="1:9">
      <c r="A6354" s="421">
        <v>6353</v>
      </c>
      <c r="B6354" s="422" t="s">
        <v>7711</v>
      </c>
      <c r="C6354" s="422" t="s">
        <v>7712</v>
      </c>
      <c r="D6354" s="422" t="s">
        <v>1988</v>
      </c>
      <c r="E6354" s="422" t="s">
        <v>10395</v>
      </c>
      <c r="F6354" s="438">
        <v>32370000</v>
      </c>
      <c r="G6354" s="423">
        <v>2023</v>
      </c>
      <c r="H6354" s="424">
        <f>VLOOKUP(G6354,[3]잔가율!$B$3:$C$33,2,FALSE)</f>
        <v>0.82599999999999996</v>
      </c>
      <c r="I6354" s="434">
        <f t="shared" si="99"/>
        <v>26737620</v>
      </c>
    </row>
    <row r="6355" spans="1:9">
      <c r="A6355" s="421">
        <v>6354</v>
      </c>
      <c r="B6355" s="422" t="s">
        <v>7711</v>
      </c>
      <c r="C6355" s="422" t="s">
        <v>7712</v>
      </c>
      <c r="D6355" s="422" t="s">
        <v>1988</v>
      </c>
      <c r="E6355" s="422" t="s">
        <v>10396</v>
      </c>
      <c r="F6355" s="438">
        <v>28520000</v>
      </c>
      <c r="G6355" s="423">
        <v>2023</v>
      </c>
      <c r="H6355" s="424">
        <f>VLOOKUP(G6355,[3]잔가율!$B$3:$C$33,2,FALSE)</f>
        <v>0.82599999999999996</v>
      </c>
      <c r="I6355" s="434">
        <f t="shared" si="99"/>
        <v>23557520</v>
      </c>
    </row>
    <row r="6356" spans="1:9">
      <c r="A6356" s="421">
        <v>6355</v>
      </c>
      <c r="B6356" s="422" t="s">
        <v>7711</v>
      </c>
      <c r="C6356" s="422" t="s">
        <v>7712</v>
      </c>
      <c r="D6356" s="422" t="s">
        <v>1988</v>
      </c>
      <c r="E6356" s="422" t="s">
        <v>10397</v>
      </c>
      <c r="F6356" s="438">
        <v>29620000</v>
      </c>
      <c r="G6356" s="423">
        <v>2023</v>
      </c>
      <c r="H6356" s="424">
        <f>VLOOKUP(G6356,[3]잔가율!$B$3:$C$33,2,FALSE)</f>
        <v>0.82599999999999996</v>
      </c>
      <c r="I6356" s="434">
        <f t="shared" si="99"/>
        <v>24466120</v>
      </c>
    </row>
    <row r="6357" spans="1:9">
      <c r="A6357" s="421">
        <v>6356</v>
      </c>
      <c r="B6357" s="422" t="s">
        <v>7711</v>
      </c>
      <c r="C6357" s="422" t="s">
        <v>7712</v>
      </c>
      <c r="D6357" s="422" t="s">
        <v>1988</v>
      </c>
      <c r="E6357" s="422" t="s">
        <v>10398</v>
      </c>
      <c r="F6357" s="438">
        <v>30580000</v>
      </c>
      <c r="G6357" s="423">
        <v>2023</v>
      </c>
      <c r="H6357" s="424">
        <f>VLOOKUP(G6357,[3]잔가율!$B$3:$C$33,2,FALSE)</f>
        <v>0.82599999999999996</v>
      </c>
      <c r="I6357" s="434">
        <f t="shared" si="99"/>
        <v>25259080</v>
      </c>
    </row>
    <row r="6358" spans="1:9">
      <c r="A6358" s="421">
        <v>6357</v>
      </c>
      <c r="B6358" s="422" t="s">
        <v>7711</v>
      </c>
      <c r="C6358" s="422" t="s">
        <v>7712</v>
      </c>
      <c r="D6358" s="422" t="s">
        <v>1988</v>
      </c>
      <c r="E6358" s="422" t="s">
        <v>10399</v>
      </c>
      <c r="F6358" s="438">
        <v>32470000</v>
      </c>
      <c r="G6358" s="423">
        <v>2023</v>
      </c>
      <c r="H6358" s="424">
        <f>VLOOKUP(G6358,[3]잔가율!$B$3:$C$33,2,FALSE)</f>
        <v>0.82599999999999996</v>
      </c>
      <c r="I6358" s="434">
        <f t="shared" si="99"/>
        <v>26820220</v>
      </c>
    </row>
    <row r="6359" spans="1:9">
      <c r="A6359" s="421">
        <v>6358</v>
      </c>
      <c r="B6359" s="422" t="s">
        <v>7711</v>
      </c>
      <c r="C6359" s="422" t="s">
        <v>7712</v>
      </c>
      <c r="D6359" s="422" t="s">
        <v>1988</v>
      </c>
      <c r="E6359" s="422" t="s">
        <v>10400</v>
      </c>
      <c r="F6359" s="438">
        <v>27720000</v>
      </c>
      <c r="G6359" s="423">
        <v>2023</v>
      </c>
      <c r="H6359" s="424">
        <f>VLOOKUP(G6359,[3]잔가율!$B$3:$C$33,2,FALSE)</f>
        <v>0.82599999999999996</v>
      </c>
      <c r="I6359" s="434">
        <f t="shared" si="99"/>
        <v>22896720</v>
      </c>
    </row>
    <row r="6360" spans="1:9">
      <c r="A6360" s="421">
        <v>6359</v>
      </c>
      <c r="B6360" s="422" t="s">
        <v>7711</v>
      </c>
      <c r="C6360" s="422" t="s">
        <v>7712</v>
      </c>
      <c r="D6360" s="422" t="s">
        <v>1988</v>
      </c>
      <c r="E6360" s="422" t="s">
        <v>10401</v>
      </c>
      <c r="F6360" s="438">
        <v>29310000</v>
      </c>
      <c r="G6360" s="423">
        <v>2023</v>
      </c>
      <c r="H6360" s="424">
        <f>VLOOKUP(G6360,[3]잔가율!$B$3:$C$33,2,FALSE)</f>
        <v>0.82599999999999996</v>
      </c>
      <c r="I6360" s="434">
        <f t="shared" si="99"/>
        <v>24210060</v>
      </c>
    </row>
    <row r="6361" spans="1:9">
      <c r="A6361" s="421">
        <v>6360</v>
      </c>
      <c r="B6361" s="422" t="s">
        <v>7711</v>
      </c>
      <c r="C6361" s="422" t="s">
        <v>7712</v>
      </c>
      <c r="D6361" s="422" t="s">
        <v>1988</v>
      </c>
      <c r="E6361" s="422" t="s">
        <v>10402</v>
      </c>
      <c r="F6361" s="438">
        <v>30980000</v>
      </c>
      <c r="G6361" s="423">
        <v>2023</v>
      </c>
      <c r="H6361" s="424">
        <f>VLOOKUP(G6361,[3]잔가율!$B$3:$C$33,2,FALSE)</f>
        <v>0.82599999999999996</v>
      </c>
      <c r="I6361" s="434">
        <f t="shared" si="99"/>
        <v>25589480</v>
      </c>
    </row>
    <row r="6362" spans="1:9">
      <c r="A6362" s="421">
        <v>6361</v>
      </c>
      <c r="B6362" s="422" t="s">
        <v>7711</v>
      </c>
      <c r="C6362" s="422" t="s">
        <v>7712</v>
      </c>
      <c r="D6362" s="422" t="s">
        <v>1988</v>
      </c>
      <c r="E6362" s="422" t="s">
        <v>10403</v>
      </c>
      <c r="F6362" s="438">
        <v>33820000</v>
      </c>
      <c r="G6362" s="423">
        <v>2023</v>
      </c>
      <c r="H6362" s="424">
        <f>VLOOKUP(G6362,[3]잔가율!$B$3:$C$33,2,FALSE)</f>
        <v>0.82599999999999996</v>
      </c>
      <c r="I6362" s="434">
        <f t="shared" si="99"/>
        <v>27935320</v>
      </c>
    </row>
    <row r="6363" spans="1:9">
      <c r="A6363" s="421">
        <v>6362</v>
      </c>
      <c r="B6363" s="422" t="s">
        <v>7711</v>
      </c>
      <c r="C6363" s="422" t="s">
        <v>7712</v>
      </c>
      <c r="D6363" s="422" t="s">
        <v>1988</v>
      </c>
      <c r="E6363" s="422" t="s">
        <v>10404</v>
      </c>
      <c r="F6363" s="438">
        <v>27710000</v>
      </c>
      <c r="G6363" s="423">
        <v>2023</v>
      </c>
      <c r="H6363" s="424">
        <f>VLOOKUP(G6363,[3]잔가율!$B$3:$C$33,2,FALSE)</f>
        <v>0.82599999999999996</v>
      </c>
      <c r="I6363" s="434">
        <f t="shared" si="99"/>
        <v>22888460</v>
      </c>
    </row>
    <row r="6364" spans="1:9">
      <c r="A6364" s="421">
        <v>6363</v>
      </c>
      <c r="B6364" s="422" t="s">
        <v>7711</v>
      </c>
      <c r="C6364" s="422" t="s">
        <v>7712</v>
      </c>
      <c r="D6364" s="422" t="s">
        <v>1988</v>
      </c>
      <c r="E6364" s="422" t="s">
        <v>10405</v>
      </c>
      <c r="F6364" s="438">
        <v>28790000</v>
      </c>
      <c r="G6364" s="423">
        <v>2023</v>
      </c>
      <c r="H6364" s="424">
        <f>VLOOKUP(G6364,[3]잔가율!$B$3:$C$33,2,FALSE)</f>
        <v>0.82599999999999996</v>
      </c>
      <c r="I6364" s="434">
        <f t="shared" si="99"/>
        <v>23780540</v>
      </c>
    </row>
    <row r="6365" spans="1:9">
      <c r="A6365" s="421">
        <v>6364</v>
      </c>
      <c r="B6365" s="422" t="s">
        <v>7711</v>
      </c>
      <c r="C6365" s="422" t="s">
        <v>7712</v>
      </c>
      <c r="D6365" s="422" t="s">
        <v>1988</v>
      </c>
      <c r="E6365" s="422" t="s">
        <v>10406</v>
      </c>
      <c r="F6365" s="438">
        <v>27990000</v>
      </c>
      <c r="G6365" s="423">
        <v>2023</v>
      </c>
      <c r="H6365" s="424">
        <f>VLOOKUP(G6365,[3]잔가율!$B$3:$C$33,2,FALSE)</f>
        <v>0.82599999999999996</v>
      </c>
      <c r="I6365" s="434">
        <f t="shared" si="99"/>
        <v>23119740</v>
      </c>
    </row>
    <row r="6366" spans="1:9">
      <c r="A6366" s="421">
        <v>6365</v>
      </c>
      <c r="B6366" s="422" t="s">
        <v>7711</v>
      </c>
      <c r="C6366" s="422" t="s">
        <v>7712</v>
      </c>
      <c r="D6366" s="422" t="s">
        <v>1988</v>
      </c>
      <c r="E6366" s="422" t="s">
        <v>10407</v>
      </c>
      <c r="F6366" s="438">
        <v>34500000</v>
      </c>
      <c r="G6366" s="423">
        <v>2023</v>
      </c>
      <c r="H6366" s="424">
        <f>VLOOKUP(G6366,[3]잔가율!$B$3:$C$33,2,FALSE)</f>
        <v>0.82599999999999996</v>
      </c>
      <c r="I6366" s="434">
        <f t="shared" si="99"/>
        <v>28497000</v>
      </c>
    </row>
    <row r="6367" spans="1:9">
      <c r="A6367" s="421">
        <v>6366</v>
      </c>
      <c r="B6367" s="422" t="s">
        <v>7711</v>
      </c>
      <c r="C6367" s="422" t="s">
        <v>7712</v>
      </c>
      <c r="D6367" s="422" t="s">
        <v>1988</v>
      </c>
      <c r="E6367" s="422" t="s">
        <v>10408</v>
      </c>
      <c r="F6367" s="438">
        <v>25460000</v>
      </c>
      <c r="G6367" s="423">
        <v>2023</v>
      </c>
      <c r="H6367" s="424">
        <f>VLOOKUP(G6367,[3]잔가율!$B$3:$C$33,2,FALSE)</f>
        <v>0.82599999999999996</v>
      </c>
      <c r="I6367" s="434">
        <f t="shared" si="99"/>
        <v>21029960</v>
      </c>
    </row>
    <row r="6368" spans="1:9">
      <c r="A6368" s="421">
        <v>6367</v>
      </c>
      <c r="B6368" s="422" t="s">
        <v>7711</v>
      </c>
      <c r="C6368" s="422" t="s">
        <v>7712</v>
      </c>
      <c r="D6368" s="422" t="s">
        <v>1988</v>
      </c>
      <c r="E6368" s="422" t="s">
        <v>10409</v>
      </c>
      <c r="F6368" s="438">
        <v>28070000</v>
      </c>
      <c r="G6368" s="423">
        <v>2023</v>
      </c>
      <c r="H6368" s="424">
        <f>VLOOKUP(G6368,[3]잔가율!$B$3:$C$33,2,FALSE)</f>
        <v>0.82599999999999996</v>
      </c>
      <c r="I6368" s="434">
        <f t="shared" si="99"/>
        <v>23185820</v>
      </c>
    </row>
    <row r="6369" spans="1:9">
      <c r="A6369" s="421">
        <v>6368</v>
      </c>
      <c r="B6369" s="422" t="s">
        <v>7711</v>
      </c>
      <c r="C6369" s="422" t="s">
        <v>7712</v>
      </c>
      <c r="D6369" s="422" t="s">
        <v>1988</v>
      </c>
      <c r="E6369" s="422" t="s">
        <v>10410</v>
      </c>
      <c r="F6369" s="438">
        <v>29960000</v>
      </c>
      <c r="G6369" s="423">
        <v>2023</v>
      </c>
      <c r="H6369" s="424">
        <f>VLOOKUP(G6369,[3]잔가율!$B$3:$C$33,2,FALSE)</f>
        <v>0.82599999999999996</v>
      </c>
      <c r="I6369" s="434">
        <f t="shared" si="99"/>
        <v>24746960</v>
      </c>
    </row>
    <row r="6370" spans="1:9">
      <c r="A6370" s="421">
        <v>6369</v>
      </c>
      <c r="B6370" s="422" t="s">
        <v>7711</v>
      </c>
      <c r="C6370" s="422" t="s">
        <v>7712</v>
      </c>
      <c r="D6370" s="422" t="s">
        <v>1988</v>
      </c>
      <c r="E6370" s="422" t="s">
        <v>10411</v>
      </c>
      <c r="F6370" s="438">
        <v>31750000</v>
      </c>
      <c r="G6370" s="423">
        <v>2023</v>
      </c>
      <c r="H6370" s="424">
        <f>VLOOKUP(G6370,[3]잔가율!$B$3:$C$33,2,FALSE)</f>
        <v>0.82599999999999996</v>
      </c>
      <c r="I6370" s="434">
        <f t="shared" si="99"/>
        <v>26225500</v>
      </c>
    </row>
    <row r="6371" spans="1:9">
      <c r="A6371" s="421">
        <v>6370</v>
      </c>
      <c r="B6371" s="422" t="s">
        <v>7711</v>
      </c>
      <c r="C6371" s="422" t="s">
        <v>7712</v>
      </c>
      <c r="D6371" s="422" t="s">
        <v>1988</v>
      </c>
      <c r="E6371" s="422" t="s">
        <v>10412</v>
      </c>
      <c r="F6371" s="438">
        <v>28120000</v>
      </c>
      <c r="G6371" s="423">
        <v>2023</v>
      </c>
      <c r="H6371" s="424">
        <f>VLOOKUP(G6371,[3]잔가율!$B$3:$C$33,2,FALSE)</f>
        <v>0.82599999999999996</v>
      </c>
      <c r="I6371" s="434">
        <f t="shared" si="99"/>
        <v>23227120</v>
      </c>
    </row>
    <row r="6372" spans="1:9">
      <c r="A6372" s="421">
        <v>6371</v>
      </c>
      <c r="B6372" s="422" t="s">
        <v>7711</v>
      </c>
      <c r="C6372" s="422" t="s">
        <v>7712</v>
      </c>
      <c r="D6372" s="422" t="s">
        <v>1988</v>
      </c>
      <c r="E6372" s="422" t="s">
        <v>10413</v>
      </c>
      <c r="F6372" s="438">
        <v>29960000</v>
      </c>
      <c r="G6372" s="423">
        <v>2023</v>
      </c>
      <c r="H6372" s="424">
        <f>VLOOKUP(G6372,[3]잔가율!$B$3:$C$33,2,FALSE)</f>
        <v>0.82599999999999996</v>
      </c>
      <c r="I6372" s="434">
        <f t="shared" si="99"/>
        <v>24746960</v>
      </c>
    </row>
    <row r="6373" spans="1:9">
      <c r="A6373" s="421">
        <v>6372</v>
      </c>
      <c r="B6373" s="422" t="s">
        <v>7711</v>
      </c>
      <c r="C6373" s="422" t="s">
        <v>7712</v>
      </c>
      <c r="D6373" s="422" t="s">
        <v>1988</v>
      </c>
      <c r="E6373" s="422" t="s">
        <v>10414</v>
      </c>
      <c r="F6373" s="438">
        <v>31680000</v>
      </c>
      <c r="G6373" s="423">
        <v>2023</v>
      </c>
      <c r="H6373" s="424">
        <f>VLOOKUP(G6373,[3]잔가율!$B$3:$C$33,2,FALSE)</f>
        <v>0.82599999999999996</v>
      </c>
      <c r="I6373" s="434">
        <f t="shared" si="99"/>
        <v>26167680</v>
      </c>
    </row>
    <row r="6374" spans="1:9">
      <c r="A6374" s="421">
        <v>6373</v>
      </c>
      <c r="B6374" s="422" t="s">
        <v>7711</v>
      </c>
      <c r="C6374" s="422" t="s">
        <v>7712</v>
      </c>
      <c r="D6374" s="422" t="s">
        <v>1988</v>
      </c>
      <c r="E6374" s="422" t="s">
        <v>10415</v>
      </c>
      <c r="F6374" s="438">
        <v>33570000</v>
      </c>
      <c r="G6374" s="423">
        <v>2023</v>
      </c>
      <c r="H6374" s="424">
        <f>VLOOKUP(G6374,[3]잔가율!$B$3:$C$33,2,FALSE)</f>
        <v>0.82599999999999996</v>
      </c>
      <c r="I6374" s="434">
        <f t="shared" si="99"/>
        <v>27728820</v>
      </c>
    </row>
    <row r="6375" spans="1:9">
      <c r="A6375" s="421">
        <v>6374</v>
      </c>
      <c r="B6375" s="422" t="s">
        <v>7711</v>
      </c>
      <c r="C6375" s="422" t="s">
        <v>7712</v>
      </c>
      <c r="D6375" s="422" t="s">
        <v>1988</v>
      </c>
      <c r="E6375" s="422" t="s">
        <v>10416</v>
      </c>
      <c r="F6375" s="438">
        <v>28680000</v>
      </c>
      <c r="G6375" s="423">
        <v>2023</v>
      </c>
      <c r="H6375" s="424">
        <f>VLOOKUP(G6375,[3]잔가율!$B$3:$C$33,2,FALSE)</f>
        <v>0.82599999999999996</v>
      </c>
      <c r="I6375" s="434">
        <f t="shared" si="99"/>
        <v>23689680</v>
      </c>
    </row>
    <row r="6376" spans="1:9">
      <c r="A6376" s="421">
        <v>6375</v>
      </c>
      <c r="B6376" s="422" t="s">
        <v>7711</v>
      </c>
      <c r="C6376" s="422" t="s">
        <v>7712</v>
      </c>
      <c r="D6376" s="422" t="s">
        <v>1988</v>
      </c>
      <c r="E6376" s="422" t="s">
        <v>10417</v>
      </c>
      <c r="F6376" s="438">
        <v>30040000</v>
      </c>
      <c r="G6376" s="423">
        <v>2023</v>
      </c>
      <c r="H6376" s="424">
        <f>VLOOKUP(G6376,[3]잔가율!$B$3:$C$33,2,FALSE)</f>
        <v>0.82599999999999996</v>
      </c>
      <c r="I6376" s="434">
        <f t="shared" si="99"/>
        <v>24813040</v>
      </c>
    </row>
    <row r="6377" spans="1:9">
      <c r="A6377" s="421">
        <v>6376</v>
      </c>
      <c r="B6377" s="422" t="s">
        <v>7711</v>
      </c>
      <c r="C6377" s="422" t="s">
        <v>7712</v>
      </c>
      <c r="D6377" s="422" t="s">
        <v>1988</v>
      </c>
      <c r="E6377" s="422" t="s">
        <v>10418</v>
      </c>
      <c r="F6377" s="438">
        <v>30970000</v>
      </c>
      <c r="G6377" s="423">
        <v>2023</v>
      </c>
      <c r="H6377" s="424">
        <f>VLOOKUP(G6377,[3]잔가율!$B$3:$C$33,2,FALSE)</f>
        <v>0.82599999999999996</v>
      </c>
      <c r="I6377" s="434">
        <f t="shared" si="99"/>
        <v>25581220</v>
      </c>
    </row>
    <row r="6378" spans="1:9">
      <c r="A6378" s="421">
        <v>6377</v>
      </c>
      <c r="B6378" s="422" t="s">
        <v>7711</v>
      </c>
      <c r="C6378" s="422" t="s">
        <v>7712</v>
      </c>
      <c r="D6378" s="422" t="s">
        <v>1988</v>
      </c>
      <c r="E6378" s="422" t="s">
        <v>10419</v>
      </c>
      <c r="F6378" s="438">
        <v>31790000</v>
      </c>
      <c r="G6378" s="423">
        <v>2023</v>
      </c>
      <c r="H6378" s="424">
        <f>VLOOKUP(G6378,[3]잔가율!$B$3:$C$33,2,FALSE)</f>
        <v>0.82599999999999996</v>
      </c>
      <c r="I6378" s="434">
        <f t="shared" si="99"/>
        <v>26258540</v>
      </c>
    </row>
    <row r="6379" spans="1:9">
      <c r="A6379" s="421">
        <v>6378</v>
      </c>
      <c r="B6379" s="422" t="s">
        <v>7711</v>
      </c>
      <c r="C6379" s="422" t="s">
        <v>7712</v>
      </c>
      <c r="D6379" s="422" t="s">
        <v>1988</v>
      </c>
      <c r="E6379" s="422" t="s">
        <v>10420</v>
      </c>
      <c r="F6379" s="438">
        <v>32590000</v>
      </c>
      <c r="G6379" s="423">
        <v>2023</v>
      </c>
      <c r="H6379" s="424">
        <f>VLOOKUP(G6379,[3]잔가율!$B$3:$C$33,2,FALSE)</f>
        <v>0.82599999999999996</v>
      </c>
      <c r="I6379" s="434">
        <f t="shared" si="99"/>
        <v>26919340</v>
      </c>
    </row>
    <row r="6380" spans="1:9">
      <c r="A6380" s="421">
        <v>6379</v>
      </c>
      <c r="B6380" s="422" t="s">
        <v>7711</v>
      </c>
      <c r="C6380" s="422" t="s">
        <v>7712</v>
      </c>
      <c r="D6380" s="422" t="s">
        <v>1988</v>
      </c>
      <c r="E6380" s="422" t="s">
        <v>10421</v>
      </c>
      <c r="F6380" s="438">
        <v>31880000</v>
      </c>
      <c r="G6380" s="423">
        <v>2023</v>
      </c>
      <c r="H6380" s="424">
        <f>VLOOKUP(G6380,[3]잔가율!$B$3:$C$33,2,FALSE)</f>
        <v>0.82599999999999996</v>
      </c>
      <c r="I6380" s="434">
        <f t="shared" si="99"/>
        <v>26332880</v>
      </c>
    </row>
    <row r="6381" spans="1:9">
      <c r="A6381" s="421">
        <v>6380</v>
      </c>
      <c r="B6381" s="422" t="s">
        <v>7711</v>
      </c>
      <c r="C6381" s="422" t="s">
        <v>7712</v>
      </c>
      <c r="D6381" s="422" t="s">
        <v>1988</v>
      </c>
      <c r="E6381" s="422" t="s">
        <v>10422</v>
      </c>
      <c r="F6381" s="438">
        <v>27470000</v>
      </c>
      <c r="G6381" s="423">
        <v>2023</v>
      </c>
      <c r="H6381" s="424">
        <f>VLOOKUP(G6381,[3]잔가율!$B$3:$C$33,2,FALSE)</f>
        <v>0.82599999999999996</v>
      </c>
      <c r="I6381" s="434">
        <f t="shared" si="99"/>
        <v>22690220</v>
      </c>
    </row>
    <row r="6382" spans="1:9">
      <c r="A6382" s="421">
        <v>6381</v>
      </c>
      <c r="B6382" s="422" t="s">
        <v>7711</v>
      </c>
      <c r="C6382" s="422" t="s">
        <v>7712</v>
      </c>
      <c r="D6382" s="422" t="s">
        <v>1988</v>
      </c>
      <c r="E6382" s="422" t="s">
        <v>10423</v>
      </c>
      <c r="F6382" s="438">
        <v>28300000</v>
      </c>
      <c r="G6382" s="423">
        <v>2023</v>
      </c>
      <c r="H6382" s="424">
        <f>VLOOKUP(G6382,[3]잔가율!$B$3:$C$33,2,FALSE)</f>
        <v>0.82599999999999996</v>
      </c>
      <c r="I6382" s="434">
        <f t="shared" si="99"/>
        <v>23375800</v>
      </c>
    </row>
    <row r="6383" spans="1:9">
      <c r="A6383" s="421">
        <v>6382</v>
      </c>
      <c r="B6383" s="422" t="s">
        <v>7711</v>
      </c>
      <c r="C6383" s="422" t="s">
        <v>7712</v>
      </c>
      <c r="D6383" s="422" t="s">
        <v>1988</v>
      </c>
      <c r="E6383" s="422" t="s">
        <v>10424</v>
      </c>
      <c r="F6383" s="438">
        <v>29910000</v>
      </c>
      <c r="G6383" s="423">
        <v>2023</v>
      </c>
      <c r="H6383" s="424">
        <f>VLOOKUP(G6383,[3]잔가율!$B$3:$C$33,2,FALSE)</f>
        <v>0.82599999999999996</v>
      </c>
      <c r="I6383" s="434">
        <f t="shared" si="99"/>
        <v>24705660</v>
      </c>
    </row>
    <row r="6384" spans="1:9">
      <c r="A6384" s="421">
        <v>6383</v>
      </c>
      <c r="B6384" s="422" t="s">
        <v>7711</v>
      </c>
      <c r="C6384" s="422" t="s">
        <v>7712</v>
      </c>
      <c r="D6384" s="422" t="s">
        <v>1988</v>
      </c>
      <c r="E6384" s="422" t="s">
        <v>10425</v>
      </c>
      <c r="F6384" s="438">
        <v>28150000</v>
      </c>
      <c r="G6384" s="423">
        <v>2023</v>
      </c>
      <c r="H6384" s="424">
        <f>VLOOKUP(G6384,[3]잔가율!$B$3:$C$33,2,FALSE)</f>
        <v>0.82599999999999996</v>
      </c>
      <c r="I6384" s="434">
        <f t="shared" si="99"/>
        <v>23251900</v>
      </c>
    </row>
    <row r="6385" spans="1:9">
      <c r="A6385" s="421">
        <v>6384</v>
      </c>
      <c r="B6385" s="422" t="s">
        <v>7711</v>
      </c>
      <c r="C6385" s="422" t="s">
        <v>7712</v>
      </c>
      <c r="D6385" s="422" t="s">
        <v>1988</v>
      </c>
      <c r="E6385" s="422" t="s">
        <v>10426</v>
      </c>
      <c r="F6385" s="438">
        <v>31200000</v>
      </c>
      <c r="G6385" s="423">
        <v>2023</v>
      </c>
      <c r="H6385" s="424">
        <f>VLOOKUP(G6385,[3]잔가율!$B$3:$C$33,2,FALSE)</f>
        <v>0.82599999999999996</v>
      </c>
      <c r="I6385" s="434">
        <f t="shared" si="99"/>
        <v>25771200</v>
      </c>
    </row>
    <row r="6386" spans="1:9">
      <c r="A6386" s="421">
        <v>6385</v>
      </c>
      <c r="B6386" s="422" t="s">
        <v>7711</v>
      </c>
      <c r="C6386" s="422" t="s">
        <v>7712</v>
      </c>
      <c r="D6386" s="422" t="s">
        <v>1988</v>
      </c>
      <c r="E6386" s="422" t="s">
        <v>10427</v>
      </c>
      <c r="F6386" s="438">
        <v>31000000</v>
      </c>
      <c r="G6386" s="423">
        <v>2023</v>
      </c>
      <c r="H6386" s="424">
        <f>VLOOKUP(G6386,[3]잔가율!$B$3:$C$33,2,FALSE)</f>
        <v>0.82599999999999996</v>
      </c>
      <c r="I6386" s="434">
        <f t="shared" si="99"/>
        <v>25606000</v>
      </c>
    </row>
    <row r="6387" spans="1:9">
      <c r="A6387" s="421">
        <v>6386</v>
      </c>
      <c r="B6387" s="422" t="s">
        <v>7711</v>
      </c>
      <c r="C6387" s="422" t="s">
        <v>7712</v>
      </c>
      <c r="D6387" s="422" t="s">
        <v>1988</v>
      </c>
      <c r="E6387" s="422" t="s">
        <v>10428</v>
      </c>
      <c r="F6387" s="438">
        <v>31550000</v>
      </c>
      <c r="G6387" s="423">
        <v>2023</v>
      </c>
      <c r="H6387" s="424">
        <f>VLOOKUP(G6387,[3]잔가율!$B$3:$C$33,2,FALSE)</f>
        <v>0.82599999999999996</v>
      </c>
      <c r="I6387" s="434">
        <f t="shared" si="99"/>
        <v>26060300</v>
      </c>
    </row>
    <row r="6388" spans="1:9">
      <c r="A6388" s="421">
        <v>6387</v>
      </c>
      <c r="B6388" s="422" t="s">
        <v>7711</v>
      </c>
      <c r="C6388" s="422" t="s">
        <v>7712</v>
      </c>
      <c r="D6388" s="422" t="s">
        <v>1988</v>
      </c>
      <c r="E6388" s="422" t="s">
        <v>10429</v>
      </c>
      <c r="F6388" s="438">
        <v>32100000</v>
      </c>
      <c r="G6388" s="423">
        <v>2023</v>
      </c>
      <c r="H6388" s="424">
        <f>VLOOKUP(G6388,[3]잔가율!$B$3:$C$33,2,FALSE)</f>
        <v>0.82599999999999996</v>
      </c>
      <c r="I6388" s="434">
        <f t="shared" si="99"/>
        <v>26514600</v>
      </c>
    </row>
    <row r="6389" spans="1:9">
      <c r="A6389" s="421">
        <v>6388</v>
      </c>
      <c r="B6389" s="422" t="s">
        <v>7711</v>
      </c>
      <c r="C6389" s="422" t="s">
        <v>7712</v>
      </c>
      <c r="D6389" s="422" t="s">
        <v>1988</v>
      </c>
      <c r="E6389" s="422" t="s">
        <v>10430</v>
      </c>
      <c r="F6389" s="438">
        <v>37190000</v>
      </c>
      <c r="G6389" s="423">
        <v>2023</v>
      </c>
      <c r="H6389" s="424">
        <f>VLOOKUP(G6389,[3]잔가율!$B$3:$C$33,2,FALSE)</f>
        <v>0.82599999999999996</v>
      </c>
      <c r="I6389" s="434">
        <f t="shared" si="99"/>
        <v>30718940</v>
      </c>
    </row>
    <row r="6390" spans="1:9">
      <c r="A6390" s="421">
        <v>6389</v>
      </c>
      <c r="B6390" s="422" t="s">
        <v>7711</v>
      </c>
      <c r="C6390" s="422" t="s">
        <v>7712</v>
      </c>
      <c r="D6390" s="422" t="s">
        <v>1988</v>
      </c>
      <c r="E6390" s="422" t="s">
        <v>10431</v>
      </c>
      <c r="F6390" s="438">
        <v>29430000</v>
      </c>
      <c r="G6390" s="423">
        <v>2023</v>
      </c>
      <c r="H6390" s="424">
        <f>VLOOKUP(G6390,[3]잔가율!$B$3:$C$33,2,FALSE)</f>
        <v>0.82599999999999996</v>
      </c>
      <c r="I6390" s="434">
        <f t="shared" si="99"/>
        <v>24309180</v>
      </c>
    </row>
    <row r="6391" spans="1:9">
      <c r="A6391" s="421">
        <v>6390</v>
      </c>
      <c r="B6391" s="422" t="s">
        <v>7711</v>
      </c>
      <c r="C6391" s="422" t="s">
        <v>7712</v>
      </c>
      <c r="D6391" s="422" t="s">
        <v>1988</v>
      </c>
      <c r="E6391" s="422" t="s">
        <v>10432</v>
      </c>
      <c r="F6391" s="438">
        <v>30560000</v>
      </c>
      <c r="G6391" s="423">
        <v>2023</v>
      </c>
      <c r="H6391" s="424">
        <f>VLOOKUP(G6391,[3]잔가율!$B$3:$C$33,2,FALSE)</f>
        <v>0.82599999999999996</v>
      </c>
      <c r="I6391" s="434">
        <f t="shared" si="99"/>
        <v>25242560</v>
      </c>
    </row>
    <row r="6392" spans="1:9">
      <c r="A6392" s="421">
        <v>6391</v>
      </c>
      <c r="B6392" s="422" t="s">
        <v>7711</v>
      </c>
      <c r="C6392" s="422" t="s">
        <v>7712</v>
      </c>
      <c r="D6392" s="422" t="s">
        <v>1988</v>
      </c>
      <c r="E6392" s="422" t="s">
        <v>10433</v>
      </c>
      <c r="F6392" s="438">
        <v>34460000</v>
      </c>
      <c r="G6392" s="423">
        <v>2023</v>
      </c>
      <c r="H6392" s="424">
        <f>VLOOKUP(G6392,[3]잔가율!$B$3:$C$33,2,FALSE)</f>
        <v>0.82599999999999996</v>
      </c>
      <c r="I6392" s="434">
        <f t="shared" si="99"/>
        <v>28463960</v>
      </c>
    </row>
    <row r="6393" spans="1:9">
      <c r="A6393" s="421">
        <v>6392</v>
      </c>
      <c r="B6393" s="422" t="s">
        <v>7711</v>
      </c>
      <c r="C6393" s="422" t="s">
        <v>7712</v>
      </c>
      <c r="D6393" s="422" t="s">
        <v>1988</v>
      </c>
      <c r="E6393" s="422" t="s">
        <v>10434</v>
      </c>
      <c r="F6393" s="438">
        <v>36400000</v>
      </c>
      <c r="G6393" s="423">
        <v>2023</v>
      </c>
      <c r="H6393" s="424">
        <f>VLOOKUP(G6393,[3]잔가율!$B$3:$C$33,2,FALSE)</f>
        <v>0.82599999999999996</v>
      </c>
      <c r="I6393" s="434">
        <f t="shared" si="99"/>
        <v>30066400</v>
      </c>
    </row>
    <row r="6394" spans="1:9">
      <c r="A6394" s="421">
        <v>6393</v>
      </c>
      <c r="B6394" s="422" t="s">
        <v>7711</v>
      </c>
      <c r="C6394" s="422" t="s">
        <v>7712</v>
      </c>
      <c r="D6394" s="422" t="s">
        <v>1988</v>
      </c>
      <c r="E6394" s="422" t="s">
        <v>10435</v>
      </c>
      <c r="F6394" s="438">
        <v>29320000</v>
      </c>
      <c r="G6394" s="423">
        <v>2023</v>
      </c>
      <c r="H6394" s="424">
        <f>VLOOKUP(G6394,[3]잔가율!$B$3:$C$33,2,FALSE)</f>
        <v>0.82599999999999996</v>
      </c>
      <c r="I6394" s="434">
        <f t="shared" si="99"/>
        <v>24218320</v>
      </c>
    </row>
    <row r="6395" spans="1:9">
      <c r="A6395" s="421">
        <v>6394</v>
      </c>
      <c r="B6395" s="422" t="s">
        <v>7711</v>
      </c>
      <c r="C6395" s="422" t="s">
        <v>7712</v>
      </c>
      <c r="D6395" s="422" t="s">
        <v>1988</v>
      </c>
      <c r="E6395" s="422" t="s">
        <v>10436</v>
      </c>
      <c r="F6395" s="438">
        <v>31160000</v>
      </c>
      <c r="G6395" s="423">
        <v>2023</v>
      </c>
      <c r="H6395" s="424">
        <f>VLOOKUP(G6395,[3]잔가율!$B$3:$C$33,2,FALSE)</f>
        <v>0.82599999999999996</v>
      </c>
      <c r="I6395" s="434">
        <f t="shared" si="99"/>
        <v>25738160</v>
      </c>
    </row>
    <row r="6396" spans="1:9">
      <c r="A6396" s="421">
        <v>6395</v>
      </c>
      <c r="B6396" s="422" t="s">
        <v>7711</v>
      </c>
      <c r="C6396" s="422" t="s">
        <v>7712</v>
      </c>
      <c r="D6396" s="422" t="s">
        <v>1988</v>
      </c>
      <c r="E6396" s="422" t="s">
        <v>10437</v>
      </c>
      <c r="F6396" s="438">
        <v>32670000</v>
      </c>
      <c r="G6396" s="423">
        <v>2023</v>
      </c>
      <c r="H6396" s="424">
        <f>VLOOKUP(G6396,[3]잔가율!$B$3:$C$33,2,FALSE)</f>
        <v>0.82599999999999996</v>
      </c>
      <c r="I6396" s="434">
        <f t="shared" si="99"/>
        <v>26985420</v>
      </c>
    </row>
    <row r="6397" spans="1:9">
      <c r="A6397" s="421">
        <v>6396</v>
      </c>
      <c r="B6397" s="422" t="s">
        <v>7711</v>
      </c>
      <c r="C6397" s="422" t="s">
        <v>7712</v>
      </c>
      <c r="D6397" s="422" t="s">
        <v>1988</v>
      </c>
      <c r="E6397" s="422" t="s">
        <v>10438</v>
      </c>
      <c r="F6397" s="438">
        <v>37960000</v>
      </c>
      <c r="G6397" s="423">
        <v>2023</v>
      </c>
      <c r="H6397" s="424">
        <f>VLOOKUP(G6397,[3]잔가율!$B$3:$C$33,2,FALSE)</f>
        <v>0.82599999999999996</v>
      </c>
      <c r="I6397" s="434">
        <f t="shared" si="99"/>
        <v>31354960</v>
      </c>
    </row>
    <row r="6398" spans="1:9">
      <c r="A6398" s="421">
        <v>6397</v>
      </c>
      <c r="B6398" s="422" t="s">
        <v>7711</v>
      </c>
      <c r="C6398" s="422" t="s">
        <v>7712</v>
      </c>
      <c r="D6398" s="422" t="s">
        <v>1988</v>
      </c>
      <c r="E6398" s="422" t="s">
        <v>10439</v>
      </c>
      <c r="F6398" s="438">
        <v>26920000</v>
      </c>
      <c r="G6398" s="423">
        <v>2023</v>
      </c>
      <c r="H6398" s="424">
        <f>VLOOKUP(G6398,[3]잔가율!$B$3:$C$33,2,FALSE)</f>
        <v>0.82599999999999996</v>
      </c>
      <c r="I6398" s="434">
        <f t="shared" si="99"/>
        <v>22235920</v>
      </c>
    </row>
    <row r="6399" spans="1:9">
      <c r="A6399" s="421">
        <v>6398</v>
      </c>
      <c r="B6399" s="422" t="s">
        <v>7711</v>
      </c>
      <c r="C6399" s="422" t="s">
        <v>7712</v>
      </c>
      <c r="D6399" s="422" t="s">
        <v>1988</v>
      </c>
      <c r="E6399" s="422" t="s">
        <v>10440</v>
      </c>
      <c r="F6399" s="438">
        <v>30300000</v>
      </c>
      <c r="G6399" s="423">
        <v>2023</v>
      </c>
      <c r="H6399" s="424">
        <f>VLOOKUP(G6399,[3]잔가율!$B$3:$C$33,2,FALSE)</f>
        <v>0.82599999999999996</v>
      </c>
      <c r="I6399" s="434">
        <f t="shared" si="99"/>
        <v>25027800</v>
      </c>
    </row>
    <row r="6400" spans="1:9">
      <c r="A6400" s="421">
        <v>6399</v>
      </c>
      <c r="B6400" s="422" t="s">
        <v>7711</v>
      </c>
      <c r="C6400" s="422" t="s">
        <v>7712</v>
      </c>
      <c r="D6400" s="422" t="s">
        <v>1988</v>
      </c>
      <c r="E6400" s="422" t="s">
        <v>10441</v>
      </c>
      <c r="F6400" s="438">
        <v>32040000</v>
      </c>
      <c r="G6400" s="423">
        <v>2023</v>
      </c>
      <c r="H6400" s="424">
        <f>VLOOKUP(G6400,[3]잔가율!$B$3:$C$33,2,FALSE)</f>
        <v>0.82599999999999996</v>
      </c>
      <c r="I6400" s="434">
        <f t="shared" si="99"/>
        <v>26465040</v>
      </c>
    </row>
    <row r="6401" spans="1:9">
      <c r="A6401" s="421">
        <v>6400</v>
      </c>
      <c r="B6401" s="422" t="s">
        <v>7711</v>
      </c>
      <c r="C6401" s="422" t="s">
        <v>7712</v>
      </c>
      <c r="D6401" s="422" t="s">
        <v>1988</v>
      </c>
      <c r="E6401" s="422" t="s">
        <v>10442</v>
      </c>
      <c r="F6401" s="438">
        <v>34610000</v>
      </c>
      <c r="G6401" s="423">
        <v>2023</v>
      </c>
      <c r="H6401" s="424">
        <f>VLOOKUP(G6401,[3]잔가율!$B$3:$C$33,2,FALSE)</f>
        <v>0.82599999999999996</v>
      </c>
      <c r="I6401" s="434">
        <f t="shared" si="99"/>
        <v>28587860</v>
      </c>
    </row>
    <row r="6402" spans="1:9">
      <c r="A6402" s="421">
        <v>6401</v>
      </c>
      <c r="B6402" s="422" t="s">
        <v>7711</v>
      </c>
      <c r="C6402" s="422" t="s">
        <v>7712</v>
      </c>
      <c r="D6402" s="422" t="s">
        <v>1988</v>
      </c>
      <c r="E6402" s="422" t="s">
        <v>10443</v>
      </c>
      <c r="F6402" s="438">
        <v>27830000</v>
      </c>
      <c r="G6402" s="423">
        <v>2023</v>
      </c>
      <c r="H6402" s="424">
        <f>VLOOKUP(G6402,[3]잔가율!$B$3:$C$33,2,FALSE)</f>
        <v>0.82599999999999996</v>
      </c>
      <c r="I6402" s="434">
        <f t="shared" ref="I6402:I6465" si="100">ROUNDDOWN(F6402*H6402,0)</f>
        <v>22987580</v>
      </c>
    </row>
    <row r="6403" spans="1:9">
      <c r="A6403" s="421">
        <v>6402</v>
      </c>
      <c r="B6403" s="422" t="s">
        <v>7711</v>
      </c>
      <c r="C6403" s="422" t="s">
        <v>7712</v>
      </c>
      <c r="D6403" s="422" t="s">
        <v>1988</v>
      </c>
      <c r="E6403" s="422" t="s">
        <v>10444</v>
      </c>
      <c r="F6403" s="438">
        <v>29930000</v>
      </c>
      <c r="G6403" s="423">
        <v>2023</v>
      </c>
      <c r="H6403" s="424">
        <f>VLOOKUP(G6403,[3]잔가율!$B$3:$C$33,2,FALSE)</f>
        <v>0.82599999999999996</v>
      </c>
      <c r="I6403" s="434">
        <f t="shared" si="100"/>
        <v>24722180</v>
      </c>
    </row>
    <row r="6404" spans="1:9">
      <c r="A6404" s="421">
        <v>6403</v>
      </c>
      <c r="B6404" s="422" t="s">
        <v>7711</v>
      </c>
      <c r="C6404" s="422" t="s">
        <v>7712</v>
      </c>
      <c r="D6404" s="422" t="s">
        <v>1988</v>
      </c>
      <c r="E6404" s="422" t="s">
        <v>10445</v>
      </c>
      <c r="F6404" s="438">
        <v>30890000</v>
      </c>
      <c r="G6404" s="423">
        <v>2023</v>
      </c>
      <c r="H6404" s="424">
        <f>VLOOKUP(G6404,[3]잔가율!$B$3:$C$33,2,FALSE)</f>
        <v>0.82599999999999996</v>
      </c>
      <c r="I6404" s="434">
        <f t="shared" si="100"/>
        <v>25515140</v>
      </c>
    </row>
    <row r="6405" spans="1:9">
      <c r="A6405" s="421">
        <v>6404</v>
      </c>
      <c r="B6405" s="422" t="s">
        <v>7711</v>
      </c>
      <c r="C6405" s="422" t="s">
        <v>7712</v>
      </c>
      <c r="D6405" s="422" t="s">
        <v>1988</v>
      </c>
      <c r="E6405" s="422" t="s">
        <v>10446</v>
      </c>
      <c r="F6405" s="438">
        <v>34140000</v>
      </c>
      <c r="G6405" s="423">
        <v>2023</v>
      </c>
      <c r="H6405" s="424">
        <f>VLOOKUP(G6405,[3]잔가율!$B$3:$C$33,2,FALSE)</f>
        <v>0.82599999999999996</v>
      </c>
      <c r="I6405" s="434">
        <f t="shared" si="100"/>
        <v>28199640</v>
      </c>
    </row>
    <row r="6406" spans="1:9">
      <c r="A6406" s="421">
        <v>6405</v>
      </c>
      <c r="B6406" s="422" t="s">
        <v>7711</v>
      </c>
      <c r="C6406" s="422" t="s">
        <v>7712</v>
      </c>
      <c r="D6406" s="422" t="s">
        <v>1988</v>
      </c>
      <c r="E6406" s="422" t="s">
        <v>10447</v>
      </c>
      <c r="F6406" s="438">
        <v>29070000</v>
      </c>
      <c r="G6406" s="423">
        <v>2023</v>
      </c>
      <c r="H6406" s="424">
        <f>VLOOKUP(G6406,[3]잔가율!$B$3:$C$33,2,FALSE)</f>
        <v>0.82599999999999996</v>
      </c>
      <c r="I6406" s="434">
        <f t="shared" si="100"/>
        <v>24011820</v>
      </c>
    </row>
    <row r="6407" spans="1:9">
      <c r="A6407" s="421">
        <v>6406</v>
      </c>
      <c r="B6407" s="422" t="s">
        <v>7711</v>
      </c>
      <c r="C6407" s="422" t="s">
        <v>7712</v>
      </c>
      <c r="D6407" s="422" t="s">
        <v>1988</v>
      </c>
      <c r="E6407" s="422" t="s">
        <v>10448</v>
      </c>
      <c r="F6407" s="438">
        <v>31870000</v>
      </c>
      <c r="G6407" s="423">
        <v>2023</v>
      </c>
      <c r="H6407" s="424">
        <f>VLOOKUP(G6407,[3]잔가율!$B$3:$C$33,2,FALSE)</f>
        <v>0.82599999999999996</v>
      </c>
      <c r="I6407" s="434">
        <f t="shared" si="100"/>
        <v>26324620</v>
      </c>
    </row>
    <row r="6408" spans="1:9">
      <c r="A6408" s="421">
        <v>6407</v>
      </c>
      <c r="B6408" s="422" t="s">
        <v>7711</v>
      </c>
      <c r="C6408" s="422" t="s">
        <v>7712</v>
      </c>
      <c r="D6408" s="422" t="s">
        <v>1988</v>
      </c>
      <c r="E6408" s="422" t="s">
        <v>10449</v>
      </c>
      <c r="F6408" s="438">
        <v>33230000</v>
      </c>
      <c r="G6408" s="423">
        <v>2023</v>
      </c>
      <c r="H6408" s="424">
        <f>VLOOKUP(G6408,[3]잔가율!$B$3:$C$33,2,FALSE)</f>
        <v>0.82599999999999996</v>
      </c>
      <c r="I6408" s="434">
        <f t="shared" si="100"/>
        <v>27447980</v>
      </c>
    </row>
    <row r="6409" spans="1:9">
      <c r="A6409" s="421">
        <v>6408</v>
      </c>
      <c r="B6409" s="422" t="s">
        <v>7711</v>
      </c>
      <c r="C6409" s="422" t="s">
        <v>7712</v>
      </c>
      <c r="D6409" s="422" t="s">
        <v>1988</v>
      </c>
      <c r="E6409" s="422" t="s">
        <v>10450</v>
      </c>
      <c r="F6409" s="438">
        <v>36090000</v>
      </c>
      <c r="G6409" s="423">
        <v>2023</v>
      </c>
      <c r="H6409" s="424">
        <f>VLOOKUP(G6409,[3]잔가율!$B$3:$C$33,2,FALSE)</f>
        <v>0.82599999999999996</v>
      </c>
      <c r="I6409" s="434">
        <f t="shared" si="100"/>
        <v>29810340</v>
      </c>
    </row>
    <row r="6410" spans="1:9">
      <c r="A6410" s="421">
        <v>6409</v>
      </c>
      <c r="B6410" s="422" t="s">
        <v>7711</v>
      </c>
      <c r="C6410" s="422" t="s">
        <v>7712</v>
      </c>
      <c r="D6410" s="422" t="s">
        <v>1988</v>
      </c>
      <c r="E6410" s="422" t="s">
        <v>10451</v>
      </c>
      <c r="F6410" s="438">
        <v>29590000</v>
      </c>
      <c r="G6410" s="423">
        <v>2023</v>
      </c>
      <c r="H6410" s="424">
        <f>VLOOKUP(G6410,[3]잔가율!$B$3:$C$33,2,FALSE)</f>
        <v>0.82599999999999996</v>
      </c>
      <c r="I6410" s="434">
        <f t="shared" si="100"/>
        <v>24441340</v>
      </c>
    </row>
    <row r="6411" spans="1:9">
      <c r="A6411" s="421">
        <v>6410</v>
      </c>
      <c r="B6411" s="422" t="s">
        <v>7711</v>
      </c>
      <c r="C6411" s="422" t="s">
        <v>7712</v>
      </c>
      <c r="D6411" s="422" t="s">
        <v>1988</v>
      </c>
      <c r="E6411" s="422" t="s">
        <v>10452</v>
      </c>
      <c r="F6411" s="438">
        <v>32010000</v>
      </c>
      <c r="G6411" s="423">
        <v>2023</v>
      </c>
      <c r="H6411" s="424">
        <f>VLOOKUP(G6411,[3]잔가율!$B$3:$C$33,2,FALSE)</f>
        <v>0.82599999999999996</v>
      </c>
      <c r="I6411" s="434">
        <f t="shared" si="100"/>
        <v>26440260</v>
      </c>
    </row>
    <row r="6412" spans="1:9">
      <c r="A6412" s="421">
        <v>6411</v>
      </c>
      <c r="B6412" s="422" t="s">
        <v>7711</v>
      </c>
      <c r="C6412" s="422" t="s">
        <v>7712</v>
      </c>
      <c r="D6412" s="422" t="s">
        <v>1988</v>
      </c>
      <c r="E6412" s="422" t="s">
        <v>10453</v>
      </c>
      <c r="F6412" s="438">
        <v>32520000</v>
      </c>
      <c r="G6412" s="423">
        <v>2023</v>
      </c>
      <c r="H6412" s="424">
        <f>VLOOKUP(G6412,[3]잔가율!$B$3:$C$33,2,FALSE)</f>
        <v>0.82599999999999996</v>
      </c>
      <c r="I6412" s="434">
        <f t="shared" si="100"/>
        <v>26861520</v>
      </c>
    </row>
    <row r="6413" spans="1:9">
      <c r="A6413" s="421">
        <v>6412</v>
      </c>
      <c r="B6413" s="422" t="s">
        <v>7711</v>
      </c>
      <c r="C6413" s="422" t="s">
        <v>7712</v>
      </c>
      <c r="D6413" s="422" t="s">
        <v>1988</v>
      </c>
      <c r="E6413" s="422" t="s">
        <v>10454</v>
      </c>
      <c r="F6413" s="438">
        <v>33410000</v>
      </c>
      <c r="G6413" s="423">
        <v>2023</v>
      </c>
      <c r="H6413" s="424">
        <f>VLOOKUP(G6413,[3]잔가율!$B$3:$C$33,2,FALSE)</f>
        <v>0.82599999999999996</v>
      </c>
      <c r="I6413" s="434">
        <f t="shared" si="100"/>
        <v>27596660</v>
      </c>
    </row>
    <row r="6414" spans="1:9">
      <c r="A6414" s="421">
        <v>6413</v>
      </c>
      <c r="B6414" s="422" t="s">
        <v>7711</v>
      </c>
      <c r="C6414" s="422" t="s">
        <v>7712</v>
      </c>
      <c r="D6414" s="422" t="s">
        <v>1988</v>
      </c>
      <c r="E6414" s="422" t="s">
        <v>10455</v>
      </c>
      <c r="F6414" s="438">
        <v>34560000</v>
      </c>
      <c r="G6414" s="423">
        <v>2023</v>
      </c>
      <c r="H6414" s="424">
        <f>VLOOKUP(G6414,[3]잔가율!$B$3:$C$33,2,FALSE)</f>
        <v>0.82599999999999996</v>
      </c>
      <c r="I6414" s="434">
        <f t="shared" si="100"/>
        <v>28546560</v>
      </c>
    </row>
    <row r="6415" spans="1:9">
      <c r="A6415" s="421">
        <v>6414</v>
      </c>
      <c r="B6415" s="422" t="s">
        <v>7711</v>
      </c>
      <c r="C6415" s="422" t="s">
        <v>7712</v>
      </c>
      <c r="D6415" s="422" t="s">
        <v>1988</v>
      </c>
      <c r="E6415" s="422" t="s">
        <v>10456</v>
      </c>
      <c r="F6415" s="438">
        <v>36220000</v>
      </c>
      <c r="G6415" s="423">
        <v>2023</v>
      </c>
      <c r="H6415" s="424">
        <f>VLOOKUP(G6415,[3]잔가율!$B$3:$C$33,2,FALSE)</f>
        <v>0.82599999999999996</v>
      </c>
      <c r="I6415" s="434">
        <f t="shared" si="100"/>
        <v>29917720</v>
      </c>
    </row>
    <row r="6416" spans="1:9">
      <c r="A6416" s="421">
        <v>6415</v>
      </c>
      <c r="B6416" s="422" t="s">
        <v>7711</v>
      </c>
      <c r="C6416" s="422" t="s">
        <v>7712</v>
      </c>
      <c r="D6416" s="422" t="s">
        <v>1988</v>
      </c>
      <c r="E6416" s="422" t="s">
        <v>10457</v>
      </c>
      <c r="F6416" s="438">
        <v>28700000</v>
      </c>
      <c r="G6416" s="423">
        <v>2023</v>
      </c>
      <c r="H6416" s="424">
        <f>VLOOKUP(G6416,[3]잔가율!$B$3:$C$33,2,FALSE)</f>
        <v>0.82599999999999996</v>
      </c>
      <c r="I6416" s="434">
        <f t="shared" si="100"/>
        <v>23706200</v>
      </c>
    </row>
    <row r="6417" spans="1:9">
      <c r="A6417" s="421">
        <v>6416</v>
      </c>
      <c r="B6417" s="422" t="s">
        <v>7711</v>
      </c>
      <c r="C6417" s="422" t="s">
        <v>7712</v>
      </c>
      <c r="D6417" s="422" t="s">
        <v>1988</v>
      </c>
      <c r="E6417" s="422" t="s">
        <v>10458</v>
      </c>
      <c r="F6417" s="438">
        <v>29400000</v>
      </c>
      <c r="G6417" s="423">
        <v>2023</v>
      </c>
      <c r="H6417" s="424">
        <f>VLOOKUP(G6417,[3]잔가율!$B$3:$C$33,2,FALSE)</f>
        <v>0.82599999999999996</v>
      </c>
      <c r="I6417" s="434">
        <f t="shared" si="100"/>
        <v>24284400</v>
      </c>
    </row>
    <row r="6418" spans="1:9">
      <c r="A6418" s="421">
        <v>6417</v>
      </c>
      <c r="B6418" s="422" t="s">
        <v>7711</v>
      </c>
      <c r="C6418" s="422" t="s">
        <v>7712</v>
      </c>
      <c r="D6418" s="422" t="s">
        <v>1988</v>
      </c>
      <c r="E6418" s="422" t="s">
        <v>10459</v>
      </c>
      <c r="F6418" s="438">
        <v>31770000</v>
      </c>
      <c r="G6418" s="423">
        <v>2023</v>
      </c>
      <c r="H6418" s="424">
        <f>VLOOKUP(G6418,[3]잔가율!$B$3:$C$33,2,FALSE)</f>
        <v>0.82599999999999996</v>
      </c>
      <c r="I6418" s="434">
        <f t="shared" si="100"/>
        <v>26242020</v>
      </c>
    </row>
    <row r="6419" spans="1:9">
      <c r="A6419" s="421">
        <v>6418</v>
      </c>
      <c r="B6419" s="422" t="s">
        <v>7711</v>
      </c>
      <c r="C6419" s="422" t="s">
        <v>7712</v>
      </c>
      <c r="D6419" s="422" t="s">
        <v>1988</v>
      </c>
      <c r="E6419" s="422" t="s">
        <v>10460</v>
      </c>
      <c r="F6419" s="438">
        <v>29970000</v>
      </c>
      <c r="G6419" s="423">
        <v>2023</v>
      </c>
      <c r="H6419" s="424">
        <f>VLOOKUP(G6419,[3]잔가율!$B$3:$C$33,2,FALSE)</f>
        <v>0.82599999999999996</v>
      </c>
      <c r="I6419" s="434">
        <f t="shared" si="100"/>
        <v>24755220</v>
      </c>
    </row>
    <row r="6420" spans="1:9">
      <c r="A6420" s="421">
        <v>6419</v>
      </c>
      <c r="B6420" s="422" t="s">
        <v>7711</v>
      </c>
      <c r="C6420" s="422" t="s">
        <v>7712</v>
      </c>
      <c r="D6420" s="422" t="s">
        <v>1988</v>
      </c>
      <c r="E6420" s="422" t="s">
        <v>10461</v>
      </c>
      <c r="F6420" s="438">
        <v>32890000</v>
      </c>
      <c r="G6420" s="423">
        <v>2023</v>
      </c>
      <c r="H6420" s="424">
        <f>VLOOKUP(G6420,[3]잔가율!$B$3:$C$33,2,FALSE)</f>
        <v>0.82599999999999996</v>
      </c>
      <c r="I6420" s="434">
        <f t="shared" si="100"/>
        <v>27167140</v>
      </c>
    </row>
    <row r="6421" spans="1:9">
      <c r="A6421" s="421">
        <v>6420</v>
      </c>
      <c r="B6421" s="422" t="s">
        <v>7711</v>
      </c>
      <c r="C6421" s="422" t="s">
        <v>7712</v>
      </c>
      <c r="D6421" s="422" t="s">
        <v>1988</v>
      </c>
      <c r="E6421" s="422" t="s">
        <v>10462</v>
      </c>
      <c r="F6421" s="438">
        <v>21620000</v>
      </c>
      <c r="G6421" s="423">
        <v>2023</v>
      </c>
      <c r="H6421" s="424">
        <f>VLOOKUP(G6421,[3]잔가율!$B$3:$C$33,2,FALSE)</f>
        <v>0.82599999999999996</v>
      </c>
      <c r="I6421" s="434">
        <f t="shared" si="100"/>
        <v>17858120</v>
      </c>
    </row>
    <row r="6422" spans="1:9">
      <c r="A6422" s="421">
        <v>6421</v>
      </c>
      <c r="B6422" s="422" t="s">
        <v>7711</v>
      </c>
      <c r="C6422" s="422" t="s">
        <v>7712</v>
      </c>
      <c r="D6422" s="422" t="s">
        <v>1988</v>
      </c>
      <c r="E6422" s="422" t="s">
        <v>10463</v>
      </c>
      <c r="F6422" s="438">
        <v>24200000</v>
      </c>
      <c r="G6422" s="423">
        <v>2023</v>
      </c>
      <c r="H6422" s="424">
        <f>VLOOKUP(G6422,[3]잔가율!$B$3:$C$33,2,FALSE)</f>
        <v>0.82599999999999996</v>
      </c>
      <c r="I6422" s="434">
        <f t="shared" si="100"/>
        <v>19989200</v>
      </c>
    </row>
    <row r="6423" spans="1:9">
      <c r="A6423" s="421">
        <v>6422</v>
      </c>
      <c r="B6423" s="422" t="s">
        <v>7711</v>
      </c>
      <c r="C6423" s="422" t="s">
        <v>7712</v>
      </c>
      <c r="D6423" s="422" t="s">
        <v>1988</v>
      </c>
      <c r="E6423" s="422" t="s">
        <v>10464</v>
      </c>
      <c r="F6423" s="438">
        <v>26210000</v>
      </c>
      <c r="G6423" s="423">
        <v>2023</v>
      </c>
      <c r="H6423" s="424">
        <f>VLOOKUP(G6423,[3]잔가율!$B$3:$C$33,2,FALSE)</f>
        <v>0.82599999999999996</v>
      </c>
      <c r="I6423" s="434">
        <f t="shared" si="100"/>
        <v>21649460</v>
      </c>
    </row>
    <row r="6424" spans="1:9">
      <c r="A6424" s="421">
        <v>6423</v>
      </c>
      <c r="B6424" s="422" t="s">
        <v>7711</v>
      </c>
      <c r="C6424" s="422" t="s">
        <v>7712</v>
      </c>
      <c r="D6424" s="422" t="s">
        <v>1988</v>
      </c>
      <c r="E6424" s="422" t="s">
        <v>10465</v>
      </c>
      <c r="F6424" s="438">
        <v>20720000</v>
      </c>
      <c r="G6424" s="423">
        <v>2023</v>
      </c>
      <c r="H6424" s="424">
        <f>VLOOKUP(G6424,[3]잔가율!$B$3:$C$33,2,FALSE)</f>
        <v>0.82599999999999996</v>
      </c>
      <c r="I6424" s="434">
        <f t="shared" si="100"/>
        <v>17114720</v>
      </c>
    </row>
    <row r="6425" spans="1:9">
      <c r="A6425" s="421">
        <v>6424</v>
      </c>
      <c r="B6425" s="422" t="s">
        <v>7711</v>
      </c>
      <c r="C6425" s="422" t="s">
        <v>7712</v>
      </c>
      <c r="D6425" s="422" t="s">
        <v>1988</v>
      </c>
      <c r="E6425" s="422" t="s">
        <v>10466</v>
      </c>
      <c r="F6425" s="438">
        <v>24350000</v>
      </c>
      <c r="G6425" s="423">
        <v>2023</v>
      </c>
      <c r="H6425" s="424">
        <f>VLOOKUP(G6425,[3]잔가율!$B$3:$C$33,2,FALSE)</f>
        <v>0.82599999999999996</v>
      </c>
      <c r="I6425" s="434">
        <f t="shared" si="100"/>
        <v>20113100</v>
      </c>
    </row>
    <row r="6426" spans="1:9">
      <c r="A6426" s="421">
        <v>6425</v>
      </c>
      <c r="B6426" s="422" t="s">
        <v>7711</v>
      </c>
      <c r="C6426" s="422" t="s">
        <v>7712</v>
      </c>
      <c r="D6426" s="422" t="s">
        <v>1988</v>
      </c>
      <c r="E6426" s="422" t="s">
        <v>10467</v>
      </c>
      <c r="F6426" s="438">
        <v>21380000</v>
      </c>
      <c r="G6426" s="423">
        <v>2023</v>
      </c>
      <c r="H6426" s="424">
        <f>VLOOKUP(G6426,[3]잔가율!$B$3:$C$33,2,FALSE)</f>
        <v>0.82599999999999996</v>
      </c>
      <c r="I6426" s="434">
        <f t="shared" si="100"/>
        <v>17659880</v>
      </c>
    </row>
    <row r="6427" spans="1:9">
      <c r="A6427" s="421">
        <v>6426</v>
      </c>
      <c r="B6427" s="422" t="s">
        <v>7711</v>
      </c>
      <c r="C6427" s="422" t="s">
        <v>7712</v>
      </c>
      <c r="D6427" s="422" t="s">
        <v>1988</v>
      </c>
      <c r="E6427" s="422" t="s">
        <v>10468</v>
      </c>
      <c r="F6427" s="438">
        <v>23480000</v>
      </c>
      <c r="G6427" s="423">
        <v>2023</v>
      </c>
      <c r="H6427" s="424">
        <f>VLOOKUP(G6427,[3]잔가율!$B$3:$C$33,2,FALSE)</f>
        <v>0.82599999999999996</v>
      </c>
      <c r="I6427" s="434">
        <f t="shared" si="100"/>
        <v>19394480</v>
      </c>
    </row>
    <row r="6428" spans="1:9">
      <c r="A6428" s="421">
        <v>6427</v>
      </c>
      <c r="B6428" s="422" t="s">
        <v>7711</v>
      </c>
      <c r="C6428" s="422" t="s">
        <v>7712</v>
      </c>
      <c r="D6428" s="422" t="s">
        <v>1988</v>
      </c>
      <c r="E6428" s="422" t="s">
        <v>10469</v>
      </c>
      <c r="F6428" s="438">
        <v>24130000</v>
      </c>
      <c r="G6428" s="423">
        <v>2023</v>
      </c>
      <c r="H6428" s="424">
        <f>VLOOKUP(G6428,[3]잔가율!$B$3:$C$33,2,FALSE)</f>
        <v>0.82599999999999996</v>
      </c>
      <c r="I6428" s="434">
        <f t="shared" si="100"/>
        <v>19931380</v>
      </c>
    </row>
    <row r="6429" spans="1:9">
      <c r="A6429" s="421">
        <v>6428</v>
      </c>
      <c r="B6429" s="422" t="s">
        <v>7711</v>
      </c>
      <c r="C6429" s="422" t="s">
        <v>7712</v>
      </c>
      <c r="D6429" s="422" t="s">
        <v>1988</v>
      </c>
      <c r="E6429" s="422" t="s">
        <v>10470</v>
      </c>
      <c r="F6429" s="438">
        <v>25840000</v>
      </c>
      <c r="G6429" s="423">
        <v>2023</v>
      </c>
      <c r="H6429" s="424">
        <f>VLOOKUP(G6429,[3]잔가율!$B$3:$C$33,2,FALSE)</f>
        <v>0.82599999999999996</v>
      </c>
      <c r="I6429" s="434">
        <f t="shared" si="100"/>
        <v>21343840</v>
      </c>
    </row>
    <row r="6430" spans="1:9">
      <c r="A6430" s="421">
        <v>6429</v>
      </c>
      <c r="B6430" s="422" t="s">
        <v>7711</v>
      </c>
      <c r="C6430" s="422" t="s">
        <v>7712</v>
      </c>
      <c r="D6430" s="422" t="s">
        <v>1988</v>
      </c>
      <c r="E6430" s="422" t="s">
        <v>10471</v>
      </c>
      <c r="F6430" s="438">
        <v>30580000</v>
      </c>
      <c r="G6430" s="423">
        <v>2023</v>
      </c>
      <c r="H6430" s="424">
        <f>VLOOKUP(G6430,[3]잔가율!$B$3:$C$33,2,FALSE)</f>
        <v>0.82599999999999996</v>
      </c>
      <c r="I6430" s="434">
        <f t="shared" si="100"/>
        <v>25259080</v>
      </c>
    </row>
    <row r="6431" spans="1:9">
      <c r="A6431" s="421">
        <v>6430</v>
      </c>
      <c r="B6431" s="422" t="s">
        <v>7711</v>
      </c>
      <c r="C6431" s="422" t="s">
        <v>7712</v>
      </c>
      <c r="D6431" s="422" t="s">
        <v>1988</v>
      </c>
      <c r="E6431" s="422" t="s">
        <v>10472</v>
      </c>
      <c r="F6431" s="438">
        <v>23530000</v>
      </c>
      <c r="G6431" s="423">
        <v>2023</v>
      </c>
      <c r="H6431" s="424">
        <f>VLOOKUP(G6431,[3]잔가율!$B$3:$C$33,2,FALSE)</f>
        <v>0.82599999999999996</v>
      </c>
      <c r="I6431" s="434">
        <f t="shared" si="100"/>
        <v>19435780</v>
      </c>
    </row>
    <row r="6432" spans="1:9">
      <c r="A6432" s="421">
        <v>6431</v>
      </c>
      <c r="B6432" s="422" t="s">
        <v>7711</v>
      </c>
      <c r="C6432" s="422" t="s">
        <v>7712</v>
      </c>
      <c r="D6432" s="422" t="s">
        <v>1988</v>
      </c>
      <c r="E6432" s="422" t="s">
        <v>10473</v>
      </c>
      <c r="F6432" s="438">
        <v>27620000</v>
      </c>
      <c r="G6432" s="423">
        <v>2023</v>
      </c>
      <c r="H6432" s="424">
        <f>VLOOKUP(G6432,[3]잔가율!$B$3:$C$33,2,FALSE)</f>
        <v>0.82599999999999996</v>
      </c>
      <c r="I6432" s="434">
        <f t="shared" si="100"/>
        <v>22814120</v>
      </c>
    </row>
    <row r="6433" spans="1:9">
      <c r="A6433" s="421">
        <v>6432</v>
      </c>
      <c r="B6433" s="422" t="s">
        <v>7711</v>
      </c>
      <c r="C6433" s="422" t="s">
        <v>7712</v>
      </c>
      <c r="D6433" s="422" t="s">
        <v>1988</v>
      </c>
      <c r="E6433" s="422" t="s">
        <v>10474</v>
      </c>
      <c r="F6433" s="438">
        <v>31910000</v>
      </c>
      <c r="G6433" s="423">
        <v>2023</v>
      </c>
      <c r="H6433" s="424">
        <f>VLOOKUP(G6433,[3]잔가율!$B$3:$C$33,2,FALSE)</f>
        <v>0.82599999999999996</v>
      </c>
      <c r="I6433" s="434">
        <f t="shared" si="100"/>
        <v>26357660</v>
      </c>
    </row>
    <row r="6434" spans="1:9">
      <c r="A6434" s="421">
        <v>6433</v>
      </c>
      <c r="B6434" s="422" t="s">
        <v>7711</v>
      </c>
      <c r="C6434" s="422" t="s">
        <v>7712</v>
      </c>
      <c r="D6434" s="422" t="s">
        <v>1988</v>
      </c>
      <c r="E6434" s="422" t="s">
        <v>10475</v>
      </c>
      <c r="F6434" s="438">
        <v>22370000</v>
      </c>
      <c r="G6434" s="423">
        <v>2023</v>
      </c>
      <c r="H6434" s="424">
        <f>VLOOKUP(G6434,[3]잔가율!$B$3:$C$33,2,FALSE)</f>
        <v>0.82599999999999996</v>
      </c>
      <c r="I6434" s="434">
        <f t="shared" si="100"/>
        <v>18477620</v>
      </c>
    </row>
    <row r="6435" spans="1:9">
      <c r="A6435" s="421">
        <v>6434</v>
      </c>
      <c r="B6435" s="422" t="s">
        <v>7711</v>
      </c>
      <c r="C6435" s="422" t="s">
        <v>7712</v>
      </c>
      <c r="D6435" s="422" t="s">
        <v>1988</v>
      </c>
      <c r="E6435" s="422" t="s">
        <v>10476</v>
      </c>
      <c r="F6435" s="438">
        <v>26510000</v>
      </c>
      <c r="G6435" s="423">
        <v>2023</v>
      </c>
      <c r="H6435" s="424">
        <f>VLOOKUP(G6435,[3]잔가율!$B$3:$C$33,2,FALSE)</f>
        <v>0.82599999999999996</v>
      </c>
      <c r="I6435" s="434">
        <f t="shared" si="100"/>
        <v>21897260</v>
      </c>
    </row>
    <row r="6436" spans="1:9">
      <c r="A6436" s="421">
        <v>6435</v>
      </c>
      <c r="B6436" s="422" t="s">
        <v>7711</v>
      </c>
      <c r="C6436" s="422" t="s">
        <v>7712</v>
      </c>
      <c r="D6436" s="422" t="s">
        <v>1988</v>
      </c>
      <c r="E6436" s="422" t="s">
        <v>10477</v>
      </c>
      <c r="F6436" s="438">
        <v>30510000</v>
      </c>
      <c r="G6436" s="423">
        <v>2023</v>
      </c>
      <c r="H6436" s="424">
        <f>VLOOKUP(G6436,[3]잔가율!$B$3:$C$33,2,FALSE)</f>
        <v>0.82599999999999996</v>
      </c>
      <c r="I6436" s="434">
        <f t="shared" si="100"/>
        <v>25201260</v>
      </c>
    </row>
    <row r="6437" spans="1:9">
      <c r="A6437" s="421">
        <v>6436</v>
      </c>
      <c r="B6437" s="422" t="s">
        <v>7711</v>
      </c>
      <c r="C6437" s="422" t="s">
        <v>7712</v>
      </c>
      <c r="D6437" s="422" t="s">
        <v>1988</v>
      </c>
      <c r="E6437" s="422" t="s">
        <v>10478</v>
      </c>
      <c r="F6437" s="438">
        <v>26180000</v>
      </c>
      <c r="G6437" s="423">
        <v>2023</v>
      </c>
      <c r="H6437" s="424">
        <f>VLOOKUP(G6437,[3]잔가율!$B$3:$C$33,2,FALSE)</f>
        <v>0.82599999999999996</v>
      </c>
      <c r="I6437" s="434">
        <f t="shared" si="100"/>
        <v>21624680</v>
      </c>
    </row>
    <row r="6438" spans="1:9">
      <c r="A6438" s="421">
        <v>6437</v>
      </c>
      <c r="B6438" s="422" t="s">
        <v>7711</v>
      </c>
      <c r="C6438" s="422" t="s">
        <v>7712</v>
      </c>
      <c r="D6438" s="422" t="s">
        <v>1988</v>
      </c>
      <c r="E6438" s="422" t="s">
        <v>10479</v>
      </c>
      <c r="F6438" s="438">
        <v>29380000</v>
      </c>
      <c r="G6438" s="423">
        <v>2023</v>
      </c>
      <c r="H6438" s="424">
        <f>VLOOKUP(G6438,[3]잔가율!$B$3:$C$33,2,FALSE)</f>
        <v>0.82599999999999996</v>
      </c>
      <c r="I6438" s="434">
        <f t="shared" si="100"/>
        <v>24267880</v>
      </c>
    </row>
    <row r="6439" spans="1:9">
      <c r="A6439" s="421">
        <v>6438</v>
      </c>
      <c r="B6439" s="422" t="s">
        <v>7711</v>
      </c>
      <c r="C6439" s="422" t="s">
        <v>7712</v>
      </c>
      <c r="D6439" s="422" t="s">
        <v>1988</v>
      </c>
      <c r="E6439" s="422" t="s">
        <v>10480</v>
      </c>
      <c r="F6439" s="438">
        <v>33500000</v>
      </c>
      <c r="G6439" s="423">
        <v>2023</v>
      </c>
      <c r="H6439" s="424">
        <f>VLOOKUP(G6439,[3]잔가율!$B$3:$C$33,2,FALSE)</f>
        <v>0.82599999999999996</v>
      </c>
      <c r="I6439" s="434">
        <f t="shared" si="100"/>
        <v>27671000</v>
      </c>
    </row>
    <row r="6440" spans="1:9">
      <c r="A6440" s="421">
        <v>6439</v>
      </c>
      <c r="B6440" s="422" t="s">
        <v>7711</v>
      </c>
      <c r="C6440" s="422" t="s">
        <v>7712</v>
      </c>
      <c r="D6440" s="422" t="s">
        <v>1988</v>
      </c>
      <c r="E6440" s="422" t="s">
        <v>10481</v>
      </c>
      <c r="F6440" s="438">
        <v>23120000</v>
      </c>
      <c r="G6440" s="423">
        <v>2023</v>
      </c>
      <c r="H6440" s="424">
        <f>VLOOKUP(G6440,[3]잔가율!$B$3:$C$33,2,FALSE)</f>
        <v>0.82599999999999996</v>
      </c>
      <c r="I6440" s="434">
        <f t="shared" si="100"/>
        <v>19097120</v>
      </c>
    </row>
    <row r="6441" spans="1:9">
      <c r="A6441" s="421">
        <v>6440</v>
      </c>
      <c r="B6441" s="422" t="s">
        <v>7711</v>
      </c>
      <c r="C6441" s="422" t="s">
        <v>7712</v>
      </c>
      <c r="D6441" s="422" t="s">
        <v>1988</v>
      </c>
      <c r="E6441" s="422" t="s">
        <v>10482</v>
      </c>
      <c r="F6441" s="438">
        <v>29680000</v>
      </c>
      <c r="G6441" s="423">
        <v>2023</v>
      </c>
      <c r="H6441" s="424">
        <f>VLOOKUP(G6441,[3]잔가율!$B$3:$C$33,2,FALSE)</f>
        <v>0.82599999999999996</v>
      </c>
      <c r="I6441" s="434">
        <f t="shared" si="100"/>
        <v>24515680</v>
      </c>
    </row>
    <row r="6442" spans="1:9">
      <c r="A6442" s="421">
        <v>6441</v>
      </c>
      <c r="B6442" s="422" t="s">
        <v>7711</v>
      </c>
      <c r="C6442" s="422" t="s">
        <v>7712</v>
      </c>
      <c r="D6442" s="422" t="s">
        <v>1988</v>
      </c>
      <c r="E6442" s="422" t="s">
        <v>10483</v>
      </c>
      <c r="F6442" s="438">
        <v>34500000</v>
      </c>
      <c r="G6442" s="423">
        <v>2023</v>
      </c>
      <c r="H6442" s="424">
        <f>VLOOKUP(G6442,[3]잔가율!$B$3:$C$33,2,FALSE)</f>
        <v>0.82599999999999996</v>
      </c>
      <c r="I6442" s="434">
        <f t="shared" si="100"/>
        <v>28497000</v>
      </c>
    </row>
    <row r="6443" spans="1:9">
      <c r="A6443" s="421">
        <v>6442</v>
      </c>
      <c r="B6443" s="422" t="s">
        <v>7711</v>
      </c>
      <c r="C6443" s="422" t="s">
        <v>7712</v>
      </c>
      <c r="D6443" s="422" t="s">
        <v>1988</v>
      </c>
      <c r="E6443" s="422" t="s">
        <v>10484</v>
      </c>
      <c r="F6443" s="438">
        <v>23260000</v>
      </c>
      <c r="G6443" s="423">
        <v>2023</v>
      </c>
      <c r="H6443" s="424">
        <f>VLOOKUP(G6443,[3]잔가율!$B$3:$C$33,2,FALSE)</f>
        <v>0.82599999999999996</v>
      </c>
      <c r="I6443" s="434">
        <f t="shared" si="100"/>
        <v>19212760</v>
      </c>
    </row>
    <row r="6444" spans="1:9">
      <c r="A6444" s="421">
        <v>6443</v>
      </c>
      <c r="B6444" s="422" t="s">
        <v>7711</v>
      </c>
      <c r="C6444" s="422" t="s">
        <v>7712</v>
      </c>
      <c r="D6444" s="422" t="s">
        <v>1988</v>
      </c>
      <c r="E6444" s="422" t="s">
        <v>10485</v>
      </c>
      <c r="F6444" s="438">
        <v>29070000</v>
      </c>
      <c r="G6444" s="423">
        <v>2023</v>
      </c>
      <c r="H6444" s="424">
        <f>VLOOKUP(G6444,[3]잔가율!$B$3:$C$33,2,FALSE)</f>
        <v>0.82599999999999996</v>
      </c>
      <c r="I6444" s="434">
        <f t="shared" si="100"/>
        <v>24011820</v>
      </c>
    </row>
    <row r="6445" spans="1:9">
      <c r="A6445" s="421">
        <v>6444</v>
      </c>
      <c r="B6445" s="422" t="s">
        <v>7711</v>
      </c>
      <c r="C6445" s="422" t="s">
        <v>7712</v>
      </c>
      <c r="D6445" s="422" t="s">
        <v>1988</v>
      </c>
      <c r="E6445" s="422" t="s">
        <v>10486</v>
      </c>
      <c r="F6445" s="438">
        <v>32580000</v>
      </c>
      <c r="G6445" s="423">
        <v>2023</v>
      </c>
      <c r="H6445" s="424">
        <f>VLOOKUP(G6445,[3]잔가율!$B$3:$C$33,2,FALSE)</f>
        <v>0.82599999999999996</v>
      </c>
      <c r="I6445" s="434">
        <f t="shared" si="100"/>
        <v>26911080</v>
      </c>
    </row>
    <row r="6446" spans="1:9">
      <c r="A6446" s="421">
        <v>6445</v>
      </c>
      <c r="B6446" s="422" t="s">
        <v>7711</v>
      </c>
      <c r="C6446" s="422" t="s">
        <v>7712</v>
      </c>
      <c r="D6446" s="422" t="s">
        <v>1988</v>
      </c>
      <c r="E6446" s="422" t="s">
        <v>10487</v>
      </c>
      <c r="F6446" s="438">
        <v>23070000</v>
      </c>
      <c r="G6446" s="423">
        <v>2023</v>
      </c>
      <c r="H6446" s="424">
        <f>VLOOKUP(G6446,[3]잔가율!$B$3:$C$33,2,FALSE)</f>
        <v>0.82599999999999996</v>
      </c>
      <c r="I6446" s="434">
        <f t="shared" si="100"/>
        <v>19055820</v>
      </c>
    </row>
    <row r="6447" spans="1:9">
      <c r="A6447" s="421">
        <v>6446</v>
      </c>
      <c r="B6447" s="422" t="s">
        <v>7711</v>
      </c>
      <c r="C6447" s="422" t="s">
        <v>7712</v>
      </c>
      <c r="D6447" s="422" t="s">
        <v>1988</v>
      </c>
      <c r="E6447" s="422" t="s">
        <v>10488</v>
      </c>
      <c r="F6447" s="438">
        <v>24740000</v>
      </c>
      <c r="G6447" s="423">
        <v>2023</v>
      </c>
      <c r="H6447" s="424">
        <f>VLOOKUP(G6447,[3]잔가율!$B$3:$C$33,2,FALSE)</f>
        <v>0.82599999999999996</v>
      </c>
      <c r="I6447" s="434">
        <f t="shared" si="100"/>
        <v>20435240</v>
      </c>
    </row>
    <row r="6448" spans="1:9">
      <c r="A6448" s="421">
        <v>6447</v>
      </c>
      <c r="B6448" s="422" t="s">
        <v>7711</v>
      </c>
      <c r="C6448" s="422" t="s">
        <v>7712</v>
      </c>
      <c r="D6448" s="422" t="s">
        <v>1988</v>
      </c>
      <c r="E6448" s="422" t="s">
        <v>10489</v>
      </c>
      <c r="F6448" s="438">
        <v>29430000</v>
      </c>
      <c r="G6448" s="423">
        <v>2023</v>
      </c>
      <c r="H6448" s="424">
        <f>VLOOKUP(G6448,[3]잔가율!$B$3:$C$33,2,FALSE)</f>
        <v>0.82599999999999996</v>
      </c>
      <c r="I6448" s="434">
        <f t="shared" si="100"/>
        <v>24309180</v>
      </c>
    </row>
    <row r="6449" spans="1:9">
      <c r="A6449" s="421">
        <v>6448</v>
      </c>
      <c r="B6449" s="422" t="s">
        <v>7711</v>
      </c>
      <c r="C6449" s="422" t="s">
        <v>7712</v>
      </c>
      <c r="D6449" s="422" t="s">
        <v>1988</v>
      </c>
      <c r="E6449" s="422" t="s">
        <v>10490</v>
      </c>
      <c r="F6449" s="438">
        <v>23580000</v>
      </c>
      <c r="G6449" s="423">
        <v>2023</v>
      </c>
      <c r="H6449" s="424">
        <f>VLOOKUP(G6449,[3]잔가율!$B$3:$C$33,2,FALSE)</f>
        <v>0.82599999999999996</v>
      </c>
      <c r="I6449" s="434">
        <f t="shared" si="100"/>
        <v>19477080</v>
      </c>
    </row>
    <row r="6450" spans="1:9">
      <c r="A6450" s="421">
        <v>6449</v>
      </c>
      <c r="B6450" s="422" t="s">
        <v>7711</v>
      </c>
      <c r="C6450" s="422" t="s">
        <v>7712</v>
      </c>
      <c r="D6450" s="422" t="s">
        <v>1988</v>
      </c>
      <c r="E6450" s="422" t="s">
        <v>10491</v>
      </c>
      <c r="F6450" s="438">
        <v>25180000</v>
      </c>
      <c r="G6450" s="423">
        <v>2023</v>
      </c>
      <c r="H6450" s="424">
        <f>VLOOKUP(G6450,[3]잔가율!$B$3:$C$33,2,FALSE)</f>
        <v>0.82599999999999996</v>
      </c>
      <c r="I6450" s="434">
        <f t="shared" si="100"/>
        <v>20798680</v>
      </c>
    </row>
    <row r="6451" spans="1:9">
      <c r="A6451" s="421">
        <v>6450</v>
      </c>
      <c r="B6451" s="422" t="s">
        <v>7711</v>
      </c>
      <c r="C6451" s="422" t="s">
        <v>7712</v>
      </c>
      <c r="D6451" s="422" t="s">
        <v>1988</v>
      </c>
      <c r="E6451" s="422" t="s">
        <v>10492</v>
      </c>
      <c r="F6451" s="438">
        <v>29650000</v>
      </c>
      <c r="G6451" s="423">
        <v>2023</v>
      </c>
      <c r="H6451" s="424">
        <f>VLOOKUP(G6451,[3]잔가율!$B$3:$C$33,2,FALSE)</f>
        <v>0.82599999999999996</v>
      </c>
      <c r="I6451" s="434">
        <f t="shared" si="100"/>
        <v>24490900</v>
      </c>
    </row>
    <row r="6452" spans="1:9">
      <c r="A6452" s="421">
        <v>6451</v>
      </c>
      <c r="B6452" s="422" t="s">
        <v>7711</v>
      </c>
      <c r="C6452" s="422" t="s">
        <v>7712</v>
      </c>
      <c r="D6452" s="422" t="s">
        <v>1988</v>
      </c>
      <c r="E6452" s="422" t="s">
        <v>10493</v>
      </c>
      <c r="F6452" s="438">
        <v>24440000</v>
      </c>
      <c r="G6452" s="423">
        <v>2023</v>
      </c>
      <c r="H6452" s="424">
        <f>VLOOKUP(G6452,[3]잔가율!$B$3:$C$33,2,FALSE)</f>
        <v>0.82599999999999996</v>
      </c>
      <c r="I6452" s="434">
        <f t="shared" si="100"/>
        <v>20187440</v>
      </c>
    </row>
    <row r="6453" spans="1:9">
      <c r="A6453" s="421">
        <v>6452</v>
      </c>
      <c r="B6453" s="422" t="s">
        <v>7711</v>
      </c>
      <c r="C6453" s="422" t="s">
        <v>7712</v>
      </c>
      <c r="D6453" s="422" t="s">
        <v>1988</v>
      </c>
      <c r="E6453" s="422" t="s">
        <v>10494</v>
      </c>
      <c r="F6453" s="438">
        <v>25910000</v>
      </c>
      <c r="G6453" s="423">
        <v>2023</v>
      </c>
      <c r="H6453" s="424">
        <f>VLOOKUP(G6453,[3]잔가율!$B$3:$C$33,2,FALSE)</f>
        <v>0.82599999999999996</v>
      </c>
      <c r="I6453" s="434">
        <f t="shared" si="100"/>
        <v>21401660</v>
      </c>
    </row>
    <row r="6454" spans="1:9">
      <c r="A6454" s="421">
        <v>6453</v>
      </c>
      <c r="B6454" s="422" t="s">
        <v>7711</v>
      </c>
      <c r="C6454" s="422" t="s">
        <v>7712</v>
      </c>
      <c r="D6454" s="422" t="s">
        <v>1988</v>
      </c>
      <c r="E6454" s="422" t="s">
        <v>10495</v>
      </c>
      <c r="F6454" s="438">
        <v>30400000</v>
      </c>
      <c r="G6454" s="423">
        <v>2023</v>
      </c>
      <c r="H6454" s="424">
        <f>VLOOKUP(G6454,[3]잔가율!$B$3:$C$33,2,FALSE)</f>
        <v>0.82599999999999996</v>
      </c>
      <c r="I6454" s="434">
        <f t="shared" si="100"/>
        <v>25110400</v>
      </c>
    </row>
    <row r="6455" spans="1:9">
      <c r="A6455" s="421">
        <v>6454</v>
      </c>
      <c r="B6455" s="422" t="s">
        <v>7711</v>
      </c>
      <c r="C6455" s="422" t="s">
        <v>7712</v>
      </c>
      <c r="D6455" s="422" t="s">
        <v>1988</v>
      </c>
      <c r="E6455" s="422" t="s">
        <v>10496</v>
      </c>
      <c r="F6455" s="438">
        <v>23600000</v>
      </c>
      <c r="G6455" s="423">
        <v>2023</v>
      </c>
      <c r="H6455" s="424">
        <f>VLOOKUP(G6455,[3]잔가율!$B$3:$C$33,2,FALSE)</f>
        <v>0.82599999999999996</v>
      </c>
      <c r="I6455" s="434">
        <f t="shared" si="100"/>
        <v>19493600</v>
      </c>
    </row>
    <row r="6456" spans="1:9">
      <c r="A6456" s="421">
        <v>6455</v>
      </c>
      <c r="B6456" s="422" t="s">
        <v>7711</v>
      </c>
      <c r="C6456" s="422" t="s">
        <v>7712</v>
      </c>
      <c r="D6456" s="422" t="s">
        <v>1988</v>
      </c>
      <c r="E6456" s="422" t="s">
        <v>10497</v>
      </c>
      <c r="F6456" s="438">
        <v>24900000</v>
      </c>
      <c r="G6456" s="423">
        <v>2023</v>
      </c>
      <c r="H6456" s="424">
        <f>VLOOKUP(G6456,[3]잔가율!$B$3:$C$33,2,FALSE)</f>
        <v>0.82599999999999996</v>
      </c>
      <c r="I6456" s="434">
        <f t="shared" si="100"/>
        <v>20567400</v>
      </c>
    </row>
    <row r="6457" spans="1:9">
      <c r="A6457" s="421">
        <v>6456</v>
      </c>
      <c r="B6457" s="422" t="s">
        <v>7711</v>
      </c>
      <c r="C6457" s="422" t="s">
        <v>7712</v>
      </c>
      <c r="D6457" s="422" t="s">
        <v>1988</v>
      </c>
      <c r="E6457" s="422" t="s">
        <v>10498</v>
      </c>
      <c r="F6457" s="438">
        <v>29400000</v>
      </c>
      <c r="G6457" s="423">
        <v>2023</v>
      </c>
      <c r="H6457" s="424">
        <f>VLOOKUP(G6457,[3]잔가율!$B$3:$C$33,2,FALSE)</f>
        <v>0.82599999999999996</v>
      </c>
      <c r="I6457" s="434">
        <f t="shared" si="100"/>
        <v>24284400</v>
      </c>
    </row>
    <row r="6458" spans="1:9">
      <c r="A6458" s="421">
        <v>6457</v>
      </c>
      <c r="B6458" s="422" t="s">
        <v>7711</v>
      </c>
      <c r="C6458" s="422" t="s">
        <v>7712</v>
      </c>
      <c r="D6458" s="422" t="s">
        <v>1988</v>
      </c>
      <c r="E6458" s="422" t="s">
        <v>10499</v>
      </c>
      <c r="F6458" s="438">
        <v>21220000</v>
      </c>
      <c r="G6458" s="423">
        <v>2023</v>
      </c>
      <c r="H6458" s="424">
        <f>VLOOKUP(G6458,[3]잔가율!$B$3:$C$33,2,FALSE)</f>
        <v>0.82599999999999996</v>
      </c>
      <c r="I6458" s="434">
        <f t="shared" si="100"/>
        <v>17527720</v>
      </c>
    </row>
    <row r="6459" spans="1:9">
      <c r="A6459" s="421">
        <v>6458</v>
      </c>
      <c r="B6459" s="422" t="s">
        <v>7711</v>
      </c>
      <c r="C6459" s="422" t="s">
        <v>7712</v>
      </c>
      <c r="D6459" s="422" t="s">
        <v>1988</v>
      </c>
      <c r="E6459" s="422" t="s">
        <v>10500</v>
      </c>
      <c r="F6459" s="438">
        <v>23930000</v>
      </c>
      <c r="G6459" s="423">
        <v>2023</v>
      </c>
      <c r="H6459" s="424">
        <f>VLOOKUP(G6459,[3]잔가율!$B$3:$C$33,2,FALSE)</f>
        <v>0.82599999999999996</v>
      </c>
      <c r="I6459" s="434">
        <f t="shared" si="100"/>
        <v>19766180</v>
      </c>
    </row>
    <row r="6460" spans="1:9">
      <c r="A6460" s="421">
        <v>6459</v>
      </c>
      <c r="B6460" s="422" t="s">
        <v>7711</v>
      </c>
      <c r="C6460" s="422" t="s">
        <v>7712</v>
      </c>
      <c r="D6460" s="422" t="s">
        <v>1988</v>
      </c>
      <c r="E6460" s="422" t="s">
        <v>10501</v>
      </c>
      <c r="F6460" s="438">
        <v>26910000</v>
      </c>
      <c r="G6460" s="423">
        <v>2023</v>
      </c>
      <c r="H6460" s="424">
        <f>VLOOKUP(G6460,[3]잔가율!$B$3:$C$33,2,FALSE)</f>
        <v>0.82599999999999996</v>
      </c>
      <c r="I6460" s="434">
        <f t="shared" si="100"/>
        <v>22227660</v>
      </c>
    </row>
    <row r="6461" spans="1:9">
      <c r="A6461" s="421">
        <v>6460</v>
      </c>
      <c r="B6461" s="422" t="s">
        <v>7711</v>
      </c>
      <c r="C6461" s="422" t="s">
        <v>7712</v>
      </c>
      <c r="D6461" s="422" t="s">
        <v>1988</v>
      </c>
      <c r="E6461" s="422" t="s">
        <v>10502</v>
      </c>
      <c r="F6461" s="438">
        <v>29970000</v>
      </c>
      <c r="G6461" s="423">
        <v>2023</v>
      </c>
      <c r="H6461" s="424">
        <f>VLOOKUP(G6461,[3]잔가율!$B$3:$C$33,2,FALSE)</f>
        <v>0.82599999999999996</v>
      </c>
      <c r="I6461" s="434">
        <f t="shared" si="100"/>
        <v>24755220</v>
      </c>
    </row>
    <row r="6462" spans="1:9">
      <c r="A6462" s="421">
        <v>6461</v>
      </c>
      <c r="B6462" s="422" t="s">
        <v>7711</v>
      </c>
      <c r="C6462" s="422" t="s">
        <v>7712</v>
      </c>
      <c r="D6462" s="422" t="s">
        <v>1988</v>
      </c>
      <c r="E6462" s="422" t="s">
        <v>10503</v>
      </c>
      <c r="F6462" s="438">
        <v>23810000</v>
      </c>
      <c r="G6462" s="423">
        <v>2023</v>
      </c>
      <c r="H6462" s="424">
        <f>VLOOKUP(G6462,[3]잔가율!$B$3:$C$33,2,FALSE)</f>
        <v>0.82599999999999996</v>
      </c>
      <c r="I6462" s="434">
        <f t="shared" si="100"/>
        <v>19667060</v>
      </c>
    </row>
    <row r="6463" spans="1:9">
      <c r="A6463" s="421">
        <v>6462</v>
      </c>
      <c r="B6463" s="422" t="s">
        <v>7711</v>
      </c>
      <c r="C6463" s="422" t="s">
        <v>7712</v>
      </c>
      <c r="D6463" s="422" t="s">
        <v>1988</v>
      </c>
      <c r="E6463" s="422" t="s">
        <v>10504</v>
      </c>
      <c r="F6463" s="438">
        <v>24390000</v>
      </c>
      <c r="G6463" s="423">
        <v>2023</v>
      </c>
      <c r="H6463" s="424">
        <f>VLOOKUP(G6463,[3]잔가율!$B$3:$C$33,2,FALSE)</f>
        <v>0.82599999999999996</v>
      </c>
      <c r="I6463" s="434">
        <f t="shared" si="100"/>
        <v>20146140</v>
      </c>
    </row>
    <row r="6464" spans="1:9">
      <c r="A6464" s="421">
        <v>6463</v>
      </c>
      <c r="B6464" s="422" t="s">
        <v>7711</v>
      </c>
      <c r="C6464" s="422" t="s">
        <v>7712</v>
      </c>
      <c r="D6464" s="422" t="s">
        <v>1988</v>
      </c>
      <c r="E6464" s="422" t="s">
        <v>10505</v>
      </c>
      <c r="F6464" s="438">
        <v>25530000</v>
      </c>
      <c r="G6464" s="423">
        <v>2023</v>
      </c>
      <c r="H6464" s="424">
        <f>VLOOKUP(G6464,[3]잔가율!$B$3:$C$33,2,FALSE)</f>
        <v>0.82599999999999996</v>
      </c>
      <c r="I6464" s="434">
        <f t="shared" si="100"/>
        <v>21087780</v>
      </c>
    </row>
    <row r="6465" spans="1:9">
      <c r="A6465" s="421">
        <v>6464</v>
      </c>
      <c r="B6465" s="422" t="s">
        <v>7711</v>
      </c>
      <c r="C6465" s="422" t="s">
        <v>7712</v>
      </c>
      <c r="D6465" s="422" t="s">
        <v>1988</v>
      </c>
      <c r="E6465" s="422" t="s">
        <v>10506</v>
      </c>
      <c r="F6465" s="438">
        <v>27320000</v>
      </c>
      <c r="G6465" s="423">
        <v>2023</v>
      </c>
      <c r="H6465" s="424">
        <f>VLOOKUP(G6465,[3]잔가율!$B$3:$C$33,2,FALSE)</f>
        <v>0.82599999999999996</v>
      </c>
      <c r="I6465" s="434">
        <f t="shared" si="100"/>
        <v>22566320</v>
      </c>
    </row>
    <row r="6466" spans="1:9">
      <c r="A6466" s="421">
        <v>6465</v>
      </c>
      <c r="B6466" s="422" t="s">
        <v>7711</v>
      </c>
      <c r="C6466" s="422" t="s">
        <v>7712</v>
      </c>
      <c r="D6466" s="422" t="s">
        <v>1988</v>
      </c>
      <c r="E6466" s="422" t="s">
        <v>10507</v>
      </c>
      <c r="F6466" s="438">
        <v>30100000</v>
      </c>
      <c r="G6466" s="423">
        <v>2023</v>
      </c>
      <c r="H6466" s="424">
        <f>VLOOKUP(G6466,[3]잔가율!$B$3:$C$33,2,FALSE)</f>
        <v>0.82599999999999996</v>
      </c>
      <c r="I6466" s="434">
        <f t="shared" ref="I6466:I6529" si="101">ROUNDDOWN(F6466*H6466,0)</f>
        <v>24862600</v>
      </c>
    </row>
    <row r="6467" spans="1:9">
      <c r="A6467" s="421">
        <v>6466</v>
      </c>
      <c r="B6467" s="422" t="s">
        <v>7711</v>
      </c>
      <c r="C6467" s="422" t="s">
        <v>7712</v>
      </c>
      <c r="D6467" s="422" t="s">
        <v>1988</v>
      </c>
      <c r="E6467" s="422" t="s">
        <v>10508</v>
      </c>
      <c r="F6467" s="438">
        <v>24050000</v>
      </c>
      <c r="G6467" s="423">
        <v>2023</v>
      </c>
      <c r="H6467" s="424">
        <f>VLOOKUP(G6467,[3]잔가율!$B$3:$C$33,2,FALSE)</f>
        <v>0.82599999999999996</v>
      </c>
      <c r="I6467" s="434">
        <f t="shared" si="101"/>
        <v>19865300</v>
      </c>
    </row>
    <row r="6468" spans="1:9">
      <c r="A6468" s="421">
        <v>6467</v>
      </c>
      <c r="B6468" s="422" t="s">
        <v>7711</v>
      </c>
      <c r="C6468" s="422" t="s">
        <v>7712</v>
      </c>
      <c r="D6468" s="422" t="s">
        <v>1988</v>
      </c>
      <c r="E6468" s="422" t="s">
        <v>10509</v>
      </c>
      <c r="F6468" s="438">
        <v>26910000</v>
      </c>
      <c r="G6468" s="423">
        <v>2023</v>
      </c>
      <c r="H6468" s="424">
        <f>VLOOKUP(G6468,[3]잔가율!$B$3:$C$33,2,FALSE)</f>
        <v>0.82599999999999996</v>
      </c>
      <c r="I6468" s="434">
        <f t="shared" si="101"/>
        <v>22227660</v>
      </c>
    </row>
    <row r="6469" spans="1:9">
      <c r="A6469" s="421">
        <v>6468</v>
      </c>
      <c r="B6469" s="422" t="s">
        <v>7711</v>
      </c>
      <c r="C6469" s="422" t="s">
        <v>7712</v>
      </c>
      <c r="D6469" s="422" t="s">
        <v>1988</v>
      </c>
      <c r="E6469" s="422" t="s">
        <v>10510</v>
      </c>
      <c r="F6469" s="438">
        <v>23910000</v>
      </c>
      <c r="G6469" s="423">
        <v>2023</v>
      </c>
      <c r="H6469" s="424">
        <f>VLOOKUP(G6469,[3]잔가율!$B$3:$C$33,2,FALSE)</f>
        <v>0.82599999999999996</v>
      </c>
      <c r="I6469" s="434">
        <f t="shared" si="101"/>
        <v>19749660</v>
      </c>
    </row>
    <row r="6470" spans="1:9">
      <c r="A6470" s="421">
        <v>6469</v>
      </c>
      <c r="B6470" s="422" t="s">
        <v>7711</v>
      </c>
      <c r="C6470" s="422" t="s">
        <v>7712</v>
      </c>
      <c r="D6470" s="422" t="s">
        <v>1988</v>
      </c>
      <c r="E6470" s="422" t="s">
        <v>10511</v>
      </c>
      <c r="F6470" s="438">
        <v>25880000</v>
      </c>
      <c r="G6470" s="423">
        <v>2023</v>
      </c>
      <c r="H6470" s="424">
        <f>VLOOKUP(G6470,[3]잔가율!$B$3:$C$33,2,FALSE)</f>
        <v>0.82599999999999996</v>
      </c>
      <c r="I6470" s="434">
        <f t="shared" si="101"/>
        <v>21376880</v>
      </c>
    </row>
    <row r="6471" spans="1:9">
      <c r="A6471" s="421">
        <v>6470</v>
      </c>
      <c r="B6471" s="422" t="s">
        <v>7711</v>
      </c>
      <c r="C6471" s="422" t="s">
        <v>7712</v>
      </c>
      <c r="D6471" s="422" t="s">
        <v>1988</v>
      </c>
      <c r="E6471" s="422" t="s">
        <v>10512</v>
      </c>
      <c r="F6471" s="438">
        <v>27000000</v>
      </c>
      <c r="G6471" s="423">
        <v>2023</v>
      </c>
      <c r="H6471" s="424">
        <f>VLOOKUP(G6471,[3]잔가율!$B$3:$C$33,2,FALSE)</f>
        <v>0.82599999999999996</v>
      </c>
      <c r="I6471" s="434">
        <f t="shared" si="101"/>
        <v>22302000</v>
      </c>
    </row>
    <row r="6472" spans="1:9">
      <c r="A6472" s="421">
        <v>6471</v>
      </c>
      <c r="B6472" s="422" t="s">
        <v>7711</v>
      </c>
      <c r="C6472" s="422" t="s">
        <v>7712</v>
      </c>
      <c r="D6472" s="422" t="s">
        <v>1988</v>
      </c>
      <c r="E6472" s="422" t="s">
        <v>10513</v>
      </c>
      <c r="F6472" s="438">
        <v>31140000</v>
      </c>
      <c r="G6472" s="423">
        <v>2023</v>
      </c>
      <c r="H6472" s="424">
        <f>VLOOKUP(G6472,[3]잔가율!$B$3:$C$33,2,FALSE)</f>
        <v>0.82599999999999996</v>
      </c>
      <c r="I6472" s="434">
        <f t="shared" si="101"/>
        <v>25721640</v>
      </c>
    </row>
    <row r="6473" spans="1:9">
      <c r="A6473" s="421">
        <v>6472</v>
      </c>
      <c r="B6473" s="422" t="s">
        <v>7711</v>
      </c>
      <c r="C6473" s="422" t="s">
        <v>7712</v>
      </c>
      <c r="D6473" s="422" t="s">
        <v>1988</v>
      </c>
      <c r="E6473" s="422" t="s">
        <v>10514</v>
      </c>
      <c r="F6473" s="438">
        <v>22900000</v>
      </c>
      <c r="G6473" s="423">
        <v>2023</v>
      </c>
      <c r="H6473" s="424">
        <f>VLOOKUP(G6473,[3]잔가율!$B$3:$C$33,2,FALSE)</f>
        <v>0.82599999999999996</v>
      </c>
      <c r="I6473" s="434">
        <f t="shared" si="101"/>
        <v>18915400</v>
      </c>
    </row>
    <row r="6474" spans="1:9">
      <c r="A6474" s="421">
        <v>6473</v>
      </c>
      <c r="B6474" s="422" t="s">
        <v>7711</v>
      </c>
      <c r="C6474" s="422" t="s">
        <v>7712</v>
      </c>
      <c r="D6474" s="422" t="s">
        <v>1988</v>
      </c>
      <c r="E6474" s="422" t="s">
        <v>10515</v>
      </c>
      <c r="F6474" s="438">
        <v>25790000</v>
      </c>
      <c r="G6474" s="423">
        <v>2023</v>
      </c>
      <c r="H6474" s="424">
        <f>VLOOKUP(G6474,[3]잔가율!$B$3:$C$33,2,FALSE)</f>
        <v>0.82599999999999996</v>
      </c>
      <c r="I6474" s="434">
        <f t="shared" si="101"/>
        <v>21302540</v>
      </c>
    </row>
    <row r="6475" spans="1:9">
      <c r="A6475" s="421">
        <v>6474</v>
      </c>
      <c r="B6475" s="422" t="s">
        <v>7711</v>
      </c>
      <c r="C6475" s="422" t="s">
        <v>7712</v>
      </c>
      <c r="D6475" s="422" t="s">
        <v>1988</v>
      </c>
      <c r="E6475" s="422" t="s">
        <v>10516</v>
      </c>
      <c r="F6475" s="438">
        <v>27540000</v>
      </c>
      <c r="G6475" s="423">
        <v>2023</v>
      </c>
      <c r="H6475" s="424">
        <f>VLOOKUP(G6475,[3]잔가율!$B$3:$C$33,2,FALSE)</f>
        <v>0.82599999999999996</v>
      </c>
      <c r="I6475" s="434">
        <f t="shared" si="101"/>
        <v>22748040</v>
      </c>
    </row>
    <row r="6476" spans="1:9">
      <c r="A6476" s="421">
        <v>6475</v>
      </c>
      <c r="B6476" s="422" t="s">
        <v>7711</v>
      </c>
      <c r="C6476" s="422" t="s">
        <v>7712</v>
      </c>
      <c r="D6476" s="422" t="s">
        <v>1988</v>
      </c>
      <c r="E6476" s="422" t="s">
        <v>10517</v>
      </c>
      <c r="F6476" s="438">
        <v>29280000</v>
      </c>
      <c r="G6476" s="423">
        <v>2023</v>
      </c>
      <c r="H6476" s="424">
        <f>VLOOKUP(G6476,[3]잔가율!$B$3:$C$33,2,FALSE)</f>
        <v>0.82599999999999996</v>
      </c>
      <c r="I6476" s="434">
        <f t="shared" si="101"/>
        <v>24185280</v>
      </c>
    </row>
    <row r="6477" spans="1:9">
      <c r="A6477" s="421">
        <v>6476</v>
      </c>
      <c r="B6477" s="422" t="s">
        <v>7711</v>
      </c>
      <c r="C6477" s="422" t="s">
        <v>7712</v>
      </c>
      <c r="D6477" s="422" t="s">
        <v>1988</v>
      </c>
      <c r="E6477" s="422" t="s">
        <v>10518</v>
      </c>
      <c r="F6477" s="438">
        <v>32050000</v>
      </c>
      <c r="G6477" s="423">
        <v>2023</v>
      </c>
      <c r="H6477" s="424">
        <f>VLOOKUP(G6477,[3]잔가율!$B$3:$C$33,2,FALSE)</f>
        <v>0.82599999999999996</v>
      </c>
      <c r="I6477" s="434">
        <f t="shared" si="101"/>
        <v>26473300</v>
      </c>
    </row>
    <row r="6478" spans="1:9">
      <c r="A6478" s="421">
        <v>6477</v>
      </c>
      <c r="B6478" s="422" t="s">
        <v>7711</v>
      </c>
      <c r="C6478" s="422" t="s">
        <v>7712</v>
      </c>
      <c r="D6478" s="422" t="s">
        <v>1988</v>
      </c>
      <c r="E6478" s="422" t="s">
        <v>10519</v>
      </c>
      <c r="F6478" s="438">
        <v>25640000</v>
      </c>
      <c r="G6478" s="423">
        <v>2023</v>
      </c>
      <c r="H6478" s="424">
        <f>VLOOKUP(G6478,[3]잔가율!$B$3:$C$33,2,FALSE)</f>
        <v>0.82599999999999996</v>
      </c>
      <c r="I6478" s="434">
        <f t="shared" si="101"/>
        <v>21178640</v>
      </c>
    </row>
    <row r="6479" spans="1:9">
      <c r="A6479" s="421">
        <v>6478</v>
      </c>
      <c r="B6479" s="422" t="s">
        <v>7711</v>
      </c>
      <c r="C6479" s="422" t="s">
        <v>7712</v>
      </c>
      <c r="D6479" s="422" t="s">
        <v>1988</v>
      </c>
      <c r="E6479" s="422" t="s">
        <v>10520</v>
      </c>
      <c r="F6479" s="438">
        <v>29400000</v>
      </c>
      <c r="G6479" s="423">
        <v>2023</v>
      </c>
      <c r="H6479" s="424">
        <f>VLOOKUP(G6479,[3]잔가율!$B$3:$C$33,2,FALSE)</f>
        <v>0.82599999999999996</v>
      </c>
      <c r="I6479" s="434">
        <f t="shared" si="101"/>
        <v>24284400</v>
      </c>
    </row>
    <row r="6480" spans="1:9">
      <c r="A6480" s="421">
        <v>6479</v>
      </c>
      <c r="B6480" s="422" t="s">
        <v>7711</v>
      </c>
      <c r="C6480" s="422" t="s">
        <v>7712</v>
      </c>
      <c r="D6480" s="422" t="s">
        <v>1988</v>
      </c>
      <c r="E6480" s="422" t="s">
        <v>10521</v>
      </c>
      <c r="F6480" s="438">
        <v>26970000</v>
      </c>
      <c r="G6480" s="423">
        <v>2023</v>
      </c>
      <c r="H6480" s="424">
        <f>VLOOKUP(G6480,[3]잔가율!$B$3:$C$33,2,FALSE)</f>
        <v>0.82599999999999996</v>
      </c>
      <c r="I6480" s="434">
        <f t="shared" si="101"/>
        <v>22277220</v>
      </c>
    </row>
    <row r="6481" spans="1:9">
      <c r="A6481" s="421">
        <v>6480</v>
      </c>
      <c r="B6481" s="422" t="s">
        <v>7711</v>
      </c>
      <c r="C6481" s="422" t="s">
        <v>7712</v>
      </c>
      <c r="D6481" s="422" t="s">
        <v>1988</v>
      </c>
      <c r="E6481" s="422" t="s">
        <v>10522</v>
      </c>
      <c r="F6481" s="438">
        <v>23100000</v>
      </c>
      <c r="G6481" s="423">
        <v>2023</v>
      </c>
      <c r="H6481" s="424">
        <f>VLOOKUP(G6481,[3]잔가율!$B$3:$C$33,2,FALSE)</f>
        <v>0.82599999999999996</v>
      </c>
      <c r="I6481" s="434">
        <f t="shared" si="101"/>
        <v>19080600</v>
      </c>
    </row>
    <row r="6482" spans="1:9">
      <c r="A6482" s="421">
        <v>6481</v>
      </c>
      <c r="B6482" s="422" t="s">
        <v>7711</v>
      </c>
      <c r="C6482" s="422" t="s">
        <v>7712</v>
      </c>
      <c r="D6482" s="422" t="s">
        <v>1988</v>
      </c>
      <c r="E6482" s="422" t="s">
        <v>10523</v>
      </c>
      <c r="F6482" s="438">
        <v>27500000</v>
      </c>
      <c r="G6482" s="423">
        <v>2023</v>
      </c>
      <c r="H6482" s="424">
        <f>VLOOKUP(G6482,[3]잔가율!$B$3:$C$33,2,FALSE)</f>
        <v>0.82599999999999996</v>
      </c>
      <c r="I6482" s="434">
        <f t="shared" si="101"/>
        <v>22715000</v>
      </c>
    </row>
    <row r="6483" spans="1:9">
      <c r="A6483" s="421">
        <v>6482</v>
      </c>
      <c r="B6483" s="422" t="s">
        <v>7711</v>
      </c>
      <c r="C6483" s="422" t="s">
        <v>7712</v>
      </c>
      <c r="D6483" s="422" t="s">
        <v>1988</v>
      </c>
      <c r="E6483" s="422" t="s">
        <v>10524</v>
      </c>
      <c r="F6483" s="438">
        <v>26770000</v>
      </c>
      <c r="G6483" s="423">
        <v>2023</v>
      </c>
      <c r="H6483" s="424">
        <f>VLOOKUP(G6483,[3]잔가율!$B$3:$C$33,2,FALSE)</f>
        <v>0.82599999999999996</v>
      </c>
      <c r="I6483" s="434">
        <f t="shared" si="101"/>
        <v>22112020</v>
      </c>
    </row>
    <row r="6484" spans="1:9">
      <c r="A6484" s="421">
        <v>6483</v>
      </c>
      <c r="B6484" s="422" t="s">
        <v>7711</v>
      </c>
      <c r="C6484" s="422" t="s">
        <v>7712</v>
      </c>
      <c r="D6484" s="422" t="s">
        <v>1988</v>
      </c>
      <c r="E6484" s="422" t="s">
        <v>10525</v>
      </c>
      <c r="F6484" s="438">
        <v>25340000</v>
      </c>
      <c r="G6484" s="423">
        <v>2023</v>
      </c>
      <c r="H6484" s="424">
        <f>VLOOKUP(G6484,[3]잔가율!$B$3:$C$33,2,FALSE)</f>
        <v>0.82599999999999996</v>
      </c>
      <c r="I6484" s="434">
        <f t="shared" si="101"/>
        <v>20930840</v>
      </c>
    </row>
    <row r="6485" spans="1:9">
      <c r="A6485" s="421">
        <v>6484</v>
      </c>
      <c r="B6485" s="422" t="s">
        <v>7711</v>
      </c>
      <c r="C6485" s="422" t="s">
        <v>7712</v>
      </c>
      <c r="D6485" s="422" t="s">
        <v>1988</v>
      </c>
      <c r="E6485" s="422" t="s">
        <v>10526</v>
      </c>
      <c r="F6485" s="438">
        <v>30570000</v>
      </c>
      <c r="G6485" s="423">
        <v>2023</v>
      </c>
      <c r="H6485" s="424">
        <f>VLOOKUP(G6485,[3]잔가율!$B$3:$C$33,2,FALSE)</f>
        <v>0.82599999999999996</v>
      </c>
      <c r="I6485" s="434">
        <f t="shared" si="101"/>
        <v>25250820</v>
      </c>
    </row>
    <row r="6486" spans="1:9">
      <c r="A6486" s="421">
        <v>6485</v>
      </c>
      <c r="B6486" s="422" t="s">
        <v>7711</v>
      </c>
      <c r="C6486" s="422" t="s">
        <v>7712</v>
      </c>
      <c r="D6486" s="422" t="s">
        <v>1988</v>
      </c>
      <c r="E6486" s="422" t="s">
        <v>10527</v>
      </c>
      <c r="F6486" s="438">
        <v>24900000</v>
      </c>
      <c r="G6486" s="423">
        <v>2023</v>
      </c>
      <c r="H6486" s="424">
        <f>VLOOKUP(G6486,[3]잔가율!$B$3:$C$33,2,FALSE)</f>
        <v>0.82599999999999996</v>
      </c>
      <c r="I6486" s="434">
        <f t="shared" si="101"/>
        <v>20567400</v>
      </c>
    </row>
    <row r="6487" spans="1:9">
      <c r="A6487" s="421">
        <v>6486</v>
      </c>
      <c r="B6487" s="422" t="s">
        <v>7711</v>
      </c>
      <c r="C6487" s="422" t="s">
        <v>7712</v>
      </c>
      <c r="D6487" s="422" t="s">
        <v>1988</v>
      </c>
      <c r="E6487" s="422" t="s">
        <v>10528</v>
      </c>
      <c r="F6487" s="438">
        <v>27390000</v>
      </c>
      <c r="G6487" s="423">
        <v>2023</v>
      </c>
      <c r="H6487" s="424">
        <f>VLOOKUP(G6487,[3]잔가율!$B$3:$C$33,2,FALSE)</f>
        <v>0.82599999999999996</v>
      </c>
      <c r="I6487" s="434">
        <f t="shared" si="101"/>
        <v>22624140</v>
      </c>
    </row>
    <row r="6488" spans="1:9">
      <c r="A6488" s="421">
        <v>6487</v>
      </c>
      <c r="B6488" s="422" t="s">
        <v>7711</v>
      </c>
      <c r="C6488" s="422" t="s">
        <v>7712</v>
      </c>
      <c r="D6488" s="422" t="s">
        <v>1988</v>
      </c>
      <c r="E6488" s="422" t="s">
        <v>10529</v>
      </c>
      <c r="F6488" s="438">
        <v>27350000</v>
      </c>
      <c r="G6488" s="423">
        <v>2023</v>
      </c>
      <c r="H6488" s="424">
        <f>VLOOKUP(G6488,[3]잔가율!$B$3:$C$33,2,FALSE)</f>
        <v>0.82599999999999996</v>
      </c>
      <c r="I6488" s="434">
        <f t="shared" si="101"/>
        <v>22591100</v>
      </c>
    </row>
    <row r="6489" spans="1:9">
      <c r="A6489" s="421">
        <v>6488</v>
      </c>
      <c r="B6489" s="422" t="s">
        <v>7711</v>
      </c>
      <c r="C6489" s="422" t="s">
        <v>7712</v>
      </c>
      <c r="D6489" s="422" t="s">
        <v>1988</v>
      </c>
      <c r="E6489" s="422" t="s">
        <v>10530</v>
      </c>
      <c r="F6489" s="438">
        <v>30600000</v>
      </c>
      <c r="G6489" s="423">
        <v>2023</v>
      </c>
      <c r="H6489" s="424">
        <f>VLOOKUP(G6489,[3]잔가율!$B$3:$C$33,2,FALSE)</f>
        <v>0.82599999999999996</v>
      </c>
      <c r="I6489" s="434">
        <f t="shared" si="101"/>
        <v>25275600</v>
      </c>
    </row>
    <row r="6490" spans="1:9">
      <c r="A6490" s="421">
        <v>6489</v>
      </c>
      <c r="B6490" s="422" t="s">
        <v>7711</v>
      </c>
      <c r="C6490" s="422" t="s">
        <v>7712</v>
      </c>
      <c r="D6490" s="422" t="s">
        <v>1988</v>
      </c>
      <c r="E6490" s="422" t="s">
        <v>10531</v>
      </c>
      <c r="F6490" s="438">
        <v>26610000</v>
      </c>
      <c r="G6490" s="423">
        <v>2023</v>
      </c>
      <c r="H6490" s="424">
        <f>VLOOKUP(G6490,[3]잔가율!$B$3:$C$33,2,FALSE)</f>
        <v>0.82599999999999996</v>
      </c>
      <c r="I6490" s="434">
        <f t="shared" si="101"/>
        <v>21979860</v>
      </c>
    </row>
    <row r="6491" spans="1:9">
      <c r="A6491" s="421">
        <v>6490</v>
      </c>
      <c r="B6491" s="422" t="s">
        <v>7711</v>
      </c>
      <c r="C6491" s="422" t="s">
        <v>7712</v>
      </c>
      <c r="D6491" s="422" t="s">
        <v>1988</v>
      </c>
      <c r="E6491" s="422" t="s">
        <v>10532</v>
      </c>
      <c r="F6491" s="438">
        <v>29070000</v>
      </c>
      <c r="G6491" s="423">
        <v>2023</v>
      </c>
      <c r="H6491" s="424">
        <f>VLOOKUP(G6491,[3]잔가율!$B$3:$C$33,2,FALSE)</f>
        <v>0.82599999999999996</v>
      </c>
      <c r="I6491" s="434">
        <f t="shared" si="101"/>
        <v>24011820</v>
      </c>
    </row>
    <row r="6492" spans="1:9">
      <c r="A6492" s="421">
        <v>6491</v>
      </c>
      <c r="B6492" s="422" t="s">
        <v>7711</v>
      </c>
      <c r="C6492" s="422" t="s">
        <v>7712</v>
      </c>
      <c r="D6492" s="422" t="s">
        <v>1988</v>
      </c>
      <c r="E6492" s="422" t="s">
        <v>10533</v>
      </c>
      <c r="F6492" s="438">
        <v>27110000</v>
      </c>
      <c r="G6492" s="423">
        <v>2023</v>
      </c>
      <c r="H6492" s="424">
        <f>VLOOKUP(G6492,[3]잔가율!$B$3:$C$33,2,FALSE)</f>
        <v>0.82599999999999996</v>
      </c>
      <c r="I6492" s="434">
        <f t="shared" si="101"/>
        <v>22392860</v>
      </c>
    </row>
    <row r="6493" spans="1:9">
      <c r="A6493" s="421">
        <v>6492</v>
      </c>
      <c r="B6493" s="422" t="s">
        <v>7711</v>
      </c>
      <c r="C6493" s="422" t="s">
        <v>7712</v>
      </c>
      <c r="D6493" s="422" t="s">
        <v>1988</v>
      </c>
      <c r="E6493" s="422" t="s">
        <v>10534</v>
      </c>
      <c r="F6493" s="438">
        <v>25590000</v>
      </c>
      <c r="G6493" s="423">
        <v>2023</v>
      </c>
      <c r="H6493" s="424">
        <f>VLOOKUP(G6493,[3]잔가율!$B$3:$C$33,2,FALSE)</f>
        <v>0.82599999999999996</v>
      </c>
      <c r="I6493" s="434">
        <f t="shared" si="101"/>
        <v>21137340</v>
      </c>
    </row>
    <row r="6494" spans="1:9">
      <c r="A6494" s="421">
        <v>6493</v>
      </c>
      <c r="B6494" s="422" t="s">
        <v>7711</v>
      </c>
      <c r="C6494" s="422" t="s">
        <v>7712</v>
      </c>
      <c r="D6494" s="422" t="s">
        <v>1988</v>
      </c>
      <c r="E6494" s="422" t="s">
        <v>10535</v>
      </c>
      <c r="F6494" s="438">
        <v>29330000</v>
      </c>
      <c r="G6494" s="423">
        <v>2023</v>
      </c>
      <c r="H6494" s="424">
        <f>VLOOKUP(G6494,[3]잔가율!$B$3:$C$33,2,FALSE)</f>
        <v>0.82599999999999996</v>
      </c>
      <c r="I6494" s="434">
        <f t="shared" si="101"/>
        <v>24226580</v>
      </c>
    </row>
    <row r="6495" spans="1:9">
      <c r="A6495" s="421">
        <v>6494</v>
      </c>
      <c r="B6495" s="422" t="s">
        <v>7711</v>
      </c>
      <c r="C6495" s="422" t="s">
        <v>7712</v>
      </c>
      <c r="D6495" s="422" t="s">
        <v>1988</v>
      </c>
      <c r="E6495" s="422" t="s">
        <v>10536</v>
      </c>
      <c r="F6495" s="438">
        <v>27510000</v>
      </c>
      <c r="G6495" s="423">
        <v>2023</v>
      </c>
      <c r="H6495" s="424">
        <f>VLOOKUP(G6495,[3]잔가율!$B$3:$C$33,2,FALSE)</f>
        <v>0.82599999999999996</v>
      </c>
      <c r="I6495" s="434">
        <f t="shared" si="101"/>
        <v>22723260</v>
      </c>
    </row>
    <row r="6496" spans="1:9">
      <c r="A6496" s="421">
        <v>6495</v>
      </c>
      <c r="B6496" s="422" t="s">
        <v>7711</v>
      </c>
      <c r="C6496" s="422" t="s">
        <v>7712</v>
      </c>
      <c r="D6496" s="422" t="s">
        <v>1988</v>
      </c>
      <c r="E6496" s="422" t="s">
        <v>10537</v>
      </c>
      <c r="F6496" s="438">
        <v>26080000</v>
      </c>
      <c r="G6496" s="423">
        <v>2023</v>
      </c>
      <c r="H6496" s="424">
        <f>VLOOKUP(G6496,[3]잔가율!$B$3:$C$33,2,FALSE)</f>
        <v>0.82599999999999996</v>
      </c>
      <c r="I6496" s="434">
        <f t="shared" si="101"/>
        <v>21542080</v>
      </c>
    </row>
    <row r="6497" spans="1:9">
      <c r="A6497" s="421">
        <v>6496</v>
      </c>
      <c r="B6497" s="422" t="s">
        <v>7711</v>
      </c>
      <c r="C6497" s="422" t="s">
        <v>7712</v>
      </c>
      <c r="D6497" s="422" t="s">
        <v>1988</v>
      </c>
      <c r="E6497" s="422" t="s">
        <v>10538</v>
      </c>
      <c r="F6497" s="438">
        <v>32520000</v>
      </c>
      <c r="G6497" s="423">
        <v>2023</v>
      </c>
      <c r="H6497" s="424">
        <f>VLOOKUP(G6497,[3]잔가율!$B$3:$C$33,2,FALSE)</f>
        <v>0.82599999999999996</v>
      </c>
      <c r="I6497" s="434">
        <f t="shared" si="101"/>
        <v>26861520</v>
      </c>
    </row>
    <row r="6498" spans="1:9">
      <c r="A6498" s="421">
        <v>6497</v>
      </c>
      <c r="B6498" s="422" t="s">
        <v>7711</v>
      </c>
      <c r="C6498" s="422" t="s">
        <v>7712</v>
      </c>
      <c r="D6498" s="422" t="s">
        <v>1988</v>
      </c>
      <c r="E6498" s="422" t="s">
        <v>10539</v>
      </c>
      <c r="F6498" s="438">
        <v>23710000</v>
      </c>
      <c r="G6498" s="423">
        <v>2023</v>
      </c>
      <c r="H6498" s="424">
        <f>VLOOKUP(G6498,[3]잔가율!$B$3:$C$33,2,FALSE)</f>
        <v>0.82599999999999996</v>
      </c>
      <c r="I6498" s="434">
        <f t="shared" si="101"/>
        <v>19584460</v>
      </c>
    </row>
    <row r="6499" spans="1:9">
      <c r="A6499" s="421">
        <v>6498</v>
      </c>
      <c r="B6499" s="422" t="s">
        <v>7711</v>
      </c>
      <c r="C6499" s="422" t="s">
        <v>7712</v>
      </c>
      <c r="D6499" s="422" t="s">
        <v>1988</v>
      </c>
      <c r="E6499" s="422" t="s">
        <v>10540</v>
      </c>
      <c r="F6499" s="438">
        <v>24440000</v>
      </c>
      <c r="G6499" s="423">
        <v>2023</v>
      </c>
      <c r="H6499" s="424">
        <f>VLOOKUP(G6499,[3]잔가율!$B$3:$C$33,2,FALSE)</f>
        <v>0.82599999999999996</v>
      </c>
      <c r="I6499" s="434">
        <f t="shared" si="101"/>
        <v>20187440</v>
      </c>
    </row>
    <row r="6500" spans="1:9">
      <c r="A6500" s="421">
        <v>6499</v>
      </c>
      <c r="B6500" s="422" t="s">
        <v>7711</v>
      </c>
      <c r="C6500" s="422" t="s">
        <v>7712</v>
      </c>
      <c r="D6500" s="422" t="s">
        <v>1988</v>
      </c>
      <c r="E6500" s="422" t="s">
        <v>10541</v>
      </c>
      <c r="F6500" s="438">
        <v>25250000</v>
      </c>
      <c r="G6500" s="423">
        <v>2023</v>
      </c>
      <c r="H6500" s="424">
        <f>VLOOKUP(G6500,[3]잔가율!$B$3:$C$33,2,FALSE)</f>
        <v>0.82599999999999996</v>
      </c>
      <c r="I6500" s="434">
        <f t="shared" si="101"/>
        <v>20856500</v>
      </c>
    </row>
    <row r="6501" spans="1:9">
      <c r="A6501" s="421">
        <v>6500</v>
      </c>
      <c r="B6501" s="422" t="s">
        <v>7711</v>
      </c>
      <c r="C6501" s="422" t="s">
        <v>7712</v>
      </c>
      <c r="D6501" s="422" t="s">
        <v>1988</v>
      </c>
      <c r="E6501" s="422" t="s">
        <v>10542</v>
      </c>
      <c r="F6501" s="438">
        <v>29700000</v>
      </c>
      <c r="G6501" s="423">
        <v>2023</v>
      </c>
      <c r="H6501" s="424">
        <f>VLOOKUP(G6501,[3]잔가율!$B$3:$C$33,2,FALSE)</f>
        <v>0.82599999999999996</v>
      </c>
      <c r="I6501" s="434">
        <f t="shared" si="101"/>
        <v>24532200</v>
      </c>
    </row>
    <row r="6502" spans="1:9">
      <c r="A6502" s="421">
        <v>6501</v>
      </c>
      <c r="B6502" s="422" t="s">
        <v>7711</v>
      </c>
      <c r="C6502" s="422" t="s">
        <v>7712</v>
      </c>
      <c r="D6502" s="422" t="s">
        <v>1988</v>
      </c>
      <c r="E6502" s="422" t="s">
        <v>10543</v>
      </c>
      <c r="F6502" s="438">
        <v>34040000</v>
      </c>
      <c r="G6502" s="423">
        <v>2023</v>
      </c>
      <c r="H6502" s="424">
        <f>VLOOKUP(G6502,[3]잔가율!$B$3:$C$33,2,FALSE)</f>
        <v>0.82599999999999996</v>
      </c>
      <c r="I6502" s="434">
        <f t="shared" si="101"/>
        <v>28117040</v>
      </c>
    </row>
    <row r="6503" spans="1:9">
      <c r="A6503" s="421">
        <v>6502</v>
      </c>
      <c r="B6503" s="422" t="s">
        <v>7711</v>
      </c>
      <c r="C6503" s="422" t="s">
        <v>7712</v>
      </c>
      <c r="D6503" s="422" t="s">
        <v>1988</v>
      </c>
      <c r="E6503" s="422" t="s">
        <v>10544</v>
      </c>
      <c r="F6503" s="438">
        <v>23710000</v>
      </c>
      <c r="G6503" s="423">
        <v>2023</v>
      </c>
      <c r="H6503" s="424">
        <f>VLOOKUP(G6503,[3]잔가율!$B$3:$C$33,2,FALSE)</f>
        <v>0.82599999999999996</v>
      </c>
      <c r="I6503" s="434">
        <f t="shared" si="101"/>
        <v>19584460</v>
      </c>
    </row>
    <row r="6504" spans="1:9">
      <c r="A6504" s="421">
        <v>6503</v>
      </c>
      <c r="B6504" s="422" t="s">
        <v>7711</v>
      </c>
      <c r="C6504" s="422" t="s">
        <v>7712</v>
      </c>
      <c r="D6504" s="422" t="s">
        <v>1988</v>
      </c>
      <c r="E6504" s="422" t="s">
        <v>10545</v>
      </c>
      <c r="F6504" s="438">
        <v>28410000</v>
      </c>
      <c r="G6504" s="423">
        <v>2023</v>
      </c>
      <c r="H6504" s="424">
        <f>VLOOKUP(G6504,[3]잔가율!$B$3:$C$33,2,FALSE)</f>
        <v>0.82599999999999996</v>
      </c>
      <c r="I6504" s="434">
        <f t="shared" si="101"/>
        <v>23466660</v>
      </c>
    </row>
    <row r="6505" spans="1:9">
      <c r="A6505" s="421">
        <v>6504</v>
      </c>
      <c r="B6505" s="422" t="s">
        <v>7711</v>
      </c>
      <c r="C6505" s="422" t="s">
        <v>7712</v>
      </c>
      <c r="D6505" s="422" t="s">
        <v>1988</v>
      </c>
      <c r="E6505" s="422" t="s">
        <v>10546</v>
      </c>
      <c r="F6505" s="438">
        <v>30780000</v>
      </c>
      <c r="G6505" s="423">
        <v>2023</v>
      </c>
      <c r="H6505" s="424">
        <f>VLOOKUP(G6505,[3]잔가율!$B$3:$C$33,2,FALSE)</f>
        <v>0.82599999999999996</v>
      </c>
      <c r="I6505" s="434">
        <f t="shared" si="101"/>
        <v>25424280</v>
      </c>
    </row>
    <row r="6506" spans="1:9">
      <c r="A6506" s="421">
        <v>6505</v>
      </c>
      <c r="B6506" s="422" t="s">
        <v>7711</v>
      </c>
      <c r="C6506" s="422" t="s">
        <v>7712</v>
      </c>
      <c r="D6506" s="422" t="s">
        <v>1988</v>
      </c>
      <c r="E6506" s="422" t="s">
        <v>10547</v>
      </c>
      <c r="F6506" s="438">
        <v>30610000</v>
      </c>
      <c r="G6506" s="423">
        <v>2023</v>
      </c>
      <c r="H6506" s="424">
        <f>VLOOKUP(G6506,[3]잔가율!$B$3:$C$33,2,FALSE)</f>
        <v>0.82599999999999996</v>
      </c>
      <c r="I6506" s="434">
        <f t="shared" si="101"/>
        <v>25283860</v>
      </c>
    </row>
    <row r="6507" spans="1:9">
      <c r="A6507" s="421">
        <v>6506</v>
      </c>
      <c r="B6507" s="422" t="s">
        <v>7711</v>
      </c>
      <c r="C6507" s="422" t="s">
        <v>7712</v>
      </c>
      <c r="D6507" s="422" t="s">
        <v>1988</v>
      </c>
      <c r="E6507" s="422" t="s">
        <v>10548</v>
      </c>
      <c r="F6507" s="438">
        <v>23640000</v>
      </c>
      <c r="G6507" s="423">
        <v>2023</v>
      </c>
      <c r="H6507" s="424">
        <f>VLOOKUP(G6507,[3]잔가율!$B$3:$C$33,2,FALSE)</f>
        <v>0.82599999999999996</v>
      </c>
      <c r="I6507" s="434">
        <f t="shared" si="101"/>
        <v>19526640</v>
      </c>
    </row>
    <row r="6508" spans="1:9">
      <c r="A6508" s="421">
        <v>6507</v>
      </c>
      <c r="B6508" s="422" t="s">
        <v>7711</v>
      </c>
      <c r="C6508" s="422" t="s">
        <v>7712</v>
      </c>
      <c r="D6508" s="422" t="s">
        <v>1988</v>
      </c>
      <c r="E6508" s="422" t="s">
        <v>10549</v>
      </c>
      <c r="F6508" s="438">
        <v>23110000</v>
      </c>
      <c r="G6508" s="423">
        <v>2023</v>
      </c>
      <c r="H6508" s="424">
        <f>VLOOKUP(G6508,[3]잔가율!$B$3:$C$33,2,FALSE)</f>
        <v>0.82599999999999996</v>
      </c>
      <c r="I6508" s="434">
        <f t="shared" si="101"/>
        <v>19088860</v>
      </c>
    </row>
    <row r="6509" spans="1:9">
      <c r="A6509" s="421">
        <v>6508</v>
      </c>
      <c r="B6509" s="422" t="s">
        <v>7711</v>
      </c>
      <c r="C6509" s="422" t="s">
        <v>7712</v>
      </c>
      <c r="D6509" s="422" t="s">
        <v>1988</v>
      </c>
      <c r="E6509" s="422" t="s">
        <v>10550</v>
      </c>
      <c r="F6509" s="438">
        <v>25040000</v>
      </c>
      <c r="G6509" s="423">
        <v>2023</v>
      </c>
      <c r="H6509" s="424">
        <f>VLOOKUP(G6509,[3]잔가율!$B$3:$C$33,2,FALSE)</f>
        <v>0.82599999999999996</v>
      </c>
      <c r="I6509" s="434">
        <f t="shared" si="101"/>
        <v>20683040</v>
      </c>
    </row>
    <row r="6510" spans="1:9">
      <c r="A6510" s="421">
        <v>6509</v>
      </c>
      <c r="B6510" s="422" t="s">
        <v>7711</v>
      </c>
      <c r="C6510" s="422" t="s">
        <v>7712</v>
      </c>
      <c r="D6510" s="422" t="s">
        <v>1988</v>
      </c>
      <c r="E6510" s="422" t="s">
        <v>10551</v>
      </c>
      <c r="F6510" s="438">
        <v>28840000</v>
      </c>
      <c r="G6510" s="423">
        <v>2023</v>
      </c>
      <c r="H6510" s="424">
        <f>VLOOKUP(G6510,[3]잔가율!$B$3:$C$33,2,FALSE)</f>
        <v>0.82599999999999996</v>
      </c>
      <c r="I6510" s="434">
        <f t="shared" si="101"/>
        <v>23821840</v>
      </c>
    </row>
    <row r="6511" spans="1:9">
      <c r="A6511" s="421">
        <v>6510</v>
      </c>
      <c r="B6511" s="422" t="s">
        <v>7711</v>
      </c>
      <c r="C6511" s="422" t="s">
        <v>7712</v>
      </c>
      <c r="D6511" s="422" t="s">
        <v>1988</v>
      </c>
      <c r="E6511" s="422" t="s">
        <v>10552</v>
      </c>
      <c r="F6511" s="438">
        <v>29600000</v>
      </c>
      <c r="G6511" s="423">
        <v>2023</v>
      </c>
      <c r="H6511" s="424">
        <f>VLOOKUP(G6511,[3]잔가율!$B$3:$C$33,2,FALSE)</f>
        <v>0.82599999999999996</v>
      </c>
      <c r="I6511" s="434">
        <f t="shared" si="101"/>
        <v>24449600</v>
      </c>
    </row>
    <row r="6512" spans="1:9">
      <c r="A6512" s="421">
        <v>6511</v>
      </c>
      <c r="B6512" s="422" t="s">
        <v>7711</v>
      </c>
      <c r="C6512" s="422" t="s">
        <v>7712</v>
      </c>
      <c r="D6512" s="422" t="s">
        <v>1988</v>
      </c>
      <c r="E6512" s="422" t="s">
        <v>10553</v>
      </c>
      <c r="F6512" s="438">
        <v>23490000</v>
      </c>
      <c r="G6512" s="423">
        <v>2023</v>
      </c>
      <c r="H6512" s="424">
        <f>VLOOKUP(G6512,[3]잔가율!$B$3:$C$33,2,FALSE)</f>
        <v>0.82599999999999996</v>
      </c>
      <c r="I6512" s="434">
        <f t="shared" si="101"/>
        <v>19402740</v>
      </c>
    </row>
    <row r="6513" spans="1:9">
      <c r="A6513" s="421">
        <v>6512</v>
      </c>
      <c r="B6513" s="422" t="s">
        <v>7711</v>
      </c>
      <c r="C6513" s="422" t="s">
        <v>7712</v>
      </c>
      <c r="D6513" s="422" t="s">
        <v>1988</v>
      </c>
      <c r="E6513" s="422" t="s">
        <v>10554</v>
      </c>
      <c r="F6513" s="438">
        <v>25190000</v>
      </c>
      <c r="G6513" s="423">
        <v>2023</v>
      </c>
      <c r="H6513" s="424">
        <f>VLOOKUP(G6513,[3]잔가율!$B$3:$C$33,2,FALSE)</f>
        <v>0.82599999999999996</v>
      </c>
      <c r="I6513" s="434">
        <f t="shared" si="101"/>
        <v>20806940</v>
      </c>
    </row>
    <row r="6514" spans="1:9">
      <c r="A6514" s="421">
        <v>6513</v>
      </c>
      <c r="B6514" s="422" t="s">
        <v>7711</v>
      </c>
      <c r="C6514" s="422" t="s">
        <v>7712</v>
      </c>
      <c r="D6514" s="422" t="s">
        <v>1988</v>
      </c>
      <c r="E6514" s="422" t="s">
        <v>10555</v>
      </c>
      <c r="F6514" s="438">
        <v>25710000</v>
      </c>
      <c r="G6514" s="423">
        <v>2023</v>
      </c>
      <c r="H6514" s="424">
        <f>VLOOKUP(G6514,[3]잔가율!$B$3:$C$33,2,FALSE)</f>
        <v>0.82599999999999996</v>
      </c>
      <c r="I6514" s="434">
        <f t="shared" si="101"/>
        <v>21236460</v>
      </c>
    </row>
    <row r="6515" spans="1:9">
      <c r="A6515" s="421">
        <v>6514</v>
      </c>
      <c r="B6515" s="422" t="s">
        <v>7711</v>
      </c>
      <c r="C6515" s="422" t="s">
        <v>7712</v>
      </c>
      <c r="D6515" s="422" t="s">
        <v>1988</v>
      </c>
      <c r="E6515" s="422" t="s">
        <v>10556</v>
      </c>
      <c r="F6515" s="438">
        <v>26900000</v>
      </c>
      <c r="G6515" s="423">
        <v>2023</v>
      </c>
      <c r="H6515" s="424">
        <f>VLOOKUP(G6515,[3]잔가율!$B$3:$C$33,2,FALSE)</f>
        <v>0.82599999999999996</v>
      </c>
      <c r="I6515" s="434">
        <f t="shared" si="101"/>
        <v>22219400</v>
      </c>
    </row>
    <row r="6516" spans="1:9">
      <c r="A6516" s="421">
        <v>6515</v>
      </c>
      <c r="B6516" s="422" t="s">
        <v>7711</v>
      </c>
      <c r="C6516" s="422" t="s">
        <v>7712</v>
      </c>
      <c r="D6516" s="422" t="s">
        <v>1988</v>
      </c>
      <c r="E6516" s="422" t="s">
        <v>10557</v>
      </c>
      <c r="F6516" s="438">
        <v>30800000</v>
      </c>
      <c r="G6516" s="423">
        <v>2023</v>
      </c>
      <c r="H6516" s="424">
        <f>VLOOKUP(G6516,[3]잔가율!$B$3:$C$33,2,FALSE)</f>
        <v>0.82599999999999996</v>
      </c>
      <c r="I6516" s="434">
        <f t="shared" si="101"/>
        <v>25440800</v>
      </c>
    </row>
    <row r="6517" spans="1:9">
      <c r="A6517" s="421">
        <v>6516</v>
      </c>
      <c r="B6517" s="422" t="s">
        <v>7711</v>
      </c>
      <c r="C6517" s="422" t="s">
        <v>7712</v>
      </c>
      <c r="D6517" s="422" t="s">
        <v>1988</v>
      </c>
      <c r="E6517" s="422" t="s">
        <v>10558</v>
      </c>
      <c r="F6517" s="438">
        <v>26320000</v>
      </c>
      <c r="G6517" s="423">
        <v>2023</v>
      </c>
      <c r="H6517" s="424">
        <f>VLOOKUP(G6517,[3]잔가율!$B$3:$C$33,2,FALSE)</f>
        <v>0.82599999999999996</v>
      </c>
      <c r="I6517" s="434">
        <f t="shared" si="101"/>
        <v>21740320</v>
      </c>
    </row>
    <row r="6518" spans="1:9">
      <c r="A6518" s="421">
        <v>6517</v>
      </c>
      <c r="B6518" s="422" t="s">
        <v>7711</v>
      </c>
      <c r="C6518" s="422" t="s">
        <v>7712</v>
      </c>
      <c r="D6518" s="422" t="s">
        <v>1988</v>
      </c>
      <c r="E6518" s="422" t="s">
        <v>10559</v>
      </c>
      <c r="F6518" s="438">
        <v>27300000</v>
      </c>
      <c r="G6518" s="423">
        <v>2023</v>
      </c>
      <c r="H6518" s="424">
        <f>VLOOKUP(G6518,[3]잔가율!$B$3:$C$33,2,FALSE)</f>
        <v>0.82599999999999996</v>
      </c>
      <c r="I6518" s="434">
        <f t="shared" si="101"/>
        <v>22549800</v>
      </c>
    </row>
    <row r="6519" spans="1:9">
      <c r="A6519" s="421">
        <v>6518</v>
      </c>
      <c r="B6519" s="422" t="s">
        <v>7711</v>
      </c>
      <c r="C6519" s="422" t="s">
        <v>7712</v>
      </c>
      <c r="D6519" s="422" t="s">
        <v>1988</v>
      </c>
      <c r="E6519" s="422" t="s">
        <v>10560</v>
      </c>
      <c r="F6519" s="438">
        <v>34540000</v>
      </c>
      <c r="G6519" s="423">
        <v>2023</v>
      </c>
      <c r="H6519" s="424">
        <f>VLOOKUP(G6519,[3]잔가율!$B$3:$C$33,2,FALSE)</f>
        <v>0.82599999999999996</v>
      </c>
      <c r="I6519" s="434">
        <f t="shared" si="101"/>
        <v>28530040</v>
      </c>
    </row>
    <row r="6520" spans="1:9">
      <c r="A6520" s="421">
        <v>6519</v>
      </c>
      <c r="B6520" s="422" t="s">
        <v>7711</v>
      </c>
      <c r="C6520" s="422" t="s">
        <v>7712</v>
      </c>
      <c r="D6520" s="422" t="s">
        <v>1988</v>
      </c>
      <c r="E6520" s="422" t="s">
        <v>10561</v>
      </c>
      <c r="F6520" s="438">
        <v>25700000</v>
      </c>
      <c r="G6520" s="423">
        <v>2023</v>
      </c>
      <c r="H6520" s="424">
        <f>VLOOKUP(G6520,[3]잔가율!$B$3:$C$33,2,FALSE)</f>
        <v>0.82599999999999996</v>
      </c>
      <c r="I6520" s="434">
        <f t="shared" si="101"/>
        <v>21228200</v>
      </c>
    </row>
    <row r="6521" spans="1:9">
      <c r="A6521" s="421">
        <v>6520</v>
      </c>
      <c r="B6521" s="422" t="s">
        <v>7711</v>
      </c>
      <c r="C6521" s="422" t="s">
        <v>7712</v>
      </c>
      <c r="D6521" s="422" t="s">
        <v>1988</v>
      </c>
      <c r="E6521" s="422" t="s">
        <v>10562</v>
      </c>
      <c r="F6521" s="438">
        <v>27900000</v>
      </c>
      <c r="G6521" s="423">
        <v>2023</v>
      </c>
      <c r="H6521" s="424">
        <f>VLOOKUP(G6521,[3]잔가율!$B$3:$C$33,2,FALSE)</f>
        <v>0.82599999999999996</v>
      </c>
      <c r="I6521" s="434">
        <f t="shared" si="101"/>
        <v>23045400</v>
      </c>
    </row>
    <row r="6522" spans="1:9">
      <c r="A6522" s="421">
        <v>6521</v>
      </c>
      <c r="B6522" s="422" t="s">
        <v>7711</v>
      </c>
      <c r="C6522" s="422" t="s">
        <v>7712</v>
      </c>
      <c r="D6522" s="422" t="s">
        <v>1988</v>
      </c>
      <c r="E6522" s="422" t="s">
        <v>10563</v>
      </c>
      <c r="F6522" s="438">
        <v>29410000</v>
      </c>
      <c r="G6522" s="423">
        <v>2023</v>
      </c>
      <c r="H6522" s="424">
        <f>VLOOKUP(G6522,[3]잔가율!$B$3:$C$33,2,FALSE)</f>
        <v>0.82599999999999996</v>
      </c>
      <c r="I6522" s="434">
        <f t="shared" si="101"/>
        <v>24292660</v>
      </c>
    </row>
    <row r="6523" spans="1:9">
      <c r="A6523" s="421">
        <v>6522</v>
      </c>
      <c r="B6523" s="422" t="s">
        <v>7711</v>
      </c>
      <c r="C6523" s="422" t="s">
        <v>7712</v>
      </c>
      <c r="D6523" s="422" t="s">
        <v>1988</v>
      </c>
      <c r="E6523" s="422" t="s">
        <v>10564</v>
      </c>
      <c r="F6523" s="438">
        <v>31720000</v>
      </c>
      <c r="G6523" s="423">
        <v>2023</v>
      </c>
      <c r="H6523" s="424">
        <f>VLOOKUP(G6523,[3]잔가율!$B$3:$C$33,2,FALSE)</f>
        <v>0.82599999999999996</v>
      </c>
      <c r="I6523" s="434">
        <f t="shared" si="101"/>
        <v>26200720</v>
      </c>
    </row>
    <row r="6524" spans="1:9">
      <c r="A6524" s="421">
        <v>6523</v>
      </c>
      <c r="B6524" s="422" t="s">
        <v>7711</v>
      </c>
      <c r="C6524" s="422" t="s">
        <v>7712</v>
      </c>
      <c r="D6524" s="422" t="s">
        <v>1988</v>
      </c>
      <c r="E6524" s="422" t="s">
        <v>10565</v>
      </c>
      <c r="F6524" s="438">
        <v>32730000</v>
      </c>
      <c r="G6524" s="423">
        <v>2023</v>
      </c>
      <c r="H6524" s="424">
        <f>VLOOKUP(G6524,[3]잔가율!$B$3:$C$33,2,FALSE)</f>
        <v>0.82599999999999996</v>
      </c>
      <c r="I6524" s="434">
        <f t="shared" si="101"/>
        <v>27034980</v>
      </c>
    </row>
    <row r="6525" spans="1:9">
      <c r="A6525" s="421">
        <v>6524</v>
      </c>
      <c r="B6525" s="422" t="s">
        <v>7711</v>
      </c>
      <c r="C6525" s="422" t="s">
        <v>7712</v>
      </c>
      <c r="D6525" s="422" t="s">
        <v>1988</v>
      </c>
      <c r="E6525" s="422" t="s">
        <v>10566</v>
      </c>
      <c r="F6525" s="438">
        <v>23680000</v>
      </c>
      <c r="G6525" s="423">
        <v>2023</v>
      </c>
      <c r="H6525" s="424">
        <f>VLOOKUP(G6525,[3]잔가율!$B$3:$C$33,2,FALSE)</f>
        <v>0.82599999999999996</v>
      </c>
      <c r="I6525" s="434">
        <f t="shared" si="101"/>
        <v>19559680</v>
      </c>
    </row>
    <row r="6526" spans="1:9">
      <c r="A6526" s="421">
        <v>6525</v>
      </c>
      <c r="B6526" s="422" t="s">
        <v>7711</v>
      </c>
      <c r="C6526" s="422" t="s">
        <v>7712</v>
      </c>
      <c r="D6526" s="422" t="s">
        <v>1988</v>
      </c>
      <c r="E6526" s="422" t="s">
        <v>10567</v>
      </c>
      <c r="F6526" s="438">
        <v>24140000</v>
      </c>
      <c r="G6526" s="423">
        <v>2023</v>
      </c>
      <c r="H6526" s="424">
        <f>VLOOKUP(G6526,[3]잔가율!$B$3:$C$33,2,FALSE)</f>
        <v>0.82599999999999996</v>
      </c>
      <c r="I6526" s="434">
        <f t="shared" si="101"/>
        <v>19939640</v>
      </c>
    </row>
    <row r="6527" spans="1:9">
      <c r="A6527" s="421">
        <v>6526</v>
      </c>
      <c r="B6527" s="422" t="s">
        <v>7711</v>
      </c>
      <c r="C6527" s="422" t="s">
        <v>7712</v>
      </c>
      <c r="D6527" s="422" t="s">
        <v>1988</v>
      </c>
      <c r="E6527" s="422" t="s">
        <v>10568</v>
      </c>
      <c r="F6527" s="438">
        <v>27800000</v>
      </c>
      <c r="G6527" s="423">
        <v>2023</v>
      </c>
      <c r="H6527" s="424">
        <f>VLOOKUP(G6527,[3]잔가율!$B$3:$C$33,2,FALSE)</f>
        <v>0.82599999999999996</v>
      </c>
      <c r="I6527" s="434">
        <f t="shared" si="101"/>
        <v>22962800</v>
      </c>
    </row>
    <row r="6528" spans="1:9">
      <c r="A6528" s="421">
        <v>6527</v>
      </c>
      <c r="B6528" s="422" t="s">
        <v>7711</v>
      </c>
      <c r="C6528" s="422" t="s">
        <v>7712</v>
      </c>
      <c r="D6528" s="422" t="s">
        <v>1988</v>
      </c>
      <c r="E6528" s="422" t="s">
        <v>10569</v>
      </c>
      <c r="F6528" s="438">
        <v>29510000</v>
      </c>
      <c r="G6528" s="423">
        <v>2023</v>
      </c>
      <c r="H6528" s="424">
        <f>VLOOKUP(G6528,[3]잔가율!$B$3:$C$33,2,FALSE)</f>
        <v>0.82599999999999996</v>
      </c>
      <c r="I6528" s="434">
        <f t="shared" si="101"/>
        <v>24375260</v>
      </c>
    </row>
    <row r="6529" spans="1:9">
      <c r="A6529" s="421">
        <v>6528</v>
      </c>
      <c r="B6529" s="422" t="s">
        <v>7711</v>
      </c>
      <c r="C6529" s="422" t="s">
        <v>7712</v>
      </c>
      <c r="D6529" s="422" t="s">
        <v>1988</v>
      </c>
      <c r="E6529" s="422" t="s">
        <v>10570</v>
      </c>
      <c r="F6529" s="438">
        <v>31690000</v>
      </c>
      <c r="G6529" s="423">
        <v>2023</v>
      </c>
      <c r="H6529" s="424">
        <f>VLOOKUP(G6529,[3]잔가율!$B$3:$C$33,2,FALSE)</f>
        <v>0.82599999999999996</v>
      </c>
      <c r="I6529" s="434">
        <f t="shared" si="101"/>
        <v>26175940</v>
      </c>
    </row>
    <row r="6530" spans="1:9">
      <c r="A6530" s="421">
        <v>6529</v>
      </c>
      <c r="B6530" s="422" t="s">
        <v>7711</v>
      </c>
      <c r="C6530" s="422" t="s">
        <v>7712</v>
      </c>
      <c r="D6530" s="422" t="s">
        <v>1988</v>
      </c>
      <c r="E6530" s="422" t="s">
        <v>10571</v>
      </c>
      <c r="F6530" s="438">
        <v>28320000</v>
      </c>
      <c r="G6530" s="423">
        <v>2023</v>
      </c>
      <c r="H6530" s="424">
        <f>VLOOKUP(G6530,[3]잔가율!$B$3:$C$33,2,FALSE)</f>
        <v>0.82599999999999996</v>
      </c>
      <c r="I6530" s="434">
        <f t="shared" ref="I6530:I6593" si="102">ROUNDDOWN(F6530*H6530,0)</f>
        <v>23392320</v>
      </c>
    </row>
    <row r="6531" spans="1:9">
      <c r="A6531" s="421">
        <v>6530</v>
      </c>
      <c r="B6531" s="422" t="s">
        <v>7711</v>
      </c>
      <c r="C6531" s="422" t="s">
        <v>7712</v>
      </c>
      <c r="D6531" s="422" t="s">
        <v>1988</v>
      </c>
      <c r="E6531" s="422" t="s">
        <v>10572</v>
      </c>
      <c r="F6531" s="438">
        <v>29940000</v>
      </c>
      <c r="G6531" s="423">
        <v>2023</v>
      </c>
      <c r="H6531" s="424">
        <f>VLOOKUP(G6531,[3]잔가율!$B$3:$C$33,2,FALSE)</f>
        <v>0.82599999999999996</v>
      </c>
      <c r="I6531" s="434">
        <f t="shared" si="102"/>
        <v>24730440</v>
      </c>
    </row>
    <row r="6532" spans="1:9">
      <c r="A6532" s="421">
        <v>6531</v>
      </c>
      <c r="B6532" s="426" t="s">
        <v>7711</v>
      </c>
      <c r="C6532" s="426" t="s">
        <v>7712</v>
      </c>
      <c r="D6532" s="426" t="s">
        <v>10573</v>
      </c>
      <c r="E6532" s="426" t="s">
        <v>10574</v>
      </c>
      <c r="F6532" s="441">
        <v>19080000</v>
      </c>
      <c r="G6532" s="423">
        <v>2023</v>
      </c>
      <c r="H6532" s="424">
        <f>VLOOKUP(G6532,[3]잔가율!$B$3:$C$33,2,FALSE)</f>
        <v>0.82599999999999996</v>
      </c>
      <c r="I6532" s="434">
        <f t="shared" si="102"/>
        <v>15760080</v>
      </c>
    </row>
    <row r="6533" spans="1:9">
      <c r="A6533" s="421">
        <v>6532</v>
      </c>
      <c r="B6533" s="422" t="s">
        <v>7711</v>
      </c>
      <c r="C6533" s="422" t="s">
        <v>7712</v>
      </c>
      <c r="D6533" s="422" t="s">
        <v>10573</v>
      </c>
      <c r="E6533" s="422" t="s">
        <v>10575</v>
      </c>
      <c r="F6533" s="438">
        <v>18410000</v>
      </c>
      <c r="G6533" s="423">
        <v>2023</v>
      </c>
      <c r="H6533" s="424">
        <f>VLOOKUP(G6533,[3]잔가율!$B$3:$C$33,2,FALSE)</f>
        <v>0.82599999999999996</v>
      </c>
      <c r="I6533" s="434">
        <f t="shared" si="102"/>
        <v>15206660</v>
      </c>
    </row>
    <row r="6534" spans="1:9">
      <c r="A6534" s="421">
        <v>6533</v>
      </c>
      <c r="B6534" s="426" t="s">
        <v>7711</v>
      </c>
      <c r="C6534" s="426" t="s">
        <v>7712</v>
      </c>
      <c r="D6534" s="426" t="s">
        <v>10573</v>
      </c>
      <c r="E6534" s="426" t="s">
        <v>10576</v>
      </c>
      <c r="F6534" s="441">
        <v>18730000</v>
      </c>
      <c r="G6534" s="423">
        <v>2023</v>
      </c>
      <c r="H6534" s="424">
        <f>VLOOKUP(G6534,[3]잔가율!$B$3:$C$33,2,FALSE)</f>
        <v>0.82599999999999996</v>
      </c>
      <c r="I6534" s="434">
        <f t="shared" si="102"/>
        <v>15470980</v>
      </c>
    </row>
    <row r="6535" spans="1:9">
      <c r="A6535" s="421">
        <v>6534</v>
      </c>
      <c r="B6535" s="422" t="s">
        <v>7711</v>
      </c>
      <c r="C6535" s="422" t="s">
        <v>7712</v>
      </c>
      <c r="D6535" s="422" t="s">
        <v>10573</v>
      </c>
      <c r="E6535" s="422" t="s">
        <v>10577</v>
      </c>
      <c r="F6535" s="438">
        <v>18100000</v>
      </c>
      <c r="G6535" s="423">
        <v>2023</v>
      </c>
      <c r="H6535" s="424">
        <f>VLOOKUP(G6535,[3]잔가율!$B$3:$C$33,2,FALSE)</f>
        <v>0.82599999999999996</v>
      </c>
      <c r="I6535" s="434">
        <f t="shared" si="102"/>
        <v>14950600</v>
      </c>
    </row>
    <row r="6536" spans="1:9">
      <c r="A6536" s="421">
        <v>6535</v>
      </c>
      <c r="B6536" s="422" t="s">
        <v>7711</v>
      </c>
      <c r="C6536" s="422" t="s">
        <v>7712</v>
      </c>
      <c r="D6536" s="422" t="s">
        <v>10573</v>
      </c>
      <c r="E6536" s="422" t="s">
        <v>10578</v>
      </c>
      <c r="F6536" s="438">
        <v>18330000</v>
      </c>
      <c r="G6536" s="423">
        <v>2023</v>
      </c>
      <c r="H6536" s="424">
        <f>VLOOKUP(G6536,[3]잔가율!$B$3:$C$33,2,FALSE)</f>
        <v>0.82599999999999996</v>
      </c>
      <c r="I6536" s="434">
        <f t="shared" si="102"/>
        <v>15140580</v>
      </c>
    </row>
    <row r="6537" spans="1:9">
      <c r="A6537" s="421">
        <v>6536</v>
      </c>
      <c r="B6537" s="422" t="s">
        <v>7711</v>
      </c>
      <c r="C6537" s="422" t="s">
        <v>7712</v>
      </c>
      <c r="D6537" s="422" t="s">
        <v>10573</v>
      </c>
      <c r="E6537" s="422" t="s">
        <v>10579</v>
      </c>
      <c r="F6537" s="438">
        <v>18510000</v>
      </c>
      <c r="G6537" s="423">
        <v>2023</v>
      </c>
      <c r="H6537" s="424">
        <f>VLOOKUP(G6537,[3]잔가율!$B$3:$C$33,2,FALSE)</f>
        <v>0.82599999999999996</v>
      </c>
      <c r="I6537" s="434">
        <f t="shared" si="102"/>
        <v>15289260</v>
      </c>
    </row>
    <row r="6538" spans="1:9">
      <c r="A6538" s="421">
        <v>6537</v>
      </c>
      <c r="B6538" s="422" t="s">
        <v>7711</v>
      </c>
      <c r="C6538" s="422" t="s">
        <v>7712</v>
      </c>
      <c r="D6538" s="422" t="s">
        <v>10573</v>
      </c>
      <c r="E6538" s="422" t="s">
        <v>10580</v>
      </c>
      <c r="F6538" s="438">
        <v>20590000</v>
      </c>
      <c r="G6538" s="423">
        <v>2023</v>
      </c>
      <c r="H6538" s="424">
        <f>VLOOKUP(G6538,[3]잔가율!$B$3:$C$33,2,FALSE)</f>
        <v>0.82599999999999996</v>
      </c>
      <c r="I6538" s="434">
        <f t="shared" si="102"/>
        <v>17007340</v>
      </c>
    </row>
    <row r="6539" spans="1:9">
      <c r="A6539" s="421">
        <v>6538</v>
      </c>
      <c r="B6539" s="422" t="s">
        <v>7711</v>
      </c>
      <c r="C6539" s="422" t="s">
        <v>7712</v>
      </c>
      <c r="D6539" s="422" t="s">
        <v>10573</v>
      </c>
      <c r="E6539" s="422" t="s">
        <v>10581</v>
      </c>
      <c r="F6539" s="438">
        <v>21130000</v>
      </c>
      <c r="G6539" s="423">
        <v>2023</v>
      </c>
      <c r="H6539" s="424">
        <f>VLOOKUP(G6539,[3]잔가율!$B$3:$C$33,2,FALSE)</f>
        <v>0.82599999999999996</v>
      </c>
      <c r="I6539" s="434">
        <f t="shared" si="102"/>
        <v>17453380</v>
      </c>
    </row>
    <row r="6540" spans="1:9">
      <c r="A6540" s="421">
        <v>6539</v>
      </c>
      <c r="B6540" s="422" t="s">
        <v>7711</v>
      </c>
      <c r="C6540" s="422" t="s">
        <v>7712</v>
      </c>
      <c r="D6540" s="422" t="s">
        <v>10573</v>
      </c>
      <c r="E6540" s="422" t="s">
        <v>10582</v>
      </c>
      <c r="F6540" s="438">
        <v>20930000</v>
      </c>
      <c r="G6540" s="423">
        <v>2023</v>
      </c>
      <c r="H6540" s="424">
        <f>VLOOKUP(G6540,[3]잔가율!$B$3:$C$33,2,FALSE)</f>
        <v>0.82599999999999996</v>
      </c>
      <c r="I6540" s="434">
        <f t="shared" si="102"/>
        <v>17288180</v>
      </c>
    </row>
    <row r="6541" spans="1:9">
      <c r="A6541" s="421">
        <v>6540</v>
      </c>
      <c r="B6541" s="422" t="s">
        <v>7711</v>
      </c>
      <c r="C6541" s="422" t="s">
        <v>7712</v>
      </c>
      <c r="D6541" s="422" t="s">
        <v>10573</v>
      </c>
      <c r="E6541" s="422" t="s">
        <v>10583</v>
      </c>
      <c r="F6541" s="438">
        <v>21160000</v>
      </c>
      <c r="G6541" s="423">
        <v>2023</v>
      </c>
      <c r="H6541" s="424">
        <f>VLOOKUP(G6541,[3]잔가율!$B$3:$C$33,2,FALSE)</f>
        <v>0.82599999999999996</v>
      </c>
      <c r="I6541" s="434">
        <f t="shared" si="102"/>
        <v>17478160</v>
      </c>
    </row>
    <row r="6542" spans="1:9">
      <c r="A6542" s="421">
        <v>6541</v>
      </c>
      <c r="B6542" s="422" t="s">
        <v>7711</v>
      </c>
      <c r="C6542" s="422" t="s">
        <v>7712</v>
      </c>
      <c r="D6542" s="422" t="s">
        <v>10573</v>
      </c>
      <c r="E6542" s="422" t="s">
        <v>10584</v>
      </c>
      <c r="F6542" s="438">
        <v>21010000</v>
      </c>
      <c r="G6542" s="423">
        <v>2023</v>
      </c>
      <c r="H6542" s="424">
        <f>VLOOKUP(G6542,[3]잔가율!$B$3:$C$33,2,FALSE)</f>
        <v>0.82599999999999996</v>
      </c>
      <c r="I6542" s="434">
        <f t="shared" si="102"/>
        <v>17354260</v>
      </c>
    </row>
    <row r="6543" spans="1:9">
      <c r="A6543" s="421">
        <v>6542</v>
      </c>
      <c r="B6543" s="422" t="s">
        <v>7711</v>
      </c>
      <c r="C6543" s="422" t="s">
        <v>7712</v>
      </c>
      <c r="D6543" s="422" t="s">
        <v>10573</v>
      </c>
      <c r="E6543" s="422" t="s">
        <v>10585</v>
      </c>
      <c r="F6543" s="438">
        <v>20250000</v>
      </c>
      <c r="G6543" s="423">
        <v>2023</v>
      </c>
      <c r="H6543" s="424">
        <f>VLOOKUP(G6543,[3]잔가율!$B$3:$C$33,2,FALSE)</f>
        <v>0.82599999999999996</v>
      </c>
      <c r="I6543" s="434">
        <f t="shared" si="102"/>
        <v>16726500</v>
      </c>
    </row>
    <row r="6544" spans="1:9">
      <c r="A6544" s="421">
        <v>6543</v>
      </c>
      <c r="B6544" s="422" t="s">
        <v>7711</v>
      </c>
      <c r="C6544" s="422" t="s">
        <v>7712</v>
      </c>
      <c r="D6544" s="422" t="s">
        <v>10573</v>
      </c>
      <c r="E6544" s="422" t="s">
        <v>10586</v>
      </c>
      <c r="F6544" s="438">
        <v>20110000</v>
      </c>
      <c r="G6544" s="423">
        <v>2023</v>
      </c>
      <c r="H6544" s="424">
        <f>VLOOKUP(G6544,[3]잔가율!$B$3:$C$33,2,FALSE)</f>
        <v>0.82599999999999996</v>
      </c>
      <c r="I6544" s="434">
        <f t="shared" si="102"/>
        <v>16610860</v>
      </c>
    </row>
    <row r="6545" spans="1:9">
      <c r="A6545" s="421">
        <v>6544</v>
      </c>
      <c r="B6545" s="426" t="s">
        <v>7711</v>
      </c>
      <c r="C6545" s="426" t="s">
        <v>7712</v>
      </c>
      <c r="D6545" s="426" t="s">
        <v>10573</v>
      </c>
      <c r="E6545" s="426" t="s">
        <v>10587</v>
      </c>
      <c r="F6545" s="441">
        <v>21590000</v>
      </c>
      <c r="G6545" s="423">
        <v>2023</v>
      </c>
      <c r="H6545" s="424">
        <f>VLOOKUP(G6545,[3]잔가율!$B$3:$C$33,2,FALSE)</f>
        <v>0.82599999999999996</v>
      </c>
      <c r="I6545" s="434">
        <f t="shared" si="102"/>
        <v>17833340</v>
      </c>
    </row>
    <row r="6546" spans="1:9">
      <c r="A6546" s="421">
        <v>6545</v>
      </c>
      <c r="B6546" s="422" t="s">
        <v>7711</v>
      </c>
      <c r="C6546" s="422" t="s">
        <v>7712</v>
      </c>
      <c r="D6546" s="422" t="s">
        <v>10573</v>
      </c>
      <c r="E6546" s="422" t="s">
        <v>10588</v>
      </c>
      <c r="F6546" s="438">
        <v>21280000</v>
      </c>
      <c r="G6546" s="423">
        <v>2023</v>
      </c>
      <c r="H6546" s="424">
        <f>VLOOKUP(G6546,[3]잔가율!$B$3:$C$33,2,FALSE)</f>
        <v>0.82599999999999996</v>
      </c>
      <c r="I6546" s="434">
        <f t="shared" si="102"/>
        <v>17577280</v>
      </c>
    </row>
    <row r="6547" spans="1:9">
      <c r="A6547" s="421">
        <v>6546</v>
      </c>
      <c r="B6547" s="422" t="s">
        <v>7711</v>
      </c>
      <c r="C6547" s="422" t="s">
        <v>7712</v>
      </c>
      <c r="D6547" s="422" t="s">
        <v>10573</v>
      </c>
      <c r="E6547" s="422" t="s">
        <v>10589</v>
      </c>
      <c r="F6547" s="438">
        <v>20070000</v>
      </c>
      <c r="G6547" s="423">
        <v>2023</v>
      </c>
      <c r="H6547" s="424">
        <f>VLOOKUP(G6547,[3]잔가율!$B$3:$C$33,2,FALSE)</f>
        <v>0.82599999999999996</v>
      </c>
      <c r="I6547" s="434">
        <f t="shared" si="102"/>
        <v>16577820</v>
      </c>
    </row>
    <row r="6548" spans="1:9">
      <c r="A6548" s="421">
        <v>6547</v>
      </c>
      <c r="B6548" s="422" t="s">
        <v>7711</v>
      </c>
      <c r="C6548" s="422" t="s">
        <v>7712</v>
      </c>
      <c r="D6548" s="422" t="s">
        <v>10573</v>
      </c>
      <c r="E6548" s="422" t="s">
        <v>10590</v>
      </c>
      <c r="F6548" s="438">
        <v>20070000</v>
      </c>
      <c r="G6548" s="423">
        <v>2023</v>
      </c>
      <c r="H6548" s="424">
        <f>VLOOKUP(G6548,[3]잔가율!$B$3:$C$33,2,FALSE)</f>
        <v>0.82599999999999996</v>
      </c>
      <c r="I6548" s="434">
        <f t="shared" si="102"/>
        <v>16577820</v>
      </c>
    </row>
    <row r="6549" spans="1:9">
      <c r="A6549" s="421">
        <v>6548</v>
      </c>
      <c r="B6549" s="426" t="s">
        <v>7711</v>
      </c>
      <c r="C6549" s="426" t="s">
        <v>7712</v>
      </c>
      <c r="D6549" s="426" t="s">
        <v>10573</v>
      </c>
      <c r="E6549" s="426" t="s">
        <v>10591</v>
      </c>
      <c r="F6549" s="441">
        <v>20010000</v>
      </c>
      <c r="G6549" s="423">
        <v>2023</v>
      </c>
      <c r="H6549" s="424">
        <f>VLOOKUP(G6549,[3]잔가율!$B$3:$C$33,2,FALSE)</f>
        <v>0.82599999999999996</v>
      </c>
      <c r="I6549" s="434">
        <f t="shared" si="102"/>
        <v>16528260</v>
      </c>
    </row>
    <row r="6550" spans="1:9">
      <c r="A6550" s="421">
        <v>6549</v>
      </c>
      <c r="B6550" s="422" t="s">
        <v>7711</v>
      </c>
      <c r="C6550" s="422" t="s">
        <v>7712</v>
      </c>
      <c r="D6550" s="422" t="s">
        <v>10573</v>
      </c>
      <c r="E6550" s="422" t="s">
        <v>10592</v>
      </c>
      <c r="F6550" s="438">
        <v>20390000</v>
      </c>
      <c r="G6550" s="423">
        <v>2023</v>
      </c>
      <c r="H6550" s="424">
        <f>VLOOKUP(G6550,[3]잔가율!$B$3:$C$33,2,FALSE)</f>
        <v>0.82599999999999996</v>
      </c>
      <c r="I6550" s="434">
        <f t="shared" si="102"/>
        <v>16842140</v>
      </c>
    </row>
    <row r="6551" spans="1:9">
      <c r="A6551" s="421">
        <v>6550</v>
      </c>
      <c r="B6551" s="422" t="s">
        <v>7711</v>
      </c>
      <c r="C6551" s="422" t="s">
        <v>7712</v>
      </c>
      <c r="D6551" s="422" t="s">
        <v>10573</v>
      </c>
      <c r="E6551" s="422" t="s">
        <v>10593</v>
      </c>
      <c r="F6551" s="438">
        <v>20740000</v>
      </c>
      <c r="G6551" s="423">
        <v>2023</v>
      </c>
      <c r="H6551" s="424">
        <f>VLOOKUP(G6551,[3]잔가율!$B$3:$C$33,2,FALSE)</f>
        <v>0.82599999999999996</v>
      </c>
      <c r="I6551" s="434">
        <f t="shared" si="102"/>
        <v>17131240</v>
      </c>
    </row>
    <row r="6552" spans="1:9">
      <c r="A6552" s="421">
        <v>6551</v>
      </c>
      <c r="B6552" s="422" t="s">
        <v>7711</v>
      </c>
      <c r="C6552" s="422" t="s">
        <v>7712</v>
      </c>
      <c r="D6552" s="422" t="s">
        <v>10573</v>
      </c>
      <c r="E6552" s="422" t="s">
        <v>10594</v>
      </c>
      <c r="F6552" s="438">
        <v>20470000</v>
      </c>
      <c r="G6552" s="423">
        <v>2023</v>
      </c>
      <c r="H6552" s="424">
        <f>VLOOKUP(G6552,[3]잔가율!$B$3:$C$33,2,FALSE)</f>
        <v>0.82599999999999996</v>
      </c>
      <c r="I6552" s="434">
        <f t="shared" si="102"/>
        <v>16908220</v>
      </c>
    </row>
    <row r="6553" spans="1:9">
      <c r="A6553" s="421">
        <v>6552</v>
      </c>
      <c r="B6553" s="422" t="s">
        <v>7711</v>
      </c>
      <c r="C6553" s="422" t="s">
        <v>7712</v>
      </c>
      <c r="D6553" s="422" t="s">
        <v>10573</v>
      </c>
      <c r="E6553" s="422" t="s">
        <v>10595</v>
      </c>
      <c r="F6553" s="438">
        <v>20670000</v>
      </c>
      <c r="G6553" s="423">
        <v>2023</v>
      </c>
      <c r="H6553" s="424">
        <f>VLOOKUP(G6553,[3]잔가율!$B$3:$C$33,2,FALSE)</f>
        <v>0.82599999999999996</v>
      </c>
      <c r="I6553" s="434">
        <f t="shared" si="102"/>
        <v>17073420</v>
      </c>
    </row>
    <row r="6554" spans="1:9">
      <c r="A6554" s="421">
        <v>6553</v>
      </c>
      <c r="B6554" s="422" t="s">
        <v>7711</v>
      </c>
      <c r="C6554" s="422" t="s">
        <v>7712</v>
      </c>
      <c r="D6554" s="422" t="s">
        <v>10573</v>
      </c>
      <c r="E6554" s="422" t="s">
        <v>10596</v>
      </c>
      <c r="F6554" s="438">
        <v>21190000</v>
      </c>
      <c r="G6554" s="423">
        <v>2023</v>
      </c>
      <c r="H6554" s="424">
        <f>VLOOKUP(G6554,[3]잔가율!$B$3:$C$33,2,FALSE)</f>
        <v>0.82599999999999996</v>
      </c>
      <c r="I6554" s="434">
        <f t="shared" si="102"/>
        <v>17502940</v>
      </c>
    </row>
    <row r="6555" spans="1:9">
      <c r="A6555" s="421">
        <v>6554</v>
      </c>
      <c r="B6555" s="422" t="s">
        <v>7711</v>
      </c>
      <c r="C6555" s="422" t="s">
        <v>7712</v>
      </c>
      <c r="D6555" s="422" t="s">
        <v>10573</v>
      </c>
      <c r="E6555" s="422" t="s">
        <v>10597</v>
      </c>
      <c r="F6555" s="438">
        <v>20610000</v>
      </c>
      <c r="G6555" s="423">
        <v>2023</v>
      </c>
      <c r="H6555" s="424">
        <f>VLOOKUP(G6555,[3]잔가율!$B$3:$C$33,2,FALSE)</f>
        <v>0.82599999999999996</v>
      </c>
      <c r="I6555" s="434">
        <f t="shared" si="102"/>
        <v>17023860</v>
      </c>
    </row>
    <row r="6556" spans="1:9">
      <c r="A6556" s="421">
        <v>6555</v>
      </c>
      <c r="B6556" s="426" t="s">
        <v>7711</v>
      </c>
      <c r="C6556" s="426" t="s">
        <v>7712</v>
      </c>
      <c r="D6556" s="426" t="s">
        <v>10573</v>
      </c>
      <c r="E6556" s="426" t="s">
        <v>10598</v>
      </c>
      <c r="F6556" s="441">
        <v>20460000</v>
      </c>
      <c r="G6556" s="423">
        <v>2023</v>
      </c>
      <c r="H6556" s="424">
        <f>VLOOKUP(G6556,[3]잔가율!$B$3:$C$33,2,FALSE)</f>
        <v>0.82599999999999996</v>
      </c>
      <c r="I6556" s="434">
        <f t="shared" si="102"/>
        <v>16899960</v>
      </c>
    </row>
    <row r="6557" spans="1:9">
      <c r="A6557" s="421">
        <v>6556</v>
      </c>
      <c r="B6557" s="426" t="s">
        <v>7711</v>
      </c>
      <c r="C6557" s="426" t="s">
        <v>7712</v>
      </c>
      <c r="D6557" s="426" t="s">
        <v>10573</v>
      </c>
      <c r="E6557" s="426" t="s">
        <v>10599</v>
      </c>
      <c r="F6557" s="441">
        <v>21830000</v>
      </c>
      <c r="G6557" s="423">
        <v>2023</v>
      </c>
      <c r="H6557" s="424">
        <f>VLOOKUP(G6557,[3]잔가율!$B$3:$C$33,2,FALSE)</f>
        <v>0.82599999999999996</v>
      </c>
      <c r="I6557" s="434">
        <f t="shared" si="102"/>
        <v>18031580</v>
      </c>
    </row>
    <row r="6558" spans="1:9">
      <c r="A6558" s="421">
        <v>6557</v>
      </c>
      <c r="B6558" s="422" t="s">
        <v>7711</v>
      </c>
      <c r="C6558" s="422" t="s">
        <v>7712</v>
      </c>
      <c r="D6558" s="422" t="s">
        <v>10573</v>
      </c>
      <c r="E6558" s="422" t="s">
        <v>10600</v>
      </c>
      <c r="F6558" s="438">
        <v>21890000</v>
      </c>
      <c r="G6558" s="423">
        <v>2023</v>
      </c>
      <c r="H6558" s="424">
        <f>VLOOKUP(G6558,[3]잔가율!$B$3:$C$33,2,FALSE)</f>
        <v>0.82599999999999996</v>
      </c>
      <c r="I6558" s="434">
        <f t="shared" si="102"/>
        <v>18081140</v>
      </c>
    </row>
    <row r="6559" spans="1:9">
      <c r="A6559" s="421">
        <v>6558</v>
      </c>
      <c r="B6559" s="422" t="s">
        <v>7711</v>
      </c>
      <c r="C6559" s="422" t="s">
        <v>7712</v>
      </c>
      <c r="D6559" s="422" t="s">
        <v>10573</v>
      </c>
      <c r="E6559" s="422" t="s">
        <v>10601</v>
      </c>
      <c r="F6559" s="438">
        <v>20790000</v>
      </c>
      <c r="G6559" s="423">
        <v>2023</v>
      </c>
      <c r="H6559" s="424">
        <f>VLOOKUP(G6559,[3]잔가율!$B$3:$C$33,2,FALSE)</f>
        <v>0.82599999999999996</v>
      </c>
      <c r="I6559" s="434">
        <f t="shared" si="102"/>
        <v>17172540</v>
      </c>
    </row>
    <row r="6560" spans="1:9">
      <c r="A6560" s="421">
        <v>6559</v>
      </c>
      <c r="B6560" s="426" t="s">
        <v>7711</v>
      </c>
      <c r="C6560" s="426" t="s">
        <v>7712</v>
      </c>
      <c r="D6560" s="426" t="s">
        <v>10573</v>
      </c>
      <c r="E6560" s="426" t="s">
        <v>10602</v>
      </c>
      <c r="F6560" s="441">
        <v>20120000</v>
      </c>
      <c r="G6560" s="423">
        <v>2023</v>
      </c>
      <c r="H6560" s="424">
        <f>VLOOKUP(G6560,[3]잔가율!$B$3:$C$33,2,FALSE)</f>
        <v>0.82599999999999996</v>
      </c>
      <c r="I6560" s="434">
        <f t="shared" si="102"/>
        <v>16619120</v>
      </c>
    </row>
    <row r="6561" spans="1:9">
      <c r="A6561" s="421">
        <v>6560</v>
      </c>
      <c r="B6561" s="426" t="s">
        <v>7711</v>
      </c>
      <c r="C6561" s="426" t="s">
        <v>7712</v>
      </c>
      <c r="D6561" s="426" t="s">
        <v>10573</v>
      </c>
      <c r="E6561" s="426" t="s">
        <v>10603</v>
      </c>
      <c r="F6561" s="441">
        <v>19990000</v>
      </c>
      <c r="G6561" s="423">
        <v>2023</v>
      </c>
      <c r="H6561" s="424">
        <f>VLOOKUP(G6561,[3]잔가율!$B$3:$C$33,2,FALSE)</f>
        <v>0.82599999999999996</v>
      </c>
      <c r="I6561" s="434">
        <f t="shared" si="102"/>
        <v>16511740</v>
      </c>
    </row>
    <row r="6562" spans="1:9">
      <c r="A6562" s="421">
        <v>6561</v>
      </c>
      <c r="B6562" s="426" t="s">
        <v>7711</v>
      </c>
      <c r="C6562" s="426" t="s">
        <v>7712</v>
      </c>
      <c r="D6562" s="426" t="s">
        <v>10573</v>
      </c>
      <c r="E6562" s="426" t="s">
        <v>10604</v>
      </c>
      <c r="F6562" s="441">
        <v>19720000</v>
      </c>
      <c r="G6562" s="423">
        <v>2023</v>
      </c>
      <c r="H6562" s="424">
        <f>VLOOKUP(G6562,[3]잔가율!$B$3:$C$33,2,FALSE)</f>
        <v>0.82599999999999996</v>
      </c>
      <c r="I6562" s="434">
        <f t="shared" si="102"/>
        <v>16288720</v>
      </c>
    </row>
    <row r="6563" spans="1:9">
      <c r="A6563" s="421">
        <v>6562</v>
      </c>
      <c r="B6563" s="422" t="s">
        <v>7711</v>
      </c>
      <c r="C6563" s="422" t="s">
        <v>7712</v>
      </c>
      <c r="D6563" s="422" t="s">
        <v>10573</v>
      </c>
      <c r="E6563" s="422" t="s">
        <v>10605</v>
      </c>
      <c r="F6563" s="438">
        <v>20460000</v>
      </c>
      <c r="G6563" s="423">
        <v>2023</v>
      </c>
      <c r="H6563" s="424">
        <f>VLOOKUP(G6563,[3]잔가율!$B$3:$C$33,2,FALSE)</f>
        <v>0.82599999999999996</v>
      </c>
      <c r="I6563" s="434">
        <f t="shared" si="102"/>
        <v>16899960</v>
      </c>
    </row>
    <row r="6564" spans="1:9">
      <c r="A6564" s="421">
        <v>6563</v>
      </c>
      <c r="B6564" s="422" t="s">
        <v>7711</v>
      </c>
      <c r="C6564" s="422" t="s">
        <v>7712</v>
      </c>
      <c r="D6564" s="422" t="s">
        <v>10573</v>
      </c>
      <c r="E6564" s="422" t="s">
        <v>10606</v>
      </c>
      <c r="F6564" s="438">
        <v>22880000</v>
      </c>
      <c r="G6564" s="423">
        <v>2023</v>
      </c>
      <c r="H6564" s="424">
        <f>VLOOKUP(G6564,[3]잔가율!$B$3:$C$33,2,FALSE)</f>
        <v>0.82599999999999996</v>
      </c>
      <c r="I6564" s="434">
        <f t="shared" si="102"/>
        <v>18898880</v>
      </c>
    </row>
    <row r="6565" spans="1:9">
      <c r="A6565" s="421">
        <v>6564</v>
      </c>
      <c r="B6565" s="422" t="s">
        <v>7711</v>
      </c>
      <c r="C6565" s="422" t="s">
        <v>7712</v>
      </c>
      <c r="D6565" s="422" t="s">
        <v>10573</v>
      </c>
      <c r="E6565" s="422" t="s">
        <v>10607</v>
      </c>
      <c r="F6565" s="438">
        <v>22570000</v>
      </c>
      <c r="G6565" s="423">
        <v>2023</v>
      </c>
      <c r="H6565" s="424">
        <f>VLOOKUP(G6565,[3]잔가율!$B$3:$C$33,2,FALSE)</f>
        <v>0.82599999999999996</v>
      </c>
      <c r="I6565" s="434">
        <f t="shared" si="102"/>
        <v>18642820</v>
      </c>
    </row>
    <row r="6566" spans="1:9">
      <c r="A6566" s="421">
        <v>6565</v>
      </c>
      <c r="B6566" s="422" t="s">
        <v>7711</v>
      </c>
      <c r="C6566" s="422" t="s">
        <v>7712</v>
      </c>
      <c r="D6566" s="422" t="s">
        <v>10573</v>
      </c>
      <c r="E6566" s="422" t="s">
        <v>10608</v>
      </c>
      <c r="F6566" s="438">
        <v>22950000</v>
      </c>
      <c r="G6566" s="423">
        <v>2023</v>
      </c>
      <c r="H6566" s="424">
        <f>VLOOKUP(G6566,[3]잔가율!$B$3:$C$33,2,FALSE)</f>
        <v>0.82599999999999996</v>
      </c>
      <c r="I6566" s="434">
        <f t="shared" si="102"/>
        <v>18956700</v>
      </c>
    </row>
    <row r="6567" spans="1:9">
      <c r="A6567" s="421">
        <v>6566</v>
      </c>
      <c r="B6567" s="422" t="s">
        <v>7711</v>
      </c>
      <c r="C6567" s="422" t="s">
        <v>7712</v>
      </c>
      <c r="D6567" s="422" t="s">
        <v>10573</v>
      </c>
      <c r="E6567" s="422" t="s">
        <v>10609</v>
      </c>
      <c r="F6567" s="438">
        <v>22730000</v>
      </c>
      <c r="G6567" s="423">
        <v>2023</v>
      </c>
      <c r="H6567" s="424">
        <f>VLOOKUP(G6567,[3]잔가율!$B$3:$C$33,2,FALSE)</f>
        <v>0.82599999999999996</v>
      </c>
      <c r="I6567" s="434">
        <f t="shared" si="102"/>
        <v>18774980</v>
      </c>
    </row>
    <row r="6568" spans="1:9">
      <c r="A6568" s="421">
        <v>6567</v>
      </c>
      <c r="B6568" s="422" t="s">
        <v>7711</v>
      </c>
      <c r="C6568" s="422" t="s">
        <v>7712</v>
      </c>
      <c r="D6568" s="422" t="s">
        <v>10573</v>
      </c>
      <c r="E6568" s="422" t="s">
        <v>10610</v>
      </c>
      <c r="F6568" s="438">
        <v>23110000</v>
      </c>
      <c r="G6568" s="423">
        <v>2023</v>
      </c>
      <c r="H6568" s="424">
        <f>VLOOKUP(G6568,[3]잔가율!$B$3:$C$33,2,FALSE)</f>
        <v>0.82599999999999996</v>
      </c>
      <c r="I6568" s="434">
        <f t="shared" si="102"/>
        <v>19088860</v>
      </c>
    </row>
    <row r="6569" spans="1:9">
      <c r="A6569" s="421">
        <v>6568</v>
      </c>
      <c r="B6569" s="422" t="s">
        <v>7711</v>
      </c>
      <c r="C6569" s="422" t="s">
        <v>7712</v>
      </c>
      <c r="D6569" s="422" t="s">
        <v>10573</v>
      </c>
      <c r="E6569" s="422" t="s">
        <v>10611</v>
      </c>
      <c r="F6569" s="438">
        <v>21710000</v>
      </c>
      <c r="G6569" s="423">
        <v>2023</v>
      </c>
      <c r="H6569" s="424">
        <f>VLOOKUP(G6569,[3]잔가율!$B$3:$C$33,2,FALSE)</f>
        <v>0.82599999999999996</v>
      </c>
      <c r="I6569" s="434">
        <f t="shared" si="102"/>
        <v>17932460</v>
      </c>
    </row>
    <row r="6570" spans="1:9">
      <c r="A6570" s="421">
        <v>6569</v>
      </c>
      <c r="B6570" s="422" t="s">
        <v>7711</v>
      </c>
      <c r="C6570" s="422" t="s">
        <v>7712</v>
      </c>
      <c r="D6570" s="422" t="s">
        <v>10573</v>
      </c>
      <c r="E6570" s="422" t="s">
        <v>10612</v>
      </c>
      <c r="F6570" s="438">
        <v>23290000</v>
      </c>
      <c r="G6570" s="423">
        <v>2023</v>
      </c>
      <c r="H6570" s="424">
        <f>VLOOKUP(G6570,[3]잔가율!$B$3:$C$33,2,FALSE)</f>
        <v>0.82599999999999996</v>
      </c>
      <c r="I6570" s="434">
        <f t="shared" si="102"/>
        <v>19237540</v>
      </c>
    </row>
    <row r="6571" spans="1:9">
      <c r="A6571" s="421">
        <v>6570</v>
      </c>
      <c r="B6571" s="422" t="s">
        <v>7711</v>
      </c>
      <c r="C6571" s="422" t="s">
        <v>7712</v>
      </c>
      <c r="D6571" s="422" t="s">
        <v>10573</v>
      </c>
      <c r="E6571" s="422" t="s">
        <v>10613</v>
      </c>
      <c r="F6571" s="438">
        <v>26890000</v>
      </c>
      <c r="G6571" s="423">
        <v>2023</v>
      </c>
      <c r="H6571" s="424">
        <f>VLOOKUP(G6571,[3]잔가율!$B$3:$C$33,2,FALSE)</f>
        <v>0.82599999999999996</v>
      </c>
      <c r="I6571" s="434">
        <f t="shared" si="102"/>
        <v>22211140</v>
      </c>
    </row>
    <row r="6572" spans="1:9">
      <c r="A6572" s="421">
        <v>6571</v>
      </c>
      <c r="B6572" s="422" t="s">
        <v>7711</v>
      </c>
      <c r="C6572" s="422" t="s">
        <v>7712</v>
      </c>
      <c r="D6572" s="422" t="s">
        <v>10573</v>
      </c>
      <c r="E6572" s="422" t="s">
        <v>10614</v>
      </c>
      <c r="F6572" s="438">
        <v>23510000</v>
      </c>
      <c r="G6572" s="423">
        <v>2023</v>
      </c>
      <c r="H6572" s="424">
        <f>VLOOKUP(G6572,[3]잔가율!$B$3:$C$33,2,FALSE)</f>
        <v>0.82599999999999996</v>
      </c>
      <c r="I6572" s="434">
        <f t="shared" si="102"/>
        <v>19419260</v>
      </c>
    </row>
    <row r="6573" spans="1:9">
      <c r="A6573" s="421">
        <v>6572</v>
      </c>
      <c r="B6573" s="422" t="s">
        <v>7711</v>
      </c>
      <c r="C6573" s="422" t="s">
        <v>7712</v>
      </c>
      <c r="D6573" s="422" t="s">
        <v>10573</v>
      </c>
      <c r="E6573" s="422" t="s">
        <v>10615</v>
      </c>
      <c r="F6573" s="438">
        <v>20880000</v>
      </c>
      <c r="G6573" s="423">
        <v>2023</v>
      </c>
      <c r="H6573" s="424">
        <f>VLOOKUP(G6573,[3]잔가율!$B$3:$C$33,2,FALSE)</f>
        <v>0.82599999999999996</v>
      </c>
      <c r="I6573" s="434">
        <f t="shared" si="102"/>
        <v>17246880</v>
      </c>
    </row>
    <row r="6574" spans="1:9">
      <c r="A6574" s="421">
        <v>6573</v>
      </c>
      <c r="B6574" s="426" t="s">
        <v>7711</v>
      </c>
      <c r="C6574" s="426" t="s">
        <v>7712</v>
      </c>
      <c r="D6574" s="426" t="s">
        <v>10573</v>
      </c>
      <c r="E6574" s="426" t="s">
        <v>10616</v>
      </c>
      <c r="F6574" s="441">
        <v>23420000</v>
      </c>
      <c r="G6574" s="423">
        <v>2023</v>
      </c>
      <c r="H6574" s="424">
        <f>VLOOKUP(G6574,[3]잔가율!$B$3:$C$33,2,FALSE)</f>
        <v>0.82599999999999996</v>
      </c>
      <c r="I6574" s="434">
        <f t="shared" si="102"/>
        <v>19344920</v>
      </c>
    </row>
    <row r="6575" spans="1:9">
      <c r="A6575" s="421">
        <v>6574</v>
      </c>
      <c r="B6575" s="422" t="s">
        <v>7711</v>
      </c>
      <c r="C6575" s="422" t="s">
        <v>7712</v>
      </c>
      <c r="D6575" s="422" t="s">
        <v>10573</v>
      </c>
      <c r="E6575" s="422" t="s">
        <v>10617</v>
      </c>
      <c r="F6575" s="438">
        <v>22950000</v>
      </c>
      <c r="G6575" s="423">
        <v>2023</v>
      </c>
      <c r="H6575" s="424">
        <f>VLOOKUP(G6575,[3]잔가율!$B$3:$C$33,2,FALSE)</f>
        <v>0.82599999999999996</v>
      </c>
      <c r="I6575" s="434">
        <f t="shared" si="102"/>
        <v>18956700</v>
      </c>
    </row>
    <row r="6576" spans="1:9">
      <c r="A6576" s="421">
        <v>6575</v>
      </c>
      <c r="B6576" s="422" t="s">
        <v>7711</v>
      </c>
      <c r="C6576" s="422" t="s">
        <v>7712</v>
      </c>
      <c r="D6576" s="422" t="s">
        <v>10573</v>
      </c>
      <c r="E6576" s="422" t="s">
        <v>10618</v>
      </c>
      <c r="F6576" s="438">
        <v>22030000</v>
      </c>
      <c r="G6576" s="423">
        <v>2023</v>
      </c>
      <c r="H6576" s="424">
        <f>VLOOKUP(G6576,[3]잔가율!$B$3:$C$33,2,FALSE)</f>
        <v>0.82599999999999996</v>
      </c>
      <c r="I6576" s="434">
        <f t="shared" si="102"/>
        <v>18196780</v>
      </c>
    </row>
    <row r="6577" spans="1:9">
      <c r="A6577" s="421">
        <v>6576</v>
      </c>
      <c r="B6577" s="426" t="s">
        <v>7711</v>
      </c>
      <c r="C6577" s="426" t="s">
        <v>7712</v>
      </c>
      <c r="D6577" s="426" t="s">
        <v>10573</v>
      </c>
      <c r="E6577" s="426" t="s">
        <v>10619</v>
      </c>
      <c r="F6577" s="441">
        <v>22900000</v>
      </c>
      <c r="G6577" s="423">
        <v>2023</v>
      </c>
      <c r="H6577" s="424">
        <f>VLOOKUP(G6577,[3]잔가율!$B$3:$C$33,2,FALSE)</f>
        <v>0.82599999999999996</v>
      </c>
      <c r="I6577" s="434">
        <f t="shared" si="102"/>
        <v>18915400</v>
      </c>
    </row>
    <row r="6578" spans="1:9">
      <c r="A6578" s="421">
        <v>6577</v>
      </c>
      <c r="B6578" s="426" t="s">
        <v>7711</v>
      </c>
      <c r="C6578" s="426" t="s">
        <v>7712</v>
      </c>
      <c r="D6578" s="426" t="s">
        <v>10573</v>
      </c>
      <c r="E6578" s="426" t="s">
        <v>10620</v>
      </c>
      <c r="F6578" s="441">
        <v>22630000</v>
      </c>
      <c r="G6578" s="423">
        <v>2023</v>
      </c>
      <c r="H6578" s="424">
        <f>VLOOKUP(G6578,[3]잔가율!$B$3:$C$33,2,FALSE)</f>
        <v>0.82599999999999996</v>
      </c>
      <c r="I6578" s="434">
        <f t="shared" si="102"/>
        <v>18692380</v>
      </c>
    </row>
    <row r="6579" spans="1:9">
      <c r="A6579" s="421">
        <v>6578</v>
      </c>
      <c r="B6579" s="422" t="s">
        <v>7711</v>
      </c>
      <c r="C6579" s="422" t="s">
        <v>7712</v>
      </c>
      <c r="D6579" s="422" t="s">
        <v>10573</v>
      </c>
      <c r="E6579" s="422" t="s">
        <v>10621</v>
      </c>
      <c r="F6579" s="438">
        <v>22030000</v>
      </c>
      <c r="G6579" s="423">
        <v>2023</v>
      </c>
      <c r="H6579" s="424">
        <f>VLOOKUP(G6579,[3]잔가율!$B$3:$C$33,2,FALSE)</f>
        <v>0.82599999999999996</v>
      </c>
      <c r="I6579" s="434">
        <f t="shared" si="102"/>
        <v>18196780</v>
      </c>
    </row>
    <row r="6580" spans="1:9">
      <c r="A6580" s="421">
        <v>6579</v>
      </c>
      <c r="B6580" s="422" t="s">
        <v>7711</v>
      </c>
      <c r="C6580" s="422" t="s">
        <v>7712</v>
      </c>
      <c r="D6580" s="422" t="s">
        <v>10573</v>
      </c>
      <c r="E6580" s="422" t="s">
        <v>10622</v>
      </c>
      <c r="F6580" s="438">
        <v>21300000</v>
      </c>
      <c r="G6580" s="423">
        <v>2023</v>
      </c>
      <c r="H6580" s="424">
        <f>VLOOKUP(G6580,[3]잔가율!$B$3:$C$33,2,FALSE)</f>
        <v>0.82599999999999996</v>
      </c>
      <c r="I6580" s="434">
        <f t="shared" si="102"/>
        <v>17593800</v>
      </c>
    </row>
    <row r="6581" spans="1:9">
      <c r="A6581" s="421">
        <v>6580</v>
      </c>
      <c r="B6581" s="426" t="s">
        <v>7711</v>
      </c>
      <c r="C6581" s="426" t="s">
        <v>7712</v>
      </c>
      <c r="D6581" s="426" t="s">
        <v>10573</v>
      </c>
      <c r="E6581" s="426" t="s">
        <v>10623</v>
      </c>
      <c r="F6581" s="441">
        <v>22370000</v>
      </c>
      <c r="G6581" s="423">
        <v>2023</v>
      </c>
      <c r="H6581" s="424">
        <f>VLOOKUP(G6581,[3]잔가율!$B$3:$C$33,2,FALSE)</f>
        <v>0.82599999999999996</v>
      </c>
      <c r="I6581" s="434">
        <f t="shared" si="102"/>
        <v>18477620</v>
      </c>
    </row>
    <row r="6582" spans="1:9">
      <c r="A6582" s="421">
        <v>6581</v>
      </c>
      <c r="B6582" s="422" t="s">
        <v>7711</v>
      </c>
      <c r="C6582" s="422" t="s">
        <v>7712</v>
      </c>
      <c r="D6582" s="422" t="s">
        <v>10573</v>
      </c>
      <c r="E6582" s="422" t="s">
        <v>10624</v>
      </c>
      <c r="F6582" s="438">
        <v>22060000</v>
      </c>
      <c r="G6582" s="423">
        <v>2023</v>
      </c>
      <c r="H6582" s="424">
        <f>VLOOKUP(G6582,[3]잔가율!$B$3:$C$33,2,FALSE)</f>
        <v>0.82599999999999996</v>
      </c>
      <c r="I6582" s="434">
        <f t="shared" si="102"/>
        <v>18221560</v>
      </c>
    </row>
    <row r="6583" spans="1:9">
      <c r="A6583" s="421">
        <v>6582</v>
      </c>
      <c r="B6583" s="426" t="s">
        <v>7711</v>
      </c>
      <c r="C6583" s="426" t="s">
        <v>7712</v>
      </c>
      <c r="D6583" s="426" t="s">
        <v>10625</v>
      </c>
      <c r="E6583" s="426" t="s">
        <v>10626</v>
      </c>
      <c r="F6583" s="441">
        <v>19880000</v>
      </c>
      <c r="G6583" s="423">
        <v>2023</v>
      </c>
      <c r="H6583" s="424">
        <f>VLOOKUP(G6583,[3]잔가율!$B$3:$C$33,2,FALSE)</f>
        <v>0.82599999999999996</v>
      </c>
      <c r="I6583" s="434">
        <f t="shared" si="102"/>
        <v>16420880</v>
      </c>
    </row>
    <row r="6584" spans="1:9">
      <c r="A6584" s="421">
        <v>6583</v>
      </c>
      <c r="B6584" s="426" t="s">
        <v>7711</v>
      </c>
      <c r="C6584" s="426" t="s">
        <v>7712</v>
      </c>
      <c r="D6584" s="426" t="s">
        <v>10625</v>
      </c>
      <c r="E6584" s="426" t="s">
        <v>10627</v>
      </c>
      <c r="F6584" s="441">
        <v>22260000</v>
      </c>
      <c r="G6584" s="423">
        <v>2023</v>
      </c>
      <c r="H6584" s="424">
        <f>VLOOKUP(G6584,[3]잔가율!$B$3:$C$33,2,FALSE)</f>
        <v>0.82599999999999996</v>
      </c>
      <c r="I6584" s="434">
        <f t="shared" si="102"/>
        <v>18386760</v>
      </c>
    </row>
    <row r="6585" spans="1:9">
      <c r="A6585" s="421">
        <v>6584</v>
      </c>
      <c r="B6585" s="426" t="s">
        <v>7711</v>
      </c>
      <c r="C6585" s="426" t="s">
        <v>7712</v>
      </c>
      <c r="D6585" s="426" t="s">
        <v>10625</v>
      </c>
      <c r="E6585" s="426" t="s">
        <v>10628</v>
      </c>
      <c r="F6585" s="441">
        <v>20960000</v>
      </c>
      <c r="G6585" s="423">
        <v>2023</v>
      </c>
      <c r="H6585" s="424">
        <f>VLOOKUP(G6585,[3]잔가율!$B$3:$C$33,2,FALSE)</f>
        <v>0.82599999999999996</v>
      </c>
      <c r="I6585" s="434">
        <f t="shared" si="102"/>
        <v>17312960</v>
      </c>
    </row>
    <row r="6586" spans="1:9">
      <c r="A6586" s="421">
        <v>6585</v>
      </c>
      <c r="B6586" s="426" t="s">
        <v>7711</v>
      </c>
      <c r="C6586" s="426" t="s">
        <v>7712</v>
      </c>
      <c r="D6586" s="426" t="s">
        <v>10625</v>
      </c>
      <c r="E6586" s="426" t="s">
        <v>10629</v>
      </c>
      <c r="F6586" s="441">
        <v>19650000</v>
      </c>
      <c r="G6586" s="423">
        <v>2023</v>
      </c>
      <c r="H6586" s="424">
        <f>VLOOKUP(G6586,[3]잔가율!$B$3:$C$33,2,FALSE)</f>
        <v>0.82599999999999996</v>
      </c>
      <c r="I6586" s="434">
        <f t="shared" si="102"/>
        <v>16230900</v>
      </c>
    </row>
    <row r="6587" spans="1:9">
      <c r="A6587" s="421">
        <v>6586</v>
      </c>
      <c r="B6587" s="426" t="s">
        <v>7711</v>
      </c>
      <c r="C6587" s="426" t="s">
        <v>7712</v>
      </c>
      <c r="D6587" s="426" t="s">
        <v>10625</v>
      </c>
      <c r="E6587" s="426" t="s">
        <v>10630</v>
      </c>
      <c r="F6587" s="441">
        <v>20000000</v>
      </c>
      <c r="G6587" s="423">
        <v>2023</v>
      </c>
      <c r="H6587" s="424">
        <f>VLOOKUP(G6587,[3]잔가율!$B$3:$C$33,2,FALSE)</f>
        <v>0.82599999999999996</v>
      </c>
      <c r="I6587" s="434">
        <f t="shared" si="102"/>
        <v>16520000</v>
      </c>
    </row>
    <row r="6588" spans="1:9">
      <c r="A6588" s="421">
        <v>6587</v>
      </c>
      <c r="B6588" s="426" t="s">
        <v>7711</v>
      </c>
      <c r="C6588" s="426" t="s">
        <v>7712</v>
      </c>
      <c r="D6588" s="426" t="s">
        <v>10625</v>
      </c>
      <c r="E6588" s="426" t="s">
        <v>10631</v>
      </c>
      <c r="F6588" s="441">
        <v>20180000</v>
      </c>
      <c r="G6588" s="423">
        <v>2023</v>
      </c>
      <c r="H6588" s="424">
        <f>VLOOKUP(G6588,[3]잔가율!$B$3:$C$33,2,FALSE)</f>
        <v>0.82599999999999996</v>
      </c>
      <c r="I6588" s="434">
        <f t="shared" si="102"/>
        <v>16668680</v>
      </c>
    </row>
    <row r="6589" spans="1:9">
      <c r="A6589" s="421">
        <v>6588</v>
      </c>
      <c r="B6589" s="426" t="s">
        <v>7711</v>
      </c>
      <c r="C6589" s="426" t="s">
        <v>7712</v>
      </c>
      <c r="D6589" s="426" t="s">
        <v>10625</v>
      </c>
      <c r="E6589" s="426" t="s">
        <v>10632</v>
      </c>
      <c r="F6589" s="441">
        <v>19460000</v>
      </c>
      <c r="G6589" s="423">
        <v>2023</v>
      </c>
      <c r="H6589" s="424">
        <f>VLOOKUP(G6589,[3]잔가율!$B$3:$C$33,2,FALSE)</f>
        <v>0.82599999999999996</v>
      </c>
      <c r="I6589" s="434">
        <f t="shared" si="102"/>
        <v>16073960</v>
      </c>
    </row>
    <row r="6590" spans="1:9">
      <c r="A6590" s="421">
        <v>6589</v>
      </c>
      <c r="B6590" s="422" t="s">
        <v>7711</v>
      </c>
      <c r="C6590" s="422" t="s">
        <v>7712</v>
      </c>
      <c r="D6590" s="422" t="s">
        <v>10625</v>
      </c>
      <c r="E6590" s="422" t="s">
        <v>10633</v>
      </c>
      <c r="F6590" s="438">
        <v>22490000</v>
      </c>
      <c r="G6590" s="423">
        <v>2023</v>
      </c>
      <c r="H6590" s="424">
        <f>VLOOKUP(G6590,[3]잔가율!$B$3:$C$33,2,FALSE)</f>
        <v>0.82599999999999996</v>
      </c>
      <c r="I6590" s="434">
        <f t="shared" si="102"/>
        <v>18576740</v>
      </c>
    </row>
    <row r="6591" spans="1:9">
      <c r="A6591" s="421">
        <v>6590</v>
      </c>
      <c r="B6591" s="422" t="s">
        <v>7711</v>
      </c>
      <c r="C6591" s="422" t="s">
        <v>7712</v>
      </c>
      <c r="D6591" s="422" t="s">
        <v>10625</v>
      </c>
      <c r="E6591" s="422" t="s">
        <v>10634</v>
      </c>
      <c r="F6591" s="438">
        <v>24330000</v>
      </c>
      <c r="G6591" s="423">
        <v>2023</v>
      </c>
      <c r="H6591" s="424">
        <f>VLOOKUP(G6591,[3]잔가율!$B$3:$C$33,2,FALSE)</f>
        <v>0.82599999999999996</v>
      </c>
      <c r="I6591" s="434">
        <f t="shared" si="102"/>
        <v>20096580</v>
      </c>
    </row>
    <row r="6592" spans="1:9">
      <c r="A6592" s="421">
        <v>6591</v>
      </c>
      <c r="B6592" s="422" t="s">
        <v>7711</v>
      </c>
      <c r="C6592" s="422" t="s">
        <v>7712</v>
      </c>
      <c r="D6592" s="422" t="s">
        <v>10625</v>
      </c>
      <c r="E6592" s="422" t="s">
        <v>10635</v>
      </c>
      <c r="F6592" s="438">
        <v>23100000</v>
      </c>
      <c r="G6592" s="423">
        <v>2023</v>
      </c>
      <c r="H6592" s="424">
        <f>VLOOKUP(G6592,[3]잔가율!$B$3:$C$33,2,FALSE)</f>
        <v>0.82599999999999996</v>
      </c>
      <c r="I6592" s="434">
        <f t="shared" si="102"/>
        <v>19080600</v>
      </c>
    </row>
    <row r="6593" spans="1:9">
      <c r="A6593" s="421">
        <v>6592</v>
      </c>
      <c r="B6593" s="422" t="s">
        <v>7711</v>
      </c>
      <c r="C6593" s="422" t="s">
        <v>7712</v>
      </c>
      <c r="D6593" s="422" t="s">
        <v>10625</v>
      </c>
      <c r="E6593" s="422" t="s">
        <v>10636</v>
      </c>
      <c r="F6593" s="438">
        <v>22310000</v>
      </c>
      <c r="G6593" s="423">
        <v>2023</v>
      </c>
      <c r="H6593" s="424">
        <f>VLOOKUP(G6593,[3]잔가율!$B$3:$C$33,2,FALSE)</f>
        <v>0.82599999999999996</v>
      </c>
      <c r="I6593" s="434">
        <f t="shared" si="102"/>
        <v>18428060</v>
      </c>
    </row>
    <row r="6594" spans="1:9">
      <c r="A6594" s="421">
        <v>6593</v>
      </c>
      <c r="B6594" s="426" t="s">
        <v>7711</v>
      </c>
      <c r="C6594" s="426" t="s">
        <v>7712</v>
      </c>
      <c r="D6594" s="426" t="s">
        <v>10625</v>
      </c>
      <c r="E6594" s="426" t="s">
        <v>10637</v>
      </c>
      <c r="F6594" s="441">
        <v>23810000</v>
      </c>
      <c r="G6594" s="423">
        <v>2023</v>
      </c>
      <c r="H6594" s="424">
        <f>VLOOKUP(G6594,[3]잔가율!$B$3:$C$33,2,FALSE)</f>
        <v>0.82599999999999996</v>
      </c>
      <c r="I6594" s="434">
        <f t="shared" ref="I6594:I6657" si="103">ROUNDDOWN(F6594*H6594,0)</f>
        <v>19667060</v>
      </c>
    </row>
    <row r="6595" spans="1:9">
      <c r="A6595" s="421">
        <v>6594</v>
      </c>
      <c r="B6595" s="422" t="s">
        <v>7711</v>
      </c>
      <c r="C6595" s="422" t="s">
        <v>7712</v>
      </c>
      <c r="D6595" s="422" t="s">
        <v>10625</v>
      </c>
      <c r="E6595" s="422" t="s">
        <v>10638</v>
      </c>
      <c r="F6595" s="438">
        <v>23180000</v>
      </c>
      <c r="G6595" s="423">
        <v>2023</v>
      </c>
      <c r="H6595" s="424">
        <f>VLOOKUP(G6595,[3]잔가율!$B$3:$C$33,2,FALSE)</f>
        <v>0.82599999999999996</v>
      </c>
      <c r="I6595" s="434">
        <f t="shared" si="103"/>
        <v>19146680</v>
      </c>
    </row>
    <row r="6596" spans="1:9">
      <c r="A6596" s="421">
        <v>6595</v>
      </c>
      <c r="B6596" s="426" t="s">
        <v>7711</v>
      </c>
      <c r="C6596" s="426" t="s">
        <v>7712</v>
      </c>
      <c r="D6596" s="426" t="s">
        <v>10625</v>
      </c>
      <c r="E6596" s="426" t="s">
        <v>10639</v>
      </c>
      <c r="F6596" s="441">
        <v>22970000</v>
      </c>
      <c r="G6596" s="423">
        <v>2023</v>
      </c>
      <c r="H6596" s="424">
        <f>VLOOKUP(G6596,[3]잔가율!$B$3:$C$33,2,FALSE)</f>
        <v>0.82599999999999996</v>
      </c>
      <c r="I6596" s="434">
        <f t="shared" si="103"/>
        <v>18973220</v>
      </c>
    </row>
    <row r="6597" spans="1:9">
      <c r="A6597" s="421">
        <v>6596</v>
      </c>
      <c r="B6597" s="422" t="s">
        <v>7711</v>
      </c>
      <c r="C6597" s="422" t="s">
        <v>7712</v>
      </c>
      <c r="D6597" s="422" t="s">
        <v>10625</v>
      </c>
      <c r="E6597" s="422" t="s">
        <v>10640</v>
      </c>
      <c r="F6597" s="438">
        <v>22040000</v>
      </c>
      <c r="G6597" s="423">
        <v>2023</v>
      </c>
      <c r="H6597" s="424">
        <f>VLOOKUP(G6597,[3]잔가율!$B$3:$C$33,2,FALSE)</f>
        <v>0.82599999999999996</v>
      </c>
      <c r="I6597" s="434">
        <f t="shared" si="103"/>
        <v>18205040</v>
      </c>
    </row>
    <row r="6598" spans="1:9">
      <c r="A6598" s="421">
        <v>6597</v>
      </c>
      <c r="B6598" s="426" t="s">
        <v>7711</v>
      </c>
      <c r="C6598" s="426" t="s">
        <v>7712</v>
      </c>
      <c r="D6598" s="426" t="s">
        <v>10625</v>
      </c>
      <c r="E6598" s="426" t="s">
        <v>10641</v>
      </c>
      <c r="F6598" s="441">
        <v>23090000</v>
      </c>
      <c r="G6598" s="423">
        <v>2023</v>
      </c>
      <c r="H6598" s="424">
        <f>VLOOKUP(G6598,[3]잔가율!$B$3:$C$33,2,FALSE)</f>
        <v>0.82599999999999996</v>
      </c>
      <c r="I6598" s="434">
        <f t="shared" si="103"/>
        <v>19072340</v>
      </c>
    </row>
    <row r="6599" spans="1:9">
      <c r="A6599" s="421">
        <v>6598</v>
      </c>
      <c r="B6599" s="422" t="s">
        <v>7711</v>
      </c>
      <c r="C6599" s="422" t="s">
        <v>7712</v>
      </c>
      <c r="D6599" s="422" t="s">
        <v>10625</v>
      </c>
      <c r="E6599" s="422" t="s">
        <v>10642</v>
      </c>
      <c r="F6599" s="438">
        <v>23300000</v>
      </c>
      <c r="G6599" s="423">
        <v>2023</v>
      </c>
      <c r="H6599" s="424">
        <f>VLOOKUP(G6599,[3]잔가율!$B$3:$C$33,2,FALSE)</f>
        <v>0.82599999999999996</v>
      </c>
      <c r="I6599" s="434">
        <f t="shared" si="103"/>
        <v>19245800</v>
      </c>
    </row>
    <row r="6600" spans="1:9">
      <c r="A6600" s="421">
        <v>6599</v>
      </c>
      <c r="B6600" s="426" t="s">
        <v>7711</v>
      </c>
      <c r="C6600" s="426" t="s">
        <v>7712</v>
      </c>
      <c r="D6600" s="426" t="s">
        <v>10625</v>
      </c>
      <c r="E6600" s="426" t="s">
        <v>10643</v>
      </c>
      <c r="F6600" s="441">
        <v>22800000</v>
      </c>
      <c r="G6600" s="423">
        <v>2023</v>
      </c>
      <c r="H6600" s="424">
        <f>VLOOKUP(G6600,[3]잔가율!$B$3:$C$33,2,FALSE)</f>
        <v>0.82599999999999996</v>
      </c>
      <c r="I6600" s="434">
        <f t="shared" si="103"/>
        <v>18832800</v>
      </c>
    </row>
    <row r="6601" spans="1:9">
      <c r="A6601" s="421">
        <v>6600</v>
      </c>
      <c r="B6601" s="422" t="s">
        <v>7711</v>
      </c>
      <c r="C6601" s="422" t="s">
        <v>7712</v>
      </c>
      <c r="D6601" s="422" t="s">
        <v>10625</v>
      </c>
      <c r="E6601" s="422" t="s">
        <v>10644</v>
      </c>
      <c r="F6601" s="438">
        <v>22120000</v>
      </c>
      <c r="G6601" s="423">
        <v>2023</v>
      </c>
      <c r="H6601" s="424">
        <f>VLOOKUP(G6601,[3]잔가율!$B$3:$C$33,2,FALSE)</f>
        <v>0.82599999999999996</v>
      </c>
      <c r="I6601" s="434">
        <f t="shared" si="103"/>
        <v>18271120</v>
      </c>
    </row>
    <row r="6602" spans="1:9">
      <c r="A6602" s="421">
        <v>6601</v>
      </c>
      <c r="B6602" s="422" t="s">
        <v>7711</v>
      </c>
      <c r="C6602" s="422" t="s">
        <v>7712</v>
      </c>
      <c r="D6602" s="422" t="s">
        <v>10625</v>
      </c>
      <c r="E6602" s="422" t="s">
        <v>10645</v>
      </c>
      <c r="F6602" s="438">
        <v>21270000</v>
      </c>
      <c r="G6602" s="423">
        <v>2023</v>
      </c>
      <c r="H6602" s="424">
        <f>VLOOKUP(G6602,[3]잔가율!$B$3:$C$33,2,FALSE)</f>
        <v>0.82599999999999996</v>
      </c>
      <c r="I6602" s="434">
        <f t="shared" si="103"/>
        <v>17569020</v>
      </c>
    </row>
    <row r="6603" spans="1:9">
      <c r="A6603" s="421">
        <v>6602</v>
      </c>
      <c r="B6603" s="422" t="s">
        <v>7711</v>
      </c>
      <c r="C6603" s="422" t="s">
        <v>7712</v>
      </c>
      <c r="D6603" s="422" t="s">
        <v>10625</v>
      </c>
      <c r="E6603" s="422" t="s">
        <v>10646</v>
      </c>
      <c r="F6603" s="438">
        <v>23420000</v>
      </c>
      <c r="G6603" s="423">
        <v>2023</v>
      </c>
      <c r="H6603" s="424">
        <f>VLOOKUP(G6603,[3]잔가율!$B$3:$C$33,2,FALSE)</f>
        <v>0.82599999999999996</v>
      </c>
      <c r="I6603" s="434">
        <f t="shared" si="103"/>
        <v>19344920</v>
      </c>
    </row>
    <row r="6604" spans="1:9">
      <c r="A6604" s="421">
        <v>6603</v>
      </c>
      <c r="B6604" s="426" t="s">
        <v>7711</v>
      </c>
      <c r="C6604" s="426" t="s">
        <v>7712</v>
      </c>
      <c r="D6604" s="426" t="s">
        <v>10625</v>
      </c>
      <c r="E6604" s="426" t="s">
        <v>10647</v>
      </c>
      <c r="F6604" s="441">
        <v>23010000</v>
      </c>
      <c r="G6604" s="423">
        <v>2023</v>
      </c>
      <c r="H6604" s="424">
        <f>VLOOKUP(G6604,[3]잔가율!$B$3:$C$33,2,FALSE)</f>
        <v>0.82599999999999996</v>
      </c>
      <c r="I6604" s="434">
        <f t="shared" si="103"/>
        <v>19006260</v>
      </c>
    </row>
    <row r="6605" spans="1:9">
      <c r="A6605" s="421">
        <v>6604</v>
      </c>
      <c r="B6605" s="422" t="s">
        <v>7711</v>
      </c>
      <c r="C6605" s="422" t="s">
        <v>7712</v>
      </c>
      <c r="D6605" s="422" t="s">
        <v>10625</v>
      </c>
      <c r="E6605" s="422" t="s">
        <v>10648</v>
      </c>
      <c r="F6605" s="438">
        <v>22130000</v>
      </c>
      <c r="G6605" s="423">
        <v>2023</v>
      </c>
      <c r="H6605" s="424">
        <f>VLOOKUP(G6605,[3]잔가율!$B$3:$C$33,2,FALSE)</f>
        <v>0.82599999999999996</v>
      </c>
      <c r="I6605" s="434">
        <f t="shared" si="103"/>
        <v>18279380</v>
      </c>
    </row>
    <row r="6606" spans="1:9">
      <c r="A6606" s="421">
        <v>6605</v>
      </c>
      <c r="B6606" s="426" t="s">
        <v>7711</v>
      </c>
      <c r="C6606" s="426" t="s">
        <v>7712</v>
      </c>
      <c r="D6606" s="426" t="s">
        <v>10625</v>
      </c>
      <c r="E6606" s="426" t="s">
        <v>10649</v>
      </c>
      <c r="F6606" s="441">
        <v>22790000</v>
      </c>
      <c r="G6606" s="423">
        <v>2023</v>
      </c>
      <c r="H6606" s="424">
        <f>VLOOKUP(G6606,[3]잔가율!$B$3:$C$33,2,FALSE)</f>
        <v>0.82599999999999996</v>
      </c>
      <c r="I6606" s="434">
        <f t="shared" si="103"/>
        <v>18824540</v>
      </c>
    </row>
    <row r="6607" spans="1:9">
      <c r="A6607" s="421">
        <v>6606</v>
      </c>
      <c r="B6607" s="422" t="s">
        <v>7711</v>
      </c>
      <c r="C6607" s="422" t="s">
        <v>7712</v>
      </c>
      <c r="D6607" s="422" t="s">
        <v>10625</v>
      </c>
      <c r="E6607" s="422" t="s">
        <v>10650</v>
      </c>
      <c r="F6607" s="438">
        <v>21220000</v>
      </c>
      <c r="G6607" s="423">
        <v>2023</v>
      </c>
      <c r="H6607" s="424">
        <f>VLOOKUP(G6607,[3]잔가율!$B$3:$C$33,2,FALSE)</f>
        <v>0.82599999999999996</v>
      </c>
      <c r="I6607" s="434">
        <f t="shared" si="103"/>
        <v>17527720</v>
      </c>
    </row>
    <row r="6608" spans="1:9">
      <c r="A6608" s="421">
        <v>6607</v>
      </c>
      <c r="B6608" s="422" t="s">
        <v>7711</v>
      </c>
      <c r="C6608" s="422" t="s">
        <v>7712</v>
      </c>
      <c r="D6608" s="422" t="s">
        <v>10625</v>
      </c>
      <c r="E6608" s="422" t="s">
        <v>10651</v>
      </c>
      <c r="F6608" s="438">
        <v>21210000</v>
      </c>
      <c r="G6608" s="423">
        <v>2023</v>
      </c>
      <c r="H6608" s="424">
        <f>VLOOKUP(G6608,[3]잔가율!$B$3:$C$33,2,FALSE)</f>
        <v>0.82599999999999996</v>
      </c>
      <c r="I6608" s="434">
        <f t="shared" si="103"/>
        <v>17519460</v>
      </c>
    </row>
    <row r="6609" spans="1:9">
      <c r="A6609" s="421">
        <v>6608</v>
      </c>
      <c r="B6609" s="422" t="s">
        <v>7711</v>
      </c>
      <c r="C6609" s="422" t="s">
        <v>7712</v>
      </c>
      <c r="D6609" s="422" t="s">
        <v>10625</v>
      </c>
      <c r="E6609" s="422" t="s">
        <v>10652</v>
      </c>
      <c r="F6609" s="438">
        <v>22880000</v>
      </c>
      <c r="G6609" s="423">
        <v>2023</v>
      </c>
      <c r="H6609" s="424">
        <f>VLOOKUP(G6609,[3]잔가율!$B$3:$C$33,2,FALSE)</f>
        <v>0.82599999999999996</v>
      </c>
      <c r="I6609" s="434">
        <f t="shared" si="103"/>
        <v>18898880</v>
      </c>
    </row>
    <row r="6610" spans="1:9">
      <c r="A6610" s="421">
        <v>6609</v>
      </c>
      <c r="B6610" s="422" t="s">
        <v>7711</v>
      </c>
      <c r="C6610" s="422" t="s">
        <v>7712</v>
      </c>
      <c r="D6610" s="422" t="s">
        <v>10625</v>
      </c>
      <c r="E6610" s="422" t="s">
        <v>10653</v>
      </c>
      <c r="F6610" s="438">
        <v>22380000</v>
      </c>
      <c r="G6610" s="423">
        <v>2023</v>
      </c>
      <c r="H6610" s="424">
        <f>VLOOKUP(G6610,[3]잔가율!$B$3:$C$33,2,FALSE)</f>
        <v>0.82599999999999996</v>
      </c>
      <c r="I6610" s="434">
        <f t="shared" si="103"/>
        <v>18485880</v>
      </c>
    </row>
    <row r="6611" spans="1:9">
      <c r="A6611" s="421">
        <v>6610</v>
      </c>
      <c r="B6611" s="422" t="s">
        <v>7711</v>
      </c>
      <c r="C6611" s="422" t="s">
        <v>7712</v>
      </c>
      <c r="D6611" s="422" t="s">
        <v>10625</v>
      </c>
      <c r="E6611" s="422" t="s">
        <v>10654</v>
      </c>
      <c r="F6611" s="438">
        <v>21240000</v>
      </c>
      <c r="G6611" s="423">
        <v>2023</v>
      </c>
      <c r="H6611" s="424">
        <f>VLOOKUP(G6611,[3]잔가율!$B$3:$C$33,2,FALSE)</f>
        <v>0.82599999999999996</v>
      </c>
      <c r="I6611" s="434">
        <f t="shared" si="103"/>
        <v>17544240</v>
      </c>
    </row>
    <row r="6612" spans="1:9">
      <c r="A6612" s="421">
        <v>6611</v>
      </c>
      <c r="B6612" s="422" t="s">
        <v>7711</v>
      </c>
      <c r="C6612" s="422" t="s">
        <v>7712</v>
      </c>
      <c r="D6612" s="422" t="s">
        <v>10625</v>
      </c>
      <c r="E6612" s="422" t="s">
        <v>10655</v>
      </c>
      <c r="F6612" s="438">
        <v>21140000</v>
      </c>
      <c r="G6612" s="423">
        <v>2023</v>
      </c>
      <c r="H6612" s="424">
        <f>VLOOKUP(G6612,[3]잔가율!$B$3:$C$33,2,FALSE)</f>
        <v>0.82599999999999996</v>
      </c>
      <c r="I6612" s="434">
        <f t="shared" si="103"/>
        <v>17461640</v>
      </c>
    </row>
    <row r="6613" spans="1:9">
      <c r="A6613" s="421">
        <v>6612</v>
      </c>
      <c r="B6613" s="422" t="s">
        <v>7711</v>
      </c>
      <c r="C6613" s="422" t="s">
        <v>7712</v>
      </c>
      <c r="D6613" s="422" t="s">
        <v>10625</v>
      </c>
      <c r="E6613" s="422" t="s">
        <v>10656</v>
      </c>
      <c r="F6613" s="438">
        <v>22540000</v>
      </c>
      <c r="G6613" s="423">
        <v>2023</v>
      </c>
      <c r="H6613" s="424">
        <f>VLOOKUP(G6613,[3]잔가율!$B$3:$C$33,2,FALSE)</f>
        <v>0.82599999999999996</v>
      </c>
      <c r="I6613" s="434">
        <f t="shared" si="103"/>
        <v>18618040</v>
      </c>
    </row>
    <row r="6614" spans="1:9">
      <c r="A6614" s="421">
        <v>6613</v>
      </c>
      <c r="B6614" s="422" t="s">
        <v>7711</v>
      </c>
      <c r="C6614" s="422" t="s">
        <v>7712</v>
      </c>
      <c r="D6614" s="422" t="s">
        <v>10625</v>
      </c>
      <c r="E6614" s="422" t="s">
        <v>10657</v>
      </c>
      <c r="F6614" s="438">
        <v>22990000</v>
      </c>
      <c r="G6614" s="423">
        <v>2023</v>
      </c>
      <c r="H6614" s="424">
        <f>VLOOKUP(G6614,[3]잔가율!$B$3:$C$33,2,FALSE)</f>
        <v>0.82599999999999996</v>
      </c>
      <c r="I6614" s="434">
        <f t="shared" si="103"/>
        <v>18989740</v>
      </c>
    </row>
    <row r="6615" spans="1:9">
      <c r="A6615" s="421">
        <v>6614</v>
      </c>
      <c r="B6615" s="426" t="s">
        <v>7711</v>
      </c>
      <c r="C6615" s="426" t="s">
        <v>7712</v>
      </c>
      <c r="D6615" s="426" t="s">
        <v>10625</v>
      </c>
      <c r="E6615" s="426" t="s">
        <v>10658</v>
      </c>
      <c r="F6615" s="441">
        <v>22610000</v>
      </c>
      <c r="G6615" s="423">
        <v>2023</v>
      </c>
      <c r="H6615" s="424">
        <f>VLOOKUP(G6615,[3]잔가율!$B$3:$C$33,2,FALSE)</f>
        <v>0.82599999999999996</v>
      </c>
      <c r="I6615" s="434">
        <f t="shared" si="103"/>
        <v>18675860</v>
      </c>
    </row>
    <row r="6616" spans="1:9">
      <c r="A6616" s="421">
        <v>6615</v>
      </c>
      <c r="B6616" s="426" t="s">
        <v>7711</v>
      </c>
      <c r="C6616" s="426" t="s">
        <v>7712</v>
      </c>
      <c r="D6616" s="426" t="s">
        <v>10625</v>
      </c>
      <c r="E6616" s="426" t="s">
        <v>10659</v>
      </c>
      <c r="F6616" s="441">
        <v>22840000</v>
      </c>
      <c r="G6616" s="423">
        <v>2023</v>
      </c>
      <c r="H6616" s="424">
        <f>VLOOKUP(G6616,[3]잔가율!$B$3:$C$33,2,FALSE)</f>
        <v>0.82599999999999996</v>
      </c>
      <c r="I6616" s="434">
        <f t="shared" si="103"/>
        <v>18865840</v>
      </c>
    </row>
    <row r="6617" spans="1:9">
      <c r="A6617" s="421">
        <v>6616</v>
      </c>
      <c r="B6617" s="426" t="s">
        <v>7711</v>
      </c>
      <c r="C6617" s="426" t="s">
        <v>7712</v>
      </c>
      <c r="D6617" s="426" t="s">
        <v>10625</v>
      </c>
      <c r="E6617" s="426" t="s">
        <v>10660</v>
      </c>
      <c r="F6617" s="441">
        <v>20970000</v>
      </c>
      <c r="G6617" s="423">
        <v>2023</v>
      </c>
      <c r="H6617" s="424">
        <f>VLOOKUP(G6617,[3]잔가율!$B$3:$C$33,2,FALSE)</f>
        <v>0.82599999999999996</v>
      </c>
      <c r="I6617" s="434">
        <f t="shared" si="103"/>
        <v>17321220</v>
      </c>
    </row>
    <row r="6618" spans="1:9">
      <c r="A6618" s="421">
        <v>6617</v>
      </c>
      <c r="B6618" s="426" t="s">
        <v>7711</v>
      </c>
      <c r="C6618" s="426" t="s">
        <v>7712</v>
      </c>
      <c r="D6618" s="426" t="s">
        <v>10625</v>
      </c>
      <c r="E6618" s="426" t="s">
        <v>10661</v>
      </c>
      <c r="F6618" s="441">
        <v>20590000</v>
      </c>
      <c r="G6618" s="423">
        <v>2023</v>
      </c>
      <c r="H6618" s="424">
        <f>VLOOKUP(G6618,[3]잔가율!$B$3:$C$33,2,FALSE)</f>
        <v>0.82599999999999996</v>
      </c>
      <c r="I6618" s="434">
        <f t="shared" si="103"/>
        <v>17007340</v>
      </c>
    </row>
    <row r="6619" spans="1:9">
      <c r="A6619" s="421">
        <v>6618</v>
      </c>
      <c r="B6619" s="422" t="s">
        <v>7711</v>
      </c>
      <c r="C6619" s="422" t="s">
        <v>7712</v>
      </c>
      <c r="D6619" s="422" t="s">
        <v>10625</v>
      </c>
      <c r="E6619" s="422" t="s">
        <v>10662</v>
      </c>
      <c r="F6619" s="438">
        <v>24230000</v>
      </c>
      <c r="G6619" s="423">
        <v>2023</v>
      </c>
      <c r="H6619" s="424">
        <f>VLOOKUP(G6619,[3]잔가율!$B$3:$C$33,2,FALSE)</f>
        <v>0.82599999999999996</v>
      </c>
      <c r="I6619" s="434">
        <f t="shared" si="103"/>
        <v>20013980</v>
      </c>
    </row>
    <row r="6620" spans="1:9">
      <c r="A6620" s="421">
        <v>6619</v>
      </c>
      <c r="B6620" s="422" t="s">
        <v>7711</v>
      </c>
      <c r="C6620" s="422" t="s">
        <v>7712</v>
      </c>
      <c r="D6620" s="422" t="s">
        <v>10625</v>
      </c>
      <c r="E6620" s="422" t="s">
        <v>10663</v>
      </c>
      <c r="F6620" s="438">
        <v>25360000</v>
      </c>
      <c r="G6620" s="423">
        <v>2023</v>
      </c>
      <c r="H6620" s="424">
        <f>VLOOKUP(G6620,[3]잔가율!$B$3:$C$33,2,FALSE)</f>
        <v>0.82599999999999996</v>
      </c>
      <c r="I6620" s="434">
        <f t="shared" si="103"/>
        <v>20947360</v>
      </c>
    </row>
    <row r="6621" spans="1:9">
      <c r="A6621" s="421">
        <v>6620</v>
      </c>
      <c r="B6621" s="422" t="s">
        <v>7711</v>
      </c>
      <c r="C6621" s="422" t="s">
        <v>7712</v>
      </c>
      <c r="D6621" s="422" t="s">
        <v>10625</v>
      </c>
      <c r="E6621" s="422" t="s">
        <v>10664</v>
      </c>
      <c r="F6621" s="438">
        <v>24870000</v>
      </c>
      <c r="G6621" s="423">
        <v>2023</v>
      </c>
      <c r="H6621" s="424">
        <f>VLOOKUP(G6621,[3]잔가율!$B$3:$C$33,2,FALSE)</f>
        <v>0.82599999999999996</v>
      </c>
      <c r="I6621" s="434">
        <f t="shared" si="103"/>
        <v>20542620</v>
      </c>
    </row>
    <row r="6622" spans="1:9">
      <c r="A6622" s="421">
        <v>6621</v>
      </c>
      <c r="B6622" s="422" t="s">
        <v>7711</v>
      </c>
      <c r="C6622" s="422" t="s">
        <v>7712</v>
      </c>
      <c r="D6622" s="422" t="s">
        <v>10625</v>
      </c>
      <c r="E6622" s="422" t="s">
        <v>10665</v>
      </c>
      <c r="F6622" s="438">
        <v>25040000</v>
      </c>
      <c r="G6622" s="423">
        <v>2023</v>
      </c>
      <c r="H6622" s="424">
        <f>VLOOKUP(G6622,[3]잔가율!$B$3:$C$33,2,FALSE)</f>
        <v>0.82599999999999996</v>
      </c>
      <c r="I6622" s="434">
        <f t="shared" si="103"/>
        <v>20683040</v>
      </c>
    </row>
    <row r="6623" spans="1:9">
      <c r="A6623" s="421">
        <v>6622</v>
      </c>
      <c r="B6623" s="422" t="s">
        <v>7711</v>
      </c>
      <c r="C6623" s="422" t="s">
        <v>7712</v>
      </c>
      <c r="D6623" s="422" t="s">
        <v>10625</v>
      </c>
      <c r="E6623" s="422" t="s">
        <v>10666</v>
      </c>
      <c r="F6623" s="438">
        <v>24100000</v>
      </c>
      <c r="G6623" s="423">
        <v>2023</v>
      </c>
      <c r="H6623" s="424">
        <f>VLOOKUP(G6623,[3]잔가율!$B$3:$C$33,2,FALSE)</f>
        <v>0.82599999999999996</v>
      </c>
      <c r="I6623" s="434">
        <f t="shared" si="103"/>
        <v>19906600</v>
      </c>
    </row>
    <row r="6624" spans="1:9">
      <c r="A6624" s="421">
        <v>6623</v>
      </c>
      <c r="B6624" s="422" t="s">
        <v>7711</v>
      </c>
      <c r="C6624" s="422" t="s">
        <v>7712</v>
      </c>
      <c r="D6624" s="422" t="s">
        <v>10625</v>
      </c>
      <c r="E6624" s="422" t="s">
        <v>10667</v>
      </c>
      <c r="F6624" s="438">
        <v>25150000</v>
      </c>
      <c r="G6624" s="423">
        <v>2023</v>
      </c>
      <c r="H6624" s="424">
        <f>VLOOKUP(G6624,[3]잔가율!$B$3:$C$33,2,FALSE)</f>
        <v>0.82599999999999996</v>
      </c>
      <c r="I6624" s="434">
        <f t="shared" si="103"/>
        <v>20773900</v>
      </c>
    </row>
    <row r="6625" spans="1:9">
      <c r="A6625" s="421">
        <v>6624</v>
      </c>
      <c r="B6625" s="422" t="s">
        <v>7711</v>
      </c>
      <c r="C6625" s="422" t="s">
        <v>7712</v>
      </c>
      <c r="D6625" s="422" t="s">
        <v>10625</v>
      </c>
      <c r="E6625" s="422" t="s">
        <v>10668</v>
      </c>
      <c r="F6625" s="438">
        <v>24250000</v>
      </c>
      <c r="G6625" s="423">
        <v>2023</v>
      </c>
      <c r="H6625" s="424">
        <f>VLOOKUP(G6625,[3]잔가율!$B$3:$C$33,2,FALSE)</f>
        <v>0.82599999999999996</v>
      </c>
      <c r="I6625" s="434">
        <f t="shared" si="103"/>
        <v>20030500</v>
      </c>
    </row>
    <row r="6626" spans="1:9">
      <c r="A6626" s="421">
        <v>6625</v>
      </c>
      <c r="B6626" s="426" t="s">
        <v>7711</v>
      </c>
      <c r="C6626" s="426" t="s">
        <v>7712</v>
      </c>
      <c r="D6626" s="426" t="s">
        <v>10625</v>
      </c>
      <c r="E6626" s="426" t="s">
        <v>10669</v>
      </c>
      <c r="F6626" s="441">
        <v>24910000</v>
      </c>
      <c r="G6626" s="423">
        <v>2023</v>
      </c>
      <c r="H6626" s="424">
        <f>VLOOKUP(G6626,[3]잔가율!$B$3:$C$33,2,FALSE)</f>
        <v>0.82599999999999996</v>
      </c>
      <c r="I6626" s="434">
        <f t="shared" si="103"/>
        <v>20575660</v>
      </c>
    </row>
    <row r="6627" spans="1:9">
      <c r="A6627" s="421">
        <v>6626</v>
      </c>
      <c r="B6627" s="422" t="s">
        <v>7711</v>
      </c>
      <c r="C6627" s="422" t="s">
        <v>7712</v>
      </c>
      <c r="D6627" s="422" t="s">
        <v>10625</v>
      </c>
      <c r="E6627" s="422" t="s">
        <v>10670</v>
      </c>
      <c r="F6627" s="438">
        <v>23500000</v>
      </c>
      <c r="G6627" s="423">
        <v>2023</v>
      </c>
      <c r="H6627" s="424">
        <f>VLOOKUP(G6627,[3]잔가율!$B$3:$C$33,2,FALSE)</f>
        <v>0.82599999999999996</v>
      </c>
      <c r="I6627" s="434">
        <f t="shared" si="103"/>
        <v>19411000</v>
      </c>
    </row>
    <row r="6628" spans="1:9">
      <c r="A6628" s="421">
        <v>6627</v>
      </c>
      <c r="B6628" s="422" t="s">
        <v>7711</v>
      </c>
      <c r="C6628" s="422" t="s">
        <v>7712</v>
      </c>
      <c r="D6628" s="422" t="s">
        <v>10625</v>
      </c>
      <c r="E6628" s="422" t="s">
        <v>10671</v>
      </c>
      <c r="F6628" s="438">
        <v>25230000</v>
      </c>
      <c r="G6628" s="423">
        <v>2023</v>
      </c>
      <c r="H6628" s="424">
        <f>VLOOKUP(G6628,[3]잔가율!$B$3:$C$33,2,FALSE)</f>
        <v>0.82599999999999996</v>
      </c>
      <c r="I6628" s="434">
        <f t="shared" si="103"/>
        <v>20839980</v>
      </c>
    </row>
    <row r="6629" spans="1:9">
      <c r="A6629" s="421">
        <v>6628</v>
      </c>
      <c r="B6629" s="422" t="s">
        <v>7711</v>
      </c>
      <c r="C6629" s="422" t="s">
        <v>7712</v>
      </c>
      <c r="D6629" s="422" t="s">
        <v>10625</v>
      </c>
      <c r="E6629" s="422" t="s">
        <v>10672</v>
      </c>
      <c r="F6629" s="438">
        <v>26850000</v>
      </c>
      <c r="G6629" s="423">
        <v>2023</v>
      </c>
      <c r="H6629" s="424">
        <f>VLOOKUP(G6629,[3]잔가율!$B$3:$C$33,2,FALSE)</f>
        <v>0.82599999999999996</v>
      </c>
      <c r="I6629" s="434">
        <f t="shared" si="103"/>
        <v>22178100</v>
      </c>
    </row>
    <row r="6630" spans="1:9">
      <c r="A6630" s="421">
        <v>6629</v>
      </c>
      <c r="B6630" s="422" t="s">
        <v>7711</v>
      </c>
      <c r="C6630" s="422" t="s">
        <v>7712</v>
      </c>
      <c r="D6630" s="422" t="s">
        <v>10625</v>
      </c>
      <c r="E6630" s="422" t="s">
        <v>10673</v>
      </c>
      <c r="F6630" s="438">
        <v>27430000</v>
      </c>
      <c r="G6630" s="423">
        <v>2023</v>
      </c>
      <c r="H6630" s="424">
        <f>VLOOKUP(G6630,[3]잔가율!$B$3:$C$33,2,FALSE)</f>
        <v>0.82599999999999996</v>
      </c>
      <c r="I6630" s="434">
        <f t="shared" si="103"/>
        <v>22657180</v>
      </c>
    </row>
    <row r="6631" spans="1:9">
      <c r="A6631" s="421">
        <v>6630</v>
      </c>
      <c r="B6631" s="422" t="s">
        <v>7711</v>
      </c>
      <c r="C6631" s="422" t="s">
        <v>7712</v>
      </c>
      <c r="D6631" s="422" t="s">
        <v>10625</v>
      </c>
      <c r="E6631" s="422" t="s">
        <v>10674</v>
      </c>
      <c r="F6631" s="438">
        <v>27020000</v>
      </c>
      <c r="G6631" s="423">
        <v>2023</v>
      </c>
      <c r="H6631" s="424">
        <f>VLOOKUP(G6631,[3]잔가율!$B$3:$C$33,2,FALSE)</f>
        <v>0.82599999999999996</v>
      </c>
      <c r="I6631" s="434">
        <f t="shared" si="103"/>
        <v>22318520</v>
      </c>
    </row>
    <row r="6632" spans="1:9">
      <c r="A6632" s="421">
        <v>6631</v>
      </c>
      <c r="B6632" s="422" t="s">
        <v>7711</v>
      </c>
      <c r="C6632" s="422" t="s">
        <v>7712</v>
      </c>
      <c r="D6632" s="422" t="s">
        <v>10625</v>
      </c>
      <c r="E6632" s="422" t="s">
        <v>10675</v>
      </c>
      <c r="F6632" s="438">
        <v>26200000</v>
      </c>
      <c r="G6632" s="423">
        <v>2023</v>
      </c>
      <c r="H6632" s="424">
        <f>VLOOKUP(G6632,[3]잔가율!$B$3:$C$33,2,FALSE)</f>
        <v>0.82599999999999996</v>
      </c>
      <c r="I6632" s="434">
        <f t="shared" si="103"/>
        <v>21641200</v>
      </c>
    </row>
    <row r="6633" spans="1:9">
      <c r="A6633" s="421">
        <v>6632</v>
      </c>
      <c r="B6633" s="422" t="s">
        <v>7711</v>
      </c>
      <c r="C6633" s="422" t="s">
        <v>7712</v>
      </c>
      <c r="D6633" s="422" t="s">
        <v>10625</v>
      </c>
      <c r="E6633" s="422" t="s">
        <v>10676</v>
      </c>
      <c r="F6633" s="438">
        <v>27510000</v>
      </c>
      <c r="G6633" s="423">
        <v>2023</v>
      </c>
      <c r="H6633" s="424">
        <f>VLOOKUP(G6633,[3]잔가율!$B$3:$C$33,2,FALSE)</f>
        <v>0.82599999999999996</v>
      </c>
      <c r="I6633" s="434">
        <f t="shared" si="103"/>
        <v>22723260</v>
      </c>
    </row>
    <row r="6634" spans="1:9">
      <c r="A6634" s="421">
        <v>6633</v>
      </c>
      <c r="B6634" s="422" t="s">
        <v>7711</v>
      </c>
      <c r="C6634" s="422" t="s">
        <v>7712</v>
      </c>
      <c r="D6634" s="422" t="s">
        <v>10625</v>
      </c>
      <c r="E6634" s="422" t="s">
        <v>10677</v>
      </c>
      <c r="F6634" s="438">
        <v>26560000</v>
      </c>
      <c r="G6634" s="423">
        <v>2023</v>
      </c>
      <c r="H6634" s="424">
        <f>VLOOKUP(G6634,[3]잔가율!$B$3:$C$33,2,FALSE)</f>
        <v>0.82599999999999996</v>
      </c>
      <c r="I6634" s="434">
        <f t="shared" si="103"/>
        <v>21938560</v>
      </c>
    </row>
    <row r="6635" spans="1:9">
      <c r="A6635" s="421">
        <v>6634</v>
      </c>
      <c r="B6635" s="426" t="s">
        <v>7711</v>
      </c>
      <c r="C6635" s="426" t="s">
        <v>7712</v>
      </c>
      <c r="D6635" s="426" t="s">
        <v>10625</v>
      </c>
      <c r="E6635" s="426" t="s">
        <v>10678</v>
      </c>
      <c r="F6635" s="441">
        <v>27460000</v>
      </c>
      <c r="G6635" s="423">
        <v>2023</v>
      </c>
      <c r="H6635" s="424">
        <f>VLOOKUP(G6635,[3]잔가율!$B$3:$C$33,2,FALSE)</f>
        <v>0.82599999999999996</v>
      </c>
      <c r="I6635" s="434">
        <f t="shared" si="103"/>
        <v>22681960</v>
      </c>
    </row>
    <row r="6636" spans="1:9">
      <c r="A6636" s="421">
        <v>6635</v>
      </c>
      <c r="B6636" s="422" t="s">
        <v>7711</v>
      </c>
      <c r="C6636" s="422" t="s">
        <v>7712</v>
      </c>
      <c r="D6636" s="422" t="s">
        <v>10625</v>
      </c>
      <c r="E6636" s="422" t="s">
        <v>10679</v>
      </c>
      <c r="F6636" s="438">
        <v>25820000</v>
      </c>
      <c r="G6636" s="423">
        <v>2023</v>
      </c>
      <c r="H6636" s="424">
        <f>VLOOKUP(G6636,[3]잔가율!$B$3:$C$33,2,FALSE)</f>
        <v>0.82599999999999996</v>
      </c>
      <c r="I6636" s="434">
        <f t="shared" si="103"/>
        <v>21327320</v>
      </c>
    </row>
    <row r="6637" spans="1:9">
      <c r="A6637" s="421">
        <v>6636</v>
      </c>
      <c r="B6637" s="422" t="s">
        <v>7711</v>
      </c>
      <c r="C6637" s="422" t="s">
        <v>7712</v>
      </c>
      <c r="D6637" s="422" t="s">
        <v>10625</v>
      </c>
      <c r="E6637" s="422" t="s">
        <v>10680</v>
      </c>
      <c r="F6637" s="438">
        <v>26310000</v>
      </c>
      <c r="G6637" s="423">
        <v>2023</v>
      </c>
      <c r="H6637" s="424">
        <f>VLOOKUP(G6637,[3]잔가율!$B$3:$C$33,2,FALSE)</f>
        <v>0.82599999999999996</v>
      </c>
      <c r="I6637" s="434">
        <f t="shared" si="103"/>
        <v>21732060</v>
      </c>
    </row>
    <row r="6638" spans="1:9">
      <c r="A6638" s="421">
        <v>6637</v>
      </c>
      <c r="B6638" s="422" t="s">
        <v>7711</v>
      </c>
      <c r="C6638" s="422" t="s">
        <v>7712</v>
      </c>
      <c r="D6638" s="422" t="s">
        <v>10625</v>
      </c>
      <c r="E6638" s="422" t="s">
        <v>10681</v>
      </c>
      <c r="F6638" s="438">
        <v>26050000</v>
      </c>
      <c r="G6638" s="423">
        <v>2023</v>
      </c>
      <c r="H6638" s="424">
        <f>VLOOKUP(G6638,[3]잔가율!$B$3:$C$33,2,FALSE)</f>
        <v>0.82599999999999996</v>
      </c>
      <c r="I6638" s="434">
        <f t="shared" si="103"/>
        <v>21517300</v>
      </c>
    </row>
    <row r="6639" spans="1:9">
      <c r="A6639" s="421">
        <v>6638</v>
      </c>
      <c r="B6639" s="422" t="s">
        <v>7711</v>
      </c>
      <c r="C6639" s="422" t="s">
        <v>7712</v>
      </c>
      <c r="D6639" s="422" t="s">
        <v>10625</v>
      </c>
      <c r="E6639" s="422" t="s">
        <v>10682</v>
      </c>
      <c r="F6639" s="438">
        <v>26130000</v>
      </c>
      <c r="G6639" s="423">
        <v>2023</v>
      </c>
      <c r="H6639" s="424">
        <f>VLOOKUP(G6639,[3]잔가율!$B$3:$C$33,2,FALSE)</f>
        <v>0.82599999999999996</v>
      </c>
      <c r="I6639" s="434">
        <f t="shared" si="103"/>
        <v>21583380</v>
      </c>
    </row>
    <row r="6640" spans="1:9">
      <c r="A6640" s="421">
        <v>6639</v>
      </c>
      <c r="B6640" s="422" t="s">
        <v>7711</v>
      </c>
      <c r="C6640" s="422" t="s">
        <v>7712</v>
      </c>
      <c r="D6640" s="422" t="s">
        <v>10625</v>
      </c>
      <c r="E6640" s="422" t="s">
        <v>10683</v>
      </c>
      <c r="F6640" s="438">
        <v>25980000</v>
      </c>
      <c r="G6640" s="423">
        <v>2023</v>
      </c>
      <c r="H6640" s="424">
        <f>VLOOKUP(G6640,[3]잔가율!$B$3:$C$33,2,FALSE)</f>
        <v>0.82599999999999996</v>
      </c>
      <c r="I6640" s="434">
        <f t="shared" si="103"/>
        <v>21459480</v>
      </c>
    </row>
    <row r="6641" spans="1:9">
      <c r="A6641" s="421">
        <v>6640</v>
      </c>
      <c r="B6641" s="422" t="s">
        <v>7711</v>
      </c>
      <c r="C6641" s="422" t="s">
        <v>7712</v>
      </c>
      <c r="D6641" s="422" t="s">
        <v>10625</v>
      </c>
      <c r="E6641" s="422" t="s">
        <v>10684</v>
      </c>
      <c r="F6641" s="438">
        <v>25240000</v>
      </c>
      <c r="G6641" s="423">
        <v>2023</v>
      </c>
      <c r="H6641" s="424">
        <f>VLOOKUP(G6641,[3]잔가율!$B$3:$C$33,2,FALSE)</f>
        <v>0.82599999999999996</v>
      </c>
      <c r="I6641" s="434">
        <f t="shared" si="103"/>
        <v>20848240</v>
      </c>
    </row>
    <row r="6642" spans="1:9">
      <c r="A6642" s="421">
        <v>6641</v>
      </c>
      <c r="B6642" s="426" t="s">
        <v>7711</v>
      </c>
      <c r="C6642" s="426" t="s">
        <v>7712</v>
      </c>
      <c r="D6642" s="426" t="s">
        <v>10625</v>
      </c>
      <c r="E6642" s="426" t="s">
        <v>10685</v>
      </c>
      <c r="F6642" s="441">
        <v>27630000</v>
      </c>
      <c r="G6642" s="423">
        <v>2023</v>
      </c>
      <c r="H6642" s="424">
        <f>VLOOKUP(G6642,[3]잔가율!$B$3:$C$33,2,FALSE)</f>
        <v>0.82599999999999996</v>
      </c>
      <c r="I6642" s="434">
        <f t="shared" si="103"/>
        <v>22822380</v>
      </c>
    </row>
    <row r="6643" spans="1:9">
      <c r="A6643" s="421">
        <v>6642</v>
      </c>
      <c r="B6643" s="422" t="s">
        <v>7711</v>
      </c>
      <c r="C6643" s="422" t="s">
        <v>7712</v>
      </c>
      <c r="D6643" s="422" t="s">
        <v>10625</v>
      </c>
      <c r="E6643" s="422" t="s">
        <v>10686</v>
      </c>
      <c r="F6643" s="438">
        <v>26230000</v>
      </c>
      <c r="G6643" s="423">
        <v>2023</v>
      </c>
      <c r="H6643" s="424">
        <f>VLOOKUP(G6643,[3]잔가율!$B$3:$C$33,2,FALSE)</f>
        <v>0.82599999999999996</v>
      </c>
      <c r="I6643" s="434">
        <f t="shared" si="103"/>
        <v>21665980</v>
      </c>
    </row>
    <row r="6644" spans="1:9">
      <c r="A6644" s="421">
        <v>6643</v>
      </c>
      <c r="B6644" s="426" t="s">
        <v>7711</v>
      </c>
      <c r="C6644" s="426" t="s">
        <v>7712</v>
      </c>
      <c r="D6644" s="426" t="s">
        <v>10625</v>
      </c>
      <c r="E6644" s="426" t="s">
        <v>10687</v>
      </c>
      <c r="F6644" s="441">
        <v>25290000</v>
      </c>
      <c r="G6644" s="423">
        <v>2023</v>
      </c>
      <c r="H6644" s="424">
        <f>VLOOKUP(G6644,[3]잔가율!$B$3:$C$33,2,FALSE)</f>
        <v>0.82599999999999996</v>
      </c>
      <c r="I6644" s="434">
        <f t="shared" si="103"/>
        <v>20889540</v>
      </c>
    </row>
    <row r="6645" spans="1:9">
      <c r="A6645" s="421">
        <v>6644</v>
      </c>
      <c r="B6645" s="422" t="s">
        <v>7711</v>
      </c>
      <c r="C6645" s="422" t="s">
        <v>7712</v>
      </c>
      <c r="D6645" s="422" t="s">
        <v>10625</v>
      </c>
      <c r="E6645" s="422" t="s">
        <v>10688</v>
      </c>
      <c r="F6645" s="438">
        <v>26240000</v>
      </c>
      <c r="G6645" s="423">
        <v>2023</v>
      </c>
      <c r="H6645" s="424">
        <f>VLOOKUP(G6645,[3]잔가율!$B$3:$C$33,2,FALSE)</f>
        <v>0.82599999999999996</v>
      </c>
      <c r="I6645" s="434">
        <f t="shared" si="103"/>
        <v>21674240</v>
      </c>
    </row>
    <row r="6646" spans="1:9">
      <c r="A6646" s="421">
        <v>6645</v>
      </c>
      <c r="B6646" s="426" t="s">
        <v>7711</v>
      </c>
      <c r="C6646" s="426" t="s">
        <v>7712</v>
      </c>
      <c r="D6646" s="426" t="s">
        <v>10625</v>
      </c>
      <c r="E6646" s="426" t="s">
        <v>10689</v>
      </c>
      <c r="F6646" s="441">
        <v>25220000</v>
      </c>
      <c r="G6646" s="423">
        <v>2023</v>
      </c>
      <c r="H6646" s="424">
        <f>VLOOKUP(G6646,[3]잔가율!$B$3:$C$33,2,FALSE)</f>
        <v>0.82599999999999996</v>
      </c>
      <c r="I6646" s="434">
        <f t="shared" si="103"/>
        <v>20831720</v>
      </c>
    </row>
    <row r="6647" spans="1:9">
      <c r="A6647" s="421">
        <v>6646</v>
      </c>
      <c r="B6647" s="422" t="s">
        <v>7711</v>
      </c>
      <c r="C6647" s="422" t="s">
        <v>7712</v>
      </c>
      <c r="D6647" s="422" t="s">
        <v>10625</v>
      </c>
      <c r="E6647" s="422" t="s">
        <v>10690</v>
      </c>
      <c r="F6647" s="438">
        <v>25300000</v>
      </c>
      <c r="G6647" s="423">
        <v>2023</v>
      </c>
      <c r="H6647" s="424">
        <f>VLOOKUP(G6647,[3]잔가율!$B$3:$C$33,2,FALSE)</f>
        <v>0.82599999999999996</v>
      </c>
      <c r="I6647" s="434">
        <f t="shared" si="103"/>
        <v>20897800</v>
      </c>
    </row>
    <row r="6648" spans="1:9">
      <c r="A6648" s="421">
        <v>6647</v>
      </c>
      <c r="B6648" s="426" t="s">
        <v>7711</v>
      </c>
      <c r="C6648" s="426" t="s">
        <v>7712</v>
      </c>
      <c r="D6648" s="426" t="s">
        <v>10625</v>
      </c>
      <c r="E6648" s="426" t="s">
        <v>10691</v>
      </c>
      <c r="F6648" s="441">
        <v>27560000</v>
      </c>
      <c r="G6648" s="423">
        <v>2023</v>
      </c>
      <c r="H6648" s="424">
        <f>VLOOKUP(G6648,[3]잔가율!$B$3:$C$33,2,FALSE)</f>
        <v>0.82599999999999996</v>
      </c>
      <c r="I6648" s="434">
        <f t="shared" si="103"/>
        <v>22764560</v>
      </c>
    </row>
    <row r="6649" spans="1:9">
      <c r="A6649" s="421">
        <v>6648</v>
      </c>
      <c r="B6649" s="422" t="s">
        <v>7711</v>
      </c>
      <c r="C6649" s="422" t="s">
        <v>7712</v>
      </c>
      <c r="D6649" s="422" t="s">
        <v>10625</v>
      </c>
      <c r="E6649" s="422" t="s">
        <v>10692</v>
      </c>
      <c r="F6649" s="438">
        <v>25430000</v>
      </c>
      <c r="G6649" s="423">
        <v>2023</v>
      </c>
      <c r="H6649" s="424">
        <f>VLOOKUP(G6649,[3]잔가율!$B$3:$C$33,2,FALSE)</f>
        <v>0.82599999999999996</v>
      </c>
      <c r="I6649" s="434">
        <f t="shared" si="103"/>
        <v>21005180</v>
      </c>
    </row>
    <row r="6650" spans="1:9">
      <c r="A6650" s="421">
        <v>6649</v>
      </c>
      <c r="B6650" s="422" t="s">
        <v>7711</v>
      </c>
      <c r="C6650" s="422" t="s">
        <v>7712</v>
      </c>
      <c r="D6650" s="422" t="s">
        <v>10625</v>
      </c>
      <c r="E6650" s="422" t="s">
        <v>10693</v>
      </c>
      <c r="F6650" s="438">
        <v>23960000</v>
      </c>
      <c r="G6650" s="423">
        <v>2023</v>
      </c>
      <c r="H6650" s="424">
        <f>VLOOKUP(G6650,[3]잔가율!$B$3:$C$33,2,FALSE)</f>
        <v>0.82599999999999996</v>
      </c>
      <c r="I6650" s="434">
        <f t="shared" si="103"/>
        <v>19790960</v>
      </c>
    </row>
    <row r="6651" spans="1:9">
      <c r="A6651" s="421">
        <v>6650</v>
      </c>
      <c r="B6651" s="422" t="s">
        <v>7711</v>
      </c>
      <c r="C6651" s="422" t="s">
        <v>7712</v>
      </c>
      <c r="D6651" s="422" t="s">
        <v>10625</v>
      </c>
      <c r="E6651" s="422" t="s">
        <v>10694</v>
      </c>
      <c r="F6651" s="438">
        <v>23120000</v>
      </c>
      <c r="G6651" s="423">
        <v>2023</v>
      </c>
      <c r="H6651" s="424">
        <f>VLOOKUP(G6651,[3]잔가율!$B$3:$C$33,2,FALSE)</f>
        <v>0.82599999999999996</v>
      </c>
      <c r="I6651" s="434">
        <f t="shared" si="103"/>
        <v>19097120</v>
      </c>
    </row>
    <row r="6652" spans="1:9">
      <c r="A6652" s="421">
        <v>6651</v>
      </c>
      <c r="B6652" s="422" t="s">
        <v>7711</v>
      </c>
      <c r="C6652" s="422" t="s">
        <v>7712</v>
      </c>
      <c r="D6652" s="422" t="s">
        <v>10625</v>
      </c>
      <c r="E6652" s="422" t="s">
        <v>10695</v>
      </c>
      <c r="F6652" s="438">
        <v>25530000</v>
      </c>
      <c r="G6652" s="423">
        <v>2023</v>
      </c>
      <c r="H6652" s="424">
        <f>VLOOKUP(G6652,[3]잔가율!$B$3:$C$33,2,FALSE)</f>
        <v>0.82599999999999996</v>
      </c>
      <c r="I6652" s="434">
        <f t="shared" si="103"/>
        <v>21087780</v>
      </c>
    </row>
    <row r="6653" spans="1:9">
      <c r="A6653" s="421">
        <v>6652</v>
      </c>
      <c r="B6653" s="422" t="s">
        <v>7711</v>
      </c>
      <c r="C6653" s="422" t="s">
        <v>7712</v>
      </c>
      <c r="D6653" s="422" t="s">
        <v>10625</v>
      </c>
      <c r="E6653" s="422" t="s">
        <v>10696</v>
      </c>
      <c r="F6653" s="438">
        <v>24160000</v>
      </c>
      <c r="G6653" s="423">
        <v>2023</v>
      </c>
      <c r="H6653" s="424">
        <f>VLOOKUP(G6653,[3]잔가율!$B$3:$C$33,2,FALSE)</f>
        <v>0.82599999999999996</v>
      </c>
      <c r="I6653" s="434">
        <f t="shared" si="103"/>
        <v>19956160</v>
      </c>
    </row>
    <row r="6654" spans="1:9">
      <c r="A6654" s="421">
        <v>6653</v>
      </c>
      <c r="B6654" s="422" t="s">
        <v>7711</v>
      </c>
      <c r="C6654" s="422" t="s">
        <v>7712</v>
      </c>
      <c r="D6654" s="422" t="s">
        <v>10625</v>
      </c>
      <c r="E6654" s="422" t="s">
        <v>10697</v>
      </c>
      <c r="F6654" s="438">
        <v>25450000</v>
      </c>
      <c r="G6654" s="423">
        <v>2023</v>
      </c>
      <c r="H6654" s="424">
        <f>VLOOKUP(G6654,[3]잔가율!$B$3:$C$33,2,FALSE)</f>
        <v>0.82599999999999996</v>
      </c>
      <c r="I6654" s="434">
        <f t="shared" si="103"/>
        <v>21021700</v>
      </c>
    </row>
    <row r="6655" spans="1:9">
      <c r="A6655" s="421">
        <v>6654</v>
      </c>
      <c r="B6655" s="422" t="s">
        <v>7711</v>
      </c>
      <c r="C6655" s="422" t="s">
        <v>7712</v>
      </c>
      <c r="D6655" s="422" t="s">
        <v>10625</v>
      </c>
      <c r="E6655" s="422" t="s">
        <v>10698</v>
      </c>
      <c r="F6655" s="438">
        <v>23110000</v>
      </c>
      <c r="G6655" s="423">
        <v>2023</v>
      </c>
      <c r="H6655" s="424">
        <f>VLOOKUP(G6655,[3]잔가율!$B$3:$C$33,2,FALSE)</f>
        <v>0.82599999999999996</v>
      </c>
      <c r="I6655" s="434">
        <f t="shared" si="103"/>
        <v>19088860</v>
      </c>
    </row>
    <row r="6656" spans="1:9">
      <c r="A6656" s="421">
        <v>6655</v>
      </c>
      <c r="B6656" s="422" t="s">
        <v>7711</v>
      </c>
      <c r="C6656" s="422" t="s">
        <v>7712</v>
      </c>
      <c r="D6656" s="422" t="s">
        <v>10625</v>
      </c>
      <c r="E6656" s="422" t="s">
        <v>10699</v>
      </c>
      <c r="F6656" s="438">
        <v>23060000</v>
      </c>
      <c r="G6656" s="423">
        <v>2023</v>
      </c>
      <c r="H6656" s="424">
        <f>VLOOKUP(G6656,[3]잔가율!$B$3:$C$33,2,FALSE)</f>
        <v>0.82599999999999996</v>
      </c>
      <c r="I6656" s="434">
        <f t="shared" si="103"/>
        <v>19047560</v>
      </c>
    </row>
    <row r="6657" spans="1:9">
      <c r="A6657" s="421">
        <v>6656</v>
      </c>
      <c r="B6657" s="426" t="s">
        <v>7711</v>
      </c>
      <c r="C6657" s="426" t="s">
        <v>7712</v>
      </c>
      <c r="D6657" s="426" t="s">
        <v>10625</v>
      </c>
      <c r="E6657" s="426" t="s">
        <v>10700</v>
      </c>
      <c r="F6657" s="441">
        <v>23420000</v>
      </c>
      <c r="G6657" s="423">
        <v>2023</v>
      </c>
      <c r="H6657" s="424">
        <f>VLOOKUP(G6657,[3]잔가율!$B$3:$C$33,2,FALSE)</f>
        <v>0.82599999999999996</v>
      </c>
      <c r="I6657" s="434">
        <f t="shared" si="103"/>
        <v>19344920</v>
      </c>
    </row>
    <row r="6658" spans="1:9">
      <c r="A6658" s="421">
        <v>6657</v>
      </c>
      <c r="B6658" s="422" t="s">
        <v>7711</v>
      </c>
      <c r="C6658" s="422" t="s">
        <v>7712</v>
      </c>
      <c r="D6658" s="422" t="s">
        <v>10625</v>
      </c>
      <c r="E6658" s="422" t="s">
        <v>10701</v>
      </c>
      <c r="F6658" s="438">
        <v>30950000</v>
      </c>
      <c r="G6658" s="423">
        <v>2023</v>
      </c>
      <c r="H6658" s="424">
        <f>VLOOKUP(G6658,[3]잔가율!$B$3:$C$33,2,FALSE)</f>
        <v>0.82599999999999996</v>
      </c>
      <c r="I6658" s="434">
        <f t="shared" ref="I6658:I6721" si="104">ROUNDDOWN(F6658*H6658,0)</f>
        <v>25564700</v>
      </c>
    </row>
    <row r="6659" spans="1:9">
      <c r="A6659" s="421">
        <v>6658</v>
      </c>
      <c r="B6659" s="422" t="s">
        <v>7711</v>
      </c>
      <c r="C6659" s="422" t="s">
        <v>7712</v>
      </c>
      <c r="D6659" s="422" t="s">
        <v>10625</v>
      </c>
      <c r="E6659" s="422" t="s">
        <v>10702</v>
      </c>
      <c r="F6659" s="438">
        <v>26190000</v>
      </c>
      <c r="G6659" s="423">
        <v>2023</v>
      </c>
      <c r="H6659" s="424">
        <f>VLOOKUP(G6659,[3]잔가율!$B$3:$C$33,2,FALSE)</f>
        <v>0.82599999999999996</v>
      </c>
      <c r="I6659" s="434">
        <f t="shared" si="104"/>
        <v>21632940</v>
      </c>
    </row>
    <row r="6660" spans="1:9">
      <c r="A6660" s="421">
        <v>6659</v>
      </c>
      <c r="B6660" s="422" t="s">
        <v>7711</v>
      </c>
      <c r="C6660" s="422" t="s">
        <v>7712</v>
      </c>
      <c r="D6660" s="422" t="s">
        <v>10625</v>
      </c>
      <c r="E6660" s="422" t="s">
        <v>10703</v>
      </c>
      <c r="F6660" s="438">
        <v>26200000</v>
      </c>
      <c r="G6660" s="423">
        <v>2023</v>
      </c>
      <c r="H6660" s="424">
        <f>VLOOKUP(G6660,[3]잔가율!$B$3:$C$33,2,FALSE)</f>
        <v>0.82599999999999996</v>
      </c>
      <c r="I6660" s="434">
        <f t="shared" si="104"/>
        <v>21641200</v>
      </c>
    </row>
    <row r="6661" spans="1:9">
      <c r="A6661" s="421">
        <v>6660</v>
      </c>
      <c r="B6661" s="422" t="s">
        <v>7711</v>
      </c>
      <c r="C6661" s="422" t="s">
        <v>7712</v>
      </c>
      <c r="D6661" s="422" t="s">
        <v>10625</v>
      </c>
      <c r="E6661" s="422" t="s">
        <v>10704</v>
      </c>
      <c r="F6661" s="438">
        <v>26690000</v>
      </c>
      <c r="G6661" s="423">
        <v>2023</v>
      </c>
      <c r="H6661" s="424">
        <f>VLOOKUP(G6661,[3]잔가율!$B$3:$C$33,2,FALSE)</f>
        <v>0.82599999999999996</v>
      </c>
      <c r="I6661" s="434">
        <f t="shared" si="104"/>
        <v>22045940</v>
      </c>
    </row>
    <row r="6662" spans="1:9">
      <c r="A6662" s="421">
        <v>6661</v>
      </c>
      <c r="B6662" s="422" t="s">
        <v>7711</v>
      </c>
      <c r="C6662" s="422" t="s">
        <v>7712</v>
      </c>
      <c r="D6662" s="422" t="s">
        <v>10625</v>
      </c>
      <c r="E6662" s="422" t="s">
        <v>10705</v>
      </c>
      <c r="F6662" s="438">
        <v>26230000</v>
      </c>
      <c r="G6662" s="423">
        <v>2023</v>
      </c>
      <c r="H6662" s="424">
        <f>VLOOKUP(G6662,[3]잔가율!$B$3:$C$33,2,FALSE)</f>
        <v>0.82599999999999996</v>
      </c>
      <c r="I6662" s="434">
        <f t="shared" si="104"/>
        <v>21665980</v>
      </c>
    </row>
    <row r="6663" spans="1:9">
      <c r="A6663" s="421">
        <v>6662</v>
      </c>
      <c r="B6663" s="422" t="s">
        <v>7711</v>
      </c>
      <c r="C6663" s="422" t="s">
        <v>7712</v>
      </c>
      <c r="D6663" s="422" t="s">
        <v>10625</v>
      </c>
      <c r="E6663" s="422" t="s">
        <v>10706</v>
      </c>
      <c r="F6663" s="438">
        <v>26270000</v>
      </c>
      <c r="G6663" s="423">
        <v>2023</v>
      </c>
      <c r="H6663" s="424">
        <f>VLOOKUP(G6663,[3]잔가율!$B$3:$C$33,2,FALSE)</f>
        <v>0.82599999999999996</v>
      </c>
      <c r="I6663" s="434">
        <f t="shared" si="104"/>
        <v>21699020</v>
      </c>
    </row>
    <row r="6664" spans="1:9">
      <c r="A6664" s="421">
        <v>6663</v>
      </c>
      <c r="B6664" s="422" t="s">
        <v>7711</v>
      </c>
      <c r="C6664" s="422" t="s">
        <v>7712</v>
      </c>
      <c r="D6664" s="422" t="s">
        <v>10625</v>
      </c>
      <c r="E6664" s="422" t="s">
        <v>10707</v>
      </c>
      <c r="F6664" s="438">
        <v>26490000</v>
      </c>
      <c r="G6664" s="423">
        <v>2023</v>
      </c>
      <c r="H6664" s="424">
        <f>VLOOKUP(G6664,[3]잔가율!$B$3:$C$33,2,FALSE)</f>
        <v>0.82599999999999996</v>
      </c>
      <c r="I6664" s="434">
        <f t="shared" si="104"/>
        <v>21880740</v>
      </c>
    </row>
    <row r="6665" spans="1:9">
      <c r="A6665" s="421">
        <v>6664</v>
      </c>
      <c r="B6665" s="422" t="s">
        <v>7711</v>
      </c>
      <c r="C6665" s="422" t="s">
        <v>7712</v>
      </c>
      <c r="D6665" s="422" t="s">
        <v>10625</v>
      </c>
      <c r="E6665" s="422" t="s">
        <v>10708</v>
      </c>
      <c r="F6665" s="438">
        <v>26330000</v>
      </c>
      <c r="G6665" s="423">
        <v>2023</v>
      </c>
      <c r="H6665" s="424">
        <f>VLOOKUP(G6665,[3]잔가율!$B$3:$C$33,2,FALSE)</f>
        <v>0.82599999999999996</v>
      </c>
      <c r="I6665" s="434">
        <f t="shared" si="104"/>
        <v>21748580</v>
      </c>
    </row>
    <row r="6666" spans="1:9">
      <c r="A6666" s="421">
        <v>6665</v>
      </c>
      <c r="B6666" s="422" t="s">
        <v>7711</v>
      </c>
      <c r="C6666" s="422" t="s">
        <v>7712</v>
      </c>
      <c r="D6666" s="422" t="s">
        <v>10625</v>
      </c>
      <c r="E6666" s="422" t="s">
        <v>10709</v>
      </c>
      <c r="F6666" s="438">
        <v>24140000</v>
      </c>
      <c r="G6666" s="423">
        <v>2023</v>
      </c>
      <c r="H6666" s="424">
        <f>VLOOKUP(G6666,[3]잔가율!$B$3:$C$33,2,FALSE)</f>
        <v>0.82599999999999996</v>
      </c>
      <c r="I6666" s="434">
        <f t="shared" si="104"/>
        <v>19939640</v>
      </c>
    </row>
    <row r="6667" spans="1:9">
      <c r="A6667" s="421">
        <v>6666</v>
      </c>
      <c r="B6667" s="422" t="s">
        <v>7711</v>
      </c>
      <c r="C6667" s="422" t="s">
        <v>7712</v>
      </c>
      <c r="D6667" s="422" t="s">
        <v>10625</v>
      </c>
      <c r="E6667" s="422" t="s">
        <v>10710</v>
      </c>
      <c r="F6667" s="438">
        <v>24040000</v>
      </c>
      <c r="G6667" s="423">
        <v>2023</v>
      </c>
      <c r="H6667" s="424">
        <f>VLOOKUP(G6667,[3]잔가율!$B$3:$C$33,2,FALSE)</f>
        <v>0.82599999999999996</v>
      </c>
      <c r="I6667" s="434">
        <f t="shared" si="104"/>
        <v>19857040</v>
      </c>
    </row>
    <row r="6668" spans="1:9">
      <c r="A6668" s="421">
        <v>6667</v>
      </c>
      <c r="B6668" s="422" t="s">
        <v>7711</v>
      </c>
      <c r="C6668" s="422" t="s">
        <v>7712</v>
      </c>
      <c r="D6668" s="422" t="s">
        <v>10625</v>
      </c>
      <c r="E6668" s="422" t="s">
        <v>10711</v>
      </c>
      <c r="F6668" s="438">
        <v>25300000</v>
      </c>
      <c r="G6668" s="423">
        <v>2023</v>
      </c>
      <c r="H6668" s="424">
        <f>VLOOKUP(G6668,[3]잔가율!$B$3:$C$33,2,FALSE)</f>
        <v>0.82599999999999996</v>
      </c>
      <c r="I6668" s="434">
        <f t="shared" si="104"/>
        <v>20897800</v>
      </c>
    </row>
    <row r="6669" spans="1:9">
      <c r="A6669" s="421">
        <v>6668</v>
      </c>
      <c r="B6669" s="426" t="s">
        <v>7711</v>
      </c>
      <c r="C6669" s="426" t="s">
        <v>7712</v>
      </c>
      <c r="D6669" s="426" t="s">
        <v>10625</v>
      </c>
      <c r="E6669" s="426" t="s">
        <v>10712</v>
      </c>
      <c r="F6669" s="441">
        <v>24490000</v>
      </c>
      <c r="G6669" s="423">
        <v>2023</v>
      </c>
      <c r="H6669" s="424">
        <f>VLOOKUP(G6669,[3]잔가율!$B$3:$C$33,2,FALSE)</f>
        <v>0.82599999999999996</v>
      </c>
      <c r="I6669" s="434">
        <f t="shared" si="104"/>
        <v>20228740</v>
      </c>
    </row>
    <row r="6670" spans="1:9">
      <c r="A6670" s="421">
        <v>6669</v>
      </c>
      <c r="B6670" s="422" t="s">
        <v>7711</v>
      </c>
      <c r="C6670" s="422" t="s">
        <v>7712</v>
      </c>
      <c r="D6670" s="422" t="s">
        <v>10625</v>
      </c>
      <c r="E6670" s="422" t="s">
        <v>10713</v>
      </c>
      <c r="F6670" s="438">
        <v>24150000</v>
      </c>
      <c r="G6670" s="423">
        <v>2023</v>
      </c>
      <c r="H6670" s="424">
        <f>VLOOKUP(G6670,[3]잔가율!$B$3:$C$33,2,FALSE)</f>
        <v>0.82599999999999996</v>
      </c>
      <c r="I6670" s="434">
        <f t="shared" si="104"/>
        <v>19947900</v>
      </c>
    </row>
    <row r="6671" spans="1:9">
      <c r="A6671" s="421">
        <v>6670</v>
      </c>
      <c r="B6671" s="422" t="s">
        <v>7711</v>
      </c>
      <c r="C6671" s="422" t="s">
        <v>7712</v>
      </c>
      <c r="D6671" s="422" t="s">
        <v>10625</v>
      </c>
      <c r="E6671" s="422" t="s">
        <v>10714</v>
      </c>
      <c r="F6671" s="438">
        <v>24080000</v>
      </c>
      <c r="G6671" s="423">
        <v>2023</v>
      </c>
      <c r="H6671" s="424">
        <f>VLOOKUP(G6671,[3]잔가율!$B$3:$C$33,2,FALSE)</f>
        <v>0.82599999999999996</v>
      </c>
      <c r="I6671" s="434">
        <f t="shared" si="104"/>
        <v>19890080</v>
      </c>
    </row>
    <row r="6672" spans="1:9">
      <c r="A6672" s="421">
        <v>6671</v>
      </c>
      <c r="B6672" s="422" t="s">
        <v>7711</v>
      </c>
      <c r="C6672" s="422" t="s">
        <v>7712</v>
      </c>
      <c r="D6672" s="422" t="s">
        <v>10625</v>
      </c>
      <c r="E6672" s="422" t="s">
        <v>10715</v>
      </c>
      <c r="F6672" s="438">
        <v>24860000</v>
      </c>
      <c r="G6672" s="423">
        <v>2023</v>
      </c>
      <c r="H6672" s="424">
        <f>VLOOKUP(G6672,[3]잔가율!$B$3:$C$33,2,FALSE)</f>
        <v>0.82599999999999996</v>
      </c>
      <c r="I6672" s="434">
        <f t="shared" si="104"/>
        <v>20534360</v>
      </c>
    </row>
    <row r="6673" spans="1:9">
      <c r="A6673" s="421">
        <v>6672</v>
      </c>
      <c r="B6673" s="422" t="s">
        <v>7711</v>
      </c>
      <c r="C6673" s="422" t="s">
        <v>7712</v>
      </c>
      <c r="D6673" s="422" t="s">
        <v>10716</v>
      </c>
      <c r="E6673" s="422" t="s">
        <v>10478</v>
      </c>
      <c r="F6673" s="438">
        <v>23070000</v>
      </c>
      <c r="G6673" s="423">
        <v>2023</v>
      </c>
      <c r="H6673" s="424">
        <f>VLOOKUP(G6673,[3]잔가율!$B$3:$C$33,2,FALSE)</f>
        <v>0.82599999999999996</v>
      </c>
      <c r="I6673" s="434">
        <f t="shared" si="104"/>
        <v>19055820</v>
      </c>
    </row>
    <row r="6674" spans="1:9">
      <c r="A6674" s="421">
        <v>6673</v>
      </c>
      <c r="B6674" s="422" t="s">
        <v>7711</v>
      </c>
      <c r="C6674" s="422" t="s">
        <v>7712</v>
      </c>
      <c r="D6674" s="422" t="s">
        <v>10716</v>
      </c>
      <c r="E6674" s="422" t="s">
        <v>10535</v>
      </c>
      <c r="F6674" s="438">
        <v>24900000</v>
      </c>
      <c r="G6674" s="423">
        <v>2023</v>
      </c>
      <c r="H6674" s="424">
        <f>VLOOKUP(G6674,[3]잔가율!$B$3:$C$33,2,FALSE)</f>
        <v>0.82599999999999996</v>
      </c>
      <c r="I6674" s="434">
        <f t="shared" si="104"/>
        <v>20567400</v>
      </c>
    </row>
    <row r="6675" spans="1:9">
      <c r="A6675" s="421">
        <v>6674</v>
      </c>
      <c r="B6675" s="313" t="s">
        <v>7711</v>
      </c>
      <c r="C6675" s="422" t="s">
        <v>7712</v>
      </c>
      <c r="D6675" s="422" t="s">
        <v>10717</v>
      </c>
      <c r="E6675" s="422" t="s">
        <v>10718</v>
      </c>
      <c r="F6675" s="440">
        <v>36620000</v>
      </c>
      <c r="G6675" s="423">
        <v>2023</v>
      </c>
      <c r="H6675" s="424">
        <f>VLOOKUP(G6675,[3]잔가율!$B$3:$C$33,2,FALSE)</f>
        <v>0.82599999999999996</v>
      </c>
      <c r="I6675" s="434">
        <f t="shared" si="104"/>
        <v>30248120</v>
      </c>
    </row>
    <row r="6676" spans="1:9">
      <c r="A6676" s="421">
        <v>6675</v>
      </c>
      <c r="B6676" s="313" t="s">
        <v>7711</v>
      </c>
      <c r="C6676" s="422" t="s">
        <v>7712</v>
      </c>
      <c r="D6676" s="422" t="s">
        <v>10717</v>
      </c>
      <c r="E6676" s="422" t="s">
        <v>10719</v>
      </c>
      <c r="F6676" s="440">
        <v>33940000</v>
      </c>
      <c r="G6676" s="423">
        <v>2023</v>
      </c>
      <c r="H6676" s="424">
        <f>VLOOKUP(G6676,[3]잔가율!$B$3:$C$33,2,FALSE)</f>
        <v>0.82599999999999996</v>
      </c>
      <c r="I6676" s="434">
        <f t="shared" si="104"/>
        <v>28034440</v>
      </c>
    </row>
    <row r="6677" spans="1:9">
      <c r="A6677" s="421">
        <v>6676</v>
      </c>
      <c r="B6677" s="313" t="s">
        <v>7711</v>
      </c>
      <c r="C6677" s="426" t="s">
        <v>7712</v>
      </c>
      <c r="D6677" s="426" t="s">
        <v>15852</v>
      </c>
      <c r="E6677" s="426" t="s">
        <v>10720</v>
      </c>
      <c r="F6677" s="442">
        <v>37500000</v>
      </c>
      <c r="G6677" s="423">
        <v>2023</v>
      </c>
      <c r="H6677" s="424">
        <f>VLOOKUP(G6677,[3]잔가율!$B$3:$C$33,2,FALSE)</f>
        <v>0.82599999999999996</v>
      </c>
      <c r="I6677" s="434">
        <f t="shared" si="104"/>
        <v>30975000</v>
      </c>
    </row>
    <row r="6678" spans="1:9">
      <c r="A6678" s="421">
        <v>6677</v>
      </c>
      <c r="B6678" s="313" t="s">
        <v>7711</v>
      </c>
      <c r="C6678" s="426" t="s">
        <v>7712</v>
      </c>
      <c r="D6678" s="426" t="s">
        <v>15852</v>
      </c>
      <c r="E6678" s="426" t="s">
        <v>10721</v>
      </c>
      <c r="F6678" s="442">
        <v>37210000</v>
      </c>
      <c r="G6678" s="423">
        <v>2023</v>
      </c>
      <c r="H6678" s="424">
        <f>VLOOKUP(G6678,[3]잔가율!$B$3:$C$33,2,FALSE)</f>
        <v>0.82599999999999996</v>
      </c>
      <c r="I6678" s="434">
        <f t="shared" si="104"/>
        <v>30735460</v>
      </c>
    </row>
    <row r="6679" spans="1:9">
      <c r="A6679" s="421">
        <v>6678</v>
      </c>
      <c r="B6679" s="313" t="s">
        <v>7711</v>
      </c>
      <c r="C6679" s="426" t="s">
        <v>7712</v>
      </c>
      <c r="D6679" s="426" t="s">
        <v>15852</v>
      </c>
      <c r="E6679" s="426" t="s">
        <v>10722</v>
      </c>
      <c r="F6679" s="442">
        <v>38440000</v>
      </c>
      <c r="G6679" s="423">
        <v>2023</v>
      </c>
      <c r="H6679" s="424">
        <f>VLOOKUP(G6679,[3]잔가율!$B$3:$C$33,2,FALSE)</f>
        <v>0.82599999999999996</v>
      </c>
      <c r="I6679" s="434">
        <f t="shared" si="104"/>
        <v>31751440</v>
      </c>
    </row>
    <row r="6680" spans="1:9">
      <c r="A6680" s="421">
        <v>6679</v>
      </c>
      <c r="B6680" s="313" t="s">
        <v>7711</v>
      </c>
      <c r="C6680" s="426" t="s">
        <v>7712</v>
      </c>
      <c r="D6680" s="426" t="s">
        <v>15852</v>
      </c>
      <c r="E6680" s="426" t="s">
        <v>10723</v>
      </c>
      <c r="F6680" s="442">
        <v>35530000</v>
      </c>
      <c r="G6680" s="423">
        <v>2023</v>
      </c>
      <c r="H6680" s="424">
        <f>VLOOKUP(G6680,[3]잔가율!$B$3:$C$33,2,FALSE)</f>
        <v>0.82599999999999996</v>
      </c>
      <c r="I6680" s="434">
        <f t="shared" si="104"/>
        <v>29347780</v>
      </c>
    </row>
    <row r="6681" spans="1:9">
      <c r="A6681" s="421">
        <v>6680</v>
      </c>
      <c r="B6681" s="313" t="s">
        <v>7711</v>
      </c>
      <c r="C6681" s="426" t="s">
        <v>7712</v>
      </c>
      <c r="D6681" s="426" t="s">
        <v>15852</v>
      </c>
      <c r="E6681" s="426" t="s">
        <v>10724</v>
      </c>
      <c r="F6681" s="442">
        <v>36070000</v>
      </c>
      <c r="G6681" s="423">
        <v>2023</v>
      </c>
      <c r="H6681" s="424">
        <f>VLOOKUP(G6681,[3]잔가율!$B$3:$C$33,2,FALSE)</f>
        <v>0.82599999999999996</v>
      </c>
      <c r="I6681" s="434">
        <f t="shared" si="104"/>
        <v>29793820</v>
      </c>
    </row>
    <row r="6682" spans="1:9">
      <c r="A6682" s="421">
        <v>6681</v>
      </c>
      <c r="B6682" s="313" t="s">
        <v>7711</v>
      </c>
      <c r="C6682" s="426" t="s">
        <v>7712</v>
      </c>
      <c r="D6682" s="426" t="s">
        <v>15852</v>
      </c>
      <c r="E6682" s="426" t="s">
        <v>10725</v>
      </c>
      <c r="F6682" s="442">
        <v>36810000</v>
      </c>
      <c r="G6682" s="423">
        <v>2023</v>
      </c>
      <c r="H6682" s="424">
        <f>VLOOKUP(G6682,[3]잔가율!$B$3:$C$33,2,FALSE)</f>
        <v>0.82599999999999996</v>
      </c>
      <c r="I6682" s="434">
        <f t="shared" si="104"/>
        <v>30405060</v>
      </c>
    </row>
    <row r="6683" spans="1:9">
      <c r="A6683" s="421">
        <v>6682</v>
      </c>
      <c r="B6683" s="313" t="s">
        <v>7711</v>
      </c>
      <c r="C6683" s="426" t="s">
        <v>7712</v>
      </c>
      <c r="D6683" s="426" t="s">
        <v>15852</v>
      </c>
      <c r="E6683" s="426" t="s">
        <v>10726</v>
      </c>
      <c r="F6683" s="442">
        <v>32290000</v>
      </c>
      <c r="G6683" s="423">
        <v>2023</v>
      </c>
      <c r="H6683" s="424">
        <f>VLOOKUP(G6683,[3]잔가율!$B$3:$C$33,2,FALSE)</f>
        <v>0.82599999999999996</v>
      </c>
      <c r="I6683" s="434">
        <f t="shared" si="104"/>
        <v>26671540</v>
      </c>
    </row>
    <row r="6684" spans="1:9">
      <c r="A6684" s="421">
        <v>6683</v>
      </c>
      <c r="B6684" s="313" t="s">
        <v>7711</v>
      </c>
      <c r="C6684" s="426" t="s">
        <v>7712</v>
      </c>
      <c r="D6684" s="426" t="s">
        <v>15852</v>
      </c>
      <c r="E6684" s="426" t="s">
        <v>10727</v>
      </c>
      <c r="F6684" s="442">
        <v>33510000</v>
      </c>
      <c r="G6684" s="423">
        <v>2023</v>
      </c>
      <c r="H6684" s="424">
        <f>VLOOKUP(G6684,[3]잔가율!$B$3:$C$33,2,FALSE)</f>
        <v>0.82599999999999996</v>
      </c>
      <c r="I6684" s="434">
        <f t="shared" si="104"/>
        <v>27679260</v>
      </c>
    </row>
    <row r="6685" spans="1:9">
      <c r="A6685" s="421">
        <v>6684</v>
      </c>
      <c r="B6685" s="313" t="s">
        <v>7711</v>
      </c>
      <c r="C6685" s="422" t="s">
        <v>7712</v>
      </c>
      <c r="D6685" s="422" t="s">
        <v>10717</v>
      </c>
      <c r="E6685" s="422" t="s">
        <v>10728</v>
      </c>
      <c r="F6685" s="440">
        <v>39070000</v>
      </c>
      <c r="G6685" s="423">
        <v>2023</v>
      </c>
      <c r="H6685" s="424">
        <f>VLOOKUP(G6685,[3]잔가율!$B$3:$C$33,2,FALSE)</f>
        <v>0.82599999999999996</v>
      </c>
      <c r="I6685" s="434">
        <f t="shared" si="104"/>
        <v>32271820</v>
      </c>
    </row>
    <row r="6686" spans="1:9">
      <c r="A6686" s="421">
        <v>6685</v>
      </c>
      <c r="B6686" s="313" t="s">
        <v>7711</v>
      </c>
      <c r="C6686" s="422" t="s">
        <v>7712</v>
      </c>
      <c r="D6686" s="422" t="s">
        <v>10717</v>
      </c>
      <c r="E6686" s="422" t="s">
        <v>10729</v>
      </c>
      <c r="F6686" s="440">
        <v>35360000</v>
      </c>
      <c r="G6686" s="423">
        <v>2023</v>
      </c>
      <c r="H6686" s="424">
        <f>VLOOKUP(G6686,[3]잔가율!$B$3:$C$33,2,FALSE)</f>
        <v>0.82599999999999996</v>
      </c>
      <c r="I6686" s="434">
        <f t="shared" si="104"/>
        <v>29207360</v>
      </c>
    </row>
    <row r="6687" spans="1:9">
      <c r="A6687" s="421">
        <v>6686</v>
      </c>
      <c r="B6687" s="313" t="s">
        <v>7711</v>
      </c>
      <c r="C6687" s="422" t="s">
        <v>7712</v>
      </c>
      <c r="D6687" s="422" t="s">
        <v>10717</v>
      </c>
      <c r="E6687" s="422" t="s">
        <v>10730</v>
      </c>
      <c r="F6687" s="440">
        <v>33220000</v>
      </c>
      <c r="G6687" s="423">
        <v>2023</v>
      </c>
      <c r="H6687" s="424">
        <f>VLOOKUP(G6687,[3]잔가율!$B$3:$C$33,2,FALSE)</f>
        <v>0.82599999999999996</v>
      </c>
      <c r="I6687" s="434">
        <f t="shared" si="104"/>
        <v>27439720</v>
      </c>
    </row>
    <row r="6688" spans="1:9">
      <c r="A6688" s="421">
        <v>6687</v>
      </c>
      <c r="B6688" s="313" t="s">
        <v>7711</v>
      </c>
      <c r="C6688" s="426" t="s">
        <v>7712</v>
      </c>
      <c r="D6688" s="426" t="s">
        <v>15852</v>
      </c>
      <c r="E6688" s="426" t="s">
        <v>10731</v>
      </c>
      <c r="F6688" s="442">
        <v>41130000</v>
      </c>
      <c r="G6688" s="423">
        <v>2023</v>
      </c>
      <c r="H6688" s="424">
        <f>VLOOKUP(G6688,[3]잔가율!$B$3:$C$33,2,FALSE)</f>
        <v>0.82599999999999996</v>
      </c>
      <c r="I6688" s="434">
        <f t="shared" si="104"/>
        <v>33973380</v>
      </c>
    </row>
    <row r="6689" spans="1:9">
      <c r="A6689" s="421">
        <v>6688</v>
      </c>
      <c r="B6689" s="313" t="s">
        <v>7711</v>
      </c>
      <c r="C6689" s="426" t="s">
        <v>7712</v>
      </c>
      <c r="D6689" s="426" t="s">
        <v>15852</v>
      </c>
      <c r="E6689" s="426" t="s">
        <v>10732</v>
      </c>
      <c r="F6689" s="442">
        <v>42090000</v>
      </c>
      <c r="G6689" s="423">
        <v>2023</v>
      </c>
      <c r="H6689" s="424">
        <f>VLOOKUP(G6689,[3]잔가율!$B$3:$C$33,2,FALSE)</f>
        <v>0.82599999999999996</v>
      </c>
      <c r="I6689" s="434">
        <f t="shared" si="104"/>
        <v>34766340</v>
      </c>
    </row>
    <row r="6690" spans="1:9">
      <c r="A6690" s="421">
        <v>6689</v>
      </c>
      <c r="B6690" s="313" t="s">
        <v>15840</v>
      </c>
      <c r="C6690" s="426" t="s">
        <v>7712</v>
      </c>
      <c r="D6690" s="426" t="s">
        <v>15852</v>
      </c>
      <c r="E6690" s="426" t="s">
        <v>10733</v>
      </c>
      <c r="F6690" s="442">
        <v>38020000</v>
      </c>
      <c r="G6690" s="423">
        <v>2023</v>
      </c>
      <c r="H6690" s="424">
        <f>VLOOKUP(G6690,[3]잔가율!$B$3:$C$33,2,FALSE)</f>
        <v>0.82599999999999996</v>
      </c>
      <c r="I6690" s="434">
        <f t="shared" si="104"/>
        <v>31404520</v>
      </c>
    </row>
    <row r="6691" spans="1:9">
      <c r="A6691" s="421">
        <v>6690</v>
      </c>
      <c r="B6691" s="313" t="s">
        <v>7711</v>
      </c>
      <c r="C6691" s="426" t="s">
        <v>7712</v>
      </c>
      <c r="D6691" s="426" t="s">
        <v>15852</v>
      </c>
      <c r="E6691" s="426" t="s">
        <v>10734</v>
      </c>
      <c r="F6691" s="442">
        <v>40120000</v>
      </c>
      <c r="G6691" s="423">
        <v>2023</v>
      </c>
      <c r="H6691" s="424">
        <f>VLOOKUP(G6691,[3]잔가율!$B$3:$C$33,2,FALSE)</f>
        <v>0.82599999999999996</v>
      </c>
      <c r="I6691" s="434">
        <f t="shared" si="104"/>
        <v>33139120</v>
      </c>
    </row>
    <row r="6692" spans="1:9">
      <c r="A6692" s="421">
        <v>6691</v>
      </c>
      <c r="B6692" s="313" t="s">
        <v>7711</v>
      </c>
      <c r="C6692" s="426" t="s">
        <v>7712</v>
      </c>
      <c r="D6692" s="426" t="s">
        <v>15852</v>
      </c>
      <c r="E6692" s="426" t="s">
        <v>10735</v>
      </c>
      <c r="F6692" s="442">
        <v>34110000</v>
      </c>
      <c r="G6692" s="423">
        <v>2023</v>
      </c>
      <c r="H6692" s="424">
        <f>VLOOKUP(G6692,[3]잔가율!$B$3:$C$33,2,FALSE)</f>
        <v>0.82599999999999996</v>
      </c>
      <c r="I6692" s="434">
        <f t="shared" si="104"/>
        <v>28174860</v>
      </c>
    </row>
    <row r="6693" spans="1:9">
      <c r="A6693" s="421">
        <v>6692</v>
      </c>
      <c r="B6693" s="313" t="s">
        <v>7711</v>
      </c>
      <c r="C6693" s="422" t="s">
        <v>7712</v>
      </c>
      <c r="D6693" s="422" t="s">
        <v>10717</v>
      </c>
      <c r="E6693" s="422" t="s">
        <v>10736</v>
      </c>
      <c r="F6693" s="440">
        <v>36020000</v>
      </c>
      <c r="G6693" s="423">
        <v>2023</v>
      </c>
      <c r="H6693" s="424">
        <f>VLOOKUP(G6693,[3]잔가율!$B$3:$C$33,2,FALSE)</f>
        <v>0.82599999999999996</v>
      </c>
      <c r="I6693" s="434">
        <f t="shared" si="104"/>
        <v>29752520</v>
      </c>
    </row>
    <row r="6694" spans="1:9">
      <c r="A6694" s="421">
        <v>6693</v>
      </c>
      <c r="B6694" s="313" t="s">
        <v>7711</v>
      </c>
      <c r="C6694" s="422" t="s">
        <v>7712</v>
      </c>
      <c r="D6694" s="422" t="s">
        <v>10717</v>
      </c>
      <c r="E6694" s="422" t="s">
        <v>10737</v>
      </c>
      <c r="F6694" s="440">
        <v>33670000</v>
      </c>
      <c r="G6694" s="423">
        <v>2023</v>
      </c>
      <c r="H6694" s="424">
        <f>VLOOKUP(G6694,[3]잔가율!$B$3:$C$33,2,FALSE)</f>
        <v>0.82599999999999996</v>
      </c>
      <c r="I6694" s="434">
        <f t="shared" si="104"/>
        <v>27811420</v>
      </c>
    </row>
    <row r="6695" spans="1:9">
      <c r="A6695" s="421">
        <v>6694</v>
      </c>
      <c r="B6695" s="313" t="s">
        <v>7711</v>
      </c>
      <c r="C6695" s="426" t="s">
        <v>7712</v>
      </c>
      <c r="D6695" s="426" t="s">
        <v>15852</v>
      </c>
      <c r="E6695" s="426" t="s">
        <v>10738</v>
      </c>
      <c r="F6695" s="442">
        <v>38520000</v>
      </c>
      <c r="G6695" s="423">
        <v>2023</v>
      </c>
      <c r="H6695" s="424">
        <f>VLOOKUP(G6695,[3]잔가율!$B$3:$C$33,2,FALSE)</f>
        <v>0.82599999999999996</v>
      </c>
      <c r="I6695" s="434">
        <f t="shared" si="104"/>
        <v>31817520</v>
      </c>
    </row>
    <row r="6696" spans="1:9">
      <c r="A6696" s="421">
        <v>6695</v>
      </c>
      <c r="B6696" s="313" t="s">
        <v>7711</v>
      </c>
      <c r="C6696" s="426" t="s">
        <v>7712</v>
      </c>
      <c r="D6696" s="426" t="s">
        <v>15852</v>
      </c>
      <c r="E6696" s="426" t="s">
        <v>10739</v>
      </c>
      <c r="F6696" s="442">
        <v>38130000</v>
      </c>
      <c r="G6696" s="423">
        <v>2023</v>
      </c>
      <c r="H6696" s="424">
        <f>VLOOKUP(G6696,[3]잔가율!$B$3:$C$33,2,FALSE)</f>
        <v>0.82599999999999996</v>
      </c>
      <c r="I6696" s="434">
        <f t="shared" si="104"/>
        <v>31495380</v>
      </c>
    </row>
    <row r="6697" spans="1:9">
      <c r="A6697" s="421">
        <v>6696</v>
      </c>
      <c r="B6697" s="313" t="s">
        <v>7711</v>
      </c>
      <c r="C6697" s="426" t="s">
        <v>7712</v>
      </c>
      <c r="D6697" s="426" t="s">
        <v>15852</v>
      </c>
      <c r="E6697" s="426" t="s">
        <v>10740</v>
      </c>
      <c r="F6697" s="442">
        <v>39720000</v>
      </c>
      <c r="G6697" s="423">
        <v>2023</v>
      </c>
      <c r="H6697" s="424">
        <f>VLOOKUP(G6697,[3]잔가율!$B$3:$C$33,2,FALSE)</f>
        <v>0.82599999999999996</v>
      </c>
      <c r="I6697" s="434">
        <f t="shared" si="104"/>
        <v>32808720</v>
      </c>
    </row>
    <row r="6698" spans="1:9">
      <c r="A6698" s="421">
        <v>6697</v>
      </c>
      <c r="B6698" s="313" t="s">
        <v>7711</v>
      </c>
      <c r="C6698" s="426" t="s">
        <v>7712</v>
      </c>
      <c r="D6698" s="426" t="s">
        <v>15852</v>
      </c>
      <c r="E6698" s="426" t="s">
        <v>10741</v>
      </c>
      <c r="F6698" s="442">
        <v>33340000</v>
      </c>
      <c r="G6698" s="423">
        <v>2023</v>
      </c>
      <c r="H6698" s="424">
        <f>VLOOKUP(G6698,[3]잔가율!$B$3:$C$33,2,FALSE)</f>
        <v>0.82599999999999996</v>
      </c>
      <c r="I6698" s="434">
        <f t="shared" si="104"/>
        <v>27538840</v>
      </c>
    </row>
    <row r="6699" spans="1:9">
      <c r="A6699" s="421">
        <v>6698</v>
      </c>
      <c r="B6699" s="313" t="s">
        <v>7711</v>
      </c>
      <c r="C6699" s="426" t="s">
        <v>7712</v>
      </c>
      <c r="D6699" s="426" t="s">
        <v>15852</v>
      </c>
      <c r="E6699" s="426" t="s">
        <v>10742</v>
      </c>
      <c r="F6699" s="442">
        <v>33800000</v>
      </c>
      <c r="G6699" s="423">
        <v>2023</v>
      </c>
      <c r="H6699" s="424">
        <f>VLOOKUP(G6699,[3]잔가율!$B$3:$C$33,2,FALSE)</f>
        <v>0.82599999999999996</v>
      </c>
      <c r="I6699" s="434">
        <f t="shared" si="104"/>
        <v>27918800</v>
      </c>
    </row>
    <row r="6700" spans="1:9">
      <c r="A6700" s="421">
        <v>6699</v>
      </c>
      <c r="B6700" s="313" t="s">
        <v>7711</v>
      </c>
      <c r="C6700" s="426" t="s">
        <v>7712</v>
      </c>
      <c r="D6700" s="426" t="s">
        <v>15852</v>
      </c>
      <c r="E6700" s="426" t="s">
        <v>10743</v>
      </c>
      <c r="F6700" s="442">
        <v>34680000</v>
      </c>
      <c r="G6700" s="423">
        <v>2023</v>
      </c>
      <c r="H6700" s="424">
        <f>VLOOKUP(G6700,[3]잔가율!$B$3:$C$33,2,FALSE)</f>
        <v>0.82599999999999996</v>
      </c>
      <c r="I6700" s="434">
        <f t="shared" si="104"/>
        <v>28645680</v>
      </c>
    </row>
    <row r="6701" spans="1:9">
      <c r="A6701" s="421">
        <v>6700</v>
      </c>
      <c r="B6701" s="313" t="s">
        <v>7711</v>
      </c>
      <c r="C6701" s="426" t="s">
        <v>7712</v>
      </c>
      <c r="D6701" s="426" t="s">
        <v>15852</v>
      </c>
      <c r="E6701" s="426" t="s">
        <v>10744</v>
      </c>
      <c r="F6701" s="442">
        <v>36960000</v>
      </c>
      <c r="G6701" s="423">
        <v>2023</v>
      </c>
      <c r="H6701" s="424">
        <f>VLOOKUP(G6701,[3]잔가율!$B$3:$C$33,2,FALSE)</f>
        <v>0.82599999999999996</v>
      </c>
      <c r="I6701" s="434">
        <f t="shared" si="104"/>
        <v>30528960</v>
      </c>
    </row>
    <row r="6702" spans="1:9">
      <c r="A6702" s="421">
        <v>6701</v>
      </c>
      <c r="B6702" s="313" t="s">
        <v>7711</v>
      </c>
      <c r="C6702" s="426" t="s">
        <v>7712</v>
      </c>
      <c r="D6702" s="426" t="s">
        <v>15852</v>
      </c>
      <c r="E6702" s="426" t="s">
        <v>10745</v>
      </c>
      <c r="F6702" s="442">
        <v>37280000</v>
      </c>
      <c r="G6702" s="423">
        <v>2023</v>
      </c>
      <c r="H6702" s="424">
        <f>VLOOKUP(G6702,[3]잔가율!$B$3:$C$33,2,FALSE)</f>
        <v>0.82599999999999996</v>
      </c>
      <c r="I6702" s="434">
        <f t="shared" si="104"/>
        <v>30793280</v>
      </c>
    </row>
    <row r="6703" spans="1:9">
      <c r="A6703" s="421">
        <v>6702</v>
      </c>
      <c r="B6703" s="313" t="s">
        <v>7711</v>
      </c>
      <c r="C6703" s="426" t="s">
        <v>7712</v>
      </c>
      <c r="D6703" s="426" t="s">
        <v>15852</v>
      </c>
      <c r="E6703" s="426" t="s">
        <v>10746</v>
      </c>
      <c r="F6703" s="442">
        <v>38210000</v>
      </c>
      <c r="G6703" s="423">
        <v>2023</v>
      </c>
      <c r="H6703" s="424">
        <f>VLOOKUP(G6703,[3]잔가율!$B$3:$C$33,2,FALSE)</f>
        <v>0.82599999999999996</v>
      </c>
      <c r="I6703" s="434">
        <f t="shared" si="104"/>
        <v>31561460</v>
      </c>
    </row>
    <row r="6704" spans="1:9">
      <c r="A6704" s="421">
        <v>6703</v>
      </c>
      <c r="B6704" s="313" t="s">
        <v>7711</v>
      </c>
      <c r="C6704" s="422" t="s">
        <v>7712</v>
      </c>
      <c r="D6704" s="422" t="s">
        <v>10717</v>
      </c>
      <c r="E6704" s="422" t="s">
        <v>10747</v>
      </c>
      <c r="F6704" s="440">
        <v>39850000</v>
      </c>
      <c r="G6704" s="423">
        <v>2023</v>
      </c>
      <c r="H6704" s="424">
        <f>VLOOKUP(G6704,[3]잔가율!$B$3:$C$33,2,FALSE)</f>
        <v>0.82599999999999996</v>
      </c>
      <c r="I6704" s="434">
        <f t="shared" si="104"/>
        <v>32916100</v>
      </c>
    </row>
    <row r="6705" spans="1:9">
      <c r="A6705" s="421">
        <v>6704</v>
      </c>
      <c r="B6705" s="313" t="s">
        <v>7711</v>
      </c>
      <c r="C6705" s="422" t="s">
        <v>7712</v>
      </c>
      <c r="D6705" s="422" t="s">
        <v>10717</v>
      </c>
      <c r="E6705" s="422" t="s">
        <v>10748</v>
      </c>
      <c r="F6705" s="440">
        <v>40450000</v>
      </c>
      <c r="G6705" s="423">
        <v>2023</v>
      </c>
      <c r="H6705" s="424">
        <f>VLOOKUP(G6705,[3]잔가율!$B$3:$C$33,2,FALSE)</f>
        <v>0.82599999999999996</v>
      </c>
      <c r="I6705" s="434">
        <f t="shared" si="104"/>
        <v>33411700</v>
      </c>
    </row>
    <row r="6706" spans="1:9">
      <c r="A6706" s="421">
        <v>6705</v>
      </c>
      <c r="B6706" s="313" t="s">
        <v>7711</v>
      </c>
      <c r="C6706" s="426" t="s">
        <v>7712</v>
      </c>
      <c r="D6706" s="426" t="s">
        <v>15852</v>
      </c>
      <c r="E6706" s="426" t="s">
        <v>10749</v>
      </c>
      <c r="F6706" s="442">
        <v>40600000</v>
      </c>
      <c r="G6706" s="423">
        <v>2023</v>
      </c>
      <c r="H6706" s="424">
        <f>VLOOKUP(G6706,[3]잔가율!$B$3:$C$33,2,FALSE)</f>
        <v>0.82599999999999996</v>
      </c>
      <c r="I6706" s="434">
        <f t="shared" si="104"/>
        <v>33535600</v>
      </c>
    </row>
    <row r="6707" spans="1:9">
      <c r="A6707" s="421">
        <v>6706</v>
      </c>
      <c r="B6707" s="313" t="s">
        <v>7711</v>
      </c>
      <c r="C6707" s="426" t="s">
        <v>7712</v>
      </c>
      <c r="D6707" s="426" t="s">
        <v>15852</v>
      </c>
      <c r="E6707" s="426" t="s">
        <v>10750</v>
      </c>
      <c r="F6707" s="442">
        <v>42910000</v>
      </c>
      <c r="G6707" s="423">
        <v>2023</v>
      </c>
      <c r="H6707" s="424">
        <f>VLOOKUP(G6707,[3]잔가율!$B$3:$C$33,2,FALSE)</f>
        <v>0.82599999999999996</v>
      </c>
      <c r="I6707" s="434">
        <f t="shared" si="104"/>
        <v>35443660</v>
      </c>
    </row>
    <row r="6708" spans="1:9">
      <c r="A6708" s="421">
        <v>6707</v>
      </c>
      <c r="B6708" s="313" t="s">
        <v>7711</v>
      </c>
      <c r="C6708" s="426" t="s">
        <v>7712</v>
      </c>
      <c r="D6708" s="426" t="s">
        <v>15852</v>
      </c>
      <c r="E6708" s="426" t="s">
        <v>10751</v>
      </c>
      <c r="F6708" s="442">
        <v>37700000</v>
      </c>
      <c r="G6708" s="423">
        <v>2023</v>
      </c>
      <c r="H6708" s="424">
        <f>VLOOKUP(G6708,[3]잔가율!$B$3:$C$33,2,FALSE)</f>
        <v>0.82599999999999996</v>
      </c>
      <c r="I6708" s="434">
        <f t="shared" si="104"/>
        <v>31140200</v>
      </c>
    </row>
    <row r="6709" spans="1:9">
      <c r="A6709" s="421">
        <v>6708</v>
      </c>
      <c r="B6709" s="313" t="s">
        <v>15840</v>
      </c>
      <c r="C6709" s="426" t="s">
        <v>7712</v>
      </c>
      <c r="D6709" s="426" t="s">
        <v>15852</v>
      </c>
      <c r="E6709" s="426" t="s">
        <v>10752</v>
      </c>
      <c r="F6709" s="442">
        <v>40150000</v>
      </c>
      <c r="G6709" s="423">
        <v>2023</v>
      </c>
      <c r="H6709" s="424">
        <f>VLOOKUP(G6709,[3]잔가율!$B$3:$C$33,2,FALSE)</f>
        <v>0.82599999999999996</v>
      </c>
      <c r="I6709" s="434">
        <f t="shared" si="104"/>
        <v>33163900</v>
      </c>
    </row>
    <row r="6710" spans="1:9">
      <c r="A6710" s="421">
        <v>6709</v>
      </c>
      <c r="B6710" s="313" t="s">
        <v>7711</v>
      </c>
      <c r="C6710" s="426" t="s">
        <v>7712</v>
      </c>
      <c r="D6710" s="426" t="s">
        <v>15852</v>
      </c>
      <c r="E6710" s="426" t="s">
        <v>10753</v>
      </c>
      <c r="F6710" s="442">
        <v>41280000</v>
      </c>
      <c r="G6710" s="423">
        <v>2023</v>
      </c>
      <c r="H6710" s="424">
        <f>VLOOKUP(G6710,[3]잔가율!$B$3:$C$33,2,FALSE)</f>
        <v>0.82599999999999996</v>
      </c>
      <c r="I6710" s="434">
        <f t="shared" si="104"/>
        <v>34097280</v>
      </c>
    </row>
    <row r="6711" spans="1:9">
      <c r="A6711" s="421">
        <v>6710</v>
      </c>
      <c r="B6711" s="313" t="s">
        <v>7711</v>
      </c>
      <c r="C6711" s="426" t="s">
        <v>7712</v>
      </c>
      <c r="D6711" s="426" t="s">
        <v>15852</v>
      </c>
      <c r="E6711" s="426" t="s">
        <v>10754</v>
      </c>
      <c r="F6711" s="442">
        <v>37540000</v>
      </c>
      <c r="G6711" s="423">
        <v>2023</v>
      </c>
      <c r="H6711" s="424">
        <f>VLOOKUP(G6711,[3]잔가율!$B$3:$C$33,2,FALSE)</f>
        <v>0.82599999999999996</v>
      </c>
      <c r="I6711" s="434">
        <f t="shared" si="104"/>
        <v>31008040</v>
      </c>
    </row>
    <row r="6712" spans="1:9">
      <c r="A6712" s="421">
        <v>6711</v>
      </c>
      <c r="B6712" s="313" t="s">
        <v>7711</v>
      </c>
      <c r="C6712" s="426" t="s">
        <v>7712</v>
      </c>
      <c r="D6712" s="426" t="s">
        <v>15852</v>
      </c>
      <c r="E6712" s="426" t="s">
        <v>10755</v>
      </c>
      <c r="F6712" s="442">
        <v>38680000</v>
      </c>
      <c r="G6712" s="423">
        <v>2023</v>
      </c>
      <c r="H6712" s="424">
        <f>VLOOKUP(G6712,[3]잔가율!$B$3:$C$33,2,FALSE)</f>
        <v>0.82599999999999996</v>
      </c>
      <c r="I6712" s="434">
        <f t="shared" si="104"/>
        <v>31949680</v>
      </c>
    </row>
    <row r="6713" spans="1:9">
      <c r="A6713" s="421">
        <v>6712</v>
      </c>
      <c r="B6713" s="313" t="s">
        <v>7711</v>
      </c>
      <c r="C6713" s="426" t="s">
        <v>7712</v>
      </c>
      <c r="D6713" s="426" t="s">
        <v>15852</v>
      </c>
      <c r="E6713" s="426" t="s">
        <v>10756</v>
      </c>
      <c r="F6713" s="442">
        <v>39370000</v>
      </c>
      <c r="G6713" s="423">
        <v>2023</v>
      </c>
      <c r="H6713" s="424">
        <f>VLOOKUP(G6713,[3]잔가율!$B$3:$C$33,2,FALSE)</f>
        <v>0.82599999999999996</v>
      </c>
      <c r="I6713" s="434">
        <f t="shared" si="104"/>
        <v>32519620</v>
      </c>
    </row>
    <row r="6714" spans="1:9">
      <c r="A6714" s="421">
        <v>6713</v>
      </c>
      <c r="B6714" s="313" t="s">
        <v>7711</v>
      </c>
      <c r="C6714" s="426" t="s">
        <v>7712</v>
      </c>
      <c r="D6714" s="426" t="s">
        <v>15852</v>
      </c>
      <c r="E6714" s="426" t="s">
        <v>10757</v>
      </c>
      <c r="F6714" s="442">
        <v>36370000</v>
      </c>
      <c r="G6714" s="423">
        <v>2023</v>
      </c>
      <c r="H6714" s="424">
        <f>VLOOKUP(G6714,[3]잔가율!$B$3:$C$33,2,FALSE)</f>
        <v>0.82599999999999996</v>
      </c>
      <c r="I6714" s="434">
        <f t="shared" si="104"/>
        <v>30041620</v>
      </c>
    </row>
    <row r="6715" spans="1:9">
      <c r="A6715" s="421">
        <v>6714</v>
      </c>
      <c r="B6715" s="313" t="s">
        <v>7711</v>
      </c>
      <c r="C6715" s="426" t="s">
        <v>7712</v>
      </c>
      <c r="D6715" s="426" t="s">
        <v>15852</v>
      </c>
      <c r="E6715" s="426" t="s">
        <v>10758</v>
      </c>
      <c r="F6715" s="442">
        <v>37570000</v>
      </c>
      <c r="G6715" s="423">
        <v>2023</v>
      </c>
      <c r="H6715" s="424">
        <f>VLOOKUP(G6715,[3]잔가율!$B$3:$C$33,2,FALSE)</f>
        <v>0.82599999999999996</v>
      </c>
      <c r="I6715" s="434">
        <f t="shared" si="104"/>
        <v>31032820</v>
      </c>
    </row>
    <row r="6716" spans="1:9">
      <c r="A6716" s="421">
        <v>6715</v>
      </c>
      <c r="B6716" s="313" t="s">
        <v>7711</v>
      </c>
      <c r="C6716" s="426" t="s">
        <v>7712</v>
      </c>
      <c r="D6716" s="426" t="s">
        <v>15852</v>
      </c>
      <c r="E6716" s="426" t="s">
        <v>10759</v>
      </c>
      <c r="F6716" s="442">
        <v>37510000</v>
      </c>
      <c r="G6716" s="423">
        <v>2023</v>
      </c>
      <c r="H6716" s="424">
        <f>VLOOKUP(G6716,[3]잔가율!$B$3:$C$33,2,FALSE)</f>
        <v>0.82599999999999996</v>
      </c>
      <c r="I6716" s="434">
        <f t="shared" si="104"/>
        <v>30983260</v>
      </c>
    </row>
    <row r="6717" spans="1:9">
      <c r="A6717" s="421">
        <v>6716</v>
      </c>
      <c r="B6717" s="313" t="s">
        <v>7711</v>
      </c>
      <c r="C6717" s="426" t="s">
        <v>7712</v>
      </c>
      <c r="D6717" s="426" t="s">
        <v>15852</v>
      </c>
      <c r="E6717" s="426" t="s">
        <v>10760</v>
      </c>
      <c r="F6717" s="442">
        <v>33240000</v>
      </c>
      <c r="G6717" s="423">
        <v>2023</v>
      </c>
      <c r="H6717" s="424">
        <f>VLOOKUP(G6717,[3]잔가율!$B$3:$C$33,2,FALSE)</f>
        <v>0.82599999999999996</v>
      </c>
      <c r="I6717" s="434">
        <f t="shared" si="104"/>
        <v>27456240</v>
      </c>
    </row>
    <row r="6718" spans="1:9">
      <c r="A6718" s="421">
        <v>6717</v>
      </c>
      <c r="B6718" s="313" t="s">
        <v>7711</v>
      </c>
      <c r="C6718" s="426" t="s">
        <v>7712</v>
      </c>
      <c r="D6718" s="426" t="s">
        <v>15852</v>
      </c>
      <c r="E6718" s="426" t="s">
        <v>10761</v>
      </c>
      <c r="F6718" s="442">
        <v>34520000</v>
      </c>
      <c r="G6718" s="423">
        <v>2023</v>
      </c>
      <c r="H6718" s="424">
        <f>VLOOKUP(G6718,[3]잔가율!$B$3:$C$33,2,FALSE)</f>
        <v>0.82599999999999996</v>
      </c>
      <c r="I6718" s="434">
        <f t="shared" si="104"/>
        <v>28513520</v>
      </c>
    </row>
    <row r="6719" spans="1:9">
      <c r="A6719" s="421">
        <v>6718</v>
      </c>
      <c r="B6719" s="313" t="s">
        <v>7711</v>
      </c>
      <c r="C6719" s="426" t="s">
        <v>7712</v>
      </c>
      <c r="D6719" s="426" t="s">
        <v>15852</v>
      </c>
      <c r="E6719" s="426" t="s">
        <v>10762</v>
      </c>
      <c r="F6719" s="442">
        <v>34680000</v>
      </c>
      <c r="G6719" s="423">
        <v>2023</v>
      </c>
      <c r="H6719" s="424">
        <f>VLOOKUP(G6719,[3]잔가율!$B$3:$C$33,2,FALSE)</f>
        <v>0.82599999999999996</v>
      </c>
      <c r="I6719" s="434">
        <f t="shared" si="104"/>
        <v>28645680</v>
      </c>
    </row>
    <row r="6720" spans="1:9">
      <c r="A6720" s="421">
        <v>6719</v>
      </c>
      <c r="B6720" s="313" t="s">
        <v>7711</v>
      </c>
      <c r="C6720" s="422" t="s">
        <v>7712</v>
      </c>
      <c r="D6720" s="422" t="s">
        <v>10717</v>
      </c>
      <c r="E6720" s="422" t="s">
        <v>10763</v>
      </c>
      <c r="F6720" s="440">
        <v>40930000</v>
      </c>
      <c r="G6720" s="423">
        <v>2023</v>
      </c>
      <c r="H6720" s="424">
        <f>VLOOKUP(G6720,[3]잔가율!$B$3:$C$33,2,FALSE)</f>
        <v>0.82599999999999996</v>
      </c>
      <c r="I6720" s="434">
        <f t="shared" si="104"/>
        <v>33808180</v>
      </c>
    </row>
    <row r="6721" spans="1:9">
      <c r="A6721" s="421">
        <v>6720</v>
      </c>
      <c r="B6721" s="313" t="s">
        <v>7711</v>
      </c>
      <c r="C6721" s="426" t="s">
        <v>7712</v>
      </c>
      <c r="D6721" s="426" t="s">
        <v>15852</v>
      </c>
      <c r="E6721" s="426" t="s">
        <v>10764</v>
      </c>
      <c r="F6721" s="442">
        <v>42670000</v>
      </c>
      <c r="G6721" s="423">
        <v>2023</v>
      </c>
      <c r="H6721" s="424">
        <f>VLOOKUP(G6721,[3]잔가율!$B$3:$C$33,2,FALSE)</f>
        <v>0.82599999999999996</v>
      </c>
      <c r="I6721" s="434">
        <f t="shared" si="104"/>
        <v>35245420</v>
      </c>
    </row>
    <row r="6722" spans="1:9">
      <c r="A6722" s="421">
        <v>6721</v>
      </c>
      <c r="B6722" s="313" t="s">
        <v>7711</v>
      </c>
      <c r="C6722" s="426" t="s">
        <v>7712</v>
      </c>
      <c r="D6722" s="426" t="s">
        <v>15852</v>
      </c>
      <c r="E6722" s="426" t="s">
        <v>10765</v>
      </c>
      <c r="F6722" s="442">
        <v>37090000</v>
      </c>
      <c r="G6722" s="423">
        <v>2023</v>
      </c>
      <c r="H6722" s="424">
        <f>VLOOKUP(G6722,[3]잔가율!$B$3:$C$33,2,FALSE)</f>
        <v>0.82599999999999996</v>
      </c>
      <c r="I6722" s="434">
        <f t="shared" ref="I6722:I6785" si="105">ROUNDDOWN(F6722*H6722,0)</f>
        <v>30636340</v>
      </c>
    </row>
    <row r="6723" spans="1:9">
      <c r="A6723" s="421">
        <v>6722</v>
      </c>
      <c r="B6723" s="313" t="s">
        <v>7711</v>
      </c>
      <c r="C6723" s="426" t="s">
        <v>7712</v>
      </c>
      <c r="D6723" s="426" t="s">
        <v>15852</v>
      </c>
      <c r="E6723" s="426" t="s">
        <v>10766</v>
      </c>
      <c r="F6723" s="442">
        <v>40530000</v>
      </c>
      <c r="G6723" s="423">
        <v>2023</v>
      </c>
      <c r="H6723" s="424">
        <f>VLOOKUP(G6723,[3]잔가율!$B$3:$C$33,2,FALSE)</f>
        <v>0.82599999999999996</v>
      </c>
      <c r="I6723" s="434">
        <f t="shared" si="105"/>
        <v>33477780</v>
      </c>
    </row>
    <row r="6724" spans="1:9">
      <c r="A6724" s="421">
        <v>6723</v>
      </c>
      <c r="B6724" s="313" t="s">
        <v>7711</v>
      </c>
      <c r="C6724" s="426" t="s">
        <v>7712</v>
      </c>
      <c r="D6724" s="426" t="s">
        <v>15852</v>
      </c>
      <c r="E6724" s="426" t="s">
        <v>10767</v>
      </c>
      <c r="F6724" s="442">
        <v>34020000</v>
      </c>
      <c r="G6724" s="423">
        <v>2023</v>
      </c>
      <c r="H6724" s="424">
        <f>VLOOKUP(G6724,[3]잔가율!$B$3:$C$33,2,FALSE)</f>
        <v>0.82599999999999996</v>
      </c>
      <c r="I6724" s="434">
        <f t="shared" si="105"/>
        <v>28100520</v>
      </c>
    </row>
    <row r="6725" spans="1:9">
      <c r="A6725" s="421">
        <v>6724</v>
      </c>
      <c r="B6725" s="313" t="s">
        <v>7711</v>
      </c>
      <c r="C6725" s="426" t="s">
        <v>7712</v>
      </c>
      <c r="D6725" s="426" t="s">
        <v>15852</v>
      </c>
      <c r="E6725" s="426" t="s">
        <v>10768</v>
      </c>
      <c r="F6725" s="442">
        <v>37950000</v>
      </c>
      <c r="G6725" s="423">
        <v>2023</v>
      </c>
      <c r="H6725" s="424">
        <f>VLOOKUP(G6725,[3]잔가율!$B$3:$C$33,2,FALSE)</f>
        <v>0.82599999999999996</v>
      </c>
      <c r="I6725" s="434">
        <f t="shared" si="105"/>
        <v>31346700</v>
      </c>
    </row>
    <row r="6726" spans="1:9">
      <c r="A6726" s="421">
        <v>6725</v>
      </c>
      <c r="B6726" s="422" t="s">
        <v>7711</v>
      </c>
      <c r="C6726" s="422" t="s">
        <v>7712</v>
      </c>
      <c r="D6726" s="422" t="s">
        <v>1990</v>
      </c>
      <c r="E6726" s="422" t="s">
        <v>10769</v>
      </c>
      <c r="F6726" s="438">
        <v>11580000</v>
      </c>
      <c r="G6726" s="423">
        <v>2023</v>
      </c>
      <c r="H6726" s="424">
        <f>VLOOKUP(G6726,[3]잔가율!$B$3:$C$33,2,FALSE)</f>
        <v>0.82599999999999996</v>
      </c>
      <c r="I6726" s="434">
        <f t="shared" si="105"/>
        <v>9565080</v>
      </c>
    </row>
    <row r="6727" spans="1:9">
      <c r="A6727" s="421">
        <v>6726</v>
      </c>
      <c r="B6727" s="422" t="s">
        <v>7711</v>
      </c>
      <c r="C6727" s="422" t="s">
        <v>7712</v>
      </c>
      <c r="D6727" s="422" t="s">
        <v>1990</v>
      </c>
      <c r="E6727" s="422" t="s">
        <v>10770</v>
      </c>
      <c r="F6727" s="438">
        <v>12590000</v>
      </c>
      <c r="G6727" s="423">
        <v>2023</v>
      </c>
      <c r="H6727" s="424">
        <f>VLOOKUP(G6727,[3]잔가율!$B$3:$C$33,2,FALSE)</f>
        <v>0.82599999999999996</v>
      </c>
      <c r="I6727" s="434">
        <f t="shared" si="105"/>
        <v>10399340</v>
      </c>
    </row>
    <row r="6728" spans="1:9">
      <c r="A6728" s="421">
        <v>6727</v>
      </c>
      <c r="B6728" s="422" t="s">
        <v>7711</v>
      </c>
      <c r="C6728" s="422" t="s">
        <v>7712</v>
      </c>
      <c r="D6728" s="422" t="s">
        <v>1990</v>
      </c>
      <c r="E6728" s="422" t="s">
        <v>10771</v>
      </c>
      <c r="F6728" s="438">
        <v>11350000</v>
      </c>
      <c r="G6728" s="423">
        <v>2023</v>
      </c>
      <c r="H6728" s="424">
        <f>VLOOKUP(G6728,[3]잔가율!$B$3:$C$33,2,FALSE)</f>
        <v>0.82599999999999996</v>
      </c>
      <c r="I6728" s="434">
        <f t="shared" si="105"/>
        <v>9375100</v>
      </c>
    </row>
    <row r="6729" spans="1:9">
      <c r="A6729" s="421">
        <v>6728</v>
      </c>
      <c r="B6729" s="422" t="s">
        <v>7711</v>
      </c>
      <c r="C6729" s="422" t="s">
        <v>7712</v>
      </c>
      <c r="D6729" s="422" t="s">
        <v>1990</v>
      </c>
      <c r="E6729" s="422" t="s">
        <v>10772</v>
      </c>
      <c r="F6729" s="438">
        <v>13020000</v>
      </c>
      <c r="G6729" s="423">
        <v>2023</v>
      </c>
      <c r="H6729" s="424">
        <f>VLOOKUP(G6729,[3]잔가율!$B$3:$C$33,2,FALSE)</f>
        <v>0.82599999999999996</v>
      </c>
      <c r="I6729" s="434">
        <f t="shared" si="105"/>
        <v>10754520</v>
      </c>
    </row>
    <row r="6730" spans="1:9">
      <c r="A6730" s="421">
        <v>6729</v>
      </c>
      <c r="B6730" s="422" t="s">
        <v>7711</v>
      </c>
      <c r="C6730" s="422" t="s">
        <v>7712</v>
      </c>
      <c r="D6730" s="422" t="s">
        <v>1990</v>
      </c>
      <c r="E6730" s="422" t="s">
        <v>10773</v>
      </c>
      <c r="F6730" s="438">
        <v>11960000</v>
      </c>
      <c r="G6730" s="423">
        <v>2023</v>
      </c>
      <c r="H6730" s="424">
        <f>VLOOKUP(G6730,[3]잔가율!$B$3:$C$33,2,FALSE)</f>
        <v>0.82599999999999996</v>
      </c>
      <c r="I6730" s="434">
        <f t="shared" si="105"/>
        <v>9878960</v>
      </c>
    </row>
    <row r="6731" spans="1:9">
      <c r="A6731" s="421">
        <v>6730</v>
      </c>
      <c r="B6731" s="422" t="s">
        <v>7711</v>
      </c>
      <c r="C6731" s="422" t="s">
        <v>7712</v>
      </c>
      <c r="D6731" s="422" t="s">
        <v>1990</v>
      </c>
      <c r="E6731" s="422" t="s">
        <v>10774</v>
      </c>
      <c r="F6731" s="438">
        <v>12590000</v>
      </c>
      <c r="G6731" s="423">
        <v>2023</v>
      </c>
      <c r="H6731" s="424">
        <f>VLOOKUP(G6731,[3]잔가율!$B$3:$C$33,2,FALSE)</f>
        <v>0.82599999999999996</v>
      </c>
      <c r="I6731" s="434">
        <f t="shared" si="105"/>
        <v>10399340</v>
      </c>
    </row>
    <row r="6732" spans="1:9">
      <c r="A6732" s="421">
        <v>6731</v>
      </c>
      <c r="B6732" s="422" t="s">
        <v>7711</v>
      </c>
      <c r="C6732" s="422" t="s">
        <v>7712</v>
      </c>
      <c r="D6732" s="422" t="s">
        <v>1990</v>
      </c>
      <c r="E6732" s="422" t="s">
        <v>10775</v>
      </c>
      <c r="F6732" s="438">
        <v>14490000</v>
      </c>
      <c r="G6732" s="423">
        <v>2023</v>
      </c>
      <c r="H6732" s="424">
        <f>VLOOKUP(G6732,[3]잔가율!$B$3:$C$33,2,FALSE)</f>
        <v>0.82599999999999996</v>
      </c>
      <c r="I6732" s="434">
        <f t="shared" si="105"/>
        <v>11968740</v>
      </c>
    </row>
    <row r="6733" spans="1:9">
      <c r="A6733" s="421">
        <v>6732</v>
      </c>
      <c r="B6733" s="422" t="s">
        <v>7711</v>
      </c>
      <c r="C6733" s="422" t="s">
        <v>7712</v>
      </c>
      <c r="D6733" s="422" t="s">
        <v>1990</v>
      </c>
      <c r="E6733" s="422" t="s">
        <v>10776</v>
      </c>
      <c r="F6733" s="438">
        <v>16050000</v>
      </c>
      <c r="G6733" s="423">
        <v>2023</v>
      </c>
      <c r="H6733" s="424">
        <f>VLOOKUP(G6733,[3]잔가율!$B$3:$C$33,2,FALSE)</f>
        <v>0.82599999999999996</v>
      </c>
      <c r="I6733" s="434">
        <f t="shared" si="105"/>
        <v>13257300</v>
      </c>
    </row>
    <row r="6734" spans="1:9">
      <c r="A6734" s="421">
        <v>6733</v>
      </c>
      <c r="B6734" s="422" t="s">
        <v>7711</v>
      </c>
      <c r="C6734" s="422" t="s">
        <v>7712</v>
      </c>
      <c r="D6734" s="422" t="s">
        <v>1990</v>
      </c>
      <c r="E6734" s="422" t="s">
        <v>10777</v>
      </c>
      <c r="F6734" s="438">
        <v>13360000</v>
      </c>
      <c r="G6734" s="423">
        <v>2023</v>
      </c>
      <c r="H6734" s="424">
        <f>VLOOKUP(G6734,[3]잔가율!$B$3:$C$33,2,FALSE)</f>
        <v>0.82599999999999996</v>
      </c>
      <c r="I6734" s="434">
        <f t="shared" si="105"/>
        <v>11035360</v>
      </c>
    </row>
    <row r="6735" spans="1:9">
      <c r="A6735" s="421">
        <v>6734</v>
      </c>
      <c r="B6735" s="422" t="s">
        <v>7711</v>
      </c>
      <c r="C6735" s="422" t="s">
        <v>7712</v>
      </c>
      <c r="D6735" s="422" t="s">
        <v>1990</v>
      </c>
      <c r="E6735" s="422" t="s">
        <v>10778</v>
      </c>
      <c r="F6735" s="438">
        <v>14250000</v>
      </c>
      <c r="G6735" s="423">
        <v>2023</v>
      </c>
      <c r="H6735" s="424">
        <f>VLOOKUP(G6735,[3]잔가율!$B$3:$C$33,2,FALSE)</f>
        <v>0.82599999999999996</v>
      </c>
      <c r="I6735" s="434">
        <f t="shared" si="105"/>
        <v>11770500</v>
      </c>
    </row>
    <row r="6736" spans="1:9">
      <c r="A6736" s="421">
        <v>6735</v>
      </c>
      <c r="B6736" s="422" t="s">
        <v>7711</v>
      </c>
      <c r="C6736" s="422" t="s">
        <v>7712</v>
      </c>
      <c r="D6736" s="422" t="s">
        <v>1990</v>
      </c>
      <c r="E6736" s="422" t="s">
        <v>10779</v>
      </c>
      <c r="F6736" s="438">
        <v>16180000</v>
      </c>
      <c r="G6736" s="423">
        <v>2023</v>
      </c>
      <c r="H6736" s="424">
        <f>VLOOKUP(G6736,[3]잔가율!$B$3:$C$33,2,FALSE)</f>
        <v>0.82599999999999996</v>
      </c>
      <c r="I6736" s="434">
        <f t="shared" si="105"/>
        <v>13364680</v>
      </c>
    </row>
    <row r="6737" spans="1:9">
      <c r="A6737" s="421">
        <v>6736</v>
      </c>
      <c r="B6737" s="422" t="s">
        <v>7711</v>
      </c>
      <c r="C6737" s="422" t="s">
        <v>7712</v>
      </c>
      <c r="D6737" s="422" t="s">
        <v>1990</v>
      </c>
      <c r="E6737" s="422" t="s">
        <v>10780</v>
      </c>
      <c r="F6737" s="438">
        <v>13400000</v>
      </c>
      <c r="G6737" s="423">
        <v>2023</v>
      </c>
      <c r="H6737" s="424">
        <f>VLOOKUP(G6737,[3]잔가율!$B$3:$C$33,2,FALSE)</f>
        <v>0.82599999999999996</v>
      </c>
      <c r="I6737" s="434">
        <f t="shared" si="105"/>
        <v>11068400</v>
      </c>
    </row>
    <row r="6738" spans="1:9">
      <c r="A6738" s="421">
        <v>6737</v>
      </c>
      <c r="B6738" s="422" t="s">
        <v>7711</v>
      </c>
      <c r="C6738" s="422" t="s">
        <v>7712</v>
      </c>
      <c r="D6738" s="422" t="s">
        <v>1990</v>
      </c>
      <c r="E6738" s="422" t="s">
        <v>10781</v>
      </c>
      <c r="F6738" s="438">
        <v>14230000</v>
      </c>
      <c r="G6738" s="423">
        <v>2023</v>
      </c>
      <c r="H6738" s="424">
        <f>VLOOKUP(G6738,[3]잔가율!$B$3:$C$33,2,FALSE)</f>
        <v>0.82599999999999996</v>
      </c>
      <c r="I6738" s="434">
        <f t="shared" si="105"/>
        <v>11753980</v>
      </c>
    </row>
    <row r="6739" spans="1:9">
      <c r="A6739" s="421">
        <v>6738</v>
      </c>
      <c r="B6739" s="422" t="s">
        <v>7711</v>
      </c>
      <c r="C6739" s="422" t="s">
        <v>7712</v>
      </c>
      <c r="D6739" s="422" t="s">
        <v>1990</v>
      </c>
      <c r="E6739" s="422" t="s">
        <v>10782</v>
      </c>
      <c r="F6739" s="438">
        <v>16290000</v>
      </c>
      <c r="G6739" s="423">
        <v>2023</v>
      </c>
      <c r="H6739" s="424">
        <f>VLOOKUP(G6739,[3]잔가율!$B$3:$C$33,2,FALSE)</f>
        <v>0.82599999999999996</v>
      </c>
      <c r="I6739" s="434">
        <f t="shared" si="105"/>
        <v>13455540</v>
      </c>
    </row>
    <row r="6740" spans="1:9">
      <c r="A6740" s="421">
        <v>6739</v>
      </c>
      <c r="B6740" s="422" t="s">
        <v>7711</v>
      </c>
      <c r="C6740" s="422" t="s">
        <v>7712</v>
      </c>
      <c r="D6740" s="422" t="s">
        <v>1990</v>
      </c>
      <c r="E6740" s="422" t="s">
        <v>10783</v>
      </c>
      <c r="F6740" s="438">
        <v>14640000</v>
      </c>
      <c r="G6740" s="423">
        <v>2023</v>
      </c>
      <c r="H6740" s="424">
        <f>VLOOKUP(G6740,[3]잔가율!$B$3:$C$33,2,FALSE)</f>
        <v>0.82599999999999996</v>
      </c>
      <c r="I6740" s="434">
        <f t="shared" si="105"/>
        <v>12092640</v>
      </c>
    </row>
    <row r="6741" spans="1:9">
      <c r="A6741" s="421">
        <v>6740</v>
      </c>
      <c r="B6741" s="422" t="s">
        <v>7711</v>
      </c>
      <c r="C6741" s="422" t="s">
        <v>7712</v>
      </c>
      <c r="D6741" s="422" t="s">
        <v>1990</v>
      </c>
      <c r="E6741" s="422" t="s">
        <v>10784</v>
      </c>
      <c r="F6741" s="438">
        <v>17010000</v>
      </c>
      <c r="G6741" s="423">
        <v>2023</v>
      </c>
      <c r="H6741" s="424">
        <f>VLOOKUP(G6741,[3]잔가율!$B$3:$C$33,2,FALSE)</f>
        <v>0.82599999999999996</v>
      </c>
      <c r="I6741" s="434">
        <f t="shared" si="105"/>
        <v>14050260</v>
      </c>
    </row>
    <row r="6742" spans="1:9">
      <c r="A6742" s="421">
        <v>6741</v>
      </c>
      <c r="B6742" s="422" t="s">
        <v>7711</v>
      </c>
      <c r="C6742" s="422" t="s">
        <v>7712</v>
      </c>
      <c r="D6742" s="422" t="s">
        <v>1990</v>
      </c>
      <c r="E6742" s="422" t="s">
        <v>10785</v>
      </c>
      <c r="F6742" s="438">
        <v>15480000</v>
      </c>
      <c r="G6742" s="423">
        <v>2023</v>
      </c>
      <c r="H6742" s="424">
        <f>VLOOKUP(G6742,[3]잔가율!$B$3:$C$33,2,FALSE)</f>
        <v>0.82599999999999996</v>
      </c>
      <c r="I6742" s="434">
        <f t="shared" si="105"/>
        <v>12786480</v>
      </c>
    </row>
    <row r="6743" spans="1:9">
      <c r="A6743" s="421">
        <v>6742</v>
      </c>
      <c r="B6743" s="422" t="s">
        <v>7711</v>
      </c>
      <c r="C6743" s="422" t="s">
        <v>7712</v>
      </c>
      <c r="D6743" s="422" t="s">
        <v>1990</v>
      </c>
      <c r="E6743" s="422" t="s">
        <v>10786</v>
      </c>
      <c r="F6743" s="438">
        <v>17150000</v>
      </c>
      <c r="G6743" s="423">
        <v>2023</v>
      </c>
      <c r="H6743" s="424">
        <f>VLOOKUP(G6743,[3]잔가율!$B$3:$C$33,2,FALSE)</f>
        <v>0.82599999999999996</v>
      </c>
      <c r="I6743" s="434">
        <f t="shared" si="105"/>
        <v>14165900</v>
      </c>
    </row>
    <row r="6744" spans="1:9">
      <c r="A6744" s="421">
        <v>6743</v>
      </c>
      <c r="B6744" s="422" t="s">
        <v>7711</v>
      </c>
      <c r="C6744" s="422" t="s">
        <v>7712</v>
      </c>
      <c r="D6744" s="422" t="s">
        <v>1990</v>
      </c>
      <c r="E6744" s="422" t="s">
        <v>10787</v>
      </c>
      <c r="F6744" s="438">
        <v>15690000</v>
      </c>
      <c r="G6744" s="423">
        <v>2023</v>
      </c>
      <c r="H6744" s="424">
        <f>VLOOKUP(G6744,[3]잔가율!$B$3:$C$33,2,FALSE)</f>
        <v>0.82599999999999996</v>
      </c>
      <c r="I6744" s="434">
        <f t="shared" si="105"/>
        <v>12959940</v>
      </c>
    </row>
    <row r="6745" spans="1:9">
      <c r="A6745" s="421">
        <v>6744</v>
      </c>
      <c r="B6745" s="422" t="s">
        <v>7711</v>
      </c>
      <c r="C6745" s="422" t="s">
        <v>7712</v>
      </c>
      <c r="D6745" s="422" t="s">
        <v>1990</v>
      </c>
      <c r="E6745" s="422" t="s">
        <v>10788</v>
      </c>
      <c r="F6745" s="438">
        <v>16730000</v>
      </c>
      <c r="G6745" s="423">
        <v>2023</v>
      </c>
      <c r="H6745" s="424">
        <f>VLOOKUP(G6745,[3]잔가율!$B$3:$C$33,2,FALSE)</f>
        <v>0.82599999999999996</v>
      </c>
      <c r="I6745" s="434">
        <f t="shared" si="105"/>
        <v>13818980</v>
      </c>
    </row>
    <row r="6746" spans="1:9">
      <c r="A6746" s="421">
        <v>6745</v>
      </c>
      <c r="B6746" s="422" t="s">
        <v>7711</v>
      </c>
      <c r="C6746" s="422" t="s">
        <v>7712</v>
      </c>
      <c r="D6746" s="422" t="s">
        <v>1990</v>
      </c>
      <c r="E6746" s="422" t="s">
        <v>10789</v>
      </c>
      <c r="F6746" s="438">
        <v>13330000</v>
      </c>
      <c r="G6746" s="423">
        <v>2023</v>
      </c>
      <c r="H6746" s="424">
        <f>VLOOKUP(G6746,[3]잔가율!$B$3:$C$33,2,FALSE)</f>
        <v>0.82599999999999996</v>
      </c>
      <c r="I6746" s="434">
        <f t="shared" si="105"/>
        <v>11010580</v>
      </c>
    </row>
    <row r="6747" spans="1:9">
      <c r="A6747" s="421">
        <v>6746</v>
      </c>
      <c r="B6747" s="422" t="s">
        <v>7711</v>
      </c>
      <c r="C6747" s="422" t="s">
        <v>7712</v>
      </c>
      <c r="D6747" s="422" t="s">
        <v>1990</v>
      </c>
      <c r="E6747" s="422" t="s">
        <v>10790</v>
      </c>
      <c r="F6747" s="438">
        <v>15600000</v>
      </c>
      <c r="G6747" s="423">
        <v>2023</v>
      </c>
      <c r="H6747" s="424">
        <f>VLOOKUP(G6747,[3]잔가율!$B$3:$C$33,2,FALSE)</f>
        <v>0.82599999999999996</v>
      </c>
      <c r="I6747" s="434">
        <f t="shared" si="105"/>
        <v>12885600</v>
      </c>
    </row>
    <row r="6748" spans="1:9">
      <c r="A6748" s="421">
        <v>6747</v>
      </c>
      <c r="B6748" s="422" t="s">
        <v>7711</v>
      </c>
      <c r="C6748" s="422" t="s">
        <v>7712</v>
      </c>
      <c r="D6748" s="422" t="s">
        <v>1990</v>
      </c>
      <c r="E6748" s="422" t="s">
        <v>10791</v>
      </c>
      <c r="F6748" s="438">
        <v>13430000</v>
      </c>
      <c r="G6748" s="423">
        <v>2023</v>
      </c>
      <c r="H6748" s="424">
        <f>VLOOKUP(G6748,[3]잔가율!$B$3:$C$33,2,FALSE)</f>
        <v>0.82599999999999996</v>
      </c>
      <c r="I6748" s="434">
        <f t="shared" si="105"/>
        <v>11093180</v>
      </c>
    </row>
    <row r="6749" spans="1:9">
      <c r="A6749" s="421">
        <v>6748</v>
      </c>
      <c r="B6749" s="422" t="s">
        <v>7711</v>
      </c>
      <c r="C6749" s="422" t="s">
        <v>7712</v>
      </c>
      <c r="D6749" s="422" t="s">
        <v>1990</v>
      </c>
      <c r="E6749" s="422" t="s">
        <v>10792</v>
      </c>
      <c r="F6749" s="438">
        <v>13780000</v>
      </c>
      <c r="G6749" s="423">
        <v>2023</v>
      </c>
      <c r="H6749" s="424">
        <f>VLOOKUP(G6749,[3]잔가율!$B$3:$C$33,2,FALSE)</f>
        <v>0.82599999999999996</v>
      </c>
      <c r="I6749" s="434">
        <f t="shared" si="105"/>
        <v>11382280</v>
      </c>
    </row>
    <row r="6750" spans="1:9">
      <c r="A6750" s="421">
        <v>6749</v>
      </c>
      <c r="B6750" s="422" t="s">
        <v>7711</v>
      </c>
      <c r="C6750" s="422" t="s">
        <v>7712</v>
      </c>
      <c r="D6750" s="422" t="s">
        <v>1990</v>
      </c>
      <c r="E6750" s="422" t="s">
        <v>10793</v>
      </c>
      <c r="F6750" s="438">
        <v>13300000</v>
      </c>
      <c r="G6750" s="423">
        <v>2023</v>
      </c>
      <c r="H6750" s="424">
        <f>VLOOKUP(G6750,[3]잔가율!$B$3:$C$33,2,FALSE)</f>
        <v>0.82599999999999996</v>
      </c>
      <c r="I6750" s="434">
        <f t="shared" si="105"/>
        <v>10985800</v>
      </c>
    </row>
    <row r="6751" spans="1:9">
      <c r="A6751" s="421">
        <v>6750</v>
      </c>
      <c r="B6751" s="422" t="s">
        <v>7711</v>
      </c>
      <c r="C6751" s="422" t="s">
        <v>7712</v>
      </c>
      <c r="D6751" s="422" t="s">
        <v>1990</v>
      </c>
      <c r="E6751" s="422" t="s">
        <v>10794</v>
      </c>
      <c r="F6751" s="438">
        <v>15100000</v>
      </c>
      <c r="G6751" s="423">
        <v>2023</v>
      </c>
      <c r="H6751" s="424">
        <f>VLOOKUP(G6751,[3]잔가율!$B$3:$C$33,2,FALSE)</f>
        <v>0.82599999999999996</v>
      </c>
      <c r="I6751" s="434">
        <f t="shared" si="105"/>
        <v>12472600</v>
      </c>
    </row>
    <row r="6752" spans="1:9">
      <c r="A6752" s="421">
        <v>6751</v>
      </c>
      <c r="B6752" s="422" t="s">
        <v>7711</v>
      </c>
      <c r="C6752" s="422" t="s">
        <v>7712</v>
      </c>
      <c r="D6752" s="422" t="s">
        <v>1990</v>
      </c>
      <c r="E6752" s="422" t="s">
        <v>10795</v>
      </c>
      <c r="F6752" s="438">
        <v>16770000</v>
      </c>
      <c r="G6752" s="423">
        <v>2023</v>
      </c>
      <c r="H6752" s="424">
        <f>VLOOKUP(G6752,[3]잔가율!$B$3:$C$33,2,FALSE)</f>
        <v>0.82599999999999996</v>
      </c>
      <c r="I6752" s="434">
        <f t="shared" si="105"/>
        <v>13852020</v>
      </c>
    </row>
    <row r="6753" spans="1:9">
      <c r="A6753" s="421">
        <v>6752</v>
      </c>
      <c r="B6753" s="422" t="s">
        <v>7711</v>
      </c>
      <c r="C6753" s="422" t="s">
        <v>7712</v>
      </c>
      <c r="D6753" s="422" t="s">
        <v>1990</v>
      </c>
      <c r="E6753" s="422" t="s">
        <v>10796</v>
      </c>
      <c r="F6753" s="438">
        <v>18230000</v>
      </c>
      <c r="G6753" s="423">
        <v>2023</v>
      </c>
      <c r="H6753" s="424">
        <f>VLOOKUP(G6753,[3]잔가율!$B$3:$C$33,2,FALSE)</f>
        <v>0.82599999999999996</v>
      </c>
      <c r="I6753" s="434">
        <f t="shared" si="105"/>
        <v>15057980</v>
      </c>
    </row>
    <row r="6754" spans="1:9">
      <c r="A6754" s="421">
        <v>6753</v>
      </c>
      <c r="B6754" s="422" t="s">
        <v>7711</v>
      </c>
      <c r="C6754" s="422" t="s">
        <v>7712</v>
      </c>
      <c r="D6754" s="422" t="s">
        <v>1990</v>
      </c>
      <c r="E6754" s="422" t="s">
        <v>10797</v>
      </c>
      <c r="F6754" s="438">
        <v>15190000</v>
      </c>
      <c r="G6754" s="423">
        <v>2023</v>
      </c>
      <c r="H6754" s="424">
        <f>VLOOKUP(G6754,[3]잔가율!$B$3:$C$33,2,FALSE)</f>
        <v>0.82599999999999996</v>
      </c>
      <c r="I6754" s="434">
        <f t="shared" si="105"/>
        <v>12546940</v>
      </c>
    </row>
    <row r="6755" spans="1:9">
      <c r="A6755" s="421">
        <v>6754</v>
      </c>
      <c r="B6755" s="422" t="s">
        <v>7711</v>
      </c>
      <c r="C6755" s="422" t="s">
        <v>7712</v>
      </c>
      <c r="D6755" s="422" t="s">
        <v>1990</v>
      </c>
      <c r="E6755" s="422" t="s">
        <v>10798</v>
      </c>
      <c r="F6755" s="438">
        <v>17040000</v>
      </c>
      <c r="G6755" s="423">
        <v>2023</v>
      </c>
      <c r="H6755" s="424">
        <f>VLOOKUP(G6755,[3]잔가율!$B$3:$C$33,2,FALSE)</f>
        <v>0.82599999999999996</v>
      </c>
      <c r="I6755" s="434">
        <f t="shared" si="105"/>
        <v>14075040</v>
      </c>
    </row>
    <row r="6756" spans="1:9">
      <c r="A6756" s="421">
        <v>6755</v>
      </c>
      <c r="B6756" s="422" t="s">
        <v>7711</v>
      </c>
      <c r="C6756" s="422" t="s">
        <v>7712</v>
      </c>
      <c r="D6756" s="422" t="s">
        <v>1990</v>
      </c>
      <c r="E6756" s="422" t="s">
        <v>10799</v>
      </c>
      <c r="F6756" s="438">
        <v>19100000</v>
      </c>
      <c r="G6756" s="423">
        <v>2023</v>
      </c>
      <c r="H6756" s="424">
        <f>VLOOKUP(G6756,[3]잔가율!$B$3:$C$33,2,FALSE)</f>
        <v>0.82599999999999996</v>
      </c>
      <c r="I6756" s="434">
        <f t="shared" si="105"/>
        <v>15776600</v>
      </c>
    </row>
    <row r="6757" spans="1:9">
      <c r="A6757" s="421">
        <v>6756</v>
      </c>
      <c r="B6757" s="422" t="s">
        <v>7711</v>
      </c>
      <c r="C6757" s="422" t="s">
        <v>7712</v>
      </c>
      <c r="D6757" s="422" t="s">
        <v>1990</v>
      </c>
      <c r="E6757" s="422" t="s">
        <v>10800</v>
      </c>
      <c r="F6757" s="438">
        <v>15220000</v>
      </c>
      <c r="G6757" s="423">
        <v>2023</v>
      </c>
      <c r="H6757" s="424">
        <f>VLOOKUP(G6757,[3]잔가율!$B$3:$C$33,2,FALSE)</f>
        <v>0.82599999999999996</v>
      </c>
      <c r="I6757" s="434">
        <f t="shared" si="105"/>
        <v>12571720</v>
      </c>
    </row>
    <row r="6758" spans="1:9">
      <c r="A6758" s="421">
        <v>6757</v>
      </c>
      <c r="B6758" s="422" t="s">
        <v>7711</v>
      </c>
      <c r="C6758" s="422" t="s">
        <v>7712</v>
      </c>
      <c r="D6758" s="422" t="s">
        <v>1990</v>
      </c>
      <c r="E6758" s="422" t="s">
        <v>10801</v>
      </c>
      <c r="F6758" s="438">
        <v>18260000</v>
      </c>
      <c r="G6758" s="423">
        <v>2023</v>
      </c>
      <c r="H6758" s="424">
        <f>VLOOKUP(G6758,[3]잔가율!$B$3:$C$33,2,FALSE)</f>
        <v>0.82599999999999996</v>
      </c>
      <c r="I6758" s="434">
        <f t="shared" si="105"/>
        <v>15082760</v>
      </c>
    </row>
    <row r="6759" spans="1:9">
      <c r="A6759" s="421">
        <v>6758</v>
      </c>
      <c r="B6759" s="422" t="s">
        <v>7711</v>
      </c>
      <c r="C6759" s="422" t="s">
        <v>7712</v>
      </c>
      <c r="D6759" s="422" t="s">
        <v>1990</v>
      </c>
      <c r="E6759" s="422" t="s">
        <v>10802</v>
      </c>
      <c r="F6759" s="438">
        <v>17440000</v>
      </c>
      <c r="G6759" s="423">
        <v>2023</v>
      </c>
      <c r="H6759" s="424">
        <f>VLOOKUP(G6759,[3]잔가율!$B$3:$C$33,2,FALSE)</f>
        <v>0.82599999999999996</v>
      </c>
      <c r="I6759" s="434">
        <f t="shared" si="105"/>
        <v>14405440</v>
      </c>
    </row>
    <row r="6760" spans="1:9">
      <c r="A6760" s="421">
        <v>6759</v>
      </c>
      <c r="B6760" s="422" t="s">
        <v>7711</v>
      </c>
      <c r="C6760" s="422" t="s">
        <v>7712</v>
      </c>
      <c r="D6760" s="422" t="s">
        <v>1990</v>
      </c>
      <c r="E6760" s="422" t="s">
        <v>10803</v>
      </c>
      <c r="F6760" s="438">
        <v>15050000</v>
      </c>
      <c r="G6760" s="423">
        <v>2023</v>
      </c>
      <c r="H6760" s="424">
        <f>VLOOKUP(G6760,[3]잔가율!$B$3:$C$33,2,FALSE)</f>
        <v>0.82599999999999996</v>
      </c>
      <c r="I6760" s="434">
        <f t="shared" si="105"/>
        <v>12431300</v>
      </c>
    </row>
    <row r="6761" spans="1:9">
      <c r="A6761" s="421">
        <v>6760</v>
      </c>
      <c r="B6761" s="422" t="s">
        <v>7711</v>
      </c>
      <c r="C6761" s="422" t="s">
        <v>7712</v>
      </c>
      <c r="D6761" s="422" t="s">
        <v>1990</v>
      </c>
      <c r="E6761" s="422" t="s">
        <v>10804</v>
      </c>
      <c r="F6761" s="438">
        <v>17740000</v>
      </c>
      <c r="G6761" s="423">
        <v>2023</v>
      </c>
      <c r="H6761" s="424">
        <f>VLOOKUP(G6761,[3]잔가율!$B$3:$C$33,2,FALSE)</f>
        <v>0.82599999999999996</v>
      </c>
      <c r="I6761" s="434">
        <f t="shared" si="105"/>
        <v>14653240</v>
      </c>
    </row>
    <row r="6762" spans="1:9">
      <c r="A6762" s="421">
        <v>6761</v>
      </c>
      <c r="B6762" s="422" t="s">
        <v>7711</v>
      </c>
      <c r="C6762" s="422" t="s">
        <v>7712</v>
      </c>
      <c r="D6762" s="422" t="s">
        <v>1990</v>
      </c>
      <c r="E6762" s="422" t="s">
        <v>10805</v>
      </c>
      <c r="F6762" s="438">
        <v>19090000</v>
      </c>
      <c r="G6762" s="423">
        <v>2023</v>
      </c>
      <c r="H6762" s="424">
        <f>VLOOKUP(G6762,[3]잔가율!$B$3:$C$33,2,FALSE)</f>
        <v>0.82599999999999996</v>
      </c>
      <c r="I6762" s="434">
        <f t="shared" si="105"/>
        <v>15768340</v>
      </c>
    </row>
    <row r="6763" spans="1:9">
      <c r="A6763" s="421">
        <v>6762</v>
      </c>
      <c r="B6763" s="422" t="s">
        <v>7711</v>
      </c>
      <c r="C6763" s="422" t="s">
        <v>7712</v>
      </c>
      <c r="D6763" s="422" t="s">
        <v>1990</v>
      </c>
      <c r="E6763" s="422" t="s">
        <v>10806</v>
      </c>
      <c r="F6763" s="438">
        <v>14580000</v>
      </c>
      <c r="G6763" s="423">
        <v>2023</v>
      </c>
      <c r="H6763" s="424">
        <f>VLOOKUP(G6763,[3]잔가율!$B$3:$C$33,2,FALSE)</f>
        <v>0.82599999999999996</v>
      </c>
      <c r="I6763" s="434">
        <f t="shared" si="105"/>
        <v>12043080</v>
      </c>
    </row>
    <row r="6764" spans="1:9">
      <c r="A6764" s="421">
        <v>6763</v>
      </c>
      <c r="B6764" s="422" t="s">
        <v>7711</v>
      </c>
      <c r="C6764" s="422" t="s">
        <v>7712</v>
      </c>
      <c r="D6764" s="422" t="s">
        <v>1990</v>
      </c>
      <c r="E6764" s="422" t="s">
        <v>10807</v>
      </c>
      <c r="F6764" s="438">
        <v>16720000</v>
      </c>
      <c r="G6764" s="423">
        <v>2023</v>
      </c>
      <c r="H6764" s="424">
        <f>VLOOKUP(G6764,[3]잔가율!$B$3:$C$33,2,FALSE)</f>
        <v>0.82599999999999996</v>
      </c>
      <c r="I6764" s="434">
        <f t="shared" si="105"/>
        <v>13810720</v>
      </c>
    </row>
    <row r="6765" spans="1:9">
      <c r="A6765" s="421">
        <v>6764</v>
      </c>
      <c r="B6765" s="422" t="s">
        <v>7711</v>
      </c>
      <c r="C6765" s="422" t="s">
        <v>7712</v>
      </c>
      <c r="D6765" s="422" t="s">
        <v>1990</v>
      </c>
      <c r="E6765" s="422" t="s">
        <v>10808</v>
      </c>
      <c r="F6765" s="438">
        <v>19350000</v>
      </c>
      <c r="G6765" s="423">
        <v>2023</v>
      </c>
      <c r="H6765" s="424">
        <f>VLOOKUP(G6765,[3]잔가율!$B$3:$C$33,2,FALSE)</f>
        <v>0.82599999999999996</v>
      </c>
      <c r="I6765" s="434">
        <f t="shared" si="105"/>
        <v>15983100</v>
      </c>
    </row>
    <row r="6766" spans="1:9">
      <c r="A6766" s="421">
        <v>6765</v>
      </c>
      <c r="B6766" s="422" t="s">
        <v>7711</v>
      </c>
      <c r="C6766" s="422" t="s">
        <v>7712</v>
      </c>
      <c r="D6766" s="422" t="s">
        <v>1990</v>
      </c>
      <c r="E6766" s="422" t="s">
        <v>10809</v>
      </c>
      <c r="F6766" s="438">
        <v>16200000</v>
      </c>
      <c r="G6766" s="423">
        <v>2023</v>
      </c>
      <c r="H6766" s="424">
        <f>VLOOKUP(G6766,[3]잔가율!$B$3:$C$33,2,FALSE)</f>
        <v>0.82599999999999996</v>
      </c>
      <c r="I6766" s="434">
        <f t="shared" si="105"/>
        <v>13381200</v>
      </c>
    </row>
    <row r="6767" spans="1:9">
      <c r="A6767" s="421">
        <v>6766</v>
      </c>
      <c r="B6767" s="422" t="s">
        <v>7711</v>
      </c>
      <c r="C6767" s="422" t="s">
        <v>7712</v>
      </c>
      <c r="D6767" s="422" t="s">
        <v>1990</v>
      </c>
      <c r="E6767" s="422" t="s">
        <v>10810</v>
      </c>
      <c r="F6767" s="438">
        <v>17300000</v>
      </c>
      <c r="G6767" s="423">
        <v>2023</v>
      </c>
      <c r="H6767" s="424">
        <f>VLOOKUP(G6767,[3]잔가율!$B$3:$C$33,2,FALSE)</f>
        <v>0.82599999999999996</v>
      </c>
      <c r="I6767" s="434">
        <f t="shared" si="105"/>
        <v>14289800</v>
      </c>
    </row>
    <row r="6768" spans="1:9">
      <c r="A6768" s="421">
        <v>6767</v>
      </c>
      <c r="B6768" s="422" t="s">
        <v>7711</v>
      </c>
      <c r="C6768" s="422" t="s">
        <v>7712</v>
      </c>
      <c r="D6768" s="422" t="s">
        <v>1990</v>
      </c>
      <c r="E6768" s="422" t="s">
        <v>10811</v>
      </c>
      <c r="F6768" s="438">
        <v>13480000</v>
      </c>
      <c r="G6768" s="423">
        <v>2023</v>
      </c>
      <c r="H6768" s="424">
        <f>VLOOKUP(G6768,[3]잔가율!$B$3:$C$33,2,FALSE)</f>
        <v>0.82599999999999996</v>
      </c>
      <c r="I6768" s="434">
        <f t="shared" si="105"/>
        <v>11134480</v>
      </c>
    </row>
    <row r="6769" spans="1:9">
      <c r="A6769" s="421">
        <v>6768</v>
      </c>
      <c r="B6769" s="422" t="s">
        <v>7711</v>
      </c>
      <c r="C6769" s="422" t="s">
        <v>7712</v>
      </c>
      <c r="D6769" s="422" t="s">
        <v>1990</v>
      </c>
      <c r="E6769" s="422" t="s">
        <v>10812</v>
      </c>
      <c r="F6769" s="438">
        <v>18090000</v>
      </c>
      <c r="G6769" s="423">
        <v>2023</v>
      </c>
      <c r="H6769" s="424">
        <f>VLOOKUP(G6769,[3]잔가율!$B$3:$C$33,2,FALSE)</f>
        <v>0.82599999999999996</v>
      </c>
      <c r="I6769" s="434">
        <f t="shared" si="105"/>
        <v>14942340</v>
      </c>
    </row>
    <row r="6770" spans="1:9">
      <c r="A6770" s="421">
        <v>6769</v>
      </c>
      <c r="B6770" s="422" t="s">
        <v>7711</v>
      </c>
      <c r="C6770" s="422" t="s">
        <v>7712</v>
      </c>
      <c r="D6770" s="422" t="s">
        <v>1990</v>
      </c>
      <c r="E6770" s="422" t="s">
        <v>10813</v>
      </c>
      <c r="F6770" s="438">
        <v>11580000</v>
      </c>
      <c r="G6770" s="423">
        <v>2023</v>
      </c>
      <c r="H6770" s="424">
        <f>VLOOKUP(G6770,[3]잔가율!$B$3:$C$33,2,FALSE)</f>
        <v>0.82599999999999996</v>
      </c>
      <c r="I6770" s="434">
        <f t="shared" si="105"/>
        <v>9565080</v>
      </c>
    </row>
    <row r="6771" spans="1:9">
      <c r="A6771" s="421">
        <v>6770</v>
      </c>
      <c r="B6771" s="422" t="s">
        <v>7711</v>
      </c>
      <c r="C6771" s="422" t="s">
        <v>7712</v>
      </c>
      <c r="D6771" s="422" t="s">
        <v>1990</v>
      </c>
      <c r="E6771" s="422" t="s">
        <v>10814</v>
      </c>
      <c r="F6771" s="438">
        <v>12400000</v>
      </c>
      <c r="G6771" s="423">
        <v>2023</v>
      </c>
      <c r="H6771" s="424">
        <f>VLOOKUP(G6771,[3]잔가율!$B$3:$C$33,2,FALSE)</f>
        <v>0.82599999999999996</v>
      </c>
      <c r="I6771" s="434">
        <f t="shared" si="105"/>
        <v>10242400</v>
      </c>
    </row>
    <row r="6772" spans="1:9">
      <c r="A6772" s="421">
        <v>6771</v>
      </c>
      <c r="B6772" s="422" t="s">
        <v>7711</v>
      </c>
      <c r="C6772" s="422" t="s">
        <v>7712</v>
      </c>
      <c r="D6772" s="422" t="s">
        <v>1990</v>
      </c>
      <c r="E6772" s="422" t="s">
        <v>10815</v>
      </c>
      <c r="F6772" s="438">
        <v>12830000</v>
      </c>
      <c r="G6772" s="423">
        <v>2023</v>
      </c>
      <c r="H6772" s="424">
        <f>VLOOKUP(G6772,[3]잔가율!$B$3:$C$33,2,FALSE)</f>
        <v>0.82599999999999996</v>
      </c>
      <c r="I6772" s="434">
        <f t="shared" si="105"/>
        <v>10597580</v>
      </c>
    </row>
    <row r="6773" spans="1:9">
      <c r="A6773" s="421">
        <v>6772</v>
      </c>
      <c r="B6773" s="422" t="s">
        <v>7711</v>
      </c>
      <c r="C6773" s="422" t="s">
        <v>7712</v>
      </c>
      <c r="D6773" s="422" t="s">
        <v>1990</v>
      </c>
      <c r="E6773" s="422" t="s">
        <v>10816</v>
      </c>
      <c r="F6773" s="438">
        <v>12540000</v>
      </c>
      <c r="G6773" s="423">
        <v>2023</v>
      </c>
      <c r="H6773" s="424">
        <f>VLOOKUP(G6773,[3]잔가율!$B$3:$C$33,2,FALSE)</f>
        <v>0.82599999999999996</v>
      </c>
      <c r="I6773" s="434">
        <f t="shared" si="105"/>
        <v>10358040</v>
      </c>
    </row>
    <row r="6774" spans="1:9">
      <c r="A6774" s="421">
        <v>6773</v>
      </c>
      <c r="B6774" s="422" t="s">
        <v>7711</v>
      </c>
      <c r="C6774" s="422" t="s">
        <v>7712</v>
      </c>
      <c r="D6774" s="422" t="s">
        <v>1990</v>
      </c>
      <c r="E6774" s="422" t="s">
        <v>10817</v>
      </c>
      <c r="F6774" s="438">
        <v>12880000</v>
      </c>
      <c r="G6774" s="423">
        <v>2023</v>
      </c>
      <c r="H6774" s="424">
        <f>VLOOKUP(G6774,[3]잔가율!$B$3:$C$33,2,FALSE)</f>
        <v>0.82599999999999996</v>
      </c>
      <c r="I6774" s="434">
        <f t="shared" si="105"/>
        <v>10638880</v>
      </c>
    </row>
    <row r="6775" spans="1:9">
      <c r="A6775" s="421">
        <v>6774</v>
      </c>
      <c r="B6775" s="422" t="s">
        <v>7711</v>
      </c>
      <c r="C6775" s="422" t="s">
        <v>7712</v>
      </c>
      <c r="D6775" s="422" t="s">
        <v>1990</v>
      </c>
      <c r="E6775" s="422" t="s">
        <v>10818</v>
      </c>
      <c r="F6775" s="438">
        <v>13700000</v>
      </c>
      <c r="G6775" s="423">
        <v>2023</v>
      </c>
      <c r="H6775" s="424">
        <f>VLOOKUP(G6775,[3]잔가율!$B$3:$C$33,2,FALSE)</f>
        <v>0.82599999999999996</v>
      </c>
      <c r="I6775" s="434">
        <f t="shared" si="105"/>
        <v>11316200</v>
      </c>
    </row>
    <row r="6776" spans="1:9">
      <c r="A6776" s="421">
        <v>6775</v>
      </c>
      <c r="B6776" s="422" t="s">
        <v>7711</v>
      </c>
      <c r="C6776" s="422" t="s">
        <v>7712</v>
      </c>
      <c r="D6776" s="422" t="s">
        <v>1990</v>
      </c>
      <c r="E6776" s="422" t="s">
        <v>10819</v>
      </c>
      <c r="F6776" s="438">
        <v>15610000</v>
      </c>
      <c r="G6776" s="423">
        <v>2023</v>
      </c>
      <c r="H6776" s="424">
        <f>VLOOKUP(G6776,[3]잔가율!$B$3:$C$33,2,FALSE)</f>
        <v>0.82599999999999996</v>
      </c>
      <c r="I6776" s="434">
        <f t="shared" si="105"/>
        <v>12893860</v>
      </c>
    </row>
    <row r="6777" spans="1:9">
      <c r="A6777" s="421">
        <v>6776</v>
      </c>
      <c r="B6777" s="422" t="s">
        <v>7711</v>
      </c>
      <c r="C6777" s="422" t="s">
        <v>7712</v>
      </c>
      <c r="D6777" s="422" t="s">
        <v>1990</v>
      </c>
      <c r="E6777" s="422" t="s">
        <v>10820</v>
      </c>
      <c r="F6777" s="438">
        <v>14700000</v>
      </c>
      <c r="G6777" s="423">
        <v>2023</v>
      </c>
      <c r="H6777" s="424">
        <f>VLOOKUP(G6777,[3]잔가율!$B$3:$C$33,2,FALSE)</f>
        <v>0.82599999999999996</v>
      </c>
      <c r="I6777" s="434">
        <f t="shared" si="105"/>
        <v>12142200</v>
      </c>
    </row>
    <row r="6778" spans="1:9">
      <c r="A6778" s="421">
        <v>6777</v>
      </c>
      <c r="B6778" s="422" t="s">
        <v>7711</v>
      </c>
      <c r="C6778" s="422" t="s">
        <v>7712</v>
      </c>
      <c r="D6778" s="422" t="s">
        <v>1990</v>
      </c>
      <c r="E6778" s="422" t="s">
        <v>10821</v>
      </c>
      <c r="F6778" s="438">
        <v>17630000</v>
      </c>
      <c r="G6778" s="423">
        <v>2023</v>
      </c>
      <c r="H6778" s="424">
        <f>VLOOKUP(G6778,[3]잔가율!$B$3:$C$33,2,FALSE)</f>
        <v>0.82599999999999996</v>
      </c>
      <c r="I6778" s="434">
        <f t="shared" si="105"/>
        <v>14562380</v>
      </c>
    </row>
    <row r="6779" spans="1:9">
      <c r="A6779" s="421">
        <v>6778</v>
      </c>
      <c r="B6779" s="422" t="s">
        <v>7711</v>
      </c>
      <c r="C6779" s="422" t="s">
        <v>7712</v>
      </c>
      <c r="D6779" s="422" t="s">
        <v>1990</v>
      </c>
      <c r="E6779" s="422" t="s">
        <v>10822</v>
      </c>
      <c r="F6779" s="438">
        <v>13830000</v>
      </c>
      <c r="G6779" s="423">
        <v>2023</v>
      </c>
      <c r="H6779" s="424">
        <f>VLOOKUP(G6779,[3]잔가율!$B$3:$C$33,2,FALSE)</f>
        <v>0.82599999999999996</v>
      </c>
      <c r="I6779" s="434">
        <f t="shared" si="105"/>
        <v>11423580</v>
      </c>
    </row>
    <row r="6780" spans="1:9">
      <c r="A6780" s="421">
        <v>6779</v>
      </c>
      <c r="B6780" s="422" t="s">
        <v>7711</v>
      </c>
      <c r="C6780" s="422" t="s">
        <v>7712</v>
      </c>
      <c r="D6780" s="422" t="s">
        <v>1990</v>
      </c>
      <c r="E6780" s="422" t="s">
        <v>10823</v>
      </c>
      <c r="F6780" s="438">
        <v>14600000</v>
      </c>
      <c r="G6780" s="423">
        <v>2023</v>
      </c>
      <c r="H6780" s="424">
        <f>VLOOKUP(G6780,[3]잔가율!$B$3:$C$33,2,FALSE)</f>
        <v>0.82599999999999996</v>
      </c>
      <c r="I6780" s="434">
        <f t="shared" si="105"/>
        <v>12059600</v>
      </c>
    </row>
    <row r="6781" spans="1:9">
      <c r="A6781" s="421">
        <v>6780</v>
      </c>
      <c r="B6781" s="422" t="s">
        <v>7711</v>
      </c>
      <c r="C6781" s="422" t="s">
        <v>7712</v>
      </c>
      <c r="D6781" s="422" t="s">
        <v>1990</v>
      </c>
      <c r="E6781" s="422" t="s">
        <v>10824</v>
      </c>
      <c r="F6781" s="438">
        <v>14530000</v>
      </c>
      <c r="G6781" s="423">
        <v>2023</v>
      </c>
      <c r="H6781" s="424">
        <f>VLOOKUP(G6781,[3]잔가율!$B$3:$C$33,2,FALSE)</f>
        <v>0.82599999999999996</v>
      </c>
      <c r="I6781" s="434">
        <f t="shared" si="105"/>
        <v>12001780</v>
      </c>
    </row>
    <row r="6782" spans="1:9">
      <c r="A6782" s="421">
        <v>6781</v>
      </c>
      <c r="B6782" s="422" t="s">
        <v>7711</v>
      </c>
      <c r="C6782" s="422" t="s">
        <v>7712</v>
      </c>
      <c r="D6782" s="422" t="s">
        <v>1990</v>
      </c>
      <c r="E6782" s="422" t="s">
        <v>10825</v>
      </c>
      <c r="F6782" s="438">
        <v>15700000</v>
      </c>
      <c r="G6782" s="423">
        <v>2023</v>
      </c>
      <c r="H6782" s="424">
        <f>VLOOKUP(G6782,[3]잔가율!$B$3:$C$33,2,FALSE)</f>
        <v>0.82599999999999996</v>
      </c>
      <c r="I6782" s="434">
        <f t="shared" si="105"/>
        <v>12968200</v>
      </c>
    </row>
    <row r="6783" spans="1:9">
      <c r="A6783" s="421">
        <v>6782</v>
      </c>
      <c r="B6783" s="422" t="s">
        <v>7711</v>
      </c>
      <c r="C6783" s="422" t="s">
        <v>7712</v>
      </c>
      <c r="D6783" s="422" t="s">
        <v>1990</v>
      </c>
      <c r="E6783" s="422" t="s">
        <v>10826</v>
      </c>
      <c r="F6783" s="438">
        <v>15600000</v>
      </c>
      <c r="G6783" s="423">
        <v>2023</v>
      </c>
      <c r="H6783" s="424">
        <f>VLOOKUP(G6783,[3]잔가율!$B$3:$C$33,2,FALSE)</f>
        <v>0.82599999999999996</v>
      </c>
      <c r="I6783" s="434">
        <f t="shared" si="105"/>
        <v>12885600</v>
      </c>
    </row>
    <row r="6784" spans="1:9">
      <c r="A6784" s="421">
        <v>6783</v>
      </c>
      <c r="B6784" s="422" t="s">
        <v>7711</v>
      </c>
      <c r="C6784" s="422" t="s">
        <v>7712</v>
      </c>
      <c r="D6784" s="422" t="s">
        <v>1990</v>
      </c>
      <c r="E6784" s="422" t="s">
        <v>10827</v>
      </c>
      <c r="F6784" s="438">
        <v>13880000</v>
      </c>
      <c r="G6784" s="423">
        <v>2023</v>
      </c>
      <c r="H6784" s="424">
        <f>VLOOKUP(G6784,[3]잔가율!$B$3:$C$33,2,FALSE)</f>
        <v>0.82599999999999996</v>
      </c>
      <c r="I6784" s="434">
        <f t="shared" si="105"/>
        <v>11464880</v>
      </c>
    </row>
    <row r="6785" spans="1:9">
      <c r="A6785" s="421">
        <v>6784</v>
      </c>
      <c r="B6785" s="422" t="s">
        <v>7711</v>
      </c>
      <c r="C6785" s="422" t="s">
        <v>7712</v>
      </c>
      <c r="D6785" s="422" t="s">
        <v>1990</v>
      </c>
      <c r="E6785" s="422" t="s">
        <v>10828</v>
      </c>
      <c r="F6785" s="438">
        <v>15390000</v>
      </c>
      <c r="G6785" s="423">
        <v>2023</v>
      </c>
      <c r="H6785" s="424">
        <f>VLOOKUP(G6785,[3]잔가율!$B$3:$C$33,2,FALSE)</f>
        <v>0.82599999999999996</v>
      </c>
      <c r="I6785" s="434">
        <f t="shared" si="105"/>
        <v>12712140</v>
      </c>
    </row>
    <row r="6786" spans="1:9">
      <c r="A6786" s="421">
        <v>6785</v>
      </c>
      <c r="B6786" s="422" t="s">
        <v>7711</v>
      </c>
      <c r="C6786" s="422" t="s">
        <v>7712</v>
      </c>
      <c r="D6786" s="422" t="s">
        <v>1990</v>
      </c>
      <c r="E6786" s="422" t="s">
        <v>10829</v>
      </c>
      <c r="F6786" s="438">
        <v>15480000</v>
      </c>
      <c r="G6786" s="423">
        <v>2023</v>
      </c>
      <c r="H6786" s="424">
        <f>VLOOKUP(G6786,[3]잔가율!$B$3:$C$33,2,FALSE)</f>
        <v>0.82599999999999996</v>
      </c>
      <c r="I6786" s="434">
        <f t="shared" ref="I6786:I6849" si="106">ROUNDDOWN(F6786*H6786,0)</f>
        <v>12786480</v>
      </c>
    </row>
    <row r="6787" spans="1:9">
      <c r="A6787" s="421">
        <v>6786</v>
      </c>
      <c r="B6787" s="422" t="s">
        <v>7711</v>
      </c>
      <c r="C6787" s="422" t="s">
        <v>7712</v>
      </c>
      <c r="D6787" s="422" t="s">
        <v>1990</v>
      </c>
      <c r="E6787" s="422" t="s">
        <v>10830</v>
      </c>
      <c r="F6787" s="438">
        <v>16450000</v>
      </c>
      <c r="G6787" s="423">
        <v>2023</v>
      </c>
      <c r="H6787" s="424">
        <f>VLOOKUP(G6787,[3]잔가율!$B$3:$C$33,2,FALSE)</f>
        <v>0.82599999999999996</v>
      </c>
      <c r="I6787" s="434">
        <f t="shared" si="106"/>
        <v>13587700</v>
      </c>
    </row>
    <row r="6788" spans="1:9">
      <c r="A6788" s="421">
        <v>6787</v>
      </c>
      <c r="B6788" s="422" t="s">
        <v>7711</v>
      </c>
      <c r="C6788" s="422" t="s">
        <v>7712</v>
      </c>
      <c r="D6788" s="422" t="s">
        <v>1990</v>
      </c>
      <c r="E6788" s="422" t="s">
        <v>10831</v>
      </c>
      <c r="F6788" s="438">
        <v>19210000</v>
      </c>
      <c r="G6788" s="423">
        <v>2023</v>
      </c>
      <c r="H6788" s="424">
        <f>VLOOKUP(G6788,[3]잔가율!$B$3:$C$33,2,FALSE)</f>
        <v>0.82599999999999996</v>
      </c>
      <c r="I6788" s="434">
        <f t="shared" si="106"/>
        <v>15867460</v>
      </c>
    </row>
    <row r="6789" spans="1:9">
      <c r="A6789" s="421">
        <v>6788</v>
      </c>
      <c r="B6789" s="422" t="s">
        <v>7711</v>
      </c>
      <c r="C6789" s="422" t="s">
        <v>7712</v>
      </c>
      <c r="D6789" s="422" t="s">
        <v>1990</v>
      </c>
      <c r="E6789" s="422" t="s">
        <v>10832</v>
      </c>
      <c r="F6789" s="438">
        <v>11940000</v>
      </c>
      <c r="G6789" s="423">
        <v>2023</v>
      </c>
      <c r="H6789" s="424">
        <f>VLOOKUP(G6789,[3]잔가율!$B$3:$C$33,2,FALSE)</f>
        <v>0.82599999999999996</v>
      </c>
      <c r="I6789" s="434">
        <f t="shared" si="106"/>
        <v>9862440</v>
      </c>
    </row>
    <row r="6790" spans="1:9">
      <c r="A6790" s="421">
        <v>6789</v>
      </c>
      <c r="B6790" s="422" t="s">
        <v>7711</v>
      </c>
      <c r="C6790" s="422" t="s">
        <v>7712</v>
      </c>
      <c r="D6790" s="422" t="s">
        <v>1990</v>
      </c>
      <c r="E6790" s="422" t="s">
        <v>10833</v>
      </c>
      <c r="F6790" s="438">
        <v>14530000</v>
      </c>
      <c r="G6790" s="423">
        <v>2023</v>
      </c>
      <c r="H6790" s="424">
        <f>VLOOKUP(G6790,[3]잔가율!$B$3:$C$33,2,FALSE)</f>
        <v>0.82599999999999996</v>
      </c>
      <c r="I6790" s="434">
        <f t="shared" si="106"/>
        <v>12001780</v>
      </c>
    </row>
    <row r="6791" spans="1:9">
      <c r="A6791" s="421">
        <v>6790</v>
      </c>
      <c r="B6791" s="422" t="s">
        <v>7711</v>
      </c>
      <c r="C6791" s="422" t="s">
        <v>7712</v>
      </c>
      <c r="D6791" s="422" t="s">
        <v>1990</v>
      </c>
      <c r="E6791" s="422" t="s">
        <v>10834</v>
      </c>
      <c r="F6791" s="438">
        <v>17050000</v>
      </c>
      <c r="G6791" s="423">
        <v>2023</v>
      </c>
      <c r="H6791" s="424">
        <f>VLOOKUP(G6791,[3]잔가율!$B$3:$C$33,2,FALSE)</f>
        <v>0.82599999999999996</v>
      </c>
      <c r="I6791" s="434">
        <f t="shared" si="106"/>
        <v>14083300</v>
      </c>
    </row>
    <row r="6792" spans="1:9">
      <c r="A6792" s="421">
        <v>6791</v>
      </c>
      <c r="B6792" s="422" t="s">
        <v>7711</v>
      </c>
      <c r="C6792" s="422" t="s">
        <v>7712</v>
      </c>
      <c r="D6792" s="422" t="s">
        <v>1990</v>
      </c>
      <c r="E6792" s="422" t="s">
        <v>10835</v>
      </c>
      <c r="F6792" s="438">
        <v>15560000</v>
      </c>
      <c r="G6792" s="423">
        <v>2023</v>
      </c>
      <c r="H6792" s="424">
        <f>VLOOKUP(G6792,[3]잔가율!$B$3:$C$33,2,FALSE)</f>
        <v>0.82599999999999996</v>
      </c>
      <c r="I6792" s="434">
        <f t="shared" si="106"/>
        <v>12852560</v>
      </c>
    </row>
    <row r="6793" spans="1:9">
      <c r="A6793" s="421">
        <v>6792</v>
      </c>
      <c r="B6793" s="422" t="s">
        <v>7711</v>
      </c>
      <c r="C6793" s="422" t="s">
        <v>7712</v>
      </c>
      <c r="D6793" s="422" t="s">
        <v>1990</v>
      </c>
      <c r="E6793" s="422" t="s">
        <v>10836</v>
      </c>
      <c r="F6793" s="438">
        <v>18430000</v>
      </c>
      <c r="G6793" s="423">
        <v>2023</v>
      </c>
      <c r="H6793" s="424">
        <f>VLOOKUP(G6793,[3]잔가율!$B$3:$C$33,2,FALSE)</f>
        <v>0.82599999999999996</v>
      </c>
      <c r="I6793" s="434">
        <f t="shared" si="106"/>
        <v>15223180</v>
      </c>
    </row>
    <row r="6794" spans="1:9">
      <c r="A6794" s="421">
        <v>6793</v>
      </c>
      <c r="B6794" s="422" t="s">
        <v>7711</v>
      </c>
      <c r="C6794" s="422" t="s">
        <v>7712</v>
      </c>
      <c r="D6794" s="422" t="s">
        <v>1990</v>
      </c>
      <c r="E6794" s="422" t="s">
        <v>10837</v>
      </c>
      <c r="F6794" s="438">
        <v>12230000</v>
      </c>
      <c r="G6794" s="423">
        <v>2023</v>
      </c>
      <c r="H6794" s="424">
        <f>VLOOKUP(G6794,[3]잔가율!$B$3:$C$33,2,FALSE)</f>
        <v>0.82599999999999996</v>
      </c>
      <c r="I6794" s="434">
        <f t="shared" si="106"/>
        <v>10101980</v>
      </c>
    </row>
    <row r="6795" spans="1:9">
      <c r="A6795" s="421">
        <v>6794</v>
      </c>
      <c r="B6795" s="426" t="s">
        <v>7711</v>
      </c>
      <c r="C6795" s="426" t="s">
        <v>7712</v>
      </c>
      <c r="D6795" s="426" t="s">
        <v>1990</v>
      </c>
      <c r="E6795" s="426" t="s">
        <v>10838</v>
      </c>
      <c r="F6795" s="441">
        <v>13770000</v>
      </c>
      <c r="G6795" s="423">
        <v>2023</v>
      </c>
      <c r="H6795" s="424">
        <f>VLOOKUP(G6795,[3]잔가율!$B$3:$C$33,2,FALSE)</f>
        <v>0.82599999999999996</v>
      </c>
      <c r="I6795" s="434">
        <f t="shared" si="106"/>
        <v>11374020</v>
      </c>
    </row>
    <row r="6796" spans="1:9">
      <c r="A6796" s="421">
        <v>6795</v>
      </c>
      <c r="B6796" s="422" t="s">
        <v>7711</v>
      </c>
      <c r="C6796" s="422" t="s">
        <v>7712</v>
      </c>
      <c r="D6796" s="422" t="s">
        <v>1990</v>
      </c>
      <c r="E6796" s="422" t="s">
        <v>10839</v>
      </c>
      <c r="F6796" s="438">
        <v>13370000</v>
      </c>
      <c r="G6796" s="423">
        <v>2023</v>
      </c>
      <c r="H6796" s="424">
        <f>VLOOKUP(G6796,[3]잔가율!$B$3:$C$33,2,FALSE)</f>
        <v>0.82599999999999996</v>
      </c>
      <c r="I6796" s="434">
        <f t="shared" si="106"/>
        <v>11043620</v>
      </c>
    </row>
    <row r="6797" spans="1:9">
      <c r="A6797" s="421">
        <v>6796</v>
      </c>
      <c r="B6797" s="422" t="s">
        <v>7711</v>
      </c>
      <c r="C6797" s="422" t="s">
        <v>7712</v>
      </c>
      <c r="D6797" s="422" t="s">
        <v>1990</v>
      </c>
      <c r="E6797" s="422" t="s">
        <v>10840</v>
      </c>
      <c r="F6797" s="438">
        <v>14130000</v>
      </c>
      <c r="G6797" s="423">
        <v>2023</v>
      </c>
      <c r="H6797" s="424">
        <f>VLOOKUP(G6797,[3]잔가율!$B$3:$C$33,2,FALSE)</f>
        <v>0.82599999999999996</v>
      </c>
      <c r="I6797" s="434">
        <f t="shared" si="106"/>
        <v>11671380</v>
      </c>
    </row>
    <row r="6798" spans="1:9">
      <c r="A6798" s="421">
        <v>6797</v>
      </c>
      <c r="B6798" s="422" t="s">
        <v>7711</v>
      </c>
      <c r="C6798" s="422" t="s">
        <v>7712</v>
      </c>
      <c r="D6798" s="422" t="s">
        <v>1990</v>
      </c>
      <c r="E6798" s="422" t="s">
        <v>10841</v>
      </c>
      <c r="F6798" s="438">
        <v>14700000</v>
      </c>
      <c r="G6798" s="423">
        <v>2023</v>
      </c>
      <c r="H6798" s="424">
        <f>VLOOKUP(G6798,[3]잔가율!$B$3:$C$33,2,FALSE)</f>
        <v>0.82599999999999996</v>
      </c>
      <c r="I6798" s="434">
        <f t="shared" si="106"/>
        <v>12142200</v>
      </c>
    </row>
    <row r="6799" spans="1:9">
      <c r="A6799" s="421">
        <v>6798</v>
      </c>
      <c r="B6799" s="422" t="s">
        <v>7711</v>
      </c>
      <c r="C6799" s="422" t="s">
        <v>7712</v>
      </c>
      <c r="D6799" s="422" t="s">
        <v>1990</v>
      </c>
      <c r="E6799" s="422" t="s">
        <v>10842</v>
      </c>
      <c r="F6799" s="438">
        <v>16450000</v>
      </c>
      <c r="G6799" s="423">
        <v>2023</v>
      </c>
      <c r="H6799" s="424">
        <f>VLOOKUP(G6799,[3]잔가율!$B$3:$C$33,2,FALSE)</f>
        <v>0.82599999999999996</v>
      </c>
      <c r="I6799" s="434">
        <f t="shared" si="106"/>
        <v>13587700</v>
      </c>
    </row>
    <row r="6800" spans="1:9">
      <c r="A6800" s="421">
        <v>6799</v>
      </c>
      <c r="B6800" s="426" t="s">
        <v>7711</v>
      </c>
      <c r="C6800" s="426" t="s">
        <v>7712</v>
      </c>
      <c r="D6800" s="426" t="s">
        <v>1990</v>
      </c>
      <c r="E6800" s="426" t="s">
        <v>10843</v>
      </c>
      <c r="F6800" s="441">
        <v>18730000</v>
      </c>
      <c r="G6800" s="423">
        <v>2023</v>
      </c>
      <c r="H6800" s="424">
        <f>VLOOKUP(G6800,[3]잔가율!$B$3:$C$33,2,FALSE)</f>
        <v>0.82599999999999996</v>
      </c>
      <c r="I6800" s="434">
        <f t="shared" si="106"/>
        <v>15470980</v>
      </c>
    </row>
    <row r="6801" spans="1:9">
      <c r="A6801" s="421">
        <v>6800</v>
      </c>
      <c r="B6801" s="422" t="s">
        <v>7711</v>
      </c>
      <c r="C6801" s="422" t="s">
        <v>7712</v>
      </c>
      <c r="D6801" s="422" t="s">
        <v>1990</v>
      </c>
      <c r="E6801" s="422" t="s">
        <v>10844</v>
      </c>
      <c r="F6801" s="438">
        <v>14290000</v>
      </c>
      <c r="G6801" s="423">
        <v>2023</v>
      </c>
      <c r="H6801" s="424">
        <f>VLOOKUP(G6801,[3]잔가율!$B$3:$C$33,2,FALSE)</f>
        <v>0.82599999999999996</v>
      </c>
      <c r="I6801" s="434">
        <f t="shared" si="106"/>
        <v>11803540</v>
      </c>
    </row>
    <row r="6802" spans="1:9">
      <c r="A6802" s="421">
        <v>6801</v>
      </c>
      <c r="B6802" s="422" t="s">
        <v>7711</v>
      </c>
      <c r="C6802" s="422" t="s">
        <v>7712</v>
      </c>
      <c r="D6802" s="422" t="s">
        <v>1990</v>
      </c>
      <c r="E6802" s="422" t="s">
        <v>10845</v>
      </c>
      <c r="F6802" s="438">
        <v>16310000</v>
      </c>
      <c r="G6802" s="423">
        <v>2023</v>
      </c>
      <c r="H6802" s="424">
        <f>VLOOKUP(G6802,[3]잔가율!$B$3:$C$33,2,FALSE)</f>
        <v>0.82599999999999996</v>
      </c>
      <c r="I6802" s="434">
        <f t="shared" si="106"/>
        <v>13472060</v>
      </c>
    </row>
    <row r="6803" spans="1:9">
      <c r="A6803" s="421">
        <v>6802</v>
      </c>
      <c r="B6803" s="422" t="s">
        <v>7711</v>
      </c>
      <c r="C6803" s="422" t="s">
        <v>7712</v>
      </c>
      <c r="D6803" s="422" t="s">
        <v>1990</v>
      </c>
      <c r="E6803" s="422" t="s">
        <v>10846</v>
      </c>
      <c r="F6803" s="438">
        <v>18410000</v>
      </c>
      <c r="G6803" s="423">
        <v>2023</v>
      </c>
      <c r="H6803" s="424">
        <f>VLOOKUP(G6803,[3]잔가율!$B$3:$C$33,2,FALSE)</f>
        <v>0.82599999999999996</v>
      </c>
      <c r="I6803" s="434">
        <f t="shared" si="106"/>
        <v>15206660</v>
      </c>
    </row>
    <row r="6804" spans="1:9">
      <c r="A6804" s="421">
        <v>6803</v>
      </c>
      <c r="B6804" s="422" t="s">
        <v>7711</v>
      </c>
      <c r="C6804" s="422" t="s">
        <v>7712</v>
      </c>
      <c r="D6804" s="422" t="s">
        <v>1990</v>
      </c>
      <c r="E6804" s="422" t="s">
        <v>10847</v>
      </c>
      <c r="F6804" s="438">
        <v>14940000</v>
      </c>
      <c r="G6804" s="423">
        <v>2023</v>
      </c>
      <c r="H6804" s="424">
        <f>VLOOKUP(G6804,[3]잔가율!$B$3:$C$33,2,FALSE)</f>
        <v>0.82599999999999996</v>
      </c>
      <c r="I6804" s="434">
        <f t="shared" si="106"/>
        <v>12340440</v>
      </c>
    </row>
    <row r="6805" spans="1:9">
      <c r="A6805" s="421">
        <v>6804</v>
      </c>
      <c r="B6805" s="422" t="s">
        <v>7711</v>
      </c>
      <c r="C6805" s="422" t="s">
        <v>7712</v>
      </c>
      <c r="D6805" s="422" t="s">
        <v>1990</v>
      </c>
      <c r="E6805" s="422" t="s">
        <v>10848</v>
      </c>
      <c r="F6805" s="438">
        <v>16670000</v>
      </c>
      <c r="G6805" s="423">
        <v>2023</v>
      </c>
      <c r="H6805" s="424">
        <f>VLOOKUP(G6805,[3]잔가율!$B$3:$C$33,2,FALSE)</f>
        <v>0.82599999999999996</v>
      </c>
      <c r="I6805" s="434">
        <f t="shared" si="106"/>
        <v>13769420</v>
      </c>
    </row>
    <row r="6806" spans="1:9">
      <c r="A6806" s="421">
        <v>6805</v>
      </c>
      <c r="B6806" s="422" t="s">
        <v>7711</v>
      </c>
      <c r="C6806" s="422" t="s">
        <v>7712</v>
      </c>
      <c r="D6806" s="422" t="s">
        <v>1990</v>
      </c>
      <c r="E6806" s="422" t="s">
        <v>10849</v>
      </c>
      <c r="F6806" s="438">
        <v>20130000</v>
      </c>
      <c r="G6806" s="423">
        <v>2023</v>
      </c>
      <c r="H6806" s="424">
        <f>VLOOKUP(G6806,[3]잔가율!$B$3:$C$33,2,FALSE)</f>
        <v>0.82599999999999996</v>
      </c>
      <c r="I6806" s="434">
        <f t="shared" si="106"/>
        <v>16627380</v>
      </c>
    </row>
    <row r="6807" spans="1:9">
      <c r="A6807" s="421">
        <v>6806</v>
      </c>
      <c r="B6807" s="422" t="s">
        <v>7711</v>
      </c>
      <c r="C6807" s="422" t="s">
        <v>7712</v>
      </c>
      <c r="D6807" s="422" t="s">
        <v>1990</v>
      </c>
      <c r="E6807" s="422" t="s">
        <v>10850</v>
      </c>
      <c r="F6807" s="438">
        <v>14160000</v>
      </c>
      <c r="G6807" s="423">
        <v>2023</v>
      </c>
      <c r="H6807" s="424">
        <f>VLOOKUP(G6807,[3]잔가율!$B$3:$C$33,2,FALSE)</f>
        <v>0.82599999999999996</v>
      </c>
      <c r="I6807" s="434">
        <f t="shared" si="106"/>
        <v>11696160</v>
      </c>
    </row>
    <row r="6808" spans="1:9">
      <c r="A6808" s="421">
        <v>6807</v>
      </c>
      <c r="B6808" s="422" t="s">
        <v>7711</v>
      </c>
      <c r="C6808" s="422" t="s">
        <v>7712</v>
      </c>
      <c r="D6808" s="422" t="s">
        <v>1990</v>
      </c>
      <c r="E6808" s="422" t="s">
        <v>10851</v>
      </c>
      <c r="F6808" s="438">
        <v>15470000</v>
      </c>
      <c r="G6808" s="423">
        <v>2023</v>
      </c>
      <c r="H6808" s="424">
        <f>VLOOKUP(G6808,[3]잔가율!$B$3:$C$33,2,FALSE)</f>
        <v>0.82599999999999996</v>
      </c>
      <c r="I6808" s="434">
        <f t="shared" si="106"/>
        <v>12778220</v>
      </c>
    </row>
    <row r="6809" spans="1:9">
      <c r="A6809" s="421">
        <v>6808</v>
      </c>
      <c r="B6809" s="422" t="s">
        <v>7711</v>
      </c>
      <c r="C6809" s="422" t="s">
        <v>7712</v>
      </c>
      <c r="D6809" s="422" t="s">
        <v>1990</v>
      </c>
      <c r="E6809" s="422" t="s">
        <v>10852</v>
      </c>
      <c r="F6809" s="438">
        <v>16990000</v>
      </c>
      <c r="G6809" s="423">
        <v>2023</v>
      </c>
      <c r="H6809" s="424">
        <f>VLOOKUP(G6809,[3]잔가율!$B$3:$C$33,2,FALSE)</f>
        <v>0.82599999999999996</v>
      </c>
      <c r="I6809" s="434">
        <f t="shared" si="106"/>
        <v>14033740</v>
      </c>
    </row>
    <row r="6810" spans="1:9">
      <c r="A6810" s="421">
        <v>6809</v>
      </c>
      <c r="B6810" s="422" t="s">
        <v>7711</v>
      </c>
      <c r="C6810" s="422" t="s">
        <v>7712</v>
      </c>
      <c r="D6810" s="422" t="s">
        <v>1990</v>
      </c>
      <c r="E6810" s="422" t="s">
        <v>10853</v>
      </c>
      <c r="F6810" s="438">
        <v>21280000</v>
      </c>
      <c r="G6810" s="423">
        <v>2023</v>
      </c>
      <c r="H6810" s="424">
        <f>VLOOKUP(G6810,[3]잔가율!$B$3:$C$33,2,FALSE)</f>
        <v>0.82599999999999996</v>
      </c>
      <c r="I6810" s="434">
        <f t="shared" si="106"/>
        <v>17577280</v>
      </c>
    </row>
    <row r="6811" spans="1:9">
      <c r="A6811" s="421">
        <v>6810</v>
      </c>
      <c r="B6811" s="422" t="s">
        <v>7711</v>
      </c>
      <c r="C6811" s="422" t="s">
        <v>7712</v>
      </c>
      <c r="D6811" s="422" t="s">
        <v>1990</v>
      </c>
      <c r="E6811" s="422" t="s">
        <v>10854</v>
      </c>
      <c r="F6811" s="438">
        <v>17240000</v>
      </c>
      <c r="G6811" s="423">
        <v>2023</v>
      </c>
      <c r="H6811" s="424">
        <f>VLOOKUP(G6811,[3]잔가율!$B$3:$C$33,2,FALSE)</f>
        <v>0.82599999999999996</v>
      </c>
      <c r="I6811" s="434">
        <f t="shared" si="106"/>
        <v>14240240</v>
      </c>
    </row>
    <row r="6812" spans="1:9">
      <c r="A6812" s="421">
        <v>6811</v>
      </c>
      <c r="B6812" s="422" t="s">
        <v>7711</v>
      </c>
      <c r="C6812" s="422" t="s">
        <v>7712</v>
      </c>
      <c r="D6812" s="422" t="s">
        <v>1990</v>
      </c>
      <c r="E6812" s="422" t="s">
        <v>10855</v>
      </c>
      <c r="F6812" s="438">
        <v>14650000</v>
      </c>
      <c r="G6812" s="423">
        <v>2023</v>
      </c>
      <c r="H6812" s="424">
        <f>VLOOKUP(G6812,[3]잔가율!$B$3:$C$33,2,FALSE)</f>
        <v>0.82599999999999996</v>
      </c>
      <c r="I6812" s="434">
        <f t="shared" si="106"/>
        <v>12100900</v>
      </c>
    </row>
    <row r="6813" spans="1:9">
      <c r="A6813" s="421">
        <v>6812</v>
      </c>
      <c r="B6813" s="422" t="s">
        <v>7711</v>
      </c>
      <c r="C6813" s="422" t="s">
        <v>7712</v>
      </c>
      <c r="D6813" s="422" t="s">
        <v>1990</v>
      </c>
      <c r="E6813" s="422" t="s">
        <v>10856</v>
      </c>
      <c r="F6813" s="438">
        <v>20120000</v>
      </c>
      <c r="G6813" s="423">
        <v>2023</v>
      </c>
      <c r="H6813" s="424">
        <f>VLOOKUP(G6813,[3]잔가율!$B$3:$C$33,2,FALSE)</f>
        <v>0.82599999999999996</v>
      </c>
      <c r="I6813" s="434">
        <f t="shared" si="106"/>
        <v>16619120</v>
      </c>
    </row>
    <row r="6814" spans="1:9">
      <c r="A6814" s="421">
        <v>6813</v>
      </c>
      <c r="B6814" s="422" t="s">
        <v>7711</v>
      </c>
      <c r="C6814" s="422" t="s">
        <v>7712</v>
      </c>
      <c r="D6814" s="422" t="s">
        <v>1990</v>
      </c>
      <c r="E6814" s="422" t="s">
        <v>10857</v>
      </c>
      <c r="F6814" s="438">
        <v>17670000</v>
      </c>
      <c r="G6814" s="423">
        <v>2023</v>
      </c>
      <c r="H6814" s="424">
        <f>VLOOKUP(G6814,[3]잔가율!$B$3:$C$33,2,FALSE)</f>
        <v>0.82599999999999996</v>
      </c>
      <c r="I6814" s="434">
        <f t="shared" si="106"/>
        <v>14595420</v>
      </c>
    </row>
    <row r="6815" spans="1:9">
      <c r="A6815" s="421">
        <v>6814</v>
      </c>
      <c r="B6815" s="422" t="s">
        <v>7711</v>
      </c>
      <c r="C6815" s="422" t="s">
        <v>7712</v>
      </c>
      <c r="D6815" s="422" t="s">
        <v>1990</v>
      </c>
      <c r="E6815" s="422" t="s">
        <v>10858</v>
      </c>
      <c r="F6815" s="438">
        <v>17100000</v>
      </c>
      <c r="G6815" s="423">
        <v>2023</v>
      </c>
      <c r="H6815" s="424">
        <f>VLOOKUP(G6815,[3]잔가율!$B$3:$C$33,2,FALSE)</f>
        <v>0.82599999999999996</v>
      </c>
      <c r="I6815" s="434">
        <f t="shared" si="106"/>
        <v>14124600</v>
      </c>
    </row>
    <row r="6816" spans="1:9">
      <c r="A6816" s="421">
        <v>6815</v>
      </c>
      <c r="B6816" s="422" t="s">
        <v>7711</v>
      </c>
      <c r="C6816" s="422" t="s">
        <v>7712</v>
      </c>
      <c r="D6816" s="422" t="s">
        <v>1990</v>
      </c>
      <c r="E6816" s="422" t="s">
        <v>10859</v>
      </c>
      <c r="F6816" s="438">
        <v>14810000</v>
      </c>
      <c r="G6816" s="423">
        <v>2023</v>
      </c>
      <c r="H6816" s="424">
        <f>VLOOKUP(G6816,[3]잔가율!$B$3:$C$33,2,FALSE)</f>
        <v>0.82599999999999996</v>
      </c>
      <c r="I6816" s="434">
        <f t="shared" si="106"/>
        <v>12233060</v>
      </c>
    </row>
    <row r="6817" spans="1:9">
      <c r="A6817" s="421">
        <v>6816</v>
      </c>
      <c r="B6817" s="422" t="s">
        <v>7711</v>
      </c>
      <c r="C6817" s="422" t="s">
        <v>7712</v>
      </c>
      <c r="D6817" s="422" t="s">
        <v>1990</v>
      </c>
      <c r="E6817" s="422" t="s">
        <v>10860</v>
      </c>
      <c r="F6817" s="438">
        <v>19730000</v>
      </c>
      <c r="G6817" s="423">
        <v>2023</v>
      </c>
      <c r="H6817" s="424">
        <f>VLOOKUP(G6817,[3]잔가율!$B$3:$C$33,2,FALSE)</f>
        <v>0.82599999999999996</v>
      </c>
      <c r="I6817" s="434">
        <f t="shared" si="106"/>
        <v>16296980</v>
      </c>
    </row>
    <row r="6818" spans="1:9">
      <c r="A6818" s="421">
        <v>6817</v>
      </c>
      <c r="B6818" s="422" t="s">
        <v>7711</v>
      </c>
      <c r="C6818" s="422" t="s">
        <v>7712</v>
      </c>
      <c r="D6818" s="422" t="s">
        <v>1990</v>
      </c>
      <c r="E6818" s="422" t="s">
        <v>10861</v>
      </c>
      <c r="F6818" s="438">
        <v>17480000</v>
      </c>
      <c r="G6818" s="423">
        <v>2023</v>
      </c>
      <c r="H6818" s="424">
        <f>VLOOKUP(G6818,[3]잔가율!$B$3:$C$33,2,FALSE)</f>
        <v>0.82599999999999996</v>
      </c>
      <c r="I6818" s="434">
        <f t="shared" si="106"/>
        <v>14438480</v>
      </c>
    </row>
    <row r="6819" spans="1:9">
      <c r="A6819" s="421">
        <v>6818</v>
      </c>
      <c r="B6819" s="422" t="s">
        <v>7711</v>
      </c>
      <c r="C6819" s="422" t="s">
        <v>7712</v>
      </c>
      <c r="D6819" s="422" t="s">
        <v>1990</v>
      </c>
      <c r="E6819" s="422" t="s">
        <v>10862</v>
      </c>
      <c r="F6819" s="438">
        <v>17410000</v>
      </c>
      <c r="G6819" s="423">
        <v>2023</v>
      </c>
      <c r="H6819" s="424">
        <f>VLOOKUP(G6819,[3]잔가율!$B$3:$C$33,2,FALSE)</f>
        <v>0.82599999999999996</v>
      </c>
      <c r="I6819" s="434">
        <f t="shared" si="106"/>
        <v>14380660</v>
      </c>
    </row>
    <row r="6820" spans="1:9">
      <c r="A6820" s="421">
        <v>6819</v>
      </c>
      <c r="B6820" s="422" t="s">
        <v>7711</v>
      </c>
      <c r="C6820" s="422" t="s">
        <v>7712</v>
      </c>
      <c r="D6820" s="422" t="s">
        <v>1990</v>
      </c>
      <c r="E6820" s="422" t="s">
        <v>10863</v>
      </c>
      <c r="F6820" s="438">
        <v>17050000</v>
      </c>
      <c r="G6820" s="423">
        <v>2023</v>
      </c>
      <c r="H6820" s="424">
        <f>VLOOKUP(G6820,[3]잔가율!$B$3:$C$33,2,FALSE)</f>
        <v>0.82599999999999996</v>
      </c>
      <c r="I6820" s="434">
        <f t="shared" si="106"/>
        <v>14083300</v>
      </c>
    </row>
    <row r="6821" spans="1:9">
      <c r="A6821" s="421">
        <v>6820</v>
      </c>
      <c r="B6821" s="422" t="s">
        <v>7711</v>
      </c>
      <c r="C6821" s="422" t="s">
        <v>7712</v>
      </c>
      <c r="D6821" s="422" t="s">
        <v>1990</v>
      </c>
      <c r="E6821" s="422" t="s">
        <v>10864</v>
      </c>
      <c r="F6821" s="438">
        <v>17980000</v>
      </c>
      <c r="G6821" s="423">
        <v>2023</v>
      </c>
      <c r="H6821" s="424">
        <f>VLOOKUP(G6821,[3]잔가율!$B$3:$C$33,2,FALSE)</f>
        <v>0.82599999999999996</v>
      </c>
      <c r="I6821" s="434">
        <f t="shared" si="106"/>
        <v>14851480</v>
      </c>
    </row>
    <row r="6822" spans="1:9">
      <c r="A6822" s="421">
        <v>6821</v>
      </c>
      <c r="B6822" s="422" t="s">
        <v>7711</v>
      </c>
      <c r="C6822" s="422" t="s">
        <v>7712</v>
      </c>
      <c r="D6822" s="422" t="s">
        <v>1990</v>
      </c>
      <c r="E6822" s="422" t="s">
        <v>10865</v>
      </c>
      <c r="F6822" s="438">
        <v>19170000</v>
      </c>
      <c r="G6822" s="423">
        <v>2023</v>
      </c>
      <c r="H6822" s="424">
        <f>VLOOKUP(G6822,[3]잔가율!$B$3:$C$33,2,FALSE)</f>
        <v>0.82599999999999996</v>
      </c>
      <c r="I6822" s="434">
        <f t="shared" si="106"/>
        <v>15834420</v>
      </c>
    </row>
    <row r="6823" spans="1:9">
      <c r="A6823" s="421">
        <v>6822</v>
      </c>
      <c r="B6823" s="422" t="s">
        <v>7711</v>
      </c>
      <c r="C6823" s="422" t="s">
        <v>7712</v>
      </c>
      <c r="D6823" s="422" t="s">
        <v>1990</v>
      </c>
      <c r="E6823" s="422" t="s">
        <v>10866</v>
      </c>
      <c r="F6823" s="438">
        <v>16600000</v>
      </c>
      <c r="G6823" s="423">
        <v>2023</v>
      </c>
      <c r="H6823" s="424">
        <f>VLOOKUP(G6823,[3]잔가율!$B$3:$C$33,2,FALSE)</f>
        <v>0.82599999999999996</v>
      </c>
      <c r="I6823" s="434">
        <f t="shared" si="106"/>
        <v>13711600</v>
      </c>
    </row>
    <row r="6824" spans="1:9">
      <c r="A6824" s="421">
        <v>6823</v>
      </c>
      <c r="B6824" s="422" t="s">
        <v>7711</v>
      </c>
      <c r="C6824" s="422" t="s">
        <v>7712</v>
      </c>
      <c r="D6824" s="422" t="s">
        <v>1990</v>
      </c>
      <c r="E6824" s="422" t="s">
        <v>10867</v>
      </c>
      <c r="F6824" s="438">
        <v>19950000</v>
      </c>
      <c r="G6824" s="423">
        <v>2023</v>
      </c>
      <c r="H6824" s="424">
        <f>VLOOKUP(G6824,[3]잔가율!$B$3:$C$33,2,FALSE)</f>
        <v>0.82599999999999996</v>
      </c>
      <c r="I6824" s="434">
        <f t="shared" si="106"/>
        <v>16478700</v>
      </c>
    </row>
    <row r="6825" spans="1:9">
      <c r="A6825" s="421">
        <v>6824</v>
      </c>
      <c r="B6825" s="422" t="s">
        <v>7711</v>
      </c>
      <c r="C6825" s="422" t="s">
        <v>7712</v>
      </c>
      <c r="D6825" s="422" t="s">
        <v>1990</v>
      </c>
      <c r="E6825" s="422" t="s">
        <v>10868</v>
      </c>
      <c r="F6825" s="438">
        <v>20630000</v>
      </c>
      <c r="G6825" s="423">
        <v>2023</v>
      </c>
      <c r="H6825" s="424">
        <f>VLOOKUP(G6825,[3]잔가율!$B$3:$C$33,2,FALSE)</f>
        <v>0.82599999999999996</v>
      </c>
      <c r="I6825" s="434">
        <f t="shared" si="106"/>
        <v>17040380</v>
      </c>
    </row>
    <row r="6826" spans="1:9">
      <c r="A6826" s="421">
        <v>6825</v>
      </c>
      <c r="B6826" s="422" t="s">
        <v>7711</v>
      </c>
      <c r="C6826" s="422" t="s">
        <v>7712</v>
      </c>
      <c r="D6826" s="422" t="s">
        <v>1990</v>
      </c>
      <c r="E6826" s="422" t="s">
        <v>10869</v>
      </c>
      <c r="F6826" s="438">
        <v>22540000</v>
      </c>
      <c r="G6826" s="423">
        <v>2023</v>
      </c>
      <c r="H6826" s="424">
        <f>VLOOKUP(G6826,[3]잔가율!$B$3:$C$33,2,FALSE)</f>
        <v>0.82599999999999996</v>
      </c>
      <c r="I6826" s="434">
        <f t="shared" si="106"/>
        <v>18618040</v>
      </c>
    </row>
    <row r="6827" spans="1:9">
      <c r="A6827" s="421">
        <v>6826</v>
      </c>
      <c r="B6827" s="422" t="s">
        <v>7711</v>
      </c>
      <c r="C6827" s="422" t="s">
        <v>7712</v>
      </c>
      <c r="D6827" s="422" t="s">
        <v>1990</v>
      </c>
      <c r="E6827" s="422" t="s">
        <v>10870</v>
      </c>
      <c r="F6827" s="438">
        <v>18590000</v>
      </c>
      <c r="G6827" s="423">
        <v>2023</v>
      </c>
      <c r="H6827" s="424">
        <f>VLOOKUP(G6827,[3]잔가율!$B$3:$C$33,2,FALSE)</f>
        <v>0.82599999999999996</v>
      </c>
      <c r="I6827" s="434">
        <f t="shared" si="106"/>
        <v>15355340</v>
      </c>
    </row>
    <row r="6828" spans="1:9">
      <c r="A6828" s="421">
        <v>6827</v>
      </c>
      <c r="B6828" s="422" t="s">
        <v>7711</v>
      </c>
      <c r="C6828" s="422" t="s">
        <v>7712</v>
      </c>
      <c r="D6828" s="422" t="s">
        <v>1990</v>
      </c>
      <c r="E6828" s="422" t="s">
        <v>10871</v>
      </c>
      <c r="F6828" s="438">
        <v>17950000</v>
      </c>
      <c r="G6828" s="423">
        <v>2023</v>
      </c>
      <c r="H6828" s="424">
        <f>VLOOKUP(G6828,[3]잔가율!$B$3:$C$33,2,FALSE)</f>
        <v>0.82599999999999996</v>
      </c>
      <c r="I6828" s="434">
        <f t="shared" si="106"/>
        <v>14826700</v>
      </c>
    </row>
    <row r="6829" spans="1:9">
      <c r="A6829" s="421">
        <v>6828</v>
      </c>
      <c r="B6829" s="422" t="s">
        <v>7711</v>
      </c>
      <c r="C6829" s="422" t="s">
        <v>7712</v>
      </c>
      <c r="D6829" s="422" t="s">
        <v>1990</v>
      </c>
      <c r="E6829" s="422" t="s">
        <v>10872</v>
      </c>
      <c r="F6829" s="438">
        <v>21670000</v>
      </c>
      <c r="G6829" s="423">
        <v>2023</v>
      </c>
      <c r="H6829" s="424">
        <f>VLOOKUP(G6829,[3]잔가율!$B$3:$C$33,2,FALSE)</f>
        <v>0.82599999999999996</v>
      </c>
      <c r="I6829" s="434">
        <f t="shared" si="106"/>
        <v>17899420</v>
      </c>
    </row>
    <row r="6830" spans="1:9">
      <c r="A6830" s="421">
        <v>6829</v>
      </c>
      <c r="B6830" s="422" t="s">
        <v>7711</v>
      </c>
      <c r="C6830" s="422" t="s">
        <v>7712</v>
      </c>
      <c r="D6830" s="422" t="s">
        <v>1990</v>
      </c>
      <c r="E6830" s="422" t="s">
        <v>10873</v>
      </c>
      <c r="F6830" s="438">
        <v>19960000</v>
      </c>
      <c r="G6830" s="423">
        <v>2023</v>
      </c>
      <c r="H6830" s="424">
        <f>VLOOKUP(G6830,[3]잔가율!$B$3:$C$33,2,FALSE)</f>
        <v>0.82599999999999996</v>
      </c>
      <c r="I6830" s="434">
        <f t="shared" si="106"/>
        <v>16486960</v>
      </c>
    </row>
    <row r="6831" spans="1:9">
      <c r="A6831" s="421">
        <v>6830</v>
      </c>
      <c r="B6831" s="422" t="s">
        <v>7711</v>
      </c>
      <c r="C6831" s="422" t="s">
        <v>7712</v>
      </c>
      <c r="D6831" s="422" t="s">
        <v>1990</v>
      </c>
      <c r="E6831" s="422" t="s">
        <v>10874</v>
      </c>
      <c r="F6831" s="438">
        <v>19850000</v>
      </c>
      <c r="G6831" s="423">
        <v>2023</v>
      </c>
      <c r="H6831" s="424">
        <f>VLOOKUP(G6831,[3]잔가율!$B$3:$C$33,2,FALSE)</f>
        <v>0.82599999999999996</v>
      </c>
      <c r="I6831" s="434">
        <f t="shared" si="106"/>
        <v>16396100</v>
      </c>
    </row>
    <row r="6832" spans="1:9">
      <c r="A6832" s="421">
        <v>6831</v>
      </c>
      <c r="B6832" s="422" t="s">
        <v>7711</v>
      </c>
      <c r="C6832" s="422" t="s">
        <v>7712</v>
      </c>
      <c r="D6832" s="422" t="s">
        <v>1990</v>
      </c>
      <c r="E6832" s="422" t="s">
        <v>10875</v>
      </c>
      <c r="F6832" s="438">
        <v>16530000</v>
      </c>
      <c r="G6832" s="423">
        <v>2023</v>
      </c>
      <c r="H6832" s="424">
        <f>VLOOKUP(G6832,[3]잔가율!$B$3:$C$33,2,FALSE)</f>
        <v>0.82599999999999996</v>
      </c>
      <c r="I6832" s="434">
        <f t="shared" si="106"/>
        <v>13653780</v>
      </c>
    </row>
    <row r="6833" spans="1:9">
      <c r="A6833" s="421">
        <v>6832</v>
      </c>
      <c r="B6833" s="422" t="s">
        <v>7711</v>
      </c>
      <c r="C6833" s="422" t="s">
        <v>7712</v>
      </c>
      <c r="D6833" s="422" t="s">
        <v>1990</v>
      </c>
      <c r="E6833" s="422" t="s">
        <v>10876</v>
      </c>
      <c r="F6833" s="438">
        <v>19490000</v>
      </c>
      <c r="G6833" s="423">
        <v>2023</v>
      </c>
      <c r="H6833" s="424">
        <f>VLOOKUP(G6833,[3]잔가율!$B$3:$C$33,2,FALSE)</f>
        <v>0.82599999999999996</v>
      </c>
      <c r="I6833" s="434">
        <f t="shared" si="106"/>
        <v>16098740</v>
      </c>
    </row>
    <row r="6834" spans="1:9">
      <c r="A6834" s="421">
        <v>6833</v>
      </c>
      <c r="B6834" s="422" t="s">
        <v>7711</v>
      </c>
      <c r="C6834" s="422" t="s">
        <v>7712</v>
      </c>
      <c r="D6834" s="422" t="s">
        <v>1990</v>
      </c>
      <c r="E6834" s="422" t="s">
        <v>10877</v>
      </c>
      <c r="F6834" s="438">
        <v>21200000</v>
      </c>
      <c r="G6834" s="423">
        <v>2023</v>
      </c>
      <c r="H6834" s="424">
        <f>VLOOKUP(G6834,[3]잔가율!$B$3:$C$33,2,FALSE)</f>
        <v>0.82599999999999996</v>
      </c>
      <c r="I6834" s="434">
        <f t="shared" si="106"/>
        <v>17511200</v>
      </c>
    </row>
    <row r="6835" spans="1:9">
      <c r="A6835" s="421">
        <v>6834</v>
      </c>
      <c r="B6835" s="422" t="s">
        <v>7711</v>
      </c>
      <c r="C6835" s="422" t="s">
        <v>7712</v>
      </c>
      <c r="D6835" s="422" t="s">
        <v>1990</v>
      </c>
      <c r="E6835" s="422" t="s">
        <v>10878</v>
      </c>
      <c r="F6835" s="438">
        <v>23500000</v>
      </c>
      <c r="G6835" s="423">
        <v>2023</v>
      </c>
      <c r="H6835" s="424">
        <f>VLOOKUP(G6835,[3]잔가율!$B$3:$C$33,2,FALSE)</f>
        <v>0.82599999999999996</v>
      </c>
      <c r="I6835" s="434">
        <f t="shared" si="106"/>
        <v>19411000</v>
      </c>
    </row>
    <row r="6836" spans="1:9">
      <c r="A6836" s="421">
        <v>6835</v>
      </c>
      <c r="B6836" s="422" t="s">
        <v>15840</v>
      </c>
      <c r="C6836" s="422" t="s">
        <v>15842</v>
      </c>
      <c r="D6836" s="422" t="s">
        <v>1990</v>
      </c>
      <c r="E6836" s="422" t="s">
        <v>10879</v>
      </c>
      <c r="F6836" s="438">
        <v>16550000</v>
      </c>
      <c r="G6836" s="423">
        <v>2023</v>
      </c>
      <c r="H6836" s="424">
        <f>VLOOKUP(G6836,[3]잔가율!$B$3:$C$33,2,FALSE)</f>
        <v>0.82599999999999996</v>
      </c>
      <c r="I6836" s="434">
        <f t="shared" si="106"/>
        <v>13670300</v>
      </c>
    </row>
    <row r="6837" spans="1:9">
      <c r="A6837" s="421">
        <v>6836</v>
      </c>
      <c r="B6837" s="422" t="s">
        <v>15840</v>
      </c>
      <c r="C6837" s="422" t="s">
        <v>15842</v>
      </c>
      <c r="D6837" s="422" t="s">
        <v>1990</v>
      </c>
      <c r="E6837" s="422" t="s">
        <v>10880</v>
      </c>
      <c r="F6837" s="438">
        <v>19280000</v>
      </c>
      <c r="G6837" s="423">
        <v>2023</v>
      </c>
      <c r="H6837" s="424">
        <f>VLOOKUP(G6837,[3]잔가율!$B$3:$C$33,2,FALSE)</f>
        <v>0.82599999999999996</v>
      </c>
      <c r="I6837" s="434">
        <f t="shared" si="106"/>
        <v>15925280</v>
      </c>
    </row>
    <row r="6838" spans="1:9">
      <c r="A6838" s="421">
        <v>6837</v>
      </c>
      <c r="B6838" s="422" t="s">
        <v>15840</v>
      </c>
      <c r="C6838" s="422" t="s">
        <v>15842</v>
      </c>
      <c r="D6838" s="422" t="s">
        <v>1990</v>
      </c>
      <c r="E6838" s="422" t="s">
        <v>10881</v>
      </c>
      <c r="F6838" s="438">
        <v>19950000</v>
      </c>
      <c r="G6838" s="423">
        <v>2023</v>
      </c>
      <c r="H6838" s="424">
        <f>VLOOKUP(G6838,[3]잔가율!$B$3:$C$33,2,FALSE)</f>
        <v>0.82599999999999996</v>
      </c>
      <c r="I6838" s="434">
        <f t="shared" si="106"/>
        <v>16478700</v>
      </c>
    </row>
    <row r="6839" spans="1:9">
      <c r="A6839" s="421">
        <v>6838</v>
      </c>
      <c r="B6839" s="422" t="s">
        <v>15840</v>
      </c>
      <c r="C6839" s="422" t="s">
        <v>15842</v>
      </c>
      <c r="D6839" s="422" t="s">
        <v>1990</v>
      </c>
      <c r="E6839" s="422" t="s">
        <v>10882</v>
      </c>
      <c r="F6839" s="438">
        <v>22240000</v>
      </c>
      <c r="G6839" s="423">
        <v>2023</v>
      </c>
      <c r="H6839" s="424">
        <f>VLOOKUP(G6839,[3]잔가율!$B$3:$C$33,2,FALSE)</f>
        <v>0.82599999999999996</v>
      </c>
      <c r="I6839" s="434">
        <f t="shared" si="106"/>
        <v>18370240</v>
      </c>
    </row>
    <row r="6840" spans="1:9">
      <c r="A6840" s="421">
        <v>6839</v>
      </c>
      <c r="B6840" s="426" t="s">
        <v>7711</v>
      </c>
      <c r="C6840" s="426" t="s">
        <v>7712</v>
      </c>
      <c r="D6840" s="426" t="s">
        <v>1990</v>
      </c>
      <c r="E6840" s="426" t="s">
        <v>10883</v>
      </c>
      <c r="F6840" s="441">
        <v>17430000</v>
      </c>
      <c r="G6840" s="423">
        <v>2023</v>
      </c>
      <c r="H6840" s="424">
        <f>VLOOKUP(G6840,[3]잔가율!$B$3:$C$33,2,FALSE)</f>
        <v>0.82599999999999996</v>
      </c>
      <c r="I6840" s="434">
        <f t="shared" si="106"/>
        <v>14397180</v>
      </c>
    </row>
    <row r="6841" spans="1:9">
      <c r="A6841" s="421">
        <v>6840</v>
      </c>
      <c r="B6841" s="426" t="s">
        <v>7711</v>
      </c>
      <c r="C6841" s="426" t="s">
        <v>7712</v>
      </c>
      <c r="D6841" s="426" t="s">
        <v>1990</v>
      </c>
      <c r="E6841" s="426" t="s">
        <v>10884</v>
      </c>
      <c r="F6841" s="441">
        <v>20890000</v>
      </c>
      <c r="G6841" s="423">
        <v>2023</v>
      </c>
      <c r="H6841" s="424">
        <f>VLOOKUP(G6841,[3]잔가율!$B$3:$C$33,2,FALSE)</f>
        <v>0.82599999999999996</v>
      </c>
      <c r="I6841" s="434">
        <f t="shared" si="106"/>
        <v>17255140</v>
      </c>
    </row>
    <row r="6842" spans="1:9">
      <c r="A6842" s="421">
        <v>6841</v>
      </c>
      <c r="B6842" s="313" t="s">
        <v>7711</v>
      </c>
      <c r="C6842" s="422" t="s">
        <v>7712</v>
      </c>
      <c r="D6842" s="422" t="s">
        <v>10885</v>
      </c>
      <c r="E6842" s="422" t="s">
        <v>10886</v>
      </c>
      <c r="F6842" s="440">
        <v>38420000</v>
      </c>
      <c r="G6842" s="423">
        <v>2023</v>
      </c>
      <c r="H6842" s="424">
        <f>VLOOKUP(G6842,[3]잔가율!$B$3:$C$33,2,FALSE)</f>
        <v>0.82599999999999996</v>
      </c>
      <c r="I6842" s="434">
        <f t="shared" si="106"/>
        <v>31734920</v>
      </c>
    </row>
    <row r="6843" spans="1:9">
      <c r="A6843" s="421">
        <v>6842</v>
      </c>
      <c r="B6843" s="313" t="s">
        <v>7711</v>
      </c>
      <c r="C6843" s="422" t="s">
        <v>7712</v>
      </c>
      <c r="D6843" s="422" t="s">
        <v>10885</v>
      </c>
      <c r="E6843" s="422" t="s">
        <v>10887</v>
      </c>
      <c r="F6843" s="440">
        <v>38420000</v>
      </c>
      <c r="G6843" s="423">
        <v>2023</v>
      </c>
      <c r="H6843" s="424">
        <f>VLOOKUP(G6843,[3]잔가율!$B$3:$C$33,2,FALSE)</f>
        <v>0.82599999999999996</v>
      </c>
      <c r="I6843" s="434">
        <f t="shared" si="106"/>
        <v>31734920</v>
      </c>
    </row>
    <row r="6844" spans="1:9">
      <c r="A6844" s="421">
        <v>6843</v>
      </c>
      <c r="B6844" s="313" t="s">
        <v>15840</v>
      </c>
      <c r="C6844" s="422" t="s">
        <v>7712</v>
      </c>
      <c r="D6844" s="422" t="s">
        <v>10885</v>
      </c>
      <c r="E6844" s="422" t="s">
        <v>10888</v>
      </c>
      <c r="F6844" s="440">
        <v>35220000</v>
      </c>
      <c r="G6844" s="423">
        <v>2023</v>
      </c>
      <c r="H6844" s="424">
        <f>VLOOKUP(G6844,[3]잔가율!$B$3:$C$33,2,FALSE)</f>
        <v>0.82599999999999996</v>
      </c>
      <c r="I6844" s="434">
        <f t="shared" si="106"/>
        <v>29091720</v>
      </c>
    </row>
    <row r="6845" spans="1:9">
      <c r="A6845" s="421">
        <v>6844</v>
      </c>
      <c r="B6845" s="313" t="s">
        <v>7711</v>
      </c>
      <c r="C6845" s="422" t="s">
        <v>7712</v>
      </c>
      <c r="D6845" s="422" t="s">
        <v>10885</v>
      </c>
      <c r="E6845" s="422" t="s">
        <v>10889</v>
      </c>
      <c r="F6845" s="440">
        <v>28500000</v>
      </c>
      <c r="G6845" s="423">
        <v>2023</v>
      </c>
      <c r="H6845" s="424">
        <f>VLOOKUP(G6845,[3]잔가율!$B$3:$C$33,2,FALSE)</f>
        <v>0.82599999999999996</v>
      </c>
      <c r="I6845" s="434">
        <f t="shared" si="106"/>
        <v>23541000</v>
      </c>
    </row>
    <row r="6846" spans="1:9">
      <c r="A6846" s="421">
        <v>6845</v>
      </c>
      <c r="B6846" s="313" t="s">
        <v>7711</v>
      </c>
      <c r="C6846" s="422" t="s">
        <v>7712</v>
      </c>
      <c r="D6846" s="422" t="s">
        <v>10885</v>
      </c>
      <c r="E6846" s="422" t="s">
        <v>10890</v>
      </c>
      <c r="F6846" s="440">
        <v>36880000</v>
      </c>
      <c r="G6846" s="423">
        <v>2023</v>
      </c>
      <c r="H6846" s="424">
        <f>VLOOKUP(G6846,[3]잔가율!$B$3:$C$33,2,FALSE)</f>
        <v>0.82599999999999996</v>
      </c>
      <c r="I6846" s="434">
        <f t="shared" si="106"/>
        <v>30462880</v>
      </c>
    </row>
    <row r="6847" spans="1:9">
      <c r="A6847" s="421">
        <v>6846</v>
      </c>
      <c r="B6847" s="313" t="s">
        <v>7711</v>
      </c>
      <c r="C6847" s="422" t="s">
        <v>7712</v>
      </c>
      <c r="D6847" s="422" t="s">
        <v>10891</v>
      </c>
      <c r="E6847" s="422" t="s">
        <v>10892</v>
      </c>
      <c r="F6847" s="440">
        <v>34980000</v>
      </c>
      <c r="G6847" s="423">
        <v>2023</v>
      </c>
      <c r="H6847" s="424">
        <f>VLOOKUP(G6847,[3]잔가율!$B$3:$C$33,2,FALSE)</f>
        <v>0.82599999999999996</v>
      </c>
      <c r="I6847" s="434">
        <f t="shared" si="106"/>
        <v>28893480</v>
      </c>
    </row>
    <row r="6848" spans="1:9">
      <c r="A6848" s="421">
        <v>6847</v>
      </c>
      <c r="B6848" s="313" t="s">
        <v>7711</v>
      </c>
      <c r="C6848" s="422" t="s">
        <v>7712</v>
      </c>
      <c r="D6848" s="422" t="s">
        <v>10891</v>
      </c>
      <c r="E6848" s="422" t="s">
        <v>10893</v>
      </c>
      <c r="F6848" s="440">
        <v>42090000</v>
      </c>
      <c r="G6848" s="423">
        <v>2023</v>
      </c>
      <c r="H6848" s="424">
        <f>VLOOKUP(G6848,[3]잔가율!$B$3:$C$33,2,FALSE)</f>
        <v>0.82599999999999996</v>
      </c>
      <c r="I6848" s="434">
        <f t="shared" si="106"/>
        <v>34766340</v>
      </c>
    </row>
    <row r="6849" spans="1:9">
      <c r="A6849" s="421">
        <v>6848</v>
      </c>
      <c r="B6849" s="313" t="s">
        <v>7711</v>
      </c>
      <c r="C6849" s="422" t="s">
        <v>7712</v>
      </c>
      <c r="D6849" s="422" t="s">
        <v>10891</v>
      </c>
      <c r="E6849" s="422" t="s">
        <v>10894</v>
      </c>
      <c r="F6849" s="440">
        <v>43060000</v>
      </c>
      <c r="G6849" s="423">
        <v>2023</v>
      </c>
      <c r="H6849" s="424">
        <f>VLOOKUP(G6849,[3]잔가율!$B$3:$C$33,2,FALSE)</f>
        <v>0.82599999999999996</v>
      </c>
      <c r="I6849" s="434">
        <f t="shared" si="106"/>
        <v>35567560</v>
      </c>
    </row>
    <row r="6850" spans="1:9">
      <c r="A6850" s="421">
        <v>6849</v>
      </c>
      <c r="B6850" s="313" t="s">
        <v>7711</v>
      </c>
      <c r="C6850" s="422" t="s">
        <v>15842</v>
      </c>
      <c r="D6850" s="422" t="s">
        <v>10891</v>
      </c>
      <c r="E6850" s="422" t="s">
        <v>10895</v>
      </c>
      <c r="F6850" s="440">
        <v>43030000</v>
      </c>
      <c r="G6850" s="423">
        <v>2023</v>
      </c>
      <c r="H6850" s="424">
        <f>VLOOKUP(G6850,[3]잔가율!$B$3:$C$33,2,FALSE)</f>
        <v>0.82599999999999996</v>
      </c>
      <c r="I6850" s="434">
        <f t="shared" ref="I6850:I6913" si="107">ROUNDDOWN(F6850*H6850,0)</f>
        <v>35542780</v>
      </c>
    </row>
    <row r="6851" spans="1:9">
      <c r="A6851" s="421">
        <v>6850</v>
      </c>
      <c r="B6851" s="313" t="s">
        <v>7711</v>
      </c>
      <c r="C6851" s="422" t="s">
        <v>15842</v>
      </c>
      <c r="D6851" s="422" t="s">
        <v>10891</v>
      </c>
      <c r="E6851" s="422" t="s">
        <v>10896</v>
      </c>
      <c r="F6851" s="440">
        <v>37550000</v>
      </c>
      <c r="G6851" s="423">
        <v>2023</v>
      </c>
      <c r="H6851" s="424">
        <f>VLOOKUP(G6851,[3]잔가율!$B$3:$C$33,2,FALSE)</f>
        <v>0.82599999999999996</v>
      </c>
      <c r="I6851" s="434">
        <f t="shared" si="107"/>
        <v>31016300</v>
      </c>
    </row>
    <row r="6852" spans="1:9">
      <c r="A6852" s="421">
        <v>6851</v>
      </c>
      <c r="B6852" s="313" t="s">
        <v>7711</v>
      </c>
      <c r="C6852" s="422" t="s">
        <v>15842</v>
      </c>
      <c r="D6852" s="422" t="s">
        <v>10891</v>
      </c>
      <c r="E6852" s="422" t="s">
        <v>10897</v>
      </c>
      <c r="F6852" s="440">
        <v>42320000</v>
      </c>
      <c r="G6852" s="423">
        <v>2023</v>
      </c>
      <c r="H6852" s="424">
        <f>VLOOKUP(G6852,[3]잔가율!$B$3:$C$33,2,FALSE)</f>
        <v>0.82599999999999996</v>
      </c>
      <c r="I6852" s="434">
        <f t="shared" si="107"/>
        <v>34956320</v>
      </c>
    </row>
    <row r="6853" spans="1:9">
      <c r="A6853" s="421">
        <v>6852</v>
      </c>
      <c r="B6853" s="313" t="s">
        <v>7711</v>
      </c>
      <c r="C6853" s="422" t="s">
        <v>7712</v>
      </c>
      <c r="D6853" s="422" t="s">
        <v>10891</v>
      </c>
      <c r="E6853" s="422" t="s">
        <v>10898</v>
      </c>
      <c r="F6853" s="440">
        <v>37550000</v>
      </c>
      <c r="G6853" s="423">
        <v>2023</v>
      </c>
      <c r="H6853" s="424">
        <f>VLOOKUP(G6853,[3]잔가율!$B$3:$C$33,2,FALSE)</f>
        <v>0.82599999999999996</v>
      </c>
      <c r="I6853" s="434">
        <f t="shared" si="107"/>
        <v>31016300</v>
      </c>
    </row>
    <row r="6854" spans="1:9">
      <c r="A6854" s="421">
        <v>6853</v>
      </c>
      <c r="B6854" s="313" t="s">
        <v>7711</v>
      </c>
      <c r="C6854" s="422" t="s">
        <v>7712</v>
      </c>
      <c r="D6854" s="422" t="s">
        <v>10891</v>
      </c>
      <c r="E6854" s="422" t="s">
        <v>10899</v>
      </c>
      <c r="F6854" s="440">
        <v>41010000</v>
      </c>
      <c r="G6854" s="423">
        <v>2023</v>
      </c>
      <c r="H6854" s="424">
        <f>VLOOKUP(G6854,[3]잔가율!$B$3:$C$33,2,FALSE)</f>
        <v>0.82599999999999996</v>
      </c>
      <c r="I6854" s="434">
        <f t="shared" si="107"/>
        <v>33874260</v>
      </c>
    </row>
    <row r="6855" spans="1:9">
      <c r="A6855" s="421">
        <v>6854</v>
      </c>
      <c r="B6855" s="313" t="s">
        <v>7711</v>
      </c>
      <c r="C6855" s="422" t="s">
        <v>15842</v>
      </c>
      <c r="D6855" s="422" t="s">
        <v>10891</v>
      </c>
      <c r="E6855" s="422" t="s">
        <v>10900</v>
      </c>
      <c r="F6855" s="440">
        <v>37550000</v>
      </c>
      <c r="G6855" s="423">
        <v>2023</v>
      </c>
      <c r="H6855" s="424">
        <f>VLOOKUP(G6855,[3]잔가율!$B$3:$C$33,2,FALSE)</f>
        <v>0.82599999999999996</v>
      </c>
      <c r="I6855" s="434">
        <f t="shared" si="107"/>
        <v>31016300</v>
      </c>
    </row>
    <row r="6856" spans="1:9">
      <c r="A6856" s="421">
        <v>6855</v>
      </c>
      <c r="B6856" s="426" t="s">
        <v>7711</v>
      </c>
      <c r="C6856" s="426" t="s">
        <v>7712</v>
      </c>
      <c r="D6856" s="426" t="s">
        <v>1991</v>
      </c>
      <c r="E6856" s="426" t="s">
        <v>10901</v>
      </c>
      <c r="F6856" s="441">
        <v>30870000</v>
      </c>
      <c r="G6856" s="423">
        <v>2023</v>
      </c>
      <c r="H6856" s="424">
        <f>VLOOKUP(G6856,[3]잔가율!$B$3:$C$33,2,FALSE)</f>
        <v>0.82599999999999996</v>
      </c>
      <c r="I6856" s="434">
        <f t="shared" si="107"/>
        <v>25498620</v>
      </c>
    </row>
    <row r="6857" spans="1:9">
      <c r="A6857" s="421">
        <v>6856</v>
      </c>
      <c r="B6857" s="426" t="s">
        <v>7711</v>
      </c>
      <c r="C6857" s="426" t="s">
        <v>7712</v>
      </c>
      <c r="D6857" s="426" t="s">
        <v>1991</v>
      </c>
      <c r="E6857" s="426" t="s">
        <v>10902</v>
      </c>
      <c r="F6857" s="441">
        <v>33360000</v>
      </c>
      <c r="G6857" s="423">
        <v>2023</v>
      </c>
      <c r="H6857" s="424">
        <f>VLOOKUP(G6857,[3]잔가율!$B$3:$C$33,2,FALSE)</f>
        <v>0.82599999999999996</v>
      </c>
      <c r="I6857" s="434">
        <f t="shared" si="107"/>
        <v>27555360</v>
      </c>
    </row>
    <row r="6858" spans="1:9">
      <c r="A6858" s="421">
        <v>6857</v>
      </c>
      <c r="B6858" s="426" t="s">
        <v>7711</v>
      </c>
      <c r="C6858" s="426" t="s">
        <v>7712</v>
      </c>
      <c r="D6858" s="426" t="s">
        <v>1991</v>
      </c>
      <c r="E6858" s="426" t="s">
        <v>10903</v>
      </c>
      <c r="F6858" s="441">
        <v>32580000</v>
      </c>
      <c r="G6858" s="423">
        <v>2023</v>
      </c>
      <c r="H6858" s="424">
        <f>VLOOKUP(G6858,[3]잔가율!$B$3:$C$33,2,FALSE)</f>
        <v>0.82599999999999996</v>
      </c>
      <c r="I6858" s="434">
        <f t="shared" si="107"/>
        <v>26911080</v>
      </c>
    </row>
    <row r="6859" spans="1:9">
      <c r="A6859" s="421">
        <v>6858</v>
      </c>
      <c r="B6859" s="426" t="s">
        <v>7711</v>
      </c>
      <c r="C6859" s="426" t="s">
        <v>7712</v>
      </c>
      <c r="D6859" s="426" t="s">
        <v>1991</v>
      </c>
      <c r="E6859" s="426" t="s">
        <v>10904</v>
      </c>
      <c r="F6859" s="441">
        <v>34970000</v>
      </c>
      <c r="G6859" s="423">
        <v>2023</v>
      </c>
      <c r="H6859" s="424">
        <f>VLOOKUP(G6859,[3]잔가율!$B$3:$C$33,2,FALSE)</f>
        <v>0.82599999999999996</v>
      </c>
      <c r="I6859" s="434">
        <f t="shared" si="107"/>
        <v>28885220</v>
      </c>
    </row>
    <row r="6860" spans="1:9">
      <c r="A6860" s="421">
        <v>6859</v>
      </c>
      <c r="B6860" s="426" t="s">
        <v>7711</v>
      </c>
      <c r="C6860" s="426" t="s">
        <v>7712</v>
      </c>
      <c r="D6860" s="426" t="s">
        <v>1991</v>
      </c>
      <c r="E6860" s="426" t="s">
        <v>10905</v>
      </c>
      <c r="F6860" s="441">
        <v>34860000</v>
      </c>
      <c r="G6860" s="423">
        <v>2023</v>
      </c>
      <c r="H6860" s="424">
        <f>VLOOKUP(G6860,[3]잔가율!$B$3:$C$33,2,FALSE)</f>
        <v>0.82599999999999996</v>
      </c>
      <c r="I6860" s="434">
        <f t="shared" si="107"/>
        <v>28794360</v>
      </c>
    </row>
    <row r="6861" spans="1:9">
      <c r="A6861" s="421">
        <v>6860</v>
      </c>
      <c r="B6861" s="426" t="s">
        <v>7711</v>
      </c>
      <c r="C6861" s="426" t="s">
        <v>7712</v>
      </c>
      <c r="D6861" s="426" t="s">
        <v>1991</v>
      </c>
      <c r="E6861" s="426" t="s">
        <v>10906</v>
      </c>
      <c r="F6861" s="441">
        <v>36550000</v>
      </c>
      <c r="G6861" s="423">
        <v>2023</v>
      </c>
      <c r="H6861" s="424">
        <f>VLOOKUP(G6861,[3]잔가율!$B$3:$C$33,2,FALSE)</f>
        <v>0.82599999999999996</v>
      </c>
      <c r="I6861" s="434">
        <f t="shared" si="107"/>
        <v>30190300</v>
      </c>
    </row>
    <row r="6862" spans="1:9">
      <c r="A6862" s="421">
        <v>6861</v>
      </c>
      <c r="B6862" s="426" t="s">
        <v>7711</v>
      </c>
      <c r="C6862" s="426" t="s">
        <v>7712</v>
      </c>
      <c r="D6862" s="426" t="s">
        <v>1991</v>
      </c>
      <c r="E6862" s="426" t="s">
        <v>10907</v>
      </c>
      <c r="F6862" s="441">
        <v>36610000</v>
      </c>
      <c r="G6862" s="423">
        <v>2023</v>
      </c>
      <c r="H6862" s="424">
        <f>VLOOKUP(G6862,[3]잔가율!$B$3:$C$33,2,FALSE)</f>
        <v>0.82599999999999996</v>
      </c>
      <c r="I6862" s="434">
        <f t="shared" si="107"/>
        <v>30239860</v>
      </c>
    </row>
    <row r="6863" spans="1:9">
      <c r="A6863" s="421">
        <v>6862</v>
      </c>
      <c r="B6863" s="426" t="s">
        <v>7711</v>
      </c>
      <c r="C6863" s="426" t="s">
        <v>7712</v>
      </c>
      <c r="D6863" s="426" t="s">
        <v>1991</v>
      </c>
      <c r="E6863" s="426" t="s">
        <v>10908</v>
      </c>
      <c r="F6863" s="441">
        <v>38080000</v>
      </c>
      <c r="G6863" s="423">
        <v>2023</v>
      </c>
      <c r="H6863" s="424">
        <f>VLOOKUP(G6863,[3]잔가율!$B$3:$C$33,2,FALSE)</f>
        <v>0.82599999999999996</v>
      </c>
      <c r="I6863" s="434">
        <f t="shared" si="107"/>
        <v>31454080</v>
      </c>
    </row>
    <row r="6864" spans="1:9">
      <c r="A6864" s="421">
        <v>6863</v>
      </c>
      <c r="B6864" s="426" t="s">
        <v>7711</v>
      </c>
      <c r="C6864" s="426" t="s">
        <v>7712</v>
      </c>
      <c r="D6864" s="426" t="s">
        <v>1991</v>
      </c>
      <c r="E6864" s="426" t="s">
        <v>10909</v>
      </c>
      <c r="F6864" s="441">
        <v>37370000</v>
      </c>
      <c r="G6864" s="423">
        <v>2023</v>
      </c>
      <c r="H6864" s="424">
        <f>VLOOKUP(G6864,[3]잔가율!$B$3:$C$33,2,FALSE)</f>
        <v>0.82599999999999996</v>
      </c>
      <c r="I6864" s="434">
        <f t="shared" si="107"/>
        <v>30867620</v>
      </c>
    </row>
    <row r="6865" spans="1:9">
      <c r="A6865" s="421">
        <v>6864</v>
      </c>
      <c r="B6865" s="426" t="s">
        <v>7711</v>
      </c>
      <c r="C6865" s="426" t="s">
        <v>7712</v>
      </c>
      <c r="D6865" s="426" t="s">
        <v>1991</v>
      </c>
      <c r="E6865" s="426" t="s">
        <v>10910</v>
      </c>
      <c r="F6865" s="441">
        <v>39330000</v>
      </c>
      <c r="G6865" s="423">
        <v>2023</v>
      </c>
      <c r="H6865" s="424">
        <f>VLOOKUP(G6865,[3]잔가율!$B$3:$C$33,2,FALSE)</f>
        <v>0.82599999999999996</v>
      </c>
      <c r="I6865" s="434">
        <f t="shared" si="107"/>
        <v>32486580</v>
      </c>
    </row>
    <row r="6866" spans="1:9">
      <c r="A6866" s="421">
        <v>6865</v>
      </c>
      <c r="B6866" s="426" t="s">
        <v>7711</v>
      </c>
      <c r="C6866" s="426" t="s">
        <v>7712</v>
      </c>
      <c r="D6866" s="426" t="s">
        <v>1991</v>
      </c>
      <c r="E6866" s="426" t="s">
        <v>10911</v>
      </c>
      <c r="F6866" s="441">
        <v>40610000</v>
      </c>
      <c r="G6866" s="423">
        <v>2023</v>
      </c>
      <c r="H6866" s="424">
        <f>VLOOKUP(G6866,[3]잔가율!$B$3:$C$33,2,FALSE)</f>
        <v>0.82599999999999996</v>
      </c>
      <c r="I6866" s="434">
        <f t="shared" si="107"/>
        <v>33543860</v>
      </c>
    </row>
    <row r="6867" spans="1:9">
      <c r="A6867" s="421">
        <v>6866</v>
      </c>
      <c r="B6867" s="426" t="s">
        <v>7711</v>
      </c>
      <c r="C6867" s="426" t="s">
        <v>7712</v>
      </c>
      <c r="D6867" s="426" t="s">
        <v>1991</v>
      </c>
      <c r="E6867" s="426" t="s">
        <v>10912</v>
      </c>
      <c r="F6867" s="441">
        <v>30800000</v>
      </c>
      <c r="G6867" s="423">
        <v>2023</v>
      </c>
      <c r="H6867" s="424">
        <f>VLOOKUP(G6867,[3]잔가율!$B$3:$C$33,2,FALSE)</f>
        <v>0.82599999999999996</v>
      </c>
      <c r="I6867" s="434">
        <f t="shared" si="107"/>
        <v>25440800</v>
      </c>
    </row>
    <row r="6868" spans="1:9">
      <c r="A6868" s="421">
        <v>6867</v>
      </c>
      <c r="B6868" s="426" t="s">
        <v>7711</v>
      </c>
      <c r="C6868" s="426" t="s">
        <v>7712</v>
      </c>
      <c r="D6868" s="426" t="s">
        <v>1991</v>
      </c>
      <c r="E6868" s="426" t="s">
        <v>10913</v>
      </c>
      <c r="F6868" s="441">
        <v>32920000</v>
      </c>
      <c r="G6868" s="423">
        <v>2023</v>
      </c>
      <c r="H6868" s="424">
        <f>VLOOKUP(G6868,[3]잔가율!$B$3:$C$33,2,FALSE)</f>
        <v>0.82599999999999996</v>
      </c>
      <c r="I6868" s="434">
        <f t="shared" si="107"/>
        <v>27191920</v>
      </c>
    </row>
    <row r="6869" spans="1:9">
      <c r="A6869" s="421">
        <v>6868</v>
      </c>
      <c r="B6869" s="426" t="s">
        <v>7711</v>
      </c>
      <c r="C6869" s="426" t="s">
        <v>7712</v>
      </c>
      <c r="D6869" s="426" t="s">
        <v>1991</v>
      </c>
      <c r="E6869" s="426" t="s">
        <v>10914</v>
      </c>
      <c r="F6869" s="441">
        <v>35130000</v>
      </c>
      <c r="G6869" s="423">
        <v>2023</v>
      </c>
      <c r="H6869" s="424">
        <f>VLOOKUP(G6869,[3]잔가율!$B$3:$C$33,2,FALSE)</f>
        <v>0.82599999999999996</v>
      </c>
      <c r="I6869" s="434">
        <f t="shared" si="107"/>
        <v>29017380</v>
      </c>
    </row>
    <row r="6870" spans="1:9">
      <c r="A6870" s="421">
        <v>6869</v>
      </c>
      <c r="B6870" s="426" t="s">
        <v>7711</v>
      </c>
      <c r="C6870" s="426" t="s">
        <v>7712</v>
      </c>
      <c r="D6870" s="426" t="s">
        <v>1991</v>
      </c>
      <c r="E6870" s="426" t="s">
        <v>10915</v>
      </c>
      <c r="F6870" s="441">
        <v>36440000</v>
      </c>
      <c r="G6870" s="423">
        <v>2023</v>
      </c>
      <c r="H6870" s="424">
        <f>VLOOKUP(G6870,[3]잔가율!$B$3:$C$33,2,FALSE)</f>
        <v>0.82599999999999996</v>
      </c>
      <c r="I6870" s="434">
        <f t="shared" si="107"/>
        <v>30099440</v>
      </c>
    </row>
    <row r="6871" spans="1:9">
      <c r="A6871" s="421">
        <v>6870</v>
      </c>
      <c r="B6871" s="426" t="s">
        <v>7711</v>
      </c>
      <c r="C6871" s="426" t="s">
        <v>7712</v>
      </c>
      <c r="D6871" s="426" t="s">
        <v>1991</v>
      </c>
      <c r="E6871" s="426" t="s">
        <v>10916</v>
      </c>
      <c r="F6871" s="441">
        <v>36860000</v>
      </c>
      <c r="G6871" s="423">
        <v>2023</v>
      </c>
      <c r="H6871" s="424">
        <f>VLOOKUP(G6871,[3]잔가율!$B$3:$C$33,2,FALSE)</f>
        <v>0.82599999999999996</v>
      </c>
      <c r="I6871" s="434">
        <f t="shared" si="107"/>
        <v>30446360</v>
      </c>
    </row>
    <row r="6872" spans="1:9">
      <c r="A6872" s="421">
        <v>6871</v>
      </c>
      <c r="B6872" s="426" t="s">
        <v>7711</v>
      </c>
      <c r="C6872" s="426" t="s">
        <v>7712</v>
      </c>
      <c r="D6872" s="426" t="s">
        <v>1991</v>
      </c>
      <c r="E6872" s="426" t="s">
        <v>10917</v>
      </c>
      <c r="F6872" s="441">
        <v>38350000</v>
      </c>
      <c r="G6872" s="423">
        <v>2023</v>
      </c>
      <c r="H6872" s="424">
        <f>VLOOKUP(G6872,[3]잔가율!$B$3:$C$33,2,FALSE)</f>
        <v>0.82599999999999996</v>
      </c>
      <c r="I6872" s="434">
        <f t="shared" si="107"/>
        <v>31677100</v>
      </c>
    </row>
    <row r="6873" spans="1:9">
      <c r="A6873" s="421">
        <v>6872</v>
      </c>
      <c r="B6873" s="426" t="s">
        <v>7711</v>
      </c>
      <c r="C6873" s="426" t="s">
        <v>7712</v>
      </c>
      <c r="D6873" s="426" t="s">
        <v>1991</v>
      </c>
      <c r="E6873" s="426" t="s">
        <v>10918</v>
      </c>
      <c r="F6873" s="441">
        <v>37640000</v>
      </c>
      <c r="G6873" s="423">
        <v>2023</v>
      </c>
      <c r="H6873" s="424">
        <f>VLOOKUP(G6873,[3]잔가율!$B$3:$C$33,2,FALSE)</f>
        <v>0.82599999999999996</v>
      </c>
      <c r="I6873" s="434">
        <f t="shared" si="107"/>
        <v>31090640</v>
      </c>
    </row>
    <row r="6874" spans="1:9">
      <c r="A6874" s="421">
        <v>6873</v>
      </c>
      <c r="B6874" s="426" t="s">
        <v>7711</v>
      </c>
      <c r="C6874" s="426" t="s">
        <v>7712</v>
      </c>
      <c r="D6874" s="426" t="s">
        <v>1991</v>
      </c>
      <c r="E6874" s="426" t="s">
        <v>10919</v>
      </c>
      <c r="F6874" s="441">
        <v>38810000</v>
      </c>
      <c r="G6874" s="423">
        <v>2023</v>
      </c>
      <c r="H6874" s="424">
        <f>VLOOKUP(G6874,[3]잔가율!$B$3:$C$33,2,FALSE)</f>
        <v>0.82599999999999996</v>
      </c>
      <c r="I6874" s="434">
        <f t="shared" si="107"/>
        <v>32057060</v>
      </c>
    </row>
    <row r="6875" spans="1:9">
      <c r="A6875" s="421">
        <v>6874</v>
      </c>
      <c r="B6875" s="426" t="s">
        <v>7711</v>
      </c>
      <c r="C6875" s="426" t="s">
        <v>7712</v>
      </c>
      <c r="D6875" s="426" t="s">
        <v>1991</v>
      </c>
      <c r="E6875" s="426" t="s">
        <v>10920</v>
      </c>
      <c r="F6875" s="441">
        <v>39400000</v>
      </c>
      <c r="G6875" s="423">
        <v>2023</v>
      </c>
      <c r="H6875" s="424">
        <f>VLOOKUP(G6875,[3]잔가율!$B$3:$C$33,2,FALSE)</f>
        <v>0.82599999999999996</v>
      </c>
      <c r="I6875" s="434">
        <f t="shared" si="107"/>
        <v>32544400</v>
      </c>
    </row>
    <row r="6876" spans="1:9">
      <c r="A6876" s="421">
        <v>6875</v>
      </c>
      <c r="B6876" s="426" t="s">
        <v>7711</v>
      </c>
      <c r="C6876" s="426" t="s">
        <v>7712</v>
      </c>
      <c r="D6876" s="426" t="s">
        <v>1991</v>
      </c>
      <c r="E6876" s="426" t="s">
        <v>10921</v>
      </c>
      <c r="F6876" s="441">
        <v>31250000</v>
      </c>
      <c r="G6876" s="423">
        <v>2023</v>
      </c>
      <c r="H6876" s="424">
        <f>VLOOKUP(G6876,[3]잔가율!$B$3:$C$33,2,FALSE)</f>
        <v>0.82599999999999996</v>
      </c>
      <c r="I6876" s="434">
        <f t="shared" si="107"/>
        <v>25812500</v>
      </c>
    </row>
    <row r="6877" spans="1:9">
      <c r="A6877" s="421">
        <v>6876</v>
      </c>
      <c r="B6877" s="425" t="s">
        <v>7711</v>
      </c>
      <c r="C6877" s="425" t="s">
        <v>7712</v>
      </c>
      <c r="D6877" s="425" t="s">
        <v>1991</v>
      </c>
      <c r="E6877" s="425" t="s">
        <v>10922</v>
      </c>
      <c r="F6877" s="443">
        <v>32900000</v>
      </c>
      <c r="G6877" s="423">
        <v>2023</v>
      </c>
      <c r="H6877" s="424">
        <f>VLOOKUP(G6877,[3]잔가율!$B$3:$C$33,2,FALSE)</f>
        <v>0.82599999999999996</v>
      </c>
      <c r="I6877" s="434">
        <f t="shared" si="107"/>
        <v>27175400</v>
      </c>
    </row>
    <row r="6878" spans="1:9">
      <c r="A6878" s="421">
        <v>6877</v>
      </c>
      <c r="B6878" s="425" t="s">
        <v>7711</v>
      </c>
      <c r="C6878" s="425" t="s">
        <v>7712</v>
      </c>
      <c r="D6878" s="425" t="s">
        <v>1991</v>
      </c>
      <c r="E6878" s="425" t="s">
        <v>10923</v>
      </c>
      <c r="F6878" s="443">
        <v>32420000</v>
      </c>
      <c r="G6878" s="423">
        <v>2023</v>
      </c>
      <c r="H6878" s="424">
        <f>VLOOKUP(G6878,[3]잔가율!$B$3:$C$33,2,FALSE)</f>
        <v>0.82599999999999996</v>
      </c>
      <c r="I6878" s="434">
        <f t="shared" si="107"/>
        <v>26778920</v>
      </c>
    </row>
    <row r="6879" spans="1:9">
      <c r="A6879" s="421">
        <v>6878</v>
      </c>
      <c r="B6879" s="425" t="s">
        <v>7711</v>
      </c>
      <c r="C6879" s="425" t="s">
        <v>7712</v>
      </c>
      <c r="D6879" s="425" t="s">
        <v>1991</v>
      </c>
      <c r="E6879" s="425" t="s">
        <v>10924</v>
      </c>
      <c r="F6879" s="443">
        <v>35020000</v>
      </c>
      <c r="G6879" s="423">
        <v>2023</v>
      </c>
      <c r="H6879" s="424">
        <f>VLOOKUP(G6879,[3]잔가율!$B$3:$C$33,2,FALSE)</f>
        <v>0.82599999999999996</v>
      </c>
      <c r="I6879" s="434">
        <f t="shared" si="107"/>
        <v>28926520</v>
      </c>
    </row>
    <row r="6880" spans="1:9">
      <c r="A6880" s="421">
        <v>6879</v>
      </c>
      <c r="B6880" s="426" t="s">
        <v>7711</v>
      </c>
      <c r="C6880" s="426" t="s">
        <v>7712</v>
      </c>
      <c r="D6880" s="426" t="s">
        <v>1991</v>
      </c>
      <c r="E6880" s="426" t="s">
        <v>10925</v>
      </c>
      <c r="F6880" s="441">
        <v>35060000</v>
      </c>
      <c r="G6880" s="423">
        <v>2023</v>
      </c>
      <c r="H6880" s="424">
        <f>VLOOKUP(G6880,[3]잔가율!$B$3:$C$33,2,FALSE)</f>
        <v>0.82599999999999996</v>
      </c>
      <c r="I6880" s="434">
        <f t="shared" si="107"/>
        <v>28959560</v>
      </c>
    </row>
    <row r="6881" spans="1:9">
      <c r="A6881" s="421">
        <v>6880</v>
      </c>
      <c r="B6881" s="425" t="s">
        <v>7711</v>
      </c>
      <c r="C6881" s="425" t="s">
        <v>7712</v>
      </c>
      <c r="D6881" s="425" t="s">
        <v>1991</v>
      </c>
      <c r="E6881" s="425" t="s">
        <v>10926</v>
      </c>
      <c r="F6881" s="443">
        <v>36180000</v>
      </c>
      <c r="G6881" s="423">
        <v>2023</v>
      </c>
      <c r="H6881" s="424">
        <f>VLOOKUP(G6881,[3]잔가율!$B$3:$C$33,2,FALSE)</f>
        <v>0.82599999999999996</v>
      </c>
      <c r="I6881" s="434">
        <f t="shared" si="107"/>
        <v>29884680</v>
      </c>
    </row>
    <row r="6882" spans="1:9">
      <c r="A6882" s="421">
        <v>6881</v>
      </c>
      <c r="B6882" s="426" t="s">
        <v>7711</v>
      </c>
      <c r="C6882" s="426" t="s">
        <v>7712</v>
      </c>
      <c r="D6882" s="426" t="s">
        <v>1991</v>
      </c>
      <c r="E6882" s="426" t="s">
        <v>10927</v>
      </c>
      <c r="F6882" s="441">
        <v>37100000</v>
      </c>
      <c r="G6882" s="423">
        <v>2023</v>
      </c>
      <c r="H6882" s="424">
        <f>VLOOKUP(G6882,[3]잔가율!$B$3:$C$33,2,FALSE)</f>
        <v>0.82599999999999996</v>
      </c>
      <c r="I6882" s="434">
        <f t="shared" si="107"/>
        <v>30644600</v>
      </c>
    </row>
    <row r="6883" spans="1:9">
      <c r="A6883" s="421">
        <v>6882</v>
      </c>
      <c r="B6883" s="425" t="s">
        <v>7711</v>
      </c>
      <c r="C6883" s="425" t="s">
        <v>7712</v>
      </c>
      <c r="D6883" s="425" t="s">
        <v>1991</v>
      </c>
      <c r="E6883" s="425" t="s">
        <v>10928</v>
      </c>
      <c r="F6883" s="443">
        <v>38010000</v>
      </c>
      <c r="G6883" s="423">
        <v>2023</v>
      </c>
      <c r="H6883" s="424">
        <f>VLOOKUP(G6883,[3]잔가율!$B$3:$C$33,2,FALSE)</f>
        <v>0.82599999999999996</v>
      </c>
      <c r="I6883" s="434">
        <f t="shared" si="107"/>
        <v>31396260</v>
      </c>
    </row>
    <row r="6884" spans="1:9">
      <c r="A6884" s="421">
        <v>6883</v>
      </c>
      <c r="B6884" s="425" t="s">
        <v>7711</v>
      </c>
      <c r="C6884" s="425" t="s">
        <v>7712</v>
      </c>
      <c r="D6884" s="425" t="s">
        <v>1991</v>
      </c>
      <c r="E6884" s="425" t="s">
        <v>10929</v>
      </c>
      <c r="F6884" s="443">
        <v>37200000</v>
      </c>
      <c r="G6884" s="423">
        <v>2023</v>
      </c>
      <c r="H6884" s="424">
        <f>VLOOKUP(G6884,[3]잔가율!$B$3:$C$33,2,FALSE)</f>
        <v>0.82599999999999996</v>
      </c>
      <c r="I6884" s="434">
        <f t="shared" si="107"/>
        <v>30727200</v>
      </c>
    </row>
    <row r="6885" spans="1:9">
      <c r="A6885" s="421">
        <v>6884</v>
      </c>
      <c r="B6885" s="425" t="s">
        <v>7711</v>
      </c>
      <c r="C6885" s="425" t="s">
        <v>7712</v>
      </c>
      <c r="D6885" s="425" t="s">
        <v>1991</v>
      </c>
      <c r="E6885" s="425" t="s">
        <v>10930</v>
      </c>
      <c r="F6885" s="443">
        <v>38410000</v>
      </c>
      <c r="G6885" s="423">
        <v>2023</v>
      </c>
      <c r="H6885" s="424">
        <f>VLOOKUP(G6885,[3]잔가율!$B$3:$C$33,2,FALSE)</f>
        <v>0.82599999999999996</v>
      </c>
      <c r="I6885" s="434">
        <f t="shared" si="107"/>
        <v>31726660</v>
      </c>
    </row>
    <row r="6886" spans="1:9">
      <c r="A6886" s="421">
        <v>6885</v>
      </c>
      <c r="B6886" s="426" t="s">
        <v>7711</v>
      </c>
      <c r="C6886" s="426" t="s">
        <v>7712</v>
      </c>
      <c r="D6886" s="426" t="s">
        <v>1991</v>
      </c>
      <c r="E6886" s="426" t="s">
        <v>10931</v>
      </c>
      <c r="F6886" s="441">
        <v>39720000</v>
      </c>
      <c r="G6886" s="423">
        <v>2023</v>
      </c>
      <c r="H6886" s="424">
        <f>VLOOKUP(G6886,[3]잔가율!$B$3:$C$33,2,FALSE)</f>
        <v>0.82599999999999996</v>
      </c>
      <c r="I6886" s="434">
        <f t="shared" si="107"/>
        <v>32808720</v>
      </c>
    </row>
    <row r="6887" spans="1:9">
      <c r="A6887" s="421">
        <v>6886</v>
      </c>
      <c r="B6887" s="426" t="s">
        <v>7711</v>
      </c>
      <c r="C6887" s="426" t="s">
        <v>7712</v>
      </c>
      <c r="D6887" s="426" t="s">
        <v>1991</v>
      </c>
      <c r="E6887" s="426" t="s">
        <v>10932</v>
      </c>
      <c r="F6887" s="441">
        <v>31730000</v>
      </c>
      <c r="G6887" s="423">
        <v>2023</v>
      </c>
      <c r="H6887" s="424">
        <f>VLOOKUP(G6887,[3]잔가율!$B$3:$C$33,2,FALSE)</f>
        <v>0.82599999999999996</v>
      </c>
      <c r="I6887" s="434">
        <f t="shared" si="107"/>
        <v>26208980</v>
      </c>
    </row>
    <row r="6888" spans="1:9">
      <c r="A6888" s="421">
        <v>6887</v>
      </c>
      <c r="B6888" s="426" t="s">
        <v>7711</v>
      </c>
      <c r="C6888" s="426" t="s">
        <v>7712</v>
      </c>
      <c r="D6888" s="426" t="s">
        <v>1991</v>
      </c>
      <c r="E6888" s="426" t="s">
        <v>10933</v>
      </c>
      <c r="F6888" s="441">
        <v>34020000</v>
      </c>
      <c r="G6888" s="423">
        <v>2023</v>
      </c>
      <c r="H6888" s="424">
        <f>VLOOKUP(G6888,[3]잔가율!$B$3:$C$33,2,FALSE)</f>
        <v>0.82599999999999996</v>
      </c>
      <c r="I6888" s="434">
        <f t="shared" si="107"/>
        <v>28100520</v>
      </c>
    </row>
    <row r="6889" spans="1:9">
      <c r="A6889" s="421">
        <v>6888</v>
      </c>
      <c r="B6889" s="426" t="s">
        <v>7711</v>
      </c>
      <c r="C6889" s="426" t="s">
        <v>7712</v>
      </c>
      <c r="D6889" s="426" t="s">
        <v>1991</v>
      </c>
      <c r="E6889" s="426" t="s">
        <v>10934</v>
      </c>
      <c r="F6889" s="441">
        <v>35490000</v>
      </c>
      <c r="G6889" s="423">
        <v>2023</v>
      </c>
      <c r="H6889" s="424">
        <f>VLOOKUP(G6889,[3]잔가율!$B$3:$C$33,2,FALSE)</f>
        <v>0.82599999999999996</v>
      </c>
      <c r="I6889" s="434">
        <f t="shared" si="107"/>
        <v>29314740</v>
      </c>
    </row>
    <row r="6890" spans="1:9">
      <c r="A6890" s="421">
        <v>6889</v>
      </c>
      <c r="B6890" s="426" t="s">
        <v>7711</v>
      </c>
      <c r="C6890" s="426" t="s">
        <v>7712</v>
      </c>
      <c r="D6890" s="426" t="s">
        <v>1991</v>
      </c>
      <c r="E6890" s="426" t="s">
        <v>10935</v>
      </c>
      <c r="F6890" s="441">
        <v>36880000</v>
      </c>
      <c r="G6890" s="423">
        <v>2023</v>
      </c>
      <c r="H6890" s="424">
        <f>VLOOKUP(G6890,[3]잔가율!$B$3:$C$33,2,FALSE)</f>
        <v>0.82599999999999996</v>
      </c>
      <c r="I6890" s="434">
        <f t="shared" si="107"/>
        <v>30462880</v>
      </c>
    </row>
    <row r="6891" spans="1:9">
      <c r="A6891" s="421">
        <v>6890</v>
      </c>
      <c r="B6891" s="426" t="s">
        <v>7711</v>
      </c>
      <c r="C6891" s="426" t="s">
        <v>7712</v>
      </c>
      <c r="D6891" s="426" t="s">
        <v>1991</v>
      </c>
      <c r="E6891" s="426" t="s">
        <v>10936</v>
      </c>
      <c r="F6891" s="441">
        <v>37580000</v>
      </c>
      <c r="G6891" s="423">
        <v>2023</v>
      </c>
      <c r="H6891" s="424">
        <f>VLOOKUP(G6891,[3]잔가율!$B$3:$C$33,2,FALSE)</f>
        <v>0.82599999999999996</v>
      </c>
      <c r="I6891" s="434">
        <f t="shared" si="107"/>
        <v>31041080</v>
      </c>
    </row>
    <row r="6892" spans="1:9">
      <c r="A6892" s="421">
        <v>6891</v>
      </c>
      <c r="B6892" s="426" t="s">
        <v>7711</v>
      </c>
      <c r="C6892" s="426" t="s">
        <v>7712</v>
      </c>
      <c r="D6892" s="426" t="s">
        <v>1991</v>
      </c>
      <c r="E6892" s="426" t="s">
        <v>10937</v>
      </c>
      <c r="F6892" s="441">
        <v>39140000</v>
      </c>
      <c r="G6892" s="423">
        <v>2023</v>
      </c>
      <c r="H6892" s="424">
        <f>VLOOKUP(G6892,[3]잔가율!$B$3:$C$33,2,FALSE)</f>
        <v>0.82599999999999996</v>
      </c>
      <c r="I6892" s="434">
        <f t="shared" si="107"/>
        <v>32329640</v>
      </c>
    </row>
    <row r="6893" spans="1:9">
      <c r="A6893" s="421">
        <v>6892</v>
      </c>
      <c r="B6893" s="426" t="s">
        <v>7711</v>
      </c>
      <c r="C6893" s="426" t="s">
        <v>7712</v>
      </c>
      <c r="D6893" s="426" t="s">
        <v>1991</v>
      </c>
      <c r="E6893" s="426" t="s">
        <v>10938</v>
      </c>
      <c r="F6893" s="441">
        <v>38230000</v>
      </c>
      <c r="G6893" s="423">
        <v>2023</v>
      </c>
      <c r="H6893" s="424">
        <f>VLOOKUP(G6893,[3]잔가율!$B$3:$C$33,2,FALSE)</f>
        <v>0.82599999999999996</v>
      </c>
      <c r="I6893" s="434">
        <f t="shared" si="107"/>
        <v>31577980</v>
      </c>
    </row>
    <row r="6894" spans="1:9">
      <c r="A6894" s="421">
        <v>6893</v>
      </c>
      <c r="B6894" s="426" t="s">
        <v>7711</v>
      </c>
      <c r="C6894" s="426" t="s">
        <v>7712</v>
      </c>
      <c r="D6894" s="426" t="s">
        <v>1991</v>
      </c>
      <c r="E6894" s="426" t="s">
        <v>10939</v>
      </c>
      <c r="F6894" s="441">
        <v>39980000</v>
      </c>
      <c r="G6894" s="423">
        <v>2023</v>
      </c>
      <c r="H6894" s="424">
        <f>VLOOKUP(G6894,[3]잔가율!$B$3:$C$33,2,FALSE)</f>
        <v>0.82599999999999996</v>
      </c>
      <c r="I6894" s="434">
        <f t="shared" si="107"/>
        <v>33023480</v>
      </c>
    </row>
    <row r="6895" spans="1:9">
      <c r="A6895" s="421">
        <v>6894</v>
      </c>
      <c r="B6895" s="426" t="s">
        <v>7711</v>
      </c>
      <c r="C6895" s="426" t="s">
        <v>7712</v>
      </c>
      <c r="D6895" s="426" t="s">
        <v>1991</v>
      </c>
      <c r="E6895" s="426" t="s">
        <v>10940</v>
      </c>
      <c r="F6895" s="441">
        <v>40180000</v>
      </c>
      <c r="G6895" s="423">
        <v>2023</v>
      </c>
      <c r="H6895" s="424">
        <f>VLOOKUP(G6895,[3]잔가율!$B$3:$C$33,2,FALSE)</f>
        <v>0.82599999999999996</v>
      </c>
      <c r="I6895" s="434">
        <f t="shared" si="107"/>
        <v>33188680</v>
      </c>
    </row>
    <row r="6896" spans="1:9">
      <c r="A6896" s="421">
        <v>6895</v>
      </c>
      <c r="B6896" s="426" t="s">
        <v>7711</v>
      </c>
      <c r="C6896" s="426" t="s">
        <v>7712</v>
      </c>
      <c r="D6896" s="426" t="s">
        <v>1991</v>
      </c>
      <c r="E6896" s="426" t="s">
        <v>10941</v>
      </c>
      <c r="F6896" s="441">
        <v>41710000</v>
      </c>
      <c r="G6896" s="423">
        <v>2023</v>
      </c>
      <c r="H6896" s="424">
        <f>VLOOKUP(G6896,[3]잔가율!$B$3:$C$33,2,FALSE)</f>
        <v>0.82599999999999996</v>
      </c>
      <c r="I6896" s="434">
        <f t="shared" si="107"/>
        <v>34452460</v>
      </c>
    </row>
    <row r="6897" spans="1:9">
      <c r="A6897" s="421">
        <v>6896</v>
      </c>
      <c r="B6897" s="426" t="s">
        <v>7711</v>
      </c>
      <c r="C6897" s="426" t="s">
        <v>7712</v>
      </c>
      <c r="D6897" s="426" t="s">
        <v>1991</v>
      </c>
      <c r="E6897" s="426" t="s">
        <v>10942</v>
      </c>
      <c r="F6897" s="441">
        <v>32020000</v>
      </c>
      <c r="G6897" s="423">
        <v>2023</v>
      </c>
      <c r="H6897" s="424">
        <f>VLOOKUP(G6897,[3]잔가율!$B$3:$C$33,2,FALSE)</f>
        <v>0.82599999999999996</v>
      </c>
      <c r="I6897" s="434">
        <f t="shared" si="107"/>
        <v>26448520</v>
      </c>
    </row>
    <row r="6898" spans="1:9">
      <c r="A6898" s="421">
        <v>6897</v>
      </c>
      <c r="B6898" s="426" t="s">
        <v>7711</v>
      </c>
      <c r="C6898" s="426" t="s">
        <v>7712</v>
      </c>
      <c r="D6898" s="426" t="s">
        <v>1991</v>
      </c>
      <c r="E6898" s="426" t="s">
        <v>10943</v>
      </c>
      <c r="F6898" s="441">
        <v>34440000</v>
      </c>
      <c r="G6898" s="423">
        <v>2023</v>
      </c>
      <c r="H6898" s="424">
        <f>VLOOKUP(G6898,[3]잔가율!$B$3:$C$33,2,FALSE)</f>
        <v>0.82599999999999996</v>
      </c>
      <c r="I6898" s="434">
        <f t="shared" si="107"/>
        <v>28447440</v>
      </c>
    </row>
    <row r="6899" spans="1:9">
      <c r="A6899" s="421">
        <v>6898</v>
      </c>
      <c r="B6899" s="426" t="s">
        <v>7711</v>
      </c>
      <c r="C6899" s="426" t="s">
        <v>7712</v>
      </c>
      <c r="D6899" s="426" t="s">
        <v>1991</v>
      </c>
      <c r="E6899" s="426" t="s">
        <v>10944</v>
      </c>
      <c r="F6899" s="441">
        <v>35900000</v>
      </c>
      <c r="G6899" s="423">
        <v>2023</v>
      </c>
      <c r="H6899" s="424">
        <f>VLOOKUP(G6899,[3]잔가율!$B$3:$C$33,2,FALSE)</f>
        <v>0.82599999999999996</v>
      </c>
      <c r="I6899" s="434">
        <f t="shared" si="107"/>
        <v>29653400</v>
      </c>
    </row>
    <row r="6900" spans="1:9">
      <c r="A6900" s="421">
        <v>6899</v>
      </c>
      <c r="B6900" s="426" t="s">
        <v>7711</v>
      </c>
      <c r="C6900" s="426" t="s">
        <v>7712</v>
      </c>
      <c r="D6900" s="426" t="s">
        <v>1991</v>
      </c>
      <c r="E6900" s="426" t="s">
        <v>10945</v>
      </c>
      <c r="F6900" s="441">
        <v>38070000</v>
      </c>
      <c r="G6900" s="423">
        <v>2023</v>
      </c>
      <c r="H6900" s="424">
        <f>VLOOKUP(G6900,[3]잔가율!$B$3:$C$33,2,FALSE)</f>
        <v>0.82599999999999996</v>
      </c>
      <c r="I6900" s="434">
        <f t="shared" si="107"/>
        <v>31445820</v>
      </c>
    </row>
    <row r="6901" spans="1:9">
      <c r="A6901" s="421">
        <v>6900</v>
      </c>
      <c r="B6901" s="426" t="s">
        <v>7711</v>
      </c>
      <c r="C6901" s="426" t="s">
        <v>7712</v>
      </c>
      <c r="D6901" s="426" t="s">
        <v>1991</v>
      </c>
      <c r="E6901" s="426" t="s">
        <v>10946</v>
      </c>
      <c r="F6901" s="441">
        <v>37830000</v>
      </c>
      <c r="G6901" s="423">
        <v>2023</v>
      </c>
      <c r="H6901" s="424">
        <f>VLOOKUP(G6901,[3]잔가율!$B$3:$C$33,2,FALSE)</f>
        <v>0.82599999999999996</v>
      </c>
      <c r="I6901" s="434">
        <f t="shared" si="107"/>
        <v>31247580</v>
      </c>
    </row>
    <row r="6902" spans="1:9">
      <c r="A6902" s="421">
        <v>6901</v>
      </c>
      <c r="B6902" s="426" t="s">
        <v>7711</v>
      </c>
      <c r="C6902" s="426" t="s">
        <v>7712</v>
      </c>
      <c r="D6902" s="426" t="s">
        <v>1991</v>
      </c>
      <c r="E6902" s="426" t="s">
        <v>10947</v>
      </c>
      <c r="F6902" s="441">
        <v>39880000</v>
      </c>
      <c r="G6902" s="423">
        <v>2023</v>
      </c>
      <c r="H6902" s="424">
        <f>VLOOKUP(G6902,[3]잔가율!$B$3:$C$33,2,FALSE)</f>
        <v>0.82599999999999996</v>
      </c>
      <c r="I6902" s="434">
        <f t="shared" si="107"/>
        <v>32940880</v>
      </c>
    </row>
    <row r="6903" spans="1:9">
      <c r="A6903" s="421">
        <v>6902</v>
      </c>
      <c r="B6903" s="426" t="s">
        <v>7711</v>
      </c>
      <c r="C6903" s="426" t="s">
        <v>7712</v>
      </c>
      <c r="D6903" s="426" t="s">
        <v>1991</v>
      </c>
      <c r="E6903" s="426" t="s">
        <v>10948</v>
      </c>
      <c r="F6903" s="441">
        <v>39230000</v>
      </c>
      <c r="G6903" s="423">
        <v>2023</v>
      </c>
      <c r="H6903" s="424">
        <f>VLOOKUP(G6903,[3]잔가율!$B$3:$C$33,2,FALSE)</f>
        <v>0.82599999999999996</v>
      </c>
      <c r="I6903" s="434">
        <f t="shared" si="107"/>
        <v>32403980</v>
      </c>
    </row>
    <row r="6904" spans="1:9">
      <c r="A6904" s="421">
        <v>6903</v>
      </c>
      <c r="B6904" s="426" t="s">
        <v>7711</v>
      </c>
      <c r="C6904" s="426" t="s">
        <v>7712</v>
      </c>
      <c r="D6904" s="426" t="s">
        <v>1991</v>
      </c>
      <c r="E6904" s="426" t="s">
        <v>10949</v>
      </c>
      <c r="F6904" s="441">
        <v>40710000</v>
      </c>
      <c r="G6904" s="423">
        <v>2023</v>
      </c>
      <c r="H6904" s="424">
        <f>VLOOKUP(G6904,[3]잔가율!$B$3:$C$33,2,FALSE)</f>
        <v>0.82599999999999996</v>
      </c>
      <c r="I6904" s="434">
        <f t="shared" si="107"/>
        <v>33626460</v>
      </c>
    </row>
    <row r="6905" spans="1:9">
      <c r="A6905" s="421">
        <v>6904</v>
      </c>
      <c r="B6905" s="426" t="s">
        <v>7711</v>
      </c>
      <c r="C6905" s="426" t="s">
        <v>7712</v>
      </c>
      <c r="D6905" s="426" t="s">
        <v>1991</v>
      </c>
      <c r="E6905" s="426" t="s">
        <v>10950</v>
      </c>
      <c r="F6905" s="441">
        <v>40310000</v>
      </c>
      <c r="G6905" s="423">
        <v>2023</v>
      </c>
      <c r="H6905" s="424">
        <f>VLOOKUP(G6905,[3]잔가율!$B$3:$C$33,2,FALSE)</f>
        <v>0.82599999999999996</v>
      </c>
      <c r="I6905" s="434">
        <f t="shared" si="107"/>
        <v>33296060</v>
      </c>
    </row>
    <row r="6906" spans="1:9">
      <c r="A6906" s="421">
        <v>6905</v>
      </c>
      <c r="B6906" s="426" t="s">
        <v>7711</v>
      </c>
      <c r="C6906" s="426" t="s">
        <v>7712</v>
      </c>
      <c r="D6906" s="426" t="s">
        <v>1991</v>
      </c>
      <c r="E6906" s="426" t="s">
        <v>10951</v>
      </c>
      <c r="F6906" s="441">
        <v>42230000</v>
      </c>
      <c r="G6906" s="423">
        <v>2023</v>
      </c>
      <c r="H6906" s="424">
        <f>VLOOKUP(G6906,[3]잔가율!$B$3:$C$33,2,FALSE)</f>
        <v>0.82599999999999996</v>
      </c>
      <c r="I6906" s="434">
        <f t="shared" si="107"/>
        <v>34881980</v>
      </c>
    </row>
    <row r="6907" spans="1:9">
      <c r="A6907" s="421">
        <v>6906</v>
      </c>
      <c r="B6907" s="422" t="s">
        <v>7711</v>
      </c>
      <c r="C6907" s="422" t="s">
        <v>7712</v>
      </c>
      <c r="D6907" s="422" t="s">
        <v>1991</v>
      </c>
      <c r="E6907" s="422" t="s">
        <v>10952</v>
      </c>
      <c r="F6907" s="438">
        <v>18640000</v>
      </c>
      <c r="G6907" s="423">
        <v>2023</v>
      </c>
      <c r="H6907" s="424">
        <f>VLOOKUP(G6907,[3]잔가율!$B$3:$C$33,2,FALSE)</f>
        <v>0.82599999999999996</v>
      </c>
      <c r="I6907" s="434">
        <f t="shared" si="107"/>
        <v>15396640</v>
      </c>
    </row>
    <row r="6908" spans="1:9">
      <c r="A6908" s="421">
        <v>6907</v>
      </c>
      <c r="B6908" s="422" t="s">
        <v>7711</v>
      </c>
      <c r="C6908" s="422" t="s">
        <v>7712</v>
      </c>
      <c r="D6908" s="422" t="s">
        <v>1991</v>
      </c>
      <c r="E6908" s="422" t="s">
        <v>10953</v>
      </c>
      <c r="F6908" s="438">
        <v>16460000</v>
      </c>
      <c r="G6908" s="423">
        <v>2023</v>
      </c>
      <c r="H6908" s="424">
        <f>VLOOKUP(G6908,[3]잔가율!$B$3:$C$33,2,FALSE)</f>
        <v>0.82599999999999996</v>
      </c>
      <c r="I6908" s="434">
        <f t="shared" si="107"/>
        <v>13595960</v>
      </c>
    </row>
    <row r="6909" spans="1:9">
      <c r="A6909" s="421">
        <v>6908</v>
      </c>
      <c r="B6909" s="422" t="s">
        <v>7711</v>
      </c>
      <c r="C6909" s="422" t="s">
        <v>7712</v>
      </c>
      <c r="D6909" s="422" t="s">
        <v>1991</v>
      </c>
      <c r="E6909" s="422" t="s">
        <v>10954</v>
      </c>
      <c r="F6909" s="438">
        <v>17490000</v>
      </c>
      <c r="G6909" s="423">
        <v>2023</v>
      </c>
      <c r="H6909" s="424">
        <f>VLOOKUP(G6909,[3]잔가율!$B$3:$C$33,2,FALSE)</f>
        <v>0.82599999999999996</v>
      </c>
      <c r="I6909" s="434">
        <f t="shared" si="107"/>
        <v>14446740</v>
      </c>
    </row>
    <row r="6910" spans="1:9">
      <c r="A6910" s="421">
        <v>6909</v>
      </c>
      <c r="B6910" s="422" t="s">
        <v>7711</v>
      </c>
      <c r="C6910" s="422" t="s">
        <v>7712</v>
      </c>
      <c r="D6910" s="422" t="s">
        <v>1991</v>
      </c>
      <c r="E6910" s="422" t="s">
        <v>10955</v>
      </c>
      <c r="F6910" s="438">
        <v>16980000</v>
      </c>
      <c r="G6910" s="423">
        <v>2023</v>
      </c>
      <c r="H6910" s="424">
        <f>VLOOKUP(G6910,[3]잔가율!$B$3:$C$33,2,FALSE)</f>
        <v>0.82599999999999996</v>
      </c>
      <c r="I6910" s="434">
        <f t="shared" si="107"/>
        <v>14025480</v>
      </c>
    </row>
    <row r="6911" spans="1:9">
      <c r="A6911" s="421">
        <v>6910</v>
      </c>
      <c r="B6911" s="422" t="s">
        <v>7711</v>
      </c>
      <c r="C6911" s="422" t="s">
        <v>7712</v>
      </c>
      <c r="D6911" s="422" t="s">
        <v>1991</v>
      </c>
      <c r="E6911" s="422" t="s">
        <v>10956</v>
      </c>
      <c r="F6911" s="438">
        <v>16260000</v>
      </c>
      <c r="G6911" s="423">
        <v>2023</v>
      </c>
      <c r="H6911" s="424">
        <f>VLOOKUP(G6911,[3]잔가율!$B$3:$C$33,2,FALSE)</f>
        <v>0.82599999999999996</v>
      </c>
      <c r="I6911" s="434">
        <f t="shared" si="107"/>
        <v>13430760</v>
      </c>
    </row>
    <row r="6912" spans="1:9">
      <c r="A6912" s="421">
        <v>6911</v>
      </c>
      <c r="B6912" s="422" t="s">
        <v>7711</v>
      </c>
      <c r="C6912" s="422" t="s">
        <v>7712</v>
      </c>
      <c r="D6912" s="422" t="s">
        <v>1991</v>
      </c>
      <c r="E6912" s="422" t="s">
        <v>10957</v>
      </c>
      <c r="F6912" s="438">
        <v>18570000</v>
      </c>
      <c r="G6912" s="423">
        <v>2023</v>
      </c>
      <c r="H6912" s="424">
        <f>VLOOKUP(G6912,[3]잔가율!$B$3:$C$33,2,FALSE)</f>
        <v>0.82599999999999996</v>
      </c>
      <c r="I6912" s="434">
        <f t="shared" si="107"/>
        <v>15338820</v>
      </c>
    </row>
    <row r="6913" spans="1:9">
      <c r="A6913" s="421">
        <v>6912</v>
      </c>
      <c r="B6913" s="422" t="s">
        <v>7711</v>
      </c>
      <c r="C6913" s="422" t="s">
        <v>7712</v>
      </c>
      <c r="D6913" s="422" t="s">
        <v>1991</v>
      </c>
      <c r="E6913" s="422" t="s">
        <v>10958</v>
      </c>
      <c r="F6913" s="438">
        <v>18450000</v>
      </c>
      <c r="G6913" s="423">
        <v>2023</v>
      </c>
      <c r="H6913" s="424">
        <f>VLOOKUP(G6913,[3]잔가율!$B$3:$C$33,2,FALSE)</f>
        <v>0.82599999999999996</v>
      </c>
      <c r="I6913" s="434">
        <f t="shared" si="107"/>
        <v>15239700</v>
      </c>
    </row>
    <row r="6914" spans="1:9">
      <c r="A6914" s="421">
        <v>6913</v>
      </c>
      <c r="B6914" s="422" t="s">
        <v>7711</v>
      </c>
      <c r="C6914" s="422" t="s">
        <v>7712</v>
      </c>
      <c r="D6914" s="422" t="s">
        <v>1991</v>
      </c>
      <c r="E6914" s="422" t="s">
        <v>10959</v>
      </c>
      <c r="F6914" s="438">
        <v>17730000</v>
      </c>
      <c r="G6914" s="423">
        <v>2023</v>
      </c>
      <c r="H6914" s="424">
        <f>VLOOKUP(G6914,[3]잔가율!$B$3:$C$33,2,FALSE)</f>
        <v>0.82599999999999996</v>
      </c>
      <c r="I6914" s="434">
        <f t="shared" ref="I6914:I6977" si="108">ROUNDDOWN(F6914*H6914,0)</f>
        <v>14644980</v>
      </c>
    </row>
    <row r="6915" spans="1:9">
      <c r="A6915" s="421">
        <v>6914</v>
      </c>
      <c r="B6915" s="422" t="s">
        <v>7711</v>
      </c>
      <c r="C6915" s="422" t="s">
        <v>7712</v>
      </c>
      <c r="D6915" s="422" t="s">
        <v>1991</v>
      </c>
      <c r="E6915" s="422" t="s">
        <v>10960</v>
      </c>
      <c r="F6915" s="438">
        <v>19420000</v>
      </c>
      <c r="G6915" s="423">
        <v>2023</v>
      </c>
      <c r="H6915" s="424">
        <f>VLOOKUP(G6915,[3]잔가율!$B$3:$C$33,2,FALSE)</f>
        <v>0.82599999999999996</v>
      </c>
      <c r="I6915" s="434">
        <f t="shared" si="108"/>
        <v>16040920</v>
      </c>
    </row>
    <row r="6916" spans="1:9">
      <c r="A6916" s="421">
        <v>6915</v>
      </c>
      <c r="B6916" s="426" t="s">
        <v>7711</v>
      </c>
      <c r="C6916" s="426" t="s">
        <v>7712</v>
      </c>
      <c r="D6916" s="426" t="s">
        <v>1991</v>
      </c>
      <c r="E6916" s="426" t="s">
        <v>10961</v>
      </c>
      <c r="F6916" s="441">
        <v>17700000</v>
      </c>
      <c r="G6916" s="423">
        <v>2023</v>
      </c>
      <c r="H6916" s="424">
        <f>VLOOKUP(G6916,[3]잔가율!$B$3:$C$33,2,FALSE)</f>
        <v>0.82599999999999996</v>
      </c>
      <c r="I6916" s="434">
        <f t="shared" si="108"/>
        <v>14620200</v>
      </c>
    </row>
    <row r="6917" spans="1:9">
      <c r="A6917" s="421">
        <v>6916</v>
      </c>
      <c r="B6917" s="422" t="s">
        <v>7711</v>
      </c>
      <c r="C6917" s="422" t="s">
        <v>7712</v>
      </c>
      <c r="D6917" s="422" t="s">
        <v>1991</v>
      </c>
      <c r="E6917" s="422" t="s">
        <v>10962</v>
      </c>
      <c r="F6917" s="438">
        <v>18990000</v>
      </c>
      <c r="G6917" s="423">
        <v>2023</v>
      </c>
      <c r="H6917" s="424">
        <f>VLOOKUP(G6917,[3]잔가율!$B$3:$C$33,2,FALSE)</f>
        <v>0.82599999999999996</v>
      </c>
      <c r="I6917" s="434">
        <f t="shared" si="108"/>
        <v>15685740</v>
      </c>
    </row>
    <row r="6918" spans="1:9">
      <c r="A6918" s="421">
        <v>6917</v>
      </c>
      <c r="B6918" s="422" t="s">
        <v>7711</v>
      </c>
      <c r="C6918" s="422" t="s">
        <v>7712</v>
      </c>
      <c r="D6918" s="422" t="s">
        <v>1991</v>
      </c>
      <c r="E6918" s="422" t="s">
        <v>10963</v>
      </c>
      <c r="F6918" s="438">
        <v>18240000</v>
      </c>
      <c r="G6918" s="423">
        <v>2023</v>
      </c>
      <c r="H6918" s="424">
        <f>VLOOKUP(G6918,[3]잔가율!$B$3:$C$33,2,FALSE)</f>
        <v>0.82599999999999996</v>
      </c>
      <c r="I6918" s="434">
        <f t="shared" si="108"/>
        <v>15066240</v>
      </c>
    </row>
    <row r="6919" spans="1:9">
      <c r="A6919" s="421">
        <v>6918</v>
      </c>
      <c r="B6919" s="422" t="s">
        <v>7711</v>
      </c>
      <c r="C6919" s="422" t="s">
        <v>7712</v>
      </c>
      <c r="D6919" s="422" t="s">
        <v>1991</v>
      </c>
      <c r="E6919" s="422" t="s">
        <v>10964</v>
      </c>
      <c r="F6919" s="438">
        <v>20960000</v>
      </c>
      <c r="G6919" s="423">
        <v>2023</v>
      </c>
      <c r="H6919" s="424">
        <f>VLOOKUP(G6919,[3]잔가율!$B$3:$C$33,2,FALSE)</f>
        <v>0.82599999999999996</v>
      </c>
      <c r="I6919" s="434">
        <f t="shared" si="108"/>
        <v>17312960</v>
      </c>
    </row>
    <row r="6920" spans="1:9">
      <c r="A6920" s="421">
        <v>6919</v>
      </c>
      <c r="B6920" s="422" t="s">
        <v>7711</v>
      </c>
      <c r="C6920" s="422" t="s">
        <v>7712</v>
      </c>
      <c r="D6920" s="422" t="s">
        <v>1991</v>
      </c>
      <c r="E6920" s="422" t="s">
        <v>10965</v>
      </c>
      <c r="F6920" s="438">
        <v>28400000</v>
      </c>
      <c r="G6920" s="423">
        <v>2023</v>
      </c>
      <c r="H6920" s="424">
        <f>VLOOKUP(G6920,[3]잔가율!$B$3:$C$33,2,FALSE)</f>
        <v>0.82599999999999996</v>
      </c>
      <c r="I6920" s="434">
        <f t="shared" si="108"/>
        <v>23458400</v>
      </c>
    </row>
    <row r="6921" spans="1:9">
      <c r="A6921" s="421">
        <v>6920</v>
      </c>
      <c r="B6921" s="422" t="s">
        <v>7711</v>
      </c>
      <c r="C6921" s="422" t="s">
        <v>7712</v>
      </c>
      <c r="D6921" s="422" t="s">
        <v>1991</v>
      </c>
      <c r="E6921" s="422" t="s">
        <v>10966</v>
      </c>
      <c r="F6921" s="438">
        <v>22260000</v>
      </c>
      <c r="G6921" s="423">
        <v>2023</v>
      </c>
      <c r="H6921" s="424">
        <f>VLOOKUP(G6921,[3]잔가율!$B$3:$C$33,2,FALSE)</f>
        <v>0.82599999999999996</v>
      </c>
      <c r="I6921" s="434">
        <f t="shared" si="108"/>
        <v>18386760</v>
      </c>
    </row>
    <row r="6922" spans="1:9">
      <c r="A6922" s="421">
        <v>6921</v>
      </c>
      <c r="B6922" s="422" t="s">
        <v>7711</v>
      </c>
      <c r="C6922" s="422" t="s">
        <v>7712</v>
      </c>
      <c r="D6922" s="422" t="s">
        <v>1991</v>
      </c>
      <c r="E6922" s="422" t="s">
        <v>10967</v>
      </c>
      <c r="F6922" s="438">
        <v>25240000</v>
      </c>
      <c r="G6922" s="423">
        <v>2023</v>
      </c>
      <c r="H6922" s="424">
        <f>VLOOKUP(G6922,[3]잔가율!$B$3:$C$33,2,FALSE)</f>
        <v>0.82599999999999996</v>
      </c>
      <c r="I6922" s="434">
        <f t="shared" si="108"/>
        <v>20848240</v>
      </c>
    </row>
    <row r="6923" spans="1:9">
      <c r="A6923" s="421">
        <v>6922</v>
      </c>
      <c r="B6923" s="422" t="s">
        <v>7711</v>
      </c>
      <c r="C6923" s="422" t="s">
        <v>7712</v>
      </c>
      <c r="D6923" s="422" t="s">
        <v>1991</v>
      </c>
      <c r="E6923" s="422" t="s">
        <v>10968</v>
      </c>
      <c r="F6923" s="438">
        <v>23360000</v>
      </c>
      <c r="G6923" s="423">
        <v>2023</v>
      </c>
      <c r="H6923" s="424">
        <f>VLOOKUP(G6923,[3]잔가율!$B$3:$C$33,2,FALSE)</f>
        <v>0.82599999999999996</v>
      </c>
      <c r="I6923" s="434">
        <f t="shared" si="108"/>
        <v>19295360</v>
      </c>
    </row>
    <row r="6924" spans="1:9">
      <c r="A6924" s="421">
        <v>6923</v>
      </c>
      <c r="B6924" s="422" t="s">
        <v>7711</v>
      </c>
      <c r="C6924" s="422" t="s">
        <v>7712</v>
      </c>
      <c r="D6924" s="422" t="s">
        <v>1991</v>
      </c>
      <c r="E6924" s="422" t="s">
        <v>10969</v>
      </c>
      <c r="F6924" s="438">
        <v>24110000</v>
      </c>
      <c r="G6924" s="423">
        <v>2023</v>
      </c>
      <c r="H6924" s="424">
        <f>VLOOKUP(G6924,[3]잔가율!$B$3:$C$33,2,FALSE)</f>
        <v>0.82599999999999996</v>
      </c>
      <c r="I6924" s="434">
        <f t="shared" si="108"/>
        <v>19914860</v>
      </c>
    </row>
    <row r="6925" spans="1:9">
      <c r="A6925" s="421">
        <v>6924</v>
      </c>
      <c r="B6925" s="422" t="s">
        <v>7711</v>
      </c>
      <c r="C6925" s="422" t="s">
        <v>7712</v>
      </c>
      <c r="D6925" s="422" t="s">
        <v>1991</v>
      </c>
      <c r="E6925" s="422" t="s">
        <v>10970</v>
      </c>
      <c r="F6925" s="438">
        <v>20490000</v>
      </c>
      <c r="G6925" s="423">
        <v>2023</v>
      </c>
      <c r="H6925" s="424">
        <f>VLOOKUP(G6925,[3]잔가율!$B$3:$C$33,2,FALSE)</f>
        <v>0.82599999999999996</v>
      </c>
      <c r="I6925" s="434">
        <f t="shared" si="108"/>
        <v>16924740</v>
      </c>
    </row>
    <row r="6926" spans="1:9">
      <c r="A6926" s="421">
        <v>6925</v>
      </c>
      <c r="B6926" s="422" t="s">
        <v>7711</v>
      </c>
      <c r="C6926" s="422" t="s">
        <v>7712</v>
      </c>
      <c r="D6926" s="422" t="s">
        <v>1991</v>
      </c>
      <c r="E6926" s="422" t="s">
        <v>10971</v>
      </c>
      <c r="F6926" s="438">
        <v>23100000</v>
      </c>
      <c r="G6926" s="423">
        <v>2023</v>
      </c>
      <c r="H6926" s="424">
        <f>VLOOKUP(G6926,[3]잔가율!$B$3:$C$33,2,FALSE)</f>
        <v>0.82599999999999996</v>
      </c>
      <c r="I6926" s="434">
        <f t="shared" si="108"/>
        <v>19080600</v>
      </c>
    </row>
    <row r="6927" spans="1:9">
      <c r="A6927" s="421">
        <v>6926</v>
      </c>
      <c r="B6927" s="422" t="s">
        <v>7711</v>
      </c>
      <c r="C6927" s="422" t="s">
        <v>7712</v>
      </c>
      <c r="D6927" s="422" t="s">
        <v>1991</v>
      </c>
      <c r="E6927" s="422" t="s">
        <v>10972</v>
      </c>
      <c r="F6927" s="438">
        <v>25160000</v>
      </c>
      <c r="G6927" s="423">
        <v>2023</v>
      </c>
      <c r="H6927" s="424">
        <f>VLOOKUP(G6927,[3]잔가율!$B$3:$C$33,2,FALSE)</f>
        <v>0.82599999999999996</v>
      </c>
      <c r="I6927" s="434">
        <f t="shared" si="108"/>
        <v>20782160</v>
      </c>
    </row>
    <row r="6928" spans="1:9">
      <c r="A6928" s="421">
        <v>6927</v>
      </c>
      <c r="B6928" s="426" t="s">
        <v>7711</v>
      </c>
      <c r="C6928" s="426" t="s">
        <v>7712</v>
      </c>
      <c r="D6928" s="426" t="s">
        <v>1991</v>
      </c>
      <c r="E6928" s="426" t="s">
        <v>10973</v>
      </c>
      <c r="F6928" s="441">
        <v>28230000</v>
      </c>
      <c r="G6928" s="423">
        <v>2023</v>
      </c>
      <c r="H6928" s="424">
        <f>VLOOKUP(G6928,[3]잔가율!$B$3:$C$33,2,FALSE)</f>
        <v>0.82599999999999996</v>
      </c>
      <c r="I6928" s="434">
        <f t="shared" si="108"/>
        <v>23317980</v>
      </c>
    </row>
    <row r="6929" spans="1:9">
      <c r="A6929" s="421">
        <v>6928</v>
      </c>
      <c r="B6929" s="422" t="s">
        <v>7711</v>
      </c>
      <c r="C6929" s="422" t="s">
        <v>7712</v>
      </c>
      <c r="D6929" s="422" t="s">
        <v>1991</v>
      </c>
      <c r="E6929" s="422" t="s">
        <v>10974</v>
      </c>
      <c r="F6929" s="438">
        <v>23590000</v>
      </c>
      <c r="G6929" s="423">
        <v>2023</v>
      </c>
      <c r="H6929" s="424">
        <f>VLOOKUP(G6929,[3]잔가율!$B$3:$C$33,2,FALSE)</f>
        <v>0.82599999999999996</v>
      </c>
      <c r="I6929" s="434">
        <f t="shared" si="108"/>
        <v>19485340</v>
      </c>
    </row>
    <row r="6930" spans="1:9">
      <c r="A6930" s="421">
        <v>6929</v>
      </c>
      <c r="B6930" s="422" t="s">
        <v>7711</v>
      </c>
      <c r="C6930" s="422" t="s">
        <v>7712</v>
      </c>
      <c r="D6930" s="422" t="s">
        <v>1991</v>
      </c>
      <c r="E6930" s="422" t="s">
        <v>10975</v>
      </c>
      <c r="F6930" s="438">
        <v>21440000</v>
      </c>
      <c r="G6930" s="423">
        <v>2023</v>
      </c>
      <c r="H6930" s="424">
        <f>VLOOKUP(G6930,[3]잔가율!$B$3:$C$33,2,FALSE)</f>
        <v>0.82599999999999996</v>
      </c>
      <c r="I6930" s="434">
        <f t="shared" si="108"/>
        <v>17709440</v>
      </c>
    </row>
    <row r="6931" spans="1:9">
      <c r="A6931" s="421">
        <v>6930</v>
      </c>
      <c r="B6931" s="422" t="s">
        <v>7711</v>
      </c>
      <c r="C6931" s="422" t="s">
        <v>7712</v>
      </c>
      <c r="D6931" s="422" t="s">
        <v>1991</v>
      </c>
      <c r="E6931" s="422" t="s">
        <v>10976</v>
      </c>
      <c r="F6931" s="438">
        <v>22250000</v>
      </c>
      <c r="G6931" s="423">
        <v>2023</v>
      </c>
      <c r="H6931" s="424">
        <f>VLOOKUP(G6931,[3]잔가율!$B$3:$C$33,2,FALSE)</f>
        <v>0.82599999999999996</v>
      </c>
      <c r="I6931" s="434">
        <f t="shared" si="108"/>
        <v>18378500</v>
      </c>
    </row>
    <row r="6932" spans="1:9">
      <c r="A6932" s="421">
        <v>6931</v>
      </c>
      <c r="B6932" s="422" t="s">
        <v>7711</v>
      </c>
      <c r="C6932" s="422" t="s">
        <v>7712</v>
      </c>
      <c r="D6932" s="422" t="s">
        <v>1991</v>
      </c>
      <c r="E6932" s="422" t="s">
        <v>10977</v>
      </c>
      <c r="F6932" s="438">
        <v>25490000</v>
      </c>
      <c r="G6932" s="423">
        <v>2023</v>
      </c>
      <c r="H6932" s="424">
        <f>VLOOKUP(G6932,[3]잔가율!$B$3:$C$33,2,FALSE)</f>
        <v>0.82599999999999996</v>
      </c>
      <c r="I6932" s="434">
        <f t="shared" si="108"/>
        <v>21054740</v>
      </c>
    </row>
    <row r="6933" spans="1:9">
      <c r="A6933" s="421">
        <v>6932</v>
      </c>
      <c r="B6933" s="422" t="s">
        <v>7711</v>
      </c>
      <c r="C6933" s="422" t="s">
        <v>7712</v>
      </c>
      <c r="D6933" s="422" t="s">
        <v>1991</v>
      </c>
      <c r="E6933" s="422" t="s">
        <v>10978</v>
      </c>
      <c r="F6933" s="438">
        <v>23920000</v>
      </c>
      <c r="G6933" s="423">
        <v>2023</v>
      </c>
      <c r="H6933" s="424">
        <f>VLOOKUP(G6933,[3]잔가율!$B$3:$C$33,2,FALSE)</f>
        <v>0.82599999999999996</v>
      </c>
      <c r="I6933" s="434">
        <f t="shared" si="108"/>
        <v>19757920</v>
      </c>
    </row>
    <row r="6934" spans="1:9">
      <c r="A6934" s="421">
        <v>6933</v>
      </c>
      <c r="B6934" s="422" t="s">
        <v>7711</v>
      </c>
      <c r="C6934" s="422" t="s">
        <v>7712</v>
      </c>
      <c r="D6934" s="422" t="s">
        <v>1991</v>
      </c>
      <c r="E6934" s="422" t="s">
        <v>10979</v>
      </c>
      <c r="F6934" s="438">
        <v>24190000</v>
      </c>
      <c r="G6934" s="423">
        <v>2023</v>
      </c>
      <c r="H6934" s="424">
        <f>VLOOKUP(G6934,[3]잔가율!$B$3:$C$33,2,FALSE)</f>
        <v>0.82599999999999996</v>
      </c>
      <c r="I6934" s="434">
        <f t="shared" si="108"/>
        <v>19980940</v>
      </c>
    </row>
    <row r="6935" spans="1:9">
      <c r="A6935" s="421">
        <v>6934</v>
      </c>
      <c r="B6935" s="422" t="s">
        <v>7711</v>
      </c>
      <c r="C6935" s="422" t="s">
        <v>7712</v>
      </c>
      <c r="D6935" s="422" t="s">
        <v>1991</v>
      </c>
      <c r="E6935" s="422" t="s">
        <v>10980</v>
      </c>
      <c r="F6935" s="438">
        <v>21190000</v>
      </c>
      <c r="G6935" s="423">
        <v>2023</v>
      </c>
      <c r="H6935" s="424">
        <f>VLOOKUP(G6935,[3]잔가율!$B$3:$C$33,2,FALSE)</f>
        <v>0.82599999999999996</v>
      </c>
      <c r="I6935" s="434">
        <f t="shared" si="108"/>
        <v>17502940</v>
      </c>
    </row>
    <row r="6936" spans="1:9">
      <c r="A6936" s="421">
        <v>6935</v>
      </c>
      <c r="B6936" s="422" t="s">
        <v>7711</v>
      </c>
      <c r="C6936" s="422" t="s">
        <v>7712</v>
      </c>
      <c r="D6936" s="422" t="s">
        <v>1991</v>
      </c>
      <c r="E6936" s="422" t="s">
        <v>10981</v>
      </c>
      <c r="F6936" s="438">
        <v>23500000</v>
      </c>
      <c r="G6936" s="423">
        <v>2023</v>
      </c>
      <c r="H6936" s="424">
        <f>VLOOKUP(G6936,[3]잔가율!$B$3:$C$33,2,FALSE)</f>
        <v>0.82599999999999996</v>
      </c>
      <c r="I6936" s="434">
        <f t="shared" si="108"/>
        <v>19411000</v>
      </c>
    </row>
    <row r="6937" spans="1:9">
      <c r="A6937" s="421">
        <v>6936</v>
      </c>
      <c r="B6937" s="422" t="s">
        <v>7711</v>
      </c>
      <c r="C6937" s="422" t="s">
        <v>7712</v>
      </c>
      <c r="D6937" s="422" t="s">
        <v>1991</v>
      </c>
      <c r="E6937" s="422" t="s">
        <v>10982</v>
      </c>
      <c r="F6937" s="438">
        <v>26010000</v>
      </c>
      <c r="G6937" s="423">
        <v>2023</v>
      </c>
      <c r="H6937" s="424">
        <f>VLOOKUP(G6937,[3]잔가율!$B$3:$C$33,2,FALSE)</f>
        <v>0.82599999999999996</v>
      </c>
      <c r="I6937" s="434">
        <f t="shared" si="108"/>
        <v>21484260</v>
      </c>
    </row>
    <row r="6938" spans="1:9">
      <c r="A6938" s="421">
        <v>6937</v>
      </c>
      <c r="B6938" s="422" t="s">
        <v>7711</v>
      </c>
      <c r="C6938" s="422" t="s">
        <v>7712</v>
      </c>
      <c r="D6938" s="422" t="s">
        <v>1991</v>
      </c>
      <c r="E6938" s="422" t="s">
        <v>10983</v>
      </c>
      <c r="F6938" s="438">
        <v>24110000</v>
      </c>
      <c r="G6938" s="423">
        <v>2023</v>
      </c>
      <c r="H6938" s="424">
        <f>VLOOKUP(G6938,[3]잔가율!$B$3:$C$33,2,FALSE)</f>
        <v>0.82599999999999996</v>
      </c>
      <c r="I6938" s="434">
        <f t="shared" si="108"/>
        <v>19914860</v>
      </c>
    </row>
    <row r="6939" spans="1:9">
      <c r="A6939" s="421">
        <v>6938</v>
      </c>
      <c r="B6939" s="422" t="s">
        <v>7711</v>
      </c>
      <c r="C6939" s="422" t="s">
        <v>7712</v>
      </c>
      <c r="D6939" s="422" t="s">
        <v>1991</v>
      </c>
      <c r="E6939" s="422" t="s">
        <v>10984</v>
      </c>
      <c r="F6939" s="438">
        <v>24340000</v>
      </c>
      <c r="G6939" s="423">
        <v>2023</v>
      </c>
      <c r="H6939" s="424">
        <f>VLOOKUP(G6939,[3]잔가율!$B$3:$C$33,2,FALSE)</f>
        <v>0.82599999999999996</v>
      </c>
      <c r="I6939" s="434">
        <f t="shared" si="108"/>
        <v>20104840</v>
      </c>
    </row>
    <row r="6940" spans="1:9">
      <c r="A6940" s="421">
        <v>6939</v>
      </c>
      <c r="B6940" s="422" t="s">
        <v>7711</v>
      </c>
      <c r="C6940" s="422" t="s">
        <v>7712</v>
      </c>
      <c r="D6940" s="422" t="s">
        <v>1991</v>
      </c>
      <c r="E6940" s="422" t="s">
        <v>10985</v>
      </c>
      <c r="F6940" s="438">
        <v>21530000</v>
      </c>
      <c r="G6940" s="423">
        <v>2023</v>
      </c>
      <c r="H6940" s="424">
        <f>VLOOKUP(G6940,[3]잔가율!$B$3:$C$33,2,FALSE)</f>
        <v>0.82599999999999996</v>
      </c>
      <c r="I6940" s="434">
        <f t="shared" si="108"/>
        <v>17783780</v>
      </c>
    </row>
    <row r="6941" spans="1:9">
      <c r="A6941" s="421">
        <v>6940</v>
      </c>
      <c r="B6941" s="422" t="s">
        <v>7711</v>
      </c>
      <c r="C6941" s="422" t="s">
        <v>7712</v>
      </c>
      <c r="D6941" s="422" t="s">
        <v>1991</v>
      </c>
      <c r="E6941" s="422" t="s">
        <v>10986</v>
      </c>
      <c r="F6941" s="438">
        <v>23080000</v>
      </c>
      <c r="G6941" s="423">
        <v>2023</v>
      </c>
      <c r="H6941" s="424">
        <f>VLOOKUP(G6941,[3]잔가율!$B$3:$C$33,2,FALSE)</f>
        <v>0.82599999999999996</v>
      </c>
      <c r="I6941" s="434">
        <f t="shared" si="108"/>
        <v>19064080</v>
      </c>
    </row>
    <row r="6942" spans="1:9">
      <c r="A6942" s="421">
        <v>6941</v>
      </c>
      <c r="B6942" s="422" t="s">
        <v>7711</v>
      </c>
      <c r="C6942" s="422" t="s">
        <v>7712</v>
      </c>
      <c r="D6942" s="422" t="s">
        <v>1991</v>
      </c>
      <c r="E6942" s="422" t="s">
        <v>10987</v>
      </c>
      <c r="F6942" s="438">
        <v>27150000</v>
      </c>
      <c r="G6942" s="423">
        <v>2023</v>
      </c>
      <c r="H6942" s="424">
        <f>VLOOKUP(G6942,[3]잔가율!$B$3:$C$33,2,FALSE)</f>
        <v>0.82599999999999996</v>
      </c>
      <c r="I6942" s="434">
        <f t="shared" si="108"/>
        <v>22425900</v>
      </c>
    </row>
    <row r="6943" spans="1:9">
      <c r="A6943" s="421">
        <v>6942</v>
      </c>
      <c r="B6943" s="422" t="s">
        <v>7711</v>
      </c>
      <c r="C6943" s="422" t="s">
        <v>7712</v>
      </c>
      <c r="D6943" s="422" t="s">
        <v>1991</v>
      </c>
      <c r="E6943" s="422" t="s">
        <v>10988</v>
      </c>
      <c r="F6943" s="438">
        <v>24390000</v>
      </c>
      <c r="G6943" s="423">
        <v>2023</v>
      </c>
      <c r="H6943" s="424">
        <f>VLOOKUP(G6943,[3]잔가율!$B$3:$C$33,2,FALSE)</f>
        <v>0.82599999999999996</v>
      </c>
      <c r="I6943" s="434">
        <f t="shared" si="108"/>
        <v>20146140</v>
      </c>
    </row>
    <row r="6944" spans="1:9">
      <c r="A6944" s="421">
        <v>6943</v>
      </c>
      <c r="B6944" s="422" t="s">
        <v>7711</v>
      </c>
      <c r="C6944" s="422" t="s">
        <v>7712</v>
      </c>
      <c r="D6944" s="422" t="s">
        <v>1991</v>
      </c>
      <c r="E6944" s="422" t="s">
        <v>10989</v>
      </c>
      <c r="F6944" s="438">
        <v>24160000</v>
      </c>
      <c r="G6944" s="423">
        <v>2023</v>
      </c>
      <c r="H6944" s="424">
        <f>VLOOKUP(G6944,[3]잔가율!$B$3:$C$33,2,FALSE)</f>
        <v>0.82599999999999996</v>
      </c>
      <c r="I6944" s="434">
        <f t="shared" si="108"/>
        <v>19956160</v>
      </c>
    </row>
    <row r="6945" spans="1:9">
      <c r="A6945" s="421">
        <v>6944</v>
      </c>
      <c r="B6945" s="422" t="s">
        <v>7711</v>
      </c>
      <c r="C6945" s="422" t="s">
        <v>7712</v>
      </c>
      <c r="D6945" s="422" t="s">
        <v>1991</v>
      </c>
      <c r="E6945" s="422" t="s">
        <v>10990</v>
      </c>
      <c r="F6945" s="438">
        <v>21560000</v>
      </c>
      <c r="G6945" s="423">
        <v>2023</v>
      </c>
      <c r="H6945" s="424">
        <f>VLOOKUP(G6945,[3]잔가율!$B$3:$C$33,2,FALSE)</f>
        <v>0.82599999999999996</v>
      </c>
      <c r="I6945" s="434">
        <f t="shared" si="108"/>
        <v>17808560</v>
      </c>
    </row>
    <row r="6946" spans="1:9">
      <c r="A6946" s="421">
        <v>6945</v>
      </c>
      <c r="B6946" s="422" t="s">
        <v>7711</v>
      </c>
      <c r="C6946" s="422" t="s">
        <v>7712</v>
      </c>
      <c r="D6946" s="422" t="s">
        <v>1991</v>
      </c>
      <c r="E6946" s="422" t="s">
        <v>10991</v>
      </c>
      <c r="F6946" s="438">
        <v>23480000</v>
      </c>
      <c r="G6946" s="423">
        <v>2023</v>
      </c>
      <c r="H6946" s="424">
        <f>VLOOKUP(G6946,[3]잔가율!$B$3:$C$33,2,FALSE)</f>
        <v>0.82599999999999996</v>
      </c>
      <c r="I6946" s="434">
        <f t="shared" si="108"/>
        <v>19394480</v>
      </c>
    </row>
    <row r="6947" spans="1:9">
      <c r="A6947" s="421">
        <v>6946</v>
      </c>
      <c r="B6947" s="422" t="s">
        <v>7711</v>
      </c>
      <c r="C6947" s="422" t="s">
        <v>7712</v>
      </c>
      <c r="D6947" s="422" t="s">
        <v>1991</v>
      </c>
      <c r="E6947" s="422" t="s">
        <v>10992</v>
      </c>
      <c r="F6947" s="438">
        <v>24570000</v>
      </c>
      <c r="G6947" s="423">
        <v>2023</v>
      </c>
      <c r="H6947" s="424">
        <f>VLOOKUP(G6947,[3]잔가율!$B$3:$C$33,2,FALSE)</f>
        <v>0.82599999999999996</v>
      </c>
      <c r="I6947" s="434">
        <f t="shared" si="108"/>
        <v>20294820</v>
      </c>
    </row>
    <row r="6948" spans="1:9">
      <c r="A6948" s="421">
        <v>6947</v>
      </c>
      <c r="B6948" s="422" t="s">
        <v>7711</v>
      </c>
      <c r="C6948" s="422" t="s">
        <v>7712</v>
      </c>
      <c r="D6948" s="422" t="s">
        <v>1991</v>
      </c>
      <c r="E6948" s="422" t="s">
        <v>10993</v>
      </c>
      <c r="F6948" s="438">
        <v>24050000</v>
      </c>
      <c r="G6948" s="423">
        <v>2023</v>
      </c>
      <c r="H6948" s="424">
        <f>VLOOKUP(G6948,[3]잔가율!$B$3:$C$33,2,FALSE)</f>
        <v>0.82599999999999996</v>
      </c>
      <c r="I6948" s="434">
        <f t="shared" si="108"/>
        <v>19865300</v>
      </c>
    </row>
    <row r="6949" spans="1:9">
      <c r="A6949" s="421">
        <v>6948</v>
      </c>
      <c r="B6949" s="422" t="s">
        <v>7711</v>
      </c>
      <c r="C6949" s="422" t="s">
        <v>7712</v>
      </c>
      <c r="D6949" s="422" t="s">
        <v>1991</v>
      </c>
      <c r="E6949" s="422" t="s">
        <v>10994</v>
      </c>
      <c r="F6949" s="438">
        <v>24450000</v>
      </c>
      <c r="G6949" s="423">
        <v>2023</v>
      </c>
      <c r="H6949" s="424">
        <f>VLOOKUP(G6949,[3]잔가율!$B$3:$C$33,2,FALSE)</f>
        <v>0.82599999999999996</v>
      </c>
      <c r="I6949" s="434">
        <f t="shared" si="108"/>
        <v>20195700</v>
      </c>
    </row>
    <row r="6950" spans="1:9">
      <c r="A6950" s="421">
        <v>6949</v>
      </c>
      <c r="B6950" s="422" t="s">
        <v>7711</v>
      </c>
      <c r="C6950" s="422" t="s">
        <v>7712</v>
      </c>
      <c r="D6950" s="422" t="s">
        <v>1991</v>
      </c>
      <c r="E6950" s="422" t="s">
        <v>10995</v>
      </c>
      <c r="F6950" s="438">
        <v>21410000</v>
      </c>
      <c r="G6950" s="423">
        <v>2023</v>
      </c>
      <c r="H6950" s="424">
        <f>VLOOKUP(G6950,[3]잔가율!$B$3:$C$33,2,FALSE)</f>
        <v>0.82599999999999996</v>
      </c>
      <c r="I6950" s="434">
        <f t="shared" si="108"/>
        <v>17684660</v>
      </c>
    </row>
    <row r="6951" spans="1:9">
      <c r="A6951" s="421">
        <v>6950</v>
      </c>
      <c r="B6951" s="422" t="s">
        <v>7711</v>
      </c>
      <c r="C6951" s="422" t="s">
        <v>7712</v>
      </c>
      <c r="D6951" s="422" t="s">
        <v>1991</v>
      </c>
      <c r="E6951" s="422" t="s">
        <v>10996</v>
      </c>
      <c r="F6951" s="438">
        <v>23490000</v>
      </c>
      <c r="G6951" s="423">
        <v>2023</v>
      </c>
      <c r="H6951" s="424">
        <f>VLOOKUP(G6951,[3]잔가율!$B$3:$C$33,2,FALSE)</f>
        <v>0.82599999999999996</v>
      </c>
      <c r="I6951" s="434">
        <f t="shared" si="108"/>
        <v>19402740</v>
      </c>
    </row>
    <row r="6952" spans="1:9">
      <c r="A6952" s="421">
        <v>6951</v>
      </c>
      <c r="B6952" s="422" t="s">
        <v>7711</v>
      </c>
      <c r="C6952" s="422" t="s">
        <v>7712</v>
      </c>
      <c r="D6952" s="422" t="s">
        <v>1991</v>
      </c>
      <c r="E6952" s="422" t="s">
        <v>10997</v>
      </c>
      <c r="F6952" s="438">
        <v>24480000</v>
      </c>
      <c r="G6952" s="423">
        <v>2023</v>
      </c>
      <c r="H6952" s="424">
        <f>VLOOKUP(G6952,[3]잔가율!$B$3:$C$33,2,FALSE)</f>
        <v>0.82599999999999996</v>
      </c>
      <c r="I6952" s="434">
        <f t="shared" si="108"/>
        <v>20220480</v>
      </c>
    </row>
    <row r="6953" spans="1:9">
      <c r="A6953" s="421">
        <v>6952</v>
      </c>
      <c r="B6953" s="422" t="s">
        <v>7711</v>
      </c>
      <c r="C6953" s="422" t="s">
        <v>7712</v>
      </c>
      <c r="D6953" s="422" t="s">
        <v>1991</v>
      </c>
      <c r="E6953" s="422" t="s">
        <v>10998</v>
      </c>
      <c r="F6953" s="438">
        <v>24200000</v>
      </c>
      <c r="G6953" s="423">
        <v>2023</v>
      </c>
      <c r="H6953" s="424">
        <f>VLOOKUP(G6953,[3]잔가율!$B$3:$C$33,2,FALSE)</f>
        <v>0.82599999999999996</v>
      </c>
      <c r="I6953" s="434">
        <f t="shared" si="108"/>
        <v>19989200</v>
      </c>
    </row>
    <row r="6954" spans="1:9">
      <c r="A6954" s="421">
        <v>6953</v>
      </c>
      <c r="B6954" s="422" t="s">
        <v>7711</v>
      </c>
      <c r="C6954" s="422" t="s">
        <v>7712</v>
      </c>
      <c r="D6954" s="422" t="s">
        <v>1991</v>
      </c>
      <c r="E6954" s="422" t="s">
        <v>10999</v>
      </c>
      <c r="F6954" s="438">
        <v>24470000</v>
      </c>
      <c r="G6954" s="423">
        <v>2023</v>
      </c>
      <c r="H6954" s="424">
        <f>VLOOKUP(G6954,[3]잔가율!$B$3:$C$33,2,FALSE)</f>
        <v>0.82599999999999996</v>
      </c>
      <c r="I6954" s="434">
        <f t="shared" si="108"/>
        <v>20212220</v>
      </c>
    </row>
    <row r="6955" spans="1:9">
      <c r="A6955" s="421">
        <v>6954</v>
      </c>
      <c r="B6955" s="422" t="s">
        <v>7711</v>
      </c>
      <c r="C6955" s="422" t="s">
        <v>7712</v>
      </c>
      <c r="D6955" s="422" t="s">
        <v>1991</v>
      </c>
      <c r="E6955" s="422" t="s">
        <v>11000</v>
      </c>
      <c r="F6955" s="438">
        <v>21460000</v>
      </c>
      <c r="G6955" s="423">
        <v>2023</v>
      </c>
      <c r="H6955" s="424">
        <f>VLOOKUP(G6955,[3]잔가율!$B$3:$C$33,2,FALSE)</f>
        <v>0.82599999999999996</v>
      </c>
      <c r="I6955" s="434">
        <f t="shared" si="108"/>
        <v>17725960</v>
      </c>
    </row>
    <row r="6956" spans="1:9">
      <c r="A6956" s="421">
        <v>6955</v>
      </c>
      <c r="B6956" s="422" t="s">
        <v>7711</v>
      </c>
      <c r="C6956" s="422" t="s">
        <v>7712</v>
      </c>
      <c r="D6956" s="422" t="s">
        <v>1991</v>
      </c>
      <c r="E6956" s="422" t="s">
        <v>11001</v>
      </c>
      <c r="F6956" s="438">
        <v>23240000</v>
      </c>
      <c r="G6956" s="423">
        <v>2023</v>
      </c>
      <c r="H6956" s="424">
        <f>VLOOKUP(G6956,[3]잔가율!$B$3:$C$33,2,FALSE)</f>
        <v>0.82599999999999996</v>
      </c>
      <c r="I6956" s="434">
        <f t="shared" si="108"/>
        <v>19196240</v>
      </c>
    </row>
    <row r="6957" spans="1:9">
      <c r="A6957" s="421">
        <v>6956</v>
      </c>
      <c r="B6957" s="422" t="s">
        <v>7711</v>
      </c>
      <c r="C6957" s="422" t="s">
        <v>7712</v>
      </c>
      <c r="D6957" s="422" t="s">
        <v>1991</v>
      </c>
      <c r="E6957" s="422" t="s">
        <v>11002</v>
      </c>
      <c r="F6957" s="438">
        <v>26310000</v>
      </c>
      <c r="G6957" s="423">
        <v>2023</v>
      </c>
      <c r="H6957" s="424">
        <f>VLOOKUP(G6957,[3]잔가율!$B$3:$C$33,2,FALSE)</f>
        <v>0.82599999999999996</v>
      </c>
      <c r="I6957" s="434">
        <f t="shared" si="108"/>
        <v>21732060</v>
      </c>
    </row>
    <row r="6958" spans="1:9">
      <c r="A6958" s="421">
        <v>6957</v>
      </c>
      <c r="B6958" s="422" t="s">
        <v>7711</v>
      </c>
      <c r="C6958" s="422" t="s">
        <v>7712</v>
      </c>
      <c r="D6958" s="422" t="s">
        <v>1991</v>
      </c>
      <c r="E6958" s="422" t="s">
        <v>11003</v>
      </c>
      <c r="F6958" s="438">
        <v>24570000</v>
      </c>
      <c r="G6958" s="423">
        <v>2023</v>
      </c>
      <c r="H6958" s="424">
        <f>VLOOKUP(G6958,[3]잔가율!$B$3:$C$33,2,FALSE)</f>
        <v>0.82599999999999996</v>
      </c>
      <c r="I6958" s="434">
        <f t="shared" si="108"/>
        <v>20294820</v>
      </c>
    </row>
    <row r="6959" spans="1:9">
      <c r="A6959" s="421">
        <v>6958</v>
      </c>
      <c r="B6959" s="422" t="s">
        <v>7711</v>
      </c>
      <c r="C6959" s="422" t="s">
        <v>7712</v>
      </c>
      <c r="D6959" s="422" t="s">
        <v>1991</v>
      </c>
      <c r="E6959" s="422" t="s">
        <v>11004</v>
      </c>
      <c r="F6959" s="438">
        <v>24190000</v>
      </c>
      <c r="G6959" s="423">
        <v>2023</v>
      </c>
      <c r="H6959" s="424">
        <f>VLOOKUP(G6959,[3]잔가율!$B$3:$C$33,2,FALSE)</f>
        <v>0.82599999999999996</v>
      </c>
      <c r="I6959" s="434">
        <f t="shared" si="108"/>
        <v>19980940</v>
      </c>
    </row>
    <row r="6960" spans="1:9">
      <c r="A6960" s="421">
        <v>6959</v>
      </c>
      <c r="B6960" s="422" t="s">
        <v>7711</v>
      </c>
      <c r="C6960" s="422" t="s">
        <v>7712</v>
      </c>
      <c r="D6960" s="422" t="s">
        <v>1991</v>
      </c>
      <c r="E6960" s="422" t="s">
        <v>11005</v>
      </c>
      <c r="F6960" s="438">
        <v>39650000</v>
      </c>
      <c r="G6960" s="423">
        <v>2023</v>
      </c>
      <c r="H6960" s="424">
        <f>VLOOKUP(G6960,[3]잔가율!$B$3:$C$33,2,FALSE)</f>
        <v>0.82599999999999996</v>
      </c>
      <c r="I6960" s="434">
        <f t="shared" si="108"/>
        <v>32750900</v>
      </c>
    </row>
    <row r="6961" spans="1:9">
      <c r="A6961" s="421">
        <v>6960</v>
      </c>
      <c r="B6961" s="422" t="s">
        <v>7711</v>
      </c>
      <c r="C6961" s="422" t="s">
        <v>7712</v>
      </c>
      <c r="D6961" s="422" t="s">
        <v>1991</v>
      </c>
      <c r="E6961" s="422" t="s">
        <v>11006</v>
      </c>
      <c r="F6961" s="438">
        <v>28790000</v>
      </c>
      <c r="G6961" s="423">
        <v>2023</v>
      </c>
      <c r="H6961" s="424">
        <f>VLOOKUP(G6961,[3]잔가율!$B$3:$C$33,2,FALSE)</f>
        <v>0.82599999999999996</v>
      </c>
      <c r="I6961" s="434">
        <f t="shared" si="108"/>
        <v>23780540</v>
      </c>
    </row>
    <row r="6962" spans="1:9">
      <c r="A6962" s="421">
        <v>6961</v>
      </c>
      <c r="B6962" s="422" t="s">
        <v>7711</v>
      </c>
      <c r="C6962" s="422" t="s">
        <v>7712</v>
      </c>
      <c r="D6962" s="422" t="s">
        <v>1991</v>
      </c>
      <c r="E6962" s="422" t="s">
        <v>11007</v>
      </c>
      <c r="F6962" s="438">
        <v>24110000</v>
      </c>
      <c r="G6962" s="423">
        <v>2023</v>
      </c>
      <c r="H6962" s="424">
        <f>VLOOKUP(G6962,[3]잔가율!$B$3:$C$33,2,FALSE)</f>
        <v>0.82599999999999996</v>
      </c>
      <c r="I6962" s="434">
        <f t="shared" si="108"/>
        <v>19914860</v>
      </c>
    </row>
    <row r="6963" spans="1:9">
      <c r="A6963" s="421">
        <v>6962</v>
      </c>
      <c r="B6963" s="422" t="s">
        <v>7711</v>
      </c>
      <c r="C6963" s="422" t="s">
        <v>7712</v>
      </c>
      <c r="D6963" s="422" t="s">
        <v>1991</v>
      </c>
      <c r="E6963" s="422" t="s">
        <v>11008</v>
      </c>
      <c r="F6963" s="438">
        <v>24340000</v>
      </c>
      <c r="G6963" s="423">
        <v>2023</v>
      </c>
      <c r="H6963" s="424">
        <f>VLOOKUP(G6963,[3]잔가율!$B$3:$C$33,2,FALSE)</f>
        <v>0.82599999999999996</v>
      </c>
      <c r="I6963" s="434">
        <f t="shared" si="108"/>
        <v>20104840</v>
      </c>
    </row>
    <row r="6964" spans="1:9">
      <c r="A6964" s="421">
        <v>6963</v>
      </c>
      <c r="B6964" s="422" t="s">
        <v>7711</v>
      </c>
      <c r="C6964" s="422" t="s">
        <v>7712</v>
      </c>
      <c r="D6964" s="422" t="s">
        <v>1991</v>
      </c>
      <c r="E6964" s="422" t="s">
        <v>11009</v>
      </c>
      <c r="F6964" s="438">
        <v>23870000</v>
      </c>
      <c r="G6964" s="423">
        <v>2023</v>
      </c>
      <c r="H6964" s="424">
        <f>VLOOKUP(G6964,[3]잔가율!$B$3:$C$33,2,FALSE)</f>
        <v>0.82599999999999996</v>
      </c>
      <c r="I6964" s="434">
        <f t="shared" si="108"/>
        <v>19716620</v>
      </c>
    </row>
    <row r="6965" spans="1:9">
      <c r="A6965" s="421">
        <v>6964</v>
      </c>
      <c r="B6965" s="422" t="s">
        <v>7711</v>
      </c>
      <c r="C6965" s="422" t="s">
        <v>7712</v>
      </c>
      <c r="D6965" s="422" t="s">
        <v>1991</v>
      </c>
      <c r="E6965" s="422" t="s">
        <v>11010</v>
      </c>
      <c r="F6965" s="438">
        <v>24150000</v>
      </c>
      <c r="G6965" s="423">
        <v>2023</v>
      </c>
      <c r="H6965" s="424">
        <f>VLOOKUP(G6965,[3]잔가율!$B$3:$C$33,2,FALSE)</f>
        <v>0.82599999999999996</v>
      </c>
      <c r="I6965" s="434">
        <f t="shared" si="108"/>
        <v>19947900</v>
      </c>
    </row>
    <row r="6966" spans="1:9">
      <c r="A6966" s="421">
        <v>6965</v>
      </c>
      <c r="B6966" s="422" t="s">
        <v>7711</v>
      </c>
      <c r="C6966" s="422" t="s">
        <v>7712</v>
      </c>
      <c r="D6966" s="422" t="s">
        <v>1991</v>
      </c>
      <c r="E6966" s="422" t="s">
        <v>11011</v>
      </c>
      <c r="F6966" s="438">
        <v>22200000</v>
      </c>
      <c r="G6966" s="423">
        <v>2023</v>
      </c>
      <c r="H6966" s="424">
        <f>VLOOKUP(G6966,[3]잔가율!$B$3:$C$33,2,FALSE)</f>
        <v>0.82599999999999996</v>
      </c>
      <c r="I6966" s="434">
        <f t="shared" si="108"/>
        <v>18337200</v>
      </c>
    </row>
    <row r="6967" spans="1:9">
      <c r="A6967" s="421">
        <v>6966</v>
      </c>
      <c r="B6967" s="422" t="s">
        <v>7711</v>
      </c>
      <c r="C6967" s="422" t="s">
        <v>7712</v>
      </c>
      <c r="D6967" s="422" t="s">
        <v>1991</v>
      </c>
      <c r="E6967" s="422" t="s">
        <v>11012</v>
      </c>
      <c r="F6967" s="438">
        <v>24490000</v>
      </c>
      <c r="G6967" s="423">
        <v>2023</v>
      </c>
      <c r="H6967" s="424">
        <f>VLOOKUP(G6967,[3]잔가율!$B$3:$C$33,2,FALSE)</f>
        <v>0.82599999999999996</v>
      </c>
      <c r="I6967" s="434">
        <f t="shared" si="108"/>
        <v>20228740</v>
      </c>
    </row>
    <row r="6968" spans="1:9">
      <c r="A6968" s="421">
        <v>6967</v>
      </c>
      <c r="B6968" s="422" t="s">
        <v>7711</v>
      </c>
      <c r="C6968" s="422" t="s">
        <v>7712</v>
      </c>
      <c r="D6968" s="422" t="s">
        <v>1991</v>
      </c>
      <c r="E6968" s="422" t="s">
        <v>11013</v>
      </c>
      <c r="F6968" s="438">
        <v>26480000</v>
      </c>
      <c r="G6968" s="423">
        <v>2023</v>
      </c>
      <c r="H6968" s="424">
        <f>VLOOKUP(G6968,[3]잔가율!$B$3:$C$33,2,FALSE)</f>
        <v>0.82599999999999996</v>
      </c>
      <c r="I6968" s="434">
        <f t="shared" si="108"/>
        <v>21872480</v>
      </c>
    </row>
    <row r="6969" spans="1:9">
      <c r="A6969" s="421">
        <v>6968</v>
      </c>
      <c r="B6969" s="422" t="s">
        <v>7711</v>
      </c>
      <c r="C6969" s="422" t="s">
        <v>7712</v>
      </c>
      <c r="D6969" s="422" t="s">
        <v>1991</v>
      </c>
      <c r="E6969" s="422" t="s">
        <v>11014</v>
      </c>
      <c r="F6969" s="438">
        <v>26780000</v>
      </c>
      <c r="G6969" s="423">
        <v>2023</v>
      </c>
      <c r="H6969" s="424">
        <f>VLOOKUP(G6969,[3]잔가율!$B$3:$C$33,2,FALSE)</f>
        <v>0.82599999999999996</v>
      </c>
      <c r="I6969" s="434">
        <f t="shared" si="108"/>
        <v>22120280</v>
      </c>
    </row>
    <row r="6970" spans="1:9">
      <c r="A6970" s="421">
        <v>6969</v>
      </c>
      <c r="B6970" s="422" t="s">
        <v>7711</v>
      </c>
      <c r="C6970" s="422" t="s">
        <v>7712</v>
      </c>
      <c r="D6970" s="422" t="s">
        <v>1991</v>
      </c>
      <c r="E6970" s="422" t="s">
        <v>11015</v>
      </c>
      <c r="F6970" s="438">
        <v>27260000</v>
      </c>
      <c r="G6970" s="423">
        <v>2023</v>
      </c>
      <c r="H6970" s="424">
        <f>VLOOKUP(G6970,[3]잔가율!$B$3:$C$33,2,FALSE)</f>
        <v>0.82599999999999996</v>
      </c>
      <c r="I6970" s="434">
        <f t="shared" si="108"/>
        <v>22516760</v>
      </c>
    </row>
    <row r="6971" spans="1:9">
      <c r="A6971" s="421">
        <v>6970</v>
      </c>
      <c r="B6971" s="422" t="s">
        <v>7711</v>
      </c>
      <c r="C6971" s="422" t="s">
        <v>7712</v>
      </c>
      <c r="D6971" s="422" t="s">
        <v>1991</v>
      </c>
      <c r="E6971" s="422" t="s">
        <v>11016</v>
      </c>
      <c r="F6971" s="438">
        <v>27950000</v>
      </c>
      <c r="G6971" s="423">
        <v>2023</v>
      </c>
      <c r="H6971" s="424">
        <f>VLOOKUP(G6971,[3]잔가율!$B$3:$C$33,2,FALSE)</f>
        <v>0.82599999999999996</v>
      </c>
      <c r="I6971" s="434">
        <f t="shared" si="108"/>
        <v>23086700</v>
      </c>
    </row>
    <row r="6972" spans="1:9">
      <c r="A6972" s="421">
        <v>6971</v>
      </c>
      <c r="B6972" s="422" t="s">
        <v>7711</v>
      </c>
      <c r="C6972" s="422" t="s">
        <v>7712</v>
      </c>
      <c r="D6972" s="422" t="s">
        <v>1991</v>
      </c>
      <c r="E6972" s="422" t="s">
        <v>11017</v>
      </c>
      <c r="F6972" s="438">
        <v>28010000</v>
      </c>
      <c r="G6972" s="423">
        <v>2023</v>
      </c>
      <c r="H6972" s="424">
        <f>VLOOKUP(G6972,[3]잔가율!$B$3:$C$33,2,FALSE)</f>
        <v>0.82599999999999996</v>
      </c>
      <c r="I6972" s="434">
        <f t="shared" si="108"/>
        <v>23136260</v>
      </c>
    </row>
    <row r="6973" spans="1:9">
      <c r="A6973" s="421">
        <v>6972</v>
      </c>
      <c r="B6973" s="422" t="s">
        <v>7711</v>
      </c>
      <c r="C6973" s="422" t="s">
        <v>7712</v>
      </c>
      <c r="D6973" s="422" t="s">
        <v>1991</v>
      </c>
      <c r="E6973" s="422" t="s">
        <v>11018</v>
      </c>
      <c r="F6973" s="438">
        <v>29090000</v>
      </c>
      <c r="G6973" s="423">
        <v>2023</v>
      </c>
      <c r="H6973" s="424">
        <f>VLOOKUP(G6973,[3]잔가율!$B$3:$C$33,2,FALSE)</f>
        <v>0.82599999999999996</v>
      </c>
      <c r="I6973" s="434">
        <f t="shared" si="108"/>
        <v>24028340</v>
      </c>
    </row>
    <row r="6974" spans="1:9">
      <c r="A6974" s="421">
        <v>6973</v>
      </c>
      <c r="B6974" s="422" t="s">
        <v>7711</v>
      </c>
      <c r="C6974" s="422" t="s">
        <v>7712</v>
      </c>
      <c r="D6974" s="422" t="s">
        <v>1991</v>
      </c>
      <c r="E6974" s="422" t="s">
        <v>11019</v>
      </c>
      <c r="F6974" s="438">
        <v>26310000</v>
      </c>
      <c r="G6974" s="423">
        <v>2023</v>
      </c>
      <c r="H6974" s="424">
        <f>VLOOKUP(G6974,[3]잔가율!$B$3:$C$33,2,FALSE)</f>
        <v>0.82599999999999996</v>
      </c>
      <c r="I6974" s="434">
        <f t="shared" si="108"/>
        <v>21732060</v>
      </c>
    </row>
    <row r="6975" spans="1:9">
      <c r="A6975" s="421">
        <v>6974</v>
      </c>
      <c r="B6975" s="422" t="s">
        <v>7711</v>
      </c>
      <c r="C6975" s="422" t="s">
        <v>7712</v>
      </c>
      <c r="D6975" s="422" t="s">
        <v>1991</v>
      </c>
      <c r="E6975" s="422" t="s">
        <v>11020</v>
      </c>
      <c r="F6975" s="438">
        <v>29610000</v>
      </c>
      <c r="G6975" s="423">
        <v>2023</v>
      </c>
      <c r="H6975" s="424">
        <f>VLOOKUP(G6975,[3]잔가율!$B$3:$C$33,2,FALSE)</f>
        <v>0.82599999999999996</v>
      </c>
      <c r="I6975" s="434">
        <f t="shared" si="108"/>
        <v>24457860</v>
      </c>
    </row>
    <row r="6976" spans="1:9">
      <c r="A6976" s="421">
        <v>6975</v>
      </c>
      <c r="B6976" s="422" t="s">
        <v>7711</v>
      </c>
      <c r="C6976" s="422" t="s">
        <v>7712</v>
      </c>
      <c r="D6976" s="422" t="s">
        <v>1991</v>
      </c>
      <c r="E6976" s="422" t="s">
        <v>11021</v>
      </c>
      <c r="F6976" s="438">
        <v>29510000</v>
      </c>
      <c r="G6976" s="423">
        <v>2023</v>
      </c>
      <c r="H6976" s="424">
        <f>VLOOKUP(G6976,[3]잔가율!$B$3:$C$33,2,FALSE)</f>
        <v>0.82599999999999996</v>
      </c>
      <c r="I6976" s="434">
        <f t="shared" si="108"/>
        <v>24375260</v>
      </c>
    </row>
    <row r="6977" spans="1:9">
      <c r="A6977" s="421">
        <v>6976</v>
      </c>
      <c r="B6977" s="422" t="s">
        <v>7711</v>
      </c>
      <c r="C6977" s="422" t="s">
        <v>7712</v>
      </c>
      <c r="D6977" s="422" t="s">
        <v>1991</v>
      </c>
      <c r="E6977" s="422" t="s">
        <v>11022</v>
      </c>
      <c r="F6977" s="438">
        <v>28600000</v>
      </c>
      <c r="G6977" s="423">
        <v>2023</v>
      </c>
      <c r="H6977" s="424">
        <f>VLOOKUP(G6977,[3]잔가율!$B$3:$C$33,2,FALSE)</f>
        <v>0.82599999999999996</v>
      </c>
      <c r="I6977" s="434">
        <f t="shared" si="108"/>
        <v>23623600</v>
      </c>
    </row>
    <row r="6978" spans="1:9">
      <c r="A6978" s="421">
        <v>6977</v>
      </c>
      <c r="B6978" s="422" t="s">
        <v>7711</v>
      </c>
      <c r="C6978" s="422" t="s">
        <v>7712</v>
      </c>
      <c r="D6978" s="422" t="s">
        <v>1991</v>
      </c>
      <c r="E6978" s="422" t="s">
        <v>11023</v>
      </c>
      <c r="F6978" s="438">
        <v>31440000</v>
      </c>
      <c r="G6978" s="423">
        <v>2023</v>
      </c>
      <c r="H6978" s="424">
        <f>VLOOKUP(G6978,[3]잔가율!$B$3:$C$33,2,FALSE)</f>
        <v>0.82599999999999996</v>
      </c>
      <c r="I6978" s="434">
        <f t="shared" ref="I6978:I7041" si="109">ROUNDDOWN(F6978*H6978,0)</f>
        <v>25969440</v>
      </c>
    </row>
    <row r="6979" spans="1:9">
      <c r="A6979" s="421">
        <v>6978</v>
      </c>
      <c r="B6979" s="422" t="s">
        <v>7711</v>
      </c>
      <c r="C6979" s="422" t="s">
        <v>7712</v>
      </c>
      <c r="D6979" s="422" t="s">
        <v>1991</v>
      </c>
      <c r="E6979" s="422" t="s">
        <v>11024</v>
      </c>
      <c r="F6979" s="438">
        <v>30020000</v>
      </c>
      <c r="G6979" s="423">
        <v>2023</v>
      </c>
      <c r="H6979" s="424">
        <f>VLOOKUP(G6979,[3]잔가율!$B$3:$C$33,2,FALSE)</f>
        <v>0.82599999999999996</v>
      </c>
      <c r="I6979" s="434">
        <f t="shared" si="109"/>
        <v>24796520</v>
      </c>
    </row>
    <row r="6980" spans="1:9">
      <c r="A6980" s="421">
        <v>6979</v>
      </c>
      <c r="B6980" s="422" t="s">
        <v>7711</v>
      </c>
      <c r="C6980" s="422" t="s">
        <v>7712</v>
      </c>
      <c r="D6980" s="422" t="s">
        <v>1991</v>
      </c>
      <c r="E6980" s="422" t="s">
        <v>11025</v>
      </c>
      <c r="F6980" s="438">
        <v>21570000</v>
      </c>
      <c r="G6980" s="423">
        <v>2023</v>
      </c>
      <c r="H6980" s="424">
        <f>VLOOKUP(G6980,[3]잔가율!$B$3:$C$33,2,FALSE)</f>
        <v>0.82599999999999996</v>
      </c>
      <c r="I6980" s="434">
        <f t="shared" si="109"/>
        <v>17816820</v>
      </c>
    </row>
    <row r="6981" spans="1:9">
      <c r="A6981" s="421">
        <v>6980</v>
      </c>
      <c r="B6981" s="422" t="s">
        <v>7711</v>
      </c>
      <c r="C6981" s="422" t="s">
        <v>7712</v>
      </c>
      <c r="D6981" s="422" t="s">
        <v>1991</v>
      </c>
      <c r="E6981" s="422" t="s">
        <v>11026</v>
      </c>
      <c r="F6981" s="438">
        <v>24270000</v>
      </c>
      <c r="G6981" s="423">
        <v>2023</v>
      </c>
      <c r="H6981" s="424">
        <f>VLOOKUP(G6981,[3]잔가율!$B$3:$C$33,2,FALSE)</f>
        <v>0.82599999999999996</v>
      </c>
      <c r="I6981" s="434">
        <f t="shared" si="109"/>
        <v>20047020</v>
      </c>
    </row>
    <row r="6982" spans="1:9">
      <c r="A6982" s="421">
        <v>6981</v>
      </c>
      <c r="B6982" s="422" t="s">
        <v>7711</v>
      </c>
      <c r="C6982" s="422" t="s">
        <v>7712</v>
      </c>
      <c r="D6982" s="422" t="s">
        <v>1991</v>
      </c>
      <c r="E6982" s="422" t="s">
        <v>11027</v>
      </c>
      <c r="F6982" s="438">
        <v>21700000</v>
      </c>
      <c r="G6982" s="423">
        <v>2023</v>
      </c>
      <c r="H6982" s="424">
        <f>VLOOKUP(G6982,[3]잔가율!$B$3:$C$33,2,FALSE)</f>
        <v>0.82599999999999996</v>
      </c>
      <c r="I6982" s="434">
        <f t="shared" si="109"/>
        <v>17924200</v>
      </c>
    </row>
    <row r="6983" spans="1:9">
      <c r="A6983" s="421">
        <v>6982</v>
      </c>
      <c r="B6983" s="422" t="s">
        <v>7711</v>
      </c>
      <c r="C6983" s="422" t="s">
        <v>7712</v>
      </c>
      <c r="D6983" s="422" t="s">
        <v>1991</v>
      </c>
      <c r="E6983" s="422" t="s">
        <v>11028</v>
      </c>
      <c r="F6983" s="438">
        <v>24980000</v>
      </c>
      <c r="G6983" s="423">
        <v>2023</v>
      </c>
      <c r="H6983" s="424">
        <f>VLOOKUP(G6983,[3]잔가율!$B$3:$C$33,2,FALSE)</f>
        <v>0.82599999999999996</v>
      </c>
      <c r="I6983" s="434">
        <f t="shared" si="109"/>
        <v>20633480</v>
      </c>
    </row>
    <row r="6984" spans="1:9">
      <c r="A6984" s="421">
        <v>6983</v>
      </c>
      <c r="B6984" s="422" t="s">
        <v>7711</v>
      </c>
      <c r="C6984" s="422" t="s">
        <v>7712</v>
      </c>
      <c r="D6984" s="422" t="s">
        <v>1991</v>
      </c>
      <c r="E6984" s="422" t="s">
        <v>11029</v>
      </c>
      <c r="F6984" s="438">
        <v>21530000</v>
      </c>
      <c r="G6984" s="423">
        <v>2023</v>
      </c>
      <c r="H6984" s="424">
        <f>VLOOKUP(G6984,[3]잔가율!$B$3:$C$33,2,FALSE)</f>
        <v>0.82599999999999996</v>
      </c>
      <c r="I6984" s="434">
        <f t="shared" si="109"/>
        <v>17783780</v>
      </c>
    </row>
    <row r="6985" spans="1:9">
      <c r="A6985" s="421">
        <v>6984</v>
      </c>
      <c r="B6985" s="422" t="s">
        <v>7711</v>
      </c>
      <c r="C6985" s="422" t="s">
        <v>7712</v>
      </c>
      <c r="D6985" s="422" t="s">
        <v>1991</v>
      </c>
      <c r="E6985" s="422" t="s">
        <v>11030</v>
      </c>
      <c r="F6985" s="438">
        <v>24420000</v>
      </c>
      <c r="G6985" s="423">
        <v>2023</v>
      </c>
      <c r="H6985" s="424">
        <f>VLOOKUP(G6985,[3]잔가율!$B$3:$C$33,2,FALSE)</f>
        <v>0.82599999999999996</v>
      </c>
      <c r="I6985" s="434">
        <f t="shared" si="109"/>
        <v>20170920</v>
      </c>
    </row>
    <row r="6986" spans="1:9">
      <c r="A6986" s="421">
        <v>6985</v>
      </c>
      <c r="B6986" s="422" t="s">
        <v>7711</v>
      </c>
      <c r="C6986" s="422" t="s">
        <v>7712</v>
      </c>
      <c r="D6986" s="422" t="s">
        <v>1991</v>
      </c>
      <c r="E6986" s="422" t="s">
        <v>11031</v>
      </c>
      <c r="F6986" s="438">
        <v>22560000</v>
      </c>
      <c r="G6986" s="423">
        <v>2023</v>
      </c>
      <c r="H6986" s="424">
        <f>VLOOKUP(G6986,[3]잔가율!$B$3:$C$33,2,FALSE)</f>
        <v>0.82599999999999996</v>
      </c>
      <c r="I6986" s="434">
        <f t="shared" si="109"/>
        <v>18634560</v>
      </c>
    </row>
    <row r="6987" spans="1:9">
      <c r="A6987" s="421">
        <v>6986</v>
      </c>
      <c r="B6987" s="422" t="s">
        <v>7711</v>
      </c>
      <c r="C6987" s="422" t="s">
        <v>7712</v>
      </c>
      <c r="D6987" s="422" t="s">
        <v>1991</v>
      </c>
      <c r="E6987" s="422" t="s">
        <v>11032</v>
      </c>
      <c r="F6987" s="438">
        <v>25660000</v>
      </c>
      <c r="G6987" s="423">
        <v>2023</v>
      </c>
      <c r="H6987" s="424">
        <f>VLOOKUP(G6987,[3]잔가율!$B$3:$C$33,2,FALSE)</f>
        <v>0.82599999999999996</v>
      </c>
      <c r="I6987" s="434">
        <f t="shared" si="109"/>
        <v>21195160</v>
      </c>
    </row>
    <row r="6988" spans="1:9">
      <c r="A6988" s="421">
        <v>6987</v>
      </c>
      <c r="B6988" s="422" t="s">
        <v>7711</v>
      </c>
      <c r="C6988" s="422" t="s">
        <v>7712</v>
      </c>
      <c r="D6988" s="422" t="s">
        <v>1991</v>
      </c>
      <c r="E6988" s="422" t="s">
        <v>11033</v>
      </c>
      <c r="F6988" s="438">
        <v>23400000</v>
      </c>
      <c r="G6988" s="423">
        <v>2023</v>
      </c>
      <c r="H6988" s="424">
        <f>VLOOKUP(G6988,[3]잔가율!$B$3:$C$33,2,FALSE)</f>
        <v>0.82599999999999996</v>
      </c>
      <c r="I6988" s="434">
        <f t="shared" si="109"/>
        <v>19328400</v>
      </c>
    </row>
    <row r="6989" spans="1:9">
      <c r="A6989" s="421">
        <v>6988</v>
      </c>
      <c r="B6989" s="422" t="s">
        <v>7711</v>
      </c>
      <c r="C6989" s="422" t="s">
        <v>7712</v>
      </c>
      <c r="D6989" s="422" t="s">
        <v>1991</v>
      </c>
      <c r="E6989" s="422" t="s">
        <v>11034</v>
      </c>
      <c r="F6989" s="438">
        <v>26080000</v>
      </c>
      <c r="G6989" s="423">
        <v>2023</v>
      </c>
      <c r="H6989" s="424">
        <f>VLOOKUP(G6989,[3]잔가율!$B$3:$C$33,2,FALSE)</f>
        <v>0.82599999999999996</v>
      </c>
      <c r="I6989" s="434">
        <f t="shared" si="109"/>
        <v>21542080</v>
      </c>
    </row>
    <row r="6990" spans="1:9">
      <c r="A6990" s="421">
        <v>6989</v>
      </c>
      <c r="B6990" s="422" t="s">
        <v>7711</v>
      </c>
      <c r="C6990" s="422" t="s">
        <v>7712</v>
      </c>
      <c r="D6990" s="422" t="s">
        <v>1991</v>
      </c>
      <c r="E6990" s="422" t="s">
        <v>11035</v>
      </c>
      <c r="F6990" s="438">
        <v>23600000</v>
      </c>
      <c r="G6990" s="423">
        <v>2023</v>
      </c>
      <c r="H6990" s="424">
        <f>VLOOKUP(G6990,[3]잔가율!$B$3:$C$33,2,FALSE)</f>
        <v>0.82599999999999996</v>
      </c>
      <c r="I6990" s="434">
        <f t="shared" si="109"/>
        <v>19493600</v>
      </c>
    </row>
    <row r="6991" spans="1:9">
      <c r="A6991" s="421">
        <v>6990</v>
      </c>
      <c r="B6991" s="422" t="s">
        <v>7711</v>
      </c>
      <c r="C6991" s="422" t="s">
        <v>7712</v>
      </c>
      <c r="D6991" s="422" t="s">
        <v>1991</v>
      </c>
      <c r="E6991" s="422" t="s">
        <v>11036</v>
      </c>
      <c r="F6991" s="438">
        <v>25900000</v>
      </c>
      <c r="G6991" s="423">
        <v>2023</v>
      </c>
      <c r="H6991" s="424">
        <f>VLOOKUP(G6991,[3]잔가율!$B$3:$C$33,2,FALSE)</f>
        <v>0.82599999999999996</v>
      </c>
      <c r="I6991" s="434">
        <f t="shared" si="109"/>
        <v>21393400</v>
      </c>
    </row>
    <row r="6992" spans="1:9">
      <c r="A6992" s="421">
        <v>6991</v>
      </c>
      <c r="B6992" s="422" t="s">
        <v>7711</v>
      </c>
      <c r="C6992" s="422" t="s">
        <v>7712</v>
      </c>
      <c r="D6992" s="422" t="s">
        <v>1991</v>
      </c>
      <c r="E6992" s="422" t="s">
        <v>11037</v>
      </c>
      <c r="F6992" s="438">
        <v>22040000</v>
      </c>
      <c r="G6992" s="423">
        <v>2023</v>
      </c>
      <c r="H6992" s="424">
        <f>VLOOKUP(G6992,[3]잔가율!$B$3:$C$33,2,FALSE)</f>
        <v>0.82599999999999996</v>
      </c>
      <c r="I6992" s="434">
        <f t="shared" si="109"/>
        <v>18205040</v>
      </c>
    </row>
    <row r="6993" spans="1:9">
      <c r="A6993" s="421">
        <v>6992</v>
      </c>
      <c r="B6993" s="422" t="s">
        <v>7711</v>
      </c>
      <c r="C6993" s="422" t="s">
        <v>7712</v>
      </c>
      <c r="D6993" s="422" t="s">
        <v>1991</v>
      </c>
      <c r="E6993" s="422" t="s">
        <v>11038</v>
      </c>
      <c r="F6993" s="438">
        <v>26700000</v>
      </c>
      <c r="G6993" s="423">
        <v>2023</v>
      </c>
      <c r="H6993" s="424">
        <f>VLOOKUP(G6993,[3]잔가율!$B$3:$C$33,2,FALSE)</f>
        <v>0.82599999999999996</v>
      </c>
      <c r="I6993" s="434">
        <f t="shared" si="109"/>
        <v>22054200</v>
      </c>
    </row>
    <row r="6994" spans="1:9">
      <c r="A6994" s="421">
        <v>6993</v>
      </c>
      <c r="B6994" s="422" t="s">
        <v>7711</v>
      </c>
      <c r="C6994" s="422" t="s">
        <v>7712</v>
      </c>
      <c r="D6994" s="422" t="s">
        <v>1991</v>
      </c>
      <c r="E6994" s="422" t="s">
        <v>11039</v>
      </c>
      <c r="F6994" s="438">
        <v>24600000</v>
      </c>
      <c r="G6994" s="423">
        <v>2023</v>
      </c>
      <c r="H6994" s="424">
        <f>VLOOKUP(G6994,[3]잔가율!$B$3:$C$33,2,FALSE)</f>
        <v>0.82599999999999996</v>
      </c>
      <c r="I6994" s="434">
        <f t="shared" si="109"/>
        <v>20319600</v>
      </c>
    </row>
    <row r="6995" spans="1:9">
      <c r="A6995" s="421">
        <v>6994</v>
      </c>
      <c r="B6995" s="422" t="s">
        <v>7711</v>
      </c>
      <c r="C6995" s="422" t="s">
        <v>7712</v>
      </c>
      <c r="D6995" s="422" t="s">
        <v>1991</v>
      </c>
      <c r="E6995" s="422" t="s">
        <v>11040</v>
      </c>
      <c r="F6995" s="438">
        <v>25120000</v>
      </c>
      <c r="G6995" s="423">
        <v>2023</v>
      </c>
      <c r="H6995" s="424">
        <f>VLOOKUP(G6995,[3]잔가율!$B$3:$C$33,2,FALSE)</f>
        <v>0.82599999999999996</v>
      </c>
      <c r="I6995" s="434">
        <f t="shared" si="109"/>
        <v>20749120</v>
      </c>
    </row>
    <row r="6996" spans="1:9">
      <c r="A6996" s="421">
        <v>6995</v>
      </c>
      <c r="B6996" s="426" t="s">
        <v>7711</v>
      </c>
      <c r="C6996" s="426" t="s">
        <v>7712</v>
      </c>
      <c r="D6996" s="426" t="s">
        <v>1991</v>
      </c>
      <c r="E6996" s="426" t="s">
        <v>11041</v>
      </c>
      <c r="F6996" s="441">
        <v>37250000</v>
      </c>
      <c r="G6996" s="423">
        <v>2023</v>
      </c>
      <c r="H6996" s="424">
        <f>VLOOKUP(G6996,[3]잔가율!$B$3:$C$33,2,FALSE)</f>
        <v>0.82599999999999996</v>
      </c>
      <c r="I6996" s="434">
        <f t="shared" si="109"/>
        <v>30768500</v>
      </c>
    </row>
    <row r="6997" spans="1:9">
      <c r="A6997" s="421">
        <v>6996</v>
      </c>
      <c r="B6997" s="422" t="s">
        <v>7711</v>
      </c>
      <c r="C6997" s="422" t="s">
        <v>7712</v>
      </c>
      <c r="D6997" s="422" t="s">
        <v>1991</v>
      </c>
      <c r="E6997" s="422" t="s">
        <v>11042</v>
      </c>
      <c r="F6997" s="438">
        <v>35070000</v>
      </c>
      <c r="G6997" s="423">
        <v>2023</v>
      </c>
      <c r="H6997" s="424">
        <f>VLOOKUP(G6997,[3]잔가율!$B$3:$C$33,2,FALSE)</f>
        <v>0.82599999999999996</v>
      </c>
      <c r="I6997" s="434">
        <f t="shared" si="109"/>
        <v>28967820</v>
      </c>
    </row>
    <row r="6998" spans="1:9">
      <c r="A6998" s="421">
        <v>6997</v>
      </c>
      <c r="B6998" s="422" t="s">
        <v>7711</v>
      </c>
      <c r="C6998" s="422" t="s">
        <v>7712</v>
      </c>
      <c r="D6998" s="422" t="s">
        <v>1991</v>
      </c>
      <c r="E6998" s="422" t="s">
        <v>11043</v>
      </c>
      <c r="F6998" s="438">
        <v>35070000</v>
      </c>
      <c r="G6998" s="423">
        <v>2023</v>
      </c>
      <c r="H6998" s="424">
        <f>VLOOKUP(G6998,[3]잔가율!$B$3:$C$33,2,FALSE)</f>
        <v>0.82599999999999996</v>
      </c>
      <c r="I6998" s="434">
        <f t="shared" si="109"/>
        <v>28967820</v>
      </c>
    </row>
    <row r="6999" spans="1:9">
      <c r="A6999" s="421">
        <v>6998</v>
      </c>
      <c r="B6999" s="422" t="s">
        <v>7711</v>
      </c>
      <c r="C6999" s="422" t="s">
        <v>7712</v>
      </c>
      <c r="D6999" s="422" t="s">
        <v>1991</v>
      </c>
      <c r="E6999" s="422" t="s">
        <v>11044</v>
      </c>
      <c r="F6999" s="438">
        <v>36300000</v>
      </c>
      <c r="G6999" s="423">
        <v>2023</v>
      </c>
      <c r="H6999" s="424">
        <f>VLOOKUP(G6999,[3]잔가율!$B$3:$C$33,2,FALSE)</f>
        <v>0.82599999999999996</v>
      </c>
      <c r="I6999" s="434">
        <f t="shared" si="109"/>
        <v>29983800</v>
      </c>
    </row>
    <row r="7000" spans="1:9">
      <c r="A7000" s="421">
        <v>6999</v>
      </c>
      <c r="B7000" s="422" t="s">
        <v>7711</v>
      </c>
      <c r="C7000" s="422" t="s">
        <v>7712</v>
      </c>
      <c r="D7000" s="422" t="s">
        <v>1991</v>
      </c>
      <c r="E7000" s="422" t="s">
        <v>11045</v>
      </c>
      <c r="F7000" s="438">
        <v>36400000</v>
      </c>
      <c r="G7000" s="423">
        <v>2023</v>
      </c>
      <c r="H7000" s="424">
        <f>VLOOKUP(G7000,[3]잔가율!$B$3:$C$33,2,FALSE)</f>
        <v>0.82599999999999996</v>
      </c>
      <c r="I7000" s="434">
        <f t="shared" si="109"/>
        <v>30066400</v>
      </c>
    </row>
    <row r="7001" spans="1:9">
      <c r="A7001" s="421">
        <v>7000</v>
      </c>
      <c r="B7001" s="422" t="s">
        <v>7711</v>
      </c>
      <c r="C7001" s="422" t="s">
        <v>7712</v>
      </c>
      <c r="D7001" s="422" t="s">
        <v>1991</v>
      </c>
      <c r="E7001" s="422" t="s">
        <v>11046</v>
      </c>
      <c r="F7001" s="438">
        <v>36700000</v>
      </c>
      <c r="G7001" s="423">
        <v>2023</v>
      </c>
      <c r="H7001" s="424">
        <f>VLOOKUP(G7001,[3]잔가율!$B$3:$C$33,2,FALSE)</f>
        <v>0.82599999999999996</v>
      </c>
      <c r="I7001" s="434">
        <f t="shared" si="109"/>
        <v>30314200</v>
      </c>
    </row>
    <row r="7002" spans="1:9">
      <c r="A7002" s="421">
        <v>7001</v>
      </c>
      <c r="B7002" s="422" t="s">
        <v>15840</v>
      </c>
      <c r="C7002" s="422" t="s">
        <v>15842</v>
      </c>
      <c r="D7002" s="422" t="s">
        <v>2400</v>
      </c>
      <c r="E7002" s="422" t="s">
        <v>11047</v>
      </c>
      <c r="F7002" s="438">
        <v>29080000</v>
      </c>
      <c r="G7002" s="423">
        <v>2023</v>
      </c>
      <c r="H7002" s="424">
        <f>VLOOKUP(G7002,[3]잔가율!$B$3:$C$33,2,FALSE)</f>
        <v>0.82599999999999996</v>
      </c>
      <c r="I7002" s="434">
        <f t="shared" si="109"/>
        <v>24020080</v>
      </c>
    </row>
    <row r="7003" spans="1:9">
      <c r="A7003" s="421">
        <v>7002</v>
      </c>
      <c r="B7003" s="422" t="s">
        <v>15840</v>
      </c>
      <c r="C7003" s="422" t="s">
        <v>15842</v>
      </c>
      <c r="D7003" s="422" t="s">
        <v>2400</v>
      </c>
      <c r="E7003" s="422" t="s">
        <v>15853</v>
      </c>
      <c r="F7003" s="438">
        <v>33270000</v>
      </c>
      <c r="G7003" s="423">
        <v>2023</v>
      </c>
      <c r="H7003" s="424">
        <f>VLOOKUP(G7003,[3]잔가율!$B$3:$C$33,2,FALSE)</f>
        <v>0.82599999999999996</v>
      </c>
      <c r="I7003" s="434">
        <f t="shared" si="109"/>
        <v>27481020</v>
      </c>
    </row>
    <row r="7004" spans="1:9">
      <c r="A7004" s="421">
        <v>7003</v>
      </c>
      <c r="B7004" s="422" t="s">
        <v>7711</v>
      </c>
      <c r="C7004" s="422" t="s">
        <v>7712</v>
      </c>
      <c r="D7004" s="422" t="s">
        <v>1991</v>
      </c>
      <c r="E7004" s="422" t="s">
        <v>11048</v>
      </c>
      <c r="F7004" s="438">
        <v>27250000</v>
      </c>
      <c r="G7004" s="423">
        <v>2023</v>
      </c>
      <c r="H7004" s="424">
        <f>VLOOKUP(G7004,[3]잔가율!$B$3:$C$33,2,FALSE)</f>
        <v>0.82599999999999996</v>
      </c>
      <c r="I7004" s="434">
        <f t="shared" si="109"/>
        <v>22508500</v>
      </c>
    </row>
    <row r="7005" spans="1:9">
      <c r="A7005" s="421">
        <v>7004</v>
      </c>
      <c r="B7005" s="422" t="s">
        <v>7711</v>
      </c>
      <c r="C7005" s="422" t="s">
        <v>7712</v>
      </c>
      <c r="D7005" s="422" t="s">
        <v>1991</v>
      </c>
      <c r="E7005" s="422" t="s">
        <v>11049</v>
      </c>
      <c r="F7005" s="438">
        <v>30380000</v>
      </c>
      <c r="G7005" s="423">
        <v>2023</v>
      </c>
      <c r="H7005" s="424">
        <f>VLOOKUP(G7005,[3]잔가율!$B$3:$C$33,2,FALSE)</f>
        <v>0.82599999999999996</v>
      </c>
      <c r="I7005" s="434">
        <f t="shared" si="109"/>
        <v>25093880</v>
      </c>
    </row>
    <row r="7006" spans="1:9">
      <c r="A7006" s="421">
        <v>7005</v>
      </c>
      <c r="B7006" s="422" t="s">
        <v>7711</v>
      </c>
      <c r="C7006" s="422" t="s">
        <v>7712</v>
      </c>
      <c r="D7006" s="422" t="s">
        <v>1991</v>
      </c>
      <c r="E7006" s="422" t="s">
        <v>11050</v>
      </c>
      <c r="F7006" s="438">
        <v>30700000</v>
      </c>
      <c r="G7006" s="423">
        <v>2023</v>
      </c>
      <c r="H7006" s="424">
        <f>VLOOKUP(G7006,[3]잔가율!$B$3:$C$33,2,FALSE)</f>
        <v>0.82599999999999996</v>
      </c>
      <c r="I7006" s="434">
        <f t="shared" si="109"/>
        <v>25358200</v>
      </c>
    </row>
    <row r="7007" spans="1:9">
      <c r="A7007" s="421">
        <v>7006</v>
      </c>
      <c r="B7007" s="422" t="s">
        <v>7711</v>
      </c>
      <c r="C7007" s="422" t="s">
        <v>7712</v>
      </c>
      <c r="D7007" s="422" t="s">
        <v>1991</v>
      </c>
      <c r="E7007" s="422" t="s">
        <v>11051</v>
      </c>
      <c r="F7007" s="438">
        <v>36160000</v>
      </c>
      <c r="G7007" s="423">
        <v>2023</v>
      </c>
      <c r="H7007" s="424">
        <f>VLOOKUP(G7007,[3]잔가율!$B$3:$C$33,2,FALSE)</f>
        <v>0.82599999999999996</v>
      </c>
      <c r="I7007" s="434">
        <f t="shared" si="109"/>
        <v>29868160</v>
      </c>
    </row>
    <row r="7008" spans="1:9">
      <c r="A7008" s="421">
        <v>7007</v>
      </c>
      <c r="B7008" s="422" t="s">
        <v>7711</v>
      </c>
      <c r="C7008" s="422" t="s">
        <v>7712</v>
      </c>
      <c r="D7008" s="422" t="s">
        <v>1991</v>
      </c>
      <c r="E7008" s="422" t="s">
        <v>11052</v>
      </c>
      <c r="F7008" s="438">
        <v>28480000</v>
      </c>
      <c r="G7008" s="423">
        <v>2023</v>
      </c>
      <c r="H7008" s="424">
        <f>VLOOKUP(G7008,[3]잔가율!$B$3:$C$33,2,FALSE)</f>
        <v>0.82599999999999996</v>
      </c>
      <c r="I7008" s="434">
        <f t="shared" si="109"/>
        <v>23524480</v>
      </c>
    </row>
    <row r="7009" spans="1:9">
      <c r="A7009" s="421">
        <v>7008</v>
      </c>
      <c r="B7009" s="422" t="s">
        <v>7711</v>
      </c>
      <c r="C7009" s="422" t="s">
        <v>7712</v>
      </c>
      <c r="D7009" s="422" t="s">
        <v>1991</v>
      </c>
      <c r="E7009" s="422" t="s">
        <v>11053</v>
      </c>
      <c r="F7009" s="438">
        <v>31020000</v>
      </c>
      <c r="G7009" s="423">
        <v>2023</v>
      </c>
      <c r="H7009" s="424">
        <f>VLOOKUP(G7009,[3]잔가율!$B$3:$C$33,2,FALSE)</f>
        <v>0.82599999999999996</v>
      </c>
      <c r="I7009" s="434">
        <f t="shared" si="109"/>
        <v>25622520</v>
      </c>
    </row>
    <row r="7010" spans="1:9">
      <c r="A7010" s="421">
        <v>7009</v>
      </c>
      <c r="B7010" s="422" t="s">
        <v>7711</v>
      </c>
      <c r="C7010" s="422" t="s">
        <v>7712</v>
      </c>
      <c r="D7010" s="422" t="s">
        <v>1991</v>
      </c>
      <c r="E7010" s="422" t="s">
        <v>11054</v>
      </c>
      <c r="F7010" s="438">
        <v>36340000</v>
      </c>
      <c r="G7010" s="423">
        <v>2023</v>
      </c>
      <c r="H7010" s="424">
        <f>VLOOKUP(G7010,[3]잔가율!$B$3:$C$33,2,FALSE)</f>
        <v>0.82599999999999996</v>
      </c>
      <c r="I7010" s="434">
        <f t="shared" si="109"/>
        <v>30016840</v>
      </c>
    </row>
    <row r="7011" spans="1:9">
      <c r="A7011" s="421">
        <v>7010</v>
      </c>
      <c r="B7011" s="422" t="s">
        <v>7711</v>
      </c>
      <c r="C7011" s="422" t="s">
        <v>7712</v>
      </c>
      <c r="D7011" s="422" t="s">
        <v>1991</v>
      </c>
      <c r="E7011" s="422" t="s">
        <v>11055</v>
      </c>
      <c r="F7011" s="438">
        <v>27520000</v>
      </c>
      <c r="G7011" s="423">
        <v>2023</v>
      </c>
      <c r="H7011" s="424">
        <f>VLOOKUP(G7011,[3]잔가율!$B$3:$C$33,2,FALSE)</f>
        <v>0.82599999999999996</v>
      </c>
      <c r="I7011" s="434">
        <f t="shared" si="109"/>
        <v>22731520</v>
      </c>
    </row>
    <row r="7012" spans="1:9">
      <c r="A7012" s="421">
        <v>7011</v>
      </c>
      <c r="B7012" s="422" t="s">
        <v>7711</v>
      </c>
      <c r="C7012" s="422" t="s">
        <v>7712</v>
      </c>
      <c r="D7012" s="422" t="s">
        <v>1991</v>
      </c>
      <c r="E7012" s="422" t="s">
        <v>11056</v>
      </c>
      <c r="F7012" s="438">
        <v>31020000</v>
      </c>
      <c r="G7012" s="423">
        <v>2023</v>
      </c>
      <c r="H7012" s="424">
        <f>VLOOKUP(G7012,[3]잔가율!$B$3:$C$33,2,FALSE)</f>
        <v>0.82599999999999996</v>
      </c>
      <c r="I7012" s="434">
        <f t="shared" si="109"/>
        <v>25622520</v>
      </c>
    </row>
    <row r="7013" spans="1:9">
      <c r="A7013" s="421">
        <v>7012</v>
      </c>
      <c r="B7013" s="422" t="s">
        <v>7711</v>
      </c>
      <c r="C7013" s="422" t="s">
        <v>7712</v>
      </c>
      <c r="D7013" s="422" t="s">
        <v>1991</v>
      </c>
      <c r="E7013" s="422" t="s">
        <v>11057</v>
      </c>
      <c r="F7013" s="438">
        <v>36340000</v>
      </c>
      <c r="G7013" s="423">
        <v>2023</v>
      </c>
      <c r="H7013" s="424">
        <f>VLOOKUP(G7013,[3]잔가율!$B$3:$C$33,2,FALSE)</f>
        <v>0.82599999999999996</v>
      </c>
      <c r="I7013" s="434">
        <f t="shared" si="109"/>
        <v>30016840</v>
      </c>
    </row>
    <row r="7014" spans="1:9">
      <c r="A7014" s="421">
        <v>7013</v>
      </c>
      <c r="B7014" s="422" t="s">
        <v>7711</v>
      </c>
      <c r="C7014" s="422" t="s">
        <v>7712</v>
      </c>
      <c r="D7014" s="422" t="s">
        <v>1991</v>
      </c>
      <c r="E7014" s="422" t="s">
        <v>11058</v>
      </c>
      <c r="F7014" s="438">
        <v>27260000</v>
      </c>
      <c r="G7014" s="423">
        <v>2023</v>
      </c>
      <c r="H7014" s="424">
        <f>VLOOKUP(G7014,[3]잔가율!$B$3:$C$33,2,FALSE)</f>
        <v>0.82599999999999996</v>
      </c>
      <c r="I7014" s="434">
        <f t="shared" si="109"/>
        <v>22516760</v>
      </c>
    </row>
    <row r="7015" spans="1:9">
      <c r="A7015" s="421">
        <v>7014</v>
      </c>
      <c r="B7015" s="422" t="s">
        <v>7711</v>
      </c>
      <c r="C7015" s="422" t="s">
        <v>7712</v>
      </c>
      <c r="D7015" s="422" t="s">
        <v>1991</v>
      </c>
      <c r="E7015" s="422" t="s">
        <v>11059</v>
      </c>
      <c r="F7015" s="438">
        <v>31200000</v>
      </c>
      <c r="G7015" s="423">
        <v>2023</v>
      </c>
      <c r="H7015" s="424">
        <f>VLOOKUP(G7015,[3]잔가율!$B$3:$C$33,2,FALSE)</f>
        <v>0.82599999999999996</v>
      </c>
      <c r="I7015" s="434">
        <f t="shared" si="109"/>
        <v>25771200</v>
      </c>
    </row>
    <row r="7016" spans="1:9">
      <c r="A7016" s="421">
        <v>7015</v>
      </c>
      <c r="B7016" s="422" t="s">
        <v>7711</v>
      </c>
      <c r="C7016" s="422" t="s">
        <v>7712</v>
      </c>
      <c r="D7016" s="422" t="s">
        <v>1991</v>
      </c>
      <c r="E7016" s="422" t="s">
        <v>11060</v>
      </c>
      <c r="F7016" s="438">
        <v>34470000</v>
      </c>
      <c r="G7016" s="423">
        <v>2023</v>
      </c>
      <c r="H7016" s="424">
        <f>VLOOKUP(G7016,[3]잔가율!$B$3:$C$33,2,FALSE)</f>
        <v>0.82599999999999996</v>
      </c>
      <c r="I7016" s="434">
        <f t="shared" si="109"/>
        <v>28472220</v>
      </c>
    </row>
    <row r="7017" spans="1:9">
      <c r="A7017" s="421">
        <v>7016</v>
      </c>
      <c r="B7017" s="422" t="s">
        <v>7711</v>
      </c>
      <c r="C7017" s="422" t="s">
        <v>7712</v>
      </c>
      <c r="D7017" s="422" t="s">
        <v>1991</v>
      </c>
      <c r="E7017" s="422" t="s">
        <v>11061</v>
      </c>
      <c r="F7017" s="438">
        <v>27570000</v>
      </c>
      <c r="G7017" s="423">
        <v>2023</v>
      </c>
      <c r="H7017" s="424">
        <f>VLOOKUP(G7017,[3]잔가율!$B$3:$C$33,2,FALSE)</f>
        <v>0.82599999999999996</v>
      </c>
      <c r="I7017" s="434">
        <f t="shared" si="109"/>
        <v>22772820</v>
      </c>
    </row>
    <row r="7018" spans="1:9">
      <c r="A7018" s="421">
        <v>7017</v>
      </c>
      <c r="B7018" s="422" t="s">
        <v>7711</v>
      </c>
      <c r="C7018" s="422" t="s">
        <v>7712</v>
      </c>
      <c r="D7018" s="422" t="s">
        <v>1991</v>
      </c>
      <c r="E7018" s="422" t="s">
        <v>11062</v>
      </c>
      <c r="F7018" s="438">
        <v>38460000</v>
      </c>
      <c r="G7018" s="423">
        <v>2023</v>
      </c>
      <c r="H7018" s="424">
        <f>VLOOKUP(G7018,[3]잔가율!$B$3:$C$33,2,FALSE)</f>
        <v>0.82599999999999996</v>
      </c>
      <c r="I7018" s="434">
        <f t="shared" si="109"/>
        <v>31767960</v>
      </c>
    </row>
    <row r="7019" spans="1:9">
      <c r="A7019" s="421">
        <v>7018</v>
      </c>
      <c r="B7019" s="422" t="s">
        <v>7711</v>
      </c>
      <c r="C7019" s="422" t="s">
        <v>7712</v>
      </c>
      <c r="D7019" s="422" t="s">
        <v>1991</v>
      </c>
      <c r="E7019" s="422" t="s">
        <v>11063</v>
      </c>
      <c r="F7019" s="438">
        <v>29760000</v>
      </c>
      <c r="G7019" s="423">
        <v>2023</v>
      </c>
      <c r="H7019" s="424">
        <f>VLOOKUP(G7019,[3]잔가율!$B$3:$C$33,2,FALSE)</f>
        <v>0.82599999999999996</v>
      </c>
      <c r="I7019" s="434">
        <f t="shared" si="109"/>
        <v>24581760</v>
      </c>
    </row>
    <row r="7020" spans="1:9">
      <c r="A7020" s="421">
        <v>7019</v>
      </c>
      <c r="B7020" s="422" t="s">
        <v>7711</v>
      </c>
      <c r="C7020" s="422" t="s">
        <v>7712</v>
      </c>
      <c r="D7020" s="422" t="s">
        <v>1991</v>
      </c>
      <c r="E7020" s="422" t="s">
        <v>11064</v>
      </c>
      <c r="F7020" s="438">
        <v>34650000</v>
      </c>
      <c r="G7020" s="423">
        <v>2023</v>
      </c>
      <c r="H7020" s="424">
        <f>VLOOKUP(G7020,[3]잔가율!$B$3:$C$33,2,FALSE)</f>
        <v>0.82599999999999996</v>
      </c>
      <c r="I7020" s="434">
        <f t="shared" si="109"/>
        <v>28620900</v>
      </c>
    </row>
    <row r="7021" spans="1:9">
      <c r="A7021" s="421">
        <v>7020</v>
      </c>
      <c r="B7021" s="422" t="s">
        <v>7711</v>
      </c>
      <c r="C7021" s="422" t="s">
        <v>7712</v>
      </c>
      <c r="D7021" s="422" t="s">
        <v>1991</v>
      </c>
      <c r="E7021" s="422" t="s">
        <v>11065</v>
      </c>
      <c r="F7021" s="438">
        <v>28660000</v>
      </c>
      <c r="G7021" s="423">
        <v>2023</v>
      </c>
      <c r="H7021" s="424">
        <f>VLOOKUP(G7021,[3]잔가율!$B$3:$C$33,2,FALSE)</f>
        <v>0.82599999999999996</v>
      </c>
      <c r="I7021" s="434">
        <f t="shared" si="109"/>
        <v>23673160</v>
      </c>
    </row>
    <row r="7022" spans="1:9">
      <c r="A7022" s="421">
        <v>7021</v>
      </c>
      <c r="B7022" s="422" t="s">
        <v>7711</v>
      </c>
      <c r="C7022" s="422" t="s">
        <v>7712</v>
      </c>
      <c r="D7022" s="422" t="s">
        <v>1991</v>
      </c>
      <c r="E7022" s="422" t="s">
        <v>11066</v>
      </c>
      <c r="F7022" s="438">
        <v>30830000</v>
      </c>
      <c r="G7022" s="423">
        <v>2023</v>
      </c>
      <c r="H7022" s="424">
        <f>VLOOKUP(G7022,[3]잔가율!$B$3:$C$33,2,FALSE)</f>
        <v>0.82599999999999996</v>
      </c>
      <c r="I7022" s="434">
        <f t="shared" si="109"/>
        <v>25465580</v>
      </c>
    </row>
    <row r="7023" spans="1:9">
      <c r="A7023" s="421">
        <v>7022</v>
      </c>
      <c r="B7023" s="422" t="s">
        <v>7711</v>
      </c>
      <c r="C7023" s="422" t="s">
        <v>7712</v>
      </c>
      <c r="D7023" s="422" t="s">
        <v>1991</v>
      </c>
      <c r="E7023" s="422" t="s">
        <v>11067</v>
      </c>
      <c r="F7023" s="438">
        <v>32830000</v>
      </c>
      <c r="G7023" s="423">
        <v>2023</v>
      </c>
      <c r="H7023" s="424">
        <f>VLOOKUP(G7023,[3]잔가율!$B$3:$C$33,2,FALSE)</f>
        <v>0.82599999999999996</v>
      </c>
      <c r="I7023" s="434">
        <f t="shared" si="109"/>
        <v>27117580</v>
      </c>
    </row>
    <row r="7024" spans="1:9">
      <c r="A7024" s="421">
        <v>7023</v>
      </c>
      <c r="B7024" s="422" t="s">
        <v>7711</v>
      </c>
      <c r="C7024" s="422" t="s">
        <v>7712</v>
      </c>
      <c r="D7024" s="422" t="s">
        <v>1991</v>
      </c>
      <c r="E7024" s="422" t="s">
        <v>11068</v>
      </c>
      <c r="F7024" s="438">
        <v>36300000</v>
      </c>
      <c r="G7024" s="423">
        <v>2023</v>
      </c>
      <c r="H7024" s="424">
        <f>VLOOKUP(G7024,[3]잔가율!$B$3:$C$33,2,FALSE)</f>
        <v>0.82599999999999996</v>
      </c>
      <c r="I7024" s="434">
        <f t="shared" si="109"/>
        <v>29983800</v>
      </c>
    </row>
    <row r="7025" spans="1:9">
      <c r="A7025" s="421">
        <v>7024</v>
      </c>
      <c r="B7025" s="422" t="s">
        <v>7711</v>
      </c>
      <c r="C7025" s="422" t="s">
        <v>7712</v>
      </c>
      <c r="D7025" s="422" t="s">
        <v>1991</v>
      </c>
      <c r="E7025" s="422" t="s">
        <v>11069</v>
      </c>
      <c r="F7025" s="438">
        <v>27560000</v>
      </c>
      <c r="G7025" s="423">
        <v>2023</v>
      </c>
      <c r="H7025" s="424">
        <f>VLOOKUP(G7025,[3]잔가율!$B$3:$C$33,2,FALSE)</f>
        <v>0.82599999999999996</v>
      </c>
      <c r="I7025" s="434">
        <f t="shared" si="109"/>
        <v>22764560</v>
      </c>
    </row>
    <row r="7026" spans="1:9">
      <c r="A7026" s="421">
        <v>7025</v>
      </c>
      <c r="B7026" s="422" t="s">
        <v>7711</v>
      </c>
      <c r="C7026" s="422" t="s">
        <v>7712</v>
      </c>
      <c r="D7026" s="422" t="s">
        <v>1991</v>
      </c>
      <c r="E7026" s="422" t="s">
        <v>11070</v>
      </c>
      <c r="F7026" s="438">
        <v>29130000</v>
      </c>
      <c r="G7026" s="423">
        <v>2023</v>
      </c>
      <c r="H7026" s="424">
        <f>VLOOKUP(G7026,[3]잔가율!$B$3:$C$33,2,FALSE)</f>
        <v>0.82599999999999996</v>
      </c>
      <c r="I7026" s="434">
        <f t="shared" si="109"/>
        <v>24061380</v>
      </c>
    </row>
    <row r="7027" spans="1:9">
      <c r="A7027" s="421">
        <v>7026</v>
      </c>
      <c r="B7027" s="422" t="s">
        <v>7711</v>
      </c>
      <c r="C7027" s="422" t="s">
        <v>7712</v>
      </c>
      <c r="D7027" s="422" t="s">
        <v>1991</v>
      </c>
      <c r="E7027" s="422" t="s">
        <v>11071</v>
      </c>
      <c r="F7027" s="438">
        <v>30090000</v>
      </c>
      <c r="G7027" s="423">
        <v>2023</v>
      </c>
      <c r="H7027" s="424">
        <f>VLOOKUP(G7027,[3]잔가율!$B$3:$C$33,2,FALSE)</f>
        <v>0.82599999999999996</v>
      </c>
      <c r="I7027" s="434">
        <f t="shared" si="109"/>
        <v>24854340</v>
      </c>
    </row>
    <row r="7028" spans="1:9">
      <c r="A7028" s="421">
        <v>7027</v>
      </c>
      <c r="B7028" s="422" t="s">
        <v>7711</v>
      </c>
      <c r="C7028" s="422" t="s">
        <v>7712</v>
      </c>
      <c r="D7028" s="422" t="s">
        <v>1991</v>
      </c>
      <c r="E7028" s="422" t="s">
        <v>11072</v>
      </c>
      <c r="F7028" s="438">
        <v>34970000</v>
      </c>
      <c r="G7028" s="423">
        <v>2023</v>
      </c>
      <c r="H7028" s="424">
        <f>VLOOKUP(G7028,[3]잔가율!$B$3:$C$33,2,FALSE)</f>
        <v>0.82599999999999996</v>
      </c>
      <c r="I7028" s="434">
        <f t="shared" si="109"/>
        <v>28885220</v>
      </c>
    </row>
    <row r="7029" spans="1:9">
      <c r="A7029" s="421">
        <v>7028</v>
      </c>
      <c r="B7029" s="422" t="s">
        <v>7711</v>
      </c>
      <c r="C7029" s="422" t="s">
        <v>7712</v>
      </c>
      <c r="D7029" s="422" t="s">
        <v>1991</v>
      </c>
      <c r="E7029" s="422" t="s">
        <v>11073</v>
      </c>
      <c r="F7029" s="438">
        <v>28290000</v>
      </c>
      <c r="G7029" s="423">
        <v>2023</v>
      </c>
      <c r="H7029" s="424">
        <f>VLOOKUP(G7029,[3]잔가율!$B$3:$C$33,2,FALSE)</f>
        <v>0.82599999999999996</v>
      </c>
      <c r="I7029" s="434">
        <f t="shared" si="109"/>
        <v>23367540</v>
      </c>
    </row>
    <row r="7030" spans="1:9">
      <c r="A7030" s="421">
        <v>7029</v>
      </c>
      <c r="B7030" s="422" t="s">
        <v>7711</v>
      </c>
      <c r="C7030" s="422" t="s">
        <v>7712</v>
      </c>
      <c r="D7030" s="422" t="s">
        <v>1991</v>
      </c>
      <c r="E7030" s="422" t="s">
        <v>11074</v>
      </c>
      <c r="F7030" s="438">
        <v>24900000</v>
      </c>
      <c r="G7030" s="423">
        <v>2023</v>
      </c>
      <c r="H7030" s="424">
        <f>VLOOKUP(G7030,[3]잔가율!$B$3:$C$33,2,FALSE)</f>
        <v>0.82599999999999996</v>
      </c>
      <c r="I7030" s="434">
        <f t="shared" si="109"/>
        <v>20567400</v>
      </c>
    </row>
    <row r="7031" spans="1:9">
      <c r="A7031" s="421">
        <v>7030</v>
      </c>
      <c r="B7031" s="422" t="s">
        <v>7711</v>
      </c>
      <c r="C7031" s="422" t="s">
        <v>7712</v>
      </c>
      <c r="D7031" s="422" t="s">
        <v>1991</v>
      </c>
      <c r="E7031" s="422" t="s">
        <v>11075</v>
      </c>
      <c r="F7031" s="438">
        <v>30520000</v>
      </c>
      <c r="G7031" s="423">
        <v>2023</v>
      </c>
      <c r="H7031" s="424">
        <f>VLOOKUP(G7031,[3]잔가율!$B$3:$C$33,2,FALSE)</f>
        <v>0.82599999999999996</v>
      </c>
      <c r="I7031" s="434">
        <f t="shared" si="109"/>
        <v>25209520</v>
      </c>
    </row>
    <row r="7032" spans="1:9">
      <c r="A7032" s="421">
        <v>7031</v>
      </c>
      <c r="B7032" s="422" t="s">
        <v>7711</v>
      </c>
      <c r="C7032" s="422" t="s">
        <v>7712</v>
      </c>
      <c r="D7032" s="422" t="s">
        <v>1991</v>
      </c>
      <c r="E7032" s="422" t="s">
        <v>11076</v>
      </c>
      <c r="F7032" s="438">
        <v>35900000</v>
      </c>
      <c r="G7032" s="423">
        <v>2023</v>
      </c>
      <c r="H7032" s="424">
        <f>VLOOKUP(G7032,[3]잔가율!$B$3:$C$33,2,FALSE)</f>
        <v>0.82599999999999996</v>
      </c>
      <c r="I7032" s="434">
        <f t="shared" si="109"/>
        <v>29653400</v>
      </c>
    </row>
    <row r="7033" spans="1:9">
      <c r="A7033" s="421">
        <v>7032</v>
      </c>
      <c r="B7033" s="426" t="s">
        <v>7711</v>
      </c>
      <c r="C7033" s="426" t="s">
        <v>7712</v>
      </c>
      <c r="D7033" s="426" t="s">
        <v>11077</v>
      </c>
      <c r="E7033" s="426" t="s">
        <v>11078</v>
      </c>
      <c r="F7033" s="441">
        <v>37420000</v>
      </c>
      <c r="G7033" s="423">
        <v>2023</v>
      </c>
      <c r="H7033" s="424">
        <f>VLOOKUP(G7033,[3]잔가율!$B$3:$C$33,2,FALSE)</f>
        <v>0.82599999999999996</v>
      </c>
      <c r="I7033" s="434">
        <f t="shared" si="109"/>
        <v>30908920</v>
      </c>
    </row>
    <row r="7034" spans="1:9">
      <c r="A7034" s="421">
        <v>7033</v>
      </c>
      <c r="B7034" s="426" t="s">
        <v>7711</v>
      </c>
      <c r="C7034" s="426" t="s">
        <v>7712</v>
      </c>
      <c r="D7034" s="426" t="s">
        <v>11077</v>
      </c>
      <c r="E7034" s="426" t="s">
        <v>11079</v>
      </c>
      <c r="F7034" s="441">
        <v>38870000</v>
      </c>
      <c r="G7034" s="423">
        <v>2023</v>
      </c>
      <c r="H7034" s="424">
        <f>VLOOKUP(G7034,[3]잔가율!$B$3:$C$33,2,FALSE)</f>
        <v>0.82599999999999996</v>
      </c>
      <c r="I7034" s="434">
        <f t="shared" si="109"/>
        <v>32106620</v>
      </c>
    </row>
    <row r="7035" spans="1:9">
      <c r="A7035" s="421">
        <v>7034</v>
      </c>
      <c r="B7035" s="426" t="s">
        <v>7711</v>
      </c>
      <c r="C7035" s="426" t="s">
        <v>7712</v>
      </c>
      <c r="D7035" s="426" t="s">
        <v>11077</v>
      </c>
      <c r="E7035" s="426" t="s">
        <v>11080</v>
      </c>
      <c r="F7035" s="441">
        <v>40020000</v>
      </c>
      <c r="G7035" s="423">
        <v>2023</v>
      </c>
      <c r="H7035" s="424">
        <f>VLOOKUP(G7035,[3]잔가율!$B$3:$C$33,2,FALSE)</f>
        <v>0.82599999999999996</v>
      </c>
      <c r="I7035" s="434">
        <f t="shared" si="109"/>
        <v>33056520</v>
      </c>
    </row>
    <row r="7036" spans="1:9">
      <c r="A7036" s="421">
        <v>7035</v>
      </c>
      <c r="B7036" s="426" t="s">
        <v>7711</v>
      </c>
      <c r="C7036" s="426" t="s">
        <v>7712</v>
      </c>
      <c r="D7036" s="426" t="s">
        <v>11077</v>
      </c>
      <c r="E7036" s="426" t="s">
        <v>11081</v>
      </c>
      <c r="F7036" s="441">
        <v>41300000</v>
      </c>
      <c r="G7036" s="423">
        <v>2023</v>
      </c>
      <c r="H7036" s="424">
        <f>VLOOKUP(G7036,[3]잔가율!$B$3:$C$33,2,FALSE)</f>
        <v>0.82599999999999996</v>
      </c>
      <c r="I7036" s="434">
        <f t="shared" si="109"/>
        <v>34113800</v>
      </c>
    </row>
    <row r="7037" spans="1:9">
      <c r="A7037" s="421">
        <v>7036</v>
      </c>
      <c r="B7037" s="426" t="s">
        <v>7711</v>
      </c>
      <c r="C7037" s="426" t="s">
        <v>7712</v>
      </c>
      <c r="D7037" s="426" t="s">
        <v>11077</v>
      </c>
      <c r="E7037" s="426" t="s">
        <v>11082</v>
      </c>
      <c r="F7037" s="441">
        <v>37720000</v>
      </c>
      <c r="G7037" s="423">
        <v>2023</v>
      </c>
      <c r="H7037" s="424">
        <f>VLOOKUP(G7037,[3]잔가율!$B$3:$C$33,2,FALSE)</f>
        <v>0.82599999999999996</v>
      </c>
      <c r="I7037" s="434">
        <f t="shared" si="109"/>
        <v>31156720</v>
      </c>
    </row>
    <row r="7038" spans="1:9">
      <c r="A7038" s="421">
        <v>7037</v>
      </c>
      <c r="B7038" s="426" t="s">
        <v>7711</v>
      </c>
      <c r="C7038" s="426" t="s">
        <v>7712</v>
      </c>
      <c r="D7038" s="426" t="s">
        <v>11077</v>
      </c>
      <c r="E7038" s="426" t="s">
        <v>11083</v>
      </c>
      <c r="F7038" s="441">
        <v>39120000</v>
      </c>
      <c r="G7038" s="423">
        <v>2023</v>
      </c>
      <c r="H7038" s="424">
        <f>VLOOKUP(G7038,[3]잔가율!$B$3:$C$33,2,FALSE)</f>
        <v>0.82599999999999996</v>
      </c>
      <c r="I7038" s="434">
        <f t="shared" si="109"/>
        <v>32313120</v>
      </c>
    </row>
    <row r="7039" spans="1:9">
      <c r="A7039" s="421">
        <v>7038</v>
      </c>
      <c r="B7039" s="426" t="s">
        <v>7711</v>
      </c>
      <c r="C7039" s="426" t="s">
        <v>7712</v>
      </c>
      <c r="D7039" s="426" t="s">
        <v>11077</v>
      </c>
      <c r="E7039" s="426" t="s">
        <v>11084</v>
      </c>
      <c r="F7039" s="441">
        <v>40640000</v>
      </c>
      <c r="G7039" s="423">
        <v>2023</v>
      </c>
      <c r="H7039" s="424">
        <f>VLOOKUP(G7039,[3]잔가율!$B$3:$C$33,2,FALSE)</f>
        <v>0.82599999999999996</v>
      </c>
      <c r="I7039" s="434">
        <f t="shared" si="109"/>
        <v>33568640</v>
      </c>
    </row>
    <row r="7040" spans="1:9">
      <c r="A7040" s="421">
        <v>7039</v>
      </c>
      <c r="B7040" s="426" t="s">
        <v>7711</v>
      </c>
      <c r="C7040" s="426" t="s">
        <v>7712</v>
      </c>
      <c r="D7040" s="426" t="s">
        <v>11077</v>
      </c>
      <c r="E7040" s="426" t="s">
        <v>11085</v>
      </c>
      <c r="F7040" s="441">
        <v>42100000</v>
      </c>
      <c r="G7040" s="423">
        <v>2023</v>
      </c>
      <c r="H7040" s="424">
        <f>VLOOKUP(G7040,[3]잔가율!$B$3:$C$33,2,FALSE)</f>
        <v>0.82599999999999996</v>
      </c>
      <c r="I7040" s="434">
        <f t="shared" si="109"/>
        <v>34774600</v>
      </c>
    </row>
    <row r="7041" spans="1:9">
      <c r="A7041" s="421">
        <v>7040</v>
      </c>
      <c r="B7041" s="425" t="s">
        <v>7711</v>
      </c>
      <c r="C7041" s="425" t="s">
        <v>7712</v>
      </c>
      <c r="D7041" s="425" t="s">
        <v>15854</v>
      </c>
      <c r="E7041" s="425" t="s">
        <v>11086</v>
      </c>
      <c r="F7041" s="443">
        <v>37460000</v>
      </c>
      <c r="G7041" s="423">
        <v>2023</v>
      </c>
      <c r="H7041" s="424">
        <f>VLOOKUP(G7041,[3]잔가율!$B$3:$C$33,2,FALSE)</f>
        <v>0.82599999999999996</v>
      </c>
      <c r="I7041" s="434">
        <f t="shared" si="109"/>
        <v>30941960</v>
      </c>
    </row>
    <row r="7042" spans="1:9">
      <c r="A7042" s="421">
        <v>7041</v>
      </c>
      <c r="B7042" s="425" t="s">
        <v>7711</v>
      </c>
      <c r="C7042" s="425" t="s">
        <v>7712</v>
      </c>
      <c r="D7042" s="425" t="s">
        <v>15854</v>
      </c>
      <c r="E7042" s="425" t="s">
        <v>11087</v>
      </c>
      <c r="F7042" s="443">
        <v>38710000</v>
      </c>
      <c r="G7042" s="423">
        <v>2023</v>
      </c>
      <c r="H7042" s="424">
        <f>VLOOKUP(G7042,[3]잔가율!$B$3:$C$33,2,FALSE)</f>
        <v>0.82599999999999996</v>
      </c>
      <c r="I7042" s="434">
        <f t="shared" ref="I7042:I7105" si="110">ROUNDDOWN(F7042*H7042,0)</f>
        <v>31974460</v>
      </c>
    </row>
    <row r="7043" spans="1:9">
      <c r="A7043" s="421">
        <v>7042</v>
      </c>
      <c r="B7043" s="426" t="s">
        <v>7711</v>
      </c>
      <c r="C7043" s="426" t="s">
        <v>7712</v>
      </c>
      <c r="D7043" s="426" t="s">
        <v>11077</v>
      </c>
      <c r="E7043" s="426" t="s">
        <v>11088</v>
      </c>
      <c r="F7043" s="441">
        <v>40860000</v>
      </c>
      <c r="G7043" s="423">
        <v>2023</v>
      </c>
      <c r="H7043" s="424">
        <f>VLOOKUP(G7043,[3]잔가율!$B$3:$C$33,2,FALSE)</f>
        <v>0.82599999999999996</v>
      </c>
      <c r="I7043" s="434">
        <f t="shared" si="110"/>
        <v>33750360</v>
      </c>
    </row>
    <row r="7044" spans="1:9">
      <c r="A7044" s="421">
        <v>7043</v>
      </c>
      <c r="B7044" s="425" t="s">
        <v>7711</v>
      </c>
      <c r="C7044" s="425" t="s">
        <v>7712</v>
      </c>
      <c r="D7044" s="425" t="s">
        <v>15854</v>
      </c>
      <c r="E7044" s="425" t="s">
        <v>11089</v>
      </c>
      <c r="F7044" s="443">
        <v>40020000</v>
      </c>
      <c r="G7044" s="423">
        <v>2023</v>
      </c>
      <c r="H7044" s="424">
        <f>VLOOKUP(G7044,[3]잔가율!$B$3:$C$33,2,FALSE)</f>
        <v>0.82599999999999996</v>
      </c>
      <c r="I7044" s="434">
        <f t="shared" si="110"/>
        <v>33056520</v>
      </c>
    </row>
    <row r="7045" spans="1:9">
      <c r="A7045" s="421">
        <v>7044</v>
      </c>
      <c r="B7045" s="426" t="s">
        <v>7711</v>
      </c>
      <c r="C7045" s="426" t="s">
        <v>7712</v>
      </c>
      <c r="D7045" s="426" t="s">
        <v>11077</v>
      </c>
      <c r="E7045" s="426" t="s">
        <v>11090</v>
      </c>
      <c r="F7045" s="441">
        <v>38780000</v>
      </c>
      <c r="G7045" s="423">
        <v>2023</v>
      </c>
      <c r="H7045" s="424">
        <f>VLOOKUP(G7045,[3]잔가율!$B$3:$C$33,2,FALSE)</f>
        <v>0.82599999999999996</v>
      </c>
      <c r="I7045" s="434">
        <f t="shared" si="110"/>
        <v>32032280</v>
      </c>
    </row>
    <row r="7046" spans="1:9">
      <c r="A7046" s="421">
        <v>7045</v>
      </c>
      <c r="B7046" s="426" t="s">
        <v>7711</v>
      </c>
      <c r="C7046" s="426" t="s">
        <v>7712</v>
      </c>
      <c r="D7046" s="426" t="s">
        <v>11077</v>
      </c>
      <c r="E7046" s="426" t="s">
        <v>11091</v>
      </c>
      <c r="F7046" s="441">
        <v>39910000</v>
      </c>
      <c r="G7046" s="423">
        <v>2023</v>
      </c>
      <c r="H7046" s="424">
        <f>VLOOKUP(G7046,[3]잔가율!$B$3:$C$33,2,FALSE)</f>
        <v>0.82599999999999996</v>
      </c>
      <c r="I7046" s="434">
        <f t="shared" si="110"/>
        <v>32965660</v>
      </c>
    </row>
    <row r="7047" spans="1:9">
      <c r="A7047" s="421">
        <v>7046</v>
      </c>
      <c r="B7047" s="426" t="s">
        <v>7711</v>
      </c>
      <c r="C7047" s="426" t="s">
        <v>7712</v>
      </c>
      <c r="D7047" s="426" t="s">
        <v>11077</v>
      </c>
      <c r="E7047" s="426" t="s">
        <v>11092</v>
      </c>
      <c r="F7047" s="441">
        <v>41350000</v>
      </c>
      <c r="G7047" s="423">
        <v>2023</v>
      </c>
      <c r="H7047" s="424">
        <f>VLOOKUP(G7047,[3]잔가율!$B$3:$C$33,2,FALSE)</f>
        <v>0.82599999999999996</v>
      </c>
      <c r="I7047" s="434">
        <f t="shared" si="110"/>
        <v>34155100</v>
      </c>
    </row>
    <row r="7048" spans="1:9">
      <c r="A7048" s="421">
        <v>7047</v>
      </c>
      <c r="B7048" s="426" t="s">
        <v>7711</v>
      </c>
      <c r="C7048" s="426" t="s">
        <v>7712</v>
      </c>
      <c r="D7048" s="426" t="s">
        <v>11077</v>
      </c>
      <c r="E7048" s="426" t="s">
        <v>11093</v>
      </c>
      <c r="F7048" s="441">
        <v>41670000</v>
      </c>
      <c r="G7048" s="423">
        <v>2023</v>
      </c>
      <c r="H7048" s="424">
        <f>VLOOKUP(G7048,[3]잔가율!$B$3:$C$33,2,FALSE)</f>
        <v>0.82599999999999996</v>
      </c>
      <c r="I7048" s="434">
        <f t="shared" si="110"/>
        <v>34419420</v>
      </c>
    </row>
    <row r="7049" spans="1:9">
      <c r="A7049" s="421">
        <v>7048</v>
      </c>
      <c r="B7049" s="426" t="s">
        <v>7711</v>
      </c>
      <c r="C7049" s="426" t="s">
        <v>7712</v>
      </c>
      <c r="D7049" s="426" t="s">
        <v>11077</v>
      </c>
      <c r="E7049" s="426" t="s">
        <v>11094</v>
      </c>
      <c r="F7049" s="441">
        <v>38760000</v>
      </c>
      <c r="G7049" s="423">
        <v>2023</v>
      </c>
      <c r="H7049" s="424">
        <f>VLOOKUP(G7049,[3]잔가율!$B$3:$C$33,2,FALSE)</f>
        <v>0.82599999999999996</v>
      </c>
      <c r="I7049" s="434">
        <f t="shared" si="110"/>
        <v>32015760</v>
      </c>
    </row>
    <row r="7050" spans="1:9">
      <c r="A7050" s="421">
        <v>7049</v>
      </c>
      <c r="B7050" s="426" t="s">
        <v>7711</v>
      </c>
      <c r="C7050" s="426" t="s">
        <v>7712</v>
      </c>
      <c r="D7050" s="426" t="s">
        <v>11077</v>
      </c>
      <c r="E7050" s="426" t="s">
        <v>11095</v>
      </c>
      <c r="F7050" s="441">
        <v>40370000</v>
      </c>
      <c r="G7050" s="423">
        <v>2023</v>
      </c>
      <c r="H7050" s="424">
        <f>VLOOKUP(G7050,[3]잔가율!$B$3:$C$33,2,FALSE)</f>
        <v>0.82599999999999996</v>
      </c>
      <c r="I7050" s="434">
        <f t="shared" si="110"/>
        <v>33345620</v>
      </c>
    </row>
    <row r="7051" spans="1:9">
      <c r="A7051" s="421">
        <v>7050</v>
      </c>
      <c r="B7051" s="426" t="s">
        <v>7711</v>
      </c>
      <c r="C7051" s="426" t="s">
        <v>7712</v>
      </c>
      <c r="D7051" s="426" t="s">
        <v>11077</v>
      </c>
      <c r="E7051" s="426" t="s">
        <v>11096</v>
      </c>
      <c r="F7051" s="441">
        <v>42020000</v>
      </c>
      <c r="G7051" s="423">
        <v>2023</v>
      </c>
      <c r="H7051" s="424">
        <f>VLOOKUP(G7051,[3]잔가율!$B$3:$C$33,2,FALSE)</f>
        <v>0.82599999999999996</v>
      </c>
      <c r="I7051" s="434">
        <f t="shared" si="110"/>
        <v>34708520</v>
      </c>
    </row>
    <row r="7052" spans="1:9">
      <c r="A7052" s="421">
        <v>7051</v>
      </c>
      <c r="B7052" s="426" t="s">
        <v>7711</v>
      </c>
      <c r="C7052" s="426" t="s">
        <v>7712</v>
      </c>
      <c r="D7052" s="426" t="s">
        <v>11077</v>
      </c>
      <c r="E7052" s="426" t="s">
        <v>11097</v>
      </c>
      <c r="F7052" s="441">
        <v>42380000</v>
      </c>
      <c r="G7052" s="423">
        <v>2023</v>
      </c>
      <c r="H7052" s="424">
        <f>VLOOKUP(G7052,[3]잔가율!$B$3:$C$33,2,FALSE)</f>
        <v>0.82599999999999996</v>
      </c>
      <c r="I7052" s="434">
        <f t="shared" si="110"/>
        <v>35005880</v>
      </c>
    </row>
    <row r="7053" spans="1:9">
      <c r="A7053" s="421">
        <v>7052</v>
      </c>
      <c r="B7053" s="422" t="s">
        <v>7711</v>
      </c>
      <c r="C7053" s="422" t="s">
        <v>7712</v>
      </c>
      <c r="D7053" s="422" t="s">
        <v>11077</v>
      </c>
      <c r="E7053" s="422" t="s">
        <v>11098</v>
      </c>
      <c r="F7053" s="438">
        <v>46460000</v>
      </c>
      <c r="G7053" s="423">
        <v>2023</v>
      </c>
      <c r="H7053" s="424">
        <f>VLOOKUP(G7053,[3]잔가율!$B$3:$C$33,2,FALSE)</f>
        <v>0.82599999999999996</v>
      </c>
      <c r="I7053" s="434">
        <f t="shared" si="110"/>
        <v>38375960</v>
      </c>
    </row>
    <row r="7054" spans="1:9">
      <c r="A7054" s="421">
        <v>7053</v>
      </c>
      <c r="B7054" s="422" t="s">
        <v>7711</v>
      </c>
      <c r="C7054" s="422" t="s">
        <v>7712</v>
      </c>
      <c r="D7054" s="422" t="s">
        <v>11077</v>
      </c>
      <c r="E7054" s="422" t="s">
        <v>11099</v>
      </c>
      <c r="F7054" s="438">
        <v>45960000</v>
      </c>
      <c r="G7054" s="423">
        <v>2023</v>
      </c>
      <c r="H7054" s="424">
        <f>VLOOKUP(G7054,[3]잔가율!$B$3:$C$33,2,FALSE)</f>
        <v>0.82599999999999996</v>
      </c>
      <c r="I7054" s="434">
        <f t="shared" si="110"/>
        <v>37962960</v>
      </c>
    </row>
    <row r="7055" spans="1:9">
      <c r="A7055" s="421">
        <v>7054</v>
      </c>
      <c r="B7055" s="422" t="s">
        <v>7711</v>
      </c>
      <c r="C7055" s="422" t="s">
        <v>7712</v>
      </c>
      <c r="D7055" s="422" t="s">
        <v>11077</v>
      </c>
      <c r="E7055" s="422" t="s">
        <v>11100</v>
      </c>
      <c r="F7055" s="438">
        <v>46310000</v>
      </c>
      <c r="G7055" s="423">
        <v>2023</v>
      </c>
      <c r="H7055" s="424">
        <f>VLOOKUP(G7055,[3]잔가율!$B$3:$C$33,2,FALSE)</f>
        <v>0.82599999999999996</v>
      </c>
      <c r="I7055" s="434">
        <f t="shared" si="110"/>
        <v>38252060</v>
      </c>
    </row>
    <row r="7056" spans="1:9">
      <c r="A7056" s="421">
        <v>7055</v>
      </c>
      <c r="B7056" s="422" t="s">
        <v>7711</v>
      </c>
      <c r="C7056" s="422" t="s">
        <v>7712</v>
      </c>
      <c r="D7056" s="422" t="s">
        <v>11077</v>
      </c>
      <c r="E7056" s="422" t="s">
        <v>11101</v>
      </c>
      <c r="F7056" s="438">
        <v>45650000</v>
      </c>
      <c r="G7056" s="423">
        <v>2023</v>
      </c>
      <c r="H7056" s="424">
        <f>VLOOKUP(G7056,[3]잔가율!$B$3:$C$33,2,FALSE)</f>
        <v>0.82599999999999996</v>
      </c>
      <c r="I7056" s="434">
        <f t="shared" si="110"/>
        <v>37706900</v>
      </c>
    </row>
    <row r="7057" spans="1:9">
      <c r="A7057" s="421">
        <v>7056</v>
      </c>
      <c r="B7057" s="422" t="s">
        <v>7711</v>
      </c>
      <c r="C7057" s="422" t="s">
        <v>7712</v>
      </c>
      <c r="D7057" s="422" t="s">
        <v>11077</v>
      </c>
      <c r="E7057" s="422" t="s">
        <v>11102</v>
      </c>
      <c r="F7057" s="438">
        <v>37730000</v>
      </c>
      <c r="G7057" s="423">
        <v>2023</v>
      </c>
      <c r="H7057" s="424">
        <f>VLOOKUP(G7057,[3]잔가율!$B$3:$C$33,2,FALSE)</f>
        <v>0.82599999999999996</v>
      </c>
      <c r="I7057" s="434">
        <f t="shared" si="110"/>
        <v>31164980</v>
      </c>
    </row>
    <row r="7058" spans="1:9">
      <c r="A7058" s="421">
        <v>7057</v>
      </c>
      <c r="B7058" s="422" t="s">
        <v>7711</v>
      </c>
      <c r="C7058" s="422" t="s">
        <v>7712</v>
      </c>
      <c r="D7058" s="422" t="s">
        <v>11077</v>
      </c>
      <c r="E7058" s="422" t="s">
        <v>11103</v>
      </c>
      <c r="F7058" s="438">
        <v>47620000</v>
      </c>
      <c r="G7058" s="423">
        <v>2023</v>
      </c>
      <c r="H7058" s="424">
        <f>VLOOKUP(G7058,[3]잔가율!$B$3:$C$33,2,FALSE)</f>
        <v>0.82599999999999996</v>
      </c>
      <c r="I7058" s="434">
        <f t="shared" si="110"/>
        <v>39334120</v>
      </c>
    </row>
    <row r="7059" spans="1:9">
      <c r="A7059" s="421">
        <v>7058</v>
      </c>
      <c r="B7059" s="422" t="s">
        <v>7711</v>
      </c>
      <c r="C7059" s="422" t="s">
        <v>7712</v>
      </c>
      <c r="D7059" s="422" t="s">
        <v>11077</v>
      </c>
      <c r="E7059" s="422" t="s">
        <v>11104</v>
      </c>
      <c r="F7059" s="438">
        <v>48630000</v>
      </c>
      <c r="G7059" s="423">
        <v>2023</v>
      </c>
      <c r="H7059" s="424">
        <f>VLOOKUP(G7059,[3]잔가율!$B$3:$C$33,2,FALSE)</f>
        <v>0.82599999999999996</v>
      </c>
      <c r="I7059" s="434">
        <f t="shared" si="110"/>
        <v>40168380</v>
      </c>
    </row>
    <row r="7060" spans="1:9">
      <c r="A7060" s="421">
        <v>7059</v>
      </c>
      <c r="B7060" s="422" t="s">
        <v>7711</v>
      </c>
      <c r="C7060" s="422" t="s">
        <v>7712</v>
      </c>
      <c r="D7060" s="422" t="s">
        <v>11077</v>
      </c>
      <c r="E7060" s="422" t="s">
        <v>11105</v>
      </c>
      <c r="F7060" s="438">
        <v>37080000</v>
      </c>
      <c r="G7060" s="423">
        <v>2023</v>
      </c>
      <c r="H7060" s="424">
        <f>VLOOKUP(G7060,[3]잔가율!$B$3:$C$33,2,FALSE)</f>
        <v>0.82599999999999996</v>
      </c>
      <c r="I7060" s="434">
        <f t="shared" si="110"/>
        <v>30628080</v>
      </c>
    </row>
    <row r="7061" spans="1:9">
      <c r="A7061" s="421">
        <v>7060</v>
      </c>
      <c r="B7061" s="422" t="s">
        <v>7711</v>
      </c>
      <c r="C7061" s="422" t="s">
        <v>7712</v>
      </c>
      <c r="D7061" s="422" t="s">
        <v>11077</v>
      </c>
      <c r="E7061" s="422" t="s">
        <v>11106</v>
      </c>
      <c r="F7061" s="438">
        <v>36380000</v>
      </c>
      <c r="G7061" s="423">
        <v>2023</v>
      </c>
      <c r="H7061" s="424">
        <f>VLOOKUP(G7061,[3]잔가율!$B$3:$C$33,2,FALSE)</f>
        <v>0.82599999999999996</v>
      </c>
      <c r="I7061" s="434">
        <f t="shared" si="110"/>
        <v>30049880</v>
      </c>
    </row>
    <row r="7062" spans="1:9">
      <c r="A7062" s="421">
        <v>7061</v>
      </c>
      <c r="B7062" s="422" t="s">
        <v>7711</v>
      </c>
      <c r="C7062" s="422" t="s">
        <v>7712</v>
      </c>
      <c r="D7062" s="422" t="s">
        <v>11077</v>
      </c>
      <c r="E7062" s="422" t="s">
        <v>11107</v>
      </c>
      <c r="F7062" s="438">
        <v>37400000</v>
      </c>
      <c r="G7062" s="423">
        <v>2023</v>
      </c>
      <c r="H7062" s="424">
        <f>VLOOKUP(G7062,[3]잔가율!$B$3:$C$33,2,FALSE)</f>
        <v>0.82599999999999996</v>
      </c>
      <c r="I7062" s="434">
        <f t="shared" si="110"/>
        <v>30892400</v>
      </c>
    </row>
    <row r="7063" spans="1:9">
      <c r="A7063" s="421">
        <v>7062</v>
      </c>
      <c r="B7063" s="422" t="s">
        <v>7711</v>
      </c>
      <c r="C7063" s="422" t="s">
        <v>7712</v>
      </c>
      <c r="D7063" s="422" t="s">
        <v>11077</v>
      </c>
      <c r="E7063" s="422" t="s">
        <v>11108</v>
      </c>
      <c r="F7063" s="438">
        <v>32520000</v>
      </c>
      <c r="G7063" s="423">
        <v>2023</v>
      </c>
      <c r="H7063" s="424">
        <f>VLOOKUP(G7063,[3]잔가율!$B$3:$C$33,2,FALSE)</f>
        <v>0.82599999999999996</v>
      </c>
      <c r="I7063" s="434">
        <f t="shared" si="110"/>
        <v>26861520</v>
      </c>
    </row>
    <row r="7064" spans="1:9">
      <c r="A7064" s="421">
        <v>7063</v>
      </c>
      <c r="B7064" s="422" t="s">
        <v>7711</v>
      </c>
      <c r="C7064" s="422" t="s">
        <v>7712</v>
      </c>
      <c r="D7064" s="422" t="s">
        <v>11077</v>
      </c>
      <c r="E7064" s="422" t="s">
        <v>11109</v>
      </c>
      <c r="F7064" s="438">
        <v>38400000</v>
      </c>
      <c r="G7064" s="423">
        <v>2023</v>
      </c>
      <c r="H7064" s="424">
        <f>VLOOKUP(G7064,[3]잔가율!$B$3:$C$33,2,FALSE)</f>
        <v>0.82599999999999996</v>
      </c>
      <c r="I7064" s="434">
        <f t="shared" si="110"/>
        <v>31718400</v>
      </c>
    </row>
    <row r="7065" spans="1:9">
      <c r="A7065" s="421">
        <v>7064</v>
      </c>
      <c r="B7065" s="422" t="s">
        <v>7711</v>
      </c>
      <c r="C7065" s="422" t="s">
        <v>7712</v>
      </c>
      <c r="D7065" s="422" t="s">
        <v>15855</v>
      </c>
      <c r="E7065" s="422" t="s">
        <v>11110</v>
      </c>
      <c r="F7065" s="438">
        <v>29010000</v>
      </c>
      <c r="G7065" s="423">
        <v>2023</v>
      </c>
      <c r="H7065" s="424">
        <f>VLOOKUP(G7065,[3]잔가율!$B$3:$C$33,2,FALSE)</f>
        <v>0.82599999999999996</v>
      </c>
      <c r="I7065" s="434">
        <f t="shared" si="110"/>
        <v>23962260</v>
      </c>
    </row>
    <row r="7066" spans="1:9">
      <c r="A7066" s="421">
        <v>7065</v>
      </c>
      <c r="B7066" s="422" t="s">
        <v>7711</v>
      </c>
      <c r="C7066" s="422" t="s">
        <v>7712</v>
      </c>
      <c r="D7066" s="422" t="s">
        <v>15855</v>
      </c>
      <c r="E7066" s="422" t="s">
        <v>11111</v>
      </c>
      <c r="F7066" s="438">
        <v>34240000</v>
      </c>
      <c r="G7066" s="423">
        <v>2023</v>
      </c>
      <c r="H7066" s="424">
        <f>VLOOKUP(G7066,[3]잔가율!$B$3:$C$33,2,FALSE)</f>
        <v>0.82599999999999996</v>
      </c>
      <c r="I7066" s="434">
        <f t="shared" si="110"/>
        <v>28282240</v>
      </c>
    </row>
    <row r="7067" spans="1:9">
      <c r="A7067" s="421">
        <v>7066</v>
      </c>
      <c r="B7067" s="422" t="s">
        <v>7711</v>
      </c>
      <c r="C7067" s="422" t="s">
        <v>7712</v>
      </c>
      <c r="D7067" s="422" t="s">
        <v>11077</v>
      </c>
      <c r="E7067" s="422" t="s">
        <v>11112</v>
      </c>
      <c r="F7067" s="438">
        <v>32880000</v>
      </c>
      <c r="G7067" s="423">
        <v>2023</v>
      </c>
      <c r="H7067" s="424">
        <f>VLOOKUP(G7067,[3]잔가율!$B$3:$C$33,2,FALSE)</f>
        <v>0.82599999999999996</v>
      </c>
      <c r="I7067" s="434">
        <f t="shared" si="110"/>
        <v>27158880</v>
      </c>
    </row>
    <row r="7068" spans="1:9">
      <c r="A7068" s="421">
        <v>7067</v>
      </c>
      <c r="B7068" s="422" t="s">
        <v>7711</v>
      </c>
      <c r="C7068" s="422" t="s">
        <v>7712</v>
      </c>
      <c r="D7068" s="422" t="s">
        <v>11077</v>
      </c>
      <c r="E7068" s="422" t="s">
        <v>11113</v>
      </c>
      <c r="F7068" s="438">
        <v>38710000</v>
      </c>
      <c r="G7068" s="423">
        <v>2023</v>
      </c>
      <c r="H7068" s="424">
        <f>VLOOKUP(G7068,[3]잔가율!$B$3:$C$33,2,FALSE)</f>
        <v>0.82599999999999996</v>
      </c>
      <c r="I7068" s="434">
        <f t="shared" si="110"/>
        <v>31974460</v>
      </c>
    </row>
    <row r="7069" spans="1:9">
      <c r="A7069" s="421">
        <v>7068</v>
      </c>
      <c r="B7069" s="422" t="s">
        <v>7711</v>
      </c>
      <c r="C7069" s="422" t="s">
        <v>7712</v>
      </c>
      <c r="D7069" s="422" t="s">
        <v>11077</v>
      </c>
      <c r="E7069" s="422" t="s">
        <v>11114</v>
      </c>
      <c r="F7069" s="438">
        <v>32280000</v>
      </c>
      <c r="G7069" s="423">
        <v>2023</v>
      </c>
      <c r="H7069" s="424">
        <f>VLOOKUP(G7069,[3]잔가율!$B$3:$C$33,2,FALSE)</f>
        <v>0.82599999999999996</v>
      </c>
      <c r="I7069" s="434">
        <f t="shared" si="110"/>
        <v>26663280</v>
      </c>
    </row>
    <row r="7070" spans="1:9">
      <c r="A7070" s="421">
        <v>7069</v>
      </c>
      <c r="B7070" s="422" t="s">
        <v>7711</v>
      </c>
      <c r="C7070" s="422" t="s">
        <v>7712</v>
      </c>
      <c r="D7070" s="422" t="s">
        <v>11077</v>
      </c>
      <c r="E7070" s="422" t="s">
        <v>11115</v>
      </c>
      <c r="F7070" s="438">
        <v>37990000</v>
      </c>
      <c r="G7070" s="423">
        <v>2023</v>
      </c>
      <c r="H7070" s="424">
        <f>VLOOKUP(G7070,[3]잔가율!$B$3:$C$33,2,FALSE)</f>
        <v>0.82599999999999996</v>
      </c>
      <c r="I7070" s="434">
        <f t="shared" si="110"/>
        <v>31379740</v>
      </c>
    </row>
    <row r="7071" spans="1:9">
      <c r="A7071" s="421">
        <v>7070</v>
      </c>
      <c r="B7071" s="422" t="s">
        <v>7711</v>
      </c>
      <c r="C7071" s="422" t="s">
        <v>7712</v>
      </c>
      <c r="D7071" s="422" t="s">
        <v>11077</v>
      </c>
      <c r="E7071" s="422" t="s">
        <v>11116</v>
      </c>
      <c r="F7071" s="438">
        <v>31170000</v>
      </c>
      <c r="G7071" s="423">
        <v>2023</v>
      </c>
      <c r="H7071" s="424">
        <f>VLOOKUP(G7071,[3]잔가율!$B$3:$C$33,2,FALSE)</f>
        <v>0.82599999999999996</v>
      </c>
      <c r="I7071" s="434">
        <f t="shared" si="110"/>
        <v>25746420</v>
      </c>
    </row>
    <row r="7072" spans="1:9">
      <c r="A7072" s="421">
        <v>7071</v>
      </c>
      <c r="B7072" s="422" t="s">
        <v>7711</v>
      </c>
      <c r="C7072" s="422" t="s">
        <v>7712</v>
      </c>
      <c r="D7072" s="422" t="s">
        <v>11077</v>
      </c>
      <c r="E7072" s="422" t="s">
        <v>11117</v>
      </c>
      <c r="F7072" s="438">
        <v>34600000</v>
      </c>
      <c r="G7072" s="423">
        <v>2023</v>
      </c>
      <c r="H7072" s="424">
        <f>VLOOKUP(G7072,[3]잔가율!$B$3:$C$33,2,FALSE)</f>
        <v>0.82599999999999996</v>
      </c>
      <c r="I7072" s="434">
        <f t="shared" si="110"/>
        <v>28579600</v>
      </c>
    </row>
    <row r="7073" spans="1:9">
      <c r="A7073" s="421">
        <v>7072</v>
      </c>
      <c r="B7073" s="422" t="s">
        <v>7711</v>
      </c>
      <c r="C7073" s="422" t="s">
        <v>7712</v>
      </c>
      <c r="D7073" s="422" t="s">
        <v>11077</v>
      </c>
      <c r="E7073" s="422" t="s">
        <v>11118</v>
      </c>
      <c r="F7073" s="438">
        <v>30630000</v>
      </c>
      <c r="G7073" s="423">
        <v>2023</v>
      </c>
      <c r="H7073" s="424">
        <f>VLOOKUP(G7073,[3]잔가율!$B$3:$C$33,2,FALSE)</f>
        <v>0.82599999999999996</v>
      </c>
      <c r="I7073" s="434">
        <f t="shared" si="110"/>
        <v>25300380</v>
      </c>
    </row>
    <row r="7074" spans="1:9">
      <c r="A7074" s="421">
        <v>7073</v>
      </c>
      <c r="B7074" s="422" t="s">
        <v>7711</v>
      </c>
      <c r="C7074" s="422" t="s">
        <v>7712</v>
      </c>
      <c r="D7074" s="422" t="s">
        <v>11077</v>
      </c>
      <c r="E7074" s="422" t="s">
        <v>11119</v>
      </c>
      <c r="F7074" s="438">
        <v>30600000</v>
      </c>
      <c r="G7074" s="423">
        <v>2023</v>
      </c>
      <c r="H7074" s="424">
        <f>VLOOKUP(G7074,[3]잔가율!$B$3:$C$33,2,FALSE)</f>
        <v>0.82599999999999996</v>
      </c>
      <c r="I7074" s="434">
        <f t="shared" si="110"/>
        <v>25275600</v>
      </c>
    </row>
    <row r="7075" spans="1:9">
      <c r="A7075" s="421">
        <v>7074</v>
      </c>
      <c r="B7075" s="422" t="s">
        <v>7711</v>
      </c>
      <c r="C7075" s="422" t="s">
        <v>7712</v>
      </c>
      <c r="D7075" s="422" t="s">
        <v>11077</v>
      </c>
      <c r="E7075" s="422" t="s">
        <v>11120</v>
      </c>
      <c r="F7075" s="438">
        <v>32690000</v>
      </c>
      <c r="G7075" s="423">
        <v>2023</v>
      </c>
      <c r="H7075" s="424">
        <f>VLOOKUP(G7075,[3]잔가율!$B$3:$C$33,2,FALSE)</f>
        <v>0.82599999999999996</v>
      </c>
      <c r="I7075" s="434">
        <f t="shared" si="110"/>
        <v>27001940</v>
      </c>
    </row>
    <row r="7076" spans="1:9">
      <c r="A7076" s="421">
        <v>7075</v>
      </c>
      <c r="B7076" s="422" t="s">
        <v>7711</v>
      </c>
      <c r="C7076" s="422" t="s">
        <v>7712</v>
      </c>
      <c r="D7076" s="422" t="s">
        <v>11077</v>
      </c>
      <c r="E7076" s="422" t="s">
        <v>11121</v>
      </c>
      <c r="F7076" s="438">
        <v>35060000</v>
      </c>
      <c r="G7076" s="423">
        <v>2023</v>
      </c>
      <c r="H7076" s="424">
        <f>VLOOKUP(G7076,[3]잔가율!$B$3:$C$33,2,FALSE)</f>
        <v>0.82599999999999996</v>
      </c>
      <c r="I7076" s="434">
        <f t="shared" si="110"/>
        <v>28959560</v>
      </c>
    </row>
    <row r="7077" spans="1:9">
      <c r="A7077" s="421">
        <v>7076</v>
      </c>
      <c r="B7077" s="422" t="s">
        <v>7711</v>
      </c>
      <c r="C7077" s="422" t="s">
        <v>7712</v>
      </c>
      <c r="D7077" s="422" t="s">
        <v>11077</v>
      </c>
      <c r="E7077" s="422" t="s">
        <v>11122</v>
      </c>
      <c r="F7077" s="438">
        <v>36800000</v>
      </c>
      <c r="G7077" s="423">
        <v>2023</v>
      </c>
      <c r="H7077" s="424">
        <f>VLOOKUP(G7077,[3]잔가율!$B$3:$C$33,2,FALSE)</f>
        <v>0.82599999999999996</v>
      </c>
      <c r="I7077" s="434">
        <f t="shared" si="110"/>
        <v>30396800</v>
      </c>
    </row>
    <row r="7078" spans="1:9">
      <c r="A7078" s="421">
        <v>7077</v>
      </c>
      <c r="B7078" s="422" t="s">
        <v>7711</v>
      </c>
      <c r="C7078" s="422" t="s">
        <v>7712</v>
      </c>
      <c r="D7078" s="422" t="s">
        <v>11077</v>
      </c>
      <c r="E7078" s="422" t="s">
        <v>11123</v>
      </c>
      <c r="F7078" s="438">
        <v>37660000</v>
      </c>
      <c r="G7078" s="423">
        <v>2023</v>
      </c>
      <c r="H7078" s="424">
        <f>VLOOKUP(G7078,[3]잔가율!$B$3:$C$33,2,FALSE)</f>
        <v>0.82599999999999996</v>
      </c>
      <c r="I7078" s="434">
        <f t="shared" si="110"/>
        <v>31107160</v>
      </c>
    </row>
    <row r="7079" spans="1:9">
      <c r="A7079" s="421">
        <v>7078</v>
      </c>
      <c r="B7079" s="422" t="s">
        <v>7711</v>
      </c>
      <c r="C7079" s="422" t="s">
        <v>7712</v>
      </c>
      <c r="D7079" s="422" t="s">
        <v>11077</v>
      </c>
      <c r="E7079" s="422" t="s">
        <v>11124</v>
      </c>
      <c r="F7079" s="438">
        <v>37780000</v>
      </c>
      <c r="G7079" s="423">
        <v>2023</v>
      </c>
      <c r="H7079" s="424">
        <f>VLOOKUP(G7079,[3]잔가율!$B$3:$C$33,2,FALSE)</f>
        <v>0.82599999999999996</v>
      </c>
      <c r="I7079" s="434">
        <f t="shared" si="110"/>
        <v>31206280</v>
      </c>
    </row>
    <row r="7080" spans="1:9">
      <c r="A7080" s="421">
        <v>7079</v>
      </c>
      <c r="B7080" s="422" t="s">
        <v>7711</v>
      </c>
      <c r="C7080" s="422" t="s">
        <v>7712</v>
      </c>
      <c r="D7080" s="422" t="s">
        <v>15855</v>
      </c>
      <c r="E7080" s="422" t="s">
        <v>11125</v>
      </c>
      <c r="F7080" s="438">
        <v>30810000</v>
      </c>
      <c r="G7080" s="423">
        <v>2023</v>
      </c>
      <c r="H7080" s="424">
        <f>VLOOKUP(G7080,[3]잔가율!$B$3:$C$33,2,FALSE)</f>
        <v>0.82599999999999996</v>
      </c>
      <c r="I7080" s="434">
        <f t="shared" si="110"/>
        <v>25449060</v>
      </c>
    </row>
    <row r="7081" spans="1:9">
      <c r="A7081" s="421">
        <v>7080</v>
      </c>
      <c r="B7081" s="422" t="s">
        <v>7711</v>
      </c>
      <c r="C7081" s="422" t="s">
        <v>7712</v>
      </c>
      <c r="D7081" s="422" t="s">
        <v>15855</v>
      </c>
      <c r="E7081" s="422" t="s">
        <v>11126</v>
      </c>
      <c r="F7081" s="438">
        <v>36080000</v>
      </c>
      <c r="G7081" s="423">
        <v>2023</v>
      </c>
      <c r="H7081" s="424">
        <f>VLOOKUP(G7081,[3]잔가율!$B$3:$C$33,2,FALSE)</f>
        <v>0.82599999999999996</v>
      </c>
      <c r="I7081" s="434">
        <f t="shared" si="110"/>
        <v>29802080</v>
      </c>
    </row>
    <row r="7082" spans="1:9">
      <c r="A7082" s="421">
        <v>7081</v>
      </c>
      <c r="B7082" s="422" t="s">
        <v>7711</v>
      </c>
      <c r="C7082" s="422" t="s">
        <v>7712</v>
      </c>
      <c r="D7082" s="422" t="s">
        <v>11127</v>
      </c>
      <c r="E7082" s="422" t="s">
        <v>11128</v>
      </c>
      <c r="F7082" s="438">
        <v>40780000</v>
      </c>
      <c r="G7082" s="423">
        <v>2023</v>
      </c>
      <c r="H7082" s="424">
        <f>VLOOKUP(G7082,[3]잔가율!$B$3:$C$33,2,FALSE)</f>
        <v>0.82599999999999996</v>
      </c>
      <c r="I7082" s="434">
        <f t="shared" si="110"/>
        <v>33684280</v>
      </c>
    </row>
    <row r="7083" spans="1:9">
      <c r="A7083" s="421">
        <v>7082</v>
      </c>
      <c r="B7083" s="422" t="s">
        <v>7711</v>
      </c>
      <c r="C7083" s="422" t="s">
        <v>7712</v>
      </c>
      <c r="D7083" s="422" t="s">
        <v>11127</v>
      </c>
      <c r="E7083" s="422" t="s">
        <v>11129</v>
      </c>
      <c r="F7083" s="438">
        <v>40200000</v>
      </c>
      <c r="G7083" s="423">
        <v>2023</v>
      </c>
      <c r="H7083" s="424">
        <f>VLOOKUP(G7083,[3]잔가율!$B$3:$C$33,2,FALSE)</f>
        <v>0.82599999999999996</v>
      </c>
      <c r="I7083" s="434">
        <f t="shared" si="110"/>
        <v>33205200</v>
      </c>
    </row>
    <row r="7084" spans="1:9">
      <c r="A7084" s="421">
        <v>7083</v>
      </c>
      <c r="B7084" s="422" t="s">
        <v>7711</v>
      </c>
      <c r="C7084" s="422" t="s">
        <v>7712</v>
      </c>
      <c r="D7084" s="422" t="s">
        <v>11127</v>
      </c>
      <c r="E7084" s="422" t="s">
        <v>11130</v>
      </c>
      <c r="F7084" s="438">
        <v>36410000</v>
      </c>
      <c r="G7084" s="423">
        <v>2023</v>
      </c>
      <c r="H7084" s="424">
        <f>VLOOKUP(G7084,[3]잔가율!$B$3:$C$33,2,FALSE)</f>
        <v>0.82599999999999996</v>
      </c>
      <c r="I7084" s="434">
        <f t="shared" si="110"/>
        <v>30074660</v>
      </c>
    </row>
    <row r="7085" spans="1:9">
      <c r="A7085" s="421">
        <v>7084</v>
      </c>
      <c r="B7085" s="422" t="s">
        <v>7711</v>
      </c>
      <c r="C7085" s="422" t="s">
        <v>7712</v>
      </c>
      <c r="D7085" s="422" t="s">
        <v>11127</v>
      </c>
      <c r="E7085" s="422" t="s">
        <v>11131</v>
      </c>
      <c r="F7085" s="438">
        <v>39170000</v>
      </c>
      <c r="G7085" s="423">
        <v>2023</v>
      </c>
      <c r="H7085" s="424">
        <f>VLOOKUP(G7085,[3]잔가율!$B$3:$C$33,2,FALSE)</f>
        <v>0.82599999999999996</v>
      </c>
      <c r="I7085" s="434">
        <f t="shared" si="110"/>
        <v>32354420</v>
      </c>
    </row>
    <row r="7086" spans="1:9">
      <c r="A7086" s="421">
        <v>7085</v>
      </c>
      <c r="B7086" s="422" t="s">
        <v>7711</v>
      </c>
      <c r="C7086" s="422" t="s">
        <v>7712</v>
      </c>
      <c r="D7086" s="422" t="s">
        <v>11127</v>
      </c>
      <c r="E7086" s="422" t="s">
        <v>11132</v>
      </c>
      <c r="F7086" s="438">
        <v>32580000</v>
      </c>
      <c r="G7086" s="423">
        <v>2023</v>
      </c>
      <c r="H7086" s="424">
        <f>VLOOKUP(G7086,[3]잔가율!$B$3:$C$33,2,FALSE)</f>
        <v>0.82599999999999996</v>
      </c>
      <c r="I7086" s="434">
        <f t="shared" si="110"/>
        <v>26911080</v>
      </c>
    </row>
    <row r="7087" spans="1:9">
      <c r="A7087" s="421">
        <v>7086</v>
      </c>
      <c r="B7087" s="422" t="s">
        <v>7711</v>
      </c>
      <c r="C7087" s="422" t="s">
        <v>7712</v>
      </c>
      <c r="D7087" s="422" t="s">
        <v>11127</v>
      </c>
      <c r="E7087" s="422" t="s">
        <v>11133</v>
      </c>
      <c r="F7087" s="438">
        <v>32850000</v>
      </c>
      <c r="G7087" s="423">
        <v>2023</v>
      </c>
      <c r="H7087" s="424">
        <f>VLOOKUP(G7087,[3]잔가율!$B$3:$C$33,2,FALSE)</f>
        <v>0.82599999999999996</v>
      </c>
      <c r="I7087" s="434">
        <f t="shared" si="110"/>
        <v>27134100</v>
      </c>
    </row>
    <row r="7088" spans="1:9">
      <c r="A7088" s="421">
        <v>7087</v>
      </c>
      <c r="B7088" s="422" t="s">
        <v>7711</v>
      </c>
      <c r="C7088" s="422" t="s">
        <v>7712</v>
      </c>
      <c r="D7088" s="422" t="s">
        <v>11127</v>
      </c>
      <c r="E7088" s="422" t="s">
        <v>11134</v>
      </c>
      <c r="F7088" s="438">
        <v>35490000</v>
      </c>
      <c r="G7088" s="423">
        <v>2023</v>
      </c>
      <c r="H7088" s="424">
        <f>VLOOKUP(G7088,[3]잔가율!$B$3:$C$33,2,FALSE)</f>
        <v>0.82599999999999996</v>
      </c>
      <c r="I7088" s="434">
        <f t="shared" si="110"/>
        <v>29314740</v>
      </c>
    </row>
    <row r="7089" spans="1:9">
      <c r="A7089" s="421">
        <v>7088</v>
      </c>
      <c r="B7089" s="422" t="s">
        <v>7711</v>
      </c>
      <c r="C7089" s="422" t="s">
        <v>7712</v>
      </c>
      <c r="D7089" s="422" t="s">
        <v>11127</v>
      </c>
      <c r="E7089" s="422" t="s">
        <v>11135</v>
      </c>
      <c r="F7089" s="438">
        <v>32680000</v>
      </c>
      <c r="G7089" s="423">
        <v>2023</v>
      </c>
      <c r="H7089" s="424">
        <f>VLOOKUP(G7089,[3]잔가율!$B$3:$C$33,2,FALSE)</f>
        <v>0.82599999999999996</v>
      </c>
      <c r="I7089" s="434">
        <f t="shared" si="110"/>
        <v>26993680</v>
      </c>
    </row>
    <row r="7090" spans="1:9">
      <c r="A7090" s="421">
        <v>7089</v>
      </c>
      <c r="B7090" s="422" t="s">
        <v>7711</v>
      </c>
      <c r="C7090" s="422" t="s">
        <v>7712</v>
      </c>
      <c r="D7090" s="422" t="s">
        <v>11127</v>
      </c>
      <c r="E7090" s="422" t="s">
        <v>11136</v>
      </c>
      <c r="F7090" s="438">
        <v>34430000</v>
      </c>
      <c r="G7090" s="423">
        <v>2023</v>
      </c>
      <c r="H7090" s="424">
        <f>VLOOKUP(G7090,[3]잔가율!$B$3:$C$33,2,FALSE)</f>
        <v>0.82599999999999996</v>
      </c>
      <c r="I7090" s="434">
        <f t="shared" si="110"/>
        <v>28439180</v>
      </c>
    </row>
    <row r="7091" spans="1:9">
      <c r="A7091" s="421">
        <v>7090</v>
      </c>
      <c r="B7091" s="422" t="s">
        <v>7711</v>
      </c>
      <c r="C7091" s="422" t="s">
        <v>7712</v>
      </c>
      <c r="D7091" s="422" t="s">
        <v>11127</v>
      </c>
      <c r="E7091" s="422" t="s">
        <v>11137</v>
      </c>
      <c r="F7091" s="438">
        <v>36290000</v>
      </c>
      <c r="G7091" s="423">
        <v>2023</v>
      </c>
      <c r="H7091" s="424">
        <f>VLOOKUP(G7091,[3]잔가율!$B$3:$C$33,2,FALSE)</f>
        <v>0.82599999999999996</v>
      </c>
      <c r="I7091" s="434">
        <f t="shared" si="110"/>
        <v>29975540</v>
      </c>
    </row>
    <row r="7092" spans="1:9">
      <c r="A7092" s="421">
        <v>7091</v>
      </c>
      <c r="B7092" s="422" t="s">
        <v>7711</v>
      </c>
      <c r="C7092" s="422" t="s">
        <v>7712</v>
      </c>
      <c r="D7092" s="422" t="s">
        <v>11127</v>
      </c>
      <c r="E7092" s="422" t="s">
        <v>11138</v>
      </c>
      <c r="F7092" s="438">
        <v>34320000</v>
      </c>
      <c r="G7092" s="423">
        <v>2023</v>
      </c>
      <c r="H7092" s="424">
        <f>VLOOKUP(G7092,[3]잔가율!$B$3:$C$33,2,FALSE)</f>
        <v>0.82599999999999996</v>
      </c>
      <c r="I7092" s="434">
        <f t="shared" si="110"/>
        <v>28348320</v>
      </c>
    </row>
    <row r="7093" spans="1:9">
      <c r="A7093" s="421">
        <v>7092</v>
      </c>
      <c r="B7093" s="422" t="s">
        <v>15840</v>
      </c>
      <c r="C7093" s="422" t="s">
        <v>15842</v>
      </c>
      <c r="D7093" s="422" t="s">
        <v>11127</v>
      </c>
      <c r="E7093" s="422" t="s">
        <v>11139</v>
      </c>
      <c r="F7093" s="438">
        <v>36550000</v>
      </c>
      <c r="G7093" s="423">
        <v>2023</v>
      </c>
      <c r="H7093" s="424">
        <f>VLOOKUP(G7093,[3]잔가율!$B$3:$C$33,2,FALSE)</f>
        <v>0.82599999999999996</v>
      </c>
      <c r="I7093" s="434">
        <f t="shared" si="110"/>
        <v>30190300</v>
      </c>
    </row>
    <row r="7094" spans="1:9">
      <c r="A7094" s="421">
        <v>7093</v>
      </c>
      <c r="B7094" s="422" t="s">
        <v>7711</v>
      </c>
      <c r="C7094" s="422" t="s">
        <v>7712</v>
      </c>
      <c r="D7094" s="422" t="s">
        <v>11127</v>
      </c>
      <c r="E7094" s="422" t="s">
        <v>11140</v>
      </c>
      <c r="F7094" s="438">
        <v>35490000</v>
      </c>
      <c r="G7094" s="423">
        <v>2023</v>
      </c>
      <c r="H7094" s="424">
        <f>VLOOKUP(G7094,[3]잔가율!$B$3:$C$33,2,FALSE)</f>
        <v>0.82599999999999996</v>
      </c>
      <c r="I7094" s="434">
        <f t="shared" si="110"/>
        <v>29314740</v>
      </c>
    </row>
    <row r="7095" spans="1:9">
      <c r="A7095" s="421">
        <v>7094</v>
      </c>
      <c r="B7095" s="422" t="s">
        <v>7711</v>
      </c>
      <c r="C7095" s="422" t="s">
        <v>7712</v>
      </c>
      <c r="D7095" s="422" t="s">
        <v>11127</v>
      </c>
      <c r="E7095" s="422" t="s">
        <v>11141</v>
      </c>
      <c r="F7095" s="438">
        <v>34990000</v>
      </c>
      <c r="G7095" s="423">
        <v>2023</v>
      </c>
      <c r="H7095" s="424">
        <f>VLOOKUP(G7095,[3]잔가율!$B$3:$C$33,2,FALSE)</f>
        <v>0.82599999999999996</v>
      </c>
      <c r="I7095" s="434">
        <f t="shared" si="110"/>
        <v>28901740</v>
      </c>
    </row>
    <row r="7096" spans="1:9">
      <c r="A7096" s="421">
        <v>7095</v>
      </c>
      <c r="B7096" s="422" t="s">
        <v>7711</v>
      </c>
      <c r="C7096" s="422" t="s">
        <v>7712</v>
      </c>
      <c r="D7096" s="422" t="s">
        <v>11127</v>
      </c>
      <c r="E7096" s="422" t="s">
        <v>11142</v>
      </c>
      <c r="F7096" s="438">
        <v>35260000</v>
      </c>
      <c r="G7096" s="423">
        <v>2023</v>
      </c>
      <c r="H7096" s="424">
        <f>VLOOKUP(G7096,[3]잔가율!$B$3:$C$33,2,FALSE)</f>
        <v>0.82599999999999996</v>
      </c>
      <c r="I7096" s="434">
        <f t="shared" si="110"/>
        <v>29124760</v>
      </c>
    </row>
    <row r="7097" spans="1:9">
      <c r="A7097" s="421">
        <v>7096</v>
      </c>
      <c r="B7097" s="422" t="s">
        <v>7711</v>
      </c>
      <c r="C7097" s="422" t="s">
        <v>7712</v>
      </c>
      <c r="D7097" s="422" t="s">
        <v>11143</v>
      </c>
      <c r="E7097" s="422" t="s">
        <v>11031</v>
      </c>
      <c r="F7097" s="438">
        <v>21970000</v>
      </c>
      <c r="G7097" s="423">
        <v>2023</v>
      </c>
      <c r="H7097" s="424">
        <f>VLOOKUP(G7097,[3]잔가율!$B$3:$C$33,2,FALSE)</f>
        <v>0.82599999999999996</v>
      </c>
      <c r="I7097" s="434">
        <f t="shared" si="110"/>
        <v>18147220</v>
      </c>
    </row>
    <row r="7098" spans="1:9">
      <c r="A7098" s="421">
        <v>7097</v>
      </c>
      <c r="B7098" s="422" t="s">
        <v>7711</v>
      </c>
      <c r="C7098" s="422" t="s">
        <v>7712</v>
      </c>
      <c r="D7098" s="422" t="s">
        <v>11143</v>
      </c>
      <c r="E7098" s="422" t="s">
        <v>11033</v>
      </c>
      <c r="F7098" s="438">
        <v>22080000</v>
      </c>
      <c r="G7098" s="423">
        <v>2023</v>
      </c>
      <c r="H7098" s="424">
        <f>VLOOKUP(G7098,[3]잔가율!$B$3:$C$33,2,FALSE)</f>
        <v>0.82599999999999996</v>
      </c>
      <c r="I7098" s="434">
        <f t="shared" si="110"/>
        <v>18238080</v>
      </c>
    </row>
    <row r="7099" spans="1:9">
      <c r="A7099" s="421">
        <v>7098</v>
      </c>
      <c r="B7099" s="426" t="s">
        <v>7711</v>
      </c>
      <c r="C7099" s="426" t="s">
        <v>7712</v>
      </c>
      <c r="D7099" s="426" t="s">
        <v>11144</v>
      </c>
      <c r="E7099" s="426" t="s">
        <v>11145</v>
      </c>
      <c r="F7099" s="441">
        <v>79960000</v>
      </c>
      <c r="G7099" s="423">
        <v>2023</v>
      </c>
      <c r="H7099" s="424">
        <f>VLOOKUP(G7099,[3]잔가율!$B$3:$C$33,2,FALSE)</f>
        <v>0.82599999999999996</v>
      </c>
      <c r="I7099" s="434">
        <f t="shared" si="110"/>
        <v>66046960</v>
      </c>
    </row>
    <row r="7100" spans="1:9">
      <c r="A7100" s="421">
        <v>7099</v>
      </c>
      <c r="B7100" s="426" t="s">
        <v>7711</v>
      </c>
      <c r="C7100" s="426" t="s">
        <v>7712</v>
      </c>
      <c r="D7100" s="426" t="s">
        <v>11144</v>
      </c>
      <c r="E7100" s="426" t="s">
        <v>11146</v>
      </c>
      <c r="F7100" s="441">
        <v>58020000</v>
      </c>
      <c r="G7100" s="423">
        <v>2023</v>
      </c>
      <c r="H7100" s="424">
        <f>VLOOKUP(G7100,[3]잔가율!$B$3:$C$33,2,FALSE)</f>
        <v>0.82599999999999996</v>
      </c>
      <c r="I7100" s="434">
        <f t="shared" si="110"/>
        <v>47924520</v>
      </c>
    </row>
    <row r="7101" spans="1:9">
      <c r="A7101" s="421">
        <v>7100</v>
      </c>
      <c r="B7101" s="426" t="s">
        <v>7711</v>
      </c>
      <c r="C7101" s="426" t="s">
        <v>7712</v>
      </c>
      <c r="D7101" s="426" t="s">
        <v>11144</v>
      </c>
      <c r="E7101" s="426" t="s">
        <v>11147</v>
      </c>
      <c r="F7101" s="441">
        <v>56530000</v>
      </c>
      <c r="G7101" s="423">
        <v>2023</v>
      </c>
      <c r="H7101" s="424">
        <f>VLOOKUP(G7101,[3]잔가율!$B$3:$C$33,2,FALSE)</f>
        <v>0.82599999999999996</v>
      </c>
      <c r="I7101" s="434">
        <f t="shared" si="110"/>
        <v>46693780</v>
      </c>
    </row>
    <row r="7102" spans="1:9">
      <c r="A7102" s="421">
        <v>7101</v>
      </c>
      <c r="B7102" s="426" t="s">
        <v>7711</v>
      </c>
      <c r="C7102" s="426" t="s">
        <v>7712</v>
      </c>
      <c r="D7102" s="426" t="s">
        <v>11144</v>
      </c>
      <c r="E7102" s="426" t="s">
        <v>11148</v>
      </c>
      <c r="F7102" s="441">
        <v>58620000</v>
      </c>
      <c r="G7102" s="423">
        <v>2023</v>
      </c>
      <c r="H7102" s="424">
        <f>VLOOKUP(G7102,[3]잔가율!$B$3:$C$33,2,FALSE)</f>
        <v>0.82599999999999996</v>
      </c>
      <c r="I7102" s="434">
        <f t="shared" si="110"/>
        <v>48420120</v>
      </c>
    </row>
    <row r="7103" spans="1:9">
      <c r="A7103" s="421">
        <v>7102</v>
      </c>
      <c r="B7103" s="425" t="s">
        <v>7711</v>
      </c>
      <c r="C7103" s="425" t="s">
        <v>7712</v>
      </c>
      <c r="D7103" s="425" t="s">
        <v>15856</v>
      </c>
      <c r="E7103" s="425" t="s">
        <v>11149</v>
      </c>
      <c r="F7103" s="443">
        <v>49340000</v>
      </c>
      <c r="G7103" s="423">
        <v>2023</v>
      </c>
      <c r="H7103" s="424">
        <f>VLOOKUP(G7103,[3]잔가율!$B$3:$C$33,2,FALSE)</f>
        <v>0.82599999999999996</v>
      </c>
      <c r="I7103" s="434">
        <f t="shared" si="110"/>
        <v>40754840</v>
      </c>
    </row>
    <row r="7104" spans="1:9">
      <c r="A7104" s="421">
        <v>7103</v>
      </c>
      <c r="B7104" s="425" t="s">
        <v>7711</v>
      </c>
      <c r="C7104" s="425" t="s">
        <v>7712</v>
      </c>
      <c r="D7104" s="425" t="s">
        <v>15856</v>
      </c>
      <c r="E7104" s="425" t="s">
        <v>11150</v>
      </c>
      <c r="F7104" s="443">
        <v>58020000</v>
      </c>
      <c r="G7104" s="423">
        <v>2023</v>
      </c>
      <c r="H7104" s="424">
        <f>VLOOKUP(G7104,[3]잔가율!$B$3:$C$33,2,FALSE)</f>
        <v>0.82599999999999996</v>
      </c>
      <c r="I7104" s="434">
        <f t="shared" si="110"/>
        <v>47924520</v>
      </c>
    </row>
    <row r="7105" spans="1:9">
      <c r="A7105" s="421">
        <v>7104</v>
      </c>
      <c r="B7105" s="426" t="s">
        <v>7711</v>
      </c>
      <c r="C7105" s="426" t="s">
        <v>7712</v>
      </c>
      <c r="D7105" s="426" t="s">
        <v>11144</v>
      </c>
      <c r="E7105" s="426" t="s">
        <v>11151</v>
      </c>
      <c r="F7105" s="441">
        <v>58160000</v>
      </c>
      <c r="G7105" s="423">
        <v>2023</v>
      </c>
      <c r="H7105" s="424">
        <f>VLOOKUP(G7105,[3]잔가율!$B$3:$C$33,2,FALSE)</f>
        <v>0.82599999999999996</v>
      </c>
      <c r="I7105" s="434">
        <f t="shared" si="110"/>
        <v>48040160</v>
      </c>
    </row>
    <row r="7106" spans="1:9">
      <c r="A7106" s="421">
        <v>7105</v>
      </c>
      <c r="B7106" s="426" t="s">
        <v>7711</v>
      </c>
      <c r="C7106" s="426" t="s">
        <v>7712</v>
      </c>
      <c r="D7106" s="426" t="s">
        <v>11144</v>
      </c>
      <c r="E7106" s="426" t="s">
        <v>11152</v>
      </c>
      <c r="F7106" s="441">
        <v>58950000</v>
      </c>
      <c r="G7106" s="423">
        <v>2023</v>
      </c>
      <c r="H7106" s="424">
        <f>VLOOKUP(G7106,[3]잔가율!$B$3:$C$33,2,FALSE)</f>
        <v>0.82599999999999996</v>
      </c>
      <c r="I7106" s="434">
        <f t="shared" ref="I7106:I7169" si="111">ROUNDDOWN(F7106*H7106,0)</f>
        <v>48692700</v>
      </c>
    </row>
    <row r="7107" spans="1:9">
      <c r="A7107" s="421">
        <v>7106</v>
      </c>
      <c r="B7107" s="426" t="s">
        <v>7711</v>
      </c>
      <c r="C7107" s="426" t="s">
        <v>7712</v>
      </c>
      <c r="D7107" s="426" t="s">
        <v>11144</v>
      </c>
      <c r="E7107" s="426" t="s">
        <v>11153</v>
      </c>
      <c r="F7107" s="441">
        <v>59420000</v>
      </c>
      <c r="G7107" s="423">
        <v>2023</v>
      </c>
      <c r="H7107" s="424">
        <f>VLOOKUP(G7107,[3]잔가율!$B$3:$C$33,2,FALSE)</f>
        <v>0.82599999999999996</v>
      </c>
      <c r="I7107" s="434">
        <f t="shared" si="111"/>
        <v>49080920</v>
      </c>
    </row>
    <row r="7108" spans="1:9">
      <c r="A7108" s="421">
        <v>7107</v>
      </c>
      <c r="B7108" s="426" t="s">
        <v>7711</v>
      </c>
      <c r="C7108" s="426" t="s">
        <v>7712</v>
      </c>
      <c r="D7108" s="426" t="s">
        <v>11144</v>
      </c>
      <c r="E7108" s="426" t="s">
        <v>11154</v>
      </c>
      <c r="F7108" s="441">
        <v>58550000</v>
      </c>
      <c r="G7108" s="423">
        <v>2023</v>
      </c>
      <c r="H7108" s="424">
        <f>VLOOKUP(G7108,[3]잔가율!$B$3:$C$33,2,FALSE)</f>
        <v>0.82599999999999996</v>
      </c>
      <c r="I7108" s="434">
        <f t="shared" si="111"/>
        <v>48362300</v>
      </c>
    </row>
    <row r="7109" spans="1:9">
      <c r="A7109" s="421">
        <v>7108</v>
      </c>
      <c r="B7109" s="426" t="s">
        <v>7711</v>
      </c>
      <c r="C7109" s="426" t="s">
        <v>7712</v>
      </c>
      <c r="D7109" s="426" t="s">
        <v>11144</v>
      </c>
      <c r="E7109" s="426" t="s">
        <v>11155</v>
      </c>
      <c r="F7109" s="441">
        <v>55260000</v>
      </c>
      <c r="G7109" s="423">
        <v>2023</v>
      </c>
      <c r="H7109" s="424">
        <f>VLOOKUP(G7109,[3]잔가율!$B$3:$C$33,2,FALSE)</f>
        <v>0.82599999999999996</v>
      </c>
      <c r="I7109" s="434">
        <f t="shared" si="111"/>
        <v>45644760</v>
      </c>
    </row>
    <row r="7110" spans="1:9">
      <c r="A7110" s="421">
        <v>7109</v>
      </c>
      <c r="B7110" s="426" t="s">
        <v>7711</v>
      </c>
      <c r="C7110" s="426" t="s">
        <v>7712</v>
      </c>
      <c r="D7110" s="426" t="s">
        <v>11144</v>
      </c>
      <c r="E7110" s="426" t="s">
        <v>11156</v>
      </c>
      <c r="F7110" s="441">
        <v>56870000</v>
      </c>
      <c r="G7110" s="423">
        <v>2023</v>
      </c>
      <c r="H7110" s="424">
        <f>VLOOKUP(G7110,[3]잔가율!$B$3:$C$33,2,FALSE)</f>
        <v>0.82599999999999996</v>
      </c>
      <c r="I7110" s="434">
        <f t="shared" si="111"/>
        <v>46974620</v>
      </c>
    </row>
    <row r="7111" spans="1:9">
      <c r="A7111" s="421">
        <v>7110</v>
      </c>
      <c r="B7111" s="426" t="s">
        <v>7711</v>
      </c>
      <c r="C7111" s="426" t="s">
        <v>7712</v>
      </c>
      <c r="D7111" s="426" t="s">
        <v>11144</v>
      </c>
      <c r="E7111" s="426" t="s">
        <v>11157</v>
      </c>
      <c r="F7111" s="441">
        <v>55500000</v>
      </c>
      <c r="G7111" s="423">
        <v>2023</v>
      </c>
      <c r="H7111" s="424">
        <f>VLOOKUP(G7111,[3]잔가율!$B$3:$C$33,2,FALSE)</f>
        <v>0.82599999999999996</v>
      </c>
      <c r="I7111" s="434">
        <f t="shared" si="111"/>
        <v>45843000</v>
      </c>
    </row>
    <row r="7112" spans="1:9">
      <c r="A7112" s="421">
        <v>7111</v>
      </c>
      <c r="B7112" s="426" t="s">
        <v>7711</v>
      </c>
      <c r="C7112" s="426" t="s">
        <v>7712</v>
      </c>
      <c r="D7112" s="426" t="s">
        <v>11144</v>
      </c>
      <c r="E7112" s="426" t="s">
        <v>11158</v>
      </c>
      <c r="F7112" s="441">
        <v>57730000</v>
      </c>
      <c r="G7112" s="423">
        <v>2023</v>
      </c>
      <c r="H7112" s="424">
        <f>VLOOKUP(G7112,[3]잔가율!$B$3:$C$33,2,FALSE)</f>
        <v>0.82599999999999996</v>
      </c>
      <c r="I7112" s="434">
        <f t="shared" si="111"/>
        <v>47684980</v>
      </c>
    </row>
    <row r="7113" spans="1:9">
      <c r="A7113" s="421">
        <v>7112</v>
      </c>
      <c r="B7113" s="425" t="s">
        <v>7711</v>
      </c>
      <c r="C7113" s="425" t="s">
        <v>7712</v>
      </c>
      <c r="D7113" s="425" t="s">
        <v>15856</v>
      </c>
      <c r="E7113" s="425" t="s">
        <v>11159</v>
      </c>
      <c r="F7113" s="443">
        <v>54870000</v>
      </c>
      <c r="G7113" s="423">
        <v>2023</v>
      </c>
      <c r="H7113" s="424">
        <f>VLOOKUP(G7113,[3]잔가율!$B$3:$C$33,2,FALSE)</f>
        <v>0.82599999999999996</v>
      </c>
      <c r="I7113" s="434">
        <f t="shared" si="111"/>
        <v>45322620</v>
      </c>
    </row>
    <row r="7114" spans="1:9">
      <c r="A7114" s="421">
        <v>7113</v>
      </c>
      <c r="B7114" s="425" t="s">
        <v>7711</v>
      </c>
      <c r="C7114" s="425" t="s">
        <v>7712</v>
      </c>
      <c r="D7114" s="425" t="s">
        <v>15856</v>
      </c>
      <c r="E7114" s="425" t="s">
        <v>11160</v>
      </c>
      <c r="F7114" s="443">
        <v>56820000</v>
      </c>
      <c r="G7114" s="423">
        <v>2023</v>
      </c>
      <c r="H7114" s="424">
        <f>VLOOKUP(G7114,[3]잔가율!$B$3:$C$33,2,FALSE)</f>
        <v>0.82599999999999996</v>
      </c>
      <c r="I7114" s="434">
        <f t="shared" si="111"/>
        <v>46933320</v>
      </c>
    </row>
    <row r="7115" spans="1:9">
      <c r="A7115" s="421">
        <v>7114</v>
      </c>
      <c r="B7115" s="426" t="s">
        <v>7711</v>
      </c>
      <c r="C7115" s="426" t="s">
        <v>7712</v>
      </c>
      <c r="D7115" s="426" t="s">
        <v>11144</v>
      </c>
      <c r="E7115" s="426" t="s">
        <v>11161</v>
      </c>
      <c r="F7115" s="441">
        <v>56610000</v>
      </c>
      <c r="G7115" s="423">
        <v>2023</v>
      </c>
      <c r="H7115" s="424">
        <f>VLOOKUP(G7115,[3]잔가율!$B$3:$C$33,2,FALSE)</f>
        <v>0.82599999999999996</v>
      </c>
      <c r="I7115" s="434">
        <f t="shared" si="111"/>
        <v>46759860</v>
      </c>
    </row>
    <row r="7116" spans="1:9">
      <c r="A7116" s="421">
        <v>7115</v>
      </c>
      <c r="B7116" s="426" t="s">
        <v>7711</v>
      </c>
      <c r="C7116" s="426" t="s">
        <v>7712</v>
      </c>
      <c r="D7116" s="426" t="s">
        <v>11144</v>
      </c>
      <c r="E7116" s="426" t="s">
        <v>11162</v>
      </c>
      <c r="F7116" s="441">
        <v>58720000</v>
      </c>
      <c r="G7116" s="423">
        <v>2023</v>
      </c>
      <c r="H7116" s="424">
        <f>VLOOKUP(G7116,[3]잔가율!$B$3:$C$33,2,FALSE)</f>
        <v>0.82599999999999996</v>
      </c>
      <c r="I7116" s="434">
        <f t="shared" si="111"/>
        <v>48502720</v>
      </c>
    </row>
    <row r="7117" spans="1:9">
      <c r="A7117" s="421">
        <v>7116</v>
      </c>
      <c r="B7117" s="426" t="s">
        <v>7711</v>
      </c>
      <c r="C7117" s="426" t="s">
        <v>7712</v>
      </c>
      <c r="D7117" s="426" t="s">
        <v>11144</v>
      </c>
      <c r="E7117" s="426" t="s">
        <v>11163</v>
      </c>
      <c r="F7117" s="441">
        <v>57860000</v>
      </c>
      <c r="G7117" s="423">
        <v>2023</v>
      </c>
      <c r="H7117" s="424">
        <f>VLOOKUP(G7117,[3]잔가율!$B$3:$C$33,2,FALSE)</f>
        <v>0.82599999999999996</v>
      </c>
      <c r="I7117" s="434">
        <f t="shared" si="111"/>
        <v>47792360</v>
      </c>
    </row>
    <row r="7118" spans="1:9">
      <c r="A7118" s="421">
        <v>7117</v>
      </c>
      <c r="B7118" s="426" t="s">
        <v>7711</v>
      </c>
      <c r="C7118" s="426" t="s">
        <v>7712</v>
      </c>
      <c r="D7118" s="426" t="s">
        <v>11144</v>
      </c>
      <c r="E7118" s="426" t="s">
        <v>11164</v>
      </c>
      <c r="F7118" s="441">
        <v>59070000</v>
      </c>
      <c r="G7118" s="423">
        <v>2023</v>
      </c>
      <c r="H7118" s="424">
        <f>VLOOKUP(G7118,[3]잔가율!$B$3:$C$33,2,FALSE)</f>
        <v>0.82599999999999996</v>
      </c>
      <c r="I7118" s="434">
        <f t="shared" si="111"/>
        <v>48791820</v>
      </c>
    </row>
    <row r="7119" spans="1:9">
      <c r="A7119" s="421">
        <v>7118</v>
      </c>
      <c r="B7119" s="422" t="s">
        <v>7711</v>
      </c>
      <c r="C7119" s="422" t="s">
        <v>7712</v>
      </c>
      <c r="D7119" s="422" t="s">
        <v>11144</v>
      </c>
      <c r="E7119" s="422" t="s">
        <v>11165</v>
      </c>
      <c r="F7119" s="438">
        <v>48670000</v>
      </c>
      <c r="G7119" s="423">
        <v>2023</v>
      </c>
      <c r="H7119" s="424">
        <f>VLOOKUP(G7119,[3]잔가율!$B$3:$C$33,2,FALSE)</f>
        <v>0.82599999999999996</v>
      </c>
      <c r="I7119" s="434">
        <f t="shared" si="111"/>
        <v>40201420</v>
      </c>
    </row>
    <row r="7120" spans="1:9">
      <c r="A7120" s="421">
        <v>7119</v>
      </c>
      <c r="B7120" s="422" t="s">
        <v>7711</v>
      </c>
      <c r="C7120" s="422" t="s">
        <v>7712</v>
      </c>
      <c r="D7120" s="422" t="s">
        <v>11144</v>
      </c>
      <c r="E7120" s="422" t="s">
        <v>11166</v>
      </c>
      <c r="F7120" s="438">
        <v>50240000</v>
      </c>
      <c r="G7120" s="423">
        <v>2023</v>
      </c>
      <c r="H7120" s="424">
        <f>VLOOKUP(G7120,[3]잔가율!$B$3:$C$33,2,FALSE)</f>
        <v>0.82599999999999996</v>
      </c>
      <c r="I7120" s="434">
        <f t="shared" si="111"/>
        <v>41498240</v>
      </c>
    </row>
    <row r="7121" spans="1:9">
      <c r="A7121" s="421">
        <v>7120</v>
      </c>
      <c r="B7121" s="422" t="s">
        <v>7711</v>
      </c>
      <c r="C7121" s="422" t="s">
        <v>7712</v>
      </c>
      <c r="D7121" s="422" t="s">
        <v>11144</v>
      </c>
      <c r="E7121" s="422" t="s">
        <v>11167</v>
      </c>
      <c r="F7121" s="438">
        <v>45270000</v>
      </c>
      <c r="G7121" s="423">
        <v>2023</v>
      </c>
      <c r="H7121" s="424">
        <f>VLOOKUP(G7121,[3]잔가율!$B$3:$C$33,2,FALSE)</f>
        <v>0.82599999999999996</v>
      </c>
      <c r="I7121" s="434">
        <f t="shared" si="111"/>
        <v>37393020</v>
      </c>
    </row>
    <row r="7122" spans="1:9">
      <c r="A7122" s="421">
        <v>7121</v>
      </c>
      <c r="B7122" s="422" t="s">
        <v>7711</v>
      </c>
      <c r="C7122" s="422" t="s">
        <v>7712</v>
      </c>
      <c r="D7122" s="422" t="s">
        <v>11144</v>
      </c>
      <c r="E7122" s="422" t="s">
        <v>11168</v>
      </c>
      <c r="F7122" s="438">
        <v>46720000</v>
      </c>
      <c r="G7122" s="423">
        <v>2023</v>
      </c>
      <c r="H7122" s="424">
        <f>VLOOKUP(G7122,[3]잔가율!$B$3:$C$33,2,FALSE)</f>
        <v>0.82599999999999996</v>
      </c>
      <c r="I7122" s="434">
        <f t="shared" si="111"/>
        <v>38590720</v>
      </c>
    </row>
    <row r="7123" spans="1:9">
      <c r="A7123" s="421">
        <v>7122</v>
      </c>
      <c r="B7123" s="422" t="s">
        <v>7711</v>
      </c>
      <c r="C7123" s="422" t="s">
        <v>7712</v>
      </c>
      <c r="D7123" s="422" t="s">
        <v>11144</v>
      </c>
      <c r="E7123" s="422" t="s">
        <v>11169</v>
      </c>
      <c r="F7123" s="438">
        <v>52450000</v>
      </c>
      <c r="G7123" s="423">
        <v>2023</v>
      </c>
      <c r="H7123" s="424">
        <f>VLOOKUP(G7123,[3]잔가율!$B$3:$C$33,2,FALSE)</f>
        <v>0.82599999999999996</v>
      </c>
      <c r="I7123" s="434">
        <f t="shared" si="111"/>
        <v>43323700</v>
      </c>
    </row>
    <row r="7124" spans="1:9">
      <c r="A7124" s="421">
        <v>7123</v>
      </c>
      <c r="B7124" s="422" t="s">
        <v>7711</v>
      </c>
      <c r="C7124" s="422" t="s">
        <v>7712</v>
      </c>
      <c r="D7124" s="422" t="s">
        <v>11144</v>
      </c>
      <c r="E7124" s="422" t="s">
        <v>11170</v>
      </c>
      <c r="F7124" s="438">
        <v>53240000</v>
      </c>
      <c r="G7124" s="423">
        <v>2023</v>
      </c>
      <c r="H7124" s="424">
        <f>VLOOKUP(G7124,[3]잔가율!$B$3:$C$33,2,FALSE)</f>
        <v>0.82599999999999996</v>
      </c>
      <c r="I7124" s="434">
        <f t="shared" si="111"/>
        <v>43976240</v>
      </c>
    </row>
    <row r="7125" spans="1:9">
      <c r="A7125" s="421">
        <v>7124</v>
      </c>
      <c r="B7125" s="422" t="s">
        <v>15840</v>
      </c>
      <c r="C7125" s="422" t="s">
        <v>15842</v>
      </c>
      <c r="D7125" s="422" t="s">
        <v>11144</v>
      </c>
      <c r="E7125" s="422" t="s">
        <v>11171</v>
      </c>
      <c r="F7125" s="438">
        <v>48700000</v>
      </c>
      <c r="G7125" s="423">
        <v>2023</v>
      </c>
      <c r="H7125" s="424">
        <f>VLOOKUP(G7125,[3]잔가율!$B$3:$C$33,2,FALSE)</f>
        <v>0.82599999999999996</v>
      </c>
      <c r="I7125" s="434">
        <f t="shared" si="111"/>
        <v>40226200</v>
      </c>
    </row>
    <row r="7126" spans="1:9">
      <c r="A7126" s="421">
        <v>7125</v>
      </c>
      <c r="B7126" s="422" t="s">
        <v>7711</v>
      </c>
      <c r="C7126" s="422" t="s">
        <v>7712</v>
      </c>
      <c r="D7126" s="422" t="s">
        <v>11144</v>
      </c>
      <c r="E7126" s="422" t="s">
        <v>11172</v>
      </c>
      <c r="F7126" s="438">
        <v>48720000</v>
      </c>
      <c r="G7126" s="423">
        <v>2023</v>
      </c>
      <c r="H7126" s="424">
        <f>VLOOKUP(G7126,[3]잔가율!$B$3:$C$33,2,FALSE)</f>
        <v>0.82599999999999996</v>
      </c>
      <c r="I7126" s="434">
        <f t="shared" si="111"/>
        <v>40242720</v>
      </c>
    </row>
    <row r="7127" spans="1:9">
      <c r="A7127" s="421">
        <v>7126</v>
      </c>
      <c r="B7127" s="422" t="s">
        <v>7711</v>
      </c>
      <c r="C7127" s="422" t="s">
        <v>7712</v>
      </c>
      <c r="D7127" s="422" t="s">
        <v>11144</v>
      </c>
      <c r="E7127" s="422" t="s">
        <v>11173</v>
      </c>
      <c r="F7127" s="438">
        <v>47830000</v>
      </c>
      <c r="G7127" s="423">
        <v>2023</v>
      </c>
      <c r="H7127" s="424">
        <f>VLOOKUP(G7127,[3]잔가율!$B$3:$C$33,2,FALSE)</f>
        <v>0.82599999999999996</v>
      </c>
      <c r="I7127" s="434">
        <f t="shared" si="111"/>
        <v>39507580</v>
      </c>
    </row>
    <row r="7128" spans="1:9">
      <c r="A7128" s="421">
        <v>7127</v>
      </c>
      <c r="B7128" s="422" t="s">
        <v>7711</v>
      </c>
      <c r="C7128" s="422" t="s">
        <v>7712</v>
      </c>
      <c r="D7128" s="422" t="s">
        <v>11144</v>
      </c>
      <c r="E7128" s="422" t="s">
        <v>11174</v>
      </c>
      <c r="F7128" s="438">
        <v>51850000</v>
      </c>
      <c r="G7128" s="423">
        <v>2023</v>
      </c>
      <c r="H7128" s="424">
        <f>VLOOKUP(G7128,[3]잔가율!$B$3:$C$33,2,FALSE)</f>
        <v>0.82599999999999996</v>
      </c>
      <c r="I7128" s="434">
        <f t="shared" si="111"/>
        <v>42828100</v>
      </c>
    </row>
    <row r="7129" spans="1:9">
      <c r="A7129" s="421">
        <v>7128</v>
      </c>
      <c r="B7129" s="422" t="s">
        <v>7711</v>
      </c>
      <c r="C7129" s="422" t="s">
        <v>7712</v>
      </c>
      <c r="D7129" s="422" t="s">
        <v>11144</v>
      </c>
      <c r="E7129" s="422" t="s">
        <v>11175</v>
      </c>
      <c r="F7129" s="438">
        <v>42640000</v>
      </c>
      <c r="G7129" s="423">
        <v>2023</v>
      </c>
      <c r="H7129" s="424">
        <f>VLOOKUP(G7129,[3]잔가율!$B$3:$C$33,2,FALSE)</f>
        <v>0.82599999999999996</v>
      </c>
      <c r="I7129" s="434">
        <f t="shared" si="111"/>
        <v>35220640</v>
      </c>
    </row>
    <row r="7130" spans="1:9">
      <c r="A7130" s="421">
        <v>7129</v>
      </c>
      <c r="B7130" s="422" t="s">
        <v>7711</v>
      </c>
      <c r="C7130" s="422" t="s">
        <v>7712</v>
      </c>
      <c r="D7130" s="422" t="s">
        <v>11144</v>
      </c>
      <c r="E7130" s="422" t="s">
        <v>11176</v>
      </c>
      <c r="F7130" s="438">
        <v>54000000</v>
      </c>
      <c r="G7130" s="423">
        <v>2023</v>
      </c>
      <c r="H7130" s="424">
        <f>VLOOKUP(G7130,[3]잔가율!$B$3:$C$33,2,FALSE)</f>
        <v>0.82599999999999996</v>
      </c>
      <c r="I7130" s="434">
        <f t="shared" si="111"/>
        <v>44604000</v>
      </c>
    </row>
    <row r="7131" spans="1:9">
      <c r="A7131" s="421">
        <v>7130</v>
      </c>
      <c r="B7131" s="422" t="s">
        <v>7711</v>
      </c>
      <c r="C7131" s="422" t="s">
        <v>7712</v>
      </c>
      <c r="D7131" s="422" t="s">
        <v>11144</v>
      </c>
      <c r="E7131" s="422" t="s">
        <v>11177</v>
      </c>
      <c r="F7131" s="438">
        <v>49380000</v>
      </c>
      <c r="G7131" s="423">
        <v>2023</v>
      </c>
      <c r="H7131" s="424">
        <f>VLOOKUP(G7131,[3]잔가율!$B$3:$C$33,2,FALSE)</f>
        <v>0.82599999999999996</v>
      </c>
      <c r="I7131" s="434">
        <f t="shared" si="111"/>
        <v>40787880</v>
      </c>
    </row>
    <row r="7132" spans="1:9">
      <c r="A7132" s="421">
        <v>7131</v>
      </c>
      <c r="B7132" s="422" t="s">
        <v>7711</v>
      </c>
      <c r="C7132" s="422" t="s">
        <v>7712</v>
      </c>
      <c r="D7132" s="422" t="s">
        <v>11144</v>
      </c>
      <c r="E7132" s="422" t="s">
        <v>11178</v>
      </c>
      <c r="F7132" s="438">
        <v>53920000</v>
      </c>
      <c r="G7132" s="423">
        <v>2023</v>
      </c>
      <c r="H7132" s="424">
        <f>VLOOKUP(G7132,[3]잔가율!$B$3:$C$33,2,FALSE)</f>
        <v>0.82599999999999996</v>
      </c>
      <c r="I7132" s="434">
        <f t="shared" si="111"/>
        <v>44537920</v>
      </c>
    </row>
    <row r="7133" spans="1:9">
      <c r="A7133" s="421">
        <v>7132</v>
      </c>
      <c r="B7133" s="422" t="s">
        <v>7711</v>
      </c>
      <c r="C7133" s="422" t="s">
        <v>7712</v>
      </c>
      <c r="D7133" s="422" t="s">
        <v>11144</v>
      </c>
      <c r="E7133" s="422" t="s">
        <v>11179</v>
      </c>
      <c r="F7133" s="438">
        <v>44000000</v>
      </c>
      <c r="G7133" s="423">
        <v>2023</v>
      </c>
      <c r="H7133" s="424">
        <f>VLOOKUP(G7133,[3]잔가율!$B$3:$C$33,2,FALSE)</f>
        <v>0.82599999999999996</v>
      </c>
      <c r="I7133" s="434">
        <f t="shared" si="111"/>
        <v>36344000</v>
      </c>
    </row>
    <row r="7134" spans="1:9">
      <c r="A7134" s="421">
        <v>7133</v>
      </c>
      <c r="B7134" s="422" t="s">
        <v>7711</v>
      </c>
      <c r="C7134" s="422" t="s">
        <v>7712</v>
      </c>
      <c r="D7134" s="422" t="s">
        <v>11144</v>
      </c>
      <c r="E7134" s="422" t="s">
        <v>11180</v>
      </c>
      <c r="F7134" s="438">
        <v>48220000</v>
      </c>
      <c r="G7134" s="423">
        <v>2023</v>
      </c>
      <c r="H7134" s="424">
        <f>VLOOKUP(G7134,[3]잔가율!$B$3:$C$33,2,FALSE)</f>
        <v>0.82599999999999996</v>
      </c>
      <c r="I7134" s="434">
        <f t="shared" si="111"/>
        <v>39829720</v>
      </c>
    </row>
    <row r="7135" spans="1:9">
      <c r="A7135" s="421">
        <v>7134</v>
      </c>
      <c r="B7135" s="422" t="s">
        <v>7711</v>
      </c>
      <c r="C7135" s="422" t="s">
        <v>7712</v>
      </c>
      <c r="D7135" s="422" t="s">
        <v>11144</v>
      </c>
      <c r="E7135" s="422" t="s">
        <v>11181</v>
      </c>
      <c r="F7135" s="438">
        <v>48280000</v>
      </c>
      <c r="G7135" s="423">
        <v>2023</v>
      </c>
      <c r="H7135" s="424">
        <f>VLOOKUP(G7135,[3]잔가율!$B$3:$C$33,2,FALSE)</f>
        <v>0.82599999999999996</v>
      </c>
      <c r="I7135" s="434">
        <f t="shared" si="111"/>
        <v>39879280</v>
      </c>
    </row>
    <row r="7136" spans="1:9">
      <c r="A7136" s="421">
        <v>7135</v>
      </c>
      <c r="B7136" s="422" t="s">
        <v>7711</v>
      </c>
      <c r="C7136" s="422" t="s">
        <v>7712</v>
      </c>
      <c r="D7136" s="422" t="s">
        <v>11144</v>
      </c>
      <c r="E7136" s="422" t="s">
        <v>11182</v>
      </c>
      <c r="F7136" s="438">
        <v>54420000</v>
      </c>
      <c r="G7136" s="423">
        <v>2023</v>
      </c>
      <c r="H7136" s="424">
        <f>VLOOKUP(G7136,[3]잔가율!$B$3:$C$33,2,FALSE)</f>
        <v>0.82599999999999996</v>
      </c>
      <c r="I7136" s="434">
        <f t="shared" si="111"/>
        <v>44950920</v>
      </c>
    </row>
    <row r="7137" spans="1:9">
      <c r="A7137" s="421">
        <v>7136</v>
      </c>
      <c r="B7137" s="422" t="s">
        <v>15840</v>
      </c>
      <c r="C7137" s="422" t="s">
        <v>15842</v>
      </c>
      <c r="D7137" s="422" t="s">
        <v>11144</v>
      </c>
      <c r="E7137" s="422" t="s">
        <v>11183</v>
      </c>
      <c r="F7137" s="438">
        <v>49310000</v>
      </c>
      <c r="G7137" s="423">
        <v>2023</v>
      </c>
      <c r="H7137" s="424">
        <f>VLOOKUP(G7137,[3]잔가율!$B$3:$C$33,2,FALSE)</f>
        <v>0.82599999999999996</v>
      </c>
      <c r="I7137" s="434">
        <f t="shared" si="111"/>
        <v>40730060</v>
      </c>
    </row>
    <row r="7138" spans="1:9">
      <c r="A7138" s="421">
        <v>7137</v>
      </c>
      <c r="B7138" s="422" t="s">
        <v>7711</v>
      </c>
      <c r="C7138" s="422" t="s">
        <v>7712</v>
      </c>
      <c r="D7138" s="422" t="s">
        <v>11144</v>
      </c>
      <c r="E7138" s="422" t="s">
        <v>11184</v>
      </c>
      <c r="F7138" s="438">
        <v>48020000</v>
      </c>
      <c r="G7138" s="423">
        <v>2023</v>
      </c>
      <c r="H7138" s="424">
        <f>VLOOKUP(G7138,[3]잔가율!$B$3:$C$33,2,FALSE)</f>
        <v>0.82599999999999996</v>
      </c>
      <c r="I7138" s="434">
        <f t="shared" si="111"/>
        <v>39664520</v>
      </c>
    </row>
    <row r="7139" spans="1:9">
      <c r="A7139" s="421">
        <v>7138</v>
      </c>
      <c r="B7139" s="422" t="s">
        <v>7711</v>
      </c>
      <c r="C7139" s="422" t="s">
        <v>7712</v>
      </c>
      <c r="D7139" s="422" t="s">
        <v>11144</v>
      </c>
      <c r="E7139" s="422" t="s">
        <v>11185</v>
      </c>
      <c r="F7139" s="438">
        <v>45490000</v>
      </c>
      <c r="G7139" s="423">
        <v>2023</v>
      </c>
      <c r="H7139" s="424">
        <f>VLOOKUP(G7139,[3]잔가율!$B$3:$C$33,2,FALSE)</f>
        <v>0.82599999999999996</v>
      </c>
      <c r="I7139" s="434">
        <f t="shared" si="111"/>
        <v>37574740</v>
      </c>
    </row>
    <row r="7140" spans="1:9">
      <c r="A7140" s="421">
        <v>7139</v>
      </c>
      <c r="B7140" s="422" t="s">
        <v>7711</v>
      </c>
      <c r="C7140" s="422" t="s">
        <v>7712</v>
      </c>
      <c r="D7140" s="422" t="s">
        <v>11144</v>
      </c>
      <c r="E7140" s="422" t="s">
        <v>11186</v>
      </c>
      <c r="F7140" s="438">
        <v>46450000</v>
      </c>
      <c r="G7140" s="423">
        <v>2023</v>
      </c>
      <c r="H7140" s="424">
        <f>VLOOKUP(G7140,[3]잔가율!$B$3:$C$33,2,FALSE)</f>
        <v>0.82599999999999996</v>
      </c>
      <c r="I7140" s="434">
        <f t="shared" si="111"/>
        <v>38367700</v>
      </c>
    </row>
    <row r="7141" spans="1:9">
      <c r="A7141" s="421">
        <v>7140</v>
      </c>
      <c r="B7141" s="422" t="s">
        <v>7711</v>
      </c>
      <c r="C7141" s="422" t="s">
        <v>7712</v>
      </c>
      <c r="D7141" s="422" t="s">
        <v>11144</v>
      </c>
      <c r="E7141" s="422" t="s">
        <v>11187</v>
      </c>
      <c r="F7141" s="438">
        <v>49400000</v>
      </c>
      <c r="G7141" s="423">
        <v>2023</v>
      </c>
      <c r="H7141" s="424">
        <f>VLOOKUP(G7141,[3]잔가율!$B$3:$C$33,2,FALSE)</f>
        <v>0.82599999999999996</v>
      </c>
      <c r="I7141" s="434">
        <f t="shared" si="111"/>
        <v>40804400</v>
      </c>
    </row>
    <row r="7142" spans="1:9">
      <c r="A7142" s="421">
        <v>7141</v>
      </c>
      <c r="B7142" s="422" t="s">
        <v>7711</v>
      </c>
      <c r="C7142" s="422" t="s">
        <v>7712</v>
      </c>
      <c r="D7142" s="422" t="s">
        <v>11144</v>
      </c>
      <c r="E7142" s="422" t="s">
        <v>11188</v>
      </c>
      <c r="F7142" s="438">
        <v>50260000</v>
      </c>
      <c r="G7142" s="423">
        <v>2023</v>
      </c>
      <c r="H7142" s="424">
        <f>VLOOKUP(G7142,[3]잔가율!$B$3:$C$33,2,FALSE)</f>
        <v>0.82599999999999996</v>
      </c>
      <c r="I7142" s="434">
        <f t="shared" si="111"/>
        <v>41514760</v>
      </c>
    </row>
    <row r="7143" spans="1:9">
      <c r="A7143" s="421">
        <v>7142</v>
      </c>
      <c r="B7143" s="422" t="s">
        <v>15840</v>
      </c>
      <c r="C7143" s="422" t="s">
        <v>15842</v>
      </c>
      <c r="D7143" s="422" t="s">
        <v>11144</v>
      </c>
      <c r="E7143" s="422" t="s">
        <v>11189</v>
      </c>
      <c r="F7143" s="438">
        <v>46580000</v>
      </c>
      <c r="G7143" s="423">
        <v>2023</v>
      </c>
      <c r="H7143" s="424">
        <f>VLOOKUP(G7143,[3]잔가율!$B$3:$C$33,2,FALSE)</f>
        <v>0.82599999999999996</v>
      </c>
      <c r="I7143" s="434">
        <f t="shared" si="111"/>
        <v>38475080</v>
      </c>
    </row>
    <row r="7144" spans="1:9">
      <c r="A7144" s="421">
        <v>7143</v>
      </c>
      <c r="B7144" s="422" t="s">
        <v>7711</v>
      </c>
      <c r="C7144" s="422" t="s">
        <v>7712</v>
      </c>
      <c r="D7144" s="422" t="s">
        <v>11144</v>
      </c>
      <c r="E7144" s="422" t="s">
        <v>11190</v>
      </c>
      <c r="F7144" s="438">
        <v>43330000</v>
      </c>
      <c r="G7144" s="423">
        <v>2023</v>
      </c>
      <c r="H7144" s="424">
        <f>VLOOKUP(G7144,[3]잔가율!$B$3:$C$33,2,FALSE)</f>
        <v>0.82599999999999996</v>
      </c>
      <c r="I7144" s="434">
        <f t="shared" si="111"/>
        <v>35790580</v>
      </c>
    </row>
    <row r="7145" spans="1:9">
      <c r="A7145" s="421">
        <v>7144</v>
      </c>
      <c r="B7145" s="422" t="s">
        <v>7711</v>
      </c>
      <c r="C7145" s="422" t="s">
        <v>7712</v>
      </c>
      <c r="D7145" s="422" t="s">
        <v>11144</v>
      </c>
      <c r="E7145" s="422" t="s">
        <v>11191</v>
      </c>
      <c r="F7145" s="438">
        <v>45390000</v>
      </c>
      <c r="G7145" s="423">
        <v>2023</v>
      </c>
      <c r="H7145" s="424">
        <f>VLOOKUP(G7145,[3]잔가율!$B$3:$C$33,2,FALSE)</f>
        <v>0.82599999999999996</v>
      </c>
      <c r="I7145" s="434">
        <f t="shared" si="111"/>
        <v>37492140</v>
      </c>
    </row>
    <row r="7146" spans="1:9">
      <c r="A7146" s="421">
        <v>7145</v>
      </c>
      <c r="B7146" s="422" t="s">
        <v>7711</v>
      </c>
      <c r="C7146" s="422" t="s">
        <v>7712</v>
      </c>
      <c r="D7146" s="422" t="s">
        <v>11144</v>
      </c>
      <c r="E7146" s="422" t="s">
        <v>11192</v>
      </c>
      <c r="F7146" s="438">
        <v>43610000</v>
      </c>
      <c r="G7146" s="423">
        <v>2023</v>
      </c>
      <c r="H7146" s="424">
        <f>VLOOKUP(G7146,[3]잔가율!$B$3:$C$33,2,FALSE)</f>
        <v>0.82599999999999996</v>
      </c>
      <c r="I7146" s="434">
        <f t="shared" si="111"/>
        <v>36021860</v>
      </c>
    </row>
    <row r="7147" spans="1:9">
      <c r="A7147" s="421">
        <v>7146</v>
      </c>
      <c r="B7147" s="422" t="s">
        <v>7711</v>
      </c>
      <c r="C7147" s="422" t="s">
        <v>7712</v>
      </c>
      <c r="D7147" s="422" t="s">
        <v>11144</v>
      </c>
      <c r="E7147" s="422" t="s">
        <v>11193</v>
      </c>
      <c r="F7147" s="438">
        <v>45710000</v>
      </c>
      <c r="G7147" s="423">
        <v>2023</v>
      </c>
      <c r="H7147" s="424">
        <f>VLOOKUP(G7147,[3]잔가율!$B$3:$C$33,2,FALSE)</f>
        <v>0.82599999999999996</v>
      </c>
      <c r="I7147" s="434">
        <f t="shared" si="111"/>
        <v>37756460</v>
      </c>
    </row>
    <row r="7148" spans="1:9">
      <c r="A7148" s="421">
        <v>7147</v>
      </c>
      <c r="B7148" s="422" t="s">
        <v>7711</v>
      </c>
      <c r="C7148" s="422" t="s">
        <v>7712</v>
      </c>
      <c r="D7148" s="422" t="s">
        <v>11144</v>
      </c>
      <c r="E7148" s="422" t="s">
        <v>11194</v>
      </c>
      <c r="F7148" s="438">
        <v>43610000</v>
      </c>
      <c r="G7148" s="423">
        <v>2023</v>
      </c>
      <c r="H7148" s="424">
        <f>VLOOKUP(G7148,[3]잔가율!$B$3:$C$33,2,FALSE)</f>
        <v>0.82599999999999996</v>
      </c>
      <c r="I7148" s="434">
        <f t="shared" si="111"/>
        <v>36021860</v>
      </c>
    </row>
    <row r="7149" spans="1:9">
      <c r="A7149" s="421">
        <v>7148</v>
      </c>
      <c r="B7149" s="422" t="s">
        <v>7711</v>
      </c>
      <c r="C7149" s="422" t="s">
        <v>7712</v>
      </c>
      <c r="D7149" s="422" t="s">
        <v>11144</v>
      </c>
      <c r="E7149" s="422" t="s">
        <v>11195</v>
      </c>
      <c r="F7149" s="438">
        <v>45710000</v>
      </c>
      <c r="G7149" s="423">
        <v>2023</v>
      </c>
      <c r="H7149" s="424">
        <f>VLOOKUP(G7149,[3]잔가율!$B$3:$C$33,2,FALSE)</f>
        <v>0.82599999999999996</v>
      </c>
      <c r="I7149" s="434">
        <f t="shared" si="111"/>
        <v>37756460</v>
      </c>
    </row>
    <row r="7150" spans="1:9">
      <c r="A7150" s="421">
        <v>7149</v>
      </c>
      <c r="B7150" s="422" t="s">
        <v>7711</v>
      </c>
      <c r="C7150" s="422" t="s">
        <v>7712</v>
      </c>
      <c r="D7150" s="422" t="s">
        <v>11144</v>
      </c>
      <c r="E7150" s="422" t="s">
        <v>11196</v>
      </c>
      <c r="F7150" s="438">
        <v>49300000</v>
      </c>
      <c r="G7150" s="423">
        <v>2023</v>
      </c>
      <c r="H7150" s="424">
        <f>VLOOKUP(G7150,[3]잔가율!$B$3:$C$33,2,FALSE)</f>
        <v>0.82599999999999996</v>
      </c>
      <c r="I7150" s="434">
        <f t="shared" si="111"/>
        <v>40721800</v>
      </c>
    </row>
    <row r="7151" spans="1:9">
      <c r="A7151" s="421">
        <v>7150</v>
      </c>
      <c r="B7151" s="422" t="s">
        <v>7711</v>
      </c>
      <c r="C7151" s="422" t="s">
        <v>7712</v>
      </c>
      <c r="D7151" s="422" t="s">
        <v>11144</v>
      </c>
      <c r="E7151" s="422" t="s">
        <v>11197</v>
      </c>
      <c r="F7151" s="438">
        <v>41320000</v>
      </c>
      <c r="G7151" s="423">
        <v>2023</v>
      </c>
      <c r="H7151" s="424">
        <f>VLOOKUP(G7151,[3]잔가율!$B$3:$C$33,2,FALSE)</f>
        <v>0.82599999999999996</v>
      </c>
      <c r="I7151" s="434">
        <f t="shared" si="111"/>
        <v>34130320</v>
      </c>
    </row>
    <row r="7152" spans="1:9">
      <c r="A7152" s="421">
        <v>7151</v>
      </c>
      <c r="B7152" s="422" t="s">
        <v>7711</v>
      </c>
      <c r="C7152" s="422" t="s">
        <v>7712</v>
      </c>
      <c r="D7152" s="422" t="s">
        <v>11144</v>
      </c>
      <c r="E7152" s="422" t="s">
        <v>11198</v>
      </c>
      <c r="F7152" s="438">
        <v>43560000</v>
      </c>
      <c r="G7152" s="423">
        <v>2023</v>
      </c>
      <c r="H7152" s="424">
        <f>VLOOKUP(G7152,[3]잔가율!$B$3:$C$33,2,FALSE)</f>
        <v>0.82599999999999996</v>
      </c>
      <c r="I7152" s="434">
        <f t="shared" si="111"/>
        <v>35980560</v>
      </c>
    </row>
    <row r="7153" spans="1:9">
      <c r="A7153" s="421">
        <v>7152</v>
      </c>
      <c r="B7153" s="422" t="s">
        <v>7711</v>
      </c>
      <c r="C7153" s="422" t="s">
        <v>7712</v>
      </c>
      <c r="D7153" s="422" t="s">
        <v>11144</v>
      </c>
      <c r="E7153" s="422" t="s">
        <v>11199</v>
      </c>
      <c r="F7153" s="438">
        <v>50400000</v>
      </c>
      <c r="G7153" s="423">
        <v>2023</v>
      </c>
      <c r="H7153" s="424">
        <f>VLOOKUP(G7153,[3]잔가율!$B$3:$C$33,2,FALSE)</f>
        <v>0.82599999999999996</v>
      </c>
      <c r="I7153" s="434">
        <f t="shared" si="111"/>
        <v>41630400</v>
      </c>
    </row>
    <row r="7154" spans="1:9">
      <c r="A7154" s="421">
        <v>7153</v>
      </c>
      <c r="B7154" s="422" t="s">
        <v>7711</v>
      </c>
      <c r="C7154" s="422" t="s">
        <v>7712</v>
      </c>
      <c r="D7154" s="422" t="s">
        <v>11144</v>
      </c>
      <c r="E7154" s="422" t="s">
        <v>11200</v>
      </c>
      <c r="F7154" s="438">
        <v>33540000</v>
      </c>
      <c r="G7154" s="423">
        <v>2023</v>
      </c>
      <c r="H7154" s="424">
        <f>VLOOKUP(G7154,[3]잔가율!$B$3:$C$33,2,FALSE)</f>
        <v>0.82599999999999996</v>
      </c>
      <c r="I7154" s="434">
        <f t="shared" si="111"/>
        <v>27704040</v>
      </c>
    </row>
    <row r="7155" spans="1:9">
      <c r="A7155" s="421">
        <v>7154</v>
      </c>
      <c r="B7155" s="422" t="s">
        <v>7711</v>
      </c>
      <c r="C7155" s="422" t="s">
        <v>7712</v>
      </c>
      <c r="D7155" s="422" t="s">
        <v>11144</v>
      </c>
      <c r="E7155" s="422" t="s">
        <v>11201</v>
      </c>
      <c r="F7155" s="438">
        <v>45850000</v>
      </c>
      <c r="G7155" s="423">
        <v>2023</v>
      </c>
      <c r="H7155" s="424">
        <f>VLOOKUP(G7155,[3]잔가율!$B$3:$C$33,2,FALSE)</f>
        <v>0.82599999999999996</v>
      </c>
      <c r="I7155" s="434">
        <f t="shared" si="111"/>
        <v>37872100</v>
      </c>
    </row>
    <row r="7156" spans="1:9">
      <c r="A7156" s="421">
        <v>7155</v>
      </c>
      <c r="B7156" s="422" t="s">
        <v>7711</v>
      </c>
      <c r="C7156" s="422" t="s">
        <v>7712</v>
      </c>
      <c r="D7156" s="422" t="s">
        <v>11144</v>
      </c>
      <c r="E7156" s="422" t="s">
        <v>11202</v>
      </c>
      <c r="F7156" s="438">
        <v>47930000</v>
      </c>
      <c r="G7156" s="423">
        <v>2023</v>
      </c>
      <c r="H7156" s="424">
        <f>VLOOKUP(G7156,[3]잔가율!$B$3:$C$33,2,FALSE)</f>
        <v>0.82599999999999996</v>
      </c>
      <c r="I7156" s="434">
        <f t="shared" si="111"/>
        <v>39590180</v>
      </c>
    </row>
    <row r="7157" spans="1:9">
      <c r="A7157" s="421">
        <v>7156</v>
      </c>
      <c r="B7157" s="422" t="s">
        <v>7711</v>
      </c>
      <c r="C7157" s="422" t="s">
        <v>7712</v>
      </c>
      <c r="D7157" s="422" t="s">
        <v>11144</v>
      </c>
      <c r="E7157" s="422" t="s">
        <v>11203</v>
      </c>
      <c r="F7157" s="438">
        <v>41360000</v>
      </c>
      <c r="G7157" s="423">
        <v>2023</v>
      </c>
      <c r="H7157" s="424">
        <f>VLOOKUP(G7157,[3]잔가율!$B$3:$C$33,2,FALSE)</f>
        <v>0.82599999999999996</v>
      </c>
      <c r="I7157" s="434">
        <f t="shared" si="111"/>
        <v>34163360</v>
      </c>
    </row>
    <row r="7158" spans="1:9">
      <c r="A7158" s="421">
        <v>7157</v>
      </c>
      <c r="B7158" s="422" t="s">
        <v>7711</v>
      </c>
      <c r="C7158" s="422" t="s">
        <v>7712</v>
      </c>
      <c r="D7158" s="422" t="s">
        <v>11144</v>
      </c>
      <c r="E7158" s="422" t="s">
        <v>11204</v>
      </c>
      <c r="F7158" s="438">
        <v>44350000</v>
      </c>
      <c r="G7158" s="423">
        <v>2023</v>
      </c>
      <c r="H7158" s="424">
        <f>VLOOKUP(G7158,[3]잔가율!$B$3:$C$33,2,FALSE)</f>
        <v>0.82599999999999996</v>
      </c>
      <c r="I7158" s="434">
        <f t="shared" si="111"/>
        <v>36633100</v>
      </c>
    </row>
    <row r="7159" spans="1:9">
      <c r="A7159" s="421">
        <v>7158</v>
      </c>
      <c r="B7159" s="422" t="s">
        <v>7711</v>
      </c>
      <c r="C7159" s="422" t="s">
        <v>7712</v>
      </c>
      <c r="D7159" s="422" t="s">
        <v>11144</v>
      </c>
      <c r="E7159" s="422" t="s">
        <v>11205</v>
      </c>
      <c r="F7159" s="438">
        <v>50470000</v>
      </c>
      <c r="G7159" s="423">
        <v>2023</v>
      </c>
      <c r="H7159" s="424">
        <f>VLOOKUP(G7159,[3]잔가율!$B$3:$C$33,2,FALSE)</f>
        <v>0.82599999999999996</v>
      </c>
      <c r="I7159" s="434">
        <f t="shared" si="111"/>
        <v>41688220</v>
      </c>
    </row>
    <row r="7160" spans="1:9">
      <c r="A7160" s="421">
        <v>7159</v>
      </c>
      <c r="B7160" s="422" t="s">
        <v>7711</v>
      </c>
      <c r="C7160" s="422" t="s">
        <v>7712</v>
      </c>
      <c r="D7160" s="422" t="s">
        <v>11144</v>
      </c>
      <c r="E7160" s="422" t="s">
        <v>11206</v>
      </c>
      <c r="F7160" s="438">
        <v>45370000</v>
      </c>
      <c r="G7160" s="423">
        <v>2023</v>
      </c>
      <c r="H7160" s="424">
        <f>VLOOKUP(G7160,[3]잔가율!$B$3:$C$33,2,FALSE)</f>
        <v>0.82599999999999996</v>
      </c>
      <c r="I7160" s="434">
        <f t="shared" si="111"/>
        <v>37475620</v>
      </c>
    </row>
    <row r="7161" spans="1:9">
      <c r="A7161" s="421">
        <v>7160</v>
      </c>
      <c r="B7161" s="422" t="s">
        <v>7711</v>
      </c>
      <c r="C7161" s="422" t="s">
        <v>7712</v>
      </c>
      <c r="D7161" s="422" t="s">
        <v>11144</v>
      </c>
      <c r="E7161" s="422" t="s">
        <v>11207</v>
      </c>
      <c r="F7161" s="438">
        <v>48540000</v>
      </c>
      <c r="G7161" s="423">
        <v>2023</v>
      </c>
      <c r="H7161" s="424">
        <f>VLOOKUP(G7161,[3]잔가율!$B$3:$C$33,2,FALSE)</f>
        <v>0.82599999999999996</v>
      </c>
      <c r="I7161" s="434">
        <f t="shared" si="111"/>
        <v>40094040</v>
      </c>
    </row>
    <row r="7162" spans="1:9">
      <c r="A7162" s="421">
        <v>7161</v>
      </c>
      <c r="B7162" s="422" t="s">
        <v>7711</v>
      </c>
      <c r="C7162" s="422" t="s">
        <v>7712</v>
      </c>
      <c r="D7162" s="422" t="s">
        <v>11144</v>
      </c>
      <c r="E7162" s="422" t="s">
        <v>11208</v>
      </c>
      <c r="F7162" s="438">
        <v>52310000</v>
      </c>
      <c r="G7162" s="423">
        <v>2023</v>
      </c>
      <c r="H7162" s="424">
        <f>VLOOKUP(G7162,[3]잔가율!$B$3:$C$33,2,FALSE)</f>
        <v>0.82599999999999996</v>
      </c>
      <c r="I7162" s="434">
        <f t="shared" si="111"/>
        <v>43208060</v>
      </c>
    </row>
    <row r="7163" spans="1:9">
      <c r="A7163" s="421">
        <v>7162</v>
      </c>
      <c r="B7163" s="422" t="s">
        <v>15840</v>
      </c>
      <c r="C7163" s="422" t="s">
        <v>15842</v>
      </c>
      <c r="D7163" s="422" t="s">
        <v>11144</v>
      </c>
      <c r="E7163" s="422" t="s">
        <v>11209</v>
      </c>
      <c r="F7163" s="438">
        <v>42740000</v>
      </c>
      <c r="G7163" s="423">
        <v>2023</v>
      </c>
      <c r="H7163" s="424">
        <f>VLOOKUP(G7163,[3]잔가율!$B$3:$C$33,2,FALSE)</f>
        <v>0.82599999999999996</v>
      </c>
      <c r="I7163" s="434">
        <f t="shared" si="111"/>
        <v>35303240</v>
      </c>
    </row>
    <row r="7164" spans="1:9">
      <c r="A7164" s="421">
        <v>7163</v>
      </c>
      <c r="B7164" s="422" t="s">
        <v>7711</v>
      </c>
      <c r="C7164" s="422" t="s">
        <v>7712</v>
      </c>
      <c r="D7164" s="422" t="s">
        <v>15857</v>
      </c>
      <c r="E7164" s="422" t="s">
        <v>11210</v>
      </c>
      <c r="F7164" s="438">
        <v>47840000</v>
      </c>
      <c r="G7164" s="423">
        <v>2023</v>
      </c>
      <c r="H7164" s="424">
        <f>VLOOKUP(G7164,[3]잔가율!$B$3:$C$33,2,FALSE)</f>
        <v>0.82599999999999996</v>
      </c>
      <c r="I7164" s="434">
        <f t="shared" si="111"/>
        <v>39515840</v>
      </c>
    </row>
    <row r="7165" spans="1:9">
      <c r="A7165" s="421">
        <v>7164</v>
      </c>
      <c r="B7165" s="422" t="s">
        <v>7711</v>
      </c>
      <c r="C7165" s="422" t="s">
        <v>7712</v>
      </c>
      <c r="D7165" s="422" t="s">
        <v>11144</v>
      </c>
      <c r="E7165" s="422" t="s">
        <v>11211</v>
      </c>
      <c r="F7165" s="438">
        <v>41880000</v>
      </c>
      <c r="G7165" s="423">
        <v>2023</v>
      </c>
      <c r="H7165" s="424">
        <f>VLOOKUP(G7165,[3]잔가율!$B$3:$C$33,2,FALSE)</f>
        <v>0.82599999999999996</v>
      </c>
      <c r="I7165" s="434">
        <f t="shared" si="111"/>
        <v>34592880</v>
      </c>
    </row>
    <row r="7166" spans="1:9">
      <c r="A7166" s="421">
        <v>7165</v>
      </c>
      <c r="B7166" s="422" t="s">
        <v>7711</v>
      </c>
      <c r="C7166" s="422" t="s">
        <v>7712</v>
      </c>
      <c r="D7166" s="422" t="s">
        <v>11144</v>
      </c>
      <c r="E7166" s="422" t="s">
        <v>11212</v>
      </c>
      <c r="F7166" s="438">
        <v>44430000</v>
      </c>
      <c r="G7166" s="423">
        <v>2023</v>
      </c>
      <c r="H7166" s="424">
        <f>VLOOKUP(G7166,[3]잔가율!$B$3:$C$33,2,FALSE)</f>
        <v>0.82599999999999996</v>
      </c>
      <c r="I7166" s="434">
        <f t="shared" si="111"/>
        <v>36699180</v>
      </c>
    </row>
    <row r="7167" spans="1:9">
      <c r="A7167" s="421">
        <v>7166</v>
      </c>
      <c r="B7167" s="422" t="s">
        <v>7711</v>
      </c>
      <c r="C7167" s="422" t="s">
        <v>7712</v>
      </c>
      <c r="D7167" s="422" t="s">
        <v>11144</v>
      </c>
      <c r="E7167" s="422" t="s">
        <v>11213</v>
      </c>
      <c r="F7167" s="438">
        <v>44510000</v>
      </c>
      <c r="G7167" s="423">
        <v>2023</v>
      </c>
      <c r="H7167" s="424">
        <f>VLOOKUP(G7167,[3]잔가율!$B$3:$C$33,2,FALSE)</f>
        <v>0.82599999999999996</v>
      </c>
      <c r="I7167" s="434">
        <f t="shared" si="111"/>
        <v>36765260</v>
      </c>
    </row>
    <row r="7168" spans="1:9">
      <c r="A7168" s="421">
        <v>7167</v>
      </c>
      <c r="B7168" s="422" t="s">
        <v>7711</v>
      </c>
      <c r="C7168" s="422" t="s">
        <v>7712</v>
      </c>
      <c r="D7168" s="422" t="s">
        <v>11214</v>
      </c>
      <c r="E7168" s="422" t="s">
        <v>11215</v>
      </c>
      <c r="F7168" s="438">
        <v>12670000</v>
      </c>
      <c r="G7168" s="423">
        <v>2023</v>
      </c>
      <c r="H7168" s="424">
        <f>VLOOKUP(G7168,[3]잔가율!$B$3:$C$33,2,FALSE)</f>
        <v>0.82599999999999996</v>
      </c>
      <c r="I7168" s="434">
        <f t="shared" si="111"/>
        <v>10465420</v>
      </c>
    </row>
    <row r="7169" spans="1:9">
      <c r="A7169" s="421">
        <v>7168</v>
      </c>
      <c r="B7169" s="422" t="s">
        <v>7711</v>
      </c>
      <c r="C7169" s="422" t="s">
        <v>7712</v>
      </c>
      <c r="D7169" s="422" t="s">
        <v>11214</v>
      </c>
      <c r="E7169" s="422" t="s">
        <v>11216</v>
      </c>
      <c r="F7169" s="438">
        <v>14440000</v>
      </c>
      <c r="G7169" s="423">
        <v>2023</v>
      </c>
      <c r="H7169" s="424">
        <f>VLOOKUP(G7169,[3]잔가율!$B$3:$C$33,2,FALSE)</f>
        <v>0.82599999999999996</v>
      </c>
      <c r="I7169" s="434">
        <f t="shared" si="111"/>
        <v>11927440</v>
      </c>
    </row>
    <row r="7170" spans="1:9">
      <c r="A7170" s="421">
        <v>7169</v>
      </c>
      <c r="B7170" s="422" t="s">
        <v>7711</v>
      </c>
      <c r="C7170" s="422" t="s">
        <v>7712</v>
      </c>
      <c r="D7170" s="422" t="s">
        <v>11214</v>
      </c>
      <c r="E7170" s="422" t="s">
        <v>11217</v>
      </c>
      <c r="F7170" s="438">
        <v>13400000</v>
      </c>
      <c r="G7170" s="423">
        <v>2023</v>
      </c>
      <c r="H7170" s="424">
        <f>VLOOKUP(G7170,[3]잔가율!$B$3:$C$33,2,FALSE)</f>
        <v>0.82599999999999996</v>
      </c>
      <c r="I7170" s="434">
        <f t="shared" ref="I7170:I7233" si="112">ROUNDDOWN(F7170*H7170,0)</f>
        <v>11068400</v>
      </c>
    </row>
    <row r="7171" spans="1:9">
      <c r="A7171" s="421">
        <v>7170</v>
      </c>
      <c r="B7171" s="422" t="s">
        <v>7711</v>
      </c>
      <c r="C7171" s="422" t="s">
        <v>7712</v>
      </c>
      <c r="D7171" s="422" t="s">
        <v>11214</v>
      </c>
      <c r="E7171" s="422" t="s">
        <v>11218</v>
      </c>
      <c r="F7171" s="438">
        <v>13720000</v>
      </c>
      <c r="G7171" s="423">
        <v>2023</v>
      </c>
      <c r="H7171" s="424">
        <f>VLOOKUP(G7171,[3]잔가율!$B$3:$C$33,2,FALSE)</f>
        <v>0.82599999999999996</v>
      </c>
      <c r="I7171" s="434">
        <f t="shared" si="112"/>
        <v>11332720</v>
      </c>
    </row>
    <row r="7172" spans="1:9">
      <c r="A7172" s="421">
        <v>7171</v>
      </c>
      <c r="B7172" s="313" t="s">
        <v>7711</v>
      </c>
      <c r="C7172" s="425" t="s">
        <v>11219</v>
      </c>
      <c r="D7172" s="425" t="s">
        <v>11220</v>
      </c>
      <c r="E7172" s="425" t="s">
        <v>11221</v>
      </c>
      <c r="F7172" s="444">
        <v>27920000</v>
      </c>
      <c r="G7172" s="423">
        <v>2023</v>
      </c>
      <c r="H7172" s="424">
        <f>VLOOKUP(G7172,[3]잔가율!$B$3:$C$33,2,FALSE)</f>
        <v>0.82599999999999996</v>
      </c>
      <c r="I7172" s="434">
        <f t="shared" si="112"/>
        <v>23061920</v>
      </c>
    </row>
    <row r="7173" spans="1:9">
      <c r="A7173" s="421">
        <v>7172</v>
      </c>
      <c r="B7173" s="313" t="s">
        <v>7711</v>
      </c>
      <c r="C7173" s="425" t="s">
        <v>11219</v>
      </c>
      <c r="D7173" s="425" t="s">
        <v>11220</v>
      </c>
      <c r="E7173" s="425" t="s">
        <v>11222</v>
      </c>
      <c r="F7173" s="444">
        <v>26490000</v>
      </c>
      <c r="G7173" s="423">
        <v>2023</v>
      </c>
      <c r="H7173" s="424">
        <f>VLOOKUP(G7173,[3]잔가율!$B$3:$C$33,2,FALSE)</f>
        <v>0.82599999999999996</v>
      </c>
      <c r="I7173" s="434">
        <f t="shared" si="112"/>
        <v>21880740</v>
      </c>
    </row>
    <row r="7174" spans="1:9">
      <c r="A7174" s="421">
        <v>7173</v>
      </c>
      <c r="B7174" s="313" t="s">
        <v>7711</v>
      </c>
      <c r="C7174" s="425" t="s">
        <v>11219</v>
      </c>
      <c r="D7174" s="425" t="s">
        <v>11220</v>
      </c>
      <c r="E7174" s="425" t="s">
        <v>11223</v>
      </c>
      <c r="F7174" s="444">
        <v>29030000</v>
      </c>
      <c r="G7174" s="423">
        <v>2023</v>
      </c>
      <c r="H7174" s="424">
        <f>VLOOKUP(G7174,[3]잔가율!$B$3:$C$33,2,FALSE)</f>
        <v>0.82599999999999996</v>
      </c>
      <c r="I7174" s="434">
        <f t="shared" si="112"/>
        <v>23978780</v>
      </c>
    </row>
    <row r="7175" spans="1:9">
      <c r="A7175" s="421">
        <v>7174</v>
      </c>
      <c r="B7175" s="313" t="s">
        <v>7711</v>
      </c>
      <c r="C7175" s="425" t="s">
        <v>11219</v>
      </c>
      <c r="D7175" s="425" t="s">
        <v>11220</v>
      </c>
      <c r="E7175" s="425" t="s">
        <v>11224</v>
      </c>
      <c r="F7175" s="444">
        <v>24790000</v>
      </c>
      <c r="G7175" s="423">
        <v>2023</v>
      </c>
      <c r="H7175" s="424">
        <f>VLOOKUP(G7175,[3]잔가율!$B$3:$C$33,2,FALSE)</f>
        <v>0.82599999999999996</v>
      </c>
      <c r="I7175" s="434">
        <f t="shared" si="112"/>
        <v>20476540</v>
      </c>
    </row>
    <row r="7176" spans="1:9">
      <c r="A7176" s="421">
        <v>7175</v>
      </c>
      <c r="B7176" s="313" t="s">
        <v>7711</v>
      </c>
      <c r="C7176" s="425" t="s">
        <v>11219</v>
      </c>
      <c r="D7176" s="425" t="s">
        <v>11220</v>
      </c>
      <c r="E7176" s="425" t="s">
        <v>11225</v>
      </c>
      <c r="F7176" s="444">
        <v>29610000</v>
      </c>
      <c r="G7176" s="423">
        <v>2023</v>
      </c>
      <c r="H7176" s="424">
        <f>VLOOKUP(G7176,[3]잔가율!$B$3:$C$33,2,FALSE)</f>
        <v>0.82599999999999996</v>
      </c>
      <c r="I7176" s="434">
        <f t="shared" si="112"/>
        <v>24457860</v>
      </c>
    </row>
    <row r="7177" spans="1:9">
      <c r="A7177" s="421">
        <v>7176</v>
      </c>
      <c r="B7177" s="313" t="s">
        <v>7711</v>
      </c>
      <c r="C7177" s="425" t="s">
        <v>11219</v>
      </c>
      <c r="D7177" s="425" t="s">
        <v>11220</v>
      </c>
      <c r="E7177" s="425" t="s">
        <v>11226</v>
      </c>
      <c r="F7177" s="444">
        <v>30920000</v>
      </c>
      <c r="G7177" s="423">
        <v>2023</v>
      </c>
      <c r="H7177" s="424">
        <f>VLOOKUP(G7177,[3]잔가율!$B$3:$C$33,2,FALSE)</f>
        <v>0.82599999999999996</v>
      </c>
      <c r="I7177" s="434">
        <f t="shared" si="112"/>
        <v>25539920</v>
      </c>
    </row>
    <row r="7178" spans="1:9">
      <c r="A7178" s="421">
        <v>7177</v>
      </c>
      <c r="B7178" s="313" t="s">
        <v>7711</v>
      </c>
      <c r="C7178" s="425" t="s">
        <v>11219</v>
      </c>
      <c r="D7178" s="425" t="s">
        <v>11220</v>
      </c>
      <c r="E7178" s="425" t="s">
        <v>11227</v>
      </c>
      <c r="F7178" s="444">
        <v>31280000</v>
      </c>
      <c r="G7178" s="423">
        <v>2023</v>
      </c>
      <c r="H7178" s="424">
        <f>VLOOKUP(G7178,[3]잔가율!$B$3:$C$33,2,FALSE)</f>
        <v>0.82599999999999996</v>
      </c>
      <c r="I7178" s="434">
        <f t="shared" si="112"/>
        <v>25837280</v>
      </c>
    </row>
    <row r="7179" spans="1:9">
      <c r="A7179" s="421">
        <v>7178</v>
      </c>
      <c r="B7179" s="313" t="s">
        <v>7711</v>
      </c>
      <c r="C7179" s="425" t="s">
        <v>11219</v>
      </c>
      <c r="D7179" s="425" t="s">
        <v>11220</v>
      </c>
      <c r="E7179" s="425" t="s">
        <v>11228</v>
      </c>
      <c r="F7179" s="444">
        <v>32900000</v>
      </c>
      <c r="G7179" s="423">
        <v>2023</v>
      </c>
      <c r="H7179" s="424">
        <f>VLOOKUP(G7179,[3]잔가율!$B$3:$C$33,2,FALSE)</f>
        <v>0.82599999999999996</v>
      </c>
      <c r="I7179" s="434">
        <f t="shared" si="112"/>
        <v>27175400</v>
      </c>
    </row>
    <row r="7180" spans="1:9">
      <c r="A7180" s="421">
        <v>7179</v>
      </c>
      <c r="B7180" s="313" t="s">
        <v>7711</v>
      </c>
      <c r="C7180" s="425" t="s">
        <v>11219</v>
      </c>
      <c r="D7180" s="425" t="s">
        <v>11220</v>
      </c>
      <c r="E7180" s="425" t="s">
        <v>11229</v>
      </c>
      <c r="F7180" s="444">
        <v>34780000</v>
      </c>
      <c r="G7180" s="423">
        <v>2023</v>
      </c>
      <c r="H7180" s="424">
        <f>VLOOKUP(G7180,[3]잔가율!$B$3:$C$33,2,FALSE)</f>
        <v>0.82599999999999996</v>
      </c>
      <c r="I7180" s="434">
        <f t="shared" si="112"/>
        <v>28728280</v>
      </c>
    </row>
    <row r="7181" spans="1:9">
      <c r="A7181" s="421">
        <v>7180</v>
      </c>
      <c r="B7181" s="313" t="s">
        <v>7711</v>
      </c>
      <c r="C7181" s="425" t="s">
        <v>11219</v>
      </c>
      <c r="D7181" s="425" t="s">
        <v>1977</v>
      </c>
      <c r="E7181" s="425" t="s">
        <v>11230</v>
      </c>
      <c r="F7181" s="444">
        <v>26470000</v>
      </c>
      <c r="G7181" s="423">
        <v>2023</v>
      </c>
      <c r="H7181" s="424">
        <f>VLOOKUP(G7181,[3]잔가율!$B$3:$C$33,2,FALSE)</f>
        <v>0.82599999999999996</v>
      </c>
      <c r="I7181" s="434">
        <f t="shared" si="112"/>
        <v>21864220</v>
      </c>
    </row>
    <row r="7182" spans="1:9">
      <c r="A7182" s="421">
        <v>7181</v>
      </c>
      <c r="B7182" s="313" t="s">
        <v>7711</v>
      </c>
      <c r="C7182" s="425" t="s">
        <v>11219</v>
      </c>
      <c r="D7182" s="425" t="s">
        <v>1977</v>
      </c>
      <c r="E7182" s="425" t="s">
        <v>11231</v>
      </c>
      <c r="F7182" s="444">
        <v>36070000</v>
      </c>
      <c r="G7182" s="423">
        <v>2023</v>
      </c>
      <c r="H7182" s="424">
        <f>VLOOKUP(G7182,[3]잔가율!$B$3:$C$33,2,FALSE)</f>
        <v>0.82599999999999996</v>
      </c>
      <c r="I7182" s="434">
        <f t="shared" si="112"/>
        <v>29793820</v>
      </c>
    </row>
    <row r="7183" spans="1:9">
      <c r="A7183" s="421">
        <v>7182</v>
      </c>
      <c r="B7183" s="313" t="s">
        <v>7711</v>
      </c>
      <c r="C7183" s="425" t="s">
        <v>11219</v>
      </c>
      <c r="D7183" s="425" t="s">
        <v>1977</v>
      </c>
      <c r="E7183" s="425" t="s">
        <v>11232</v>
      </c>
      <c r="F7183" s="444">
        <v>34900000</v>
      </c>
      <c r="G7183" s="423">
        <v>2023</v>
      </c>
      <c r="H7183" s="424">
        <f>VLOOKUP(G7183,[3]잔가율!$B$3:$C$33,2,FALSE)</f>
        <v>0.82599999999999996</v>
      </c>
      <c r="I7183" s="434">
        <f t="shared" si="112"/>
        <v>28827400</v>
      </c>
    </row>
    <row r="7184" spans="1:9">
      <c r="A7184" s="421">
        <v>7183</v>
      </c>
      <c r="B7184" s="313" t="s">
        <v>7711</v>
      </c>
      <c r="C7184" s="425" t="s">
        <v>11219</v>
      </c>
      <c r="D7184" s="425" t="s">
        <v>1977</v>
      </c>
      <c r="E7184" s="425" t="s">
        <v>11233</v>
      </c>
      <c r="F7184" s="444">
        <v>28490000</v>
      </c>
      <c r="G7184" s="423">
        <v>2023</v>
      </c>
      <c r="H7184" s="424">
        <f>VLOOKUP(G7184,[3]잔가율!$B$3:$C$33,2,FALSE)</f>
        <v>0.82599999999999996</v>
      </c>
      <c r="I7184" s="434">
        <f t="shared" si="112"/>
        <v>23532740</v>
      </c>
    </row>
    <row r="7185" spans="1:9">
      <c r="A7185" s="421">
        <v>7184</v>
      </c>
      <c r="B7185" s="313" t="s">
        <v>7711</v>
      </c>
      <c r="C7185" s="425" t="s">
        <v>11219</v>
      </c>
      <c r="D7185" s="425" t="s">
        <v>11234</v>
      </c>
      <c r="E7185" s="425" t="s">
        <v>11235</v>
      </c>
      <c r="F7185" s="444">
        <v>45920000</v>
      </c>
      <c r="G7185" s="423">
        <v>2023</v>
      </c>
      <c r="H7185" s="424">
        <f>VLOOKUP(G7185,[3]잔가율!$B$3:$C$33,2,FALSE)</f>
        <v>0.82599999999999996</v>
      </c>
      <c r="I7185" s="434">
        <f t="shared" si="112"/>
        <v>37929920</v>
      </c>
    </row>
    <row r="7186" spans="1:9">
      <c r="A7186" s="421">
        <v>7185</v>
      </c>
      <c r="B7186" s="313" t="s">
        <v>7711</v>
      </c>
      <c r="C7186" s="425" t="s">
        <v>11219</v>
      </c>
      <c r="D7186" s="425" t="s">
        <v>11234</v>
      </c>
      <c r="E7186" s="425" t="s">
        <v>11236</v>
      </c>
      <c r="F7186" s="444">
        <v>43680000</v>
      </c>
      <c r="G7186" s="423">
        <v>2023</v>
      </c>
      <c r="H7186" s="424">
        <f>VLOOKUP(G7186,[3]잔가율!$B$3:$C$33,2,FALSE)</f>
        <v>0.82599999999999996</v>
      </c>
      <c r="I7186" s="434">
        <f t="shared" si="112"/>
        <v>36079680</v>
      </c>
    </row>
    <row r="7187" spans="1:9">
      <c r="A7187" s="421">
        <v>7186</v>
      </c>
      <c r="B7187" s="313" t="s">
        <v>7711</v>
      </c>
      <c r="C7187" s="425" t="s">
        <v>11219</v>
      </c>
      <c r="D7187" s="425" t="s">
        <v>11234</v>
      </c>
      <c r="E7187" s="425" t="s">
        <v>11237</v>
      </c>
      <c r="F7187" s="444">
        <v>44990000</v>
      </c>
      <c r="G7187" s="423">
        <v>2023</v>
      </c>
      <c r="H7187" s="424">
        <f>VLOOKUP(G7187,[3]잔가율!$B$3:$C$33,2,FALSE)</f>
        <v>0.82599999999999996</v>
      </c>
      <c r="I7187" s="434">
        <f t="shared" si="112"/>
        <v>37161740</v>
      </c>
    </row>
    <row r="7188" spans="1:9">
      <c r="A7188" s="421">
        <v>7187</v>
      </c>
      <c r="B7188" s="313" t="s">
        <v>15840</v>
      </c>
      <c r="C7188" s="425" t="s">
        <v>11219</v>
      </c>
      <c r="D7188" s="425" t="s">
        <v>11234</v>
      </c>
      <c r="E7188" s="425" t="s">
        <v>11238</v>
      </c>
      <c r="F7188" s="444">
        <v>41540000</v>
      </c>
      <c r="G7188" s="423">
        <v>2023</v>
      </c>
      <c r="H7188" s="424">
        <f>VLOOKUP(G7188,[3]잔가율!$B$3:$C$33,2,FALSE)</f>
        <v>0.82599999999999996</v>
      </c>
      <c r="I7188" s="434">
        <f t="shared" si="112"/>
        <v>34312040</v>
      </c>
    </row>
    <row r="7189" spans="1:9">
      <c r="A7189" s="421">
        <v>7188</v>
      </c>
      <c r="B7189" s="313" t="s">
        <v>7711</v>
      </c>
      <c r="C7189" s="425" t="s">
        <v>11219</v>
      </c>
      <c r="D7189" s="425" t="s">
        <v>11234</v>
      </c>
      <c r="E7189" s="425" t="s">
        <v>11239</v>
      </c>
      <c r="F7189" s="444">
        <v>40050000</v>
      </c>
      <c r="G7189" s="423">
        <v>2023</v>
      </c>
      <c r="H7189" s="424">
        <f>VLOOKUP(G7189,[3]잔가율!$B$3:$C$33,2,FALSE)</f>
        <v>0.82599999999999996</v>
      </c>
      <c r="I7189" s="434">
        <f t="shared" si="112"/>
        <v>33081300</v>
      </c>
    </row>
    <row r="7190" spans="1:9">
      <c r="A7190" s="421">
        <v>7189</v>
      </c>
      <c r="B7190" s="313" t="s">
        <v>7711</v>
      </c>
      <c r="C7190" s="425" t="s">
        <v>11219</v>
      </c>
      <c r="D7190" s="425" t="s">
        <v>11234</v>
      </c>
      <c r="E7190" s="425" t="s">
        <v>11240</v>
      </c>
      <c r="F7190" s="444">
        <v>41400000</v>
      </c>
      <c r="G7190" s="423">
        <v>2023</v>
      </c>
      <c r="H7190" s="424">
        <f>VLOOKUP(G7190,[3]잔가율!$B$3:$C$33,2,FALSE)</f>
        <v>0.82599999999999996</v>
      </c>
      <c r="I7190" s="434">
        <f t="shared" si="112"/>
        <v>34196400</v>
      </c>
    </row>
    <row r="7191" spans="1:9">
      <c r="A7191" s="421">
        <v>7190</v>
      </c>
      <c r="B7191" s="313" t="s">
        <v>7711</v>
      </c>
      <c r="C7191" s="425" t="s">
        <v>11219</v>
      </c>
      <c r="D7191" s="425" t="s">
        <v>15845</v>
      </c>
      <c r="E7191" s="425" t="s">
        <v>11241</v>
      </c>
      <c r="F7191" s="444">
        <v>25690000</v>
      </c>
      <c r="G7191" s="423">
        <v>2023</v>
      </c>
      <c r="H7191" s="424">
        <f>VLOOKUP(G7191,[3]잔가율!$B$3:$C$33,2,FALSE)</f>
        <v>0.82599999999999996</v>
      </c>
      <c r="I7191" s="434">
        <f t="shared" si="112"/>
        <v>21219940</v>
      </c>
    </row>
    <row r="7192" spans="1:9">
      <c r="A7192" s="421">
        <v>7191</v>
      </c>
      <c r="B7192" s="313" t="s">
        <v>7711</v>
      </c>
      <c r="C7192" s="425" t="s">
        <v>11219</v>
      </c>
      <c r="D7192" s="425" t="s">
        <v>15845</v>
      </c>
      <c r="E7192" s="425" t="s">
        <v>11242</v>
      </c>
      <c r="F7192" s="444">
        <v>21660000</v>
      </c>
      <c r="G7192" s="423">
        <v>2023</v>
      </c>
      <c r="H7192" s="424">
        <f>VLOOKUP(G7192,[3]잔가율!$B$3:$C$33,2,FALSE)</f>
        <v>0.82599999999999996</v>
      </c>
      <c r="I7192" s="434">
        <f t="shared" si="112"/>
        <v>17891160</v>
      </c>
    </row>
    <row r="7193" spans="1:9">
      <c r="A7193" s="421">
        <v>7192</v>
      </c>
      <c r="B7193" s="313" t="s">
        <v>7711</v>
      </c>
      <c r="C7193" s="425" t="s">
        <v>11219</v>
      </c>
      <c r="D7193" s="425" t="s">
        <v>15845</v>
      </c>
      <c r="E7193" s="425" t="s">
        <v>11243</v>
      </c>
      <c r="F7193" s="444">
        <v>26750000</v>
      </c>
      <c r="G7193" s="423">
        <v>2023</v>
      </c>
      <c r="H7193" s="424">
        <f>VLOOKUP(G7193,[3]잔가율!$B$3:$C$33,2,FALSE)</f>
        <v>0.82599999999999996</v>
      </c>
      <c r="I7193" s="434">
        <f t="shared" si="112"/>
        <v>22095500</v>
      </c>
    </row>
    <row r="7194" spans="1:9">
      <c r="A7194" s="421">
        <v>7193</v>
      </c>
      <c r="B7194" s="313" t="s">
        <v>7711</v>
      </c>
      <c r="C7194" s="425" t="s">
        <v>11219</v>
      </c>
      <c r="D7194" s="425" t="s">
        <v>15845</v>
      </c>
      <c r="E7194" s="425" t="s">
        <v>11244</v>
      </c>
      <c r="F7194" s="444">
        <v>27760000</v>
      </c>
      <c r="G7194" s="423">
        <v>2023</v>
      </c>
      <c r="H7194" s="424">
        <f>VLOOKUP(G7194,[3]잔가율!$B$3:$C$33,2,FALSE)</f>
        <v>0.82599999999999996</v>
      </c>
      <c r="I7194" s="434">
        <f t="shared" si="112"/>
        <v>22929760</v>
      </c>
    </row>
    <row r="7195" spans="1:9">
      <c r="A7195" s="421">
        <v>7194</v>
      </c>
      <c r="B7195" s="313" t="s">
        <v>7711</v>
      </c>
      <c r="C7195" s="425" t="s">
        <v>11219</v>
      </c>
      <c r="D7195" s="425" t="s">
        <v>15845</v>
      </c>
      <c r="E7195" s="425" t="s">
        <v>11245</v>
      </c>
      <c r="F7195" s="444">
        <v>26870000</v>
      </c>
      <c r="G7195" s="423">
        <v>2023</v>
      </c>
      <c r="H7195" s="424">
        <f>VLOOKUP(G7195,[3]잔가율!$B$3:$C$33,2,FALSE)</f>
        <v>0.82599999999999996</v>
      </c>
      <c r="I7195" s="434">
        <f t="shared" si="112"/>
        <v>22194620</v>
      </c>
    </row>
    <row r="7196" spans="1:9">
      <c r="A7196" s="421">
        <v>7195</v>
      </c>
      <c r="B7196" s="313" t="s">
        <v>7711</v>
      </c>
      <c r="C7196" s="425" t="s">
        <v>11219</v>
      </c>
      <c r="D7196" s="425" t="s">
        <v>15852</v>
      </c>
      <c r="E7196" s="425" t="s">
        <v>11246</v>
      </c>
      <c r="F7196" s="444">
        <v>26710000</v>
      </c>
      <c r="G7196" s="423">
        <v>2023</v>
      </c>
      <c r="H7196" s="424">
        <f>VLOOKUP(G7196,[3]잔가율!$B$3:$C$33,2,FALSE)</f>
        <v>0.82599999999999996</v>
      </c>
      <c r="I7196" s="434">
        <f t="shared" si="112"/>
        <v>22062460</v>
      </c>
    </row>
    <row r="7197" spans="1:9">
      <c r="A7197" s="421">
        <v>7196</v>
      </c>
      <c r="B7197" s="313" t="s">
        <v>7711</v>
      </c>
      <c r="C7197" s="425" t="s">
        <v>11219</v>
      </c>
      <c r="D7197" s="425" t="s">
        <v>15852</v>
      </c>
      <c r="E7197" s="425" t="s">
        <v>11247</v>
      </c>
      <c r="F7197" s="444">
        <v>38030000</v>
      </c>
      <c r="G7197" s="423">
        <v>2023</v>
      </c>
      <c r="H7197" s="424">
        <f>VLOOKUP(G7197,[3]잔가율!$B$3:$C$33,2,FALSE)</f>
        <v>0.82599999999999996</v>
      </c>
      <c r="I7197" s="434">
        <f t="shared" si="112"/>
        <v>31412780</v>
      </c>
    </row>
    <row r="7198" spans="1:9">
      <c r="A7198" s="421">
        <v>7197</v>
      </c>
      <c r="B7198" s="313" t="s">
        <v>7711</v>
      </c>
      <c r="C7198" s="425" t="s">
        <v>11219</v>
      </c>
      <c r="D7198" s="425" t="s">
        <v>15852</v>
      </c>
      <c r="E7198" s="425" t="s">
        <v>11248</v>
      </c>
      <c r="F7198" s="444">
        <v>37800000</v>
      </c>
      <c r="G7198" s="423">
        <v>2023</v>
      </c>
      <c r="H7198" s="424">
        <f>VLOOKUP(G7198,[3]잔가율!$B$3:$C$33,2,FALSE)</f>
        <v>0.82599999999999996</v>
      </c>
      <c r="I7198" s="434">
        <f t="shared" si="112"/>
        <v>31222800</v>
      </c>
    </row>
    <row r="7199" spans="1:9">
      <c r="A7199" s="421">
        <v>7198</v>
      </c>
      <c r="B7199" s="313" t="s">
        <v>7711</v>
      </c>
      <c r="C7199" s="425" t="s">
        <v>11219</v>
      </c>
      <c r="D7199" s="425" t="s">
        <v>15852</v>
      </c>
      <c r="E7199" s="425" t="s">
        <v>11249</v>
      </c>
      <c r="F7199" s="444">
        <v>31350000</v>
      </c>
      <c r="G7199" s="423">
        <v>2023</v>
      </c>
      <c r="H7199" s="424">
        <f>VLOOKUP(G7199,[3]잔가율!$B$3:$C$33,2,FALSE)</f>
        <v>0.82599999999999996</v>
      </c>
      <c r="I7199" s="434">
        <f t="shared" si="112"/>
        <v>25895100</v>
      </c>
    </row>
    <row r="7200" spans="1:9">
      <c r="A7200" s="421">
        <v>7199</v>
      </c>
      <c r="B7200" s="313" t="s">
        <v>7711</v>
      </c>
      <c r="C7200" s="425" t="s">
        <v>11219</v>
      </c>
      <c r="D7200" s="425" t="s">
        <v>15852</v>
      </c>
      <c r="E7200" s="425" t="s">
        <v>11250</v>
      </c>
      <c r="F7200" s="444">
        <v>34330000</v>
      </c>
      <c r="G7200" s="423">
        <v>2023</v>
      </c>
      <c r="H7200" s="424">
        <f>VLOOKUP(G7200,[3]잔가율!$B$3:$C$33,2,FALSE)</f>
        <v>0.82599999999999996</v>
      </c>
      <c r="I7200" s="434">
        <f t="shared" si="112"/>
        <v>28356580</v>
      </c>
    </row>
    <row r="7201" spans="1:9">
      <c r="A7201" s="421">
        <v>7200</v>
      </c>
      <c r="B7201" s="313" t="s">
        <v>7711</v>
      </c>
      <c r="C7201" s="425" t="s">
        <v>11219</v>
      </c>
      <c r="D7201" s="425" t="s">
        <v>15852</v>
      </c>
      <c r="E7201" s="425" t="s">
        <v>11251</v>
      </c>
      <c r="F7201" s="444">
        <v>40330000</v>
      </c>
      <c r="G7201" s="423">
        <v>2023</v>
      </c>
      <c r="H7201" s="424">
        <f>VLOOKUP(G7201,[3]잔가율!$B$3:$C$33,2,FALSE)</f>
        <v>0.82599999999999996</v>
      </c>
      <c r="I7201" s="434">
        <f t="shared" si="112"/>
        <v>33312580</v>
      </c>
    </row>
    <row r="7202" spans="1:9">
      <c r="A7202" s="421">
        <v>7201</v>
      </c>
      <c r="B7202" s="313" t="s">
        <v>7711</v>
      </c>
      <c r="C7202" s="425" t="s">
        <v>11219</v>
      </c>
      <c r="D7202" s="425" t="s">
        <v>15852</v>
      </c>
      <c r="E7202" s="425" t="s">
        <v>11252</v>
      </c>
      <c r="F7202" s="444">
        <v>34400000</v>
      </c>
      <c r="G7202" s="423">
        <v>2023</v>
      </c>
      <c r="H7202" s="424">
        <f>VLOOKUP(G7202,[3]잔가율!$B$3:$C$33,2,FALSE)</f>
        <v>0.82599999999999996</v>
      </c>
      <c r="I7202" s="434">
        <f t="shared" si="112"/>
        <v>28414400</v>
      </c>
    </row>
    <row r="7203" spans="1:9">
      <c r="A7203" s="421">
        <v>7202</v>
      </c>
      <c r="B7203" s="313" t="s">
        <v>7711</v>
      </c>
      <c r="C7203" s="425" t="s">
        <v>11219</v>
      </c>
      <c r="D7203" s="425" t="s">
        <v>15852</v>
      </c>
      <c r="E7203" s="425" t="s">
        <v>11253</v>
      </c>
      <c r="F7203" s="444">
        <v>32330000</v>
      </c>
      <c r="G7203" s="423">
        <v>2023</v>
      </c>
      <c r="H7203" s="424">
        <f>VLOOKUP(G7203,[3]잔가율!$B$3:$C$33,2,FALSE)</f>
        <v>0.82599999999999996</v>
      </c>
      <c r="I7203" s="434">
        <f t="shared" si="112"/>
        <v>26704580</v>
      </c>
    </row>
    <row r="7204" spans="1:9">
      <c r="A7204" s="421">
        <v>7203</v>
      </c>
      <c r="B7204" s="313" t="s">
        <v>7711</v>
      </c>
      <c r="C7204" s="425" t="s">
        <v>11219</v>
      </c>
      <c r="D7204" s="425" t="s">
        <v>15852</v>
      </c>
      <c r="E7204" s="425" t="s">
        <v>11254</v>
      </c>
      <c r="F7204" s="444">
        <v>41250000</v>
      </c>
      <c r="G7204" s="423">
        <v>2023</v>
      </c>
      <c r="H7204" s="424">
        <f>VLOOKUP(G7204,[3]잔가율!$B$3:$C$33,2,FALSE)</f>
        <v>0.82599999999999996</v>
      </c>
      <c r="I7204" s="434">
        <f t="shared" si="112"/>
        <v>34072500</v>
      </c>
    </row>
    <row r="7205" spans="1:9">
      <c r="A7205" s="421">
        <v>7204</v>
      </c>
      <c r="B7205" s="313" t="s">
        <v>7711</v>
      </c>
      <c r="C7205" s="425" t="s">
        <v>11219</v>
      </c>
      <c r="D7205" s="425" t="s">
        <v>15852</v>
      </c>
      <c r="E7205" s="425" t="s">
        <v>11255</v>
      </c>
      <c r="F7205" s="444">
        <v>40040000</v>
      </c>
      <c r="G7205" s="423">
        <v>2023</v>
      </c>
      <c r="H7205" s="424">
        <f>VLOOKUP(G7205,[3]잔가율!$B$3:$C$33,2,FALSE)</f>
        <v>0.82599999999999996</v>
      </c>
      <c r="I7205" s="434">
        <f t="shared" si="112"/>
        <v>33073040</v>
      </c>
    </row>
    <row r="7206" spans="1:9">
      <c r="A7206" s="421">
        <v>7205</v>
      </c>
      <c r="B7206" s="313" t="s">
        <v>7711</v>
      </c>
      <c r="C7206" s="425" t="s">
        <v>11219</v>
      </c>
      <c r="D7206" s="425" t="s">
        <v>15852</v>
      </c>
      <c r="E7206" s="425" t="s">
        <v>11256</v>
      </c>
      <c r="F7206" s="444">
        <v>41410000</v>
      </c>
      <c r="G7206" s="423">
        <v>2023</v>
      </c>
      <c r="H7206" s="424">
        <f>VLOOKUP(G7206,[3]잔가율!$B$3:$C$33,2,FALSE)</f>
        <v>0.82599999999999996</v>
      </c>
      <c r="I7206" s="434">
        <f t="shared" si="112"/>
        <v>34204660</v>
      </c>
    </row>
    <row r="7207" spans="1:9">
      <c r="A7207" s="421">
        <v>7206</v>
      </c>
      <c r="B7207" s="313" t="s">
        <v>15840</v>
      </c>
      <c r="C7207" s="425" t="s">
        <v>11219</v>
      </c>
      <c r="D7207" s="425" t="s">
        <v>15852</v>
      </c>
      <c r="E7207" s="425" t="s">
        <v>11257</v>
      </c>
      <c r="F7207" s="444">
        <v>34410000</v>
      </c>
      <c r="G7207" s="423">
        <v>2023</v>
      </c>
      <c r="H7207" s="424">
        <f>VLOOKUP(G7207,[3]잔가율!$B$3:$C$33,2,FALSE)</f>
        <v>0.82599999999999996</v>
      </c>
      <c r="I7207" s="434">
        <f t="shared" si="112"/>
        <v>28422660</v>
      </c>
    </row>
    <row r="7208" spans="1:9">
      <c r="A7208" s="421">
        <v>7207</v>
      </c>
      <c r="B7208" s="313" t="s">
        <v>7711</v>
      </c>
      <c r="C7208" s="425" t="s">
        <v>11219</v>
      </c>
      <c r="D7208" s="425" t="s">
        <v>15852</v>
      </c>
      <c r="E7208" s="425" t="s">
        <v>11258</v>
      </c>
      <c r="F7208" s="444">
        <v>34180000</v>
      </c>
      <c r="G7208" s="423">
        <v>2023</v>
      </c>
      <c r="H7208" s="424">
        <f>VLOOKUP(G7208,[3]잔가율!$B$3:$C$33,2,FALSE)</f>
        <v>0.82599999999999996</v>
      </c>
      <c r="I7208" s="434">
        <f t="shared" si="112"/>
        <v>28232680</v>
      </c>
    </row>
    <row r="7209" spans="1:9">
      <c r="A7209" s="421">
        <v>7208</v>
      </c>
      <c r="B7209" s="313" t="s">
        <v>7711</v>
      </c>
      <c r="C7209" s="425" t="s">
        <v>11219</v>
      </c>
      <c r="D7209" s="425" t="s">
        <v>15852</v>
      </c>
      <c r="E7209" s="425" t="s">
        <v>11259</v>
      </c>
      <c r="F7209" s="444">
        <v>41580000</v>
      </c>
      <c r="G7209" s="423">
        <v>2023</v>
      </c>
      <c r="H7209" s="424">
        <f>VLOOKUP(G7209,[3]잔가율!$B$3:$C$33,2,FALSE)</f>
        <v>0.82599999999999996</v>
      </c>
      <c r="I7209" s="434">
        <f t="shared" si="112"/>
        <v>34345080</v>
      </c>
    </row>
    <row r="7210" spans="1:9">
      <c r="A7210" s="421">
        <v>7209</v>
      </c>
      <c r="B7210" s="313" t="s">
        <v>7711</v>
      </c>
      <c r="C7210" s="425" t="s">
        <v>11219</v>
      </c>
      <c r="D7210" s="425" t="s">
        <v>15852</v>
      </c>
      <c r="E7210" s="425" t="s">
        <v>11260</v>
      </c>
      <c r="F7210" s="444">
        <v>37540000</v>
      </c>
      <c r="G7210" s="423">
        <v>2023</v>
      </c>
      <c r="H7210" s="424">
        <f>VLOOKUP(G7210,[3]잔가율!$B$3:$C$33,2,FALSE)</f>
        <v>0.82599999999999996</v>
      </c>
      <c r="I7210" s="434">
        <f t="shared" si="112"/>
        <v>31008040</v>
      </c>
    </row>
    <row r="7211" spans="1:9">
      <c r="A7211" s="421">
        <v>7210</v>
      </c>
      <c r="B7211" s="313" t="s">
        <v>7711</v>
      </c>
      <c r="C7211" s="425" t="s">
        <v>11219</v>
      </c>
      <c r="D7211" s="425" t="s">
        <v>15852</v>
      </c>
      <c r="E7211" s="425" t="s">
        <v>11261</v>
      </c>
      <c r="F7211" s="444">
        <v>36660000</v>
      </c>
      <c r="G7211" s="423">
        <v>2023</v>
      </c>
      <c r="H7211" s="424">
        <f>VLOOKUP(G7211,[3]잔가율!$B$3:$C$33,2,FALSE)</f>
        <v>0.82599999999999996</v>
      </c>
      <c r="I7211" s="434">
        <f t="shared" si="112"/>
        <v>30281160</v>
      </c>
    </row>
    <row r="7212" spans="1:9">
      <c r="A7212" s="421">
        <v>7211</v>
      </c>
      <c r="B7212" s="313" t="s">
        <v>7711</v>
      </c>
      <c r="C7212" s="425" t="s">
        <v>11219</v>
      </c>
      <c r="D7212" s="425" t="s">
        <v>15852</v>
      </c>
      <c r="E7212" s="425" t="s">
        <v>11262</v>
      </c>
      <c r="F7212" s="444">
        <v>41370000</v>
      </c>
      <c r="G7212" s="423">
        <v>2023</v>
      </c>
      <c r="H7212" s="424">
        <f>VLOOKUP(G7212,[3]잔가율!$B$3:$C$33,2,FALSE)</f>
        <v>0.82599999999999996</v>
      </c>
      <c r="I7212" s="434">
        <f t="shared" si="112"/>
        <v>34171620</v>
      </c>
    </row>
    <row r="7213" spans="1:9">
      <c r="A7213" s="421">
        <v>7212</v>
      </c>
      <c r="B7213" s="313" t="s">
        <v>7711</v>
      </c>
      <c r="C7213" s="425" t="s">
        <v>11219</v>
      </c>
      <c r="D7213" s="425" t="s">
        <v>15852</v>
      </c>
      <c r="E7213" s="425" t="s">
        <v>11263</v>
      </c>
      <c r="F7213" s="444">
        <v>35470000</v>
      </c>
      <c r="G7213" s="423">
        <v>2023</v>
      </c>
      <c r="H7213" s="424">
        <f>VLOOKUP(G7213,[3]잔가율!$B$3:$C$33,2,FALSE)</f>
        <v>0.82599999999999996</v>
      </c>
      <c r="I7213" s="434">
        <f t="shared" si="112"/>
        <v>29298220</v>
      </c>
    </row>
    <row r="7214" spans="1:9">
      <c r="A7214" s="421">
        <v>7213</v>
      </c>
      <c r="B7214" s="313" t="s">
        <v>7711</v>
      </c>
      <c r="C7214" s="425" t="s">
        <v>11219</v>
      </c>
      <c r="D7214" s="425" t="s">
        <v>15852</v>
      </c>
      <c r="E7214" s="425" t="s">
        <v>11264</v>
      </c>
      <c r="F7214" s="444">
        <v>44130000</v>
      </c>
      <c r="G7214" s="423">
        <v>2023</v>
      </c>
      <c r="H7214" s="424">
        <f>VLOOKUP(G7214,[3]잔가율!$B$3:$C$33,2,FALSE)</f>
        <v>0.82599999999999996</v>
      </c>
      <c r="I7214" s="434">
        <f t="shared" si="112"/>
        <v>36451380</v>
      </c>
    </row>
    <row r="7215" spans="1:9">
      <c r="A7215" s="421">
        <v>7214</v>
      </c>
      <c r="B7215" s="313" t="s">
        <v>7711</v>
      </c>
      <c r="C7215" s="425" t="s">
        <v>11219</v>
      </c>
      <c r="D7215" s="425" t="s">
        <v>15852</v>
      </c>
      <c r="E7215" s="425" t="s">
        <v>11265</v>
      </c>
      <c r="F7215" s="444">
        <v>39620000</v>
      </c>
      <c r="G7215" s="423">
        <v>2023</v>
      </c>
      <c r="H7215" s="424">
        <f>VLOOKUP(G7215,[3]잔가율!$B$3:$C$33,2,FALSE)</f>
        <v>0.82599999999999996</v>
      </c>
      <c r="I7215" s="434">
        <f t="shared" si="112"/>
        <v>32726120</v>
      </c>
    </row>
    <row r="7216" spans="1:9">
      <c r="A7216" s="421">
        <v>7215</v>
      </c>
      <c r="B7216" s="313" t="s">
        <v>7711</v>
      </c>
      <c r="C7216" s="425" t="s">
        <v>11219</v>
      </c>
      <c r="D7216" s="425" t="s">
        <v>15852</v>
      </c>
      <c r="E7216" s="425" t="s">
        <v>11266</v>
      </c>
      <c r="F7216" s="444">
        <v>36880000</v>
      </c>
      <c r="G7216" s="423">
        <v>2023</v>
      </c>
      <c r="H7216" s="424">
        <f>VLOOKUP(G7216,[3]잔가율!$B$3:$C$33,2,FALSE)</f>
        <v>0.82599999999999996</v>
      </c>
      <c r="I7216" s="434">
        <f t="shared" si="112"/>
        <v>30462880</v>
      </c>
    </row>
    <row r="7217" spans="1:9">
      <c r="A7217" s="421">
        <v>7216</v>
      </c>
      <c r="B7217" s="313" t="s">
        <v>7711</v>
      </c>
      <c r="C7217" s="425" t="s">
        <v>11219</v>
      </c>
      <c r="D7217" s="425" t="s">
        <v>15852</v>
      </c>
      <c r="E7217" s="425" t="s">
        <v>11267</v>
      </c>
      <c r="F7217" s="444">
        <v>39150000</v>
      </c>
      <c r="G7217" s="423">
        <v>2023</v>
      </c>
      <c r="H7217" s="424">
        <f>VLOOKUP(G7217,[3]잔가율!$B$3:$C$33,2,FALSE)</f>
        <v>0.82599999999999996</v>
      </c>
      <c r="I7217" s="434">
        <f t="shared" si="112"/>
        <v>32337900</v>
      </c>
    </row>
    <row r="7218" spans="1:9">
      <c r="A7218" s="421">
        <v>7217</v>
      </c>
      <c r="B7218" s="313" t="s">
        <v>7711</v>
      </c>
      <c r="C7218" s="425" t="s">
        <v>11219</v>
      </c>
      <c r="D7218" s="425" t="s">
        <v>15852</v>
      </c>
      <c r="E7218" s="425" t="s">
        <v>11268</v>
      </c>
      <c r="F7218" s="444">
        <v>41400000</v>
      </c>
      <c r="G7218" s="423">
        <v>2023</v>
      </c>
      <c r="H7218" s="424">
        <f>VLOOKUP(G7218,[3]잔가율!$B$3:$C$33,2,FALSE)</f>
        <v>0.82599999999999996</v>
      </c>
      <c r="I7218" s="434">
        <f t="shared" si="112"/>
        <v>34196400</v>
      </c>
    </row>
    <row r="7219" spans="1:9">
      <c r="A7219" s="421">
        <v>7218</v>
      </c>
      <c r="B7219" s="313" t="s">
        <v>7711</v>
      </c>
      <c r="C7219" s="425" t="s">
        <v>11219</v>
      </c>
      <c r="D7219" s="425" t="s">
        <v>15852</v>
      </c>
      <c r="E7219" s="425" t="s">
        <v>11269</v>
      </c>
      <c r="F7219" s="444">
        <v>37010000</v>
      </c>
      <c r="G7219" s="423">
        <v>2023</v>
      </c>
      <c r="H7219" s="424">
        <f>VLOOKUP(G7219,[3]잔가율!$B$3:$C$33,2,FALSE)</f>
        <v>0.82599999999999996</v>
      </c>
      <c r="I7219" s="434">
        <f t="shared" si="112"/>
        <v>30570260</v>
      </c>
    </row>
    <row r="7220" spans="1:9">
      <c r="A7220" s="421">
        <v>7219</v>
      </c>
      <c r="B7220" s="313" t="s">
        <v>7711</v>
      </c>
      <c r="C7220" s="425" t="s">
        <v>11219</v>
      </c>
      <c r="D7220" s="425" t="s">
        <v>15852</v>
      </c>
      <c r="E7220" s="425" t="s">
        <v>11270</v>
      </c>
      <c r="F7220" s="444">
        <v>37420000</v>
      </c>
      <c r="G7220" s="423">
        <v>2023</v>
      </c>
      <c r="H7220" s="424">
        <f>VLOOKUP(G7220,[3]잔가율!$B$3:$C$33,2,FALSE)</f>
        <v>0.82599999999999996</v>
      </c>
      <c r="I7220" s="434">
        <f t="shared" si="112"/>
        <v>30908920</v>
      </c>
    </row>
    <row r="7221" spans="1:9">
      <c r="A7221" s="421">
        <v>7220</v>
      </c>
      <c r="B7221" s="313" t="s">
        <v>7711</v>
      </c>
      <c r="C7221" s="425" t="s">
        <v>11219</v>
      </c>
      <c r="D7221" s="425" t="s">
        <v>15852</v>
      </c>
      <c r="E7221" s="425" t="s">
        <v>11271</v>
      </c>
      <c r="F7221" s="444">
        <v>32940000</v>
      </c>
      <c r="G7221" s="423">
        <v>2023</v>
      </c>
      <c r="H7221" s="424">
        <f>VLOOKUP(G7221,[3]잔가율!$B$3:$C$33,2,FALSE)</f>
        <v>0.82599999999999996</v>
      </c>
      <c r="I7221" s="434">
        <f t="shared" si="112"/>
        <v>27208440</v>
      </c>
    </row>
    <row r="7222" spans="1:9">
      <c r="A7222" s="421">
        <v>7221</v>
      </c>
      <c r="B7222" s="313" t="s">
        <v>7711</v>
      </c>
      <c r="C7222" s="425" t="s">
        <v>11219</v>
      </c>
      <c r="D7222" s="425" t="s">
        <v>15852</v>
      </c>
      <c r="E7222" s="425" t="s">
        <v>11272</v>
      </c>
      <c r="F7222" s="444">
        <v>25150000</v>
      </c>
      <c r="G7222" s="423">
        <v>2023</v>
      </c>
      <c r="H7222" s="424">
        <f>VLOOKUP(G7222,[3]잔가율!$B$3:$C$33,2,FALSE)</f>
        <v>0.82599999999999996</v>
      </c>
      <c r="I7222" s="434">
        <f t="shared" si="112"/>
        <v>20773900</v>
      </c>
    </row>
    <row r="7223" spans="1:9">
      <c r="A7223" s="421">
        <v>7222</v>
      </c>
      <c r="B7223" s="313" t="s">
        <v>7711</v>
      </c>
      <c r="C7223" s="425" t="s">
        <v>11219</v>
      </c>
      <c r="D7223" s="425" t="s">
        <v>15852</v>
      </c>
      <c r="E7223" s="425" t="s">
        <v>11273</v>
      </c>
      <c r="F7223" s="444">
        <v>41250000</v>
      </c>
      <c r="G7223" s="423">
        <v>2023</v>
      </c>
      <c r="H7223" s="424">
        <f>VLOOKUP(G7223,[3]잔가율!$B$3:$C$33,2,FALSE)</f>
        <v>0.82599999999999996</v>
      </c>
      <c r="I7223" s="434">
        <f t="shared" si="112"/>
        <v>34072500</v>
      </c>
    </row>
    <row r="7224" spans="1:9">
      <c r="A7224" s="421">
        <v>7223</v>
      </c>
      <c r="B7224" s="313" t="s">
        <v>7711</v>
      </c>
      <c r="C7224" s="425" t="s">
        <v>11219</v>
      </c>
      <c r="D7224" s="425" t="s">
        <v>15852</v>
      </c>
      <c r="E7224" s="425" t="s">
        <v>11274</v>
      </c>
      <c r="F7224" s="444">
        <v>38040000</v>
      </c>
      <c r="G7224" s="423">
        <v>2023</v>
      </c>
      <c r="H7224" s="424">
        <f>VLOOKUP(G7224,[3]잔가율!$B$3:$C$33,2,FALSE)</f>
        <v>0.82599999999999996</v>
      </c>
      <c r="I7224" s="434">
        <f t="shared" si="112"/>
        <v>31421040</v>
      </c>
    </row>
    <row r="7225" spans="1:9">
      <c r="A7225" s="421">
        <v>7224</v>
      </c>
      <c r="B7225" s="313" t="s">
        <v>7711</v>
      </c>
      <c r="C7225" s="425" t="s">
        <v>11219</v>
      </c>
      <c r="D7225" s="425" t="s">
        <v>15852</v>
      </c>
      <c r="E7225" s="425" t="s">
        <v>11275</v>
      </c>
      <c r="F7225" s="444">
        <v>37580000</v>
      </c>
      <c r="G7225" s="423">
        <v>2023</v>
      </c>
      <c r="H7225" s="424">
        <f>VLOOKUP(G7225,[3]잔가율!$B$3:$C$33,2,FALSE)</f>
        <v>0.82599999999999996</v>
      </c>
      <c r="I7225" s="434">
        <f t="shared" si="112"/>
        <v>31041080</v>
      </c>
    </row>
    <row r="7226" spans="1:9">
      <c r="A7226" s="421">
        <v>7225</v>
      </c>
      <c r="B7226" s="313" t="s">
        <v>15840</v>
      </c>
      <c r="C7226" s="425" t="s">
        <v>11219</v>
      </c>
      <c r="D7226" s="425" t="s">
        <v>15852</v>
      </c>
      <c r="E7226" s="425" t="s">
        <v>11276</v>
      </c>
      <c r="F7226" s="444">
        <v>40360000</v>
      </c>
      <c r="G7226" s="423">
        <v>2023</v>
      </c>
      <c r="H7226" s="424">
        <f>VLOOKUP(G7226,[3]잔가율!$B$3:$C$33,2,FALSE)</f>
        <v>0.82599999999999996</v>
      </c>
      <c r="I7226" s="434">
        <f t="shared" si="112"/>
        <v>33337360</v>
      </c>
    </row>
    <row r="7227" spans="1:9">
      <c r="A7227" s="421">
        <v>7226</v>
      </c>
      <c r="B7227" s="313" t="s">
        <v>7711</v>
      </c>
      <c r="C7227" s="425" t="s">
        <v>11219</v>
      </c>
      <c r="D7227" s="425" t="s">
        <v>15852</v>
      </c>
      <c r="E7227" s="425" t="s">
        <v>11277</v>
      </c>
      <c r="F7227" s="444">
        <v>32910000</v>
      </c>
      <c r="G7227" s="423">
        <v>2023</v>
      </c>
      <c r="H7227" s="424">
        <f>VLOOKUP(G7227,[3]잔가율!$B$3:$C$33,2,FALSE)</f>
        <v>0.82599999999999996</v>
      </c>
      <c r="I7227" s="434">
        <f t="shared" si="112"/>
        <v>27183660</v>
      </c>
    </row>
    <row r="7228" spans="1:9">
      <c r="A7228" s="421">
        <v>7227</v>
      </c>
      <c r="B7228" s="313" t="s">
        <v>7711</v>
      </c>
      <c r="C7228" s="425" t="s">
        <v>11219</v>
      </c>
      <c r="D7228" s="425" t="s">
        <v>15852</v>
      </c>
      <c r="E7228" s="425" t="s">
        <v>11278</v>
      </c>
      <c r="F7228" s="444">
        <v>42420000</v>
      </c>
      <c r="G7228" s="423">
        <v>2023</v>
      </c>
      <c r="H7228" s="424">
        <f>VLOOKUP(G7228,[3]잔가율!$B$3:$C$33,2,FALSE)</f>
        <v>0.82599999999999996</v>
      </c>
      <c r="I7228" s="434">
        <f t="shared" si="112"/>
        <v>35038920</v>
      </c>
    </row>
    <row r="7229" spans="1:9">
      <c r="A7229" s="421">
        <v>7228</v>
      </c>
      <c r="B7229" s="313" t="s">
        <v>7711</v>
      </c>
      <c r="C7229" s="425" t="s">
        <v>11219</v>
      </c>
      <c r="D7229" s="425" t="s">
        <v>11279</v>
      </c>
      <c r="E7229" s="425" t="s">
        <v>11280</v>
      </c>
      <c r="F7229" s="444">
        <v>36120000</v>
      </c>
      <c r="G7229" s="423">
        <v>2023</v>
      </c>
      <c r="H7229" s="424">
        <f>VLOOKUP(G7229,[3]잔가율!$B$3:$C$33,2,FALSE)</f>
        <v>0.82599999999999996</v>
      </c>
      <c r="I7229" s="434">
        <f t="shared" si="112"/>
        <v>29835120</v>
      </c>
    </row>
    <row r="7230" spans="1:9">
      <c r="A7230" s="421">
        <v>7229</v>
      </c>
      <c r="B7230" s="313" t="s">
        <v>7711</v>
      </c>
      <c r="C7230" s="425" t="s">
        <v>11219</v>
      </c>
      <c r="D7230" s="425" t="s">
        <v>11279</v>
      </c>
      <c r="E7230" s="425" t="s">
        <v>11281</v>
      </c>
      <c r="F7230" s="444">
        <v>36900000</v>
      </c>
      <c r="G7230" s="423">
        <v>2023</v>
      </c>
      <c r="H7230" s="424">
        <f>VLOOKUP(G7230,[3]잔가율!$B$3:$C$33,2,FALSE)</f>
        <v>0.82599999999999996</v>
      </c>
      <c r="I7230" s="434">
        <f t="shared" si="112"/>
        <v>30479400</v>
      </c>
    </row>
    <row r="7231" spans="1:9">
      <c r="A7231" s="421">
        <v>7230</v>
      </c>
      <c r="B7231" s="313" t="s">
        <v>7711</v>
      </c>
      <c r="C7231" s="425" t="s">
        <v>11219</v>
      </c>
      <c r="D7231" s="425" t="s">
        <v>11279</v>
      </c>
      <c r="E7231" s="425" t="s">
        <v>11282</v>
      </c>
      <c r="F7231" s="444">
        <v>36920000</v>
      </c>
      <c r="G7231" s="423">
        <v>2023</v>
      </c>
      <c r="H7231" s="424">
        <f>VLOOKUP(G7231,[3]잔가율!$B$3:$C$33,2,FALSE)</f>
        <v>0.82599999999999996</v>
      </c>
      <c r="I7231" s="434">
        <f t="shared" si="112"/>
        <v>30495920</v>
      </c>
    </row>
    <row r="7232" spans="1:9">
      <c r="A7232" s="421">
        <v>7231</v>
      </c>
      <c r="B7232" s="422" t="s">
        <v>7711</v>
      </c>
      <c r="C7232" s="422" t="s">
        <v>7600</v>
      </c>
      <c r="D7232" s="422" t="s">
        <v>7601</v>
      </c>
      <c r="E7232" s="422" t="s">
        <v>7602</v>
      </c>
      <c r="F7232" s="438">
        <v>150000000</v>
      </c>
      <c r="G7232" s="423">
        <v>2023</v>
      </c>
      <c r="H7232" s="424">
        <f>VLOOKUP(G7232,[3]잔가율!$D$3:$E$33,2,FALSE)</f>
        <v>0.84199999999999997</v>
      </c>
      <c r="I7232" s="434">
        <f t="shared" si="112"/>
        <v>126300000</v>
      </c>
    </row>
    <row r="7233" spans="1:9">
      <c r="A7233" s="421">
        <v>7232</v>
      </c>
      <c r="B7233" s="422" t="s">
        <v>7711</v>
      </c>
      <c r="C7233" s="422" t="s">
        <v>7600</v>
      </c>
      <c r="D7233" s="422" t="s">
        <v>7601</v>
      </c>
      <c r="E7233" s="422" t="s">
        <v>7603</v>
      </c>
      <c r="F7233" s="438">
        <v>118180000</v>
      </c>
      <c r="G7233" s="423">
        <v>2023</v>
      </c>
      <c r="H7233" s="424">
        <f>VLOOKUP(G7233,[3]잔가율!$D$3:$E$33,2,FALSE)</f>
        <v>0.84199999999999997</v>
      </c>
      <c r="I7233" s="434">
        <f t="shared" si="112"/>
        <v>99507560</v>
      </c>
    </row>
    <row r="7234" spans="1:9">
      <c r="A7234" s="421">
        <v>7233</v>
      </c>
      <c r="B7234" s="422" t="s">
        <v>7711</v>
      </c>
      <c r="C7234" s="422" t="s">
        <v>7604</v>
      </c>
      <c r="D7234" s="422" t="s">
        <v>7605</v>
      </c>
      <c r="E7234" s="422" t="s">
        <v>7606</v>
      </c>
      <c r="F7234" s="438">
        <v>15970000</v>
      </c>
      <c r="G7234" s="423">
        <v>2023</v>
      </c>
      <c r="H7234" s="424">
        <f>VLOOKUP(G7234,[3]잔가율!$D$3:$E$33,2,FALSE)</f>
        <v>0.84199999999999997</v>
      </c>
      <c r="I7234" s="434">
        <f t="shared" ref="I7234:I7297" si="113">ROUNDDOWN(F7234*H7234,0)</f>
        <v>13446740</v>
      </c>
    </row>
    <row r="7235" spans="1:9">
      <c r="A7235" s="421">
        <v>7234</v>
      </c>
      <c r="B7235" s="422" t="s">
        <v>7711</v>
      </c>
      <c r="C7235" s="422" t="s">
        <v>11283</v>
      </c>
      <c r="D7235" s="422" t="s">
        <v>11284</v>
      </c>
      <c r="E7235" s="422" t="s">
        <v>11285</v>
      </c>
      <c r="F7235" s="438">
        <v>21640000</v>
      </c>
      <c r="G7235" s="423">
        <v>2023</v>
      </c>
      <c r="H7235" s="424">
        <f>VLOOKUP(G7235,[3]잔가율!$B$3:$C$33,2,FALSE)</f>
        <v>0.82599999999999996</v>
      </c>
      <c r="I7235" s="434">
        <f t="shared" si="113"/>
        <v>17874640</v>
      </c>
    </row>
    <row r="7236" spans="1:9">
      <c r="A7236" s="421">
        <v>7235</v>
      </c>
      <c r="B7236" s="422" t="s">
        <v>7711</v>
      </c>
      <c r="C7236" s="422" t="s">
        <v>11283</v>
      </c>
      <c r="D7236" s="422" t="s">
        <v>11284</v>
      </c>
      <c r="E7236" s="422" t="s">
        <v>11286</v>
      </c>
      <c r="F7236" s="438">
        <v>23190000</v>
      </c>
      <c r="G7236" s="423">
        <v>2023</v>
      </c>
      <c r="H7236" s="424">
        <f>VLOOKUP(G7236,[3]잔가율!$B$3:$C$33,2,FALSE)</f>
        <v>0.82599999999999996</v>
      </c>
      <c r="I7236" s="434">
        <f t="shared" si="113"/>
        <v>19154940</v>
      </c>
    </row>
    <row r="7237" spans="1:9">
      <c r="A7237" s="421">
        <v>7236</v>
      </c>
      <c r="B7237" s="422" t="s">
        <v>7711</v>
      </c>
      <c r="C7237" s="422" t="s">
        <v>11283</v>
      </c>
      <c r="D7237" s="422" t="s">
        <v>11284</v>
      </c>
      <c r="E7237" s="422" t="s">
        <v>11287</v>
      </c>
      <c r="F7237" s="438">
        <v>24230000</v>
      </c>
      <c r="G7237" s="423">
        <v>2023</v>
      </c>
      <c r="H7237" s="424">
        <f>VLOOKUP(G7237,[3]잔가율!$B$3:$C$33,2,FALSE)</f>
        <v>0.82599999999999996</v>
      </c>
      <c r="I7237" s="434">
        <f t="shared" si="113"/>
        <v>20013980</v>
      </c>
    </row>
    <row r="7238" spans="1:9">
      <c r="A7238" s="421">
        <v>7237</v>
      </c>
      <c r="B7238" s="422" t="s">
        <v>7711</v>
      </c>
      <c r="C7238" s="422" t="s">
        <v>11283</v>
      </c>
      <c r="D7238" s="422" t="s">
        <v>11284</v>
      </c>
      <c r="E7238" s="422" t="s">
        <v>11288</v>
      </c>
      <c r="F7238" s="438">
        <v>24600000</v>
      </c>
      <c r="G7238" s="423">
        <v>2023</v>
      </c>
      <c r="H7238" s="424">
        <f>VLOOKUP(G7238,[3]잔가율!$B$3:$C$33,2,FALSE)</f>
        <v>0.82599999999999996</v>
      </c>
      <c r="I7238" s="434">
        <f t="shared" si="113"/>
        <v>20319600</v>
      </c>
    </row>
    <row r="7239" spans="1:9">
      <c r="A7239" s="421">
        <v>7238</v>
      </c>
      <c r="B7239" s="422" t="s">
        <v>7711</v>
      </c>
      <c r="C7239" s="422" t="s">
        <v>11283</v>
      </c>
      <c r="D7239" s="422" t="s">
        <v>11284</v>
      </c>
      <c r="E7239" s="422" t="s">
        <v>11289</v>
      </c>
      <c r="F7239" s="438">
        <v>26100000</v>
      </c>
      <c r="G7239" s="423">
        <v>2023</v>
      </c>
      <c r="H7239" s="424">
        <f>VLOOKUP(G7239,[3]잔가율!$B$3:$C$33,2,FALSE)</f>
        <v>0.82599999999999996</v>
      </c>
      <c r="I7239" s="434">
        <f t="shared" si="113"/>
        <v>21558600</v>
      </c>
    </row>
    <row r="7240" spans="1:9">
      <c r="A7240" s="421">
        <v>7239</v>
      </c>
      <c r="B7240" s="422" t="s">
        <v>7711</v>
      </c>
      <c r="C7240" s="422" t="s">
        <v>11283</v>
      </c>
      <c r="D7240" s="422" t="s">
        <v>11284</v>
      </c>
      <c r="E7240" s="422" t="s">
        <v>11290</v>
      </c>
      <c r="F7240" s="438">
        <v>27510000</v>
      </c>
      <c r="G7240" s="423">
        <v>2023</v>
      </c>
      <c r="H7240" s="424">
        <f>VLOOKUP(G7240,[3]잔가율!$B$3:$C$33,2,FALSE)</f>
        <v>0.82599999999999996</v>
      </c>
      <c r="I7240" s="434">
        <f t="shared" si="113"/>
        <v>22723260</v>
      </c>
    </row>
    <row r="7241" spans="1:9">
      <c r="A7241" s="421">
        <v>7240</v>
      </c>
      <c r="B7241" s="422" t="s">
        <v>7711</v>
      </c>
      <c r="C7241" s="422" t="s">
        <v>11283</v>
      </c>
      <c r="D7241" s="422" t="s">
        <v>11284</v>
      </c>
      <c r="E7241" s="422" t="s">
        <v>11291</v>
      </c>
      <c r="F7241" s="438">
        <v>21370000</v>
      </c>
      <c r="G7241" s="423">
        <v>2023</v>
      </c>
      <c r="H7241" s="424">
        <f>VLOOKUP(G7241,[3]잔가율!$B$3:$C$33,2,FALSE)</f>
        <v>0.82599999999999996</v>
      </c>
      <c r="I7241" s="434">
        <f t="shared" si="113"/>
        <v>17651620</v>
      </c>
    </row>
    <row r="7242" spans="1:9">
      <c r="A7242" s="421">
        <v>7241</v>
      </c>
      <c r="B7242" s="422" t="s">
        <v>7711</v>
      </c>
      <c r="C7242" s="422" t="s">
        <v>11283</v>
      </c>
      <c r="D7242" s="422" t="s">
        <v>11284</v>
      </c>
      <c r="E7242" s="422" t="s">
        <v>11292</v>
      </c>
      <c r="F7242" s="438">
        <v>22520000</v>
      </c>
      <c r="G7242" s="423">
        <v>2023</v>
      </c>
      <c r="H7242" s="424">
        <f>VLOOKUP(G7242,[3]잔가율!$B$3:$C$33,2,FALSE)</f>
        <v>0.82599999999999996</v>
      </c>
      <c r="I7242" s="434">
        <f t="shared" si="113"/>
        <v>18601520</v>
      </c>
    </row>
    <row r="7243" spans="1:9">
      <c r="A7243" s="421">
        <v>7242</v>
      </c>
      <c r="B7243" s="422" t="s">
        <v>7711</v>
      </c>
      <c r="C7243" s="422" t="s">
        <v>11283</v>
      </c>
      <c r="D7243" s="422" t="s">
        <v>11284</v>
      </c>
      <c r="E7243" s="422" t="s">
        <v>11293</v>
      </c>
      <c r="F7243" s="438">
        <v>23190000</v>
      </c>
      <c r="G7243" s="423">
        <v>2023</v>
      </c>
      <c r="H7243" s="424">
        <f>VLOOKUP(G7243,[3]잔가율!$B$3:$C$33,2,FALSE)</f>
        <v>0.82599999999999996</v>
      </c>
      <c r="I7243" s="434">
        <f t="shared" si="113"/>
        <v>19154940</v>
      </c>
    </row>
    <row r="7244" spans="1:9">
      <c r="A7244" s="421">
        <v>7243</v>
      </c>
      <c r="B7244" s="422" t="s">
        <v>7711</v>
      </c>
      <c r="C7244" s="422" t="s">
        <v>11283</v>
      </c>
      <c r="D7244" s="422" t="s">
        <v>11284</v>
      </c>
      <c r="E7244" s="422" t="s">
        <v>11294</v>
      </c>
      <c r="F7244" s="438">
        <v>24150000</v>
      </c>
      <c r="G7244" s="423">
        <v>2023</v>
      </c>
      <c r="H7244" s="424">
        <f>VLOOKUP(G7244,[3]잔가율!$B$3:$C$33,2,FALSE)</f>
        <v>0.82599999999999996</v>
      </c>
      <c r="I7244" s="434">
        <f t="shared" si="113"/>
        <v>19947900</v>
      </c>
    </row>
    <row r="7245" spans="1:9">
      <c r="A7245" s="421">
        <v>7244</v>
      </c>
      <c r="B7245" s="422" t="s">
        <v>7711</v>
      </c>
      <c r="C7245" s="422" t="s">
        <v>11283</v>
      </c>
      <c r="D7245" s="422" t="s">
        <v>11284</v>
      </c>
      <c r="E7245" s="422" t="s">
        <v>11295</v>
      </c>
      <c r="F7245" s="438">
        <v>26240000</v>
      </c>
      <c r="G7245" s="423">
        <v>2023</v>
      </c>
      <c r="H7245" s="424">
        <f>VLOOKUP(G7245,[3]잔가율!$B$3:$C$33,2,FALSE)</f>
        <v>0.82599999999999996</v>
      </c>
      <c r="I7245" s="434">
        <f t="shared" si="113"/>
        <v>21674240</v>
      </c>
    </row>
    <row r="7246" spans="1:9">
      <c r="A7246" s="421">
        <v>7245</v>
      </c>
      <c r="B7246" s="422" t="s">
        <v>7711</v>
      </c>
      <c r="C7246" s="422" t="s">
        <v>11283</v>
      </c>
      <c r="D7246" s="422" t="s">
        <v>11284</v>
      </c>
      <c r="E7246" s="422" t="s">
        <v>11296</v>
      </c>
      <c r="F7246" s="438">
        <v>24570000</v>
      </c>
      <c r="G7246" s="423">
        <v>2023</v>
      </c>
      <c r="H7246" s="424">
        <f>VLOOKUP(G7246,[3]잔가율!$B$3:$C$33,2,FALSE)</f>
        <v>0.82599999999999996</v>
      </c>
      <c r="I7246" s="434">
        <f t="shared" si="113"/>
        <v>20294820</v>
      </c>
    </row>
    <row r="7247" spans="1:9">
      <c r="A7247" s="421">
        <v>7246</v>
      </c>
      <c r="B7247" s="422" t="s">
        <v>7711</v>
      </c>
      <c r="C7247" s="422" t="s">
        <v>11283</v>
      </c>
      <c r="D7247" s="422" t="s">
        <v>11284</v>
      </c>
      <c r="E7247" s="422" t="s">
        <v>11297</v>
      </c>
      <c r="F7247" s="438">
        <v>25520000</v>
      </c>
      <c r="G7247" s="423">
        <v>2023</v>
      </c>
      <c r="H7247" s="424">
        <f>VLOOKUP(G7247,[3]잔가율!$B$3:$C$33,2,FALSE)</f>
        <v>0.82599999999999996</v>
      </c>
      <c r="I7247" s="434">
        <f t="shared" si="113"/>
        <v>21079520</v>
      </c>
    </row>
    <row r="7248" spans="1:9">
      <c r="A7248" s="421">
        <v>7247</v>
      </c>
      <c r="B7248" s="422" t="s">
        <v>7711</v>
      </c>
      <c r="C7248" s="422" t="s">
        <v>11283</v>
      </c>
      <c r="D7248" s="422" t="s">
        <v>11284</v>
      </c>
      <c r="E7248" s="422" t="s">
        <v>11298</v>
      </c>
      <c r="F7248" s="438">
        <v>25040000</v>
      </c>
      <c r="G7248" s="423">
        <v>2023</v>
      </c>
      <c r="H7248" s="424">
        <f>VLOOKUP(G7248,[3]잔가율!$B$3:$C$33,2,FALSE)</f>
        <v>0.82599999999999996</v>
      </c>
      <c r="I7248" s="434">
        <f t="shared" si="113"/>
        <v>20683040</v>
      </c>
    </row>
    <row r="7249" spans="1:9">
      <c r="A7249" s="421">
        <v>7248</v>
      </c>
      <c r="B7249" s="422" t="s">
        <v>7711</v>
      </c>
      <c r="C7249" s="422" t="s">
        <v>11283</v>
      </c>
      <c r="D7249" s="422" t="s">
        <v>11284</v>
      </c>
      <c r="E7249" s="422" t="s">
        <v>11299</v>
      </c>
      <c r="F7249" s="438">
        <v>20190000</v>
      </c>
      <c r="G7249" s="423">
        <v>2023</v>
      </c>
      <c r="H7249" s="424">
        <f>VLOOKUP(G7249,[3]잔가율!$B$3:$C$33,2,FALSE)</f>
        <v>0.82599999999999996</v>
      </c>
      <c r="I7249" s="434">
        <f t="shared" si="113"/>
        <v>16676940</v>
      </c>
    </row>
    <row r="7250" spans="1:9">
      <c r="A7250" s="421">
        <v>7249</v>
      </c>
      <c r="B7250" s="422" t="s">
        <v>7711</v>
      </c>
      <c r="C7250" s="422" t="s">
        <v>11283</v>
      </c>
      <c r="D7250" s="422" t="s">
        <v>11284</v>
      </c>
      <c r="E7250" s="422" t="s">
        <v>11300</v>
      </c>
      <c r="F7250" s="438">
        <v>21560000</v>
      </c>
      <c r="G7250" s="423">
        <v>2023</v>
      </c>
      <c r="H7250" s="424">
        <f>VLOOKUP(G7250,[3]잔가율!$B$3:$C$33,2,FALSE)</f>
        <v>0.82599999999999996</v>
      </c>
      <c r="I7250" s="434">
        <f t="shared" si="113"/>
        <v>17808560</v>
      </c>
    </row>
    <row r="7251" spans="1:9">
      <c r="A7251" s="421">
        <v>7250</v>
      </c>
      <c r="B7251" s="422" t="s">
        <v>7711</v>
      </c>
      <c r="C7251" s="422" t="s">
        <v>11283</v>
      </c>
      <c r="D7251" s="422" t="s">
        <v>11284</v>
      </c>
      <c r="E7251" s="422" t="s">
        <v>11301</v>
      </c>
      <c r="F7251" s="438">
        <v>19460000</v>
      </c>
      <c r="G7251" s="423">
        <v>2023</v>
      </c>
      <c r="H7251" s="424">
        <f>VLOOKUP(G7251,[3]잔가율!$B$3:$C$33,2,FALSE)</f>
        <v>0.82599999999999996</v>
      </c>
      <c r="I7251" s="434">
        <f t="shared" si="113"/>
        <v>16073960</v>
      </c>
    </row>
    <row r="7252" spans="1:9">
      <c r="A7252" s="421">
        <v>7251</v>
      </c>
      <c r="B7252" s="422" t="s">
        <v>7711</v>
      </c>
      <c r="C7252" s="422" t="s">
        <v>11283</v>
      </c>
      <c r="D7252" s="422" t="s">
        <v>11284</v>
      </c>
      <c r="E7252" s="422" t="s">
        <v>11302</v>
      </c>
      <c r="F7252" s="438">
        <v>20530000</v>
      </c>
      <c r="G7252" s="423">
        <v>2023</v>
      </c>
      <c r="H7252" s="424">
        <f>VLOOKUP(G7252,[3]잔가율!$B$3:$C$33,2,FALSE)</f>
        <v>0.82599999999999996</v>
      </c>
      <c r="I7252" s="434">
        <f t="shared" si="113"/>
        <v>16957780</v>
      </c>
    </row>
    <row r="7253" spans="1:9">
      <c r="A7253" s="421">
        <v>7252</v>
      </c>
      <c r="B7253" s="422" t="s">
        <v>7711</v>
      </c>
      <c r="C7253" s="422" t="s">
        <v>11283</v>
      </c>
      <c r="D7253" s="422" t="s">
        <v>11284</v>
      </c>
      <c r="E7253" s="422" t="s">
        <v>11303</v>
      </c>
      <c r="F7253" s="438">
        <v>25690000</v>
      </c>
      <c r="G7253" s="423">
        <v>2023</v>
      </c>
      <c r="H7253" s="424">
        <f>VLOOKUP(G7253,[3]잔가율!$B$3:$C$33,2,FALSE)</f>
        <v>0.82599999999999996</v>
      </c>
      <c r="I7253" s="434">
        <f t="shared" si="113"/>
        <v>21219940</v>
      </c>
    </row>
    <row r="7254" spans="1:9">
      <c r="A7254" s="421">
        <v>7253</v>
      </c>
      <c r="B7254" s="422" t="s">
        <v>7711</v>
      </c>
      <c r="C7254" s="422" t="s">
        <v>11283</v>
      </c>
      <c r="D7254" s="422" t="s">
        <v>11284</v>
      </c>
      <c r="E7254" s="422" t="s">
        <v>11304</v>
      </c>
      <c r="F7254" s="438">
        <v>25020000</v>
      </c>
      <c r="G7254" s="423">
        <v>2023</v>
      </c>
      <c r="H7254" s="424">
        <f>VLOOKUP(G7254,[3]잔가율!$B$3:$C$33,2,FALSE)</f>
        <v>0.82599999999999996</v>
      </c>
      <c r="I7254" s="434">
        <f t="shared" si="113"/>
        <v>20666520</v>
      </c>
    </row>
    <row r="7255" spans="1:9">
      <c r="A7255" s="421">
        <v>7254</v>
      </c>
      <c r="B7255" s="422" t="s">
        <v>7711</v>
      </c>
      <c r="C7255" s="422" t="s">
        <v>11283</v>
      </c>
      <c r="D7255" s="422" t="s">
        <v>11284</v>
      </c>
      <c r="E7255" s="422" t="s">
        <v>11305</v>
      </c>
      <c r="F7255" s="438">
        <v>27550000</v>
      </c>
      <c r="G7255" s="423">
        <v>2023</v>
      </c>
      <c r="H7255" s="424">
        <f>VLOOKUP(G7255,[3]잔가율!$B$3:$C$33,2,FALSE)</f>
        <v>0.82599999999999996</v>
      </c>
      <c r="I7255" s="434">
        <f t="shared" si="113"/>
        <v>22756300</v>
      </c>
    </row>
    <row r="7256" spans="1:9">
      <c r="A7256" s="421">
        <v>7255</v>
      </c>
      <c r="B7256" s="422" t="s">
        <v>7711</v>
      </c>
      <c r="C7256" s="422" t="s">
        <v>11283</v>
      </c>
      <c r="D7256" s="422" t="s">
        <v>11284</v>
      </c>
      <c r="E7256" s="422" t="s">
        <v>11306</v>
      </c>
      <c r="F7256" s="438">
        <v>29450000</v>
      </c>
      <c r="G7256" s="423">
        <v>2023</v>
      </c>
      <c r="H7256" s="424">
        <f>VLOOKUP(G7256,[3]잔가율!$B$3:$C$33,2,FALSE)</f>
        <v>0.82599999999999996</v>
      </c>
      <c r="I7256" s="434">
        <f t="shared" si="113"/>
        <v>24325700</v>
      </c>
    </row>
    <row r="7257" spans="1:9">
      <c r="A7257" s="421">
        <v>7256</v>
      </c>
      <c r="B7257" s="422" t="s">
        <v>7711</v>
      </c>
      <c r="C7257" s="422" t="s">
        <v>11283</v>
      </c>
      <c r="D7257" s="422" t="s">
        <v>11284</v>
      </c>
      <c r="E7257" s="422" t="s">
        <v>11307</v>
      </c>
      <c r="F7257" s="438">
        <v>25640000</v>
      </c>
      <c r="G7257" s="423">
        <v>2023</v>
      </c>
      <c r="H7257" s="424">
        <f>VLOOKUP(G7257,[3]잔가율!$B$3:$C$33,2,FALSE)</f>
        <v>0.82599999999999996</v>
      </c>
      <c r="I7257" s="434">
        <f t="shared" si="113"/>
        <v>21178640</v>
      </c>
    </row>
    <row r="7258" spans="1:9">
      <c r="A7258" s="421">
        <v>7257</v>
      </c>
      <c r="B7258" s="422" t="s">
        <v>7711</v>
      </c>
      <c r="C7258" s="422" t="s">
        <v>11283</v>
      </c>
      <c r="D7258" s="422" t="s">
        <v>11284</v>
      </c>
      <c r="E7258" s="422" t="s">
        <v>11308</v>
      </c>
      <c r="F7258" s="438">
        <v>26220000</v>
      </c>
      <c r="G7258" s="423">
        <v>2023</v>
      </c>
      <c r="H7258" s="424">
        <f>VLOOKUP(G7258,[3]잔가율!$B$3:$C$33,2,FALSE)</f>
        <v>0.82599999999999996</v>
      </c>
      <c r="I7258" s="434">
        <f t="shared" si="113"/>
        <v>21657720</v>
      </c>
    </row>
    <row r="7259" spans="1:9">
      <c r="A7259" s="421">
        <v>7258</v>
      </c>
      <c r="B7259" s="422" t="s">
        <v>7711</v>
      </c>
      <c r="C7259" s="422" t="s">
        <v>11283</v>
      </c>
      <c r="D7259" s="422" t="s">
        <v>11284</v>
      </c>
      <c r="E7259" s="422" t="s">
        <v>11309</v>
      </c>
      <c r="F7259" s="438">
        <v>28200000</v>
      </c>
      <c r="G7259" s="423">
        <v>2023</v>
      </c>
      <c r="H7259" s="424">
        <f>VLOOKUP(G7259,[3]잔가율!$B$3:$C$33,2,FALSE)</f>
        <v>0.82599999999999996</v>
      </c>
      <c r="I7259" s="434">
        <f t="shared" si="113"/>
        <v>23293200</v>
      </c>
    </row>
    <row r="7260" spans="1:9">
      <c r="A7260" s="421">
        <v>7259</v>
      </c>
      <c r="B7260" s="422" t="s">
        <v>7711</v>
      </c>
      <c r="C7260" s="422" t="s">
        <v>11283</v>
      </c>
      <c r="D7260" s="422" t="s">
        <v>11284</v>
      </c>
      <c r="E7260" s="422" t="s">
        <v>11310</v>
      </c>
      <c r="F7260" s="438">
        <v>26800000</v>
      </c>
      <c r="G7260" s="423">
        <v>2023</v>
      </c>
      <c r="H7260" s="424">
        <f>VLOOKUP(G7260,[3]잔가율!$B$3:$C$33,2,FALSE)</f>
        <v>0.82599999999999996</v>
      </c>
      <c r="I7260" s="434">
        <f t="shared" si="113"/>
        <v>22136800</v>
      </c>
    </row>
    <row r="7261" spans="1:9">
      <c r="A7261" s="421">
        <v>7260</v>
      </c>
      <c r="B7261" s="422" t="s">
        <v>7711</v>
      </c>
      <c r="C7261" s="422" t="s">
        <v>11283</v>
      </c>
      <c r="D7261" s="422" t="s">
        <v>11284</v>
      </c>
      <c r="E7261" s="422" t="s">
        <v>11311</v>
      </c>
      <c r="F7261" s="438">
        <v>30220000</v>
      </c>
      <c r="G7261" s="423">
        <v>2023</v>
      </c>
      <c r="H7261" s="424">
        <f>VLOOKUP(G7261,[3]잔가율!$B$3:$C$33,2,FALSE)</f>
        <v>0.82599999999999996</v>
      </c>
      <c r="I7261" s="434">
        <f t="shared" si="113"/>
        <v>24961720</v>
      </c>
    </row>
    <row r="7262" spans="1:9">
      <c r="A7262" s="421">
        <v>7261</v>
      </c>
      <c r="B7262" s="422" t="s">
        <v>7711</v>
      </c>
      <c r="C7262" s="422" t="s">
        <v>11283</v>
      </c>
      <c r="D7262" s="422" t="s">
        <v>11284</v>
      </c>
      <c r="E7262" s="422" t="s">
        <v>11312</v>
      </c>
      <c r="F7262" s="438">
        <v>29410000</v>
      </c>
      <c r="G7262" s="423">
        <v>2023</v>
      </c>
      <c r="H7262" s="424">
        <f>VLOOKUP(G7262,[3]잔가율!$B$3:$C$33,2,FALSE)</f>
        <v>0.82599999999999996</v>
      </c>
      <c r="I7262" s="434">
        <f t="shared" si="113"/>
        <v>24292660</v>
      </c>
    </row>
    <row r="7263" spans="1:9">
      <c r="A7263" s="421">
        <v>7262</v>
      </c>
      <c r="B7263" s="422" t="s">
        <v>7711</v>
      </c>
      <c r="C7263" s="422" t="s">
        <v>11283</v>
      </c>
      <c r="D7263" s="422" t="s">
        <v>11284</v>
      </c>
      <c r="E7263" s="422" t="s">
        <v>11313</v>
      </c>
      <c r="F7263" s="438">
        <v>28400000</v>
      </c>
      <c r="G7263" s="423">
        <v>2023</v>
      </c>
      <c r="H7263" s="424">
        <f>VLOOKUP(G7263,[3]잔가율!$B$3:$C$33,2,FALSE)</f>
        <v>0.82599999999999996</v>
      </c>
      <c r="I7263" s="434">
        <f t="shared" si="113"/>
        <v>23458400</v>
      </c>
    </row>
    <row r="7264" spans="1:9">
      <c r="A7264" s="421">
        <v>7263</v>
      </c>
      <c r="B7264" s="422" t="s">
        <v>7711</v>
      </c>
      <c r="C7264" s="422" t="s">
        <v>11283</v>
      </c>
      <c r="D7264" s="422" t="s">
        <v>11284</v>
      </c>
      <c r="E7264" s="422" t="s">
        <v>11314</v>
      </c>
      <c r="F7264" s="438">
        <v>30400000</v>
      </c>
      <c r="G7264" s="423">
        <v>2023</v>
      </c>
      <c r="H7264" s="424">
        <f>VLOOKUP(G7264,[3]잔가율!$B$3:$C$33,2,FALSE)</f>
        <v>0.82599999999999996</v>
      </c>
      <c r="I7264" s="434">
        <f t="shared" si="113"/>
        <v>25110400</v>
      </c>
    </row>
    <row r="7265" spans="1:9">
      <c r="A7265" s="421">
        <v>7264</v>
      </c>
      <c r="B7265" s="422" t="s">
        <v>7711</v>
      </c>
      <c r="C7265" s="422" t="s">
        <v>11283</v>
      </c>
      <c r="D7265" s="422" t="s">
        <v>11284</v>
      </c>
      <c r="E7265" s="422" t="s">
        <v>11315</v>
      </c>
      <c r="F7265" s="438">
        <v>29640000</v>
      </c>
      <c r="G7265" s="423">
        <v>2023</v>
      </c>
      <c r="H7265" s="424">
        <f>VLOOKUP(G7265,[3]잔가율!$B$3:$C$33,2,FALSE)</f>
        <v>0.82599999999999996</v>
      </c>
      <c r="I7265" s="434">
        <f t="shared" si="113"/>
        <v>24482640</v>
      </c>
    </row>
    <row r="7266" spans="1:9">
      <c r="A7266" s="421">
        <v>7265</v>
      </c>
      <c r="B7266" s="422" t="s">
        <v>7711</v>
      </c>
      <c r="C7266" s="422" t="s">
        <v>11283</v>
      </c>
      <c r="D7266" s="422" t="s">
        <v>11284</v>
      </c>
      <c r="E7266" s="422" t="s">
        <v>11316</v>
      </c>
      <c r="F7266" s="438">
        <v>25480000</v>
      </c>
      <c r="G7266" s="423">
        <v>2023</v>
      </c>
      <c r="H7266" s="424">
        <f>VLOOKUP(G7266,[3]잔가율!$B$3:$C$33,2,FALSE)</f>
        <v>0.82599999999999996</v>
      </c>
      <c r="I7266" s="434">
        <f t="shared" si="113"/>
        <v>21046480</v>
      </c>
    </row>
    <row r="7267" spans="1:9">
      <c r="A7267" s="421">
        <v>7266</v>
      </c>
      <c r="B7267" s="422" t="s">
        <v>7711</v>
      </c>
      <c r="C7267" s="422" t="s">
        <v>11283</v>
      </c>
      <c r="D7267" s="422" t="s">
        <v>11284</v>
      </c>
      <c r="E7267" s="422" t="s">
        <v>11317</v>
      </c>
      <c r="F7267" s="438">
        <v>28930000</v>
      </c>
      <c r="G7267" s="423">
        <v>2023</v>
      </c>
      <c r="H7267" s="424">
        <f>VLOOKUP(G7267,[3]잔가율!$B$3:$C$33,2,FALSE)</f>
        <v>0.82599999999999996</v>
      </c>
      <c r="I7267" s="434">
        <f t="shared" si="113"/>
        <v>23896180</v>
      </c>
    </row>
    <row r="7268" spans="1:9">
      <c r="A7268" s="421">
        <v>7267</v>
      </c>
      <c r="B7268" s="422" t="s">
        <v>7711</v>
      </c>
      <c r="C7268" s="422" t="s">
        <v>11283</v>
      </c>
      <c r="D7268" s="422" t="s">
        <v>11284</v>
      </c>
      <c r="E7268" s="422" t="s">
        <v>11318</v>
      </c>
      <c r="F7268" s="438">
        <v>27530000</v>
      </c>
      <c r="G7268" s="423">
        <v>2023</v>
      </c>
      <c r="H7268" s="424">
        <f>VLOOKUP(G7268,[3]잔가율!$B$3:$C$33,2,FALSE)</f>
        <v>0.82599999999999996</v>
      </c>
      <c r="I7268" s="434">
        <f t="shared" si="113"/>
        <v>22739780</v>
      </c>
    </row>
    <row r="7269" spans="1:9">
      <c r="A7269" s="421">
        <v>7268</v>
      </c>
      <c r="B7269" s="422" t="s">
        <v>7711</v>
      </c>
      <c r="C7269" s="422" t="s">
        <v>11283</v>
      </c>
      <c r="D7269" s="422" t="s">
        <v>11284</v>
      </c>
      <c r="E7269" s="422" t="s">
        <v>11319</v>
      </c>
      <c r="F7269" s="438">
        <v>26200000</v>
      </c>
      <c r="G7269" s="423">
        <v>2023</v>
      </c>
      <c r="H7269" s="424">
        <f>VLOOKUP(G7269,[3]잔가율!$B$3:$C$33,2,FALSE)</f>
        <v>0.82599999999999996</v>
      </c>
      <c r="I7269" s="434">
        <f t="shared" si="113"/>
        <v>21641200</v>
      </c>
    </row>
    <row r="7270" spans="1:9">
      <c r="A7270" s="421">
        <v>7269</v>
      </c>
      <c r="B7270" s="422" t="s">
        <v>7711</v>
      </c>
      <c r="C7270" s="422" t="s">
        <v>11283</v>
      </c>
      <c r="D7270" s="422" t="s">
        <v>11284</v>
      </c>
      <c r="E7270" s="422" t="s">
        <v>11320</v>
      </c>
      <c r="F7270" s="438">
        <v>27670000</v>
      </c>
      <c r="G7270" s="423">
        <v>2023</v>
      </c>
      <c r="H7270" s="424">
        <f>VLOOKUP(G7270,[3]잔가율!$B$3:$C$33,2,FALSE)</f>
        <v>0.82599999999999996</v>
      </c>
      <c r="I7270" s="434">
        <f t="shared" si="113"/>
        <v>22855420</v>
      </c>
    </row>
    <row r="7271" spans="1:9">
      <c r="A7271" s="421">
        <v>7270</v>
      </c>
      <c r="B7271" s="422" t="s">
        <v>7711</v>
      </c>
      <c r="C7271" s="422" t="s">
        <v>11283</v>
      </c>
      <c r="D7271" s="422" t="s">
        <v>11284</v>
      </c>
      <c r="E7271" s="422" t="s">
        <v>11321</v>
      </c>
      <c r="F7271" s="438">
        <v>26440000</v>
      </c>
      <c r="G7271" s="423">
        <v>2023</v>
      </c>
      <c r="H7271" s="424">
        <f>VLOOKUP(G7271,[3]잔가율!$B$3:$C$33,2,FALSE)</f>
        <v>0.82599999999999996</v>
      </c>
      <c r="I7271" s="434">
        <f t="shared" si="113"/>
        <v>21839440</v>
      </c>
    </row>
    <row r="7272" spans="1:9">
      <c r="A7272" s="421">
        <v>7271</v>
      </c>
      <c r="B7272" s="422" t="s">
        <v>7711</v>
      </c>
      <c r="C7272" s="422" t="s">
        <v>11283</v>
      </c>
      <c r="D7272" s="422" t="s">
        <v>11284</v>
      </c>
      <c r="E7272" s="422" t="s">
        <v>11322</v>
      </c>
      <c r="F7272" s="438">
        <v>29360000</v>
      </c>
      <c r="G7272" s="423">
        <v>2023</v>
      </c>
      <c r="H7272" s="424">
        <f>VLOOKUP(G7272,[3]잔가율!$B$3:$C$33,2,FALSE)</f>
        <v>0.82599999999999996</v>
      </c>
      <c r="I7272" s="434">
        <f t="shared" si="113"/>
        <v>24251360</v>
      </c>
    </row>
    <row r="7273" spans="1:9">
      <c r="A7273" s="421">
        <v>7272</v>
      </c>
      <c r="B7273" s="422" t="s">
        <v>7711</v>
      </c>
      <c r="C7273" s="422" t="s">
        <v>11283</v>
      </c>
      <c r="D7273" s="422" t="s">
        <v>11284</v>
      </c>
      <c r="E7273" s="422" t="s">
        <v>11323</v>
      </c>
      <c r="F7273" s="438">
        <v>29860000</v>
      </c>
      <c r="G7273" s="423">
        <v>2023</v>
      </c>
      <c r="H7273" s="424">
        <f>VLOOKUP(G7273,[3]잔가율!$B$3:$C$33,2,FALSE)</f>
        <v>0.82599999999999996</v>
      </c>
      <c r="I7273" s="434">
        <f t="shared" si="113"/>
        <v>24664360</v>
      </c>
    </row>
    <row r="7274" spans="1:9">
      <c r="A7274" s="421">
        <v>7273</v>
      </c>
      <c r="B7274" s="422" t="s">
        <v>7711</v>
      </c>
      <c r="C7274" s="422" t="s">
        <v>11283</v>
      </c>
      <c r="D7274" s="422" t="s">
        <v>11284</v>
      </c>
      <c r="E7274" s="422" t="s">
        <v>11324</v>
      </c>
      <c r="F7274" s="438">
        <v>28460000</v>
      </c>
      <c r="G7274" s="423">
        <v>2023</v>
      </c>
      <c r="H7274" s="424">
        <f>VLOOKUP(G7274,[3]잔가율!$B$3:$C$33,2,FALSE)</f>
        <v>0.82599999999999996</v>
      </c>
      <c r="I7274" s="434">
        <f t="shared" si="113"/>
        <v>23507960</v>
      </c>
    </row>
    <row r="7275" spans="1:9">
      <c r="A7275" s="421">
        <v>7274</v>
      </c>
      <c r="B7275" s="422" t="s">
        <v>7711</v>
      </c>
      <c r="C7275" s="422" t="s">
        <v>11283</v>
      </c>
      <c r="D7275" s="422" t="s">
        <v>11284</v>
      </c>
      <c r="E7275" s="422" t="s">
        <v>11325</v>
      </c>
      <c r="F7275" s="438">
        <v>25030000</v>
      </c>
      <c r="G7275" s="423">
        <v>2023</v>
      </c>
      <c r="H7275" s="424">
        <f>VLOOKUP(G7275,[3]잔가율!$B$3:$C$33,2,FALSE)</f>
        <v>0.82599999999999996</v>
      </c>
      <c r="I7275" s="434">
        <f t="shared" si="113"/>
        <v>20674780</v>
      </c>
    </row>
    <row r="7276" spans="1:9">
      <c r="A7276" s="421">
        <v>7275</v>
      </c>
      <c r="B7276" s="422" t="s">
        <v>7711</v>
      </c>
      <c r="C7276" s="422" t="s">
        <v>11283</v>
      </c>
      <c r="D7276" s="422" t="s">
        <v>11284</v>
      </c>
      <c r="E7276" s="422" t="s">
        <v>11326</v>
      </c>
      <c r="F7276" s="438">
        <v>26890000</v>
      </c>
      <c r="G7276" s="423">
        <v>2023</v>
      </c>
      <c r="H7276" s="424">
        <f>VLOOKUP(G7276,[3]잔가율!$B$3:$C$33,2,FALSE)</f>
        <v>0.82599999999999996</v>
      </c>
      <c r="I7276" s="434">
        <f t="shared" si="113"/>
        <v>22211140</v>
      </c>
    </row>
    <row r="7277" spans="1:9">
      <c r="A7277" s="421">
        <v>7276</v>
      </c>
      <c r="B7277" s="422" t="s">
        <v>7711</v>
      </c>
      <c r="C7277" s="422" t="s">
        <v>11283</v>
      </c>
      <c r="D7277" s="422" t="s">
        <v>11284</v>
      </c>
      <c r="E7277" s="422" t="s">
        <v>11327</v>
      </c>
      <c r="F7277" s="438">
        <v>23220000</v>
      </c>
      <c r="G7277" s="423">
        <v>2023</v>
      </c>
      <c r="H7277" s="424">
        <f>VLOOKUP(G7277,[3]잔가율!$B$3:$C$33,2,FALSE)</f>
        <v>0.82599999999999996</v>
      </c>
      <c r="I7277" s="434">
        <f t="shared" si="113"/>
        <v>19179720</v>
      </c>
    </row>
    <row r="7278" spans="1:9">
      <c r="A7278" s="421">
        <v>7277</v>
      </c>
      <c r="B7278" s="422" t="s">
        <v>7711</v>
      </c>
      <c r="C7278" s="422" t="s">
        <v>11283</v>
      </c>
      <c r="D7278" s="422" t="s">
        <v>11284</v>
      </c>
      <c r="E7278" s="422" t="s">
        <v>11328</v>
      </c>
      <c r="F7278" s="438">
        <v>23430000</v>
      </c>
      <c r="G7278" s="423">
        <v>2023</v>
      </c>
      <c r="H7278" s="424">
        <f>VLOOKUP(G7278,[3]잔가율!$B$3:$C$33,2,FALSE)</f>
        <v>0.82599999999999996</v>
      </c>
      <c r="I7278" s="434">
        <f t="shared" si="113"/>
        <v>19353180</v>
      </c>
    </row>
    <row r="7279" spans="1:9">
      <c r="A7279" s="421">
        <v>7278</v>
      </c>
      <c r="B7279" s="422" t="s">
        <v>7711</v>
      </c>
      <c r="C7279" s="422" t="s">
        <v>11283</v>
      </c>
      <c r="D7279" s="422" t="s">
        <v>11284</v>
      </c>
      <c r="E7279" s="422" t="s">
        <v>11329</v>
      </c>
      <c r="F7279" s="438">
        <v>23000000</v>
      </c>
      <c r="G7279" s="423">
        <v>2023</v>
      </c>
      <c r="H7279" s="424">
        <f>VLOOKUP(G7279,[3]잔가율!$B$3:$C$33,2,FALSE)</f>
        <v>0.82599999999999996</v>
      </c>
      <c r="I7279" s="434">
        <f t="shared" si="113"/>
        <v>18998000</v>
      </c>
    </row>
    <row r="7280" spans="1:9">
      <c r="A7280" s="421">
        <v>7279</v>
      </c>
      <c r="B7280" s="422" t="s">
        <v>7711</v>
      </c>
      <c r="C7280" s="422" t="s">
        <v>11283</v>
      </c>
      <c r="D7280" s="422" t="s">
        <v>11284</v>
      </c>
      <c r="E7280" s="422" t="s">
        <v>11330</v>
      </c>
      <c r="F7280" s="438">
        <v>19620000</v>
      </c>
      <c r="G7280" s="423">
        <v>2023</v>
      </c>
      <c r="H7280" s="424">
        <f>VLOOKUP(G7280,[3]잔가율!$B$3:$C$33,2,FALSE)</f>
        <v>0.82599999999999996</v>
      </c>
      <c r="I7280" s="434">
        <f t="shared" si="113"/>
        <v>16206120</v>
      </c>
    </row>
    <row r="7281" spans="1:9">
      <c r="A7281" s="421">
        <v>7280</v>
      </c>
      <c r="B7281" s="422" t="s">
        <v>7711</v>
      </c>
      <c r="C7281" s="422" t="s">
        <v>11283</v>
      </c>
      <c r="D7281" s="422" t="s">
        <v>11284</v>
      </c>
      <c r="E7281" s="422" t="s">
        <v>11331</v>
      </c>
      <c r="F7281" s="438">
        <v>20560000</v>
      </c>
      <c r="G7281" s="423">
        <v>2023</v>
      </c>
      <c r="H7281" s="424">
        <f>VLOOKUP(G7281,[3]잔가율!$B$3:$C$33,2,FALSE)</f>
        <v>0.82599999999999996</v>
      </c>
      <c r="I7281" s="434">
        <f t="shared" si="113"/>
        <v>16982560</v>
      </c>
    </row>
    <row r="7282" spans="1:9">
      <c r="A7282" s="421">
        <v>7281</v>
      </c>
      <c r="B7282" s="422" t="s">
        <v>7711</v>
      </c>
      <c r="C7282" s="422" t="s">
        <v>11283</v>
      </c>
      <c r="D7282" s="422" t="s">
        <v>11284</v>
      </c>
      <c r="E7282" s="422" t="s">
        <v>11332</v>
      </c>
      <c r="F7282" s="438">
        <v>21200000</v>
      </c>
      <c r="G7282" s="423">
        <v>2023</v>
      </c>
      <c r="H7282" s="424">
        <f>VLOOKUP(G7282,[3]잔가율!$B$3:$C$33,2,FALSE)</f>
        <v>0.82599999999999996</v>
      </c>
      <c r="I7282" s="434">
        <f t="shared" si="113"/>
        <v>17511200</v>
      </c>
    </row>
    <row r="7283" spans="1:9">
      <c r="A7283" s="421">
        <v>7282</v>
      </c>
      <c r="B7283" s="422" t="s">
        <v>7711</v>
      </c>
      <c r="C7283" s="422" t="s">
        <v>11283</v>
      </c>
      <c r="D7283" s="422" t="s">
        <v>11284</v>
      </c>
      <c r="E7283" s="422" t="s">
        <v>11333</v>
      </c>
      <c r="F7283" s="438">
        <v>22190000</v>
      </c>
      <c r="G7283" s="423">
        <v>2023</v>
      </c>
      <c r="H7283" s="424">
        <f>VLOOKUP(G7283,[3]잔가율!$B$3:$C$33,2,FALSE)</f>
        <v>0.82599999999999996</v>
      </c>
      <c r="I7283" s="434">
        <f t="shared" si="113"/>
        <v>18328940</v>
      </c>
    </row>
    <row r="7284" spans="1:9">
      <c r="A7284" s="421">
        <v>7283</v>
      </c>
      <c r="B7284" s="422" t="s">
        <v>7711</v>
      </c>
      <c r="C7284" s="422" t="s">
        <v>11283</v>
      </c>
      <c r="D7284" s="422" t="s">
        <v>11284</v>
      </c>
      <c r="E7284" s="422" t="s">
        <v>11334</v>
      </c>
      <c r="F7284" s="438">
        <v>24190000</v>
      </c>
      <c r="G7284" s="423">
        <v>2023</v>
      </c>
      <c r="H7284" s="424">
        <f>VLOOKUP(G7284,[3]잔가율!$B$3:$C$33,2,FALSE)</f>
        <v>0.82599999999999996</v>
      </c>
      <c r="I7284" s="434">
        <f t="shared" si="113"/>
        <v>19980940</v>
      </c>
    </row>
    <row r="7285" spans="1:9">
      <c r="A7285" s="421">
        <v>7284</v>
      </c>
      <c r="B7285" s="422" t="s">
        <v>7711</v>
      </c>
      <c r="C7285" s="422" t="s">
        <v>11283</v>
      </c>
      <c r="D7285" s="422" t="s">
        <v>11284</v>
      </c>
      <c r="E7285" s="422" t="s">
        <v>11335</v>
      </c>
      <c r="F7285" s="438">
        <v>23050000</v>
      </c>
      <c r="G7285" s="423">
        <v>2023</v>
      </c>
      <c r="H7285" s="424">
        <f>VLOOKUP(G7285,[3]잔가율!$B$3:$C$33,2,FALSE)</f>
        <v>0.82599999999999996</v>
      </c>
      <c r="I7285" s="434">
        <f t="shared" si="113"/>
        <v>19039300</v>
      </c>
    </row>
    <row r="7286" spans="1:9">
      <c r="A7286" s="421">
        <v>7285</v>
      </c>
      <c r="B7286" s="422" t="s">
        <v>7711</v>
      </c>
      <c r="C7286" s="422" t="s">
        <v>11283</v>
      </c>
      <c r="D7286" s="422" t="s">
        <v>11284</v>
      </c>
      <c r="E7286" s="422" t="s">
        <v>11336</v>
      </c>
      <c r="F7286" s="438">
        <v>23950000</v>
      </c>
      <c r="G7286" s="423">
        <v>2023</v>
      </c>
      <c r="H7286" s="424">
        <f>VLOOKUP(G7286,[3]잔가율!$B$3:$C$33,2,FALSE)</f>
        <v>0.82599999999999996</v>
      </c>
      <c r="I7286" s="434">
        <f t="shared" si="113"/>
        <v>19782700</v>
      </c>
    </row>
    <row r="7287" spans="1:9">
      <c r="A7287" s="421">
        <v>7286</v>
      </c>
      <c r="B7287" s="422" t="s">
        <v>7711</v>
      </c>
      <c r="C7287" s="422" t="s">
        <v>11283</v>
      </c>
      <c r="D7287" s="422" t="s">
        <v>11284</v>
      </c>
      <c r="E7287" s="422" t="s">
        <v>11337</v>
      </c>
      <c r="F7287" s="438">
        <v>24840000</v>
      </c>
      <c r="G7287" s="423">
        <v>2023</v>
      </c>
      <c r="H7287" s="424">
        <f>VLOOKUP(G7287,[3]잔가율!$B$3:$C$33,2,FALSE)</f>
        <v>0.82599999999999996</v>
      </c>
      <c r="I7287" s="434">
        <f t="shared" si="113"/>
        <v>20517840</v>
      </c>
    </row>
    <row r="7288" spans="1:9">
      <c r="A7288" s="421">
        <v>7287</v>
      </c>
      <c r="B7288" s="422" t="s">
        <v>7711</v>
      </c>
      <c r="C7288" s="422" t="s">
        <v>11283</v>
      </c>
      <c r="D7288" s="422" t="s">
        <v>11284</v>
      </c>
      <c r="E7288" s="422" t="s">
        <v>11338</v>
      </c>
      <c r="F7288" s="438">
        <v>24800000</v>
      </c>
      <c r="G7288" s="423">
        <v>2023</v>
      </c>
      <c r="H7288" s="424">
        <f>VLOOKUP(G7288,[3]잔가율!$B$3:$C$33,2,FALSE)</f>
        <v>0.82599999999999996</v>
      </c>
      <c r="I7288" s="434">
        <f t="shared" si="113"/>
        <v>20484800</v>
      </c>
    </row>
    <row r="7289" spans="1:9">
      <c r="A7289" s="421">
        <v>7288</v>
      </c>
      <c r="B7289" s="422" t="s">
        <v>7711</v>
      </c>
      <c r="C7289" s="422" t="s">
        <v>11283</v>
      </c>
      <c r="D7289" s="422" t="s">
        <v>11284</v>
      </c>
      <c r="E7289" s="422" t="s">
        <v>11339</v>
      </c>
      <c r="F7289" s="438">
        <v>20250000</v>
      </c>
      <c r="G7289" s="423">
        <v>2023</v>
      </c>
      <c r="H7289" s="424">
        <f>VLOOKUP(G7289,[3]잔가율!$B$3:$C$33,2,FALSE)</f>
        <v>0.82599999999999996</v>
      </c>
      <c r="I7289" s="434">
        <f t="shared" si="113"/>
        <v>16726500</v>
      </c>
    </row>
    <row r="7290" spans="1:9">
      <c r="A7290" s="421">
        <v>7289</v>
      </c>
      <c r="B7290" s="422" t="s">
        <v>7711</v>
      </c>
      <c r="C7290" s="422" t="s">
        <v>11283</v>
      </c>
      <c r="D7290" s="422" t="s">
        <v>11284</v>
      </c>
      <c r="E7290" s="422" t="s">
        <v>11340</v>
      </c>
      <c r="F7290" s="438">
        <v>23670000</v>
      </c>
      <c r="G7290" s="423">
        <v>2023</v>
      </c>
      <c r="H7290" s="424">
        <f>VLOOKUP(G7290,[3]잔가율!$B$3:$C$33,2,FALSE)</f>
        <v>0.82599999999999996</v>
      </c>
      <c r="I7290" s="434">
        <f t="shared" si="113"/>
        <v>19551420</v>
      </c>
    </row>
    <row r="7291" spans="1:9">
      <c r="A7291" s="421">
        <v>7290</v>
      </c>
      <c r="B7291" s="422" t="s">
        <v>7711</v>
      </c>
      <c r="C7291" s="422" t="s">
        <v>11283</v>
      </c>
      <c r="D7291" s="422" t="s">
        <v>1992</v>
      </c>
      <c r="E7291" s="422" t="s">
        <v>11341</v>
      </c>
      <c r="F7291" s="438">
        <v>30030000</v>
      </c>
      <c r="G7291" s="423">
        <v>2023</v>
      </c>
      <c r="H7291" s="424">
        <f>VLOOKUP(G7291,[3]잔가율!$B$3:$C$33,2,FALSE)</f>
        <v>0.82599999999999996</v>
      </c>
      <c r="I7291" s="434">
        <f t="shared" si="113"/>
        <v>24804780</v>
      </c>
    </row>
    <row r="7292" spans="1:9">
      <c r="A7292" s="421">
        <v>7291</v>
      </c>
      <c r="B7292" s="422" t="s">
        <v>7711</v>
      </c>
      <c r="C7292" s="422" t="s">
        <v>11283</v>
      </c>
      <c r="D7292" s="422" t="s">
        <v>1992</v>
      </c>
      <c r="E7292" s="422" t="s">
        <v>11342</v>
      </c>
      <c r="F7292" s="438">
        <v>32720000</v>
      </c>
      <c r="G7292" s="423">
        <v>2023</v>
      </c>
      <c r="H7292" s="424">
        <f>VLOOKUP(G7292,[3]잔가율!$B$3:$C$33,2,FALSE)</f>
        <v>0.82599999999999996</v>
      </c>
      <c r="I7292" s="434">
        <f t="shared" si="113"/>
        <v>27026720</v>
      </c>
    </row>
    <row r="7293" spans="1:9">
      <c r="A7293" s="421">
        <v>7292</v>
      </c>
      <c r="B7293" s="422" t="s">
        <v>7711</v>
      </c>
      <c r="C7293" s="422" t="s">
        <v>11283</v>
      </c>
      <c r="D7293" s="422" t="s">
        <v>1992</v>
      </c>
      <c r="E7293" s="422" t="s">
        <v>11343</v>
      </c>
      <c r="F7293" s="438">
        <v>26760000</v>
      </c>
      <c r="G7293" s="423">
        <v>2023</v>
      </c>
      <c r="H7293" s="424">
        <f>VLOOKUP(G7293,[3]잔가율!$B$3:$C$33,2,FALSE)</f>
        <v>0.82599999999999996</v>
      </c>
      <c r="I7293" s="434">
        <f t="shared" si="113"/>
        <v>22103760</v>
      </c>
    </row>
    <row r="7294" spans="1:9">
      <c r="A7294" s="421">
        <v>7293</v>
      </c>
      <c r="B7294" s="422" t="s">
        <v>7711</v>
      </c>
      <c r="C7294" s="422" t="s">
        <v>11283</v>
      </c>
      <c r="D7294" s="422" t="s">
        <v>1992</v>
      </c>
      <c r="E7294" s="422" t="s">
        <v>11344</v>
      </c>
      <c r="F7294" s="438">
        <v>22380000</v>
      </c>
      <c r="G7294" s="423">
        <v>2023</v>
      </c>
      <c r="H7294" s="424">
        <f>VLOOKUP(G7294,[3]잔가율!$B$3:$C$33,2,FALSE)</f>
        <v>0.82599999999999996</v>
      </c>
      <c r="I7294" s="434">
        <f t="shared" si="113"/>
        <v>18485880</v>
      </c>
    </row>
    <row r="7295" spans="1:9">
      <c r="A7295" s="421">
        <v>7294</v>
      </c>
      <c r="B7295" s="422" t="s">
        <v>7711</v>
      </c>
      <c r="C7295" s="422" t="s">
        <v>11283</v>
      </c>
      <c r="D7295" s="422" t="s">
        <v>1992</v>
      </c>
      <c r="E7295" s="422" t="s">
        <v>11345</v>
      </c>
      <c r="F7295" s="438">
        <v>25900000</v>
      </c>
      <c r="G7295" s="423">
        <v>2023</v>
      </c>
      <c r="H7295" s="424">
        <f>VLOOKUP(G7295,[3]잔가율!$B$3:$C$33,2,FALSE)</f>
        <v>0.82599999999999996</v>
      </c>
      <c r="I7295" s="434">
        <f t="shared" si="113"/>
        <v>21393400</v>
      </c>
    </row>
    <row r="7296" spans="1:9">
      <c r="A7296" s="421">
        <v>7295</v>
      </c>
      <c r="B7296" s="422" t="s">
        <v>7711</v>
      </c>
      <c r="C7296" s="422" t="s">
        <v>11283</v>
      </c>
      <c r="D7296" s="422" t="s">
        <v>11346</v>
      </c>
      <c r="E7296" s="422" t="s">
        <v>11347</v>
      </c>
      <c r="F7296" s="438">
        <v>18660000</v>
      </c>
      <c r="G7296" s="423">
        <v>2023</v>
      </c>
      <c r="H7296" s="424">
        <f>VLOOKUP(G7296,[3]잔가율!$B$3:$C$33,2,FALSE)</f>
        <v>0.82599999999999996</v>
      </c>
      <c r="I7296" s="434">
        <f t="shared" si="113"/>
        <v>15413160</v>
      </c>
    </row>
    <row r="7297" spans="1:9">
      <c r="A7297" s="421">
        <v>7296</v>
      </c>
      <c r="B7297" s="422" t="s">
        <v>7711</v>
      </c>
      <c r="C7297" s="422" t="s">
        <v>11283</v>
      </c>
      <c r="D7297" s="422" t="s">
        <v>11346</v>
      </c>
      <c r="E7297" s="422" t="s">
        <v>11348</v>
      </c>
      <c r="F7297" s="438">
        <v>17060000</v>
      </c>
      <c r="G7297" s="423">
        <v>2023</v>
      </c>
      <c r="H7297" s="424">
        <f>VLOOKUP(G7297,[3]잔가율!$B$3:$C$33,2,FALSE)</f>
        <v>0.82599999999999996</v>
      </c>
      <c r="I7297" s="434">
        <f t="shared" si="113"/>
        <v>14091560</v>
      </c>
    </row>
    <row r="7298" spans="1:9">
      <c r="A7298" s="421">
        <v>7297</v>
      </c>
      <c r="B7298" s="426" t="s">
        <v>7711</v>
      </c>
      <c r="C7298" s="426" t="s">
        <v>11283</v>
      </c>
      <c r="D7298" s="426" t="s">
        <v>11346</v>
      </c>
      <c r="E7298" s="426" t="s">
        <v>11349</v>
      </c>
      <c r="F7298" s="441">
        <v>18310000</v>
      </c>
      <c r="G7298" s="423">
        <v>2023</v>
      </c>
      <c r="H7298" s="424">
        <f>VLOOKUP(G7298,[3]잔가율!$B$3:$C$33,2,FALSE)</f>
        <v>0.82599999999999996</v>
      </c>
      <c r="I7298" s="434">
        <f t="shared" ref="I7298:I7361" si="114">ROUNDDOWN(F7298*H7298,0)</f>
        <v>15124060</v>
      </c>
    </row>
    <row r="7299" spans="1:9">
      <c r="A7299" s="421">
        <v>7298</v>
      </c>
      <c r="B7299" s="422" t="s">
        <v>7711</v>
      </c>
      <c r="C7299" s="422" t="s">
        <v>11283</v>
      </c>
      <c r="D7299" s="422" t="s">
        <v>11346</v>
      </c>
      <c r="E7299" s="422" t="s">
        <v>11350</v>
      </c>
      <c r="F7299" s="438">
        <v>12100000</v>
      </c>
      <c r="G7299" s="423">
        <v>2023</v>
      </c>
      <c r="H7299" s="424">
        <f>VLOOKUP(G7299,[3]잔가율!$B$3:$C$33,2,FALSE)</f>
        <v>0.82599999999999996</v>
      </c>
      <c r="I7299" s="434">
        <f t="shared" si="114"/>
        <v>9994600</v>
      </c>
    </row>
    <row r="7300" spans="1:9">
      <c r="A7300" s="421">
        <v>7299</v>
      </c>
      <c r="B7300" s="422" t="s">
        <v>7711</v>
      </c>
      <c r="C7300" s="422" t="s">
        <v>11283</v>
      </c>
      <c r="D7300" s="422" t="s">
        <v>11346</v>
      </c>
      <c r="E7300" s="422" t="s">
        <v>11351</v>
      </c>
      <c r="F7300" s="438">
        <v>12120000</v>
      </c>
      <c r="G7300" s="423">
        <v>2023</v>
      </c>
      <c r="H7300" s="424">
        <f>VLOOKUP(G7300,[3]잔가율!$B$3:$C$33,2,FALSE)</f>
        <v>0.82599999999999996</v>
      </c>
      <c r="I7300" s="434">
        <f t="shared" si="114"/>
        <v>10011120</v>
      </c>
    </row>
    <row r="7301" spans="1:9">
      <c r="A7301" s="421">
        <v>7300</v>
      </c>
      <c r="B7301" s="422" t="s">
        <v>7711</v>
      </c>
      <c r="C7301" s="422" t="s">
        <v>11283</v>
      </c>
      <c r="D7301" s="422" t="s">
        <v>11346</v>
      </c>
      <c r="E7301" s="422" t="s">
        <v>11352</v>
      </c>
      <c r="F7301" s="438">
        <v>12400000</v>
      </c>
      <c r="G7301" s="423">
        <v>2023</v>
      </c>
      <c r="H7301" s="424">
        <f>VLOOKUP(G7301,[3]잔가율!$B$3:$C$33,2,FALSE)</f>
        <v>0.82599999999999996</v>
      </c>
      <c r="I7301" s="434">
        <f t="shared" si="114"/>
        <v>10242400</v>
      </c>
    </row>
    <row r="7302" spans="1:9">
      <c r="A7302" s="421">
        <v>7301</v>
      </c>
      <c r="B7302" s="422" t="s">
        <v>7711</v>
      </c>
      <c r="C7302" s="422" t="s">
        <v>11283</v>
      </c>
      <c r="D7302" s="422" t="s">
        <v>11346</v>
      </c>
      <c r="E7302" s="422" t="s">
        <v>11353</v>
      </c>
      <c r="F7302" s="438">
        <v>17310000</v>
      </c>
      <c r="G7302" s="423">
        <v>2023</v>
      </c>
      <c r="H7302" s="424">
        <f>VLOOKUP(G7302,[3]잔가율!$B$3:$C$33,2,FALSE)</f>
        <v>0.82599999999999996</v>
      </c>
      <c r="I7302" s="434">
        <f t="shared" si="114"/>
        <v>14298060</v>
      </c>
    </row>
    <row r="7303" spans="1:9">
      <c r="A7303" s="421">
        <v>7302</v>
      </c>
      <c r="B7303" s="422" t="s">
        <v>7711</v>
      </c>
      <c r="C7303" s="422" t="s">
        <v>11283</v>
      </c>
      <c r="D7303" s="422" t="s">
        <v>11346</v>
      </c>
      <c r="E7303" s="422" t="s">
        <v>11354</v>
      </c>
      <c r="F7303" s="438">
        <v>15620000</v>
      </c>
      <c r="G7303" s="423">
        <v>2023</v>
      </c>
      <c r="H7303" s="424">
        <f>VLOOKUP(G7303,[3]잔가율!$B$3:$C$33,2,FALSE)</f>
        <v>0.82599999999999996</v>
      </c>
      <c r="I7303" s="434">
        <f t="shared" si="114"/>
        <v>12902120</v>
      </c>
    </row>
    <row r="7304" spans="1:9">
      <c r="A7304" s="421">
        <v>7303</v>
      </c>
      <c r="B7304" s="422" t="s">
        <v>7711</v>
      </c>
      <c r="C7304" s="422" t="s">
        <v>11283</v>
      </c>
      <c r="D7304" s="422" t="s">
        <v>11346</v>
      </c>
      <c r="E7304" s="422" t="s">
        <v>11355</v>
      </c>
      <c r="F7304" s="438">
        <v>15800000</v>
      </c>
      <c r="G7304" s="423">
        <v>2023</v>
      </c>
      <c r="H7304" s="424">
        <f>VLOOKUP(G7304,[3]잔가율!$B$3:$C$33,2,FALSE)</f>
        <v>0.82599999999999996</v>
      </c>
      <c r="I7304" s="434">
        <f t="shared" si="114"/>
        <v>13050800</v>
      </c>
    </row>
    <row r="7305" spans="1:9">
      <c r="A7305" s="421">
        <v>7304</v>
      </c>
      <c r="B7305" s="422" t="s">
        <v>7711</v>
      </c>
      <c r="C7305" s="422" t="s">
        <v>11283</v>
      </c>
      <c r="D7305" s="422" t="s">
        <v>11346</v>
      </c>
      <c r="E7305" s="422" t="s">
        <v>11356</v>
      </c>
      <c r="F7305" s="438">
        <v>16100000</v>
      </c>
      <c r="G7305" s="423">
        <v>2023</v>
      </c>
      <c r="H7305" s="424">
        <f>VLOOKUP(G7305,[3]잔가율!$B$3:$C$33,2,FALSE)</f>
        <v>0.82599999999999996</v>
      </c>
      <c r="I7305" s="434">
        <f t="shared" si="114"/>
        <v>13298600</v>
      </c>
    </row>
    <row r="7306" spans="1:9">
      <c r="A7306" s="421">
        <v>7305</v>
      </c>
      <c r="B7306" s="422" t="s">
        <v>7711</v>
      </c>
      <c r="C7306" s="422" t="s">
        <v>11283</v>
      </c>
      <c r="D7306" s="422" t="s">
        <v>11346</v>
      </c>
      <c r="E7306" s="422" t="s">
        <v>11357</v>
      </c>
      <c r="F7306" s="438">
        <v>16980000</v>
      </c>
      <c r="G7306" s="423">
        <v>2023</v>
      </c>
      <c r="H7306" s="424">
        <f>VLOOKUP(G7306,[3]잔가율!$B$3:$C$33,2,FALSE)</f>
        <v>0.82599999999999996</v>
      </c>
      <c r="I7306" s="434">
        <f t="shared" si="114"/>
        <v>14025480</v>
      </c>
    </row>
    <row r="7307" spans="1:9">
      <c r="A7307" s="421">
        <v>7306</v>
      </c>
      <c r="B7307" s="422" t="s">
        <v>7711</v>
      </c>
      <c r="C7307" s="422" t="s">
        <v>11283</v>
      </c>
      <c r="D7307" s="422" t="s">
        <v>11346</v>
      </c>
      <c r="E7307" s="422" t="s">
        <v>11358</v>
      </c>
      <c r="F7307" s="438">
        <v>14900000</v>
      </c>
      <c r="G7307" s="423">
        <v>2023</v>
      </c>
      <c r="H7307" s="424">
        <f>VLOOKUP(G7307,[3]잔가율!$B$3:$C$33,2,FALSE)</f>
        <v>0.82599999999999996</v>
      </c>
      <c r="I7307" s="434">
        <f t="shared" si="114"/>
        <v>12307400</v>
      </c>
    </row>
    <row r="7308" spans="1:9">
      <c r="A7308" s="421">
        <v>7307</v>
      </c>
      <c r="B7308" s="422" t="s">
        <v>7711</v>
      </c>
      <c r="C7308" s="422" t="s">
        <v>11283</v>
      </c>
      <c r="D7308" s="422" t="s">
        <v>11346</v>
      </c>
      <c r="E7308" s="422" t="s">
        <v>11359</v>
      </c>
      <c r="F7308" s="438">
        <v>11270000</v>
      </c>
      <c r="G7308" s="423">
        <v>2023</v>
      </c>
      <c r="H7308" s="424">
        <f>VLOOKUP(G7308,[3]잔가율!$B$3:$C$33,2,FALSE)</f>
        <v>0.82599999999999996</v>
      </c>
      <c r="I7308" s="434">
        <f t="shared" si="114"/>
        <v>9309020</v>
      </c>
    </row>
    <row r="7309" spans="1:9">
      <c r="A7309" s="421">
        <v>7308</v>
      </c>
      <c r="B7309" s="422" t="s">
        <v>7711</v>
      </c>
      <c r="C7309" s="422" t="s">
        <v>11283</v>
      </c>
      <c r="D7309" s="422" t="s">
        <v>11346</v>
      </c>
      <c r="E7309" s="422" t="s">
        <v>11360</v>
      </c>
      <c r="F7309" s="438">
        <v>11680000</v>
      </c>
      <c r="G7309" s="423">
        <v>2023</v>
      </c>
      <c r="H7309" s="424">
        <f>VLOOKUP(G7309,[3]잔가율!$B$3:$C$33,2,FALSE)</f>
        <v>0.82599999999999996</v>
      </c>
      <c r="I7309" s="434">
        <f t="shared" si="114"/>
        <v>9647680</v>
      </c>
    </row>
    <row r="7310" spans="1:9">
      <c r="A7310" s="421">
        <v>7309</v>
      </c>
      <c r="B7310" s="422" t="s">
        <v>7711</v>
      </c>
      <c r="C7310" s="422" t="s">
        <v>11283</v>
      </c>
      <c r="D7310" s="422" t="s">
        <v>11346</v>
      </c>
      <c r="E7310" s="422" t="s">
        <v>11361</v>
      </c>
      <c r="F7310" s="438">
        <v>11250000</v>
      </c>
      <c r="G7310" s="423">
        <v>2023</v>
      </c>
      <c r="H7310" s="424">
        <f>VLOOKUP(G7310,[3]잔가율!$B$3:$C$33,2,FALSE)</f>
        <v>0.82599999999999996</v>
      </c>
      <c r="I7310" s="434">
        <f t="shared" si="114"/>
        <v>9292500</v>
      </c>
    </row>
    <row r="7311" spans="1:9">
      <c r="A7311" s="421">
        <v>7310</v>
      </c>
      <c r="B7311" s="422" t="s">
        <v>7711</v>
      </c>
      <c r="C7311" s="422" t="s">
        <v>11283</v>
      </c>
      <c r="D7311" s="422" t="s">
        <v>11346</v>
      </c>
      <c r="E7311" s="422" t="s">
        <v>11362</v>
      </c>
      <c r="F7311" s="438">
        <v>11130000</v>
      </c>
      <c r="G7311" s="423">
        <v>2023</v>
      </c>
      <c r="H7311" s="424">
        <f>VLOOKUP(G7311,[3]잔가율!$B$3:$C$33,2,FALSE)</f>
        <v>0.82599999999999996</v>
      </c>
      <c r="I7311" s="434">
        <f t="shared" si="114"/>
        <v>9193380</v>
      </c>
    </row>
    <row r="7312" spans="1:9">
      <c r="A7312" s="421">
        <v>7311</v>
      </c>
      <c r="B7312" s="422" t="s">
        <v>7711</v>
      </c>
      <c r="C7312" s="422" t="s">
        <v>11283</v>
      </c>
      <c r="D7312" s="422" t="s">
        <v>11346</v>
      </c>
      <c r="E7312" s="422" t="s">
        <v>11363</v>
      </c>
      <c r="F7312" s="438">
        <v>10050000</v>
      </c>
      <c r="G7312" s="423">
        <v>2023</v>
      </c>
      <c r="H7312" s="424">
        <f>VLOOKUP(G7312,[3]잔가율!$B$3:$C$33,2,FALSE)</f>
        <v>0.82599999999999996</v>
      </c>
      <c r="I7312" s="434">
        <f t="shared" si="114"/>
        <v>8301300</v>
      </c>
    </row>
    <row r="7313" spans="1:9">
      <c r="A7313" s="421">
        <v>7312</v>
      </c>
      <c r="B7313" s="422" t="s">
        <v>7711</v>
      </c>
      <c r="C7313" s="422" t="s">
        <v>11283</v>
      </c>
      <c r="D7313" s="422" t="s">
        <v>11346</v>
      </c>
      <c r="E7313" s="422" t="s">
        <v>11364</v>
      </c>
      <c r="F7313" s="438">
        <v>10500000</v>
      </c>
      <c r="G7313" s="423">
        <v>2023</v>
      </c>
      <c r="H7313" s="424">
        <f>VLOOKUP(G7313,[3]잔가율!$B$3:$C$33,2,FALSE)</f>
        <v>0.82599999999999996</v>
      </c>
      <c r="I7313" s="434">
        <f t="shared" si="114"/>
        <v>8673000</v>
      </c>
    </row>
    <row r="7314" spans="1:9">
      <c r="A7314" s="421">
        <v>7313</v>
      </c>
      <c r="B7314" s="422" t="s">
        <v>7711</v>
      </c>
      <c r="C7314" s="422" t="s">
        <v>11283</v>
      </c>
      <c r="D7314" s="422" t="s">
        <v>11346</v>
      </c>
      <c r="E7314" s="422" t="s">
        <v>11365</v>
      </c>
      <c r="F7314" s="438">
        <v>10650000</v>
      </c>
      <c r="G7314" s="423">
        <v>2023</v>
      </c>
      <c r="H7314" s="424">
        <f>VLOOKUP(G7314,[3]잔가율!$B$3:$C$33,2,FALSE)</f>
        <v>0.82599999999999996</v>
      </c>
      <c r="I7314" s="434">
        <f t="shared" si="114"/>
        <v>8796900</v>
      </c>
    </row>
    <row r="7315" spans="1:9">
      <c r="A7315" s="421">
        <v>7314</v>
      </c>
      <c r="B7315" s="422" t="s">
        <v>7711</v>
      </c>
      <c r="C7315" s="422" t="s">
        <v>11283</v>
      </c>
      <c r="D7315" s="422" t="s">
        <v>11346</v>
      </c>
      <c r="E7315" s="422" t="s">
        <v>11366</v>
      </c>
      <c r="F7315" s="438">
        <v>10030000</v>
      </c>
      <c r="G7315" s="423">
        <v>2023</v>
      </c>
      <c r="H7315" s="424">
        <f>VLOOKUP(G7315,[3]잔가율!$B$3:$C$33,2,FALSE)</f>
        <v>0.82599999999999996</v>
      </c>
      <c r="I7315" s="434">
        <f t="shared" si="114"/>
        <v>8284780</v>
      </c>
    </row>
    <row r="7316" spans="1:9">
      <c r="A7316" s="421">
        <v>7315</v>
      </c>
      <c r="B7316" s="422" t="s">
        <v>7711</v>
      </c>
      <c r="C7316" s="422" t="s">
        <v>11283</v>
      </c>
      <c r="D7316" s="422" t="s">
        <v>11346</v>
      </c>
      <c r="E7316" s="422" t="s">
        <v>11367</v>
      </c>
      <c r="F7316" s="438">
        <v>9660000</v>
      </c>
      <c r="G7316" s="423">
        <v>2023</v>
      </c>
      <c r="H7316" s="424">
        <f>VLOOKUP(G7316,[3]잔가율!$B$3:$C$33,2,FALSE)</f>
        <v>0.82599999999999996</v>
      </c>
      <c r="I7316" s="434">
        <f t="shared" si="114"/>
        <v>7979160</v>
      </c>
    </row>
    <row r="7317" spans="1:9">
      <c r="A7317" s="421">
        <v>7316</v>
      </c>
      <c r="B7317" s="422" t="s">
        <v>7711</v>
      </c>
      <c r="C7317" s="422" t="s">
        <v>11283</v>
      </c>
      <c r="D7317" s="422" t="s">
        <v>11346</v>
      </c>
      <c r="E7317" s="422" t="s">
        <v>11368</v>
      </c>
      <c r="F7317" s="438">
        <v>10000000</v>
      </c>
      <c r="G7317" s="423">
        <v>2023</v>
      </c>
      <c r="H7317" s="424">
        <f>VLOOKUP(G7317,[3]잔가율!$B$3:$C$33,2,FALSE)</f>
        <v>0.82599999999999996</v>
      </c>
      <c r="I7317" s="434">
        <f t="shared" si="114"/>
        <v>8260000</v>
      </c>
    </row>
    <row r="7318" spans="1:9">
      <c r="A7318" s="421">
        <v>7317</v>
      </c>
      <c r="B7318" s="422" t="s">
        <v>7711</v>
      </c>
      <c r="C7318" s="422" t="s">
        <v>11283</v>
      </c>
      <c r="D7318" s="422" t="s">
        <v>11346</v>
      </c>
      <c r="E7318" s="422" t="s">
        <v>11369</v>
      </c>
      <c r="F7318" s="438">
        <v>9990000</v>
      </c>
      <c r="G7318" s="423">
        <v>2023</v>
      </c>
      <c r="H7318" s="424">
        <f>VLOOKUP(G7318,[3]잔가율!$B$3:$C$33,2,FALSE)</f>
        <v>0.82599999999999996</v>
      </c>
      <c r="I7318" s="434">
        <f t="shared" si="114"/>
        <v>8251740</v>
      </c>
    </row>
    <row r="7319" spans="1:9">
      <c r="A7319" s="421">
        <v>7318</v>
      </c>
      <c r="B7319" s="422" t="s">
        <v>7711</v>
      </c>
      <c r="C7319" s="422" t="s">
        <v>11283</v>
      </c>
      <c r="D7319" s="422" t="s">
        <v>11346</v>
      </c>
      <c r="E7319" s="422" t="s">
        <v>11370</v>
      </c>
      <c r="F7319" s="438">
        <v>9400000</v>
      </c>
      <c r="G7319" s="423">
        <v>2023</v>
      </c>
      <c r="H7319" s="424">
        <f>VLOOKUP(G7319,[3]잔가율!$B$3:$C$33,2,FALSE)</f>
        <v>0.82599999999999996</v>
      </c>
      <c r="I7319" s="434">
        <f t="shared" si="114"/>
        <v>7764400</v>
      </c>
    </row>
    <row r="7320" spans="1:9">
      <c r="A7320" s="421">
        <v>7319</v>
      </c>
      <c r="B7320" s="422" t="s">
        <v>7711</v>
      </c>
      <c r="C7320" s="422" t="s">
        <v>11283</v>
      </c>
      <c r="D7320" s="422" t="s">
        <v>11346</v>
      </c>
      <c r="E7320" s="422" t="s">
        <v>11371</v>
      </c>
      <c r="F7320" s="438">
        <v>11180000</v>
      </c>
      <c r="G7320" s="423">
        <v>2023</v>
      </c>
      <c r="H7320" s="424">
        <f>VLOOKUP(G7320,[3]잔가율!$B$3:$C$33,2,FALSE)</f>
        <v>0.82599999999999996</v>
      </c>
      <c r="I7320" s="434">
        <f t="shared" si="114"/>
        <v>9234680</v>
      </c>
    </row>
    <row r="7321" spans="1:9">
      <c r="A7321" s="421">
        <v>7320</v>
      </c>
      <c r="B7321" s="422" t="s">
        <v>7711</v>
      </c>
      <c r="C7321" s="422" t="s">
        <v>11283</v>
      </c>
      <c r="D7321" s="422" t="s">
        <v>11346</v>
      </c>
      <c r="E7321" s="422" t="s">
        <v>11372</v>
      </c>
      <c r="F7321" s="438">
        <v>11550000</v>
      </c>
      <c r="G7321" s="423">
        <v>2023</v>
      </c>
      <c r="H7321" s="424">
        <f>VLOOKUP(G7321,[3]잔가율!$B$3:$C$33,2,FALSE)</f>
        <v>0.82599999999999996</v>
      </c>
      <c r="I7321" s="434">
        <f t="shared" si="114"/>
        <v>9540300</v>
      </c>
    </row>
    <row r="7322" spans="1:9">
      <c r="A7322" s="421">
        <v>7321</v>
      </c>
      <c r="B7322" s="422" t="s">
        <v>7711</v>
      </c>
      <c r="C7322" s="422" t="s">
        <v>11283</v>
      </c>
      <c r="D7322" s="422" t="s">
        <v>11346</v>
      </c>
      <c r="E7322" s="422" t="s">
        <v>11373</v>
      </c>
      <c r="F7322" s="438">
        <v>12450000</v>
      </c>
      <c r="G7322" s="423">
        <v>2023</v>
      </c>
      <c r="H7322" s="424">
        <f>VLOOKUP(G7322,[3]잔가율!$B$3:$C$33,2,FALSE)</f>
        <v>0.82599999999999996</v>
      </c>
      <c r="I7322" s="434">
        <f t="shared" si="114"/>
        <v>10283700</v>
      </c>
    </row>
    <row r="7323" spans="1:9">
      <c r="A7323" s="421">
        <v>7322</v>
      </c>
      <c r="B7323" s="422" t="s">
        <v>7711</v>
      </c>
      <c r="C7323" s="422" t="s">
        <v>11283</v>
      </c>
      <c r="D7323" s="422" t="s">
        <v>11346</v>
      </c>
      <c r="E7323" s="422" t="s">
        <v>11374</v>
      </c>
      <c r="F7323" s="438">
        <v>12820000</v>
      </c>
      <c r="G7323" s="423">
        <v>2023</v>
      </c>
      <c r="H7323" s="424">
        <f>VLOOKUP(G7323,[3]잔가율!$B$3:$C$33,2,FALSE)</f>
        <v>0.82599999999999996</v>
      </c>
      <c r="I7323" s="434">
        <f t="shared" si="114"/>
        <v>10589320</v>
      </c>
    </row>
    <row r="7324" spans="1:9">
      <c r="A7324" s="421">
        <v>7323</v>
      </c>
      <c r="B7324" s="422" t="s">
        <v>7711</v>
      </c>
      <c r="C7324" s="422" t="s">
        <v>11283</v>
      </c>
      <c r="D7324" s="422" t="s">
        <v>11346</v>
      </c>
      <c r="E7324" s="422" t="s">
        <v>11375</v>
      </c>
      <c r="F7324" s="438">
        <v>13030000</v>
      </c>
      <c r="G7324" s="423">
        <v>2023</v>
      </c>
      <c r="H7324" s="424">
        <f>VLOOKUP(G7324,[3]잔가율!$B$3:$C$33,2,FALSE)</f>
        <v>0.82599999999999996</v>
      </c>
      <c r="I7324" s="434">
        <f t="shared" si="114"/>
        <v>10762780</v>
      </c>
    </row>
    <row r="7325" spans="1:9">
      <c r="A7325" s="421">
        <v>7324</v>
      </c>
      <c r="B7325" s="422" t="s">
        <v>7711</v>
      </c>
      <c r="C7325" s="422" t="s">
        <v>11283</v>
      </c>
      <c r="D7325" s="422" t="s">
        <v>11346</v>
      </c>
      <c r="E7325" s="422" t="s">
        <v>11376</v>
      </c>
      <c r="F7325" s="438">
        <v>12040000</v>
      </c>
      <c r="G7325" s="423">
        <v>2023</v>
      </c>
      <c r="H7325" s="424">
        <f>VLOOKUP(G7325,[3]잔가율!$B$3:$C$33,2,FALSE)</f>
        <v>0.82599999999999996</v>
      </c>
      <c r="I7325" s="434">
        <f t="shared" si="114"/>
        <v>9945040</v>
      </c>
    </row>
    <row r="7326" spans="1:9">
      <c r="A7326" s="421">
        <v>7325</v>
      </c>
      <c r="B7326" s="422" t="s">
        <v>7711</v>
      </c>
      <c r="C7326" s="422" t="s">
        <v>11283</v>
      </c>
      <c r="D7326" s="422" t="s">
        <v>11346</v>
      </c>
      <c r="E7326" s="422" t="s">
        <v>11377</v>
      </c>
      <c r="F7326" s="438">
        <v>11170000</v>
      </c>
      <c r="G7326" s="423">
        <v>2023</v>
      </c>
      <c r="H7326" s="424">
        <f>VLOOKUP(G7326,[3]잔가율!$B$3:$C$33,2,FALSE)</f>
        <v>0.82599999999999996</v>
      </c>
      <c r="I7326" s="434">
        <f t="shared" si="114"/>
        <v>9226420</v>
      </c>
    </row>
    <row r="7327" spans="1:9">
      <c r="A7327" s="421">
        <v>7326</v>
      </c>
      <c r="B7327" s="422" t="s">
        <v>7711</v>
      </c>
      <c r="C7327" s="422" t="s">
        <v>11283</v>
      </c>
      <c r="D7327" s="422" t="s">
        <v>11346</v>
      </c>
      <c r="E7327" s="422" t="s">
        <v>11378</v>
      </c>
      <c r="F7327" s="438">
        <v>10500000</v>
      </c>
      <c r="G7327" s="423">
        <v>2023</v>
      </c>
      <c r="H7327" s="424">
        <f>VLOOKUP(G7327,[3]잔가율!$B$3:$C$33,2,FALSE)</f>
        <v>0.82599999999999996</v>
      </c>
      <c r="I7327" s="434">
        <f t="shared" si="114"/>
        <v>8673000</v>
      </c>
    </row>
    <row r="7328" spans="1:9">
      <c r="A7328" s="421">
        <v>7327</v>
      </c>
      <c r="B7328" s="422" t="s">
        <v>7711</v>
      </c>
      <c r="C7328" s="422" t="s">
        <v>11283</v>
      </c>
      <c r="D7328" s="422" t="s">
        <v>11346</v>
      </c>
      <c r="E7328" s="422" t="s">
        <v>11379</v>
      </c>
      <c r="F7328" s="438">
        <v>11550000</v>
      </c>
      <c r="G7328" s="423">
        <v>2023</v>
      </c>
      <c r="H7328" s="424">
        <f>VLOOKUP(G7328,[3]잔가율!$B$3:$C$33,2,FALSE)</f>
        <v>0.82599999999999996</v>
      </c>
      <c r="I7328" s="434">
        <f t="shared" si="114"/>
        <v>9540300</v>
      </c>
    </row>
    <row r="7329" spans="1:9">
      <c r="A7329" s="421">
        <v>7328</v>
      </c>
      <c r="B7329" s="422" t="s">
        <v>7711</v>
      </c>
      <c r="C7329" s="422" t="s">
        <v>11283</v>
      </c>
      <c r="D7329" s="422" t="s">
        <v>11346</v>
      </c>
      <c r="E7329" s="422" t="s">
        <v>11380</v>
      </c>
      <c r="F7329" s="438">
        <v>12040000</v>
      </c>
      <c r="G7329" s="423">
        <v>2023</v>
      </c>
      <c r="H7329" s="424">
        <f>VLOOKUP(G7329,[3]잔가율!$B$3:$C$33,2,FALSE)</f>
        <v>0.82599999999999996</v>
      </c>
      <c r="I7329" s="434">
        <f t="shared" si="114"/>
        <v>9945040</v>
      </c>
    </row>
    <row r="7330" spans="1:9">
      <c r="A7330" s="421">
        <v>7329</v>
      </c>
      <c r="B7330" s="422" t="s">
        <v>7711</v>
      </c>
      <c r="C7330" s="422" t="s">
        <v>11283</v>
      </c>
      <c r="D7330" s="422" t="s">
        <v>11346</v>
      </c>
      <c r="E7330" s="422" t="s">
        <v>11381</v>
      </c>
      <c r="F7330" s="438">
        <v>11980000</v>
      </c>
      <c r="G7330" s="423">
        <v>2023</v>
      </c>
      <c r="H7330" s="424">
        <f>VLOOKUP(G7330,[3]잔가율!$B$3:$C$33,2,FALSE)</f>
        <v>0.82599999999999996</v>
      </c>
      <c r="I7330" s="434">
        <f t="shared" si="114"/>
        <v>9895480</v>
      </c>
    </row>
    <row r="7331" spans="1:9">
      <c r="A7331" s="421">
        <v>7330</v>
      </c>
      <c r="B7331" s="422" t="s">
        <v>7711</v>
      </c>
      <c r="C7331" s="422" t="s">
        <v>11283</v>
      </c>
      <c r="D7331" s="422" t="s">
        <v>11346</v>
      </c>
      <c r="E7331" s="422" t="s">
        <v>11382</v>
      </c>
      <c r="F7331" s="438">
        <v>9570000</v>
      </c>
      <c r="G7331" s="423">
        <v>2023</v>
      </c>
      <c r="H7331" s="424">
        <f>VLOOKUP(G7331,[3]잔가율!$B$3:$C$33,2,FALSE)</f>
        <v>0.82599999999999996</v>
      </c>
      <c r="I7331" s="434">
        <f t="shared" si="114"/>
        <v>7904820</v>
      </c>
    </row>
    <row r="7332" spans="1:9">
      <c r="A7332" s="421">
        <v>7331</v>
      </c>
      <c r="B7332" s="422" t="s">
        <v>7711</v>
      </c>
      <c r="C7332" s="422" t="s">
        <v>11283</v>
      </c>
      <c r="D7332" s="422" t="s">
        <v>11346</v>
      </c>
      <c r="E7332" s="422" t="s">
        <v>11383</v>
      </c>
      <c r="F7332" s="438">
        <v>9470000</v>
      </c>
      <c r="G7332" s="423">
        <v>2023</v>
      </c>
      <c r="H7332" s="424">
        <f>VLOOKUP(G7332,[3]잔가율!$B$3:$C$33,2,FALSE)</f>
        <v>0.82599999999999996</v>
      </c>
      <c r="I7332" s="434">
        <f t="shared" si="114"/>
        <v>7822220</v>
      </c>
    </row>
    <row r="7333" spans="1:9">
      <c r="A7333" s="421">
        <v>7332</v>
      </c>
      <c r="B7333" s="422" t="s">
        <v>7711</v>
      </c>
      <c r="C7333" s="422" t="s">
        <v>11283</v>
      </c>
      <c r="D7333" s="422" t="s">
        <v>11346</v>
      </c>
      <c r="E7333" s="422" t="s">
        <v>11384</v>
      </c>
      <c r="F7333" s="438">
        <v>13330000</v>
      </c>
      <c r="G7333" s="423">
        <v>2023</v>
      </c>
      <c r="H7333" s="424">
        <f>VLOOKUP(G7333,[3]잔가율!$B$3:$C$33,2,FALSE)</f>
        <v>0.82599999999999996</v>
      </c>
      <c r="I7333" s="434">
        <f t="shared" si="114"/>
        <v>11010580</v>
      </c>
    </row>
    <row r="7334" spans="1:9">
      <c r="A7334" s="421">
        <v>7333</v>
      </c>
      <c r="B7334" s="422" t="s">
        <v>7711</v>
      </c>
      <c r="C7334" s="422" t="s">
        <v>11283</v>
      </c>
      <c r="D7334" s="422" t="s">
        <v>11346</v>
      </c>
      <c r="E7334" s="422" t="s">
        <v>11385</v>
      </c>
      <c r="F7334" s="438">
        <v>11370000</v>
      </c>
      <c r="G7334" s="423">
        <v>2023</v>
      </c>
      <c r="H7334" s="424">
        <f>VLOOKUP(G7334,[3]잔가율!$B$3:$C$33,2,FALSE)</f>
        <v>0.82599999999999996</v>
      </c>
      <c r="I7334" s="434">
        <f t="shared" si="114"/>
        <v>9391620</v>
      </c>
    </row>
    <row r="7335" spans="1:9">
      <c r="A7335" s="421">
        <v>7334</v>
      </c>
      <c r="B7335" s="313" t="s">
        <v>7711</v>
      </c>
      <c r="C7335" s="422" t="s">
        <v>11283</v>
      </c>
      <c r="D7335" s="422" t="s">
        <v>11386</v>
      </c>
      <c r="E7335" s="422" t="s">
        <v>11387</v>
      </c>
      <c r="F7335" s="440">
        <v>35900000</v>
      </c>
      <c r="G7335" s="423">
        <v>2023</v>
      </c>
      <c r="H7335" s="424">
        <f>VLOOKUP(G7335,[3]잔가율!$B$3:$C$33,2,FALSE)</f>
        <v>0.82599999999999996</v>
      </c>
      <c r="I7335" s="434">
        <f t="shared" si="114"/>
        <v>29653400</v>
      </c>
    </row>
    <row r="7336" spans="1:9">
      <c r="A7336" s="421">
        <v>7335</v>
      </c>
      <c r="B7336" s="313" t="s">
        <v>7711</v>
      </c>
      <c r="C7336" s="422" t="s">
        <v>11283</v>
      </c>
      <c r="D7336" s="422" t="s">
        <v>11386</v>
      </c>
      <c r="E7336" s="422" t="s">
        <v>11388</v>
      </c>
      <c r="F7336" s="440">
        <v>37830000</v>
      </c>
      <c r="G7336" s="423">
        <v>2023</v>
      </c>
      <c r="H7336" s="424">
        <f>VLOOKUP(G7336,[3]잔가율!$B$3:$C$33,2,FALSE)</f>
        <v>0.82599999999999996</v>
      </c>
      <c r="I7336" s="434">
        <f t="shared" si="114"/>
        <v>31247580</v>
      </c>
    </row>
    <row r="7337" spans="1:9">
      <c r="A7337" s="421">
        <v>7336</v>
      </c>
      <c r="B7337" s="313" t="s">
        <v>7711</v>
      </c>
      <c r="C7337" s="422" t="s">
        <v>11283</v>
      </c>
      <c r="D7337" s="422" t="s">
        <v>11386</v>
      </c>
      <c r="E7337" s="422" t="s">
        <v>11389</v>
      </c>
      <c r="F7337" s="440">
        <v>58200000</v>
      </c>
      <c r="G7337" s="423">
        <v>2023</v>
      </c>
      <c r="H7337" s="424">
        <f>VLOOKUP(G7337,[3]잔가율!$B$3:$C$33,2,FALSE)</f>
        <v>0.82599999999999996</v>
      </c>
      <c r="I7337" s="434">
        <f t="shared" si="114"/>
        <v>48073200</v>
      </c>
    </row>
    <row r="7338" spans="1:9">
      <c r="A7338" s="421">
        <v>7337</v>
      </c>
      <c r="B7338" s="313" t="s">
        <v>7711</v>
      </c>
      <c r="C7338" s="422" t="s">
        <v>11283</v>
      </c>
      <c r="D7338" s="422" t="s">
        <v>11386</v>
      </c>
      <c r="E7338" s="422" t="s">
        <v>11390</v>
      </c>
      <c r="F7338" s="440">
        <v>39720000</v>
      </c>
      <c r="G7338" s="423">
        <v>2023</v>
      </c>
      <c r="H7338" s="424">
        <f>VLOOKUP(G7338,[3]잔가율!$B$3:$C$33,2,FALSE)</f>
        <v>0.82599999999999996</v>
      </c>
      <c r="I7338" s="434">
        <f t="shared" si="114"/>
        <v>32808720</v>
      </c>
    </row>
    <row r="7339" spans="1:9">
      <c r="A7339" s="421">
        <v>7338</v>
      </c>
      <c r="B7339" s="422" t="s">
        <v>7711</v>
      </c>
      <c r="C7339" s="422" t="s">
        <v>11283</v>
      </c>
      <c r="D7339" s="422" t="s">
        <v>11391</v>
      </c>
      <c r="E7339" s="422" t="s">
        <v>11392</v>
      </c>
      <c r="F7339" s="438">
        <v>21270000</v>
      </c>
      <c r="G7339" s="423">
        <v>2023</v>
      </c>
      <c r="H7339" s="424">
        <f>VLOOKUP(G7339,[3]잔가율!$B$3:$C$33,2,FALSE)</f>
        <v>0.82599999999999996</v>
      </c>
      <c r="I7339" s="434">
        <f t="shared" si="114"/>
        <v>17569020</v>
      </c>
    </row>
    <row r="7340" spans="1:9">
      <c r="A7340" s="421">
        <v>7339</v>
      </c>
      <c r="B7340" s="422" t="s">
        <v>7711</v>
      </c>
      <c r="C7340" s="422" t="s">
        <v>11283</v>
      </c>
      <c r="D7340" s="422" t="s">
        <v>11391</v>
      </c>
      <c r="E7340" s="422" t="s">
        <v>11393</v>
      </c>
      <c r="F7340" s="438">
        <v>21130000</v>
      </c>
      <c r="G7340" s="423">
        <v>2023</v>
      </c>
      <c r="H7340" s="424">
        <f>VLOOKUP(G7340,[3]잔가율!$B$3:$C$33,2,FALSE)</f>
        <v>0.82599999999999996</v>
      </c>
      <c r="I7340" s="434">
        <f t="shared" si="114"/>
        <v>17453380</v>
      </c>
    </row>
    <row r="7341" spans="1:9">
      <c r="A7341" s="421">
        <v>7340</v>
      </c>
      <c r="B7341" s="422" t="s">
        <v>7711</v>
      </c>
      <c r="C7341" s="422" t="s">
        <v>11283</v>
      </c>
      <c r="D7341" s="422" t="s">
        <v>11391</v>
      </c>
      <c r="E7341" s="422" t="s">
        <v>11394</v>
      </c>
      <c r="F7341" s="438">
        <v>21050000</v>
      </c>
      <c r="G7341" s="423">
        <v>2023</v>
      </c>
      <c r="H7341" s="424">
        <f>VLOOKUP(G7341,[3]잔가율!$B$3:$C$33,2,FALSE)</f>
        <v>0.82599999999999996</v>
      </c>
      <c r="I7341" s="434">
        <f t="shared" si="114"/>
        <v>17387300</v>
      </c>
    </row>
    <row r="7342" spans="1:9">
      <c r="A7342" s="421">
        <v>7341</v>
      </c>
      <c r="B7342" s="422" t="s">
        <v>7711</v>
      </c>
      <c r="C7342" s="422" t="s">
        <v>11283</v>
      </c>
      <c r="D7342" s="422" t="s">
        <v>11391</v>
      </c>
      <c r="E7342" s="422" t="s">
        <v>11395</v>
      </c>
      <c r="F7342" s="438">
        <v>20440000</v>
      </c>
      <c r="G7342" s="423">
        <v>2023</v>
      </c>
      <c r="H7342" s="424">
        <f>VLOOKUP(G7342,[3]잔가율!$B$3:$C$33,2,FALSE)</f>
        <v>0.82599999999999996</v>
      </c>
      <c r="I7342" s="434">
        <f t="shared" si="114"/>
        <v>16883440</v>
      </c>
    </row>
    <row r="7343" spans="1:9">
      <c r="A7343" s="421">
        <v>7342</v>
      </c>
      <c r="B7343" s="422" t="s">
        <v>7711</v>
      </c>
      <c r="C7343" s="422" t="s">
        <v>11283</v>
      </c>
      <c r="D7343" s="422" t="s">
        <v>11391</v>
      </c>
      <c r="E7343" s="422" t="s">
        <v>11396</v>
      </c>
      <c r="F7343" s="438">
        <v>20830000</v>
      </c>
      <c r="G7343" s="423">
        <v>2023</v>
      </c>
      <c r="H7343" s="424">
        <f>VLOOKUP(G7343,[3]잔가율!$B$3:$C$33,2,FALSE)</f>
        <v>0.82599999999999996</v>
      </c>
      <c r="I7343" s="434">
        <f t="shared" si="114"/>
        <v>17205580</v>
      </c>
    </row>
    <row r="7344" spans="1:9">
      <c r="A7344" s="421">
        <v>7343</v>
      </c>
      <c r="B7344" s="422" t="s">
        <v>7711</v>
      </c>
      <c r="C7344" s="422" t="s">
        <v>11283</v>
      </c>
      <c r="D7344" s="422" t="s">
        <v>11391</v>
      </c>
      <c r="E7344" s="422" t="s">
        <v>11397</v>
      </c>
      <c r="F7344" s="438">
        <v>16530000</v>
      </c>
      <c r="G7344" s="423">
        <v>2023</v>
      </c>
      <c r="H7344" s="424">
        <f>VLOOKUP(G7344,[3]잔가율!$B$3:$C$33,2,FALSE)</f>
        <v>0.82599999999999996</v>
      </c>
      <c r="I7344" s="434">
        <f t="shared" si="114"/>
        <v>13653780</v>
      </c>
    </row>
    <row r="7345" spans="1:9">
      <c r="A7345" s="421">
        <v>7344</v>
      </c>
      <c r="B7345" s="422" t="s">
        <v>7711</v>
      </c>
      <c r="C7345" s="422" t="s">
        <v>11283</v>
      </c>
      <c r="D7345" s="422" t="s">
        <v>11391</v>
      </c>
      <c r="E7345" s="422" t="s">
        <v>11398</v>
      </c>
      <c r="F7345" s="438">
        <v>17330000</v>
      </c>
      <c r="G7345" s="423">
        <v>2023</v>
      </c>
      <c r="H7345" s="424">
        <f>VLOOKUP(G7345,[3]잔가율!$B$3:$C$33,2,FALSE)</f>
        <v>0.82599999999999996</v>
      </c>
      <c r="I7345" s="434">
        <f t="shared" si="114"/>
        <v>14314580</v>
      </c>
    </row>
    <row r="7346" spans="1:9">
      <c r="A7346" s="421">
        <v>7345</v>
      </c>
      <c r="B7346" s="422" t="s">
        <v>7711</v>
      </c>
      <c r="C7346" s="422" t="s">
        <v>11283</v>
      </c>
      <c r="D7346" s="422" t="s">
        <v>11391</v>
      </c>
      <c r="E7346" s="422" t="s">
        <v>11399</v>
      </c>
      <c r="F7346" s="438">
        <v>20350000</v>
      </c>
      <c r="G7346" s="423">
        <v>2023</v>
      </c>
      <c r="H7346" s="424">
        <f>VLOOKUP(G7346,[3]잔가율!$B$3:$C$33,2,FALSE)</f>
        <v>0.82599999999999996</v>
      </c>
      <c r="I7346" s="434">
        <f t="shared" si="114"/>
        <v>16809100</v>
      </c>
    </row>
    <row r="7347" spans="1:9">
      <c r="A7347" s="421">
        <v>7346</v>
      </c>
      <c r="B7347" s="422" t="s">
        <v>7711</v>
      </c>
      <c r="C7347" s="422" t="s">
        <v>11283</v>
      </c>
      <c r="D7347" s="422" t="s">
        <v>11391</v>
      </c>
      <c r="E7347" s="422" t="s">
        <v>11400</v>
      </c>
      <c r="F7347" s="438">
        <v>23530000</v>
      </c>
      <c r="G7347" s="423">
        <v>2023</v>
      </c>
      <c r="H7347" s="424">
        <f>VLOOKUP(G7347,[3]잔가율!$B$3:$C$33,2,FALSE)</f>
        <v>0.82599999999999996</v>
      </c>
      <c r="I7347" s="434">
        <f t="shared" si="114"/>
        <v>19435780</v>
      </c>
    </row>
    <row r="7348" spans="1:9">
      <c r="A7348" s="421">
        <v>7347</v>
      </c>
      <c r="B7348" s="422" t="s">
        <v>7711</v>
      </c>
      <c r="C7348" s="422" t="s">
        <v>11283</v>
      </c>
      <c r="D7348" s="422" t="s">
        <v>11391</v>
      </c>
      <c r="E7348" s="422" t="s">
        <v>11401</v>
      </c>
      <c r="F7348" s="438">
        <v>23100000</v>
      </c>
      <c r="G7348" s="423">
        <v>2023</v>
      </c>
      <c r="H7348" s="424">
        <f>VLOOKUP(G7348,[3]잔가율!$B$3:$C$33,2,FALSE)</f>
        <v>0.82599999999999996</v>
      </c>
      <c r="I7348" s="434">
        <f t="shared" si="114"/>
        <v>19080600</v>
      </c>
    </row>
    <row r="7349" spans="1:9">
      <c r="A7349" s="421">
        <v>7348</v>
      </c>
      <c r="B7349" s="422" t="s">
        <v>7711</v>
      </c>
      <c r="C7349" s="422" t="s">
        <v>11283</v>
      </c>
      <c r="D7349" s="422" t="s">
        <v>11391</v>
      </c>
      <c r="E7349" s="422" t="s">
        <v>11402</v>
      </c>
      <c r="F7349" s="438">
        <v>23280000</v>
      </c>
      <c r="G7349" s="423">
        <v>2023</v>
      </c>
      <c r="H7349" s="424">
        <f>VLOOKUP(G7349,[3]잔가율!$B$3:$C$33,2,FALSE)</f>
        <v>0.82599999999999996</v>
      </c>
      <c r="I7349" s="434">
        <f t="shared" si="114"/>
        <v>19229280</v>
      </c>
    </row>
    <row r="7350" spans="1:9">
      <c r="A7350" s="421">
        <v>7349</v>
      </c>
      <c r="B7350" s="422" t="s">
        <v>7711</v>
      </c>
      <c r="C7350" s="422" t="s">
        <v>11283</v>
      </c>
      <c r="D7350" s="422" t="s">
        <v>11391</v>
      </c>
      <c r="E7350" s="422" t="s">
        <v>11403</v>
      </c>
      <c r="F7350" s="438">
        <v>22320000</v>
      </c>
      <c r="G7350" s="423">
        <v>2023</v>
      </c>
      <c r="H7350" s="424">
        <f>VLOOKUP(G7350,[3]잔가율!$B$3:$C$33,2,FALSE)</f>
        <v>0.82599999999999996</v>
      </c>
      <c r="I7350" s="434">
        <f t="shared" si="114"/>
        <v>18436320</v>
      </c>
    </row>
    <row r="7351" spans="1:9">
      <c r="A7351" s="421">
        <v>7350</v>
      </c>
      <c r="B7351" s="422" t="s">
        <v>7711</v>
      </c>
      <c r="C7351" s="422" t="s">
        <v>11283</v>
      </c>
      <c r="D7351" s="422" t="s">
        <v>11391</v>
      </c>
      <c r="E7351" s="422" t="s">
        <v>11404</v>
      </c>
      <c r="F7351" s="438">
        <v>23740000</v>
      </c>
      <c r="G7351" s="423">
        <v>2023</v>
      </c>
      <c r="H7351" s="424">
        <f>VLOOKUP(G7351,[3]잔가율!$B$3:$C$33,2,FALSE)</f>
        <v>0.82599999999999996</v>
      </c>
      <c r="I7351" s="434">
        <f t="shared" si="114"/>
        <v>19609240</v>
      </c>
    </row>
    <row r="7352" spans="1:9">
      <c r="A7352" s="421">
        <v>7351</v>
      </c>
      <c r="B7352" s="422" t="s">
        <v>7711</v>
      </c>
      <c r="C7352" s="422" t="s">
        <v>11283</v>
      </c>
      <c r="D7352" s="422" t="s">
        <v>11391</v>
      </c>
      <c r="E7352" s="422" t="s">
        <v>11405</v>
      </c>
      <c r="F7352" s="438">
        <v>24670000</v>
      </c>
      <c r="G7352" s="423">
        <v>2023</v>
      </c>
      <c r="H7352" s="424">
        <f>VLOOKUP(G7352,[3]잔가율!$B$3:$C$33,2,FALSE)</f>
        <v>0.82599999999999996</v>
      </c>
      <c r="I7352" s="434">
        <f t="shared" si="114"/>
        <v>20377420</v>
      </c>
    </row>
    <row r="7353" spans="1:9">
      <c r="A7353" s="421">
        <v>7352</v>
      </c>
      <c r="B7353" s="422" t="s">
        <v>7711</v>
      </c>
      <c r="C7353" s="422" t="s">
        <v>11283</v>
      </c>
      <c r="D7353" s="422" t="s">
        <v>11391</v>
      </c>
      <c r="E7353" s="422" t="s">
        <v>11406</v>
      </c>
      <c r="F7353" s="438">
        <v>21900000</v>
      </c>
      <c r="G7353" s="423">
        <v>2023</v>
      </c>
      <c r="H7353" s="424">
        <f>VLOOKUP(G7353,[3]잔가율!$B$3:$C$33,2,FALSE)</f>
        <v>0.82599999999999996</v>
      </c>
      <c r="I7353" s="434">
        <f t="shared" si="114"/>
        <v>18089400</v>
      </c>
    </row>
    <row r="7354" spans="1:9">
      <c r="A7354" s="421">
        <v>7353</v>
      </c>
      <c r="B7354" s="422" t="s">
        <v>7711</v>
      </c>
      <c r="C7354" s="422" t="s">
        <v>11283</v>
      </c>
      <c r="D7354" s="422" t="s">
        <v>11391</v>
      </c>
      <c r="E7354" s="422" t="s">
        <v>11407</v>
      </c>
      <c r="F7354" s="438">
        <v>21810000</v>
      </c>
      <c r="G7354" s="423">
        <v>2023</v>
      </c>
      <c r="H7354" s="424">
        <f>VLOOKUP(G7354,[3]잔가율!$B$3:$C$33,2,FALSE)</f>
        <v>0.82599999999999996</v>
      </c>
      <c r="I7354" s="434">
        <f t="shared" si="114"/>
        <v>18015060</v>
      </c>
    </row>
    <row r="7355" spans="1:9">
      <c r="A7355" s="421">
        <v>7354</v>
      </c>
      <c r="B7355" s="422" t="s">
        <v>7711</v>
      </c>
      <c r="C7355" s="422" t="s">
        <v>11283</v>
      </c>
      <c r="D7355" s="422" t="s">
        <v>11391</v>
      </c>
      <c r="E7355" s="422" t="s">
        <v>11408</v>
      </c>
      <c r="F7355" s="438">
        <v>23550000</v>
      </c>
      <c r="G7355" s="423">
        <v>2023</v>
      </c>
      <c r="H7355" s="424">
        <f>VLOOKUP(G7355,[3]잔가율!$B$3:$C$33,2,FALSE)</f>
        <v>0.82599999999999996</v>
      </c>
      <c r="I7355" s="434">
        <f t="shared" si="114"/>
        <v>19452300</v>
      </c>
    </row>
    <row r="7356" spans="1:9">
      <c r="A7356" s="421">
        <v>7355</v>
      </c>
      <c r="B7356" s="422" t="s">
        <v>7711</v>
      </c>
      <c r="C7356" s="422" t="s">
        <v>11283</v>
      </c>
      <c r="D7356" s="422" t="s">
        <v>11391</v>
      </c>
      <c r="E7356" s="422" t="s">
        <v>11409</v>
      </c>
      <c r="F7356" s="438">
        <v>26060000</v>
      </c>
      <c r="G7356" s="423">
        <v>2023</v>
      </c>
      <c r="H7356" s="424">
        <f>VLOOKUP(G7356,[3]잔가율!$B$3:$C$33,2,FALSE)</f>
        <v>0.82599999999999996</v>
      </c>
      <c r="I7356" s="434">
        <f t="shared" si="114"/>
        <v>21525560</v>
      </c>
    </row>
    <row r="7357" spans="1:9">
      <c r="A7357" s="421">
        <v>7356</v>
      </c>
      <c r="B7357" s="422" t="s">
        <v>7711</v>
      </c>
      <c r="C7357" s="422" t="s">
        <v>11283</v>
      </c>
      <c r="D7357" s="422" t="s">
        <v>11391</v>
      </c>
      <c r="E7357" s="422" t="s">
        <v>11410</v>
      </c>
      <c r="F7357" s="438">
        <v>25000000</v>
      </c>
      <c r="G7357" s="423">
        <v>2023</v>
      </c>
      <c r="H7357" s="424">
        <f>VLOOKUP(G7357,[3]잔가율!$B$3:$C$33,2,FALSE)</f>
        <v>0.82599999999999996</v>
      </c>
      <c r="I7357" s="434">
        <f t="shared" si="114"/>
        <v>20650000</v>
      </c>
    </row>
    <row r="7358" spans="1:9">
      <c r="A7358" s="421">
        <v>7357</v>
      </c>
      <c r="B7358" s="422" t="s">
        <v>7711</v>
      </c>
      <c r="C7358" s="422" t="s">
        <v>11283</v>
      </c>
      <c r="D7358" s="422" t="s">
        <v>11391</v>
      </c>
      <c r="E7358" s="422" t="s">
        <v>11411</v>
      </c>
      <c r="F7358" s="438">
        <v>28040000</v>
      </c>
      <c r="G7358" s="423">
        <v>2023</v>
      </c>
      <c r="H7358" s="424">
        <f>VLOOKUP(G7358,[3]잔가율!$B$3:$C$33,2,FALSE)</f>
        <v>0.82599999999999996</v>
      </c>
      <c r="I7358" s="434">
        <f t="shared" si="114"/>
        <v>23161040</v>
      </c>
    </row>
    <row r="7359" spans="1:9">
      <c r="A7359" s="421">
        <v>7358</v>
      </c>
      <c r="B7359" s="422" t="s">
        <v>7711</v>
      </c>
      <c r="C7359" s="422" t="s">
        <v>11283</v>
      </c>
      <c r="D7359" s="422" t="s">
        <v>11391</v>
      </c>
      <c r="E7359" s="422" t="s">
        <v>11412</v>
      </c>
      <c r="F7359" s="438">
        <v>28300000</v>
      </c>
      <c r="G7359" s="423">
        <v>2023</v>
      </c>
      <c r="H7359" s="424">
        <f>VLOOKUP(G7359,[3]잔가율!$B$3:$C$33,2,FALSE)</f>
        <v>0.82599999999999996</v>
      </c>
      <c r="I7359" s="434">
        <f t="shared" si="114"/>
        <v>23375800</v>
      </c>
    </row>
    <row r="7360" spans="1:9">
      <c r="A7360" s="421">
        <v>7359</v>
      </c>
      <c r="B7360" s="422" t="s">
        <v>7711</v>
      </c>
      <c r="C7360" s="422" t="s">
        <v>11283</v>
      </c>
      <c r="D7360" s="422" t="s">
        <v>1993</v>
      </c>
      <c r="E7360" s="422" t="s">
        <v>11413</v>
      </c>
      <c r="F7360" s="438">
        <v>27590000</v>
      </c>
      <c r="G7360" s="423">
        <v>2023</v>
      </c>
      <c r="H7360" s="424">
        <f>VLOOKUP(G7360,[3]잔가율!$B$3:$C$33,2,FALSE)</f>
        <v>0.82599999999999996</v>
      </c>
      <c r="I7360" s="434">
        <f t="shared" si="114"/>
        <v>22789340</v>
      </c>
    </row>
    <row r="7361" spans="1:9">
      <c r="A7361" s="421">
        <v>7360</v>
      </c>
      <c r="B7361" s="422" t="s">
        <v>7711</v>
      </c>
      <c r="C7361" s="422" t="s">
        <v>11283</v>
      </c>
      <c r="D7361" s="422" t="s">
        <v>1993</v>
      </c>
      <c r="E7361" s="422" t="s">
        <v>11414</v>
      </c>
      <c r="F7361" s="438">
        <v>21300000</v>
      </c>
      <c r="G7361" s="423">
        <v>2023</v>
      </c>
      <c r="H7361" s="424">
        <f>VLOOKUP(G7361,[3]잔가율!$B$3:$C$33,2,FALSE)</f>
        <v>0.82599999999999996</v>
      </c>
      <c r="I7361" s="434">
        <f t="shared" si="114"/>
        <v>17593800</v>
      </c>
    </row>
    <row r="7362" spans="1:9">
      <c r="A7362" s="421">
        <v>7361</v>
      </c>
      <c r="B7362" s="422" t="s">
        <v>7711</v>
      </c>
      <c r="C7362" s="422" t="s">
        <v>11283</v>
      </c>
      <c r="D7362" s="422" t="s">
        <v>1993</v>
      </c>
      <c r="E7362" s="422" t="s">
        <v>11415</v>
      </c>
      <c r="F7362" s="438">
        <v>24000000</v>
      </c>
      <c r="G7362" s="423">
        <v>2023</v>
      </c>
      <c r="H7362" s="424">
        <f>VLOOKUP(G7362,[3]잔가율!$B$3:$C$33,2,FALSE)</f>
        <v>0.82599999999999996</v>
      </c>
      <c r="I7362" s="434">
        <f t="shared" ref="I7362:I7425" si="115">ROUNDDOWN(F7362*H7362,0)</f>
        <v>19824000</v>
      </c>
    </row>
    <row r="7363" spans="1:9">
      <c r="A7363" s="421">
        <v>7362</v>
      </c>
      <c r="B7363" s="422" t="s">
        <v>7711</v>
      </c>
      <c r="C7363" s="422" t="s">
        <v>11283</v>
      </c>
      <c r="D7363" s="422" t="s">
        <v>1993</v>
      </c>
      <c r="E7363" s="422" t="s">
        <v>11416</v>
      </c>
      <c r="F7363" s="438">
        <v>26720000</v>
      </c>
      <c r="G7363" s="423">
        <v>2023</v>
      </c>
      <c r="H7363" s="424">
        <f>VLOOKUP(G7363,[3]잔가율!$B$3:$C$33,2,FALSE)</f>
        <v>0.82599999999999996</v>
      </c>
      <c r="I7363" s="434">
        <f t="shared" si="115"/>
        <v>22070720</v>
      </c>
    </row>
    <row r="7364" spans="1:9">
      <c r="A7364" s="421">
        <v>7363</v>
      </c>
      <c r="B7364" s="425" t="s">
        <v>7711</v>
      </c>
      <c r="C7364" s="425" t="s">
        <v>11283</v>
      </c>
      <c r="D7364" s="425" t="s">
        <v>1993</v>
      </c>
      <c r="E7364" s="425" t="s">
        <v>11417</v>
      </c>
      <c r="F7364" s="443">
        <v>29860000</v>
      </c>
      <c r="G7364" s="423">
        <v>2023</v>
      </c>
      <c r="H7364" s="424">
        <f>VLOOKUP(G7364,[3]잔가율!$B$3:$C$33,2,FALSE)</f>
        <v>0.82599999999999996</v>
      </c>
      <c r="I7364" s="434">
        <f t="shared" si="115"/>
        <v>24664360</v>
      </c>
    </row>
    <row r="7365" spans="1:9">
      <c r="A7365" s="421">
        <v>7364</v>
      </c>
      <c r="B7365" s="422" t="s">
        <v>7711</v>
      </c>
      <c r="C7365" s="422" t="s">
        <v>11283</v>
      </c>
      <c r="D7365" s="422" t="s">
        <v>1993</v>
      </c>
      <c r="E7365" s="422" t="s">
        <v>11418</v>
      </c>
      <c r="F7365" s="438">
        <v>30330000</v>
      </c>
      <c r="G7365" s="423">
        <v>2023</v>
      </c>
      <c r="H7365" s="424">
        <f>VLOOKUP(G7365,[3]잔가율!$B$3:$C$33,2,FALSE)</f>
        <v>0.82599999999999996</v>
      </c>
      <c r="I7365" s="434">
        <f t="shared" si="115"/>
        <v>25052580</v>
      </c>
    </row>
    <row r="7366" spans="1:9">
      <c r="A7366" s="421">
        <v>7365</v>
      </c>
      <c r="B7366" s="425" t="s">
        <v>7711</v>
      </c>
      <c r="C7366" s="425" t="s">
        <v>11283</v>
      </c>
      <c r="D7366" s="425" t="s">
        <v>1993</v>
      </c>
      <c r="E7366" s="425" t="s">
        <v>11419</v>
      </c>
      <c r="F7366" s="443">
        <v>26520000</v>
      </c>
      <c r="G7366" s="423">
        <v>2023</v>
      </c>
      <c r="H7366" s="424">
        <f>VLOOKUP(G7366,[3]잔가율!$B$3:$C$33,2,FALSE)</f>
        <v>0.82599999999999996</v>
      </c>
      <c r="I7366" s="434">
        <f t="shared" si="115"/>
        <v>21905520</v>
      </c>
    </row>
    <row r="7367" spans="1:9">
      <c r="A7367" s="421">
        <v>7366</v>
      </c>
      <c r="B7367" s="422" t="s">
        <v>7711</v>
      </c>
      <c r="C7367" s="422" t="s">
        <v>11283</v>
      </c>
      <c r="D7367" s="422" t="s">
        <v>11420</v>
      </c>
      <c r="E7367" s="422" t="s">
        <v>11421</v>
      </c>
      <c r="F7367" s="438">
        <v>24590000</v>
      </c>
      <c r="G7367" s="423">
        <v>2023</v>
      </c>
      <c r="H7367" s="424">
        <f>VLOOKUP(G7367,[3]잔가율!$B$3:$C$33,2,FALSE)</f>
        <v>0.82599999999999996</v>
      </c>
      <c r="I7367" s="434">
        <f t="shared" si="115"/>
        <v>20311340</v>
      </c>
    </row>
    <row r="7368" spans="1:9">
      <c r="A7368" s="421">
        <v>7367</v>
      </c>
      <c r="B7368" s="422" t="s">
        <v>7711</v>
      </c>
      <c r="C7368" s="422" t="s">
        <v>11283</v>
      </c>
      <c r="D7368" s="422" t="s">
        <v>11420</v>
      </c>
      <c r="E7368" s="422" t="s">
        <v>11422</v>
      </c>
      <c r="F7368" s="438">
        <v>30770000</v>
      </c>
      <c r="G7368" s="423">
        <v>2023</v>
      </c>
      <c r="H7368" s="424">
        <f>VLOOKUP(G7368,[3]잔가율!$B$3:$C$33,2,FALSE)</f>
        <v>0.82599999999999996</v>
      </c>
      <c r="I7368" s="434">
        <f t="shared" si="115"/>
        <v>25416020</v>
      </c>
    </row>
    <row r="7369" spans="1:9">
      <c r="A7369" s="421">
        <v>7368</v>
      </c>
      <c r="B7369" s="422" t="s">
        <v>7711</v>
      </c>
      <c r="C7369" s="422" t="s">
        <v>11283</v>
      </c>
      <c r="D7369" s="422" t="s">
        <v>11420</v>
      </c>
      <c r="E7369" s="422" t="s">
        <v>11423</v>
      </c>
      <c r="F7369" s="438">
        <v>28300000</v>
      </c>
      <c r="G7369" s="423">
        <v>2023</v>
      </c>
      <c r="H7369" s="424">
        <f>VLOOKUP(G7369,[3]잔가율!$B$3:$C$33,2,FALSE)</f>
        <v>0.82599999999999996</v>
      </c>
      <c r="I7369" s="434">
        <f t="shared" si="115"/>
        <v>23375800</v>
      </c>
    </row>
    <row r="7370" spans="1:9">
      <c r="A7370" s="421">
        <v>7369</v>
      </c>
      <c r="B7370" s="422" t="s">
        <v>7711</v>
      </c>
      <c r="C7370" s="422" t="s">
        <v>11283</v>
      </c>
      <c r="D7370" s="422" t="s">
        <v>11420</v>
      </c>
      <c r="E7370" s="422" t="s">
        <v>11424</v>
      </c>
      <c r="F7370" s="438">
        <v>30500000</v>
      </c>
      <c r="G7370" s="423">
        <v>2023</v>
      </c>
      <c r="H7370" s="424">
        <f>VLOOKUP(G7370,[3]잔가율!$B$3:$C$33,2,FALSE)</f>
        <v>0.82599999999999996</v>
      </c>
      <c r="I7370" s="434">
        <f t="shared" si="115"/>
        <v>25193000</v>
      </c>
    </row>
    <row r="7371" spans="1:9">
      <c r="A7371" s="421">
        <v>7370</v>
      </c>
      <c r="B7371" s="422" t="s">
        <v>7711</v>
      </c>
      <c r="C7371" s="422" t="s">
        <v>11283</v>
      </c>
      <c r="D7371" s="422" t="s">
        <v>11420</v>
      </c>
      <c r="E7371" s="422" t="s">
        <v>11425</v>
      </c>
      <c r="F7371" s="438">
        <v>24650000</v>
      </c>
      <c r="G7371" s="423">
        <v>2023</v>
      </c>
      <c r="H7371" s="424">
        <f>VLOOKUP(G7371,[3]잔가율!$B$3:$C$33,2,FALSE)</f>
        <v>0.82599999999999996</v>
      </c>
      <c r="I7371" s="434">
        <f t="shared" si="115"/>
        <v>20360900</v>
      </c>
    </row>
    <row r="7372" spans="1:9">
      <c r="A7372" s="421">
        <v>7371</v>
      </c>
      <c r="B7372" s="422" t="s">
        <v>7711</v>
      </c>
      <c r="C7372" s="422" t="s">
        <v>11283</v>
      </c>
      <c r="D7372" s="422" t="s">
        <v>11420</v>
      </c>
      <c r="E7372" s="422" t="s">
        <v>11426</v>
      </c>
      <c r="F7372" s="438">
        <v>31600000</v>
      </c>
      <c r="G7372" s="423">
        <v>2023</v>
      </c>
      <c r="H7372" s="424">
        <f>VLOOKUP(G7372,[3]잔가율!$B$3:$C$33,2,FALSE)</f>
        <v>0.82599999999999996</v>
      </c>
      <c r="I7372" s="434">
        <f t="shared" si="115"/>
        <v>26101600</v>
      </c>
    </row>
    <row r="7373" spans="1:9">
      <c r="A7373" s="421">
        <v>7372</v>
      </c>
      <c r="B7373" s="422" t="s">
        <v>7711</v>
      </c>
      <c r="C7373" s="422" t="s">
        <v>11283</v>
      </c>
      <c r="D7373" s="422" t="s">
        <v>11420</v>
      </c>
      <c r="E7373" s="422" t="s">
        <v>11427</v>
      </c>
      <c r="F7373" s="438">
        <v>27450000</v>
      </c>
      <c r="G7373" s="423">
        <v>2023</v>
      </c>
      <c r="H7373" s="424">
        <f>VLOOKUP(G7373,[3]잔가율!$B$3:$C$33,2,FALSE)</f>
        <v>0.82599999999999996</v>
      </c>
      <c r="I7373" s="434">
        <f t="shared" si="115"/>
        <v>22673700</v>
      </c>
    </row>
    <row r="7374" spans="1:9">
      <c r="A7374" s="421">
        <v>7373</v>
      </c>
      <c r="B7374" s="422" t="s">
        <v>7711</v>
      </c>
      <c r="C7374" s="422" t="s">
        <v>11283</v>
      </c>
      <c r="D7374" s="422" t="s">
        <v>11420</v>
      </c>
      <c r="E7374" s="422" t="s">
        <v>11428</v>
      </c>
      <c r="F7374" s="438">
        <v>34790000</v>
      </c>
      <c r="G7374" s="423">
        <v>2023</v>
      </c>
      <c r="H7374" s="424">
        <f>VLOOKUP(G7374,[3]잔가율!$B$3:$C$33,2,FALSE)</f>
        <v>0.82599999999999996</v>
      </c>
      <c r="I7374" s="434">
        <f t="shared" si="115"/>
        <v>28736540</v>
      </c>
    </row>
    <row r="7375" spans="1:9">
      <c r="A7375" s="421">
        <v>7374</v>
      </c>
      <c r="B7375" s="422" t="s">
        <v>7711</v>
      </c>
      <c r="C7375" s="422" t="s">
        <v>11283</v>
      </c>
      <c r="D7375" s="422" t="s">
        <v>11420</v>
      </c>
      <c r="E7375" s="422" t="s">
        <v>11429</v>
      </c>
      <c r="F7375" s="438">
        <v>33700000</v>
      </c>
      <c r="G7375" s="423">
        <v>2023</v>
      </c>
      <c r="H7375" s="424">
        <f>VLOOKUP(G7375,[3]잔가율!$B$3:$C$33,2,FALSE)</f>
        <v>0.82599999999999996</v>
      </c>
      <c r="I7375" s="434">
        <f t="shared" si="115"/>
        <v>27836200</v>
      </c>
    </row>
    <row r="7376" spans="1:9">
      <c r="A7376" s="421">
        <v>7375</v>
      </c>
      <c r="B7376" s="422" t="s">
        <v>7711</v>
      </c>
      <c r="C7376" s="422" t="s">
        <v>11283</v>
      </c>
      <c r="D7376" s="422" t="s">
        <v>11420</v>
      </c>
      <c r="E7376" s="422" t="s">
        <v>11430</v>
      </c>
      <c r="F7376" s="438">
        <v>35100000</v>
      </c>
      <c r="G7376" s="423">
        <v>2023</v>
      </c>
      <c r="H7376" s="424">
        <f>VLOOKUP(G7376,[3]잔가율!$B$3:$C$33,2,FALSE)</f>
        <v>0.82599999999999996</v>
      </c>
      <c r="I7376" s="434">
        <f t="shared" si="115"/>
        <v>28992600</v>
      </c>
    </row>
    <row r="7377" spans="1:9">
      <c r="A7377" s="421">
        <v>7376</v>
      </c>
      <c r="B7377" s="422" t="s">
        <v>7711</v>
      </c>
      <c r="C7377" s="422" t="s">
        <v>11283</v>
      </c>
      <c r="D7377" s="422" t="s">
        <v>11420</v>
      </c>
      <c r="E7377" s="422" t="s">
        <v>11431</v>
      </c>
      <c r="F7377" s="438">
        <v>34610000</v>
      </c>
      <c r="G7377" s="423">
        <v>2023</v>
      </c>
      <c r="H7377" s="424">
        <f>VLOOKUP(G7377,[3]잔가율!$B$3:$C$33,2,FALSE)</f>
        <v>0.82599999999999996</v>
      </c>
      <c r="I7377" s="434">
        <f t="shared" si="115"/>
        <v>28587860</v>
      </c>
    </row>
    <row r="7378" spans="1:9">
      <c r="A7378" s="421">
        <v>7377</v>
      </c>
      <c r="B7378" s="422" t="s">
        <v>7711</v>
      </c>
      <c r="C7378" s="422" t="s">
        <v>11283</v>
      </c>
      <c r="D7378" s="422" t="s">
        <v>11420</v>
      </c>
      <c r="E7378" s="422" t="s">
        <v>11432</v>
      </c>
      <c r="F7378" s="438">
        <v>32600000</v>
      </c>
      <c r="G7378" s="423">
        <v>2023</v>
      </c>
      <c r="H7378" s="424">
        <f>VLOOKUP(G7378,[3]잔가율!$B$3:$C$33,2,FALSE)</f>
        <v>0.82599999999999996</v>
      </c>
      <c r="I7378" s="434">
        <f t="shared" si="115"/>
        <v>26927600</v>
      </c>
    </row>
    <row r="7379" spans="1:9">
      <c r="A7379" s="421">
        <v>7378</v>
      </c>
      <c r="B7379" s="422" t="s">
        <v>7711</v>
      </c>
      <c r="C7379" s="422" t="s">
        <v>11283</v>
      </c>
      <c r="D7379" s="422" t="s">
        <v>11420</v>
      </c>
      <c r="E7379" s="422" t="s">
        <v>11433</v>
      </c>
      <c r="F7379" s="438">
        <v>34650000</v>
      </c>
      <c r="G7379" s="423">
        <v>2023</v>
      </c>
      <c r="H7379" s="424">
        <f>VLOOKUP(G7379,[3]잔가율!$B$3:$C$33,2,FALSE)</f>
        <v>0.82599999999999996</v>
      </c>
      <c r="I7379" s="434">
        <f t="shared" si="115"/>
        <v>28620900</v>
      </c>
    </row>
    <row r="7380" spans="1:9">
      <c r="A7380" s="421">
        <v>7379</v>
      </c>
      <c r="B7380" s="422" t="s">
        <v>7711</v>
      </c>
      <c r="C7380" s="422" t="s">
        <v>11283</v>
      </c>
      <c r="D7380" s="422" t="s">
        <v>11420</v>
      </c>
      <c r="E7380" s="422" t="s">
        <v>11434</v>
      </c>
      <c r="F7380" s="438">
        <v>24760000</v>
      </c>
      <c r="G7380" s="423">
        <v>2023</v>
      </c>
      <c r="H7380" s="424">
        <f>VLOOKUP(G7380,[3]잔가율!$B$3:$C$33,2,FALSE)</f>
        <v>0.82599999999999996</v>
      </c>
      <c r="I7380" s="434">
        <f t="shared" si="115"/>
        <v>20451760</v>
      </c>
    </row>
    <row r="7381" spans="1:9">
      <c r="A7381" s="421">
        <v>7380</v>
      </c>
      <c r="B7381" s="422" t="s">
        <v>7711</v>
      </c>
      <c r="C7381" s="422" t="s">
        <v>11283</v>
      </c>
      <c r="D7381" s="422" t="s">
        <v>11420</v>
      </c>
      <c r="E7381" s="422" t="s">
        <v>11435</v>
      </c>
      <c r="F7381" s="438">
        <v>23480000</v>
      </c>
      <c r="G7381" s="423">
        <v>2023</v>
      </c>
      <c r="H7381" s="424">
        <f>VLOOKUP(G7381,[3]잔가율!$B$3:$C$33,2,FALSE)</f>
        <v>0.82599999999999996</v>
      </c>
      <c r="I7381" s="434">
        <f t="shared" si="115"/>
        <v>19394480</v>
      </c>
    </row>
    <row r="7382" spans="1:9">
      <c r="A7382" s="421">
        <v>7381</v>
      </c>
      <c r="B7382" s="422" t="s">
        <v>7711</v>
      </c>
      <c r="C7382" s="422" t="s">
        <v>11283</v>
      </c>
      <c r="D7382" s="422" t="s">
        <v>11420</v>
      </c>
      <c r="E7382" s="422" t="s">
        <v>11436</v>
      </c>
      <c r="F7382" s="438">
        <v>26550000</v>
      </c>
      <c r="G7382" s="423">
        <v>2023</v>
      </c>
      <c r="H7382" s="424">
        <f>VLOOKUP(G7382,[3]잔가율!$B$3:$C$33,2,FALSE)</f>
        <v>0.82599999999999996</v>
      </c>
      <c r="I7382" s="434">
        <f t="shared" si="115"/>
        <v>21930300</v>
      </c>
    </row>
    <row r="7383" spans="1:9">
      <c r="A7383" s="421">
        <v>7382</v>
      </c>
      <c r="B7383" s="422" t="s">
        <v>7711</v>
      </c>
      <c r="C7383" s="422" t="s">
        <v>11283</v>
      </c>
      <c r="D7383" s="422" t="s">
        <v>11420</v>
      </c>
      <c r="E7383" s="422" t="s">
        <v>11437</v>
      </c>
      <c r="F7383" s="438">
        <v>26590000</v>
      </c>
      <c r="G7383" s="423">
        <v>2023</v>
      </c>
      <c r="H7383" s="424">
        <f>VLOOKUP(G7383,[3]잔가율!$B$3:$C$33,2,FALSE)</f>
        <v>0.82599999999999996</v>
      </c>
      <c r="I7383" s="434">
        <f t="shared" si="115"/>
        <v>21963340</v>
      </c>
    </row>
    <row r="7384" spans="1:9">
      <c r="A7384" s="421">
        <v>7383</v>
      </c>
      <c r="B7384" s="422" t="s">
        <v>7711</v>
      </c>
      <c r="C7384" s="422" t="s">
        <v>11283</v>
      </c>
      <c r="D7384" s="422" t="s">
        <v>11420</v>
      </c>
      <c r="E7384" s="422" t="s">
        <v>11438</v>
      </c>
      <c r="F7384" s="438">
        <v>28450000</v>
      </c>
      <c r="G7384" s="423">
        <v>2023</v>
      </c>
      <c r="H7384" s="424">
        <f>VLOOKUP(G7384,[3]잔가율!$B$3:$C$33,2,FALSE)</f>
        <v>0.82599999999999996</v>
      </c>
      <c r="I7384" s="434">
        <f t="shared" si="115"/>
        <v>23499700</v>
      </c>
    </row>
    <row r="7385" spans="1:9">
      <c r="A7385" s="421">
        <v>7384</v>
      </c>
      <c r="B7385" s="422" t="s">
        <v>7711</v>
      </c>
      <c r="C7385" s="422" t="s">
        <v>11283</v>
      </c>
      <c r="D7385" s="422" t="s">
        <v>11420</v>
      </c>
      <c r="E7385" s="422" t="s">
        <v>11439</v>
      </c>
      <c r="F7385" s="438">
        <v>30730000</v>
      </c>
      <c r="G7385" s="423">
        <v>2023</v>
      </c>
      <c r="H7385" s="424">
        <f>VLOOKUP(G7385,[3]잔가율!$B$3:$C$33,2,FALSE)</f>
        <v>0.82599999999999996</v>
      </c>
      <c r="I7385" s="434">
        <f t="shared" si="115"/>
        <v>25382980</v>
      </c>
    </row>
    <row r="7386" spans="1:9">
      <c r="A7386" s="421">
        <v>7385</v>
      </c>
      <c r="B7386" s="422" t="s">
        <v>7711</v>
      </c>
      <c r="C7386" s="422" t="s">
        <v>11283</v>
      </c>
      <c r="D7386" s="422" t="s">
        <v>11420</v>
      </c>
      <c r="E7386" s="422" t="s">
        <v>11440</v>
      </c>
      <c r="F7386" s="438">
        <v>28270000</v>
      </c>
      <c r="G7386" s="423">
        <v>2023</v>
      </c>
      <c r="H7386" s="424">
        <f>VLOOKUP(G7386,[3]잔가율!$B$3:$C$33,2,FALSE)</f>
        <v>0.82599999999999996</v>
      </c>
      <c r="I7386" s="434">
        <f t="shared" si="115"/>
        <v>23351020</v>
      </c>
    </row>
    <row r="7387" spans="1:9">
      <c r="A7387" s="421">
        <v>7386</v>
      </c>
      <c r="B7387" s="422" t="s">
        <v>7711</v>
      </c>
      <c r="C7387" s="422" t="s">
        <v>11283</v>
      </c>
      <c r="D7387" s="422" t="s">
        <v>11420</v>
      </c>
      <c r="E7387" s="422" t="s">
        <v>11441</v>
      </c>
      <c r="F7387" s="438">
        <v>30120000</v>
      </c>
      <c r="G7387" s="423">
        <v>2023</v>
      </c>
      <c r="H7387" s="424">
        <f>VLOOKUP(G7387,[3]잔가율!$B$3:$C$33,2,FALSE)</f>
        <v>0.82599999999999996</v>
      </c>
      <c r="I7387" s="434">
        <f t="shared" si="115"/>
        <v>24879120</v>
      </c>
    </row>
    <row r="7388" spans="1:9">
      <c r="A7388" s="421">
        <v>7387</v>
      </c>
      <c r="B7388" s="422" t="s">
        <v>7711</v>
      </c>
      <c r="C7388" s="422" t="s">
        <v>11283</v>
      </c>
      <c r="D7388" s="422" t="s">
        <v>11420</v>
      </c>
      <c r="E7388" s="422" t="s">
        <v>11442</v>
      </c>
      <c r="F7388" s="438">
        <v>25590000</v>
      </c>
      <c r="G7388" s="423">
        <v>2023</v>
      </c>
      <c r="H7388" s="424">
        <f>VLOOKUP(G7388,[3]잔가율!$B$3:$C$33,2,FALSE)</f>
        <v>0.82599999999999996</v>
      </c>
      <c r="I7388" s="434">
        <f t="shared" si="115"/>
        <v>21137340</v>
      </c>
    </row>
    <row r="7389" spans="1:9">
      <c r="A7389" s="421">
        <v>7388</v>
      </c>
      <c r="B7389" s="422" t="s">
        <v>7711</v>
      </c>
      <c r="C7389" s="422" t="s">
        <v>11283</v>
      </c>
      <c r="D7389" s="422" t="s">
        <v>11420</v>
      </c>
      <c r="E7389" s="422" t="s">
        <v>11443</v>
      </c>
      <c r="F7389" s="438">
        <v>32690000</v>
      </c>
      <c r="G7389" s="423">
        <v>2023</v>
      </c>
      <c r="H7389" s="424">
        <f>VLOOKUP(G7389,[3]잔가율!$B$3:$C$33,2,FALSE)</f>
        <v>0.82599999999999996</v>
      </c>
      <c r="I7389" s="434">
        <f t="shared" si="115"/>
        <v>27001940</v>
      </c>
    </row>
    <row r="7390" spans="1:9">
      <c r="A7390" s="421">
        <v>7389</v>
      </c>
      <c r="B7390" s="422" t="s">
        <v>7711</v>
      </c>
      <c r="C7390" s="422" t="s">
        <v>11283</v>
      </c>
      <c r="D7390" s="422" t="s">
        <v>11420</v>
      </c>
      <c r="E7390" s="422" t="s">
        <v>11444</v>
      </c>
      <c r="F7390" s="438">
        <v>25010000</v>
      </c>
      <c r="G7390" s="423">
        <v>2023</v>
      </c>
      <c r="H7390" s="424">
        <f>VLOOKUP(G7390,[3]잔가율!$B$3:$C$33,2,FALSE)</f>
        <v>0.82599999999999996</v>
      </c>
      <c r="I7390" s="434">
        <f t="shared" si="115"/>
        <v>20658260</v>
      </c>
    </row>
    <row r="7391" spans="1:9">
      <c r="A7391" s="421">
        <v>7390</v>
      </c>
      <c r="B7391" s="422" t="s">
        <v>7711</v>
      </c>
      <c r="C7391" s="422" t="s">
        <v>11283</v>
      </c>
      <c r="D7391" s="422" t="s">
        <v>11420</v>
      </c>
      <c r="E7391" s="422" t="s">
        <v>11445</v>
      </c>
      <c r="F7391" s="438">
        <v>32350000</v>
      </c>
      <c r="G7391" s="423">
        <v>2023</v>
      </c>
      <c r="H7391" s="424">
        <f>VLOOKUP(G7391,[3]잔가율!$B$3:$C$33,2,FALSE)</f>
        <v>0.82599999999999996</v>
      </c>
      <c r="I7391" s="434">
        <f t="shared" si="115"/>
        <v>26721100</v>
      </c>
    </row>
    <row r="7392" spans="1:9">
      <c r="A7392" s="421">
        <v>7391</v>
      </c>
      <c r="B7392" s="422" t="s">
        <v>7711</v>
      </c>
      <c r="C7392" s="422" t="s">
        <v>11283</v>
      </c>
      <c r="D7392" s="422" t="s">
        <v>11420</v>
      </c>
      <c r="E7392" s="422" t="s">
        <v>11446</v>
      </c>
      <c r="F7392" s="438">
        <v>33290000</v>
      </c>
      <c r="G7392" s="423">
        <v>2023</v>
      </c>
      <c r="H7392" s="424">
        <f>VLOOKUP(G7392,[3]잔가율!$B$3:$C$33,2,FALSE)</f>
        <v>0.82599999999999996</v>
      </c>
      <c r="I7392" s="434">
        <f t="shared" si="115"/>
        <v>27497540</v>
      </c>
    </row>
    <row r="7393" spans="1:9">
      <c r="A7393" s="421">
        <v>7392</v>
      </c>
      <c r="B7393" s="422" t="s">
        <v>7711</v>
      </c>
      <c r="C7393" s="422" t="s">
        <v>11283</v>
      </c>
      <c r="D7393" s="422" t="s">
        <v>11420</v>
      </c>
      <c r="E7393" s="422" t="s">
        <v>11447</v>
      </c>
      <c r="F7393" s="438">
        <v>29600000</v>
      </c>
      <c r="G7393" s="423">
        <v>2023</v>
      </c>
      <c r="H7393" s="424">
        <f>VLOOKUP(G7393,[3]잔가율!$B$3:$C$33,2,FALSE)</f>
        <v>0.82599999999999996</v>
      </c>
      <c r="I7393" s="434">
        <f t="shared" si="115"/>
        <v>24449600</v>
      </c>
    </row>
    <row r="7394" spans="1:9">
      <c r="A7394" s="421">
        <v>7393</v>
      </c>
      <c r="B7394" s="422" t="s">
        <v>7711</v>
      </c>
      <c r="C7394" s="422" t="s">
        <v>11283</v>
      </c>
      <c r="D7394" s="422" t="s">
        <v>11420</v>
      </c>
      <c r="E7394" s="422" t="s">
        <v>11448</v>
      </c>
      <c r="F7394" s="438">
        <v>32820000</v>
      </c>
      <c r="G7394" s="423">
        <v>2023</v>
      </c>
      <c r="H7394" s="424">
        <f>VLOOKUP(G7394,[3]잔가율!$B$3:$C$33,2,FALSE)</f>
        <v>0.82599999999999996</v>
      </c>
      <c r="I7394" s="434">
        <f t="shared" si="115"/>
        <v>27109320</v>
      </c>
    </row>
    <row r="7395" spans="1:9">
      <c r="A7395" s="421">
        <v>7394</v>
      </c>
      <c r="B7395" s="422" t="s">
        <v>7711</v>
      </c>
      <c r="C7395" s="422" t="s">
        <v>11283</v>
      </c>
      <c r="D7395" s="422" t="s">
        <v>11420</v>
      </c>
      <c r="E7395" s="422" t="s">
        <v>11449</v>
      </c>
      <c r="F7395" s="438">
        <v>37140000</v>
      </c>
      <c r="G7395" s="423">
        <v>2023</v>
      </c>
      <c r="H7395" s="424">
        <f>VLOOKUP(G7395,[3]잔가율!$B$3:$C$33,2,FALSE)</f>
        <v>0.82599999999999996</v>
      </c>
      <c r="I7395" s="434">
        <f t="shared" si="115"/>
        <v>30677640</v>
      </c>
    </row>
    <row r="7396" spans="1:9">
      <c r="A7396" s="421">
        <v>7395</v>
      </c>
      <c r="B7396" s="422" t="s">
        <v>7711</v>
      </c>
      <c r="C7396" s="422" t="s">
        <v>11283</v>
      </c>
      <c r="D7396" s="422" t="s">
        <v>11420</v>
      </c>
      <c r="E7396" s="422" t="s">
        <v>11450</v>
      </c>
      <c r="F7396" s="438">
        <v>32640000</v>
      </c>
      <c r="G7396" s="423">
        <v>2023</v>
      </c>
      <c r="H7396" s="424">
        <f>VLOOKUP(G7396,[3]잔가율!$B$3:$C$33,2,FALSE)</f>
        <v>0.82599999999999996</v>
      </c>
      <c r="I7396" s="434">
        <f t="shared" si="115"/>
        <v>26960640</v>
      </c>
    </row>
    <row r="7397" spans="1:9">
      <c r="A7397" s="421">
        <v>7396</v>
      </c>
      <c r="B7397" s="422" t="s">
        <v>7711</v>
      </c>
      <c r="C7397" s="422" t="s">
        <v>11283</v>
      </c>
      <c r="D7397" s="422" t="s">
        <v>11420</v>
      </c>
      <c r="E7397" s="422" t="s">
        <v>11451</v>
      </c>
      <c r="F7397" s="438">
        <v>24190000</v>
      </c>
      <c r="G7397" s="423">
        <v>2023</v>
      </c>
      <c r="H7397" s="424">
        <f>VLOOKUP(G7397,[3]잔가율!$B$3:$C$33,2,FALSE)</f>
        <v>0.82599999999999996</v>
      </c>
      <c r="I7397" s="434">
        <f t="shared" si="115"/>
        <v>19980940</v>
      </c>
    </row>
    <row r="7398" spans="1:9">
      <c r="A7398" s="421">
        <v>7397</v>
      </c>
      <c r="B7398" s="422" t="s">
        <v>7711</v>
      </c>
      <c r="C7398" s="422" t="s">
        <v>11283</v>
      </c>
      <c r="D7398" s="422" t="s">
        <v>11420</v>
      </c>
      <c r="E7398" s="422" t="s">
        <v>11452</v>
      </c>
      <c r="F7398" s="438">
        <v>33720000</v>
      </c>
      <c r="G7398" s="423">
        <v>2023</v>
      </c>
      <c r="H7398" s="424">
        <f>VLOOKUP(G7398,[3]잔가율!$B$3:$C$33,2,FALSE)</f>
        <v>0.82599999999999996</v>
      </c>
      <c r="I7398" s="434">
        <f t="shared" si="115"/>
        <v>27852720</v>
      </c>
    </row>
    <row r="7399" spans="1:9">
      <c r="A7399" s="421">
        <v>7398</v>
      </c>
      <c r="B7399" s="422" t="s">
        <v>7711</v>
      </c>
      <c r="C7399" s="422" t="s">
        <v>11283</v>
      </c>
      <c r="D7399" s="422" t="s">
        <v>11420</v>
      </c>
      <c r="E7399" s="422" t="s">
        <v>11453</v>
      </c>
      <c r="F7399" s="438">
        <v>33900000</v>
      </c>
      <c r="G7399" s="423">
        <v>2023</v>
      </c>
      <c r="H7399" s="424">
        <f>VLOOKUP(G7399,[3]잔가율!$B$3:$C$33,2,FALSE)</f>
        <v>0.82599999999999996</v>
      </c>
      <c r="I7399" s="434">
        <f t="shared" si="115"/>
        <v>28001400</v>
      </c>
    </row>
    <row r="7400" spans="1:9">
      <c r="A7400" s="421">
        <v>7399</v>
      </c>
      <c r="B7400" s="422" t="s">
        <v>7711</v>
      </c>
      <c r="C7400" s="422" t="s">
        <v>15858</v>
      </c>
      <c r="D7400" s="422" t="s">
        <v>11454</v>
      </c>
      <c r="E7400" s="422" t="s">
        <v>11455</v>
      </c>
      <c r="F7400" s="438">
        <v>11950000</v>
      </c>
      <c r="G7400" s="423">
        <v>2023</v>
      </c>
      <c r="H7400" s="424">
        <f>VLOOKUP(G7400,[3]잔가율!$B$3:$C$33,2,FALSE)</f>
        <v>0.82599999999999996</v>
      </c>
      <c r="I7400" s="434">
        <f t="shared" si="115"/>
        <v>9870700</v>
      </c>
    </row>
    <row r="7401" spans="1:9">
      <c r="A7401" s="421">
        <v>7400</v>
      </c>
      <c r="B7401" s="422" t="s">
        <v>7711</v>
      </c>
      <c r="C7401" s="422" t="s">
        <v>11283</v>
      </c>
      <c r="D7401" s="422" t="s">
        <v>1994</v>
      </c>
      <c r="E7401" s="422" t="s">
        <v>11456</v>
      </c>
      <c r="F7401" s="438">
        <v>16730000</v>
      </c>
      <c r="G7401" s="423">
        <v>2023</v>
      </c>
      <c r="H7401" s="424">
        <f>VLOOKUP(G7401,[3]잔가율!$B$3:$C$33,2,FALSE)</f>
        <v>0.82599999999999996</v>
      </c>
      <c r="I7401" s="434">
        <f t="shared" si="115"/>
        <v>13818980</v>
      </c>
    </row>
    <row r="7402" spans="1:9">
      <c r="A7402" s="421">
        <v>7401</v>
      </c>
      <c r="B7402" s="422" t="s">
        <v>7711</v>
      </c>
      <c r="C7402" s="422" t="s">
        <v>11283</v>
      </c>
      <c r="D7402" s="422" t="s">
        <v>1994</v>
      </c>
      <c r="E7402" s="422" t="s">
        <v>11457</v>
      </c>
      <c r="F7402" s="438">
        <v>18400000</v>
      </c>
      <c r="G7402" s="423">
        <v>2023</v>
      </c>
      <c r="H7402" s="424">
        <f>VLOOKUP(G7402,[3]잔가율!$B$3:$C$33,2,FALSE)</f>
        <v>0.82599999999999996</v>
      </c>
      <c r="I7402" s="434">
        <f t="shared" si="115"/>
        <v>15198400</v>
      </c>
    </row>
    <row r="7403" spans="1:9">
      <c r="A7403" s="421">
        <v>7402</v>
      </c>
      <c r="B7403" s="422" t="s">
        <v>7711</v>
      </c>
      <c r="C7403" s="422" t="s">
        <v>11458</v>
      </c>
      <c r="D7403" s="422" t="s">
        <v>11459</v>
      </c>
      <c r="E7403" s="422" t="s">
        <v>11460</v>
      </c>
      <c r="F7403" s="438">
        <v>30520000</v>
      </c>
      <c r="G7403" s="423">
        <v>2023</v>
      </c>
      <c r="H7403" s="424">
        <f>VLOOKUP(G7403,[3]잔가율!$B$3:$C$33,2,FALSE)</f>
        <v>0.82599999999999996</v>
      </c>
      <c r="I7403" s="434">
        <f t="shared" si="115"/>
        <v>25209520</v>
      </c>
    </row>
    <row r="7404" spans="1:9">
      <c r="A7404" s="421">
        <v>7403</v>
      </c>
      <c r="B7404" s="422" t="s">
        <v>7711</v>
      </c>
      <c r="C7404" s="422" t="s">
        <v>11458</v>
      </c>
      <c r="D7404" s="422" t="s">
        <v>11459</v>
      </c>
      <c r="E7404" s="422" t="s">
        <v>11461</v>
      </c>
      <c r="F7404" s="438">
        <v>30520000</v>
      </c>
      <c r="G7404" s="423">
        <v>2023</v>
      </c>
      <c r="H7404" s="424">
        <f>VLOOKUP(G7404,[3]잔가율!$B$3:$C$33,2,FALSE)</f>
        <v>0.82599999999999996</v>
      </c>
      <c r="I7404" s="434">
        <f t="shared" si="115"/>
        <v>25209520</v>
      </c>
    </row>
    <row r="7405" spans="1:9">
      <c r="A7405" s="421">
        <v>7404</v>
      </c>
      <c r="B7405" s="422" t="s">
        <v>7711</v>
      </c>
      <c r="C7405" s="422" t="s">
        <v>11458</v>
      </c>
      <c r="D7405" s="422" t="s">
        <v>11459</v>
      </c>
      <c r="E7405" s="422" t="s">
        <v>11462</v>
      </c>
      <c r="F7405" s="438">
        <v>32440000</v>
      </c>
      <c r="G7405" s="423">
        <v>2023</v>
      </c>
      <c r="H7405" s="424">
        <f>VLOOKUP(G7405,[3]잔가율!$B$3:$C$33,2,FALSE)</f>
        <v>0.82599999999999996</v>
      </c>
      <c r="I7405" s="434">
        <f t="shared" si="115"/>
        <v>26795440</v>
      </c>
    </row>
    <row r="7406" spans="1:9">
      <c r="A7406" s="421">
        <v>7405</v>
      </c>
      <c r="B7406" s="422" t="s">
        <v>7711</v>
      </c>
      <c r="C7406" s="422" t="s">
        <v>11458</v>
      </c>
      <c r="D7406" s="422" t="s">
        <v>11459</v>
      </c>
      <c r="E7406" s="422" t="s">
        <v>11463</v>
      </c>
      <c r="F7406" s="438">
        <v>32440000</v>
      </c>
      <c r="G7406" s="423">
        <v>2023</v>
      </c>
      <c r="H7406" s="424">
        <f>VLOOKUP(G7406,[3]잔가율!$B$3:$C$33,2,FALSE)</f>
        <v>0.82599999999999996</v>
      </c>
      <c r="I7406" s="434">
        <f t="shared" si="115"/>
        <v>26795440</v>
      </c>
    </row>
    <row r="7407" spans="1:9">
      <c r="A7407" s="421">
        <v>7406</v>
      </c>
      <c r="B7407" s="422" t="s">
        <v>7711</v>
      </c>
      <c r="C7407" s="422" t="s">
        <v>11458</v>
      </c>
      <c r="D7407" s="422" t="s">
        <v>11459</v>
      </c>
      <c r="E7407" s="422" t="s">
        <v>11464</v>
      </c>
      <c r="F7407" s="438">
        <v>33440000</v>
      </c>
      <c r="G7407" s="423">
        <v>2023</v>
      </c>
      <c r="H7407" s="424">
        <f>VLOOKUP(G7407,[3]잔가율!$B$3:$C$33,2,FALSE)</f>
        <v>0.82599999999999996</v>
      </c>
      <c r="I7407" s="434">
        <f t="shared" si="115"/>
        <v>27621440</v>
      </c>
    </row>
    <row r="7408" spans="1:9">
      <c r="A7408" s="421">
        <v>7407</v>
      </c>
      <c r="B7408" s="422" t="s">
        <v>7711</v>
      </c>
      <c r="C7408" s="422" t="s">
        <v>11458</v>
      </c>
      <c r="D7408" s="422" t="s">
        <v>11459</v>
      </c>
      <c r="E7408" s="422" t="s">
        <v>11465</v>
      </c>
      <c r="F7408" s="438">
        <v>33440000</v>
      </c>
      <c r="G7408" s="423">
        <v>2023</v>
      </c>
      <c r="H7408" s="424">
        <f>VLOOKUP(G7408,[3]잔가율!$B$3:$C$33,2,FALSE)</f>
        <v>0.82599999999999996</v>
      </c>
      <c r="I7408" s="434">
        <f t="shared" si="115"/>
        <v>27621440</v>
      </c>
    </row>
    <row r="7409" spans="1:9">
      <c r="A7409" s="421">
        <v>7408</v>
      </c>
      <c r="B7409" s="422" t="s">
        <v>7711</v>
      </c>
      <c r="C7409" s="422" t="s">
        <v>11458</v>
      </c>
      <c r="D7409" s="422" t="s">
        <v>11459</v>
      </c>
      <c r="E7409" s="422" t="s">
        <v>11466</v>
      </c>
      <c r="F7409" s="438">
        <v>33500000</v>
      </c>
      <c r="G7409" s="423">
        <v>2023</v>
      </c>
      <c r="H7409" s="424">
        <f>VLOOKUP(G7409,[3]잔가율!$B$3:$C$33,2,FALSE)</f>
        <v>0.82599999999999996</v>
      </c>
      <c r="I7409" s="434">
        <f t="shared" si="115"/>
        <v>27671000</v>
      </c>
    </row>
    <row r="7410" spans="1:9">
      <c r="A7410" s="421">
        <v>7409</v>
      </c>
      <c r="B7410" s="422" t="s">
        <v>15840</v>
      </c>
      <c r="C7410" s="422" t="s">
        <v>15859</v>
      </c>
      <c r="D7410" s="422" t="s">
        <v>11459</v>
      </c>
      <c r="E7410" s="422" t="s">
        <v>11467</v>
      </c>
      <c r="F7410" s="438">
        <v>31390000</v>
      </c>
      <c r="G7410" s="423">
        <v>2023</v>
      </c>
      <c r="H7410" s="424">
        <f>VLOOKUP(G7410,[3]잔가율!$B$3:$C$33,2,FALSE)</f>
        <v>0.82599999999999996</v>
      </c>
      <c r="I7410" s="434">
        <f t="shared" si="115"/>
        <v>25928140</v>
      </c>
    </row>
    <row r="7411" spans="1:9">
      <c r="A7411" s="421">
        <v>7410</v>
      </c>
      <c r="B7411" s="422" t="s">
        <v>7711</v>
      </c>
      <c r="C7411" s="422" t="s">
        <v>11458</v>
      </c>
      <c r="D7411" s="422" t="s">
        <v>11459</v>
      </c>
      <c r="E7411" s="422" t="s">
        <v>11468</v>
      </c>
      <c r="F7411" s="438">
        <v>36100000</v>
      </c>
      <c r="G7411" s="423">
        <v>2023</v>
      </c>
      <c r="H7411" s="424">
        <f>VLOOKUP(G7411,[3]잔가율!$B$3:$C$33,2,FALSE)</f>
        <v>0.82599999999999996</v>
      </c>
      <c r="I7411" s="434">
        <f t="shared" si="115"/>
        <v>29818600</v>
      </c>
    </row>
    <row r="7412" spans="1:9">
      <c r="A7412" s="421">
        <v>7411</v>
      </c>
      <c r="B7412" s="422" t="s">
        <v>7711</v>
      </c>
      <c r="C7412" s="422" t="s">
        <v>11458</v>
      </c>
      <c r="D7412" s="422" t="s">
        <v>15860</v>
      </c>
      <c r="E7412" s="422" t="s">
        <v>11469</v>
      </c>
      <c r="F7412" s="438">
        <v>34170000</v>
      </c>
      <c r="G7412" s="423">
        <v>2023</v>
      </c>
      <c r="H7412" s="424">
        <f>VLOOKUP(G7412,[3]잔가율!$B$3:$C$33,2,FALSE)</f>
        <v>0.82599999999999996</v>
      </c>
      <c r="I7412" s="434">
        <f t="shared" si="115"/>
        <v>28224420</v>
      </c>
    </row>
    <row r="7413" spans="1:9">
      <c r="A7413" s="421">
        <v>7412</v>
      </c>
      <c r="B7413" s="422" t="s">
        <v>7711</v>
      </c>
      <c r="C7413" s="422" t="s">
        <v>11458</v>
      </c>
      <c r="D7413" s="422" t="s">
        <v>15860</v>
      </c>
      <c r="E7413" s="422" t="s">
        <v>11470</v>
      </c>
      <c r="F7413" s="438">
        <v>33630000</v>
      </c>
      <c r="G7413" s="423">
        <v>2023</v>
      </c>
      <c r="H7413" s="424">
        <f>VLOOKUP(G7413,[3]잔가율!$B$3:$C$33,2,FALSE)</f>
        <v>0.82599999999999996</v>
      </c>
      <c r="I7413" s="434">
        <f t="shared" si="115"/>
        <v>27778380</v>
      </c>
    </row>
    <row r="7414" spans="1:9">
      <c r="A7414" s="421">
        <v>7413</v>
      </c>
      <c r="B7414" s="422" t="s">
        <v>7711</v>
      </c>
      <c r="C7414" s="422" t="s">
        <v>11458</v>
      </c>
      <c r="D7414" s="422" t="s">
        <v>11459</v>
      </c>
      <c r="E7414" s="422" t="s">
        <v>11471</v>
      </c>
      <c r="F7414" s="438">
        <v>39200000</v>
      </c>
      <c r="G7414" s="423">
        <v>2023</v>
      </c>
      <c r="H7414" s="424">
        <f>VLOOKUP(G7414,[3]잔가율!$B$3:$C$33,2,FALSE)</f>
        <v>0.82599999999999996</v>
      </c>
      <c r="I7414" s="434">
        <f t="shared" si="115"/>
        <v>32379200</v>
      </c>
    </row>
    <row r="7415" spans="1:9">
      <c r="A7415" s="421">
        <v>7414</v>
      </c>
      <c r="B7415" s="422" t="s">
        <v>7711</v>
      </c>
      <c r="C7415" s="422" t="s">
        <v>11458</v>
      </c>
      <c r="D7415" s="422" t="s">
        <v>15860</v>
      </c>
      <c r="E7415" s="422" t="s">
        <v>11472</v>
      </c>
      <c r="F7415" s="438">
        <v>36280000</v>
      </c>
      <c r="G7415" s="423">
        <v>2023</v>
      </c>
      <c r="H7415" s="424">
        <f>VLOOKUP(G7415,[3]잔가율!$B$3:$C$33,2,FALSE)</f>
        <v>0.82599999999999996</v>
      </c>
      <c r="I7415" s="434">
        <f t="shared" si="115"/>
        <v>29967280</v>
      </c>
    </row>
    <row r="7416" spans="1:9">
      <c r="A7416" s="421">
        <v>7415</v>
      </c>
      <c r="B7416" s="422" t="s">
        <v>7711</v>
      </c>
      <c r="C7416" s="422" t="s">
        <v>11458</v>
      </c>
      <c r="D7416" s="422" t="s">
        <v>11459</v>
      </c>
      <c r="E7416" s="422" t="s">
        <v>11473</v>
      </c>
      <c r="F7416" s="438">
        <v>30920000</v>
      </c>
      <c r="G7416" s="423">
        <v>2023</v>
      </c>
      <c r="H7416" s="424">
        <f>VLOOKUP(G7416,[3]잔가율!$B$3:$C$33,2,FALSE)</f>
        <v>0.82599999999999996</v>
      </c>
      <c r="I7416" s="434">
        <f t="shared" si="115"/>
        <v>25539920</v>
      </c>
    </row>
    <row r="7417" spans="1:9">
      <c r="A7417" s="421">
        <v>7416</v>
      </c>
      <c r="B7417" s="422" t="s">
        <v>7711</v>
      </c>
      <c r="C7417" s="422" t="s">
        <v>11458</v>
      </c>
      <c r="D7417" s="422" t="s">
        <v>11459</v>
      </c>
      <c r="E7417" s="422" t="s">
        <v>11474</v>
      </c>
      <c r="F7417" s="438">
        <v>30920000</v>
      </c>
      <c r="G7417" s="423">
        <v>2023</v>
      </c>
      <c r="H7417" s="424">
        <f>VLOOKUP(G7417,[3]잔가율!$B$3:$C$33,2,FALSE)</f>
        <v>0.82599999999999996</v>
      </c>
      <c r="I7417" s="434">
        <f t="shared" si="115"/>
        <v>25539920</v>
      </c>
    </row>
    <row r="7418" spans="1:9">
      <c r="A7418" s="421">
        <v>7417</v>
      </c>
      <c r="B7418" s="422" t="s">
        <v>7711</v>
      </c>
      <c r="C7418" s="422" t="s">
        <v>11458</v>
      </c>
      <c r="D7418" s="422" t="s">
        <v>11459</v>
      </c>
      <c r="E7418" s="422" t="s">
        <v>11475</v>
      </c>
      <c r="F7418" s="438">
        <v>33000000</v>
      </c>
      <c r="G7418" s="423">
        <v>2023</v>
      </c>
      <c r="H7418" s="424">
        <f>VLOOKUP(G7418,[3]잔가율!$B$3:$C$33,2,FALSE)</f>
        <v>0.82599999999999996</v>
      </c>
      <c r="I7418" s="434">
        <f t="shared" si="115"/>
        <v>27258000</v>
      </c>
    </row>
    <row r="7419" spans="1:9">
      <c r="A7419" s="421">
        <v>7418</v>
      </c>
      <c r="B7419" s="422" t="s">
        <v>7711</v>
      </c>
      <c r="C7419" s="422" t="s">
        <v>11458</v>
      </c>
      <c r="D7419" s="422" t="s">
        <v>11459</v>
      </c>
      <c r="E7419" s="422" t="s">
        <v>11476</v>
      </c>
      <c r="F7419" s="438">
        <v>32840000</v>
      </c>
      <c r="G7419" s="423">
        <v>2023</v>
      </c>
      <c r="H7419" s="424">
        <f>VLOOKUP(G7419,[3]잔가율!$B$3:$C$33,2,FALSE)</f>
        <v>0.82599999999999996</v>
      </c>
      <c r="I7419" s="434">
        <f t="shared" si="115"/>
        <v>27125840</v>
      </c>
    </row>
    <row r="7420" spans="1:9">
      <c r="A7420" s="421">
        <v>7419</v>
      </c>
      <c r="B7420" s="422" t="s">
        <v>7711</v>
      </c>
      <c r="C7420" s="422" t="s">
        <v>11458</v>
      </c>
      <c r="D7420" s="422" t="s">
        <v>11459</v>
      </c>
      <c r="E7420" s="422" t="s">
        <v>11477</v>
      </c>
      <c r="F7420" s="438">
        <v>33840000</v>
      </c>
      <c r="G7420" s="423">
        <v>2023</v>
      </c>
      <c r="H7420" s="424">
        <f>VLOOKUP(G7420,[3]잔가율!$B$3:$C$33,2,FALSE)</f>
        <v>0.82599999999999996</v>
      </c>
      <c r="I7420" s="434">
        <f t="shared" si="115"/>
        <v>27951840</v>
      </c>
    </row>
    <row r="7421" spans="1:9">
      <c r="A7421" s="421">
        <v>7420</v>
      </c>
      <c r="B7421" s="422" t="s">
        <v>7711</v>
      </c>
      <c r="C7421" s="422" t="s">
        <v>11458</v>
      </c>
      <c r="D7421" s="422" t="s">
        <v>11459</v>
      </c>
      <c r="E7421" s="422" t="s">
        <v>11478</v>
      </c>
      <c r="F7421" s="438">
        <v>33840000</v>
      </c>
      <c r="G7421" s="423">
        <v>2023</v>
      </c>
      <c r="H7421" s="424">
        <f>VLOOKUP(G7421,[3]잔가율!$B$3:$C$33,2,FALSE)</f>
        <v>0.82599999999999996</v>
      </c>
      <c r="I7421" s="434">
        <f t="shared" si="115"/>
        <v>27951840</v>
      </c>
    </row>
    <row r="7422" spans="1:9">
      <c r="A7422" s="421">
        <v>7421</v>
      </c>
      <c r="B7422" s="422" t="s">
        <v>7711</v>
      </c>
      <c r="C7422" s="422" t="s">
        <v>11458</v>
      </c>
      <c r="D7422" s="422" t="s">
        <v>11459</v>
      </c>
      <c r="E7422" s="422" t="s">
        <v>11479</v>
      </c>
      <c r="F7422" s="438">
        <v>33800000</v>
      </c>
      <c r="G7422" s="423">
        <v>2023</v>
      </c>
      <c r="H7422" s="424">
        <f>VLOOKUP(G7422,[3]잔가율!$B$3:$C$33,2,FALSE)</f>
        <v>0.82599999999999996</v>
      </c>
      <c r="I7422" s="434">
        <f t="shared" si="115"/>
        <v>27918800</v>
      </c>
    </row>
    <row r="7423" spans="1:9">
      <c r="A7423" s="421">
        <v>7422</v>
      </c>
      <c r="B7423" s="422" t="s">
        <v>7711</v>
      </c>
      <c r="C7423" s="422" t="s">
        <v>11458</v>
      </c>
      <c r="D7423" s="422" t="s">
        <v>15860</v>
      </c>
      <c r="E7423" s="422" t="s">
        <v>11480</v>
      </c>
      <c r="F7423" s="438">
        <v>32660000</v>
      </c>
      <c r="G7423" s="423">
        <v>2023</v>
      </c>
      <c r="H7423" s="424">
        <f>VLOOKUP(G7423,[3]잔가율!$B$3:$C$33,2,FALSE)</f>
        <v>0.82599999999999996</v>
      </c>
      <c r="I7423" s="434">
        <f t="shared" si="115"/>
        <v>26977160</v>
      </c>
    </row>
    <row r="7424" spans="1:9">
      <c r="A7424" s="421">
        <v>7423</v>
      </c>
      <c r="B7424" s="422" t="s">
        <v>7711</v>
      </c>
      <c r="C7424" s="422" t="s">
        <v>11458</v>
      </c>
      <c r="D7424" s="422" t="s">
        <v>11459</v>
      </c>
      <c r="E7424" s="422" t="s">
        <v>11481</v>
      </c>
      <c r="F7424" s="438">
        <v>36700000</v>
      </c>
      <c r="G7424" s="423">
        <v>2023</v>
      </c>
      <c r="H7424" s="424">
        <f>VLOOKUP(G7424,[3]잔가율!$B$3:$C$33,2,FALSE)</f>
        <v>0.82599999999999996</v>
      </c>
      <c r="I7424" s="434">
        <f t="shared" si="115"/>
        <v>30314200</v>
      </c>
    </row>
    <row r="7425" spans="1:9">
      <c r="A7425" s="421">
        <v>7424</v>
      </c>
      <c r="B7425" s="422" t="s">
        <v>7711</v>
      </c>
      <c r="C7425" s="422" t="s">
        <v>11458</v>
      </c>
      <c r="D7425" s="422" t="s">
        <v>15860</v>
      </c>
      <c r="E7425" s="422" t="s">
        <v>11482</v>
      </c>
      <c r="F7425" s="438">
        <v>34770000</v>
      </c>
      <c r="G7425" s="423">
        <v>2023</v>
      </c>
      <c r="H7425" s="424">
        <f>VLOOKUP(G7425,[3]잔가율!$B$3:$C$33,2,FALSE)</f>
        <v>0.82599999999999996</v>
      </c>
      <c r="I7425" s="434">
        <f t="shared" si="115"/>
        <v>28720020</v>
      </c>
    </row>
    <row r="7426" spans="1:9">
      <c r="A7426" s="421">
        <v>7425</v>
      </c>
      <c r="B7426" s="422" t="s">
        <v>7711</v>
      </c>
      <c r="C7426" s="422" t="s">
        <v>11458</v>
      </c>
      <c r="D7426" s="422" t="s">
        <v>11459</v>
      </c>
      <c r="E7426" s="422" t="s">
        <v>11483</v>
      </c>
      <c r="F7426" s="438">
        <v>38100000</v>
      </c>
      <c r="G7426" s="423">
        <v>2023</v>
      </c>
      <c r="H7426" s="424">
        <f>VLOOKUP(G7426,[3]잔가율!$B$3:$C$33,2,FALSE)</f>
        <v>0.82599999999999996</v>
      </c>
      <c r="I7426" s="434">
        <f t="shared" ref="I7426:I7489" si="116">ROUNDDOWN(F7426*H7426,0)</f>
        <v>31470600</v>
      </c>
    </row>
    <row r="7427" spans="1:9">
      <c r="A7427" s="421">
        <v>7426</v>
      </c>
      <c r="B7427" s="422" t="s">
        <v>15840</v>
      </c>
      <c r="C7427" s="422" t="s">
        <v>15859</v>
      </c>
      <c r="D7427" s="422" t="s">
        <v>11459</v>
      </c>
      <c r="E7427" s="422" t="s">
        <v>11484</v>
      </c>
      <c r="F7427" s="438">
        <v>38830000</v>
      </c>
      <c r="G7427" s="423">
        <v>2023</v>
      </c>
      <c r="H7427" s="424">
        <f>VLOOKUP(G7427,[3]잔가율!$B$3:$C$33,2,FALSE)</f>
        <v>0.82599999999999996</v>
      </c>
      <c r="I7427" s="434">
        <f t="shared" si="116"/>
        <v>32073580</v>
      </c>
    </row>
    <row r="7428" spans="1:9">
      <c r="A7428" s="421">
        <v>7427</v>
      </c>
      <c r="B7428" s="422" t="s">
        <v>7711</v>
      </c>
      <c r="C7428" s="422" t="s">
        <v>11458</v>
      </c>
      <c r="D7428" s="422" t="s">
        <v>11485</v>
      </c>
      <c r="E7428" s="422" t="s">
        <v>11486</v>
      </c>
      <c r="F7428" s="438">
        <v>20600000</v>
      </c>
      <c r="G7428" s="423">
        <v>2023</v>
      </c>
      <c r="H7428" s="424">
        <f>VLOOKUP(G7428,[3]잔가율!$B$3:$C$33,2,FALSE)</f>
        <v>0.82599999999999996</v>
      </c>
      <c r="I7428" s="434">
        <f t="shared" si="116"/>
        <v>17015600</v>
      </c>
    </row>
    <row r="7429" spans="1:9">
      <c r="A7429" s="421">
        <v>7428</v>
      </c>
      <c r="B7429" s="422" t="s">
        <v>7711</v>
      </c>
      <c r="C7429" s="422" t="s">
        <v>11458</v>
      </c>
      <c r="D7429" s="422" t="s">
        <v>11485</v>
      </c>
      <c r="E7429" s="422" t="s">
        <v>11487</v>
      </c>
      <c r="F7429" s="438">
        <v>18810000</v>
      </c>
      <c r="G7429" s="423">
        <v>2023</v>
      </c>
      <c r="H7429" s="424">
        <f>VLOOKUP(G7429,[3]잔가율!$B$3:$C$33,2,FALSE)</f>
        <v>0.82599999999999996</v>
      </c>
      <c r="I7429" s="434">
        <f t="shared" si="116"/>
        <v>15537060</v>
      </c>
    </row>
    <row r="7430" spans="1:9">
      <c r="A7430" s="421">
        <v>7429</v>
      </c>
      <c r="B7430" s="422" t="s">
        <v>7711</v>
      </c>
      <c r="C7430" s="422" t="s">
        <v>11458</v>
      </c>
      <c r="D7430" s="422" t="s">
        <v>11485</v>
      </c>
      <c r="E7430" s="422" t="s">
        <v>11488</v>
      </c>
      <c r="F7430" s="438">
        <v>17210000</v>
      </c>
      <c r="G7430" s="423">
        <v>2023</v>
      </c>
      <c r="H7430" s="424">
        <f>VLOOKUP(G7430,[3]잔가율!$B$3:$C$33,2,FALSE)</f>
        <v>0.82599999999999996</v>
      </c>
      <c r="I7430" s="434">
        <f t="shared" si="116"/>
        <v>14215460</v>
      </c>
    </row>
    <row r="7431" spans="1:9">
      <c r="A7431" s="421">
        <v>7430</v>
      </c>
      <c r="B7431" s="422" t="s">
        <v>7711</v>
      </c>
      <c r="C7431" s="422" t="s">
        <v>11458</v>
      </c>
      <c r="D7431" s="422" t="s">
        <v>11485</v>
      </c>
      <c r="E7431" s="422" t="s">
        <v>11489</v>
      </c>
      <c r="F7431" s="438">
        <v>20100000</v>
      </c>
      <c r="G7431" s="423">
        <v>2023</v>
      </c>
      <c r="H7431" s="424">
        <f>VLOOKUP(G7431,[3]잔가율!$B$3:$C$33,2,FALSE)</f>
        <v>0.82599999999999996</v>
      </c>
      <c r="I7431" s="434">
        <f t="shared" si="116"/>
        <v>16602600</v>
      </c>
    </row>
    <row r="7432" spans="1:9">
      <c r="A7432" s="421">
        <v>7431</v>
      </c>
      <c r="B7432" s="422" t="s">
        <v>7711</v>
      </c>
      <c r="C7432" s="422" t="s">
        <v>11458</v>
      </c>
      <c r="D7432" s="422" t="s">
        <v>11485</v>
      </c>
      <c r="E7432" s="422" t="s">
        <v>11490</v>
      </c>
      <c r="F7432" s="438">
        <v>22300000</v>
      </c>
      <c r="G7432" s="423">
        <v>2023</v>
      </c>
      <c r="H7432" s="424">
        <f>VLOOKUP(G7432,[3]잔가율!$B$3:$C$33,2,FALSE)</f>
        <v>0.82599999999999996</v>
      </c>
      <c r="I7432" s="434">
        <f t="shared" si="116"/>
        <v>18419800</v>
      </c>
    </row>
    <row r="7433" spans="1:9">
      <c r="A7433" s="421">
        <v>7432</v>
      </c>
      <c r="B7433" s="422" t="s">
        <v>7711</v>
      </c>
      <c r="C7433" s="422" t="s">
        <v>11458</v>
      </c>
      <c r="D7433" s="422" t="s">
        <v>11485</v>
      </c>
      <c r="E7433" s="422" t="s">
        <v>11491</v>
      </c>
      <c r="F7433" s="438">
        <v>25740000</v>
      </c>
      <c r="G7433" s="423">
        <v>2023</v>
      </c>
      <c r="H7433" s="424">
        <f>VLOOKUP(G7433,[3]잔가율!$B$3:$C$33,2,FALSE)</f>
        <v>0.82599999999999996</v>
      </c>
      <c r="I7433" s="434">
        <f t="shared" si="116"/>
        <v>21261240</v>
      </c>
    </row>
    <row r="7434" spans="1:9">
      <c r="A7434" s="421">
        <v>7433</v>
      </c>
      <c r="B7434" s="422" t="s">
        <v>7711</v>
      </c>
      <c r="C7434" s="422" t="s">
        <v>11458</v>
      </c>
      <c r="D7434" s="422" t="s">
        <v>11485</v>
      </c>
      <c r="E7434" s="422" t="s">
        <v>11492</v>
      </c>
      <c r="F7434" s="438">
        <v>21250000</v>
      </c>
      <c r="G7434" s="423">
        <v>2023</v>
      </c>
      <c r="H7434" s="424">
        <f>VLOOKUP(G7434,[3]잔가율!$B$3:$C$33,2,FALSE)</f>
        <v>0.82599999999999996</v>
      </c>
      <c r="I7434" s="434">
        <f t="shared" si="116"/>
        <v>17552500</v>
      </c>
    </row>
    <row r="7435" spans="1:9">
      <c r="A7435" s="421">
        <v>7434</v>
      </c>
      <c r="B7435" s="422" t="s">
        <v>7711</v>
      </c>
      <c r="C7435" s="422" t="s">
        <v>11458</v>
      </c>
      <c r="D7435" s="422" t="s">
        <v>11485</v>
      </c>
      <c r="E7435" s="422" t="s">
        <v>11493</v>
      </c>
      <c r="F7435" s="438">
        <v>21800000</v>
      </c>
      <c r="G7435" s="423">
        <v>2023</v>
      </c>
      <c r="H7435" s="424">
        <f>VLOOKUP(G7435,[3]잔가율!$B$3:$C$33,2,FALSE)</f>
        <v>0.82599999999999996</v>
      </c>
      <c r="I7435" s="434">
        <f t="shared" si="116"/>
        <v>18006800</v>
      </c>
    </row>
    <row r="7436" spans="1:9">
      <c r="A7436" s="421">
        <v>7435</v>
      </c>
      <c r="B7436" s="422" t="s">
        <v>7711</v>
      </c>
      <c r="C7436" s="422" t="s">
        <v>11458</v>
      </c>
      <c r="D7436" s="422" t="s">
        <v>11485</v>
      </c>
      <c r="E7436" s="422" t="s">
        <v>11494</v>
      </c>
      <c r="F7436" s="438">
        <v>16940000</v>
      </c>
      <c r="G7436" s="423">
        <v>2023</v>
      </c>
      <c r="H7436" s="424">
        <f>VLOOKUP(G7436,[3]잔가율!$B$3:$C$33,2,FALSE)</f>
        <v>0.82599999999999996</v>
      </c>
      <c r="I7436" s="434">
        <f t="shared" si="116"/>
        <v>13992440</v>
      </c>
    </row>
    <row r="7437" spans="1:9">
      <c r="A7437" s="421">
        <v>7436</v>
      </c>
      <c r="B7437" s="425" t="s">
        <v>7711</v>
      </c>
      <c r="C7437" s="425" t="s">
        <v>11458</v>
      </c>
      <c r="D7437" s="425" t="s">
        <v>11485</v>
      </c>
      <c r="E7437" s="425" t="s">
        <v>11495</v>
      </c>
      <c r="F7437" s="443">
        <v>18930000</v>
      </c>
      <c r="G7437" s="423">
        <v>2023</v>
      </c>
      <c r="H7437" s="424">
        <f>VLOOKUP(G7437,[3]잔가율!$B$3:$C$33,2,FALSE)</f>
        <v>0.82599999999999996</v>
      </c>
      <c r="I7437" s="434">
        <f t="shared" si="116"/>
        <v>15636180</v>
      </c>
    </row>
    <row r="7438" spans="1:9">
      <c r="A7438" s="421">
        <v>7437</v>
      </c>
      <c r="B7438" s="422" t="s">
        <v>7711</v>
      </c>
      <c r="C7438" s="422" t="s">
        <v>11458</v>
      </c>
      <c r="D7438" s="422" t="s">
        <v>11485</v>
      </c>
      <c r="E7438" s="422" t="s">
        <v>11496</v>
      </c>
      <c r="F7438" s="438">
        <v>17460000</v>
      </c>
      <c r="G7438" s="423">
        <v>2023</v>
      </c>
      <c r="H7438" s="424">
        <f>VLOOKUP(G7438,[3]잔가율!$B$3:$C$33,2,FALSE)</f>
        <v>0.82599999999999996</v>
      </c>
      <c r="I7438" s="434">
        <f t="shared" si="116"/>
        <v>14421960</v>
      </c>
    </row>
    <row r="7439" spans="1:9">
      <c r="A7439" s="421">
        <v>7438</v>
      </c>
      <c r="B7439" s="425" t="s">
        <v>7711</v>
      </c>
      <c r="C7439" s="425" t="s">
        <v>11458</v>
      </c>
      <c r="D7439" s="425" t="s">
        <v>11485</v>
      </c>
      <c r="E7439" s="425" t="s">
        <v>11497</v>
      </c>
      <c r="F7439" s="443">
        <v>20880000</v>
      </c>
      <c r="G7439" s="423">
        <v>2023</v>
      </c>
      <c r="H7439" s="424">
        <f>VLOOKUP(G7439,[3]잔가율!$B$3:$C$33,2,FALSE)</f>
        <v>0.82599999999999996</v>
      </c>
      <c r="I7439" s="434">
        <f t="shared" si="116"/>
        <v>17246880</v>
      </c>
    </row>
    <row r="7440" spans="1:9">
      <c r="A7440" s="421">
        <v>7439</v>
      </c>
      <c r="B7440" s="422" t="s">
        <v>7711</v>
      </c>
      <c r="C7440" s="422" t="s">
        <v>11458</v>
      </c>
      <c r="D7440" s="422" t="s">
        <v>11485</v>
      </c>
      <c r="E7440" s="422" t="s">
        <v>11498</v>
      </c>
      <c r="F7440" s="438">
        <v>15490000</v>
      </c>
      <c r="G7440" s="423">
        <v>2023</v>
      </c>
      <c r="H7440" s="424">
        <f>VLOOKUP(G7440,[3]잔가율!$B$3:$C$33,2,FALSE)</f>
        <v>0.82599999999999996</v>
      </c>
      <c r="I7440" s="434">
        <f t="shared" si="116"/>
        <v>12794740</v>
      </c>
    </row>
    <row r="7441" spans="1:9">
      <c r="A7441" s="421">
        <v>7440</v>
      </c>
      <c r="B7441" s="422" t="s">
        <v>7711</v>
      </c>
      <c r="C7441" s="422" t="s">
        <v>11458</v>
      </c>
      <c r="D7441" s="422" t="s">
        <v>11485</v>
      </c>
      <c r="E7441" s="422" t="s">
        <v>11499</v>
      </c>
      <c r="F7441" s="438">
        <v>20270000</v>
      </c>
      <c r="G7441" s="423">
        <v>2023</v>
      </c>
      <c r="H7441" s="424">
        <f>VLOOKUP(G7441,[3]잔가율!$B$3:$C$33,2,FALSE)</f>
        <v>0.82599999999999996</v>
      </c>
      <c r="I7441" s="434">
        <f t="shared" si="116"/>
        <v>16743020</v>
      </c>
    </row>
    <row r="7442" spans="1:9">
      <c r="A7442" s="421">
        <v>7441</v>
      </c>
      <c r="B7442" s="422" t="s">
        <v>7711</v>
      </c>
      <c r="C7442" s="422" t="s">
        <v>11458</v>
      </c>
      <c r="D7442" s="422" t="s">
        <v>11485</v>
      </c>
      <c r="E7442" s="422" t="s">
        <v>11500</v>
      </c>
      <c r="F7442" s="438">
        <v>14480000</v>
      </c>
      <c r="G7442" s="423">
        <v>2023</v>
      </c>
      <c r="H7442" s="424">
        <f>VLOOKUP(G7442,[3]잔가율!$B$3:$C$33,2,FALSE)</f>
        <v>0.82599999999999996</v>
      </c>
      <c r="I7442" s="434">
        <f t="shared" si="116"/>
        <v>11960480</v>
      </c>
    </row>
    <row r="7443" spans="1:9">
      <c r="A7443" s="421">
        <v>7442</v>
      </c>
      <c r="B7443" s="422" t="s">
        <v>7711</v>
      </c>
      <c r="C7443" s="422" t="s">
        <v>11458</v>
      </c>
      <c r="D7443" s="422" t="s">
        <v>11485</v>
      </c>
      <c r="E7443" s="422" t="s">
        <v>11501</v>
      </c>
      <c r="F7443" s="438">
        <v>18500000</v>
      </c>
      <c r="G7443" s="423">
        <v>2023</v>
      </c>
      <c r="H7443" s="424">
        <f>VLOOKUP(G7443,[3]잔가율!$B$3:$C$33,2,FALSE)</f>
        <v>0.82599999999999996</v>
      </c>
      <c r="I7443" s="434">
        <f t="shared" si="116"/>
        <v>15281000</v>
      </c>
    </row>
    <row r="7444" spans="1:9">
      <c r="A7444" s="421">
        <v>7443</v>
      </c>
      <c r="B7444" s="422" t="s">
        <v>7711</v>
      </c>
      <c r="C7444" s="422" t="s">
        <v>11458</v>
      </c>
      <c r="D7444" s="422" t="s">
        <v>11485</v>
      </c>
      <c r="E7444" s="422" t="s">
        <v>11502</v>
      </c>
      <c r="F7444" s="438">
        <v>18000000</v>
      </c>
      <c r="G7444" s="423">
        <v>2023</v>
      </c>
      <c r="H7444" s="424">
        <f>VLOOKUP(G7444,[3]잔가율!$B$3:$C$33,2,FALSE)</f>
        <v>0.82599999999999996</v>
      </c>
      <c r="I7444" s="434">
        <f t="shared" si="116"/>
        <v>14868000</v>
      </c>
    </row>
    <row r="7445" spans="1:9">
      <c r="A7445" s="421">
        <v>7444</v>
      </c>
      <c r="B7445" s="422" t="s">
        <v>7711</v>
      </c>
      <c r="C7445" s="422" t="s">
        <v>11458</v>
      </c>
      <c r="D7445" s="422" t="s">
        <v>11485</v>
      </c>
      <c r="E7445" s="422" t="s">
        <v>11503</v>
      </c>
      <c r="F7445" s="438">
        <v>20900000</v>
      </c>
      <c r="G7445" s="423">
        <v>2023</v>
      </c>
      <c r="H7445" s="424">
        <f>VLOOKUP(G7445,[3]잔가율!$B$3:$C$33,2,FALSE)</f>
        <v>0.82599999999999996</v>
      </c>
      <c r="I7445" s="434">
        <f t="shared" si="116"/>
        <v>17263400</v>
      </c>
    </row>
    <row r="7446" spans="1:9">
      <c r="A7446" s="421">
        <v>7445</v>
      </c>
      <c r="B7446" s="422" t="s">
        <v>7711</v>
      </c>
      <c r="C7446" s="422" t="s">
        <v>11458</v>
      </c>
      <c r="D7446" s="422" t="s">
        <v>11485</v>
      </c>
      <c r="E7446" s="422" t="s">
        <v>11504</v>
      </c>
      <c r="F7446" s="438">
        <v>17620000</v>
      </c>
      <c r="G7446" s="423">
        <v>2023</v>
      </c>
      <c r="H7446" s="424">
        <f>VLOOKUP(G7446,[3]잔가율!$B$3:$C$33,2,FALSE)</f>
        <v>0.82599999999999996</v>
      </c>
      <c r="I7446" s="434">
        <f t="shared" si="116"/>
        <v>14554120</v>
      </c>
    </row>
    <row r="7447" spans="1:9">
      <c r="A7447" s="421">
        <v>7446</v>
      </c>
      <c r="B7447" s="422" t="s">
        <v>7711</v>
      </c>
      <c r="C7447" s="422" t="s">
        <v>11458</v>
      </c>
      <c r="D7447" s="422" t="s">
        <v>11485</v>
      </c>
      <c r="E7447" s="422" t="s">
        <v>11505</v>
      </c>
      <c r="F7447" s="438">
        <v>17840000</v>
      </c>
      <c r="G7447" s="423">
        <v>2023</v>
      </c>
      <c r="H7447" s="424">
        <f>VLOOKUP(G7447,[3]잔가율!$B$3:$C$33,2,FALSE)</f>
        <v>0.82599999999999996</v>
      </c>
      <c r="I7447" s="434">
        <f t="shared" si="116"/>
        <v>14735840</v>
      </c>
    </row>
    <row r="7448" spans="1:9">
      <c r="A7448" s="421">
        <v>7447</v>
      </c>
      <c r="B7448" s="422" t="s">
        <v>7711</v>
      </c>
      <c r="C7448" s="422" t="s">
        <v>11458</v>
      </c>
      <c r="D7448" s="422" t="s">
        <v>11485</v>
      </c>
      <c r="E7448" s="422" t="s">
        <v>11506</v>
      </c>
      <c r="F7448" s="438">
        <v>14400000</v>
      </c>
      <c r="G7448" s="423">
        <v>2023</v>
      </c>
      <c r="H7448" s="424">
        <f>VLOOKUP(G7448,[3]잔가율!$B$3:$C$33,2,FALSE)</f>
        <v>0.82599999999999996</v>
      </c>
      <c r="I7448" s="434">
        <f t="shared" si="116"/>
        <v>11894400</v>
      </c>
    </row>
    <row r="7449" spans="1:9">
      <c r="A7449" s="421">
        <v>7448</v>
      </c>
      <c r="B7449" s="422" t="s">
        <v>7711</v>
      </c>
      <c r="C7449" s="422" t="s">
        <v>11458</v>
      </c>
      <c r="D7449" s="422" t="s">
        <v>11485</v>
      </c>
      <c r="E7449" s="422" t="s">
        <v>11507</v>
      </c>
      <c r="F7449" s="438">
        <v>22200000</v>
      </c>
      <c r="G7449" s="423">
        <v>2023</v>
      </c>
      <c r="H7449" s="424">
        <f>VLOOKUP(G7449,[3]잔가율!$B$3:$C$33,2,FALSE)</f>
        <v>0.82599999999999996</v>
      </c>
      <c r="I7449" s="434">
        <f t="shared" si="116"/>
        <v>18337200</v>
      </c>
    </row>
    <row r="7450" spans="1:9">
      <c r="A7450" s="421">
        <v>7449</v>
      </c>
      <c r="B7450" s="422" t="s">
        <v>7711</v>
      </c>
      <c r="C7450" s="422" t="s">
        <v>11458</v>
      </c>
      <c r="D7450" s="422" t="s">
        <v>11485</v>
      </c>
      <c r="E7450" s="422" t="s">
        <v>11508</v>
      </c>
      <c r="F7450" s="438">
        <v>23200000</v>
      </c>
      <c r="G7450" s="423">
        <v>2023</v>
      </c>
      <c r="H7450" s="424">
        <f>VLOOKUP(G7450,[3]잔가율!$B$3:$C$33,2,FALSE)</f>
        <v>0.82599999999999996</v>
      </c>
      <c r="I7450" s="434">
        <f t="shared" si="116"/>
        <v>19163200</v>
      </c>
    </row>
    <row r="7451" spans="1:9">
      <c r="A7451" s="421">
        <v>7450</v>
      </c>
      <c r="B7451" s="422" t="s">
        <v>7711</v>
      </c>
      <c r="C7451" s="422" t="s">
        <v>11458</v>
      </c>
      <c r="D7451" s="422" t="s">
        <v>11485</v>
      </c>
      <c r="E7451" s="422" t="s">
        <v>11509</v>
      </c>
      <c r="F7451" s="438">
        <v>22420000</v>
      </c>
      <c r="G7451" s="423">
        <v>2023</v>
      </c>
      <c r="H7451" s="424">
        <f>VLOOKUP(G7451,[3]잔가율!$B$3:$C$33,2,FALSE)</f>
        <v>0.82599999999999996</v>
      </c>
      <c r="I7451" s="434">
        <f t="shared" si="116"/>
        <v>18518920</v>
      </c>
    </row>
    <row r="7452" spans="1:9">
      <c r="A7452" s="421">
        <v>7451</v>
      </c>
      <c r="B7452" s="422" t="s">
        <v>7711</v>
      </c>
      <c r="C7452" s="422" t="s">
        <v>11458</v>
      </c>
      <c r="D7452" s="422" t="s">
        <v>11485</v>
      </c>
      <c r="E7452" s="422" t="s">
        <v>11510</v>
      </c>
      <c r="F7452" s="438">
        <v>21600000</v>
      </c>
      <c r="G7452" s="423">
        <v>2023</v>
      </c>
      <c r="H7452" s="424">
        <f>VLOOKUP(G7452,[3]잔가율!$B$3:$C$33,2,FALSE)</f>
        <v>0.82599999999999996</v>
      </c>
      <c r="I7452" s="434">
        <f t="shared" si="116"/>
        <v>17841600</v>
      </c>
    </row>
    <row r="7453" spans="1:9">
      <c r="A7453" s="421">
        <v>7452</v>
      </c>
      <c r="B7453" s="422" t="s">
        <v>7711</v>
      </c>
      <c r="C7453" s="422" t="s">
        <v>11458</v>
      </c>
      <c r="D7453" s="422" t="s">
        <v>11485</v>
      </c>
      <c r="E7453" s="422" t="s">
        <v>11511</v>
      </c>
      <c r="F7453" s="438">
        <v>14730000</v>
      </c>
      <c r="G7453" s="423">
        <v>2023</v>
      </c>
      <c r="H7453" s="424">
        <f>VLOOKUP(G7453,[3]잔가율!$B$3:$C$33,2,FALSE)</f>
        <v>0.82599999999999996</v>
      </c>
      <c r="I7453" s="434">
        <f t="shared" si="116"/>
        <v>12166980</v>
      </c>
    </row>
    <row r="7454" spans="1:9">
      <c r="A7454" s="421">
        <v>7453</v>
      </c>
      <c r="B7454" s="422" t="s">
        <v>7711</v>
      </c>
      <c r="C7454" s="422" t="s">
        <v>11458</v>
      </c>
      <c r="D7454" s="422" t="s">
        <v>11485</v>
      </c>
      <c r="E7454" s="422" t="s">
        <v>11512</v>
      </c>
      <c r="F7454" s="438">
        <v>13800000</v>
      </c>
      <c r="G7454" s="423">
        <v>2023</v>
      </c>
      <c r="H7454" s="424">
        <f>VLOOKUP(G7454,[3]잔가율!$B$3:$C$33,2,FALSE)</f>
        <v>0.82599999999999996</v>
      </c>
      <c r="I7454" s="434">
        <f t="shared" si="116"/>
        <v>11398800</v>
      </c>
    </row>
    <row r="7455" spans="1:9">
      <c r="A7455" s="421">
        <v>7454</v>
      </c>
      <c r="B7455" s="422" t="s">
        <v>7711</v>
      </c>
      <c r="C7455" s="422" t="s">
        <v>11458</v>
      </c>
      <c r="D7455" s="422" t="s">
        <v>11513</v>
      </c>
      <c r="E7455" s="422" t="s">
        <v>11514</v>
      </c>
      <c r="F7455" s="438">
        <v>21500000</v>
      </c>
      <c r="G7455" s="423">
        <v>2023</v>
      </c>
      <c r="H7455" s="424">
        <f>VLOOKUP(G7455,[3]잔가율!$B$3:$C$33,2,FALSE)</f>
        <v>0.82599999999999996</v>
      </c>
      <c r="I7455" s="434">
        <f t="shared" si="116"/>
        <v>17759000</v>
      </c>
    </row>
    <row r="7456" spans="1:9">
      <c r="A7456" s="421">
        <v>7455</v>
      </c>
      <c r="B7456" s="422" t="s">
        <v>7711</v>
      </c>
      <c r="C7456" s="422" t="s">
        <v>11458</v>
      </c>
      <c r="D7456" s="422" t="s">
        <v>11513</v>
      </c>
      <c r="E7456" s="422" t="s">
        <v>11515</v>
      </c>
      <c r="F7456" s="438">
        <v>21000000</v>
      </c>
      <c r="G7456" s="423">
        <v>2023</v>
      </c>
      <c r="H7456" s="424">
        <f>VLOOKUP(G7456,[3]잔가율!$B$3:$C$33,2,FALSE)</f>
        <v>0.82599999999999996</v>
      </c>
      <c r="I7456" s="434">
        <f t="shared" si="116"/>
        <v>17346000</v>
      </c>
    </row>
    <row r="7457" spans="1:9">
      <c r="A7457" s="421">
        <v>7456</v>
      </c>
      <c r="B7457" s="422" t="s">
        <v>7711</v>
      </c>
      <c r="C7457" s="422" t="s">
        <v>11458</v>
      </c>
      <c r="D7457" s="422" t="s">
        <v>11513</v>
      </c>
      <c r="E7457" s="422" t="s">
        <v>11516</v>
      </c>
      <c r="F7457" s="438">
        <v>20700000</v>
      </c>
      <c r="G7457" s="423">
        <v>2023</v>
      </c>
      <c r="H7457" s="424">
        <f>VLOOKUP(G7457,[3]잔가율!$B$3:$C$33,2,FALSE)</f>
        <v>0.82599999999999996</v>
      </c>
      <c r="I7457" s="434">
        <f t="shared" si="116"/>
        <v>17098200</v>
      </c>
    </row>
    <row r="7458" spans="1:9">
      <c r="A7458" s="421">
        <v>7457</v>
      </c>
      <c r="B7458" s="422" t="s">
        <v>7711</v>
      </c>
      <c r="C7458" s="422" t="s">
        <v>11458</v>
      </c>
      <c r="D7458" s="422" t="s">
        <v>11513</v>
      </c>
      <c r="E7458" s="422" t="s">
        <v>11517</v>
      </c>
      <c r="F7458" s="438">
        <v>23300000</v>
      </c>
      <c r="G7458" s="423">
        <v>2023</v>
      </c>
      <c r="H7458" s="424">
        <f>VLOOKUP(G7458,[3]잔가율!$B$3:$C$33,2,FALSE)</f>
        <v>0.82599999999999996</v>
      </c>
      <c r="I7458" s="434">
        <f t="shared" si="116"/>
        <v>19245800</v>
      </c>
    </row>
    <row r="7459" spans="1:9">
      <c r="A7459" s="421">
        <v>7458</v>
      </c>
      <c r="B7459" s="422" t="s">
        <v>7711</v>
      </c>
      <c r="C7459" s="422" t="s">
        <v>11458</v>
      </c>
      <c r="D7459" s="422" t="s">
        <v>11513</v>
      </c>
      <c r="E7459" s="422" t="s">
        <v>11518</v>
      </c>
      <c r="F7459" s="438">
        <v>22860000</v>
      </c>
      <c r="G7459" s="423">
        <v>2023</v>
      </c>
      <c r="H7459" s="424">
        <f>VLOOKUP(G7459,[3]잔가율!$B$3:$C$33,2,FALSE)</f>
        <v>0.82599999999999996</v>
      </c>
      <c r="I7459" s="434">
        <f t="shared" si="116"/>
        <v>18882360</v>
      </c>
    </row>
    <row r="7460" spans="1:9">
      <c r="A7460" s="421">
        <v>7459</v>
      </c>
      <c r="B7460" s="422" t="s">
        <v>7711</v>
      </c>
      <c r="C7460" s="422" t="s">
        <v>11458</v>
      </c>
      <c r="D7460" s="422" t="s">
        <v>11513</v>
      </c>
      <c r="E7460" s="422" t="s">
        <v>11519</v>
      </c>
      <c r="F7460" s="438">
        <v>22600000</v>
      </c>
      <c r="G7460" s="423">
        <v>2023</v>
      </c>
      <c r="H7460" s="424">
        <f>VLOOKUP(G7460,[3]잔가율!$B$3:$C$33,2,FALSE)</f>
        <v>0.82599999999999996</v>
      </c>
      <c r="I7460" s="434">
        <f t="shared" si="116"/>
        <v>18667600</v>
      </c>
    </row>
    <row r="7461" spans="1:9">
      <c r="A7461" s="421">
        <v>7460</v>
      </c>
      <c r="B7461" s="422" t="s">
        <v>7711</v>
      </c>
      <c r="C7461" s="422" t="s">
        <v>11458</v>
      </c>
      <c r="D7461" s="422" t="s">
        <v>11513</v>
      </c>
      <c r="E7461" s="422" t="s">
        <v>11520</v>
      </c>
      <c r="F7461" s="438">
        <v>17900000</v>
      </c>
      <c r="G7461" s="423">
        <v>2023</v>
      </c>
      <c r="H7461" s="424">
        <f>VLOOKUP(G7461,[3]잔가율!$B$3:$C$33,2,FALSE)</f>
        <v>0.82599999999999996</v>
      </c>
      <c r="I7461" s="434">
        <f t="shared" si="116"/>
        <v>14785400</v>
      </c>
    </row>
    <row r="7462" spans="1:9">
      <c r="A7462" s="421">
        <v>7461</v>
      </c>
      <c r="B7462" s="422" t="s">
        <v>7711</v>
      </c>
      <c r="C7462" s="422" t="s">
        <v>11458</v>
      </c>
      <c r="D7462" s="422" t="s">
        <v>11513</v>
      </c>
      <c r="E7462" s="422" t="s">
        <v>11521</v>
      </c>
      <c r="F7462" s="438">
        <v>17750000</v>
      </c>
      <c r="G7462" s="423">
        <v>2023</v>
      </c>
      <c r="H7462" s="424">
        <f>VLOOKUP(G7462,[3]잔가율!$B$3:$C$33,2,FALSE)</f>
        <v>0.82599999999999996</v>
      </c>
      <c r="I7462" s="434">
        <f t="shared" si="116"/>
        <v>14661500</v>
      </c>
    </row>
    <row r="7463" spans="1:9">
      <c r="A7463" s="421">
        <v>7462</v>
      </c>
      <c r="B7463" s="422" t="s">
        <v>7711</v>
      </c>
      <c r="C7463" s="422" t="s">
        <v>11458</v>
      </c>
      <c r="D7463" s="422" t="s">
        <v>11513</v>
      </c>
      <c r="E7463" s="422" t="s">
        <v>11522</v>
      </c>
      <c r="F7463" s="438">
        <v>16610000</v>
      </c>
      <c r="G7463" s="423">
        <v>2023</v>
      </c>
      <c r="H7463" s="424">
        <f>VLOOKUP(G7463,[3]잔가율!$B$3:$C$33,2,FALSE)</f>
        <v>0.82599999999999996</v>
      </c>
      <c r="I7463" s="434">
        <f t="shared" si="116"/>
        <v>13719860</v>
      </c>
    </row>
    <row r="7464" spans="1:9">
      <c r="A7464" s="421">
        <v>7463</v>
      </c>
      <c r="B7464" s="422" t="s">
        <v>7711</v>
      </c>
      <c r="C7464" s="422" t="s">
        <v>11458</v>
      </c>
      <c r="D7464" s="422" t="s">
        <v>11513</v>
      </c>
      <c r="E7464" s="422" t="s">
        <v>11523</v>
      </c>
      <c r="F7464" s="438">
        <v>23520000</v>
      </c>
      <c r="G7464" s="423">
        <v>2023</v>
      </c>
      <c r="H7464" s="424">
        <f>VLOOKUP(G7464,[3]잔가율!$B$3:$C$33,2,FALSE)</f>
        <v>0.82599999999999996</v>
      </c>
      <c r="I7464" s="434">
        <f t="shared" si="116"/>
        <v>19427520</v>
      </c>
    </row>
    <row r="7465" spans="1:9">
      <c r="A7465" s="421">
        <v>7464</v>
      </c>
      <c r="B7465" s="422" t="s">
        <v>7711</v>
      </c>
      <c r="C7465" s="422" t="s">
        <v>11458</v>
      </c>
      <c r="D7465" s="422" t="s">
        <v>11513</v>
      </c>
      <c r="E7465" s="422" t="s">
        <v>11524</v>
      </c>
      <c r="F7465" s="438">
        <v>18620000</v>
      </c>
      <c r="G7465" s="423">
        <v>2023</v>
      </c>
      <c r="H7465" s="424">
        <f>VLOOKUP(G7465,[3]잔가율!$B$3:$C$33,2,FALSE)</f>
        <v>0.82599999999999996</v>
      </c>
      <c r="I7465" s="434">
        <f t="shared" si="116"/>
        <v>15380120</v>
      </c>
    </row>
    <row r="7466" spans="1:9">
      <c r="A7466" s="421">
        <v>7465</v>
      </c>
      <c r="B7466" s="422" t="s">
        <v>7711</v>
      </c>
      <c r="C7466" s="422" t="s">
        <v>11458</v>
      </c>
      <c r="D7466" s="422" t="s">
        <v>11513</v>
      </c>
      <c r="E7466" s="422" t="s">
        <v>11525</v>
      </c>
      <c r="F7466" s="438">
        <v>18600000</v>
      </c>
      <c r="G7466" s="423">
        <v>2023</v>
      </c>
      <c r="H7466" s="424">
        <f>VLOOKUP(G7466,[3]잔가율!$B$3:$C$33,2,FALSE)</f>
        <v>0.82599999999999996</v>
      </c>
      <c r="I7466" s="434">
        <f t="shared" si="116"/>
        <v>15363600</v>
      </c>
    </row>
    <row r="7467" spans="1:9">
      <c r="A7467" s="421">
        <v>7466</v>
      </c>
      <c r="B7467" s="422" t="s">
        <v>7711</v>
      </c>
      <c r="C7467" s="422" t="s">
        <v>11458</v>
      </c>
      <c r="D7467" s="422" t="s">
        <v>11513</v>
      </c>
      <c r="E7467" s="422" t="s">
        <v>11526</v>
      </c>
      <c r="F7467" s="438">
        <v>24090000</v>
      </c>
      <c r="G7467" s="423">
        <v>2023</v>
      </c>
      <c r="H7467" s="424">
        <f>VLOOKUP(G7467,[3]잔가율!$B$3:$C$33,2,FALSE)</f>
        <v>0.82599999999999996</v>
      </c>
      <c r="I7467" s="434">
        <f t="shared" si="116"/>
        <v>19898340</v>
      </c>
    </row>
    <row r="7468" spans="1:9">
      <c r="A7468" s="421">
        <v>7467</v>
      </c>
      <c r="B7468" s="422" t="s">
        <v>7711</v>
      </c>
      <c r="C7468" s="422" t="s">
        <v>11458</v>
      </c>
      <c r="D7468" s="422" t="s">
        <v>11513</v>
      </c>
      <c r="E7468" s="422" t="s">
        <v>11527</v>
      </c>
      <c r="F7468" s="438">
        <v>20730000</v>
      </c>
      <c r="G7468" s="423">
        <v>2023</v>
      </c>
      <c r="H7468" s="424">
        <f>VLOOKUP(G7468,[3]잔가율!$B$3:$C$33,2,FALSE)</f>
        <v>0.82599999999999996</v>
      </c>
      <c r="I7468" s="434">
        <f t="shared" si="116"/>
        <v>17122980</v>
      </c>
    </row>
    <row r="7469" spans="1:9">
      <c r="A7469" s="421">
        <v>7468</v>
      </c>
      <c r="B7469" s="422" t="s">
        <v>7711</v>
      </c>
      <c r="C7469" s="422" t="s">
        <v>11458</v>
      </c>
      <c r="D7469" s="422" t="s">
        <v>11513</v>
      </c>
      <c r="E7469" s="422" t="s">
        <v>11528</v>
      </c>
      <c r="F7469" s="438">
        <v>21400000</v>
      </c>
      <c r="G7469" s="423">
        <v>2023</v>
      </c>
      <c r="H7469" s="424">
        <f>VLOOKUP(G7469,[3]잔가율!$B$3:$C$33,2,FALSE)</f>
        <v>0.82599999999999996</v>
      </c>
      <c r="I7469" s="434">
        <f t="shared" si="116"/>
        <v>17676400</v>
      </c>
    </row>
    <row r="7470" spans="1:9">
      <c r="A7470" s="421">
        <v>7469</v>
      </c>
      <c r="B7470" s="426" t="s">
        <v>7711</v>
      </c>
      <c r="C7470" s="426" t="s">
        <v>724</v>
      </c>
      <c r="D7470" s="426" t="s">
        <v>11485</v>
      </c>
      <c r="E7470" s="426" t="s">
        <v>11529</v>
      </c>
      <c r="F7470" s="441">
        <v>21780000</v>
      </c>
      <c r="G7470" s="423">
        <v>2023</v>
      </c>
      <c r="H7470" s="424">
        <f>VLOOKUP(G7470,[3]잔가율!$B$3:$C$33,2,FALSE)</f>
        <v>0.82599999999999996</v>
      </c>
      <c r="I7470" s="434">
        <f t="shared" si="116"/>
        <v>17990280</v>
      </c>
    </row>
    <row r="7471" spans="1:9">
      <c r="A7471" s="421">
        <v>7470</v>
      </c>
      <c r="B7471" s="426" t="s">
        <v>7711</v>
      </c>
      <c r="C7471" s="426" t="s">
        <v>724</v>
      </c>
      <c r="D7471" s="426" t="s">
        <v>11485</v>
      </c>
      <c r="E7471" s="426" t="s">
        <v>11530</v>
      </c>
      <c r="F7471" s="441">
        <v>14940000</v>
      </c>
      <c r="G7471" s="423">
        <v>2023</v>
      </c>
      <c r="H7471" s="424">
        <f>VLOOKUP(G7471,[3]잔가율!$B$3:$C$33,2,FALSE)</f>
        <v>0.82599999999999996</v>
      </c>
      <c r="I7471" s="434">
        <f t="shared" si="116"/>
        <v>12340440</v>
      </c>
    </row>
    <row r="7472" spans="1:9">
      <c r="A7472" s="421">
        <v>7471</v>
      </c>
      <c r="B7472" s="426" t="s">
        <v>7711</v>
      </c>
      <c r="C7472" s="426" t="s">
        <v>724</v>
      </c>
      <c r="D7472" s="426" t="s">
        <v>11485</v>
      </c>
      <c r="E7472" s="426" t="s">
        <v>11531</v>
      </c>
      <c r="F7472" s="441">
        <v>15030000</v>
      </c>
      <c r="G7472" s="423">
        <v>2023</v>
      </c>
      <c r="H7472" s="424">
        <f>VLOOKUP(G7472,[3]잔가율!$B$3:$C$33,2,FALSE)</f>
        <v>0.82599999999999996</v>
      </c>
      <c r="I7472" s="434">
        <f t="shared" si="116"/>
        <v>12414780</v>
      </c>
    </row>
    <row r="7473" spans="1:9">
      <c r="A7473" s="421">
        <v>7472</v>
      </c>
      <c r="B7473" s="426" t="s">
        <v>7711</v>
      </c>
      <c r="C7473" s="426" t="s">
        <v>724</v>
      </c>
      <c r="D7473" s="426" t="s">
        <v>11532</v>
      </c>
      <c r="E7473" s="426" t="s">
        <v>11533</v>
      </c>
      <c r="F7473" s="441">
        <v>20790000</v>
      </c>
      <c r="G7473" s="423">
        <v>2023</v>
      </c>
      <c r="H7473" s="424">
        <f>VLOOKUP(G7473,[3]잔가율!$B$3:$C$33,2,FALSE)</f>
        <v>0.82599999999999996</v>
      </c>
      <c r="I7473" s="434">
        <f t="shared" si="116"/>
        <v>17172540</v>
      </c>
    </row>
    <row r="7474" spans="1:9">
      <c r="A7474" s="421">
        <v>7473</v>
      </c>
      <c r="B7474" s="422" t="s">
        <v>7711</v>
      </c>
      <c r="C7474" s="422" t="s">
        <v>7607</v>
      </c>
      <c r="D7474" s="422" t="s">
        <v>6629</v>
      </c>
      <c r="E7474" s="422" t="s">
        <v>7608</v>
      </c>
      <c r="F7474" s="438">
        <v>116360000</v>
      </c>
      <c r="G7474" s="423">
        <v>2023</v>
      </c>
      <c r="H7474" s="424">
        <f>VLOOKUP(G7474,[3]잔가율!$D$3:$E$33,2,FALSE)</f>
        <v>0.84199999999999997</v>
      </c>
      <c r="I7474" s="434">
        <f t="shared" si="116"/>
        <v>97975120</v>
      </c>
    </row>
    <row r="7475" spans="1:9">
      <c r="A7475" s="421">
        <v>7474</v>
      </c>
      <c r="B7475" s="422" t="s">
        <v>7711</v>
      </c>
      <c r="C7475" s="422" t="s">
        <v>7609</v>
      </c>
      <c r="D7475" s="422" t="s">
        <v>7610</v>
      </c>
      <c r="E7475" s="422" t="s">
        <v>7611</v>
      </c>
      <c r="F7475" s="438">
        <v>72720000</v>
      </c>
      <c r="G7475" s="423">
        <v>2023</v>
      </c>
      <c r="H7475" s="424">
        <f>VLOOKUP(G7475,[3]잔가율!$D$3:$E$33,2,FALSE)</f>
        <v>0.84199999999999997</v>
      </c>
      <c r="I7475" s="434">
        <f t="shared" si="116"/>
        <v>61230240</v>
      </c>
    </row>
    <row r="7476" spans="1:9">
      <c r="A7476" s="421">
        <v>7475</v>
      </c>
      <c r="B7476" s="422" t="s">
        <v>7711</v>
      </c>
      <c r="C7476" s="422" t="s">
        <v>7609</v>
      </c>
      <c r="D7476" s="422" t="s">
        <v>7610</v>
      </c>
      <c r="E7476" s="422" t="s">
        <v>4156</v>
      </c>
      <c r="F7476" s="438">
        <v>90000000</v>
      </c>
      <c r="G7476" s="423">
        <v>2023</v>
      </c>
      <c r="H7476" s="424">
        <f>VLOOKUP(G7476,[3]잔가율!$D$3:$E$33,2,FALSE)</f>
        <v>0.84199999999999997</v>
      </c>
      <c r="I7476" s="434">
        <f t="shared" si="116"/>
        <v>75780000</v>
      </c>
    </row>
    <row r="7477" spans="1:9">
      <c r="A7477" s="421">
        <v>7476</v>
      </c>
      <c r="B7477" s="422" t="s">
        <v>7711</v>
      </c>
      <c r="C7477" s="422" t="s">
        <v>7609</v>
      </c>
      <c r="D7477" s="422" t="s">
        <v>7610</v>
      </c>
      <c r="E7477" s="422" t="s">
        <v>4157</v>
      </c>
      <c r="F7477" s="438">
        <v>100000000</v>
      </c>
      <c r="G7477" s="423">
        <v>2023</v>
      </c>
      <c r="H7477" s="424">
        <f>VLOOKUP(G7477,[3]잔가율!$D$3:$E$33,2,FALSE)</f>
        <v>0.84199999999999997</v>
      </c>
      <c r="I7477" s="434">
        <f t="shared" si="116"/>
        <v>84200000</v>
      </c>
    </row>
    <row r="7478" spans="1:9">
      <c r="A7478" s="421">
        <v>7477</v>
      </c>
      <c r="B7478" s="422" t="s">
        <v>7711</v>
      </c>
      <c r="C7478" s="422" t="s">
        <v>7609</v>
      </c>
      <c r="D7478" s="422" t="s">
        <v>7612</v>
      </c>
      <c r="E7478" s="422" t="s">
        <v>7613</v>
      </c>
      <c r="F7478" s="438">
        <v>77990000</v>
      </c>
      <c r="G7478" s="423">
        <v>2023</v>
      </c>
      <c r="H7478" s="424">
        <f>VLOOKUP(G7478,[3]잔가율!$D$3:$E$33,2,FALSE)</f>
        <v>0.84199999999999997</v>
      </c>
      <c r="I7478" s="434">
        <f t="shared" si="116"/>
        <v>65667580</v>
      </c>
    </row>
    <row r="7479" spans="1:9">
      <c r="A7479" s="421">
        <v>7478</v>
      </c>
      <c r="B7479" s="422" t="s">
        <v>7711</v>
      </c>
      <c r="C7479" s="422" t="s">
        <v>7609</v>
      </c>
      <c r="D7479" s="422" t="s">
        <v>7614</v>
      </c>
      <c r="E7479" s="422" t="s">
        <v>7615</v>
      </c>
      <c r="F7479" s="438">
        <v>59700000</v>
      </c>
      <c r="G7479" s="423">
        <v>2023</v>
      </c>
      <c r="H7479" s="424">
        <f>VLOOKUP(G7479,[3]잔가율!$D$3:$E$33,2,FALSE)</f>
        <v>0.84199999999999997</v>
      </c>
      <c r="I7479" s="434">
        <f t="shared" si="116"/>
        <v>50267400</v>
      </c>
    </row>
    <row r="7480" spans="1:9">
      <c r="A7480" s="421">
        <v>7479</v>
      </c>
      <c r="B7480" s="422" t="s">
        <v>7711</v>
      </c>
      <c r="C7480" s="422" t="s">
        <v>7609</v>
      </c>
      <c r="D7480" s="422" t="s">
        <v>7616</v>
      </c>
      <c r="E7480" s="422" t="s">
        <v>7617</v>
      </c>
      <c r="F7480" s="438">
        <v>53690000</v>
      </c>
      <c r="G7480" s="423">
        <v>2023</v>
      </c>
      <c r="H7480" s="424">
        <f>VLOOKUP(G7480,[3]잔가율!$D$3:$E$33,2,FALSE)</f>
        <v>0.84199999999999997</v>
      </c>
      <c r="I7480" s="434">
        <f t="shared" si="116"/>
        <v>45206980</v>
      </c>
    </row>
    <row r="7481" spans="1:9">
      <c r="A7481" s="421">
        <v>7480</v>
      </c>
      <c r="B7481" s="422" t="s">
        <v>7711</v>
      </c>
      <c r="C7481" s="422" t="s">
        <v>7619</v>
      </c>
      <c r="D7481" s="422" t="s">
        <v>7620</v>
      </c>
      <c r="E7481" s="422" t="s">
        <v>7621</v>
      </c>
      <c r="F7481" s="438">
        <v>10320000</v>
      </c>
      <c r="G7481" s="423">
        <v>2023</v>
      </c>
      <c r="H7481" s="424">
        <f>VLOOKUP(G7481,[3]잔가율!$D$3:$E$33,2,FALSE)</f>
        <v>0.84199999999999997</v>
      </c>
      <c r="I7481" s="434">
        <f t="shared" si="116"/>
        <v>8689440</v>
      </c>
    </row>
    <row r="7482" spans="1:9">
      <c r="A7482" s="421">
        <v>7481</v>
      </c>
      <c r="B7482" s="422" t="s">
        <v>7711</v>
      </c>
      <c r="C7482" s="422" t="s">
        <v>7619</v>
      </c>
      <c r="D7482" s="422" t="s">
        <v>7620</v>
      </c>
      <c r="E7482" s="422" t="s">
        <v>7622</v>
      </c>
      <c r="F7482" s="438">
        <v>19490000</v>
      </c>
      <c r="G7482" s="423">
        <v>2023</v>
      </c>
      <c r="H7482" s="424">
        <f>VLOOKUP(G7482,[3]잔가율!$D$3:$E$33,2,FALSE)</f>
        <v>0.84199999999999997</v>
      </c>
      <c r="I7482" s="434">
        <f t="shared" si="116"/>
        <v>16410580</v>
      </c>
    </row>
    <row r="7483" spans="1:9">
      <c r="A7483" s="421">
        <v>7482</v>
      </c>
      <c r="B7483" s="422" t="s">
        <v>7711</v>
      </c>
      <c r="C7483" s="422" t="s">
        <v>7619</v>
      </c>
      <c r="D7483" s="422" t="s">
        <v>7620</v>
      </c>
      <c r="E7483" s="422" t="s">
        <v>7623</v>
      </c>
      <c r="F7483" s="438">
        <v>17740000</v>
      </c>
      <c r="G7483" s="423">
        <v>2023</v>
      </c>
      <c r="H7483" s="424">
        <f>VLOOKUP(G7483,[3]잔가율!$D$3:$E$33,2,FALSE)</f>
        <v>0.84199999999999997</v>
      </c>
      <c r="I7483" s="434">
        <f t="shared" si="116"/>
        <v>14937080</v>
      </c>
    </row>
    <row r="7484" spans="1:9">
      <c r="A7484" s="421">
        <v>7483</v>
      </c>
      <c r="B7484" s="422" t="s">
        <v>7711</v>
      </c>
      <c r="C7484" s="422" t="s">
        <v>7619</v>
      </c>
      <c r="D7484" s="422" t="s">
        <v>7620</v>
      </c>
      <c r="E7484" s="422" t="s">
        <v>7624</v>
      </c>
      <c r="F7484" s="438">
        <v>16580000</v>
      </c>
      <c r="G7484" s="423">
        <v>2023</v>
      </c>
      <c r="H7484" s="424">
        <f>VLOOKUP(G7484,[3]잔가율!$D$3:$E$33,2,FALSE)</f>
        <v>0.84199999999999997</v>
      </c>
      <c r="I7484" s="434">
        <f t="shared" si="116"/>
        <v>13960360</v>
      </c>
    </row>
    <row r="7485" spans="1:9">
      <c r="A7485" s="421">
        <v>7484</v>
      </c>
      <c r="B7485" s="422" t="s">
        <v>7711</v>
      </c>
      <c r="C7485" s="422" t="s">
        <v>7619</v>
      </c>
      <c r="D7485" s="422" t="s">
        <v>7620</v>
      </c>
      <c r="E7485" s="422" t="s">
        <v>7625</v>
      </c>
      <c r="F7485" s="438">
        <v>20300000</v>
      </c>
      <c r="G7485" s="423">
        <v>2023</v>
      </c>
      <c r="H7485" s="424">
        <f>VLOOKUP(G7485,[3]잔가율!$D$3:$E$33,2,FALSE)</f>
        <v>0.84199999999999997</v>
      </c>
      <c r="I7485" s="434">
        <f t="shared" si="116"/>
        <v>17092600</v>
      </c>
    </row>
    <row r="7486" spans="1:9">
      <c r="A7486" s="421">
        <v>7485</v>
      </c>
      <c r="B7486" s="422" t="s">
        <v>7711</v>
      </c>
      <c r="C7486" s="422" t="s">
        <v>7619</v>
      </c>
      <c r="D7486" s="422" t="s">
        <v>7620</v>
      </c>
      <c r="E7486" s="422" t="s">
        <v>7626</v>
      </c>
      <c r="F7486" s="438">
        <v>14870000</v>
      </c>
      <c r="G7486" s="423">
        <v>2023</v>
      </c>
      <c r="H7486" s="424">
        <f>VLOOKUP(G7486,[3]잔가율!$D$3:$E$33,2,FALSE)</f>
        <v>0.84199999999999997</v>
      </c>
      <c r="I7486" s="434">
        <f t="shared" si="116"/>
        <v>12520540</v>
      </c>
    </row>
    <row r="7487" spans="1:9">
      <c r="A7487" s="421">
        <v>7486</v>
      </c>
      <c r="B7487" s="422" t="s">
        <v>7711</v>
      </c>
      <c r="C7487" s="422" t="s">
        <v>7619</v>
      </c>
      <c r="D7487" s="422" t="s">
        <v>7620</v>
      </c>
      <c r="E7487" s="422" t="s">
        <v>7627</v>
      </c>
      <c r="F7487" s="438">
        <v>14940000</v>
      </c>
      <c r="G7487" s="423">
        <v>2023</v>
      </c>
      <c r="H7487" s="424">
        <f>VLOOKUP(G7487,[3]잔가율!$D$3:$E$33,2,FALSE)</f>
        <v>0.84199999999999997</v>
      </c>
      <c r="I7487" s="434">
        <f t="shared" si="116"/>
        <v>12579480</v>
      </c>
    </row>
    <row r="7488" spans="1:9">
      <c r="A7488" s="421">
        <v>7487</v>
      </c>
      <c r="B7488" s="422" t="s">
        <v>7711</v>
      </c>
      <c r="C7488" s="422" t="s">
        <v>7619</v>
      </c>
      <c r="D7488" s="422" t="s">
        <v>7620</v>
      </c>
      <c r="E7488" s="422" t="s">
        <v>7628</v>
      </c>
      <c r="F7488" s="438">
        <v>26550000</v>
      </c>
      <c r="G7488" s="423">
        <v>2023</v>
      </c>
      <c r="H7488" s="424">
        <f>VLOOKUP(G7488,[3]잔가율!$D$3:$E$33,2,FALSE)</f>
        <v>0.84199999999999997</v>
      </c>
      <c r="I7488" s="434">
        <f t="shared" si="116"/>
        <v>22355100</v>
      </c>
    </row>
    <row r="7489" spans="1:9">
      <c r="A7489" s="421">
        <v>7488</v>
      </c>
      <c r="B7489" s="422" t="s">
        <v>7711</v>
      </c>
      <c r="C7489" s="422" t="s">
        <v>7619</v>
      </c>
      <c r="D7489" s="422" t="s">
        <v>7620</v>
      </c>
      <c r="E7489" s="422" t="s">
        <v>7629</v>
      </c>
      <c r="F7489" s="438">
        <v>19540000</v>
      </c>
      <c r="G7489" s="423">
        <v>2023</v>
      </c>
      <c r="H7489" s="424">
        <f>VLOOKUP(G7489,[3]잔가율!$D$3:$E$33,2,FALSE)</f>
        <v>0.84199999999999997</v>
      </c>
      <c r="I7489" s="434">
        <f t="shared" si="116"/>
        <v>16452680</v>
      </c>
    </row>
    <row r="7490" spans="1:9">
      <c r="A7490" s="421">
        <v>7489</v>
      </c>
      <c r="B7490" s="422" t="s">
        <v>7711</v>
      </c>
      <c r="C7490" s="422" t="s">
        <v>7619</v>
      </c>
      <c r="D7490" s="422" t="s">
        <v>7630</v>
      </c>
      <c r="E7490" s="422" t="s">
        <v>7631</v>
      </c>
      <c r="F7490" s="438">
        <v>23400000</v>
      </c>
      <c r="G7490" s="423">
        <v>2023</v>
      </c>
      <c r="H7490" s="424">
        <f>VLOOKUP(G7490,[3]잔가율!$D$3:$E$33,2,FALSE)</f>
        <v>0.84199999999999997</v>
      </c>
      <c r="I7490" s="434">
        <f t="shared" ref="I7490:I7553" si="117">ROUNDDOWN(F7490*H7490,0)</f>
        <v>19702800</v>
      </c>
    </row>
    <row r="7491" spans="1:9">
      <c r="A7491" s="421">
        <v>7490</v>
      </c>
      <c r="B7491" s="422" t="s">
        <v>7711</v>
      </c>
      <c r="C7491" s="422" t="s">
        <v>7619</v>
      </c>
      <c r="D7491" s="422" t="s">
        <v>7632</v>
      </c>
      <c r="E7491" s="422" t="s">
        <v>7633</v>
      </c>
      <c r="F7491" s="438">
        <v>18340000</v>
      </c>
      <c r="G7491" s="423">
        <v>2023</v>
      </c>
      <c r="H7491" s="424">
        <f>VLOOKUP(G7491,[3]잔가율!$D$3:$E$33,2,FALSE)</f>
        <v>0.84199999999999997</v>
      </c>
      <c r="I7491" s="434">
        <f t="shared" si="117"/>
        <v>15442280</v>
      </c>
    </row>
    <row r="7492" spans="1:9">
      <c r="A7492" s="421">
        <v>7491</v>
      </c>
      <c r="B7492" s="422" t="s">
        <v>7711</v>
      </c>
      <c r="C7492" s="422" t="s">
        <v>7619</v>
      </c>
      <c r="D7492" s="422" t="s">
        <v>7632</v>
      </c>
      <c r="E7492" s="422" t="s">
        <v>7634</v>
      </c>
      <c r="F7492" s="438">
        <v>24820000</v>
      </c>
      <c r="G7492" s="423">
        <v>2023</v>
      </c>
      <c r="H7492" s="424">
        <f>VLOOKUP(G7492,[3]잔가율!$D$3:$E$33,2,FALSE)</f>
        <v>0.84199999999999997</v>
      </c>
      <c r="I7492" s="434">
        <f t="shared" si="117"/>
        <v>20898440</v>
      </c>
    </row>
    <row r="7493" spans="1:9">
      <c r="A7493" s="421">
        <v>7492</v>
      </c>
      <c r="B7493" s="422" t="s">
        <v>7711</v>
      </c>
      <c r="C7493" s="422" t="s">
        <v>7619</v>
      </c>
      <c r="D7493" s="422" t="s">
        <v>7632</v>
      </c>
      <c r="E7493" s="422" t="s">
        <v>7635</v>
      </c>
      <c r="F7493" s="438">
        <v>19540000</v>
      </c>
      <c r="G7493" s="423">
        <v>2023</v>
      </c>
      <c r="H7493" s="424">
        <f>VLOOKUP(G7493,[3]잔가율!$D$3:$E$33,2,FALSE)</f>
        <v>0.84199999999999997</v>
      </c>
      <c r="I7493" s="434">
        <f t="shared" si="117"/>
        <v>16452680</v>
      </c>
    </row>
    <row r="7494" spans="1:9">
      <c r="A7494" s="421">
        <v>7493</v>
      </c>
      <c r="B7494" s="422" t="s">
        <v>7711</v>
      </c>
      <c r="C7494" s="422" t="s">
        <v>7619</v>
      </c>
      <c r="D7494" s="422" t="s">
        <v>7632</v>
      </c>
      <c r="E7494" s="422" t="s">
        <v>7636</v>
      </c>
      <c r="F7494" s="438">
        <v>17250000</v>
      </c>
      <c r="G7494" s="423">
        <v>2023</v>
      </c>
      <c r="H7494" s="424">
        <f>VLOOKUP(G7494,[3]잔가율!$D$3:$E$33,2,FALSE)</f>
        <v>0.84199999999999997</v>
      </c>
      <c r="I7494" s="434">
        <f t="shared" si="117"/>
        <v>14524500</v>
      </c>
    </row>
    <row r="7495" spans="1:9">
      <c r="A7495" s="421">
        <v>7494</v>
      </c>
      <c r="B7495" s="422" t="s">
        <v>7711</v>
      </c>
      <c r="C7495" s="422" t="s">
        <v>7619</v>
      </c>
      <c r="D7495" s="422" t="s">
        <v>7632</v>
      </c>
      <c r="E7495" s="422" t="s">
        <v>7627</v>
      </c>
      <c r="F7495" s="438">
        <v>17250000</v>
      </c>
      <c r="G7495" s="423">
        <v>2023</v>
      </c>
      <c r="H7495" s="424">
        <f>VLOOKUP(G7495,[3]잔가율!$D$3:$E$33,2,FALSE)</f>
        <v>0.84199999999999997</v>
      </c>
      <c r="I7495" s="434">
        <f t="shared" si="117"/>
        <v>14524500</v>
      </c>
    </row>
    <row r="7496" spans="1:9">
      <c r="A7496" s="421">
        <v>7495</v>
      </c>
      <c r="B7496" s="422" t="s">
        <v>7711</v>
      </c>
      <c r="C7496" s="422" t="s">
        <v>7619</v>
      </c>
      <c r="D7496" s="422" t="s">
        <v>7632</v>
      </c>
      <c r="E7496" s="422" t="s">
        <v>7637</v>
      </c>
      <c r="F7496" s="438">
        <v>17250000</v>
      </c>
      <c r="G7496" s="423">
        <v>2023</v>
      </c>
      <c r="H7496" s="424">
        <f>VLOOKUP(G7496,[3]잔가율!$D$3:$E$33,2,FALSE)</f>
        <v>0.84199999999999997</v>
      </c>
      <c r="I7496" s="434">
        <f t="shared" si="117"/>
        <v>14524500</v>
      </c>
    </row>
    <row r="7497" spans="1:9">
      <c r="A7497" s="421">
        <v>7496</v>
      </c>
      <c r="B7497" s="422" t="s">
        <v>7711</v>
      </c>
      <c r="C7497" s="422" t="s">
        <v>7619</v>
      </c>
      <c r="D7497" s="422" t="s">
        <v>7632</v>
      </c>
      <c r="E7497" s="422" t="s">
        <v>7638</v>
      </c>
      <c r="F7497" s="438">
        <v>22000000</v>
      </c>
      <c r="G7497" s="423">
        <v>2023</v>
      </c>
      <c r="H7497" s="424">
        <f>VLOOKUP(G7497,[3]잔가율!$D$3:$E$33,2,FALSE)</f>
        <v>0.84199999999999997</v>
      </c>
      <c r="I7497" s="434">
        <f t="shared" si="117"/>
        <v>18524000</v>
      </c>
    </row>
    <row r="7498" spans="1:9">
      <c r="A7498" s="421">
        <v>7497</v>
      </c>
      <c r="B7498" s="422" t="s">
        <v>7711</v>
      </c>
      <c r="C7498" s="422" t="s">
        <v>7619</v>
      </c>
      <c r="D7498" s="422" t="s">
        <v>7632</v>
      </c>
      <c r="E7498" s="422" t="s">
        <v>7639</v>
      </c>
      <c r="F7498" s="438">
        <v>17820000</v>
      </c>
      <c r="G7498" s="423">
        <v>2023</v>
      </c>
      <c r="H7498" s="424">
        <f>VLOOKUP(G7498,[3]잔가율!$D$3:$E$33,2,FALSE)</f>
        <v>0.84199999999999997</v>
      </c>
      <c r="I7498" s="434">
        <f t="shared" si="117"/>
        <v>15004440</v>
      </c>
    </row>
    <row r="7499" spans="1:9">
      <c r="A7499" s="421">
        <v>7498</v>
      </c>
      <c r="B7499" s="422" t="s">
        <v>7711</v>
      </c>
      <c r="C7499" s="422" t="s">
        <v>7619</v>
      </c>
      <c r="D7499" s="422" t="s">
        <v>7632</v>
      </c>
      <c r="E7499" s="422" t="s">
        <v>7640</v>
      </c>
      <c r="F7499" s="438">
        <v>21330000</v>
      </c>
      <c r="G7499" s="423">
        <v>2023</v>
      </c>
      <c r="H7499" s="424">
        <f>VLOOKUP(G7499,[3]잔가율!$D$3:$E$33,2,FALSE)</f>
        <v>0.84199999999999997</v>
      </c>
      <c r="I7499" s="434">
        <f t="shared" si="117"/>
        <v>17959860</v>
      </c>
    </row>
    <row r="7500" spans="1:9">
      <c r="A7500" s="421">
        <v>7499</v>
      </c>
      <c r="B7500" s="422" t="s">
        <v>7711</v>
      </c>
      <c r="C7500" s="422" t="s">
        <v>7619</v>
      </c>
      <c r="D7500" s="422" t="s">
        <v>7632</v>
      </c>
      <c r="E7500" s="422" t="s">
        <v>7641</v>
      </c>
      <c r="F7500" s="438">
        <v>24210000</v>
      </c>
      <c r="G7500" s="423">
        <v>2023</v>
      </c>
      <c r="H7500" s="424">
        <f>VLOOKUP(G7500,[3]잔가율!$D$3:$E$33,2,FALSE)</f>
        <v>0.84199999999999997</v>
      </c>
      <c r="I7500" s="434">
        <f t="shared" si="117"/>
        <v>20384820</v>
      </c>
    </row>
    <row r="7501" spans="1:9">
      <c r="A7501" s="421">
        <v>7500</v>
      </c>
      <c r="B7501" s="422" t="s">
        <v>7711</v>
      </c>
      <c r="C7501" s="422" t="s">
        <v>7619</v>
      </c>
      <c r="D7501" s="422" t="s">
        <v>7642</v>
      </c>
      <c r="E7501" s="422" t="s">
        <v>7643</v>
      </c>
      <c r="F7501" s="438">
        <v>19000000</v>
      </c>
      <c r="G7501" s="423">
        <v>2023</v>
      </c>
      <c r="H7501" s="424">
        <f>VLOOKUP(G7501,[3]잔가율!$D$3:$E$33,2,FALSE)</f>
        <v>0.84199999999999997</v>
      </c>
      <c r="I7501" s="434">
        <f t="shared" si="117"/>
        <v>15998000</v>
      </c>
    </row>
    <row r="7502" spans="1:9">
      <c r="A7502" s="421">
        <v>7501</v>
      </c>
      <c r="B7502" s="422" t="s">
        <v>7711</v>
      </c>
      <c r="C7502" s="422" t="s">
        <v>7619</v>
      </c>
      <c r="D7502" s="422" t="s">
        <v>7642</v>
      </c>
      <c r="E7502" s="422" t="s">
        <v>7644</v>
      </c>
      <c r="F7502" s="438">
        <v>21960000</v>
      </c>
      <c r="G7502" s="423">
        <v>2023</v>
      </c>
      <c r="H7502" s="424">
        <f>VLOOKUP(G7502,[3]잔가율!$D$3:$E$33,2,FALSE)</f>
        <v>0.84199999999999997</v>
      </c>
      <c r="I7502" s="434">
        <f t="shared" si="117"/>
        <v>18490320</v>
      </c>
    </row>
    <row r="7503" spans="1:9">
      <c r="A7503" s="421">
        <v>7502</v>
      </c>
      <c r="B7503" s="422" t="s">
        <v>7711</v>
      </c>
      <c r="C7503" s="422" t="s">
        <v>7619</v>
      </c>
      <c r="D7503" s="422" t="s">
        <v>7645</v>
      </c>
      <c r="E7503" s="422" t="s">
        <v>7646</v>
      </c>
      <c r="F7503" s="438">
        <v>13030000</v>
      </c>
      <c r="G7503" s="423">
        <v>2023</v>
      </c>
      <c r="H7503" s="424">
        <f>VLOOKUP(G7503,[3]잔가율!$D$3:$E$33,2,FALSE)</f>
        <v>0.84199999999999997</v>
      </c>
      <c r="I7503" s="434">
        <f t="shared" si="117"/>
        <v>10971260</v>
      </c>
    </row>
    <row r="7504" spans="1:9">
      <c r="A7504" s="421">
        <v>7503</v>
      </c>
      <c r="B7504" s="422" t="s">
        <v>7711</v>
      </c>
      <c r="C7504" s="422" t="s">
        <v>7619</v>
      </c>
      <c r="D7504" s="422" t="s">
        <v>7645</v>
      </c>
      <c r="E7504" s="422" t="s">
        <v>7647</v>
      </c>
      <c r="F7504" s="438">
        <v>11030000</v>
      </c>
      <c r="G7504" s="423">
        <v>2023</v>
      </c>
      <c r="H7504" s="424">
        <f>VLOOKUP(G7504,[3]잔가율!$D$3:$E$33,2,FALSE)</f>
        <v>0.84199999999999997</v>
      </c>
      <c r="I7504" s="434">
        <f t="shared" si="117"/>
        <v>9287260</v>
      </c>
    </row>
    <row r="7505" spans="1:9">
      <c r="A7505" s="421">
        <v>7504</v>
      </c>
      <c r="B7505" s="422" t="s">
        <v>7711</v>
      </c>
      <c r="C7505" s="422" t="s">
        <v>7619</v>
      </c>
      <c r="D7505" s="422" t="s">
        <v>7648</v>
      </c>
      <c r="E7505" s="422" t="s">
        <v>7649</v>
      </c>
      <c r="F7505" s="438">
        <v>30070000</v>
      </c>
      <c r="G7505" s="423">
        <v>2023</v>
      </c>
      <c r="H7505" s="424">
        <f>VLOOKUP(G7505,[3]잔가율!$D$3:$E$33,2,FALSE)</f>
        <v>0.84199999999999997</v>
      </c>
      <c r="I7505" s="434">
        <f t="shared" si="117"/>
        <v>25318940</v>
      </c>
    </row>
    <row r="7506" spans="1:9">
      <c r="A7506" s="421">
        <v>7505</v>
      </c>
      <c r="B7506" s="422" t="s">
        <v>7711</v>
      </c>
      <c r="C7506" s="422" t="s">
        <v>7619</v>
      </c>
      <c r="D7506" s="422" t="s">
        <v>7648</v>
      </c>
      <c r="E7506" s="422" t="s">
        <v>7650</v>
      </c>
      <c r="F7506" s="438">
        <v>37500000</v>
      </c>
      <c r="G7506" s="423">
        <v>2023</v>
      </c>
      <c r="H7506" s="424">
        <f>VLOOKUP(G7506,[3]잔가율!$D$3:$E$33,2,FALSE)</f>
        <v>0.84199999999999997</v>
      </c>
      <c r="I7506" s="434">
        <f t="shared" si="117"/>
        <v>31575000</v>
      </c>
    </row>
    <row r="7507" spans="1:9">
      <c r="A7507" s="421">
        <v>7506</v>
      </c>
      <c r="B7507" s="422" t="s">
        <v>7711</v>
      </c>
      <c r="C7507" s="422" t="s">
        <v>7619</v>
      </c>
      <c r="D7507" s="422" t="s">
        <v>7651</v>
      </c>
      <c r="E7507" s="422" t="s">
        <v>7652</v>
      </c>
      <c r="F7507" s="438">
        <v>45000000</v>
      </c>
      <c r="G7507" s="423">
        <v>2023</v>
      </c>
      <c r="H7507" s="424">
        <f>VLOOKUP(G7507,[3]잔가율!$D$3:$E$33,2,FALSE)</f>
        <v>0.84199999999999997</v>
      </c>
      <c r="I7507" s="434">
        <f t="shared" si="117"/>
        <v>37890000</v>
      </c>
    </row>
    <row r="7508" spans="1:9">
      <c r="A7508" s="421">
        <v>7507</v>
      </c>
      <c r="B7508" s="422" t="s">
        <v>7711</v>
      </c>
      <c r="C7508" s="422" t="s">
        <v>7619</v>
      </c>
      <c r="D7508" s="422" t="s">
        <v>7653</v>
      </c>
      <c r="E7508" s="422" t="s">
        <v>7654</v>
      </c>
      <c r="F7508" s="438">
        <v>34440000</v>
      </c>
      <c r="G7508" s="423">
        <v>2023</v>
      </c>
      <c r="H7508" s="424">
        <f>VLOOKUP(G7508,[3]잔가율!$D$3:$E$33,2,FALSE)</f>
        <v>0.84199999999999997</v>
      </c>
      <c r="I7508" s="434">
        <f t="shared" si="117"/>
        <v>28998480</v>
      </c>
    </row>
    <row r="7509" spans="1:9">
      <c r="A7509" s="421">
        <v>7508</v>
      </c>
      <c r="B7509" s="422" t="s">
        <v>7711</v>
      </c>
      <c r="C7509" s="422" t="s">
        <v>7619</v>
      </c>
      <c r="D7509" s="422" t="s">
        <v>7653</v>
      </c>
      <c r="E7509" s="422" t="s">
        <v>7655</v>
      </c>
      <c r="F7509" s="438">
        <v>29580000</v>
      </c>
      <c r="G7509" s="423">
        <v>2023</v>
      </c>
      <c r="H7509" s="424">
        <f>VLOOKUP(G7509,[3]잔가율!$D$3:$E$33,2,FALSE)</f>
        <v>0.84199999999999997</v>
      </c>
      <c r="I7509" s="434">
        <f t="shared" si="117"/>
        <v>24906360</v>
      </c>
    </row>
    <row r="7510" spans="1:9">
      <c r="A7510" s="421">
        <v>7509</v>
      </c>
      <c r="B7510" s="422" t="s">
        <v>7711</v>
      </c>
      <c r="C7510" s="422" t="s">
        <v>7619</v>
      </c>
      <c r="D7510" s="422" t="s">
        <v>7653</v>
      </c>
      <c r="E7510" s="422" t="s">
        <v>7656</v>
      </c>
      <c r="F7510" s="438">
        <v>30080000</v>
      </c>
      <c r="G7510" s="423">
        <v>2023</v>
      </c>
      <c r="H7510" s="424">
        <f>VLOOKUP(G7510,[3]잔가율!$D$3:$E$33,2,FALSE)</f>
        <v>0.84199999999999997</v>
      </c>
      <c r="I7510" s="434">
        <f t="shared" si="117"/>
        <v>25327360</v>
      </c>
    </row>
    <row r="7511" spans="1:9">
      <c r="A7511" s="421">
        <v>7510</v>
      </c>
      <c r="B7511" s="422" t="s">
        <v>7711</v>
      </c>
      <c r="C7511" s="422" t="s">
        <v>7619</v>
      </c>
      <c r="D7511" s="422" t="s">
        <v>7653</v>
      </c>
      <c r="E7511" s="422" t="s">
        <v>7657</v>
      </c>
      <c r="F7511" s="438">
        <v>19590000</v>
      </c>
      <c r="G7511" s="423">
        <v>2023</v>
      </c>
      <c r="H7511" s="424">
        <f>VLOOKUP(G7511,[3]잔가율!$D$3:$E$33,2,FALSE)</f>
        <v>0.84199999999999997</v>
      </c>
      <c r="I7511" s="434">
        <f t="shared" si="117"/>
        <v>16494780</v>
      </c>
    </row>
    <row r="7512" spans="1:9">
      <c r="A7512" s="421">
        <v>7511</v>
      </c>
      <c r="B7512" s="422" t="s">
        <v>7711</v>
      </c>
      <c r="C7512" s="422" t="s">
        <v>7619</v>
      </c>
      <c r="D7512" s="422" t="s">
        <v>7658</v>
      </c>
      <c r="E7512" s="422" t="s">
        <v>5113</v>
      </c>
      <c r="F7512" s="438">
        <v>28000000</v>
      </c>
      <c r="G7512" s="423">
        <v>2023</v>
      </c>
      <c r="H7512" s="424">
        <f>VLOOKUP(G7512,[3]잔가율!$D$3:$E$33,2,FALSE)</f>
        <v>0.84199999999999997</v>
      </c>
      <c r="I7512" s="434">
        <f t="shared" si="117"/>
        <v>23576000</v>
      </c>
    </row>
    <row r="7513" spans="1:9">
      <c r="A7513" s="421">
        <v>7512</v>
      </c>
      <c r="B7513" s="422" t="s">
        <v>7711</v>
      </c>
      <c r="C7513" s="422" t="s">
        <v>7619</v>
      </c>
      <c r="D7513" s="422" t="s">
        <v>7659</v>
      </c>
      <c r="E7513" s="422" t="s">
        <v>6647</v>
      </c>
      <c r="F7513" s="438">
        <v>13740000</v>
      </c>
      <c r="G7513" s="423">
        <v>2023</v>
      </c>
      <c r="H7513" s="424">
        <f>VLOOKUP(G7513,[3]잔가율!$D$3:$E$33,2,FALSE)</f>
        <v>0.84199999999999997</v>
      </c>
      <c r="I7513" s="434">
        <f t="shared" si="117"/>
        <v>11569080</v>
      </c>
    </row>
    <row r="7514" spans="1:9">
      <c r="A7514" s="421">
        <v>7513</v>
      </c>
      <c r="B7514" s="422" t="s">
        <v>7711</v>
      </c>
      <c r="C7514" s="422" t="s">
        <v>7619</v>
      </c>
      <c r="D7514" s="422" t="s">
        <v>7659</v>
      </c>
      <c r="E7514" s="422" t="s">
        <v>7660</v>
      </c>
      <c r="F7514" s="438">
        <v>21000000</v>
      </c>
      <c r="G7514" s="423">
        <v>2023</v>
      </c>
      <c r="H7514" s="424">
        <f>VLOOKUP(G7514,[3]잔가율!$D$3:$E$33,2,FALSE)</f>
        <v>0.84199999999999997</v>
      </c>
      <c r="I7514" s="434">
        <f t="shared" si="117"/>
        <v>17682000</v>
      </c>
    </row>
    <row r="7515" spans="1:9">
      <c r="A7515" s="421">
        <v>7514</v>
      </c>
      <c r="B7515" s="422" t="s">
        <v>7711</v>
      </c>
      <c r="C7515" s="422" t="s">
        <v>7619</v>
      </c>
      <c r="D7515" s="422" t="s">
        <v>7659</v>
      </c>
      <c r="E7515" s="422" t="s">
        <v>7661</v>
      </c>
      <c r="F7515" s="438">
        <v>21000000</v>
      </c>
      <c r="G7515" s="423">
        <v>2023</v>
      </c>
      <c r="H7515" s="424">
        <f>VLOOKUP(G7515,[3]잔가율!$D$3:$E$33,2,FALSE)</f>
        <v>0.84199999999999997</v>
      </c>
      <c r="I7515" s="434">
        <f t="shared" si="117"/>
        <v>17682000</v>
      </c>
    </row>
    <row r="7516" spans="1:9">
      <c r="A7516" s="421">
        <v>7515</v>
      </c>
      <c r="B7516" s="422" t="s">
        <v>7711</v>
      </c>
      <c r="C7516" s="422" t="s">
        <v>7619</v>
      </c>
      <c r="D7516" s="422" t="s">
        <v>7659</v>
      </c>
      <c r="E7516" s="422" t="s">
        <v>7662</v>
      </c>
      <c r="F7516" s="438">
        <v>21000000</v>
      </c>
      <c r="G7516" s="423">
        <v>2023</v>
      </c>
      <c r="H7516" s="424">
        <f>VLOOKUP(G7516,[3]잔가율!$D$3:$E$33,2,FALSE)</f>
        <v>0.84199999999999997</v>
      </c>
      <c r="I7516" s="434">
        <f t="shared" si="117"/>
        <v>17682000</v>
      </c>
    </row>
    <row r="7517" spans="1:9">
      <c r="A7517" s="421">
        <v>7516</v>
      </c>
      <c r="B7517" s="422" t="s">
        <v>7711</v>
      </c>
      <c r="C7517" s="422" t="s">
        <v>7619</v>
      </c>
      <c r="D7517" s="422" t="s">
        <v>7663</v>
      </c>
      <c r="E7517" s="422" t="s">
        <v>7664</v>
      </c>
      <c r="F7517" s="438">
        <v>12030000</v>
      </c>
      <c r="G7517" s="423">
        <v>2023</v>
      </c>
      <c r="H7517" s="424">
        <f>VLOOKUP(G7517,[3]잔가율!$D$3:$E$33,2,FALSE)</f>
        <v>0.84199999999999997</v>
      </c>
      <c r="I7517" s="434">
        <f t="shared" si="117"/>
        <v>10129260</v>
      </c>
    </row>
    <row r="7518" spans="1:9">
      <c r="A7518" s="421">
        <v>7517</v>
      </c>
      <c r="B7518" s="422" t="s">
        <v>7711</v>
      </c>
      <c r="C7518" s="422" t="s">
        <v>7619</v>
      </c>
      <c r="D7518" s="422" t="s">
        <v>7663</v>
      </c>
      <c r="E7518" s="422" t="s">
        <v>7665</v>
      </c>
      <c r="F7518" s="438">
        <v>19680000</v>
      </c>
      <c r="G7518" s="423">
        <v>2023</v>
      </c>
      <c r="H7518" s="424">
        <f>VLOOKUP(G7518,[3]잔가율!$D$3:$E$33,2,FALSE)</f>
        <v>0.84199999999999997</v>
      </c>
      <c r="I7518" s="434">
        <f t="shared" si="117"/>
        <v>16570560</v>
      </c>
    </row>
    <row r="7519" spans="1:9">
      <c r="A7519" s="421">
        <v>7518</v>
      </c>
      <c r="B7519" s="422" t="s">
        <v>7711</v>
      </c>
      <c r="C7519" s="422" t="s">
        <v>7619</v>
      </c>
      <c r="D7519" s="422" t="s">
        <v>7663</v>
      </c>
      <c r="E7519" s="422" t="s">
        <v>7666</v>
      </c>
      <c r="F7519" s="438">
        <v>23910000</v>
      </c>
      <c r="G7519" s="423">
        <v>2023</v>
      </c>
      <c r="H7519" s="424">
        <f>VLOOKUP(G7519,[3]잔가율!$D$3:$E$33,2,FALSE)</f>
        <v>0.84199999999999997</v>
      </c>
      <c r="I7519" s="434">
        <f t="shared" si="117"/>
        <v>20132220</v>
      </c>
    </row>
    <row r="7520" spans="1:9">
      <c r="A7520" s="421">
        <v>7519</v>
      </c>
      <c r="B7520" s="422" t="s">
        <v>7711</v>
      </c>
      <c r="C7520" s="422" t="s">
        <v>7619</v>
      </c>
      <c r="D7520" s="422" t="s">
        <v>7663</v>
      </c>
      <c r="E7520" s="422" t="s">
        <v>7667</v>
      </c>
      <c r="F7520" s="438">
        <v>24290000</v>
      </c>
      <c r="G7520" s="423">
        <v>2023</v>
      </c>
      <c r="H7520" s="424">
        <f>VLOOKUP(G7520,[3]잔가율!$D$3:$E$33,2,FALSE)</f>
        <v>0.84199999999999997</v>
      </c>
      <c r="I7520" s="434">
        <f t="shared" si="117"/>
        <v>20452180</v>
      </c>
    </row>
    <row r="7521" spans="1:9">
      <c r="A7521" s="421">
        <v>7520</v>
      </c>
      <c r="B7521" s="422" t="s">
        <v>7711</v>
      </c>
      <c r="C7521" s="422" t="s">
        <v>7619</v>
      </c>
      <c r="D7521" s="422" t="s">
        <v>7663</v>
      </c>
      <c r="E7521" s="422" t="s">
        <v>7668</v>
      </c>
      <c r="F7521" s="438">
        <v>24050000</v>
      </c>
      <c r="G7521" s="423">
        <v>2023</v>
      </c>
      <c r="H7521" s="424">
        <f>VLOOKUP(G7521,[3]잔가율!$D$3:$E$33,2,FALSE)</f>
        <v>0.84199999999999997</v>
      </c>
      <c r="I7521" s="434">
        <f t="shared" si="117"/>
        <v>20250100</v>
      </c>
    </row>
    <row r="7522" spans="1:9">
      <c r="A7522" s="421">
        <v>7521</v>
      </c>
      <c r="B7522" s="422" t="s">
        <v>7711</v>
      </c>
      <c r="C7522" s="422" t="s">
        <v>7619</v>
      </c>
      <c r="D7522" s="422" t="s">
        <v>7663</v>
      </c>
      <c r="E7522" s="422" t="s">
        <v>7669</v>
      </c>
      <c r="F7522" s="438">
        <v>27140000</v>
      </c>
      <c r="G7522" s="423">
        <v>2023</v>
      </c>
      <c r="H7522" s="424">
        <f>VLOOKUP(G7522,[3]잔가율!$D$3:$E$33,2,FALSE)</f>
        <v>0.84199999999999997</v>
      </c>
      <c r="I7522" s="434">
        <f t="shared" si="117"/>
        <v>22851880</v>
      </c>
    </row>
    <row r="7523" spans="1:9">
      <c r="A7523" s="421">
        <v>7522</v>
      </c>
      <c r="B7523" s="422" t="s">
        <v>7711</v>
      </c>
      <c r="C7523" s="422" t="s">
        <v>7619</v>
      </c>
      <c r="D7523" s="422" t="s">
        <v>7663</v>
      </c>
      <c r="E7523" s="422" t="s">
        <v>7670</v>
      </c>
      <c r="F7523" s="438">
        <v>28340000</v>
      </c>
      <c r="G7523" s="423">
        <v>2023</v>
      </c>
      <c r="H7523" s="424">
        <f>VLOOKUP(G7523,[3]잔가율!$D$3:$E$33,2,FALSE)</f>
        <v>0.84199999999999997</v>
      </c>
      <c r="I7523" s="434">
        <f t="shared" si="117"/>
        <v>23862280</v>
      </c>
    </row>
    <row r="7524" spans="1:9">
      <c r="A7524" s="421">
        <v>7523</v>
      </c>
      <c r="B7524" s="422" t="s">
        <v>7711</v>
      </c>
      <c r="C7524" s="422" t="s">
        <v>7619</v>
      </c>
      <c r="D7524" s="422" t="s">
        <v>7663</v>
      </c>
      <c r="E7524" s="422" t="s">
        <v>7671</v>
      </c>
      <c r="F7524" s="438">
        <v>29230000</v>
      </c>
      <c r="G7524" s="423">
        <v>2023</v>
      </c>
      <c r="H7524" s="424">
        <f>VLOOKUP(G7524,[3]잔가율!$D$3:$E$33,2,FALSE)</f>
        <v>0.84199999999999997</v>
      </c>
      <c r="I7524" s="434">
        <f t="shared" si="117"/>
        <v>24611660</v>
      </c>
    </row>
    <row r="7525" spans="1:9">
      <c r="A7525" s="421">
        <v>7524</v>
      </c>
      <c r="B7525" s="422" t="s">
        <v>7711</v>
      </c>
      <c r="C7525" s="422" t="s">
        <v>7619</v>
      </c>
      <c r="D7525" s="422" t="s">
        <v>7663</v>
      </c>
      <c r="E7525" s="422" t="s">
        <v>7672</v>
      </c>
      <c r="F7525" s="438">
        <v>23220000</v>
      </c>
      <c r="G7525" s="423">
        <v>2023</v>
      </c>
      <c r="H7525" s="424">
        <f>VLOOKUP(G7525,[3]잔가율!$D$3:$E$33,2,FALSE)</f>
        <v>0.84199999999999997</v>
      </c>
      <c r="I7525" s="434">
        <f t="shared" si="117"/>
        <v>19551240</v>
      </c>
    </row>
    <row r="7526" spans="1:9">
      <c r="A7526" s="421">
        <v>7525</v>
      </c>
      <c r="B7526" s="422" t="s">
        <v>7711</v>
      </c>
      <c r="C7526" s="422" t="s">
        <v>7619</v>
      </c>
      <c r="D7526" s="422" t="s">
        <v>7663</v>
      </c>
      <c r="E7526" s="422" t="s">
        <v>7673</v>
      </c>
      <c r="F7526" s="438">
        <v>27910000</v>
      </c>
      <c r="G7526" s="423">
        <v>2023</v>
      </c>
      <c r="H7526" s="424">
        <f>VLOOKUP(G7526,[3]잔가율!$D$3:$E$33,2,FALSE)</f>
        <v>0.84199999999999997</v>
      </c>
      <c r="I7526" s="434">
        <f t="shared" si="117"/>
        <v>23500220</v>
      </c>
    </row>
    <row r="7527" spans="1:9">
      <c r="A7527" s="421">
        <v>7526</v>
      </c>
      <c r="B7527" s="422" t="s">
        <v>7711</v>
      </c>
      <c r="C7527" s="422" t="s">
        <v>7619</v>
      </c>
      <c r="D7527" s="422" t="s">
        <v>7674</v>
      </c>
      <c r="E7527" s="422" t="s">
        <v>7675</v>
      </c>
      <c r="F7527" s="438">
        <v>14340000</v>
      </c>
      <c r="G7527" s="423">
        <v>2023</v>
      </c>
      <c r="H7527" s="424">
        <f>VLOOKUP(G7527,[3]잔가율!$D$3:$E$33,2,FALSE)</f>
        <v>0.84199999999999997</v>
      </c>
      <c r="I7527" s="434">
        <f t="shared" si="117"/>
        <v>12074280</v>
      </c>
    </row>
    <row r="7528" spans="1:9">
      <c r="A7528" s="421">
        <v>7527</v>
      </c>
      <c r="B7528" s="422" t="s">
        <v>7711</v>
      </c>
      <c r="C7528" s="422" t="s">
        <v>7619</v>
      </c>
      <c r="D7528" s="422" t="s">
        <v>7676</v>
      </c>
      <c r="E7528" s="422" t="s">
        <v>7677</v>
      </c>
      <c r="F7528" s="438">
        <v>17760000</v>
      </c>
      <c r="G7528" s="423">
        <v>2023</v>
      </c>
      <c r="H7528" s="424">
        <f>VLOOKUP(G7528,[3]잔가율!$D$3:$E$33,2,FALSE)</f>
        <v>0.84199999999999997</v>
      </c>
      <c r="I7528" s="434">
        <f t="shared" si="117"/>
        <v>14953920</v>
      </c>
    </row>
    <row r="7529" spans="1:9">
      <c r="A7529" s="421">
        <v>7528</v>
      </c>
      <c r="B7529" s="422" t="s">
        <v>7711</v>
      </c>
      <c r="C7529" s="422" t="s">
        <v>7619</v>
      </c>
      <c r="D7529" s="422" t="s">
        <v>7676</v>
      </c>
      <c r="E7529" s="422" t="s">
        <v>7678</v>
      </c>
      <c r="F7529" s="438">
        <v>23160000</v>
      </c>
      <c r="G7529" s="423">
        <v>2023</v>
      </c>
      <c r="H7529" s="424">
        <f>VLOOKUP(G7529,[3]잔가율!$D$3:$E$33,2,FALSE)</f>
        <v>0.84199999999999997</v>
      </c>
      <c r="I7529" s="434">
        <f t="shared" si="117"/>
        <v>19500720</v>
      </c>
    </row>
    <row r="7530" spans="1:9">
      <c r="A7530" s="421">
        <v>7529</v>
      </c>
      <c r="B7530" s="422" t="s">
        <v>7711</v>
      </c>
      <c r="C7530" s="422" t="s">
        <v>7619</v>
      </c>
      <c r="D7530" s="422" t="s">
        <v>7679</v>
      </c>
      <c r="E7530" s="422" t="s">
        <v>7680</v>
      </c>
      <c r="F7530" s="438">
        <v>22770000</v>
      </c>
      <c r="G7530" s="423">
        <v>2023</v>
      </c>
      <c r="H7530" s="424">
        <f>VLOOKUP(G7530,[3]잔가율!$D$3:$E$33,2,FALSE)</f>
        <v>0.84199999999999997</v>
      </c>
      <c r="I7530" s="434">
        <f t="shared" si="117"/>
        <v>19172340</v>
      </c>
    </row>
    <row r="7531" spans="1:9">
      <c r="A7531" s="421">
        <v>7530</v>
      </c>
      <c r="B7531" s="422" t="s">
        <v>7711</v>
      </c>
      <c r="C7531" s="422" t="s">
        <v>7619</v>
      </c>
      <c r="D7531" s="422" t="s">
        <v>7679</v>
      </c>
      <c r="E7531" s="422" t="s">
        <v>7681</v>
      </c>
      <c r="F7531" s="438">
        <v>34020000</v>
      </c>
      <c r="G7531" s="423">
        <v>2023</v>
      </c>
      <c r="H7531" s="424">
        <f>VLOOKUP(G7531,[3]잔가율!$D$3:$E$33,2,FALSE)</f>
        <v>0.84199999999999997</v>
      </c>
      <c r="I7531" s="434">
        <f t="shared" si="117"/>
        <v>28644840</v>
      </c>
    </row>
    <row r="7532" spans="1:9">
      <c r="A7532" s="421">
        <v>7531</v>
      </c>
      <c r="B7532" s="422" t="s">
        <v>7711</v>
      </c>
      <c r="C7532" s="422" t="s">
        <v>7619</v>
      </c>
      <c r="D7532" s="422" t="s">
        <v>7679</v>
      </c>
      <c r="E7532" s="422" t="s">
        <v>7682</v>
      </c>
      <c r="F7532" s="438">
        <v>21360000</v>
      </c>
      <c r="G7532" s="423">
        <v>2023</v>
      </c>
      <c r="H7532" s="424">
        <f>VLOOKUP(G7532,[3]잔가율!$D$3:$E$33,2,FALSE)</f>
        <v>0.84199999999999997</v>
      </c>
      <c r="I7532" s="434">
        <f t="shared" si="117"/>
        <v>17985120</v>
      </c>
    </row>
    <row r="7533" spans="1:9">
      <c r="A7533" s="421">
        <v>7532</v>
      </c>
      <c r="B7533" s="422" t="s">
        <v>7711</v>
      </c>
      <c r="C7533" s="422" t="s">
        <v>7619</v>
      </c>
      <c r="D7533" s="422" t="s">
        <v>7679</v>
      </c>
      <c r="E7533" s="422" t="s">
        <v>7683</v>
      </c>
      <c r="F7533" s="438">
        <v>30240000</v>
      </c>
      <c r="G7533" s="423">
        <v>2023</v>
      </c>
      <c r="H7533" s="424">
        <f>VLOOKUP(G7533,[3]잔가율!$D$3:$E$33,2,FALSE)</f>
        <v>0.84199999999999997</v>
      </c>
      <c r="I7533" s="434">
        <f t="shared" si="117"/>
        <v>25462080</v>
      </c>
    </row>
    <row r="7534" spans="1:9">
      <c r="A7534" s="421">
        <v>7533</v>
      </c>
      <c r="B7534" s="422" t="s">
        <v>7711</v>
      </c>
      <c r="C7534" s="422" t="s">
        <v>7619</v>
      </c>
      <c r="D7534" s="422" t="s">
        <v>7679</v>
      </c>
      <c r="E7534" s="422" t="s">
        <v>7684</v>
      </c>
      <c r="F7534" s="438">
        <v>27330000</v>
      </c>
      <c r="G7534" s="423">
        <v>2023</v>
      </c>
      <c r="H7534" s="424">
        <f>VLOOKUP(G7534,[3]잔가율!$D$3:$E$33,2,FALSE)</f>
        <v>0.84199999999999997</v>
      </c>
      <c r="I7534" s="434">
        <f t="shared" si="117"/>
        <v>23011860</v>
      </c>
    </row>
    <row r="7535" spans="1:9">
      <c r="A7535" s="421">
        <v>7534</v>
      </c>
      <c r="B7535" s="422" t="s">
        <v>7711</v>
      </c>
      <c r="C7535" s="422" t="s">
        <v>7619</v>
      </c>
      <c r="D7535" s="422" t="s">
        <v>7679</v>
      </c>
      <c r="E7535" s="422" t="s">
        <v>7685</v>
      </c>
      <c r="F7535" s="438">
        <v>29030000</v>
      </c>
      <c r="G7535" s="423">
        <v>2023</v>
      </c>
      <c r="H7535" s="424">
        <f>VLOOKUP(G7535,[3]잔가율!$D$3:$E$33,2,FALSE)</f>
        <v>0.84199999999999997</v>
      </c>
      <c r="I7535" s="434">
        <f t="shared" si="117"/>
        <v>24443260</v>
      </c>
    </row>
    <row r="7536" spans="1:9">
      <c r="A7536" s="421">
        <v>7535</v>
      </c>
      <c r="B7536" s="422" t="s">
        <v>7711</v>
      </c>
      <c r="C7536" s="422" t="s">
        <v>7619</v>
      </c>
      <c r="D7536" s="422" t="s">
        <v>7686</v>
      </c>
      <c r="E7536" s="422" t="s">
        <v>7687</v>
      </c>
      <c r="F7536" s="438">
        <v>45580000</v>
      </c>
      <c r="G7536" s="423">
        <v>2023</v>
      </c>
      <c r="H7536" s="424">
        <f>VLOOKUP(G7536,[3]잔가율!$D$3:$E$33,2,FALSE)</f>
        <v>0.84199999999999997</v>
      </c>
      <c r="I7536" s="434">
        <f t="shared" si="117"/>
        <v>38378360</v>
      </c>
    </row>
    <row r="7537" spans="1:9">
      <c r="A7537" s="421">
        <v>7536</v>
      </c>
      <c r="B7537" s="422" t="s">
        <v>7711</v>
      </c>
      <c r="C7537" s="422" t="s">
        <v>7619</v>
      </c>
      <c r="D7537" s="422" t="s">
        <v>7688</v>
      </c>
      <c r="E7537" s="422" t="s">
        <v>7689</v>
      </c>
      <c r="F7537" s="438">
        <v>14020000</v>
      </c>
      <c r="G7537" s="423">
        <v>2023</v>
      </c>
      <c r="H7537" s="424">
        <f>VLOOKUP(G7537,[3]잔가율!$D$3:$E$33,2,FALSE)</f>
        <v>0.84199999999999997</v>
      </c>
      <c r="I7537" s="434">
        <f t="shared" si="117"/>
        <v>11804840</v>
      </c>
    </row>
    <row r="7538" spans="1:9">
      <c r="A7538" s="421">
        <v>7537</v>
      </c>
      <c r="B7538" s="422" t="s">
        <v>7711</v>
      </c>
      <c r="C7538" s="422" t="s">
        <v>7619</v>
      </c>
      <c r="D7538" s="422" t="s">
        <v>7690</v>
      </c>
      <c r="E7538" s="422" t="s">
        <v>7691</v>
      </c>
      <c r="F7538" s="438">
        <v>18810000</v>
      </c>
      <c r="G7538" s="423">
        <v>2023</v>
      </c>
      <c r="H7538" s="424">
        <f>VLOOKUP(G7538,[3]잔가율!$D$3:$E$33,2,FALSE)</f>
        <v>0.84199999999999997</v>
      </c>
      <c r="I7538" s="434">
        <f t="shared" si="117"/>
        <v>15838020</v>
      </c>
    </row>
    <row r="7539" spans="1:9">
      <c r="A7539" s="421">
        <v>7538</v>
      </c>
      <c r="B7539" s="422" t="s">
        <v>7711</v>
      </c>
      <c r="C7539" s="422" t="s">
        <v>7619</v>
      </c>
      <c r="D7539" s="422" t="s">
        <v>7692</v>
      </c>
      <c r="E7539" s="422" t="s">
        <v>7693</v>
      </c>
      <c r="F7539" s="438">
        <v>11820000</v>
      </c>
      <c r="G7539" s="423">
        <v>2023</v>
      </c>
      <c r="H7539" s="424">
        <f>VLOOKUP(G7539,[3]잔가율!$D$3:$E$33,2,FALSE)</f>
        <v>0.84199999999999997</v>
      </c>
      <c r="I7539" s="434">
        <f t="shared" si="117"/>
        <v>9952440</v>
      </c>
    </row>
    <row r="7540" spans="1:9">
      <c r="A7540" s="421">
        <v>7539</v>
      </c>
      <c r="B7540" s="422" t="s">
        <v>7711</v>
      </c>
      <c r="C7540" s="422" t="s">
        <v>7619</v>
      </c>
      <c r="D7540" s="422" t="s">
        <v>7694</v>
      </c>
      <c r="E7540" s="422" t="s">
        <v>7695</v>
      </c>
      <c r="F7540" s="438">
        <v>14200000</v>
      </c>
      <c r="G7540" s="423">
        <v>2023</v>
      </c>
      <c r="H7540" s="424">
        <f>VLOOKUP(G7540,[3]잔가율!$D$3:$E$33,2,FALSE)</f>
        <v>0.84199999999999997</v>
      </c>
      <c r="I7540" s="434">
        <f t="shared" si="117"/>
        <v>11956400</v>
      </c>
    </row>
    <row r="7541" spans="1:9">
      <c r="A7541" s="421">
        <v>7540</v>
      </c>
      <c r="B7541" s="422" t="s">
        <v>7711</v>
      </c>
      <c r="C7541" s="422" t="s">
        <v>7619</v>
      </c>
      <c r="D7541" s="422" t="s">
        <v>7696</v>
      </c>
      <c r="E7541" s="422" t="s">
        <v>6624</v>
      </c>
      <c r="F7541" s="438">
        <v>23110000</v>
      </c>
      <c r="G7541" s="423">
        <v>2023</v>
      </c>
      <c r="H7541" s="424">
        <f>VLOOKUP(G7541,[3]잔가율!$D$3:$E$33,2,FALSE)</f>
        <v>0.84199999999999997</v>
      </c>
      <c r="I7541" s="434">
        <f t="shared" si="117"/>
        <v>19458620</v>
      </c>
    </row>
    <row r="7542" spans="1:9">
      <c r="A7542" s="421">
        <v>7541</v>
      </c>
      <c r="B7542" s="422" t="s">
        <v>7711</v>
      </c>
      <c r="C7542" s="422" t="s">
        <v>7619</v>
      </c>
      <c r="D7542" s="422" t="s">
        <v>7696</v>
      </c>
      <c r="E7542" s="422" t="s">
        <v>7697</v>
      </c>
      <c r="F7542" s="438">
        <v>23110000</v>
      </c>
      <c r="G7542" s="423">
        <v>2023</v>
      </c>
      <c r="H7542" s="424">
        <f>VLOOKUP(G7542,[3]잔가율!$D$3:$E$33,2,FALSE)</f>
        <v>0.84199999999999997</v>
      </c>
      <c r="I7542" s="434">
        <f t="shared" si="117"/>
        <v>19458620</v>
      </c>
    </row>
    <row r="7543" spans="1:9">
      <c r="A7543" s="421">
        <v>7542</v>
      </c>
      <c r="B7543" s="422" t="s">
        <v>7711</v>
      </c>
      <c r="C7543" s="422" t="s">
        <v>7619</v>
      </c>
      <c r="D7543" s="422" t="s">
        <v>7698</v>
      </c>
      <c r="E7543" s="422" t="s">
        <v>7699</v>
      </c>
      <c r="F7543" s="438">
        <v>21900000</v>
      </c>
      <c r="G7543" s="423">
        <v>2023</v>
      </c>
      <c r="H7543" s="424">
        <f>VLOOKUP(G7543,[3]잔가율!$D$3:$E$33,2,FALSE)</f>
        <v>0.84199999999999997</v>
      </c>
      <c r="I7543" s="434">
        <f t="shared" si="117"/>
        <v>18439800</v>
      </c>
    </row>
    <row r="7544" spans="1:9">
      <c r="A7544" s="421">
        <v>7543</v>
      </c>
      <c r="B7544" s="422" t="s">
        <v>7711</v>
      </c>
      <c r="C7544" s="422" t="s">
        <v>7619</v>
      </c>
      <c r="D7544" s="422" t="s">
        <v>7698</v>
      </c>
      <c r="E7544" s="422" t="s">
        <v>7700</v>
      </c>
      <c r="F7544" s="438">
        <v>22050000</v>
      </c>
      <c r="G7544" s="423">
        <v>2023</v>
      </c>
      <c r="H7544" s="424">
        <f>VLOOKUP(G7544,[3]잔가율!$D$3:$E$33,2,FALSE)</f>
        <v>0.84199999999999997</v>
      </c>
      <c r="I7544" s="434">
        <f t="shared" si="117"/>
        <v>18566100</v>
      </c>
    </row>
    <row r="7545" spans="1:9">
      <c r="A7545" s="421">
        <v>7544</v>
      </c>
      <c r="B7545" s="422" t="s">
        <v>7711</v>
      </c>
      <c r="C7545" s="422" t="s">
        <v>7701</v>
      </c>
      <c r="D7545" s="422" t="s">
        <v>7702</v>
      </c>
      <c r="E7545" s="422" t="s">
        <v>7703</v>
      </c>
      <c r="F7545" s="438">
        <v>36200000</v>
      </c>
      <c r="G7545" s="423">
        <v>2023</v>
      </c>
      <c r="H7545" s="424">
        <f>VLOOKUP(G7545,[3]잔가율!$D$3:$E$33,2,FALSE)</f>
        <v>0.84199999999999997</v>
      </c>
      <c r="I7545" s="434">
        <f t="shared" si="117"/>
        <v>30480400</v>
      </c>
    </row>
    <row r="7546" spans="1:9">
      <c r="A7546" s="421">
        <v>7545</v>
      </c>
      <c r="B7546" s="422" t="s">
        <v>7711</v>
      </c>
      <c r="C7546" s="422" t="s">
        <v>11534</v>
      </c>
      <c r="D7546" s="422" t="s">
        <v>11535</v>
      </c>
      <c r="E7546" s="422" t="s">
        <v>11536</v>
      </c>
      <c r="F7546" s="438">
        <v>9820000</v>
      </c>
      <c r="G7546" s="423">
        <v>2023</v>
      </c>
      <c r="H7546" s="424">
        <f>VLOOKUP(G7546,[3]잔가율!$B$3:$C$33,2,FALSE)</f>
        <v>0.82599999999999996</v>
      </c>
      <c r="I7546" s="434">
        <f t="shared" si="117"/>
        <v>8111320</v>
      </c>
    </row>
    <row r="7547" spans="1:9">
      <c r="A7547" s="421">
        <v>7546</v>
      </c>
      <c r="B7547" s="422" t="s">
        <v>7711</v>
      </c>
      <c r="C7547" s="422" t="s">
        <v>11534</v>
      </c>
      <c r="D7547" s="422" t="s">
        <v>11535</v>
      </c>
      <c r="E7547" s="422" t="s">
        <v>11537</v>
      </c>
      <c r="F7547" s="438">
        <v>12700000</v>
      </c>
      <c r="G7547" s="423">
        <v>2023</v>
      </c>
      <c r="H7547" s="424">
        <f>VLOOKUP(G7547,[3]잔가율!$B$3:$C$33,2,FALSE)</f>
        <v>0.82599999999999996</v>
      </c>
      <c r="I7547" s="434">
        <f t="shared" si="117"/>
        <v>10490200</v>
      </c>
    </row>
    <row r="7548" spans="1:9">
      <c r="A7548" s="421">
        <v>7547</v>
      </c>
      <c r="B7548" s="422" t="s">
        <v>7711</v>
      </c>
      <c r="C7548" s="422" t="s">
        <v>11534</v>
      </c>
      <c r="D7548" s="422" t="s">
        <v>11535</v>
      </c>
      <c r="E7548" s="422" t="s">
        <v>11538</v>
      </c>
      <c r="F7548" s="438">
        <v>13630000</v>
      </c>
      <c r="G7548" s="423">
        <v>2023</v>
      </c>
      <c r="H7548" s="424">
        <f>VLOOKUP(G7548,[3]잔가율!$B$3:$C$33,2,FALSE)</f>
        <v>0.82599999999999996</v>
      </c>
      <c r="I7548" s="434">
        <f t="shared" si="117"/>
        <v>11258380</v>
      </c>
    </row>
    <row r="7549" spans="1:9">
      <c r="A7549" s="421">
        <v>7548</v>
      </c>
      <c r="B7549" s="422" t="s">
        <v>7711</v>
      </c>
      <c r="C7549" s="422" t="s">
        <v>11534</v>
      </c>
      <c r="D7549" s="422" t="s">
        <v>11535</v>
      </c>
      <c r="E7549" s="422" t="s">
        <v>11539</v>
      </c>
      <c r="F7549" s="438">
        <v>10630000</v>
      </c>
      <c r="G7549" s="423">
        <v>2023</v>
      </c>
      <c r="H7549" s="424">
        <f>VLOOKUP(G7549,[3]잔가율!$B$3:$C$33,2,FALSE)</f>
        <v>0.82599999999999996</v>
      </c>
      <c r="I7549" s="434">
        <f t="shared" si="117"/>
        <v>8780380</v>
      </c>
    </row>
    <row r="7550" spans="1:9">
      <c r="A7550" s="421">
        <v>7549</v>
      </c>
      <c r="B7550" s="422" t="s">
        <v>7711</v>
      </c>
      <c r="C7550" s="422" t="s">
        <v>11534</v>
      </c>
      <c r="D7550" s="422" t="s">
        <v>11540</v>
      </c>
      <c r="E7550" s="422" t="s">
        <v>11541</v>
      </c>
      <c r="F7550" s="438">
        <v>11400000</v>
      </c>
      <c r="G7550" s="423">
        <v>2023</v>
      </c>
      <c r="H7550" s="424">
        <f>VLOOKUP(G7550,[3]잔가율!$B$3:$C$33,2,FALSE)</f>
        <v>0.82599999999999996</v>
      </c>
      <c r="I7550" s="434">
        <f t="shared" si="117"/>
        <v>9416400</v>
      </c>
    </row>
    <row r="7551" spans="1:9">
      <c r="A7551" s="421">
        <v>7550</v>
      </c>
      <c r="B7551" s="422" t="s">
        <v>7711</v>
      </c>
      <c r="C7551" s="422" t="s">
        <v>11534</v>
      </c>
      <c r="D7551" s="422" t="s">
        <v>11540</v>
      </c>
      <c r="E7551" s="422" t="s">
        <v>11542</v>
      </c>
      <c r="F7551" s="438">
        <v>12390000</v>
      </c>
      <c r="G7551" s="423">
        <v>2023</v>
      </c>
      <c r="H7551" s="424">
        <f>VLOOKUP(G7551,[3]잔가율!$B$3:$C$33,2,FALSE)</f>
        <v>0.82599999999999996</v>
      </c>
      <c r="I7551" s="434">
        <f t="shared" si="117"/>
        <v>10234140</v>
      </c>
    </row>
    <row r="7552" spans="1:9">
      <c r="A7552" s="421">
        <v>7551</v>
      </c>
      <c r="B7552" s="422" t="s">
        <v>7711</v>
      </c>
      <c r="C7552" s="422" t="s">
        <v>11534</v>
      </c>
      <c r="D7552" s="422" t="s">
        <v>11540</v>
      </c>
      <c r="E7552" s="422" t="s">
        <v>11543</v>
      </c>
      <c r="F7552" s="438">
        <v>9900000</v>
      </c>
      <c r="G7552" s="423">
        <v>2023</v>
      </c>
      <c r="H7552" s="424">
        <f>VLOOKUP(G7552,[3]잔가율!$B$3:$C$33,2,FALSE)</f>
        <v>0.82599999999999996</v>
      </c>
      <c r="I7552" s="434">
        <f t="shared" si="117"/>
        <v>8177400</v>
      </c>
    </row>
    <row r="7553" spans="1:9">
      <c r="A7553" s="421">
        <v>7552</v>
      </c>
      <c r="B7553" s="313" t="s">
        <v>7711</v>
      </c>
      <c r="C7553" s="422" t="s">
        <v>11534</v>
      </c>
      <c r="D7553" s="422" t="s">
        <v>11544</v>
      </c>
      <c r="E7553" s="422" t="s">
        <v>11545</v>
      </c>
      <c r="F7553" s="440">
        <v>35570000</v>
      </c>
      <c r="G7553" s="423">
        <v>2023</v>
      </c>
      <c r="H7553" s="424">
        <f>VLOOKUP(G7553,[3]잔가율!$B$3:$C$33,2,FALSE)</f>
        <v>0.82599999999999996</v>
      </c>
      <c r="I7553" s="434">
        <f t="shared" si="117"/>
        <v>29380820</v>
      </c>
    </row>
    <row r="7554" spans="1:9">
      <c r="A7554" s="421">
        <v>7553</v>
      </c>
      <c r="B7554" s="422" t="s">
        <v>7711</v>
      </c>
      <c r="C7554" s="422" t="s">
        <v>11534</v>
      </c>
      <c r="D7554" s="422" t="s">
        <v>11546</v>
      </c>
      <c r="E7554" s="422" t="s">
        <v>11547</v>
      </c>
      <c r="F7554" s="438">
        <v>9350000</v>
      </c>
      <c r="G7554" s="423">
        <v>2023</v>
      </c>
      <c r="H7554" s="424">
        <f>VLOOKUP(G7554,[3]잔가율!$B$3:$C$33,2,FALSE)</f>
        <v>0.82599999999999996</v>
      </c>
      <c r="I7554" s="434">
        <f t="shared" ref="I7554:I7617" si="118">ROUNDDOWN(F7554*H7554,0)</f>
        <v>7723100</v>
      </c>
    </row>
    <row r="7555" spans="1:9">
      <c r="A7555" s="421">
        <v>7554</v>
      </c>
      <c r="B7555" s="422" t="s">
        <v>7711</v>
      </c>
      <c r="C7555" s="422" t="s">
        <v>11534</v>
      </c>
      <c r="D7555" s="422" t="s">
        <v>11546</v>
      </c>
      <c r="E7555" s="422" t="s">
        <v>11548</v>
      </c>
      <c r="F7555" s="438">
        <v>8900000</v>
      </c>
      <c r="G7555" s="423">
        <v>2023</v>
      </c>
      <c r="H7555" s="424">
        <f>VLOOKUP(G7555,[3]잔가율!$B$3:$C$33,2,FALSE)</f>
        <v>0.82599999999999996</v>
      </c>
      <c r="I7555" s="434">
        <f t="shared" si="118"/>
        <v>7351400</v>
      </c>
    </row>
    <row r="7556" spans="1:9">
      <c r="A7556" s="421">
        <v>7555</v>
      </c>
      <c r="B7556" s="422" t="s">
        <v>7711</v>
      </c>
      <c r="C7556" s="422" t="s">
        <v>11534</v>
      </c>
      <c r="D7556" s="422" t="s">
        <v>11546</v>
      </c>
      <c r="E7556" s="422" t="s">
        <v>11549</v>
      </c>
      <c r="F7556" s="438">
        <v>9360000</v>
      </c>
      <c r="G7556" s="423">
        <v>2023</v>
      </c>
      <c r="H7556" s="424">
        <f>VLOOKUP(G7556,[3]잔가율!$B$3:$C$33,2,FALSE)</f>
        <v>0.82599999999999996</v>
      </c>
      <c r="I7556" s="434">
        <f t="shared" si="118"/>
        <v>7731360</v>
      </c>
    </row>
    <row r="7557" spans="1:9">
      <c r="A7557" s="421">
        <v>7556</v>
      </c>
      <c r="B7557" s="422" t="s">
        <v>7711</v>
      </c>
      <c r="C7557" s="422" t="s">
        <v>11534</v>
      </c>
      <c r="D7557" s="422" t="s">
        <v>11546</v>
      </c>
      <c r="E7557" s="422" t="s">
        <v>11550</v>
      </c>
      <c r="F7557" s="438">
        <v>8310000</v>
      </c>
      <c r="G7557" s="423">
        <v>2023</v>
      </c>
      <c r="H7557" s="424">
        <f>VLOOKUP(G7557,[3]잔가율!$B$3:$C$33,2,FALSE)</f>
        <v>0.82599999999999996</v>
      </c>
      <c r="I7557" s="434">
        <f t="shared" si="118"/>
        <v>6864060</v>
      </c>
    </row>
    <row r="7558" spans="1:9">
      <c r="A7558" s="421">
        <v>7557</v>
      </c>
      <c r="B7558" s="422" t="s">
        <v>7711</v>
      </c>
      <c r="C7558" s="422" t="s">
        <v>11534</v>
      </c>
      <c r="D7558" s="422" t="s">
        <v>11546</v>
      </c>
      <c r="E7558" s="422" t="s">
        <v>11551</v>
      </c>
      <c r="F7558" s="438">
        <v>9670000</v>
      </c>
      <c r="G7558" s="423">
        <v>2023</v>
      </c>
      <c r="H7558" s="424">
        <f>VLOOKUP(G7558,[3]잔가율!$B$3:$C$33,2,FALSE)</f>
        <v>0.82599999999999996</v>
      </c>
      <c r="I7558" s="434">
        <f t="shared" si="118"/>
        <v>7987420</v>
      </c>
    </row>
    <row r="7559" spans="1:9">
      <c r="A7559" s="421">
        <v>7558</v>
      </c>
      <c r="B7559" s="422" t="s">
        <v>7711</v>
      </c>
      <c r="C7559" s="422" t="s">
        <v>11534</v>
      </c>
      <c r="D7559" s="422" t="s">
        <v>11552</v>
      </c>
      <c r="E7559" s="422" t="s">
        <v>11553</v>
      </c>
      <c r="F7559" s="438">
        <v>8590000</v>
      </c>
      <c r="G7559" s="423">
        <v>2023</v>
      </c>
      <c r="H7559" s="424">
        <f>VLOOKUP(G7559,[3]잔가율!$B$3:$C$33,2,FALSE)</f>
        <v>0.82599999999999996</v>
      </c>
      <c r="I7559" s="434">
        <f t="shared" si="118"/>
        <v>7095340</v>
      </c>
    </row>
    <row r="7560" spans="1:9">
      <c r="A7560" s="421">
        <v>7559</v>
      </c>
      <c r="B7560" s="422" t="s">
        <v>7711</v>
      </c>
      <c r="C7560" s="422" t="s">
        <v>11534</v>
      </c>
      <c r="D7560" s="422" t="s">
        <v>11552</v>
      </c>
      <c r="E7560" s="422" t="s">
        <v>11554</v>
      </c>
      <c r="F7560" s="438">
        <v>7950000</v>
      </c>
      <c r="G7560" s="423">
        <v>2023</v>
      </c>
      <c r="H7560" s="424">
        <f>VLOOKUP(G7560,[3]잔가율!$B$3:$C$33,2,FALSE)</f>
        <v>0.82599999999999996</v>
      </c>
      <c r="I7560" s="434">
        <f t="shared" si="118"/>
        <v>6566700</v>
      </c>
    </row>
    <row r="7561" spans="1:9">
      <c r="A7561" s="421">
        <v>7560</v>
      </c>
      <c r="B7561" s="422" t="s">
        <v>7711</v>
      </c>
      <c r="C7561" s="422" t="s">
        <v>11534</v>
      </c>
      <c r="D7561" s="422" t="s">
        <v>11555</v>
      </c>
      <c r="E7561" s="422" t="s">
        <v>11556</v>
      </c>
      <c r="F7561" s="438">
        <v>17360000</v>
      </c>
      <c r="G7561" s="423">
        <v>2023</v>
      </c>
      <c r="H7561" s="424">
        <f>VLOOKUP(G7561,[3]잔가율!$B$3:$C$33,2,FALSE)</f>
        <v>0.82599999999999996</v>
      </c>
      <c r="I7561" s="434">
        <f t="shared" si="118"/>
        <v>14339360</v>
      </c>
    </row>
    <row r="7562" spans="1:9">
      <c r="A7562" s="421">
        <v>7561</v>
      </c>
      <c r="B7562" s="422" t="s">
        <v>7711</v>
      </c>
      <c r="C7562" s="422" t="s">
        <v>11534</v>
      </c>
      <c r="D7562" s="422" t="s">
        <v>11557</v>
      </c>
      <c r="E7562" s="422" t="s">
        <v>11558</v>
      </c>
      <c r="F7562" s="438">
        <v>26220000</v>
      </c>
      <c r="G7562" s="423">
        <v>2023</v>
      </c>
      <c r="H7562" s="424">
        <f>VLOOKUP(G7562,[3]잔가율!$B$3:$C$33,2,FALSE)</f>
        <v>0.82599999999999996</v>
      </c>
      <c r="I7562" s="434">
        <f t="shared" si="118"/>
        <v>21657720</v>
      </c>
    </row>
    <row r="7563" spans="1:9">
      <c r="A7563" s="421">
        <v>7562</v>
      </c>
      <c r="B7563" s="422" t="s">
        <v>7711</v>
      </c>
      <c r="C7563" s="422" t="s">
        <v>11534</v>
      </c>
      <c r="D7563" s="422" t="s">
        <v>11559</v>
      </c>
      <c r="E7563" s="422" t="s">
        <v>11560</v>
      </c>
      <c r="F7563" s="438">
        <v>20950000</v>
      </c>
      <c r="G7563" s="423">
        <v>2023</v>
      </c>
      <c r="H7563" s="424">
        <f>VLOOKUP(G7563,[3]잔가율!$B$3:$C$33,2,FALSE)</f>
        <v>0.82599999999999996</v>
      </c>
      <c r="I7563" s="434">
        <f t="shared" si="118"/>
        <v>17304700</v>
      </c>
    </row>
    <row r="7564" spans="1:9">
      <c r="A7564" s="421">
        <v>7563</v>
      </c>
      <c r="B7564" s="425" t="s">
        <v>7711</v>
      </c>
      <c r="C7564" s="425" t="s">
        <v>7704</v>
      </c>
      <c r="D7564" s="425" t="s">
        <v>4330</v>
      </c>
      <c r="E7564" s="425" t="s">
        <v>7705</v>
      </c>
      <c r="F7564" s="439">
        <v>33310000</v>
      </c>
      <c r="G7564" s="423">
        <v>2023</v>
      </c>
      <c r="H7564" s="424">
        <f>VLOOKUP(G7564,[3]잔가율!$D$3:$E$33,2,FALSE)</f>
        <v>0.84199999999999997</v>
      </c>
      <c r="I7564" s="434">
        <f t="shared" si="118"/>
        <v>28047020</v>
      </c>
    </row>
    <row r="7565" spans="1:9">
      <c r="A7565" s="421">
        <v>7564</v>
      </c>
      <c r="B7565" s="422" t="s">
        <v>7711</v>
      </c>
      <c r="C7565" s="422" t="s">
        <v>7706</v>
      </c>
      <c r="D7565" s="422" t="s">
        <v>7707</v>
      </c>
      <c r="E7565" s="422" t="s">
        <v>5093</v>
      </c>
      <c r="F7565" s="438">
        <v>109090000</v>
      </c>
      <c r="G7565" s="423">
        <v>2023</v>
      </c>
      <c r="H7565" s="424">
        <f>VLOOKUP(G7565,[3]잔가율!$D$3:$E$33,2,FALSE)</f>
        <v>0.84199999999999997</v>
      </c>
      <c r="I7565" s="434">
        <f t="shared" si="118"/>
        <v>91853780</v>
      </c>
    </row>
    <row r="7566" spans="1:9">
      <c r="A7566" s="421">
        <v>7565</v>
      </c>
      <c r="B7566" s="422" t="s">
        <v>7711</v>
      </c>
      <c r="C7566" s="422" t="s">
        <v>11561</v>
      </c>
      <c r="D7566" s="422" t="s">
        <v>2004</v>
      </c>
      <c r="E7566" s="422" t="s">
        <v>11562</v>
      </c>
      <c r="F7566" s="438">
        <v>40910000</v>
      </c>
      <c r="G7566" s="423">
        <v>2023</v>
      </c>
      <c r="H7566" s="424">
        <f>VLOOKUP(G7566,[3]잔가율!$B$3:$C$33,2,FALSE)</f>
        <v>0.82599999999999996</v>
      </c>
      <c r="I7566" s="434">
        <f t="shared" si="118"/>
        <v>33791660</v>
      </c>
    </row>
    <row r="7567" spans="1:9">
      <c r="A7567" s="421">
        <v>7566</v>
      </c>
      <c r="B7567" s="422" t="s">
        <v>7711</v>
      </c>
      <c r="C7567" s="422" t="s">
        <v>11561</v>
      </c>
      <c r="D7567" s="422" t="s">
        <v>2004</v>
      </c>
      <c r="E7567" s="422" t="s">
        <v>11563</v>
      </c>
      <c r="F7567" s="438">
        <v>34200000</v>
      </c>
      <c r="G7567" s="423">
        <v>2023</v>
      </c>
      <c r="H7567" s="424">
        <f>VLOOKUP(G7567,[3]잔가율!$B$3:$C$33,2,FALSE)</f>
        <v>0.82599999999999996</v>
      </c>
      <c r="I7567" s="434">
        <f t="shared" si="118"/>
        <v>28249200</v>
      </c>
    </row>
    <row r="7568" spans="1:9">
      <c r="A7568" s="421">
        <v>7567</v>
      </c>
      <c r="B7568" s="422" t="s">
        <v>7711</v>
      </c>
      <c r="C7568" s="422" t="s">
        <v>11561</v>
      </c>
      <c r="D7568" s="422" t="s">
        <v>2004</v>
      </c>
      <c r="E7568" s="422" t="s">
        <v>11564</v>
      </c>
      <c r="F7568" s="438">
        <v>36520000</v>
      </c>
      <c r="G7568" s="423">
        <v>2023</v>
      </c>
      <c r="H7568" s="424">
        <f>VLOOKUP(G7568,[3]잔가율!$B$3:$C$33,2,FALSE)</f>
        <v>0.82599999999999996</v>
      </c>
      <c r="I7568" s="434">
        <f t="shared" si="118"/>
        <v>30165520</v>
      </c>
    </row>
    <row r="7569" spans="1:9">
      <c r="A7569" s="421">
        <v>7568</v>
      </c>
      <c r="B7569" s="422" t="s">
        <v>7711</v>
      </c>
      <c r="C7569" s="422" t="s">
        <v>11561</v>
      </c>
      <c r="D7569" s="422" t="s">
        <v>2004</v>
      </c>
      <c r="E7569" s="422" t="s">
        <v>11565</v>
      </c>
      <c r="F7569" s="438">
        <v>40970000</v>
      </c>
      <c r="G7569" s="423">
        <v>2023</v>
      </c>
      <c r="H7569" s="424">
        <f>VLOOKUP(G7569,[3]잔가율!$B$3:$C$33,2,FALSE)</f>
        <v>0.82599999999999996</v>
      </c>
      <c r="I7569" s="434">
        <f t="shared" si="118"/>
        <v>33841220</v>
      </c>
    </row>
    <row r="7570" spans="1:9">
      <c r="A7570" s="421">
        <v>7569</v>
      </c>
      <c r="B7570" s="422" t="s">
        <v>7711</v>
      </c>
      <c r="C7570" s="422" t="s">
        <v>11561</v>
      </c>
      <c r="D7570" s="422" t="s">
        <v>2004</v>
      </c>
      <c r="E7570" s="422" t="s">
        <v>11566</v>
      </c>
      <c r="F7570" s="438">
        <v>33640000</v>
      </c>
      <c r="G7570" s="423">
        <v>2023</v>
      </c>
      <c r="H7570" s="424">
        <f>VLOOKUP(G7570,[3]잔가율!$B$3:$C$33,2,FALSE)</f>
        <v>0.82599999999999996</v>
      </c>
      <c r="I7570" s="434">
        <f t="shared" si="118"/>
        <v>27786640</v>
      </c>
    </row>
    <row r="7571" spans="1:9">
      <c r="A7571" s="421">
        <v>7570</v>
      </c>
      <c r="B7571" s="422" t="s">
        <v>7711</v>
      </c>
      <c r="C7571" s="422" t="s">
        <v>11561</v>
      </c>
      <c r="D7571" s="422" t="s">
        <v>2004</v>
      </c>
      <c r="E7571" s="422" t="s">
        <v>11567</v>
      </c>
      <c r="F7571" s="438">
        <v>35960000</v>
      </c>
      <c r="G7571" s="423">
        <v>2023</v>
      </c>
      <c r="H7571" s="424">
        <f>VLOOKUP(G7571,[3]잔가율!$B$3:$C$33,2,FALSE)</f>
        <v>0.82599999999999996</v>
      </c>
      <c r="I7571" s="434">
        <f t="shared" si="118"/>
        <v>29702960</v>
      </c>
    </row>
    <row r="7572" spans="1:9">
      <c r="A7572" s="421">
        <v>7571</v>
      </c>
      <c r="B7572" s="422" t="s">
        <v>7711</v>
      </c>
      <c r="C7572" s="422" t="s">
        <v>11561</v>
      </c>
      <c r="D7572" s="422" t="s">
        <v>2004</v>
      </c>
      <c r="E7572" s="422" t="s">
        <v>11568</v>
      </c>
      <c r="F7572" s="438">
        <v>38640000</v>
      </c>
      <c r="G7572" s="423">
        <v>2023</v>
      </c>
      <c r="H7572" s="424">
        <f>VLOOKUP(G7572,[3]잔가율!$B$3:$C$33,2,FALSE)</f>
        <v>0.82599999999999996</v>
      </c>
      <c r="I7572" s="434">
        <f t="shared" si="118"/>
        <v>31916640</v>
      </c>
    </row>
    <row r="7573" spans="1:9">
      <c r="A7573" s="421">
        <v>7572</v>
      </c>
      <c r="B7573" s="422" t="s">
        <v>7711</v>
      </c>
      <c r="C7573" s="422" t="s">
        <v>11561</v>
      </c>
      <c r="D7573" s="422" t="s">
        <v>2004</v>
      </c>
      <c r="E7573" s="422" t="s">
        <v>11569</v>
      </c>
      <c r="F7573" s="438">
        <v>33000000</v>
      </c>
      <c r="G7573" s="423">
        <v>2023</v>
      </c>
      <c r="H7573" s="424">
        <f>VLOOKUP(G7573,[3]잔가율!$B$3:$C$33,2,FALSE)</f>
        <v>0.82599999999999996</v>
      </c>
      <c r="I7573" s="434">
        <f t="shared" si="118"/>
        <v>27258000</v>
      </c>
    </row>
    <row r="7574" spans="1:9">
      <c r="A7574" s="421">
        <v>7573</v>
      </c>
      <c r="B7574" s="422" t="s">
        <v>7711</v>
      </c>
      <c r="C7574" s="422" t="s">
        <v>11561</v>
      </c>
      <c r="D7574" s="422" t="s">
        <v>2004</v>
      </c>
      <c r="E7574" s="422" t="s">
        <v>11570</v>
      </c>
      <c r="F7574" s="438">
        <v>36090000</v>
      </c>
      <c r="G7574" s="423">
        <v>2023</v>
      </c>
      <c r="H7574" s="424">
        <f>VLOOKUP(G7574,[3]잔가율!$B$3:$C$33,2,FALSE)</f>
        <v>0.82599999999999996</v>
      </c>
      <c r="I7574" s="434">
        <f t="shared" si="118"/>
        <v>29810340</v>
      </c>
    </row>
    <row r="7575" spans="1:9">
      <c r="A7575" s="421">
        <v>7574</v>
      </c>
      <c r="B7575" s="422" t="s">
        <v>7711</v>
      </c>
      <c r="C7575" s="422" t="s">
        <v>11561</v>
      </c>
      <c r="D7575" s="422" t="s">
        <v>2004</v>
      </c>
      <c r="E7575" s="422" t="s">
        <v>11571</v>
      </c>
      <c r="F7575" s="438">
        <v>39240000</v>
      </c>
      <c r="G7575" s="423">
        <v>2023</v>
      </c>
      <c r="H7575" s="424">
        <f>VLOOKUP(G7575,[3]잔가율!$B$3:$C$33,2,FALSE)</f>
        <v>0.82599999999999996</v>
      </c>
      <c r="I7575" s="434">
        <f t="shared" si="118"/>
        <v>32412240</v>
      </c>
    </row>
    <row r="7576" spans="1:9">
      <c r="A7576" s="421">
        <v>7575</v>
      </c>
      <c r="B7576" s="422" t="s">
        <v>7711</v>
      </c>
      <c r="C7576" s="422" t="s">
        <v>11561</v>
      </c>
      <c r="D7576" s="422" t="s">
        <v>2004</v>
      </c>
      <c r="E7576" s="422" t="s">
        <v>11572</v>
      </c>
      <c r="F7576" s="438">
        <v>37770000</v>
      </c>
      <c r="G7576" s="423">
        <v>2023</v>
      </c>
      <c r="H7576" s="424">
        <f>VLOOKUP(G7576,[3]잔가율!$B$3:$C$33,2,FALSE)</f>
        <v>0.82599999999999996</v>
      </c>
      <c r="I7576" s="434">
        <f t="shared" si="118"/>
        <v>31198020</v>
      </c>
    </row>
    <row r="7577" spans="1:9">
      <c r="A7577" s="421">
        <v>7576</v>
      </c>
      <c r="B7577" s="422" t="s">
        <v>7711</v>
      </c>
      <c r="C7577" s="422" t="s">
        <v>11561</v>
      </c>
      <c r="D7577" s="422" t="s">
        <v>2004</v>
      </c>
      <c r="E7577" s="422" t="s">
        <v>11573</v>
      </c>
      <c r="F7577" s="438">
        <v>40590000</v>
      </c>
      <c r="G7577" s="423">
        <v>2023</v>
      </c>
      <c r="H7577" s="424">
        <f>VLOOKUP(G7577,[3]잔가율!$B$3:$C$33,2,FALSE)</f>
        <v>0.82599999999999996</v>
      </c>
      <c r="I7577" s="434">
        <f t="shared" si="118"/>
        <v>33527340</v>
      </c>
    </row>
    <row r="7578" spans="1:9">
      <c r="A7578" s="421">
        <v>7577</v>
      </c>
      <c r="B7578" s="422" t="s">
        <v>7711</v>
      </c>
      <c r="C7578" s="422" t="s">
        <v>11561</v>
      </c>
      <c r="D7578" s="422" t="s">
        <v>2004</v>
      </c>
      <c r="E7578" s="422" t="s">
        <v>11574</v>
      </c>
      <c r="F7578" s="438">
        <v>36560000</v>
      </c>
      <c r="G7578" s="423">
        <v>2023</v>
      </c>
      <c r="H7578" s="424">
        <f>VLOOKUP(G7578,[3]잔가율!$B$3:$C$33,2,FALSE)</f>
        <v>0.82599999999999996</v>
      </c>
      <c r="I7578" s="434">
        <f t="shared" si="118"/>
        <v>30198560</v>
      </c>
    </row>
    <row r="7579" spans="1:9">
      <c r="A7579" s="421">
        <v>7578</v>
      </c>
      <c r="B7579" s="422" t="s">
        <v>7711</v>
      </c>
      <c r="C7579" s="422" t="s">
        <v>11561</v>
      </c>
      <c r="D7579" s="422" t="s">
        <v>2004</v>
      </c>
      <c r="E7579" s="422" t="s">
        <v>11575</v>
      </c>
      <c r="F7579" s="438">
        <v>37880000</v>
      </c>
      <c r="G7579" s="423">
        <v>2023</v>
      </c>
      <c r="H7579" s="424">
        <f>VLOOKUP(G7579,[3]잔가율!$B$3:$C$33,2,FALSE)</f>
        <v>0.82599999999999996</v>
      </c>
      <c r="I7579" s="434">
        <f t="shared" si="118"/>
        <v>31288880</v>
      </c>
    </row>
    <row r="7580" spans="1:9">
      <c r="A7580" s="421">
        <v>7579</v>
      </c>
      <c r="B7580" s="422" t="s">
        <v>7711</v>
      </c>
      <c r="C7580" s="422" t="s">
        <v>11561</v>
      </c>
      <c r="D7580" s="422" t="s">
        <v>2004</v>
      </c>
      <c r="E7580" s="422" t="s">
        <v>11576</v>
      </c>
      <c r="F7580" s="438">
        <v>43600000</v>
      </c>
      <c r="G7580" s="423">
        <v>2023</v>
      </c>
      <c r="H7580" s="424">
        <f>VLOOKUP(G7580,[3]잔가율!$B$3:$C$33,2,FALSE)</f>
        <v>0.82599999999999996</v>
      </c>
      <c r="I7580" s="434">
        <f t="shared" si="118"/>
        <v>36013600</v>
      </c>
    </row>
    <row r="7581" spans="1:9">
      <c r="A7581" s="421">
        <v>7580</v>
      </c>
      <c r="B7581" s="422" t="s">
        <v>7711</v>
      </c>
      <c r="C7581" s="422" t="s">
        <v>11561</v>
      </c>
      <c r="D7581" s="422" t="s">
        <v>2004</v>
      </c>
      <c r="E7581" s="422" t="s">
        <v>11577</v>
      </c>
      <c r="F7581" s="438">
        <v>35870000</v>
      </c>
      <c r="G7581" s="423">
        <v>2023</v>
      </c>
      <c r="H7581" s="424">
        <f>VLOOKUP(G7581,[3]잔가율!$B$3:$C$33,2,FALSE)</f>
        <v>0.82599999999999996</v>
      </c>
      <c r="I7581" s="434">
        <f t="shared" si="118"/>
        <v>29628620</v>
      </c>
    </row>
    <row r="7582" spans="1:9">
      <c r="A7582" s="421">
        <v>7581</v>
      </c>
      <c r="B7582" s="422" t="s">
        <v>7711</v>
      </c>
      <c r="C7582" s="422" t="s">
        <v>11561</v>
      </c>
      <c r="D7582" s="422" t="s">
        <v>2004</v>
      </c>
      <c r="E7582" s="422" t="s">
        <v>11578</v>
      </c>
      <c r="F7582" s="438">
        <v>38190000</v>
      </c>
      <c r="G7582" s="423">
        <v>2023</v>
      </c>
      <c r="H7582" s="424">
        <f>VLOOKUP(G7582,[3]잔가율!$B$3:$C$33,2,FALSE)</f>
        <v>0.82599999999999996</v>
      </c>
      <c r="I7582" s="434">
        <f t="shared" si="118"/>
        <v>31544940</v>
      </c>
    </row>
    <row r="7583" spans="1:9">
      <c r="A7583" s="421">
        <v>7582</v>
      </c>
      <c r="B7583" s="422" t="s">
        <v>7711</v>
      </c>
      <c r="C7583" s="422" t="s">
        <v>11561</v>
      </c>
      <c r="D7583" s="422" t="s">
        <v>2004</v>
      </c>
      <c r="E7583" s="422" t="s">
        <v>11579</v>
      </c>
      <c r="F7583" s="438">
        <v>40700000</v>
      </c>
      <c r="G7583" s="423">
        <v>2023</v>
      </c>
      <c r="H7583" s="424">
        <f>VLOOKUP(G7583,[3]잔가율!$B$3:$C$33,2,FALSE)</f>
        <v>0.82599999999999996</v>
      </c>
      <c r="I7583" s="434">
        <f t="shared" si="118"/>
        <v>33618200</v>
      </c>
    </row>
    <row r="7584" spans="1:9">
      <c r="A7584" s="421">
        <v>7583</v>
      </c>
      <c r="B7584" s="422" t="s">
        <v>7711</v>
      </c>
      <c r="C7584" s="422" t="s">
        <v>11561</v>
      </c>
      <c r="D7584" s="422" t="s">
        <v>2004</v>
      </c>
      <c r="E7584" s="422" t="s">
        <v>11580</v>
      </c>
      <c r="F7584" s="438">
        <v>35260000</v>
      </c>
      <c r="G7584" s="423">
        <v>2023</v>
      </c>
      <c r="H7584" s="424">
        <f>VLOOKUP(G7584,[3]잔가율!$B$3:$C$33,2,FALSE)</f>
        <v>0.82599999999999996</v>
      </c>
      <c r="I7584" s="434">
        <f t="shared" si="118"/>
        <v>29124760</v>
      </c>
    </row>
    <row r="7585" spans="1:9">
      <c r="A7585" s="421">
        <v>7584</v>
      </c>
      <c r="B7585" s="422" t="s">
        <v>7711</v>
      </c>
      <c r="C7585" s="422" t="s">
        <v>11561</v>
      </c>
      <c r="D7585" s="422" t="s">
        <v>2004</v>
      </c>
      <c r="E7585" s="422" t="s">
        <v>11581</v>
      </c>
      <c r="F7585" s="438">
        <v>38710000</v>
      </c>
      <c r="G7585" s="423">
        <v>2023</v>
      </c>
      <c r="H7585" s="424">
        <f>VLOOKUP(G7585,[3]잔가율!$B$3:$C$33,2,FALSE)</f>
        <v>0.82599999999999996</v>
      </c>
      <c r="I7585" s="434">
        <f t="shared" si="118"/>
        <v>31974460</v>
      </c>
    </row>
    <row r="7586" spans="1:9">
      <c r="A7586" s="421">
        <v>7585</v>
      </c>
      <c r="B7586" s="422" t="s">
        <v>7711</v>
      </c>
      <c r="C7586" s="422" t="s">
        <v>11561</v>
      </c>
      <c r="D7586" s="422" t="s">
        <v>2004</v>
      </c>
      <c r="E7586" s="422" t="s">
        <v>11582</v>
      </c>
      <c r="F7586" s="438">
        <v>41330000</v>
      </c>
      <c r="G7586" s="423">
        <v>2023</v>
      </c>
      <c r="H7586" s="424">
        <f>VLOOKUP(G7586,[3]잔가율!$B$3:$C$33,2,FALSE)</f>
        <v>0.82599999999999996</v>
      </c>
      <c r="I7586" s="434">
        <f t="shared" si="118"/>
        <v>34138580</v>
      </c>
    </row>
    <row r="7587" spans="1:9">
      <c r="A7587" s="421">
        <v>7586</v>
      </c>
      <c r="B7587" s="422" t="s">
        <v>7711</v>
      </c>
      <c r="C7587" s="422" t="s">
        <v>11561</v>
      </c>
      <c r="D7587" s="422" t="s">
        <v>2004</v>
      </c>
      <c r="E7587" s="422" t="s">
        <v>11583</v>
      </c>
      <c r="F7587" s="438">
        <v>40270000</v>
      </c>
      <c r="G7587" s="423">
        <v>2023</v>
      </c>
      <c r="H7587" s="424">
        <f>VLOOKUP(G7587,[3]잔가율!$B$3:$C$33,2,FALSE)</f>
        <v>0.82599999999999996</v>
      </c>
      <c r="I7587" s="434">
        <f t="shared" si="118"/>
        <v>33263020</v>
      </c>
    </row>
    <row r="7588" spans="1:9">
      <c r="A7588" s="421">
        <v>7587</v>
      </c>
      <c r="B7588" s="422" t="s">
        <v>7711</v>
      </c>
      <c r="C7588" s="422" t="s">
        <v>11561</v>
      </c>
      <c r="D7588" s="422" t="s">
        <v>2004</v>
      </c>
      <c r="E7588" s="422" t="s">
        <v>11584</v>
      </c>
      <c r="F7588" s="438">
        <v>42810000</v>
      </c>
      <c r="G7588" s="423">
        <v>2023</v>
      </c>
      <c r="H7588" s="424">
        <f>VLOOKUP(G7588,[3]잔가율!$B$3:$C$33,2,FALSE)</f>
        <v>0.82599999999999996</v>
      </c>
      <c r="I7588" s="434">
        <f t="shared" si="118"/>
        <v>35361060</v>
      </c>
    </row>
    <row r="7589" spans="1:9">
      <c r="A7589" s="421">
        <v>7588</v>
      </c>
      <c r="B7589" s="422" t="s">
        <v>7711</v>
      </c>
      <c r="C7589" s="422" t="s">
        <v>11561</v>
      </c>
      <c r="D7589" s="422" t="s">
        <v>2004</v>
      </c>
      <c r="E7589" s="422" t="s">
        <v>11585</v>
      </c>
      <c r="F7589" s="438">
        <v>37800000</v>
      </c>
      <c r="G7589" s="423">
        <v>2023</v>
      </c>
      <c r="H7589" s="424">
        <f>VLOOKUP(G7589,[3]잔가율!$B$3:$C$33,2,FALSE)</f>
        <v>0.82599999999999996</v>
      </c>
      <c r="I7589" s="434">
        <f t="shared" si="118"/>
        <v>31222800</v>
      </c>
    </row>
    <row r="7590" spans="1:9">
      <c r="A7590" s="421">
        <v>7589</v>
      </c>
      <c r="B7590" s="422" t="s">
        <v>7711</v>
      </c>
      <c r="C7590" s="422" t="s">
        <v>11561</v>
      </c>
      <c r="D7590" s="422" t="s">
        <v>2004</v>
      </c>
      <c r="E7590" s="422" t="s">
        <v>11586</v>
      </c>
      <c r="F7590" s="438">
        <v>42260000</v>
      </c>
      <c r="G7590" s="423">
        <v>2023</v>
      </c>
      <c r="H7590" s="424">
        <f>VLOOKUP(G7590,[3]잔가율!$B$3:$C$33,2,FALSE)</f>
        <v>0.82599999999999996</v>
      </c>
      <c r="I7590" s="434">
        <f t="shared" si="118"/>
        <v>34906760</v>
      </c>
    </row>
    <row r="7591" spans="1:9">
      <c r="A7591" s="421">
        <v>7590</v>
      </c>
      <c r="B7591" s="422" t="s">
        <v>7711</v>
      </c>
      <c r="C7591" s="422" t="s">
        <v>11561</v>
      </c>
      <c r="D7591" s="422" t="s">
        <v>2004</v>
      </c>
      <c r="E7591" s="422" t="s">
        <v>11587</v>
      </c>
      <c r="F7591" s="438">
        <v>37010000</v>
      </c>
      <c r="G7591" s="423">
        <v>2023</v>
      </c>
      <c r="H7591" s="424">
        <f>VLOOKUP(G7591,[3]잔가율!$B$3:$C$33,2,FALSE)</f>
        <v>0.82599999999999996</v>
      </c>
      <c r="I7591" s="434">
        <f t="shared" si="118"/>
        <v>30570260</v>
      </c>
    </row>
    <row r="7592" spans="1:9">
      <c r="A7592" s="421">
        <v>7591</v>
      </c>
      <c r="B7592" s="422" t="s">
        <v>7711</v>
      </c>
      <c r="C7592" s="422" t="s">
        <v>11561</v>
      </c>
      <c r="D7592" s="422" t="s">
        <v>2004</v>
      </c>
      <c r="E7592" s="422" t="s">
        <v>11588</v>
      </c>
      <c r="F7592" s="438">
        <v>39090000</v>
      </c>
      <c r="G7592" s="423">
        <v>2023</v>
      </c>
      <c r="H7592" s="424">
        <f>VLOOKUP(G7592,[3]잔가율!$B$3:$C$33,2,FALSE)</f>
        <v>0.82599999999999996</v>
      </c>
      <c r="I7592" s="434">
        <f t="shared" si="118"/>
        <v>32288340</v>
      </c>
    </row>
    <row r="7593" spans="1:9">
      <c r="A7593" s="421">
        <v>7592</v>
      </c>
      <c r="B7593" s="422" t="s">
        <v>7711</v>
      </c>
      <c r="C7593" s="422" t="s">
        <v>11561</v>
      </c>
      <c r="D7593" s="422" t="s">
        <v>2004</v>
      </c>
      <c r="E7593" s="422" t="s">
        <v>11589</v>
      </c>
      <c r="F7593" s="438">
        <v>36590000</v>
      </c>
      <c r="G7593" s="423">
        <v>2023</v>
      </c>
      <c r="H7593" s="424">
        <f>VLOOKUP(G7593,[3]잔가율!$B$3:$C$33,2,FALSE)</f>
        <v>0.82599999999999996</v>
      </c>
      <c r="I7593" s="434">
        <f t="shared" si="118"/>
        <v>30223340</v>
      </c>
    </row>
    <row r="7594" spans="1:9">
      <c r="A7594" s="421">
        <v>7593</v>
      </c>
      <c r="B7594" s="422" t="s">
        <v>7711</v>
      </c>
      <c r="C7594" s="422" t="s">
        <v>11561</v>
      </c>
      <c r="D7594" s="422" t="s">
        <v>2004</v>
      </c>
      <c r="E7594" s="422" t="s">
        <v>11590</v>
      </c>
      <c r="F7594" s="438">
        <v>39170000</v>
      </c>
      <c r="G7594" s="423">
        <v>2023</v>
      </c>
      <c r="H7594" s="424">
        <f>VLOOKUP(G7594,[3]잔가율!$B$3:$C$33,2,FALSE)</f>
        <v>0.82599999999999996</v>
      </c>
      <c r="I7594" s="434">
        <f t="shared" si="118"/>
        <v>32354420</v>
      </c>
    </row>
    <row r="7595" spans="1:9">
      <c r="A7595" s="421">
        <v>7594</v>
      </c>
      <c r="B7595" s="422" t="s">
        <v>7711</v>
      </c>
      <c r="C7595" s="422" t="s">
        <v>11561</v>
      </c>
      <c r="D7595" s="422" t="s">
        <v>2004</v>
      </c>
      <c r="E7595" s="422" t="s">
        <v>11591</v>
      </c>
      <c r="F7595" s="438">
        <v>35780000</v>
      </c>
      <c r="G7595" s="423">
        <v>2023</v>
      </c>
      <c r="H7595" s="424">
        <f>VLOOKUP(G7595,[3]잔가율!$B$3:$C$33,2,FALSE)</f>
        <v>0.82599999999999996</v>
      </c>
      <c r="I7595" s="434">
        <f t="shared" si="118"/>
        <v>29554280</v>
      </c>
    </row>
    <row r="7596" spans="1:9">
      <c r="A7596" s="421">
        <v>7595</v>
      </c>
      <c r="B7596" s="422" t="s">
        <v>7711</v>
      </c>
      <c r="C7596" s="422" t="s">
        <v>11561</v>
      </c>
      <c r="D7596" s="422" t="s">
        <v>2004</v>
      </c>
      <c r="E7596" s="422" t="s">
        <v>11592</v>
      </c>
      <c r="F7596" s="438">
        <v>43070000</v>
      </c>
      <c r="G7596" s="423">
        <v>2023</v>
      </c>
      <c r="H7596" s="424">
        <f>VLOOKUP(G7596,[3]잔가율!$B$3:$C$33,2,FALSE)</f>
        <v>0.82599999999999996</v>
      </c>
      <c r="I7596" s="434">
        <f t="shared" si="118"/>
        <v>35575820</v>
      </c>
    </row>
    <row r="7597" spans="1:9">
      <c r="A7597" s="421">
        <v>7596</v>
      </c>
      <c r="B7597" s="422" t="s">
        <v>7711</v>
      </c>
      <c r="C7597" s="422" t="s">
        <v>11561</v>
      </c>
      <c r="D7597" s="422" t="s">
        <v>2004</v>
      </c>
      <c r="E7597" s="422" t="s">
        <v>11593</v>
      </c>
      <c r="F7597" s="438">
        <v>45890000</v>
      </c>
      <c r="G7597" s="423">
        <v>2023</v>
      </c>
      <c r="H7597" s="424">
        <f>VLOOKUP(G7597,[3]잔가율!$B$3:$C$33,2,FALSE)</f>
        <v>0.82599999999999996</v>
      </c>
      <c r="I7597" s="434">
        <f t="shared" si="118"/>
        <v>37905140</v>
      </c>
    </row>
    <row r="7598" spans="1:9">
      <c r="A7598" s="421">
        <v>7597</v>
      </c>
      <c r="B7598" s="422" t="s">
        <v>7711</v>
      </c>
      <c r="C7598" s="422" t="s">
        <v>11561</v>
      </c>
      <c r="D7598" s="422" t="s">
        <v>2004</v>
      </c>
      <c r="E7598" s="422" t="s">
        <v>11594</v>
      </c>
      <c r="F7598" s="438">
        <v>39470000</v>
      </c>
      <c r="G7598" s="423">
        <v>2023</v>
      </c>
      <c r="H7598" s="424">
        <f>VLOOKUP(G7598,[3]잔가율!$B$3:$C$33,2,FALSE)</f>
        <v>0.82599999999999996</v>
      </c>
      <c r="I7598" s="434">
        <f t="shared" si="118"/>
        <v>32602220</v>
      </c>
    </row>
    <row r="7599" spans="1:9">
      <c r="A7599" s="421">
        <v>7598</v>
      </c>
      <c r="B7599" s="422" t="s">
        <v>7711</v>
      </c>
      <c r="C7599" s="422" t="s">
        <v>11561</v>
      </c>
      <c r="D7599" s="422" t="s">
        <v>2004</v>
      </c>
      <c r="E7599" s="422" t="s">
        <v>11595</v>
      </c>
      <c r="F7599" s="438">
        <v>41310000</v>
      </c>
      <c r="G7599" s="423">
        <v>2023</v>
      </c>
      <c r="H7599" s="424">
        <f>VLOOKUP(G7599,[3]잔가율!$B$3:$C$33,2,FALSE)</f>
        <v>0.82599999999999996</v>
      </c>
      <c r="I7599" s="434">
        <f t="shared" si="118"/>
        <v>34122060</v>
      </c>
    </row>
    <row r="7600" spans="1:9">
      <c r="A7600" s="421">
        <v>7599</v>
      </c>
      <c r="B7600" s="422" t="s">
        <v>7711</v>
      </c>
      <c r="C7600" s="422" t="s">
        <v>11561</v>
      </c>
      <c r="D7600" s="422" t="s">
        <v>2004</v>
      </c>
      <c r="E7600" s="422" t="s">
        <v>11596</v>
      </c>
      <c r="F7600" s="438">
        <v>38810000</v>
      </c>
      <c r="G7600" s="423">
        <v>2023</v>
      </c>
      <c r="H7600" s="424">
        <f>VLOOKUP(G7600,[3]잔가율!$B$3:$C$33,2,FALSE)</f>
        <v>0.82599999999999996</v>
      </c>
      <c r="I7600" s="434">
        <f t="shared" si="118"/>
        <v>32057060</v>
      </c>
    </row>
    <row r="7601" spans="1:9">
      <c r="A7601" s="421">
        <v>7600</v>
      </c>
      <c r="B7601" s="422" t="s">
        <v>7711</v>
      </c>
      <c r="C7601" s="422" t="s">
        <v>11561</v>
      </c>
      <c r="D7601" s="422" t="s">
        <v>2004</v>
      </c>
      <c r="E7601" s="422" t="s">
        <v>11597</v>
      </c>
      <c r="F7601" s="438">
        <v>40840000</v>
      </c>
      <c r="G7601" s="423">
        <v>2023</v>
      </c>
      <c r="H7601" s="424">
        <f>VLOOKUP(G7601,[3]잔가율!$B$3:$C$33,2,FALSE)</f>
        <v>0.82599999999999996</v>
      </c>
      <c r="I7601" s="434">
        <f t="shared" si="118"/>
        <v>33733840</v>
      </c>
    </row>
    <row r="7602" spans="1:9">
      <c r="A7602" s="421">
        <v>7601</v>
      </c>
      <c r="B7602" s="422" t="s">
        <v>7711</v>
      </c>
      <c r="C7602" s="422" t="s">
        <v>11561</v>
      </c>
      <c r="D7602" s="422" t="s">
        <v>2004</v>
      </c>
      <c r="E7602" s="422" t="s">
        <v>11598</v>
      </c>
      <c r="F7602" s="438">
        <v>38330000</v>
      </c>
      <c r="G7602" s="423">
        <v>2023</v>
      </c>
      <c r="H7602" s="424">
        <f>VLOOKUP(G7602,[3]잔가율!$B$3:$C$33,2,FALSE)</f>
        <v>0.82599999999999996</v>
      </c>
      <c r="I7602" s="434">
        <f t="shared" si="118"/>
        <v>31660580</v>
      </c>
    </row>
    <row r="7603" spans="1:9">
      <c r="A7603" s="421">
        <v>7602</v>
      </c>
      <c r="B7603" s="422" t="s">
        <v>7711</v>
      </c>
      <c r="C7603" s="422" t="s">
        <v>11561</v>
      </c>
      <c r="D7603" s="422" t="s">
        <v>2004</v>
      </c>
      <c r="E7603" s="422" t="s">
        <v>11599</v>
      </c>
      <c r="F7603" s="438">
        <v>46220000</v>
      </c>
      <c r="G7603" s="423">
        <v>2023</v>
      </c>
      <c r="H7603" s="424">
        <f>VLOOKUP(G7603,[3]잔가율!$B$3:$C$33,2,FALSE)</f>
        <v>0.82599999999999996</v>
      </c>
      <c r="I7603" s="434">
        <f t="shared" si="118"/>
        <v>38177720</v>
      </c>
    </row>
    <row r="7604" spans="1:9">
      <c r="A7604" s="421">
        <v>7603</v>
      </c>
      <c r="B7604" s="422" t="s">
        <v>7711</v>
      </c>
      <c r="C7604" s="422" t="s">
        <v>11561</v>
      </c>
      <c r="D7604" s="422" t="s">
        <v>2004</v>
      </c>
      <c r="E7604" s="422" t="s">
        <v>11600</v>
      </c>
      <c r="F7604" s="438">
        <v>41600000</v>
      </c>
      <c r="G7604" s="423">
        <v>2023</v>
      </c>
      <c r="H7604" s="424">
        <f>VLOOKUP(G7604,[3]잔가율!$B$3:$C$33,2,FALSE)</f>
        <v>0.82599999999999996</v>
      </c>
      <c r="I7604" s="434">
        <f t="shared" si="118"/>
        <v>34361600</v>
      </c>
    </row>
    <row r="7605" spans="1:9">
      <c r="A7605" s="421">
        <v>7604</v>
      </c>
      <c r="B7605" s="422" t="s">
        <v>7711</v>
      </c>
      <c r="C7605" s="422" t="s">
        <v>11561</v>
      </c>
      <c r="D7605" s="422" t="s">
        <v>2004</v>
      </c>
      <c r="E7605" s="422" t="s">
        <v>11601</v>
      </c>
      <c r="F7605" s="438">
        <v>47520000</v>
      </c>
      <c r="G7605" s="423">
        <v>2023</v>
      </c>
      <c r="H7605" s="424">
        <f>VLOOKUP(G7605,[3]잔가율!$B$3:$C$33,2,FALSE)</f>
        <v>0.82599999999999996</v>
      </c>
      <c r="I7605" s="434">
        <f t="shared" si="118"/>
        <v>39251520</v>
      </c>
    </row>
    <row r="7606" spans="1:9">
      <c r="A7606" s="421">
        <v>7605</v>
      </c>
      <c r="B7606" s="422" t="s">
        <v>7711</v>
      </c>
      <c r="C7606" s="422" t="s">
        <v>11561</v>
      </c>
      <c r="D7606" s="422" t="s">
        <v>2004</v>
      </c>
      <c r="E7606" s="422" t="s">
        <v>11602</v>
      </c>
      <c r="F7606" s="438">
        <v>41000000</v>
      </c>
      <c r="G7606" s="423">
        <v>2023</v>
      </c>
      <c r="H7606" s="424">
        <f>VLOOKUP(G7606,[3]잔가율!$B$3:$C$33,2,FALSE)</f>
        <v>0.82599999999999996</v>
      </c>
      <c r="I7606" s="434">
        <f t="shared" si="118"/>
        <v>33866000</v>
      </c>
    </row>
    <row r="7607" spans="1:9">
      <c r="A7607" s="421">
        <v>7606</v>
      </c>
      <c r="B7607" s="422" t="s">
        <v>7711</v>
      </c>
      <c r="C7607" s="422" t="s">
        <v>11561</v>
      </c>
      <c r="D7607" s="422" t="s">
        <v>2004</v>
      </c>
      <c r="E7607" s="422" t="s">
        <v>11603</v>
      </c>
      <c r="F7607" s="438">
        <v>44270000</v>
      </c>
      <c r="G7607" s="423">
        <v>2023</v>
      </c>
      <c r="H7607" s="424">
        <f>VLOOKUP(G7607,[3]잔가율!$B$3:$C$33,2,FALSE)</f>
        <v>0.82599999999999996</v>
      </c>
      <c r="I7607" s="434">
        <f t="shared" si="118"/>
        <v>36567020</v>
      </c>
    </row>
    <row r="7608" spans="1:9">
      <c r="A7608" s="421">
        <v>7607</v>
      </c>
      <c r="B7608" s="422" t="s">
        <v>7711</v>
      </c>
      <c r="C7608" s="422" t="s">
        <v>11561</v>
      </c>
      <c r="D7608" s="422" t="s">
        <v>2004</v>
      </c>
      <c r="E7608" s="422" t="s">
        <v>11604</v>
      </c>
      <c r="F7608" s="438">
        <v>46260000</v>
      </c>
      <c r="G7608" s="423">
        <v>2023</v>
      </c>
      <c r="H7608" s="424">
        <f>VLOOKUP(G7608,[3]잔가율!$B$3:$C$33,2,FALSE)</f>
        <v>0.82599999999999996</v>
      </c>
      <c r="I7608" s="434">
        <f t="shared" si="118"/>
        <v>38210760</v>
      </c>
    </row>
    <row r="7609" spans="1:9">
      <c r="A7609" s="421">
        <v>7608</v>
      </c>
      <c r="B7609" s="422" t="s">
        <v>7711</v>
      </c>
      <c r="C7609" s="422" t="s">
        <v>11561</v>
      </c>
      <c r="D7609" s="422" t="s">
        <v>2004</v>
      </c>
      <c r="E7609" s="422" t="s">
        <v>11605</v>
      </c>
      <c r="F7609" s="438">
        <v>46730000</v>
      </c>
      <c r="G7609" s="423">
        <v>2023</v>
      </c>
      <c r="H7609" s="424">
        <f>VLOOKUP(G7609,[3]잔가율!$B$3:$C$33,2,FALSE)</f>
        <v>0.82599999999999996</v>
      </c>
      <c r="I7609" s="434">
        <f t="shared" si="118"/>
        <v>38598980</v>
      </c>
    </row>
    <row r="7610" spans="1:9">
      <c r="A7610" s="421">
        <v>7609</v>
      </c>
      <c r="B7610" s="422" t="s">
        <v>7711</v>
      </c>
      <c r="C7610" s="422" t="s">
        <v>11561</v>
      </c>
      <c r="D7610" s="422" t="s">
        <v>2004</v>
      </c>
      <c r="E7610" s="422" t="s">
        <v>11606</v>
      </c>
      <c r="F7610" s="438">
        <v>41140000</v>
      </c>
      <c r="G7610" s="423">
        <v>2023</v>
      </c>
      <c r="H7610" s="424">
        <f>VLOOKUP(G7610,[3]잔가율!$B$3:$C$33,2,FALSE)</f>
        <v>0.82599999999999996</v>
      </c>
      <c r="I7610" s="434">
        <f t="shared" si="118"/>
        <v>33981640</v>
      </c>
    </row>
    <row r="7611" spans="1:9">
      <c r="A7611" s="421">
        <v>7610</v>
      </c>
      <c r="B7611" s="422" t="s">
        <v>7711</v>
      </c>
      <c r="C7611" s="422" t="s">
        <v>11561</v>
      </c>
      <c r="D7611" s="422" t="s">
        <v>2004</v>
      </c>
      <c r="E7611" s="422" t="s">
        <v>11607</v>
      </c>
      <c r="F7611" s="438">
        <v>40820000</v>
      </c>
      <c r="G7611" s="423">
        <v>2023</v>
      </c>
      <c r="H7611" s="424">
        <f>VLOOKUP(G7611,[3]잔가율!$B$3:$C$33,2,FALSE)</f>
        <v>0.82599999999999996</v>
      </c>
      <c r="I7611" s="434">
        <f t="shared" si="118"/>
        <v>33717320</v>
      </c>
    </row>
    <row r="7612" spans="1:9">
      <c r="A7612" s="421">
        <v>7611</v>
      </c>
      <c r="B7612" s="422" t="s">
        <v>7711</v>
      </c>
      <c r="C7612" s="422" t="s">
        <v>15861</v>
      </c>
      <c r="D7612" s="422" t="s">
        <v>2004</v>
      </c>
      <c r="E7612" s="422" t="s">
        <v>11608</v>
      </c>
      <c r="F7612" s="438">
        <v>45720000</v>
      </c>
      <c r="G7612" s="423">
        <v>2023</v>
      </c>
      <c r="H7612" s="424">
        <f>VLOOKUP(G7612,[3]잔가율!$B$3:$C$33,2,FALSE)</f>
        <v>0.82599999999999996</v>
      </c>
      <c r="I7612" s="434">
        <f t="shared" si="118"/>
        <v>37764720</v>
      </c>
    </row>
    <row r="7613" spans="1:9">
      <c r="A7613" s="421">
        <v>7612</v>
      </c>
      <c r="B7613" s="422" t="s">
        <v>7711</v>
      </c>
      <c r="C7613" s="422" t="s">
        <v>11561</v>
      </c>
      <c r="D7613" s="422" t="s">
        <v>2004</v>
      </c>
      <c r="E7613" s="422" t="s">
        <v>11609</v>
      </c>
      <c r="F7613" s="438">
        <v>48280000</v>
      </c>
      <c r="G7613" s="423">
        <v>2023</v>
      </c>
      <c r="H7613" s="424">
        <f>VLOOKUP(G7613,[3]잔가율!$B$3:$C$33,2,FALSE)</f>
        <v>0.82599999999999996</v>
      </c>
      <c r="I7613" s="434">
        <f t="shared" si="118"/>
        <v>39879280</v>
      </c>
    </row>
    <row r="7614" spans="1:9">
      <c r="A7614" s="421">
        <v>7613</v>
      </c>
      <c r="B7614" s="422" t="s">
        <v>7711</v>
      </c>
      <c r="C7614" s="422" t="s">
        <v>11561</v>
      </c>
      <c r="D7614" s="422" t="s">
        <v>2004</v>
      </c>
      <c r="E7614" s="422" t="s">
        <v>11610</v>
      </c>
      <c r="F7614" s="438">
        <v>43110000</v>
      </c>
      <c r="G7614" s="423">
        <v>2023</v>
      </c>
      <c r="H7614" s="424">
        <f>VLOOKUP(G7614,[3]잔가율!$B$3:$C$33,2,FALSE)</f>
        <v>0.82599999999999996</v>
      </c>
      <c r="I7614" s="434">
        <f t="shared" si="118"/>
        <v>35608860</v>
      </c>
    </row>
    <row r="7615" spans="1:9">
      <c r="A7615" s="421">
        <v>7614</v>
      </c>
      <c r="B7615" s="422" t="s">
        <v>7711</v>
      </c>
      <c r="C7615" s="422" t="s">
        <v>11561</v>
      </c>
      <c r="D7615" s="422" t="s">
        <v>2004</v>
      </c>
      <c r="E7615" s="422" t="s">
        <v>11611</v>
      </c>
      <c r="F7615" s="438">
        <v>49750000</v>
      </c>
      <c r="G7615" s="423">
        <v>2023</v>
      </c>
      <c r="H7615" s="424">
        <f>VLOOKUP(G7615,[3]잔가율!$B$3:$C$33,2,FALSE)</f>
        <v>0.82599999999999996</v>
      </c>
      <c r="I7615" s="434">
        <f t="shared" si="118"/>
        <v>41093500</v>
      </c>
    </row>
    <row r="7616" spans="1:9">
      <c r="A7616" s="421">
        <v>7615</v>
      </c>
      <c r="B7616" s="422" t="s">
        <v>7711</v>
      </c>
      <c r="C7616" s="422" t="s">
        <v>11561</v>
      </c>
      <c r="D7616" s="422" t="s">
        <v>2004</v>
      </c>
      <c r="E7616" s="422" t="s">
        <v>11612</v>
      </c>
      <c r="F7616" s="438">
        <v>43230000</v>
      </c>
      <c r="G7616" s="423">
        <v>2023</v>
      </c>
      <c r="H7616" s="424">
        <f>VLOOKUP(G7616,[3]잔가율!$B$3:$C$33,2,FALSE)</f>
        <v>0.82599999999999996</v>
      </c>
      <c r="I7616" s="434">
        <f t="shared" si="118"/>
        <v>35707980</v>
      </c>
    </row>
    <row r="7617" spans="1:9">
      <c r="A7617" s="421">
        <v>7616</v>
      </c>
      <c r="B7617" s="422" t="s">
        <v>7711</v>
      </c>
      <c r="C7617" s="422" t="s">
        <v>11561</v>
      </c>
      <c r="D7617" s="422" t="s">
        <v>2004</v>
      </c>
      <c r="E7617" s="422" t="s">
        <v>11613</v>
      </c>
      <c r="F7617" s="438">
        <v>46730000</v>
      </c>
      <c r="G7617" s="423">
        <v>2023</v>
      </c>
      <c r="H7617" s="424">
        <f>VLOOKUP(G7617,[3]잔가율!$B$3:$C$33,2,FALSE)</f>
        <v>0.82599999999999996</v>
      </c>
      <c r="I7617" s="434">
        <f t="shared" si="118"/>
        <v>38598980</v>
      </c>
    </row>
    <row r="7618" spans="1:9">
      <c r="A7618" s="421">
        <v>7617</v>
      </c>
      <c r="B7618" s="422" t="s">
        <v>7711</v>
      </c>
      <c r="C7618" s="422" t="s">
        <v>11561</v>
      </c>
      <c r="D7618" s="422" t="s">
        <v>2004</v>
      </c>
      <c r="E7618" s="422" t="s">
        <v>11614</v>
      </c>
      <c r="F7618" s="438">
        <v>47750000</v>
      </c>
      <c r="G7618" s="423">
        <v>2023</v>
      </c>
      <c r="H7618" s="424">
        <f>VLOOKUP(G7618,[3]잔가율!$B$3:$C$33,2,FALSE)</f>
        <v>0.82599999999999996</v>
      </c>
      <c r="I7618" s="434">
        <f t="shared" ref="I7618:I7681" si="119">ROUNDDOWN(F7618*H7618,0)</f>
        <v>39441500</v>
      </c>
    </row>
    <row r="7619" spans="1:9">
      <c r="A7619" s="421">
        <v>7618</v>
      </c>
      <c r="B7619" s="422" t="s">
        <v>7711</v>
      </c>
      <c r="C7619" s="422" t="s">
        <v>15861</v>
      </c>
      <c r="D7619" s="422" t="s">
        <v>2004</v>
      </c>
      <c r="E7619" s="422" t="s">
        <v>11615</v>
      </c>
      <c r="F7619" s="438">
        <v>48210000</v>
      </c>
      <c r="G7619" s="423">
        <v>2023</v>
      </c>
      <c r="H7619" s="424">
        <f>VLOOKUP(G7619,[3]잔가율!$B$3:$C$33,2,FALSE)</f>
        <v>0.82599999999999996</v>
      </c>
      <c r="I7619" s="434">
        <f t="shared" si="119"/>
        <v>39821460</v>
      </c>
    </row>
    <row r="7620" spans="1:9">
      <c r="A7620" s="421">
        <v>7619</v>
      </c>
      <c r="B7620" s="422" t="s">
        <v>7711</v>
      </c>
      <c r="C7620" s="422" t="s">
        <v>11561</v>
      </c>
      <c r="D7620" s="422" t="s">
        <v>2004</v>
      </c>
      <c r="E7620" s="422" t="s">
        <v>11616</v>
      </c>
      <c r="F7620" s="438">
        <v>44660000</v>
      </c>
      <c r="G7620" s="423">
        <v>2023</v>
      </c>
      <c r="H7620" s="424">
        <f>VLOOKUP(G7620,[3]잔가율!$B$3:$C$33,2,FALSE)</f>
        <v>0.82599999999999996</v>
      </c>
      <c r="I7620" s="434">
        <f t="shared" si="119"/>
        <v>36889160</v>
      </c>
    </row>
    <row r="7621" spans="1:9">
      <c r="A7621" s="421">
        <v>7620</v>
      </c>
      <c r="B7621" s="422" t="s">
        <v>7711</v>
      </c>
      <c r="C7621" s="422" t="s">
        <v>11561</v>
      </c>
      <c r="D7621" s="422" t="s">
        <v>2004</v>
      </c>
      <c r="E7621" s="422" t="s">
        <v>11617</v>
      </c>
      <c r="F7621" s="438">
        <v>44220000</v>
      </c>
      <c r="G7621" s="423">
        <v>2023</v>
      </c>
      <c r="H7621" s="424">
        <f>VLOOKUP(G7621,[3]잔가율!$B$3:$C$33,2,FALSE)</f>
        <v>0.82599999999999996</v>
      </c>
      <c r="I7621" s="434">
        <f t="shared" si="119"/>
        <v>36525720</v>
      </c>
    </row>
    <row r="7622" spans="1:9">
      <c r="A7622" s="421">
        <v>7621</v>
      </c>
      <c r="B7622" s="422" t="s">
        <v>7711</v>
      </c>
      <c r="C7622" s="422" t="s">
        <v>11561</v>
      </c>
      <c r="D7622" s="422" t="s">
        <v>2004</v>
      </c>
      <c r="E7622" s="422" t="s">
        <v>11618</v>
      </c>
      <c r="F7622" s="438">
        <v>49420000</v>
      </c>
      <c r="G7622" s="423">
        <v>2023</v>
      </c>
      <c r="H7622" s="424">
        <f>VLOOKUP(G7622,[3]잔가율!$B$3:$C$33,2,FALSE)</f>
        <v>0.82599999999999996</v>
      </c>
      <c r="I7622" s="434">
        <f t="shared" si="119"/>
        <v>40820920</v>
      </c>
    </row>
    <row r="7623" spans="1:9">
      <c r="A7623" s="421">
        <v>7622</v>
      </c>
      <c r="B7623" s="426" t="s">
        <v>7711</v>
      </c>
      <c r="C7623" s="426" t="s">
        <v>11561</v>
      </c>
      <c r="D7623" s="426" t="s">
        <v>2004</v>
      </c>
      <c r="E7623" s="426" t="s">
        <v>11619</v>
      </c>
      <c r="F7623" s="441">
        <v>43270000</v>
      </c>
      <c r="G7623" s="423">
        <v>2023</v>
      </c>
      <c r="H7623" s="424">
        <f>VLOOKUP(G7623,[3]잔가율!$B$3:$C$33,2,FALSE)</f>
        <v>0.82599999999999996</v>
      </c>
      <c r="I7623" s="434">
        <f t="shared" si="119"/>
        <v>35741020</v>
      </c>
    </row>
    <row r="7624" spans="1:9">
      <c r="A7624" s="421">
        <v>7623</v>
      </c>
      <c r="B7624" s="426" t="s">
        <v>7711</v>
      </c>
      <c r="C7624" s="426" t="s">
        <v>11561</v>
      </c>
      <c r="D7624" s="426" t="s">
        <v>2004</v>
      </c>
      <c r="E7624" s="426" t="s">
        <v>11620</v>
      </c>
      <c r="F7624" s="441">
        <v>38090000</v>
      </c>
      <c r="G7624" s="423">
        <v>2023</v>
      </c>
      <c r="H7624" s="424">
        <f>VLOOKUP(G7624,[3]잔가율!$B$3:$C$33,2,FALSE)</f>
        <v>0.82599999999999996</v>
      </c>
      <c r="I7624" s="434">
        <f t="shared" si="119"/>
        <v>31462340</v>
      </c>
    </row>
    <row r="7625" spans="1:9">
      <c r="A7625" s="421">
        <v>7624</v>
      </c>
      <c r="B7625" s="426" t="s">
        <v>7711</v>
      </c>
      <c r="C7625" s="426" t="s">
        <v>11561</v>
      </c>
      <c r="D7625" s="426" t="s">
        <v>2004</v>
      </c>
      <c r="E7625" s="426" t="s">
        <v>11621</v>
      </c>
      <c r="F7625" s="441">
        <v>40310000</v>
      </c>
      <c r="G7625" s="423">
        <v>2023</v>
      </c>
      <c r="H7625" s="424">
        <f>VLOOKUP(G7625,[3]잔가율!$B$3:$C$33,2,FALSE)</f>
        <v>0.82599999999999996</v>
      </c>
      <c r="I7625" s="434">
        <f t="shared" si="119"/>
        <v>33296060</v>
      </c>
    </row>
    <row r="7626" spans="1:9">
      <c r="A7626" s="421">
        <v>7625</v>
      </c>
      <c r="B7626" s="426" t="s">
        <v>7711</v>
      </c>
      <c r="C7626" s="426" t="s">
        <v>11561</v>
      </c>
      <c r="D7626" s="426" t="s">
        <v>2004</v>
      </c>
      <c r="E7626" s="426" t="s">
        <v>11622</v>
      </c>
      <c r="F7626" s="441">
        <v>40800000</v>
      </c>
      <c r="G7626" s="423">
        <v>2023</v>
      </c>
      <c r="H7626" s="424">
        <f>VLOOKUP(G7626,[3]잔가율!$B$3:$C$33,2,FALSE)</f>
        <v>0.82599999999999996</v>
      </c>
      <c r="I7626" s="434">
        <f t="shared" si="119"/>
        <v>33700800</v>
      </c>
    </row>
    <row r="7627" spans="1:9">
      <c r="A7627" s="421">
        <v>7626</v>
      </c>
      <c r="B7627" s="426" t="s">
        <v>7711</v>
      </c>
      <c r="C7627" s="426" t="s">
        <v>11561</v>
      </c>
      <c r="D7627" s="426" t="s">
        <v>2004</v>
      </c>
      <c r="E7627" s="426" t="s">
        <v>11623</v>
      </c>
      <c r="F7627" s="441">
        <v>43570000</v>
      </c>
      <c r="G7627" s="423">
        <v>2023</v>
      </c>
      <c r="H7627" s="424">
        <f>VLOOKUP(G7627,[3]잔가율!$B$3:$C$33,2,FALSE)</f>
        <v>0.82599999999999996</v>
      </c>
      <c r="I7627" s="434">
        <f t="shared" si="119"/>
        <v>35988820</v>
      </c>
    </row>
    <row r="7628" spans="1:9">
      <c r="A7628" s="421">
        <v>7627</v>
      </c>
      <c r="B7628" s="426" t="s">
        <v>7711</v>
      </c>
      <c r="C7628" s="426" t="s">
        <v>11561</v>
      </c>
      <c r="D7628" s="426" t="s">
        <v>2004</v>
      </c>
      <c r="E7628" s="426" t="s">
        <v>11624</v>
      </c>
      <c r="F7628" s="441">
        <v>44170000</v>
      </c>
      <c r="G7628" s="423">
        <v>2023</v>
      </c>
      <c r="H7628" s="424">
        <f>VLOOKUP(G7628,[3]잔가율!$B$3:$C$33,2,FALSE)</f>
        <v>0.82599999999999996</v>
      </c>
      <c r="I7628" s="434">
        <f t="shared" si="119"/>
        <v>36484420</v>
      </c>
    </row>
    <row r="7629" spans="1:9">
      <c r="A7629" s="421">
        <v>7628</v>
      </c>
      <c r="B7629" s="426" t="s">
        <v>7711</v>
      </c>
      <c r="C7629" s="426" t="s">
        <v>11561</v>
      </c>
      <c r="D7629" s="426" t="s">
        <v>2004</v>
      </c>
      <c r="E7629" s="426" t="s">
        <v>11625</v>
      </c>
      <c r="F7629" s="441">
        <v>40630000</v>
      </c>
      <c r="G7629" s="423">
        <v>2023</v>
      </c>
      <c r="H7629" s="424">
        <f>VLOOKUP(G7629,[3]잔가율!$B$3:$C$33,2,FALSE)</f>
        <v>0.82599999999999996</v>
      </c>
      <c r="I7629" s="434">
        <f t="shared" si="119"/>
        <v>33560380</v>
      </c>
    </row>
    <row r="7630" spans="1:9">
      <c r="A7630" s="421">
        <v>7629</v>
      </c>
      <c r="B7630" s="426" t="s">
        <v>7711</v>
      </c>
      <c r="C7630" s="426" t="s">
        <v>11561</v>
      </c>
      <c r="D7630" s="426" t="s">
        <v>2004</v>
      </c>
      <c r="E7630" s="426" t="s">
        <v>11626</v>
      </c>
      <c r="F7630" s="441">
        <v>47350000</v>
      </c>
      <c r="G7630" s="423">
        <v>2023</v>
      </c>
      <c r="H7630" s="424">
        <f>VLOOKUP(G7630,[3]잔가율!$B$3:$C$33,2,FALSE)</f>
        <v>0.82599999999999996</v>
      </c>
      <c r="I7630" s="434">
        <f t="shared" si="119"/>
        <v>39111100</v>
      </c>
    </row>
    <row r="7631" spans="1:9">
      <c r="A7631" s="421">
        <v>7630</v>
      </c>
      <c r="B7631" s="426" t="s">
        <v>7711</v>
      </c>
      <c r="C7631" s="426" t="s">
        <v>11561</v>
      </c>
      <c r="D7631" s="426" t="s">
        <v>2004</v>
      </c>
      <c r="E7631" s="426" t="s">
        <v>11627</v>
      </c>
      <c r="F7631" s="441">
        <v>42740000</v>
      </c>
      <c r="G7631" s="423">
        <v>2023</v>
      </c>
      <c r="H7631" s="424">
        <f>VLOOKUP(G7631,[3]잔가율!$B$3:$C$33,2,FALSE)</f>
        <v>0.82599999999999996</v>
      </c>
      <c r="I7631" s="434">
        <f t="shared" si="119"/>
        <v>35303240</v>
      </c>
    </row>
    <row r="7632" spans="1:9">
      <c r="A7632" s="421">
        <v>7631</v>
      </c>
      <c r="B7632" s="426" t="s">
        <v>7711</v>
      </c>
      <c r="C7632" s="426" t="s">
        <v>11561</v>
      </c>
      <c r="D7632" s="426" t="s">
        <v>2004</v>
      </c>
      <c r="E7632" s="426" t="s">
        <v>11628</v>
      </c>
      <c r="F7632" s="441">
        <v>46700000</v>
      </c>
      <c r="G7632" s="423">
        <v>2023</v>
      </c>
      <c r="H7632" s="424">
        <f>VLOOKUP(G7632,[3]잔가율!$B$3:$C$33,2,FALSE)</f>
        <v>0.82599999999999996</v>
      </c>
      <c r="I7632" s="434">
        <f t="shared" si="119"/>
        <v>38574200</v>
      </c>
    </row>
    <row r="7633" spans="1:9">
      <c r="A7633" s="421">
        <v>7632</v>
      </c>
      <c r="B7633" s="426" t="s">
        <v>7711</v>
      </c>
      <c r="C7633" s="426" t="s">
        <v>11561</v>
      </c>
      <c r="D7633" s="426" t="s">
        <v>2004</v>
      </c>
      <c r="E7633" s="426" t="s">
        <v>11629</v>
      </c>
      <c r="F7633" s="441">
        <v>46210000</v>
      </c>
      <c r="G7633" s="423">
        <v>2023</v>
      </c>
      <c r="H7633" s="424">
        <f>VLOOKUP(G7633,[3]잔가율!$B$3:$C$33,2,FALSE)</f>
        <v>0.82599999999999996</v>
      </c>
      <c r="I7633" s="434">
        <f t="shared" si="119"/>
        <v>38169460</v>
      </c>
    </row>
    <row r="7634" spans="1:9">
      <c r="A7634" s="421">
        <v>7633</v>
      </c>
      <c r="B7634" s="426" t="s">
        <v>7711</v>
      </c>
      <c r="C7634" s="426" t="s">
        <v>11561</v>
      </c>
      <c r="D7634" s="426" t="s">
        <v>2004</v>
      </c>
      <c r="E7634" s="426" t="s">
        <v>11630</v>
      </c>
      <c r="F7634" s="441">
        <v>43210000</v>
      </c>
      <c r="G7634" s="423">
        <v>2023</v>
      </c>
      <c r="H7634" s="424">
        <f>VLOOKUP(G7634,[3]잔가율!$B$3:$C$33,2,FALSE)</f>
        <v>0.82599999999999996</v>
      </c>
      <c r="I7634" s="434">
        <f t="shared" si="119"/>
        <v>35691460</v>
      </c>
    </row>
    <row r="7635" spans="1:9">
      <c r="A7635" s="421">
        <v>7634</v>
      </c>
      <c r="B7635" s="425" t="s">
        <v>7711</v>
      </c>
      <c r="C7635" s="425" t="s">
        <v>11561</v>
      </c>
      <c r="D7635" s="425" t="s">
        <v>2004</v>
      </c>
      <c r="E7635" s="425" t="s">
        <v>11631</v>
      </c>
      <c r="F7635" s="443">
        <v>42010000</v>
      </c>
      <c r="G7635" s="423">
        <v>2023</v>
      </c>
      <c r="H7635" s="424">
        <f>VLOOKUP(G7635,[3]잔가율!$B$3:$C$33,2,FALSE)</f>
        <v>0.82599999999999996</v>
      </c>
      <c r="I7635" s="434">
        <f t="shared" si="119"/>
        <v>34700260</v>
      </c>
    </row>
    <row r="7636" spans="1:9">
      <c r="A7636" s="421">
        <v>7635</v>
      </c>
      <c r="B7636" s="425" t="s">
        <v>7711</v>
      </c>
      <c r="C7636" s="425" t="s">
        <v>11561</v>
      </c>
      <c r="D7636" s="425" t="s">
        <v>2004</v>
      </c>
      <c r="E7636" s="425" t="s">
        <v>11632</v>
      </c>
      <c r="F7636" s="443">
        <v>38960000</v>
      </c>
      <c r="G7636" s="423">
        <v>2023</v>
      </c>
      <c r="H7636" s="424">
        <f>VLOOKUP(G7636,[3]잔가율!$B$3:$C$33,2,FALSE)</f>
        <v>0.82599999999999996</v>
      </c>
      <c r="I7636" s="434">
        <f t="shared" si="119"/>
        <v>32180960</v>
      </c>
    </row>
    <row r="7637" spans="1:9">
      <c r="A7637" s="421">
        <v>7636</v>
      </c>
      <c r="B7637" s="425" t="s">
        <v>7711</v>
      </c>
      <c r="C7637" s="425" t="s">
        <v>11561</v>
      </c>
      <c r="D7637" s="425" t="s">
        <v>2004</v>
      </c>
      <c r="E7637" s="425" t="s">
        <v>11633</v>
      </c>
      <c r="F7637" s="443">
        <v>41830000</v>
      </c>
      <c r="G7637" s="423">
        <v>2023</v>
      </c>
      <c r="H7637" s="424">
        <f>VLOOKUP(G7637,[3]잔가율!$B$3:$C$33,2,FALSE)</f>
        <v>0.82599999999999996</v>
      </c>
      <c r="I7637" s="434">
        <f t="shared" si="119"/>
        <v>34551580</v>
      </c>
    </row>
    <row r="7638" spans="1:9">
      <c r="A7638" s="421">
        <v>7637</v>
      </c>
      <c r="B7638" s="425" t="s">
        <v>7711</v>
      </c>
      <c r="C7638" s="425" t="s">
        <v>11561</v>
      </c>
      <c r="D7638" s="425" t="s">
        <v>2004</v>
      </c>
      <c r="E7638" s="425" t="s">
        <v>11634</v>
      </c>
      <c r="F7638" s="443">
        <v>42630000</v>
      </c>
      <c r="G7638" s="423">
        <v>2023</v>
      </c>
      <c r="H7638" s="424">
        <f>VLOOKUP(G7638,[3]잔가율!$B$3:$C$33,2,FALSE)</f>
        <v>0.82599999999999996</v>
      </c>
      <c r="I7638" s="434">
        <f t="shared" si="119"/>
        <v>35212380</v>
      </c>
    </row>
    <row r="7639" spans="1:9">
      <c r="A7639" s="421">
        <v>7638</v>
      </c>
      <c r="B7639" s="426" t="s">
        <v>7711</v>
      </c>
      <c r="C7639" s="426" t="s">
        <v>11561</v>
      </c>
      <c r="D7639" s="426" t="s">
        <v>2004</v>
      </c>
      <c r="E7639" s="426" t="s">
        <v>11635</v>
      </c>
      <c r="F7639" s="441">
        <v>46310000</v>
      </c>
      <c r="G7639" s="423">
        <v>2023</v>
      </c>
      <c r="H7639" s="424">
        <f>VLOOKUP(G7639,[3]잔가율!$B$3:$C$33,2,FALSE)</f>
        <v>0.82599999999999996</v>
      </c>
      <c r="I7639" s="434">
        <f t="shared" si="119"/>
        <v>38252060</v>
      </c>
    </row>
    <row r="7640" spans="1:9">
      <c r="A7640" s="421">
        <v>7639</v>
      </c>
      <c r="B7640" s="426" t="s">
        <v>7711</v>
      </c>
      <c r="C7640" s="426" t="s">
        <v>11561</v>
      </c>
      <c r="D7640" s="426" t="s">
        <v>2004</v>
      </c>
      <c r="E7640" s="426" t="s">
        <v>11636</v>
      </c>
      <c r="F7640" s="441">
        <v>42160000</v>
      </c>
      <c r="G7640" s="423">
        <v>2023</v>
      </c>
      <c r="H7640" s="424">
        <f>VLOOKUP(G7640,[3]잔가율!$B$3:$C$33,2,FALSE)</f>
        <v>0.82599999999999996</v>
      </c>
      <c r="I7640" s="434">
        <f t="shared" si="119"/>
        <v>34824160</v>
      </c>
    </row>
    <row r="7641" spans="1:9">
      <c r="A7641" s="421">
        <v>7640</v>
      </c>
      <c r="B7641" s="425" t="s">
        <v>7711</v>
      </c>
      <c r="C7641" s="425" t="s">
        <v>11561</v>
      </c>
      <c r="D7641" s="425" t="s">
        <v>2004</v>
      </c>
      <c r="E7641" s="425" t="s">
        <v>11637</v>
      </c>
      <c r="F7641" s="443">
        <v>48780000</v>
      </c>
      <c r="G7641" s="423">
        <v>2023</v>
      </c>
      <c r="H7641" s="424">
        <f>VLOOKUP(G7641,[3]잔가율!$B$3:$C$33,2,FALSE)</f>
        <v>0.82599999999999996</v>
      </c>
      <c r="I7641" s="434">
        <f t="shared" si="119"/>
        <v>40292280</v>
      </c>
    </row>
    <row r="7642" spans="1:9">
      <c r="A7642" s="421">
        <v>7641</v>
      </c>
      <c r="B7642" s="425" t="s">
        <v>7711</v>
      </c>
      <c r="C7642" s="425" t="s">
        <v>11561</v>
      </c>
      <c r="D7642" s="425" t="s">
        <v>2004</v>
      </c>
      <c r="E7642" s="425" t="s">
        <v>11638</v>
      </c>
      <c r="F7642" s="443">
        <v>43160000</v>
      </c>
      <c r="G7642" s="423">
        <v>2023</v>
      </c>
      <c r="H7642" s="424">
        <f>VLOOKUP(G7642,[3]잔가율!$B$3:$C$33,2,FALSE)</f>
        <v>0.82599999999999996</v>
      </c>
      <c r="I7642" s="434">
        <f t="shared" si="119"/>
        <v>35650160</v>
      </c>
    </row>
    <row r="7643" spans="1:9">
      <c r="A7643" s="421">
        <v>7642</v>
      </c>
      <c r="B7643" s="425" t="s">
        <v>7711</v>
      </c>
      <c r="C7643" s="425" t="s">
        <v>11561</v>
      </c>
      <c r="D7643" s="425" t="s">
        <v>2004</v>
      </c>
      <c r="E7643" s="425" t="s">
        <v>11639</v>
      </c>
      <c r="F7643" s="443">
        <v>46230000</v>
      </c>
      <c r="G7643" s="423">
        <v>2023</v>
      </c>
      <c r="H7643" s="424">
        <f>VLOOKUP(G7643,[3]잔가율!$B$3:$C$33,2,FALSE)</f>
        <v>0.82599999999999996</v>
      </c>
      <c r="I7643" s="434">
        <f t="shared" si="119"/>
        <v>38185980</v>
      </c>
    </row>
    <row r="7644" spans="1:9">
      <c r="A7644" s="421">
        <v>7643</v>
      </c>
      <c r="B7644" s="426" t="s">
        <v>7711</v>
      </c>
      <c r="C7644" s="426" t="s">
        <v>11561</v>
      </c>
      <c r="D7644" s="426" t="s">
        <v>2004</v>
      </c>
      <c r="E7644" s="426" t="s">
        <v>11640</v>
      </c>
      <c r="F7644" s="441">
        <v>45810000</v>
      </c>
      <c r="G7644" s="423">
        <v>2023</v>
      </c>
      <c r="H7644" s="424">
        <f>VLOOKUP(G7644,[3]잔가율!$B$3:$C$33,2,FALSE)</f>
        <v>0.82599999999999996</v>
      </c>
      <c r="I7644" s="434">
        <f t="shared" si="119"/>
        <v>37839060</v>
      </c>
    </row>
    <row r="7645" spans="1:9">
      <c r="A7645" s="421">
        <v>7644</v>
      </c>
      <c r="B7645" s="426" t="s">
        <v>7711</v>
      </c>
      <c r="C7645" s="426" t="s">
        <v>11561</v>
      </c>
      <c r="D7645" s="426" t="s">
        <v>2004</v>
      </c>
      <c r="E7645" s="426" t="s">
        <v>11641</v>
      </c>
      <c r="F7645" s="441">
        <v>46180000</v>
      </c>
      <c r="G7645" s="423">
        <v>2023</v>
      </c>
      <c r="H7645" s="424">
        <f>VLOOKUP(G7645,[3]잔가율!$B$3:$C$33,2,FALSE)</f>
        <v>0.82599999999999996</v>
      </c>
      <c r="I7645" s="434">
        <f t="shared" si="119"/>
        <v>38144680</v>
      </c>
    </row>
    <row r="7646" spans="1:9">
      <c r="A7646" s="421">
        <v>7645</v>
      </c>
      <c r="B7646" s="426" t="s">
        <v>7711</v>
      </c>
      <c r="C7646" s="426" t="s">
        <v>11561</v>
      </c>
      <c r="D7646" s="426" t="s">
        <v>2004</v>
      </c>
      <c r="E7646" s="426" t="s">
        <v>11642</v>
      </c>
      <c r="F7646" s="441">
        <v>42030000</v>
      </c>
      <c r="G7646" s="423">
        <v>2023</v>
      </c>
      <c r="H7646" s="424">
        <f>VLOOKUP(G7646,[3]잔가율!$B$3:$C$33,2,FALSE)</f>
        <v>0.82599999999999996</v>
      </c>
      <c r="I7646" s="434">
        <f t="shared" si="119"/>
        <v>34716780</v>
      </c>
    </row>
    <row r="7647" spans="1:9">
      <c r="A7647" s="421">
        <v>7646</v>
      </c>
      <c r="B7647" s="426" t="s">
        <v>7711</v>
      </c>
      <c r="C7647" s="426" t="s">
        <v>11561</v>
      </c>
      <c r="D7647" s="426" t="s">
        <v>2004</v>
      </c>
      <c r="E7647" s="426" t="s">
        <v>11643</v>
      </c>
      <c r="F7647" s="441">
        <v>44650000</v>
      </c>
      <c r="G7647" s="423">
        <v>2023</v>
      </c>
      <c r="H7647" s="424">
        <f>VLOOKUP(G7647,[3]잔가율!$B$3:$C$33,2,FALSE)</f>
        <v>0.82599999999999996</v>
      </c>
      <c r="I7647" s="434">
        <f t="shared" si="119"/>
        <v>36880900</v>
      </c>
    </row>
    <row r="7648" spans="1:9">
      <c r="A7648" s="421">
        <v>7647</v>
      </c>
      <c r="B7648" s="426" t="s">
        <v>7711</v>
      </c>
      <c r="C7648" s="426" t="s">
        <v>11561</v>
      </c>
      <c r="D7648" s="426" t="s">
        <v>2004</v>
      </c>
      <c r="E7648" s="426" t="s">
        <v>11644</v>
      </c>
      <c r="F7648" s="441">
        <v>46120000</v>
      </c>
      <c r="G7648" s="423">
        <v>2023</v>
      </c>
      <c r="H7648" s="424">
        <f>VLOOKUP(G7648,[3]잔가율!$B$3:$C$33,2,FALSE)</f>
        <v>0.82599999999999996</v>
      </c>
      <c r="I7648" s="434">
        <f t="shared" si="119"/>
        <v>38095120</v>
      </c>
    </row>
    <row r="7649" spans="1:9">
      <c r="A7649" s="421">
        <v>7648</v>
      </c>
      <c r="B7649" s="426" t="s">
        <v>7711</v>
      </c>
      <c r="C7649" s="426" t="s">
        <v>11561</v>
      </c>
      <c r="D7649" s="426" t="s">
        <v>2004</v>
      </c>
      <c r="E7649" s="426" t="s">
        <v>11645</v>
      </c>
      <c r="F7649" s="441">
        <v>47570000</v>
      </c>
      <c r="G7649" s="423">
        <v>2023</v>
      </c>
      <c r="H7649" s="424">
        <f>VLOOKUP(G7649,[3]잔가율!$B$3:$C$33,2,FALSE)</f>
        <v>0.82599999999999996</v>
      </c>
      <c r="I7649" s="434">
        <f t="shared" si="119"/>
        <v>39292820</v>
      </c>
    </row>
    <row r="7650" spans="1:9">
      <c r="A7650" s="421">
        <v>7649</v>
      </c>
      <c r="B7650" s="426" t="s">
        <v>7711</v>
      </c>
      <c r="C7650" s="426" t="s">
        <v>11561</v>
      </c>
      <c r="D7650" s="426" t="s">
        <v>2004</v>
      </c>
      <c r="E7650" s="426" t="s">
        <v>11646</v>
      </c>
      <c r="F7650" s="441">
        <v>44840000</v>
      </c>
      <c r="G7650" s="423">
        <v>2023</v>
      </c>
      <c r="H7650" s="424">
        <f>VLOOKUP(G7650,[3]잔가율!$B$3:$C$33,2,FALSE)</f>
        <v>0.82599999999999996</v>
      </c>
      <c r="I7650" s="434">
        <f t="shared" si="119"/>
        <v>37037840</v>
      </c>
    </row>
    <row r="7651" spans="1:9">
      <c r="A7651" s="421">
        <v>7650</v>
      </c>
      <c r="B7651" s="426" t="s">
        <v>7711</v>
      </c>
      <c r="C7651" s="426" t="s">
        <v>11561</v>
      </c>
      <c r="D7651" s="426" t="s">
        <v>2004</v>
      </c>
      <c r="E7651" s="426" t="s">
        <v>11647</v>
      </c>
      <c r="F7651" s="441">
        <v>50270000</v>
      </c>
      <c r="G7651" s="423">
        <v>2023</v>
      </c>
      <c r="H7651" s="424">
        <f>VLOOKUP(G7651,[3]잔가율!$B$3:$C$33,2,FALSE)</f>
        <v>0.82599999999999996</v>
      </c>
      <c r="I7651" s="434">
        <f t="shared" si="119"/>
        <v>41523020</v>
      </c>
    </row>
    <row r="7652" spans="1:9">
      <c r="A7652" s="421">
        <v>7651</v>
      </c>
      <c r="B7652" s="426" t="s">
        <v>7711</v>
      </c>
      <c r="C7652" s="426" t="s">
        <v>11561</v>
      </c>
      <c r="D7652" s="426" t="s">
        <v>2004</v>
      </c>
      <c r="E7652" s="426" t="s">
        <v>11648</v>
      </c>
      <c r="F7652" s="441">
        <v>51940000</v>
      </c>
      <c r="G7652" s="423">
        <v>2023</v>
      </c>
      <c r="H7652" s="424">
        <f>VLOOKUP(G7652,[3]잔가율!$B$3:$C$33,2,FALSE)</f>
        <v>0.82599999999999996</v>
      </c>
      <c r="I7652" s="434">
        <f t="shared" si="119"/>
        <v>42902440</v>
      </c>
    </row>
    <row r="7653" spans="1:9">
      <c r="A7653" s="421">
        <v>7652</v>
      </c>
      <c r="B7653" s="426" t="s">
        <v>7711</v>
      </c>
      <c r="C7653" s="426" t="s">
        <v>11561</v>
      </c>
      <c r="D7653" s="426" t="s">
        <v>2004</v>
      </c>
      <c r="E7653" s="426" t="s">
        <v>11649</v>
      </c>
      <c r="F7653" s="441">
        <v>53580000</v>
      </c>
      <c r="G7653" s="423">
        <v>2023</v>
      </c>
      <c r="H7653" s="424">
        <f>VLOOKUP(G7653,[3]잔가율!$B$3:$C$33,2,FALSE)</f>
        <v>0.82599999999999996</v>
      </c>
      <c r="I7653" s="434">
        <f t="shared" si="119"/>
        <v>44257080</v>
      </c>
    </row>
    <row r="7654" spans="1:9">
      <c r="A7654" s="421">
        <v>7653</v>
      </c>
      <c r="B7654" s="422" t="s">
        <v>7711</v>
      </c>
      <c r="C7654" s="422" t="s">
        <v>11561</v>
      </c>
      <c r="D7654" s="422" t="s">
        <v>2005</v>
      </c>
      <c r="E7654" s="422" t="s">
        <v>11650</v>
      </c>
      <c r="F7654" s="438">
        <v>48090000</v>
      </c>
      <c r="G7654" s="423">
        <v>2023</v>
      </c>
      <c r="H7654" s="424">
        <f>VLOOKUP(G7654,[3]잔가율!$B$3:$C$33,2,FALSE)</f>
        <v>0.82599999999999996</v>
      </c>
      <c r="I7654" s="434">
        <f t="shared" si="119"/>
        <v>39722340</v>
      </c>
    </row>
    <row r="7655" spans="1:9">
      <c r="A7655" s="421">
        <v>7654</v>
      </c>
      <c r="B7655" s="422" t="s">
        <v>7711</v>
      </c>
      <c r="C7655" s="422" t="s">
        <v>11561</v>
      </c>
      <c r="D7655" s="422" t="s">
        <v>2005</v>
      </c>
      <c r="E7655" s="422" t="s">
        <v>11651</v>
      </c>
      <c r="F7655" s="438">
        <v>44020000</v>
      </c>
      <c r="G7655" s="423">
        <v>2023</v>
      </c>
      <c r="H7655" s="424">
        <f>VLOOKUP(G7655,[3]잔가율!$B$3:$C$33,2,FALSE)</f>
        <v>0.82599999999999996</v>
      </c>
      <c r="I7655" s="434">
        <f t="shared" si="119"/>
        <v>36360520</v>
      </c>
    </row>
    <row r="7656" spans="1:9">
      <c r="A7656" s="421">
        <v>7655</v>
      </c>
      <c r="B7656" s="422" t="s">
        <v>7711</v>
      </c>
      <c r="C7656" s="422" t="s">
        <v>11561</v>
      </c>
      <c r="D7656" s="422" t="s">
        <v>2005</v>
      </c>
      <c r="E7656" s="422" t="s">
        <v>11652</v>
      </c>
      <c r="F7656" s="438">
        <v>53280000</v>
      </c>
      <c r="G7656" s="423">
        <v>2023</v>
      </c>
      <c r="H7656" s="424">
        <f>VLOOKUP(G7656,[3]잔가율!$B$3:$C$33,2,FALSE)</f>
        <v>0.82599999999999996</v>
      </c>
      <c r="I7656" s="434">
        <f t="shared" si="119"/>
        <v>44009280</v>
      </c>
    </row>
    <row r="7657" spans="1:9">
      <c r="A7657" s="421">
        <v>7656</v>
      </c>
      <c r="B7657" s="422" t="s">
        <v>7711</v>
      </c>
      <c r="C7657" s="422" t="s">
        <v>11561</v>
      </c>
      <c r="D7657" s="422" t="s">
        <v>2005</v>
      </c>
      <c r="E7657" s="422" t="s">
        <v>11653</v>
      </c>
      <c r="F7657" s="438">
        <v>47110000</v>
      </c>
      <c r="G7657" s="423">
        <v>2023</v>
      </c>
      <c r="H7657" s="424">
        <f>VLOOKUP(G7657,[3]잔가율!$B$3:$C$33,2,FALSE)</f>
        <v>0.82599999999999996</v>
      </c>
      <c r="I7657" s="434">
        <f t="shared" si="119"/>
        <v>38912860</v>
      </c>
    </row>
    <row r="7658" spans="1:9">
      <c r="A7658" s="421">
        <v>7657</v>
      </c>
      <c r="B7658" s="422" t="s">
        <v>15840</v>
      </c>
      <c r="C7658" s="422" t="s">
        <v>15861</v>
      </c>
      <c r="D7658" s="422" t="s">
        <v>2005</v>
      </c>
      <c r="E7658" s="422" t="s">
        <v>11654</v>
      </c>
      <c r="F7658" s="438">
        <v>50210000</v>
      </c>
      <c r="G7658" s="423">
        <v>2023</v>
      </c>
      <c r="H7658" s="424">
        <f>VLOOKUP(G7658,[3]잔가율!$B$3:$C$33,2,FALSE)</f>
        <v>0.82599999999999996</v>
      </c>
      <c r="I7658" s="434">
        <f t="shared" si="119"/>
        <v>41473460</v>
      </c>
    </row>
    <row r="7659" spans="1:9">
      <c r="A7659" s="421">
        <v>7658</v>
      </c>
      <c r="B7659" s="422" t="s">
        <v>7711</v>
      </c>
      <c r="C7659" s="422" t="s">
        <v>11561</v>
      </c>
      <c r="D7659" s="422" t="s">
        <v>2005</v>
      </c>
      <c r="E7659" s="422" t="s">
        <v>11655</v>
      </c>
      <c r="F7659" s="438">
        <v>43620000</v>
      </c>
      <c r="G7659" s="423">
        <v>2023</v>
      </c>
      <c r="H7659" s="424">
        <f>VLOOKUP(G7659,[3]잔가율!$B$3:$C$33,2,FALSE)</f>
        <v>0.82599999999999996</v>
      </c>
      <c r="I7659" s="434">
        <f t="shared" si="119"/>
        <v>36030120</v>
      </c>
    </row>
    <row r="7660" spans="1:9">
      <c r="A7660" s="421">
        <v>7659</v>
      </c>
      <c r="B7660" s="422" t="s">
        <v>7711</v>
      </c>
      <c r="C7660" s="422" t="s">
        <v>11561</v>
      </c>
      <c r="D7660" s="422" t="s">
        <v>2005</v>
      </c>
      <c r="E7660" s="422" t="s">
        <v>11656</v>
      </c>
      <c r="F7660" s="438">
        <v>55800000</v>
      </c>
      <c r="G7660" s="423">
        <v>2023</v>
      </c>
      <c r="H7660" s="424">
        <f>VLOOKUP(G7660,[3]잔가율!$B$3:$C$33,2,FALSE)</f>
        <v>0.82599999999999996</v>
      </c>
      <c r="I7660" s="434">
        <f t="shared" si="119"/>
        <v>46090800</v>
      </c>
    </row>
    <row r="7661" spans="1:9">
      <c r="A7661" s="421">
        <v>7660</v>
      </c>
      <c r="B7661" s="422" t="s">
        <v>7711</v>
      </c>
      <c r="C7661" s="422" t="s">
        <v>11561</v>
      </c>
      <c r="D7661" s="422" t="s">
        <v>2005</v>
      </c>
      <c r="E7661" s="422" t="s">
        <v>11657</v>
      </c>
      <c r="F7661" s="438">
        <v>49330000</v>
      </c>
      <c r="G7661" s="423">
        <v>2023</v>
      </c>
      <c r="H7661" s="424">
        <f>VLOOKUP(G7661,[3]잔가율!$B$3:$C$33,2,FALSE)</f>
        <v>0.82599999999999996</v>
      </c>
      <c r="I7661" s="434">
        <f t="shared" si="119"/>
        <v>40746580</v>
      </c>
    </row>
    <row r="7662" spans="1:9">
      <c r="A7662" s="421">
        <v>7661</v>
      </c>
      <c r="B7662" s="422" t="s">
        <v>7711</v>
      </c>
      <c r="C7662" s="422" t="s">
        <v>11561</v>
      </c>
      <c r="D7662" s="422" t="s">
        <v>2005</v>
      </c>
      <c r="E7662" s="422" t="s">
        <v>11658</v>
      </c>
      <c r="F7662" s="438">
        <v>53280000</v>
      </c>
      <c r="G7662" s="423">
        <v>2023</v>
      </c>
      <c r="H7662" s="424">
        <f>VLOOKUP(G7662,[3]잔가율!$B$3:$C$33,2,FALSE)</f>
        <v>0.82599999999999996</v>
      </c>
      <c r="I7662" s="434">
        <f t="shared" si="119"/>
        <v>44009280</v>
      </c>
    </row>
    <row r="7663" spans="1:9">
      <c r="A7663" s="421">
        <v>7662</v>
      </c>
      <c r="B7663" s="422" t="s">
        <v>7711</v>
      </c>
      <c r="C7663" s="422" t="s">
        <v>11561</v>
      </c>
      <c r="D7663" s="422" t="s">
        <v>2005</v>
      </c>
      <c r="E7663" s="422" t="s">
        <v>11659</v>
      </c>
      <c r="F7663" s="438">
        <v>47110000</v>
      </c>
      <c r="G7663" s="423">
        <v>2023</v>
      </c>
      <c r="H7663" s="424">
        <f>VLOOKUP(G7663,[3]잔가율!$B$3:$C$33,2,FALSE)</f>
        <v>0.82599999999999996</v>
      </c>
      <c r="I7663" s="434">
        <f t="shared" si="119"/>
        <v>38912860</v>
      </c>
    </row>
    <row r="7664" spans="1:9">
      <c r="A7664" s="421">
        <v>7663</v>
      </c>
      <c r="B7664" s="422" t="s">
        <v>7711</v>
      </c>
      <c r="C7664" s="422" t="s">
        <v>11561</v>
      </c>
      <c r="D7664" s="422" t="s">
        <v>2005</v>
      </c>
      <c r="E7664" s="422" t="s">
        <v>11660</v>
      </c>
      <c r="F7664" s="438">
        <v>53090000</v>
      </c>
      <c r="G7664" s="423">
        <v>2023</v>
      </c>
      <c r="H7664" s="424">
        <f>VLOOKUP(G7664,[3]잔가율!$B$3:$C$33,2,FALSE)</f>
        <v>0.82599999999999996</v>
      </c>
      <c r="I7664" s="434">
        <f t="shared" si="119"/>
        <v>43852340</v>
      </c>
    </row>
    <row r="7665" spans="1:9">
      <c r="A7665" s="421">
        <v>7664</v>
      </c>
      <c r="B7665" s="422" t="s">
        <v>15840</v>
      </c>
      <c r="C7665" s="422" t="s">
        <v>15861</v>
      </c>
      <c r="D7665" s="422" t="s">
        <v>2005</v>
      </c>
      <c r="E7665" s="422" t="s">
        <v>11661</v>
      </c>
      <c r="F7665" s="438">
        <v>46510000</v>
      </c>
      <c r="G7665" s="423">
        <v>2023</v>
      </c>
      <c r="H7665" s="424">
        <f>VLOOKUP(G7665,[3]잔가율!$B$3:$C$33,2,FALSE)</f>
        <v>0.82599999999999996</v>
      </c>
      <c r="I7665" s="434">
        <f t="shared" si="119"/>
        <v>38417260</v>
      </c>
    </row>
    <row r="7666" spans="1:9">
      <c r="A7666" s="421">
        <v>7665</v>
      </c>
      <c r="B7666" s="422" t="s">
        <v>7711</v>
      </c>
      <c r="C7666" s="422" t="s">
        <v>11561</v>
      </c>
      <c r="D7666" s="422" t="s">
        <v>2005</v>
      </c>
      <c r="E7666" s="422" t="s">
        <v>11662</v>
      </c>
      <c r="F7666" s="438">
        <v>57220000</v>
      </c>
      <c r="G7666" s="423">
        <v>2023</v>
      </c>
      <c r="H7666" s="424">
        <f>VLOOKUP(G7666,[3]잔가율!$B$3:$C$33,2,FALSE)</f>
        <v>0.82599999999999996</v>
      </c>
      <c r="I7666" s="434">
        <f t="shared" si="119"/>
        <v>47263720</v>
      </c>
    </row>
    <row r="7667" spans="1:9">
      <c r="A7667" s="421">
        <v>7666</v>
      </c>
      <c r="B7667" s="422" t="s">
        <v>7711</v>
      </c>
      <c r="C7667" s="422" t="s">
        <v>11561</v>
      </c>
      <c r="D7667" s="422" t="s">
        <v>2005</v>
      </c>
      <c r="E7667" s="422" t="s">
        <v>11663</v>
      </c>
      <c r="F7667" s="438">
        <v>58420000</v>
      </c>
      <c r="G7667" s="423">
        <v>2023</v>
      </c>
      <c r="H7667" s="424">
        <f>VLOOKUP(G7667,[3]잔가율!$B$3:$C$33,2,FALSE)</f>
        <v>0.82599999999999996</v>
      </c>
      <c r="I7667" s="434">
        <f t="shared" si="119"/>
        <v>48254920</v>
      </c>
    </row>
    <row r="7668" spans="1:9">
      <c r="A7668" s="421">
        <v>7667</v>
      </c>
      <c r="B7668" s="422" t="s">
        <v>7711</v>
      </c>
      <c r="C7668" s="422" t="s">
        <v>11561</v>
      </c>
      <c r="D7668" s="422" t="s">
        <v>2005</v>
      </c>
      <c r="E7668" s="422" t="s">
        <v>11664</v>
      </c>
      <c r="F7668" s="438">
        <v>61490000</v>
      </c>
      <c r="G7668" s="423">
        <v>2023</v>
      </c>
      <c r="H7668" s="424">
        <f>VLOOKUP(G7668,[3]잔가율!$B$3:$C$33,2,FALSE)</f>
        <v>0.82599999999999996</v>
      </c>
      <c r="I7668" s="434">
        <f t="shared" si="119"/>
        <v>50790740</v>
      </c>
    </row>
    <row r="7669" spans="1:9">
      <c r="A7669" s="421">
        <v>7668</v>
      </c>
      <c r="B7669" s="422" t="s">
        <v>7711</v>
      </c>
      <c r="C7669" s="422" t="s">
        <v>11561</v>
      </c>
      <c r="D7669" s="422" t="s">
        <v>2005</v>
      </c>
      <c r="E7669" s="422" t="s">
        <v>11665</v>
      </c>
      <c r="F7669" s="438">
        <v>58650000</v>
      </c>
      <c r="G7669" s="423">
        <v>2023</v>
      </c>
      <c r="H7669" s="424">
        <f>VLOOKUP(G7669,[3]잔가율!$B$3:$C$33,2,FALSE)</f>
        <v>0.82599999999999996</v>
      </c>
      <c r="I7669" s="434">
        <f t="shared" si="119"/>
        <v>48444900</v>
      </c>
    </row>
    <row r="7670" spans="1:9">
      <c r="A7670" s="421">
        <v>7669</v>
      </c>
      <c r="B7670" s="422" t="s">
        <v>7711</v>
      </c>
      <c r="C7670" s="422" t="s">
        <v>11561</v>
      </c>
      <c r="D7670" s="422" t="s">
        <v>2005</v>
      </c>
      <c r="E7670" s="422" t="s">
        <v>11666</v>
      </c>
      <c r="F7670" s="438">
        <v>60730000</v>
      </c>
      <c r="G7670" s="423">
        <v>2023</v>
      </c>
      <c r="H7670" s="424">
        <f>VLOOKUP(G7670,[3]잔가율!$B$3:$C$33,2,FALSE)</f>
        <v>0.82599999999999996</v>
      </c>
      <c r="I7670" s="434">
        <f t="shared" si="119"/>
        <v>50162980</v>
      </c>
    </row>
    <row r="7671" spans="1:9">
      <c r="A7671" s="421">
        <v>7670</v>
      </c>
      <c r="B7671" s="422" t="s">
        <v>7711</v>
      </c>
      <c r="C7671" s="422" t="s">
        <v>11561</v>
      </c>
      <c r="D7671" s="422" t="s">
        <v>2005</v>
      </c>
      <c r="E7671" s="422" t="s">
        <v>11667</v>
      </c>
      <c r="F7671" s="438">
        <v>59260000</v>
      </c>
      <c r="G7671" s="423">
        <v>2023</v>
      </c>
      <c r="H7671" s="424">
        <f>VLOOKUP(G7671,[3]잔가율!$B$3:$C$33,2,FALSE)</f>
        <v>0.82599999999999996</v>
      </c>
      <c r="I7671" s="434">
        <f t="shared" si="119"/>
        <v>48948760</v>
      </c>
    </row>
    <row r="7672" spans="1:9">
      <c r="A7672" s="421">
        <v>7671</v>
      </c>
      <c r="B7672" s="422" t="s">
        <v>7711</v>
      </c>
      <c r="C7672" s="422" t="s">
        <v>11561</v>
      </c>
      <c r="D7672" s="422" t="s">
        <v>2005</v>
      </c>
      <c r="E7672" s="422" t="s">
        <v>11668</v>
      </c>
      <c r="F7672" s="438">
        <v>61490000</v>
      </c>
      <c r="G7672" s="423">
        <v>2023</v>
      </c>
      <c r="H7672" s="424">
        <f>VLOOKUP(G7672,[3]잔가율!$B$3:$C$33,2,FALSE)</f>
        <v>0.82599999999999996</v>
      </c>
      <c r="I7672" s="434">
        <f t="shared" si="119"/>
        <v>50790740</v>
      </c>
    </row>
    <row r="7673" spans="1:9">
      <c r="A7673" s="421">
        <v>7672</v>
      </c>
      <c r="B7673" s="422" t="s">
        <v>7711</v>
      </c>
      <c r="C7673" s="422" t="s">
        <v>11561</v>
      </c>
      <c r="D7673" s="422" t="s">
        <v>2005</v>
      </c>
      <c r="E7673" s="422" t="s">
        <v>11669</v>
      </c>
      <c r="F7673" s="438">
        <v>61130000</v>
      </c>
      <c r="G7673" s="423">
        <v>2023</v>
      </c>
      <c r="H7673" s="424">
        <f>VLOOKUP(G7673,[3]잔가율!$B$3:$C$33,2,FALSE)</f>
        <v>0.82599999999999996</v>
      </c>
      <c r="I7673" s="434">
        <f t="shared" si="119"/>
        <v>50493380</v>
      </c>
    </row>
    <row r="7674" spans="1:9">
      <c r="A7674" s="421">
        <v>7673</v>
      </c>
      <c r="B7674" s="422" t="s">
        <v>7711</v>
      </c>
      <c r="C7674" s="422" t="s">
        <v>11561</v>
      </c>
      <c r="D7674" s="422" t="s">
        <v>2005</v>
      </c>
      <c r="E7674" s="422" t="s">
        <v>11670</v>
      </c>
      <c r="F7674" s="438">
        <v>56170000</v>
      </c>
      <c r="G7674" s="423">
        <v>2023</v>
      </c>
      <c r="H7674" s="424">
        <f>VLOOKUP(G7674,[3]잔가율!$B$3:$C$33,2,FALSE)</f>
        <v>0.82599999999999996</v>
      </c>
      <c r="I7674" s="434">
        <f t="shared" si="119"/>
        <v>46396420</v>
      </c>
    </row>
    <row r="7675" spans="1:9">
      <c r="A7675" s="421">
        <v>7674</v>
      </c>
      <c r="B7675" s="422" t="s">
        <v>7711</v>
      </c>
      <c r="C7675" s="422" t="s">
        <v>11561</v>
      </c>
      <c r="D7675" s="422" t="s">
        <v>2005</v>
      </c>
      <c r="E7675" s="422" t="s">
        <v>11671</v>
      </c>
      <c r="F7675" s="438">
        <v>43900000</v>
      </c>
      <c r="G7675" s="423">
        <v>2023</v>
      </c>
      <c r="H7675" s="424">
        <f>VLOOKUP(G7675,[3]잔가율!$B$3:$C$33,2,FALSE)</f>
        <v>0.82599999999999996</v>
      </c>
      <c r="I7675" s="434">
        <f t="shared" si="119"/>
        <v>36261400</v>
      </c>
    </row>
    <row r="7676" spans="1:9">
      <c r="A7676" s="421">
        <v>7675</v>
      </c>
      <c r="B7676" s="422" t="s">
        <v>7711</v>
      </c>
      <c r="C7676" s="422" t="s">
        <v>11561</v>
      </c>
      <c r="D7676" s="422" t="s">
        <v>2005</v>
      </c>
      <c r="E7676" s="422" t="s">
        <v>11672</v>
      </c>
      <c r="F7676" s="438">
        <v>52450000</v>
      </c>
      <c r="G7676" s="423">
        <v>2023</v>
      </c>
      <c r="H7676" s="424">
        <f>VLOOKUP(G7676,[3]잔가율!$B$3:$C$33,2,FALSE)</f>
        <v>0.82599999999999996</v>
      </c>
      <c r="I7676" s="434">
        <f t="shared" si="119"/>
        <v>43323700</v>
      </c>
    </row>
    <row r="7677" spans="1:9">
      <c r="A7677" s="421">
        <v>7676</v>
      </c>
      <c r="B7677" s="422" t="s">
        <v>7711</v>
      </c>
      <c r="C7677" s="422" t="s">
        <v>11561</v>
      </c>
      <c r="D7677" s="422" t="s">
        <v>2005</v>
      </c>
      <c r="E7677" s="422" t="s">
        <v>11673</v>
      </c>
      <c r="F7677" s="438">
        <v>43950000</v>
      </c>
      <c r="G7677" s="423">
        <v>2023</v>
      </c>
      <c r="H7677" s="424">
        <f>VLOOKUP(G7677,[3]잔가율!$B$3:$C$33,2,FALSE)</f>
        <v>0.82599999999999996</v>
      </c>
      <c r="I7677" s="434">
        <f t="shared" si="119"/>
        <v>36302700</v>
      </c>
    </row>
    <row r="7678" spans="1:9">
      <c r="A7678" s="421">
        <v>7677</v>
      </c>
      <c r="B7678" s="422" t="s">
        <v>7711</v>
      </c>
      <c r="C7678" s="422" t="s">
        <v>11561</v>
      </c>
      <c r="D7678" s="422" t="s">
        <v>2005</v>
      </c>
      <c r="E7678" s="422" t="s">
        <v>11674</v>
      </c>
      <c r="F7678" s="438">
        <v>50410000</v>
      </c>
      <c r="G7678" s="423">
        <v>2023</v>
      </c>
      <c r="H7678" s="424">
        <f>VLOOKUP(G7678,[3]잔가율!$B$3:$C$33,2,FALSE)</f>
        <v>0.82599999999999996</v>
      </c>
      <c r="I7678" s="434">
        <f t="shared" si="119"/>
        <v>41638660</v>
      </c>
    </row>
    <row r="7679" spans="1:9">
      <c r="A7679" s="421">
        <v>7678</v>
      </c>
      <c r="B7679" s="422" t="s">
        <v>7711</v>
      </c>
      <c r="C7679" s="422" t="s">
        <v>11561</v>
      </c>
      <c r="D7679" s="422" t="s">
        <v>2005</v>
      </c>
      <c r="E7679" s="422" t="s">
        <v>11675</v>
      </c>
      <c r="F7679" s="438">
        <v>49520000</v>
      </c>
      <c r="G7679" s="423">
        <v>2023</v>
      </c>
      <c r="H7679" s="424">
        <f>VLOOKUP(G7679,[3]잔가율!$B$3:$C$33,2,FALSE)</f>
        <v>0.82599999999999996</v>
      </c>
      <c r="I7679" s="434">
        <f t="shared" si="119"/>
        <v>40903520</v>
      </c>
    </row>
    <row r="7680" spans="1:9">
      <c r="A7680" s="421">
        <v>7679</v>
      </c>
      <c r="B7680" s="422" t="s">
        <v>7711</v>
      </c>
      <c r="C7680" s="422" t="s">
        <v>11561</v>
      </c>
      <c r="D7680" s="422" t="s">
        <v>2005</v>
      </c>
      <c r="E7680" s="422" t="s">
        <v>11676</v>
      </c>
      <c r="F7680" s="438">
        <v>44270000</v>
      </c>
      <c r="G7680" s="423">
        <v>2023</v>
      </c>
      <c r="H7680" s="424">
        <f>VLOOKUP(G7680,[3]잔가율!$B$3:$C$33,2,FALSE)</f>
        <v>0.82599999999999996</v>
      </c>
      <c r="I7680" s="434">
        <f t="shared" si="119"/>
        <v>36567020</v>
      </c>
    </row>
    <row r="7681" spans="1:9">
      <c r="A7681" s="421">
        <v>7680</v>
      </c>
      <c r="B7681" s="422" t="s">
        <v>7711</v>
      </c>
      <c r="C7681" s="422" t="s">
        <v>11561</v>
      </c>
      <c r="D7681" s="422" t="s">
        <v>2005</v>
      </c>
      <c r="E7681" s="422" t="s">
        <v>11677</v>
      </c>
      <c r="F7681" s="438">
        <v>52340000</v>
      </c>
      <c r="G7681" s="423">
        <v>2023</v>
      </c>
      <c r="H7681" s="424">
        <f>VLOOKUP(G7681,[3]잔가율!$B$3:$C$33,2,FALSE)</f>
        <v>0.82599999999999996</v>
      </c>
      <c r="I7681" s="434">
        <f t="shared" si="119"/>
        <v>43232840</v>
      </c>
    </row>
    <row r="7682" spans="1:9">
      <c r="A7682" s="421">
        <v>7681</v>
      </c>
      <c r="B7682" s="422" t="s">
        <v>7711</v>
      </c>
      <c r="C7682" s="422" t="s">
        <v>11561</v>
      </c>
      <c r="D7682" s="422" t="s">
        <v>2005</v>
      </c>
      <c r="E7682" s="422" t="s">
        <v>11678</v>
      </c>
      <c r="F7682" s="438">
        <v>52260000</v>
      </c>
      <c r="G7682" s="423">
        <v>2023</v>
      </c>
      <c r="H7682" s="424">
        <f>VLOOKUP(G7682,[3]잔가율!$B$3:$C$33,2,FALSE)</f>
        <v>0.82599999999999996</v>
      </c>
      <c r="I7682" s="434">
        <f t="shared" ref="I7682:I7745" si="120">ROUNDDOWN(F7682*H7682,0)</f>
        <v>43166760</v>
      </c>
    </row>
    <row r="7683" spans="1:9">
      <c r="A7683" s="421">
        <v>7682</v>
      </c>
      <c r="B7683" s="422" t="s">
        <v>7711</v>
      </c>
      <c r="C7683" s="422" t="s">
        <v>11561</v>
      </c>
      <c r="D7683" s="422" t="s">
        <v>2005</v>
      </c>
      <c r="E7683" s="422" t="s">
        <v>11679</v>
      </c>
      <c r="F7683" s="438">
        <v>50690000</v>
      </c>
      <c r="G7683" s="423">
        <v>2023</v>
      </c>
      <c r="H7683" s="424">
        <f>VLOOKUP(G7683,[3]잔가율!$B$3:$C$33,2,FALSE)</f>
        <v>0.82599999999999996</v>
      </c>
      <c r="I7683" s="434">
        <f t="shared" si="120"/>
        <v>41869940</v>
      </c>
    </row>
    <row r="7684" spans="1:9">
      <c r="A7684" s="421">
        <v>7683</v>
      </c>
      <c r="B7684" s="422" t="s">
        <v>7711</v>
      </c>
      <c r="C7684" s="422" t="s">
        <v>11561</v>
      </c>
      <c r="D7684" s="422" t="s">
        <v>2005</v>
      </c>
      <c r="E7684" s="422" t="s">
        <v>11680</v>
      </c>
      <c r="F7684" s="438">
        <v>44530000</v>
      </c>
      <c r="G7684" s="423">
        <v>2023</v>
      </c>
      <c r="H7684" s="424">
        <f>VLOOKUP(G7684,[3]잔가율!$B$3:$C$33,2,FALSE)</f>
        <v>0.82599999999999996</v>
      </c>
      <c r="I7684" s="434">
        <f t="shared" si="120"/>
        <v>36781780</v>
      </c>
    </row>
    <row r="7685" spans="1:9">
      <c r="A7685" s="421">
        <v>7684</v>
      </c>
      <c r="B7685" s="422" t="s">
        <v>7711</v>
      </c>
      <c r="C7685" s="422" t="s">
        <v>11561</v>
      </c>
      <c r="D7685" s="422" t="s">
        <v>2005</v>
      </c>
      <c r="E7685" s="422" t="s">
        <v>11681</v>
      </c>
      <c r="F7685" s="438">
        <v>54260000</v>
      </c>
      <c r="G7685" s="423">
        <v>2023</v>
      </c>
      <c r="H7685" s="424">
        <f>VLOOKUP(G7685,[3]잔가율!$B$3:$C$33,2,FALSE)</f>
        <v>0.82599999999999996</v>
      </c>
      <c r="I7685" s="434">
        <f t="shared" si="120"/>
        <v>44818760</v>
      </c>
    </row>
    <row r="7686" spans="1:9">
      <c r="A7686" s="421">
        <v>7685</v>
      </c>
      <c r="B7686" s="422" t="s">
        <v>7711</v>
      </c>
      <c r="C7686" s="422" t="s">
        <v>11561</v>
      </c>
      <c r="D7686" s="422" t="s">
        <v>2005</v>
      </c>
      <c r="E7686" s="422" t="s">
        <v>11682</v>
      </c>
      <c r="F7686" s="438">
        <v>50690000</v>
      </c>
      <c r="G7686" s="423">
        <v>2023</v>
      </c>
      <c r="H7686" s="424">
        <f>VLOOKUP(G7686,[3]잔가율!$B$3:$C$33,2,FALSE)</f>
        <v>0.82599999999999996</v>
      </c>
      <c r="I7686" s="434">
        <f t="shared" si="120"/>
        <v>41869940</v>
      </c>
    </row>
    <row r="7687" spans="1:9">
      <c r="A7687" s="421">
        <v>7686</v>
      </c>
      <c r="B7687" s="422" t="s">
        <v>7711</v>
      </c>
      <c r="C7687" s="422" t="s">
        <v>11561</v>
      </c>
      <c r="D7687" s="422" t="s">
        <v>2005</v>
      </c>
      <c r="E7687" s="422" t="s">
        <v>11683</v>
      </c>
      <c r="F7687" s="438">
        <v>44530000</v>
      </c>
      <c r="G7687" s="423">
        <v>2023</v>
      </c>
      <c r="H7687" s="424">
        <f>VLOOKUP(G7687,[3]잔가율!$B$3:$C$33,2,FALSE)</f>
        <v>0.82599999999999996</v>
      </c>
      <c r="I7687" s="434">
        <f t="shared" si="120"/>
        <v>36781780</v>
      </c>
    </row>
    <row r="7688" spans="1:9">
      <c r="A7688" s="421">
        <v>7687</v>
      </c>
      <c r="B7688" s="422" t="s">
        <v>7711</v>
      </c>
      <c r="C7688" s="422" t="s">
        <v>11561</v>
      </c>
      <c r="D7688" s="422" t="s">
        <v>2005</v>
      </c>
      <c r="E7688" s="422" t="s">
        <v>11684</v>
      </c>
      <c r="F7688" s="438">
        <v>54260000</v>
      </c>
      <c r="G7688" s="423">
        <v>2023</v>
      </c>
      <c r="H7688" s="424">
        <f>VLOOKUP(G7688,[3]잔가율!$B$3:$C$33,2,FALSE)</f>
        <v>0.82599999999999996</v>
      </c>
      <c r="I7688" s="434">
        <f t="shared" si="120"/>
        <v>44818760</v>
      </c>
    </row>
    <row r="7689" spans="1:9">
      <c r="A7689" s="421">
        <v>7688</v>
      </c>
      <c r="B7689" s="422" t="s">
        <v>7711</v>
      </c>
      <c r="C7689" s="422" t="s">
        <v>11561</v>
      </c>
      <c r="D7689" s="422" t="s">
        <v>2005</v>
      </c>
      <c r="E7689" s="422" t="s">
        <v>11685</v>
      </c>
      <c r="F7689" s="438">
        <v>47030000</v>
      </c>
      <c r="G7689" s="423">
        <v>2023</v>
      </c>
      <c r="H7689" s="424">
        <f>VLOOKUP(G7689,[3]잔가율!$B$3:$C$33,2,FALSE)</f>
        <v>0.82599999999999996</v>
      </c>
      <c r="I7689" s="434">
        <f t="shared" si="120"/>
        <v>38846780</v>
      </c>
    </row>
    <row r="7690" spans="1:9">
      <c r="A7690" s="421">
        <v>7689</v>
      </c>
      <c r="B7690" s="422" t="s">
        <v>7711</v>
      </c>
      <c r="C7690" s="422" t="s">
        <v>11561</v>
      </c>
      <c r="D7690" s="422" t="s">
        <v>2005</v>
      </c>
      <c r="E7690" s="422" t="s">
        <v>11686</v>
      </c>
      <c r="F7690" s="438">
        <v>42280000</v>
      </c>
      <c r="G7690" s="423">
        <v>2023</v>
      </c>
      <c r="H7690" s="424">
        <f>VLOOKUP(G7690,[3]잔가율!$B$3:$C$33,2,FALSE)</f>
        <v>0.82599999999999996</v>
      </c>
      <c r="I7690" s="434">
        <f t="shared" si="120"/>
        <v>34923280</v>
      </c>
    </row>
    <row r="7691" spans="1:9">
      <c r="A7691" s="421">
        <v>7690</v>
      </c>
      <c r="B7691" s="422" t="s">
        <v>15840</v>
      </c>
      <c r="C7691" s="422" t="s">
        <v>15861</v>
      </c>
      <c r="D7691" s="422" t="s">
        <v>2005</v>
      </c>
      <c r="E7691" s="422" t="s">
        <v>11687</v>
      </c>
      <c r="F7691" s="438">
        <v>52020000</v>
      </c>
      <c r="G7691" s="423">
        <v>2023</v>
      </c>
      <c r="H7691" s="424">
        <f>VLOOKUP(G7691,[3]잔가율!$B$3:$C$33,2,FALSE)</f>
        <v>0.82599999999999996</v>
      </c>
      <c r="I7691" s="434">
        <f t="shared" si="120"/>
        <v>42968520</v>
      </c>
    </row>
    <row r="7692" spans="1:9">
      <c r="A7692" s="421">
        <v>7691</v>
      </c>
      <c r="B7692" s="422" t="s">
        <v>7711</v>
      </c>
      <c r="C7692" s="422" t="s">
        <v>11561</v>
      </c>
      <c r="D7692" s="422" t="s">
        <v>2005</v>
      </c>
      <c r="E7692" s="422" t="s">
        <v>11688</v>
      </c>
      <c r="F7692" s="438">
        <v>48060000</v>
      </c>
      <c r="G7692" s="423">
        <v>2023</v>
      </c>
      <c r="H7692" s="424">
        <f>VLOOKUP(G7692,[3]잔가율!$B$3:$C$33,2,FALSE)</f>
        <v>0.82599999999999996</v>
      </c>
      <c r="I7692" s="434">
        <f t="shared" si="120"/>
        <v>39697560</v>
      </c>
    </row>
    <row r="7693" spans="1:9">
      <c r="A7693" s="421">
        <v>7692</v>
      </c>
      <c r="B7693" s="422" t="s">
        <v>7711</v>
      </c>
      <c r="C7693" s="422" t="s">
        <v>11561</v>
      </c>
      <c r="D7693" s="422" t="s">
        <v>2005</v>
      </c>
      <c r="E7693" s="422" t="s">
        <v>11689</v>
      </c>
      <c r="F7693" s="438">
        <v>45230000</v>
      </c>
      <c r="G7693" s="423">
        <v>2023</v>
      </c>
      <c r="H7693" s="424">
        <f>VLOOKUP(G7693,[3]잔가율!$B$3:$C$33,2,FALSE)</f>
        <v>0.82599999999999996</v>
      </c>
      <c r="I7693" s="434">
        <f t="shared" si="120"/>
        <v>37359980</v>
      </c>
    </row>
    <row r="7694" spans="1:9">
      <c r="A7694" s="421">
        <v>7693</v>
      </c>
      <c r="B7694" s="422" t="s">
        <v>7711</v>
      </c>
      <c r="C7694" s="422" t="s">
        <v>11561</v>
      </c>
      <c r="D7694" s="422" t="s">
        <v>2005</v>
      </c>
      <c r="E7694" s="422" t="s">
        <v>11690</v>
      </c>
      <c r="F7694" s="438">
        <v>51800000</v>
      </c>
      <c r="G7694" s="423">
        <v>2023</v>
      </c>
      <c r="H7694" s="424">
        <f>VLOOKUP(G7694,[3]잔가율!$B$3:$C$33,2,FALSE)</f>
        <v>0.82599999999999996</v>
      </c>
      <c r="I7694" s="434">
        <f t="shared" si="120"/>
        <v>42786800</v>
      </c>
    </row>
    <row r="7695" spans="1:9">
      <c r="A7695" s="421">
        <v>7694</v>
      </c>
      <c r="B7695" s="422" t="s">
        <v>7711</v>
      </c>
      <c r="C7695" s="422" t="s">
        <v>11561</v>
      </c>
      <c r="D7695" s="422" t="s">
        <v>2005</v>
      </c>
      <c r="E7695" s="422" t="s">
        <v>11691</v>
      </c>
      <c r="F7695" s="438">
        <v>50090000</v>
      </c>
      <c r="G7695" s="423">
        <v>2023</v>
      </c>
      <c r="H7695" s="424">
        <f>VLOOKUP(G7695,[3]잔가율!$B$3:$C$33,2,FALSE)</f>
        <v>0.82599999999999996</v>
      </c>
      <c r="I7695" s="434">
        <f t="shared" si="120"/>
        <v>41374340</v>
      </c>
    </row>
    <row r="7696" spans="1:9">
      <c r="A7696" s="421">
        <v>7695</v>
      </c>
      <c r="B7696" s="422" t="s">
        <v>7711</v>
      </c>
      <c r="C7696" s="422" t="s">
        <v>11561</v>
      </c>
      <c r="D7696" s="422" t="s">
        <v>2005</v>
      </c>
      <c r="E7696" s="422" t="s">
        <v>11692</v>
      </c>
      <c r="F7696" s="438">
        <v>49580000</v>
      </c>
      <c r="G7696" s="423">
        <v>2023</v>
      </c>
      <c r="H7696" s="424">
        <f>VLOOKUP(G7696,[3]잔가율!$B$3:$C$33,2,FALSE)</f>
        <v>0.82599999999999996</v>
      </c>
      <c r="I7696" s="434">
        <f t="shared" si="120"/>
        <v>40953080</v>
      </c>
    </row>
    <row r="7697" spans="1:9">
      <c r="A7697" s="421">
        <v>7696</v>
      </c>
      <c r="B7697" s="422" t="s">
        <v>7711</v>
      </c>
      <c r="C7697" s="422" t="s">
        <v>11561</v>
      </c>
      <c r="D7697" s="422" t="s">
        <v>2005</v>
      </c>
      <c r="E7697" s="422" t="s">
        <v>11693</v>
      </c>
      <c r="F7697" s="438">
        <v>54860000</v>
      </c>
      <c r="G7697" s="423">
        <v>2023</v>
      </c>
      <c r="H7697" s="424">
        <f>VLOOKUP(G7697,[3]잔가율!$B$3:$C$33,2,FALSE)</f>
        <v>0.82599999999999996</v>
      </c>
      <c r="I7697" s="434">
        <f t="shared" si="120"/>
        <v>45314360</v>
      </c>
    </row>
    <row r="7698" spans="1:9">
      <c r="A7698" s="421">
        <v>7697</v>
      </c>
      <c r="B7698" s="422" t="s">
        <v>7711</v>
      </c>
      <c r="C7698" s="422" t="s">
        <v>11561</v>
      </c>
      <c r="D7698" s="422" t="s">
        <v>2005</v>
      </c>
      <c r="E7698" s="422" t="s">
        <v>11694</v>
      </c>
      <c r="F7698" s="438">
        <v>48490000</v>
      </c>
      <c r="G7698" s="423">
        <v>2023</v>
      </c>
      <c r="H7698" s="424">
        <f>VLOOKUP(G7698,[3]잔가율!$B$3:$C$33,2,FALSE)</f>
        <v>0.82599999999999996</v>
      </c>
      <c r="I7698" s="434">
        <f t="shared" si="120"/>
        <v>40052740</v>
      </c>
    </row>
    <row r="7699" spans="1:9">
      <c r="A7699" s="421">
        <v>7698</v>
      </c>
      <c r="B7699" s="422" t="s">
        <v>7711</v>
      </c>
      <c r="C7699" s="422" t="s">
        <v>11561</v>
      </c>
      <c r="D7699" s="422" t="s">
        <v>2005</v>
      </c>
      <c r="E7699" s="422" t="s">
        <v>11695</v>
      </c>
      <c r="F7699" s="438">
        <v>54770000</v>
      </c>
      <c r="G7699" s="423">
        <v>2023</v>
      </c>
      <c r="H7699" s="424">
        <f>VLOOKUP(G7699,[3]잔가율!$B$3:$C$33,2,FALSE)</f>
        <v>0.82599999999999996</v>
      </c>
      <c r="I7699" s="434">
        <f t="shared" si="120"/>
        <v>45240020</v>
      </c>
    </row>
    <row r="7700" spans="1:9">
      <c r="A7700" s="421">
        <v>7699</v>
      </c>
      <c r="B7700" s="422" t="s">
        <v>7711</v>
      </c>
      <c r="C7700" s="422" t="s">
        <v>11561</v>
      </c>
      <c r="D7700" s="422" t="s">
        <v>2005</v>
      </c>
      <c r="E7700" s="422" t="s">
        <v>11696</v>
      </c>
      <c r="F7700" s="438">
        <v>55680000</v>
      </c>
      <c r="G7700" s="423">
        <v>2023</v>
      </c>
      <c r="H7700" s="424">
        <f>VLOOKUP(G7700,[3]잔가율!$B$3:$C$33,2,FALSE)</f>
        <v>0.82599999999999996</v>
      </c>
      <c r="I7700" s="434">
        <f t="shared" si="120"/>
        <v>45991680</v>
      </c>
    </row>
    <row r="7701" spans="1:9">
      <c r="A7701" s="421">
        <v>7700</v>
      </c>
      <c r="B7701" s="422" t="s">
        <v>7711</v>
      </c>
      <c r="C7701" s="422" t="s">
        <v>11561</v>
      </c>
      <c r="D7701" s="422" t="s">
        <v>2005</v>
      </c>
      <c r="E7701" s="422" t="s">
        <v>11697</v>
      </c>
      <c r="F7701" s="438">
        <v>46860000</v>
      </c>
      <c r="G7701" s="423">
        <v>2023</v>
      </c>
      <c r="H7701" s="424">
        <f>VLOOKUP(G7701,[3]잔가율!$B$3:$C$33,2,FALSE)</f>
        <v>0.82599999999999996</v>
      </c>
      <c r="I7701" s="434">
        <f t="shared" si="120"/>
        <v>38706360</v>
      </c>
    </row>
    <row r="7702" spans="1:9">
      <c r="A7702" s="421">
        <v>7701</v>
      </c>
      <c r="B7702" s="422" t="s">
        <v>7711</v>
      </c>
      <c r="C7702" s="422" t="s">
        <v>11561</v>
      </c>
      <c r="D7702" s="422" t="s">
        <v>2005</v>
      </c>
      <c r="E7702" s="422" t="s">
        <v>11698</v>
      </c>
      <c r="F7702" s="438">
        <v>52300000</v>
      </c>
      <c r="G7702" s="423">
        <v>2023</v>
      </c>
      <c r="H7702" s="424">
        <f>VLOOKUP(G7702,[3]잔가율!$B$3:$C$33,2,FALSE)</f>
        <v>0.82599999999999996</v>
      </c>
      <c r="I7702" s="434">
        <f t="shared" si="120"/>
        <v>43199800</v>
      </c>
    </row>
    <row r="7703" spans="1:9">
      <c r="A7703" s="421">
        <v>7702</v>
      </c>
      <c r="B7703" s="422" t="s">
        <v>7711</v>
      </c>
      <c r="C7703" s="422" t="s">
        <v>11561</v>
      </c>
      <c r="D7703" s="422" t="s">
        <v>2005</v>
      </c>
      <c r="E7703" s="422" t="s">
        <v>11699</v>
      </c>
      <c r="F7703" s="438">
        <v>59590000</v>
      </c>
      <c r="G7703" s="423">
        <v>2023</v>
      </c>
      <c r="H7703" s="424">
        <f>VLOOKUP(G7703,[3]잔가율!$B$3:$C$33,2,FALSE)</f>
        <v>0.82599999999999996</v>
      </c>
      <c r="I7703" s="434">
        <f t="shared" si="120"/>
        <v>49221340</v>
      </c>
    </row>
    <row r="7704" spans="1:9">
      <c r="A7704" s="421">
        <v>7703</v>
      </c>
      <c r="B7704" s="422" t="s">
        <v>7711</v>
      </c>
      <c r="C7704" s="422" t="s">
        <v>11561</v>
      </c>
      <c r="D7704" s="422" t="s">
        <v>2005</v>
      </c>
      <c r="E7704" s="422" t="s">
        <v>11700</v>
      </c>
      <c r="F7704" s="438">
        <v>50690000</v>
      </c>
      <c r="G7704" s="423">
        <v>2023</v>
      </c>
      <c r="H7704" s="424">
        <f>VLOOKUP(G7704,[3]잔가율!$B$3:$C$33,2,FALSE)</f>
        <v>0.82599999999999996</v>
      </c>
      <c r="I7704" s="434">
        <f t="shared" si="120"/>
        <v>41869940</v>
      </c>
    </row>
    <row r="7705" spans="1:9">
      <c r="A7705" s="421">
        <v>7704</v>
      </c>
      <c r="B7705" s="422" t="s">
        <v>7711</v>
      </c>
      <c r="C7705" s="422" t="s">
        <v>11561</v>
      </c>
      <c r="D7705" s="422" t="s">
        <v>2005</v>
      </c>
      <c r="E7705" s="422" t="s">
        <v>11701</v>
      </c>
      <c r="F7705" s="438">
        <v>44530000</v>
      </c>
      <c r="G7705" s="423">
        <v>2023</v>
      </c>
      <c r="H7705" s="424">
        <f>VLOOKUP(G7705,[3]잔가율!$B$3:$C$33,2,FALSE)</f>
        <v>0.82599999999999996</v>
      </c>
      <c r="I7705" s="434">
        <f t="shared" si="120"/>
        <v>36781780</v>
      </c>
    </row>
    <row r="7706" spans="1:9">
      <c r="A7706" s="421">
        <v>7705</v>
      </c>
      <c r="B7706" s="422" t="s">
        <v>7711</v>
      </c>
      <c r="C7706" s="422" t="s">
        <v>11561</v>
      </c>
      <c r="D7706" s="422" t="s">
        <v>2005</v>
      </c>
      <c r="E7706" s="422" t="s">
        <v>11702</v>
      </c>
      <c r="F7706" s="438">
        <v>54260000</v>
      </c>
      <c r="G7706" s="423">
        <v>2023</v>
      </c>
      <c r="H7706" s="424">
        <f>VLOOKUP(G7706,[3]잔가율!$B$3:$C$33,2,FALSE)</f>
        <v>0.82599999999999996</v>
      </c>
      <c r="I7706" s="434">
        <f t="shared" si="120"/>
        <v>44818760</v>
      </c>
    </row>
    <row r="7707" spans="1:9">
      <c r="A7707" s="421">
        <v>7706</v>
      </c>
      <c r="B7707" s="422" t="s">
        <v>7711</v>
      </c>
      <c r="C7707" s="422" t="s">
        <v>11561</v>
      </c>
      <c r="D7707" s="422" t="s">
        <v>2005</v>
      </c>
      <c r="E7707" s="422" t="s">
        <v>11703</v>
      </c>
      <c r="F7707" s="438">
        <v>50690000</v>
      </c>
      <c r="G7707" s="423">
        <v>2023</v>
      </c>
      <c r="H7707" s="424">
        <f>VLOOKUP(G7707,[3]잔가율!$B$3:$C$33,2,FALSE)</f>
        <v>0.82599999999999996</v>
      </c>
      <c r="I7707" s="434">
        <f t="shared" si="120"/>
        <v>41869940</v>
      </c>
    </row>
    <row r="7708" spans="1:9">
      <c r="A7708" s="421">
        <v>7707</v>
      </c>
      <c r="B7708" s="422" t="s">
        <v>7711</v>
      </c>
      <c r="C7708" s="422" t="s">
        <v>11561</v>
      </c>
      <c r="D7708" s="422" t="s">
        <v>2005</v>
      </c>
      <c r="E7708" s="422" t="s">
        <v>11704</v>
      </c>
      <c r="F7708" s="438">
        <v>44530000</v>
      </c>
      <c r="G7708" s="423">
        <v>2023</v>
      </c>
      <c r="H7708" s="424">
        <f>VLOOKUP(G7708,[3]잔가율!$B$3:$C$33,2,FALSE)</f>
        <v>0.82599999999999996</v>
      </c>
      <c r="I7708" s="434">
        <f t="shared" si="120"/>
        <v>36781780</v>
      </c>
    </row>
    <row r="7709" spans="1:9">
      <c r="A7709" s="421">
        <v>7708</v>
      </c>
      <c r="B7709" s="422" t="s">
        <v>7711</v>
      </c>
      <c r="C7709" s="422" t="s">
        <v>11561</v>
      </c>
      <c r="D7709" s="422" t="s">
        <v>2005</v>
      </c>
      <c r="E7709" s="422" t="s">
        <v>11705</v>
      </c>
      <c r="F7709" s="438">
        <v>54260000</v>
      </c>
      <c r="G7709" s="423">
        <v>2023</v>
      </c>
      <c r="H7709" s="424">
        <f>VLOOKUP(G7709,[3]잔가율!$B$3:$C$33,2,FALSE)</f>
        <v>0.82599999999999996</v>
      </c>
      <c r="I7709" s="434">
        <f t="shared" si="120"/>
        <v>44818760</v>
      </c>
    </row>
    <row r="7710" spans="1:9">
      <c r="A7710" s="421">
        <v>7709</v>
      </c>
      <c r="B7710" s="422" t="s">
        <v>7711</v>
      </c>
      <c r="C7710" s="422" t="s">
        <v>11561</v>
      </c>
      <c r="D7710" s="422" t="s">
        <v>2005</v>
      </c>
      <c r="E7710" s="422" t="s">
        <v>11706</v>
      </c>
      <c r="F7710" s="438">
        <v>49600000</v>
      </c>
      <c r="G7710" s="423">
        <v>2023</v>
      </c>
      <c r="H7710" s="424">
        <f>VLOOKUP(G7710,[3]잔가율!$B$3:$C$33,2,FALSE)</f>
        <v>0.82599999999999996</v>
      </c>
      <c r="I7710" s="434">
        <f t="shared" si="120"/>
        <v>40969600</v>
      </c>
    </row>
    <row r="7711" spans="1:9">
      <c r="A7711" s="421">
        <v>7710</v>
      </c>
      <c r="B7711" s="422" t="s">
        <v>7711</v>
      </c>
      <c r="C7711" s="422" t="s">
        <v>11561</v>
      </c>
      <c r="D7711" s="422" t="s">
        <v>2005</v>
      </c>
      <c r="E7711" s="422" t="s">
        <v>11707</v>
      </c>
      <c r="F7711" s="438">
        <v>44810000</v>
      </c>
      <c r="G7711" s="423">
        <v>2023</v>
      </c>
      <c r="H7711" s="424">
        <f>VLOOKUP(G7711,[3]잔가율!$B$3:$C$33,2,FALSE)</f>
        <v>0.82599999999999996</v>
      </c>
      <c r="I7711" s="434">
        <f t="shared" si="120"/>
        <v>37013060</v>
      </c>
    </row>
    <row r="7712" spans="1:9">
      <c r="A7712" s="421">
        <v>7711</v>
      </c>
      <c r="B7712" s="422" t="s">
        <v>7711</v>
      </c>
      <c r="C7712" s="422" t="s">
        <v>11561</v>
      </c>
      <c r="D7712" s="422" t="s">
        <v>2005</v>
      </c>
      <c r="E7712" s="422" t="s">
        <v>11708</v>
      </c>
      <c r="F7712" s="438">
        <v>53990000</v>
      </c>
      <c r="G7712" s="423">
        <v>2023</v>
      </c>
      <c r="H7712" s="424">
        <f>VLOOKUP(G7712,[3]잔가율!$B$3:$C$33,2,FALSE)</f>
        <v>0.82599999999999996</v>
      </c>
      <c r="I7712" s="434">
        <f t="shared" si="120"/>
        <v>44595740</v>
      </c>
    </row>
    <row r="7713" spans="1:9">
      <c r="A7713" s="421">
        <v>7712</v>
      </c>
      <c r="B7713" s="422" t="s">
        <v>7711</v>
      </c>
      <c r="C7713" s="422" t="s">
        <v>11561</v>
      </c>
      <c r="D7713" s="422" t="s">
        <v>2005</v>
      </c>
      <c r="E7713" s="422" t="s">
        <v>11709</v>
      </c>
      <c r="F7713" s="438">
        <v>51110000</v>
      </c>
      <c r="G7713" s="423">
        <v>2023</v>
      </c>
      <c r="H7713" s="424">
        <f>VLOOKUP(G7713,[3]잔가율!$B$3:$C$33,2,FALSE)</f>
        <v>0.82599999999999996</v>
      </c>
      <c r="I7713" s="434">
        <f t="shared" si="120"/>
        <v>42216860</v>
      </c>
    </row>
    <row r="7714" spans="1:9">
      <c r="A7714" s="421">
        <v>7713</v>
      </c>
      <c r="B7714" s="422" t="s">
        <v>7711</v>
      </c>
      <c r="C7714" s="422" t="s">
        <v>11561</v>
      </c>
      <c r="D7714" s="422" t="s">
        <v>2005</v>
      </c>
      <c r="E7714" s="422" t="s">
        <v>11710</v>
      </c>
      <c r="F7714" s="438">
        <v>46640000</v>
      </c>
      <c r="G7714" s="423">
        <v>2023</v>
      </c>
      <c r="H7714" s="424">
        <f>VLOOKUP(G7714,[3]잔가율!$B$3:$C$33,2,FALSE)</f>
        <v>0.82599999999999996</v>
      </c>
      <c r="I7714" s="434">
        <f t="shared" si="120"/>
        <v>38524640</v>
      </c>
    </row>
    <row r="7715" spans="1:9">
      <c r="A7715" s="421">
        <v>7714</v>
      </c>
      <c r="B7715" s="422" t="s">
        <v>7711</v>
      </c>
      <c r="C7715" s="422" t="s">
        <v>11561</v>
      </c>
      <c r="D7715" s="422" t="s">
        <v>2005</v>
      </c>
      <c r="E7715" s="422" t="s">
        <v>11711</v>
      </c>
      <c r="F7715" s="438">
        <v>55270000</v>
      </c>
      <c r="G7715" s="423">
        <v>2023</v>
      </c>
      <c r="H7715" s="424">
        <f>VLOOKUP(G7715,[3]잔가율!$B$3:$C$33,2,FALSE)</f>
        <v>0.82599999999999996</v>
      </c>
      <c r="I7715" s="434">
        <f t="shared" si="120"/>
        <v>45653020</v>
      </c>
    </row>
    <row r="7716" spans="1:9">
      <c r="A7716" s="421">
        <v>7715</v>
      </c>
      <c r="B7716" s="422" t="s">
        <v>7711</v>
      </c>
      <c r="C7716" s="422" t="s">
        <v>11561</v>
      </c>
      <c r="D7716" s="422" t="s">
        <v>2005</v>
      </c>
      <c r="E7716" s="422" t="s">
        <v>11712</v>
      </c>
      <c r="F7716" s="438">
        <v>50290000</v>
      </c>
      <c r="G7716" s="423">
        <v>2023</v>
      </c>
      <c r="H7716" s="424">
        <f>VLOOKUP(G7716,[3]잔가율!$B$3:$C$33,2,FALSE)</f>
        <v>0.82599999999999996</v>
      </c>
      <c r="I7716" s="434">
        <f t="shared" si="120"/>
        <v>41539540</v>
      </c>
    </row>
    <row r="7717" spans="1:9">
      <c r="A7717" s="421">
        <v>7716</v>
      </c>
      <c r="B7717" s="422" t="s">
        <v>7711</v>
      </c>
      <c r="C7717" s="422" t="s">
        <v>11561</v>
      </c>
      <c r="D7717" s="422" t="s">
        <v>2005</v>
      </c>
      <c r="E7717" s="422" t="s">
        <v>11713</v>
      </c>
      <c r="F7717" s="438">
        <v>58440000</v>
      </c>
      <c r="G7717" s="423">
        <v>2023</v>
      </c>
      <c r="H7717" s="424">
        <f>VLOOKUP(G7717,[3]잔가율!$B$3:$C$33,2,FALSE)</f>
        <v>0.82599999999999996</v>
      </c>
      <c r="I7717" s="434">
        <f t="shared" si="120"/>
        <v>48271440</v>
      </c>
    </row>
    <row r="7718" spans="1:9">
      <c r="A7718" s="421">
        <v>7717</v>
      </c>
      <c r="B7718" s="422" t="s">
        <v>7711</v>
      </c>
      <c r="C7718" s="422" t="s">
        <v>11561</v>
      </c>
      <c r="D7718" s="422" t="s">
        <v>2005</v>
      </c>
      <c r="E7718" s="422" t="s">
        <v>11714</v>
      </c>
      <c r="F7718" s="438">
        <v>53430000</v>
      </c>
      <c r="G7718" s="423">
        <v>2023</v>
      </c>
      <c r="H7718" s="424">
        <f>VLOOKUP(G7718,[3]잔가율!$B$3:$C$33,2,FALSE)</f>
        <v>0.82599999999999996</v>
      </c>
      <c r="I7718" s="434">
        <f t="shared" si="120"/>
        <v>44133180</v>
      </c>
    </row>
    <row r="7719" spans="1:9">
      <c r="A7719" s="421">
        <v>7718</v>
      </c>
      <c r="B7719" s="422" t="s">
        <v>7711</v>
      </c>
      <c r="C7719" s="422" t="s">
        <v>11561</v>
      </c>
      <c r="D7719" s="422" t="s">
        <v>2005</v>
      </c>
      <c r="E7719" s="422" t="s">
        <v>11715</v>
      </c>
      <c r="F7719" s="438">
        <v>65330000</v>
      </c>
      <c r="G7719" s="423">
        <v>2023</v>
      </c>
      <c r="H7719" s="424">
        <f>VLOOKUP(G7719,[3]잔가율!$B$3:$C$33,2,FALSE)</f>
        <v>0.82599999999999996</v>
      </c>
      <c r="I7719" s="434">
        <f t="shared" si="120"/>
        <v>53962580</v>
      </c>
    </row>
    <row r="7720" spans="1:9">
      <c r="A7720" s="421">
        <v>7719</v>
      </c>
      <c r="B7720" s="422" t="s">
        <v>7711</v>
      </c>
      <c r="C7720" s="422" t="s">
        <v>11561</v>
      </c>
      <c r="D7720" s="422" t="s">
        <v>2005</v>
      </c>
      <c r="E7720" s="422" t="s">
        <v>11716</v>
      </c>
      <c r="F7720" s="438">
        <v>58100000</v>
      </c>
      <c r="G7720" s="423">
        <v>2023</v>
      </c>
      <c r="H7720" s="424">
        <f>VLOOKUP(G7720,[3]잔가율!$B$3:$C$33,2,FALSE)</f>
        <v>0.82599999999999996</v>
      </c>
      <c r="I7720" s="434">
        <f t="shared" si="120"/>
        <v>47990600</v>
      </c>
    </row>
    <row r="7721" spans="1:9">
      <c r="A7721" s="421">
        <v>7720</v>
      </c>
      <c r="B7721" s="422" t="s">
        <v>7711</v>
      </c>
      <c r="C7721" s="422" t="s">
        <v>11561</v>
      </c>
      <c r="D7721" s="422" t="s">
        <v>2005</v>
      </c>
      <c r="E7721" s="422" t="s">
        <v>11717</v>
      </c>
      <c r="F7721" s="438">
        <v>64160000</v>
      </c>
      <c r="G7721" s="423">
        <v>2023</v>
      </c>
      <c r="H7721" s="424">
        <f>VLOOKUP(G7721,[3]잔가율!$B$3:$C$33,2,FALSE)</f>
        <v>0.82599999999999996</v>
      </c>
      <c r="I7721" s="434">
        <f t="shared" si="120"/>
        <v>52996160</v>
      </c>
    </row>
    <row r="7722" spans="1:9">
      <c r="A7722" s="421">
        <v>7721</v>
      </c>
      <c r="B7722" s="422" t="s">
        <v>7711</v>
      </c>
      <c r="C7722" s="422" t="s">
        <v>11561</v>
      </c>
      <c r="D7722" s="422" t="s">
        <v>2005</v>
      </c>
      <c r="E7722" s="422" t="s">
        <v>11718</v>
      </c>
      <c r="F7722" s="438">
        <v>53630000</v>
      </c>
      <c r="G7722" s="423">
        <v>2023</v>
      </c>
      <c r="H7722" s="424">
        <f>VLOOKUP(G7722,[3]잔가율!$B$3:$C$33,2,FALSE)</f>
        <v>0.82599999999999996</v>
      </c>
      <c r="I7722" s="434">
        <f t="shared" si="120"/>
        <v>44298380</v>
      </c>
    </row>
    <row r="7723" spans="1:9">
      <c r="A7723" s="421">
        <v>7722</v>
      </c>
      <c r="B7723" s="422" t="s">
        <v>7711</v>
      </c>
      <c r="C7723" s="422" t="s">
        <v>11561</v>
      </c>
      <c r="D7723" s="422" t="s">
        <v>2005</v>
      </c>
      <c r="E7723" s="422" t="s">
        <v>11719</v>
      </c>
      <c r="F7723" s="438">
        <v>47920000</v>
      </c>
      <c r="G7723" s="423">
        <v>2023</v>
      </c>
      <c r="H7723" s="424">
        <f>VLOOKUP(G7723,[3]잔가율!$B$3:$C$33,2,FALSE)</f>
        <v>0.82599999999999996</v>
      </c>
      <c r="I7723" s="434">
        <f t="shared" si="120"/>
        <v>39581920</v>
      </c>
    </row>
    <row r="7724" spans="1:9">
      <c r="A7724" s="421">
        <v>7723</v>
      </c>
      <c r="B7724" s="422" t="s">
        <v>7711</v>
      </c>
      <c r="C7724" s="422" t="s">
        <v>11561</v>
      </c>
      <c r="D7724" s="422" t="s">
        <v>2005</v>
      </c>
      <c r="E7724" s="422" t="s">
        <v>11720</v>
      </c>
      <c r="F7724" s="438">
        <v>57200000</v>
      </c>
      <c r="G7724" s="423">
        <v>2023</v>
      </c>
      <c r="H7724" s="424">
        <f>VLOOKUP(G7724,[3]잔가율!$B$3:$C$33,2,FALSE)</f>
        <v>0.82599999999999996</v>
      </c>
      <c r="I7724" s="434">
        <f t="shared" si="120"/>
        <v>47247200</v>
      </c>
    </row>
    <row r="7725" spans="1:9">
      <c r="A7725" s="421">
        <v>7724</v>
      </c>
      <c r="B7725" s="422" t="s">
        <v>7711</v>
      </c>
      <c r="C7725" s="422" t="s">
        <v>11561</v>
      </c>
      <c r="D7725" s="422" t="s">
        <v>2005</v>
      </c>
      <c r="E7725" s="422" t="s">
        <v>11721</v>
      </c>
      <c r="F7725" s="438">
        <v>64520000</v>
      </c>
      <c r="G7725" s="423">
        <v>2023</v>
      </c>
      <c r="H7725" s="424">
        <f>VLOOKUP(G7725,[3]잔가율!$B$3:$C$33,2,FALSE)</f>
        <v>0.82599999999999996</v>
      </c>
      <c r="I7725" s="434">
        <f t="shared" si="120"/>
        <v>53293520</v>
      </c>
    </row>
    <row r="7726" spans="1:9">
      <c r="A7726" s="421">
        <v>7725</v>
      </c>
      <c r="B7726" s="422" t="s">
        <v>7711</v>
      </c>
      <c r="C7726" s="422" t="s">
        <v>11561</v>
      </c>
      <c r="D7726" s="422" t="s">
        <v>2005</v>
      </c>
      <c r="E7726" s="422" t="s">
        <v>11722</v>
      </c>
      <c r="F7726" s="438">
        <v>49850000</v>
      </c>
      <c r="G7726" s="423">
        <v>2023</v>
      </c>
      <c r="H7726" s="424">
        <f>VLOOKUP(G7726,[3]잔가율!$B$3:$C$33,2,FALSE)</f>
        <v>0.82599999999999996</v>
      </c>
      <c r="I7726" s="434">
        <f t="shared" si="120"/>
        <v>41176100</v>
      </c>
    </row>
    <row r="7727" spans="1:9">
      <c r="A7727" s="421">
        <v>7726</v>
      </c>
      <c r="B7727" s="422" t="s">
        <v>7711</v>
      </c>
      <c r="C7727" s="422" t="s">
        <v>11561</v>
      </c>
      <c r="D7727" s="422" t="s">
        <v>2005</v>
      </c>
      <c r="E7727" s="422" t="s">
        <v>11723</v>
      </c>
      <c r="F7727" s="438">
        <v>43790000</v>
      </c>
      <c r="G7727" s="423">
        <v>2023</v>
      </c>
      <c r="H7727" s="424">
        <f>VLOOKUP(G7727,[3]잔가율!$B$3:$C$33,2,FALSE)</f>
        <v>0.82599999999999996</v>
      </c>
      <c r="I7727" s="434">
        <f t="shared" si="120"/>
        <v>36170540</v>
      </c>
    </row>
    <row r="7728" spans="1:9">
      <c r="A7728" s="421">
        <v>7727</v>
      </c>
      <c r="B7728" s="422" t="s">
        <v>7711</v>
      </c>
      <c r="C7728" s="422" t="s">
        <v>11561</v>
      </c>
      <c r="D7728" s="422" t="s">
        <v>2005</v>
      </c>
      <c r="E7728" s="422" t="s">
        <v>11724</v>
      </c>
      <c r="F7728" s="438">
        <v>52500000</v>
      </c>
      <c r="G7728" s="423">
        <v>2023</v>
      </c>
      <c r="H7728" s="424">
        <f>VLOOKUP(G7728,[3]잔가율!$B$3:$C$33,2,FALSE)</f>
        <v>0.82599999999999996</v>
      </c>
      <c r="I7728" s="434">
        <f t="shared" si="120"/>
        <v>43365000</v>
      </c>
    </row>
    <row r="7729" spans="1:9">
      <c r="A7729" s="421">
        <v>7728</v>
      </c>
      <c r="B7729" s="422" t="s">
        <v>7711</v>
      </c>
      <c r="C7729" s="422" t="s">
        <v>11561</v>
      </c>
      <c r="D7729" s="422" t="s">
        <v>2005</v>
      </c>
      <c r="E7729" s="422" t="s">
        <v>11725</v>
      </c>
      <c r="F7729" s="438">
        <v>58910000</v>
      </c>
      <c r="G7729" s="423">
        <v>2023</v>
      </c>
      <c r="H7729" s="424">
        <f>VLOOKUP(G7729,[3]잔가율!$B$3:$C$33,2,FALSE)</f>
        <v>0.82599999999999996</v>
      </c>
      <c r="I7729" s="434">
        <f t="shared" si="120"/>
        <v>48659660</v>
      </c>
    </row>
    <row r="7730" spans="1:9">
      <c r="A7730" s="421">
        <v>7729</v>
      </c>
      <c r="B7730" s="422" t="s">
        <v>7711</v>
      </c>
      <c r="C7730" s="422" t="s">
        <v>11561</v>
      </c>
      <c r="D7730" s="422" t="s">
        <v>2005</v>
      </c>
      <c r="E7730" s="422" t="s">
        <v>11726</v>
      </c>
      <c r="F7730" s="438">
        <v>56410000</v>
      </c>
      <c r="G7730" s="423">
        <v>2023</v>
      </c>
      <c r="H7730" s="424">
        <f>VLOOKUP(G7730,[3]잔가율!$B$3:$C$33,2,FALSE)</f>
        <v>0.82599999999999996</v>
      </c>
      <c r="I7730" s="434">
        <f t="shared" si="120"/>
        <v>46594660</v>
      </c>
    </row>
    <row r="7731" spans="1:9">
      <c r="A7731" s="421">
        <v>7730</v>
      </c>
      <c r="B7731" s="422" t="s">
        <v>7711</v>
      </c>
      <c r="C7731" s="422" t="s">
        <v>11561</v>
      </c>
      <c r="D7731" s="422" t="s">
        <v>2005</v>
      </c>
      <c r="E7731" s="422" t="s">
        <v>11727</v>
      </c>
      <c r="F7731" s="438">
        <v>65180000</v>
      </c>
      <c r="G7731" s="423">
        <v>2023</v>
      </c>
      <c r="H7731" s="424">
        <f>VLOOKUP(G7731,[3]잔가율!$B$3:$C$33,2,FALSE)</f>
        <v>0.82599999999999996</v>
      </c>
      <c r="I7731" s="434">
        <f t="shared" si="120"/>
        <v>53838680</v>
      </c>
    </row>
    <row r="7732" spans="1:9">
      <c r="A7732" s="421">
        <v>7731</v>
      </c>
      <c r="B7732" s="422" t="s">
        <v>7711</v>
      </c>
      <c r="C7732" s="422" t="s">
        <v>11561</v>
      </c>
      <c r="D7732" s="422" t="s">
        <v>2005</v>
      </c>
      <c r="E7732" s="422" t="s">
        <v>11728</v>
      </c>
      <c r="F7732" s="438">
        <v>60740000</v>
      </c>
      <c r="G7732" s="423">
        <v>2023</v>
      </c>
      <c r="H7732" s="424">
        <f>VLOOKUP(G7732,[3]잔가율!$B$3:$C$33,2,FALSE)</f>
        <v>0.82599999999999996</v>
      </c>
      <c r="I7732" s="434">
        <f t="shared" si="120"/>
        <v>50171240</v>
      </c>
    </row>
    <row r="7733" spans="1:9">
      <c r="A7733" s="421">
        <v>7732</v>
      </c>
      <c r="B7733" s="422" t="s">
        <v>7711</v>
      </c>
      <c r="C7733" s="422" t="s">
        <v>11561</v>
      </c>
      <c r="D7733" s="422" t="s">
        <v>2005</v>
      </c>
      <c r="E7733" s="422" t="s">
        <v>11729</v>
      </c>
      <c r="F7733" s="438">
        <v>68760000</v>
      </c>
      <c r="G7733" s="423">
        <v>2023</v>
      </c>
      <c r="H7733" s="424">
        <f>VLOOKUP(G7733,[3]잔가율!$B$3:$C$33,2,FALSE)</f>
        <v>0.82599999999999996</v>
      </c>
      <c r="I7733" s="434">
        <f t="shared" si="120"/>
        <v>56795760</v>
      </c>
    </row>
    <row r="7734" spans="1:9">
      <c r="A7734" s="421">
        <v>7733</v>
      </c>
      <c r="B7734" s="422" t="s">
        <v>7711</v>
      </c>
      <c r="C7734" s="422" t="s">
        <v>11561</v>
      </c>
      <c r="D7734" s="422" t="s">
        <v>2005</v>
      </c>
      <c r="E7734" s="422" t="s">
        <v>11730</v>
      </c>
      <c r="F7734" s="438">
        <v>60590000</v>
      </c>
      <c r="G7734" s="423">
        <v>2023</v>
      </c>
      <c r="H7734" s="424">
        <f>VLOOKUP(G7734,[3]잔가율!$B$3:$C$33,2,FALSE)</f>
        <v>0.82599999999999996</v>
      </c>
      <c r="I7734" s="434">
        <f t="shared" si="120"/>
        <v>50047340</v>
      </c>
    </row>
    <row r="7735" spans="1:9">
      <c r="A7735" s="421">
        <v>7734</v>
      </c>
      <c r="B7735" s="422" t="s">
        <v>7711</v>
      </c>
      <c r="C7735" s="422" t="s">
        <v>11561</v>
      </c>
      <c r="D7735" s="422" t="s">
        <v>2005</v>
      </c>
      <c r="E7735" s="422" t="s">
        <v>11731</v>
      </c>
      <c r="F7735" s="438">
        <v>68900000</v>
      </c>
      <c r="G7735" s="423">
        <v>2023</v>
      </c>
      <c r="H7735" s="424">
        <f>VLOOKUP(G7735,[3]잔가율!$B$3:$C$33,2,FALSE)</f>
        <v>0.82599999999999996</v>
      </c>
      <c r="I7735" s="434">
        <f t="shared" si="120"/>
        <v>56911400</v>
      </c>
    </row>
    <row r="7736" spans="1:9">
      <c r="A7736" s="421">
        <v>7735</v>
      </c>
      <c r="B7736" s="422" t="s">
        <v>7711</v>
      </c>
      <c r="C7736" s="422" t="s">
        <v>11561</v>
      </c>
      <c r="D7736" s="422" t="s">
        <v>2005</v>
      </c>
      <c r="E7736" s="422" t="s">
        <v>11732</v>
      </c>
      <c r="F7736" s="438">
        <v>53630000</v>
      </c>
      <c r="G7736" s="423">
        <v>2023</v>
      </c>
      <c r="H7736" s="424">
        <f>VLOOKUP(G7736,[3]잔가율!$B$3:$C$33,2,FALSE)</f>
        <v>0.82599999999999996</v>
      </c>
      <c r="I7736" s="434">
        <f t="shared" si="120"/>
        <v>44298380</v>
      </c>
    </row>
    <row r="7737" spans="1:9">
      <c r="A7737" s="421">
        <v>7736</v>
      </c>
      <c r="B7737" s="422" t="s">
        <v>7711</v>
      </c>
      <c r="C7737" s="422" t="s">
        <v>11561</v>
      </c>
      <c r="D7737" s="422" t="s">
        <v>2005</v>
      </c>
      <c r="E7737" s="422" t="s">
        <v>11733</v>
      </c>
      <c r="F7737" s="438">
        <v>47920000</v>
      </c>
      <c r="G7737" s="423">
        <v>2023</v>
      </c>
      <c r="H7737" s="424">
        <f>VLOOKUP(G7737,[3]잔가율!$B$3:$C$33,2,FALSE)</f>
        <v>0.82599999999999996</v>
      </c>
      <c r="I7737" s="434">
        <f t="shared" si="120"/>
        <v>39581920</v>
      </c>
    </row>
    <row r="7738" spans="1:9">
      <c r="A7738" s="421">
        <v>7737</v>
      </c>
      <c r="B7738" s="422" t="s">
        <v>7711</v>
      </c>
      <c r="C7738" s="422" t="s">
        <v>11561</v>
      </c>
      <c r="D7738" s="422" t="s">
        <v>2005</v>
      </c>
      <c r="E7738" s="422" t="s">
        <v>11734</v>
      </c>
      <c r="F7738" s="438">
        <v>57200000</v>
      </c>
      <c r="G7738" s="423">
        <v>2023</v>
      </c>
      <c r="H7738" s="424">
        <f>VLOOKUP(G7738,[3]잔가율!$B$3:$C$33,2,FALSE)</f>
        <v>0.82599999999999996</v>
      </c>
      <c r="I7738" s="434">
        <f t="shared" si="120"/>
        <v>47247200</v>
      </c>
    </row>
    <row r="7739" spans="1:9">
      <c r="A7739" s="421">
        <v>7738</v>
      </c>
      <c r="B7739" s="422" t="s">
        <v>7711</v>
      </c>
      <c r="C7739" s="422" t="s">
        <v>11561</v>
      </c>
      <c r="D7739" s="422" t="s">
        <v>2005</v>
      </c>
      <c r="E7739" s="422" t="s">
        <v>11735</v>
      </c>
      <c r="F7739" s="438">
        <v>64520000</v>
      </c>
      <c r="G7739" s="423">
        <v>2023</v>
      </c>
      <c r="H7739" s="424">
        <f>VLOOKUP(G7739,[3]잔가율!$B$3:$C$33,2,FALSE)</f>
        <v>0.82599999999999996</v>
      </c>
      <c r="I7739" s="434">
        <f t="shared" si="120"/>
        <v>53293520</v>
      </c>
    </row>
    <row r="7740" spans="1:9">
      <c r="A7740" s="421">
        <v>7739</v>
      </c>
      <c r="B7740" s="422" t="s">
        <v>7711</v>
      </c>
      <c r="C7740" s="422" t="s">
        <v>11561</v>
      </c>
      <c r="D7740" s="422" t="s">
        <v>2005</v>
      </c>
      <c r="E7740" s="422" t="s">
        <v>11736</v>
      </c>
      <c r="F7740" s="438">
        <v>52330000</v>
      </c>
      <c r="G7740" s="423">
        <v>2023</v>
      </c>
      <c r="H7740" s="424">
        <f>VLOOKUP(G7740,[3]잔가율!$B$3:$C$33,2,FALSE)</f>
        <v>0.82599999999999996</v>
      </c>
      <c r="I7740" s="434">
        <f t="shared" si="120"/>
        <v>43224580</v>
      </c>
    </row>
    <row r="7741" spans="1:9">
      <c r="A7741" s="421">
        <v>7740</v>
      </c>
      <c r="B7741" s="422" t="s">
        <v>7711</v>
      </c>
      <c r="C7741" s="422" t="s">
        <v>11561</v>
      </c>
      <c r="D7741" s="422" t="s">
        <v>2005</v>
      </c>
      <c r="E7741" s="422" t="s">
        <v>11737</v>
      </c>
      <c r="F7741" s="438">
        <v>47010000</v>
      </c>
      <c r="G7741" s="423">
        <v>2023</v>
      </c>
      <c r="H7741" s="424">
        <f>VLOOKUP(G7741,[3]잔가율!$B$3:$C$33,2,FALSE)</f>
        <v>0.82599999999999996</v>
      </c>
      <c r="I7741" s="434">
        <f t="shared" si="120"/>
        <v>38830260</v>
      </c>
    </row>
    <row r="7742" spans="1:9">
      <c r="A7742" s="421">
        <v>7741</v>
      </c>
      <c r="B7742" s="422" t="s">
        <v>7711</v>
      </c>
      <c r="C7742" s="422" t="s">
        <v>11561</v>
      </c>
      <c r="D7742" s="422" t="s">
        <v>2005</v>
      </c>
      <c r="E7742" s="422" t="s">
        <v>11738</v>
      </c>
      <c r="F7742" s="438">
        <v>56710000</v>
      </c>
      <c r="G7742" s="423">
        <v>2023</v>
      </c>
      <c r="H7742" s="424">
        <f>VLOOKUP(G7742,[3]잔가율!$B$3:$C$33,2,FALSE)</f>
        <v>0.82599999999999996</v>
      </c>
      <c r="I7742" s="434">
        <f t="shared" si="120"/>
        <v>46842460</v>
      </c>
    </row>
    <row r="7743" spans="1:9">
      <c r="A7743" s="421">
        <v>7742</v>
      </c>
      <c r="B7743" s="422" t="s">
        <v>7711</v>
      </c>
      <c r="C7743" s="422" t="s">
        <v>11561</v>
      </c>
      <c r="D7743" s="422" t="s">
        <v>2005</v>
      </c>
      <c r="E7743" s="422" t="s">
        <v>11739</v>
      </c>
      <c r="F7743" s="438">
        <v>60530000</v>
      </c>
      <c r="G7743" s="423">
        <v>2023</v>
      </c>
      <c r="H7743" s="424">
        <f>VLOOKUP(G7743,[3]잔가율!$B$3:$C$33,2,FALSE)</f>
        <v>0.82599999999999996</v>
      </c>
      <c r="I7743" s="434">
        <f t="shared" si="120"/>
        <v>49997780</v>
      </c>
    </row>
    <row r="7744" spans="1:9">
      <c r="A7744" s="421">
        <v>7743</v>
      </c>
      <c r="B7744" s="426" t="s">
        <v>7711</v>
      </c>
      <c r="C7744" s="426" t="s">
        <v>11561</v>
      </c>
      <c r="D7744" s="426" t="s">
        <v>2005</v>
      </c>
      <c r="E7744" s="426" t="s">
        <v>11740</v>
      </c>
      <c r="F7744" s="441">
        <v>53370000</v>
      </c>
      <c r="G7744" s="423">
        <v>2023</v>
      </c>
      <c r="H7744" s="424">
        <f>VLOOKUP(G7744,[3]잔가율!$B$3:$C$33,2,FALSE)</f>
        <v>0.82599999999999996</v>
      </c>
      <c r="I7744" s="434">
        <f t="shared" si="120"/>
        <v>44083620</v>
      </c>
    </row>
    <row r="7745" spans="1:9">
      <c r="A7745" s="421">
        <v>7744</v>
      </c>
      <c r="B7745" s="425" t="s">
        <v>7711</v>
      </c>
      <c r="C7745" s="425" t="s">
        <v>11561</v>
      </c>
      <c r="D7745" s="425" t="s">
        <v>2005</v>
      </c>
      <c r="E7745" s="425" t="s">
        <v>11741</v>
      </c>
      <c r="F7745" s="443">
        <v>50670000</v>
      </c>
      <c r="G7745" s="423">
        <v>2023</v>
      </c>
      <c r="H7745" s="424">
        <f>VLOOKUP(G7745,[3]잔가율!$B$3:$C$33,2,FALSE)</f>
        <v>0.82599999999999996</v>
      </c>
      <c r="I7745" s="434">
        <f t="shared" si="120"/>
        <v>41853420</v>
      </c>
    </row>
    <row r="7746" spans="1:9">
      <c r="A7746" s="421">
        <v>7745</v>
      </c>
      <c r="B7746" s="425" t="s">
        <v>7711</v>
      </c>
      <c r="C7746" s="425" t="s">
        <v>11561</v>
      </c>
      <c r="D7746" s="425" t="s">
        <v>2005</v>
      </c>
      <c r="E7746" s="425" t="s">
        <v>11742</v>
      </c>
      <c r="F7746" s="443">
        <v>53460000</v>
      </c>
      <c r="G7746" s="423">
        <v>2023</v>
      </c>
      <c r="H7746" s="424">
        <f>VLOOKUP(G7746,[3]잔가율!$B$3:$C$33,2,FALSE)</f>
        <v>0.82599999999999996</v>
      </c>
      <c r="I7746" s="434">
        <f t="shared" ref="I7746:I7809" si="121">ROUNDDOWN(F7746*H7746,0)</f>
        <v>44157960</v>
      </c>
    </row>
    <row r="7747" spans="1:9">
      <c r="A7747" s="421">
        <v>7746</v>
      </c>
      <c r="B7747" s="426" t="s">
        <v>7711</v>
      </c>
      <c r="C7747" s="426" t="s">
        <v>11561</v>
      </c>
      <c r="D7747" s="426" t="s">
        <v>2005</v>
      </c>
      <c r="E7747" s="426" t="s">
        <v>11743</v>
      </c>
      <c r="F7747" s="441">
        <v>53770000</v>
      </c>
      <c r="G7747" s="423">
        <v>2023</v>
      </c>
      <c r="H7747" s="424">
        <f>VLOOKUP(G7747,[3]잔가율!$B$3:$C$33,2,FALSE)</f>
        <v>0.82599999999999996</v>
      </c>
      <c r="I7747" s="434">
        <f t="shared" si="121"/>
        <v>44414020</v>
      </c>
    </row>
    <row r="7748" spans="1:9">
      <c r="A7748" s="421">
        <v>7747</v>
      </c>
      <c r="B7748" s="426" t="s">
        <v>7711</v>
      </c>
      <c r="C7748" s="426" t="s">
        <v>11561</v>
      </c>
      <c r="D7748" s="426" t="s">
        <v>2005</v>
      </c>
      <c r="E7748" s="426" t="s">
        <v>11744</v>
      </c>
      <c r="F7748" s="441">
        <v>52460000</v>
      </c>
      <c r="G7748" s="423">
        <v>2023</v>
      </c>
      <c r="H7748" s="424">
        <f>VLOOKUP(G7748,[3]잔가율!$B$3:$C$33,2,FALSE)</f>
        <v>0.82599999999999996</v>
      </c>
      <c r="I7748" s="434">
        <f t="shared" si="121"/>
        <v>43331960</v>
      </c>
    </row>
    <row r="7749" spans="1:9">
      <c r="A7749" s="421">
        <v>7748</v>
      </c>
      <c r="B7749" s="426" t="s">
        <v>7711</v>
      </c>
      <c r="C7749" s="426" t="s">
        <v>11561</v>
      </c>
      <c r="D7749" s="426" t="s">
        <v>2005</v>
      </c>
      <c r="E7749" s="426" t="s">
        <v>11745</v>
      </c>
      <c r="F7749" s="441">
        <v>53850000</v>
      </c>
      <c r="G7749" s="423">
        <v>2023</v>
      </c>
      <c r="H7749" s="424">
        <f>VLOOKUP(G7749,[3]잔가율!$B$3:$C$33,2,FALSE)</f>
        <v>0.82599999999999996</v>
      </c>
      <c r="I7749" s="434">
        <f t="shared" si="121"/>
        <v>44480100</v>
      </c>
    </row>
    <row r="7750" spans="1:9">
      <c r="A7750" s="421">
        <v>7749</v>
      </c>
      <c r="B7750" s="425" t="s">
        <v>7711</v>
      </c>
      <c r="C7750" s="425" t="s">
        <v>11561</v>
      </c>
      <c r="D7750" s="425" t="s">
        <v>2005</v>
      </c>
      <c r="E7750" s="425" t="s">
        <v>11746</v>
      </c>
      <c r="F7750" s="443">
        <v>53570000</v>
      </c>
      <c r="G7750" s="423">
        <v>2023</v>
      </c>
      <c r="H7750" s="424">
        <f>VLOOKUP(G7750,[3]잔가율!$B$3:$C$33,2,FALSE)</f>
        <v>0.82599999999999996</v>
      </c>
      <c r="I7750" s="434">
        <f t="shared" si="121"/>
        <v>44248820</v>
      </c>
    </row>
    <row r="7751" spans="1:9">
      <c r="A7751" s="421">
        <v>7750</v>
      </c>
      <c r="B7751" s="425" t="s">
        <v>7711</v>
      </c>
      <c r="C7751" s="425" t="s">
        <v>11561</v>
      </c>
      <c r="D7751" s="425" t="s">
        <v>2005</v>
      </c>
      <c r="E7751" s="425" t="s">
        <v>11747</v>
      </c>
      <c r="F7751" s="443">
        <v>55950000</v>
      </c>
      <c r="G7751" s="423">
        <v>2023</v>
      </c>
      <c r="H7751" s="424">
        <f>VLOOKUP(G7751,[3]잔가율!$B$3:$C$33,2,FALSE)</f>
        <v>0.82599999999999996</v>
      </c>
      <c r="I7751" s="434">
        <f t="shared" si="121"/>
        <v>46214700</v>
      </c>
    </row>
    <row r="7752" spans="1:9">
      <c r="A7752" s="421">
        <v>7751</v>
      </c>
      <c r="B7752" s="426" t="s">
        <v>7711</v>
      </c>
      <c r="C7752" s="426" t="s">
        <v>11561</v>
      </c>
      <c r="D7752" s="426" t="s">
        <v>2005</v>
      </c>
      <c r="E7752" s="426" t="s">
        <v>11748</v>
      </c>
      <c r="F7752" s="441">
        <v>55430000</v>
      </c>
      <c r="G7752" s="423">
        <v>2023</v>
      </c>
      <c r="H7752" s="424">
        <f>VLOOKUP(G7752,[3]잔가율!$B$3:$C$33,2,FALSE)</f>
        <v>0.82599999999999996</v>
      </c>
      <c r="I7752" s="434">
        <f t="shared" si="121"/>
        <v>45785180</v>
      </c>
    </row>
    <row r="7753" spans="1:9">
      <c r="A7753" s="421">
        <v>7752</v>
      </c>
      <c r="B7753" s="426" t="s">
        <v>7711</v>
      </c>
      <c r="C7753" s="426" t="s">
        <v>11561</v>
      </c>
      <c r="D7753" s="426" t="s">
        <v>2005</v>
      </c>
      <c r="E7753" s="426" t="s">
        <v>11749</v>
      </c>
      <c r="F7753" s="441">
        <v>58500000</v>
      </c>
      <c r="G7753" s="423">
        <v>2023</v>
      </c>
      <c r="H7753" s="424">
        <f>VLOOKUP(G7753,[3]잔가율!$B$3:$C$33,2,FALSE)</f>
        <v>0.82599999999999996</v>
      </c>
      <c r="I7753" s="434">
        <f t="shared" si="121"/>
        <v>48321000</v>
      </c>
    </row>
    <row r="7754" spans="1:9">
      <c r="A7754" s="421">
        <v>7753</v>
      </c>
      <c r="B7754" s="426" t="s">
        <v>7711</v>
      </c>
      <c r="C7754" s="426" t="s">
        <v>11561</v>
      </c>
      <c r="D7754" s="426" t="s">
        <v>2005</v>
      </c>
      <c r="E7754" s="426" t="s">
        <v>11750</v>
      </c>
      <c r="F7754" s="441">
        <v>62180000</v>
      </c>
      <c r="G7754" s="423">
        <v>2023</v>
      </c>
      <c r="H7754" s="424">
        <f>VLOOKUP(G7754,[3]잔가율!$B$3:$C$33,2,FALSE)</f>
        <v>0.82599999999999996</v>
      </c>
      <c r="I7754" s="434">
        <f t="shared" si="121"/>
        <v>51360680</v>
      </c>
    </row>
    <row r="7755" spans="1:9">
      <c r="A7755" s="421">
        <v>7754</v>
      </c>
      <c r="B7755" s="426" t="s">
        <v>7711</v>
      </c>
      <c r="C7755" s="426" t="s">
        <v>11561</v>
      </c>
      <c r="D7755" s="426" t="s">
        <v>2005</v>
      </c>
      <c r="E7755" s="426" t="s">
        <v>11751</v>
      </c>
      <c r="F7755" s="441">
        <v>58330000</v>
      </c>
      <c r="G7755" s="423">
        <v>2023</v>
      </c>
      <c r="H7755" s="424">
        <f>VLOOKUP(G7755,[3]잔가율!$B$3:$C$33,2,FALSE)</f>
        <v>0.82599999999999996</v>
      </c>
      <c r="I7755" s="434">
        <f t="shared" si="121"/>
        <v>48180580</v>
      </c>
    </row>
    <row r="7756" spans="1:9">
      <c r="A7756" s="421">
        <v>7755</v>
      </c>
      <c r="B7756" s="426" t="s">
        <v>7711</v>
      </c>
      <c r="C7756" s="426" t="s">
        <v>11561</v>
      </c>
      <c r="D7756" s="426" t="s">
        <v>2005</v>
      </c>
      <c r="E7756" s="426" t="s">
        <v>11752</v>
      </c>
      <c r="F7756" s="441">
        <v>56380000</v>
      </c>
      <c r="G7756" s="423">
        <v>2023</v>
      </c>
      <c r="H7756" s="424">
        <f>VLOOKUP(G7756,[3]잔가율!$B$3:$C$33,2,FALSE)</f>
        <v>0.82599999999999996</v>
      </c>
      <c r="I7756" s="434">
        <f t="shared" si="121"/>
        <v>46569880</v>
      </c>
    </row>
    <row r="7757" spans="1:9">
      <c r="A7757" s="421">
        <v>7756</v>
      </c>
      <c r="B7757" s="426" t="s">
        <v>7711</v>
      </c>
      <c r="C7757" s="426" t="s">
        <v>11561</v>
      </c>
      <c r="D7757" s="426" t="s">
        <v>2005</v>
      </c>
      <c r="E7757" s="426" t="s">
        <v>11753</v>
      </c>
      <c r="F7757" s="441">
        <v>55100000</v>
      </c>
      <c r="G7757" s="423">
        <v>2023</v>
      </c>
      <c r="H7757" s="424">
        <f>VLOOKUP(G7757,[3]잔가율!$B$3:$C$33,2,FALSE)</f>
        <v>0.82599999999999996</v>
      </c>
      <c r="I7757" s="434">
        <f t="shared" si="121"/>
        <v>45512600</v>
      </c>
    </row>
    <row r="7758" spans="1:9">
      <c r="A7758" s="421">
        <v>7757</v>
      </c>
      <c r="B7758" s="426" t="s">
        <v>7711</v>
      </c>
      <c r="C7758" s="426" t="s">
        <v>11561</v>
      </c>
      <c r="D7758" s="426" t="s">
        <v>2005</v>
      </c>
      <c r="E7758" s="426" t="s">
        <v>11754</v>
      </c>
      <c r="F7758" s="441">
        <v>51090000</v>
      </c>
      <c r="G7758" s="423">
        <v>2023</v>
      </c>
      <c r="H7758" s="424">
        <f>VLOOKUP(G7758,[3]잔가율!$B$3:$C$33,2,FALSE)</f>
        <v>0.82599999999999996</v>
      </c>
      <c r="I7758" s="434">
        <f t="shared" si="121"/>
        <v>42200340</v>
      </c>
    </row>
    <row r="7759" spans="1:9">
      <c r="A7759" s="421">
        <v>7758</v>
      </c>
      <c r="B7759" s="426" t="s">
        <v>7711</v>
      </c>
      <c r="C7759" s="426" t="s">
        <v>11561</v>
      </c>
      <c r="D7759" s="426" t="s">
        <v>2005</v>
      </c>
      <c r="E7759" s="426" t="s">
        <v>11755</v>
      </c>
      <c r="F7759" s="441">
        <v>51960000</v>
      </c>
      <c r="G7759" s="423">
        <v>2023</v>
      </c>
      <c r="H7759" s="424">
        <f>VLOOKUP(G7759,[3]잔가율!$B$3:$C$33,2,FALSE)</f>
        <v>0.82599999999999996</v>
      </c>
      <c r="I7759" s="434">
        <f t="shared" si="121"/>
        <v>42918960</v>
      </c>
    </row>
    <row r="7760" spans="1:9">
      <c r="A7760" s="421">
        <v>7759</v>
      </c>
      <c r="B7760" s="426" t="s">
        <v>7711</v>
      </c>
      <c r="C7760" s="426" t="s">
        <v>11561</v>
      </c>
      <c r="D7760" s="426" t="s">
        <v>2005</v>
      </c>
      <c r="E7760" s="426" t="s">
        <v>11756</v>
      </c>
      <c r="F7760" s="441">
        <v>56000000</v>
      </c>
      <c r="G7760" s="423">
        <v>2023</v>
      </c>
      <c r="H7760" s="424">
        <f>VLOOKUP(G7760,[3]잔가율!$B$3:$C$33,2,FALSE)</f>
        <v>0.82599999999999996</v>
      </c>
      <c r="I7760" s="434">
        <f t="shared" si="121"/>
        <v>46256000</v>
      </c>
    </row>
    <row r="7761" spans="1:9">
      <c r="A7761" s="421">
        <v>7760</v>
      </c>
      <c r="B7761" s="426" t="s">
        <v>7711</v>
      </c>
      <c r="C7761" s="426" t="s">
        <v>11561</v>
      </c>
      <c r="D7761" s="426" t="s">
        <v>2005</v>
      </c>
      <c r="E7761" s="426" t="s">
        <v>11757</v>
      </c>
      <c r="F7761" s="441">
        <v>51410000</v>
      </c>
      <c r="G7761" s="423">
        <v>2023</v>
      </c>
      <c r="H7761" s="424">
        <f>VLOOKUP(G7761,[3]잔가율!$B$3:$C$33,2,FALSE)</f>
        <v>0.82599999999999996</v>
      </c>
      <c r="I7761" s="434">
        <f t="shared" si="121"/>
        <v>42464660</v>
      </c>
    </row>
    <row r="7762" spans="1:9">
      <c r="A7762" s="421">
        <v>7761</v>
      </c>
      <c r="B7762" s="426" t="s">
        <v>7711</v>
      </c>
      <c r="C7762" s="426" t="s">
        <v>11561</v>
      </c>
      <c r="D7762" s="426" t="s">
        <v>2005</v>
      </c>
      <c r="E7762" s="426" t="s">
        <v>11758</v>
      </c>
      <c r="F7762" s="441">
        <v>62030000</v>
      </c>
      <c r="G7762" s="423">
        <v>2023</v>
      </c>
      <c r="H7762" s="424">
        <f>VLOOKUP(G7762,[3]잔가율!$B$3:$C$33,2,FALSE)</f>
        <v>0.82599999999999996</v>
      </c>
      <c r="I7762" s="434">
        <f t="shared" si="121"/>
        <v>51236780</v>
      </c>
    </row>
    <row r="7763" spans="1:9">
      <c r="A7763" s="421">
        <v>7762</v>
      </c>
      <c r="B7763" s="426" t="s">
        <v>7711</v>
      </c>
      <c r="C7763" s="426" t="s">
        <v>11561</v>
      </c>
      <c r="D7763" s="426" t="s">
        <v>2005</v>
      </c>
      <c r="E7763" s="426" t="s">
        <v>11759</v>
      </c>
      <c r="F7763" s="441">
        <v>57680000</v>
      </c>
      <c r="G7763" s="423">
        <v>2023</v>
      </c>
      <c r="H7763" s="424">
        <f>VLOOKUP(G7763,[3]잔가율!$B$3:$C$33,2,FALSE)</f>
        <v>0.82599999999999996</v>
      </c>
      <c r="I7763" s="434">
        <f t="shared" si="121"/>
        <v>47643680</v>
      </c>
    </row>
    <row r="7764" spans="1:9">
      <c r="A7764" s="421">
        <v>7763</v>
      </c>
      <c r="B7764" s="426" t="s">
        <v>7711</v>
      </c>
      <c r="C7764" s="426" t="s">
        <v>11561</v>
      </c>
      <c r="D7764" s="426" t="s">
        <v>2005</v>
      </c>
      <c r="E7764" s="426" t="s">
        <v>11760</v>
      </c>
      <c r="F7764" s="441">
        <v>52700000</v>
      </c>
      <c r="G7764" s="423">
        <v>2023</v>
      </c>
      <c r="H7764" s="424">
        <f>VLOOKUP(G7764,[3]잔가율!$B$3:$C$33,2,FALSE)</f>
        <v>0.82599999999999996</v>
      </c>
      <c r="I7764" s="434">
        <f t="shared" si="121"/>
        <v>43530200</v>
      </c>
    </row>
    <row r="7765" spans="1:9">
      <c r="A7765" s="421">
        <v>7764</v>
      </c>
      <c r="B7765" s="426" t="s">
        <v>7711</v>
      </c>
      <c r="C7765" s="426" t="s">
        <v>11561</v>
      </c>
      <c r="D7765" s="426" t="s">
        <v>2005</v>
      </c>
      <c r="E7765" s="426" t="s">
        <v>11761</v>
      </c>
      <c r="F7765" s="441">
        <v>60050000</v>
      </c>
      <c r="G7765" s="423">
        <v>2023</v>
      </c>
      <c r="H7765" s="424">
        <f>VLOOKUP(G7765,[3]잔가율!$B$3:$C$33,2,FALSE)</f>
        <v>0.82599999999999996</v>
      </c>
      <c r="I7765" s="434">
        <f t="shared" si="121"/>
        <v>49601300</v>
      </c>
    </row>
    <row r="7766" spans="1:9">
      <c r="A7766" s="421">
        <v>7765</v>
      </c>
      <c r="B7766" s="426" t="s">
        <v>7711</v>
      </c>
      <c r="C7766" s="426" t="s">
        <v>11561</v>
      </c>
      <c r="D7766" s="426" t="s">
        <v>2005</v>
      </c>
      <c r="E7766" s="426" t="s">
        <v>11762</v>
      </c>
      <c r="F7766" s="441">
        <v>59950000</v>
      </c>
      <c r="G7766" s="423">
        <v>2023</v>
      </c>
      <c r="H7766" s="424">
        <f>VLOOKUP(G7766,[3]잔가율!$B$3:$C$33,2,FALSE)</f>
        <v>0.82599999999999996</v>
      </c>
      <c r="I7766" s="434">
        <f t="shared" si="121"/>
        <v>49518700</v>
      </c>
    </row>
    <row r="7767" spans="1:9">
      <c r="A7767" s="421">
        <v>7766</v>
      </c>
      <c r="B7767" s="426" t="s">
        <v>7711</v>
      </c>
      <c r="C7767" s="426" t="s">
        <v>11561</v>
      </c>
      <c r="D7767" s="426" t="s">
        <v>2005</v>
      </c>
      <c r="E7767" s="426" t="s">
        <v>11763</v>
      </c>
      <c r="F7767" s="441">
        <v>60150000</v>
      </c>
      <c r="G7767" s="423">
        <v>2023</v>
      </c>
      <c r="H7767" s="424">
        <f>VLOOKUP(G7767,[3]잔가율!$B$3:$C$33,2,FALSE)</f>
        <v>0.82599999999999996</v>
      </c>
      <c r="I7767" s="434">
        <f t="shared" si="121"/>
        <v>49683900</v>
      </c>
    </row>
    <row r="7768" spans="1:9">
      <c r="A7768" s="421">
        <v>7767</v>
      </c>
      <c r="B7768" s="426" t="s">
        <v>7711</v>
      </c>
      <c r="C7768" s="426" t="s">
        <v>11561</v>
      </c>
      <c r="D7768" s="426" t="s">
        <v>2005</v>
      </c>
      <c r="E7768" s="426" t="s">
        <v>11764</v>
      </c>
      <c r="F7768" s="441">
        <v>55100000</v>
      </c>
      <c r="G7768" s="423">
        <v>2023</v>
      </c>
      <c r="H7768" s="424">
        <f>VLOOKUP(G7768,[3]잔가율!$B$3:$C$33,2,FALSE)</f>
        <v>0.82599999999999996</v>
      </c>
      <c r="I7768" s="434">
        <f t="shared" si="121"/>
        <v>45512600</v>
      </c>
    </row>
    <row r="7769" spans="1:9">
      <c r="A7769" s="421">
        <v>7768</v>
      </c>
      <c r="B7769" s="426" t="s">
        <v>7711</v>
      </c>
      <c r="C7769" s="426" t="s">
        <v>11561</v>
      </c>
      <c r="D7769" s="426" t="s">
        <v>2005</v>
      </c>
      <c r="E7769" s="426" t="s">
        <v>11765</v>
      </c>
      <c r="F7769" s="441">
        <v>60410000</v>
      </c>
      <c r="G7769" s="423">
        <v>2023</v>
      </c>
      <c r="H7769" s="424">
        <f>VLOOKUP(G7769,[3]잔가율!$B$3:$C$33,2,FALSE)</f>
        <v>0.82599999999999996</v>
      </c>
      <c r="I7769" s="434">
        <f t="shared" si="121"/>
        <v>49898660</v>
      </c>
    </row>
    <row r="7770" spans="1:9">
      <c r="A7770" s="421">
        <v>7769</v>
      </c>
      <c r="B7770" s="426" t="s">
        <v>7711</v>
      </c>
      <c r="C7770" s="426" t="s">
        <v>11561</v>
      </c>
      <c r="D7770" s="426" t="s">
        <v>2005</v>
      </c>
      <c r="E7770" s="426" t="s">
        <v>11766</v>
      </c>
      <c r="F7770" s="441">
        <v>56200000</v>
      </c>
      <c r="G7770" s="423">
        <v>2023</v>
      </c>
      <c r="H7770" s="424">
        <f>VLOOKUP(G7770,[3]잔가율!$B$3:$C$33,2,FALSE)</f>
        <v>0.82599999999999996</v>
      </c>
      <c r="I7770" s="434">
        <f t="shared" si="121"/>
        <v>46421200</v>
      </c>
    </row>
    <row r="7771" spans="1:9">
      <c r="A7771" s="421">
        <v>7770</v>
      </c>
      <c r="B7771" s="426" t="s">
        <v>7711</v>
      </c>
      <c r="C7771" s="426" t="s">
        <v>11561</v>
      </c>
      <c r="D7771" s="426" t="s">
        <v>2005</v>
      </c>
      <c r="E7771" s="426" t="s">
        <v>11767</v>
      </c>
      <c r="F7771" s="441">
        <v>65440000</v>
      </c>
      <c r="G7771" s="423">
        <v>2023</v>
      </c>
      <c r="H7771" s="424">
        <f>VLOOKUP(G7771,[3]잔가율!$B$3:$C$33,2,FALSE)</f>
        <v>0.82599999999999996</v>
      </c>
      <c r="I7771" s="434">
        <f t="shared" si="121"/>
        <v>54053440</v>
      </c>
    </row>
    <row r="7772" spans="1:9">
      <c r="A7772" s="421">
        <v>7771</v>
      </c>
      <c r="B7772" s="422" t="s">
        <v>15840</v>
      </c>
      <c r="C7772" s="422" t="s">
        <v>15861</v>
      </c>
      <c r="D7772" s="422" t="s">
        <v>2005</v>
      </c>
      <c r="E7772" s="422" t="s">
        <v>11768</v>
      </c>
      <c r="F7772" s="438">
        <v>43430000</v>
      </c>
      <c r="G7772" s="423">
        <v>2023</v>
      </c>
      <c r="H7772" s="424">
        <f>VLOOKUP(G7772,[3]잔가율!$B$3:$C$33,2,FALSE)</f>
        <v>0.82599999999999996</v>
      </c>
      <c r="I7772" s="434">
        <f t="shared" si="121"/>
        <v>35873180</v>
      </c>
    </row>
    <row r="7773" spans="1:9">
      <c r="A7773" s="421">
        <v>7772</v>
      </c>
      <c r="B7773" s="426" t="s">
        <v>7711</v>
      </c>
      <c r="C7773" s="426" t="s">
        <v>11561</v>
      </c>
      <c r="D7773" s="426" t="s">
        <v>2005</v>
      </c>
      <c r="E7773" s="426" t="s">
        <v>11769</v>
      </c>
      <c r="F7773" s="441">
        <v>62810000</v>
      </c>
      <c r="G7773" s="423">
        <v>2023</v>
      </c>
      <c r="H7773" s="424">
        <f>VLOOKUP(G7773,[3]잔가율!$B$3:$C$33,2,FALSE)</f>
        <v>0.82599999999999996</v>
      </c>
      <c r="I7773" s="434">
        <f t="shared" si="121"/>
        <v>51881060</v>
      </c>
    </row>
    <row r="7774" spans="1:9">
      <c r="A7774" s="421">
        <v>7773</v>
      </c>
      <c r="B7774" s="426" t="s">
        <v>7711</v>
      </c>
      <c r="C7774" s="426" t="s">
        <v>11561</v>
      </c>
      <c r="D7774" s="426" t="s">
        <v>2005</v>
      </c>
      <c r="E7774" s="426" t="s">
        <v>11770</v>
      </c>
      <c r="F7774" s="441">
        <v>66000000</v>
      </c>
      <c r="G7774" s="423">
        <v>2023</v>
      </c>
      <c r="H7774" s="424">
        <f>VLOOKUP(G7774,[3]잔가율!$B$3:$C$33,2,FALSE)</f>
        <v>0.82599999999999996</v>
      </c>
      <c r="I7774" s="434">
        <f t="shared" si="121"/>
        <v>54516000</v>
      </c>
    </row>
    <row r="7775" spans="1:9">
      <c r="A7775" s="421">
        <v>7774</v>
      </c>
      <c r="B7775" s="426" t="s">
        <v>7711</v>
      </c>
      <c r="C7775" s="426" t="s">
        <v>11561</v>
      </c>
      <c r="D7775" s="426" t="s">
        <v>2005</v>
      </c>
      <c r="E7775" s="426" t="s">
        <v>11771</v>
      </c>
      <c r="F7775" s="441">
        <v>63730000</v>
      </c>
      <c r="G7775" s="423">
        <v>2023</v>
      </c>
      <c r="H7775" s="424">
        <f>VLOOKUP(G7775,[3]잔가율!$B$3:$C$33,2,FALSE)</f>
        <v>0.82599999999999996</v>
      </c>
      <c r="I7775" s="434">
        <f t="shared" si="121"/>
        <v>52640980</v>
      </c>
    </row>
    <row r="7776" spans="1:9">
      <c r="A7776" s="421">
        <v>7775</v>
      </c>
      <c r="B7776" s="313" t="s">
        <v>7711</v>
      </c>
      <c r="C7776" s="426" t="s">
        <v>11561</v>
      </c>
      <c r="D7776" s="426" t="s">
        <v>2005</v>
      </c>
      <c r="E7776" s="426" t="s">
        <v>11772</v>
      </c>
      <c r="F7776" s="442">
        <v>79240000</v>
      </c>
      <c r="G7776" s="423">
        <v>2023</v>
      </c>
      <c r="H7776" s="424">
        <f>VLOOKUP(G7776,[3]잔가율!$B$3:$C$33,2,FALSE)</f>
        <v>0.82599999999999996</v>
      </c>
      <c r="I7776" s="434">
        <f t="shared" si="121"/>
        <v>65452240</v>
      </c>
    </row>
    <row r="7777" spans="1:9">
      <c r="A7777" s="421">
        <v>7776</v>
      </c>
      <c r="B7777" s="422" t="s">
        <v>7711</v>
      </c>
      <c r="C7777" s="422" t="s">
        <v>11561</v>
      </c>
      <c r="D7777" s="422" t="s">
        <v>2006</v>
      </c>
      <c r="E7777" s="422" t="s">
        <v>11773</v>
      </c>
      <c r="F7777" s="438">
        <v>103520000</v>
      </c>
      <c r="G7777" s="423">
        <v>2023</v>
      </c>
      <c r="H7777" s="424">
        <f>VLOOKUP(G7777,[3]잔가율!$B$3:$C$33,2,FALSE)</f>
        <v>0.82599999999999996</v>
      </c>
      <c r="I7777" s="434">
        <f t="shared" si="121"/>
        <v>85507520</v>
      </c>
    </row>
    <row r="7778" spans="1:9">
      <c r="A7778" s="421">
        <v>7777</v>
      </c>
      <c r="B7778" s="422" t="s">
        <v>7711</v>
      </c>
      <c r="C7778" s="422" t="s">
        <v>11561</v>
      </c>
      <c r="D7778" s="422" t="s">
        <v>2006</v>
      </c>
      <c r="E7778" s="422" t="s">
        <v>11774</v>
      </c>
      <c r="F7778" s="438">
        <v>98520000</v>
      </c>
      <c r="G7778" s="423">
        <v>2023</v>
      </c>
      <c r="H7778" s="424">
        <f>VLOOKUP(G7778,[3]잔가율!$B$3:$C$33,2,FALSE)</f>
        <v>0.82599999999999996</v>
      </c>
      <c r="I7778" s="434">
        <f t="shared" si="121"/>
        <v>81377520</v>
      </c>
    </row>
    <row r="7779" spans="1:9">
      <c r="A7779" s="421">
        <v>7778</v>
      </c>
      <c r="B7779" s="426" t="s">
        <v>7711</v>
      </c>
      <c r="C7779" s="426" t="s">
        <v>11561</v>
      </c>
      <c r="D7779" s="426" t="s">
        <v>2006</v>
      </c>
      <c r="E7779" s="426" t="s">
        <v>11775</v>
      </c>
      <c r="F7779" s="441">
        <v>82080000</v>
      </c>
      <c r="G7779" s="423">
        <v>2023</v>
      </c>
      <c r="H7779" s="424">
        <f>VLOOKUP(G7779,[3]잔가율!$B$3:$C$33,2,FALSE)</f>
        <v>0.82599999999999996</v>
      </c>
      <c r="I7779" s="434">
        <f t="shared" si="121"/>
        <v>67798080</v>
      </c>
    </row>
    <row r="7780" spans="1:9">
      <c r="A7780" s="421">
        <v>7779</v>
      </c>
      <c r="B7780" s="422" t="s">
        <v>7711</v>
      </c>
      <c r="C7780" s="422" t="s">
        <v>11561</v>
      </c>
      <c r="D7780" s="422" t="s">
        <v>2006</v>
      </c>
      <c r="E7780" s="422" t="s">
        <v>11776</v>
      </c>
      <c r="F7780" s="438">
        <v>99950000</v>
      </c>
      <c r="G7780" s="423">
        <v>2023</v>
      </c>
      <c r="H7780" s="424">
        <f>VLOOKUP(G7780,[3]잔가율!$B$3:$C$33,2,FALSE)</f>
        <v>0.82599999999999996</v>
      </c>
      <c r="I7780" s="434">
        <f t="shared" si="121"/>
        <v>82558700</v>
      </c>
    </row>
    <row r="7781" spans="1:9">
      <c r="A7781" s="421">
        <v>7780</v>
      </c>
      <c r="B7781" s="422" t="s">
        <v>7711</v>
      </c>
      <c r="C7781" s="422" t="s">
        <v>11561</v>
      </c>
      <c r="D7781" s="422" t="s">
        <v>2006</v>
      </c>
      <c r="E7781" s="422" t="s">
        <v>11777</v>
      </c>
      <c r="F7781" s="438">
        <v>96860000</v>
      </c>
      <c r="G7781" s="423">
        <v>2023</v>
      </c>
      <c r="H7781" s="424">
        <f>VLOOKUP(G7781,[3]잔가율!$B$3:$C$33,2,FALSE)</f>
        <v>0.82599999999999996</v>
      </c>
      <c r="I7781" s="434">
        <f t="shared" si="121"/>
        <v>80006360</v>
      </c>
    </row>
    <row r="7782" spans="1:9">
      <c r="A7782" s="421">
        <v>7781</v>
      </c>
      <c r="B7782" s="426" t="s">
        <v>7711</v>
      </c>
      <c r="C7782" s="426" t="s">
        <v>11561</v>
      </c>
      <c r="D7782" s="426" t="s">
        <v>2006</v>
      </c>
      <c r="E7782" s="426" t="s">
        <v>11778</v>
      </c>
      <c r="F7782" s="441">
        <v>90470000</v>
      </c>
      <c r="G7782" s="423">
        <v>2023</v>
      </c>
      <c r="H7782" s="424">
        <f>VLOOKUP(G7782,[3]잔가율!$B$3:$C$33,2,FALSE)</f>
        <v>0.82599999999999996</v>
      </c>
      <c r="I7782" s="434">
        <f t="shared" si="121"/>
        <v>74728220</v>
      </c>
    </row>
    <row r="7783" spans="1:9">
      <c r="A7783" s="421">
        <v>7782</v>
      </c>
      <c r="B7783" s="422" t="s">
        <v>7711</v>
      </c>
      <c r="C7783" s="422" t="s">
        <v>11561</v>
      </c>
      <c r="D7783" s="422" t="s">
        <v>2006</v>
      </c>
      <c r="E7783" s="422" t="s">
        <v>11779</v>
      </c>
      <c r="F7783" s="438">
        <v>107980000</v>
      </c>
      <c r="G7783" s="423">
        <v>2023</v>
      </c>
      <c r="H7783" s="424">
        <f>VLOOKUP(G7783,[3]잔가율!$B$3:$C$33,2,FALSE)</f>
        <v>0.82599999999999996</v>
      </c>
      <c r="I7783" s="434">
        <f t="shared" si="121"/>
        <v>89191480</v>
      </c>
    </row>
    <row r="7784" spans="1:9">
      <c r="A7784" s="421">
        <v>7783</v>
      </c>
      <c r="B7784" s="422" t="s">
        <v>7711</v>
      </c>
      <c r="C7784" s="422" t="s">
        <v>11561</v>
      </c>
      <c r="D7784" s="422" t="s">
        <v>2006</v>
      </c>
      <c r="E7784" s="422" t="s">
        <v>11780</v>
      </c>
      <c r="F7784" s="438">
        <v>105630000</v>
      </c>
      <c r="G7784" s="423">
        <v>2023</v>
      </c>
      <c r="H7784" s="424">
        <f>VLOOKUP(G7784,[3]잔가율!$B$3:$C$33,2,FALSE)</f>
        <v>0.82599999999999996</v>
      </c>
      <c r="I7784" s="434">
        <f t="shared" si="121"/>
        <v>87250380</v>
      </c>
    </row>
    <row r="7785" spans="1:9">
      <c r="A7785" s="421">
        <v>7784</v>
      </c>
      <c r="B7785" s="426" t="s">
        <v>7711</v>
      </c>
      <c r="C7785" s="426" t="s">
        <v>11561</v>
      </c>
      <c r="D7785" s="426" t="s">
        <v>2006</v>
      </c>
      <c r="E7785" s="426" t="s">
        <v>11781</v>
      </c>
      <c r="F7785" s="441">
        <v>103090000</v>
      </c>
      <c r="G7785" s="423">
        <v>2023</v>
      </c>
      <c r="H7785" s="424">
        <f>VLOOKUP(G7785,[3]잔가율!$B$3:$C$33,2,FALSE)</f>
        <v>0.82599999999999996</v>
      </c>
      <c r="I7785" s="434">
        <f t="shared" si="121"/>
        <v>85152340</v>
      </c>
    </row>
    <row r="7786" spans="1:9">
      <c r="A7786" s="421">
        <v>7785</v>
      </c>
      <c r="B7786" s="422" t="s">
        <v>7711</v>
      </c>
      <c r="C7786" s="422" t="s">
        <v>11561</v>
      </c>
      <c r="D7786" s="422" t="s">
        <v>2006</v>
      </c>
      <c r="E7786" s="422" t="s">
        <v>11782</v>
      </c>
      <c r="F7786" s="438">
        <v>73620000</v>
      </c>
      <c r="G7786" s="423">
        <v>2023</v>
      </c>
      <c r="H7786" s="424">
        <f>VLOOKUP(G7786,[3]잔가율!$B$3:$C$33,2,FALSE)</f>
        <v>0.82599999999999996</v>
      </c>
      <c r="I7786" s="434">
        <f t="shared" si="121"/>
        <v>60810120</v>
      </c>
    </row>
    <row r="7787" spans="1:9">
      <c r="A7787" s="421">
        <v>7786</v>
      </c>
      <c r="B7787" s="422" t="s">
        <v>7711</v>
      </c>
      <c r="C7787" s="422" t="s">
        <v>11561</v>
      </c>
      <c r="D7787" s="422" t="s">
        <v>2006</v>
      </c>
      <c r="E7787" s="422" t="s">
        <v>11783</v>
      </c>
      <c r="F7787" s="438">
        <v>70400000</v>
      </c>
      <c r="G7787" s="423">
        <v>2023</v>
      </c>
      <c r="H7787" s="424">
        <f>VLOOKUP(G7787,[3]잔가율!$B$3:$C$33,2,FALSE)</f>
        <v>0.82599999999999996</v>
      </c>
      <c r="I7787" s="434">
        <f t="shared" si="121"/>
        <v>58150400</v>
      </c>
    </row>
    <row r="7788" spans="1:9">
      <c r="A7788" s="421">
        <v>7787</v>
      </c>
      <c r="B7788" s="426" t="s">
        <v>7711</v>
      </c>
      <c r="C7788" s="426" t="s">
        <v>11561</v>
      </c>
      <c r="D7788" s="426" t="s">
        <v>2006</v>
      </c>
      <c r="E7788" s="426" t="s">
        <v>11784</v>
      </c>
      <c r="F7788" s="441">
        <v>75150000</v>
      </c>
      <c r="G7788" s="423">
        <v>2023</v>
      </c>
      <c r="H7788" s="424">
        <f>VLOOKUP(G7788,[3]잔가율!$B$3:$C$33,2,FALSE)</f>
        <v>0.82599999999999996</v>
      </c>
      <c r="I7788" s="434">
        <f t="shared" si="121"/>
        <v>62073900</v>
      </c>
    </row>
    <row r="7789" spans="1:9">
      <c r="A7789" s="421">
        <v>7788</v>
      </c>
      <c r="B7789" s="422" t="s">
        <v>7711</v>
      </c>
      <c r="C7789" s="422" t="s">
        <v>11561</v>
      </c>
      <c r="D7789" s="422" t="s">
        <v>2006</v>
      </c>
      <c r="E7789" s="422" t="s">
        <v>11785</v>
      </c>
      <c r="F7789" s="438">
        <v>87000000</v>
      </c>
      <c r="G7789" s="423">
        <v>2023</v>
      </c>
      <c r="H7789" s="424">
        <f>VLOOKUP(G7789,[3]잔가율!$B$3:$C$33,2,FALSE)</f>
        <v>0.82599999999999996</v>
      </c>
      <c r="I7789" s="434">
        <f t="shared" si="121"/>
        <v>71862000</v>
      </c>
    </row>
    <row r="7790" spans="1:9">
      <c r="A7790" s="421">
        <v>7789</v>
      </c>
      <c r="B7790" s="422" t="s">
        <v>7711</v>
      </c>
      <c r="C7790" s="422" t="s">
        <v>11561</v>
      </c>
      <c r="D7790" s="422" t="s">
        <v>2006</v>
      </c>
      <c r="E7790" s="422" t="s">
        <v>11786</v>
      </c>
      <c r="F7790" s="438">
        <v>73620000</v>
      </c>
      <c r="G7790" s="423">
        <v>2023</v>
      </c>
      <c r="H7790" s="424">
        <f>VLOOKUP(G7790,[3]잔가율!$B$3:$C$33,2,FALSE)</f>
        <v>0.82599999999999996</v>
      </c>
      <c r="I7790" s="434">
        <f t="shared" si="121"/>
        <v>60810120</v>
      </c>
    </row>
    <row r="7791" spans="1:9">
      <c r="A7791" s="421">
        <v>7790</v>
      </c>
      <c r="B7791" s="422" t="s">
        <v>7711</v>
      </c>
      <c r="C7791" s="422" t="s">
        <v>11561</v>
      </c>
      <c r="D7791" s="422" t="s">
        <v>2006</v>
      </c>
      <c r="E7791" s="422" t="s">
        <v>11787</v>
      </c>
      <c r="F7791" s="438">
        <v>103520000</v>
      </c>
      <c r="G7791" s="423">
        <v>2023</v>
      </c>
      <c r="H7791" s="424">
        <f>VLOOKUP(G7791,[3]잔가율!$B$3:$C$33,2,FALSE)</f>
        <v>0.82599999999999996</v>
      </c>
      <c r="I7791" s="434">
        <f t="shared" si="121"/>
        <v>85507520</v>
      </c>
    </row>
    <row r="7792" spans="1:9">
      <c r="A7792" s="421">
        <v>7791</v>
      </c>
      <c r="B7792" s="422" t="s">
        <v>7711</v>
      </c>
      <c r="C7792" s="422" t="s">
        <v>11561</v>
      </c>
      <c r="D7792" s="422" t="s">
        <v>2006</v>
      </c>
      <c r="E7792" s="422" t="s">
        <v>11788</v>
      </c>
      <c r="F7792" s="438">
        <v>85720000</v>
      </c>
      <c r="G7792" s="423">
        <v>2023</v>
      </c>
      <c r="H7792" s="424">
        <f>VLOOKUP(G7792,[3]잔가율!$B$3:$C$33,2,FALSE)</f>
        <v>0.82599999999999996</v>
      </c>
      <c r="I7792" s="434">
        <f t="shared" si="121"/>
        <v>70804720</v>
      </c>
    </row>
    <row r="7793" spans="1:9">
      <c r="A7793" s="421">
        <v>7792</v>
      </c>
      <c r="B7793" s="422" t="s">
        <v>7711</v>
      </c>
      <c r="C7793" s="422" t="s">
        <v>11561</v>
      </c>
      <c r="D7793" s="422" t="s">
        <v>2006</v>
      </c>
      <c r="E7793" s="422" t="s">
        <v>11789</v>
      </c>
      <c r="F7793" s="438">
        <v>74070000</v>
      </c>
      <c r="G7793" s="423">
        <v>2023</v>
      </c>
      <c r="H7793" s="424">
        <f>VLOOKUP(G7793,[3]잔가율!$B$3:$C$33,2,FALSE)</f>
        <v>0.82599999999999996</v>
      </c>
      <c r="I7793" s="434">
        <f t="shared" si="121"/>
        <v>61181820</v>
      </c>
    </row>
    <row r="7794" spans="1:9">
      <c r="A7794" s="421">
        <v>7793</v>
      </c>
      <c r="B7794" s="422" t="s">
        <v>7711</v>
      </c>
      <c r="C7794" s="422" t="s">
        <v>11561</v>
      </c>
      <c r="D7794" s="422" t="s">
        <v>2006</v>
      </c>
      <c r="E7794" s="422" t="s">
        <v>11790</v>
      </c>
      <c r="F7794" s="438">
        <v>98010000</v>
      </c>
      <c r="G7794" s="423">
        <v>2023</v>
      </c>
      <c r="H7794" s="424">
        <f>VLOOKUP(G7794,[3]잔가율!$B$3:$C$33,2,FALSE)</f>
        <v>0.82599999999999996</v>
      </c>
      <c r="I7794" s="434">
        <f t="shared" si="121"/>
        <v>80956260</v>
      </c>
    </row>
    <row r="7795" spans="1:9">
      <c r="A7795" s="421">
        <v>7794</v>
      </c>
      <c r="B7795" s="426" t="s">
        <v>7711</v>
      </c>
      <c r="C7795" s="426" t="s">
        <v>11561</v>
      </c>
      <c r="D7795" s="426" t="s">
        <v>2006</v>
      </c>
      <c r="E7795" s="426" t="s">
        <v>11791</v>
      </c>
      <c r="F7795" s="441">
        <v>77890000</v>
      </c>
      <c r="G7795" s="423">
        <v>2023</v>
      </c>
      <c r="H7795" s="424">
        <f>VLOOKUP(G7795,[3]잔가율!$B$3:$C$33,2,FALSE)</f>
        <v>0.82599999999999996</v>
      </c>
      <c r="I7795" s="434">
        <f t="shared" si="121"/>
        <v>64337140</v>
      </c>
    </row>
    <row r="7796" spans="1:9">
      <c r="A7796" s="421">
        <v>7795</v>
      </c>
      <c r="B7796" s="426" t="s">
        <v>7711</v>
      </c>
      <c r="C7796" s="426" t="s">
        <v>11561</v>
      </c>
      <c r="D7796" s="426" t="s">
        <v>2006</v>
      </c>
      <c r="E7796" s="426" t="s">
        <v>11792</v>
      </c>
      <c r="F7796" s="441">
        <v>73950000</v>
      </c>
      <c r="G7796" s="423">
        <v>2023</v>
      </c>
      <c r="H7796" s="424">
        <f>VLOOKUP(G7796,[3]잔가율!$B$3:$C$33,2,FALSE)</f>
        <v>0.82599999999999996</v>
      </c>
      <c r="I7796" s="434">
        <f t="shared" si="121"/>
        <v>61082700</v>
      </c>
    </row>
    <row r="7797" spans="1:9">
      <c r="A7797" s="421">
        <v>7796</v>
      </c>
      <c r="B7797" s="426" t="s">
        <v>7711</v>
      </c>
      <c r="C7797" s="426" t="s">
        <v>11561</v>
      </c>
      <c r="D7797" s="426" t="s">
        <v>2006</v>
      </c>
      <c r="E7797" s="426" t="s">
        <v>11793</v>
      </c>
      <c r="F7797" s="441">
        <v>91670000</v>
      </c>
      <c r="G7797" s="423">
        <v>2023</v>
      </c>
      <c r="H7797" s="424">
        <f>VLOOKUP(G7797,[3]잔가율!$B$3:$C$33,2,FALSE)</f>
        <v>0.82599999999999996</v>
      </c>
      <c r="I7797" s="434">
        <f t="shared" si="121"/>
        <v>75719420</v>
      </c>
    </row>
    <row r="7798" spans="1:9">
      <c r="A7798" s="421">
        <v>7797</v>
      </c>
      <c r="B7798" s="422" t="s">
        <v>7711</v>
      </c>
      <c r="C7798" s="422" t="s">
        <v>11561</v>
      </c>
      <c r="D7798" s="422" t="s">
        <v>2006</v>
      </c>
      <c r="E7798" s="422" t="s">
        <v>11794</v>
      </c>
      <c r="F7798" s="438">
        <v>70050000</v>
      </c>
      <c r="G7798" s="423">
        <v>2023</v>
      </c>
      <c r="H7798" s="424">
        <f>VLOOKUP(G7798,[3]잔가율!$B$3:$C$33,2,FALSE)</f>
        <v>0.82599999999999996</v>
      </c>
      <c r="I7798" s="434">
        <f t="shared" si="121"/>
        <v>57861300</v>
      </c>
    </row>
    <row r="7799" spans="1:9">
      <c r="A7799" s="421">
        <v>7798</v>
      </c>
      <c r="B7799" s="422" t="s">
        <v>7711</v>
      </c>
      <c r="C7799" s="422" t="s">
        <v>11561</v>
      </c>
      <c r="D7799" s="422" t="s">
        <v>2006</v>
      </c>
      <c r="E7799" s="422" t="s">
        <v>11795</v>
      </c>
      <c r="F7799" s="438">
        <v>67940000</v>
      </c>
      <c r="G7799" s="423">
        <v>2023</v>
      </c>
      <c r="H7799" s="424">
        <f>VLOOKUP(G7799,[3]잔가율!$B$3:$C$33,2,FALSE)</f>
        <v>0.82599999999999996</v>
      </c>
      <c r="I7799" s="434">
        <f t="shared" si="121"/>
        <v>56118440</v>
      </c>
    </row>
    <row r="7800" spans="1:9">
      <c r="A7800" s="421">
        <v>7799</v>
      </c>
      <c r="B7800" s="426" t="s">
        <v>7711</v>
      </c>
      <c r="C7800" s="426" t="s">
        <v>11561</v>
      </c>
      <c r="D7800" s="426" t="s">
        <v>2006</v>
      </c>
      <c r="E7800" s="426" t="s">
        <v>11796</v>
      </c>
      <c r="F7800" s="441">
        <v>66760000</v>
      </c>
      <c r="G7800" s="423">
        <v>2023</v>
      </c>
      <c r="H7800" s="424">
        <f>VLOOKUP(G7800,[3]잔가율!$B$3:$C$33,2,FALSE)</f>
        <v>0.82599999999999996</v>
      </c>
      <c r="I7800" s="434">
        <f t="shared" si="121"/>
        <v>55143760</v>
      </c>
    </row>
    <row r="7801" spans="1:9">
      <c r="A7801" s="421">
        <v>7800</v>
      </c>
      <c r="B7801" s="422" t="s">
        <v>7711</v>
      </c>
      <c r="C7801" s="422" t="s">
        <v>11561</v>
      </c>
      <c r="D7801" s="422" t="s">
        <v>2006</v>
      </c>
      <c r="E7801" s="422" t="s">
        <v>11797</v>
      </c>
      <c r="F7801" s="438">
        <v>83440000</v>
      </c>
      <c r="G7801" s="423">
        <v>2023</v>
      </c>
      <c r="H7801" s="424">
        <f>VLOOKUP(G7801,[3]잔가율!$B$3:$C$33,2,FALSE)</f>
        <v>0.82599999999999996</v>
      </c>
      <c r="I7801" s="434">
        <f t="shared" si="121"/>
        <v>68921440</v>
      </c>
    </row>
    <row r="7802" spans="1:9">
      <c r="A7802" s="421">
        <v>7801</v>
      </c>
      <c r="B7802" s="422" t="s">
        <v>7711</v>
      </c>
      <c r="C7802" s="422" t="s">
        <v>11561</v>
      </c>
      <c r="D7802" s="422" t="s">
        <v>2006</v>
      </c>
      <c r="E7802" s="422" t="s">
        <v>11798</v>
      </c>
      <c r="F7802" s="438">
        <v>70050000</v>
      </c>
      <c r="G7802" s="423">
        <v>2023</v>
      </c>
      <c r="H7802" s="424">
        <f>VLOOKUP(G7802,[3]잔가율!$B$3:$C$33,2,FALSE)</f>
        <v>0.82599999999999996</v>
      </c>
      <c r="I7802" s="434">
        <f t="shared" si="121"/>
        <v>57861300</v>
      </c>
    </row>
    <row r="7803" spans="1:9">
      <c r="A7803" s="421">
        <v>7802</v>
      </c>
      <c r="B7803" s="422" t="s">
        <v>7711</v>
      </c>
      <c r="C7803" s="422" t="s">
        <v>11561</v>
      </c>
      <c r="D7803" s="422" t="s">
        <v>2006</v>
      </c>
      <c r="E7803" s="422" t="s">
        <v>11799</v>
      </c>
      <c r="F7803" s="438">
        <v>99950000</v>
      </c>
      <c r="G7803" s="423">
        <v>2023</v>
      </c>
      <c r="H7803" s="424">
        <f>VLOOKUP(G7803,[3]잔가율!$B$3:$C$33,2,FALSE)</f>
        <v>0.82599999999999996</v>
      </c>
      <c r="I7803" s="434">
        <f t="shared" si="121"/>
        <v>82558700</v>
      </c>
    </row>
    <row r="7804" spans="1:9">
      <c r="A7804" s="421">
        <v>7803</v>
      </c>
      <c r="B7804" s="422" t="s">
        <v>7711</v>
      </c>
      <c r="C7804" s="422" t="s">
        <v>11561</v>
      </c>
      <c r="D7804" s="422" t="s">
        <v>2006</v>
      </c>
      <c r="E7804" s="422" t="s">
        <v>11800</v>
      </c>
      <c r="F7804" s="438">
        <v>81570000</v>
      </c>
      <c r="G7804" s="423">
        <v>2023</v>
      </c>
      <c r="H7804" s="424">
        <f>VLOOKUP(G7804,[3]잔가율!$B$3:$C$33,2,FALSE)</f>
        <v>0.82599999999999996</v>
      </c>
      <c r="I7804" s="434">
        <f t="shared" si="121"/>
        <v>67376820</v>
      </c>
    </row>
    <row r="7805" spans="1:9">
      <c r="A7805" s="421">
        <v>7804</v>
      </c>
      <c r="B7805" s="422" t="s">
        <v>7711</v>
      </c>
      <c r="C7805" s="422" t="s">
        <v>11561</v>
      </c>
      <c r="D7805" s="422" t="s">
        <v>2006</v>
      </c>
      <c r="E7805" s="422" t="s">
        <v>11801</v>
      </c>
      <c r="F7805" s="438">
        <v>71110000</v>
      </c>
      <c r="G7805" s="423">
        <v>2023</v>
      </c>
      <c r="H7805" s="424">
        <f>VLOOKUP(G7805,[3]잔가율!$B$3:$C$33,2,FALSE)</f>
        <v>0.82599999999999996</v>
      </c>
      <c r="I7805" s="434">
        <f t="shared" si="121"/>
        <v>58736860</v>
      </c>
    </row>
    <row r="7806" spans="1:9">
      <c r="A7806" s="421">
        <v>7805</v>
      </c>
      <c r="B7806" s="422" t="s">
        <v>7711</v>
      </c>
      <c r="C7806" s="422" t="s">
        <v>11561</v>
      </c>
      <c r="D7806" s="422" t="s">
        <v>2006</v>
      </c>
      <c r="E7806" s="422" t="s">
        <v>11802</v>
      </c>
      <c r="F7806" s="438">
        <v>94950000</v>
      </c>
      <c r="G7806" s="423">
        <v>2023</v>
      </c>
      <c r="H7806" s="424">
        <f>VLOOKUP(G7806,[3]잔가율!$B$3:$C$33,2,FALSE)</f>
        <v>0.82599999999999996</v>
      </c>
      <c r="I7806" s="434">
        <f t="shared" si="121"/>
        <v>78428700</v>
      </c>
    </row>
    <row r="7807" spans="1:9">
      <c r="A7807" s="421">
        <v>7806</v>
      </c>
      <c r="B7807" s="426" t="s">
        <v>7711</v>
      </c>
      <c r="C7807" s="426" t="s">
        <v>11561</v>
      </c>
      <c r="D7807" s="426" t="s">
        <v>2006</v>
      </c>
      <c r="E7807" s="426" t="s">
        <v>11803</v>
      </c>
      <c r="F7807" s="441">
        <v>85020000</v>
      </c>
      <c r="G7807" s="423">
        <v>2023</v>
      </c>
      <c r="H7807" s="424">
        <f>VLOOKUP(G7807,[3]잔가율!$B$3:$C$33,2,FALSE)</f>
        <v>0.82599999999999996</v>
      </c>
      <c r="I7807" s="434">
        <f t="shared" si="121"/>
        <v>70226520</v>
      </c>
    </row>
    <row r="7808" spans="1:9">
      <c r="A7808" s="421">
        <v>7807</v>
      </c>
      <c r="B7808" s="426" t="s">
        <v>7711</v>
      </c>
      <c r="C7808" s="426" t="s">
        <v>11561</v>
      </c>
      <c r="D7808" s="426" t="s">
        <v>2006</v>
      </c>
      <c r="E7808" s="426" t="s">
        <v>11804</v>
      </c>
      <c r="F7808" s="441">
        <v>74860000</v>
      </c>
      <c r="G7808" s="423">
        <v>2023</v>
      </c>
      <c r="H7808" s="424">
        <f>VLOOKUP(G7808,[3]잔가율!$B$3:$C$33,2,FALSE)</f>
        <v>0.82599999999999996</v>
      </c>
      <c r="I7808" s="434">
        <f t="shared" si="121"/>
        <v>61834360</v>
      </c>
    </row>
    <row r="7809" spans="1:9">
      <c r="A7809" s="421">
        <v>7808</v>
      </c>
      <c r="B7809" s="426" t="s">
        <v>7711</v>
      </c>
      <c r="C7809" s="426" t="s">
        <v>11561</v>
      </c>
      <c r="D7809" s="426" t="s">
        <v>2006</v>
      </c>
      <c r="E7809" s="426" t="s">
        <v>11805</v>
      </c>
      <c r="F7809" s="441">
        <v>97530000</v>
      </c>
      <c r="G7809" s="423">
        <v>2023</v>
      </c>
      <c r="H7809" s="424">
        <f>VLOOKUP(G7809,[3]잔가율!$B$3:$C$33,2,FALSE)</f>
        <v>0.82599999999999996</v>
      </c>
      <c r="I7809" s="434">
        <f t="shared" si="121"/>
        <v>80559780</v>
      </c>
    </row>
    <row r="7810" spans="1:9">
      <c r="A7810" s="421">
        <v>7809</v>
      </c>
      <c r="B7810" s="426" t="s">
        <v>7711</v>
      </c>
      <c r="C7810" s="426" t="s">
        <v>11561</v>
      </c>
      <c r="D7810" s="426" t="s">
        <v>2006</v>
      </c>
      <c r="E7810" s="426" t="s">
        <v>11806</v>
      </c>
      <c r="F7810" s="441">
        <v>78440000</v>
      </c>
      <c r="G7810" s="423">
        <v>2023</v>
      </c>
      <c r="H7810" s="424">
        <f>VLOOKUP(G7810,[3]잔가율!$B$3:$C$33,2,FALSE)</f>
        <v>0.82599999999999996</v>
      </c>
      <c r="I7810" s="434">
        <f t="shared" ref="I7810:I7873" si="122">ROUNDDOWN(F7810*H7810,0)</f>
        <v>64791440</v>
      </c>
    </row>
    <row r="7811" spans="1:9">
      <c r="A7811" s="421">
        <v>7810</v>
      </c>
      <c r="B7811" s="426" t="s">
        <v>7711</v>
      </c>
      <c r="C7811" s="426" t="s">
        <v>11561</v>
      </c>
      <c r="D7811" s="426" t="s">
        <v>2006</v>
      </c>
      <c r="E7811" s="426" t="s">
        <v>11807</v>
      </c>
      <c r="F7811" s="441">
        <v>71180000</v>
      </c>
      <c r="G7811" s="423">
        <v>2023</v>
      </c>
      <c r="H7811" s="424">
        <f>VLOOKUP(G7811,[3]잔가율!$B$3:$C$33,2,FALSE)</f>
        <v>0.82599999999999996</v>
      </c>
      <c r="I7811" s="434">
        <f t="shared" si="122"/>
        <v>58794680</v>
      </c>
    </row>
    <row r="7812" spans="1:9">
      <c r="A7812" s="421">
        <v>7811</v>
      </c>
      <c r="B7812" s="426" t="s">
        <v>7711</v>
      </c>
      <c r="C7812" s="426" t="s">
        <v>11561</v>
      </c>
      <c r="D7812" s="426" t="s">
        <v>2006</v>
      </c>
      <c r="E7812" s="426" t="s">
        <v>11808</v>
      </c>
      <c r="F7812" s="441">
        <v>91930000</v>
      </c>
      <c r="G7812" s="423">
        <v>2023</v>
      </c>
      <c r="H7812" s="424">
        <f>VLOOKUP(G7812,[3]잔가율!$B$3:$C$33,2,FALSE)</f>
        <v>0.82599999999999996</v>
      </c>
      <c r="I7812" s="434">
        <f t="shared" si="122"/>
        <v>75934180</v>
      </c>
    </row>
    <row r="7813" spans="1:9">
      <c r="A7813" s="421">
        <v>7812</v>
      </c>
      <c r="B7813" s="422" t="s">
        <v>7711</v>
      </c>
      <c r="C7813" s="422" t="s">
        <v>11561</v>
      </c>
      <c r="D7813" s="422" t="s">
        <v>2006</v>
      </c>
      <c r="E7813" s="422" t="s">
        <v>11809</v>
      </c>
      <c r="F7813" s="438">
        <v>107980000</v>
      </c>
      <c r="G7813" s="423">
        <v>2023</v>
      </c>
      <c r="H7813" s="424">
        <f>VLOOKUP(G7813,[3]잔가율!$B$3:$C$33,2,FALSE)</f>
        <v>0.82599999999999996</v>
      </c>
      <c r="I7813" s="434">
        <f t="shared" si="122"/>
        <v>89191480</v>
      </c>
    </row>
    <row r="7814" spans="1:9">
      <c r="A7814" s="421">
        <v>7813</v>
      </c>
      <c r="B7814" s="422" t="s">
        <v>7711</v>
      </c>
      <c r="C7814" s="422" t="s">
        <v>11561</v>
      </c>
      <c r="D7814" s="422" t="s">
        <v>2006</v>
      </c>
      <c r="E7814" s="422" t="s">
        <v>11810</v>
      </c>
      <c r="F7814" s="438">
        <v>101810000</v>
      </c>
      <c r="G7814" s="423">
        <v>2023</v>
      </c>
      <c r="H7814" s="424">
        <f>VLOOKUP(G7814,[3]잔가율!$B$3:$C$33,2,FALSE)</f>
        <v>0.82599999999999996</v>
      </c>
      <c r="I7814" s="434">
        <f t="shared" si="122"/>
        <v>84095060</v>
      </c>
    </row>
    <row r="7815" spans="1:9">
      <c r="A7815" s="421">
        <v>7814</v>
      </c>
      <c r="B7815" s="426" t="s">
        <v>7711</v>
      </c>
      <c r="C7815" s="426" t="s">
        <v>11561</v>
      </c>
      <c r="D7815" s="426" t="s">
        <v>2006</v>
      </c>
      <c r="E7815" s="426" t="s">
        <v>11811</v>
      </c>
      <c r="F7815" s="441">
        <v>105510000</v>
      </c>
      <c r="G7815" s="423">
        <v>2023</v>
      </c>
      <c r="H7815" s="424">
        <f>VLOOKUP(G7815,[3]잔가율!$B$3:$C$33,2,FALSE)</f>
        <v>0.82599999999999996</v>
      </c>
      <c r="I7815" s="434">
        <f t="shared" si="122"/>
        <v>87151260</v>
      </c>
    </row>
    <row r="7816" spans="1:9">
      <c r="A7816" s="421">
        <v>7815</v>
      </c>
      <c r="B7816" s="426" t="s">
        <v>7711</v>
      </c>
      <c r="C7816" s="426" t="s">
        <v>11561</v>
      </c>
      <c r="D7816" s="426" t="s">
        <v>2006</v>
      </c>
      <c r="E7816" s="426" t="s">
        <v>11812</v>
      </c>
      <c r="F7816" s="441">
        <v>91970000</v>
      </c>
      <c r="G7816" s="423">
        <v>2023</v>
      </c>
      <c r="H7816" s="424">
        <f>VLOOKUP(G7816,[3]잔가율!$B$3:$C$33,2,FALSE)</f>
        <v>0.82599999999999996</v>
      </c>
      <c r="I7816" s="434">
        <f t="shared" si="122"/>
        <v>75967220</v>
      </c>
    </row>
    <row r="7817" spans="1:9">
      <c r="A7817" s="421">
        <v>7816</v>
      </c>
      <c r="B7817" s="426" t="s">
        <v>7711</v>
      </c>
      <c r="C7817" s="426" t="s">
        <v>11561</v>
      </c>
      <c r="D7817" s="426" t="s">
        <v>2006</v>
      </c>
      <c r="E7817" s="426" t="s">
        <v>11813</v>
      </c>
      <c r="F7817" s="441">
        <v>106150000</v>
      </c>
      <c r="G7817" s="423">
        <v>2023</v>
      </c>
      <c r="H7817" s="424">
        <f>VLOOKUP(G7817,[3]잔가율!$B$3:$C$33,2,FALSE)</f>
        <v>0.82599999999999996</v>
      </c>
      <c r="I7817" s="434">
        <f t="shared" si="122"/>
        <v>87679900</v>
      </c>
    </row>
    <row r="7818" spans="1:9">
      <c r="A7818" s="421">
        <v>7817</v>
      </c>
      <c r="B7818" s="426" t="s">
        <v>7711</v>
      </c>
      <c r="C7818" s="426" t="s">
        <v>11561</v>
      </c>
      <c r="D7818" s="426" t="s">
        <v>2006</v>
      </c>
      <c r="E7818" s="426" t="s">
        <v>11814</v>
      </c>
      <c r="F7818" s="441">
        <v>87270000</v>
      </c>
      <c r="G7818" s="423">
        <v>2023</v>
      </c>
      <c r="H7818" s="424">
        <f>VLOOKUP(G7818,[3]잔가율!$B$3:$C$33,2,FALSE)</f>
        <v>0.82599999999999996</v>
      </c>
      <c r="I7818" s="434">
        <f t="shared" si="122"/>
        <v>72085020</v>
      </c>
    </row>
    <row r="7819" spans="1:9">
      <c r="A7819" s="421">
        <v>7818</v>
      </c>
      <c r="B7819" s="426" t="s">
        <v>7711</v>
      </c>
      <c r="C7819" s="426" t="s">
        <v>11561</v>
      </c>
      <c r="D7819" s="426" t="s">
        <v>2006</v>
      </c>
      <c r="E7819" s="426" t="s">
        <v>11815</v>
      </c>
      <c r="F7819" s="441">
        <v>95900000</v>
      </c>
      <c r="G7819" s="423">
        <v>2023</v>
      </c>
      <c r="H7819" s="424">
        <f>VLOOKUP(G7819,[3]잔가율!$B$3:$C$33,2,FALSE)</f>
        <v>0.82599999999999996</v>
      </c>
      <c r="I7819" s="434">
        <f t="shared" si="122"/>
        <v>79213400</v>
      </c>
    </row>
    <row r="7820" spans="1:9">
      <c r="A7820" s="421">
        <v>7819</v>
      </c>
      <c r="B7820" s="426" t="s">
        <v>7711</v>
      </c>
      <c r="C7820" s="426" t="s">
        <v>11561</v>
      </c>
      <c r="D7820" s="426" t="s">
        <v>2006</v>
      </c>
      <c r="E7820" s="426" t="s">
        <v>11816</v>
      </c>
      <c r="F7820" s="441">
        <v>81710000</v>
      </c>
      <c r="G7820" s="423">
        <v>2023</v>
      </c>
      <c r="H7820" s="424">
        <f>VLOOKUP(G7820,[3]잔가율!$B$3:$C$33,2,FALSE)</f>
        <v>0.82599999999999996</v>
      </c>
      <c r="I7820" s="434">
        <f t="shared" si="122"/>
        <v>67492460</v>
      </c>
    </row>
    <row r="7821" spans="1:9">
      <c r="A7821" s="421">
        <v>7820</v>
      </c>
      <c r="B7821" s="426" t="s">
        <v>7711</v>
      </c>
      <c r="C7821" s="426" t="s">
        <v>11561</v>
      </c>
      <c r="D7821" s="426" t="s">
        <v>2006</v>
      </c>
      <c r="E7821" s="426" t="s">
        <v>11817</v>
      </c>
      <c r="F7821" s="441">
        <v>90780000</v>
      </c>
      <c r="G7821" s="423">
        <v>2023</v>
      </c>
      <c r="H7821" s="424">
        <f>VLOOKUP(G7821,[3]잔가율!$B$3:$C$33,2,FALSE)</f>
        <v>0.82599999999999996</v>
      </c>
      <c r="I7821" s="434">
        <f t="shared" si="122"/>
        <v>74984280</v>
      </c>
    </row>
    <row r="7822" spans="1:9">
      <c r="A7822" s="421">
        <v>7821</v>
      </c>
      <c r="B7822" s="426" t="s">
        <v>7711</v>
      </c>
      <c r="C7822" s="426" t="s">
        <v>11561</v>
      </c>
      <c r="D7822" s="426" t="s">
        <v>2006</v>
      </c>
      <c r="E7822" s="426" t="s">
        <v>11818</v>
      </c>
      <c r="F7822" s="441">
        <v>84560000</v>
      </c>
      <c r="G7822" s="423">
        <v>2023</v>
      </c>
      <c r="H7822" s="424">
        <f>VLOOKUP(G7822,[3]잔가율!$B$3:$C$33,2,FALSE)</f>
        <v>0.82599999999999996</v>
      </c>
      <c r="I7822" s="434">
        <f t="shared" si="122"/>
        <v>69846560</v>
      </c>
    </row>
    <row r="7823" spans="1:9">
      <c r="A7823" s="421">
        <v>7822</v>
      </c>
      <c r="B7823" s="426" t="s">
        <v>7711</v>
      </c>
      <c r="C7823" s="426" t="s">
        <v>11561</v>
      </c>
      <c r="D7823" s="426" t="s">
        <v>2006</v>
      </c>
      <c r="E7823" s="426" t="s">
        <v>11819</v>
      </c>
      <c r="F7823" s="441">
        <v>93570000</v>
      </c>
      <c r="G7823" s="423">
        <v>2023</v>
      </c>
      <c r="H7823" s="424">
        <f>VLOOKUP(G7823,[3]잔가율!$B$3:$C$33,2,FALSE)</f>
        <v>0.82599999999999996</v>
      </c>
      <c r="I7823" s="434">
        <f t="shared" si="122"/>
        <v>77288820</v>
      </c>
    </row>
    <row r="7824" spans="1:9">
      <c r="A7824" s="421">
        <v>7823</v>
      </c>
      <c r="B7824" s="426" t="s">
        <v>7711</v>
      </c>
      <c r="C7824" s="426" t="s">
        <v>11561</v>
      </c>
      <c r="D7824" s="426" t="s">
        <v>2006</v>
      </c>
      <c r="E7824" s="426" t="s">
        <v>11820</v>
      </c>
      <c r="F7824" s="441">
        <v>102100000</v>
      </c>
      <c r="G7824" s="423">
        <v>2023</v>
      </c>
      <c r="H7824" s="424">
        <f>VLOOKUP(G7824,[3]잔가율!$B$3:$C$33,2,FALSE)</f>
        <v>0.82599999999999996</v>
      </c>
      <c r="I7824" s="434">
        <f t="shared" si="122"/>
        <v>84334600</v>
      </c>
    </row>
    <row r="7825" spans="1:9">
      <c r="A7825" s="421">
        <v>7824</v>
      </c>
      <c r="B7825" s="426" t="s">
        <v>7711</v>
      </c>
      <c r="C7825" s="426" t="s">
        <v>11561</v>
      </c>
      <c r="D7825" s="426" t="s">
        <v>2006</v>
      </c>
      <c r="E7825" s="426" t="s">
        <v>11821</v>
      </c>
      <c r="F7825" s="441">
        <v>86890000</v>
      </c>
      <c r="G7825" s="423">
        <v>2023</v>
      </c>
      <c r="H7825" s="424">
        <f>VLOOKUP(G7825,[3]잔가율!$B$3:$C$33,2,FALSE)</f>
        <v>0.82599999999999996</v>
      </c>
      <c r="I7825" s="434">
        <f t="shared" si="122"/>
        <v>71771140</v>
      </c>
    </row>
    <row r="7826" spans="1:9">
      <c r="A7826" s="421">
        <v>7825</v>
      </c>
      <c r="B7826" s="426" t="s">
        <v>7711</v>
      </c>
      <c r="C7826" s="426" t="s">
        <v>11561</v>
      </c>
      <c r="D7826" s="426" t="s">
        <v>11822</v>
      </c>
      <c r="E7826" s="426" t="s">
        <v>11823</v>
      </c>
      <c r="F7826" s="441">
        <v>136580000</v>
      </c>
      <c r="G7826" s="423">
        <v>2023</v>
      </c>
      <c r="H7826" s="424">
        <f>VLOOKUP(G7826,[3]잔가율!$B$3:$C$33,2,FALSE)</f>
        <v>0.82599999999999996</v>
      </c>
      <c r="I7826" s="434">
        <f t="shared" si="122"/>
        <v>112815080</v>
      </c>
    </row>
    <row r="7827" spans="1:9">
      <c r="A7827" s="421">
        <v>7826</v>
      </c>
      <c r="B7827" s="422" t="s">
        <v>7711</v>
      </c>
      <c r="C7827" s="422" t="s">
        <v>11561</v>
      </c>
      <c r="D7827" s="422" t="s">
        <v>11824</v>
      </c>
      <c r="E7827" s="422" t="s">
        <v>11825</v>
      </c>
      <c r="F7827" s="438">
        <v>141000000</v>
      </c>
      <c r="G7827" s="423">
        <v>2023</v>
      </c>
      <c r="H7827" s="424">
        <f>VLOOKUP(G7827,[3]잔가율!$B$3:$C$33,2,FALSE)</f>
        <v>0.82599999999999996</v>
      </c>
      <c r="I7827" s="434">
        <f t="shared" si="122"/>
        <v>116466000</v>
      </c>
    </row>
    <row r="7828" spans="1:9">
      <c r="A7828" s="421">
        <v>7827</v>
      </c>
      <c r="B7828" s="422" t="s">
        <v>7711</v>
      </c>
      <c r="C7828" s="422" t="s">
        <v>11561</v>
      </c>
      <c r="D7828" s="422" t="s">
        <v>11824</v>
      </c>
      <c r="E7828" s="422" t="s">
        <v>11826</v>
      </c>
      <c r="F7828" s="438">
        <v>131520000</v>
      </c>
      <c r="G7828" s="423">
        <v>2023</v>
      </c>
      <c r="H7828" s="424">
        <f>VLOOKUP(G7828,[3]잔가율!$B$3:$C$33,2,FALSE)</f>
        <v>0.82599999999999996</v>
      </c>
      <c r="I7828" s="434">
        <f t="shared" si="122"/>
        <v>108635520</v>
      </c>
    </row>
    <row r="7829" spans="1:9">
      <c r="A7829" s="421">
        <v>7828</v>
      </c>
      <c r="B7829" s="422" t="s">
        <v>7711</v>
      </c>
      <c r="C7829" s="422" t="s">
        <v>11561</v>
      </c>
      <c r="D7829" s="422" t="s">
        <v>11824</v>
      </c>
      <c r="E7829" s="422" t="s">
        <v>11827</v>
      </c>
      <c r="F7829" s="438">
        <v>141000000</v>
      </c>
      <c r="G7829" s="423">
        <v>2023</v>
      </c>
      <c r="H7829" s="424">
        <f>VLOOKUP(G7829,[3]잔가율!$B$3:$C$33,2,FALSE)</f>
        <v>0.82599999999999996</v>
      </c>
      <c r="I7829" s="434">
        <f t="shared" si="122"/>
        <v>116466000</v>
      </c>
    </row>
    <row r="7830" spans="1:9">
      <c r="A7830" s="421">
        <v>7829</v>
      </c>
      <c r="B7830" s="422" t="s">
        <v>7711</v>
      </c>
      <c r="C7830" s="422" t="s">
        <v>11561</v>
      </c>
      <c r="D7830" s="422" t="s">
        <v>11824</v>
      </c>
      <c r="E7830" s="422" t="s">
        <v>11828</v>
      </c>
      <c r="F7830" s="438">
        <v>136170000</v>
      </c>
      <c r="G7830" s="423">
        <v>2023</v>
      </c>
      <c r="H7830" s="424">
        <f>VLOOKUP(G7830,[3]잔가율!$B$3:$C$33,2,FALSE)</f>
        <v>0.82599999999999996</v>
      </c>
      <c r="I7830" s="434">
        <f t="shared" si="122"/>
        <v>112476420</v>
      </c>
    </row>
    <row r="7831" spans="1:9">
      <c r="A7831" s="421">
        <v>7830</v>
      </c>
      <c r="B7831" s="313" t="s">
        <v>7711</v>
      </c>
      <c r="C7831" s="426" t="s">
        <v>11561</v>
      </c>
      <c r="D7831" s="426" t="s">
        <v>11829</v>
      </c>
      <c r="E7831" s="426" t="s">
        <v>11830</v>
      </c>
      <c r="F7831" s="442">
        <v>58610000</v>
      </c>
      <c r="G7831" s="423">
        <v>2023</v>
      </c>
      <c r="H7831" s="424">
        <f>VLOOKUP(G7831,[3]잔가율!$B$3:$C$33,2,FALSE)</f>
        <v>0.82599999999999996</v>
      </c>
      <c r="I7831" s="434">
        <f t="shared" si="122"/>
        <v>48411860</v>
      </c>
    </row>
    <row r="7832" spans="1:9">
      <c r="A7832" s="421">
        <v>7831</v>
      </c>
      <c r="B7832" s="313" t="s">
        <v>7711</v>
      </c>
      <c r="C7832" s="426" t="s">
        <v>11561</v>
      </c>
      <c r="D7832" s="426" t="s">
        <v>11829</v>
      </c>
      <c r="E7832" s="426" t="s">
        <v>11831</v>
      </c>
      <c r="F7832" s="442">
        <v>66520000</v>
      </c>
      <c r="G7832" s="423">
        <v>2023</v>
      </c>
      <c r="H7832" s="424">
        <f>VLOOKUP(G7832,[3]잔가율!$B$3:$C$33,2,FALSE)</f>
        <v>0.82599999999999996</v>
      </c>
      <c r="I7832" s="434">
        <f t="shared" si="122"/>
        <v>54945520</v>
      </c>
    </row>
    <row r="7833" spans="1:9">
      <c r="A7833" s="421">
        <v>7832</v>
      </c>
      <c r="B7833" s="313" t="s">
        <v>7711</v>
      </c>
      <c r="C7833" s="426" t="s">
        <v>11561</v>
      </c>
      <c r="D7833" s="426" t="s">
        <v>11829</v>
      </c>
      <c r="E7833" s="426" t="s">
        <v>11832</v>
      </c>
      <c r="F7833" s="442">
        <v>63810000</v>
      </c>
      <c r="G7833" s="423">
        <v>2023</v>
      </c>
      <c r="H7833" s="424">
        <f>VLOOKUP(G7833,[3]잔가율!$B$3:$C$33,2,FALSE)</f>
        <v>0.82599999999999996</v>
      </c>
      <c r="I7833" s="434">
        <f t="shared" si="122"/>
        <v>52707060</v>
      </c>
    </row>
    <row r="7834" spans="1:9">
      <c r="A7834" s="421">
        <v>7833</v>
      </c>
      <c r="B7834" s="313" t="s">
        <v>7711</v>
      </c>
      <c r="C7834" s="426" t="s">
        <v>11561</v>
      </c>
      <c r="D7834" s="426" t="s">
        <v>11829</v>
      </c>
      <c r="E7834" s="426" t="s">
        <v>11833</v>
      </c>
      <c r="F7834" s="442">
        <v>66060000</v>
      </c>
      <c r="G7834" s="423">
        <v>2023</v>
      </c>
      <c r="H7834" s="424">
        <f>VLOOKUP(G7834,[3]잔가율!$B$3:$C$33,2,FALSE)</f>
        <v>0.82599999999999996</v>
      </c>
      <c r="I7834" s="434">
        <f t="shared" si="122"/>
        <v>54565560</v>
      </c>
    </row>
    <row r="7835" spans="1:9">
      <c r="A7835" s="421">
        <v>7834</v>
      </c>
      <c r="B7835" s="313" t="s">
        <v>7711</v>
      </c>
      <c r="C7835" s="426" t="s">
        <v>11561</v>
      </c>
      <c r="D7835" s="426" t="s">
        <v>11829</v>
      </c>
      <c r="E7835" s="426" t="s">
        <v>11834</v>
      </c>
      <c r="F7835" s="442">
        <v>70190000</v>
      </c>
      <c r="G7835" s="423">
        <v>2023</v>
      </c>
      <c r="H7835" s="424">
        <f>VLOOKUP(G7835,[3]잔가율!$B$3:$C$33,2,FALSE)</f>
        <v>0.82599999999999996</v>
      </c>
      <c r="I7835" s="434">
        <f t="shared" si="122"/>
        <v>57976940</v>
      </c>
    </row>
    <row r="7836" spans="1:9">
      <c r="A7836" s="421">
        <v>7835</v>
      </c>
      <c r="B7836" s="425" t="s">
        <v>7711</v>
      </c>
      <c r="C7836" s="425" t="s">
        <v>11561</v>
      </c>
      <c r="D7836" s="425" t="s">
        <v>2129</v>
      </c>
      <c r="E7836" s="425" t="s">
        <v>11835</v>
      </c>
      <c r="F7836" s="443">
        <v>50830000</v>
      </c>
      <c r="G7836" s="423">
        <v>2023</v>
      </c>
      <c r="H7836" s="424">
        <f>VLOOKUP(G7836,[3]잔가율!$B$3:$C$33,2,FALSE)</f>
        <v>0.82599999999999996</v>
      </c>
      <c r="I7836" s="434">
        <f t="shared" si="122"/>
        <v>41985580</v>
      </c>
    </row>
    <row r="7837" spans="1:9">
      <c r="A7837" s="421">
        <v>7836</v>
      </c>
      <c r="B7837" s="425" t="s">
        <v>7711</v>
      </c>
      <c r="C7837" s="425" t="s">
        <v>11561</v>
      </c>
      <c r="D7837" s="425" t="s">
        <v>2129</v>
      </c>
      <c r="E7837" s="425" t="s">
        <v>11836</v>
      </c>
      <c r="F7837" s="443">
        <v>47450000</v>
      </c>
      <c r="G7837" s="423">
        <v>2023</v>
      </c>
      <c r="H7837" s="424">
        <f>VLOOKUP(G7837,[3]잔가율!$B$3:$C$33,2,FALSE)</f>
        <v>0.82599999999999996</v>
      </c>
      <c r="I7837" s="434">
        <f t="shared" si="122"/>
        <v>39193700</v>
      </c>
    </row>
    <row r="7838" spans="1:9">
      <c r="A7838" s="421">
        <v>7837</v>
      </c>
      <c r="B7838" s="426" t="s">
        <v>7711</v>
      </c>
      <c r="C7838" s="426" t="s">
        <v>11561</v>
      </c>
      <c r="D7838" s="426" t="s">
        <v>2129</v>
      </c>
      <c r="E7838" s="426" t="s">
        <v>11837</v>
      </c>
      <c r="F7838" s="441">
        <v>48310000</v>
      </c>
      <c r="G7838" s="423">
        <v>2023</v>
      </c>
      <c r="H7838" s="424">
        <f>VLOOKUP(G7838,[3]잔가율!$B$3:$C$33,2,FALSE)</f>
        <v>0.82599999999999996</v>
      </c>
      <c r="I7838" s="434">
        <f t="shared" si="122"/>
        <v>39904060</v>
      </c>
    </row>
    <row r="7839" spans="1:9">
      <c r="A7839" s="421">
        <v>7838</v>
      </c>
      <c r="B7839" s="426" t="s">
        <v>7711</v>
      </c>
      <c r="C7839" s="426" t="s">
        <v>11561</v>
      </c>
      <c r="D7839" s="426" t="s">
        <v>2129</v>
      </c>
      <c r="E7839" s="426" t="s">
        <v>11838</v>
      </c>
      <c r="F7839" s="441">
        <v>51800000</v>
      </c>
      <c r="G7839" s="423">
        <v>2023</v>
      </c>
      <c r="H7839" s="424">
        <f>VLOOKUP(G7839,[3]잔가율!$B$3:$C$33,2,FALSE)</f>
        <v>0.82599999999999996</v>
      </c>
      <c r="I7839" s="434">
        <f t="shared" si="122"/>
        <v>42786800</v>
      </c>
    </row>
    <row r="7840" spans="1:9">
      <c r="A7840" s="421">
        <v>7839</v>
      </c>
      <c r="B7840" s="426" t="s">
        <v>7711</v>
      </c>
      <c r="C7840" s="426" t="s">
        <v>11561</v>
      </c>
      <c r="D7840" s="426" t="s">
        <v>2129</v>
      </c>
      <c r="E7840" s="426" t="s">
        <v>11839</v>
      </c>
      <c r="F7840" s="441">
        <v>46980000</v>
      </c>
      <c r="G7840" s="423">
        <v>2023</v>
      </c>
      <c r="H7840" s="424">
        <f>VLOOKUP(G7840,[3]잔가율!$B$3:$C$33,2,FALSE)</f>
        <v>0.82599999999999996</v>
      </c>
      <c r="I7840" s="434">
        <f t="shared" si="122"/>
        <v>38805480</v>
      </c>
    </row>
    <row r="7841" spans="1:9">
      <c r="A7841" s="421">
        <v>7840</v>
      </c>
      <c r="B7841" s="426" t="s">
        <v>7711</v>
      </c>
      <c r="C7841" s="426" t="s">
        <v>11561</v>
      </c>
      <c r="D7841" s="426" t="s">
        <v>2129</v>
      </c>
      <c r="E7841" s="426" t="s">
        <v>11840</v>
      </c>
      <c r="F7841" s="441">
        <v>49200000</v>
      </c>
      <c r="G7841" s="423">
        <v>2023</v>
      </c>
      <c r="H7841" s="424">
        <f>VLOOKUP(G7841,[3]잔가율!$B$3:$C$33,2,FALSE)</f>
        <v>0.82599999999999996</v>
      </c>
      <c r="I7841" s="434">
        <f t="shared" si="122"/>
        <v>40639200</v>
      </c>
    </row>
    <row r="7842" spans="1:9">
      <c r="A7842" s="421">
        <v>7841</v>
      </c>
      <c r="B7842" s="426" t="s">
        <v>7711</v>
      </c>
      <c r="C7842" s="426" t="s">
        <v>11561</v>
      </c>
      <c r="D7842" s="426" t="s">
        <v>2129</v>
      </c>
      <c r="E7842" s="426" t="s">
        <v>11841</v>
      </c>
      <c r="F7842" s="441">
        <v>46830000</v>
      </c>
      <c r="G7842" s="423">
        <v>2023</v>
      </c>
      <c r="H7842" s="424">
        <f>VLOOKUP(G7842,[3]잔가율!$B$3:$C$33,2,FALSE)</f>
        <v>0.82599999999999996</v>
      </c>
      <c r="I7842" s="434">
        <f t="shared" si="122"/>
        <v>38681580</v>
      </c>
    </row>
    <row r="7843" spans="1:9">
      <c r="A7843" s="421">
        <v>7842</v>
      </c>
      <c r="B7843" s="426" t="s">
        <v>7711</v>
      </c>
      <c r="C7843" s="426" t="s">
        <v>11561</v>
      </c>
      <c r="D7843" s="426" t="s">
        <v>2129</v>
      </c>
      <c r="E7843" s="426" t="s">
        <v>11842</v>
      </c>
      <c r="F7843" s="441">
        <v>48010000</v>
      </c>
      <c r="G7843" s="423">
        <v>2023</v>
      </c>
      <c r="H7843" s="424">
        <f>VLOOKUP(G7843,[3]잔가율!$B$3:$C$33,2,FALSE)</f>
        <v>0.82599999999999996</v>
      </c>
      <c r="I7843" s="434">
        <f t="shared" si="122"/>
        <v>39656260</v>
      </c>
    </row>
    <row r="7844" spans="1:9">
      <c r="A7844" s="421">
        <v>7843</v>
      </c>
      <c r="B7844" s="425" t="s">
        <v>7711</v>
      </c>
      <c r="C7844" s="425" t="s">
        <v>11561</v>
      </c>
      <c r="D7844" s="425" t="s">
        <v>2129</v>
      </c>
      <c r="E7844" s="425" t="s">
        <v>11843</v>
      </c>
      <c r="F7844" s="443">
        <v>54130000</v>
      </c>
      <c r="G7844" s="423">
        <v>2023</v>
      </c>
      <c r="H7844" s="424">
        <f>VLOOKUP(G7844,[3]잔가율!$B$3:$C$33,2,FALSE)</f>
        <v>0.82599999999999996</v>
      </c>
      <c r="I7844" s="434">
        <f t="shared" si="122"/>
        <v>44711380</v>
      </c>
    </row>
    <row r="7845" spans="1:9">
      <c r="A7845" s="421">
        <v>7844</v>
      </c>
      <c r="B7845" s="425" t="s">
        <v>7711</v>
      </c>
      <c r="C7845" s="425" t="s">
        <v>11561</v>
      </c>
      <c r="D7845" s="425" t="s">
        <v>2129</v>
      </c>
      <c r="E7845" s="425" t="s">
        <v>11844</v>
      </c>
      <c r="F7845" s="443">
        <v>48590000</v>
      </c>
      <c r="G7845" s="423">
        <v>2023</v>
      </c>
      <c r="H7845" s="424">
        <f>VLOOKUP(G7845,[3]잔가율!$B$3:$C$33,2,FALSE)</f>
        <v>0.82599999999999996</v>
      </c>
      <c r="I7845" s="434">
        <f t="shared" si="122"/>
        <v>40135340</v>
      </c>
    </row>
    <row r="7846" spans="1:9">
      <c r="A7846" s="421">
        <v>7845</v>
      </c>
      <c r="B7846" s="425" t="s">
        <v>7711</v>
      </c>
      <c r="C7846" s="425" t="s">
        <v>11561</v>
      </c>
      <c r="D7846" s="425" t="s">
        <v>2129</v>
      </c>
      <c r="E7846" s="425" t="s">
        <v>11845</v>
      </c>
      <c r="F7846" s="443">
        <v>50880000</v>
      </c>
      <c r="G7846" s="423">
        <v>2023</v>
      </c>
      <c r="H7846" s="424">
        <f>VLOOKUP(G7846,[3]잔가율!$B$3:$C$33,2,FALSE)</f>
        <v>0.82599999999999996</v>
      </c>
      <c r="I7846" s="434">
        <f t="shared" si="122"/>
        <v>42026880</v>
      </c>
    </row>
    <row r="7847" spans="1:9">
      <c r="A7847" s="421">
        <v>7846</v>
      </c>
      <c r="B7847" s="425" t="s">
        <v>7711</v>
      </c>
      <c r="C7847" s="425" t="s">
        <v>11561</v>
      </c>
      <c r="D7847" s="425" t="s">
        <v>2129</v>
      </c>
      <c r="E7847" s="425" t="s">
        <v>11846</v>
      </c>
      <c r="F7847" s="443">
        <v>51590000</v>
      </c>
      <c r="G7847" s="423">
        <v>2023</v>
      </c>
      <c r="H7847" s="424">
        <f>VLOOKUP(G7847,[3]잔가율!$B$3:$C$33,2,FALSE)</f>
        <v>0.82599999999999996</v>
      </c>
      <c r="I7847" s="434">
        <f t="shared" si="122"/>
        <v>42613340</v>
      </c>
    </row>
    <row r="7848" spans="1:9">
      <c r="A7848" s="421">
        <v>7847</v>
      </c>
      <c r="B7848" s="426" t="s">
        <v>7711</v>
      </c>
      <c r="C7848" s="426" t="s">
        <v>11561</v>
      </c>
      <c r="D7848" s="426" t="s">
        <v>2129</v>
      </c>
      <c r="E7848" s="426" t="s">
        <v>11847</v>
      </c>
      <c r="F7848" s="441">
        <v>56770000</v>
      </c>
      <c r="G7848" s="423">
        <v>2023</v>
      </c>
      <c r="H7848" s="424">
        <f>VLOOKUP(G7848,[3]잔가율!$B$3:$C$33,2,FALSE)</f>
        <v>0.82599999999999996</v>
      </c>
      <c r="I7848" s="434">
        <f t="shared" si="122"/>
        <v>46892020</v>
      </c>
    </row>
    <row r="7849" spans="1:9">
      <c r="A7849" s="421">
        <v>7848</v>
      </c>
      <c r="B7849" s="426" t="s">
        <v>7711</v>
      </c>
      <c r="C7849" s="426" t="s">
        <v>11561</v>
      </c>
      <c r="D7849" s="426" t="s">
        <v>2129</v>
      </c>
      <c r="E7849" s="426" t="s">
        <v>11848</v>
      </c>
      <c r="F7849" s="441">
        <v>50550000</v>
      </c>
      <c r="G7849" s="423">
        <v>2023</v>
      </c>
      <c r="H7849" s="424">
        <f>VLOOKUP(G7849,[3]잔가율!$B$3:$C$33,2,FALSE)</f>
        <v>0.82599999999999996</v>
      </c>
      <c r="I7849" s="434">
        <f t="shared" si="122"/>
        <v>41754300</v>
      </c>
    </row>
    <row r="7850" spans="1:9">
      <c r="A7850" s="421">
        <v>7849</v>
      </c>
      <c r="B7850" s="426" t="s">
        <v>7711</v>
      </c>
      <c r="C7850" s="426" t="s">
        <v>11561</v>
      </c>
      <c r="D7850" s="426" t="s">
        <v>2129</v>
      </c>
      <c r="E7850" s="426" t="s">
        <v>11849</v>
      </c>
      <c r="F7850" s="441">
        <v>51860000</v>
      </c>
      <c r="G7850" s="423">
        <v>2023</v>
      </c>
      <c r="H7850" s="424">
        <f>VLOOKUP(G7850,[3]잔가율!$B$3:$C$33,2,FALSE)</f>
        <v>0.82599999999999996</v>
      </c>
      <c r="I7850" s="434">
        <f t="shared" si="122"/>
        <v>42836360</v>
      </c>
    </row>
    <row r="7851" spans="1:9">
      <c r="A7851" s="421">
        <v>7850</v>
      </c>
      <c r="B7851" s="426" t="s">
        <v>7711</v>
      </c>
      <c r="C7851" s="426" t="s">
        <v>11561</v>
      </c>
      <c r="D7851" s="426" t="s">
        <v>2129</v>
      </c>
      <c r="E7851" s="426" t="s">
        <v>11850</v>
      </c>
      <c r="F7851" s="441">
        <v>56830000</v>
      </c>
      <c r="G7851" s="423">
        <v>2023</v>
      </c>
      <c r="H7851" s="424">
        <f>VLOOKUP(G7851,[3]잔가율!$B$3:$C$33,2,FALSE)</f>
        <v>0.82599999999999996</v>
      </c>
      <c r="I7851" s="434">
        <f t="shared" si="122"/>
        <v>46941580</v>
      </c>
    </row>
    <row r="7852" spans="1:9">
      <c r="A7852" s="421">
        <v>7851</v>
      </c>
      <c r="B7852" s="426" t="s">
        <v>7711</v>
      </c>
      <c r="C7852" s="426" t="s">
        <v>11561</v>
      </c>
      <c r="D7852" s="426" t="s">
        <v>2129</v>
      </c>
      <c r="E7852" s="426" t="s">
        <v>11851</v>
      </c>
      <c r="F7852" s="441">
        <v>50550000</v>
      </c>
      <c r="G7852" s="423">
        <v>2023</v>
      </c>
      <c r="H7852" s="424">
        <f>VLOOKUP(G7852,[3]잔가율!$B$3:$C$33,2,FALSE)</f>
        <v>0.82599999999999996</v>
      </c>
      <c r="I7852" s="434">
        <f t="shared" si="122"/>
        <v>41754300</v>
      </c>
    </row>
    <row r="7853" spans="1:9">
      <c r="A7853" s="421">
        <v>7852</v>
      </c>
      <c r="B7853" s="426" t="s">
        <v>7711</v>
      </c>
      <c r="C7853" s="426" t="s">
        <v>11561</v>
      </c>
      <c r="D7853" s="426" t="s">
        <v>2129</v>
      </c>
      <c r="E7853" s="426" t="s">
        <v>11852</v>
      </c>
      <c r="F7853" s="441">
        <v>53270000</v>
      </c>
      <c r="G7853" s="423">
        <v>2023</v>
      </c>
      <c r="H7853" s="424">
        <f>VLOOKUP(G7853,[3]잔가율!$B$3:$C$33,2,FALSE)</f>
        <v>0.82599999999999996</v>
      </c>
      <c r="I7853" s="434">
        <f t="shared" si="122"/>
        <v>44001020</v>
      </c>
    </row>
    <row r="7854" spans="1:9">
      <c r="A7854" s="421">
        <v>7853</v>
      </c>
      <c r="B7854" s="426" t="s">
        <v>7711</v>
      </c>
      <c r="C7854" s="426" t="s">
        <v>11561</v>
      </c>
      <c r="D7854" s="426" t="s">
        <v>2129</v>
      </c>
      <c r="E7854" s="426" t="s">
        <v>11853</v>
      </c>
      <c r="F7854" s="441">
        <v>53190000</v>
      </c>
      <c r="G7854" s="423">
        <v>2023</v>
      </c>
      <c r="H7854" s="424">
        <f>VLOOKUP(G7854,[3]잔가율!$B$3:$C$33,2,FALSE)</f>
        <v>0.82599999999999996</v>
      </c>
      <c r="I7854" s="434">
        <f t="shared" si="122"/>
        <v>43934940</v>
      </c>
    </row>
    <row r="7855" spans="1:9">
      <c r="A7855" s="421">
        <v>7854</v>
      </c>
      <c r="B7855" s="426" t="s">
        <v>7711</v>
      </c>
      <c r="C7855" s="426" t="s">
        <v>11561</v>
      </c>
      <c r="D7855" s="426" t="s">
        <v>2129</v>
      </c>
      <c r="E7855" s="426" t="s">
        <v>11854</v>
      </c>
      <c r="F7855" s="441">
        <v>50480000</v>
      </c>
      <c r="G7855" s="423">
        <v>2023</v>
      </c>
      <c r="H7855" s="424">
        <f>VLOOKUP(G7855,[3]잔가율!$B$3:$C$33,2,FALSE)</f>
        <v>0.82599999999999996</v>
      </c>
      <c r="I7855" s="434">
        <f t="shared" si="122"/>
        <v>41696480</v>
      </c>
    </row>
    <row r="7856" spans="1:9">
      <c r="A7856" s="421">
        <v>7855</v>
      </c>
      <c r="B7856" s="426" t="s">
        <v>7711</v>
      </c>
      <c r="C7856" s="426" t="s">
        <v>11561</v>
      </c>
      <c r="D7856" s="426" t="s">
        <v>2129</v>
      </c>
      <c r="E7856" s="426" t="s">
        <v>11855</v>
      </c>
      <c r="F7856" s="441">
        <v>45240000</v>
      </c>
      <c r="G7856" s="423">
        <v>2023</v>
      </c>
      <c r="H7856" s="424">
        <f>VLOOKUP(G7856,[3]잔가율!$B$3:$C$33,2,FALSE)</f>
        <v>0.82599999999999996</v>
      </c>
      <c r="I7856" s="434">
        <f t="shared" si="122"/>
        <v>37368240</v>
      </c>
    </row>
    <row r="7857" spans="1:9">
      <c r="A7857" s="421">
        <v>7856</v>
      </c>
      <c r="B7857" s="426" t="s">
        <v>7711</v>
      </c>
      <c r="C7857" s="426" t="s">
        <v>11561</v>
      </c>
      <c r="D7857" s="426" t="s">
        <v>2129</v>
      </c>
      <c r="E7857" s="426" t="s">
        <v>11856</v>
      </c>
      <c r="F7857" s="441">
        <v>45830000</v>
      </c>
      <c r="G7857" s="423">
        <v>2023</v>
      </c>
      <c r="H7857" s="424">
        <f>VLOOKUP(G7857,[3]잔가율!$B$3:$C$33,2,FALSE)</f>
        <v>0.82599999999999996</v>
      </c>
      <c r="I7857" s="434">
        <f t="shared" si="122"/>
        <v>37855580</v>
      </c>
    </row>
    <row r="7858" spans="1:9">
      <c r="A7858" s="421">
        <v>7857</v>
      </c>
      <c r="B7858" s="426" t="s">
        <v>7711</v>
      </c>
      <c r="C7858" s="426" t="s">
        <v>11561</v>
      </c>
      <c r="D7858" s="426" t="s">
        <v>2129</v>
      </c>
      <c r="E7858" s="426" t="s">
        <v>11857</v>
      </c>
      <c r="F7858" s="441">
        <v>47410000</v>
      </c>
      <c r="G7858" s="423">
        <v>2023</v>
      </c>
      <c r="H7858" s="424">
        <f>VLOOKUP(G7858,[3]잔가율!$B$3:$C$33,2,FALSE)</f>
        <v>0.82599999999999996</v>
      </c>
      <c r="I7858" s="434">
        <f t="shared" si="122"/>
        <v>39160660</v>
      </c>
    </row>
    <row r="7859" spans="1:9">
      <c r="A7859" s="421">
        <v>7858</v>
      </c>
      <c r="B7859" s="426" t="s">
        <v>7711</v>
      </c>
      <c r="C7859" s="426" t="s">
        <v>11561</v>
      </c>
      <c r="D7859" s="426" t="s">
        <v>2129</v>
      </c>
      <c r="E7859" s="426" t="s">
        <v>11858</v>
      </c>
      <c r="F7859" s="441">
        <v>50950000</v>
      </c>
      <c r="G7859" s="423">
        <v>2023</v>
      </c>
      <c r="H7859" s="424">
        <f>VLOOKUP(G7859,[3]잔가율!$B$3:$C$33,2,FALSE)</f>
        <v>0.82599999999999996</v>
      </c>
      <c r="I7859" s="434">
        <f t="shared" si="122"/>
        <v>42084700</v>
      </c>
    </row>
    <row r="7860" spans="1:9">
      <c r="A7860" s="421">
        <v>7859</v>
      </c>
      <c r="B7860" s="426" t="s">
        <v>7711</v>
      </c>
      <c r="C7860" s="426" t="s">
        <v>11561</v>
      </c>
      <c r="D7860" s="426" t="s">
        <v>2129</v>
      </c>
      <c r="E7860" s="426" t="s">
        <v>11859</v>
      </c>
      <c r="F7860" s="441">
        <v>45340000</v>
      </c>
      <c r="G7860" s="423">
        <v>2023</v>
      </c>
      <c r="H7860" s="424">
        <f>VLOOKUP(G7860,[3]잔가율!$B$3:$C$33,2,FALSE)</f>
        <v>0.82599999999999996</v>
      </c>
      <c r="I7860" s="434">
        <f t="shared" si="122"/>
        <v>37450840</v>
      </c>
    </row>
    <row r="7861" spans="1:9">
      <c r="A7861" s="421">
        <v>7860</v>
      </c>
      <c r="B7861" s="426" t="s">
        <v>7711</v>
      </c>
      <c r="C7861" s="426" t="s">
        <v>11561</v>
      </c>
      <c r="D7861" s="426" t="s">
        <v>2129</v>
      </c>
      <c r="E7861" s="426" t="s">
        <v>11860</v>
      </c>
      <c r="F7861" s="441">
        <v>46460000</v>
      </c>
      <c r="G7861" s="423">
        <v>2023</v>
      </c>
      <c r="H7861" s="424">
        <f>VLOOKUP(G7861,[3]잔가율!$B$3:$C$33,2,FALSE)</f>
        <v>0.82599999999999996</v>
      </c>
      <c r="I7861" s="434">
        <f t="shared" si="122"/>
        <v>38375960</v>
      </c>
    </row>
    <row r="7862" spans="1:9">
      <c r="A7862" s="421">
        <v>7861</v>
      </c>
      <c r="B7862" s="426" t="s">
        <v>7711</v>
      </c>
      <c r="C7862" s="426" t="s">
        <v>11561</v>
      </c>
      <c r="D7862" s="426" t="s">
        <v>2129</v>
      </c>
      <c r="E7862" s="426" t="s">
        <v>11861</v>
      </c>
      <c r="F7862" s="441">
        <v>47720000</v>
      </c>
      <c r="G7862" s="423">
        <v>2023</v>
      </c>
      <c r="H7862" s="424">
        <f>VLOOKUP(G7862,[3]잔가율!$B$3:$C$33,2,FALSE)</f>
        <v>0.82599999999999996</v>
      </c>
      <c r="I7862" s="434">
        <f t="shared" si="122"/>
        <v>39416720</v>
      </c>
    </row>
    <row r="7863" spans="1:9">
      <c r="A7863" s="421">
        <v>7862</v>
      </c>
      <c r="B7863" s="426" t="s">
        <v>7711</v>
      </c>
      <c r="C7863" s="426" t="s">
        <v>11561</v>
      </c>
      <c r="D7863" s="426" t="s">
        <v>2129</v>
      </c>
      <c r="E7863" s="426" t="s">
        <v>11862</v>
      </c>
      <c r="F7863" s="441">
        <v>54870000</v>
      </c>
      <c r="G7863" s="423">
        <v>2023</v>
      </c>
      <c r="H7863" s="424">
        <f>VLOOKUP(G7863,[3]잔가율!$B$3:$C$33,2,FALSE)</f>
        <v>0.82599999999999996</v>
      </c>
      <c r="I7863" s="434">
        <f t="shared" si="122"/>
        <v>45322620</v>
      </c>
    </row>
    <row r="7864" spans="1:9">
      <c r="A7864" s="421">
        <v>7863</v>
      </c>
      <c r="B7864" s="426" t="s">
        <v>7711</v>
      </c>
      <c r="C7864" s="426" t="s">
        <v>11561</v>
      </c>
      <c r="D7864" s="426" t="s">
        <v>2129</v>
      </c>
      <c r="E7864" s="426" t="s">
        <v>11863</v>
      </c>
      <c r="F7864" s="441">
        <v>48620000</v>
      </c>
      <c r="G7864" s="423">
        <v>2023</v>
      </c>
      <c r="H7864" s="424">
        <f>VLOOKUP(G7864,[3]잔가율!$B$3:$C$33,2,FALSE)</f>
        <v>0.82599999999999996</v>
      </c>
      <c r="I7864" s="434">
        <f t="shared" si="122"/>
        <v>40160120</v>
      </c>
    </row>
    <row r="7865" spans="1:9">
      <c r="A7865" s="421">
        <v>7864</v>
      </c>
      <c r="B7865" s="426" t="s">
        <v>7711</v>
      </c>
      <c r="C7865" s="426" t="s">
        <v>11561</v>
      </c>
      <c r="D7865" s="426" t="s">
        <v>2129</v>
      </c>
      <c r="E7865" s="426" t="s">
        <v>11864</v>
      </c>
      <c r="F7865" s="441">
        <v>49910000</v>
      </c>
      <c r="G7865" s="423">
        <v>2023</v>
      </c>
      <c r="H7865" s="424">
        <f>VLOOKUP(G7865,[3]잔가율!$B$3:$C$33,2,FALSE)</f>
        <v>0.82599999999999996</v>
      </c>
      <c r="I7865" s="434">
        <f t="shared" si="122"/>
        <v>41225660</v>
      </c>
    </row>
    <row r="7866" spans="1:9">
      <c r="A7866" s="421">
        <v>7865</v>
      </c>
      <c r="B7866" s="426" t="s">
        <v>7711</v>
      </c>
      <c r="C7866" s="426" t="s">
        <v>11561</v>
      </c>
      <c r="D7866" s="426" t="s">
        <v>2129</v>
      </c>
      <c r="E7866" s="426" t="s">
        <v>11865</v>
      </c>
      <c r="F7866" s="441">
        <v>51280000</v>
      </c>
      <c r="G7866" s="423">
        <v>2023</v>
      </c>
      <c r="H7866" s="424">
        <f>VLOOKUP(G7866,[3]잔가율!$B$3:$C$33,2,FALSE)</f>
        <v>0.82599999999999996</v>
      </c>
      <c r="I7866" s="434">
        <f t="shared" si="122"/>
        <v>42357280</v>
      </c>
    </row>
    <row r="7867" spans="1:9">
      <c r="A7867" s="421">
        <v>7866</v>
      </c>
      <c r="B7867" s="426" t="s">
        <v>7711</v>
      </c>
      <c r="C7867" s="426" t="s">
        <v>11561</v>
      </c>
      <c r="D7867" s="426" t="s">
        <v>2129</v>
      </c>
      <c r="E7867" s="426" t="s">
        <v>11866</v>
      </c>
      <c r="F7867" s="441">
        <v>48590000</v>
      </c>
      <c r="G7867" s="423">
        <v>2023</v>
      </c>
      <c r="H7867" s="424">
        <f>VLOOKUP(G7867,[3]잔가율!$B$3:$C$33,2,FALSE)</f>
        <v>0.82599999999999996</v>
      </c>
      <c r="I7867" s="434">
        <f t="shared" si="122"/>
        <v>40135340</v>
      </c>
    </row>
    <row r="7868" spans="1:9">
      <c r="A7868" s="421">
        <v>7867</v>
      </c>
      <c r="B7868" s="426" t="s">
        <v>7711</v>
      </c>
      <c r="C7868" s="426" t="s">
        <v>11561</v>
      </c>
      <c r="D7868" s="426" t="s">
        <v>2129</v>
      </c>
      <c r="E7868" s="426" t="s">
        <v>11867</v>
      </c>
      <c r="F7868" s="441">
        <v>50690000</v>
      </c>
      <c r="G7868" s="423">
        <v>2023</v>
      </c>
      <c r="H7868" s="424">
        <f>VLOOKUP(G7868,[3]잔가율!$B$3:$C$33,2,FALSE)</f>
        <v>0.82599999999999996</v>
      </c>
      <c r="I7868" s="434">
        <f t="shared" si="122"/>
        <v>41869940</v>
      </c>
    </row>
    <row r="7869" spans="1:9">
      <c r="A7869" s="421">
        <v>7868</v>
      </c>
      <c r="B7869" s="426" t="s">
        <v>7711</v>
      </c>
      <c r="C7869" s="426" t="s">
        <v>11561</v>
      </c>
      <c r="D7869" s="426" t="s">
        <v>2129</v>
      </c>
      <c r="E7869" s="426" t="s">
        <v>11868</v>
      </c>
      <c r="F7869" s="441">
        <v>51550000</v>
      </c>
      <c r="G7869" s="423">
        <v>2023</v>
      </c>
      <c r="H7869" s="424">
        <f>VLOOKUP(G7869,[3]잔가율!$B$3:$C$33,2,FALSE)</f>
        <v>0.82599999999999996</v>
      </c>
      <c r="I7869" s="434">
        <f t="shared" si="122"/>
        <v>42580300</v>
      </c>
    </row>
    <row r="7870" spans="1:9">
      <c r="A7870" s="421">
        <v>7869</v>
      </c>
      <c r="B7870" s="426" t="s">
        <v>7711</v>
      </c>
      <c r="C7870" s="426" t="s">
        <v>11561</v>
      </c>
      <c r="D7870" s="426" t="s">
        <v>2129</v>
      </c>
      <c r="E7870" s="426" t="s">
        <v>11869</v>
      </c>
      <c r="F7870" s="441">
        <v>61330000</v>
      </c>
      <c r="G7870" s="423">
        <v>2023</v>
      </c>
      <c r="H7870" s="424">
        <f>VLOOKUP(G7870,[3]잔가율!$B$3:$C$33,2,FALSE)</f>
        <v>0.82599999999999996</v>
      </c>
      <c r="I7870" s="434">
        <f t="shared" si="122"/>
        <v>50658580</v>
      </c>
    </row>
    <row r="7871" spans="1:9">
      <c r="A7871" s="421">
        <v>7870</v>
      </c>
      <c r="B7871" s="426" t="s">
        <v>7711</v>
      </c>
      <c r="C7871" s="426" t="s">
        <v>11561</v>
      </c>
      <c r="D7871" s="426" t="s">
        <v>2129</v>
      </c>
      <c r="E7871" s="426" t="s">
        <v>11870</v>
      </c>
      <c r="F7871" s="441">
        <v>62880000</v>
      </c>
      <c r="G7871" s="423">
        <v>2023</v>
      </c>
      <c r="H7871" s="424">
        <f>VLOOKUP(G7871,[3]잔가율!$B$3:$C$33,2,FALSE)</f>
        <v>0.82599999999999996</v>
      </c>
      <c r="I7871" s="434">
        <f t="shared" si="122"/>
        <v>51938880</v>
      </c>
    </row>
    <row r="7872" spans="1:9">
      <c r="A7872" s="421">
        <v>7871</v>
      </c>
      <c r="B7872" s="426" t="s">
        <v>7711</v>
      </c>
      <c r="C7872" s="426" t="s">
        <v>11561</v>
      </c>
      <c r="D7872" s="426" t="s">
        <v>2129</v>
      </c>
      <c r="E7872" s="426" t="s">
        <v>11871</v>
      </c>
      <c r="F7872" s="441">
        <v>56260000</v>
      </c>
      <c r="G7872" s="423">
        <v>2023</v>
      </c>
      <c r="H7872" s="424">
        <f>VLOOKUP(G7872,[3]잔가율!$B$3:$C$33,2,FALSE)</f>
        <v>0.82599999999999996</v>
      </c>
      <c r="I7872" s="434">
        <f t="shared" si="122"/>
        <v>46470760</v>
      </c>
    </row>
    <row r="7873" spans="1:9">
      <c r="A7873" s="421">
        <v>7872</v>
      </c>
      <c r="B7873" s="426" t="s">
        <v>7711</v>
      </c>
      <c r="C7873" s="426" t="s">
        <v>11561</v>
      </c>
      <c r="D7873" s="426" t="s">
        <v>2129</v>
      </c>
      <c r="E7873" s="426" t="s">
        <v>11872</v>
      </c>
      <c r="F7873" s="441">
        <v>62150000</v>
      </c>
      <c r="G7873" s="423">
        <v>2023</v>
      </c>
      <c r="H7873" s="424">
        <f>VLOOKUP(G7873,[3]잔가율!$B$3:$C$33,2,FALSE)</f>
        <v>0.82599999999999996</v>
      </c>
      <c r="I7873" s="434">
        <f t="shared" si="122"/>
        <v>51335900</v>
      </c>
    </row>
    <row r="7874" spans="1:9">
      <c r="A7874" s="421">
        <v>7873</v>
      </c>
      <c r="B7874" s="426" t="s">
        <v>7711</v>
      </c>
      <c r="C7874" s="426" t="s">
        <v>11561</v>
      </c>
      <c r="D7874" s="426" t="s">
        <v>2129</v>
      </c>
      <c r="E7874" s="426" t="s">
        <v>11873</v>
      </c>
      <c r="F7874" s="441">
        <v>60620000</v>
      </c>
      <c r="G7874" s="423">
        <v>2023</v>
      </c>
      <c r="H7874" s="424">
        <f>VLOOKUP(G7874,[3]잔가율!$B$3:$C$33,2,FALSE)</f>
        <v>0.82599999999999996</v>
      </c>
      <c r="I7874" s="434">
        <f t="shared" ref="I7874:I7937" si="123">ROUNDDOWN(F7874*H7874,0)</f>
        <v>50072120</v>
      </c>
    </row>
    <row r="7875" spans="1:9">
      <c r="A7875" s="421">
        <v>7874</v>
      </c>
      <c r="B7875" s="426" t="s">
        <v>7711</v>
      </c>
      <c r="C7875" s="426" t="s">
        <v>11561</v>
      </c>
      <c r="D7875" s="426" t="s">
        <v>2129</v>
      </c>
      <c r="E7875" s="426" t="s">
        <v>11874</v>
      </c>
      <c r="F7875" s="441">
        <v>59530000</v>
      </c>
      <c r="G7875" s="423">
        <v>2023</v>
      </c>
      <c r="H7875" s="424">
        <f>VLOOKUP(G7875,[3]잔가율!$B$3:$C$33,2,FALSE)</f>
        <v>0.82599999999999996</v>
      </c>
      <c r="I7875" s="434">
        <f t="shared" si="123"/>
        <v>49171780</v>
      </c>
    </row>
    <row r="7876" spans="1:9">
      <c r="A7876" s="421">
        <v>7875</v>
      </c>
      <c r="B7876" s="425" t="s">
        <v>7711</v>
      </c>
      <c r="C7876" s="425" t="s">
        <v>11561</v>
      </c>
      <c r="D7876" s="425" t="s">
        <v>2129</v>
      </c>
      <c r="E7876" s="425" t="s">
        <v>11875</v>
      </c>
      <c r="F7876" s="443">
        <v>51950000</v>
      </c>
      <c r="G7876" s="423">
        <v>2023</v>
      </c>
      <c r="H7876" s="424">
        <f>VLOOKUP(G7876,[3]잔가율!$B$3:$C$33,2,FALSE)</f>
        <v>0.82599999999999996</v>
      </c>
      <c r="I7876" s="434">
        <f t="shared" si="123"/>
        <v>42910700</v>
      </c>
    </row>
    <row r="7877" spans="1:9">
      <c r="A7877" s="421">
        <v>7876</v>
      </c>
      <c r="B7877" s="425" t="s">
        <v>7711</v>
      </c>
      <c r="C7877" s="425" t="s">
        <v>11561</v>
      </c>
      <c r="D7877" s="425" t="s">
        <v>2129</v>
      </c>
      <c r="E7877" s="425" t="s">
        <v>11876</v>
      </c>
      <c r="F7877" s="443">
        <v>51450000</v>
      </c>
      <c r="G7877" s="423">
        <v>2023</v>
      </c>
      <c r="H7877" s="424">
        <f>VLOOKUP(G7877,[3]잔가율!$B$3:$C$33,2,FALSE)</f>
        <v>0.82599999999999996</v>
      </c>
      <c r="I7877" s="434">
        <f t="shared" si="123"/>
        <v>42497700</v>
      </c>
    </row>
    <row r="7878" spans="1:9">
      <c r="A7878" s="421">
        <v>7877</v>
      </c>
      <c r="B7878" s="426" t="s">
        <v>7711</v>
      </c>
      <c r="C7878" s="426" t="s">
        <v>11561</v>
      </c>
      <c r="D7878" s="426" t="s">
        <v>2129</v>
      </c>
      <c r="E7878" s="426" t="s">
        <v>11877</v>
      </c>
      <c r="F7878" s="441">
        <v>53340000</v>
      </c>
      <c r="G7878" s="423">
        <v>2023</v>
      </c>
      <c r="H7878" s="424">
        <f>VLOOKUP(G7878,[3]잔가율!$B$3:$C$33,2,FALSE)</f>
        <v>0.82599999999999996</v>
      </c>
      <c r="I7878" s="434">
        <f t="shared" si="123"/>
        <v>44058840</v>
      </c>
    </row>
    <row r="7879" spans="1:9">
      <c r="A7879" s="421">
        <v>7878</v>
      </c>
      <c r="B7879" s="426" t="s">
        <v>7711</v>
      </c>
      <c r="C7879" s="426" t="s">
        <v>11561</v>
      </c>
      <c r="D7879" s="426" t="s">
        <v>2129</v>
      </c>
      <c r="E7879" s="426" t="s">
        <v>11878</v>
      </c>
      <c r="F7879" s="441">
        <v>52850000</v>
      </c>
      <c r="G7879" s="423">
        <v>2023</v>
      </c>
      <c r="H7879" s="424">
        <f>VLOOKUP(G7879,[3]잔가율!$B$3:$C$33,2,FALSE)</f>
        <v>0.82599999999999996</v>
      </c>
      <c r="I7879" s="434">
        <f t="shared" si="123"/>
        <v>43654100</v>
      </c>
    </row>
    <row r="7880" spans="1:9">
      <c r="A7880" s="421">
        <v>7879</v>
      </c>
      <c r="B7880" s="425" t="s">
        <v>7711</v>
      </c>
      <c r="C7880" s="425" t="s">
        <v>11561</v>
      </c>
      <c r="D7880" s="425" t="s">
        <v>2129</v>
      </c>
      <c r="E7880" s="425" t="s">
        <v>11879</v>
      </c>
      <c r="F7880" s="443">
        <v>57020000</v>
      </c>
      <c r="G7880" s="423">
        <v>2023</v>
      </c>
      <c r="H7880" s="424">
        <f>VLOOKUP(G7880,[3]잔가율!$B$3:$C$33,2,FALSE)</f>
        <v>0.82599999999999996</v>
      </c>
      <c r="I7880" s="434">
        <f t="shared" si="123"/>
        <v>47098520</v>
      </c>
    </row>
    <row r="7881" spans="1:9">
      <c r="A7881" s="421">
        <v>7880</v>
      </c>
      <c r="B7881" s="425" t="s">
        <v>7711</v>
      </c>
      <c r="C7881" s="425" t="s">
        <v>11561</v>
      </c>
      <c r="D7881" s="425" t="s">
        <v>2129</v>
      </c>
      <c r="E7881" s="425" t="s">
        <v>11880</v>
      </c>
      <c r="F7881" s="443">
        <v>54960000</v>
      </c>
      <c r="G7881" s="423">
        <v>2023</v>
      </c>
      <c r="H7881" s="424">
        <f>VLOOKUP(G7881,[3]잔가율!$B$3:$C$33,2,FALSE)</f>
        <v>0.82599999999999996</v>
      </c>
      <c r="I7881" s="434">
        <f t="shared" si="123"/>
        <v>45396960</v>
      </c>
    </row>
    <row r="7882" spans="1:9">
      <c r="A7882" s="421">
        <v>7881</v>
      </c>
      <c r="B7882" s="426" t="s">
        <v>7711</v>
      </c>
      <c r="C7882" s="426" t="s">
        <v>11561</v>
      </c>
      <c r="D7882" s="426" t="s">
        <v>2129</v>
      </c>
      <c r="E7882" s="426" t="s">
        <v>11881</v>
      </c>
      <c r="F7882" s="441">
        <v>58930000</v>
      </c>
      <c r="G7882" s="423">
        <v>2023</v>
      </c>
      <c r="H7882" s="424">
        <f>VLOOKUP(G7882,[3]잔가율!$B$3:$C$33,2,FALSE)</f>
        <v>0.82599999999999996</v>
      </c>
      <c r="I7882" s="434">
        <f t="shared" si="123"/>
        <v>48676180</v>
      </c>
    </row>
    <row r="7883" spans="1:9">
      <c r="A7883" s="421">
        <v>7882</v>
      </c>
      <c r="B7883" s="426" t="s">
        <v>7711</v>
      </c>
      <c r="C7883" s="426" t="s">
        <v>11561</v>
      </c>
      <c r="D7883" s="426" t="s">
        <v>2129</v>
      </c>
      <c r="E7883" s="426" t="s">
        <v>11882</v>
      </c>
      <c r="F7883" s="441">
        <v>55830000</v>
      </c>
      <c r="G7883" s="423">
        <v>2023</v>
      </c>
      <c r="H7883" s="424">
        <f>VLOOKUP(G7883,[3]잔가율!$B$3:$C$33,2,FALSE)</f>
        <v>0.82599999999999996</v>
      </c>
      <c r="I7883" s="434">
        <f t="shared" si="123"/>
        <v>46115580</v>
      </c>
    </row>
    <row r="7884" spans="1:9">
      <c r="A7884" s="421">
        <v>7883</v>
      </c>
      <c r="B7884" s="426" t="s">
        <v>7711</v>
      </c>
      <c r="C7884" s="426" t="s">
        <v>11561</v>
      </c>
      <c r="D7884" s="426" t="s">
        <v>2129</v>
      </c>
      <c r="E7884" s="426" t="s">
        <v>11883</v>
      </c>
      <c r="F7884" s="441">
        <v>54710000</v>
      </c>
      <c r="G7884" s="423">
        <v>2023</v>
      </c>
      <c r="H7884" s="424">
        <f>VLOOKUP(G7884,[3]잔가율!$B$3:$C$33,2,FALSE)</f>
        <v>0.82599999999999996</v>
      </c>
      <c r="I7884" s="434">
        <f t="shared" si="123"/>
        <v>45190460</v>
      </c>
    </row>
    <row r="7885" spans="1:9">
      <c r="A7885" s="421">
        <v>7884</v>
      </c>
      <c r="B7885" s="426" t="s">
        <v>7711</v>
      </c>
      <c r="C7885" s="426" t="s">
        <v>11561</v>
      </c>
      <c r="D7885" s="426" t="s">
        <v>2129</v>
      </c>
      <c r="E7885" s="426" t="s">
        <v>11884</v>
      </c>
      <c r="F7885" s="441">
        <v>52330000</v>
      </c>
      <c r="G7885" s="423">
        <v>2023</v>
      </c>
      <c r="H7885" s="424">
        <f>VLOOKUP(G7885,[3]잔가율!$B$3:$C$33,2,FALSE)</f>
        <v>0.82599999999999996</v>
      </c>
      <c r="I7885" s="434">
        <f t="shared" si="123"/>
        <v>43224580</v>
      </c>
    </row>
    <row r="7886" spans="1:9">
      <c r="A7886" s="421">
        <v>7885</v>
      </c>
      <c r="B7886" s="426" t="s">
        <v>7711</v>
      </c>
      <c r="C7886" s="426" t="s">
        <v>11561</v>
      </c>
      <c r="D7886" s="426" t="s">
        <v>2129</v>
      </c>
      <c r="E7886" s="426" t="s">
        <v>11885</v>
      </c>
      <c r="F7886" s="441">
        <v>50470000</v>
      </c>
      <c r="G7886" s="423">
        <v>2023</v>
      </c>
      <c r="H7886" s="424">
        <f>VLOOKUP(G7886,[3]잔가율!$B$3:$C$33,2,FALSE)</f>
        <v>0.82599999999999996</v>
      </c>
      <c r="I7886" s="434">
        <f t="shared" si="123"/>
        <v>41688220</v>
      </c>
    </row>
    <row r="7887" spans="1:9">
      <c r="A7887" s="421">
        <v>7886</v>
      </c>
      <c r="B7887" s="426" t="s">
        <v>7711</v>
      </c>
      <c r="C7887" s="426" t="s">
        <v>11561</v>
      </c>
      <c r="D7887" s="426" t="s">
        <v>2129</v>
      </c>
      <c r="E7887" s="426" t="s">
        <v>11886</v>
      </c>
      <c r="F7887" s="441">
        <v>53880000</v>
      </c>
      <c r="G7887" s="423">
        <v>2023</v>
      </c>
      <c r="H7887" s="424">
        <f>VLOOKUP(G7887,[3]잔가율!$B$3:$C$33,2,FALSE)</f>
        <v>0.82599999999999996</v>
      </c>
      <c r="I7887" s="434">
        <f t="shared" si="123"/>
        <v>44504880</v>
      </c>
    </row>
    <row r="7888" spans="1:9">
      <c r="A7888" s="421">
        <v>7887</v>
      </c>
      <c r="B7888" s="426" t="s">
        <v>7711</v>
      </c>
      <c r="C7888" s="426" t="s">
        <v>11561</v>
      </c>
      <c r="D7888" s="426" t="s">
        <v>2129</v>
      </c>
      <c r="E7888" s="426" t="s">
        <v>11887</v>
      </c>
      <c r="F7888" s="441">
        <v>56260000</v>
      </c>
      <c r="G7888" s="423">
        <v>2023</v>
      </c>
      <c r="H7888" s="424">
        <f>VLOOKUP(G7888,[3]잔가율!$B$3:$C$33,2,FALSE)</f>
        <v>0.82599999999999996</v>
      </c>
      <c r="I7888" s="434">
        <f t="shared" si="123"/>
        <v>46470760</v>
      </c>
    </row>
    <row r="7889" spans="1:9">
      <c r="A7889" s="421">
        <v>7888</v>
      </c>
      <c r="B7889" s="313" t="s">
        <v>7711</v>
      </c>
      <c r="C7889" s="426" t="s">
        <v>11561</v>
      </c>
      <c r="D7889" s="426" t="s">
        <v>2129</v>
      </c>
      <c r="E7889" s="426" t="s">
        <v>11888</v>
      </c>
      <c r="F7889" s="442">
        <v>50090000</v>
      </c>
      <c r="G7889" s="423">
        <v>2023</v>
      </c>
      <c r="H7889" s="424">
        <f>VLOOKUP(G7889,[3]잔가율!$B$3:$C$33,2,FALSE)</f>
        <v>0.82599999999999996</v>
      </c>
      <c r="I7889" s="434">
        <f t="shared" si="123"/>
        <v>41374340</v>
      </c>
    </row>
    <row r="7890" spans="1:9">
      <c r="A7890" s="421">
        <v>7889</v>
      </c>
      <c r="B7890" s="425" t="s">
        <v>7711</v>
      </c>
      <c r="C7890" s="425" t="s">
        <v>11561</v>
      </c>
      <c r="D7890" s="425" t="s">
        <v>2007</v>
      </c>
      <c r="E7890" s="425" t="s">
        <v>11889</v>
      </c>
      <c r="F7890" s="443">
        <v>63460000</v>
      </c>
      <c r="G7890" s="423">
        <v>2023</v>
      </c>
      <c r="H7890" s="424">
        <f>VLOOKUP(G7890,[3]잔가율!$B$3:$C$33,2,FALSE)</f>
        <v>0.82599999999999996</v>
      </c>
      <c r="I7890" s="434">
        <f t="shared" si="123"/>
        <v>52417960</v>
      </c>
    </row>
    <row r="7891" spans="1:9">
      <c r="A7891" s="421">
        <v>7890</v>
      </c>
      <c r="B7891" s="425" t="s">
        <v>7711</v>
      </c>
      <c r="C7891" s="425" t="s">
        <v>11561</v>
      </c>
      <c r="D7891" s="425" t="s">
        <v>2007</v>
      </c>
      <c r="E7891" s="425" t="s">
        <v>11890</v>
      </c>
      <c r="F7891" s="443">
        <v>61570000</v>
      </c>
      <c r="G7891" s="423">
        <v>2023</v>
      </c>
      <c r="H7891" s="424">
        <f>VLOOKUP(G7891,[3]잔가율!$B$3:$C$33,2,FALSE)</f>
        <v>0.82599999999999996</v>
      </c>
      <c r="I7891" s="434">
        <f t="shared" si="123"/>
        <v>50856820</v>
      </c>
    </row>
    <row r="7892" spans="1:9">
      <c r="A7892" s="421">
        <v>7891</v>
      </c>
      <c r="B7892" s="425" t="s">
        <v>7711</v>
      </c>
      <c r="C7892" s="425" t="s">
        <v>11561</v>
      </c>
      <c r="D7892" s="425" t="s">
        <v>2007</v>
      </c>
      <c r="E7892" s="425" t="s">
        <v>11891</v>
      </c>
      <c r="F7892" s="443">
        <v>60180000</v>
      </c>
      <c r="G7892" s="423">
        <v>2023</v>
      </c>
      <c r="H7892" s="424">
        <f>VLOOKUP(G7892,[3]잔가율!$B$3:$C$33,2,FALSE)</f>
        <v>0.82599999999999996</v>
      </c>
      <c r="I7892" s="434">
        <f t="shared" si="123"/>
        <v>49708680</v>
      </c>
    </row>
    <row r="7893" spans="1:9">
      <c r="A7893" s="421">
        <v>7892</v>
      </c>
      <c r="B7893" s="425" t="s">
        <v>7711</v>
      </c>
      <c r="C7893" s="425" t="s">
        <v>11561</v>
      </c>
      <c r="D7893" s="425" t="s">
        <v>2007</v>
      </c>
      <c r="E7893" s="425" t="s">
        <v>11892</v>
      </c>
      <c r="F7893" s="443">
        <v>60290000</v>
      </c>
      <c r="G7893" s="423">
        <v>2023</v>
      </c>
      <c r="H7893" s="424">
        <f>VLOOKUP(G7893,[3]잔가율!$B$3:$C$33,2,FALSE)</f>
        <v>0.82599999999999996</v>
      </c>
      <c r="I7893" s="434">
        <f t="shared" si="123"/>
        <v>49799540</v>
      </c>
    </row>
    <row r="7894" spans="1:9">
      <c r="A7894" s="421">
        <v>7893</v>
      </c>
      <c r="B7894" s="425" t="s">
        <v>7711</v>
      </c>
      <c r="C7894" s="425" t="s">
        <v>11561</v>
      </c>
      <c r="D7894" s="425" t="s">
        <v>2007</v>
      </c>
      <c r="E7894" s="425" t="s">
        <v>11893</v>
      </c>
      <c r="F7894" s="443">
        <v>62810000</v>
      </c>
      <c r="G7894" s="423">
        <v>2023</v>
      </c>
      <c r="H7894" s="424">
        <f>VLOOKUP(G7894,[3]잔가율!$B$3:$C$33,2,FALSE)</f>
        <v>0.82599999999999996</v>
      </c>
      <c r="I7894" s="434">
        <f t="shared" si="123"/>
        <v>51881060</v>
      </c>
    </row>
    <row r="7895" spans="1:9">
      <c r="A7895" s="421">
        <v>7894</v>
      </c>
      <c r="B7895" s="425" t="s">
        <v>7711</v>
      </c>
      <c r="C7895" s="425" t="s">
        <v>11561</v>
      </c>
      <c r="D7895" s="425" t="s">
        <v>2007</v>
      </c>
      <c r="E7895" s="425" t="s">
        <v>11894</v>
      </c>
      <c r="F7895" s="443">
        <v>59170000</v>
      </c>
      <c r="G7895" s="423">
        <v>2023</v>
      </c>
      <c r="H7895" s="424">
        <f>VLOOKUP(G7895,[3]잔가율!$B$3:$C$33,2,FALSE)</f>
        <v>0.82599999999999996</v>
      </c>
      <c r="I7895" s="434">
        <f t="shared" si="123"/>
        <v>48874420</v>
      </c>
    </row>
    <row r="7896" spans="1:9">
      <c r="A7896" s="421">
        <v>7895</v>
      </c>
      <c r="B7896" s="426" t="s">
        <v>7711</v>
      </c>
      <c r="C7896" s="426" t="s">
        <v>11561</v>
      </c>
      <c r="D7896" s="426" t="s">
        <v>2007</v>
      </c>
      <c r="E7896" s="426" t="s">
        <v>11895</v>
      </c>
      <c r="F7896" s="441">
        <v>62870000</v>
      </c>
      <c r="G7896" s="423">
        <v>2023</v>
      </c>
      <c r="H7896" s="424">
        <f>VLOOKUP(G7896,[3]잔가율!$B$3:$C$33,2,FALSE)</f>
        <v>0.82599999999999996</v>
      </c>
      <c r="I7896" s="434">
        <f t="shared" si="123"/>
        <v>51930620</v>
      </c>
    </row>
    <row r="7897" spans="1:9">
      <c r="A7897" s="421">
        <v>7896</v>
      </c>
      <c r="B7897" s="426" t="s">
        <v>7711</v>
      </c>
      <c r="C7897" s="426" t="s">
        <v>11561</v>
      </c>
      <c r="D7897" s="426" t="s">
        <v>2007</v>
      </c>
      <c r="E7897" s="426" t="s">
        <v>11896</v>
      </c>
      <c r="F7897" s="441">
        <v>65240000</v>
      </c>
      <c r="G7897" s="423">
        <v>2023</v>
      </c>
      <c r="H7897" s="424">
        <f>VLOOKUP(G7897,[3]잔가율!$B$3:$C$33,2,FALSE)</f>
        <v>0.82599999999999996</v>
      </c>
      <c r="I7897" s="434">
        <f t="shared" si="123"/>
        <v>53888240</v>
      </c>
    </row>
    <row r="7898" spans="1:9">
      <c r="A7898" s="421">
        <v>7897</v>
      </c>
      <c r="B7898" s="426" t="s">
        <v>7711</v>
      </c>
      <c r="C7898" s="426" t="s">
        <v>11561</v>
      </c>
      <c r="D7898" s="426" t="s">
        <v>2007</v>
      </c>
      <c r="E7898" s="426" t="s">
        <v>11897</v>
      </c>
      <c r="F7898" s="441">
        <v>64800000</v>
      </c>
      <c r="G7898" s="423">
        <v>2023</v>
      </c>
      <c r="H7898" s="424">
        <f>VLOOKUP(G7898,[3]잔가율!$B$3:$C$33,2,FALSE)</f>
        <v>0.82599999999999996</v>
      </c>
      <c r="I7898" s="434">
        <f t="shared" si="123"/>
        <v>53524800</v>
      </c>
    </row>
    <row r="7899" spans="1:9">
      <c r="A7899" s="421">
        <v>7898</v>
      </c>
      <c r="B7899" s="426" t="s">
        <v>7711</v>
      </c>
      <c r="C7899" s="426" t="s">
        <v>11561</v>
      </c>
      <c r="D7899" s="426" t="s">
        <v>2007</v>
      </c>
      <c r="E7899" s="426" t="s">
        <v>11898</v>
      </c>
      <c r="F7899" s="441">
        <v>67640000</v>
      </c>
      <c r="G7899" s="423">
        <v>2023</v>
      </c>
      <c r="H7899" s="424">
        <f>VLOOKUP(G7899,[3]잔가율!$B$3:$C$33,2,FALSE)</f>
        <v>0.82599999999999996</v>
      </c>
      <c r="I7899" s="434">
        <f t="shared" si="123"/>
        <v>55870640</v>
      </c>
    </row>
    <row r="7900" spans="1:9">
      <c r="A7900" s="421">
        <v>7899</v>
      </c>
      <c r="B7900" s="426" t="s">
        <v>7711</v>
      </c>
      <c r="C7900" s="426" t="s">
        <v>11561</v>
      </c>
      <c r="D7900" s="426" t="s">
        <v>2007</v>
      </c>
      <c r="E7900" s="426" t="s">
        <v>11899</v>
      </c>
      <c r="F7900" s="441">
        <v>62480000</v>
      </c>
      <c r="G7900" s="423">
        <v>2023</v>
      </c>
      <c r="H7900" s="424">
        <f>VLOOKUP(G7900,[3]잔가율!$B$3:$C$33,2,FALSE)</f>
        <v>0.82599999999999996</v>
      </c>
      <c r="I7900" s="434">
        <f t="shared" si="123"/>
        <v>51608480</v>
      </c>
    </row>
    <row r="7901" spans="1:9">
      <c r="A7901" s="421">
        <v>7900</v>
      </c>
      <c r="B7901" s="426" t="s">
        <v>7711</v>
      </c>
      <c r="C7901" s="426" t="s">
        <v>11561</v>
      </c>
      <c r="D7901" s="426" t="s">
        <v>2007</v>
      </c>
      <c r="E7901" s="426" t="s">
        <v>11900</v>
      </c>
      <c r="F7901" s="441">
        <v>67160000</v>
      </c>
      <c r="G7901" s="423">
        <v>2023</v>
      </c>
      <c r="H7901" s="424">
        <f>VLOOKUP(G7901,[3]잔가율!$B$3:$C$33,2,FALSE)</f>
        <v>0.82599999999999996</v>
      </c>
      <c r="I7901" s="434">
        <f t="shared" si="123"/>
        <v>55474160</v>
      </c>
    </row>
    <row r="7902" spans="1:9">
      <c r="A7902" s="421">
        <v>7901</v>
      </c>
      <c r="B7902" s="426" t="s">
        <v>7711</v>
      </c>
      <c r="C7902" s="426" t="s">
        <v>11561</v>
      </c>
      <c r="D7902" s="426" t="s">
        <v>2007</v>
      </c>
      <c r="E7902" s="426" t="s">
        <v>11901</v>
      </c>
      <c r="F7902" s="441">
        <v>66980000</v>
      </c>
      <c r="G7902" s="423">
        <v>2023</v>
      </c>
      <c r="H7902" s="424">
        <f>VLOOKUP(G7902,[3]잔가율!$B$3:$C$33,2,FALSE)</f>
        <v>0.82599999999999996</v>
      </c>
      <c r="I7902" s="434">
        <f t="shared" si="123"/>
        <v>55325480</v>
      </c>
    </row>
    <row r="7903" spans="1:9">
      <c r="A7903" s="421">
        <v>7902</v>
      </c>
      <c r="B7903" s="426" t="s">
        <v>7711</v>
      </c>
      <c r="C7903" s="426" t="s">
        <v>11561</v>
      </c>
      <c r="D7903" s="426" t="s">
        <v>2007</v>
      </c>
      <c r="E7903" s="426" t="s">
        <v>11902</v>
      </c>
      <c r="F7903" s="441">
        <v>68520000</v>
      </c>
      <c r="G7903" s="423">
        <v>2023</v>
      </c>
      <c r="H7903" s="424">
        <f>VLOOKUP(G7903,[3]잔가율!$B$3:$C$33,2,FALSE)</f>
        <v>0.82599999999999996</v>
      </c>
      <c r="I7903" s="434">
        <f t="shared" si="123"/>
        <v>56597520</v>
      </c>
    </row>
    <row r="7904" spans="1:9">
      <c r="A7904" s="421">
        <v>7903</v>
      </c>
      <c r="B7904" s="426" t="s">
        <v>7711</v>
      </c>
      <c r="C7904" s="426" t="s">
        <v>11561</v>
      </c>
      <c r="D7904" s="426" t="s">
        <v>2007</v>
      </c>
      <c r="E7904" s="426" t="s">
        <v>11903</v>
      </c>
      <c r="F7904" s="441">
        <v>59170000</v>
      </c>
      <c r="G7904" s="423">
        <v>2023</v>
      </c>
      <c r="H7904" s="424">
        <f>VLOOKUP(G7904,[3]잔가율!$B$3:$C$33,2,FALSE)</f>
        <v>0.82599999999999996</v>
      </c>
      <c r="I7904" s="434">
        <f t="shared" si="123"/>
        <v>48874420</v>
      </c>
    </row>
    <row r="7905" spans="1:9">
      <c r="A7905" s="421">
        <v>7904</v>
      </c>
      <c r="B7905" s="425" t="s">
        <v>7711</v>
      </c>
      <c r="C7905" s="425" t="s">
        <v>11561</v>
      </c>
      <c r="D7905" s="425" t="s">
        <v>2007</v>
      </c>
      <c r="E7905" s="425" t="s">
        <v>11904</v>
      </c>
      <c r="F7905" s="443">
        <v>67520000</v>
      </c>
      <c r="G7905" s="423">
        <v>2023</v>
      </c>
      <c r="H7905" s="424">
        <f>VLOOKUP(G7905,[3]잔가율!$B$3:$C$33,2,FALSE)</f>
        <v>0.82599999999999996</v>
      </c>
      <c r="I7905" s="434">
        <f t="shared" si="123"/>
        <v>55771520</v>
      </c>
    </row>
    <row r="7906" spans="1:9">
      <c r="A7906" s="421">
        <v>7905</v>
      </c>
      <c r="B7906" s="425" t="s">
        <v>7711</v>
      </c>
      <c r="C7906" s="425" t="s">
        <v>11561</v>
      </c>
      <c r="D7906" s="425" t="s">
        <v>2007</v>
      </c>
      <c r="E7906" s="425" t="s">
        <v>11905</v>
      </c>
      <c r="F7906" s="443">
        <v>70490000</v>
      </c>
      <c r="G7906" s="423">
        <v>2023</v>
      </c>
      <c r="H7906" s="424">
        <f>VLOOKUP(G7906,[3]잔가율!$B$3:$C$33,2,FALSE)</f>
        <v>0.82599999999999996</v>
      </c>
      <c r="I7906" s="434">
        <f t="shared" si="123"/>
        <v>58224740</v>
      </c>
    </row>
    <row r="7907" spans="1:9">
      <c r="A7907" s="421">
        <v>7906</v>
      </c>
      <c r="B7907" s="425" t="s">
        <v>7711</v>
      </c>
      <c r="C7907" s="425" t="s">
        <v>11561</v>
      </c>
      <c r="D7907" s="425" t="s">
        <v>2007</v>
      </c>
      <c r="E7907" s="425" t="s">
        <v>11906</v>
      </c>
      <c r="F7907" s="443">
        <v>64510000</v>
      </c>
      <c r="G7907" s="423">
        <v>2023</v>
      </c>
      <c r="H7907" s="424">
        <f>VLOOKUP(G7907,[3]잔가율!$B$3:$C$33,2,FALSE)</f>
        <v>0.82599999999999996</v>
      </c>
      <c r="I7907" s="434">
        <f t="shared" si="123"/>
        <v>53285260</v>
      </c>
    </row>
    <row r="7908" spans="1:9">
      <c r="A7908" s="421">
        <v>7907</v>
      </c>
      <c r="B7908" s="425" t="s">
        <v>7711</v>
      </c>
      <c r="C7908" s="425" t="s">
        <v>11561</v>
      </c>
      <c r="D7908" s="425" t="s">
        <v>2007</v>
      </c>
      <c r="E7908" s="425" t="s">
        <v>11907</v>
      </c>
      <c r="F7908" s="443">
        <v>66290000</v>
      </c>
      <c r="G7908" s="423">
        <v>2023</v>
      </c>
      <c r="H7908" s="424">
        <f>VLOOKUP(G7908,[3]잔가율!$B$3:$C$33,2,FALSE)</f>
        <v>0.82599999999999996</v>
      </c>
      <c r="I7908" s="434">
        <f t="shared" si="123"/>
        <v>54755540</v>
      </c>
    </row>
    <row r="7909" spans="1:9">
      <c r="A7909" s="421">
        <v>7908</v>
      </c>
      <c r="B7909" s="425" t="s">
        <v>7711</v>
      </c>
      <c r="C7909" s="425" t="s">
        <v>11561</v>
      </c>
      <c r="D7909" s="425" t="s">
        <v>2007</v>
      </c>
      <c r="E7909" s="425" t="s">
        <v>11908</v>
      </c>
      <c r="F7909" s="443">
        <v>68660000</v>
      </c>
      <c r="G7909" s="423">
        <v>2023</v>
      </c>
      <c r="H7909" s="424">
        <f>VLOOKUP(G7909,[3]잔가율!$B$3:$C$33,2,FALSE)</f>
        <v>0.82599999999999996</v>
      </c>
      <c r="I7909" s="434">
        <f t="shared" si="123"/>
        <v>56713160</v>
      </c>
    </row>
    <row r="7910" spans="1:9">
      <c r="A7910" s="421">
        <v>7909</v>
      </c>
      <c r="B7910" s="425" t="s">
        <v>7711</v>
      </c>
      <c r="C7910" s="425" t="s">
        <v>11561</v>
      </c>
      <c r="D7910" s="425" t="s">
        <v>2007</v>
      </c>
      <c r="E7910" s="425" t="s">
        <v>11909</v>
      </c>
      <c r="F7910" s="443">
        <v>62480000</v>
      </c>
      <c r="G7910" s="423">
        <v>2023</v>
      </c>
      <c r="H7910" s="424">
        <f>VLOOKUP(G7910,[3]잔가율!$B$3:$C$33,2,FALSE)</f>
        <v>0.82599999999999996</v>
      </c>
      <c r="I7910" s="434">
        <f t="shared" si="123"/>
        <v>51608480</v>
      </c>
    </row>
    <row r="7911" spans="1:9">
      <c r="A7911" s="421">
        <v>7910</v>
      </c>
      <c r="B7911" s="426" t="s">
        <v>7711</v>
      </c>
      <c r="C7911" s="426" t="s">
        <v>11561</v>
      </c>
      <c r="D7911" s="426" t="s">
        <v>2007</v>
      </c>
      <c r="E7911" s="426" t="s">
        <v>11910</v>
      </c>
      <c r="F7911" s="441">
        <v>68080000</v>
      </c>
      <c r="G7911" s="423">
        <v>2023</v>
      </c>
      <c r="H7911" s="424">
        <f>VLOOKUP(G7911,[3]잔가율!$B$3:$C$33,2,FALSE)</f>
        <v>0.82599999999999996</v>
      </c>
      <c r="I7911" s="434">
        <f t="shared" si="123"/>
        <v>56234080</v>
      </c>
    </row>
    <row r="7912" spans="1:9">
      <c r="A7912" s="421">
        <v>7911</v>
      </c>
      <c r="B7912" s="426" t="s">
        <v>7711</v>
      </c>
      <c r="C7912" s="426" t="s">
        <v>11561</v>
      </c>
      <c r="D7912" s="426" t="s">
        <v>2007</v>
      </c>
      <c r="E7912" s="426" t="s">
        <v>11911</v>
      </c>
      <c r="F7912" s="441">
        <v>70910000</v>
      </c>
      <c r="G7912" s="423">
        <v>2023</v>
      </c>
      <c r="H7912" s="424">
        <f>VLOOKUP(G7912,[3]잔가율!$B$3:$C$33,2,FALSE)</f>
        <v>0.82599999999999996</v>
      </c>
      <c r="I7912" s="434">
        <f t="shared" si="123"/>
        <v>58571660</v>
      </c>
    </row>
    <row r="7913" spans="1:9">
      <c r="A7913" s="421">
        <v>7912</v>
      </c>
      <c r="B7913" s="426" t="s">
        <v>7711</v>
      </c>
      <c r="C7913" s="426" t="s">
        <v>11561</v>
      </c>
      <c r="D7913" s="426" t="s">
        <v>2007</v>
      </c>
      <c r="E7913" s="426" t="s">
        <v>11912</v>
      </c>
      <c r="F7913" s="441">
        <v>69930000</v>
      </c>
      <c r="G7913" s="423">
        <v>2023</v>
      </c>
      <c r="H7913" s="424">
        <f>VLOOKUP(G7913,[3]잔가율!$B$3:$C$33,2,FALSE)</f>
        <v>0.82599999999999996</v>
      </c>
      <c r="I7913" s="434">
        <f t="shared" si="123"/>
        <v>57762180</v>
      </c>
    </row>
    <row r="7914" spans="1:9">
      <c r="A7914" s="421">
        <v>7913</v>
      </c>
      <c r="B7914" s="426" t="s">
        <v>7711</v>
      </c>
      <c r="C7914" s="426" t="s">
        <v>11561</v>
      </c>
      <c r="D7914" s="426" t="s">
        <v>2007</v>
      </c>
      <c r="E7914" s="426" t="s">
        <v>11913</v>
      </c>
      <c r="F7914" s="441">
        <v>73710000</v>
      </c>
      <c r="G7914" s="423">
        <v>2023</v>
      </c>
      <c r="H7914" s="424">
        <f>VLOOKUP(G7914,[3]잔가율!$B$3:$C$33,2,FALSE)</f>
        <v>0.82599999999999996</v>
      </c>
      <c r="I7914" s="434">
        <f t="shared" si="123"/>
        <v>60884460</v>
      </c>
    </row>
    <row r="7915" spans="1:9">
      <c r="A7915" s="421">
        <v>7914</v>
      </c>
      <c r="B7915" s="426" t="s">
        <v>7711</v>
      </c>
      <c r="C7915" s="426" t="s">
        <v>11561</v>
      </c>
      <c r="D7915" s="426" t="s">
        <v>2007</v>
      </c>
      <c r="E7915" s="426" t="s">
        <v>11914</v>
      </c>
      <c r="F7915" s="441">
        <v>63920000</v>
      </c>
      <c r="G7915" s="423">
        <v>2023</v>
      </c>
      <c r="H7915" s="424">
        <f>VLOOKUP(G7915,[3]잔가율!$B$3:$C$33,2,FALSE)</f>
        <v>0.82599999999999996</v>
      </c>
      <c r="I7915" s="434">
        <f t="shared" si="123"/>
        <v>52797920</v>
      </c>
    </row>
    <row r="7916" spans="1:9">
      <c r="A7916" s="421">
        <v>7915</v>
      </c>
      <c r="B7916" s="426" t="s">
        <v>7711</v>
      </c>
      <c r="C7916" s="426" t="s">
        <v>11561</v>
      </c>
      <c r="D7916" s="426" t="s">
        <v>2007</v>
      </c>
      <c r="E7916" s="426" t="s">
        <v>11915</v>
      </c>
      <c r="F7916" s="441">
        <v>65220000</v>
      </c>
      <c r="G7916" s="423">
        <v>2023</v>
      </c>
      <c r="H7916" s="424">
        <f>VLOOKUP(G7916,[3]잔가율!$B$3:$C$33,2,FALSE)</f>
        <v>0.82599999999999996</v>
      </c>
      <c r="I7916" s="434">
        <f t="shared" si="123"/>
        <v>53871720</v>
      </c>
    </row>
    <row r="7917" spans="1:9">
      <c r="A7917" s="421">
        <v>7916</v>
      </c>
      <c r="B7917" s="426" t="s">
        <v>7711</v>
      </c>
      <c r="C7917" s="426" t="s">
        <v>11561</v>
      </c>
      <c r="D7917" s="426" t="s">
        <v>2007</v>
      </c>
      <c r="E7917" s="426" t="s">
        <v>11916</v>
      </c>
      <c r="F7917" s="441">
        <v>67910000</v>
      </c>
      <c r="G7917" s="423">
        <v>2023</v>
      </c>
      <c r="H7917" s="424">
        <f>VLOOKUP(G7917,[3]잔가율!$B$3:$C$33,2,FALSE)</f>
        <v>0.82599999999999996</v>
      </c>
      <c r="I7917" s="434">
        <f t="shared" si="123"/>
        <v>56093660</v>
      </c>
    </row>
    <row r="7918" spans="1:9">
      <c r="A7918" s="421">
        <v>7917</v>
      </c>
      <c r="B7918" s="426" t="s">
        <v>7711</v>
      </c>
      <c r="C7918" s="426" t="s">
        <v>11561</v>
      </c>
      <c r="D7918" s="426" t="s">
        <v>2007</v>
      </c>
      <c r="E7918" s="426" t="s">
        <v>11917</v>
      </c>
      <c r="F7918" s="441">
        <v>71380000</v>
      </c>
      <c r="G7918" s="423">
        <v>2023</v>
      </c>
      <c r="H7918" s="424">
        <f>VLOOKUP(G7918,[3]잔가율!$B$3:$C$33,2,FALSE)</f>
        <v>0.82599999999999996</v>
      </c>
      <c r="I7918" s="434">
        <f t="shared" si="123"/>
        <v>58959880</v>
      </c>
    </row>
    <row r="7919" spans="1:9">
      <c r="A7919" s="421">
        <v>7918</v>
      </c>
      <c r="B7919" s="426" t="s">
        <v>7711</v>
      </c>
      <c r="C7919" s="426" t="s">
        <v>11561</v>
      </c>
      <c r="D7919" s="426" t="s">
        <v>2007</v>
      </c>
      <c r="E7919" s="426" t="s">
        <v>11918</v>
      </c>
      <c r="F7919" s="441">
        <v>74580000</v>
      </c>
      <c r="G7919" s="423">
        <v>2023</v>
      </c>
      <c r="H7919" s="424">
        <f>VLOOKUP(G7919,[3]잔가율!$B$3:$C$33,2,FALSE)</f>
        <v>0.82599999999999996</v>
      </c>
      <c r="I7919" s="434">
        <f t="shared" si="123"/>
        <v>61603080</v>
      </c>
    </row>
    <row r="7920" spans="1:9">
      <c r="A7920" s="421">
        <v>7919</v>
      </c>
      <c r="B7920" s="426" t="s">
        <v>7711</v>
      </c>
      <c r="C7920" s="426" t="s">
        <v>11561</v>
      </c>
      <c r="D7920" s="426" t="s">
        <v>2007</v>
      </c>
      <c r="E7920" s="426" t="s">
        <v>11919</v>
      </c>
      <c r="F7920" s="441">
        <v>68720000</v>
      </c>
      <c r="G7920" s="423">
        <v>2023</v>
      </c>
      <c r="H7920" s="424">
        <f>VLOOKUP(G7920,[3]잔가율!$B$3:$C$33,2,FALSE)</f>
        <v>0.82599999999999996</v>
      </c>
      <c r="I7920" s="434">
        <f t="shared" si="123"/>
        <v>56762720</v>
      </c>
    </row>
    <row r="7921" spans="1:9">
      <c r="A7921" s="421">
        <v>7920</v>
      </c>
      <c r="B7921" s="426" t="s">
        <v>7711</v>
      </c>
      <c r="C7921" s="426" t="s">
        <v>11561</v>
      </c>
      <c r="D7921" s="426" t="s">
        <v>2007</v>
      </c>
      <c r="E7921" s="426" t="s">
        <v>11920</v>
      </c>
      <c r="F7921" s="441">
        <v>60020000</v>
      </c>
      <c r="G7921" s="423">
        <v>2023</v>
      </c>
      <c r="H7921" s="424">
        <f>VLOOKUP(G7921,[3]잔가율!$B$3:$C$33,2,FALSE)</f>
        <v>0.82599999999999996</v>
      </c>
      <c r="I7921" s="434">
        <f t="shared" si="123"/>
        <v>49576520</v>
      </c>
    </row>
    <row r="7922" spans="1:9">
      <c r="A7922" s="421">
        <v>7921</v>
      </c>
      <c r="B7922" s="426" t="s">
        <v>7711</v>
      </c>
      <c r="C7922" s="426" t="s">
        <v>11561</v>
      </c>
      <c r="D7922" s="426" t="s">
        <v>2007</v>
      </c>
      <c r="E7922" s="426" t="s">
        <v>11921</v>
      </c>
      <c r="F7922" s="441">
        <v>61190000</v>
      </c>
      <c r="G7922" s="423">
        <v>2023</v>
      </c>
      <c r="H7922" s="424">
        <f>VLOOKUP(G7922,[3]잔가율!$B$3:$C$33,2,FALSE)</f>
        <v>0.82599999999999996</v>
      </c>
      <c r="I7922" s="434">
        <f t="shared" si="123"/>
        <v>50542940</v>
      </c>
    </row>
    <row r="7923" spans="1:9">
      <c r="A7923" s="421">
        <v>7922</v>
      </c>
      <c r="B7923" s="426" t="s">
        <v>7711</v>
      </c>
      <c r="C7923" s="426" t="s">
        <v>11561</v>
      </c>
      <c r="D7923" s="426" t="s">
        <v>2007</v>
      </c>
      <c r="E7923" s="426" t="s">
        <v>11922</v>
      </c>
      <c r="F7923" s="441">
        <v>56810000</v>
      </c>
      <c r="G7923" s="423">
        <v>2023</v>
      </c>
      <c r="H7923" s="424">
        <f>VLOOKUP(G7923,[3]잔가율!$B$3:$C$33,2,FALSE)</f>
        <v>0.82599999999999996</v>
      </c>
      <c r="I7923" s="434">
        <f t="shared" si="123"/>
        <v>46925060</v>
      </c>
    </row>
    <row r="7924" spans="1:9">
      <c r="A7924" s="421">
        <v>7923</v>
      </c>
      <c r="B7924" s="426" t="s">
        <v>7711</v>
      </c>
      <c r="C7924" s="426" t="s">
        <v>11561</v>
      </c>
      <c r="D7924" s="426" t="s">
        <v>2007</v>
      </c>
      <c r="E7924" s="426" t="s">
        <v>11923</v>
      </c>
      <c r="F7924" s="441">
        <v>57920000</v>
      </c>
      <c r="G7924" s="423">
        <v>2023</v>
      </c>
      <c r="H7924" s="424">
        <f>VLOOKUP(G7924,[3]잔가율!$B$3:$C$33,2,FALSE)</f>
        <v>0.82599999999999996</v>
      </c>
      <c r="I7924" s="434">
        <f t="shared" si="123"/>
        <v>47841920</v>
      </c>
    </row>
    <row r="7925" spans="1:9">
      <c r="A7925" s="421">
        <v>7924</v>
      </c>
      <c r="B7925" s="426" t="s">
        <v>7711</v>
      </c>
      <c r="C7925" s="426" t="s">
        <v>11561</v>
      </c>
      <c r="D7925" s="426" t="s">
        <v>2007</v>
      </c>
      <c r="E7925" s="426" t="s">
        <v>11924</v>
      </c>
      <c r="F7925" s="441">
        <v>60240000</v>
      </c>
      <c r="G7925" s="423">
        <v>2023</v>
      </c>
      <c r="H7925" s="424">
        <f>VLOOKUP(G7925,[3]잔가율!$B$3:$C$33,2,FALSE)</f>
        <v>0.82599999999999996</v>
      </c>
      <c r="I7925" s="434">
        <f t="shared" si="123"/>
        <v>49758240</v>
      </c>
    </row>
    <row r="7926" spans="1:9">
      <c r="A7926" s="421">
        <v>7925</v>
      </c>
      <c r="B7926" s="426" t="s">
        <v>7711</v>
      </c>
      <c r="C7926" s="426" t="s">
        <v>11561</v>
      </c>
      <c r="D7926" s="426" t="s">
        <v>2007</v>
      </c>
      <c r="E7926" s="426" t="s">
        <v>11925</v>
      </c>
      <c r="F7926" s="441">
        <v>62640000</v>
      </c>
      <c r="G7926" s="423">
        <v>2023</v>
      </c>
      <c r="H7926" s="424">
        <f>VLOOKUP(G7926,[3]잔가율!$B$3:$C$33,2,FALSE)</f>
        <v>0.82599999999999996</v>
      </c>
      <c r="I7926" s="434">
        <f t="shared" si="123"/>
        <v>51740640</v>
      </c>
    </row>
    <row r="7927" spans="1:9">
      <c r="A7927" s="421">
        <v>7926</v>
      </c>
      <c r="B7927" s="426" t="s">
        <v>7711</v>
      </c>
      <c r="C7927" s="426" t="s">
        <v>11561</v>
      </c>
      <c r="D7927" s="426" t="s">
        <v>2007</v>
      </c>
      <c r="E7927" s="426" t="s">
        <v>11926</v>
      </c>
      <c r="F7927" s="441">
        <v>61550000</v>
      </c>
      <c r="G7927" s="423">
        <v>2023</v>
      </c>
      <c r="H7927" s="424">
        <f>VLOOKUP(G7927,[3]잔가율!$B$3:$C$33,2,FALSE)</f>
        <v>0.82599999999999996</v>
      </c>
      <c r="I7927" s="434">
        <f t="shared" si="123"/>
        <v>50840300</v>
      </c>
    </row>
    <row r="7928" spans="1:9">
      <c r="A7928" s="421">
        <v>7927</v>
      </c>
      <c r="B7928" s="426" t="s">
        <v>7711</v>
      </c>
      <c r="C7928" s="426" t="s">
        <v>11561</v>
      </c>
      <c r="D7928" s="426" t="s">
        <v>2007</v>
      </c>
      <c r="E7928" s="426" t="s">
        <v>11927</v>
      </c>
      <c r="F7928" s="441">
        <v>62910000</v>
      </c>
      <c r="G7928" s="423">
        <v>2023</v>
      </c>
      <c r="H7928" s="424">
        <f>VLOOKUP(G7928,[3]잔가율!$B$3:$C$33,2,FALSE)</f>
        <v>0.82599999999999996</v>
      </c>
      <c r="I7928" s="434">
        <f t="shared" si="123"/>
        <v>51963660</v>
      </c>
    </row>
    <row r="7929" spans="1:9">
      <c r="A7929" s="421">
        <v>7928</v>
      </c>
      <c r="B7929" s="426" t="s">
        <v>7711</v>
      </c>
      <c r="C7929" s="426" t="s">
        <v>11561</v>
      </c>
      <c r="D7929" s="426" t="s">
        <v>2007</v>
      </c>
      <c r="E7929" s="426" t="s">
        <v>11928</v>
      </c>
      <c r="F7929" s="441">
        <v>56740000</v>
      </c>
      <c r="G7929" s="423">
        <v>2023</v>
      </c>
      <c r="H7929" s="424">
        <f>VLOOKUP(G7929,[3]잔가율!$B$3:$C$33,2,FALSE)</f>
        <v>0.82599999999999996</v>
      </c>
      <c r="I7929" s="434">
        <f t="shared" si="123"/>
        <v>46867240</v>
      </c>
    </row>
    <row r="7930" spans="1:9">
      <c r="A7930" s="421">
        <v>7929</v>
      </c>
      <c r="B7930" s="426" t="s">
        <v>7711</v>
      </c>
      <c r="C7930" s="426" t="s">
        <v>11561</v>
      </c>
      <c r="D7930" s="426" t="s">
        <v>2007</v>
      </c>
      <c r="E7930" s="426" t="s">
        <v>11929</v>
      </c>
      <c r="F7930" s="441">
        <v>59820000</v>
      </c>
      <c r="G7930" s="423">
        <v>2023</v>
      </c>
      <c r="H7930" s="424">
        <f>VLOOKUP(G7930,[3]잔가율!$B$3:$C$33,2,FALSE)</f>
        <v>0.82599999999999996</v>
      </c>
      <c r="I7930" s="434">
        <f t="shared" si="123"/>
        <v>49411320</v>
      </c>
    </row>
    <row r="7931" spans="1:9">
      <c r="A7931" s="421">
        <v>7930</v>
      </c>
      <c r="B7931" s="426" t="s">
        <v>7711</v>
      </c>
      <c r="C7931" s="426" t="s">
        <v>11561</v>
      </c>
      <c r="D7931" s="426" t="s">
        <v>2007</v>
      </c>
      <c r="E7931" s="426" t="s">
        <v>11930</v>
      </c>
      <c r="F7931" s="441">
        <v>57680000</v>
      </c>
      <c r="G7931" s="423">
        <v>2023</v>
      </c>
      <c r="H7931" s="424">
        <f>VLOOKUP(G7931,[3]잔가율!$B$3:$C$33,2,FALSE)</f>
        <v>0.82599999999999996</v>
      </c>
      <c r="I7931" s="434">
        <f t="shared" si="123"/>
        <v>47643680</v>
      </c>
    </row>
    <row r="7932" spans="1:9">
      <c r="A7932" s="421">
        <v>7931</v>
      </c>
      <c r="B7932" s="426" t="s">
        <v>7711</v>
      </c>
      <c r="C7932" s="426" t="s">
        <v>11561</v>
      </c>
      <c r="D7932" s="426" t="s">
        <v>2007</v>
      </c>
      <c r="E7932" s="426" t="s">
        <v>11931</v>
      </c>
      <c r="F7932" s="441">
        <v>60390000</v>
      </c>
      <c r="G7932" s="423">
        <v>2023</v>
      </c>
      <c r="H7932" s="424">
        <f>VLOOKUP(G7932,[3]잔가율!$B$3:$C$33,2,FALSE)</f>
        <v>0.82599999999999996</v>
      </c>
      <c r="I7932" s="434">
        <f t="shared" si="123"/>
        <v>49882140</v>
      </c>
    </row>
    <row r="7933" spans="1:9">
      <c r="A7933" s="421">
        <v>7932</v>
      </c>
      <c r="B7933" s="426" t="s">
        <v>7711</v>
      </c>
      <c r="C7933" s="426" t="s">
        <v>11561</v>
      </c>
      <c r="D7933" s="426" t="s">
        <v>2007</v>
      </c>
      <c r="E7933" s="426" t="s">
        <v>11932</v>
      </c>
      <c r="F7933" s="441">
        <v>64060000</v>
      </c>
      <c r="G7933" s="423">
        <v>2023</v>
      </c>
      <c r="H7933" s="424">
        <f>VLOOKUP(G7933,[3]잔가율!$B$3:$C$33,2,FALSE)</f>
        <v>0.82599999999999996</v>
      </c>
      <c r="I7933" s="434">
        <f t="shared" si="123"/>
        <v>52913560</v>
      </c>
    </row>
    <row r="7934" spans="1:9">
      <c r="A7934" s="421">
        <v>7933</v>
      </c>
      <c r="B7934" s="426" t="s">
        <v>7711</v>
      </c>
      <c r="C7934" s="426" t="s">
        <v>11561</v>
      </c>
      <c r="D7934" s="426" t="s">
        <v>2007</v>
      </c>
      <c r="E7934" s="426" t="s">
        <v>11933</v>
      </c>
      <c r="F7934" s="441">
        <v>61040000</v>
      </c>
      <c r="G7934" s="423">
        <v>2023</v>
      </c>
      <c r="H7934" s="424">
        <f>VLOOKUP(G7934,[3]잔가율!$B$3:$C$33,2,FALSE)</f>
        <v>0.82599999999999996</v>
      </c>
      <c r="I7934" s="434">
        <f t="shared" si="123"/>
        <v>50419040</v>
      </c>
    </row>
    <row r="7935" spans="1:9">
      <c r="A7935" s="421">
        <v>7934</v>
      </c>
      <c r="B7935" s="426" t="s">
        <v>7711</v>
      </c>
      <c r="C7935" s="426" t="s">
        <v>11561</v>
      </c>
      <c r="D7935" s="426" t="s">
        <v>2007</v>
      </c>
      <c r="E7935" s="426" t="s">
        <v>11934</v>
      </c>
      <c r="F7935" s="441">
        <v>63290000</v>
      </c>
      <c r="G7935" s="423">
        <v>2023</v>
      </c>
      <c r="H7935" s="424">
        <f>VLOOKUP(G7935,[3]잔가율!$B$3:$C$33,2,FALSE)</f>
        <v>0.82599999999999996</v>
      </c>
      <c r="I7935" s="434">
        <f t="shared" si="123"/>
        <v>52277540</v>
      </c>
    </row>
    <row r="7936" spans="1:9">
      <c r="A7936" s="421">
        <v>7935</v>
      </c>
      <c r="B7936" s="426" t="s">
        <v>7711</v>
      </c>
      <c r="C7936" s="426" t="s">
        <v>11561</v>
      </c>
      <c r="D7936" s="426" t="s">
        <v>2007</v>
      </c>
      <c r="E7936" s="426" t="s">
        <v>11935</v>
      </c>
      <c r="F7936" s="441">
        <v>66690000</v>
      </c>
      <c r="G7936" s="423">
        <v>2023</v>
      </c>
      <c r="H7936" s="424">
        <f>VLOOKUP(G7936,[3]잔가율!$B$3:$C$33,2,FALSE)</f>
        <v>0.82599999999999996</v>
      </c>
      <c r="I7936" s="434">
        <f t="shared" si="123"/>
        <v>55085940</v>
      </c>
    </row>
    <row r="7937" spans="1:9">
      <c r="A7937" s="421">
        <v>7936</v>
      </c>
      <c r="B7937" s="426" t="s">
        <v>7711</v>
      </c>
      <c r="C7937" s="426" t="s">
        <v>11561</v>
      </c>
      <c r="D7937" s="426" t="s">
        <v>2007</v>
      </c>
      <c r="E7937" s="426" t="s">
        <v>11936</v>
      </c>
      <c r="F7937" s="441">
        <v>61850000</v>
      </c>
      <c r="G7937" s="423">
        <v>2023</v>
      </c>
      <c r="H7937" s="424">
        <f>VLOOKUP(G7937,[3]잔가율!$B$3:$C$33,2,FALSE)</f>
        <v>0.82599999999999996</v>
      </c>
      <c r="I7937" s="434">
        <f t="shared" si="123"/>
        <v>51088100</v>
      </c>
    </row>
    <row r="7938" spans="1:9">
      <c r="A7938" s="421">
        <v>7937</v>
      </c>
      <c r="B7938" s="426" t="s">
        <v>7711</v>
      </c>
      <c r="C7938" s="426" t="s">
        <v>11561</v>
      </c>
      <c r="D7938" s="426" t="s">
        <v>2007</v>
      </c>
      <c r="E7938" s="426" t="s">
        <v>11937</v>
      </c>
      <c r="F7938" s="441">
        <v>62850000</v>
      </c>
      <c r="G7938" s="423">
        <v>2023</v>
      </c>
      <c r="H7938" s="424">
        <f>VLOOKUP(G7938,[3]잔가율!$B$3:$C$33,2,FALSE)</f>
        <v>0.82599999999999996</v>
      </c>
      <c r="I7938" s="434">
        <f t="shared" ref="I7938:I8001" si="124">ROUNDDOWN(F7938*H7938,0)</f>
        <v>51914100</v>
      </c>
    </row>
    <row r="7939" spans="1:9">
      <c r="A7939" s="421">
        <v>7938</v>
      </c>
      <c r="B7939" s="426" t="s">
        <v>7711</v>
      </c>
      <c r="C7939" s="426" t="s">
        <v>11561</v>
      </c>
      <c r="D7939" s="426" t="s">
        <v>2007</v>
      </c>
      <c r="E7939" s="426" t="s">
        <v>11938</v>
      </c>
      <c r="F7939" s="441">
        <v>62190000</v>
      </c>
      <c r="G7939" s="423">
        <v>2023</v>
      </c>
      <c r="H7939" s="424">
        <f>VLOOKUP(G7939,[3]잔가율!$B$3:$C$33,2,FALSE)</f>
        <v>0.82599999999999996</v>
      </c>
      <c r="I7939" s="434">
        <f t="shared" si="124"/>
        <v>51368940</v>
      </c>
    </row>
    <row r="7940" spans="1:9">
      <c r="A7940" s="421">
        <v>7939</v>
      </c>
      <c r="B7940" s="426" t="s">
        <v>7711</v>
      </c>
      <c r="C7940" s="426" t="s">
        <v>11561</v>
      </c>
      <c r="D7940" s="426" t="s">
        <v>2007</v>
      </c>
      <c r="E7940" s="426" t="s">
        <v>11939</v>
      </c>
      <c r="F7940" s="441">
        <v>62300000</v>
      </c>
      <c r="G7940" s="423">
        <v>2023</v>
      </c>
      <c r="H7940" s="424">
        <f>VLOOKUP(G7940,[3]잔가율!$B$3:$C$33,2,FALSE)</f>
        <v>0.82599999999999996</v>
      </c>
      <c r="I7940" s="434">
        <f t="shared" si="124"/>
        <v>51459800</v>
      </c>
    </row>
    <row r="7941" spans="1:9">
      <c r="A7941" s="421">
        <v>7940</v>
      </c>
      <c r="B7941" s="426" t="s">
        <v>7711</v>
      </c>
      <c r="C7941" s="426" t="s">
        <v>11561</v>
      </c>
      <c r="D7941" s="426" t="s">
        <v>2007</v>
      </c>
      <c r="E7941" s="426" t="s">
        <v>11940</v>
      </c>
      <c r="F7941" s="441">
        <v>65580000</v>
      </c>
      <c r="G7941" s="423">
        <v>2023</v>
      </c>
      <c r="H7941" s="424">
        <f>VLOOKUP(G7941,[3]잔가율!$B$3:$C$33,2,FALSE)</f>
        <v>0.82599999999999996</v>
      </c>
      <c r="I7941" s="434">
        <f t="shared" si="124"/>
        <v>54169080</v>
      </c>
    </row>
    <row r="7942" spans="1:9">
      <c r="A7942" s="421">
        <v>7941</v>
      </c>
      <c r="B7942" s="426" t="s">
        <v>7711</v>
      </c>
      <c r="C7942" s="426" t="s">
        <v>11561</v>
      </c>
      <c r="D7942" s="426" t="s">
        <v>2007</v>
      </c>
      <c r="E7942" s="426" t="s">
        <v>11941</v>
      </c>
      <c r="F7942" s="441">
        <v>68510000</v>
      </c>
      <c r="G7942" s="423">
        <v>2023</v>
      </c>
      <c r="H7942" s="424">
        <f>VLOOKUP(G7942,[3]잔가율!$B$3:$C$33,2,FALSE)</f>
        <v>0.82599999999999996</v>
      </c>
      <c r="I7942" s="434">
        <f t="shared" si="124"/>
        <v>56589260</v>
      </c>
    </row>
    <row r="7943" spans="1:9">
      <c r="A7943" s="421">
        <v>7942</v>
      </c>
      <c r="B7943" s="426" t="s">
        <v>7711</v>
      </c>
      <c r="C7943" s="426" t="s">
        <v>11561</v>
      </c>
      <c r="D7943" s="426" t="s">
        <v>2007</v>
      </c>
      <c r="E7943" s="426" t="s">
        <v>11942</v>
      </c>
      <c r="F7943" s="441">
        <v>64890000</v>
      </c>
      <c r="G7943" s="423">
        <v>2023</v>
      </c>
      <c r="H7943" s="424">
        <f>VLOOKUP(G7943,[3]잔가율!$B$3:$C$33,2,FALSE)</f>
        <v>0.82599999999999996</v>
      </c>
      <c r="I7943" s="434">
        <f t="shared" si="124"/>
        <v>53599140</v>
      </c>
    </row>
    <row r="7944" spans="1:9">
      <c r="A7944" s="421">
        <v>7943</v>
      </c>
      <c r="B7944" s="426" t="s">
        <v>7711</v>
      </c>
      <c r="C7944" s="426" t="s">
        <v>11561</v>
      </c>
      <c r="D7944" s="426" t="s">
        <v>2007</v>
      </c>
      <c r="E7944" s="426" t="s">
        <v>11943</v>
      </c>
      <c r="F7944" s="441">
        <v>69070000</v>
      </c>
      <c r="G7944" s="423">
        <v>2023</v>
      </c>
      <c r="H7944" s="424">
        <f>VLOOKUP(G7944,[3]잔가율!$B$3:$C$33,2,FALSE)</f>
        <v>0.82599999999999996</v>
      </c>
      <c r="I7944" s="434">
        <f t="shared" si="124"/>
        <v>57051820</v>
      </c>
    </row>
    <row r="7945" spans="1:9">
      <c r="A7945" s="421">
        <v>7944</v>
      </c>
      <c r="B7945" s="426" t="s">
        <v>7711</v>
      </c>
      <c r="C7945" s="426" t="s">
        <v>11561</v>
      </c>
      <c r="D7945" s="426" t="s">
        <v>2007</v>
      </c>
      <c r="E7945" s="426" t="s">
        <v>11944</v>
      </c>
      <c r="F7945" s="441">
        <v>65180000</v>
      </c>
      <c r="G7945" s="423">
        <v>2023</v>
      </c>
      <c r="H7945" s="424">
        <f>VLOOKUP(G7945,[3]잔가율!$B$3:$C$33,2,FALSE)</f>
        <v>0.82599999999999996</v>
      </c>
      <c r="I7945" s="434">
        <f t="shared" si="124"/>
        <v>53838680</v>
      </c>
    </row>
    <row r="7946" spans="1:9">
      <c r="A7946" s="421">
        <v>7945</v>
      </c>
      <c r="B7946" s="426" t="s">
        <v>7711</v>
      </c>
      <c r="C7946" s="426" t="s">
        <v>11561</v>
      </c>
      <c r="D7946" s="426" t="s">
        <v>2007</v>
      </c>
      <c r="E7946" s="426" t="s">
        <v>11945</v>
      </c>
      <c r="F7946" s="441">
        <v>69630000</v>
      </c>
      <c r="G7946" s="423">
        <v>2023</v>
      </c>
      <c r="H7946" s="424">
        <f>VLOOKUP(G7946,[3]잔가율!$B$3:$C$33,2,FALSE)</f>
        <v>0.82599999999999996</v>
      </c>
      <c r="I7946" s="434">
        <f t="shared" si="124"/>
        <v>57514380</v>
      </c>
    </row>
    <row r="7947" spans="1:9">
      <c r="A7947" s="421">
        <v>7946</v>
      </c>
      <c r="B7947" s="426" t="s">
        <v>7711</v>
      </c>
      <c r="C7947" s="426" t="s">
        <v>11561</v>
      </c>
      <c r="D7947" s="426" t="s">
        <v>2007</v>
      </c>
      <c r="E7947" s="426" t="s">
        <v>11946</v>
      </c>
      <c r="F7947" s="441">
        <v>67080000</v>
      </c>
      <c r="G7947" s="423">
        <v>2023</v>
      </c>
      <c r="H7947" s="424">
        <f>VLOOKUP(G7947,[3]잔가율!$B$3:$C$33,2,FALSE)</f>
        <v>0.82599999999999996</v>
      </c>
      <c r="I7947" s="434">
        <f t="shared" si="124"/>
        <v>55408080</v>
      </c>
    </row>
    <row r="7948" spans="1:9">
      <c r="A7948" s="421">
        <v>7947</v>
      </c>
      <c r="B7948" s="426" t="s">
        <v>7711</v>
      </c>
      <c r="C7948" s="426" t="s">
        <v>11561</v>
      </c>
      <c r="D7948" s="426" t="s">
        <v>2007</v>
      </c>
      <c r="E7948" s="426" t="s">
        <v>11947</v>
      </c>
      <c r="F7948" s="441">
        <v>69700000</v>
      </c>
      <c r="G7948" s="423">
        <v>2023</v>
      </c>
      <c r="H7948" s="424">
        <f>VLOOKUP(G7948,[3]잔가율!$B$3:$C$33,2,FALSE)</f>
        <v>0.82599999999999996</v>
      </c>
      <c r="I7948" s="434">
        <f t="shared" si="124"/>
        <v>57572200</v>
      </c>
    </row>
    <row r="7949" spans="1:9">
      <c r="A7949" s="421">
        <v>7948</v>
      </c>
      <c r="B7949" s="426" t="s">
        <v>7711</v>
      </c>
      <c r="C7949" s="426" t="s">
        <v>11561</v>
      </c>
      <c r="D7949" s="426" t="s">
        <v>2007</v>
      </c>
      <c r="E7949" s="426" t="s">
        <v>11948</v>
      </c>
      <c r="F7949" s="441">
        <v>69040000</v>
      </c>
      <c r="G7949" s="423">
        <v>2023</v>
      </c>
      <c r="H7949" s="424">
        <f>VLOOKUP(G7949,[3]잔가율!$B$3:$C$33,2,FALSE)</f>
        <v>0.82599999999999996</v>
      </c>
      <c r="I7949" s="434">
        <f t="shared" si="124"/>
        <v>57027040</v>
      </c>
    </row>
    <row r="7950" spans="1:9">
      <c r="A7950" s="421">
        <v>7949</v>
      </c>
      <c r="B7950" s="426" t="s">
        <v>7711</v>
      </c>
      <c r="C7950" s="426" t="s">
        <v>11561</v>
      </c>
      <c r="D7950" s="426" t="s">
        <v>2007</v>
      </c>
      <c r="E7950" s="426" t="s">
        <v>11949</v>
      </c>
      <c r="F7950" s="441">
        <v>70750000</v>
      </c>
      <c r="G7950" s="423">
        <v>2023</v>
      </c>
      <c r="H7950" s="424">
        <f>VLOOKUP(G7950,[3]잔가율!$B$3:$C$33,2,FALSE)</f>
        <v>0.82599999999999996</v>
      </c>
      <c r="I7950" s="434">
        <f t="shared" si="124"/>
        <v>58439500</v>
      </c>
    </row>
    <row r="7951" spans="1:9">
      <c r="A7951" s="421">
        <v>7950</v>
      </c>
      <c r="B7951" s="426" t="s">
        <v>7711</v>
      </c>
      <c r="C7951" s="426" t="s">
        <v>11561</v>
      </c>
      <c r="D7951" s="426" t="s">
        <v>2007</v>
      </c>
      <c r="E7951" s="426" t="s">
        <v>11950</v>
      </c>
      <c r="F7951" s="441">
        <v>72280000</v>
      </c>
      <c r="G7951" s="423">
        <v>2023</v>
      </c>
      <c r="H7951" s="424">
        <f>VLOOKUP(G7951,[3]잔가율!$B$3:$C$33,2,FALSE)</f>
        <v>0.82599999999999996</v>
      </c>
      <c r="I7951" s="434">
        <f t="shared" si="124"/>
        <v>59703280</v>
      </c>
    </row>
    <row r="7952" spans="1:9">
      <c r="A7952" s="421">
        <v>7951</v>
      </c>
      <c r="B7952" s="426" t="s">
        <v>7711</v>
      </c>
      <c r="C7952" s="426" t="s">
        <v>11561</v>
      </c>
      <c r="D7952" s="426" t="s">
        <v>2007</v>
      </c>
      <c r="E7952" s="426" t="s">
        <v>11951</v>
      </c>
      <c r="F7952" s="441">
        <v>72440000</v>
      </c>
      <c r="G7952" s="423">
        <v>2023</v>
      </c>
      <c r="H7952" s="424">
        <f>VLOOKUP(G7952,[3]잔가율!$B$3:$C$33,2,FALSE)</f>
        <v>0.82599999999999996</v>
      </c>
      <c r="I7952" s="434">
        <f t="shared" si="124"/>
        <v>59835440</v>
      </c>
    </row>
    <row r="7953" spans="1:9">
      <c r="A7953" s="421">
        <v>7952</v>
      </c>
      <c r="B7953" s="426" t="s">
        <v>7711</v>
      </c>
      <c r="C7953" s="426" t="s">
        <v>11561</v>
      </c>
      <c r="D7953" s="426" t="s">
        <v>2007</v>
      </c>
      <c r="E7953" s="426" t="s">
        <v>11952</v>
      </c>
      <c r="F7953" s="441">
        <v>70870000</v>
      </c>
      <c r="G7953" s="423">
        <v>2023</v>
      </c>
      <c r="H7953" s="424">
        <f>VLOOKUP(G7953,[3]잔가율!$B$3:$C$33,2,FALSE)</f>
        <v>0.82599999999999996</v>
      </c>
      <c r="I7953" s="434">
        <f t="shared" si="124"/>
        <v>58538620</v>
      </c>
    </row>
    <row r="7954" spans="1:9">
      <c r="A7954" s="421">
        <v>7953</v>
      </c>
      <c r="B7954" s="426" t="s">
        <v>7711</v>
      </c>
      <c r="C7954" s="426" t="s">
        <v>11561</v>
      </c>
      <c r="D7954" s="426" t="s">
        <v>2007</v>
      </c>
      <c r="E7954" s="426" t="s">
        <v>11953</v>
      </c>
      <c r="F7954" s="441">
        <v>72960000</v>
      </c>
      <c r="G7954" s="423">
        <v>2023</v>
      </c>
      <c r="H7954" s="424">
        <f>VLOOKUP(G7954,[3]잔가율!$B$3:$C$33,2,FALSE)</f>
        <v>0.82599999999999996</v>
      </c>
      <c r="I7954" s="434">
        <f t="shared" si="124"/>
        <v>60264960</v>
      </c>
    </row>
    <row r="7955" spans="1:9">
      <c r="A7955" s="421">
        <v>7954</v>
      </c>
      <c r="B7955" s="426" t="s">
        <v>7711</v>
      </c>
      <c r="C7955" s="426" t="s">
        <v>11561</v>
      </c>
      <c r="D7955" s="426" t="s">
        <v>2007</v>
      </c>
      <c r="E7955" s="426" t="s">
        <v>11954</v>
      </c>
      <c r="F7955" s="441">
        <v>75780000</v>
      </c>
      <c r="G7955" s="423">
        <v>2023</v>
      </c>
      <c r="H7955" s="424">
        <f>VLOOKUP(G7955,[3]잔가율!$B$3:$C$33,2,FALSE)</f>
        <v>0.82599999999999996</v>
      </c>
      <c r="I7955" s="434">
        <f t="shared" si="124"/>
        <v>62594280</v>
      </c>
    </row>
    <row r="7956" spans="1:9">
      <c r="A7956" s="421">
        <v>7955</v>
      </c>
      <c r="B7956" s="426" t="s">
        <v>7711</v>
      </c>
      <c r="C7956" s="426" t="s">
        <v>11561</v>
      </c>
      <c r="D7956" s="426" t="s">
        <v>2007</v>
      </c>
      <c r="E7956" s="426" t="s">
        <v>11955</v>
      </c>
      <c r="F7956" s="441">
        <v>70320000</v>
      </c>
      <c r="G7956" s="423">
        <v>2023</v>
      </c>
      <c r="H7956" s="424">
        <f>VLOOKUP(G7956,[3]잔가율!$B$3:$C$33,2,FALSE)</f>
        <v>0.82599999999999996</v>
      </c>
      <c r="I7956" s="434">
        <f t="shared" si="124"/>
        <v>58084320</v>
      </c>
    </row>
    <row r="7957" spans="1:9">
      <c r="A7957" s="421">
        <v>7956</v>
      </c>
      <c r="B7957" s="426" t="s">
        <v>7711</v>
      </c>
      <c r="C7957" s="426" t="s">
        <v>11561</v>
      </c>
      <c r="D7957" s="426" t="s">
        <v>2007</v>
      </c>
      <c r="E7957" s="426" t="s">
        <v>11956</v>
      </c>
      <c r="F7957" s="441">
        <v>72510000</v>
      </c>
      <c r="G7957" s="423">
        <v>2023</v>
      </c>
      <c r="H7957" s="424">
        <f>VLOOKUP(G7957,[3]잔가율!$B$3:$C$33,2,FALSE)</f>
        <v>0.82599999999999996</v>
      </c>
      <c r="I7957" s="434">
        <f t="shared" si="124"/>
        <v>59893260</v>
      </c>
    </row>
    <row r="7958" spans="1:9">
      <c r="A7958" s="421">
        <v>7957</v>
      </c>
      <c r="B7958" s="426" t="s">
        <v>7711</v>
      </c>
      <c r="C7958" s="426" t="s">
        <v>11561</v>
      </c>
      <c r="D7958" s="426" t="s">
        <v>2007</v>
      </c>
      <c r="E7958" s="426" t="s">
        <v>11957</v>
      </c>
      <c r="F7958" s="441">
        <v>63400000</v>
      </c>
      <c r="G7958" s="423">
        <v>2023</v>
      </c>
      <c r="H7958" s="424">
        <f>VLOOKUP(G7958,[3]잔가율!$B$3:$C$33,2,FALSE)</f>
        <v>0.82599999999999996</v>
      </c>
      <c r="I7958" s="434">
        <f t="shared" si="124"/>
        <v>52368400</v>
      </c>
    </row>
    <row r="7959" spans="1:9">
      <c r="A7959" s="421">
        <v>7958</v>
      </c>
      <c r="B7959" s="426" t="s">
        <v>7711</v>
      </c>
      <c r="C7959" s="426" t="s">
        <v>11561</v>
      </c>
      <c r="D7959" s="426" t="s">
        <v>2007</v>
      </c>
      <c r="E7959" s="426" t="s">
        <v>11958</v>
      </c>
      <c r="F7959" s="441">
        <v>70520000</v>
      </c>
      <c r="G7959" s="423">
        <v>2023</v>
      </c>
      <c r="H7959" s="424">
        <f>VLOOKUP(G7959,[3]잔가율!$B$3:$C$33,2,FALSE)</f>
        <v>0.82599999999999996</v>
      </c>
      <c r="I7959" s="434">
        <f t="shared" si="124"/>
        <v>58249520</v>
      </c>
    </row>
    <row r="7960" spans="1:9">
      <c r="A7960" s="421">
        <v>7959</v>
      </c>
      <c r="B7960" s="426" t="s">
        <v>7711</v>
      </c>
      <c r="C7960" s="426" t="s">
        <v>11561</v>
      </c>
      <c r="D7960" s="426" t="s">
        <v>2007</v>
      </c>
      <c r="E7960" s="426" t="s">
        <v>11959</v>
      </c>
      <c r="F7960" s="441">
        <v>73760000</v>
      </c>
      <c r="G7960" s="423">
        <v>2023</v>
      </c>
      <c r="H7960" s="424">
        <f>VLOOKUP(G7960,[3]잔가율!$B$3:$C$33,2,FALSE)</f>
        <v>0.82599999999999996</v>
      </c>
      <c r="I7960" s="434">
        <f t="shared" si="124"/>
        <v>60925760</v>
      </c>
    </row>
    <row r="7961" spans="1:9">
      <c r="A7961" s="421">
        <v>7960</v>
      </c>
      <c r="B7961" s="426" t="s">
        <v>7711</v>
      </c>
      <c r="C7961" s="426" t="s">
        <v>11561</v>
      </c>
      <c r="D7961" s="426" t="s">
        <v>2007</v>
      </c>
      <c r="E7961" s="426" t="s">
        <v>11960</v>
      </c>
      <c r="F7961" s="441">
        <v>73250000</v>
      </c>
      <c r="G7961" s="423">
        <v>2023</v>
      </c>
      <c r="H7961" s="424">
        <f>VLOOKUP(G7961,[3]잔가율!$B$3:$C$33,2,FALSE)</f>
        <v>0.82599999999999996</v>
      </c>
      <c r="I7961" s="434">
        <f t="shared" si="124"/>
        <v>60504500</v>
      </c>
    </row>
    <row r="7962" spans="1:9">
      <c r="A7962" s="421">
        <v>7961</v>
      </c>
      <c r="B7962" s="426" t="s">
        <v>7711</v>
      </c>
      <c r="C7962" s="426" t="s">
        <v>11561</v>
      </c>
      <c r="D7962" s="426" t="s">
        <v>2007</v>
      </c>
      <c r="E7962" s="426" t="s">
        <v>11961</v>
      </c>
      <c r="F7962" s="441">
        <v>68680000</v>
      </c>
      <c r="G7962" s="423">
        <v>2023</v>
      </c>
      <c r="H7962" s="424">
        <f>VLOOKUP(G7962,[3]잔가율!$B$3:$C$33,2,FALSE)</f>
        <v>0.82599999999999996</v>
      </c>
      <c r="I7962" s="434">
        <f t="shared" si="124"/>
        <v>56729680</v>
      </c>
    </row>
    <row r="7963" spans="1:9">
      <c r="A7963" s="421">
        <v>7962</v>
      </c>
      <c r="B7963" s="426" t="s">
        <v>7711</v>
      </c>
      <c r="C7963" s="426" t="s">
        <v>11561</v>
      </c>
      <c r="D7963" s="426" t="s">
        <v>2007</v>
      </c>
      <c r="E7963" s="426" t="s">
        <v>11962</v>
      </c>
      <c r="F7963" s="441">
        <v>71290000</v>
      </c>
      <c r="G7963" s="423">
        <v>2023</v>
      </c>
      <c r="H7963" s="424">
        <f>VLOOKUP(G7963,[3]잔가율!$B$3:$C$33,2,FALSE)</f>
        <v>0.82599999999999996</v>
      </c>
      <c r="I7963" s="434">
        <f t="shared" si="124"/>
        <v>58885540</v>
      </c>
    </row>
    <row r="7964" spans="1:9">
      <c r="A7964" s="421">
        <v>7963</v>
      </c>
      <c r="B7964" s="426" t="s">
        <v>7711</v>
      </c>
      <c r="C7964" s="426" t="s">
        <v>11561</v>
      </c>
      <c r="D7964" s="426" t="s">
        <v>2007</v>
      </c>
      <c r="E7964" s="426" t="s">
        <v>11963</v>
      </c>
      <c r="F7964" s="441">
        <v>74930000</v>
      </c>
      <c r="G7964" s="423">
        <v>2023</v>
      </c>
      <c r="H7964" s="424">
        <f>VLOOKUP(G7964,[3]잔가율!$B$3:$C$33,2,FALSE)</f>
        <v>0.82599999999999996</v>
      </c>
      <c r="I7964" s="434">
        <f t="shared" si="124"/>
        <v>61892180</v>
      </c>
    </row>
    <row r="7965" spans="1:9">
      <c r="A7965" s="421">
        <v>7964</v>
      </c>
      <c r="B7965" s="426" t="s">
        <v>7711</v>
      </c>
      <c r="C7965" s="426" t="s">
        <v>11561</v>
      </c>
      <c r="D7965" s="426" t="s">
        <v>2007</v>
      </c>
      <c r="E7965" s="426" t="s">
        <v>11964</v>
      </c>
      <c r="F7965" s="441">
        <v>72180000</v>
      </c>
      <c r="G7965" s="423">
        <v>2023</v>
      </c>
      <c r="H7965" s="424">
        <f>VLOOKUP(G7965,[3]잔가율!$B$3:$C$33,2,FALSE)</f>
        <v>0.82599999999999996</v>
      </c>
      <c r="I7965" s="434">
        <f t="shared" si="124"/>
        <v>59620680</v>
      </c>
    </row>
    <row r="7966" spans="1:9">
      <c r="A7966" s="421">
        <v>7965</v>
      </c>
      <c r="B7966" s="426" t="s">
        <v>7711</v>
      </c>
      <c r="C7966" s="426" t="s">
        <v>11561</v>
      </c>
      <c r="D7966" s="426" t="s">
        <v>2007</v>
      </c>
      <c r="E7966" s="426" t="s">
        <v>11965</v>
      </c>
      <c r="F7966" s="441">
        <v>77810000</v>
      </c>
      <c r="G7966" s="423">
        <v>2023</v>
      </c>
      <c r="H7966" s="424">
        <f>VLOOKUP(G7966,[3]잔가율!$B$3:$C$33,2,FALSE)</f>
        <v>0.82599999999999996</v>
      </c>
      <c r="I7966" s="434">
        <f t="shared" si="124"/>
        <v>64271060</v>
      </c>
    </row>
    <row r="7967" spans="1:9">
      <c r="A7967" s="421">
        <v>7966</v>
      </c>
      <c r="B7967" s="426" t="s">
        <v>7711</v>
      </c>
      <c r="C7967" s="426" t="s">
        <v>11561</v>
      </c>
      <c r="D7967" s="426" t="s">
        <v>2007</v>
      </c>
      <c r="E7967" s="426" t="s">
        <v>11966</v>
      </c>
      <c r="F7967" s="441">
        <v>65420000</v>
      </c>
      <c r="G7967" s="423">
        <v>2023</v>
      </c>
      <c r="H7967" s="424">
        <f>VLOOKUP(G7967,[3]잔가율!$B$3:$C$33,2,FALSE)</f>
        <v>0.82599999999999996</v>
      </c>
      <c r="I7967" s="434">
        <f t="shared" si="124"/>
        <v>54036920</v>
      </c>
    </row>
    <row r="7968" spans="1:9">
      <c r="A7968" s="421">
        <v>7967</v>
      </c>
      <c r="B7968" s="426" t="s">
        <v>7711</v>
      </c>
      <c r="C7968" s="426" t="s">
        <v>11561</v>
      </c>
      <c r="D7968" s="426" t="s">
        <v>2007</v>
      </c>
      <c r="E7968" s="426" t="s">
        <v>11967</v>
      </c>
      <c r="F7968" s="441">
        <v>68990000</v>
      </c>
      <c r="G7968" s="423">
        <v>2023</v>
      </c>
      <c r="H7968" s="424">
        <f>VLOOKUP(G7968,[3]잔가율!$B$3:$C$33,2,FALSE)</f>
        <v>0.82599999999999996</v>
      </c>
      <c r="I7968" s="434">
        <f t="shared" si="124"/>
        <v>56985740</v>
      </c>
    </row>
    <row r="7969" spans="1:9">
      <c r="A7969" s="421">
        <v>7968</v>
      </c>
      <c r="B7969" s="426" t="s">
        <v>7711</v>
      </c>
      <c r="C7969" s="426" t="s">
        <v>11561</v>
      </c>
      <c r="D7969" s="426" t="s">
        <v>2007</v>
      </c>
      <c r="E7969" s="426" t="s">
        <v>11968</v>
      </c>
      <c r="F7969" s="441">
        <v>64050000</v>
      </c>
      <c r="G7969" s="423">
        <v>2023</v>
      </c>
      <c r="H7969" s="424">
        <f>VLOOKUP(G7969,[3]잔가율!$B$3:$C$33,2,FALSE)</f>
        <v>0.82599999999999996</v>
      </c>
      <c r="I7969" s="434">
        <f t="shared" si="124"/>
        <v>52905300</v>
      </c>
    </row>
    <row r="7970" spans="1:9">
      <c r="A7970" s="421">
        <v>7969</v>
      </c>
      <c r="B7970" s="426" t="s">
        <v>7711</v>
      </c>
      <c r="C7970" s="426" t="s">
        <v>11561</v>
      </c>
      <c r="D7970" s="426" t="s">
        <v>2007</v>
      </c>
      <c r="E7970" s="426" t="s">
        <v>11969</v>
      </c>
      <c r="F7970" s="441">
        <v>66010000</v>
      </c>
      <c r="G7970" s="423">
        <v>2023</v>
      </c>
      <c r="H7970" s="424">
        <f>VLOOKUP(G7970,[3]잔가율!$B$3:$C$33,2,FALSE)</f>
        <v>0.82599999999999996</v>
      </c>
      <c r="I7970" s="434">
        <f t="shared" si="124"/>
        <v>54524260</v>
      </c>
    </row>
    <row r="7971" spans="1:9">
      <c r="A7971" s="421">
        <v>7970</v>
      </c>
      <c r="B7971" s="426" t="s">
        <v>7711</v>
      </c>
      <c r="C7971" s="426" t="s">
        <v>11561</v>
      </c>
      <c r="D7971" s="426" t="s">
        <v>2007</v>
      </c>
      <c r="E7971" s="426" t="s">
        <v>11970</v>
      </c>
      <c r="F7971" s="441">
        <v>67590000</v>
      </c>
      <c r="G7971" s="423">
        <v>2023</v>
      </c>
      <c r="H7971" s="424">
        <f>VLOOKUP(G7971,[3]잔가율!$B$3:$C$33,2,FALSE)</f>
        <v>0.82599999999999996</v>
      </c>
      <c r="I7971" s="434">
        <f t="shared" si="124"/>
        <v>55829340</v>
      </c>
    </row>
    <row r="7972" spans="1:9">
      <c r="A7972" s="421">
        <v>7971</v>
      </c>
      <c r="B7972" s="426" t="s">
        <v>7711</v>
      </c>
      <c r="C7972" s="426" t="s">
        <v>11561</v>
      </c>
      <c r="D7972" s="426" t="s">
        <v>2007</v>
      </c>
      <c r="E7972" s="426" t="s">
        <v>11971</v>
      </c>
      <c r="F7972" s="441">
        <v>64580000</v>
      </c>
      <c r="G7972" s="423">
        <v>2023</v>
      </c>
      <c r="H7972" s="424">
        <f>VLOOKUP(G7972,[3]잔가율!$B$3:$C$33,2,FALSE)</f>
        <v>0.82599999999999996</v>
      </c>
      <c r="I7972" s="434">
        <f t="shared" si="124"/>
        <v>53343080</v>
      </c>
    </row>
    <row r="7973" spans="1:9">
      <c r="A7973" s="421">
        <v>7972</v>
      </c>
      <c r="B7973" s="426" t="s">
        <v>7711</v>
      </c>
      <c r="C7973" s="426" t="s">
        <v>11561</v>
      </c>
      <c r="D7973" s="426" t="s">
        <v>2007</v>
      </c>
      <c r="E7973" s="426" t="s">
        <v>11972</v>
      </c>
      <c r="F7973" s="441">
        <v>66860000</v>
      </c>
      <c r="G7973" s="423">
        <v>2023</v>
      </c>
      <c r="H7973" s="424">
        <f>VLOOKUP(G7973,[3]잔가율!$B$3:$C$33,2,FALSE)</f>
        <v>0.82599999999999996</v>
      </c>
      <c r="I7973" s="434">
        <f t="shared" si="124"/>
        <v>55226360</v>
      </c>
    </row>
    <row r="7974" spans="1:9">
      <c r="A7974" s="421">
        <v>7973</v>
      </c>
      <c r="B7974" s="426" t="s">
        <v>7711</v>
      </c>
      <c r="C7974" s="426" t="s">
        <v>11561</v>
      </c>
      <c r="D7974" s="426" t="s">
        <v>2007</v>
      </c>
      <c r="E7974" s="426" t="s">
        <v>11973</v>
      </c>
      <c r="F7974" s="441">
        <v>69290000</v>
      </c>
      <c r="G7974" s="423">
        <v>2023</v>
      </c>
      <c r="H7974" s="424">
        <f>VLOOKUP(G7974,[3]잔가율!$B$3:$C$33,2,FALSE)</f>
        <v>0.82599999999999996</v>
      </c>
      <c r="I7974" s="434">
        <f t="shared" si="124"/>
        <v>57233540</v>
      </c>
    </row>
    <row r="7975" spans="1:9">
      <c r="A7975" s="421">
        <v>7974</v>
      </c>
      <c r="B7975" s="426" t="s">
        <v>7711</v>
      </c>
      <c r="C7975" s="426" t="s">
        <v>11561</v>
      </c>
      <c r="D7975" s="426" t="s">
        <v>2007</v>
      </c>
      <c r="E7975" s="426" t="s">
        <v>11974</v>
      </c>
      <c r="F7975" s="441">
        <v>72010000</v>
      </c>
      <c r="G7975" s="423">
        <v>2023</v>
      </c>
      <c r="H7975" s="424">
        <f>VLOOKUP(G7975,[3]잔가율!$B$3:$C$33,2,FALSE)</f>
        <v>0.82599999999999996</v>
      </c>
      <c r="I7975" s="434">
        <f t="shared" si="124"/>
        <v>59480260</v>
      </c>
    </row>
    <row r="7976" spans="1:9">
      <c r="A7976" s="421">
        <v>7975</v>
      </c>
      <c r="B7976" s="426" t="s">
        <v>7711</v>
      </c>
      <c r="C7976" s="426" t="s">
        <v>11561</v>
      </c>
      <c r="D7976" s="426" t="s">
        <v>2007</v>
      </c>
      <c r="E7976" s="426" t="s">
        <v>11975</v>
      </c>
      <c r="F7976" s="441">
        <v>67070000</v>
      </c>
      <c r="G7976" s="423">
        <v>2023</v>
      </c>
      <c r="H7976" s="424">
        <f>VLOOKUP(G7976,[3]잔가율!$B$3:$C$33,2,FALSE)</f>
        <v>0.82599999999999996</v>
      </c>
      <c r="I7976" s="434">
        <f t="shared" si="124"/>
        <v>55399820</v>
      </c>
    </row>
    <row r="7977" spans="1:9">
      <c r="A7977" s="421">
        <v>7976</v>
      </c>
      <c r="B7977" s="426" t="s">
        <v>7711</v>
      </c>
      <c r="C7977" s="426" t="s">
        <v>11561</v>
      </c>
      <c r="D7977" s="426" t="s">
        <v>2007</v>
      </c>
      <c r="E7977" s="426" t="s">
        <v>11976</v>
      </c>
      <c r="F7977" s="441">
        <v>63370000</v>
      </c>
      <c r="G7977" s="423">
        <v>2023</v>
      </c>
      <c r="H7977" s="424">
        <f>VLOOKUP(G7977,[3]잔가율!$B$3:$C$33,2,FALSE)</f>
        <v>0.82599999999999996</v>
      </c>
      <c r="I7977" s="434">
        <f t="shared" si="124"/>
        <v>52343620</v>
      </c>
    </row>
    <row r="7978" spans="1:9">
      <c r="A7978" s="421">
        <v>7977</v>
      </c>
      <c r="B7978" s="426" t="s">
        <v>7711</v>
      </c>
      <c r="C7978" s="426" t="s">
        <v>11561</v>
      </c>
      <c r="D7978" s="426" t="s">
        <v>2007</v>
      </c>
      <c r="E7978" s="426" t="s">
        <v>11977</v>
      </c>
      <c r="F7978" s="441">
        <v>69710000</v>
      </c>
      <c r="G7978" s="423">
        <v>2023</v>
      </c>
      <c r="H7978" s="424">
        <f>VLOOKUP(G7978,[3]잔가율!$B$3:$C$33,2,FALSE)</f>
        <v>0.82599999999999996</v>
      </c>
      <c r="I7978" s="434">
        <f t="shared" si="124"/>
        <v>57580460</v>
      </c>
    </row>
    <row r="7979" spans="1:9">
      <c r="A7979" s="421">
        <v>7978</v>
      </c>
      <c r="B7979" s="426" t="s">
        <v>7711</v>
      </c>
      <c r="C7979" s="426" t="s">
        <v>11561</v>
      </c>
      <c r="D7979" s="426" t="s">
        <v>2007</v>
      </c>
      <c r="E7979" s="426" t="s">
        <v>11978</v>
      </c>
      <c r="F7979" s="441">
        <v>70550000</v>
      </c>
      <c r="G7979" s="423">
        <v>2023</v>
      </c>
      <c r="H7979" s="424">
        <f>VLOOKUP(G7979,[3]잔가율!$B$3:$C$33,2,FALSE)</f>
        <v>0.82599999999999996</v>
      </c>
      <c r="I7979" s="434">
        <f t="shared" si="124"/>
        <v>58274300</v>
      </c>
    </row>
    <row r="7980" spans="1:9">
      <c r="A7980" s="421">
        <v>7979</v>
      </c>
      <c r="B7980" s="426" t="s">
        <v>7711</v>
      </c>
      <c r="C7980" s="426" t="s">
        <v>11561</v>
      </c>
      <c r="D7980" s="426" t="s">
        <v>2007</v>
      </c>
      <c r="E7980" s="426" t="s">
        <v>11979</v>
      </c>
      <c r="F7980" s="441">
        <v>71880000</v>
      </c>
      <c r="G7980" s="423">
        <v>2023</v>
      </c>
      <c r="H7980" s="424">
        <f>VLOOKUP(G7980,[3]잔가율!$B$3:$C$33,2,FALSE)</f>
        <v>0.82599999999999996</v>
      </c>
      <c r="I7980" s="434">
        <f t="shared" si="124"/>
        <v>59372880</v>
      </c>
    </row>
    <row r="7981" spans="1:9">
      <c r="A7981" s="421">
        <v>7980</v>
      </c>
      <c r="B7981" s="426" t="s">
        <v>7711</v>
      </c>
      <c r="C7981" s="426" t="s">
        <v>11561</v>
      </c>
      <c r="D7981" s="426" t="s">
        <v>2007</v>
      </c>
      <c r="E7981" s="426" t="s">
        <v>11980</v>
      </c>
      <c r="F7981" s="441">
        <v>73380000</v>
      </c>
      <c r="G7981" s="423">
        <v>2023</v>
      </c>
      <c r="H7981" s="424">
        <f>VLOOKUP(G7981,[3]잔가율!$B$3:$C$33,2,FALSE)</f>
        <v>0.82599999999999996</v>
      </c>
      <c r="I7981" s="434">
        <f t="shared" si="124"/>
        <v>60611880</v>
      </c>
    </row>
    <row r="7982" spans="1:9">
      <c r="A7982" s="421">
        <v>7981</v>
      </c>
      <c r="B7982" s="426" t="s">
        <v>7711</v>
      </c>
      <c r="C7982" s="426" t="s">
        <v>11561</v>
      </c>
      <c r="D7982" s="426" t="s">
        <v>2007</v>
      </c>
      <c r="E7982" s="426" t="s">
        <v>11981</v>
      </c>
      <c r="F7982" s="441">
        <v>76970000</v>
      </c>
      <c r="G7982" s="423">
        <v>2023</v>
      </c>
      <c r="H7982" s="424">
        <f>VLOOKUP(G7982,[3]잔가율!$B$3:$C$33,2,FALSE)</f>
        <v>0.82599999999999996</v>
      </c>
      <c r="I7982" s="434">
        <f t="shared" si="124"/>
        <v>63577220</v>
      </c>
    </row>
    <row r="7983" spans="1:9">
      <c r="A7983" s="421">
        <v>7982</v>
      </c>
      <c r="B7983" s="425" t="s">
        <v>7711</v>
      </c>
      <c r="C7983" s="425" t="s">
        <v>11561</v>
      </c>
      <c r="D7983" s="425" t="s">
        <v>2007</v>
      </c>
      <c r="E7983" s="425" t="s">
        <v>11982</v>
      </c>
      <c r="F7983" s="443">
        <v>66020000</v>
      </c>
      <c r="G7983" s="423">
        <v>2023</v>
      </c>
      <c r="H7983" s="424">
        <f>VLOOKUP(G7983,[3]잔가율!$B$3:$C$33,2,FALSE)</f>
        <v>0.82599999999999996</v>
      </c>
      <c r="I7983" s="434">
        <f t="shared" si="124"/>
        <v>54532520</v>
      </c>
    </row>
    <row r="7984" spans="1:9">
      <c r="A7984" s="421">
        <v>7983</v>
      </c>
      <c r="B7984" s="425" t="s">
        <v>7711</v>
      </c>
      <c r="C7984" s="425" t="s">
        <v>11561</v>
      </c>
      <c r="D7984" s="425" t="s">
        <v>2007</v>
      </c>
      <c r="E7984" s="425" t="s">
        <v>11983</v>
      </c>
      <c r="F7984" s="443">
        <v>66690000</v>
      </c>
      <c r="G7984" s="423">
        <v>2023</v>
      </c>
      <c r="H7984" s="424">
        <f>VLOOKUP(G7984,[3]잔가율!$B$3:$C$33,2,FALSE)</f>
        <v>0.82599999999999996</v>
      </c>
      <c r="I7984" s="434">
        <f t="shared" si="124"/>
        <v>55085940</v>
      </c>
    </row>
    <row r="7985" spans="1:9">
      <c r="A7985" s="421">
        <v>7984</v>
      </c>
      <c r="B7985" s="425" t="s">
        <v>7711</v>
      </c>
      <c r="C7985" s="425" t="s">
        <v>11561</v>
      </c>
      <c r="D7985" s="425" t="s">
        <v>2007</v>
      </c>
      <c r="E7985" s="425" t="s">
        <v>11984</v>
      </c>
      <c r="F7985" s="443">
        <v>64640000</v>
      </c>
      <c r="G7985" s="423">
        <v>2023</v>
      </c>
      <c r="H7985" s="424">
        <f>VLOOKUP(G7985,[3]잔가율!$B$3:$C$33,2,FALSE)</f>
        <v>0.82599999999999996</v>
      </c>
      <c r="I7985" s="434">
        <f t="shared" si="124"/>
        <v>53392640</v>
      </c>
    </row>
    <row r="7986" spans="1:9">
      <c r="A7986" s="421">
        <v>7985</v>
      </c>
      <c r="B7986" s="426" t="s">
        <v>7711</v>
      </c>
      <c r="C7986" s="426" t="s">
        <v>11561</v>
      </c>
      <c r="D7986" s="426" t="s">
        <v>2007</v>
      </c>
      <c r="E7986" s="426" t="s">
        <v>11985</v>
      </c>
      <c r="F7986" s="441">
        <v>62550000</v>
      </c>
      <c r="G7986" s="423">
        <v>2023</v>
      </c>
      <c r="H7986" s="424">
        <f>VLOOKUP(G7986,[3]잔가율!$B$3:$C$33,2,FALSE)</f>
        <v>0.82599999999999996</v>
      </c>
      <c r="I7986" s="434">
        <f t="shared" si="124"/>
        <v>51666300</v>
      </c>
    </row>
    <row r="7987" spans="1:9">
      <c r="A7987" s="421">
        <v>7986</v>
      </c>
      <c r="B7987" s="425" t="s">
        <v>7711</v>
      </c>
      <c r="C7987" s="425" t="s">
        <v>11561</v>
      </c>
      <c r="D7987" s="425" t="s">
        <v>2007</v>
      </c>
      <c r="E7987" s="425" t="s">
        <v>11986</v>
      </c>
      <c r="F7987" s="443">
        <v>63740000</v>
      </c>
      <c r="G7987" s="423">
        <v>2023</v>
      </c>
      <c r="H7987" s="424">
        <f>VLOOKUP(G7987,[3]잔가율!$B$3:$C$33,2,FALSE)</f>
        <v>0.82599999999999996</v>
      </c>
      <c r="I7987" s="434">
        <f t="shared" si="124"/>
        <v>52649240</v>
      </c>
    </row>
    <row r="7988" spans="1:9">
      <c r="A7988" s="421">
        <v>7987</v>
      </c>
      <c r="B7988" s="425" t="s">
        <v>7711</v>
      </c>
      <c r="C7988" s="425" t="s">
        <v>11561</v>
      </c>
      <c r="D7988" s="425" t="s">
        <v>2007</v>
      </c>
      <c r="E7988" s="425" t="s">
        <v>11987</v>
      </c>
      <c r="F7988" s="443">
        <v>57660000</v>
      </c>
      <c r="G7988" s="423">
        <v>2023</v>
      </c>
      <c r="H7988" s="424">
        <f>VLOOKUP(G7988,[3]잔가율!$B$3:$C$33,2,FALSE)</f>
        <v>0.82599999999999996</v>
      </c>
      <c r="I7988" s="434">
        <f t="shared" si="124"/>
        <v>47627160</v>
      </c>
    </row>
    <row r="7989" spans="1:9">
      <c r="A7989" s="421">
        <v>7988</v>
      </c>
      <c r="B7989" s="426" t="s">
        <v>7711</v>
      </c>
      <c r="C7989" s="426" t="s">
        <v>11561</v>
      </c>
      <c r="D7989" s="426" t="s">
        <v>2007</v>
      </c>
      <c r="E7989" s="426" t="s">
        <v>11988</v>
      </c>
      <c r="F7989" s="441">
        <v>63720000</v>
      </c>
      <c r="G7989" s="423">
        <v>2023</v>
      </c>
      <c r="H7989" s="424">
        <f>VLOOKUP(G7989,[3]잔가율!$B$3:$C$33,2,FALSE)</f>
        <v>0.82599999999999996</v>
      </c>
      <c r="I7989" s="434">
        <f t="shared" si="124"/>
        <v>52632720</v>
      </c>
    </row>
    <row r="7990" spans="1:9">
      <c r="A7990" s="421">
        <v>7989</v>
      </c>
      <c r="B7990" s="426" t="s">
        <v>7711</v>
      </c>
      <c r="C7990" s="426" t="s">
        <v>11561</v>
      </c>
      <c r="D7990" s="426" t="s">
        <v>2007</v>
      </c>
      <c r="E7990" s="426" t="s">
        <v>11989</v>
      </c>
      <c r="F7990" s="441">
        <v>66530000</v>
      </c>
      <c r="G7990" s="423">
        <v>2023</v>
      </c>
      <c r="H7990" s="424">
        <f>VLOOKUP(G7990,[3]잔가율!$B$3:$C$33,2,FALSE)</f>
        <v>0.82599999999999996</v>
      </c>
      <c r="I7990" s="434">
        <f t="shared" si="124"/>
        <v>54953780</v>
      </c>
    </row>
    <row r="7991" spans="1:9">
      <c r="A7991" s="421">
        <v>7990</v>
      </c>
      <c r="B7991" s="426" t="s">
        <v>7711</v>
      </c>
      <c r="C7991" s="426" t="s">
        <v>11561</v>
      </c>
      <c r="D7991" s="426" t="s">
        <v>2007</v>
      </c>
      <c r="E7991" s="426" t="s">
        <v>11990</v>
      </c>
      <c r="F7991" s="441">
        <v>62500000</v>
      </c>
      <c r="G7991" s="423">
        <v>2023</v>
      </c>
      <c r="H7991" s="424">
        <f>VLOOKUP(G7991,[3]잔가율!$B$3:$C$33,2,FALSE)</f>
        <v>0.82599999999999996</v>
      </c>
      <c r="I7991" s="434">
        <f t="shared" si="124"/>
        <v>51625000</v>
      </c>
    </row>
    <row r="7992" spans="1:9">
      <c r="A7992" s="421">
        <v>7991</v>
      </c>
      <c r="B7992" s="426" t="s">
        <v>7711</v>
      </c>
      <c r="C7992" s="426" t="s">
        <v>11561</v>
      </c>
      <c r="D7992" s="426" t="s">
        <v>2007</v>
      </c>
      <c r="E7992" s="426" t="s">
        <v>11991</v>
      </c>
      <c r="F7992" s="441">
        <v>63390000</v>
      </c>
      <c r="G7992" s="423">
        <v>2023</v>
      </c>
      <c r="H7992" s="424">
        <f>VLOOKUP(G7992,[3]잔가율!$B$3:$C$33,2,FALSE)</f>
        <v>0.82599999999999996</v>
      </c>
      <c r="I7992" s="434">
        <f t="shared" si="124"/>
        <v>52360140</v>
      </c>
    </row>
    <row r="7993" spans="1:9">
      <c r="A7993" s="421">
        <v>7992</v>
      </c>
      <c r="B7993" s="426" t="s">
        <v>7711</v>
      </c>
      <c r="C7993" s="426" t="s">
        <v>11561</v>
      </c>
      <c r="D7993" s="426" t="s">
        <v>2007</v>
      </c>
      <c r="E7993" s="426" t="s">
        <v>11992</v>
      </c>
      <c r="F7993" s="441">
        <v>57290000</v>
      </c>
      <c r="G7993" s="423">
        <v>2023</v>
      </c>
      <c r="H7993" s="424">
        <f>VLOOKUP(G7993,[3]잔가율!$B$3:$C$33,2,FALSE)</f>
        <v>0.82599999999999996</v>
      </c>
      <c r="I7993" s="434">
        <f t="shared" si="124"/>
        <v>47321540</v>
      </c>
    </row>
    <row r="7994" spans="1:9">
      <c r="A7994" s="421">
        <v>7993</v>
      </c>
      <c r="B7994" s="425" t="s">
        <v>7711</v>
      </c>
      <c r="C7994" s="425" t="s">
        <v>11561</v>
      </c>
      <c r="D7994" s="425" t="s">
        <v>2007</v>
      </c>
      <c r="E7994" s="425" t="s">
        <v>11993</v>
      </c>
      <c r="F7994" s="443">
        <v>68150000</v>
      </c>
      <c r="G7994" s="423">
        <v>2023</v>
      </c>
      <c r="H7994" s="424">
        <f>VLOOKUP(G7994,[3]잔가율!$B$3:$C$33,2,FALSE)</f>
        <v>0.82599999999999996</v>
      </c>
      <c r="I7994" s="434">
        <f t="shared" si="124"/>
        <v>56291900</v>
      </c>
    </row>
    <row r="7995" spans="1:9">
      <c r="A7995" s="421">
        <v>7994</v>
      </c>
      <c r="B7995" s="425" t="s">
        <v>7711</v>
      </c>
      <c r="C7995" s="425" t="s">
        <v>11561</v>
      </c>
      <c r="D7995" s="425" t="s">
        <v>2007</v>
      </c>
      <c r="E7995" s="425" t="s">
        <v>11994</v>
      </c>
      <c r="F7995" s="443">
        <v>71680000</v>
      </c>
      <c r="G7995" s="423">
        <v>2023</v>
      </c>
      <c r="H7995" s="424">
        <f>VLOOKUP(G7995,[3]잔가율!$B$3:$C$33,2,FALSE)</f>
        <v>0.82599999999999996</v>
      </c>
      <c r="I7995" s="434">
        <f t="shared" si="124"/>
        <v>59207680</v>
      </c>
    </row>
    <row r="7996" spans="1:9">
      <c r="A7996" s="421">
        <v>7995</v>
      </c>
      <c r="B7996" s="425" t="s">
        <v>7711</v>
      </c>
      <c r="C7996" s="425" t="s">
        <v>11561</v>
      </c>
      <c r="D7996" s="425" t="s">
        <v>2007</v>
      </c>
      <c r="E7996" s="425" t="s">
        <v>11995</v>
      </c>
      <c r="F7996" s="443">
        <v>67610000</v>
      </c>
      <c r="G7996" s="423">
        <v>2023</v>
      </c>
      <c r="H7996" s="424">
        <f>VLOOKUP(G7996,[3]잔가율!$B$3:$C$33,2,FALSE)</f>
        <v>0.82599999999999996</v>
      </c>
      <c r="I7996" s="434">
        <f t="shared" si="124"/>
        <v>55845860</v>
      </c>
    </row>
    <row r="7997" spans="1:9">
      <c r="A7997" s="421">
        <v>7996</v>
      </c>
      <c r="B7997" s="426" t="s">
        <v>7711</v>
      </c>
      <c r="C7997" s="426" t="s">
        <v>11561</v>
      </c>
      <c r="D7997" s="426" t="s">
        <v>2007</v>
      </c>
      <c r="E7997" s="426" t="s">
        <v>11996</v>
      </c>
      <c r="F7997" s="441">
        <v>67710000</v>
      </c>
      <c r="G7997" s="423">
        <v>2023</v>
      </c>
      <c r="H7997" s="424">
        <f>VLOOKUP(G7997,[3]잔가율!$B$3:$C$33,2,FALSE)</f>
        <v>0.82599999999999996</v>
      </c>
      <c r="I7997" s="434">
        <f t="shared" si="124"/>
        <v>55928460</v>
      </c>
    </row>
    <row r="7998" spans="1:9">
      <c r="A7998" s="421">
        <v>7997</v>
      </c>
      <c r="B7998" s="425" t="s">
        <v>7711</v>
      </c>
      <c r="C7998" s="425" t="s">
        <v>11561</v>
      </c>
      <c r="D7998" s="425" t="s">
        <v>2007</v>
      </c>
      <c r="E7998" s="425" t="s">
        <v>11997</v>
      </c>
      <c r="F7998" s="443">
        <v>68490000</v>
      </c>
      <c r="G7998" s="423">
        <v>2023</v>
      </c>
      <c r="H7998" s="424">
        <f>VLOOKUP(G7998,[3]잔가율!$B$3:$C$33,2,FALSE)</f>
        <v>0.82599999999999996</v>
      </c>
      <c r="I7998" s="434">
        <f t="shared" si="124"/>
        <v>56572740</v>
      </c>
    </row>
    <row r="7999" spans="1:9">
      <c r="A7999" s="421">
        <v>7998</v>
      </c>
      <c r="B7999" s="425" t="s">
        <v>7711</v>
      </c>
      <c r="C7999" s="425" t="s">
        <v>11561</v>
      </c>
      <c r="D7999" s="425" t="s">
        <v>2007</v>
      </c>
      <c r="E7999" s="425" t="s">
        <v>11998</v>
      </c>
      <c r="F7999" s="443">
        <v>62160000</v>
      </c>
      <c r="G7999" s="423">
        <v>2023</v>
      </c>
      <c r="H7999" s="424">
        <f>VLOOKUP(G7999,[3]잔가율!$B$3:$C$33,2,FALSE)</f>
        <v>0.82599999999999996</v>
      </c>
      <c r="I7999" s="434">
        <f t="shared" si="124"/>
        <v>51344160</v>
      </c>
    </row>
    <row r="8000" spans="1:9">
      <c r="A8000" s="421">
        <v>7999</v>
      </c>
      <c r="B8000" s="426" t="s">
        <v>7711</v>
      </c>
      <c r="C8000" s="426" t="s">
        <v>11561</v>
      </c>
      <c r="D8000" s="426" t="s">
        <v>2007</v>
      </c>
      <c r="E8000" s="426" t="s">
        <v>11999</v>
      </c>
      <c r="F8000" s="441">
        <v>69120000</v>
      </c>
      <c r="G8000" s="423">
        <v>2023</v>
      </c>
      <c r="H8000" s="424">
        <f>VLOOKUP(G8000,[3]잔가율!$B$3:$C$33,2,FALSE)</f>
        <v>0.82599999999999996</v>
      </c>
      <c r="I8000" s="434">
        <f t="shared" si="124"/>
        <v>57093120</v>
      </c>
    </row>
    <row r="8001" spans="1:9">
      <c r="A8001" s="421">
        <v>8000</v>
      </c>
      <c r="B8001" s="426" t="s">
        <v>7711</v>
      </c>
      <c r="C8001" s="426" t="s">
        <v>11561</v>
      </c>
      <c r="D8001" s="426" t="s">
        <v>2007</v>
      </c>
      <c r="E8001" s="426" t="s">
        <v>12000</v>
      </c>
      <c r="F8001" s="441">
        <v>70440000</v>
      </c>
      <c r="G8001" s="423">
        <v>2023</v>
      </c>
      <c r="H8001" s="424">
        <f>VLOOKUP(G8001,[3]잔가율!$B$3:$C$33,2,FALSE)</f>
        <v>0.82599999999999996</v>
      </c>
      <c r="I8001" s="434">
        <f t="shared" si="124"/>
        <v>58183440</v>
      </c>
    </row>
    <row r="8002" spans="1:9">
      <c r="A8002" s="421">
        <v>8001</v>
      </c>
      <c r="B8002" s="426" t="s">
        <v>7711</v>
      </c>
      <c r="C8002" s="426" t="s">
        <v>11561</v>
      </c>
      <c r="D8002" s="426" t="s">
        <v>2007</v>
      </c>
      <c r="E8002" s="426" t="s">
        <v>12001</v>
      </c>
      <c r="F8002" s="441">
        <v>69130000</v>
      </c>
      <c r="G8002" s="423">
        <v>2023</v>
      </c>
      <c r="H8002" s="424">
        <f>VLOOKUP(G8002,[3]잔가율!$B$3:$C$33,2,FALSE)</f>
        <v>0.82599999999999996</v>
      </c>
      <c r="I8002" s="434">
        <f t="shared" ref="I8002:I8065" si="125">ROUNDDOWN(F8002*H8002,0)</f>
        <v>57101380</v>
      </c>
    </row>
    <row r="8003" spans="1:9">
      <c r="A8003" s="421">
        <v>8002</v>
      </c>
      <c r="B8003" s="426" t="s">
        <v>7711</v>
      </c>
      <c r="C8003" s="426" t="s">
        <v>11561</v>
      </c>
      <c r="D8003" s="426" t="s">
        <v>2007</v>
      </c>
      <c r="E8003" s="426" t="s">
        <v>12002</v>
      </c>
      <c r="F8003" s="441">
        <v>69580000</v>
      </c>
      <c r="G8003" s="423">
        <v>2023</v>
      </c>
      <c r="H8003" s="424">
        <f>VLOOKUP(G8003,[3]잔가율!$B$3:$C$33,2,FALSE)</f>
        <v>0.82599999999999996</v>
      </c>
      <c r="I8003" s="434">
        <f t="shared" si="125"/>
        <v>57473080</v>
      </c>
    </row>
    <row r="8004" spans="1:9">
      <c r="A8004" s="421">
        <v>8003</v>
      </c>
      <c r="B8004" s="426" t="s">
        <v>7711</v>
      </c>
      <c r="C8004" s="426" t="s">
        <v>11561</v>
      </c>
      <c r="D8004" s="426" t="s">
        <v>2007</v>
      </c>
      <c r="E8004" s="426" t="s">
        <v>12003</v>
      </c>
      <c r="F8004" s="441">
        <v>74650000</v>
      </c>
      <c r="G8004" s="423">
        <v>2023</v>
      </c>
      <c r="H8004" s="424">
        <f>VLOOKUP(G8004,[3]잔가율!$B$3:$C$33,2,FALSE)</f>
        <v>0.82599999999999996</v>
      </c>
      <c r="I8004" s="434">
        <f t="shared" si="125"/>
        <v>61660900</v>
      </c>
    </row>
    <row r="8005" spans="1:9">
      <c r="A8005" s="421">
        <v>8004</v>
      </c>
      <c r="B8005" s="426" t="s">
        <v>7711</v>
      </c>
      <c r="C8005" s="426" t="s">
        <v>11561</v>
      </c>
      <c r="D8005" s="426" t="s">
        <v>2007</v>
      </c>
      <c r="E8005" s="426" t="s">
        <v>12004</v>
      </c>
      <c r="F8005" s="441">
        <v>73840000</v>
      </c>
      <c r="G8005" s="423">
        <v>2023</v>
      </c>
      <c r="H8005" s="424">
        <f>VLOOKUP(G8005,[3]잔가율!$B$3:$C$33,2,FALSE)</f>
        <v>0.82599999999999996</v>
      </c>
      <c r="I8005" s="434">
        <f t="shared" si="125"/>
        <v>60991840</v>
      </c>
    </row>
    <row r="8006" spans="1:9">
      <c r="A8006" s="421">
        <v>8005</v>
      </c>
      <c r="B8006" s="426" t="s">
        <v>7711</v>
      </c>
      <c r="C8006" s="426" t="s">
        <v>11561</v>
      </c>
      <c r="D8006" s="426" t="s">
        <v>2007</v>
      </c>
      <c r="E8006" s="426" t="s">
        <v>12005</v>
      </c>
      <c r="F8006" s="441">
        <v>73770000</v>
      </c>
      <c r="G8006" s="423">
        <v>2023</v>
      </c>
      <c r="H8006" s="424">
        <f>VLOOKUP(G8006,[3]잔가율!$B$3:$C$33,2,FALSE)</f>
        <v>0.82599999999999996</v>
      </c>
      <c r="I8006" s="434">
        <f t="shared" si="125"/>
        <v>60934020</v>
      </c>
    </row>
    <row r="8007" spans="1:9">
      <c r="A8007" s="421">
        <v>8006</v>
      </c>
      <c r="B8007" s="426" t="s">
        <v>7711</v>
      </c>
      <c r="C8007" s="426" t="s">
        <v>11561</v>
      </c>
      <c r="D8007" s="426" t="s">
        <v>2007</v>
      </c>
      <c r="E8007" s="426" t="s">
        <v>12006</v>
      </c>
      <c r="F8007" s="441">
        <v>60970000</v>
      </c>
      <c r="G8007" s="423">
        <v>2023</v>
      </c>
      <c r="H8007" s="424">
        <f>VLOOKUP(G8007,[3]잔가율!$B$3:$C$33,2,FALSE)</f>
        <v>0.82599999999999996</v>
      </c>
      <c r="I8007" s="434">
        <f t="shared" si="125"/>
        <v>50361220</v>
      </c>
    </row>
    <row r="8008" spans="1:9">
      <c r="A8008" s="421">
        <v>8007</v>
      </c>
      <c r="B8008" s="426" t="s">
        <v>7711</v>
      </c>
      <c r="C8008" s="426" t="s">
        <v>11561</v>
      </c>
      <c r="D8008" s="426" t="s">
        <v>2007</v>
      </c>
      <c r="E8008" s="426" t="s">
        <v>12007</v>
      </c>
      <c r="F8008" s="441">
        <v>59790000</v>
      </c>
      <c r="G8008" s="423">
        <v>2023</v>
      </c>
      <c r="H8008" s="424">
        <f>VLOOKUP(G8008,[3]잔가율!$B$3:$C$33,2,FALSE)</f>
        <v>0.82599999999999996</v>
      </c>
      <c r="I8008" s="434">
        <f t="shared" si="125"/>
        <v>49386540</v>
      </c>
    </row>
    <row r="8009" spans="1:9">
      <c r="A8009" s="421">
        <v>8008</v>
      </c>
      <c r="B8009" s="426" t="s">
        <v>7711</v>
      </c>
      <c r="C8009" s="426" t="s">
        <v>11561</v>
      </c>
      <c r="D8009" s="426" t="s">
        <v>2007</v>
      </c>
      <c r="E8009" s="426" t="s">
        <v>12008</v>
      </c>
      <c r="F8009" s="441">
        <v>62270000</v>
      </c>
      <c r="G8009" s="423">
        <v>2023</v>
      </c>
      <c r="H8009" s="424">
        <f>VLOOKUP(G8009,[3]잔가율!$B$3:$C$33,2,FALSE)</f>
        <v>0.82599999999999996</v>
      </c>
      <c r="I8009" s="434">
        <f t="shared" si="125"/>
        <v>51435020</v>
      </c>
    </row>
    <row r="8010" spans="1:9">
      <c r="A8010" s="421">
        <v>8009</v>
      </c>
      <c r="B8010" s="426" t="s">
        <v>7711</v>
      </c>
      <c r="C8010" s="426" t="s">
        <v>11561</v>
      </c>
      <c r="D8010" s="426" t="s">
        <v>2007</v>
      </c>
      <c r="E8010" s="426" t="s">
        <v>12009</v>
      </c>
      <c r="F8010" s="441">
        <v>56820000</v>
      </c>
      <c r="G8010" s="423">
        <v>2023</v>
      </c>
      <c r="H8010" s="424">
        <f>VLOOKUP(G8010,[3]잔가율!$B$3:$C$33,2,FALSE)</f>
        <v>0.82599999999999996</v>
      </c>
      <c r="I8010" s="434">
        <f t="shared" si="125"/>
        <v>46933320</v>
      </c>
    </row>
    <row r="8011" spans="1:9">
      <c r="A8011" s="421">
        <v>8010</v>
      </c>
      <c r="B8011" s="426" t="s">
        <v>7711</v>
      </c>
      <c r="C8011" s="426" t="s">
        <v>11561</v>
      </c>
      <c r="D8011" s="426" t="s">
        <v>2007</v>
      </c>
      <c r="E8011" s="426" t="s">
        <v>12010</v>
      </c>
      <c r="F8011" s="441">
        <v>60600000</v>
      </c>
      <c r="G8011" s="423">
        <v>2023</v>
      </c>
      <c r="H8011" s="424">
        <f>VLOOKUP(G8011,[3]잔가율!$B$3:$C$33,2,FALSE)</f>
        <v>0.82599999999999996</v>
      </c>
      <c r="I8011" s="434">
        <f t="shared" si="125"/>
        <v>50055600</v>
      </c>
    </row>
    <row r="8012" spans="1:9">
      <c r="A8012" s="421">
        <v>8011</v>
      </c>
      <c r="B8012" s="426" t="s">
        <v>7711</v>
      </c>
      <c r="C8012" s="426" t="s">
        <v>11561</v>
      </c>
      <c r="D8012" s="426" t="s">
        <v>2007</v>
      </c>
      <c r="E8012" s="426" t="s">
        <v>12011</v>
      </c>
      <c r="F8012" s="441">
        <v>61020000</v>
      </c>
      <c r="G8012" s="423">
        <v>2023</v>
      </c>
      <c r="H8012" s="424">
        <f>VLOOKUP(G8012,[3]잔가율!$B$3:$C$33,2,FALSE)</f>
        <v>0.82599999999999996</v>
      </c>
      <c r="I8012" s="434">
        <f t="shared" si="125"/>
        <v>50402520</v>
      </c>
    </row>
    <row r="8013" spans="1:9">
      <c r="A8013" s="421">
        <v>8012</v>
      </c>
      <c r="B8013" s="426" t="s">
        <v>7711</v>
      </c>
      <c r="C8013" s="426" t="s">
        <v>11561</v>
      </c>
      <c r="D8013" s="426" t="s">
        <v>2007</v>
      </c>
      <c r="E8013" s="426" t="s">
        <v>12012</v>
      </c>
      <c r="F8013" s="441">
        <v>63360000</v>
      </c>
      <c r="G8013" s="423">
        <v>2023</v>
      </c>
      <c r="H8013" s="424">
        <f>VLOOKUP(G8013,[3]잔가율!$B$3:$C$33,2,FALSE)</f>
        <v>0.82599999999999996</v>
      </c>
      <c r="I8013" s="434">
        <f t="shared" si="125"/>
        <v>52335360</v>
      </c>
    </row>
    <row r="8014" spans="1:9">
      <c r="A8014" s="421">
        <v>8013</v>
      </c>
      <c r="B8014" s="426" t="s">
        <v>7711</v>
      </c>
      <c r="C8014" s="426" t="s">
        <v>11561</v>
      </c>
      <c r="D8014" s="426" t="s">
        <v>2007</v>
      </c>
      <c r="E8014" s="426" t="s">
        <v>12013</v>
      </c>
      <c r="F8014" s="441">
        <v>62230000</v>
      </c>
      <c r="G8014" s="423">
        <v>2023</v>
      </c>
      <c r="H8014" s="424">
        <f>VLOOKUP(G8014,[3]잔가율!$B$3:$C$33,2,FALSE)</f>
        <v>0.82599999999999996</v>
      </c>
      <c r="I8014" s="434">
        <f t="shared" si="125"/>
        <v>51401980</v>
      </c>
    </row>
    <row r="8015" spans="1:9">
      <c r="A8015" s="421">
        <v>8014</v>
      </c>
      <c r="B8015" s="426" t="s">
        <v>7711</v>
      </c>
      <c r="C8015" s="426" t="s">
        <v>11561</v>
      </c>
      <c r="D8015" s="426" t="s">
        <v>2007</v>
      </c>
      <c r="E8015" s="426" t="s">
        <v>12014</v>
      </c>
      <c r="F8015" s="441">
        <v>65620000</v>
      </c>
      <c r="G8015" s="423">
        <v>2023</v>
      </c>
      <c r="H8015" s="424">
        <f>VLOOKUP(G8015,[3]잔가율!$B$3:$C$33,2,FALSE)</f>
        <v>0.82599999999999996</v>
      </c>
      <c r="I8015" s="434">
        <f t="shared" si="125"/>
        <v>54202120</v>
      </c>
    </row>
    <row r="8016" spans="1:9">
      <c r="A8016" s="421">
        <v>8015</v>
      </c>
      <c r="B8016" s="426" t="s">
        <v>7711</v>
      </c>
      <c r="C8016" s="426" t="s">
        <v>11561</v>
      </c>
      <c r="D8016" s="426" t="s">
        <v>2007</v>
      </c>
      <c r="E8016" s="426" t="s">
        <v>12015</v>
      </c>
      <c r="F8016" s="441">
        <v>58450000</v>
      </c>
      <c r="G8016" s="423">
        <v>2023</v>
      </c>
      <c r="H8016" s="424">
        <f>VLOOKUP(G8016,[3]잔가율!$B$3:$C$33,2,FALSE)</f>
        <v>0.82599999999999996</v>
      </c>
      <c r="I8016" s="434">
        <f t="shared" si="125"/>
        <v>48279700</v>
      </c>
    </row>
    <row r="8017" spans="1:9">
      <c r="A8017" s="421">
        <v>8016</v>
      </c>
      <c r="B8017" s="426" t="s">
        <v>7711</v>
      </c>
      <c r="C8017" s="426" t="s">
        <v>11561</v>
      </c>
      <c r="D8017" s="426" t="s">
        <v>2007</v>
      </c>
      <c r="E8017" s="426" t="s">
        <v>12016</v>
      </c>
      <c r="F8017" s="441">
        <v>61280000</v>
      </c>
      <c r="G8017" s="423">
        <v>2023</v>
      </c>
      <c r="H8017" s="424">
        <f>VLOOKUP(G8017,[3]잔가율!$B$3:$C$33,2,FALSE)</f>
        <v>0.82599999999999996</v>
      </c>
      <c r="I8017" s="434">
        <f t="shared" si="125"/>
        <v>50617280</v>
      </c>
    </row>
    <row r="8018" spans="1:9">
      <c r="A8018" s="421">
        <v>8017</v>
      </c>
      <c r="B8018" s="426" t="s">
        <v>7711</v>
      </c>
      <c r="C8018" s="426" t="s">
        <v>11561</v>
      </c>
      <c r="D8018" s="426" t="s">
        <v>2007</v>
      </c>
      <c r="E8018" s="426" t="s">
        <v>12017</v>
      </c>
      <c r="F8018" s="441">
        <v>66160000</v>
      </c>
      <c r="G8018" s="423">
        <v>2023</v>
      </c>
      <c r="H8018" s="424">
        <f>VLOOKUP(G8018,[3]잔가율!$B$3:$C$33,2,FALSE)</f>
        <v>0.82599999999999996</v>
      </c>
      <c r="I8018" s="434">
        <f t="shared" si="125"/>
        <v>54648160</v>
      </c>
    </row>
    <row r="8019" spans="1:9">
      <c r="A8019" s="421">
        <v>8018</v>
      </c>
      <c r="B8019" s="426" t="s">
        <v>7711</v>
      </c>
      <c r="C8019" s="426" t="s">
        <v>11561</v>
      </c>
      <c r="D8019" s="426" t="s">
        <v>2007</v>
      </c>
      <c r="E8019" s="426" t="s">
        <v>12018</v>
      </c>
      <c r="F8019" s="441">
        <v>67820000</v>
      </c>
      <c r="G8019" s="423">
        <v>2023</v>
      </c>
      <c r="H8019" s="424">
        <f>VLOOKUP(G8019,[3]잔가율!$B$3:$C$33,2,FALSE)</f>
        <v>0.82599999999999996</v>
      </c>
      <c r="I8019" s="434">
        <f t="shared" si="125"/>
        <v>56019320</v>
      </c>
    </row>
    <row r="8020" spans="1:9">
      <c r="A8020" s="421">
        <v>8019</v>
      </c>
      <c r="B8020" s="426" t="s">
        <v>7711</v>
      </c>
      <c r="C8020" s="426" t="s">
        <v>11561</v>
      </c>
      <c r="D8020" s="426" t="s">
        <v>2007</v>
      </c>
      <c r="E8020" s="426" t="s">
        <v>12019</v>
      </c>
      <c r="F8020" s="441">
        <v>66920000</v>
      </c>
      <c r="G8020" s="423">
        <v>2023</v>
      </c>
      <c r="H8020" s="424">
        <f>VLOOKUP(G8020,[3]잔가율!$B$3:$C$33,2,FALSE)</f>
        <v>0.82599999999999996</v>
      </c>
      <c r="I8020" s="434">
        <f t="shared" si="125"/>
        <v>55275920</v>
      </c>
    </row>
    <row r="8021" spans="1:9">
      <c r="A8021" s="421">
        <v>8020</v>
      </c>
      <c r="B8021" s="426" t="s">
        <v>7711</v>
      </c>
      <c r="C8021" s="426" t="s">
        <v>11561</v>
      </c>
      <c r="D8021" s="426" t="s">
        <v>2007</v>
      </c>
      <c r="E8021" s="426" t="s">
        <v>12020</v>
      </c>
      <c r="F8021" s="441">
        <v>62050000</v>
      </c>
      <c r="G8021" s="423">
        <v>2023</v>
      </c>
      <c r="H8021" s="424">
        <f>VLOOKUP(G8021,[3]잔가율!$B$3:$C$33,2,FALSE)</f>
        <v>0.82599999999999996</v>
      </c>
      <c r="I8021" s="434">
        <f t="shared" si="125"/>
        <v>51253300</v>
      </c>
    </row>
    <row r="8022" spans="1:9">
      <c r="A8022" s="421">
        <v>8021</v>
      </c>
      <c r="B8022" s="426" t="s">
        <v>7711</v>
      </c>
      <c r="C8022" s="426" t="s">
        <v>11561</v>
      </c>
      <c r="D8022" s="426" t="s">
        <v>2007</v>
      </c>
      <c r="E8022" s="426" t="s">
        <v>12021</v>
      </c>
      <c r="F8022" s="441">
        <v>62460000</v>
      </c>
      <c r="G8022" s="423">
        <v>2023</v>
      </c>
      <c r="H8022" s="424">
        <f>VLOOKUP(G8022,[3]잔가율!$B$3:$C$33,2,FALSE)</f>
        <v>0.82599999999999996</v>
      </c>
      <c r="I8022" s="434">
        <f t="shared" si="125"/>
        <v>51591960</v>
      </c>
    </row>
    <row r="8023" spans="1:9">
      <c r="A8023" s="421">
        <v>8022</v>
      </c>
      <c r="B8023" s="426" t="s">
        <v>7711</v>
      </c>
      <c r="C8023" s="426" t="s">
        <v>11561</v>
      </c>
      <c r="D8023" s="426" t="s">
        <v>2007</v>
      </c>
      <c r="E8023" s="426" t="s">
        <v>12022</v>
      </c>
      <c r="F8023" s="441">
        <v>65420000</v>
      </c>
      <c r="G8023" s="423">
        <v>2023</v>
      </c>
      <c r="H8023" s="424">
        <f>VLOOKUP(G8023,[3]잔가율!$B$3:$C$33,2,FALSE)</f>
        <v>0.82599999999999996</v>
      </c>
      <c r="I8023" s="434">
        <f t="shared" si="125"/>
        <v>54036920</v>
      </c>
    </row>
    <row r="8024" spans="1:9">
      <c r="A8024" s="421">
        <v>8023</v>
      </c>
      <c r="B8024" s="426" t="s">
        <v>7711</v>
      </c>
      <c r="C8024" s="426" t="s">
        <v>11561</v>
      </c>
      <c r="D8024" s="426" t="s">
        <v>2007</v>
      </c>
      <c r="E8024" s="426" t="s">
        <v>12023</v>
      </c>
      <c r="F8024" s="441">
        <v>67530000</v>
      </c>
      <c r="G8024" s="423">
        <v>2023</v>
      </c>
      <c r="H8024" s="424">
        <f>VLOOKUP(G8024,[3]잔가율!$B$3:$C$33,2,FALSE)</f>
        <v>0.82599999999999996</v>
      </c>
      <c r="I8024" s="434">
        <f t="shared" si="125"/>
        <v>55779780</v>
      </c>
    </row>
    <row r="8025" spans="1:9">
      <c r="A8025" s="421">
        <v>8024</v>
      </c>
      <c r="B8025" s="426" t="s">
        <v>7711</v>
      </c>
      <c r="C8025" s="426" t="s">
        <v>11561</v>
      </c>
      <c r="D8025" s="426" t="s">
        <v>2007</v>
      </c>
      <c r="E8025" s="426" t="s">
        <v>12024</v>
      </c>
      <c r="F8025" s="441">
        <v>66650000</v>
      </c>
      <c r="G8025" s="423">
        <v>2023</v>
      </c>
      <c r="H8025" s="424">
        <f>VLOOKUP(G8025,[3]잔가율!$B$3:$C$33,2,FALSE)</f>
        <v>0.82599999999999996</v>
      </c>
      <c r="I8025" s="434">
        <f t="shared" si="125"/>
        <v>55052900</v>
      </c>
    </row>
    <row r="8026" spans="1:9">
      <c r="A8026" s="421">
        <v>8025</v>
      </c>
      <c r="B8026" s="426" t="s">
        <v>7711</v>
      </c>
      <c r="C8026" s="426" t="s">
        <v>11561</v>
      </c>
      <c r="D8026" s="426" t="s">
        <v>2007</v>
      </c>
      <c r="E8026" s="426" t="s">
        <v>12025</v>
      </c>
      <c r="F8026" s="441">
        <v>61630000</v>
      </c>
      <c r="G8026" s="423">
        <v>2023</v>
      </c>
      <c r="H8026" s="424">
        <f>VLOOKUP(G8026,[3]잔가율!$B$3:$C$33,2,FALSE)</f>
        <v>0.82599999999999996</v>
      </c>
      <c r="I8026" s="434">
        <f t="shared" si="125"/>
        <v>50906380</v>
      </c>
    </row>
    <row r="8027" spans="1:9">
      <c r="A8027" s="421">
        <v>8026</v>
      </c>
      <c r="B8027" s="426" t="s">
        <v>7711</v>
      </c>
      <c r="C8027" s="426" t="s">
        <v>11561</v>
      </c>
      <c r="D8027" s="426" t="s">
        <v>2007</v>
      </c>
      <c r="E8027" s="426" t="s">
        <v>12026</v>
      </c>
      <c r="F8027" s="441">
        <v>63640000</v>
      </c>
      <c r="G8027" s="423">
        <v>2023</v>
      </c>
      <c r="H8027" s="424">
        <f>VLOOKUP(G8027,[3]잔가율!$B$3:$C$33,2,FALSE)</f>
        <v>0.82599999999999996</v>
      </c>
      <c r="I8027" s="434">
        <f t="shared" si="125"/>
        <v>52566640</v>
      </c>
    </row>
    <row r="8028" spans="1:9">
      <c r="A8028" s="421">
        <v>8027</v>
      </c>
      <c r="B8028" s="426" t="s">
        <v>7711</v>
      </c>
      <c r="C8028" s="426" t="s">
        <v>11561</v>
      </c>
      <c r="D8028" s="426" t="s">
        <v>2007</v>
      </c>
      <c r="E8028" s="426" t="s">
        <v>12027</v>
      </c>
      <c r="F8028" s="441">
        <v>57510000</v>
      </c>
      <c r="G8028" s="423">
        <v>2023</v>
      </c>
      <c r="H8028" s="424">
        <f>VLOOKUP(G8028,[3]잔가율!$B$3:$C$33,2,FALSE)</f>
        <v>0.82599999999999996</v>
      </c>
      <c r="I8028" s="434">
        <f t="shared" si="125"/>
        <v>47503260</v>
      </c>
    </row>
    <row r="8029" spans="1:9">
      <c r="A8029" s="421">
        <v>8028</v>
      </c>
      <c r="B8029" s="426" t="s">
        <v>7711</v>
      </c>
      <c r="C8029" s="426" t="s">
        <v>11561</v>
      </c>
      <c r="D8029" s="426" t="s">
        <v>2007</v>
      </c>
      <c r="E8029" s="426" t="s">
        <v>12028</v>
      </c>
      <c r="F8029" s="441">
        <v>69580000</v>
      </c>
      <c r="G8029" s="423">
        <v>2023</v>
      </c>
      <c r="H8029" s="424">
        <f>VLOOKUP(G8029,[3]잔가율!$B$3:$C$33,2,FALSE)</f>
        <v>0.82599999999999996</v>
      </c>
      <c r="I8029" s="434">
        <f t="shared" si="125"/>
        <v>57473080</v>
      </c>
    </row>
    <row r="8030" spans="1:9">
      <c r="A8030" s="421">
        <v>8029</v>
      </c>
      <c r="B8030" s="426" t="s">
        <v>7711</v>
      </c>
      <c r="C8030" s="426" t="s">
        <v>11561</v>
      </c>
      <c r="D8030" s="426" t="s">
        <v>2007</v>
      </c>
      <c r="E8030" s="426" t="s">
        <v>12029</v>
      </c>
      <c r="F8030" s="441">
        <v>65150000</v>
      </c>
      <c r="G8030" s="423">
        <v>2023</v>
      </c>
      <c r="H8030" s="424">
        <f>VLOOKUP(G8030,[3]잔가율!$B$3:$C$33,2,FALSE)</f>
        <v>0.82599999999999996</v>
      </c>
      <c r="I8030" s="434">
        <f t="shared" si="125"/>
        <v>53813900</v>
      </c>
    </row>
    <row r="8031" spans="1:9">
      <c r="A8031" s="421">
        <v>8030</v>
      </c>
      <c r="B8031" s="426" t="s">
        <v>7711</v>
      </c>
      <c r="C8031" s="426" t="s">
        <v>11561</v>
      </c>
      <c r="D8031" s="426" t="s">
        <v>2007</v>
      </c>
      <c r="E8031" s="426" t="s">
        <v>12030</v>
      </c>
      <c r="F8031" s="441">
        <v>69020000</v>
      </c>
      <c r="G8031" s="423">
        <v>2023</v>
      </c>
      <c r="H8031" s="424">
        <f>VLOOKUP(G8031,[3]잔가율!$B$3:$C$33,2,FALSE)</f>
        <v>0.82599999999999996</v>
      </c>
      <c r="I8031" s="434">
        <f t="shared" si="125"/>
        <v>57010520</v>
      </c>
    </row>
    <row r="8032" spans="1:9">
      <c r="A8032" s="421">
        <v>8031</v>
      </c>
      <c r="B8032" s="426" t="s">
        <v>7711</v>
      </c>
      <c r="C8032" s="426" t="s">
        <v>11561</v>
      </c>
      <c r="D8032" s="426" t="s">
        <v>2007</v>
      </c>
      <c r="E8032" s="426" t="s">
        <v>12031</v>
      </c>
      <c r="F8032" s="441">
        <v>66570000</v>
      </c>
      <c r="G8032" s="423">
        <v>2023</v>
      </c>
      <c r="H8032" s="424">
        <f>VLOOKUP(G8032,[3]잔가율!$B$3:$C$33,2,FALSE)</f>
        <v>0.82599999999999996</v>
      </c>
      <c r="I8032" s="434">
        <f t="shared" si="125"/>
        <v>54986820</v>
      </c>
    </row>
    <row r="8033" spans="1:9">
      <c r="A8033" s="421">
        <v>8032</v>
      </c>
      <c r="B8033" s="426" t="s">
        <v>7711</v>
      </c>
      <c r="C8033" s="426" t="s">
        <v>11561</v>
      </c>
      <c r="D8033" s="426" t="s">
        <v>2007</v>
      </c>
      <c r="E8033" s="426" t="s">
        <v>12032</v>
      </c>
      <c r="F8033" s="441">
        <v>67480000</v>
      </c>
      <c r="G8033" s="423">
        <v>2023</v>
      </c>
      <c r="H8033" s="424">
        <f>VLOOKUP(G8033,[3]잔가율!$B$3:$C$33,2,FALSE)</f>
        <v>0.82599999999999996</v>
      </c>
      <c r="I8033" s="434">
        <f t="shared" si="125"/>
        <v>55738480</v>
      </c>
    </row>
    <row r="8034" spans="1:9">
      <c r="A8034" s="421">
        <v>8033</v>
      </c>
      <c r="B8034" s="426" t="s">
        <v>7711</v>
      </c>
      <c r="C8034" s="426" t="s">
        <v>11561</v>
      </c>
      <c r="D8034" s="426" t="s">
        <v>2007</v>
      </c>
      <c r="E8034" s="426" t="s">
        <v>12033</v>
      </c>
      <c r="F8034" s="441">
        <v>70800000</v>
      </c>
      <c r="G8034" s="423">
        <v>2023</v>
      </c>
      <c r="H8034" s="424">
        <f>VLOOKUP(G8034,[3]잔가율!$B$3:$C$33,2,FALSE)</f>
        <v>0.82599999999999996</v>
      </c>
      <c r="I8034" s="434">
        <f t="shared" si="125"/>
        <v>58480800</v>
      </c>
    </row>
    <row r="8035" spans="1:9">
      <c r="A8035" s="421">
        <v>8034</v>
      </c>
      <c r="B8035" s="426" t="s">
        <v>7711</v>
      </c>
      <c r="C8035" s="426" t="s">
        <v>11561</v>
      </c>
      <c r="D8035" s="426" t="s">
        <v>2007</v>
      </c>
      <c r="E8035" s="426" t="s">
        <v>12034</v>
      </c>
      <c r="F8035" s="441">
        <v>73830000</v>
      </c>
      <c r="G8035" s="423">
        <v>2023</v>
      </c>
      <c r="H8035" s="424">
        <f>VLOOKUP(G8035,[3]잔가율!$B$3:$C$33,2,FALSE)</f>
        <v>0.82599999999999996</v>
      </c>
      <c r="I8035" s="434">
        <f t="shared" si="125"/>
        <v>60983580</v>
      </c>
    </row>
    <row r="8036" spans="1:9">
      <c r="A8036" s="421">
        <v>8035</v>
      </c>
      <c r="B8036" s="426" t="s">
        <v>7711</v>
      </c>
      <c r="C8036" s="426" t="s">
        <v>11561</v>
      </c>
      <c r="D8036" s="426" t="s">
        <v>2007</v>
      </c>
      <c r="E8036" s="426" t="s">
        <v>12035</v>
      </c>
      <c r="F8036" s="441">
        <v>70780000</v>
      </c>
      <c r="G8036" s="423">
        <v>2023</v>
      </c>
      <c r="H8036" s="424">
        <f>VLOOKUP(G8036,[3]잔가율!$B$3:$C$33,2,FALSE)</f>
        <v>0.82599999999999996</v>
      </c>
      <c r="I8036" s="434">
        <f t="shared" si="125"/>
        <v>58464280</v>
      </c>
    </row>
    <row r="8037" spans="1:9">
      <c r="A8037" s="421">
        <v>8036</v>
      </c>
      <c r="B8037" s="426" t="s">
        <v>7711</v>
      </c>
      <c r="C8037" s="426" t="s">
        <v>11561</v>
      </c>
      <c r="D8037" s="426" t="s">
        <v>2007</v>
      </c>
      <c r="E8037" s="426" t="s">
        <v>12036</v>
      </c>
      <c r="F8037" s="441">
        <v>74540000</v>
      </c>
      <c r="G8037" s="423">
        <v>2023</v>
      </c>
      <c r="H8037" s="424">
        <f>VLOOKUP(G8037,[3]잔가율!$B$3:$C$33,2,FALSE)</f>
        <v>0.82599999999999996</v>
      </c>
      <c r="I8037" s="434">
        <f t="shared" si="125"/>
        <v>61570040</v>
      </c>
    </row>
    <row r="8038" spans="1:9">
      <c r="A8038" s="421">
        <v>8037</v>
      </c>
      <c r="B8038" s="426" t="s">
        <v>7711</v>
      </c>
      <c r="C8038" s="426" t="s">
        <v>11561</v>
      </c>
      <c r="D8038" s="426" t="s">
        <v>2007</v>
      </c>
      <c r="E8038" s="426" t="s">
        <v>12037</v>
      </c>
      <c r="F8038" s="441">
        <v>73650000</v>
      </c>
      <c r="G8038" s="423">
        <v>2023</v>
      </c>
      <c r="H8038" s="424">
        <f>VLOOKUP(G8038,[3]잔가율!$B$3:$C$33,2,FALSE)</f>
        <v>0.82599999999999996</v>
      </c>
      <c r="I8038" s="434">
        <f t="shared" si="125"/>
        <v>60834900</v>
      </c>
    </row>
    <row r="8039" spans="1:9">
      <c r="A8039" s="421">
        <v>8038</v>
      </c>
      <c r="B8039" s="426" t="s">
        <v>7711</v>
      </c>
      <c r="C8039" s="426" t="s">
        <v>11561</v>
      </c>
      <c r="D8039" s="426" t="s">
        <v>2007</v>
      </c>
      <c r="E8039" s="426" t="s">
        <v>12038</v>
      </c>
      <c r="F8039" s="441">
        <v>75910000</v>
      </c>
      <c r="G8039" s="423">
        <v>2023</v>
      </c>
      <c r="H8039" s="424">
        <f>VLOOKUP(G8039,[3]잔가율!$B$3:$C$33,2,FALSE)</f>
        <v>0.82599999999999996</v>
      </c>
      <c r="I8039" s="434">
        <f t="shared" si="125"/>
        <v>62701660</v>
      </c>
    </row>
    <row r="8040" spans="1:9">
      <c r="A8040" s="421">
        <v>8039</v>
      </c>
      <c r="B8040" s="422" t="s">
        <v>7711</v>
      </c>
      <c r="C8040" s="422" t="s">
        <v>11561</v>
      </c>
      <c r="D8040" s="422" t="s">
        <v>2007</v>
      </c>
      <c r="E8040" s="422" t="s">
        <v>12039</v>
      </c>
      <c r="F8040" s="438">
        <v>60450000</v>
      </c>
      <c r="G8040" s="423">
        <v>2023</v>
      </c>
      <c r="H8040" s="424">
        <f>VLOOKUP(G8040,[3]잔가율!$B$3:$C$33,2,FALSE)</f>
        <v>0.82599999999999996</v>
      </c>
      <c r="I8040" s="434">
        <f t="shared" si="125"/>
        <v>49931700</v>
      </c>
    </row>
    <row r="8041" spans="1:9">
      <c r="A8041" s="421">
        <v>8040</v>
      </c>
      <c r="B8041" s="422" t="s">
        <v>7711</v>
      </c>
      <c r="C8041" s="422" t="s">
        <v>11561</v>
      </c>
      <c r="D8041" s="422" t="s">
        <v>2007</v>
      </c>
      <c r="E8041" s="422" t="s">
        <v>12040</v>
      </c>
      <c r="F8041" s="438">
        <v>63190000</v>
      </c>
      <c r="G8041" s="423">
        <v>2023</v>
      </c>
      <c r="H8041" s="424">
        <f>VLOOKUP(G8041,[3]잔가율!$B$3:$C$33,2,FALSE)</f>
        <v>0.82599999999999996</v>
      </c>
      <c r="I8041" s="434">
        <f t="shared" si="125"/>
        <v>52194940</v>
      </c>
    </row>
    <row r="8042" spans="1:9">
      <c r="A8042" s="421">
        <v>8041</v>
      </c>
      <c r="B8042" s="422" t="s">
        <v>7711</v>
      </c>
      <c r="C8042" s="422" t="s">
        <v>11561</v>
      </c>
      <c r="D8042" s="422" t="s">
        <v>2007</v>
      </c>
      <c r="E8042" s="422" t="s">
        <v>12041</v>
      </c>
      <c r="F8042" s="438">
        <v>55980000</v>
      </c>
      <c r="G8042" s="423">
        <v>2023</v>
      </c>
      <c r="H8042" s="424">
        <f>VLOOKUP(G8042,[3]잔가율!$B$3:$C$33,2,FALSE)</f>
        <v>0.82599999999999996</v>
      </c>
      <c r="I8042" s="434">
        <f t="shared" si="125"/>
        <v>46239480</v>
      </c>
    </row>
    <row r="8043" spans="1:9">
      <c r="A8043" s="421">
        <v>8042</v>
      </c>
      <c r="B8043" s="422" t="s">
        <v>7711</v>
      </c>
      <c r="C8043" s="422" t="s">
        <v>11561</v>
      </c>
      <c r="D8043" s="422" t="s">
        <v>2007</v>
      </c>
      <c r="E8043" s="422" t="s">
        <v>12042</v>
      </c>
      <c r="F8043" s="438">
        <v>58830000</v>
      </c>
      <c r="G8043" s="423">
        <v>2023</v>
      </c>
      <c r="H8043" s="424">
        <f>VLOOKUP(G8043,[3]잔가율!$B$3:$C$33,2,FALSE)</f>
        <v>0.82599999999999996</v>
      </c>
      <c r="I8043" s="434">
        <f t="shared" si="125"/>
        <v>48593580</v>
      </c>
    </row>
    <row r="8044" spans="1:9">
      <c r="A8044" s="421">
        <v>8043</v>
      </c>
      <c r="B8044" s="422" t="s">
        <v>7711</v>
      </c>
      <c r="C8044" s="422" t="s">
        <v>11561</v>
      </c>
      <c r="D8044" s="422" t="s">
        <v>2007</v>
      </c>
      <c r="E8044" s="422" t="s">
        <v>12043</v>
      </c>
      <c r="F8044" s="438">
        <v>60180000</v>
      </c>
      <c r="G8044" s="423">
        <v>2023</v>
      </c>
      <c r="H8044" s="424">
        <f>VLOOKUP(G8044,[3]잔가율!$B$3:$C$33,2,FALSE)</f>
        <v>0.82599999999999996</v>
      </c>
      <c r="I8044" s="434">
        <f t="shared" si="125"/>
        <v>49708680</v>
      </c>
    </row>
    <row r="8045" spans="1:9">
      <c r="A8045" s="421">
        <v>8044</v>
      </c>
      <c r="B8045" s="422" t="s">
        <v>7711</v>
      </c>
      <c r="C8045" s="422" t="s">
        <v>11561</v>
      </c>
      <c r="D8045" s="422" t="s">
        <v>2007</v>
      </c>
      <c r="E8045" s="422" t="s">
        <v>12044</v>
      </c>
      <c r="F8045" s="438">
        <v>57990000</v>
      </c>
      <c r="G8045" s="423">
        <v>2023</v>
      </c>
      <c r="H8045" s="424">
        <f>VLOOKUP(G8045,[3]잔가율!$B$3:$C$33,2,FALSE)</f>
        <v>0.82599999999999996</v>
      </c>
      <c r="I8045" s="434">
        <f t="shared" si="125"/>
        <v>47899740</v>
      </c>
    </row>
    <row r="8046" spans="1:9">
      <c r="A8046" s="421">
        <v>8045</v>
      </c>
      <c r="B8046" s="422" t="s">
        <v>7711</v>
      </c>
      <c r="C8046" s="422" t="s">
        <v>11561</v>
      </c>
      <c r="D8046" s="422" t="s">
        <v>2007</v>
      </c>
      <c r="E8046" s="422" t="s">
        <v>12045</v>
      </c>
      <c r="F8046" s="438">
        <v>66360000</v>
      </c>
      <c r="G8046" s="423">
        <v>2023</v>
      </c>
      <c r="H8046" s="424">
        <f>VLOOKUP(G8046,[3]잔가율!$B$3:$C$33,2,FALSE)</f>
        <v>0.82599999999999996</v>
      </c>
      <c r="I8046" s="434">
        <f t="shared" si="125"/>
        <v>54813360</v>
      </c>
    </row>
    <row r="8047" spans="1:9">
      <c r="A8047" s="421">
        <v>8046</v>
      </c>
      <c r="B8047" s="422" t="s">
        <v>7711</v>
      </c>
      <c r="C8047" s="422" t="s">
        <v>11561</v>
      </c>
      <c r="D8047" s="422" t="s">
        <v>2007</v>
      </c>
      <c r="E8047" s="422" t="s">
        <v>12046</v>
      </c>
      <c r="F8047" s="438">
        <v>67450000</v>
      </c>
      <c r="G8047" s="423">
        <v>2023</v>
      </c>
      <c r="H8047" s="424">
        <f>VLOOKUP(G8047,[3]잔가율!$B$3:$C$33,2,FALSE)</f>
        <v>0.82599999999999996</v>
      </c>
      <c r="I8047" s="434">
        <f t="shared" si="125"/>
        <v>55713700</v>
      </c>
    </row>
    <row r="8048" spans="1:9">
      <c r="A8048" s="421">
        <v>8047</v>
      </c>
      <c r="B8048" s="422" t="s">
        <v>7711</v>
      </c>
      <c r="C8048" s="422" t="s">
        <v>11561</v>
      </c>
      <c r="D8048" s="422" t="s">
        <v>2007</v>
      </c>
      <c r="E8048" s="422" t="s">
        <v>12047</v>
      </c>
      <c r="F8048" s="438">
        <v>62610000</v>
      </c>
      <c r="G8048" s="423">
        <v>2023</v>
      </c>
      <c r="H8048" s="424">
        <f>VLOOKUP(G8048,[3]잔가율!$B$3:$C$33,2,FALSE)</f>
        <v>0.82599999999999996</v>
      </c>
      <c r="I8048" s="434">
        <f t="shared" si="125"/>
        <v>51715860</v>
      </c>
    </row>
    <row r="8049" spans="1:9">
      <c r="A8049" s="421">
        <v>8048</v>
      </c>
      <c r="B8049" s="422" t="s">
        <v>7711</v>
      </c>
      <c r="C8049" s="422" t="s">
        <v>11561</v>
      </c>
      <c r="D8049" s="422" t="s">
        <v>2007</v>
      </c>
      <c r="E8049" s="422" t="s">
        <v>12048</v>
      </c>
      <c r="F8049" s="438">
        <v>63580000</v>
      </c>
      <c r="G8049" s="423">
        <v>2023</v>
      </c>
      <c r="H8049" s="424">
        <f>VLOOKUP(G8049,[3]잔가율!$B$3:$C$33,2,FALSE)</f>
        <v>0.82599999999999996</v>
      </c>
      <c r="I8049" s="434">
        <f t="shared" si="125"/>
        <v>52517080</v>
      </c>
    </row>
    <row r="8050" spans="1:9">
      <c r="A8050" s="421">
        <v>8049</v>
      </c>
      <c r="B8050" s="422" t="s">
        <v>7711</v>
      </c>
      <c r="C8050" s="422" t="s">
        <v>11561</v>
      </c>
      <c r="D8050" s="422" t="s">
        <v>2007</v>
      </c>
      <c r="E8050" s="422" t="s">
        <v>12049</v>
      </c>
      <c r="F8050" s="438">
        <v>66090000</v>
      </c>
      <c r="G8050" s="423">
        <v>2023</v>
      </c>
      <c r="H8050" s="424">
        <f>VLOOKUP(G8050,[3]잔가율!$B$3:$C$33,2,FALSE)</f>
        <v>0.82599999999999996</v>
      </c>
      <c r="I8050" s="434">
        <f t="shared" si="125"/>
        <v>54590340</v>
      </c>
    </row>
    <row r="8051" spans="1:9">
      <c r="A8051" s="421">
        <v>8050</v>
      </c>
      <c r="B8051" s="422" t="s">
        <v>7711</v>
      </c>
      <c r="C8051" s="422" t="s">
        <v>11561</v>
      </c>
      <c r="D8051" s="422" t="s">
        <v>2007</v>
      </c>
      <c r="E8051" s="422" t="s">
        <v>12050</v>
      </c>
      <c r="F8051" s="438">
        <v>61240000</v>
      </c>
      <c r="G8051" s="423">
        <v>2023</v>
      </c>
      <c r="H8051" s="424">
        <f>VLOOKUP(G8051,[3]잔가율!$B$3:$C$33,2,FALSE)</f>
        <v>0.82599999999999996</v>
      </c>
      <c r="I8051" s="434">
        <f t="shared" si="125"/>
        <v>50584240</v>
      </c>
    </row>
    <row r="8052" spans="1:9">
      <c r="A8052" s="421">
        <v>8051</v>
      </c>
      <c r="B8052" s="422" t="s">
        <v>7711</v>
      </c>
      <c r="C8052" s="422" t="s">
        <v>11561</v>
      </c>
      <c r="D8052" s="422" t="s">
        <v>2007</v>
      </c>
      <c r="E8052" s="422" t="s">
        <v>12051</v>
      </c>
      <c r="F8052" s="438">
        <v>55750000</v>
      </c>
      <c r="G8052" s="423">
        <v>2023</v>
      </c>
      <c r="H8052" s="424">
        <f>VLOOKUP(G8052,[3]잔가율!$B$3:$C$33,2,FALSE)</f>
        <v>0.82599999999999996</v>
      </c>
      <c r="I8052" s="434">
        <f t="shared" si="125"/>
        <v>46049500</v>
      </c>
    </row>
    <row r="8053" spans="1:9">
      <c r="A8053" s="421">
        <v>8052</v>
      </c>
      <c r="B8053" s="426" t="s">
        <v>7711</v>
      </c>
      <c r="C8053" s="426" t="s">
        <v>11561</v>
      </c>
      <c r="D8053" s="426" t="s">
        <v>2007</v>
      </c>
      <c r="E8053" s="426" t="s">
        <v>12052</v>
      </c>
      <c r="F8053" s="441">
        <v>60120000</v>
      </c>
      <c r="G8053" s="423">
        <v>2023</v>
      </c>
      <c r="H8053" s="424">
        <f>VLOOKUP(G8053,[3]잔가율!$B$3:$C$33,2,FALSE)</f>
        <v>0.82599999999999996</v>
      </c>
      <c r="I8053" s="434">
        <f t="shared" si="125"/>
        <v>49659120</v>
      </c>
    </row>
    <row r="8054" spans="1:9">
      <c r="A8054" s="421">
        <v>8053</v>
      </c>
      <c r="B8054" s="426" t="s">
        <v>7711</v>
      </c>
      <c r="C8054" s="426" t="s">
        <v>11561</v>
      </c>
      <c r="D8054" s="426" t="s">
        <v>2007</v>
      </c>
      <c r="E8054" s="426" t="s">
        <v>12053</v>
      </c>
      <c r="F8054" s="441">
        <v>62500000</v>
      </c>
      <c r="G8054" s="423">
        <v>2023</v>
      </c>
      <c r="H8054" s="424">
        <f>VLOOKUP(G8054,[3]잔가율!$B$3:$C$33,2,FALSE)</f>
        <v>0.82599999999999996</v>
      </c>
      <c r="I8054" s="434">
        <f t="shared" si="125"/>
        <v>51625000</v>
      </c>
    </row>
    <row r="8055" spans="1:9">
      <c r="A8055" s="421">
        <v>8054</v>
      </c>
      <c r="B8055" s="422" t="s">
        <v>7711</v>
      </c>
      <c r="C8055" s="422" t="s">
        <v>11561</v>
      </c>
      <c r="D8055" s="422" t="s">
        <v>2007</v>
      </c>
      <c r="E8055" s="422" t="s">
        <v>12054</v>
      </c>
      <c r="F8055" s="438">
        <v>52840000</v>
      </c>
      <c r="G8055" s="423">
        <v>2023</v>
      </c>
      <c r="H8055" s="424">
        <f>VLOOKUP(G8055,[3]잔가율!$B$3:$C$33,2,FALSE)</f>
        <v>0.82599999999999996</v>
      </c>
      <c r="I8055" s="434">
        <f t="shared" si="125"/>
        <v>43645840</v>
      </c>
    </row>
    <row r="8056" spans="1:9">
      <c r="A8056" s="421">
        <v>8055</v>
      </c>
      <c r="B8056" s="426" t="s">
        <v>7711</v>
      </c>
      <c r="C8056" s="426" t="s">
        <v>11561</v>
      </c>
      <c r="D8056" s="426" t="s">
        <v>2007</v>
      </c>
      <c r="E8056" s="426" t="s">
        <v>12055</v>
      </c>
      <c r="F8056" s="441">
        <v>58470000</v>
      </c>
      <c r="G8056" s="423">
        <v>2023</v>
      </c>
      <c r="H8056" s="424">
        <f>VLOOKUP(G8056,[3]잔가율!$B$3:$C$33,2,FALSE)</f>
        <v>0.82599999999999996</v>
      </c>
      <c r="I8056" s="434">
        <f t="shared" si="125"/>
        <v>48296220</v>
      </c>
    </row>
    <row r="8057" spans="1:9">
      <c r="A8057" s="421">
        <v>8056</v>
      </c>
      <c r="B8057" s="422" t="s">
        <v>7711</v>
      </c>
      <c r="C8057" s="422" t="s">
        <v>11561</v>
      </c>
      <c r="D8057" s="422" t="s">
        <v>2007</v>
      </c>
      <c r="E8057" s="422" t="s">
        <v>12056</v>
      </c>
      <c r="F8057" s="438">
        <v>51270000</v>
      </c>
      <c r="G8057" s="423">
        <v>2023</v>
      </c>
      <c r="H8057" s="424">
        <f>VLOOKUP(G8057,[3]잔가율!$B$3:$C$33,2,FALSE)</f>
        <v>0.82599999999999996</v>
      </c>
      <c r="I8057" s="434">
        <f t="shared" si="125"/>
        <v>42349020</v>
      </c>
    </row>
    <row r="8058" spans="1:9">
      <c r="A8058" s="421">
        <v>8057</v>
      </c>
      <c r="B8058" s="426" t="s">
        <v>7711</v>
      </c>
      <c r="C8058" s="426" t="s">
        <v>11561</v>
      </c>
      <c r="D8058" s="426" t="s">
        <v>2007</v>
      </c>
      <c r="E8058" s="426" t="s">
        <v>12057</v>
      </c>
      <c r="F8058" s="441">
        <v>65480000</v>
      </c>
      <c r="G8058" s="423">
        <v>2023</v>
      </c>
      <c r="H8058" s="424">
        <f>VLOOKUP(G8058,[3]잔가율!$B$3:$C$33,2,FALSE)</f>
        <v>0.82599999999999996</v>
      </c>
      <c r="I8058" s="434">
        <f t="shared" si="125"/>
        <v>54086480</v>
      </c>
    </row>
    <row r="8059" spans="1:9">
      <c r="A8059" s="421">
        <v>8058</v>
      </c>
      <c r="B8059" s="426" t="s">
        <v>7711</v>
      </c>
      <c r="C8059" s="426" t="s">
        <v>11561</v>
      </c>
      <c r="D8059" s="426" t="s">
        <v>2007</v>
      </c>
      <c r="E8059" s="426" t="s">
        <v>12058</v>
      </c>
      <c r="F8059" s="441">
        <v>66120000</v>
      </c>
      <c r="G8059" s="423">
        <v>2023</v>
      </c>
      <c r="H8059" s="424">
        <f>VLOOKUP(G8059,[3]잔가율!$B$3:$C$33,2,FALSE)</f>
        <v>0.82599999999999996</v>
      </c>
      <c r="I8059" s="434">
        <f t="shared" si="125"/>
        <v>54615120</v>
      </c>
    </row>
    <row r="8060" spans="1:9">
      <c r="A8060" s="421">
        <v>8059</v>
      </c>
      <c r="B8060" s="422" t="s">
        <v>7711</v>
      </c>
      <c r="C8060" s="422" t="s">
        <v>11561</v>
      </c>
      <c r="D8060" s="422" t="s">
        <v>2007</v>
      </c>
      <c r="E8060" s="422" t="s">
        <v>12059</v>
      </c>
      <c r="F8060" s="438">
        <v>63810000</v>
      </c>
      <c r="G8060" s="423">
        <v>2023</v>
      </c>
      <c r="H8060" s="424">
        <f>VLOOKUP(G8060,[3]잔가율!$B$3:$C$33,2,FALSE)</f>
        <v>0.82599999999999996</v>
      </c>
      <c r="I8060" s="434">
        <f t="shared" si="125"/>
        <v>52707060</v>
      </c>
    </row>
    <row r="8061" spans="1:9">
      <c r="A8061" s="421">
        <v>8060</v>
      </c>
      <c r="B8061" s="422" t="s">
        <v>7711</v>
      </c>
      <c r="C8061" s="422" t="s">
        <v>11561</v>
      </c>
      <c r="D8061" s="422" t="s">
        <v>2007</v>
      </c>
      <c r="E8061" s="422" t="s">
        <v>12060</v>
      </c>
      <c r="F8061" s="438">
        <v>52480000</v>
      </c>
      <c r="G8061" s="423">
        <v>2023</v>
      </c>
      <c r="H8061" s="424">
        <f>VLOOKUP(G8061,[3]잔가율!$B$3:$C$33,2,FALSE)</f>
        <v>0.82599999999999996</v>
      </c>
      <c r="I8061" s="434">
        <f t="shared" si="125"/>
        <v>43348480</v>
      </c>
    </row>
    <row r="8062" spans="1:9">
      <c r="A8062" s="421">
        <v>8061</v>
      </c>
      <c r="B8062" s="422" t="s">
        <v>7711</v>
      </c>
      <c r="C8062" s="422" t="s">
        <v>11561</v>
      </c>
      <c r="D8062" s="422" t="s">
        <v>2007</v>
      </c>
      <c r="E8062" s="422" t="s">
        <v>12061</v>
      </c>
      <c r="F8062" s="438">
        <v>54910000</v>
      </c>
      <c r="G8062" s="423">
        <v>2023</v>
      </c>
      <c r="H8062" s="424">
        <f>VLOOKUP(G8062,[3]잔가율!$B$3:$C$33,2,FALSE)</f>
        <v>0.82599999999999996</v>
      </c>
      <c r="I8062" s="434">
        <f t="shared" si="125"/>
        <v>45355660</v>
      </c>
    </row>
    <row r="8063" spans="1:9">
      <c r="A8063" s="421">
        <v>8062</v>
      </c>
      <c r="B8063" s="426" t="s">
        <v>7711</v>
      </c>
      <c r="C8063" s="426" t="s">
        <v>11561</v>
      </c>
      <c r="D8063" s="426" t="s">
        <v>2007</v>
      </c>
      <c r="E8063" s="426" t="s">
        <v>12062</v>
      </c>
      <c r="F8063" s="441">
        <v>62810000</v>
      </c>
      <c r="G8063" s="423">
        <v>2023</v>
      </c>
      <c r="H8063" s="424">
        <f>VLOOKUP(G8063,[3]잔가율!$B$3:$C$33,2,FALSE)</f>
        <v>0.82599999999999996</v>
      </c>
      <c r="I8063" s="434">
        <f t="shared" si="125"/>
        <v>51881060</v>
      </c>
    </row>
    <row r="8064" spans="1:9">
      <c r="A8064" s="421">
        <v>8063</v>
      </c>
      <c r="B8064" s="426" t="s">
        <v>7711</v>
      </c>
      <c r="C8064" s="426" t="s">
        <v>11561</v>
      </c>
      <c r="D8064" s="426" t="s">
        <v>2007</v>
      </c>
      <c r="E8064" s="426" t="s">
        <v>12063</v>
      </c>
      <c r="F8064" s="441">
        <v>63550000</v>
      </c>
      <c r="G8064" s="423">
        <v>2023</v>
      </c>
      <c r="H8064" s="424">
        <f>VLOOKUP(G8064,[3]잔가율!$B$3:$C$33,2,FALSE)</f>
        <v>0.82599999999999996</v>
      </c>
      <c r="I8064" s="434">
        <f t="shared" si="125"/>
        <v>52492300</v>
      </c>
    </row>
    <row r="8065" spans="1:9">
      <c r="A8065" s="421">
        <v>8064</v>
      </c>
      <c r="B8065" s="426" t="s">
        <v>7711</v>
      </c>
      <c r="C8065" s="426" t="s">
        <v>11561</v>
      </c>
      <c r="D8065" s="426" t="s">
        <v>2007</v>
      </c>
      <c r="E8065" s="426" t="s">
        <v>12064</v>
      </c>
      <c r="F8065" s="441">
        <v>66580000</v>
      </c>
      <c r="G8065" s="423">
        <v>2023</v>
      </c>
      <c r="H8065" s="424">
        <f>VLOOKUP(G8065,[3]잔가율!$B$3:$C$33,2,FALSE)</f>
        <v>0.82599999999999996</v>
      </c>
      <c r="I8065" s="434">
        <f t="shared" si="125"/>
        <v>54995080</v>
      </c>
    </row>
    <row r="8066" spans="1:9">
      <c r="A8066" s="421">
        <v>8065</v>
      </c>
      <c r="B8066" s="422" t="s">
        <v>7711</v>
      </c>
      <c r="C8066" s="422" t="s">
        <v>11561</v>
      </c>
      <c r="D8066" s="422" t="s">
        <v>2007</v>
      </c>
      <c r="E8066" s="422" t="s">
        <v>12065</v>
      </c>
      <c r="F8066" s="438">
        <v>65720000</v>
      </c>
      <c r="G8066" s="423">
        <v>2023</v>
      </c>
      <c r="H8066" s="424">
        <f>VLOOKUP(G8066,[3]잔가율!$B$3:$C$33,2,FALSE)</f>
        <v>0.82599999999999996</v>
      </c>
      <c r="I8066" s="434">
        <f t="shared" ref="I8066:I8129" si="126">ROUNDDOWN(F8066*H8066,0)</f>
        <v>54284720</v>
      </c>
    </row>
    <row r="8067" spans="1:9">
      <c r="A8067" s="421">
        <v>8066</v>
      </c>
      <c r="B8067" s="422" t="s">
        <v>7711</v>
      </c>
      <c r="C8067" s="422" t="s">
        <v>11561</v>
      </c>
      <c r="D8067" s="422" t="s">
        <v>2007</v>
      </c>
      <c r="E8067" s="422" t="s">
        <v>12066</v>
      </c>
      <c r="F8067" s="438">
        <v>62430000</v>
      </c>
      <c r="G8067" s="423">
        <v>2023</v>
      </c>
      <c r="H8067" s="424">
        <f>VLOOKUP(G8067,[3]잔가율!$B$3:$C$33,2,FALSE)</f>
        <v>0.82599999999999996</v>
      </c>
      <c r="I8067" s="434">
        <f t="shared" si="126"/>
        <v>51567180</v>
      </c>
    </row>
    <row r="8068" spans="1:9">
      <c r="A8068" s="421">
        <v>8067</v>
      </c>
      <c r="B8068" s="422" t="s">
        <v>7711</v>
      </c>
      <c r="C8068" s="422" t="s">
        <v>11561</v>
      </c>
      <c r="D8068" s="422" t="s">
        <v>2007</v>
      </c>
      <c r="E8068" s="422" t="s">
        <v>12067</v>
      </c>
      <c r="F8068" s="438">
        <v>68180000</v>
      </c>
      <c r="G8068" s="423">
        <v>2023</v>
      </c>
      <c r="H8068" s="424">
        <f>VLOOKUP(G8068,[3]잔가율!$B$3:$C$33,2,FALSE)</f>
        <v>0.82599999999999996</v>
      </c>
      <c r="I8068" s="434">
        <f t="shared" si="126"/>
        <v>56316680</v>
      </c>
    </row>
    <row r="8069" spans="1:9">
      <c r="A8069" s="421">
        <v>8068</v>
      </c>
      <c r="B8069" s="422" t="s">
        <v>7711</v>
      </c>
      <c r="C8069" s="422" t="s">
        <v>11561</v>
      </c>
      <c r="D8069" s="422" t="s">
        <v>2007</v>
      </c>
      <c r="E8069" s="422" t="s">
        <v>12068</v>
      </c>
      <c r="F8069" s="438">
        <v>61110000</v>
      </c>
      <c r="G8069" s="423">
        <v>2023</v>
      </c>
      <c r="H8069" s="424">
        <f>VLOOKUP(G8069,[3]잔가율!$B$3:$C$33,2,FALSE)</f>
        <v>0.82599999999999996</v>
      </c>
      <c r="I8069" s="434">
        <f t="shared" si="126"/>
        <v>50476860</v>
      </c>
    </row>
    <row r="8070" spans="1:9">
      <c r="A8070" s="421">
        <v>8069</v>
      </c>
      <c r="B8070" s="422" t="s">
        <v>7711</v>
      </c>
      <c r="C8070" s="422" t="s">
        <v>11561</v>
      </c>
      <c r="D8070" s="422" t="s">
        <v>2007</v>
      </c>
      <c r="E8070" s="422" t="s">
        <v>12069</v>
      </c>
      <c r="F8070" s="438">
        <v>59280000</v>
      </c>
      <c r="G8070" s="423">
        <v>2023</v>
      </c>
      <c r="H8070" s="424">
        <f>VLOOKUP(G8070,[3]잔가율!$B$3:$C$33,2,FALSE)</f>
        <v>0.82599999999999996</v>
      </c>
      <c r="I8070" s="434">
        <f t="shared" si="126"/>
        <v>48965280</v>
      </c>
    </row>
    <row r="8071" spans="1:9">
      <c r="A8071" s="421">
        <v>8070</v>
      </c>
      <c r="B8071" s="422" t="s">
        <v>7711</v>
      </c>
      <c r="C8071" s="422" t="s">
        <v>11561</v>
      </c>
      <c r="D8071" s="422" t="s">
        <v>2007</v>
      </c>
      <c r="E8071" s="422" t="s">
        <v>12070</v>
      </c>
      <c r="F8071" s="438">
        <v>56180000</v>
      </c>
      <c r="G8071" s="423">
        <v>2023</v>
      </c>
      <c r="H8071" s="424">
        <f>VLOOKUP(G8071,[3]잔가율!$B$3:$C$33,2,FALSE)</f>
        <v>0.82599999999999996</v>
      </c>
      <c r="I8071" s="434">
        <f t="shared" si="126"/>
        <v>46404680</v>
      </c>
    </row>
    <row r="8072" spans="1:9">
      <c r="A8072" s="421">
        <v>8071</v>
      </c>
      <c r="B8072" s="422" t="s">
        <v>7711</v>
      </c>
      <c r="C8072" s="422" t="s">
        <v>11561</v>
      </c>
      <c r="D8072" s="422" t="s">
        <v>2007</v>
      </c>
      <c r="E8072" s="422" t="s">
        <v>12071</v>
      </c>
      <c r="F8072" s="438">
        <v>61360000</v>
      </c>
      <c r="G8072" s="423">
        <v>2023</v>
      </c>
      <c r="H8072" s="424">
        <f>VLOOKUP(G8072,[3]잔가율!$B$3:$C$33,2,FALSE)</f>
        <v>0.82599999999999996</v>
      </c>
      <c r="I8072" s="434">
        <f t="shared" si="126"/>
        <v>50683360</v>
      </c>
    </row>
    <row r="8073" spans="1:9">
      <c r="A8073" s="421">
        <v>8072</v>
      </c>
      <c r="B8073" s="422" t="s">
        <v>7711</v>
      </c>
      <c r="C8073" s="422" t="s">
        <v>11561</v>
      </c>
      <c r="D8073" s="422" t="s">
        <v>2007</v>
      </c>
      <c r="E8073" s="422" t="s">
        <v>12072</v>
      </c>
      <c r="F8073" s="438">
        <v>59760000</v>
      </c>
      <c r="G8073" s="423">
        <v>2023</v>
      </c>
      <c r="H8073" s="424">
        <f>VLOOKUP(G8073,[3]잔가율!$B$3:$C$33,2,FALSE)</f>
        <v>0.82599999999999996</v>
      </c>
      <c r="I8073" s="434">
        <f t="shared" si="126"/>
        <v>49361760</v>
      </c>
    </row>
    <row r="8074" spans="1:9">
      <c r="A8074" s="421">
        <v>8073</v>
      </c>
      <c r="B8074" s="422" t="s">
        <v>7711</v>
      </c>
      <c r="C8074" s="422" t="s">
        <v>11561</v>
      </c>
      <c r="D8074" s="422" t="s">
        <v>2007</v>
      </c>
      <c r="E8074" s="422" t="s">
        <v>12073</v>
      </c>
      <c r="F8074" s="438">
        <v>57510000</v>
      </c>
      <c r="G8074" s="423">
        <v>2023</v>
      </c>
      <c r="H8074" s="424">
        <f>VLOOKUP(G8074,[3]잔가율!$B$3:$C$33,2,FALSE)</f>
        <v>0.82599999999999996</v>
      </c>
      <c r="I8074" s="434">
        <f t="shared" si="126"/>
        <v>47503260</v>
      </c>
    </row>
    <row r="8075" spans="1:9">
      <c r="A8075" s="421">
        <v>8074</v>
      </c>
      <c r="B8075" s="422" t="s">
        <v>7711</v>
      </c>
      <c r="C8075" s="422" t="s">
        <v>11561</v>
      </c>
      <c r="D8075" s="422" t="s">
        <v>2007</v>
      </c>
      <c r="E8075" s="422" t="s">
        <v>12074</v>
      </c>
      <c r="F8075" s="438">
        <v>60200000</v>
      </c>
      <c r="G8075" s="423">
        <v>2023</v>
      </c>
      <c r="H8075" s="424">
        <f>VLOOKUP(G8075,[3]잔가율!$B$3:$C$33,2,FALSE)</f>
        <v>0.82599999999999996</v>
      </c>
      <c r="I8075" s="434">
        <f t="shared" si="126"/>
        <v>49725200</v>
      </c>
    </row>
    <row r="8076" spans="1:9">
      <c r="A8076" s="421">
        <v>8075</v>
      </c>
      <c r="B8076" s="422" t="s">
        <v>7711</v>
      </c>
      <c r="C8076" s="422" t="s">
        <v>11561</v>
      </c>
      <c r="D8076" s="422" t="s">
        <v>2007</v>
      </c>
      <c r="E8076" s="422" t="s">
        <v>12075</v>
      </c>
      <c r="F8076" s="438">
        <v>68360000</v>
      </c>
      <c r="G8076" s="423">
        <v>2023</v>
      </c>
      <c r="H8076" s="424">
        <f>VLOOKUP(G8076,[3]잔가율!$B$3:$C$33,2,FALSE)</f>
        <v>0.82599999999999996</v>
      </c>
      <c r="I8076" s="434">
        <f t="shared" si="126"/>
        <v>56465360</v>
      </c>
    </row>
    <row r="8077" spans="1:9">
      <c r="A8077" s="421">
        <v>8076</v>
      </c>
      <c r="B8077" s="422" t="s">
        <v>7711</v>
      </c>
      <c r="C8077" s="422" t="s">
        <v>11561</v>
      </c>
      <c r="D8077" s="422" t="s">
        <v>2007</v>
      </c>
      <c r="E8077" s="422" t="s">
        <v>12076</v>
      </c>
      <c r="F8077" s="438">
        <v>63900000</v>
      </c>
      <c r="G8077" s="423">
        <v>2023</v>
      </c>
      <c r="H8077" s="424">
        <f>VLOOKUP(G8077,[3]잔가율!$B$3:$C$33,2,FALSE)</f>
        <v>0.82599999999999996</v>
      </c>
      <c r="I8077" s="434">
        <f t="shared" si="126"/>
        <v>52781400</v>
      </c>
    </row>
    <row r="8078" spans="1:9">
      <c r="A8078" s="421">
        <v>8077</v>
      </c>
      <c r="B8078" s="422" t="s">
        <v>7711</v>
      </c>
      <c r="C8078" s="422" t="s">
        <v>11561</v>
      </c>
      <c r="D8078" s="422" t="s">
        <v>2007</v>
      </c>
      <c r="E8078" s="422" t="s">
        <v>12077</v>
      </c>
      <c r="F8078" s="438">
        <v>63840000</v>
      </c>
      <c r="G8078" s="423">
        <v>2023</v>
      </c>
      <c r="H8078" s="424">
        <f>VLOOKUP(G8078,[3]잔가율!$B$3:$C$33,2,FALSE)</f>
        <v>0.82599999999999996</v>
      </c>
      <c r="I8078" s="434">
        <f t="shared" si="126"/>
        <v>52731840</v>
      </c>
    </row>
    <row r="8079" spans="1:9">
      <c r="A8079" s="421">
        <v>8078</v>
      </c>
      <c r="B8079" s="422" t="s">
        <v>7711</v>
      </c>
      <c r="C8079" s="422" t="s">
        <v>11561</v>
      </c>
      <c r="D8079" s="422" t="s">
        <v>2007</v>
      </c>
      <c r="E8079" s="422" t="s">
        <v>12078</v>
      </c>
      <c r="F8079" s="438">
        <v>68360000</v>
      </c>
      <c r="G8079" s="423">
        <v>2023</v>
      </c>
      <c r="H8079" s="424">
        <f>VLOOKUP(G8079,[3]잔가율!$B$3:$C$33,2,FALSE)</f>
        <v>0.82599999999999996</v>
      </c>
      <c r="I8079" s="434">
        <f t="shared" si="126"/>
        <v>56465360</v>
      </c>
    </row>
    <row r="8080" spans="1:9">
      <c r="A8080" s="421">
        <v>8079</v>
      </c>
      <c r="B8080" s="422" t="s">
        <v>7711</v>
      </c>
      <c r="C8080" s="422" t="s">
        <v>11561</v>
      </c>
      <c r="D8080" s="422" t="s">
        <v>2007</v>
      </c>
      <c r="E8080" s="422" t="s">
        <v>12079</v>
      </c>
      <c r="F8080" s="438">
        <v>62410000</v>
      </c>
      <c r="G8080" s="423">
        <v>2023</v>
      </c>
      <c r="H8080" s="424">
        <f>VLOOKUP(G8080,[3]잔가율!$B$3:$C$33,2,FALSE)</f>
        <v>0.82599999999999996</v>
      </c>
      <c r="I8080" s="434">
        <f t="shared" si="126"/>
        <v>51550660</v>
      </c>
    </row>
    <row r="8081" spans="1:9">
      <c r="A8081" s="421">
        <v>8080</v>
      </c>
      <c r="B8081" s="426" t="s">
        <v>7711</v>
      </c>
      <c r="C8081" s="426" t="s">
        <v>11561</v>
      </c>
      <c r="D8081" s="426" t="s">
        <v>2007</v>
      </c>
      <c r="E8081" s="426" t="s">
        <v>12080</v>
      </c>
      <c r="F8081" s="441">
        <v>60060000</v>
      </c>
      <c r="G8081" s="423">
        <v>2023</v>
      </c>
      <c r="H8081" s="424">
        <f>VLOOKUP(G8081,[3]잔가율!$B$3:$C$33,2,FALSE)</f>
        <v>0.82599999999999996</v>
      </c>
      <c r="I8081" s="434">
        <f t="shared" si="126"/>
        <v>49609560</v>
      </c>
    </row>
    <row r="8082" spans="1:9">
      <c r="A8082" s="421">
        <v>8081</v>
      </c>
      <c r="B8082" s="426" t="s">
        <v>7711</v>
      </c>
      <c r="C8082" s="426" t="s">
        <v>11561</v>
      </c>
      <c r="D8082" s="426" t="s">
        <v>2007</v>
      </c>
      <c r="E8082" s="426" t="s">
        <v>12081</v>
      </c>
      <c r="F8082" s="441">
        <v>61780000</v>
      </c>
      <c r="G8082" s="423">
        <v>2023</v>
      </c>
      <c r="H8082" s="424">
        <f>VLOOKUP(G8082,[3]잔가율!$B$3:$C$33,2,FALSE)</f>
        <v>0.82599999999999996</v>
      </c>
      <c r="I8082" s="434">
        <f t="shared" si="126"/>
        <v>51030280</v>
      </c>
    </row>
    <row r="8083" spans="1:9">
      <c r="A8083" s="421">
        <v>8082</v>
      </c>
      <c r="B8083" s="426" t="s">
        <v>7711</v>
      </c>
      <c r="C8083" s="426" t="s">
        <v>11561</v>
      </c>
      <c r="D8083" s="426" t="s">
        <v>2007</v>
      </c>
      <c r="E8083" s="426" t="s">
        <v>12082</v>
      </c>
      <c r="F8083" s="441">
        <v>62270000</v>
      </c>
      <c r="G8083" s="423">
        <v>2023</v>
      </c>
      <c r="H8083" s="424">
        <f>VLOOKUP(G8083,[3]잔가율!$B$3:$C$33,2,FALSE)</f>
        <v>0.82599999999999996</v>
      </c>
      <c r="I8083" s="434">
        <f t="shared" si="126"/>
        <v>51435020</v>
      </c>
    </row>
    <row r="8084" spans="1:9">
      <c r="A8084" s="421">
        <v>8083</v>
      </c>
      <c r="B8084" s="426" t="s">
        <v>7711</v>
      </c>
      <c r="C8084" s="426" t="s">
        <v>11561</v>
      </c>
      <c r="D8084" s="426" t="s">
        <v>2007</v>
      </c>
      <c r="E8084" s="426" t="s">
        <v>12083</v>
      </c>
      <c r="F8084" s="441">
        <v>64730000</v>
      </c>
      <c r="G8084" s="423">
        <v>2023</v>
      </c>
      <c r="H8084" s="424">
        <f>VLOOKUP(G8084,[3]잔가율!$B$3:$C$33,2,FALSE)</f>
        <v>0.82599999999999996</v>
      </c>
      <c r="I8084" s="434">
        <f t="shared" si="126"/>
        <v>53466980</v>
      </c>
    </row>
    <row r="8085" spans="1:9">
      <c r="A8085" s="421">
        <v>8084</v>
      </c>
      <c r="B8085" s="422" t="s">
        <v>7711</v>
      </c>
      <c r="C8085" s="422" t="s">
        <v>11561</v>
      </c>
      <c r="D8085" s="422" t="s">
        <v>2007</v>
      </c>
      <c r="E8085" s="422" t="s">
        <v>12084</v>
      </c>
      <c r="F8085" s="438">
        <v>53350000</v>
      </c>
      <c r="G8085" s="423">
        <v>2023</v>
      </c>
      <c r="H8085" s="424">
        <f>VLOOKUP(G8085,[3]잔가율!$B$3:$C$33,2,FALSE)</f>
        <v>0.82599999999999996</v>
      </c>
      <c r="I8085" s="434">
        <f t="shared" si="126"/>
        <v>44067100</v>
      </c>
    </row>
    <row r="8086" spans="1:9">
      <c r="A8086" s="421">
        <v>8085</v>
      </c>
      <c r="B8086" s="426" t="s">
        <v>7711</v>
      </c>
      <c r="C8086" s="426" t="s">
        <v>11561</v>
      </c>
      <c r="D8086" s="426" t="s">
        <v>2007</v>
      </c>
      <c r="E8086" s="426" t="s">
        <v>12085</v>
      </c>
      <c r="F8086" s="441">
        <v>58930000</v>
      </c>
      <c r="G8086" s="423">
        <v>2023</v>
      </c>
      <c r="H8086" s="424">
        <f>VLOOKUP(G8086,[3]잔가율!$B$3:$C$33,2,FALSE)</f>
        <v>0.82599999999999996</v>
      </c>
      <c r="I8086" s="434">
        <f t="shared" si="126"/>
        <v>48676180</v>
      </c>
    </row>
    <row r="8087" spans="1:9">
      <c r="A8087" s="421">
        <v>8086</v>
      </c>
      <c r="B8087" s="422" t="s">
        <v>7711</v>
      </c>
      <c r="C8087" s="422" t="s">
        <v>11561</v>
      </c>
      <c r="D8087" s="422" t="s">
        <v>2007</v>
      </c>
      <c r="E8087" s="422" t="s">
        <v>12086</v>
      </c>
      <c r="F8087" s="438">
        <v>47660000</v>
      </c>
      <c r="G8087" s="423">
        <v>2023</v>
      </c>
      <c r="H8087" s="424">
        <f>VLOOKUP(G8087,[3]잔가율!$B$3:$C$33,2,FALSE)</f>
        <v>0.82599999999999996</v>
      </c>
      <c r="I8087" s="434">
        <f t="shared" si="126"/>
        <v>39367160</v>
      </c>
    </row>
    <row r="8088" spans="1:9">
      <c r="A8088" s="421">
        <v>8087</v>
      </c>
      <c r="B8088" s="426" t="s">
        <v>7711</v>
      </c>
      <c r="C8088" s="426" t="s">
        <v>11561</v>
      </c>
      <c r="D8088" s="426" t="s">
        <v>2007</v>
      </c>
      <c r="E8088" s="426" t="s">
        <v>12087</v>
      </c>
      <c r="F8088" s="441">
        <v>67070000</v>
      </c>
      <c r="G8088" s="423">
        <v>2023</v>
      </c>
      <c r="H8088" s="424">
        <f>VLOOKUP(G8088,[3]잔가율!$B$3:$C$33,2,FALSE)</f>
        <v>0.82599999999999996</v>
      </c>
      <c r="I8088" s="434">
        <f t="shared" si="126"/>
        <v>55399820</v>
      </c>
    </row>
    <row r="8089" spans="1:9">
      <c r="A8089" s="421">
        <v>8088</v>
      </c>
      <c r="B8089" s="422" t="s">
        <v>7711</v>
      </c>
      <c r="C8089" s="422" t="s">
        <v>11561</v>
      </c>
      <c r="D8089" s="422" t="s">
        <v>2007</v>
      </c>
      <c r="E8089" s="422" t="s">
        <v>12088</v>
      </c>
      <c r="F8089" s="438">
        <v>64720000</v>
      </c>
      <c r="G8089" s="423">
        <v>2023</v>
      </c>
      <c r="H8089" s="424">
        <f>VLOOKUP(G8089,[3]잔가율!$B$3:$C$33,2,FALSE)</f>
        <v>0.82599999999999996</v>
      </c>
      <c r="I8089" s="434">
        <f t="shared" si="126"/>
        <v>53458720</v>
      </c>
    </row>
    <row r="8090" spans="1:9">
      <c r="A8090" s="421">
        <v>8089</v>
      </c>
      <c r="B8090" s="422" t="s">
        <v>7711</v>
      </c>
      <c r="C8090" s="422" t="s">
        <v>11561</v>
      </c>
      <c r="D8090" s="422" t="s">
        <v>2007</v>
      </c>
      <c r="E8090" s="422" t="s">
        <v>12089</v>
      </c>
      <c r="F8090" s="438">
        <v>57890000</v>
      </c>
      <c r="G8090" s="423">
        <v>2023</v>
      </c>
      <c r="H8090" s="424">
        <f>VLOOKUP(G8090,[3]잔가율!$B$3:$C$33,2,FALSE)</f>
        <v>0.82599999999999996</v>
      </c>
      <c r="I8090" s="434">
        <f t="shared" si="126"/>
        <v>47817140</v>
      </c>
    </row>
    <row r="8091" spans="1:9">
      <c r="A8091" s="421">
        <v>8090</v>
      </c>
      <c r="B8091" s="426" t="s">
        <v>7711</v>
      </c>
      <c r="C8091" s="426" t="s">
        <v>11561</v>
      </c>
      <c r="D8091" s="426" t="s">
        <v>2007</v>
      </c>
      <c r="E8091" s="426" t="s">
        <v>12090</v>
      </c>
      <c r="F8091" s="441">
        <v>63680000</v>
      </c>
      <c r="G8091" s="423">
        <v>2023</v>
      </c>
      <c r="H8091" s="424">
        <f>VLOOKUP(G8091,[3]잔가율!$B$3:$C$33,2,FALSE)</f>
        <v>0.82599999999999996</v>
      </c>
      <c r="I8091" s="434">
        <f t="shared" si="126"/>
        <v>52599680</v>
      </c>
    </row>
    <row r="8092" spans="1:9">
      <c r="A8092" s="421">
        <v>8091</v>
      </c>
      <c r="B8092" s="426" t="s">
        <v>7711</v>
      </c>
      <c r="C8092" s="426" t="s">
        <v>11561</v>
      </c>
      <c r="D8092" s="426" t="s">
        <v>2007</v>
      </c>
      <c r="E8092" s="426" t="s">
        <v>12091</v>
      </c>
      <c r="F8092" s="441">
        <v>65120000</v>
      </c>
      <c r="G8092" s="423">
        <v>2023</v>
      </c>
      <c r="H8092" s="424">
        <f>VLOOKUP(G8092,[3]잔가율!$B$3:$C$33,2,FALSE)</f>
        <v>0.82599999999999996</v>
      </c>
      <c r="I8092" s="434">
        <f t="shared" si="126"/>
        <v>53789120</v>
      </c>
    </row>
    <row r="8093" spans="1:9">
      <c r="A8093" s="421">
        <v>8092</v>
      </c>
      <c r="B8093" s="426" t="s">
        <v>7711</v>
      </c>
      <c r="C8093" s="426" t="s">
        <v>11561</v>
      </c>
      <c r="D8093" s="426" t="s">
        <v>2007</v>
      </c>
      <c r="E8093" s="426" t="s">
        <v>12092</v>
      </c>
      <c r="F8093" s="441">
        <v>67030000</v>
      </c>
      <c r="G8093" s="423">
        <v>2023</v>
      </c>
      <c r="H8093" s="424">
        <f>VLOOKUP(G8093,[3]잔가율!$B$3:$C$33,2,FALSE)</f>
        <v>0.82599999999999996</v>
      </c>
      <c r="I8093" s="434">
        <f t="shared" si="126"/>
        <v>55366780</v>
      </c>
    </row>
    <row r="8094" spans="1:9">
      <c r="A8094" s="421">
        <v>8093</v>
      </c>
      <c r="B8094" s="426" t="s">
        <v>7711</v>
      </c>
      <c r="C8094" s="426" t="s">
        <v>11561</v>
      </c>
      <c r="D8094" s="426" t="s">
        <v>2007</v>
      </c>
      <c r="E8094" s="426" t="s">
        <v>12093</v>
      </c>
      <c r="F8094" s="441">
        <v>69920000</v>
      </c>
      <c r="G8094" s="423">
        <v>2023</v>
      </c>
      <c r="H8094" s="424">
        <f>VLOOKUP(G8094,[3]잔가율!$B$3:$C$33,2,FALSE)</f>
        <v>0.82599999999999996</v>
      </c>
      <c r="I8094" s="434">
        <f t="shared" si="126"/>
        <v>57753920</v>
      </c>
    </row>
    <row r="8095" spans="1:9">
      <c r="A8095" s="421">
        <v>8094</v>
      </c>
      <c r="B8095" s="426" t="s">
        <v>7711</v>
      </c>
      <c r="C8095" s="426" t="s">
        <v>11561</v>
      </c>
      <c r="D8095" s="426" t="s">
        <v>2007</v>
      </c>
      <c r="E8095" s="426" t="s">
        <v>12094</v>
      </c>
      <c r="F8095" s="441">
        <v>70050000</v>
      </c>
      <c r="G8095" s="423">
        <v>2023</v>
      </c>
      <c r="H8095" s="424">
        <f>VLOOKUP(G8095,[3]잔가율!$B$3:$C$33,2,FALSE)</f>
        <v>0.82599999999999996</v>
      </c>
      <c r="I8095" s="434">
        <f t="shared" si="126"/>
        <v>57861300</v>
      </c>
    </row>
    <row r="8096" spans="1:9">
      <c r="A8096" s="421">
        <v>8095</v>
      </c>
      <c r="B8096" s="426" t="s">
        <v>7711</v>
      </c>
      <c r="C8096" s="426" t="s">
        <v>11561</v>
      </c>
      <c r="D8096" s="426" t="s">
        <v>2007</v>
      </c>
      <c r="E8096" s="426" t="s">
        <v>12095</v>
      </c>
      <c r="F8096" s="441">
        <v>72000000</v>
      </c>
      <c r="G8096" s="423">
        <v>2023</v>
      </c>
      <c r="H8096" s="424">
        <f>VLOOKUP(G8096,[3]잔가율!$B$3:$C$33,2,FALSE)</f>
        <v>0.82599999999999996</v>
      </c>
      <c r="I8096" s="434">
        <f t="shared" si="126"/>
        <v>59472000</v>
      </c>
    </row>
    <row r="8097" spans="1:9">
      <c r="A8097" s="421">
        <v>8096</v>
      </c>
      <c r="B8097" s="422" t="s">
        <v>7711</v>
      </c>
      <c r="C8097" s="422" t="s">
        <v>11561</v>
      </c>
      <c r="D8097" s="422" t="s">
        <v>2007</v>
      </c>
      <c r="E8097" s="422" t="s">
        <v>12096</v>
      </c>
      <c r="F8097" s="438">
        <v>56850000</v>
      </c>
      <c r="G8097" s="423">
        <v>2023</v>
      </c>
      <c r="H8097" s="424">
        <f>VLOOKUP(G8097,[3]잔가율!$B$3:$C$33,2,FALSE)</f>
        <v>0.82599999999999996</v>
      </c>
      <c r="I8097" s="434">
        <f t="shared" si="126"/>
        <v>46958100</v>
      </c>
    </row>
    <row r="8098" spans="1:9">
      <c r="A8098" s="421">
        <v>8097</v>
      </c>
      <c r="B8098" s="422" t="s">
        <v>7711</v>
      </c>
      <c r="C8098" s="422" t="s">
        <v>11561</v>
      </c>
      <c r="D8098" s="422" t="s">
        <v>2007</v>
      </c>
      <c r="E8098" s="422" t="s">
        <v>12097</v>
      </c>
      <c r="F8098" s="438">
        <v>69090000</v>
      </c>
      <c r="G8098" s="423">
        <v>2023</v>
      </c>
      <c r="H8098" s="424">
        <f>VLOOKUP(G8098,[3]잔가율!$B$3:$C$33,2,FALSE)</f>
        <v>0.82599999999999996</v>
      </c>
      <c r="I8098" s="434">
        <f t="shared" si="126"/>
        <v>57068340</v>
      </c>
    </row>
    <row r="8099" spans="1:9">
      <c r="A8099" s="421">
        <v>8098</v>
      </c>
      <c r="B8099" s="422" t="s">
        <v>7711</v>
      </c>
      <c r="C8099" s="422" t="s">
        <v>11561</v>
      </c>
      <c r="D8099" s="422" t="s">
        <v>12098</v>
      </c>
      <c r="E8099" s="422" t="s">
        <v>12099</v>
      </c>
      <c r="F8099" s="438">
        <v>13400000</v>
      </c>
      <c r="G8099" s="423">
        <v>2023</v>
      </c>
      <c r="H8099" s="424">
        <f>VLOOKUP(G8099,[3]잔가율!$B$3:$C$33,2,FALSE)</f>
        <v>0.82599999999999996</v>
      </c>
      <c r="I8099" s="434">
        <f t="shared" si="126"/>
        <v>11068400</v>
      </c>
    </row>
    <row r="8100" spans="1:9">
      <c r="A8100" s="421">
        <v>8099</v>
      </c>
      <c r="B8100" s="422" t="s">
        <v>7711</v>
      </c>
      <c r="C8100" s="422" t="s">
        <v>11561</v>
      </c>
      <c r="D8100" s="422" t="s">
        <v>12098</v>
      </c>
      <c r="E8100" s="422" t="s">
        <v>12100</v>
      </c>
      <c r="F8100" s="438">
        <v>13360000</v>
      </c>
      <c r="G8100" s="423">
        <v>2023</v>
      </c>
      <c r="H8100" s="424">
        <f>VLOOKUP(G8100,[3]잔가율!$B$3:$C$33,2,FALSE)</f>
        <v>0.82599999999999996</v>
      </c>
      <c r="I8100" s="434">
        <f t="shared" si="126"/>
        <v>11035360</v>
      </c>
    </row>
    <row r="8101" spans="1:9">
      <c r="A8101" s="421">
        <v>8100</v>
      </c>
      <c r="B8101" s="422" t="s">
        <v>7711</v>
      </c>
      <c r="C8101" s="422" t="s">
        <v>11561</v>
      </c>
      <c r="D8101" s="422" t="s">
        <v>12098</v>
      </c>
      <c r="E8101" s="422" t="s">
        <v>12101</v>
      </c>
      <c r="F8101" s="438">
        <v>12650000</v>
      </c>
      <c r="G8101" s="423">
        <v>2023</v>
      </c>
      <c r="H8101" s="424">
        <f>VLOOKUP(G8101,[3]잔가율!$B$3:$C$33,2,FALSE)</f>
        <v>0.82599999999999996</v>
      </c>
      <c r="I8101" s="434">
        <f t="shared" si="126"/>
        <v>10448900</v>
      </c>
    </row>
    <row r="8102" spans="1:9">
      <c r="A8102" s="421">
        <v>8101</v>
      </c>
      <c r="B8102" s="422" t="s">
        <v>7711</v>
      </c>
      <c r="C8102" s="422" t="s">
        <v>11561</v>
      </c>
      <c r="D8102" s="422" t="s">
        <v>12098</v>
      </c>
      <c r="E8102" s="422" t="s">
        <v>12102</v>
      </c>
      <c r="F8102" s="438">
        <v>12590000</v>
      </c>
      <c r="G8102" s="423">
        <v>2023</v>
      </c>
      <c r="H8102" s="424">
        <f>VLOOKUP(G8102,[3]잔가율!$B$3:$C$33,2,FALSE)</f>
        <v>0.82599999999999996</v>
      </c>
      <c r="I8102" s="434">
        <f t="shared" si="126"/>
        <v>10399340</v>
      </c>
    </row>
    <row r="8103" spans="1:9">
      <c r="A8103" s="421">
        <v>8102</v>
      </c>
      <c r="B8103" s="422" t="s">
        <v>7711</v>
      </c>
      <c r="C8103" s="422" t="s">
        <v>11561</v>
      </c>
      <c r="D8103" s="422" t="s">
        <v>12098</v>
      </c>
      <c r="E8103" s="422" t="s">
        <v>12103</v>
      </c>
      <c r="F8103" s="438">
        <v>13060000</v>
      </c>
      <c r="G8103" s="423">
        <v>2023</v>
      </c>
      <c r="H8103" s="424">
        <f>VLOOKUP(G8103,[3]잔가율!$B$3:$C$33,2,FALSE)</f>
        <v>0.82599999999999996</v>
      </c>
      <c r="I8103" s="434">
        <f t="shared" si="126"/>
        <v>10787560</v>
      </c>
    </row>
    <row r="8104" spans="1:9">
      <c r="A8104" s="421">
        <v>8103</v>
      </c>
      <c r="B8104" s="422" t="s">
        <v>7711</v>
      </c>
      <c r="C8104" s="422" t="s">
        <v>11561</v>
      </c>
      <c r="D8104" s="422" t="s">
        <v>12098</v>
      </c>
      <c r="E8104" s="422" t="s">
        <v>12104</v>
      </c>
      <c r="F8104" s="438">
        <v>14150000</v>
      </c>
      <c r="G8104" s="423">
        <v>2023</v>
      </c>
      <c r="H8104" s="424">
        <f>VLOOKUP(G8104,[3]잔가율!$B$3:$C$33,2,FALSE)</f>
        <v>0.82599999999999996</v>
      </c>
      <c r="I8104" s="434">
        <f t="shared" si="126"/>
        <v>11687900</v>
      </c>
    </row>
    <row r="8105" spans="1:9">
      <c r="A8105" s="421">
        <v>8104</v>
      </c>
      <c r="B8105" s="422" t="s">
        <v>7711</v>
      </c>
      <c r="C8105" s="422" t="s">
        <v>11561</v>
      </c>
      <c r="D8105" s="422" t="s">
        <v>12098</v>
      </c>
      <c r="E8105" s="422" t="s">
        <v>12105</v>
      </c>
      <c r="F8105" s="438">
        <v>14070000</v>
      </c>
      <c r="G8105" s="423">
        <v>2023</v>
      </c>
      <c r="H8105" s="424">
        <f>VLOOKUP(G8105,[3]잔가율!$B$3:$C$33,2,FALSE)</f>
        <v>0.82599999999999996</v>
      </c>
      <c r="I8105" s="434">
        <f t="shared" si="126"/>
        <v>11621820</v>
      </c>
    </row>
    <row r="8106" spans="1:9">
      <c r="A8106" s="421">
        <v>8105</v>
      </c>
      <c r="B8106" s="422" t="s">
        <v>7711</v>
      </c>
      <c r="C8106" s="422" t="s">
        <v>11561</v>
      </c>
      <c r="D8106" s="422" t="s">
        <v>12098</v>
      </c>
      <c r="E8106" s="422" t="s">
        <v>12106</v>
      </c>
      <c r="F8106" s="438">
        <v>13920000</v>
      </c>
      <c r="G8106" s="423">
        <v>2023</v>
      </c>
      <c r="H8106" s="424">
        <f>VLOOKUP(G8106,[3]잔가율!$B$3:$C$33,2,FALSE)</f>
        <v>0.82599999999999996</v>
      </c>
      <c r="I8106" s="434">
        <f t="shared" si="126"/>
        <v>11497920</v>
      </c>
    </row>
    <row r="8107" spans="1:9">
      <c r="A8107" s="421">
        <v>8106</v>
      </c>
      <c r="B8107" s="422" t="s">
        <v>7711</v>
      </c>
      <c r="C8107" s="422" t="s">
        <v>11561</v>
      </c>
      <c r="D8107" s="422" t="s">
        <v>12098</v>
      </c>
      <c r="E8107" s="422" t="s">
        <v>12107</v>
      </c>
      <c r="F8107" s="438">
        <v>13840000</v>
      </c>
      <c r="G8107" s="423">
        <v>2023</v>
      </c>
      <c r="H8107" s="424">
        <f>VLOOKUP(G8107,[3]잔가율!$B$3:$C$33,2,FALSE)</f>
        <v>0.82599999999999996</v>
      </c>
      <c r="I8107" s="434">
        <f t="shared" si="126"/>
        <v>11431840</v>
      </c>
    </row>
    <row r="8108" spans="1:9">
      <c r="A8108" s="421">
        <v>8107</v>
      </c>
      <c r="B8108" s="422" t="s">
        <v>7711</v>
      </c>
      <c r="C8108" s="422" t="s">
        <v>11561</v>
      </c>
      <c r="D8108" s="422" t="s">
        <v>12098</v>
      </c>
      <c r="E8108" s="422" t="s">
        <v>12108</v>
      </c>
      <c r="F8108" s="438">
        <v>13830000</v>
      </c>
      <c r="G8108" s="423">
        <v>2023</v>
      </c>
      <c r="H8108" s="424">
        <f>VLOOKUP(G8108,[3]잔가율!$B$3:$C$33,2,FALSE)</f>
        <v>0.82599999999999996</v>
      </c>
      <c r="I8108" s="434">
        <f t="shared" si="126"/>
        <v>11423580</v>
      </c>
    </row>
    <row r="8109" spans="1:9">
      <c r="A8109" s="421">
        <v>8108</v>
      </c>
      <c r="B8109" s="422" t="s">
        <v>7711</v>
      </c>
      <c r="C8109" s="422" t="s">
        <v>11561</v>
      </c>
      <c r="D8109" s="422" t="s">
        <v>12098</v>
      </c>
      <c r="E8109" s="422" t="s">
        <v>12109</v>
      </c>
      <c r="F8109" s="438">
        <v>13350000</v>
      </c>
      <c r="G8109" s="423">
        <v>2023</v>
      </c>
      <c r="H8109" s="424">
        <f>VLOOKUP(G8109,[3]잔가율!$B$3:$C$33,2,FALSE)</f>
        <v>0.82599999999999996</v>
      </c>
      <c r="I8109" s="434">
        <f t="shared" si="126"/>
        <v>11027100</v>
      </c>
    </row>
    <row r="8110" spans="1:9">
      <c r="A8110" s="421">
        <v>8109</v>
      </c>
      <c r="B8110" s="422" t="s">
        <v>7711</v>
      </c>
      <c r="C8110" s="422" t="s">
        <v>11561</v>
      </c>
      <c r="D8110" s="422" t="s">
        <v>12098</v>
      </c>
      <c r="E8110" s="422" t="s">
        <v>12110</v>
      </c>
      <c r="F8110" s="438">
        <v>13000000</v>
      </c>
      <c r="G8110" s="423">
        <v>2023</v>
      </c>
      <c r="H8110" s="424">
        <f>VLOOKUP(G8110,[3]잔가율!$B$3:$C$33,2,FALSE)</f>
        <v>0.82599999999999996</v>
      </c>
      <c r="I8110" s="434">
        <f t="shared" si="126"/>
        <v>10738000</v>
      </c>
    </row>
    <row r="8111" spans="1:9">
      <c r="A8111" s="421">
        <v>8110</v>
      </c>
      <c r="B8111" s="422" t="s">
        <v>7711</v>
      </c>
      <c r="C8111" s="422" t="s">
        <v>11561</v>
      </c>
      <c r="D8111" s="422" t="s">
        <v>12098</v>
      </c>
      <c r="E8111" s="422" t="s">
        <v>12111</v>
      </c>
      <c r="F8111" s="438">
        <v>12520000</v>
      </c>
      <c r="G8111" s="423">
        <v>2023</v>
      </c>
      <c r="H8111" s="424">
        <f>VLOOKUP(G8111,[3]잔가율!$B$3:$C$33,2,FALSE)</f>
        <v>0.82599999999999996</v>
      </c>
      <c r="I8111" s="434">
        <f t="shared" si="126"/>
        <v>10341520</v>
      </c>
    </row>
    <row r="8112" spans="1:9">
      <c r="A8112" s="421">
        <v>8111</v>
      </c>
      <c r="B8112" s="422" t="s">
        <v>7711</v>
      </c>
      <c r="C8112" s="422" t="s">
        <v>11561</v>
      </c>
      <c r="D8112" s="422" t="s">
        <v>12098</v>
      </c>
      <c r="E8112" s="422" t="s">
        <v>12112</v>
      </c>
      <c r="F8112" s="438">
        <v>12550000</v>
      </c>
      <c r="G8112" s="423">
        <v>2023</v>
      </c>
      <c r="H8112" s="424">
        <f>VLOOKUP(G8112,[3]잔가율!$B$3:$C$33,2,FALSE)</f>
        <v>0.82599999999999996</v>
      </c>
      <c r="I8112" s="434">
        <f t="shared" si="126"/>
        <v>10366300</v>
      </c>
    </row>
    <row r="8113" spans="1:9">
      <c r="A8113" s="421">
        <v>8112</v>
      </c>
      <c r="B8113" s="422" t="s">
        <v>7711</v>
      </c>
      <c r="C8113" s="422" t="s">
        <v>11561</v>
      </c>
      <c r="D8113" s="422" t="s">
        <v>12098</v>
      </c>
      <c r="E8113" s="422" t="s">
        <v>12113</v>
      </c>
      <c r="F8113" s="438">
        <v>14690000</v>
      </c>
      <c r="G8113" s="423">
        <v>2023</v>
      </c>
      <c r="H8113" s="424">
        <f>VLOOKUP(G8113,[3]잔가율!$B$3:$C$33,2,FALSE)</f>
        <v>0.82599999999999996</v>
      </c>
      <c r="I8113" s="434">
        <f t="shared" si="126"/>
        <v>12133940</v>
      </c>
    </row>
    <row r="8114" spans="1:9">
      <c r="A8114" s="421">
        <v>8113</v>
      </c>
      <c r="B8114" s="422" t="s">
        <v>7711</v>
      </c>
      <c r="C8114" s="422" t="s">
        <v>11561</v>
      </c>
      <c r="D8114" s="422" t="s">
        <v>12098</v>
      </c>
      <c r="E8114" s="422" t="s">
        <v>12114</v>
      </c>
      <c r="F8114" s="438">
        <v>12240000</v>
      </c>
      <c r="G8114" s="423">
        <v>2023</v>
      </c>
      <c r="H8114" s="424">
        <f>VLOOKUP(G8114,[3]잔가율!$B$3:$C$33,2,FALSE)</f>
        <v>0.82599999999999996</v>
      </c>
      <c r="I8114" s="434">
        <f t="shared" si="126"/>
        <v>10110240</v>
      </c>
    </row>
    <row r="8115" spans="1:9">
      <c r="A8115" s="421">
        <v>8114</v>
      </c>
      <c r="B8115" s="422" t="s">
        <v>7711</v>
      </c>
      <c r="C8115" s="422" t="s">
        <v>11561</v>
      </c>
      <c r="D8115" s="422" t="s">
        <v>12098</v>
      </c>
      <c r="E8115" s="422" t="s">
        <v>12115</v>
      </c>
      <c r="F8115" s="438">
        <v>11550000</v>
      </c>
      <c r="G8115" s="423">
        <v>2023</v>
      </c>
      <c r="H8115" s="424">
        <f>VLOOKUP(G8115,[3]잔가율!$B$3:$C$33,2,FALSE)</f>
        <v>0.82599999999999996</v>
      </c>
      <c r="I8115" s="434">
        <f t="shared" si="126"/>
        <v>9540300</v>
      </c>
    </row>
    <row r="8116" spans="1:9">
      <c r="A8116" s="421">
        <v>8115</v>
      </c>
      <c r="B8116" s="422" t="s">
        <v>7711</v>
      </c>
      <c r="C8116" s="422" t="s">
        <v>11561</v>
      </c>
      <c r="D8116" s="422" t="s">
        <v>12098</v>
      </c>
      <c r="E8116" s="422" t="s">
        <v>12116</v>
      </c>
      <c r="F8116" s="438">
        <v>11430000</v>
      </c>
      <c r="G8116" s="423">
        <v>2023</v>
      </c>
      <c r="H8116" s="424">
        <f>VLOOKUP(G8116,[3]잔가율!$B$3:$C$33,2,FALSE)</f>
        <v>0.82599999999999996</v>
      </c>
      <c r="I8116" s="434">
        <f t="shared" si="126"/>
        <v>9441180</v>
      </c>
    </row>
    <row r="8117" spans="1:9">
      <c r="A8117" s="421">
        <v>8116</v>
      </c>
      <c r="B8117" s="422" t="s">
        <v>7711</v>
      </c>
      <c r="C8117" s="422" t="s">
        <v>11561</v>
      </c>
      <c r="D8117" s="422" t="s">
        <v>12098</v>
      </c>
      <c r="E8117" s="422" t="s">
        <v>12117</v>
      </c>
      <c r="F8117" s="438">
        <v>12480000</v>
      </c>
      <c r="G8117" s="423">
        <v>2023</v>
      </c>
      <c r="H8117" s="424">
        <f>VLOOKUP(G8117,[3]잔가율!$B$3:$C$33,2,FALSE)</f>
        <v>0.82599999999999996</v>
      </c>
      <c r="I8117" s="434">
        <f t="shared" si="126"/>
        <v>10308480</v>
      </c>
    </row>
    <row r="8118" spans="1:9">
      <c r="A8118" s="421">
        <v>8117</v>
      </c>
      <c r="B8118" s="422" t="s">
        <v>7711</v>
      </c>
      <c r="C8118" s="422" t="s">
        <v>11561</v>
      </c>
      <c r="D8118" s="422" t="s">
        <v>12098</v>
      </c>
      <c r="E8118" s="422" t="s">
        <v>12118</v>
      </c>
      <c r="F8118" s="438">
        <v>16090000</v>
      </c>
      <c r="G8118" s="423">
        <v>2023</v>
      </c>
      <c r="H8118" s="424">
        <f>VLOOKUP(G8118,[3]잔가율!$B$3:$C$33,2,FALSE)</f>
        <v>0.82599999999999996</v>
      </c>
      <c r="I8118" s="434">
        <f t="shared" si="126"/>
        <v>13290340</v>
      </c>
    </row>
    <row r="8119" spans="1:9">
      <c r="A8119" s="421">
        <v>8118</v>
      </c>
      <c r="B8119" s="422" t="s">
        <v>7711</v>
      </c>
      <c r="C8119" s="422" t="s">
        <v>11561</v>
      </c>
      <c r="D8119" s="422" t="s">
        <v>12098</v>
      </c>
      <c r="E8119" s="422" t="s">
        <v>12119</v>
      </c>
      <c r="F8119" s="438">
        <v>17110000</v>
      </c>
      <c r="G8119" s="423">
        <v>2023</v>
      </c>
      <c r="H8119" s="424">
        <f>VLOOKUP(G8119,[3]잔가율!$B$3:$C$33,2,FALSE)</f>
        <v>0.82599999999999996</v>
      </c>
      <c r="I8119" s="434">
        <f t="shared" si="126"/>
        <v>14132860</v>
      </c>
    </row>
    <row r="8120" spans="1:9">
      <c r="A8120" s="421">
        <v>8119</v>
      </c>
      <c r="B8120" s="422" t="s">
        <v>7711</v>
      </c>
      <c r="C8120" s="422" t="s">
        <v>11561</v>
      </c>
      <c r="D8120" s="422" t="s">
        <v>12098</v>
      </c>
      <c r="E8120" s="422" t="s">
        <v>12120</v>
      </c>
      <c r="F8120" s="438">
        <v>16960000</v>
      </c>
      <c r="G8120" s="423">
        <v>2023</v>
      </c>
      <c r="H8120" s="424">
        <f>VLOOKUP(G8120,[3]잔가율!$B$3:$C$33,2,FALSE)</f>
        <v>0.82599999999999996</v>
      </c>
      <c r="I8120" s="434">
        <f t="shared" si="126"/>
        <v>14008960</v>
      </c>
    </row>
    <row r="8121" spans="1:9">
      <c r="A8121" s="421">
        <v>8120</v>
      </c>
      <c r="B8121" s="422" t="s">
        <v>7711</v>
      </c>
      <c r="C8121" s="422" t="s">
        <v>11561</v>
      </c>
      <c r="D8121" s="422" t="s">
        <v>12098</v>
      </c>
      <c r="E8121" s="422" t="s">
        <v>12121</v>
      </c>
      <c r="F8121" s="438">
        <v>17550000</v>
      </c>
      <c r="G8121" s="423">
        <v>2023</v>
      </c>
      <c r="H8121" s="424">
        <f>VLOOKUP(G8121,[3]잔가율!$B$3:$C$33,2,FALSE)</f>
        <v>0.82599999999999996</v>
      </c>
      <c r="I8121" s="434">
        <f t="shared" si="126"/>
        <v>14496300</v>
      </c>
    </row>
    <row r="8122" spans="1:9">
      <c r="A8122" s="421">
        <v>8121</v>
      </c>
      <c r="B8122" s="422" t="s">
        <v>7711</v>
      </c>
      <c r="C8122" s="422" t="s">
        <v>11561</v>
      </c>
      <c r="D8122" s="422" t="s">
        <v>12098</v>
      </c>
      <c r="E8122" s="422" t="s">
        <v>12122</v>
      </c>
      <c r="F8122" s="438">
        <v>16470000</v>
      </c>
      <c r="G8122" s="423">
        <v>2023</v>
      </c>
      <c r="H8122" s="424">
        <f>VLOOKUP(G8122,[3]잔가율!$B$3:$C$33,2,FALSE)</f>
        <v>0.82599999999999996</v>
      </c>
      <c r="I8122" s="434">
        <f t="shared" si="126"/>
        <v>13604220</v>
      </c>
    </row>
    <row r="8123" spans="1:9">
      <c r="A8123" s="421">
        <v>8122</v>
      </c>
      <c r="B8123" s="422" t="s">
        <v>7711</v>
      </c>
      <c r="C8123" s="422" t="s">
        <v>11561</v>
      </c>
      <c r="D8123" s="422" t="s">
        <v>12098</v>
      </c>
      <c r="E8123" s="422" t="s">
        <v>12123</v>
      </c>
      <c r="F8123" s="438">
        <v>13620000</v>
      </c>
      <c r="G8123" s="423">
        <v>2023</v>
      </c>
      <c r="H8123" s="424">
        <f>VLOOKUP(G8123,[3]잔가율!$B$3:$C$33,2,FALSE)</f>
        <v>0.82599999999999996</v>
      </c>
      <c r="I8123" s="434">
        <f t="shared" si="126"/>
        <v>11250120</v>
      </c>
    </row>
    <row r="8124" spans="1:9">
      <c r="A8124" s="421">
        <v>8123</v>
      </c>
      <c r="B8124" s="422" t="s">
        <v>7711</v>
      </c>
      <c r="C8124" s="422" t="s">
        <v>11561</v>
      </c>
      <c r="D8124" s="422" t="s">
        <v>12098</v>
      </c>
      <c r="E8124" s="422" t="s">
        <v>12124</v>
      </c>
      <c r="F8124" s="438">
        <v>13740000</v>
      </c>
      <c r="G8124" s="423">
        <v>2023</v>
      </c>
      <c r="H8124" s="424">
        <f>VLOOKUP(G8124,[3]잔가율!$B$3:$C$33,2,FALSE)</f>
        <v>0.82599999999999996</v>
      </c>
      <c r="I8124" s="434">
        <f t="shared" si="126"/>
        <v>11349240</v>
      </c>
    </row>
    <row r="8125" spans="1:9">
      <c r="A8125" s="421">
        <v>8124</v>
      </c>
      <c r="B8125" s="422" t="s">
        <v>7711</v>
      </c>
      <c r="C8125" s="422" t="s">
        <v>11561</v>
      </c>
      <c r="D8125" s="422" t="s">
        <v>12098</v>
      </c>
      <c r="E8125" s="422" t="s">
        <v>12125</v>
      </c>
      <c r="F8125" s="438">
        <v>13450000</v>
      </c>
      <c r="G8125" s="423">
        <v>2023</v>
      </c>
      <c r="H8125" s="424">
        <f>VLOOKUP(G8125,[3]잔가율!$B$3:$C$33,2,FALSE)</f>
        <v>0.82599999999999996</v>
      </c>
      <c r="I8125" s="434">
        <f t="shared" si="126"/>
        <v>11109700</v>
      </c>
    </row>
    <row r="8126" spans="1:9">
      <c r="A8126" s="421">
        <v>8125</v>
      </c>
      <c r="B8126" s="422" t="s">
        <v>7711</v>
      </c>
      <c r="C8126" s="422" t="s">
        <v>11561</v>
      </c>
      <c r="D8126" s="422" t="s">
        <v>12098</v>
      </c>
      <c r="E8126" s="422" t="s">
        <v>12126</v>
      </c>
      <c r="F8126" s="438">
        <v>13590000</v>
      </c>
      <c r="G8126" s="423">
        <v>2023</v>
      </c>
      <c r="H8126" s="424">
        <f>VLOOKUP(G8126,[3]잔가율!$B$3:$C$33,2,FALSE)</f>
        <v>0.82599999999999996</v>
      </c>
      <c r="I8126" s="434">
        <f t="shared" si="126"/>
        <v>11225340</v>
      </c>
    </row>
    <row r="8127" spans="1:9">
      <c r="A8127" s="421">
        <v>8126</v>
      </c>
      <c r="B8127" s="422" t="s">
        <v>7711</v>
      </c>
      <c r="C8127" s="422" t="s">
        <v>11561</v>
      </c>
      <c r="D8127" s="422" t="s">
        <v>12098</v>
      </c>
      <c r="E8127" s="422" t="s">
        <v>12127</v>
      </c>
      <c r="F8127" s="438">
        <v>15020000</v>
      </c>
      <c r="G8127" s="423">
        <v>2023</v>
      </c>
      <c r="H8127" s="424">
        <f>VLOOKUP(G8127,[3]잔가율!$B$3:$C$33,2,FALSE)</f>
        <v>0.82599999999999996</v>
      </c>
      <c r="I8127" s="434">
        <f t="shared" si="126"/>
        <v>12406520</v>
      </c>
    </row>
    <row r="8128" spans="1:9">
      <c r="A8128" s="421">
        <v>8127</v>
      </c>
      <c r="B8128" s="422" t="s">
        <v>7711</v>
      </c>
      <c r="C8128" s="422" t="s">
        <v>11561</v>
      </c>
      <c r="D8128" s="422" t="s">
        <v>12098</v>
      </c>
      <c r="E8128" s="422" t="s">
        <v>12128</v>
      </c>
      <c r="F8128" s="438">
        <v>15550000</v>
      </c>
      <c r="G8128" s="423">
        <v>2023</v>
      </c>
      <c r="H8128" s="424">
        <f>VLOOKUP(G8128,[3]잔가율!$B$3:$C$33,2,FALSE)</f>
        <v>0.82599999999999996</v>
      </c>
      <c r="I8128" s="434">
        <f t="shared" si="126"/>
        <v>12844300</v>
      </c>
    </row>
    <row r="8129" spans="1:9">
      <c r="A8129" s="421">
        <v>8128</v>
      </c>
      <c r="B8129" s="422" t="s">
        <v>7711</v>
      </c>
      <c r="C8129" s="422" t="s">
        <v>11561</v>
      </c>
      <c r="D8129" s="422" t="s">
        <v>12098</v>
      </c>
      <c r="E8129" s="422" t="s">
        <v>12129</v>
      </c>
      <c r="F8129" s="438">
        <v>15050000</v>
      </c>
      <c r="G8129" s="423">
        <v>2023</v>
      </c>
      <c r="H8129" s="424">
        <f>VLOOKUP(G8129,[3]잔가율!$B$3:$C$33,2,FALSE)</f>
        <v>0.82599999999999996</v>
      </c>
      <c r="I8129" s="434">
        <f t="shared" si="126"/>
        <v>12431300</v>
      </c>
    </row>
    <row r="8130" spans="1:9">
      <c r="A8130" s="421">
        <v>8129</v>
      </c>
      <c r="B8130" s="422" t="s">
        <v>7711</v>
      </c>
      <c r="C8130" s="422" t="s">
        <v>11561</v>
      </c>
      <c r="D8130" s="422" t="s">
        <v>12098</v>
      </c>
      <c r="E8130" s="422" t="s">
        <v>12130</v>
      </c>
      <c r="F8130" s="438">
        <v>16810000</v>
      </c>
      <c r="G8130" s="423">
        <v>2023</v>
      </c>
      <c r="H8130" s="424">
        <f>VLOOKUP(G8130,[3]잔가율!$B$3:$C$33,2,FALSE)</f>
        <v>0.82599999999999996</v>
      </c>
      <c r="I8130" s="434">
        <f t="shared" ref="I8130:I8193" si="127">ROUNDDOWN(F8130*H8130,0)</f>
        <v>13885060</v>
      </c>
    </row>
    <row r="8131" spans="1:9">
      <c r="A8131" s="421">
        <v>8130</v>
      </c>
      <c r="B8131" s="422" t="s">
        <v>7711</v>
      </c>
      <c r="C8131" s="422" t="s">
        <v>11561</v>
      </c>
      <c r="D8131" s="422" t="s">
        <v>12098</v>
      </c>
      <c r="E8131" s="422" t="s">
        <v>12131</v>
      </c>
      <c r="F8131" s="438">
        <v>16870000</v>
      </c>
      <c r="G8131" s="423">
        <v>2023</v>
      </c>
      <c r="H8131" s="424">
        <f>VLOOKUP(G8131,[3]잔가율!$B$3:$C$33,2,FALSE)</f>
        <v>0.82599999999999996</v>
      </c>
      <c r="I8131" s="434">
        <f t="shared" si="127"/>
        <v>13934620</v>
      </c>
    </row>
    <row r="8132" spans="1:9">
      <c r="A8132" s="421">
        <v>8131</v>
      </c>
      <c r="B8132" s="422" t="s">
        <v>7711</v>
      </c>
      <c r="C8132" s="422" t="s">
        <v>11561</v>
      </c>
      <c r="D8132" s="422" t="s">
        <v>12098</v>
      </c>
      <c r="E8132" s="422" t="s">
        <v>12132</v>
      </c>
      <c r="F8132" s="438">
        <v>16180000</v>
      </c>
      <c r="G8132" s="423">
        <v>2023</v>
      </c>
      <c r="H8132" s="424">
        <f>VLOOKUP(G8132,[3]잔가율!$B$3:$C$33,2,FALSE)</f>
        <v>0.82599999999999996</v>
      </c>
      <c r="I8132" s="434">
        <f t="shared" si="127"/>
        <v>13364680</v>
      </c>
    </row>
    <row r="8133" spans="1:9">
      <c r="A8133" s="421">
        <v>8132</v>
      </c>
      <c r="B8133" s="422" t="s">
        <v>7711</v>
      </c>
      <c r="C8133" s="422" t="s">
        <v>11561</v>
      </c>
      <c r="D8133" s="422" t="s">
        <v>12098</v>
      </c>
      <c r="E8133" s="422" t="s">
        <v>12133</v>
      </c>
      <c r="F8133" s="438">
        <v>16310000</v>
      </c>
      <c r="G8133" s="423">
        <v>2023</v>
      </c>
      <c r="H8133" s="424">
        <f>VLOOKUP(G8133,[3]잔가율!$B$3:$C$33,2,FALSE)</f>
        <v>0.82599999999999996</v>
      </c>
      <c r="I8133" s="434">
        <f t="shared" si="127"/>
        <v>13472060</v>
      </c>
    </row>
    <row r="8134" spans="1:9">
      <c r="A8134" s="421">
        <v>8133</v>
      </c>
      <c r="B8134" s="422" t="s">
        <v>7711</v>
      </c>
      <c r="C8134" s="422" t="s">
        <v>11561</v>
      </c>
      <c r="D8134" s="422" t="s">
        <v>12098</v>
      </c>
      <c r="E8134" s="422" t="s">
        <v>12134</v>
      </c>
      <c r="F8134" s="438">
        <v>15470000</v>
      </c>
      <c r="G8134" s="423">
        <v>2023</v>
      </c>
      <c r="H8134" s="424">
        <f>VLOOKUP(G8134,[3]잔가율!$B$3:$C$33,2,FALSE)</f>
        <v>0.82599999999999996</v>
      </c>
      <c r="I8134" s="434">
        <f t="shared" si="127"/>
        <v>12778220</v>
      </c>
    </row>
    <row r="8135" spans="1:9">
      <c r="A8135" s="421">
        <v>8134</v>
      </c>
      <c r="B8135" s="422" t="s">
        <v>7711</v>
      </c>
      <c r="C8135" s="422" t="s">
        <v>11561</v>
      </c>
      <c r="D8135" s="422" t="s">
        <v>12098</v>
      </c>
      <c r="E8135" s="422" t="s">
        <v>12135</v>
      </c>
      <c r="F8135" s="438">
        <v>16410000</v>
      </c>
      <c r="G8135" s="423">
        <v>2023</v>
      </c>
      <c r="H8135" s="424">
        <f>VLOOKUP(G8135,[3]잔가율!$B$3:$C$33,2,FALSE)</f>
        <v>0.82599999999999996</v>
      </c>
      <c r="I8135" s="434">
        <f t="shared" si="127"/>
        <v>13554660</v>
      </c>
    </row>
    <row r="8136" spans="1:9">
      <c r="A8136" s="421">
        <v>8135</v>
      </c>
      <c r="B8136" s="422" t="s">
        <v>7711</v>
      </c>
      <c r="C8136" s="422" t="s">
        <v>11561</v>
      </c>
      <c r="D8136" s="422" t="s">
        <v>12098</v>
      </c>
      <c r="E8136" s="422" t="s">
        <v>12136</v>
      </c>
      <c r="F8136" s="438">
        <v>15490000</v>
      </c>
      <c r="G8136" s="423">
        <v>2023</v>
      </c>
      <c r="H8136" s="424">
        <f>VLOOKUP(G8136,[3]잔가율!$B$3:$C$33,2,FALSE)</f>
        <v>0.82599999999999996</v>
      </c>
      <c r="I8136" s="434">
        <f t="shared" si="127"/>
        <v>12794740</v>
      </c>
    </row>
    <row r="8137" spans="1:9">
      <c r="A8137" s="421">
        <v>8136</v>
      </c>
      <c r="B8137" s="422" t="s">
        <v>7711</v>
      </c>
      <c r="C8137" s="422" t="s">
        <v>11561</v>
      </c>
      <c r="D8137" s="422" t="s">
        <v>12098</v>
      </c>
      <c r="E8137" s="422" t="s">
        <v>12137</v>
      </c>
      <c r="F8137" s="438">
        <v>15260000</v>
      </c>
      <c r="G8137" s="423">
        <v>2023</v>
      </c>
      <c r="H8137" s="424">
        <f>VLOOKUP(G8137,[3]잔가율!$B$3:$C$33,2,FALSE)</f>
        <v>0.82599999999999996</v>
      </c>
      <c r="I8137" s="434">
        <f t="shared" si="127"/>
        <v>12604760</v>
      </c>
    </row>
    <row r="8138" spans="1:9">
      <c r="A8138" s="421">
        <v>8137</v>
      </c>
      <c r="B8138" s="422" t="s">
        <v>7711</v>
      </c>
      <c r="C8138" s="422" t="s">
        <v>11561</v>
      </c>
      <c r="D8138" s="422" t="s">
        <v>12098</v>
      </c>
      <c r="E8138" s="422" t="s">
        <v>12138</v>
      </c>
      <c r="F8138" s="438">
        <v>15390000</v>
      </c>
      <c r="G8138" s="423">
        <v>2023</v>
      </c>
      <c r="H8138" s="424">
        <f>VLOOKUP(G8138,[3]잔가율!$B$3:$C$33,2,FALSE)</f>
        <v>0.82599999999999996</v>
      </c>
      <c r="I8138" s="434">
        <f t="shared" si="127"/>
        <v>12712140</v>
      </c>
    </row>
    <row r="8139" spans="1:9">
      <c r="A8139" s="421">
        <v>8138</v>
      </c>
      <c r="B8139" s="422" t="s">
        <v>7711</v>
      </c>
      <c r="C8139" s="422" t="s">
        <v>11561</v>
      </c>
      <c r="D8139" s="422" t="s">
        <v>12098</v>
      </c>
      <c r="E8139" s="422" t="s">
        <v>12139</v>
      </c>
      <c r="F8139" s="438">
        <v>15510000</v>
      </c>
      <c r="G8139" s="423">
        <v>2023</v>
      </c>
      <c r="H8139" s="424">
        <f>VLOOKUP(G8139,[3]잔가율!$B$3:$C$33,2,FALSE)</f>
        <v>0.82599999999999996</v>
      </c>
      <c r="I8139" s="434">
        <f t="shared" si="127"/>
        <v>12811260</v>
      </c>
    </row>
    <row r="8140" spans="1:9">
      <c r="A8140" s="421">
        <v>8139</v>
      </c>
      <c r="B8140" s="422" t="s">
        <v>7711</v>
      </c>
      <c r="C8140" s="422" t="s">
        <v>11561</v>
      </c>
      <c r="D8140" s="422" t="s">
        <v>12098</v>
      </c>
      <c r="E8140" s="422" t="s">
        <v>12140</v>
      </c>
      <c r="F8140" s="438">
        <v>16530000</v>
      </c>
      <c r="G8140" s="423">
        <v>2023</v>
      </c>
      <c r="H8140" s="424">
        <f>VLOOKUP(G8140,[3]잔가율!$B$3:$C$33,2,FALSE)</f>
        <v>0.82599999999999996</v>
      </c>
      <c r="I8140" s="434">
        <f t="shared" si="127"/>
        <v>13653780</v>
      </c>
    </row>
    <row r="8141" spans="1:9">
      <c r="A8141" s="421">
        <v>8140</v>
      </c>
      <c r="B8141" s="422" t="s">
        <v>7711</v>
      </c>
      <c r="C8141" s="422" t="s">
        <v>11561</v>
      </c>
      <c r="D8141" s="422" t="s">
        <v>12098</v>
      </c>
      <c r="E8141" s="422" t="s">
        <v>12141</v>
      </c>
      <c r="F8141" s="438">
        <v>17620000</v>
      </c>
      <c r="G8141" s="423">
        <v>2023</v>
      </c>
      <c r="H8141" s="424">
        <f>VLOOKUP(G8141,[3]잔가율!$B$3:$C$33,2,FALSE)</f>
        <v>0.82599999999999996</v>
      </c>
      <c r="I8141" s="434">
        <f t="shared" si="127"/>
        <v>14554120</v>
      </c>
    </row>
    <row r="8142" spans="1:9">
      <c r="A8142" s="421">
        <v>8141</v>
      </c>
      <c r="B8142" s="422" t="s">
        <v>7711</v>
      </c>
      <c r="C8142" s="422" t="s">
        <v>11561</v>
      </c>
      <c r="D8142" s="422" t="s">
        <v>12098</v>
      </c>
      <c r="E8142" s="422" t="s">
        <v>12142</v>
      </c>
      <c r="F8142" s="438">
        <v>14470000</v>
      </c>
      <c r="G8142" s="423">
        <v>2023</v>
      </c>
      <c r="H8142" s="424">
        <f>VLOOKUP(G8142,[3]잔가율!$B$3:$C$33,2,FALSE)</f>
        <v>0.82599999999999996</v>
      </c>
      <c r="I8142" s="434">
        <f t="shared" si="127"/>
        <v>11952220</v>
      </c>
    </row>
    <row r="8143" spans="1:9">
      <c r="A8143" s="421">
        <v>8142</v>
      </c>
      <c r="B8143" s="422" t="s">
        <v>7711</v>
      </c>
      <c r="C8143" s="422" t="s">
        <v>11561</v>
      </c>
      <c r="D8143" s="422" t="s">
        <v>12098</v>
      </c>
      <c r="E8143" s="422" t="s">
        <v>12143</v>
      </c>
      <c r="F8143" s="438">
        <v>13610000</v>
      </c>
      <c r="G8143" s="423">
        <v>2023</v>
      </c>
      <c r="H8143" s="424">
        <f>VLOOKUP(G8143,[3]잔가율!$B$3:$C$33,2,FALSE)</f>
        <v>0.82599999999999996</v>
      </c>
      <c r="I8143" s="434">
        <f t="shared" si="127"/>
        <v>11241860</v>
      </c>
    </row>
    <row r="8144" spans="1:9">
      <c r="A8144" s="421">
        <v>8143</v>
      </c>
      <c r="B8144" s="422" t="s">
        <v>7711</v>
      </c>
      <c r="C8144" s="422" t="s">
        <v>11561</v>
      </c>
      <c r="D8144" s="422" t="s">
        <v>12098</v>
      </c>
      <c r="E8144" s="422" t="s">
        <v>12144</v>
      </c>
      <c r="F8144" s="438">
        <v>16550000</v>
      </c>
      <c r="G8144" s="423">
        <v>2023</v>
      </c>
      <c r="H8144" s="424">
        <f>VLOOKUP(G8144,[3]잔가율!$B$3:$C$33,2,FALSE)</f>
        <v>0.82599999999999996</v>
      </c>
      <c r="I8144" s="434">
        <f t="shared" si="127"/>
        <v>13670300</v>
      </c>
    </row>
    <row r="8145" spans="1:9">
      <c r="A8145" s="421">
        <v>8144</v>
      </c>
      <c r="B8145" s="422" t="s">
        <v>7711</v>
      </c>
      <c r="C8145" s="422" t="s">
        <v>11561</v>
      </c>
      <c r="D8145" s="422" t="s">
        <v>12098</v>
      </c>
      <c r="E8145" s="422" t="s">
        <v>12145</v>
      </c>
      <c r="F8145" s="438">
        <v>17400000</v>
      </c>
      <c r="G8145" s="423">
        <v>2023</v>
      </c>
      <c r="H8145" s="424">
        <f>VLOOKUP(G8145,[3]잔가율!$B$3:$C$33,2,FALSE)</f>
        <v>0.82599999999999996</v>
      </c>
      <c r="I8145" s="434">
        <f t="shared" si="127"/>
        <v>14372400</v>
      </c>
    </row>
    <row r="8146" spans="1:9">
      <c r="A8146" s="421">
        <v>8145</v>
      </c>
      <c r="B8146" s="422" t="s">
        <v>7711</v>
      </c>
      <c r="C8146" s="422" t="s">
        <v>11561</v>
      </c>
      <c r="D8146" s="422" t="s">
        <v>12098</v>
      </c>
      <c r="E8146" s="422" t="s">
        <v>12146</v>
      </c>
      <c r="F8146" s="438">
        <v>18000000</v>
      </c>
      <c r="G8146" s="423">
        <v>2023</v>
      </c>
      <c r="H8146" s="424">
        <f>VLOOKUP(G8146,[3]잔가율!$B$3:$C$33,2,FALSE)</f>
        <v>0.82599999999999996</v>
      </c>
      <c r="I8146" s="434">
        <f t="shared" si="127"/>
        <v>14868000</v>
      </c>
    </row>
    <row r="8147" spans="1:9">
      <c r="A8147" s="421">
        <v>8146</v>
      </c>
      <c r="B8147" s="422" t="s">
        <v>7711</v>
      </c>
      <c r="C8147" s="422" t="s">
        <v>11561</v>
      </c>
      <c r="D8147" s="422" t="s">
        <v>12098</v>
      </c>
      <c r="E8147" s="422" t="s">
        <v>12147</v>
      </c>
      <c r="F8147" s="438">
        <v>16690000</v>
      </c>
      <c r="G8147" s="423">
        <v>2023</v>
      </c>
      <c r="H8147" s="424">
        <f>VLOOKUP(G8147,[3]잔가율!$B$3:$C$33,2,FALSE)</f>
        <v>0.82599999999999996</v>
      </c>
      <c r="I8147" s="434">
        <f t="shared" si="127"/>
        <v>13785940</v>
      </c>
    </row>
    <row r="8148" spans="1:9">
      <c r="A8148" s="421">
        <v>8147</v>
      </c>
      <c r="B8148" s="422" t="s">
        <v>7711</v>
      </c>
      <c r="C8148" s="422" t="s">
        <v>11561</v>
      </c>
      <c r="D8148" s="422" t="s">
        <v>12098</v>
      </c>
      <c r="E8148" s="422" t="s">
        <v>12148</v>
      </c>
      <c r="F8148" s="438">
        <v>17160000</v>
      </c>
      <c r="G8148" s="423">
        <v>2023</v>
      </c>
      <c r="H8148" s="424">
        <f>VLOOKUP(G8148,[3]잔가율!$B$3:$C$33,2,FALSE)</f>
        <v>0.82599999999999996</v>
      </c>
      <c r="I8148" s="434">
        <f t="shared" si="127"/>
        <v>14174160</v>
      </c>
    </row>
    <row r="8149" spans="1:9">
      <c r="A8149" s="421">
        <v>8148</v>
      </c>
      <c r="B8149" s="422" t="s">
        <v>7711</v>
      </c>
      <c r="C8149" s="422" t="s">
        <v>11561</v>
      </c>
      <c r="D8149" s="422" t="s">
        <v>12098</v>
      </c>
      <c r="E8149" s="422" t="s">
        <v>12149</v>
      </c>
      <c r="F8149" s="438">
        <v>15600000</v>
      </c>
      <c r="G8149" s="423">
        <v>2023</v>
      </c>
      <c r="H8149" s="424">
        <f>VLOOKUP(G8149,[3]잔가율!$B$3:$C$33,2,FALSE)</f>
        <v>0.82599999999999996</v>
      </c>
      <c r="I8149" s="434">
        <f t="shared" si="127"/>
        <v>12885600</v>
      </c>
    </row>
    <row r="8150" spans="1:9">
      <c r="A8150" s="421">
        <v>8149</v>
      </c>
      <c r="B8150" s="422" t="s">
        <v>7711</v>
      </c>
      <c r="C8150" s="422" t="s">
        <v>11561</v>
      </c>
      <c r="D8150" s="422" t="s">
        <v>12098</v>
      </c>
      <c r="E8150" s="422" t="s">
        <v>12150</v>
      </c>
      <c r="F8150" s="438">
        <v>15680000</v>
      </c>
      <c r="G8150" s="423">
        <v>2023</v>
      </c>
      <c r="H8150" s="424">
        <f>VLOOKUP(G8150,[3]잔가율!$B$3:$C$33,2,FALSE)</f>
        <v>0.82599999999999996</v>
      </c>
      <c r="I8150" s="434">
        <f t="shared" si="127"/>
        <v>12951680</v>
      </c>
    </row>
    <row r="8151" spans="1:9">
      <c r="A8151" s="421">
        <v>8150</v>
      </c>
      <c r="B8151" s="426" t="s">
        <v>7711</v>
      </c>
      <c r="C8151" s="426" t="s">
        <v>11561</v>
      </c>
      <c r="D8151" s="426" t="s">
        <v>12098</v>
      </c>
      <c r="E8151" s="426" t="s">
        <v>12151</v>
      </c>
      <c r="F8151" s="441">
        <v>16980000</v>
      </c>
      <c r="G8151" s="423">
        <v>2023</v>
      </c>
      <c r="H8151" s="424">
        <f>VLOOKUP(G8151,[3]잔가율!$B$3:$C$33,2,FALSE)</f>
        <v>0.82599999999999996</v>
      </c>
      <c r="I8151" s="434">
        <f t="shared" si="127"/>
        <v>14025480</v>
      </c>
    </row>
    <row r="8152" spans="1:9">
      <c r="A8152" s="421">
        <v>8151</v>
      </c>
      <c r="B8152" s="422" t="s">
        <v>7711</v>
      </c>
      <c r="C8152" s="422" t="s">
        <v>11561</v>
      </c>
      <c r="D8152" s="422" t="s">
        <v>12098</v>
      </c>
      <c r="E8152" s="422" t="s">
        <v>12152</v>
      </c>
      <c r="F8152" s="438">
        <v>18090000</v>
      </c>
      <c r="G8152" s="423">
        <v>2023</v>
      </c>
      <c r="H8152" s="424">
        <f>VLOOKUP(G8152,[3]잔가율!$B$3:$C$33,2,FALSE)</f>
        <v>0.82599999999999996</v>
      </c>
      <c r="I8152" s="434">
        <f t="shared" si="127"/>
        <v>14942340</v>
      </c>
    </row>
    <row r="8153" spans="1:9">
      <c r="A8153" s="421">
        <v>8152</v>
      </c>
      <c r="B8153" s="422" t="s">
        <v>7711</v>
      </c>
      <c r="C8153" s="422" t="s">
        <v>11561</v>
      </c>
      <c r="D8153" s="422" t="s">
        <v>12098</v>
      </c>
      <c r="E8153" s="422" t="s">
        <v>12153</v>
      </c>
      <c r="F8153" s="438">
        <v>16530000</v>
      </c>
      <c r="G8153" s="423">
        <v>2023</v>
      </c>
      <c r="H8153" s="424">
        <f>VLOOKUP(G8153,[3]잔가율!$B$3:$C$33,2,FALSE)</f>
        <v>0.82599999999999996</v>
      </c>
      <c r="I8153" s="434">
        <f t="shared" si="127"/>
        <v>13653780</v>
      </c>
    </row>
    <row r="8154" spans="1:9">
      <c r="A8154" s="421">
        <v>8153</v>
      </c>
      <c r="B8154" s="422" t="s">
        <v>7711</v>
      </c>
      <c r="C8154" s="422" t="s">
        <v>11561</v>
      </c>
      <c r="D8154" s="422" t="s">
        <v>12098</v>
      </c>
      <c r="E8154" s="422" t="s">
        <v>12154</v>
      </c>
      <c r="F8154" s="438">
        <v>20720000</v>
      </c>
      <c r="G8154" s="423">
        <v>2023</v>
      </c>
      <c r="H8154" s="424">
        <f>VLOOKUP(G8154,[3]잔가율!$B$3:$C$33,2,FALSE)</f>
        <v>0.82599999999999996</v>
      </c>
      <c r="I8154" s="434">
        <f t="shared" si="127"/>
        <v>17114720</v>
      </c>
    </row>
    <row r="8155" spans="1:9">
      <c r="A8155" s="421">
        <v>8154</v>
      </c>
      <c r="B8155" s="422" t="s">
        <v>7711</v>
      </c>
      <c r="C8155" s="422" t="s">
        <v>11561</v>
      </c>
      <c r="D8155" s="422" t="s">
        <v>12098</v>
      </c>
      <c r="E8155" s="422" t="s">
        <v>12155</v>
      </c>
      <c r="F8155" s="438">
        <v>19010000</v>
      </c>
      <c r="G8155" s="423">
        <v>2023</v>
      </c>
      <c r="H8155" s="424">
        <f>VLOOKUP(G8155,[3]잔가율!$B$3:$C$33,2,FALSE)</f>
        <v>0.82599999999999996</v>
      </c>
      <c r="I8155" s="434">
        <f t="shared" si="127"/>
        <v>15702260</v>
      </c>
    </row>
    <row r="8156" spans="1:9">
      <c r="A8156" s="421">
        <v>8155</v>
      </c>
      <c r="B8156" s="422" t="s">
        <v>7711</v>
      </c>
      <c r="C8156" s="422" t="s">
        <v>11561</v>
      </c>
      <c r="D8156" s="422" t="s">
        <v>12098</v>
      </c>
      <c r="E8156" s="422" t="s">
        <v>12156</v>
      </c>
      <c r="F8156" s="438">
        <v>19420000</v>
      </c>
      <c r="G8156" s="423">
        <v>2023</v>
      </c>
      <c r="H8156" s="424">
        <f>VLOOKUP(G8156,[3]잔가율!$B$3:$C$33,2,FALSE)</f>
        <v>0.82599999999999996</v>
      </c>
      <c r="I8156" s="434">
        <f t="shared" si="127"/>
        <v>16040920</v>
      </c>
    </row>
    <row r="8157" spans="1:9">
      <c r="A8157" s="421">
        <v>8156</v>
      </c>
      <c r="B8157" s="422" t="s">
        <v>7711</v>
      </c>
      <c r="C8157" s="422" t="s">
        <v>11561</v>
      </c>
      <c r="D8157" s="422" t="s">
        <v>12098</v>
      </c>
      <c r="E8157" s="422" t="s">
        <v>12157</v>
      </c>
      <c r="F8157" s="438">
        <v>17220000</v>
      </c>
      <c r="G8157" s="423">
        <v>2023</v>
      </c>
      <c r="H8157" s="424">
        <f>VLOOKUP(G8157,[3]잔가율!$B$3:$C$33,2,FALSE)</f>
        <v>0.82599999999999996</v>
      </c>
      <c r="I8157" s="434">
        <f t="shared" si="127"/>
        <v>14223720</v>
      </c>
    </row>
    <row r="8158" spans="1:9">
      <c r="A8158" s="421">
        <v>8157</v>
      </c>
      <c r="B8158" s="422" t="s">
        <v>7711</v>
      </c>
      <c r="C8158" s="422" t="s">
        <v>11561</v>
      </c>
      <c r="D8158" s="422" t="s">
        <v>12098</v>
      </c>
      <c r="E8158" s="422" t="s">
        <v>12158</v>
      </c>
      <c r="F8158" s="438">
        <v>20880000</v>
      </c>
      <c r="G8158" s="423">
        <v>2023</v>
      </c>
      <c r="H8158" s="424">
        <f>VLOOKUP(G8158,[3]잔가율!$B$3:$C$33,2,FALSE)</f>
        <v>0.82599999999999996</v>
      </c>
      <c r="I8158" s="434">
        <f t="shared" si="127"/>
        <v>17246880</v>
      </c>
    </row>
    <row r="8159" spans="1:9">
      <c r="A8159" s="421">
        <v>8158</v>
      </c>
      <c r="B8159" s="422" t="s">
        <v>7711</v>
      </c>
      <c r="C8159" s="422" t="s">
        <v>11561</v>
      </c>
      <c r="D8159" s="422" t="s">
        <v>12098</v>
      </c>
      <c r="E8159" s="422" t="s">
        <v>12159</v>
      </c>
      <c r="F8159" s="438">
        <v>17000000</v>
      </c>
      <c r="G8159" s="423">
        <v>2023</v>
      </c>
      <c r="H8159" s="424">
        <f>VLOOKUP(G8159,[3]잔가율!$B$3:$C$33,2,FALSE)</f>
        <v>0.82599999999999996</v>
      </c>
      <c r="I8159" s="434">
        <f t="shared" si="127"/>
        <v>14042000</v>
      </c>
    </row>
    <row r="8160" spans="1:9">
      <c r="A8160" s="421">
        <v>8159</v>
      </c>
      <c r="B8160" s="422" t="s">
        <v>7711</v>
      </c>
      <c r="C8160" s="422" t="s">
        <v>11561</v>
      </c>
      <c r="D8160" s="422" t="s">
        <v>12098</v>
      </c>
      <c r="E8160" s="422" t="s">
        <v>12160</v>
      </c>
      <c r="F8160" s="438">
        <v>17400000</v>
      </c>
      <c r="G8160" s="423">
        <v>2023</v>
      </c>
      <c r="H8160" s="424">
        <f>VLOOKUP(G8160,[3]잔가율!$B$3:$C$33,2,FALSE)</f>
        <v>0.82599999999999996</v>
      </c>
      <c r="I8160" s="434">
        <f t="shared" si="127"/>
        <v>14372400</v>
      </c>
    </row>
    <row r="8161" spans="1:9">
      <c r="A8161" s="421">
        <v>8160</v>
      </c>
      <c r="B8161" s="422" t="s">
        <v>7711</v>
      </c>
      <c r="C8161" s="422" t="s">
        <v>11561</v>
      </c>
      <c r="D8161" s="422" t="s">
        <v>12098</v>
      </c>
      <c r="E8161" s="422" t="s">
        <v>12161</v>
      </c>
      <c r="F8161" s="438">
        <v>16600000</v>
      </c>
      <c r="G8161" s="423">
        <v>2023</v>
      </c>
      <c r="H8161" s="424">
        <f>VLOOKUP(G8161,[3]잔가율!$B$3:$C$33,2,FALSE)</f>
        <v>0.82599999999999996</v>
      </c>
      <c r="I8161" s="434">
        <f t="shared" si="127"/>
        <v>13711600</v>
      </c>
    </row>
    <row r="8162" spans="1:9">
      <c r="A8162" s="421">
        <v>8161</v>
      </c>
      <c r="B8162" s="422" t="s">
        <v>7711</v>
      </c>
      <c r="C8162" s="422" t="s">
        <v>11561</v>
      </c>
      <c r="D8162" s="422" t="s">
        <v>12098</v>
      </c>
      <c r="E8162" s="422" t="s">
        <v>12162</v>
      </c>
      <c r="F8162" s="438">
        <v>17470000</v>
      </c>
      <c r="G8162" s="423">
        <v>2023</v>
      </c>
      <c r="H8162" s="424">
        <f>VLOOKUP(G8162,[3]잔가율!$B$3:$C$33,2,FALSE)</f>
        <v>0.82599999999999996</v>
      </c>
      <c r="I8162" s="434">
        <f t="shared" si="127"/>
        <v>14430220</v>
      </c>
    </row>
    <row r="8163" spans="1:9">
      <c r="A8163" s="421">
        <v>8162</v>
      </c>
      <c r="B8163" s="422" t="s">
        <v>7711</v>
      </c>
      <c r="C8163" s="422" t="s">
        <v>11561</v>
      </c>
      <c r="D8163" s="422" t="s">
        <v>12098</v>
      </c>
      <c r="E8163" s="422" t="s">
        <v>12163</v>
      </c>
      <c r="F8163" s="438">
        <v>18800000</v>
      </c>
      <c r="G8163" s="423">
        <v>2023</v>
      </c>
      <c r="H8163" s="424">
        <f>VLOOKUP(G8163,[3]잔가율!$B$3:$C$33,2,FALSE)</f>
        <v>0.82599999999999996</v>
      </c>
      <c r="I8163" s="434">
        <f t="shared" si="127"/>
        <v>15528800</v>
      </c>
    </row>
    <row r="8164" spans="1:9">
      <c r="A8164" s="421">
        <v>8163</v>
      </c>
      <c r="B8164" s="422" t="s">
        <v>7711</v>
      </c>
      <c r="C8164" s="422" t="s">
        <v>11561</v>
      </c>
      <c r="D8164" s="422" t="s">
        <v>12098</v>
      </c>
      <c r="E8164" s="422" t="s">
        <v>12164</v>
      </c>
      <c r="F8164" s="438">
        <v>17090000</v>
      </c>
      <c r="G8164" s="423">
        <v>2023</v>
      </c>
      <c r="H8164" s="424">
        <f>VLOOKUP(G8164,[3]잔가율!$B$3:$C$33,2,FALSE)</f>
        <v>0.82599999999999996</v>
      </c>
      <c r="I8164" s="434">
        <f t="shared" si="127"/>
        <v>14116340</v>
      </c>
    </row>
    <row r="8165" spans="1:9">
      <c r="A8165" s="421">
        <v>8164</v>
      </c>
      <c r="B8165" s="422" t="s">
        <v>7711</v>
      </c>
      <c r="C8165" s="422" t="s">
        <v>11561</v>
      </c>
      <c r="D8165" s="422" t="s">
        <v>12098</v>
      </c>
      <c r="E8165" s="422" t="s">
        <v>12165</v>
      </c>
      <c r="F8165" s="438">
        <v>20180000</v>
      </c>
      <c r="G8165" s="423">
        <v>2023</v>
      </c>
      <c r="H8165" s="424">
        <f>VLOOKUP(G8165,[3]잔가율!$B$3:$C$33,2,FALSE)</f>
        <v>0.82599999999999996</v>
      </c>
      <c r="I8165" s="434">
        <f t="shared" si="127"/>
        <v>16668680</v>
      </c>
    </row>
    <row r="8166" spans="1:9">
      <c r="A8166" s="421">
        <v>8165</v>
      </c>
      <c r="B8166" s="422" t="s">
        <v>7711</v>
      </c>
      <c r="C8166" s="422" t="s">
        <v>11561</v>
      </c>
      <c r="D8166" s="422" t="s">
        <v>12098</v>
      </c>
      <c r="E8166" s="422" t="s">
        <v>12166</v>
      </c>
      <c r="F8166" s="438">
        <v>17710000</v>
      </c>
      <c r="G8166" s="423">
        <v>2023</v>
      </c>
      <c r="H8166" s="424">
        <f>VLOOKUP(G8166,[3]잔가율!$B$3:$C$33,2,FALSE)</f>
        <v>0.82599999999999996</v>
      </c>
      <c r="I8166" s="434">
        <f t="shared" si="127"/>
        <v>14628460</v>
      </c>
    </row>
    <row r="8167" spans="1:9">
      <c r="A8167" s="421">
        <v>8166</v>
      </c>
      <c r="B8167" s="422" t="s">
        <v>7711</v>
      </c>
      <c r="C8167" s="422" t="s">
        <v>11561</v>
      </c>
      <c r="D8167" s="422" t="s">
        <v>12098</v>
      </c>
      <c r="E8167" s="422" t="s">
        <v>12167</v>
      </c>
      <c r="F8167" s="438">
        <v>19630000</v>
      </c>
      <c r="G8167" s="423">
        <v>2023</v>
      </c>
      <c r="H8167" s="424">
        <f>VLOOKUP(G8167,[3]잔가율!$B$3:$C$33,2,FALSE)</f>
        <v>0.82599999999999996</v>
      </c>
      <c r="I8167" s="434">
        <f t="shared" si="127"/>
        <v>16214380</v>
      </c>
    </row>
    <row r="8168" spans="1:9">
      <c r="A8168" s="421">
        <v>8167</v>
      </c>
      <c r="B8168" s="422" t="s">
        <v>7711</v>
      </c>
      <c r="C8168" s="422" t="s">
        <v>11561</v>
      </c>
      <c r="D8168" s="422" t="s">
        <v>12098</v>
      </c>
      <c r="E8168" s="422" t="s">
        <v>12168</v>
      </c>
      <c r="F8168" s="438">
        <v>20320000</v>
      </c>
      <c r="G8168" s="423">
        <v>2023</v>
      </c>
      <c r="H8168" s="424">
        <f>VLOOKUP(G8168,[3]잔가율!$B$3:$C$33,2,FALSE)</f>
        <v>0.82599999999999996</v>
      </c>
      <c r="I8168" s="434">
        <f t="shared" si="127"/>
        <v>16784320</v>
      </c>
    </row>
    <row r="8169" spans="1:9">
      <c r="A8169" s="421">
        <v>8168</v>
      </c>
      <c r="B8169" s="422" t="s">
        <v>7711</v>
      </c>
      <c r="C8169" s="422" t="s">
        <v>11561</v>
      </c>
      <c r="D8169" s="422" t="s">
        <v>12098</v>
      </c>
      <c r="E8169" s="422" t="s">
        <v>12169</v>
      </c>
      <c r="F8169" s="438">
        <v>21100000</v>
      </c>
      <c r="G8169" s="423">
        <v>2023</v>
      </c>
      <c r="H8169" s="424">
        <f>VLOOKUP(G8169,[3]잔가율!$B$3:$C$33,2,FALSE)</f>
        <v>0.82599999999999996</v>
      </c>
      <c r="I8169" s="434">
        <f t="shared" si="127"/>
        <v>17428600</v>
      </c>
    </row>
    <row r="8170" spans="1:9">
      <c r="A8170" s="421">
        <v>8169</v>
      </c>
      <c r="B8170" s="422" t="s">
        <v>7711</v>
      </c>
      <c r="C8170" s="422" t="s">
        <v>11561</v>
      </c>
      <c r="D8170" s="422" t="s">
        <v>12098</v>
      </c>
      <c r="E8170" s="422" t="s">
        <v>12170</v>
      </c>
      <c r="F8170" s="438">
        <v>21420000</v>
      </c>
      <c r="G8170" s="423">
        <v>2023</v>
      </c>
      <c r="H8170" s="424">
        <f>VLOOKUP(G8170,[3]잔가율!$B$3:$C$33,2,FALSE)</f>
        <v>0.82599999999999996</v>
      </c>
      <c r="I8170" s="434">
        <f t="shared" si="127"/>
        <v>17692920</v>
      </c>
    </row>
    <row r="8171" spans="1:9">
      <c r="A8171" s="421">
        <v>8170</v>
      </c>
      <c r="B8171" s="422" t="s">
        <v>7711</v>
      </c>
      <c r="C8171" s="422" t="s">
        <v>11561</v>
      </c>
      <c r="D8171" s="422" t="s">
        <v>12098</v>
      </c>
      <c r="E8171" s="422" t="s">
        <v>12171</v>
      </c>
      <c r="F8171" s="438">
        <v>18680000</v>
      </c>
      <c r="G8171" s="423">
        <v>2023</v>
      </c>
      <c r="H8171" s="424">
        <f>VLOOKUP(G8171,[3]잔가율!$B$3:$C$33,2,FALSE)</f>
        <v>0.82599999999999996</v>
      </c>
      <c r="I8171" s="434">
        <f t="shared" si="127"/>
        <v>15429680</v>
      </c>
    </row>
    <row r="8172" spans="1:9">
      <c r="A8172" s="421">
        <v>8171</v>
      </c>
      <c r="B8172" s="422" t="s">
        <v>7711</v>
      </c>
      <c r="C8172" s="422" t="s">
        <v>11561</v>
      </c>
      <c r="D8172" s="422" t="s">
        <v>12098</v>
      </c>
      <c r="E8172" s="422" t="s">
        <v>12172</v>
      </c>
      <c r="F8172" s="438">
        <v>23260000</v>
      </c>
      <c r="G8172" s="423">
        <v>2023</v>
      </c>
      <c r="H8172" s="424">
        <f>VLOOKUP(G8172,[3]잔가율!$B$3:$C$33,2,FALSE)</f>
        <v>0.82599999999999996</v>
      </c>
      <c r="I8172" s="434">
        <f t="shared" si="127"/>
        <v>19212760</v>
      </c>
    </row>
    <row r="8173" spans="1:9">
      <c r="A8173" s="421">
        <v>8172</v>
      </c>
      <c r="B8173" s="422" t="s">
        <v>7711</v>
      </c>
      <c r="C8173" s="422" t="s">
        <v>11561</v>
      </c>
      <c r="D8173" s="422" t="s">
        <v>12098</v>
      </c>
      <c r="E8173" s="422" t="s">
        <v>12173</v>
      </c>
      <c r="F8173" s="438">
        <v>20500000</v>
      </c>
      <c r="G8173" s="423">
        <v>2023</v>
      </c>
      <c r="H8173" s="424">
        <f>VLOOKUP(G8173,[3]잔가율!$B$3:$C$33,2,FALSE)</f>
        <v>0.82599999999999996</v>
      </c>
      <c r="I8173" s="434">
        <f t="shared" si="127"/>
        <v>16933000</v>
      </c>
    </row>
    <row r="8174" spans="1:9">
      <c r="A8174" s="421">
        <v>8173</v>
      </c>
      <c r="B8174" s="422" t="s">
        <v>7711</v>
      </c>
      <c r="C8174" s="422" t="s">
        <v>11561</v>
      </c>
      <c r="D8174" s="422" t="s">
        <v>12098</v>
      </c>
      <c r="E8174" s="422" t="s">
        <v>12174</v>
      </c>
      <c r="F8174" s="438">
        <v>18550000</v>
      </c>
      <c r="G8174" s="423">
        <v>2023</v>
      </c>
      <c r="H8174" s="424">
        <f>VLOOKUP(G8174,[3]잔가율!$B$3:$C$33,2,FALSE)</f>
        <v>0.82599999999999996</v>
      </c>
      <c r="I8174" s="434">
        <f t="shared" si="127"/>
        <v>15322300</v>
      </c>
    </row>
    <row r="8175" spans="1:9">
      <c r="A8175" s="421">
        <v>8174</v>
      </c>
      <c r="B8175" s="422" t="s">
        <v>7711</v>
      </c>
      <c r="C8175" s="422" t="s">
        <v>11561</v>
      </c>
      <c r="D8175" s="422" t="s">
        <v>12098</v>
      </c>
      <c r="E8175" s="422" t="s">
        <v>12175</v>
      </c>
      <c r="F8175" s="438">
        <v>21460000</v>
      </c>
      <c r="G8175" s="423">
        <v>2023</v>
      </c>
      <c r="H8175" s="424">
        <f>VLOOKUP(G8175,[3]잔가율!$B$3:$C$33,2,FALSE)</f>
        <v>0.82599999999999996</v>
      </c>
      <c r="I8175" s="434">
        <f t="shared" si="127"/>
        <v>17725960</v>
      </c>
    </row>
    <row r="8176" spans="1:9">
      <c r="A8176" s="421">
        <v>8175</v>
      </c>
      <c r="B8176" s="422" t="s">
        <v>7711</v>
      </c>
      <c r="C8176" s="422" t="s">
        <v>11561</v>
      </c>
      <c r="D8176" s="422" t="s">
        <v>12098</v>
      </c>
      <c r="E8176" s="422" t="s">
        <v>12176</v>
      </c>
      <c r="F8176" s="438">
        <v>18270000</v>
      </c>
      <c r="G8176" s="423">
        <v>2023</v>
      </c>
      <c r="H8176" s="424">
        <f>VLOOKUP(G8176,[3]잔가율!$B$3:$C$33,2,FALSE)</f>
        <v>0.82599999999999996</v>
      </c>
      <c r="I8176" s="434">
        <f t="shared" si="127"/>
        <v>15091020</v>
      </c>
    </row>
    <row r="8177" spans="1:9">
      <c r="A8177" s="421">
        <v>8176</v>
      </c>
      <c r="B8177" s="422" t="s">
        <v>7711</v>
      </c>
      <c r="C8177" s="422" t="s">
        <v>11561</v>
      </c>
      <c r="D8177" s="422" t="s">
        <v>12098</v>
      </c>
      <c r="E8177" s="422" t="s">
        <v>12177</v>
      </c>
      <c r="F8177" s="438">
        <v>17360000</v>
      </c>
      <c r="G8177" s="423">
        <v>2023</v>
      </c>
      <c r="H8177" s="424">
        <f>VLOOKUP(G8177,[3]잔가율!$B$3:$C$33,2,FALSE)</f>
        <v>0.82599999999999996</v>
      </c>
      <c r="I8177" s="434">
        <f t="shared" si="127"/>
        <v>14339360</v>
      </c>
    </row>
    <row r="8178" spans="1:9">
      <c r="A8178" s="421">
        <v>8177</v>
      </c>
      <c r="B8178" s="422" t="s">
        <v>7711</v>
      </c>
      <c r="C8178" s="422" t="s">
        <v>11561</v>
      </c>
      <c r="D8178" s="422" t="s">
        <v>12098</v>
      </c>
      <c r="E8178" s="422" t="s">
        <v>12178</v>
      </c>
      <c r="F8178" s="438">
        <v>20800000</v>
      </c>
      <c r="G8178" s="423">
        <v>2023</v>
      </c>
      <c r="H8178" s="424">
        <f>VLOOKUP(G8178,[3]잔가율!$B$3:$C$33,2,FALSE)</f>
        <v>0.82599999999999996</v>
      </c>
      <c r="I8178" s="434">
        <f t="shared" si="127"/>
        <v>17180800</v>
      </c>
    </row>
    <row r="8179" spans="1:9">
      <c r="A8179" s="421">
        <v>8178</v>
      </c>
      <c r="B8179" s="422" t="s">
        <v>7711</v>
      </c>
      <c r="C8179" s="422" t="s">
        <v>11561</v>
      </c>
      <c r="D8179" s="422" t="s">
        <v>12098</v>
      </c>
      <c r="E8179" s="422" t="s">
        <v>12179</v>
      </c>
      <c r="F8179" s="438">
        <v>16860000</v>
      </c>
      <c r="G8179" s="423">
        <v>2023</v>
      </c>
      <c r="H8179" s="424">
        <f>VLOOKUP(G8179,[3]잔가율!$B$3:$C$33,2,FALSE)</f>
        <v>0.82599999999999996</v>
      </c>
      <c r="I8179" s="434">
        <f t="shared" si="127"/>
        <v>13926360</v>
      </c>
    </row>
    <row r="8180" spans="1:9">
      <c r="A8180" s="421">
        <v>8179</v>
      </c>
      <c r="B8180" s="422" t="s">
        <v>7711</v>
      </c>
      <c r="C8180" s="422" t="s">
        <v>11561</v>
      </c>
      <c r="D8180" s="422" t="s">
        <v>12098</v>
      </c>
      <c r="E8180" s="422" t="s">
        <v>12180</v>
      </c>
      <c r="F8180" s="438">
        <v>16860000</v>
      </c>
      <c r="G8180" s="423">
        <v>2023</v>
      </c>
      <c r="H8180" s="424">
        <f>VLOOKUP(G8180,[3]잔가율!$B$3:$C$33,2,FALSE)</f>
        <v>0.82599999999999996</v>
      </c>
      <c r="I8180" s="434">
        <f t="shared" si="127"/>
        <v>13926360</v>
      </c>
    </row>
    <row r="8181" spans="1:9">
      <c r="A8181" s="421">
        <v>8180</v>
      </c>
      <c r="B8181" s="422" t="s">
        <v>7711</v>
      </c>
      <c r="C8181" s="422" t="s">
        <v>11561</v>
      </c>
      <c r="D8181" s="422" t="s">
        <v>12098</v>
      </c>
      <c r="E8181" s="422" t="s">
        <v>12181</v>
      </c>
      <c r="F8181" s="438">
        <v>22070000</v>
      </c>
      <c r="G8181" s="423">
        <v>2023</v>
      </c>
      <c r="H8181" s="424">
        <f>VLOOKUP(G8181,[3]잔가율!$B$3:$C$33,2,FALSE)</f>
        <v>0.82599999999999996</v>
      </c>
      <c r="I8181" s="434">
        <f t="shared" si="127"/>
        <v>18229820</v>
      </c>
    </row>
    <row r="8182" spans="1:9">
      <c r="A8182" s="421">
        <v>8181</v>
      </c>
      <c r="B8182" s="422" t="s">
        <v>7711</v>
      </c>
      <c r="C8182" s="422" t="s">
        <v>11561</v>
      </c>
      <c r="D8182" s="422" t="s">
        <v>12098</v>
      </c>
      <c r="E8182" s="422" t="s">
        <v>12182</v>
      </c>
      <c r="F8182" s="438">
        <v>21620000</v>
      </c>
      <c r="G8182" s="423">
        <v>2023</v>
      </c>
      <c r="H8182" s="424">
        <f>VLOOKUP(G8182,[3]잔가율!$B$3:$C$33,2,FALSE)</f>
        <v>0.82599999999999996</v>
      </c>
      <c r="I8182" s="434">
        <f t="shared" si="127"/>
        <v>17858120</v>
      </c>
    </row>
    <row r="8183" spans="1:9">
      <c r="A8183" s="421">
        <v>8182</v>
      </c>
      <c r="B8183" s="422" t="s">
        <v>7711</v>
      </c>
      <c r="C8183" s="422" t="s">
        <v>11561</v>
      </c>
      <c r="D8183" s="422" t="s">
        <v>12098</v>
      </c>
      <c r="E8183" s="422" t="s">
        <v>12183</v>
      </c>
      <c r="F8183" s="438">
        <v>20070000</v>
      </c>
      <c r="G8183" s="423">
        <v>2023</v>
      </c>
      <c r="H8183" s="424">
        <f>VLOOKUP(G8183,[3]잔가율!$B$3:$C$33,2,FALSE)</f>
        <v>0.82599999999999996</v>
      </c>
      <c r="I8183" s="434">
        <f t="shared" si="127"/>
        <v>16577820</v>
      </c>
    </row>
    <row r="8184" spans="1:9">
      <c r="A8184" s="421">
        <v>8183</v>
      </c>
      <c r="B8184" s="422" t="s">
        <v>7711</v>
      </c>
      <c r="C8184" s="422" t="s">
        <v>11561</v>
      </c>
      <c r="D8184" s="422" t="s">
        <v>12098</v>
      </c>
      <c r="E8184" s="422" t="s">
        <v>12184</v>
      </c>
      <c r="F8184" s="438">
        <v>20220000</v>
      </c>
      <c r="G8184" s="423">
        <v>2023</v>
      </c>
      <c r="H8184" s="424">
        <f>VLOOKUP(G8184,[3]잔가율!$B$3:$C$33,2,FALSE)</f>
        <v>0.82599999999999996</v>
      </c>
      <c r="I8184" s="434">
        <f t="shared" si="127"/>
        <v>16701720</v>
      </c>
    </row>
    <row r="8185" spans="1:9">
      <c r="A8185" s="421">
        <v>8184</v>
      </c>
      <c r="B8185" s="422" t="s">
        <v>7711</v>
      </c>
      <c r="C8185" s="422" t="s">
        <v>11561</v>
      </c>
      <c r="D8185" s="422" t="s">
        <v>12098</v>
      </c>
      <c r="E8185" s="422" t="s">
        <v>12185</v>
      </c>
      <c r="F8185" s="438">
        <v>22045000</v>
      </c>
      <c r="G8185" s="423">
        <v>2023</v>
      </c>
      <c r="H8185" s="424">
        <f>VLOOKUP(G8185,[3]잔가율!$B$3:$C$33,2,FALSE)</f>
        <v>0.82599999999999996</v>
      </c>
      <c r="I8185" s="434">
        <f t="shared" si="127"/>
        <v>18209170</v>
      </c>
    </row>
    <row r="8186" spans="1:9">
      <c r="A8186" s="421">
        <v>8185</v>
      </c>
      <c r="B8186" s="422" t="s">
        <v>7711</v>
      </c>
      <c r="C8186" s="422" t="s">
        <v>11561</v>
      </c>
      <c r="D8186" s="422" t="s">
        <v>12098</v>
      </c>
      <c r="E8186" s="422" t="s">
        <v>12186</v>
      </c>
      <c r="F8186" s="438">
        <v>21620000</v>
      </c>
      <c r="G8186" s="423">
        <v>2023</v>
      </c>
      <c r="H8186" s="424">
        <f>VLOOKUP(G8186,[3]잔가율!$B$3:$C$33,2,FALSE)</f>
        <v>0.82599999999999996</v>
      </c>
      <c r="I8186" s="434">
        <f t="shared" si="127"/>
        <v>17858120</v>
      </c>
    </row>
    <row r="8187" spans="1:9">
      <c r="A8187" s="421">
        <v>8186</v>
      </c>
      <c r="B8187" s="422" t="s">
        <v>7711</v>
      </c>
      <c r="C8187" s="422" t="s">
        <v>11561</v>
      </c>
      <c r="D8187" s="422" t="s">
        <v>12098</v>
      </c>
      <c r="E8187" s="422" t="s">
        <v>12187</v>
      </c>
      <c r="F8187" s="438">
        <v>21620000</v>
      </c>
      <c r="G8187" s="423">
        <v>2023</v>
      </c>
      <c r="H8187" s="424">
        <f>VLOOKUP(G8187,[3]잔가율!$B$3:$C$33,2,FALSE)</f>
        <v>0.82599999999999996</v>
      </c>
      <c r="I8187" s="434">
        <f t="shared" si="127"/>
        <v>17858120</v>
      </c>
    </row>
    <row r="8188" spans="1:9">
      <c r="A8188" s="421">
        <v>8187</v>
      </c>
      <c r="B8188" s="422" t="s">
        <v>7711</v>
      </c>
      <c r="C8188" s="422" t="s">
        <v>11561</v>
      </c>
      <c r="D8188" s="422" t="s">
        <v>12098</v>
      </c>
      <c r="E8188" s="422" t="s">
        <v>12188</v>
      </c>
      <c r="F8188" s="438">
        <v>19900000</v>
      </c>
      <c r="G8188" s="423">
        <v>2023</v>
      </c>
      <c r="H8188" s="424">
        <f>VLOOKUP(G8188,[3]잔가율!$B$3:$C$33,2,FALSE)</f>
        <v>0.82599999999999996</v>
      </c>
      <c r="I8188" s="434">
        <f t="shared" si="127"/>
        <v>16437400</v>
      </c>
    </row>
    <row r="8189" spans="1:9">
      <c r="A8189" s="421">
        <v>8188</v>
      </c>
      <c r="B8189" s="422" t="s">
        <v>7711</v>
      </c>
      <c r="C8189" s="422" t="s">
        <v>11561</v>
      </c>
      <c r="D8189" s="422" t="s">
        <v>12098</v>
      </c>
      <c r="E8189" s="422" t="s">
        <v>12189</v>
      </c>
      <c r="F8189" s="438">
        <v>22000000</v>
      </c>
      <c r="G8189" s="423">
        <v>2023</v>
      </c>
      <c r="H8189" s="424">
        <f>VLOOKUP(G8189,[3]잔가율!$B$3:$C$33,2,FALSE)</f>
        <v>0.82599999999999996</v>
      </c>
      <c r="I8189" s="434">
        <f t="shared" si="127"/>
        <v>18172000</v>
      </c>
    </row>
    <row r="8190" spans="1:9">
      <c r="A8190" s="421">
        <v>8189</v>
      </c>
      <c r="B8190" s="422" t="s">
        <v>7711</v>
      </c>
      <c r="C8190" s="422" t="s">
        <v>11561</v>
      </c>
      <c r="D8190" s="422" t="s">
        <v>12098</v>
      </c>
      <c r="E8190" s="422" t="s">
        <v>12190</v>
      </c>
      <c r="F8190" s="438">
        <v>19360000</v>
      </c>
      <c r="G8190" s="423">
        <v>2023</v>
      </c>
      <c r="H8190" s="424">
        <f>VLOOKUP(G8190,[3]잔가율!$B$3:$C$33,2,FALSE)</f>
        <v>0.82599999999999996</v>
      </c>
      <c r="I8190" s="434">
        <f t="shared" si="127"/>
        <v>15991360</v>
      </c>
    </row>
    <row r="8191" spans="1:9">
      <c r="A8191" s="421">
        <v>8190</v>
      </c>
      <c r="B8191" s="422" t="s">
        <v>7711</v>
      </c>
      <c r="C8191" s="422" t="s">
        <v>11561</v>
      </c>
      <c r="D8191" s="422" t="s">
        <v>12098</v>
      </c>
      <c r="E8191" s="422" t="s">
        <v>12191</v>
      </c>
      <c r="F8191" s="438">
        <v>22210000</v>
      </c>
      <c r="G8191" s="423">
        <v>2023</v>
      </c>
      <c r="H8191" s="424">
        <f>VLOOKUP(G8191,[3]잔가율!$B$3:$C$33,2,FALSE)</f>
        <v>0.82599999999999996</v>
      </c>
      <c r="I8191" s="434">
        <f t="shared" si="127"/>
        <v>18345460</v>
      </c>
    </row>
    <row r="8192" spans="1:9">
      <c r="A8192" s="421">
        <v>8191</v>
      </c>
      <c r="B8192" s="422" t="s">
        <v>7711</v>
      </c>
      <c r="C8192" s="422" t="s">
        <v>11561</v>
      </c>
      <c r="D8192" s="422" t="s">
        <v>12192</v>
      </c>
      <c r="E8192" s="422" t="s">
        <v>12193</v>
      </c>
      <c r="F8192" s="438">
        <v>24800000</v>
      </c>
      <c r="G8192" s="423">
        <v>2023</v>
      </c>
      <c r="H8192" s="424">
        <f>VLOOKUP(G8192,[3]잔가율!$B$3:$C$33,2,FALSE)</f>
        <v>0.82599999999999996</v>
      </c>
      <c r="I8192" s="434">
        <f t="shared" si="127"/>
        <v>20484800</v>
      </c>
    </row>
    <row r="8193" spans="1:9">
      <c r="A8193" s="421">
        <v>8192</v>
      </c>
      <c r="B8193" s="422" t="s">
        <v>7711</v>
      </c>
      <c r="C8193" s="422" t="s">
        <v>11561</v>
      </c>
      <c r="D8193" s="422" t="s">
        <v>12192</v>
      </c>
      <c r="E8193" s="422" t="s">
        <v>12194</v>
      </c>
      <c r="F8193" s="438">
        <v>24900000</v>
      </c>
      <c r="G8193" s="423">
        <v>2023</v>
      </c>
      <c r="H8193" s="424">
        <f>VLOOKUP(G8193,[3]잔가율!$B$3:$C$33,2,FALSE)</f>
        <v>0.82599999999999996</v>
      </c>
      <c r="I8193" s="434">
        <f t="shared" si="127"/>
        <v>20567400</v>
      </c>
    </row>
    <row r="8194" spans="1:9">
      <c r="A8194" s="421">
        <v>8193</v>
      </c>
      <c r="B8194" s="422" t="s">
        <v>7711</v>
      </c>
      <c r="C8194" s="422" t="s">
        <v>11561</v>
      </c>
      <c r="D8194" s="422" t="s">
        <v>12192</v>
      </c>
      <c r="E8194" s="422" t="s">
        <v>12195</v>
      </c>
      <c r="F8194" s="438">
        <v>28200000</v>
      </c>
      <c r="G8194" s="423">
        <v>2023</v>
      </c>
      <c r="H8194" s="424">
        <f>VLOOKUP(G8194,[3]잔가율!$B$3:$C$33,2,FALSE)</f>
        <v>0.82599999999999996</v>
      </c>
      <c r="I8194" s="434">
        <f t="shared" ref="I8194:I8257" si="128">ROUNDDOWN(F8194*H8194,0)</f>
        <v>23293200</v>
      </c>
    </row>
    <row r="8195" spans="1:9">
      <c r="A8195" s="421">
        <v>8194</v>
      </c>
      <c r="B8195" s="422" t="s">
        <v>7711</v>
      </c>
      <c r="C8195" s="422" t="s">
        <v>11561</v>
      </c>
      <c r="D8195" s="422" t="s">
        <v>12192</v>
      </c>
      <c r="E8195" s="422" t="s">
        <v>12196</v>
      </c>
      <c r="F8195" s="438">
        <v>22870000</v>
      </c>
      <c r="G8195" s="423">
        <v>2023</v>
      </c>
      <c r="H8195" s="424">
        <f>VLOOKUP(G8195,[3]잔가율!$B$3:$C$33,2,FALSE)</f>
        <v>0.82599999999999996</v>
      </c>
      <c r="I8195" s="434">
        <f t="shared" si="128"/>
        <v>18890620</v>
      </c>
    </row>
    <row r="8196" spans="1:9">
      <c r="A8196" s="421">
        <v>8195</v>
      </c>
      <c r="B8196" s="422" t="s">
        <v>7711</v>
      </c>
      <c r="C8196" s="422" t="s">
        <v>11561</v>
      </c>
      <c r="D8196" s="422" t="s">
        <v>12192</v>
      </c>
      <c r="E8196" s="422" t="s">
        <v>12197</v>
      </c>
      <c r="F8196" s="438">
        <v>26600000</v>
      </c>
      <c r="G8196" s="423">
        <v>2023</v>
      </c>
      <c r="H8196" s="424">
        <f>VLOOKUP(G8196,[3]잔가율!$B$3:$C$33,2,FALSE)</f>
        <v>0.82599999999999996</v>
      </c>
      <c r="I8196" s="434">
        <f t="shared" si="128"/>
        <v>21971600</v>
      </c>
    </row>
    <row r="8197" spans="1:9">
      <c r="A8197" s="421">
        <v>8196</v>
      </c>
      <c r="B8197" s="422" t="s">
        <v>7711</v>
      </c>
      <c r="C8197" s="422" t="s">
        <v>11561</v>
      </c>
      <c r="D8197" s="422" t="s">
        <v>12192</v>
      </c>
      <c r="E8197" s="422" t="s">
        <v>12198</v>
      </c>
      <c r="F8197" s="438">
        <v>27470000</v>
      </c>
      <c r="G8197" s="423">
        <v>2023</v>
      </c>
      <c r="H8197" s="424">
        <f>VLOOKUP(G8197,[3]잔가율!$B$3:$C$33,2,FALSE)</f>
        <v>0.82599999999999996</v>
      </c>
      <c r="I8197" s="434">
        <f t="shared" si="128"/>
        <v>22690220</v>
      </c>
    </row>
    <row r="8198" spans="1:9">
      <c r="A8198" s="421">
        <v>8197</v>
      </c>
      <c r="B8198" s="422" t="s">
        <v>7711</v>
      </c>
      <c r="C8198" s="422" t="s">
        <v>11561</v>
      </c>
      <c r="D8198" s="422" t="s">
        <v>12192</v>
      </c>
      <c r="E8198" s="422" t="s">
        <v>12199</v>
      </c>
      <c r="F8198" s="438">
        <v>24010000</v>
      </c>
      <c r="G8198" s="423">
        <v>2023</v>
      </c>
      <c r="H8198" s="424">
        <f>VLOOKUP(G8198,[3]잔가율!$B$3:$C$33,2,FALSE)</f>
        <v>0.82599999999999996</v>
      </c>
      <c r="I8198" s="434">
        <f t="shared" si="128"/>
        <v>19832260</v>
      </c>
    </row>
    <row r="8199" spans="1:9">
      <c r="A8199" s="421">
        <v>8198</v>
      </c>
      <c r="B8199" s="422" t="s">
        <v>7711</v>
      </c>
      <c r="C8199" s="422" t="s">
        <v>11561</v>
      </c>
      <c r="D8199" s="422" t="s">
        <v>12192</v>
      </c>
      <c r="E8199" s="422" t="s">
        <v>12200</v>
      </c>
      <c r="F8199" s="438">
        <v>25340000</v>
      </c>
      <c r="G8199" s="423">
        <v>2023</v>
      </c>
      <c r="H8199" s="424">
        <f>VLOOKUP(G8199,[3]잔가율!$B$3:$C$33,2,FALSE)</f>
        <v>0.82599999999999996</v>
      </c>
      <c r="I8199" s="434">
        <f t="shared" si="128"/>
        <v>20930840</v>
      </c>
    </row>
    <row r="8200" spans="1:9">
      <c r="A8200" s="421">
        <v>8199</v>
      </c>
      <c r="B8200" s="422" t="s">
        <v>7711</v>
      </c>
      <c r="C8200" s="422" t="s">
        <v>11561</v>
      </c>
      <c r="D8200" s="422" t="s">
        <v>12192</v>
      </c>
      <c r="E8200" s="422" t="s">
        <v>12201</v>
      </c>
      <c r="F8200" s="438">
        <v>25520000</v>
      </c>
      <c r="G8200" s="423">
        <v>2023</v>
      </c>
      <c r="H8200" s="424">
        <f>VLOOKUP(G8200,[3]잔가율!$B$3:$C$33,2,FALSE)</f>
        <v>0.82599999999999996</v>
      </c>
      <c r="I8200" s="434">
        <f t="shared" si="128"/>
        <v>21079520</v>
      </c>
    </row>
    <row r="8201" spans="1:9">
      <c r="A8201" s="421">
        <v>8200</v>
      </c>
      <c r="B8201" s="422" t="s">
        <v>7711</v>
      </c>
      <c r="C8201" s="422" t="s">
        <v>11561</v>
      </c>
      <c r="D8201" s="422" t="s">
        <v>12192</v>
      </c>
      <c r="E8201" s="422" t="s">
        <v>12202</v>
      </c>
      <c r="F8201" s="438">
        <v>22470000</v>
      </c>
      <c r="G8201" s="423">
        <v>2023</v>
      </c>
      <c r="H8201" s="424">
        <f>VLOOKUP(G8201,[3]잔가율!$B$3:$C$33,2,FALSE)</f>
        <v>0.82599999999999996</v>
      </c>
      <c r="I8201" s="434">
        <f t="shared" si="128"/>
        <v>18560220</v>
      </c>
    </row>
    <row r="8202" spans="1:9">
      <c r="A8202" s="421">
        <v>8201</v>
      </c>
      <c r="B8202" s="422" t="s">
        <v>7711</v>
      </c>
      <c r="C8202" s="422" t="s">
        <v>11561</v>
      </c>
      <c r="D8202" s="422" t="s">
        <v>12192</v>
      </c>
      <c r="E8202" s="422" t="s">
        <v>12203</v>
      </c>
      <c r="F8202" s="438">
        <v>29830000</v>
      </c>
      <c r="G8202" s="423">
        <v>2023</v>
      </c>
      <c r="H8202" s="424">
        <f>VLOOKUP(G8202,[3]잔가율!$B$3:$C$33,2,FALSE)</f>
        <v>0.82599999999999996</v>
      </c>
      <c r="I8202" s="434">
        <f t="shared" si="128"/>
        <v>24639580</v>
      </c>
    </row>
    <row r="8203" spans="1:9">
      <c r="A8203" s="421">
        <v>8202</v>
      </c>
      <c r="B8203" s="422" t="s">
        <v>7711</v>
      </c>
      <c r="C8203" s="422" t="s">
        <v>11561</v>
      </c>
      <c r="D8203" s="422" t="s">
        <v>12192</v>
      </c>
      <c r="E8203" s="422" t="s">
        <v>12204</v>
      </c>
      <c r="F8203" s="438">
        <v>22140000</v>
      </c>
      <c r="G8203" s="423">
        <v>2023</v>
      </c>
      <c r="H8203" s="424">
        <f>VLOOKUP(G8203,[3]잔가율!$B$3:$C$33,2,FALSE)</f>
        <v>0.82599999999999996</v>
      </c>
      <c r="I8203" s="434">
        <f t="shared" si="128"/>
        <v>18287640</v>
      </c>
    </row>
    <row r="8204" spans="1:9">
      <c r="A8204" s="421">
        <v>8203</v>
      </c>
      <c r="B8204" s="422" t="s">
        <v>7711</v>
      </c>
      <c r="C8204" s="422" t="s">
        <v>11561</v>
      </c>
      <c r="D8204" s="422" t="s">
        <v>12192</v>
      </c>
      <c r="E8204" s="422" t="s">
        <v>12205</v>
      </c>
      <c r="F8204" s="438">
        <v>23710000</v>
      </c>
      <c r="G8204" s="423">
        <v>2023</v>
      </c>
      <c r="H8204" s="424">
        <f>VLOOKUP(G8204,[3]잔가율!$B$3:$C$33,2,FALSE)</f>
        <v>0.82599999999999996</v>
      </c>
      <c r="I8204" s="434">
        <f t="shared" si="128"/>
        <v>19584460</v>
      </c>
    </row>
    <row r="8205" spans="1:9">
      <c r="A8205" s="421">
        <v>8204</v>
      </c>
      <c r="B8205" s="422" t="s">
        <v>7711</v>
      </c>
      <c r="C8205" s="422" t="s">
        <v>11561</v>
      </c>
      <c r="D8205" s="422" t="s">
        <v>12192</v>
      </c>
      <c r="E8205" s="422" t="s">
        <v>12206</v>
      </c>
      <c r="F8205" s="438">
        <v>27950000</v>
      </c>
      <c r="G8205" s="423">
        <v>2023</v>
      </c>
      <c r="H8205" s="424">
        <f>VLOOKUP(G8205,[3]잔가율!$B$3:$C$33,2,FALSE)</f>
        <v>0.82599999999999996</v>
      </c>
      <c r="I8205" s="434">
        <f t="shared" si="128"/>
        <v>23086700</v>
      </c>
    </row>
    <row r="8206" spans="1:9">
      <c r="A8206" s="421">
        <v>8205</v>
      </c>
      <c r="B8206" s="422" t="s">
        <v>7711</v>
      </c>
      <c r="C8206" s="422" t="s">
        <v>11561</v>
      </c>
      <c r="D8206" s="422" t="s">
        <v>12192</v>
      </c>
      <c r="E8206" s="422" t="s">
        <v>12207</v>
      </c>
      <c r="F8206" s="438">
        <v>23730000</v>
      </c>
      <c r="G8206" s="423">
        <v>2023</v>
      </c>
      <c r="H8206" s="424">
        <f>VLOOKUP(G8206,[3]잔가율!$B$3:$C$33,2,FALSE)</f>
        <v>0.82599999999999996</v>
      </c>
      <c r="I8206" s="434">
        <f t="shared" si="128"/>
        <v>19600980</v>
      </c>
    </row>
    <row r="8207" spans="1:9">
      <c r="A8207" s="421">
        <v>8206</v>
      </c>
      <c r="B8207" s="422" t="s">
        <v>7711</v>
      </c>
      <c r="C8207" s="422" t="s">
        <v>11561</v>
      </c>
      <c r="D8207" s="422" t="s">
        <v>12192</v>
      </c>
      <c r="E8207" s="422" t="s">
        <v>12208</v>
      </c>
      <c r="F8207" s="438">
        <v>22360000</v>
      </c>
      <c r="G8207" s="423">
        <v>2023</v>
      </c>
      <c r="H8207" s="424">
        <f>VLOOKUP(G8207,[3]잔가율!$B$3:$C$33,2,FALSE)</f>
        <v>0.82599999999999996</v>
      </c>
      <c r="I8207" s="434">
        <f t="shared" si="128"/>
        <v>18469360</v>
      </c>
    </row>
    <row r="8208" spans="1:9">
      <c r="A8208" s="421">
        <v>8207</v>
      </c>
      <c r="B8208" s="422" t="s">
        <v>7711</v>
      </c>
      <c r="C8208" s="422" t="s">
        <v>11561</v>
      </c>
      <c r="D8208" s="422" t="s">
        <v>12192</v>
      </c>
      <c r="E8208" s="422" t="s">
        <v>12209</v>
      </c>
      <c r="F8208" s="438">
        <v>23490000</v>
      </c>
      <c r="G8208" s="423">
        <v>2023</v>
      </c>
      <c r="H8208" s="424">
        <f>VLOOKUP(G8208,[3]잔가율!$B$3:$C$33,2,FALSE)</f>
        <v>0.82599999999999996</v>
      </c>
      <c r="I8208" s="434">
        <f t="shared" si="128"/>
        <v>19402740</v>
      </c>
    </row>
    <row r="8209" spans="1:9">
      <c r="A8209" s="421">
        <v>8208</v>
      </c>
      <c r="B8209" s="422" t="s">
        <v>7711</v>
      </c>
      <c r="C8209" s="422" t="s">
        <v>11561</v>
      </c>
      <c r="D8209" s="422" t="s">
        <v>12192</v>
      </c>
      <c r="E8209" s="422" t="s">
        <v>12210</v>
      </c>
      <c r="F8209" s="438">
        <v>25500000</v>
      </c>
      <c r="G8209" s="423">
        <v>2023</v>
      </c>
      <c r="H8209" s="424">
        <f>VLOOKUP(G8209,[3]잔가율!$B$3:$C$33,2,FALSE)</f>
        <v>0.82599999999999996</v>
      </c>
      <c r="I8209" s="434">
        <f t="shared" si="128"/>
        <v>21063000</v>
      </c>
    </row>
    <row r="8210" spans="1:9">
      <c r="A8210" s="421">
        <v>8209</v>
      </c>
      <c r="B8210" s="422" t="s">
        <v>7711</v>
      </c>
      <c r="C8210" s="422" t="s">
        <v>11561</v>
      </c>
      <c r="D8210" s="422" t="s">
        <v>12192</v>
      </c>
      <c r="E8210" s="422" t="s">
        <v>12211</v>
      </c>
      <c r="F8210" s="438">
        <v>23160000</v>
      </c>
      <c r="G8210" s="423">
        <v>2023</v>
      </c>
      <c r="H8210" s="424">
        <f>VLOOKUP(G8210,[3]잔가율!$B$3:$C$33,2,FALSE)</f>
        <v>0.82599999999999996</v>
      </c>
      <c r="I8210" s="434">
        <f t="shared" si="128"/>
        <v>19130160</v>
      </c>
    </row>
    <row r="8211" spans="1:9">
      <c r="A8211" s="421">
        <v>8210</v>
      </c>
      <c r="B8211" s="422" t="s">
        <v>7711</v>
      </c>
      <c r="C8211" s="422" t="s">
        <v>11561</v>
      </c>
      <c r="D8211" s="422" t="s">
        <v>12192</v>
      </c>
      <c r="E8211" s="422" t="s">
        <v>12212</v>
      </c>
      <c r="F8211" s="438">
        <v>23410000</v>
      </c>
      <c r="G8211" s="423">
        <v>2023</v>
      </c>
      <c r="H8211" s="424">
        <f>VLOOKUP(G8211,[3]잔가율!$B$3:$C$33,2,FALSE)</f>
        <v>0.82599999999999996</v>
      </c>
      <c r="I8211" s="434">
        <f t="shared" si="128"/>
        <v>19336660</v>
      </c>
    </row>
    <row r="8212" spans="1:9">
      <c r="A8212" s="421">
        <v>8211</v>
      </c>
      <c r="B8212" s="422" t="s">
        <v>7711</v>
      </c>
      <c r="C8212" s="422" t="s">
        <v>11561</v>
      </c>
      <c r="D8212" s="422" t="s">
        <v>12192</v>
      </c>
      <c r="E8212" s="422" t="s">
        <v>12213</v>
      </c>
      <c r="F8212" s="438">
        <v>25500000</v>
      </c>
      <c r="G8212" s="423">
        <v>2023</v>
      </c>
      <c r="H8212" s="424">
        <f>VLOOKUP(G8212,[3]잔가율!$B$3:$C$33,2,FALSE)</f>
        <v>0.82599999999999996</v>
      </c>
      <c r="I8212" s="434">
        <f t="shared" si="128"/>
        <v>21063000</v>
      </c>
    </row>
    <row r="8213" spans="1:9">
      <c r="A8213" s="421">
        <v>8212</v>
      </c>
      <c r="B8213" s="422" t="s">
        <v>7711</v>
      </c>
      <c r="C8213" s="422" t="s">
        <v>11561</v>
      </c>
      <c r="D8213" s="422" t="s">
        <v>12192</v>
      </c>
      <c r="E8213" s="422" t="s">
        <v>12214</v>
      </c>
      <c r="F8213" s="438">
        <v>26990000</v>
      </c>
      <c r="G8213" s="423">
        <v>2023</v>
      </c>
      <c r="H8213" s="424">
        <f>VLOOKUP(G8213,[3]잔가율!$B$3:$C$33,2,FALSE)</f>
        <v>0.82599999999999996</v>
      </c>
      <c r="I8213" s="434">
        <f t="shared" si="128"/>
        <v>22293740</v>
      </c>
    </row>
    <row r="8214" spans="1:9">
      <c r="A8214" s="421">
        <v>8213</v>
      </c>
      <c r="B8214" s="422" t="s">
        <v>7711</v>
      </c>
      <c r="C8214" s="422" t="s">
        <v>11561</v>
      </c>
      <c r="D8214" s="422" t="s">
        <v>12192</v>
      </c>
      <c r="E8214" s="422" t="s">
        <v>12215</v>
      </c>
      <c r="F8214" s="438">
        <v>29690000</v>
      </c>
      <c r="G8214" s="423">
        <v>2023</v>
      </c>
      <c r="H8214" s="424">
        <f>VLOOKUP(G8214,[3]잔가율!$B$3:$C$33,2,FALSE)</f>
        <v>0.82599999999999996</v>
      </c>
      <c r="I8214" s="434">
        <f t="shared" si="128"/>
        <v>24523940</v>
      </c>
    </row>
    <row r="8215" spans="1:9">
      <c r="A8215" s="421">
        <v>8214</v>
      </c>
      <c r="B8215" s="422" t="s">
        <v>7711</v>
      </c>
      <c r="C8215" s="422" t="s">
        <v>11561</v>
      </c>
      <c r="D8215" s="422" t="s">
        <v>12192</v>
      </c>
      <c r="E8215" s="422" t="s">
        <v>12216</v>
      </c>
      <c r="F8215" s="438">
        <v>24440000</v>
      </c>
      <c r="G8215" s="423">
        <v>2023</v>
      </c>
      <c r="H8215" s="424">
        <f>VLOOKUP(G8215,[3]잔가율!$B$3:$C$33,2,FALSE)</f>
        <v>0.82599999999999996</v>
      </c>
      <c r="I8215" s="434">
        <f t="shared" si="128"/>
        <v>20187440</v>
      </c>
    </row>
    <row r="8216" spans="1:9">
      <c r="A8216" s="421">
        <v>8215</v>
      </c>
      <c r="B8216" s="422" t="s">
        <v>7711</v>
      </c>
      <c r="C8216" s="422" t="s">
        <v>11561</v>
      </c>
      <c r="D8216" s="422" t="s">
        <v>12192</v>
      </c>
      <c r="E8216" s="422" t="s">
        <v>12217</v>
      </c>
      <c r="F8216" s="438">
        <v>27720000</v>
      </c>
      <c r="G8216" s="423">
        <v>2023</v>
      </c>
      <c r="H8216" s="424">
        <f>VLOOKUP(G8216,[3]잔가율!$B$3:$C$33,2,FALSE)</f>
        <v>0.82599999999999996</v>
      </c>
      <c r="I8216" s="434">
        <f t="shared" si="128"/>
        <v>22896720</v>
      </c>
    </row>
    <row r="8217" spans="1:9">
      <c r="A8217" s="421">
        <v>8216</v>
      </c>
      <c r="B8217" s="422" t="s">
        <v>7711</v>
      </c>
      <c r="C8217" s="422" t="s">
        <v>11561</v>
      </c>
      <c r="D8217" s="422" t="s">
        <v>12192</v>
      </c>
      <c r="E8217" s="422" t="s">
        <v>12218</v>
      </c>
      <c r="F8217" s="438">
        <v>25610000</v>
      </c>
      <c r="G8217" s="423">
        <v>2023</v>
      </c>
      <c r="H8217" s="424">
        <f>VLOOKUP(G8217,[3]잔가율!$B$3:$C$33,2,FALSE)</f>
        <v>0.82599999999999996</v>
      </c>
      <c r="I8217" s="434">
        <f t="shared" si="128"/>
        <v>21153860</v>
      </c>
    </row>
    <row r="8218" spans="1:9">
      <c r="A8218" s="421">
        <v>8217</v>
      </c>
      <c r="B8218" s="422" t="s">
        <v>7711</v>
      </c>
      <c r="C8218" s="422" t="s">
        <v>11561</v>
      </c>
      <c r="D8218" s="422" t="s">
        <v>12192</v>
      </c>
      <c r="E8218" s="422" t="s">
        <v>12219</v>
      </c>
      <c r="F8218" s="438">
        <v>28570000</v>
      </c>
      <c r="G8218" s="423">
        <v>2023</v>
      </c>
      <c r="H8218" s="424">
        <f>VLOOKUP(G8218,[3]잔가율!$B$3:$C$33,2,FALSE)</f>
        <v>0.82599999999999996</v>
      </c>
      <c r="I8218" s="434">
        <f t="shared" si="128"/>
        <v>23598820</v>
      </c>
    </row>
    <row r="8219" spans="1:9">
      <c r="A8219" s="421">
        <v>8218</v>
      </c>
      <c r="B8219" s="422" t="s">
        <v>7711</v>
      </c>
      <c r="C8219" s="422" t="s">
        <v>11561</v>
      </c>
      <c r="D8219" s="422" t="s">
        <v>12192</v>
      </c>
      <c r="E8219" s="422" t="s">
        <v>12220</v>
      </c>
      <c r="F8219" s="438">
        <v>27650000</v>
      </c>
      <c r="G8219" s="423">
        <v>2023</v>
      </c>
      <c r="H8219" s="424">
        <f>VLOOKUP(G8219,[3]잔가율!$B$3:$C$33,2,FALSE)</f>
        <v>0.82599999999999996</v>
      </c>
      <c r="I8219" s="434">
        <f t="shared" si="128"/>
        <v>22838900</v>
      </c>
    </row>
    <row r="8220" spans="1:9">
      <c r="A8220" s="421">
        <v>8219</v>
      </c>
      <c r="B8220" s="422" t="s">
        <v>7711</v>
      </c>
      <c r="C8220" s="422" t="s">
        <v>11561</v>
      </c>
      <c r="D8220" s="422" t="s">
        <v>12192</v>
      </c>
      <c r="E8220" s="422" t="s">
        <v>12221</v>
      </c>
      <c r="F8220" s="438">
        <v>23520000</v>
      </c>
      <c r="G8220" s="423">
        <v>2023</v>
      </c>
      <c r="H8220" s="424">
        <f>VLOOKUP(G8220,[3]잔가율!$B$3:$C$33,2,FALSE)</f>
        <v>0.82599999999999996</v>
      </c>
      <c r="I8220" s="434">
        <f t="shared" si="128"/>
        <v>19427520</v>
      </c>
    </row>
    <row r="8221" spans="1:9">
      <c r="A8221" s="421">
        <v>8220</v>
      </c>
      <c r="B8221" s="422" t="s">
        <v>7711</v>
      </c>
      <c r="C8221" s="422" t="s">
        <v>11561</v>
      </c>
      <c r="D8221" s="422" t="s">
        <v>12192</v>
      </c>
      <c r="E8221" s="422" t="s">
        <v>12222</v>
      </c>
      <c r="F8221" s="438">
        <v>28340000</v>
      </c>
      <c r="G8221" s="423">
        <v>2023</v>
      </c>
      <c r="H8221" s="424">
        <f>VLOOKUP(G8221,[3]잔가율!$B$3:$C$33,2,FALSE)</f>
        <v>0.82599999999999996</v>
      </c>
      <c r="I8221" s="434">
        <f t="shared" si="128"/>
        <v>23408840</v>
      </c>
    </row>
    <row r="8222" spans="1:9">
      <c r="A8222" s="421">
        <v>8221</v>
      </c>
      <c r="B8222" s="422" t="s">
        <v>7711</v>
      </c>
      <c r="C8222" s="422" t="s">
        <v>11561</v>
      </c>
      <c r="D8222" s="422" t="s">
        <v>12192</v>
      </c>
      <c r="E8222" s="422" t="s">
        <v>12223</v>
      </c>
      <c r="F8222" s="438">
        <v>28430000</v>
      </c>
      <c r="G8222" s="423">
        <v>2023</v>
      </c>
      <c r="H8222" s="424">
        <f>VLOOKUP(G8222,[3]잔가율!$B$3:$C$33,2,FALSE)</f>
        <v>0.82599999999999996</v>
      </c>
      <c r="I8222" s="434">
        <f t="shared" si="128"/>
        <v>23483180</v>
      </c>
    </row>
    <row r="8223" spans="1:9">
      <c r="A8223" s="421">
        <v>8222</v>
      </c>
      <c r="B8223" s="422" t="s">
        <v>7711</v>
      </c>
      <c r="C8223" s="422" t="s">
        <v>11561</v>
      </c>
      <c r="D8223" s="422" t="s">
        <v>12192</v>
      </c>
      <c r="E8223" s="422" t="s">
        <v>12224</v>
      </c>
      <c r="F8223" s="438">
        <v>23540000</v>
      </c>
      <c r="G8223" s="423">
        <v>2023</v>
      </c>
      <c r="H8223" s="424">
        <f>VLOOKUP(G8223,[3]잔가율!$B$3:$C$33,2,FALSE)</f>
        <v>0.82599999999999996</v>
      </c>
      <c r="I8223" s="434">
        <f t="shared" si="128"/>
        <v>19444040</v>
      </c>
    </row>
    <row r="8224" spans="1:9">
      <c r="A8224" s="421">
        <v>8223</v>
      </c>
      <c r="B8224" s="422" t="s">
        <v>7711</v>
      </c>
      <c r="C8224" s="422" t="s">
        <v>11561</v>
      </c>
      <c r="D8224" s="422" t="s">
        <v>12192</v>
      </c>
      <c r="E8224" s="422" t="s">
        <v>12225</v>
      </c>
      <c r="F8224" s="438">
        <v>30510000</v>
      </c>
      <c r="G8224" s="423">
        <v>2023</v>
      </c>
      <c r="H8224" s="424">
        <f>VLOOKUP(G8224,[3]잔가율!$B$3:$C$33,2,FALSE)</f>
        <v>0.82599999999999996</v>
      </c>
      <c r="I8224" s="434">
        <f t="shared" si="128"/>
        <v>25201260</v>
      </c>
    </row>
    <row r="8225" spans="1:9">
      <c r="A8225" s="421">
        <v>8224</v>
      </c>
      <c r="B8225" s="422" t="s">
        <v>7711</v>
      </c>
      <c r="C8225" s="422" t="s">
        <v>11561</v>
      </c>
      <c r="D8225" s="422" t="s">
        <v>12192</v>
      </c>
      <c r="E8225" s="422" t="s">
        <v>12226</v>
      </c>
      <c r="F8225" s="438">
        <v>27460000</v>
      </c>
      <c r="G8225" s="423">
        <v>2023</v>
      </c>
      <c r="H8225" s="424">
        <f>VLOOKUP(G8225,[3]잔가율!$B$3:$C$33,2,FALSE)</f>
        <v>0.82599999999999996</v>
      </c>
      <c r="I8225" s="434">
        <f t="shared" si="128"/>
        <v>22681960</v>
      </c>
    </row>
    <row r="8226" spans="1:9">
      <c r="A8226" s="421">
        <v>8225</v>
      </c>
      <c r="B8226" s="422" t="s">
        <v>7711</v>
      </c>
      <c r="C8226" s="422" t="s">
        <v>11561</v>
      </c>
      <c r="D8226" s="422" t="s">
        <v>12192</v>
      </c>
      <c r="E8226" s="422" t="s">
        <v>12227</v>
      </c>
      <c r="F8226" s="438">
        <v>25860000</v>
      </c>
      <c r="G8226" s="423">
        <v>2023</v>
      </c>
      <c r="H8226" s="424">
        <f>VLOOKUP(G8226,[3]잔가율!$B$3:$C$33,2,FALSE)</f>
        <v>0.82599999999999996</v>
      </c>
      <c r="I8226" s="434">
        <f t="shared" si="128"/>
        <v>21360360</v>
      </c>
    </row>
    <row r="8227" spans="1:9">
      <c r="A8227" s="421">
        <v>8226</v>
      </c>
      <c r="B8227" s="422" t="s">
        <v>7711</v>
      </c>
      <c r="C8227" s="422" t="s">
        <v>11561</v>
      </c>
      <c r="D8227" s="422" t="s">
        <v>12192</v>
      </c>
      <c r="E8227" s="422" t="s">
        <v>12228</v>
      </c>
      <c r="F8227" s="438">
        <v>29130000</v>
      </c>
      <c r="G8227" s="423">
        <v>2023</v>
      </c>
      <c r="H8227" s="424">
        <f>VLOOKUP(G8227,[3]잔가율!$B$3:$C$33,2,FALSE)</f>
        <v>0.82599999999999996</v>
      </c>
      <c r="I8227" s="434">
        <f t="shared" si="128"/>
        <v>24061380</v>
      </c>
    </row>
    <row r="8228" spans="1:9">
      <c r="A8228" s="421">
        <v>8227</v>
      </c>
      <c r="B8228" s="422" t="s">
        <v>7711</v>
      </c>
      <c r="C8228" s="422" t="s">
        <v>11561</v>
      </c>
      <c r="D8228" s="422" t="s">
        <v>12192</v>
      </c>
      <c r="E8228" s="422" t="s">
        <v>12229</v>
      </c>
      <c r="F8228" s="438">
        <v>22230000</v>
      </c>
      <c r="G8228" s="423">
        <v>2023</v>
      </c>
      <c r="H8228" s="424">
        <f>VLOOKUP(G8228,[3]잔가율!$B$3:$C$33,2,FALSE)</f>
        <v>0.82599999999999996</v>
      </c>
      <c r="I8228" s="434">
        <f t="shared" si="128"/>
        <v>18361980</v>
      </c>
    </row>
    <row r="8229" spans="1:9">
      <c r="A8229" s="421">
        <v>8228</v>
      </c>
      <c r="B8229" s="422" t="s">
        <v>7711</v>
      </c>
      <c r="C8229" s="422" t="s">
        <v>11561</v>
      </c>
      <c r="D8229" s="422" t="s">
        <v>12192</v>
      </c>
      <c r="E8229" s="422" t="s">
        <v>12230</v>
      </c>
      <c r="F8229" s="438">
        <v>22870000</v>
      </c>
      <c r="G8229" s="423">
        <v>2023</v>
      </c>
      <c r="H8229" s="424">
        <f>VLOOKUP(G8229,[3]잔가율!$B$3:$C$33,2,FALSE)</f>
        <v>0.82599999999999996</v>
      </c>
      <c r="I8229" s="434">
        <f t="shared" si="128"/>
        <v>18890620</v>
      </c>
    </row>
    <row r="8230" spans="1:9">
      <c r="A8230" s="421">
        <v>8229</v>
      </c>
      <c r="B8230" s="422" t="s">
        <v>7711</v>
      </c>
      <c r="C8230" s="422" t="s">
        <v>11561</v>
      </c>
      <c r="D8230" s="422" t="s">
        <v>12192</v>
      </c>
      <c r="E8230" s="422" t="s">
        <v>12231</v>
      </c>
      <c r="F8230" s="438">
        <v>23980000</v>
      </c>
      <c r="G8230" s="423">
        <v>2023</v>
      </c>
      <c r="H8230" s="424">
        <f>VLOOKUP(G8230,[3]잔가율!$B$3:$C$33,2,FALSE)</f>
        <v>0.82599999999999996</v>
      </c>
      <c r="I8230" s="434">
        <f t="shared" si="128"/>
        <v>19807480</v>
      </c>
    </row>
    <row r="8231" spans="1:9">
      <c r="A8231" s="421">
        <v>8230</v>
      </c>
      <c r="B8231" s="422" t="s">
        <v>7711</v>
      </c>
      <c r="C8231" s="422" t="s">
        <v>11561</v>
      </c>
      <c r="D8231" s="422" t="s">
        <v>12192</v>
      </c>
      <c r="E8231" s="422" t="s">
        <v>12232</v>
      </c>
      <c r="F8231" s="438">
        <v>22800000</v>
      </c>
      <c r="G8231" s="423">
        <v>2023</v>
      </c>
      <c r="H8231" s="424">
        <f>VLOOKUP(G8231,[3]잔가율!$B$3:$C$33,2,FALSE)</f>
        <v>0.82599999999999996</v>
      </c>
      <c r="I8231" s="434">
        <f t="shared" si="128"/>
        <v>18832800</v>
      </c>
    </row>
    <row r="8232" spans="1:9">
      <c r="A8232" s="421">
        <v>8231</v>
      </c>
      <c r="B8232" s="422" t="s">
        <v>7711</v>
      </c>
      <c r="C8232" s="422" t="s">
        <v>11561</v>
      </c>
      <c r="D8232" s="422" t="s">
        <v>12192</v>
      </c>
      <c r="E8232" s="422" t="s">
        <v>12233</v>
      </c>
      <c r="F8232" s="438">
        <v>24100000</v>
      </c>
      <c r="G8232" s="423">
        <v>2023</v>
      </c>
      <c r="H8232" s="424">
        <f>VLOOKUP(G8232,[3]잔가율!$B$3:$C$33,2,FALSE)</f>
        <v>0.82599999999999996</v>
      </c>
      <c r="I8232" s="434">
        <f t="shared" si="128"/>
        <v>19906600</v>
      </c>
    </row>
    <row r="8233" spans="1:9">
      <c r="A8233" s="421">
        <v>8232</v>
      </c>
      <c r="B8233" s="422" t="s">
        <v>7711</v>
      </c>
      <c r="C8233" s="422" t="s">
        <v>11561</v>
      </c>
      <c r="D8233" s="422" t="s">
        <v>12192</v>
      </c>
      <c r="E8233" s="422" t="s">
        <v>12234</v>
      </c>
      <c r="F8233" s="438">
        <v>26700000</v>
      </c>
      <c r="G8233" s="423">
        <v>2023</v>
      </c>
      <c r="H8233" s="424">
        <f>VLOOKUP(G8233,[3]잔가율!$B$3:$C$33,2,FALSE)</f>
        <v>0.82599999999999996</v>
      </c>
      <c r="I8233" s="434">
        <f t="shared" si="128"/>
        <v>22054200</v>
      </c>
    </row>
    <row r="8234" spans="1:9">
      <c r="A8234" s="421">
        <v>8233</v>
      </c>
      <c r="B8234" s="422" t="s">
        <v>7711</v>
      </c>
      <c r="C8234" s="422" t="s">
        <v>11561</v>
      </c>
      <c r="D8234" s="422" t="s">
        <v>12192</v>
      </c>
      <c r="E8234" s="422" t="s">
        <v>12235</v>
      </c>
      <c r="F8234" s="438">
        <v>22700000</v>
      </c>
      <c r="G8234" s="423">
        <v>2023</v>
      </c>
      <c r="H8234" s="424">
        <f>VLOOKUP(G8234,[3]잔가율!$B$3:$C$33,2,FALSE)</f>
        <v>0.82599999999999996</v>
      </c>
      <c r="I8234" s="434">
        <f t="shared" si="128"/>
        <v>18750200</v>
      </c>
    </row>
    <row r="8235" spans="1:9">
      <c r="A8235" s="421">
        <v>8234</v>
      </c>
      <c r="B8235" s="422" t="s">
        <v>7711</v>
      </c>
      <c r="C8235" s="422" t="s">
        <v>11561</v>
      </c>
      <c r="D8235" s="422" t="s">
        <v>12192</v>
      </c>
      <c r="E8235" s="422" t="s">
        <v>12236</v>
      </c>
      <c r="F8235" s="438">
        <v>26550000</v>
      </c>
      <c r="G8235" s="423">
        <v>2023</v>
      </c>
      <c r="H8235" s="424">
        <f>VLOOKUP(G8235,[3]잔가율!$B$3:$C$33,2,FALSE)</f>
        <v>0.82599999999999996</v>
      </c>
      <c r="I8235" s="434">
        <f t="shared" si="128"/>
        <v>21930300</v>
      </c>
    </row>
    <row r="8236" spans="1:9">
      <c r="A8236" s="421">
        <v>8235</v>
      </c>
      <c r="B8236" s="422" t="s">
        <v>7711</v>
      </c>
      <c r="C8236" s="422" t="s">
        <v>11561</v>
      </c>
      <c r="D8236" s="422" t="s">
        <v>12192</v>
      </c>
      <c r="E8236" s="422" t="s">
        <v>12237</v>
      </c>
      <c r="F8236" s="438">
        <v>28030000</v>
      </c>
      <c r="G8236" s="423">
        <v>2023</v>
      </c>
      <c r="H8236" s="424">
        <f>VLOOKUP(G8236,[3]잔가율!$B$3:$C$33,2,FALSE)</f>
        <v>0.82599999999999996</v>
      </c>
      <c r="I8236" s="434">
        <f t="shared" si="128"/>
        <v>23152780</v>
      </c>
    </row>
    <row r="8237" spans="1:9">
      <c r="A8237" s="421">
        <v>8236</v>
      </c>
      <c r="B8237" s="422" t="s">
        <v>7711</v>
      </c>
      <c r="C8237" s="422" t="s">
        <v>11561</v>
      </c>
      <c r="D8237" s="422" t="s">
        <v>12238</v>
      </c>
      <c r="E8237" s="422" t="s">
        <v>12239</v>
      </c>
      <c r="F8237" s="438">
        <v>21290000</v>
      </c>
      <c r="G8237" s="423">
        <v>2023</v>
      </c>
      <c r="H8237" s="424">
        <f>VLOOKUP(G8237,[3]잔가율!$B$3:$C$33,2,FALSE)</f>
        <v>0.82599999999999996</v>
      </c>
      <c r="I8237" s="434">
        <f t="shared" si="128"/>
        <v>17585540</v>
      </c>
    </row>
    <row r="8238" spans="1:9">
      <c r="A8238" s="421">
        <v>8237</v>
      </c>
      <c r="B8238" s="422" t="s">
        <v>7711</v>
      </c>
      <c r="C8238" s="422" t="s">
        <v>11561</v>
      </c>
      <c r="D8238" s="422" t="s">
        <v>12238</v>
      </c>
      <c r="E8238" s="422" t="s">
        <v>12240</v>
      </c>
      <c r="F8238" s="438">
        <v>23250000</v>
      </c>
      <c r="G8238" s="423">
        <v>2023</v>
      </c>
      <c r="H8238" s="424">
        <f>VLOOKUP(G8238,[3]잔가율!$B$3:$C$33,2,FALSE)</f>
        <v>0.82599999999999996</v>
      </c>
      <c r="I8238" s="434">
        <f t="shared" si="128"/>
        <v>19204500</v>
      </c>
    </row>
    <row r="8239" spans="1:9">
      <c r="A8239" s="421">
        <v>8238</v>
      </c>
      <c r="B8239" s="422" t="s">
        <v>7711</v>
      </c>
      <c r="C8239" s="422" t="s">
        <v>11561</v>
      </c>
      <c r="D8239" s="422" t="s">
        <v>12238</v>
      </c>
      <c r="E8239" s="422" t="s">
        <v>12241</v>
      </c>
      <c r="F8239" s="438">
        <v>22150000</v>
      </c>
      <c r="G8239" s="423">
        <v>2023</v>
      </c>
      <c r="H8239" s="424">
        <f>VLOOKUP(G8239,[3]잔가율!$B$3:$C$33,2,FALSE)</f>
        <v>0.82599999999999996</v>
      </c>
      <c r="I8239" s="434">
        <f t="shared" si="128"/>
        <v>18295900</v>
      </c>
    </row>
    <row r="8240" spans="1:9">
      <c r="A8240" s="421">
        <v>8239</v>
      </c>
      <c r="B8240" s="422" t="s">
        <v>7711</v>
      </c>
      <c r="C8240" s="422" t="s">
        <v>11561</v>
      </c>
      <c r="D8240" s="422" t="s">
        <v>12238</v>
      </c>
      <c r="E8240" s="422" t="s">
        <v>12242</v>
      </c>
      <c r="F8240" s="438">
        <v>21550000</v>
      </c>
      <c r="G8240" s="423">
        <v>2023</v>
      </c>
      <c r="H8240" s="424">
        <f>VLOOKUP(G8240,[3]잔가율!$B$3:$C$33,2,FALSE)</f>
        <v>0.82599999999999996</v>
      </c>
      <c r="I8240" s="434">
        <f t="shared" si="128"/>
        <v>17800300</v>
      </c>
    </row>
    <row r="8241" spans="1:9">
      <c r="A8241" s="421">
        <v>8240</v>
      </c>
      <c r="B8241" s="422" t="s">
        <v>7711</v>
      </c>
      <c r="C8241" s="422" t="s">
        <v>11561</v>
      </c>
      <c r="D8241" s="422" t="s">
        <v>12238</v>
      </c>
      <c r="E8241" s="422" t="s">
        <v>12243</v>
      </c>
      <c r="F8241" s="438">
        <v>24480000</v>
      </c>
      <c r="G8241" s="423">
        <v>2023</v>
      </c>
      <c r="H8241" s="424">
        <f>VLOOKUP(G8241,[3]잔가율!$B$3:$C$33,2,FALSE)</f>
        <v>0.82599999999999996</v>
      </c>
      <c r="I8241" s="434">
        <f t="shared" si="128"/>
        <v>20220480</v>
      </c>
    </row>
    <row r="8242" spans="1:9">
      <c r="A8242" s="421">
        <v>8241</v>
      </c>
      <c r="B8242" s="422" t="s">
        <v>7711</v>
      </c>
      <c r="C8242" s="422" t="s">
        <v>11561</v>
      </c>
      <c r="D8242" s="422" t="s">
        <v>12238</v>
      </c>
      <c r="E8242" s="422" t="s">
        <v>12244</v>
      </c>
      <c r="F8242" s="438">
        <v>22340000</v>
      </c>
      <c r="G8242" s="423">
        <v>2023</v>
      </c>
      <c r="H8242" s="424">
        <f>VLOOKUP(G8242,[3]잔가율!$B$3:$C$33,2,FALSE)</f>
        <v>0.82599999999999996</v>
      </c>
      <c r="I8242" s="434">
        <f t="shared" si="128"/>
        <v>18452840</v>
      </c>
    </row>
    <row r="8243" spans="1:9">
      <c r="A8243" s="421">
        <v>8242</v>
      </c>
      <c r="B8243" s="422" t="s">
        <v>7711</v>
      </c>
      <c r="C8243" s="422" t="s">
        <v>11561</v>
      </c>
      <c r="D8243" s="422" t="s">
        <v>12238</v>
      </c>
      <c r="E8243" s="422" t="s">
        <v>12245</v>
      </c>
      <c r="F8243" s="438">
        <v>25250000</v>
      </c>
      <c r="G8243" s="423">
        <v>2023</v>
      </c>
      <c r="H8243" s="424">
        <f>VLOOKUP(G8243,[3]잔가율!$B$3:$C$33,2,FALSE)</f>
        <v>0.82599999999999996</v>
      </c>
      <c r="I8243" s="434">
        <f t="shared" si="128"/>
        <v>20856500</v>
      </c>
    </row>
    <row r="8244" spans="1:9">
      <c r="A8244" s="421">
        <v>8243</v>
      </c>
      <c r="B8244" s="422" t="s">
        <v>7711</v>
      </c>
      <c r="C8244" s="422" t="s">
        <v>11561</v>
      </c>
      <c r="D8244" s="422" t="s">
        <v>12238</v>
      </c>
      <c r="E8244" s="422" t="s">
        <v>12246</v>
      </c>
      <c r="F8244" s="438">
        <v>20520000</v>
      </c>
      <c r="G8244" s="423">
        <v>2023</v>
      </c>
      <c r="H8244" s="424">
        <f>VLOOKUP(G8244,[3]잔가율!$B$3:$C$33,2,FALSE)</f>
        <v>0.82599999999999996</v>
      </c>
      <c r="I8244" s="434">
        <f t="shared" si="128"/>
        <v>16949520</v>
      </c>
    </row>
    <row r="8245" spans="1:9">
      <c r="A8245" s="421">
        <v>8244</v>
      </c>
      <c r="B8245" s="422" t="s">
        <v>7711</v>
      </c>
      <c r="C8245" s="422" t="s">
        <v>11561</v>
      </c>
      <c r="D8245" s="422" t="s">
        <v>12238</v>
      </c>
      <c r="E8245" s="422" t="s">
        <v>12247</v>
      </c>
      <c r="F8245" s="438">
        <v>25000000</v>
      </c>
      <c r="G8245" s="423">
        <v>2023</v>
      </c>
      <c r="H8245" s="424">
        <f>VLOOKUP(G8245,[3]잔가율!$B$3:$C$33,2,FALSE)</f>
        <v>0.82599999999999996</v>
      </c>
      <c r="I8245" s="434">
        <f t="shared" si="128"/>
        <v>20650000</v>
      </c>
    </row>
    <row r="8246" spans="1:9">
      <c r="A8246" s="421">
        <v>8245</v>
      </c>
      <c r="B8246" s="422" t="s">
        <v>7711</v>
      </c>
      <c r="C8246" s="422" t="s">
        <v>11561</v>
      </c>
      <c r="D8246" s="422" t="s">
        <v>12238</v>
      </c>
      <c r="E8246" s="422" t="s">
        <v>12248</v>
      </c>
      <c r="F8246" s="438">
        <v>25260000</v>
      </c>
      <c r="G8246" s="423">
        <v>2023</v>
      </c>
      <c r="H8246" s="424">
        <f>VLOOKUP(G8246,[3]잔가율!$B$3:$C$33,2,FALSE)</f>
        <v>0.82599999999999996</v>
      </c>
      <c r="I8246" s="434">
        <f t="shared" si="128"/>
        <v>20864760</v>
      </c>
    </row>
    <row r="8247" spans="1:9">
      <c r="A8247" s="421">
        <v>8246</v>
      </c>
      <c r="B8247" s="422" t="s">
        <v>7711</v>
      </c>
      <c r="C8247" s="422" t="s">
        <v>11561</v>
      </c>
      <c r="D8247" s="422" t="s">
        <v>12238</v>
      </c>
      <c r="E8247" s="422" t="s">
        <v>12249</v>
      </c>
      <c r="F8247" s="438">
        <v>19180000</v>
      </c>
      <c r="G8247" s="423">
        <v>2023</v>
      </c>
      <c r="H8247" s="424">
        <f>VLOOKUP(G8247,[3]잔가율!$B$3:$C$33,2,FALSE)</f>
        <v>0.82599999999999996</v>
      </c>
      <c r="I8247" s="434">
        <f t="shared" si="128"/>
        <v>15842680</v>
      </c>
    </row>
    <row r="8248" spans="1:9">
      <c r="A8248" s="421">
        <v>8247</v>
      </c>
      <c r="B8248" s="422" t="s">
        <v>7711</v>
      </c>
      <c r="C8248" s="422" t="s">
        <v>11561</v>
      </c>
      <c r="D8248" s="422" t="s">
        <v>12238</v>
      </c>
      <c r="E8248" s="422" t="s">
        <v>12250</v>
      </c>
      <c r="F8248" s="438">
        <v>23700000</v>
      </c>
      <c r="G8248" s="423">
        <v>2023</v>
      </c>
      <c r="H8248" s="424">
        <f>VLOOKUP(G8248,[3]잔가율!$B$3:$C$33,2,FALSE)</f>
        <v>0.82599999999999996</v>
      </c>
      <c r="I8248" s="434">
        <f t="shared" si="128"/>
        <v>19576200</v>
      </c>
    </row>
    <row r="8249" spans="1:9">
      <c r="A8249" s="421">
        <v>8248</v>
      </c>
      <c r="B8249" s="422" t="s">
        <v>7711</v>
      </c>
      <c r="C8249" s="422" t="s">
        <v>11561</v>
      </c>
      <c r="D8249" s="422" t="s">
        <v>12238</v>
      </c>
      <c r="E8249" s="422" t="s">
        <v>12251</v>
      </c>
      <c r="F8249" s="438">
        <v>26180000</v>
      </c>
      <c r="G8249" s="423">
        <v>2023</v>
      </c>
      <c r="H8249" s="424">
        <f>VLOOKUP(G8249,[3]잔가율!$B$3:$C$33,2,FALSE)</f>
        <v>0.82599999999999996</v>
      </c>
      <c r="I8249" s="434">
        <f t="shared" si="128"/>
        <v>21624680</v>
      </c>
    </row>
    <row r="8250" spans="1:9">
      <c r="A8250" s="421">
        <v>8249</v>
      </c>
      <c r="B8250" s="422" t="s">
        <v>7711</v>
      </c>
      <c r="C8250" s="422" t="s">
        <v>11561</v>
      </c>
      <c r="D8250" s="422" t="s">
        <v>12238</v>
      </c>
      <c r="E8250" s="422" t="s">
        <v>12252</v>
      </c>
      <c r="F8250" s="438">
        <v>22680000</v>
      </c>
      <c r="G8250" s="423">
        <v>2023</v>
      </c>
      <c r="H8250" s="424">
        <f>VLOOKUP(G8250,[3]잔가율!$B$3:$C$33,2,FALSE)</f>
        <v>0.82599999999999996</v>
      </c>
      <c r="I8250" s="434">
        <f t="shared" si="128"/>
        <v>18733680</v>
      </c>
    </row>
    <row r="8251" spans="1:9">
      <c r="A8251" s="421">
        <v>8250</v>
      </c>
      <c r="B8251" s="422" t="s">
        <v>7711</v>
      </c>
      <c r="C8251" s="422" t="s">
        <v>11561</v>
      </c>
      <c r="D8251" s="422" t="s">
        <v>12238</v>
      </c>
      <c r="E8251" s="422" t="s">
        <v>12253</v>
      </c>
      <c r="F8251" s="438">
        <v>26130000</v>
      </c>
      <c r="G8251" s="423">
        <v>2023</v>
      </c>
      <c r="H8251" s="424">
        <f>VLOOKUP(G8251,[3]잔가율!$B$3:$C$33,2,FALSE)</f>
        <v>0.82599999999999996</v>
      </c>
      <c r="I8251" s="434">
        <f t="shared" si="128"/>
        <v>21583380</v>
      </c>
    </row>
    <row r="8252" spans="1:9">
      <c r="A8252" s="421">
        <v>8251</v>
      </c>
      <c r="B8252" s="422" t="s">
        <v>7711</v>
      </c>
      <c r="C8252" s="422" t="s">
        <v>11561</v>
      </c>
      <c r="D8252" s="422" t="s">
        <v>12238</v>
      </c>
      <c r="E8252" s="422" t="s">
        <v>12254</v>
      </c>
      <c r="F8252" s="438">
        <v>23910000</v>
      </c>
      <c r="G8252" s="423">
        <v>2023</v>
      </c>
      <c r="H8252" s="424">
        <f>VLOOKUP(G8252,[3]잔가율!$B$3:$C$33,2,FALSE)</f>
        <v>0.82599999999999996</v>
      </c>
      <c r="I8252" s="434">
        <f t="shared" si="128"/>
        <v>19749660</v>
      </c>
    </row>
    <row r="8253" spans="1:9">
      <c r="A8253" s="421">
        <v>8252</v>
      </c>
      <c r="B8253" s="422" t="s">
        <v>7711</v>
      </c>
      <c r="C8253" s="422" t="s">
        <v>11561</v>
      </c>
      <c r="D8253" s="422" t="s">
        <v>12238</v>
      </c>
      <c r="E8253" s="422" t="s">
        <v>12255</v>
      </c>
      <c r="F8253" s="438">
        <v>21600000</v>
      </c>
      <c r="G8253" s="423">
        <v>2023</v>
      </c>
      <c r="H8253" s="424">
        <f>VLOOKUP(G8253,[3]잔가율!$B$3:$C$33,2,FALSE)</f>
        <v>0.82599999999999996</v>
      </c>
      <c r="I8253" s="434">
        <f t="shared" si="128"/>
        <v>17841600</v>
      </c>
    </row>
    <row r="8254" spans="1:9">
      <c r="A8254" s="421">
        <v>8253</v>
      </c>
      <c r="B8254" s="422" t="s">
        <v>7711</v>
      </c>
      <c r="C8254" s="422" t="s">
        <v>11561</v>
      </c>
      <c r="D8254" s="422" t="s">
        <v>12238</v>
      </c>
      <c r="E8254" s="422" t="s">
        <v>12256</v>
      </c>
      <c r="F8254" s="438">
        <v>22390000</v>
      </c>
      <c r="G8254" s="423">
        <v>2023</v>
      </c>
      <c r="H8254" s="424">
        <f>VLOOKUP(G8254,[3]잔가율!$B$3:$C$33,2,FALSE)</f>
        <v>0.82599999999999996</v>
      </c>
      <c r="I8254" s="434">
        <f t="shared" si="128"/>
        <v>18494140</v>
      </c>
    </row>
    <row r="8255" spans="1:9">
      <c r="A8255" s="421">
        <v>8254</v>
      </c>
      <c r="B8255" s="422" t="s">
        <v>7711</v>
      </c>
      <c r="C8255" s="422" t="s">
        <v>11561</v>
      </c>
      <c r="D8255" s="422" t="s">
        <v>12238</v>
      </c>
      <c r="E8255" s="422" t="s">
        <v>12257</v>
      </c>
      <c r="F8255" s="438">
        <v>25680000</v>
      </c>
      <c r="G8255" s="423">
        <v>2023</v>
      </c>
      <c r="H8255" s="424">
        <f>VLOOKUP(G8255,[3]잔가율!$B$3:$C$33,2,FALSE)</f>
        <v>0.82599999999999996</v>
      </c>
      <c r="I8255" s="434">
        <f t="shared" si="128"/>
        <v>21211680</v>
      </c>
    </row>
    <row r="8256" spans="1:9">
      <c r="A8256" s="421">
        <v>8255</v>
      </c>
      <c r="B8256" s="422" t="s">
        <v>7711</v>
      </c>
      <c r="C8256" s="422" t="s">
        <v>11561</v>
      </c>
      <c r="D8256" s="422" t="s">
        <v>12238</v>
      </c>
      <c r="E8256" s="422" t="s">
        <v>12258</v>
      </c>
      <c r="F8256" s="438">
        <v>22740000</v>
      </c>
      <c r="G8256" s="423">
        <v>2023</v>
      </c>
      <c r="H8256" s="424">
        <f>VLOOKUP(G8256,[3]잔가율!$B$3:$C$33,2,FALSE)</f>
        <v>0.82599999999999996</v>
      </c>
      <c r="I8256" s="434">
        <f t="shared" si="128"/>
        <v>18783240</v>
      </c>
    </row>
    <row r="8257" spans="1:9">
      <c r="A8257" s="421">
        <v>8256</v>
      </c>
      <c r="B8257" s="422" t="s">
        <v>7711</v>
      </c>
      <c r="C8257" s="422" t="s">
        <v>11561</v>
      </c>
      <c r="D8257" s="422" t="s">
        <v>12238</v>
      </c>
      <c r="E8257" s="422" t="s">
        <v>12259</v>
      </c>
      <c r="F8257" s="438">
        <v>22740000</v>
      </c>
      <c r="G8257" s="423">
        <v>2023</v>
      </c>
      <c r="H8257" s="424">
        <f>VLOOKUP(G8257,[3]잔가율!$B$3:$C$33,2,FALSE)</f>
        <v>0.82599999999999996</v>
      </c>
      <c r="I8257" s="434">
        <f t="shared" si="128"/>
        <v>18783240</v>
      </c>
    </row>
    <row r="8258" spans="1:9">
      <c r="A8258" s="421">
        <v>8257</v>
      </c>
      <c r="B8258" s="422" t="s">
        <v>7711</v>
      </c>
      <c r="C8258" s="422" t="s">
        <v>11561</v>
      </c>
      <c r="D8258" s="422" t="s">
        <v>12238</v>
      </c>
      <c r="E8258" s="422" t="s">
        <v>12260</v>
      </c>
      <c r="F8258" s="438">
        <v>22010000</v>
      </c>
      <c r="G8258" s="423">
        <v>2023</v>
      </c>
      <c r="H8258" s="424">
        <f>VLOOKUP(G8258,[3]잔가율!$B$3:$C$33,2,FALSE)</f>
        <v>0.82599999999999996</v>
      </c>
      <c r="I8258" s="434">
        <f t="shared" ref="I8258:I8321" si="129">ROUNDDOWN(F8258*H8258,0)</f>
        <v>18180260</v>
      </c>
    </row>
    <row r="8259" spans="1:9">
      <c r="A8259" s="421">
        <v>8258</v>
      </c>
      <c r="B8259" s="422" t="s">
        <v>7711</v>
      </c>
      <c r="C8259" s="422" t="s">
        <v>11561</v>
      </c>
      <c r="D8259" s="422" t="s">
        <v>12238</v>
      </c>
      <c r="E8259" s="422" t="s">
        <v>12261</v>
      </c>
      <c r="F8259" s="438">
        <v>23970000</v>
      </c>
      <c r="G8259" s="423">
        <v>2023</v>
      </c>
      <c r="H8259" s="424">
        <f>VLOOKUP(G8259,[3]잔가율!$B$3:$C$33,2,FALSE)</f>
        <v>0.82599999999999996</v>
      </c>
      <c r="I8259" s="434">
        <f t="shared" si="129"/>
        <v>19799220</v>
      </c>
    </row>
    <row r="8260" spans="1:9">
      <c r="A8260" s="421">
        <v>8259</v>
      </c>
      <c r="B8260" s="422" t="s">
        <v>7711</v>
      </c>
      <c r="C8260" s="422" t="s">
        <v>11561</v>
      </c>
      <c r="D8260" s="422" t="s">
        <v>12238</v>
      </c>
      <c r="E8260" s="422" t="s">
        <v>12262</v>
      </c>
      <c r="F8260" s="438">
        <v>27370000</v>
      </c>
      <c r="G8260" s="423">
        <v>2023</v>
      </c>
      <c r="H8260" s="424">
        <f>VLOOKUP(G8260,[3]잔가율!$B$3:$C$33,2,FALSE)</f>
        <v>0.82599999999999996</v>
      </c>
      <c r="I8260" s="434">
        <f t="shared" si="129"/>
        <v>22607620</v>
      </c>
    </row>
    <row r="8261" spans="1:9">
      <c r="A8261" s="421">
        <v>8260</v>
      </c>
      <c r="B8261" s="422" t="s">
        <v>7711</v>
      </c>
      <c r="C8261" s="422" t="s">
        <v>11561</v>
      </c>
      <c r="D8261" s="422" t="s">
        <v>12238</v>
      </c>
      <c r="E8261" s="422" t="s">
        <v>12263</v>
      </c>
      <c r="F8261" s="438">
        <v>22690000</v>
      </c>
      <c r="G8261" s="423">
        <v>2023</v>
      </c>
      <c r="H8261" s="424">
        <f>VLOOKUP(G8261,[3]잔가율!$B$3:$C$33,2,FALSE)</f>
        <v>0.82599999999999996</v>
      </c>
      <c r="I8261" s="434">
        <f t="shared" si="129"/>
        <v>18741940</v>
      </c>
    </row>
    <row r="8262" spans="1:9">
      <c r="A8262" s="421">
        <v>8261</v>
      </c>
      <c r="B8262" s="422" t="s">
        <v>7711</v>
      </c>
      <c r="C8262" s="422" t="s">
        <v>11561</v>
      </c>
      <c r="D8262" s="422" t="s">
        <v>12238</v>
      </c>
      <c r="E8262" s="422" t="s">
        <v>12264</v>
      </c>
      <c r="F8262" s="438">
        <v>28200000</v>
      </c>
      <c r="G8262" s="423">
        <v>2023</v>
      </c>
      <c r="H8262" s="424">
        <f>VLOOKUP(G8262,[3]잔가율!$B$3:$C$33,2,FALSE)</f>
        <v>0.82599999999999996</v>
      </c>
      <c r="I8262" s="434">
        <f t="shared" si="129"/>
        <v>23293200</v>
      </c>
    </row>
    <row r="8263" spans="1:9">
      <c r="A8263" s="421">
        <v>8262</v>
      </c>
      <c r="B8263" s="422" t="s">
        <v>7711</v>
      </c>
      <c r="C8263" s="422" t="s">
        <v>11561</v>
      </c>
      <c r="D8263" s="422" t="s">
        <v>12238</v>
      </c>
      <c r="E8263" s="422" t="s">
        <v>12265</v>
      </c>
      <c r="F8263" s="438">
        <v>23480000</v>
      </c>
      <c r="G8263" s="423">
        <v>2023</v>
      </c>
      <c r="H8263" s="424">
        <f>VLOOKUP(G8263,[3]잔가율!$B$3:$C$33,2,FALSE)</f>
        <v>0.82599999999999996</v>
      </c>
      <c r="I8263" s="434">
        <f t="shared" si="129"/>
        <v>19394480</v>
      </c>
    </row>
    <row r="8264" spans="1:9">
      <c r="A8264" s="421">
        <v>8263</v>
      </c>
      <c r="B8264" s="422" t="s">
        <v>7711</v>
      </c>
      <c r="C8264" s="422" t="s">
        <v>11561</v>
      </c>
      <c r="D8264" s="422" t="s">
        <v>12238</v>
      </c>
      <c r="E8264" s="422" t="s">
        <v>12266</v>
      </c>
      <c r="F8264" s="438">
        <v>26750000</v>
      </c>
      <c r="G8264" s="423">
        <v>2023</v>
      </c>
      <c r="H8264" s="424">
        <f>VLOOKUP(G8264,[3]잔가율!$B$3:$C$33,2,FALSE)</f>
        <v>0.82599999999999996</v>
      </c>
      <c r="I8264" s="434">
        <f t="shared" si="129"/>
        <v>22095500</v>
      </c>
    </row>
    <row r="8265" spans="1:9">
      <c r="A8265" s="421">
        <v>8264</v>
      </c>
      <c r="B8265" s="422" t="s">
        <v>7711</v>
      </c>
      <c r="C8265" s="422" t="s">
        <v>11561</v>
      </c>
      <c r="D8265" s="422" t="s">
        <v>12238</v>
      </c>
      <c r="E8265" s="422" t="s">
        <v>12267</v>
      </c>
      <c r="F8265" s="438">
        <v>25340000</v>
      </c>
      <c r="G8265" s="423">
        <v>2023</v>
      </c>
      <c r="H8265" s="424">
        <f>VLOOKUP(G8265,[3]잔가율!$B$3:$C$33,2,FALSE)</f>
        <v>0.82599999999999996</v>
      </c>
      <c r="I8265" s="434">
        <f t="shared" si="129"/>
        <v>20930840</v>
      </c>
    </row>
    <row r="8266" spans="1:9">
      <c r="A8266" s="421">
        <v>8265</v>
      </c>
      <c r="B8266" s="422" t="s">
        <v>7711</v>
      </c>
      <c r="C8266" s="422" t="s">
        <v>11561</v>
      </c>
      <c r="D8266" s="422" t="s">
        <v>12238</v>
      </c>
      <c r="E8266" s="422" t="s">
        <v>12268</v>
      </c>
      <c r="F8266" s="438">
        <v>26740000</v>
      </c>
      <c r="G8266" s="423">
        <v>2023</v>
      </c>
      <c r="H8266" s="424">
        <f>VLOOKUP(G8266,[3]잔가율!$B$3:$C$33,2,FALSE)</f>
        <v>0.82599999999999996</v>
      </c>
      <c r="I8266" s="434">
        <f t="shared" si="129"/>
        <v>22087240</v>
      </c>
    </row>
    <row r="8267" spans="1:9">
      <c r="A8267" s="421">
        <v>8266</v>
      </c>
      <c r="B8267" s="422" t="s">
        <v>7711</v>
      </c>
      <c r="C8267" s="422" t="s">
        <v>11561</v>
      </c>
      <c r="D8267" s="422" t="s">
        <v>12238</v>
      </c>
      <c r="E8267" s="422" t="s">
        <v>12269</v>
      </c>
      <c r="F8267" s="438">
        <v>22340000</v>
      </c>
      <c r="G8267" s="423">
        <v>2023</v>
      </c>
      <c r="H8267" s="424">
        <f>VLOOKUP(G8267,[3]잔가율!$B$3:$C$33,2,FALSE)</f>
        <v>0.82599999999999996</v>
      </c>
      <c r="I8267" s="434">
        <f t="shared" si="129"/>
        <v>18452840</v>
      </c>
    </row>
    <row r="8268" spans="1:9">
      <c r="A8268" s="421">
        <v>8267</v>
      </c>
      <c r="B8268" s="422" t="s">
        <v>7711</v>
      </c>
      <c r="C8268" s="422" t="s">
        <v>11561</v>
      </c>
      <c r="D8268" s="422" t="s">
        <v>12238</v>
      </c>
      <c r="E8268" s="422" t="s">
        <v>12270</v>
      </c>
      <c r="F8268" s="438">
        <v>25240000</v>
      </c>
      <c r="G8268" s="423">
        <v>2023</v>
      </c>
      <c r="H8268" s="424">
        <f>VLOOKUP(G8268,[3]잔가율!$B$3:$C$33,2,FALSE)</f>
        <v>0.82599999999999996</v>
      </c>
      <c r="I8268" s="434">
        <f t="shared" si="129"/>
        <v>20848240</v>
      </c>
    </row>
    <row r="8269" spans="1:9">
      <c r="A8269" s="421">
        <v>8268</v>
      </c>
      <c r="B8269" s="422" t="s">
        <v>7711</v>
      </c>
      <c r="C8269" s="422" t="s">
        <v>11561</v>
      </c>
      <c r="D8269" s="422" t="s">
        <v>12238</v>
      </c>
      <c r="E8269" s="422" t="s">
        <v>12271</v>
      </c>
      <c r="F8269" s="438">
        <v>27590000</v>
      </c>
      <c r="G8269" s="423">
        <v>2023</v>
      </c>
      <c r="H8269" s="424">
        <f>VLOOKUP(G8269,[3]잔가율!$B$3:$C$33,2,FALSE)</f>
        <v>0.82599999999999996</v>
      </c>
      <c r="I8269" s="434">
        <f t="shared" si="129"/>
        <v>22789340</v>
      </c>
    </row>
    <row r="8270" spans="1:9">
      <c r="A8270" s="421">
        <v>8269</v>
      </c>
      <c r="B8270" s="422" t="s">
        <v>7711</v>
      </c>
      <c r="C8270" s="422" t="s">
        <v>11561</v>
      </c>
      <c r="D8270" s="422" t="s">
        <v>12238</v>
      </c>
      <c r="E8270" s="422" t="s">
        <v>12272</v>
      </c>
      <c r="F8270" s="438">
        <v>22720000</v>
      </c>
      <c r="G8270" s="423">
        <v>2023</v>
      </c>
      <c r="H8270" s="424">
        <f>VLOOKUP(G8270,[3]잔가율!$B$3:$C$33,2,FALSE)</f>
        <v>0.82599999999999996</v>
      </c>
      <c r="I8270" s="434">
        <f t="shared" si="129"/>
        <v>18766720</v>
      </c>
    </row>
    <row r="8271" spans="1:9">
      <c r="A8271" s="421">
        <v>8270</v>
      </c>
      <c r="B8271" s="422" t="s">
        <v>7711</v>
      </c>
      <c r="C8271" s="422" t="s">
        <v>11561</v>
      </c>
      <c r="D8271" s="422" t="s">
        <v>12238</v>
      </c>
      <c r="E8271" s="422" t="s">
        <v>12273</v>
      </c>
      <c r="F8271" s="438">
        <v>30610000</v>
      </c>
      <c r="G8271" s="423">
        <v>2023</v>
      </c>
      <c r="H8271" s="424">
        <f>VLOOKUP(G8271,[3]잔가율!$B$3:$C$33,2,FALSE)</f>
        <v>0.82599999999999996</v>
      </c>
      <c r="I8271" s="434">
        <f t="shared" si="129"/>
        <v>25283860</v>
      </c>
    </row>
    <row r="8272" spans="1:9">
      <c r="A8272" s="421">
        <v>8271</v>
      </c>
      <c r="B8272" s="422" t="s">
        <v>7711</v>
      </c>
      <c r="C8272" s="422" t="s">
        <v>11561</v>
      </c>
      <c r="D8272" s="422" t="s">
        <v>12238</v>
      </c>
      <c r="E8272" s="422" t="s">
        <v>12274</v>
      </c>
      <c r="F8272" s="438">
        <v>26450000</v>
      </c>
      <c r="G8272" s="423">
        <v>2023</v>
      </c>
      <c r="H8272" s="424">
        <f>VLOOKUP(G8272,[3]잔가율!$B$3:$C$33,2,FALSE)</f>
        <v>0.82599999999999996</v>
      </c>
      <c r="I8272" s="434">
        <f t="shared" si="129"/>
        <v>21847700</v>
      </c>
    </row>
    <row r="8273" spans="1:9">
      <c r="A8273" s="421">
        <v>8272</v>
      </c>
      <c r="B8273" s="422" t="s">
        <v>7711</v>
      </c>
      <c r="C8273" s="422" t="s">
        <v>11561</v>
      </c>
      <c r="D8273" s="422" t="s">
        <v>12238</v>
      </c>
      <c r="E8273" s="422" t="s">
        <v>12275</v>
      </c>
      <c r="F8273" s="438">
        <v>28400000</v>
      </c>
      <c r="G8273" s="423">
        <v>2023</v>
      </c>
      <c r="H8273" s="424">
        <f>VLOOKUP(G8273,[3]잔가율!$B$3:$C$33,2,FALSE)</f>
        <v>0.82599999999999996</v>
      </c>
      <c r="I8273" s="434">
        <f t="shared" si="129"/>
        <v>23458400</v>
      </c>
    </row>
    <row r="8274" spans="1:9">
      <c r="A8274" s="421">
        <v>8273</v>
      </c>
      <c r="B8274" s="422" t="s">
        <v>7711</v>
      </c>
      <c r="C8274" s="422" t="s">
        <v>11561</v>
      </c>
      <c r="D8274" s="422" t="s">
        <v>12238</v>
      </c>
      <c r="E8274" s="422" t="s">
        <v>12276</v>
      </c>
      <c r="F8274" s="438">
        <v>26140000</v>
      </c>
      <c r="G8274" s="423">
        <v>2023</v>
      </c>
      <c r="H8274" s="424">
        <f>VLOOKUP(G8274,[3]잔가율!$B$3:$C$33,2,FALSE)</f>
        <v>0.82599999999999996</v>
      </c>
      <c r="I8274" s="434">
        <f t="shared" si="129"/>
        <v>21591640</v>
      </c>
    </row>
    <row r="8275" spans="1:9">
      <c r="A8275" s="421">
        <v>8274</v>
      </c>
      <c r="B8275" s="422" t="s">
        <v>7711</v>
      </c>
      <c r="C8275" s="422" t="s">
        <v>11561</v>
      </c>
      <c r="D8275" s="422" t="s">
        <v>12238</v>
      </c>
      <c r="E8275" s="422" t="s">
        <v>12277</v>
      </c>
      <c r="F8275" s="438">
        <v>23830000</v>
      </c>
      <c r="G8275" s="423">
        <v>2023</v>
      </c>
      <c r="H8275" s="424">
        <f>VLOOKUP(G8275,[3]잔가율!$B$3:$C$33,2,FALSE)</f>
        <v>0.82599999999999996</v>
      </c>
      <c r="I8275" s="434">
        <f t="shared" si="129"/>
        <v>19683580</v>
      </c>
    </row>
    <row r="8276" spans="1:9">
      <c r="A8276" s="421">
        <v>8275</v>
      </c>
      <c r="B8276" s="422" t="s">
        <v>7711</v>
      </c>
      <c r="C8276" s="422" t="s">
        <v>11561</v>
      </c>
      <c r="D8276" s="422" t="s">
        <v>12238</v>
      </c>
      <c r="E8276" s="422" t="s">
        <v>12198</v>
      </c>
      <c r="F8276" s="438">
        <v>30460000</v>
      </c>
      <c r="G8276" s="423">
        <v>2023</v>
      </c>
      <c r="H8276" s="424">
        <f>VLOOKUP(G8276,[3]잔가율!$B$3:$C$33,2,FALSE)</f>
        <v>0.82599999999999996</v>
      </c>
      <c r="I8276" s="434">
        <f t="shared" si="129"/>
        <v>25159960</v>
      </c>
    </row>
    <row r="8277" spans="1:9">
      <c r="A8277" s="421">
        <v>8276</v>
      </c>
      <c r="B8277" s="422" t="s">
        <v>7711</v>
      </c>
      <c r="C8277" s="422" t="s">
        <v>11561</v>
      </c>
      <c r="D8277" s="422" t="s">
        <v>12238</v>
      </c>
      <c r="E8277" s="422" t="s">
        <v>12218</v>
      </c>
      <c r="F8277" s="438">
        <v>25360000</v>
      </c>
      <c r="G8277" s="423">
        <v>2023</v>
      </c>
      <c r="H8277" s="424">
        <f>VLOOKUP(G8277,[3]잔가율!$B$3:$C$33,2,FALSE)</f>
        <v>0.82599999999999996</v>
      </c>
      <c r="I8277" s="434">
        <f t="shared" si="129"/>
        <v>20947360</v>
      </c>
    </row>
    <row r="8278" spans="1:9">
      <c r="A8278" s="421">
        <v>8277</v>
      </c>
      <c r="B8278" s="422" t="s">
        <v>7711</v>
      </c>
      <c r="C8278" s="422" t="s">
        <v>11561</v>
      </c>
      <c r="D8278" s="422" t="s">
        <v>12238</v>
      </c>
      <c r="E8278" s="422" t="s">
        <v>12278</v>
      </c>
      <c r="F8278" s="438">
        <v>27330000</v>
      </c>
      <c r="G8278" s="423">
        <v>2023</v>
      </c>
      <c r="H8278" s="424">
        <f>VLOOKUP(G8278,[3]잔가율!$B$3:$C$33,2,FALSE)</f>
        <v>0.82599999999999996</v>
      </c>
      <c r="I8278" s="434">
        <f t="shared" si="129"/>
        <v>22574580</v>
      </c>
    </row>
    <row r="8279" spans="1:9">
      <c r="A8279" s="421">
        <v>8278</v>
      </c>
      <c r="B8279" s="422" t="s">
        <v>7711</v>
      </c>
      <c r="C8279" s="422" t="s">
        <v>11561</v>
      </c>
      <c r="D8279" s="422" t="s">
        <v>12238</v>
      </c>
      <c r="E8279" s="422" t="s">
        <v>12220</v>
      </c>
      <c r="F8279" s="438">
        <v>28150000</v>
      </c>
      <c r="G8279" s="423">
        <v>2023</v>
      </c>
      <c r="H8279" s="424">
        <f>VLOOKUP(G8279,[3]잔가율!$B$3:$C$33,2,FALSE)</f>
        <v>0.82599999999999996</v>
      </c>
      <c r="I8279" s="434">
        <f t="shared" si="129"/>
        <v>23251900</v>
      </c>
    </row>
    <row r="8280" spans="1:9">
      <c r="A8280" s="421">
        <v>8279</v>
      </c>
      <c r="B8280" s="422" t="s">
        <v>7711</v>
      </c>
      <c r="C8280" s="422" t="s">
        <v>11561</v>
      </c>
      <c r="D8280" s="422" t="s">
        <v>12238</v>
      </c>
      <c r="E8280" s="422" t="s">
        <v>12279</v>
      </c>
      <c r="F8280" s="438">
        <v>21800000</v>
      </c>
      <c r="G8280" s="423">
        <v>2023</v>
      </c>
      <c r="H8280" s="424">
        <f>VLOOKUP(G8280,[3]잔가율!$B$3:$C$33,2,FALSE)</f>
        <v>0.82599999999999996</v>
      </c>
      <c r="I8280" s="434">
        <f t="shared" si="129"/>
        <v>18006800</v>
      </c>
    </row>
    <row r="8281" spans="1:9">
      <c r="A8281" s="421">
        <v>8280</v>
      </c>
      <c r="B8281" s="422" t="s">
        <v>7711</v>
      </c>
      <c r="C8281" s="422" t="s">
        <v>11561</v>
      </c>
      <c r="D8281" s="422" t="s">
        <v>12238</v>
      </c>
      <c r="E8281" s="422" t="s">
        <v>12280</v>
      </c>
      <c r="F8281" s="438">
        <v>23600000</v>
      </c>
      <c r="G8281" s="423">
        <v>2023</v>
      </c>
      <c r="H8281" s="424">
        <f>VLOOKUP(G8281,[3]잔가율!$B$3:$C$33,2,FALSE)</f>
        <v>0.82599999999999996</v>
      </c>
      <c r="I8281" s="434">
        <f t="shared" si="129"/>
        <v>19493600</v>
      </c>
    </row>
    <row r="8282" spans="1:9">
      <c r="A8282" s="421">
        <v>8281</v>
      </c>
      <c r="B8282" s="422" t="s">
        <v>7711</v>
      </c>
      <c r="C8282" s="422" t="s">
        <v>11561</v>
      </c>
      <c r="D8282" s="422" t="s">
        <v>12238</v>
      </c>
      <c r="E8282" s="422" t="s">
        <v>12281</v>
      </c>
      <c r="F8282" s="438">
        <v>25140000</v>
      </c>
      <c r="G8282" s="423">
        <v>2023</v>
      </c>
      <c r="H8282" s="424">
        <f>VLOOKUP(G8282,[3]잔가율!$B$3:$C$33,2,FALSE)</f>
        <v>0.82599999999999996</v>
      </c>
      <c r="I8282" s="434">
        <f t="shared" si="129"/>
        <v>20765640</v>
      </c>
    </row>
    <row r="8283" spans="1:9">
      <c r="A8283" s="421">
        <v>8282</v>
      </c>
      <c r="B8283" s="422" t="s">
        <v>7711</v>
      </c>
      <c r="C8283" s="422" t="s">
        <v>11561</v>
      </c>
      <c r="D8283" s="422" t="s">
        <v>12238</v>
      </c>
      <c r="E8283" s="422" t="s">
        <v>12282</v>
      </c>
      <c r="F8283" s="438">
        <v>23470000</v>
      </c>
      <c r="G8283" s="423">
        <v>2023</v>
      </c>
      <c r="H8283" s="424">
        <f>VLOOKUP(G8283,[3]잔가율!$B$3:$C$33,2,FALSE)</f>
        <v>0.82599999999999996</v>
      </c>
      <c r="I8283" s="434">
        <f t="shared" si="129"/>
        <v>19386220</v>
      </c>
    </row>
    <row r="8284" spans="1:9">
      <c r="A8284" s="421">
        <v>8283</v>
      </c>
      <c r="B8284" s="422" t="s">
        <v>7711</v>
      </c>
      <c r="C8284" s="422" t="s">
        <v>11561</v>
      </c>
      <c r="D8284" s="422" t="s">
        <v>12238</v>
      </c>
      <c r="E8284" s="422" t="s">
        <v>12283</v>
      </c>
      <c r="F8284" s="438">
        <v>24800000</v>
      </c>
      <c r="G8284" s="423">
        <v>2023</v>
      </c>
      <c r="H8284" s="424">
        <f>VLOOKUP(G8284,[3]잔가율!$B$3:$C$33,2,FALSE)</f>
        <v>0.82599999999999996</v>
      </c>
      <c r="I8284" s="434">
        <f t="shared" si="129"/>
        <v>20484800</v>
      </c>
    </row>
    <row r="8285" spans="1:9">
      <c r="A8285" s="421">
        <v>8284</v>
      </c>
      <c r="B8285" s="422" t="s">
        <v>7711</v>
      </c>
      <c r="C8285" s="422" t="s">
        <v>11561</v>
      </c>
      <c r="D8285" s="422" t="s">
        <v>12238</v>
      </c>
      <c r="E8285" s="422" t="s">
        <v>12284</v>
      </c>
      <c r="F8285" s="438">
        <v>26700000</v>
      </c>
      <c r="G8285" s="423">
        <v>2023</v>
      </c>
      <c r="H8285" s="424">
        <f>VLOOKUP(G8285,[3]잔가율!$B$3:$C$33,2,FALSE)</f>
        <v>0.82599999999999996</v>
      </c>
      <c r="I8285" s="434">
        <f t="shared" si="129"/>
        <v>22054200</v>
      </c>
    </row>
    <row r="8286" spans="1:9">
      <c r="A8286" s="421">
        <v>8285</v>
      </c>
      <c r="B8286" s="426" t="s">
        <v>7711</v>
      </c>
      <c r="C8286" s="426" t="s">
        <v>11561</v>
      </c>
      <c r="D8286" s="426" t="s">
        <v>12285</v>
      </c>
      <c r="E8286" s="426" t="s">
        <v>12286</v>
      </c>
      <c r="F8286" s="441">
        <v>13100000</v>
      </c>
      <c r="G8286" s="423">
        <v>2023</v>
      </c>
      <c r="H8286" s="424">
        <f>VLOOKUP(G8286,[3]잔가율!$B$3:$C$33,2,FALSE)</f>
        <v>0.82599999999999996</v>
      </c>
      <c r="I8286" s="434">
        <f t="shared" si="129"/>
        <v>10820600</v>
      </c>
    </row>
    <row r="8287" spans="1:9">
      <c r="A8287" s="421">
        <v>8286</v>
      </c>
      <c r="B8287" s="426" t="s">
        <v>7711</v>
      </c>
      <c r="C8287" s="426" t="s">
        <v>11561</v>
      </c>
      <c r="D8287" s="426" t="s">
        <v>12287</v>
      </c>
      <c r="E8287" s="426" t="s">
        <v>12288</v>
      </c>
      <c r="F8287" s="441">
        <v>16510000</v>
      </c>
      <c r="G8287" s="423">
        <v>2023</v>
      </c>
      <c r="H8287" s="424">
        <f>VLOOKUP(G8287,[3]잔가율!$B$3:$C$33,2,FALSE)</f>
        <v>0.82599999999999996</v>
      </c>
      <c r="I8287" s="434">
        <f t="shared" si="129"/>
        <v>13637260</v>
      </c>
    </row>
    <row r="8288" spans="1:9">
      <c r="A8288" s="421">
        <v>8287</v>
      </c>
      <c r="B8288" s="426" t="s">
        <v>7711</v>
      </c>
      <c r="C8288" s="426" t="s">
        <v>11561</v>
      </c>
      <c r="D8288" s="426" t="s">
        <v>12287</v>
      </c>
      <c r="E8288" s="426" t="s">
        <v>12289</v>
      </c>
      <c r="F8288" s="441">
        <v>15870000</v>
      </c>
      <c r="G8288" s="423">
        <v>2023</v>
      </c>
      <c r="H8288" s="424">
        <f>VLOOKUP(G8288,[3]잔가율!$B$3:$C$33,2,FALSE)</f>
        <v>0.82599999999999996</v>
      </c>
      <c r="I8288" s="434">
        <f t="shared" si="129"/>
        <v>13108620</v>
      </c>
    </row>
    <row r="8289" spans="1:9">
      <c r="A8289" s="421">
        <v>8288</v>
      </c>
      <c r="B8289" s="426" t="s">
        <v>7711</v>
      </c>
      <c r="C8289" s="426" t="s">
        <v>11561</v>
      </c>
      <c r="D8289" s="426" t="s">
        <v>12290</v>
      </c>
      <c r="E8289" s="426" t="s">
        <v>12291</v>
      </c>
      <c r="F8289" s="441">
        <v>12600000</v>
      </c>
      <c r="G8289" s="423">
        <v>2023</v>
      </c>
      <c r="H8289" s="424">
        <f>VLOOKUP(G8289,[3]잔가율!$B$3:$C$33,2,FALSE)</f>
        <v>0.82599999999999996</v>
      </c>
      <c r="I8289" s="434">
        <f t="shared" si="129"/>
        <v>10407600</v>
      </c>
    </row>
    <row r="8290" spans="1:9">
      <c r="A8290" s="421">
        <v>8289</v>
      </c>
      <c r="B8290" s="422" t="s">
        <v>7711</v>
      </c>
      <c r="C8290" s="422" t="s">
        <v>11561</v>
      </c>
      <c r="D8290" s="422" t="s">
        <v>12292</v>
      </c>
      <c r="E8290" s="422" t="s">
        <v>12293</v>
      </c>
      <c r="F8290" s="438">
        <v>15300000</v>
      </c>
      <c r="G8290" s="423">
        <v>2023</v>
      </c>
      <c r="H8290" s="424">
        <f>VLOOKUP(G8290,[3]잔가율!$B$3:$C$33,2,FALSE)</f>
        <v>0.82599999999999996</v>
      </c>
      <c r="I8290" s="434">
        <f t="shared" si="129"/>
        <v>12637800</v>
      </c>
    </row>
    <row r="8291" spans="1:9">
      <c r="A8291" s="421">
        <v>8290</v>
      </c>
      <c r="B8291" s="422" t="s">
        <v>7711</v>
      </c>
      <c r="C8291" s="422" t="s">
        <v>11561</v>
      </c>
      <c r="D8291" s="422" t="s">
        <v>12292</v>
      </c>
      <c r="E8291" s="422" t="s">
        <v>12294</v>
      </c>
      <c r="F8291" s="438">
        <v>16040000</v>
      </c>
      <c r="G8291" s="423">
        <v>2023</v>
      </c>
      <c r="H8291" s="424">
        <f>VLOOKUP(G8291,[3]잔가율!$B$3:$C$33,2,FALSE)</f>
        <v>0.82599999999999996</v>
      </c>
      <c r="I8291" s="434">
        <f t="shared" si="129"/>
        <v>13249040</v>
      </c>
    </row>
    <row r="8292" spans="1:9">
      <c r="A8292" s="421">
        <v>8291</v>
      </c>
      <c r="B8292" s="422" t="s">
        <v>7711</v>
      </c>
      <c r="C8292" s="422" t="s">
        <v>11561</v>
      </c>
      <c r="D8292" s="422" t="s">
        <v>12292</v>
      </c>
      <c r="E8292" s="422" t="s">
        <v>12295</v>
      </c>
      <c r="F8292" s="438">
        <v>17300000</v>
      </c>
      <c r="G8292" s="423">
        <v>2023</v>
      </c>
      <c r="H8292" s="424">
        <f>VLOOKUP(G8292,[3]잔가율!$B$3:$C$33,2,FALSE)</f>
        <v>0.82599999999999996</v>
      </c>
      <c r="I8292" s="434">
        <f t="shared" si="129"/>
        <v>14289800</v>
      </c>
    </row>
    <row r="8293" spans="1:9">
      <c r="A8293" s="421">
        <v>8292</v>
      </c>
      <c r="B8293" s="422" t="s">
        <v>7711</v>
      </c>
      <c r="C8293" s="422" t="s">
        <v>11561</v>
      </c>
      <c r="D8293" s="422" t="s">
        <v>12292</v>
      </c>
      <c r="E8293" s="422" t="s">
        <v>12296</v>
      </c>
      <c r="F8293" s="438">
        <v>15700000</v>
      </c>
      <c r="G8293" s="423">
        <v>2023</v>
      </c>
      <c r="H8293" s="424">
        <f>VLOOKUP(G8293,[3]잔가율!$B$3:$C$33,2,FALSE)</f>
        <v>0.82599999999999996</v>
      </c>
      <c r="I8293" s="434">
        <f t="shared" si="129"/>
        <v>12968200</v>
      </c>
    </row>
    <row r="8294" spans="1:9">
      <c r="A8294" s="421">
        <v>8293</v>
      </c>
      <c r="B8294" s="422" t="s">
        <v>7711</v>
      </c>
      <c r="C8294" s="422" t="s">
        <v>11561</v>
      </c>
      <c r="D8294" s="422" t="s">
        <v>12292</v>
      </c>
      <c r="E8294" s="422" t="s">
        <v>12297</v>
      </c>
      <c r="F8294" s="438">
        <v>21840000</v>
      </c>
      <c r="G8294" s="423">
        <v>2023</v>
      </c>
      <c r="H8294" s="424">
        <f>VLOOKUP(G8294,[3]잔가율!$B$3:$C$33,2,FALSE)</f>
        <v>0.82599999999999996</v>
      </c>
      <c r="I8294" s="434">
        <f t="shared" si="129"/>
        <v>18039840</v>
      </c>
    </row>
    <row r="8295" spans="1:9">
      <c r="A8295" s="421">
        <v>8294</v>
      </c>
      <c r="B8295" s="422" t="s">
        <v>7711</v>
      </c>
      <c r="C8295" s="422" t="s">
        <v>11561</v>
      </c>
      <c r="D8295" s="422" t="s">
        <v>12292</v>
      </c>
      <c r="E8295" s="422" t="s">
        <v>12298</v>
      </c>
      <c r="F8295" s="438">
        <v>22600000</v>
      </c>
      <c r="G8295" s="423">
        <v>2023</v>
      </c>
      <c r="H8295" s="424">
        <f>VLOOKUP(G8295,[3]잔가율!$B$3:$C$33,2,FALSE)</f>
        <v>0.82599999999999996</v>
      </c>
      <c r="I8295" s="434">
        <f t="shared" si="129"/>
        <v>18667600</v>
      </c>
    </row>
    <row r="8296" spans="1:9">
      <c r="A8296" s="421">
        <v>8295</v>
      </c>
      <c r="B8296" s="422" t="s">
        <v>7711</v>
      </c>
      <c r="C8296" s="422" t="s">
        <v>11561</v>
      </c>
      <c r="D8296" s="422" t="s">
        <v>12292</v>
      </c>
      <c r="E8296" s="422" t="s">
        <v>12299</v>
      </c>
      <c r="F8296" s="438">
        <v>16020000</v>
      </c>
      <c r="G8296" s="423">
        <v>2023</v>
      </c>
      <c r="H8296" s="424">
        <f>VLOOKUP(G8296,[3]잔가율!$B$3:$C$33,2,FALSE)</f>
        <v>0.82599999999999996</v>
      </c>
      <c r="I8296" s="434">
        <f t="shared" si="129"/>
        <v>13232520</v>
      </c>
    </row>
    <row r="8297" spans="1:9">
      <c r="A8297" s="421">
        <v>8296</v>
      </c>
      <c r="B8297" s="422" t="s">
        <v>7711</v>
      </c>
      <c r="C8297" s="422" t="s">
        <v>11561</v>
      </c>
      <c r="D8297" s="422" t="s">
        <v>12292</v>
      </c>
      <c r="E8297" s="422" t="s">
        <v>12300</v>
      </c>
      <c r="F8297" s="438">
        <v>18000000</v>
      </c>
      <c r="G8297" s="423">
        <v>2023</v>
      </c>
      <c r="H8297" s="424">
        <f>VLOOKUP(G8297,[3]잔가율!$B$3:$C$33,2,FALSE)</f>
        <v>0.82599999999999996</v>
      </c>
      <c r="I8297" s="434">
        <f t="shared" si="129"/>
        <v>14868000</v>
      </c>
    </row>
    <row r="8298" spans="1:9">
      <c r="A8298" s="421">
        <v>8297</v>
      </c>
      <c r="B8298" s="422" t="s">
        <v>7711</v>
      </c>
      <c r="C8298" s="422" t="s">
        <v>11561</v>
      </c>
      <c r="D8298" s="422" t="s">
        <v>12292</v>
      </c>
      <c r="E8298" s="422" t="s">
        <v>12301</v>
      </c>
      <c r="F8298" s="438">
        <v>17590000</v>
      </c>
      <c r="G8298" s="423">
        <v>2023</v>
      </c>
      <c r="H8298" s="424">
        <f>VLOOKUP(G8298,[3]잔가율!$B$3:$C$33,2,FALSE)</f>
        <v>0.82599999999999996</v>
      </c>
      <c r="I8298" s="434">
        <f t="shared" si="129"/>
        <v>14529340</v>
      </c>
    </row>
    <row r="8299" spans="1:9">
      <c r="A8299" s="421">
        <v>8298</v>
      </c>
      <c r="B8299" s="422" t="s">
        <v>7711</v>
      </c>
      <c r="C8299" s="422" t="s">
        <v>11561</v>
      </c>
      <c r="D8299" s="422" t="s">
        <v>2013</v>
      </c>
      <c r="E8299" s="422" t="s">
        <v>12302</v>
      </c>
      <c r="F8299" s="438">
        <v>16810000</v>
      </c>
      <c r="G8299" s="423">
        <v>2023</v>
      </c>
      <c r="H8299" s="424">
        <f>VLOOKUP(G8299,[3]잔가율!$B$3:$C$33,2,FALSE)</f>
        <v>0.82599999999999996</v>
      </c>
      <c r="I8299" s="434">
        <f t="shared" si="129"/>
        <v>13885060</v>
      </c>
    </row>
    <row r="8300" spans="1:9">
      <c r="A8300" s="421">
        <v>8299</v>
      </c>
      <c r="B8300" s="422" t="s">
        <v>7711</v>
      </c>
      <c r="C8300" s="422" t="s">
        <v>11561</v>
      </c>
      <c r="D8300" s="422" t="s">
        <v>2013</v>
      </c>
      <c r="E8300" s="422" t="s">
        <v>12303</v>
      </c>
      <c r="F8300" s="438">
        <v>23540000</v>
      </c>
      <c r="G8300" s="423">
        <v>2023</v>
      </c>
      <c r="H8300" s="424">
        <f>VLOOKUP(G8300,[3]잔가율!$B$3:$C$33,2,FALSE)</f>
        <v>0.82599999999999996</v>
      </c>
      <c r="I8300" s="434">
        <f t="shared" si="129"/>
        <v>19444040</v>
      </c>
    </row>
    <row r="8301" spans="1:9">
      <c r="A8301" s="421">
        <v>8300</v>
      </c>
      <c r="B8301" s="422" t="s">
        <v>7711</v>
      </c>
      <c r="C8301" s="422" t="s">
        <v>11561</v>
      </c>
      <c r="D8301" s="422" t="s">
        <v>2013</v>
      </c>
      <c r="E8301" s="422" t="s">
        <v>12304</v>
      </c>
      <c r="F8301" s="438">
        <v>20810000</v>
      </c>
      <c r="G8301" s="423">
        <v>2023</v>
      </c>
      <c r="H8301" s="424">
        <f>VLOOKUP(G8301,[3]잔가율!$B$3:$C$33,2,FALSE)</f>
        <v>0.82599999999999996</v>
      </c>
      <c r="I8301" s="434">
        <f t="shared" si="129"/>
        <v>17189060</v>
      </c>
    </row>
    <row r="8302" spans="1:9">
      <c r="A8302" s="421">
        <v>8301</v>
      </c>
      <c r="B8302" s="422" t="s">
        <v>7711</v>
      </c>
      <c r="C8302" s="422" t="s">
        <v>11561</v>
      </c>
      <c r="D8302" s="422" t="s">
        <v>2013</v>
      </c>
      <c r="E8302" s="422" t="s">
        <v>12305</v>
      </c>
      <c r="F8302" s="438">
        <v>18780000</v>
      </c>
      <c r="G8302" s="423">
        <v>2023</v>
      </c>
      <c r="H8302" s="424">
        <f>VLOOKUP(G8302,[3]잔가율!$B$3:$C$33,2,FALSE)</f>
        <v>0.82599999999999996</v>
      </c>
      <c r="I8302" s="434">
        <f t="shared" si="129"/>
        <v>15512280</v>
      </c>
    </row>
    <row r="8303" spans="1:9">
      <c r="A8303" s="421">
        <v>8302</v>
      </c>
      <c r="B8303" s="422" t="s">
        <v>7711</v>
      </c>
      <c r="C8303" s="422" t="s">
        <v>11561</v>
      </c>
      <c r="D8303" s="422" t="s">
        <v>2013</v>
      </c>
      <c r="E8303" s="422" t="s">
        <v>12306</v>
      </c>
      <c r="F8303" s="438">
        <v>22630000</v>
      </c>
      <c r="G8303" s="423">
        <v>2023</v>
      </c>
      <c r="H8303" s="424">
        <f>VLOOKUP(G8303,[3]잔가율!$B$3:$C$33,2,FALSE)</f>
        <v>0.82599999999999996</v>
      </c>
      <c r="I8303" s="434">
        <f t="shared" si="129"/>
        <v>18692380</v>
      </c>
    </row>
    <row r="8304" spans="1:9">
      <c r="A8304" s="421">
        <v>8303</v>
      </c>
      <c r="B8304" s="422" t="s">
        <v>7711</v>
      </c>
      <c r="C8304" s="422" t="s">
        <v>11561</v>
      </c>
      <c r="D8304" s="422" t="s">
        <v>2013</v>
      </c>
      <c r="E8304" s="422" t="s">
        <v>12307</v>
      </c>
      <c r="F8304" s="438">
        <v>17180000</v>
      </c>
      <c r="G8304" s="423">
        <v>2023</v>
      </c>
      <c r="H8304" s="424">
        <f>VLOOKUP(G8304,[3]잔가율!$B$3:$C$33,2,FALSE)</f>
        <v>0.82599999999999996</v>
      </c>
      <c r="I8304" s="434">
        <f t="shared" si="129"/>
        <v>14190680</v>
      </c>
    </row>
    <row r="8305" spans="1:9">
      <c r="A8305" s="421">
        <v>8304</v>
      </c>
      <c r="B8305" s="422" t="s">
        <v>7711</v>
      </c>
      <c r="C8305" s="422" t="s">
        <v>11561</v>
      </c>
      <c r="D8305" s="422" t="s">
        <v>2013</v>
      </c>
      <c r="E8305" s="422" t="s">
        <v>12308</v>
      </c>
      <c r="F8305" s="438">
        <v>17180000</v>
      </c>
      <c r="G8305" s="423">
        <v>2023</v>
      </c>
      <c r="H8305" s="424">
        <f>VLOOKUP(G8305,[3]잔가율!$B$3:$C$33,2,FALSE)</f>
        <v>0.82599999999999996</v>
      </c>
      <c r="I8305" s="434">
        <f t="shared" si="129"/>
        <v>14190680</v>
      </c>
    </row>
    <row r="8306" spans="1:9">
      <c r="A8306" s="421">
        <v>8305</v>
      </c>
      <c r="B8306" s="422" t="s">
        <v>7711</v>
      </c>
      <c r="C8306" s="422" t="s">
        <v>11561</v>
      </c>
      <c r="D8306" s="422" t="s">
        <v>2013</v>
      </c>
      <c r="E8306" s="422" t="s">
        <v>12309</v>
      </c>
      <c r="F8306" s="438">
        <v>28450000</v>
      </c>
      <c r="G8306" s="423">
        <v>2023</v>
      </c>
      <c r="H8306" s="424">
        <f>VLOOKUP(G8306,[3]잔가율!$B$3:$C$33,2,FALSE)</f>
        <v>0.82599999999999996</v>
      </c>
      <c r="I8306" s="434">
        <f t="shared" si="129"/>
        <v>23499700</v>
      </c>
    </row>
    <row r="8307" spans="1:9">
      <c r="A8307" s="421">
        <v>8306</v>
      </c>
      <c r="B8307" s="422" t="s">
        <v>7711</v>
      </c>
      <c r="C8307" s="422" t="s">
        <v>11561</v>
      </c>
      <c r="D8307" s="422" t="s">
        <v>2013</v>
      </c>
      <c r="E8307" s="422" t="s">
        <v>12310</v>
      </c>
      <c r="F8307" s="438">
        <v>34830000</v>
      </c>
      <c r="G8307" s="423">
        <v>2023</v>
      </c>
      <c r="H8307" s="424">
        <f>VLOOKUP(G8307,[3]잔가율!$B$3:$C$33,2,FALSE)</f>
        <v>0.82599999999999996</v>
      </c>
      <c r="I8307" s="434">
        <f t="shared" si="129"/>
        <v>28769580</v>
      </c>
    </row>
    <row r="8308" spans="1:9">
      <c r="A8308" s="421">
        <v>8307</v>
      </c>
      <c r="B8308" s="422" t="s">
        <v>7711</v>
      </c>
      <c r="C8308" s="422" t="s">
        <v>11561</v>
      </c>
      <c r="D8308" s="422" t="s">
        <v>2013</v>
      </c>
      <c r="E8308" s="422" t="s">
        <v>12311</v>
      </c>
      <c r="F8308" s="438">
        <v>27740000</v>
      </c>
      <c r="G8308" s="423">
        <v>2023</v>
      </c>
      <c r="H8308" s="424">
        <f>VLOOKUP(G8308,[3]잔가율!$B$3:$C$33,2,FALSE)</f>
        <v>0.82599999999999996</v>
      </c>
      <c r="I8308" s="434">
        <f t="shared" si="129"/>
        <v>22913240</v>
      </c>
    </row>
    <row r="8309" spans="1:9">
      <c r="A8309" s="421">
        <v>8308</v>
      </c>
      <c r="B8309" s="422" t="s">
        <v>7711</v>
      </c>
      <c r="C8309" s="422" t="s">
        <v>11561</v>
      </c>
      <c r="D8309" s="422" t="s">
        <v>2013</v>
      </c>
      <c r="E8309" s="422" t="s">
        <v>12312</v>
      </c>
      <c r="F8309" s="438">
        <v>34620000</v>
      </c>
      <c r="G8309" s="423">
        <v>2023</v>
      </c>
      <c r="H8309" s="424">
        <f>VLOOKUP(G8309,[3]잔가율!$B$3:$C$33,2,FALSE)</f>
        <v>0.82599999999999996</v>
      </c>
      <c r="I8309" s="434">
        <f t="shared" si="129"/>
        <v>28596120</v>
      </c>
    </row>
    <row r="8310" spans="1:9">
      <c r="A8310" s="421">
        <v>8309</v>
      </c>
      <c r="B8310" s="422" t="s">
        <v>7711</v>
      </c>
      <c r="C8310" s="422" t="s">
        <v>11561</v>
      </c>
      <c r="D8310" s="422" t="s">
        <v>2013</v>
      </c>
      <c r="E8310" s="422" t="s">
        <v>12313</v>
      </c>
      <c r="F8310" s="438">
        <v>28100000</v>
      </c>
      <c r="G8310" s="423">
        <v>2023</v>
      </c>
      <c r="H8310" s="424">
        <f>VLOOKUP(G8310,[3]잔가율!$B$3:$C$33,2,FALSE)</f>
        <v>0.82599999999999996</v>
      </c>
      <c r="I8310" s="434">
        <f t="shared" si="129"/>
        <v>23210600</v>
      </c>
    </row>
    <row r="8311" spans="1:9">
      <c r="A8311" s="421">
        <v>8310</v>
      </c>
      <c r="B8311" s="422" t="s">
        <v>7711</v>
      </c>
      <c r="C8311" s="422" t="s">
        <v>11561</v>
      </c>
      <c r="D8311" s="422" t="s">
        <v>2013</v>
      </c>
      <c r="E8311" s="422" t="s">
        <v>12314</v>
      </c>
      <c r="F8311" s="438">
        <v>34630000</v>
      </c>
      <c r="G8311" s="423">
        <v>2023</v>
      </c>
      <c r="H8311" s="424">
        <f>VLOOKUP(G8311,[3]잔가율!$B$3:$C$33,2,FALSE)</f>
        <v>0.82599999999999996</v>
      </c>
      <c r="I8311" s="434">
        <f t="shared" si="129"/>
        <v>28604380</v>
      </c>
    </row>
    <row r="8312" spans="1:9">
      <c r="A8312" s="421">
        <v>8311</v>
      </c>
      <c r="B8312" s="422" t="s">
        <v>7711</v>
      </c>
      <c r="C8312" s="422" t="s">
        <v>11561</v>
      </c>
      <c r="D8312" s="422" t="s">
        <v>2013</v>
      </c>
      <c r="E8312" s="422" t="s">
        <v>12315</v>
      </c>
      <c r="F8312" s="438">
        <v>28590000</v>
      </c>
      <c r="G8312" s="423">
        <v>2023</v>
      </c>
      <c r="H8312" s="424">
        <f>VLOOKUP(G8312,[3]잔가율!$B$3:$C$33,2,FALSE)</f>
        <v>0.82599999999999996</v>
      </c>
      <c r="I8312" s="434">
        <f t="shared" si="129"/>
        <v>23615340</v>
      </c>
    </row>
    <row r="8313" spans="1:9">
      <c r="A8313" s="421">
        <v>8312</v>
      </c>
      <c r="B8313" s="422" t="s">
        <v>7711</v>
      </c>
      <c r="C8313" s="422" t="s">
        <v>11561</v>
      </c>
      <c r="D8313" s="422" t="s">
        <v>2013</v>
      </c>
      <c r="E8313" s="422" t="s">
        <v>12316</v>
      </c>
      <c r="F8313" s="438">
        <v>30100000</v>
      </c>
      <c r="G8313" s="423">
        <v>2023</v>
      </c>
      <c r="H8313" s="424">
        <f>VLOOKUP(G8313,[3]잔가율!$B$3:$C$33,2,FALSE)</f>
        <v>0.82599999999999996</v>
      </c>
      <c r="I8313" s="434">
        <f t="shared" si="129"/>
        <v>24862600</v>
      </c>
    </row>
    <row r="8314" spans="1:9">
      <c r="A8314" s="421">
        <v>8313</v>
      </c>
      <c r="B8314" s="422" t="s">
        <v>7711</v>
      </c>
      <c r="C8314" s="422" t="s">
        <v>11561</v>
      </c>
      <c r="D8314" s="422" t="s">
        <v>2013</v>
      </c>
      <c r="E8314" s="422" t="s">
        <v>12317</v>
      </c>
      <c r="F8314" s="438">
        <v>35220000</v>
      </c>
      <c r="G8314" s="423">
        <v>2023</v>
      </c>
      <c r="H8314" s="424">
        <f>VLOOKUP(G8314,[3]잔가율!$B$3:$C$33,2,FALSE)</f>
        <v>0.82599999999999996</v>
      </c>
      <c r="I8314" s="434">
        <f t="shared" si="129"/>
        <v>29091720</v>
      </c>
    </row>
    <row r="8315" spans="1:9">
      <c r="A8315" s="421">
        <v>8314</v>
      </c>
      <c r="B8315" s="422" t="s">
        <v>7711</v>
      </c>
      <c r="C8315" s="422" t="s">
        <v>11561</v>
      </c>
      <c r="D8315" s="422" t="s">
        <v>2013</v>
      </c>
      <c r="E8315" s="422" t="s">
        <v>12318</v>
      </c>
      <c r="F8315" s="438">
        <v>27800000</v>
      </c>
      <c r="G8315" s="423">
        <v>2023</v>
      </c>
      <c r="H8315" s="424">
        <f>VLOOKUP(G8315,[3]잔가율!$B$3:$C$33,2,FALSE)</f>
        <v>0.82599999999999996</v>
      </c>
      <c r="I8315" s="434">
        <f t="shared" si="129"/>
        <v>22962800</v>
      </c>
    </row>
    <row r="8316" spans="1:9">
      <c r="A8316" s="421">
        <v>8315</v>
      </c>
      <c r="B8316" s="422" t="s">
        <v>7711</v>
      </c>
      <c r="C8316" s="422" t="s">
        <v>11561</v>
      </c>
      <c r="D8316" s="422" t="s">
        <v>2013</v>
      </c>
      <c r="E8316" s="422" t="s">
        <v>12319</v>
      </c>
      <c r="F8316" s="438">
        <v>29600000</v>
      </c>
      <c r="G8316" s="423">
        <v>2023</v>
      </c>
      <c r="H8316" s="424">
        <f>VLOOKUP(G8316,[3]잔가율!$B$3:$C$33,2,FALSE)</f>
        <v>0.82599999999999996</v>
      </c>
      <c r="I8316" s="434">
        <f t="shared" si="129"/>
        <v>24449600</v>
      </c>
    </row>
    <row r="8317" spans="1:9">
      <c r="A8317" s="421">
        <v>8316</v>
      </c>
      <c r="B8317" s="422" t="s">
        <v>7711</v>
      </c>
      <c r="C8317" s="422" t="s">
        <v>11561</v>
      </c>
      <c r="D8317" s="422" t="s">
        <v>2013</v>
      </c>
      <c r="E8317" s="422" t="s">
        <v>12320</v>
      </c>
      <c r="F8317" s="438">
        <v>34210000</v>
      </c>
      <c r="G8317" s="423">
        <v>2023</v>
      </c>
      <c r="H8317" s="424">
        <f>VLOOKUP(G8317,[3]잔가율!$B$3:$C$33,2,FALSE)</f>
        <v>0.82599999999999996</v>
      </c>
      <c r="I8317" s="434">
        <f t="shared" si="129"/>
        <v>28257460</v>
      </c>
    </row>
    <row r="8318" spans="1:9">
      <c r="A8318" s="421">
        <v>8317</v>
      </c>
      <c r="B8318" s="422" t="s">
        <v>7711</v>
      </c>
      <c r="C8318" s="422" t="s">
        <v>11561</v>
      </c>
      <c r="D8318" s="422" t="s">
        <v>2013</v>
      </c>
      <c r="E8318" s="422" t="s">
        <v>12321</v>
      </c>
      <c r="F8318" s="438">
        <v>27400000</v>
      </c>
      <c r="G8318" s="423">
        <v>2023</v>
      </c>
      <c r="H8318" s="424">
        <f>VLOOKUP(G8318,[3]잔가율!$B$3:$C$33,2,FALSE)</f>
        <v>0.82599999999999996</v>
      </c>
      <c r="I8318" s="434">
        <f t="shared" si="129"/>
        <v>22632400</v>
      </c>
    </row>
    <row r="8319" spans="1:9">
      <c r="A8319" s="421">
        <v>8318</v>
      </c>
      <c r="B8319" s="422" t="s">
        <v>7711</v>
      </c>
      <c r="C8319" s="422" t="s">
        <v>11561</v>
      </c>
      <c r="D8319" s="422" t="s">
        <v>2013</v>
      </c>
      <c r="E8319" s="422" t="s">
        <v>12322</v>
      </c>
      <c r="F8319" s="438">
        <v>28200000</v>
      </c>
      <c r="G8319" s="423">
        <v>2023</v>
      </c>
      <c r="H8319" s="424">
        <f>VLOOKUP(G8319,[3]잔가율!$B$3:$C$33,2,FALSE)</f>
        <v>0.82599999999999996</v>
      </c>
      <c r="I8319" s="434">
        <f t="shared" si="129"/>
        <v>23293200</v>
      </c>
    </row>
    <row r="8320" spans="1:9">
      <c r="A8320" s="421">
        <v>8319</v>
      </c>
      <c r="B8320" s="422" t="s">
        <v>7711</v>
      </c>
      <c r="C8320" s="422" t="s">
        <v>11561</v>
      </c>
      <c r="D8320" s="422" t="s">
        <v>2013</v>
      </c>
      <c r="E8320" s="422" t="s">
        <v>12323</v>
      </c>
      <c r="F8320" s="438">
        <v>36110000</v>
      </c>
      <c r="G8320" s="423">
        <v>2023</v>
      </c>
      <c r="H8320" s="424">
        <f>VLOOKUP(G8320,[3]잔가율!$B$3:$C$33,2,FALSE)</f>
        <v>0.82599999999999996</v>
      </c>
      <c r="I8320" s="434">
        <f t="shared" si="129"/>
        <v>29826860</v>
      </c>
    </row>
    <row r="8321" spans="1:9">
      <c r="A8321" s="421">
        <v>8320</v>
      </c>
      <c r="B8321" s="422" t="s">
        <v>7711</v>
      </c>
      <c r="C8321" s="422" t="s">
        <v>11561</v>
      </c>
      <c r="D8321" s="422" t="s">
        <v>2013</v>
      </c>
      <c r="E8321" s="422" t="s">
        <v>12324</v>
      </c>
      <c r="F8321" s="438">
        <v>31180000</v>
      </c>
      <c r="G8321" s="423">
        <v>2023</v>
      </c>
      <c r="H8321" s="424">
        <f>VLOOKUP(G8321,[3]잔가율!$B$3:$C$33,2,FALSE)</f>
        <v>0.82599999999999996</v>
      </c>
      <c r="I8321" s="434">
        <f t="shared" si="129"/>
        <v>25754680</v>
      </c>
    </row>
    <row r="8322" spans="1:9">
      <c r="A8322" s="421">
        <v>8321</v>
      </c>
      <c r="B8322" s="422" t="s">
        <v>7711</v>
      </c>
      <c r="C8322" s="422" t="s">
        <v>11561</v>
      </c>
      <c r="D8322" s="422" t="s">
        <v>2013</v>
      </c>
      <c r="E8322" s="422" t="s">
        <v>12325</v>
      </c>
      <c r="F8322" s="438">
        <v>30800000</v>
      </c>
      <c r="G8322" s="423">
        <v>2023</v>
      </c>
      <c r="H8322" s="424">
        <f>VLOOKUP(G8322,[3]잔가율!$B$3:$C$33,2,FALSE)</f>
        <v>0.82599999999999996</v>
      </c>
      <c r="I8322" s="434">
        <f t="shared" ref="I8322:I8385" si="130">ROUNDDOWN(F8322*H8322,0)</f>
        <v>25440800</v>
      </c>
    </row>
    <row r="8323" spans="1:9">
      <c r="A8323" s="421">
        <v>8322</v>
      </c>
      <c r="B8323" s="422" t="s">
        <v>7711</v>
      </c>
      <c r="C8323" s="422" t="s">
        <v>11561</v>
      </c>
      <c r="D8323" s="422" t="s">
        <v>2013</v>
      </c>
      <c r="E8323" s="422" t="s">
        <v>12326</v>
      </c>
      <c r="F8323" s="438">
        <v>30800000</v>
      </c>
      <c r="G8323" s="423">
        <v>2023</v>
      </c>
      <c r="H8323" s="424">
        <f>VLOOKUP(G8323,[3]잔가율!$B$3:$C$33,2,FALSE)</f>
        <v>0.82599999999999996</v>
      </c>
      <c r="I8323" s="434">
        <f t="shared" si="130"/>
        <v>25440800</v>
      </c>
    </row>
    <row r="8324" spans="1:9">
      <c r="A8324" s="421">
        <v>8323</v>
      </c>
      <c r="B8324" s="422" t="s">
        <v>7711</v>
      </c>
      <c r="C8324" s="422" t="s">
        <v>11561</v>
      </c>
      <c r="D8324" s="422" t="s">
        <v>2013</v>
      </c>
      <c r="E8324" s="422" t="s">
        <v>12327</v>
      </c>
      <c r="F8324" s="438">
        <v>33490000</v>
      </c>
      <c r="G8324" s="423">
        <v>2023</v>
      </c>
      <c r="H8324" s="424">
        <f>VLOOKUP(G8324,[3]잔가율!$B$3:$C$33,2,FALSE)</f>
        <v>0.82599999999999996</v>
      </c>
      <c r="I8324" s="434">
        <f t="shared" si="130"/>
        <v>27662740</v>
      </c>
    </row>
    <row r="8325" spans="1:9">
      <c r="A8325" s="421">
        <v>8324</v>
      </c>
      <c r="B8325" s="422" t="s">
        <v>7711</v>
      </c>
      <c r="C8325" s="422" t="s">
        <v>11561</v>
      </c>
      <c r="D8325" s="422" t="s">
        <v>2013</v>
      </c>
      <c r="E8325" s="422" t="s">
        <v>12328</v>
      </c>
      <c r="F8325" s="438">
        <v>31270000</v>
      </c>
      <c r="G8325" s="423">
        <v>2023</v>
      </c>
      <c r="H8325" s="424">
        <f>VLOOKUP(G8325,[3]잔가율!$B$3:$C$33,2,FALSE)</f>
        <v>0.82599999999999996</v>
      </c>
      <c r="I8325" s="434">
        <f t="shared" si="130"/>
        <v>25829020</v>
      </c>
    </row>
    <row r="8326" spans="1:9">
      <c r="A8326" s="421">
        <v>8325</v>
      </c>
      <c r="B8326" s="422" t="s">
        <v>7711</v>
      </c>
      <c r="C8326" s="422" t="s">
        <v>11561</v>
      </c>
      <c r="D8326" s="422" t="s">
        <v>2013</v>
      </c>
      <c r="E8326" s="422" t="s">
        <v>12329</v>
      </c>
      <c r="F8326" s="438">
        <v>36150000</v>
      </c>
      <c r="G8326" s="423">
        <v>2023</v>
      </c>
      <c r="H8326" s="424">
        <f>VLOOKUP(G8326,[3]잔가율!$B$3:$C$33,2,FALSE)</f>
        <v>0.82599999999999996</v>
      </c>
      <c r="I8326" s="434">
        <f t="shared" si="130"/>
        <v>29859900</v>
      </c>
    </row>
    <row r="8327" spans="1:9">
      <c r="A8327" s="421">
        <v>8326</v>
      </c>
      <c r="B8327" s="422" t="s">
        <v>7711</v>
      </c>
      <c r="C8327" s="422" t="s">
        <v>11561</v>
      </c>
      <c r="D8327" s="422" t="s">
        <v>2013</v>
      </c>
      <c r="E8327" s="422" t="s">
        <v>12330</v>
      </c>
      <c r="F8327" s="438">
        <v>34050000</v>
      </c>
      <c r="G8327" s="423">
        <v>2023</v>
      </c>
      <c r="H8327" s="424">
        <f>VLOOKUP(G8327,[3]잔가율!$B$3:$C$33,2,FALSE)</f>
        <v>0.82599999999999996</v>
      </c>
      <c r="I8327" s="434">
        <f t="shared" si="130"/>
        <v>28125300</v>
      </c>
    </row>
    <row r="8328" spans="1:9">
      <c r="A8328" s="421">
        <v>8327</v>
      </c>
      <c r="B8328" s="422" t="s">
        <v>7711</v>
      </c>
      <c r="C8328" s="422" t="s">
        <v>11561</v>
      </c>
      <c r="D8328" s="422" t="s">
        <v>2013</v>
      </c>
      <c r="E8328" s="422" t="s">
        <v>12331</v>
      </c>
      <c r="F8328" s="438">
        <v>31650000</v>
      </c>
      <c r="G8328" s="423">
        <v>2023</v>
      </c>
      <c r="H8328" s="424">
        <f>VLOOKUP(G8328,[3]잔가율!$B$3:$C$33,2,FALSE)</f>
        <v>0.82599999999999996</v>
      </c>
      <c r="I8328" s="434">
        <f t="shared" si="130"/>
        <v>26142900</v>
      </c>
    </row>
    <row r="8329" spans="1:9">
      <c r="A8329" s="421">
        <v>8328</v>
      </c>
      <c r="B8329" s="422" t="s">
        <v>7711</v>
      </c>
      <c r="C8329" s="422" t="s">
        <v>11561</v>
      </c>
      <c r="D8329" s="422" t="s">
        <v>2013</v>
      </c>
      <c r="E8329" s="422" t="s">
        <v>12332</v>
      </c>
      <c r="F8329" s="438">
        <v>37640000</v>
      </c>
      <c r="G8329" s="423">
        <v>2023</v>
      </c>
      <c r="H8329" s="424">
        <f>VLOOKUP(G8329,[3]잔가율!$B$3:$C$33,2,FALSE)</f>
        <v>0.82599999999999996</v>
      </c>
      <c r="I8329" s="434">
        <f t="shared" si="130"/>
        <v>31090640</v>
      </c>
    </row>
    <row r="8330" spans="1:9">
      <c r="A8330" s="421">
        <v>8329</v>
      </c>
      <c r="B8330" s="422" t="s">
        <v>7711</v>
      </c>
      <c r="C8330" s="422" t="s">
        <v>11561</v>
      </c>
      <c r="D8330" s="422" t="s">
        <v>2013</v>
      </c>
      <c r="E8330" s="422" t="s">
        <v>12333</v>
      </c>
      <c r="F8330" s="438">
        <v>33190000</v>
      </c>
      <c r="G8330" s="423">
        <v>2023</v>
      </c>
      <c r="H8330" s="424">
        <f>VLOOKUP(G8330,[3]잔가율!$B$3:$C$33,2,FALSE)</f>
        <v>0.82599999999999996</v>
      </c>
      <c r="I8330" s="434">
        <f t="shared" si="130"/>
        <v>27414940</v>
      </c>
    </row>
    <row r="8331" spans="1:9">
      <c r="A8331" s="421">
        <v>8330</v>
      </c>
      <c r="B8331" s="422" t="s">
        <v>7711</v>
      </c>
      <c r="C8331" s="422" t="s">
        <v>11561</v>
      </c>
      <c r="D8331" s="422" t="s">
        <v>2013</v>
      </c>
      <c r="E8331" s="422" t="s">
        <v>12334</v>
      </c>
      <c r="F8331" s="438">
        <v>30810000</v>
      </c>
      <c r="G8331" s="423">
        <v>2023</v>
      </c>
      <c r="H8331" s="424">
        <f>VLOOKUP(G8331,[3]잔가율!$B$3:$C$33,2,FALSE)</f>
        <v>0.82599999999999996</v>
      </c>
      <c r="I8331" s="434">
        <f t="shared" si="130"/>
        <v>25449060</v>
      </c>
    </row>
    <row r="8332" spans="1:9">
      <c r="A8332" s="421">
        <v>8331</v>
      </c>
      <c r="B8332" s="422" t="s">
        <v>7711</v>
      </c>
      <c r="C8332" s="422" t="s">
        <v>11561</v>
      </c>
      <c r="D8332" s="422" t="s">
        <v>2013</v>
      </c>
      <c r="E8332" s="422" t="s">
        <v>12335</v>
      </c>
      <c r="F8332" s="438">
        <v>32550000</v>
      </c>
      <c r="G8332" s="423">
        <v>2023</v>
      </c>
      <c r="H8332" s="424">
        <f>VLOOKUP(G8332,[3]잔가율!$B$3:$C$33,2,FALSE)</f>
        <v>0.82599999999999996</v>
      </c>
      <c r="I8332" s="434">
        <f t="shared" si="130"/>
        <v>26886300</v>
      </c>
    </row>
    <row r="8333" spans="1:9">
      <c r="A8333" s="421">
        <v>8332</v>
      </c>
      <c r="B8333" s="422" t="s">
        <v>7711</v>
      </c>
      <c r="C8333" s="422" t="s">
        <v>11561</v>
      </c>
      <c r="D8333" s="422" t="s">
        <v>2013</v>
      </c>
      <c r="E8333" s="422" t="s">
        <v>12336</v>
      </c>
      <c r="F8333" s="438">
        <v>29260000</v>
      </c>
      <c r="G8333" s="423">
        <v>2023</v>
      </c>
      <c r="H8333" s="424">
        <f>VLOOKUP(G8333,[3]잔가율!$B$3:$C$33,2,FALSE)</f>
        <v>0.82599999999999996</v>
      </c>
      <c r="I8333" s="434">
        <f t="shared" si="130"/>
        <v>24168760</v>
      </c>
    </row>
    <row r="8334" spans="1:9">
      <c r="A8334" s="421">
        <v>8333</v>
      </c>
      <c r="B8334" s="422" t="s">
        <v>7711</v>
      </c>
      <c r="C8334" s="422" t="s">
        <v>11561</v>
      </c>
      <c r="D8334" s="422" t="s">
        <v>2013</v>
      </c>
      <c r="E8334" s="422" t="s">
        <v>12337</v>
      </c>
      <c r="F8334" s="438">
        <v>30800000</v>
      </c>
      <c r="G8334" s="423">
        <v>2023</v>
      </c>
      <c r="H8334" s="424">
        <f>VLOOKUP(G8334,[3]잔가율!$B$3:$C$33,2,FALSE)</f>
        <v>0.82599999999999996</v>
      </c>
      <c r="I8334" s="434">
        <f t="shared" si="130"/>
        <v>25440800</v>
      </c>
    </row>
    <row r="8335" spans="1:9">
      <c r="A8335" s="421">
        <v>8334</v>
      </c>
      <c r="B8335" s="422" t="s">
        <v>7711</v>
      </c>
      <c r="C8335" s="422" t="s">
        <v>11561</v>
      </c>
      <c r="D8335" s="422" t="s">
        <v>2013</v>
      </c>
      <c r="E8335" s="422" t="s">
        <v>12338</v>
      </c>
      <c r="F8335" s="438">
        <v>34090000</v>
      </c>
      <c r="G8335" s="423">
        <v>2023</v>
      </c>
      <c r="H8335" s="424">
        <f>VLOOKUP(G8335,[3]잔가율!$B$3:$C$33,2,FALSE)</f>
        <v>0.82599999999999996</v>
      </c>
      <c r="I8335" s="434">
        <f t="shared" si="130"/>
        <v>28158340</v>
      </c>
    </row>
    <row r="8336" spans="1:9">
      <c r="A8336" s="421">
        <v>8335</v>
      </c>
      <c r="B8336" s="422" t="s">
        <v>7711</v>
      </c>
      <c r="C8336" s="422" t="s">
        <v>11561</v>
      </c>
      <c r="D8336" s="422" t="s">
        <v>2013</v>
      </c>
      <c r="E8336" s="422" t="s">
        <v>12339</v>
      </c>
      <c r="F8336" s="438">
        <v>33550000</v>
      </c>
      <c r="G8336" s="423">
        <v>2023</v>
      </c>
      <c r="H8336" s="424">
        <f>VLOOKUP(G8336,[3]잔가율!$B$3:$C$33,2,FALSE)</f>
        <v>0.82599999999999996</v>
      </c>
      <c r="I8336" s="434">
        <f t="shared" si="130"/>
        <v>27712300</v>
      </c>
    </row>
    <row r="8337" spans="1:9">
      <c r="A8337" s="421">
        <v>8336</v>
      </c>
      <c r="B8337" s="422" t="s">
        <v>7711</v>
      </c>
      <c r="C8337" s="422" t="s">
        <v>11561</v>
      </c>
      <c r="D8337" s="422" t="s">
        <v>2013</v>
      </c>
      <c r="E8337" s="422" t="s">
        <v>12340</v>
      </c>
      <c r="F8337" s="438">
        <v>38810000</v>
      </c>
      <c r="G8337" s="423">
        <v>2023</v>
      </c>
      <c r="H8337" s="424">
        <f>VLOOKUP(G8337,[3]잔가율!$B$3:$C$33,2,FALSE)</f>
        <v>0.82599999999999996</v>
      </c>
      <c r="I8337" s="434">
        <f t="shared" si="130"/>
        <v>32057060</v>
      </c>
    </row>
    <row r="8338" spans="1:9">
      <c r="A8338" s="421">
        <v>8337</v>
      </c>
      <c r="B8338" s="422" t="s">
        <v>7711</v>
      </c>
      <c r="C8338" s="422" t="s">
        <v>11561</v>
      </c>
      <c r="D8338" s="422" t="s">
        <v>2013</v>
      </c>
      <c r="E8338" s="422" t="s">
        <v>12341</v>
      </c>
      <c r="F8338" s="438">
        <v>38000000</v>
      </c>
      <c r="G8338" s="423">
        <v>2023</v>
      </c>
      <c r="H8338" s="424">
        <f>VLOOKUP(G8338,[3]잔가율!$B$3:$C$33,2,FALSE)</f>
        <v>0.82599999999999996</v>
      </c>
      <c r="I8338" s="434">
        <f t="shared" si="130"/>
        <v>31388000</v>
      </c>
    </row>
    <row r="8339" spans="1:9">
      <c r="A8339" s="421">
        <v>8338</v>
      </c>
      <c r="B8339" s="422" t="s">
        <v>7711</v>
      </c>
      <c r="C8339" s="422" t="s">
        <v>11561</v>
      </c>
      <c r="D8339" s="422" t="s">
        <v>2013</v>
      </c>
      <c r="E8339" s="422" t="s">
        <v>12342</v>
      </c>
      <c r="F8339" s="438">
        <v>37720000</v>
      </c>
      <c r="G8339" s="423">
        <v>2023</v>
      </c>
      <c r="H8339" s="424">
        <f>VLOOKUP(G8339,[3]잔가율!$B$3:$C$33,2,FALSE)</f>
        <v>0.82599999999999996</v>
      </c>
      <c r="I8339" s="434">
        <f t="shared" si="130"/>
        <v>31156720</v>
      </c>
    </row>
    <row r="8340" spans="1:9">
      <c r="A8340" s="421">
        <v>8339</v>
      </c>
      <c r="B8340" s="422" t="s">
        <v>7711</v>
      </c>
      <c r="C8340" s="422" t="s">
        <v>11561</v>
      </c>
      <c r="D8340" s="422" t="s">
        <v>2013</v>
      </c>
      <c r="E8340" s="422" t="s">
        <v>12343</v>
      </c>
      <c r="F8340" s="438">
        <v>26820000</v>
      </c>
      <c r="G8340" s="423">
        <v>2023</v>
      </c>
      <c r="H8340" s="424">
        <f>VLOOKUP(G8340,[3]잔가율!$B$3:$C$33,2,FALSE)</f>
        <v>0.82599999999999996</v>
      </c>
      <c r="I8340" s="434">
        <f t="shared" si="130"/>
        <v>22153320</v>
      </c>
    </row>
    <row r="8341" spans="1:9">
      <c r="A8341" s="421">
        <v>8340</v>
      </c>
      <c r="B8341" s="422" t="s">
        <v>7711</v>
      </c>
      <c r="C8341" s="422" t="s">
        <v>11561</v>
      </c>
      <c r="D8341" s="422" t="s">
        <v>2013</v>
      </c>
      <c r="E8341" s="422" t="s">
        <v>12344</v>
      </c>
      <c r="F8341" s="438">
        <v>24500000</v>
      </c>
      <c r="G8341" s="423">
        <v>2023</v>
      </c>
      <c r="H8341" s="424">
        <f>VLOOKUP(G8341,[3]잔가율!$B$3:$C$33,2,FALSE)</f>
        <v>0.82599999999999996</v>
      </c>
      <c r="I8341" s="434">
        <f t="shared" si="130"/>
        <v>20237000</v>
      </c>
    </row>
    <row r="8342" spans="1:9">
      <c r="A8342" s="421">
        <v>8341</v>
      </c>
      <c r="B8342" s="422" t="s">
        <v>7711</v>
      </c>
      <c r="C8342" s="422" t="s">
        <v>11561</v>
      </c>
      <c r="D8342" s="422" t="s">
        <v>2013</v>
      </c>
      <c r="E8342" s="422" t="s">
        <v>12345</v>
      </c>
      <c r="F8342" s="438">
        <v>21130000</v>
      </c>
      <c r="G8342" s="423">
        <v>2023</v>
      </c>
      <c r="H8342" s="424">
        <f>VLOOKUP(G8342,[3]잔가율!$B$3:$C$33,2,FALSE)</f>
        <v>0.82599999999999996</v>
      </c>
      <c r="I8342" s="434">
        <f t="shared" si="130"/>
        <v>17453380</v>
      </c>
    </row>
    <row r="8343" spans="1:9">
      <c r="A8343" s="421">
        <v>8342</v>
      </c>
      <c r="B8343" s="422" t="s">
        <v>7711</v>
      </c>
      <c r="C8343" s="422" t="s">
        <v>11561</v>
      </c>
      <c r="D8343" s="422" t="s">
        <v>2013</v>
      </c>
      <c r="E8343" s="422" t="s">
        <v>12346</v>
      </c>
      <c r="F8343" s="438">
        <v>26730000</v>
      </c>
      <c r="G8343" s="423">
        <v>2023</v>
      </c>
      <c r="H8343" s="424">
        <f>VLOOKUP(G8343,[3]잔가율!$B$3:$C$33,2,FALSE)</f>
        <v>0.82599999999999996</v>
      </c>
      <c r="I8343" s="434">
        <f t="shared" si="130"/>
        <v>22078980</v>
      </c>
    </row>
    <row r="8344" spans="1:9">
      <c r="A8344" s="421">
        <v>8343</v>
      </c>
      <c r="B8344" s="422" t="s">
        <v>7711</v>
      </c>
      <c r="C8344" s="422" t="s">
        <v>11561</v>
      </c>
      <c r="D8344" s="422" t="s">
        <v>2013</v>
      </c>
      <c r="E8344" s="422" t="s">
        <v>12347</v>
      </c>
      <c r="F8344" s="438">
        <v>23720000</v>
      </c>
      <c r="G8344" s="423">
        <v>2023</v>
      </c>
      <c r="H8344" s="424">
        <f>VLOOKUP(G8344,[3]잔가율!$B$3:$C$33,2,FALSE)</f>
        <v>0.82599999999999996</v>
      </c>
      <c r="I8344" s="434">
        <f t="shared" si="130"/>
        <v>19592720</v>
      </c>
    </row>
    <row r="8345" spans="1:9">
      <c r="A8345" s="421">
        <v>8344</v>
      </c>
      <c r="B8345" s="422" t="s">
        <v>7711</v>
      </c>
      <c r="C8345" s="422" t="s">
        <v>11561</v>
      </c>
      <c r="D8345" s="422" t="s">
        <v>2013</v>
      </c>
      <c r="E8345" s="422" t="s">
        <v>12348</v>
      </c>
      <c r="F8345" s="438">
        <v>23570000</v>
      </c>
      <c r="G8345" s="423">
        <v>2023</v>
      </c>
      <c r="H8345" s="424">
        <f>VLOOKUP(G8345,[3]잔가율!$B$3:$C$33,2,FALSE)</f>
        <v>0.82599999999999996</v>
      </c>
      <c r="I8345" s="434">
        <f t="shared" si="130"/>
        <v>19468820</v>
      </c>
    </row>
    <row r="8346" spans="1:9">
      <c r="A8346" s="421">
        <v>8345</v>
      </c>
      <c r="B8346" s="422" t="s">
        <v>7711</v>
      </c>
      <c r="C8346" s="422" t="s">
        <v>11561</v>
      </c>
      <c r="D8346" s="422" t="s">
        <v>2013</v>
      </c>
      <c r="E8346" s="422" t="s">
        <v>12349</v>
      </c>
      <c r="F8346" s="438">
        <v>25670000</v>
      </c>
      <c r="G8346" s="423">
        <v>2023</v>
      </c>
      <c r="H8346" s="424">
        <f>VLOOKUP(G8346,[3]잔가율!$B$3:$C$33,2,FALSE)</f>
        <v>0.82599999999999996</v>
      </c>
      <c r="I8346" s="434">
        <f t="shared" si="130"/>
        <v>21203420</v>
      </c>
    </row>
    <row r="8347" spans="1:9">
      <c r="A8347" s="421">
        <v>8346</v>
      </c>
      <c r="B8347" s="422" t="s">
        <v>7711</v>
      </c>
      <c r="C8347" s="422" t="s">
        <v>11561</v>
      </c>
      <c r="D8347" s="422" t="s">
        <v>2013</v>
      </c>
      <c r="E8347" s="422" t="s">
        <v>12350</v>
      </c>
      <c r="F8347" s="438">
        <v>25590000</v>
      </c>
      <c r="G8347" s="423">
        <v>2023</v>
      </c>
      <c r="H8347" s="424">
        <f>VLOOKUP(G8347,[3]잔가율!$B$3:$C$33,2,FALSE)</f>
        <v>0.82599999999999996</v>
      </c>
      <c r="I8347" s="434">
        <f t="shared" si="130"/>
        <v>21137340</v>
      </c>
    </row>
    <row r="8348" spans="1:9">
      <c r="A8348" s="421">
        <v>8347</v>
      </c>
      <c r="B8348" s="422" t="s">
        <v>7711</v>
      </c>
      <c r="C8348" s="422" t="s">
        <v>11561</v>
      </c>
      <c r="D8348" s="422" t="s">
        <v>2013</v>
      </c>
      <c r="E8348" s="422" t="s">
        <v>12351</v>
      </c>
      <c r="F8348" s="438">
        <v>22250000</v>
      </c>
      <c r="G8348" s="423">
        <v>2023</v>
      </c>
      <c r="H8348" s="424">
        <f>VLOOKUP(G8348,[3]잔가율!$B$3:$C$33,2,FALSE)</f>
        <v>0.82599999999999996</v>
      </c>
      <c r="I8348" s="434">
        <f t="shared" si="130"/>
        <v>18378500</v>
      </c>
    </row>
    <row r="8349" spans="1:9">
      <c r="A8349" s="421">
        <v>8348</v>
      </c>
      <c r="B8349" s="422" t="s">
        <v>7711</v>
      </c>
      <c r="C8349" s="422" t="s">
        <v>11561</v>
      </c>
      <c r="D8349" s="422" t="s">
        <v>2013</v>
      </c>
      <c r="E8349" s="422" t="s">
        <v>12352</v>
      </c>
      <c r="F8349" s="438">
        <v>27980000</v>
      </c>
      <c r="G8349" s="423">
        <v>2023</v>
      </c>
      <c r="H8349" s="424">
        <f>VLOOKUP(G8349,[3]잔가율!$B$3:$C$33,2,FALSE)</f>
        <v>0.82599999999999996</v>
      </c>
      <c r="I8349" s="434">
        <f t="shared" si="130"/>
        <v>23111480</v>
      </c>
    </row>
    <row r="8350" spans="1:9">
      <c r="A8350" s="421">
        <v>8349</v>
      </c>
      <c r="B8350" s="422" t="s">
        <v>7711</v>
      </c>
      <c r="C8350" s="422" t="s">
        <v>11561</v>
      </c>
      <c r="D8350" s="422" t="s">
        <v>2013</v>
      </c>
      <c r="E8350" s="422" t="s">
        <v>12353</v>
      </c>
      <c r="F8350" s="438">
        <v>27500000</v>
      </c>
      <c r="G8350" s="423">
        <v>2023</v>
      </c>
      <c r="H8350" s="424">
        <f>VLOOKUP(G8350,[3]잔가율!$B$3:$C$33,2,FALSE)</f>
        <v>0.82599999999999996</v>
      </c>
      <c r="I8350" s="434">
        <f t="shared" si="130"/>
        <v>22715000</v>
      </c>
    </row>
    <row r="8351" spans="1:9">
      <c r="A8351" s="421">
        <v>8350</v>
      </c>
      <c r="B8351" s="422" t="s">
        <v>7711</v>
      </c>
      <c r="C8351" s="422" t="s">
        <v>11561</v>
      </c>
      <c r="D8351" s="422" t="s">
        <v>2013</v>
      </c>
      <c r="E8351" s="422" t="s">
        <v>12354</v>
      </c>
      <c r="F8351" s="438">
        <v>23730000</v>
      </c>
      <c r="G8351" s="423">
        <v>2023</v>
      </c>
      <c r="H8351" s="424">
        <f>VLOOKUP(G8351,[3]잔가율!$B$3:$C$33,2,FALSE)</f>
        <v>0.82599999999999996</v>
      </c>
      <c r="I8351" s="434">
        <f t="shared" si="130"/>
        <v>19600980</v>
      </c>
    </row>
    <row r="8352" spans="1:9">
      <c r="A8352" s="421">
        <v>8351</v>
      </c>
      <c r="B8352" s="422" t="s">
        <v>7711</v>
      </c>
      <c r="C8352" s="422" t="s">
        <v>11561</v>
      </c>
      <c r="D8352" s="422" t="s">
        <v>2013</v>
      </c>
      <c r="E8352" s="422" t="s">
        <v>12355</v>
      </c>
      <c r="F8352" s="438">
        <v>29790000</v>
      </c>
      <c r="G8352" s="423">
        <v>2023</v>
      </c>
      <c r="H8352" s="424">
        <f>VLOOKUP(G8352,[3]잔가율!$B$3:$C$33,2,FALSE)</f>
        <v>0.82599999999999996</v>
      </c>
      <c r="I8352" s="434">
        <f t="shared" si="130"/>
        <v>24606540</v>
      </c>
    </row>
    <row r="8353" spans="1:9">
      <c r="A8353" s="421">
        <v>8352</v>
      </c>
      <c r="B8353" s="422" t="s">
        <v>7711</v>
      </c>
      <c r="C8353" s="422" t="s">
        <v>11561</v>
      </c>
      <c r="D8353" s="422" t="s">
        <v>2013</v>
      </c>
      <c r="E8353" s="422" t="s">
        <v>12356</v>
      </c>
      <c r="F8353" s="438">
        <v>26490000</v>
      </c>
      <c r="G8353" s="423">
        <v>2023</v>
      </c>
      <c r="H8353" s="424">
        <f>VLOOKUP(G8353,[3]잔가율!$B$3:$C$33,2,FALSE)</f>
        <v>0.82599999999999996</v>
      </c>
      <c r="I8353" s="434">
        <f t="shared" si="130"/>
        <v>21880740</v>
      </c>
    </row>
    <row r="8354" spans="1:9">
      <c r="A8354" s="421">
        <v>8353</v>
      </c>
      <c r="B8354" s="422" t="s">
        <v>7711</v>
      </c>
      <c r="C8354" s="422" t="s">
        <v>11561</v>
      </c>
      <c r="D8354" s="422" t="s">
        <v>2013</v>
      </c>
      <c r="E8354" s="422" t="s">
        <v>12357</v>
      </c>
      <c r="F8354" s="438">
        <v>24370000</v>
      </c>
      <c r="G8354" s="423">
        <v>2023</v>
      </c>
      <c r="H8354" s="424">
        <f>VLOOKUP(G8354,[3]잔가율!$B$3:$C$33,2,FALSE)</f>
        <v>0.82599999999999996</v>
      </c>
      <c r="I8354" s="434">
        <f t="shared" si="130"/>
        <v>20129620</v>
      </c>
    </row>
    <row r="8355" spans="1:9">
      <c r="A8355" s="421">
        <v>8354</v>
      </c>
      <c r="B8355" s="422" t="s">
        <v>7711</v>
      </c>
      <c r="C8355" s="422" t="s">
        <v>11561</v>
      </c>
      <c r="D8355" s="422" t="s">
        <v>2013</v>
      </c>
      <c r="E8355" s="422" t="s">
        <v>12358</v>
      </c>
      <c r="F8355" s="438">
        <v>28080000</v>
      </c>
      <c r="G8355" s="423">
        <v>2023</v>
      </c>
      <c r="H8355" s="424">
        <f>VLOOKUP(G8355,[3]잔가율!$B$3:$C$33,2,FALSE)</f>
        <v>0.82599999999999996</v>
      </c>
      <c r="I8355" s="434">
        <f t="shared" si="130"/>
        <v>23194080</v>
      </c>
    </row>
    <row r="8356" spans="1:9">
      <c r="A8356" s="421">
        <v>8355</v>
      </c>
      <c r="B8356" s="422" t="s">
        <v>7711</v>
      </c>
      <c r="C8356" s="422" t="s">
        <v>11561</v>
      </c>
      <c r="D8356" s="422" t="s">
        <v>2013</v>
      </c>
      <c r="E8356" s="422" t="s">
        <v>12359</v>
      </c>
      <c r="F8356" s="438">
        <v>25340000</v>
      </c>
      <c r="G8356" s="423">
        <v>2023</v>
      </c>
      <c r="H8356" s="424">
        <f>VLOOKUP(G8356,[3]잔가율!$B$3:$C$33,2,FALSE)</f>
        <v>0.82599999999999996</v>
      </c>
      <c r="I8356" s="434">
        <f t="shared" si="130"/>
        <v>20930840</v>
      </c>
    </row>
    <row r="8357" spans="1:9">
      <c r="A8357" s="421">
        <v>8356</v>
      </c>
      <c r="B8357" s="422" t="s">
        <v>7711</v>
      </c>
      <c r="C8357" s="422" t="s">
        <v>11561</v>
      </c>
      <c r="D8357" s="422" t="s">
        <v>2013</v>
      </c>
      <c r="E8357" s="422" t="s">
        <v>12360</v>
      </c>
      <c r="F8357" s="438">
        <v>24410000</v>
      </c>
      <c r="G8357" s="423">
        <v>2023</v>
      </c>
      <c r="H8357" s="424">
        <f>VLOOKUP(G8357,[3]잔가율!$B$3:$C$33,2,FALSE)</f>
        <v>0.82599999999999996</v>
      </c>
      <c r="I8357" s="434">
        <f t="shared" si="130"/>
        <v>20162660</v>
      </c>
    </row>
    <row r="8358" spans="1:9">
      <c r="A8358" s="421">
        <v>8357</v>
      </c>
      <c r="B8358" s="422" t="s">
        <v>7711</v>
      </c>
      <c r="C8358" s="422" t="s">
        <v>11561</v>
      </c>
      <c r="D8358" s="422" t="s">
        <v>2013</v>
      </c>
      <c r="E8358" s="422" t="s">
        <v>12361</v>
      </c>
      <c r="F8358" s="438">
        <v>29220000</v>
      </c>
      <c r="G8358" s="423">
        <v>2023</v>
      </c>
      <c r="H8358" s="424">
        <f>VLOOKUP(G8358,[3]잔가율!$B$3:$C$33,2,FALSE)</f>
        <v>0.82599999999999996</v>
      </c>
      <c r="I8358" s="434">
        <f t="shared" si="130"/>
        <v>24135720</v>
      </c>
    </row>
    <row r="8359" spans="1:9">
      <c r="A8359" s="421">
        <v>8358</v>
      </c>
      <c r="B8359" s="422" t="s">
        <v>7711</v>
      </c>
      <c r="C8359" s="422" t="s">
        <v>11561</v>
      </c>
      <c r="D8359" s="422" t="s">
        <v>2013</v>
      </c>
      <c r="E8359" s="422" t="s">
        <v>12362</v>
      </c>
      <c r="F8359" s="438">
        <v>24040000</v>
      </c>
      <c r="G8359" s="423">
        <v>2023</v>
      </c>
      <c r="H8359" s="424">
        <f>VLOOKUP(G8359,[3]잔가율!$B$3:$C$33,2,FALSE)</f>
        <v>0.82599999999999996</v>
      </c>
      <c r="I8359" s="434">
        <f t="shared" si="130"/>
        <v>19857040</v>
      </c>
    </row>
    <row r="8360" spans="1:9">
      <c r="A8360" s="421">
        <v>8359</v>
      </c>
      <c r="B8360" s="422" t="s">
        <v>7711</v>
      </c>
      <c r="C8360" s="422" t="s">
        <v>11561</v>
      </c>
      <c r="D8360" s="422" t="s">
        <v>2013</v>
      </c>
      <c r="E8360" s="422" t="s">
        <v>12363</v>
      </c>
      <c r="F8360" s="438">
        <v>24100000</v>
      </c>
      <c r="G8360" s="423">
        <v>2023</v>
      </c>
      <c r="H8360" s="424">
        <f>VLOOKUP(G8360,[3]잔가율!$B$3:$C$33,2,FALSE)</f>
        <v>0.82599999999999996</v>
      </c>
      <c r="I8360" s="434">
        <f t="shared" si="130"/>
        <v>19906600</v>
      </c>
    </row>
    <row r="8361" spans="1:9">
      <c r="A8361" s="421">
        <v>8360</v>
      </c>
      <c r="B8361" s="422" t="s">
        <v>7711</v>
      </c>
      <c r="C8361" s="422" t="s">
        <v>11561</v>
      </c>
      <c r="D8361" s="422" t="s">
        <v>2013</v>
      </c>
      <c r="E8361" s="422" t="s">
        <v>12364</v>
      </c>
      <c r="F8361" s="438">
        <v>30680000</v>
      </c>
      <c r="G8361" s="423">
        <v>2023</v>
      </c>
      <c r="H8361" s="424">
        <f>VLOOKUP(G8361,[3]잔가율!$B$3:$C$33,2,FALSE)</f>
        <v>0.82599999999999996</v>
      </c>
      <c r="I8361" s="434">
        <f t="shared" si="130"/>
        <v>25341680</v>
      </c>
    </row>
    <row r="8362" spans="1:9">
      <c r="A8362" s="421">
        <v>8361</v>
      </c>
      <c r="B8362" s="422" t="s">
        <v>7711</v>
      </c>
      <c r="C8362" s="422" t="s">
        <v>11561</v>
      </c>
      <c r="D8362" s="422" t="s">
        <v>2013</v>
      </c>
      <c r="E8362" s="422" t="s">
        <v>12365</v>
      </c>
      <c r="F8362" s="438">
        <v>32860000</v>
      </c>
      <c r="G8362" s="423">
        <v>2023</v>
      </c>
      <c r="H8362" s="424">
        <f>VLOOKUP(G8362,[3]잔가율!$B$3:$C$33,2,FALSE)</f>
        <v>0.82599999999999996</v>
      </c>
      <c r="I8362" s="434">
        <f t="shared" si="130"/>
        <v>27142360</v>
      </c>
    </row>
    <row r="8363" spans="1:9">
      <c r="A8363" s="421">
        <v>8362</v>
      </c>
      <c r="B8363" s="422" t="s">
        <v>7711</v>
      </c>
      <c r="C8363" s="422" t="s">
        <v>11561</v>
      </c>
      <c r="D8363" s="422" t="s">
        <v>2013</v>
      </c>
      <c r="E8363" s="422" t="s">
        <v>12366</v>
      </c>
      <c r="F8363" s="438">
        <v>29860000</v>
      </c>
      <c r="G8363" s="423">
        <v>2023</v>
      </c>
      <c r="H8363" s="424">
        <f>VLOOKUP(G8363,[3]잔가율!$B$3:$C$33,2,FALSE)</f>
        <v>0.82599999999999996</v>
      </c>
      <c r="I8363" s="434">
        <f t="shared" si="130"/>
        <v>24664360</v>
      </c>
    </row>
    <row r="8364" spans="1:9">
      <c r="A8364" s="421">
        <v>8363</v>
      </c>
      <c r="B8364" s="422" t="s">
        <v>7711</v>
      </c>
      <c r="C8364" s="422" t="s">
        <v>11561</v>
      </c>
      <c r="D8364" s="422" t="s">
        <v>2013</v>
      </c>
      <c r="E8364" s="422" t="s">
        <v>12367</v>
      </c>
      <c r="F8364" s="438">
        <v>33040000</v>
      </c>
      <c r="G8364" s="423">
        <v>2023</v>
      </c>
      <c r="H8364" s="424">
        <f>VLOOKUP(G8364,[3]잔가율!$B$3:$C$33,2,FALSE)</f>
        <v>0.82599999999999996</v>
      </c>
      <c r="I8364" s="434">
        <f t="shared" si="130"/>
        <v>27291040</v>
      </c>
    </row>
    <row r="8365" spans="1:9">
      <c r="A8365" s="421">
        <v>8364</v>
      </c>
      <c r="B8365" s="422" t="s">
        <v>7711</v>
      </c>
      <c r="C8365" s="422" t="s">
        <v>11561</v>
      </c>
      <c r="D8365" s="422" t="s">
        <v>2013</v>
      </c>
      <c r="E8365" s="422" t="s">
        <v>12368</v>
      </c>
      <c r="F8365" s="438">
        <v>28300000</v>
      </c>
      <c r="G8365" s="423">
        <v>2023</v>
      </c>
      <c r="H8365" s="424">
        <f>VLOOKUP(G8365,[3]잔가율!$B$3:$C$33,2,FALSE)</f>
        <v>0.82599999999999996</v>
      </c>
      <c r="I8365" s="434">
        <f t="shared" si="130"/>
        <v>23375800</v>
      </c>
    </row>
    <row r="8366" spans="1:9">
      <c r="A8366" s="421">
        <v>8365</v>
      </c>
      <c r="B8366" s="422" t="s">
        <v>7711</v>
      </c>
      <c r="C8366" s="422" t="s">
        <v>11561</v>
      </c>
      <c r="D8366" s="422" t="s">
        <v>2013</v>
      </c>
      <c r="E8366" s="422" t="s">
        <v>12369</v>
      </c>
      <c r="F8366" s="438">
        <v>33310000</v>
      </c>
      <c r="G8366" s="423">
        <v>2023</v>
      </c>
      <c r="H8366" s="424">
        <f>VLOOKUP(G8366,[3]잔가율!$B$3:$C$33,2,FALSE)</f>
        <v>0.82599999999999996</v>
      </c>
      <c r="I8366" s="434">
        <f t="shared" si="130"/>
        <v>27514060</v>
      </c>
    </row>
    <row r="8367" spans="1:9">
      <c r="A8367" s="421">
        <v>8366</v>
      </c>
      <c r="B8367" s="422" t="s">
        <v>7711</v>
      </c>
      <c r="C8367" s="422" t="s">
        <v>11561</v>
      </c>
      <c r="D8367" s="422" t="s">
        <v>2013</v>
      </c>
      <c r="E8367" s="422" t="s">
        <v>12370</v>
      </c>
      <c r="F8367" s="438">
        <v>29750000</v>
      </c>
      <c r="G8367" s="423">
        <v>2023</v>
      </c>
      <c r="H8367" s="424">
        <f>VLOOKUP(G8367,[3]잔가율!$B$3:$C$33,2,FALSE)</f>
        <v>0.82599999999999996</v>
      </c>
      <c r="I8367" s="434">
        <f t="shared" si="130"/>
        <v>24573500</v>
      </c>
    </row>
    <row r="8368" spans="1:9">
      <c r="A8368" s="421">
        <v>8367</v>
      </c>
      <c r="B8368" s="422" t="s">
        <v>7711</v>
      </c>
      <c r="C8368" s="422" t="s">
        <v>11561</v>
      </c>
      <c r="D8368" s="422" t="s">
        <v>2013</v>
      </c>
      <c r="E8368" s="422" t="s">
        <v>12371</v>
      </c>
      <c r="F8368" s="438">
        <v>31380000</v>
      </c>
      <c r="G8368" s="423">
        <v>2023</v>
      </c>
      <c r="H8368" s="424">
        <f>VLOOKUP(G8368,[3]잔가율!$B$3:$C$33,2,FALSE)</f>
        <v>0.82599999999999996</v>
      </c>
      <c r="I8368" s="434">
        <f t="shared" si="130"/>
        <v>25919880</v>
      </c>
    </row>
    <row r="8369" spans="1:9">
      <c r="A8369" s="421">
        <v>8368</v>
      </c>
      <c r="B8369" s="422" t="s">
        <v>7711</v>
      </c>
      <c r="C8369" s="422" t="s">
        <v>11561</v>
      </c>
      <c r="D8369" s="422" t="s">
        <v>2013</v>
      </c>
      <c r="E8369" s="422" t="s">
        <v>12372</v>
      </c>
      <c r="F8369" s="438">
        <v>27600000</v>
      </c>
      <c r="G8369" s="423">
        <v>2023</v>
      </c>
      <c r="H8369" s="424">
        <f>VLOOKUP(G8369,[3]잔가율!$B$3:$C$33,2,FALSE)</f>
        <v>0.82599999999999996</v>
      </c>
      <c r="I8369" s="434">
        <f t="shared" si="130"/>
        <v>22797600</v>
      </c>
    </row>
    <row r="8370" spans="1:9">
      <c r="A8370" s="421">
        <v>8369</v>
      </c>
      <c r="B8370" s="422" t="s">
        <v>7711</v>
      </c>
      <c r="C8370" s="422" t="s">
        <v>11561</v>
      </c>
      <c r="D8370" s="422" t="s">
        <v>2013</v>
      </c>
      <c r="E8370" s="422" t="s">
        <v>12373</v>
      </c>
      <c r="F8370" s="438">
        <v>33800000</v>
      </c>
      <c r="G8370" s="423">
        <v>2023</v>
      </c>
      <c r="H8370" s="424">
        <f>VLOOKUP(G8370,[3]잔가율!$B$3:$C$33,2,FALSE)</f>
        <v>0.82599999999999996</v>
      </c>
      <c r="I8370" s="434">
        <f t="shared" si="130"/>
        <v>27918800</v>
      </c>
    </row>
    <row r="8371" spans="1:9">
      <c r="A8371" s="421">
        <v>8370</v>
      </c>
      <c r="B8371" s="422" t="s">
        <v>7711</v>
      </c>
      <c r="C8371" s="422" t="s">
        <v>11561</v>
      </c>
      <c r="D8371" s="422" t="s">
        <v>2013</v>
      </c>
      <c r="E8371" s="422" t="s">
        <v>12374</v>
      </c>
      <c r="F8371" s="438">
        <v>34260000</v>
      </c>
      <c r="G8371" s="423">
        <v>2023</v>
      </c>
      <c r="H8371" s="424">
        <f>VLOOKUP(G8371,[3]잔가율!$B$3:$C$33,2,FALSE)</f>
        <v>0.82599999999999996</v>
      </c>
      <c r="I8371" s="434">
        <f t="shared" si="130"/>
        <v>28298760</v>
      </c>
    </row>
    <row r="8372" spans="1:9">
      <c r="A8372" s="421">
        <v>8371</v>
      </c>
      <c r="B8372" s="422" t="s">
        <v>7711</v>
      </c>
      <c r="C8372" s="422" t="s">
        <v>11561</v>
      </c>
      <c r="D8372" s="422" t="s">
        <v>2013</v>
      </c>
      <c r="E8372" s="422" t="s">
        <v>12375</v>
      </c>
      <c r="F8372" s="438">
        <v>30900000</v>
      </c>
      <c r="G8372" s="423">
        <v>2023</v>
      </c>
      <c r="H8372" s="424">
        <f>VLOOKUP(G8372,[3]잔가율!$B$3:$C$33,2,FALSE)</f>
        <v>0.82599999999999996</v>
      </c>
      <c r="I8372" s="434">
        <f t="shared" si="130"/>
        <v>25523400</v>
      </c>
    </row>
    <row r="8373" spans="1:9">
      <c r="A8373" s="421">
        <v>8372</v>
      </c>
      <c r="B8373" s="422" t="s">
        <v>7711</v>
      </c>
      <c r="C8373" s="422" t="s">
        <v>11561</v>
      </c>
      <c r="D8373" s="422" t="s">
        <v>2013</v>
      </c>
      <c r="E8373" s="422" t="s">
        <v>12376</v>
      </c>
      <c r="F8373" s="438">
        <v>32500000</v>
      </c>
      <c r="G8373" s="423">
        <v>2023</v>
      </c>
      <c r="H8373" s="424">
        <f>VLOOKUP(G8373,[3]잔가율!$B$3:$C$33,2,FALSE)</f>
        <v>0.82599999999999996</v>
      </c>
      <c r="I8373" s="434">
        <f t="shared" si="130"/>
        <v>26845000</v>
      </c>
    </row>
    <row r="8374" spans="1:9">
      <c r="A8374" s="421">
        <v>8373</v>
      </c>
      <c r="B8374" s="422" t="s">
        <v>7711</v>
      </c>
      <c r="C8374" s="422" t="s">
        <v>11561</v>
      </c>
      <c r="D8374" s="422" t="s">
        <v>2013</v>
      </c>
      <c r="E8374" s="422" t="s">
        <v>12377</v>
      </c>
      <c r="F8374" s="438">
        <v>30950000</v>
      </c>
      <c r="G8374" s="423">
        <v>2023</v>
      </c>
      <c r="H8374" s="424">
        <f>VLOOKUP(G8374,[3]잔가율!$B$3:$C$33,2,FALSE)</f>
        <v>0.82599999999999996</v>
      </c>
      <c r="I8374" s="434">
        <f t="shared" si="130"/>
        <v>25564700</v>
      </c>
    </row>
    <row r="8375" spans="1:9">
      <c r="A8375" s="421">
        <v>8374</v>
      </c>
      <c r="B8375" s="422" t="s">
        <v>7711</v>
      </c>
      <c r="C8375" s="422" t="s">
        <v>11561</v>
      </c>
      <c r="D8375" s="422" t="s">
        <v>2013</v>
      </c>
      <c r="E8375" s="422" t="s">
        <v>12378</v>
      </c>
      <c r="F8375" s="438">
        <v>32930000</v>
      </c>
      <c r="G8375" s="423">
        <v>2023</v>
      </c>
      <c r="H8375" s="424">
        <f>VLOOKUP(G8375,[3]잔가율!$B$3:$C$33,2,FALSE)</f>
        <v>0.82599999999999996</v>
      </c>
      <c r="I8375" s="434">
        <f t="shared" si="130"/>
        <v>27200180</v>
      </c>
    </row>
    <row r="8376" spans="1:9">
      <c r="A8376" s="421">
        <v>8375</v>
      </c>
      <c r="B8376" s="422" t="s">
        <v>7711</v>
      </c>
      <c r="C8376" s="422" t="s">
        <v>11561</v>
      </c>
      <c r="D8376" s="422" t="s">
        <v>2013</v>
      </c>
      <c r="E8376" s="422" t="s">
        <v>12379</v>
      </c>
      <c r="F8376" s="438">
        <v>34920000</v>
      </c>
      <c r="G8376" s="423">
        <v>2023</v>
      </c>
      <c r="H8376" s="424">
        <f>VLOOKUP(G8376,[3]잔가율!$B$3:$C$33,2,FALSE)</f>
        <v>0.82599999999999996</v>
      </c>
      <c r="I8376" s="434">
        <f t="shared" si="130"/>
        <v>28843920</v>
      </c>
    </row>
    <row r="8377" spans="1:9">
      <c r="A8377" s="421">
        <v>8376</v>
      </c>
      <c r="B8377" s="422" t="s">
        <v>7711</v>
      </c>
      <c r="C8377" s="422" t="s">
        <v>11561</v>
      </c>
      <c r="D8377" s="422" t="s">
        <v>2013</v>
      </c>
      <c r="E8377" s="422" t="s">
        <v>12380</v>
      </c>
      <c r="F8377" s="438">
        <v>31440000</v>
      </c>
      <c r="G8377" s="423">
        <v>2023</v>
      </c>
      <c r="H8377" s="424">
        <f>VLOOKUP(G8377,[3]잔가율!$B$3:$C$33,2,FALSE)</f>
        <v>0.82599999999999996</v>
      </c>
      <c r="I8377" s="434">
        <f t="shared" si="130"/>
        <v>25969440</v>
      </c>
    </row>
    <row r="8378" spans="1:9">
      <c r="A8378" s="421">
        <v>8377</v>
      </c>
      <c r="B8378" s="422" t="s">
        <v>7711</v>
      </c>
      <c r="C8378" s="422" t="s">
        <v>11561</v>
      </c>
      <c r="D8378" s="422" t="s">
        <v>2013</v>
      </c>
      <c r="E8378" s="422" t="s">
        <v>12381</v>
      </c>
      <c r="F8378" s="438">
        <v>38380000</v>
      </c>
      <c r="G8378" s="423">
        <v>2023</v>
      </c>
      <c r="H8378" s="424">
        <f>VLOOKUP(G8378,[3]잔가율!$B$3:$C$33,2,FALSE)</f>
        <v>0.82599999999999996</v>
      </c>
      <c r="I8378" s="434">
        <f t="shared" si="130"/>
        <v>31701880</v>
      </c>
    </row>
    <row r="8379" spans="1:9">
      <c r="A8379" s="421">
        <v>8378</v>
      </c>
      <c r="B8379" s="422" t="s">
        <v>7711</v>
      </c>
      <c r="C8379" s="422" t="s">
        <v>11561</v>
      </c>
      <c r="D8379" s="422" t="s">
        <v>2013</v>
      </c>
      <c r="E8379" s="422" t="s">
        <v>12382</v>
      </c>
      <c r="F8379" s="438">
        <v>38500000</v>
      </c>
      <c r="G8379" s="423">
        <v>2023</v>
      </c>
      <c r="H8379" s="424">
        <f>VLOOKUP(G8379,[3]잔가율!$B$3:$C$33,2,FALSE)</f>
        <v>0.82599999999999996</v>
      </c>
      <c r="I8379" s="434">
        <f t="shared" si="130"/>
        <v>31801000</v>
      </c>
    </row>
    <row r="8380" spans="1:9">
      <c r="A8380" s="421">
        <v>8379</v>
      </c>
      <c r="B8380" s="422" t="s">
        <v>7711</v>
      </c>
      <c r="C8380" s="422" t="s">
        <v>11561</v>
      </c>
      <c r="D8380" s="422" t="s">
        <v>2013</v>
      </c>
      <c r="E8380" s="422" t="s">
        <v>12383</v>
      </c>
      <c r="F8380" s="438">
        <v>21070000</v>
      </c>
      <c r="G8380" s="423">
        <v>2023</v>
      </c>
      <c r="H8380" s="424">
        <f>VLOOKUP(G8380,[3]잔가율!$B$3:$C$33,2,FALSE)</f>
        <v>0.82599999999999996</v>
      </c>
      <c r="I8380" s="434">
        <f t="shared" si="130"/>
        <v>17403820</v>
      </c>
    </row>
    <row r="8381" spans="1:9">
      <c r="A8381" s="421">
        <v>8380</v>
      </c>
      <c r="B8381" s="422" t="s">
        <v>7711</v>
      </c>
      <c r="C8381" s="422" t="s">
        <v>11561</v>
      </c>
      <c r="D8381" s="422" t="s">
        <v>2013</v>
      </c>
      <c r="E8381" s="422" t="s">
        <v>12384</v>
      </c>
      <c r="F8381" s="438">
        <v>28600000</v>
      </c>
      <c r="G8381" s="423">
        <v>2023</v>
      </c>
      <c r="H8381" s="424">
        <f>VLOOKUP(G8381,[3]잔가율!$B$3:$C$33,2,FALSE)</f>
        <v>0.82599999999999996</v>
      </c>
      <c r="I8381" s="434">
        <f t="shared" si="130"/>
        <v>23623600</v>
      </c>
    </row>
    <row r="8382" spans="1:9">
      <c r="A8382" s="421">
        <v>8381</v>
      </c>
      <c r="B8382" s="422" t="s">
        <v>7711</v>
      </c>
      <c r="C8382" s="422" t="s">
        <v>11561</v>
      </c>
      <c r="D8382" s="422" t="s">
        <v>2013</v>
      </c>
      <c r="E8382" s="422" t="s">
        <v>12385</v>
      </c>
      <c r="F8382" s="438">
        <v>30270000</v>
      </c>
      <c r="G8382" s="423">
        <v>2023</v>
      </c>
      <c r="H8382" s="424">
        <f>VLOOKUP(G8382,[3]잔가율!$B$3:$C$33,2,FALSE)</f>
        <v>0.82599999999999996</v>
      </c>
      <c r="I8382" s="434">
        <f t="shared" si="130"/>
        <v>25003020</v>
      </c>
    </row>
    <row r="8383" spans="1:9">
      <c r="A8383" s="421">
        <v>8382</v>
      </c>
      <c r="B8383" s="422" t="s">
        <v>7711</v>
      </c>
      <c r="C8383" s="422" t="s">
        <v>11561</v>
      </c>
      <c r="D8383" s="422" t="s">
        <v>2013</v>
      </c>
      <c r="E8383" s="422" t="s">
        <v>12386</v>
      </c>
      <c r="F8383" s="438">
        <v>23300000</v>
      </c>
      <c r="G8383" s="423">
        <v>2023</v>
      </c>
      <c r="H8383" s="424">
        <f>VLOOKUP(G8383,[3]잔가율!$B$3:$C$33,2,FALSE)</f>
        <v>0.82599999999999996</v>
      </c>
      <c r="I8383" s="434">
        <f t="shared" si="130"/>
        <v>19245800</v>
      </c>
    </row>
    <row r="8384" spans="1:9">
      <c r="A8384" s="421">
        <v>8383</v>
      </c>
      <c r="B8384" s="422" t="s">
        <v>7711</v>
      </c>
      <c r="C8384" s="422" t="s">
        <v>11561</v>
      </c>
      <c r="D8384" s="422" t="s">
        <v>2013</v>
      </c>
      <c r="E8384" s="422" t="s">
        <v>12387</v>
      </c>
      <c r="F8384" s="438">
        <v>27960000</v>
      </c>
      <c r="G8384" s="423">
        <v>2023</v>
      </c>
      <c r="H8384" s="424">
        <f>VLOOKUP(G8384,[3]잔가율!$B$3:$C$33,2,FALSE)</f>
        <v>0.82599999999999996</v>
      </c>
      <c r="I8384" s="434">
        <f t="shared" si="130"/>
        <v>23094960</v>
      </c>
    </row>
    <row r="8385" spans="1:9">
      <c r="A8385" s="421">
        <v>8384</v>
      </c>
      <c r="B8385" s="422" t="s">
        <v>7711</v>
      </c>
      <c r="C8385" s="422" t="s">
        <v>11561</v>
      </c>
      <c r="D8385" s="422" t="s">
        <v>2013</v>
      </c>
      <c r="E8385" s="422" t="s">
        <v>12388</v>
      </c>
      <c r="F8385" s="438">
        <v>27880000</v>
      </c>
      <c r="G8385" s="423">
        <v>2023</v>
      </c>
      <c r="H8385" s="424">
        <f>VLOOKUP(G8385,[3]잔가율!$B$3:$C$33,2,FALSE)</f>
        <v>0.82599999999999996</v>
      </c>
      <c r="I8385" s="434">
        <f t="shared" si="130"/>
        <v>23028880</v>
      </c>
    </row>
    <row r="8386" spans="1:9">
      <c r="A8386" s="421">
        <v>8385</v>
      </c>
      <c r="B8386" s="426" t="s">
        <v>7711</v>
      </c>
      <c r="C8386" s="426" t="s">
        <v>11561</v>
      </c>
      <c r="D8386" s="426" t="s">
        <v>2013</v>
      </c>
      <c r="E8386" s="426" t="s">
        <v>12389</v>
      </c>
      <c r="F8386" s="441">
        <v>35080000</v>
      </c>
      <c r="G8386" s="423">
        <v>2023</v>
      </c>
      <c r="H8386" s="424">
        <f>VLOOKUP(G8386,[3]잔가율!$B$3:$C$33,2,FALSE)</f>
        <v>0.82599999999999996</v>
      </c>
      <c r="I8386" s="434">
        <f t="shared" ref="I8386:I8449" si="131">ROUNDDOWN(F8386*H8386,0)</f>
        <v>28976080</v>
      </c>
    </row>
    <row r="8387" spans="1:9">
      <c r="A8387" s="421">
        <v>8386</v>
      </c>
      <c r="B8387" s="426" t="s">
        <v>7711</v>
      </c>
      <c r="C8387" s="426" t="s">
        <v>11561</v>
      </c>
      <c r="D8387" s="426" t="s">
        <v>2013</v>
      </c>
      <c r="E8387" s="426" t="s">
        <v>12390</v>
      </c>
      <c r="F8387" s="441">
        <v>31780000</v>
      </c>
      <c r="G8387" s="423">
        <v>2023</v>
      </c>
      <c r="H8387" s="424">
        <f>VLOOKUP(G8387,[3]잔가율!$B$3:$C$33,2,FALSE)</f>
        <v>0.82599999999999996</v>
      </c>
      <c r="I8387" s="434">
        <f t="shared" si="131"/>
        <v>26250280</v>
      </c>
    </row>
    <row r="8388" spans="1:9">
      <c r="A8388" s="421">
        <v>8387</v>
      </c>
      <c r="B8388" s="426" t="s">
        <v>7711</v>
      </c>
      <c r="C8388" s="426" t="s">
        <v>11561</v>
      </c>
      <c r="D8388" s="426" t="s">
        <v>2013</v>
      </c>
      <c r="E8388" s="426" t="s">
        <v>12391</v>
      </c>
      <c r="F8388" s="441">
        <v>36120000</v>
      </c>
      <c r="G8388" s="423">
        <v>2023</v>
      </c>
      <c r="H8388" s="424">
        <f>VLOOKUP(G8388,[3]잔가율!$B$3:$C$33,2,FALSE)</f>
        <v>0.82599999999999996</v>
      </c>
      <c r="I8388" s="434">
        <f t="shared" si="131"/>
        <v>29835120</v>
      </c>
    </row>
    <row r="8389" spans="1:9">
      <c r="A8389" s="421">
        <v>8388</v>
      </c>
      <c r="B8389" s="426" t="s">
        <v>7711</v>
      </c>
      <c r="C8389" s="426" t="s">
        <v>11561</v>
      </c>
      <c r="D8389" s="426" t="s">
        <v>2013</v>
      </c>
      <c r="E8389" s="426" t="s">
        <v>12392</v>
      </c>
      <c r="F8389" s="441">
        <v>35360000</v>
      </c>
      <c r="G8389" s="423">
        <v>2023</v>
      </c>
      <c r="H8389" s="424">
        <f>VLOOKUP(G8389,[3]잔가율!$B$3:$C$33,2,FALSE)</f>
        <v>0.82599999999999996</v>
      </c>
      <c r="I8389" s="434">
        <f t="shared" si="131"/>
        <v>29207360</v>
      </c>
    </row>
    <row r="8390" spans="1:9">
      <c r="A8390" s="421">
        <v>8389</v>
      </c>
      <c r="B8390" s="426" t="s">
        <v>7711</v>
      </c>
      <c r="C8390" s="426" t="s">
        <v>11561</v>
      </c>
      <c r="D8390" s="426" t="s">
        <v>2013</v>
      </c>
      <c r="E8390" s="426" t="s">
        <v>12393</v>
      </c>
      <c r="F8390" s="441">
        <v>29450000</v>
      </c>
      <c r="G8390" s="423">
        <v>2023</v>
      </c>
      <c r="H8390" s="424">
        <f>VLOOKUP(G8390,[3]잔가율!$B$3:$C$33,2,FALSE)</f>
        <v>0.82599999999999996</v>
      </c>
      <c r="I8390" s="434">
        <f t="shared" si="131"/>
        <v>24325700</v>
      </c>
    </row>
    <row r="8391" spans="1:9">
      <c r="A8391" s="421">
        <v>8390</v>
      </c>
      <c r="B8391" s="426" t="s">
        <v>7711</v>
      </c>
      <c r="C8391" s="426" t="s">
        <v>11561</v>
      </c>
      <c r="D8391" s="426" t="s">
        <v>2013</v>
      </c>
      <c r="E8391" s="426" t="s">
        <v>12394</v>
      </c>
      <c r="F8391" s="441">
        <v>36920000</v>
      </c>
      <c r="G8391" s="423">
        <v>2023</v>
      </c>
      <c r="H8391" s="424">
        <f>VLOOKUP(G8391,[3]잔가율!$B$3:$C$33,2,FALSE)</f>
        <v>0.82599999999999996</v>
      </c>
      <c r="I8391" s="434">
        <f t="shared" si="131"/>
        <v>30495920</v>
      </c>
    </row>
    <row r="8392" spans="1:9">
      <c r="A8392" s="421">
        <v>8391</v>
      </c>
      <c r="B8392" s="426" t="s">
        <v>7711</v>
      </c>
      <c r="C8392" s="426" t="s">
        <v>11561</v>
      </c>
      <c r="D8392" s="426" t="s">
        <v>2013</v>
      </c>
      <c r="E8392" s="426" t="s">
        <v>12395</v>
      </c>
      <c r="F8392" s="441">
        <v>36200000</v>
      </c>
      <c r="G8392" s="423">
        <v>2023</v>
      </c>
      <c r="H8392" s="424">
        <f>VLOOKUP(G8392,[3]잔가율!$B$3:$C$33,2,FALSE)</f>
        <v>0.82599999999999996</v>
      </c>
      <c r="I8392" s="434">
        <f t="shared" si="131"/>
        <v>29901200</v>
      </c>
    </row>
    <row r="8393" spans="1:9">
      <c r="A8393" s="421">
        <v>8392</v>
      </c>
      <c r="B8393" s="426" t="s">
        <v>7711</v>
      </c>
      <c r="C8393" s="426" t="s">
        <v>11561</v>
      </c>
      <c r="D8393" s="426" t="s">
        <v>2013</v>
      </c>
      <c r="E8393" s="426" t="s">
        <v>12396</v>
      </c>
      <c r="F8393" s="441">
        <v>34290000</v>
      </c>
      <c r="G8393" s="423">
        <v>2023</v>
      </c>
      <c r="H8393" s="424">
        <f>VLOOKUP(G8393,[3]잔가율!$B$3:$C$33,2,FALSE)</f>
        <v>0.82599999999999996</v>
      </c>
      <c r="I8393" s="434">
        <f t="shared" si="131"/>
        <v>28323540</v>
      </c>
    </row>
    <row r="8394" spans="1:9">
      <c r="A8394" s="421">
        <v>8393</v>
      </c>
      <c r="B8394" s="426" t="s">
        <v>7711</v>
      </c>
      <c r="C8394" s="426" t="s">
        <v>11561</v>
      </c>
      <c r="D8394" s="426" t="s">
        <v>2013</v>
      </c>
      <c r="E8394" s="426" t="s">
        <v>12397</v>
      </c>
      <c r="F8394" s="441">
        <v>39490000</v>
      </c>
      <c r="G8394" s="423">
        <v>2023</v>
      </c>
      <c r="H8394" s="424">
        <f>VLOOKUP(G8394,[3]잔가율!$B$3:$C$33,2,FALSE)</f>
        <v>0.82599999999999996</v>
      </c>
      <c r="I8394" s="434">
        <f t="shared" si="131"/>
        <v>32618740</v>
      </c>
    </row>
    <row r="8395" spans="1:9">
      <c r="A8395" s="421">
        <v>8394</v>
      </c>
      <c r="B8395" s="426" t="s">
        <v>7711</v>
      </c>
      <c r="C8395" s="426" t="s">
        <v>11561</v>
      </c>
      <c r="D8395" s="426" t="s">
        <v>2013</v>
      </c>
      <c r="E8395" s="426" t="s">
        <v>12398</v>
      </c>
      <c r="F8395" s="441">
        <v>35610000</v>
      </c>
      <c r="G8395" s="423">
        <v>2023</v>
      </c>
      <c r="H8395" s="424">
        <f>VLOOKUP(G8395,[3]잔가율!$B$3:$C$33,2,FALSE)</f>
        <v>0.82599999999999996</v>
      </c>
      <c r="I8395" s="434">
        <f t="shared" si="131"/>
        <v>29413860</v>
      </c>
    </row>
    <row r="8396" spans="1:9">
      <c r="A8396" s="421">
        <v>8395</v>
      </c>
      <c r="B8396" s="426" t="s">
        <v>7711</v>
      </c>
      <c r="C8396" s="426" t="s">
        <v>11561</v>
      </c>
      <c r="D8396" s="426" t="s">
        <v>2013</v>
      </c>
      <c r="E8396" s="426" t="s">
        <v>12399</v>
      </c>
      <c r="F8396" s="441">
        <v>39680000</v>
      </c>
      <c r="G8396" s="423">
        <v>2023</v>
      </c>
      <c r="H8396" s="424">
        <f>VLOOKUP(G8396,[3]잔가율!$B$3:$C$33,2,FALSE)</f>
        <v>0.82599999999999996</v>
      </c>
      <c r="I8396" s="434">
        <f t="shared" si="131"/>
        <v>32775680</v>
      </c>
    </row>
    <row r="8397" spans="1:9">
      <c r="A8397" s="421">
        <v>8396</v>
      </c>
      <c r="B8397" s="426" t="s">
        <v>7711</v>
      </c>
      <c r="C8397" s="426" t="s">
        <v>11561</v>
      </c>
      <c r="D8397" s="426" t="s">
        <v>2013</v>
      </c>
      <c r="E8397" s="426" t="s">
        <v>12400</v>
      </c>
      <c r="F8397" s="441">
        <v>30640000</v>
      </c>
      <c r="G8397" s="423">
        <v>2023</v>
      </c>
      <c r="H8397" s="424">
        <f>VLOOKUP(G8397,[3]잔가율!$B$3:$C$33,2,FALSE)</f>
        <v>0.82599999999999996</v>
      </c>
      <c r="I8397" s="434">
        <f t="shared" si="131"/>
        <v>25308640</v>
      </c>
    </row>
    <row r="8398" spans="1:9">
      <c r="A8398" s="421">
        <v>8397</v>
      </c>
      <c r="B8398" s="426" t="s">
        <v>7711</v>
      </c>
      <c r="C8398" s="426" t="s">
        <v>11561</v>
      </c>
      <c r="D8398" s="426" t="s">
        <v>2013</v>
      </c>
      <c r="E8398" s="426" t="s">
        <v>12401</v>
      </c>
      <c r="F8398" s="441">
        <v>34950000</v>
      </c>
      <c r="G8398" s="423">
        <v>2023</v>
      </c>
      <c r="H8398" s="424">
        <f>VLOOKUP(G8398,[3]잔가율!$B$3:$C$33,2,FALSE)</f>
        <v>0.82599999999999996</v>
      </c>
      <c r="I8398" s="434">
        <f t="shared" si="131"/>
        <v>28868700</v>
      </c>
    </row>
    <row r="8399" spans="1:9">
      <c r="A8399" s="421">
        <v>8398</v>
      </c>
      <c r="B8399" s="426" t="s">
        <v>7711</v>
      </c>
      <c r="C8399" s="426" t="s">
        <v>11561</v>
      </c>
      <c r="D8399" s="426" t="s">
        <v>2013</v>
      </c>
      <c r="E8399" s="426" t="s">
        <v>12402</v>
      </c>
      <c r="F8399" s="441">
        <v>36580000</v>
      </c>
      <c r="G8399" s="423">
        <v>2023</v>
      </c>
      <c r="H8399" s="424">
        <f>VLOOKUP(G8399,[3]잔가율!$B$3:$C$33,2,FALSE)</f>
        <v>0.82599999999999996</v>
      </c>
      <c r="I8399" s="434">
        <f t="shared" si="131"/>
        <v>30215080</v>
      </c>
    </row>
    <row r="8400" spans="1:9">
      <c r="A8400" s="421">
        <v>8399</v>
      </c>
      <c r="B8400" s="426" t="s">
        <v>7711</v>
      </c>
      <c r="C8400" s="426" t="s">
        <v>11561</v>
      </c>
      <c r="D8400" s="426" t="s">
        <v>2013</v>
      </c>
      <c r="E8400" s="426" t="s">
        <v>12403</v>
      </c>
      <c r="F8400" s="441">
        <v>30470000</v>
      </c>
      <c r="G8400" s="423">
        <v>2023</v>
      </c>
      <c r="H8400" s="424">
        <f>VLOOKUP(G8400,[3]잔가율!$B$3:$C$33,2,FALSE)</f>
        <v>0.82599999999999996</v>
      </c>
      <c r="I8400" s="434">
        <f t="shared" si="131"/>
        <v>25168220</v>
      </c>
    </row>
    <row r="8401" spans="1:9">
      <c r="A8401" s="421">
        <v>8400</v>
      </c>
      <c r="B8401" s="426" t="s">
        <v>7711</v>
      </c>
      <c r="C8401" s="426" t="s">
        <v>11561</v>
      </c>
      <c r="D8401" s="426" t="s">
        <v>2013</v>
      </c>
      <c r="E8401" s="426" t="s">
        <v>12404</v>
      </c>
      <c r="F8401" s="441">
        <v>33770000</v>
      </c>
      <c r="G8401" s="423">
        <v>2023</v>
      </c>
      <c r="H8401" s="424">
        <f>VLOOKUP(G8401,[3]잔가율!$B$3:$C$33,2,FALSE)</f>
        <v>0.82599999999999996</v>
      </c>
      <c r="I8401" s="434">
        <f t="shared" si="131"/>
        <v>27894020</v>
      </c>
    </row>
    <row r="8402" spans="1:9">
      <c r="A8402" s="421">
        <v>8401</v>
      </c>
      <c r="B8402" s="426" t="s">
        <v>7711</v>
      </c>
      <c r="C8402" s="426" t="s">
        <v>11561</v>
      </c>
      <c r="D8402" s="426" t="s">
        <v>2013</v>
      </c>
      <c r="E8402" s="426" t="s">
        <v>12405</v>
      </c>
      <c r="F8402" s="441">
        <v>31620000</v>
      </c>
      <c r="G8402" s="423">
        <v>2023</v>
      </c>
      <c r="H8402" s="424">
        <f>VLOOKUP(G8402,[3]잔가율!$B$3:$C$33,2,FALSE)</f>
        <v>0.82599999999999996</v>
      </c>
      <c r="I8402" s="434">
        <f t="shared" si="131"/>
        <v>26118120</v>
      </c>
    </row>
    <row r="8403" spans="1:9">
      <c r="A8403" s="421">
        <v>8402</v>
      </c>
      <c r="B8403" s="426" t="s">
        <v>7711</v>
      </c>
      <c r="C8403" s="426" t="s">
        <v>11561</v>
      </c>
      <c r="D8403" s="426" t="s">
        <v>2013</v>
      </c>
      <c r="E8403" s="426" t="s">
        <v>12406</v>
      </c>
      <c r="F8403" s="441">
        <v>32170000</v>
      </c>
      <c r="G8403" s="423">
        <v>2023</v>
      </c>
      <c r="H8403" s="424">
        <f>VLOOKUP(G8403,[3]잔가율!$B$3:$C$33,2,FALSE)</f>
        <v>0.82599999999999996</v>
      </c>
      <c r="I8403" s="434">
        <f t="shared" si="131"/>
        <v>26572420</v>
      </c>
    </row>
    <row r="8404" spans="1:9">
      <c r="A8404" s="421">
        <v>8403</v>
      </c>
      <c r="B8404" s="426" t="s">
        <v>7711</v>
      </c>
      <c r="C8404" s="426" t="s">
        <v>11561</v>
      </c>
      <c r="D8404" s="426" t="s">
        <v>2013</v>
      </c>
      <c r="E8404" s="426" t="s">
        <v>12407</v>
      </c>
      <c r="F8404" s="441">
        <v>28210000</v>
      </c>
      <c r="G8404" s="423">
        <v>2023</v>
      </c>
      <c r="H8404" s="424">
        <f>VLOOKUP(G8404,[3]잔가율!$B$3:$C$33,2,FALSE)</f>
        <v>0.82599999999999996</v>
      </c>
      <c r="I8404" s="434">
        <f t="shared" si="131"/>
        <v>23301460</v>
      </c>
    </row>
    <row r="8405" spans="1:9">
      <c r="A8405" s="421">
        <v>8404</v>
      </c>
      <c r="B8405" s="426" t="s">
        <v>7711</v>
      </c>
      <c r="C8405" s="426" t="s">
        <v>11561</v>
      </c>
      <c r="D8405" s="426" t="s">
        <v>2013</v>
      </c>
      <c r="E8405" s="426" t="s">
        <v>12408</v>
      </c>
      <c r="F8405" s="441">
        <v>30640000</v>
      </c>
      <c r="G8405" s="423">
        <v>2023</v>
      </c>
      <c r="H8405" s="424">
        <f>VLOOKUP(G8405,[3]잔가율!$B$3:$C$33,2,FALSE)</f>
        <v>0.82599999999999996</v>
      </c>
      <c r="I8405" s="434">
        <f t="shared" si="131"/>
        <v>25308640</v>
      </c>
    </row>
    <row r="8406" spans="1:9">
      <c r="A8406" s="421">
        <v>8405</v>
      </c>
      <c r="B8406" s="426" t="s">
        <v>7711</v>
      </c>
      <c r="C8406" s="426" t="s">
        <v>11561</v>
      </c>
      <c r="D8406" s="426" t="s">
        <v>2013</v>
      </c>
      <c r="E8406" s="426" t="s">
        <v>12409</v>
      </c>
      <c r="F8406" s="441">
        <v>34920000</v>
      </c>
      <c r="G8406" s="423">
        <v>2023</v>
      </c>
      <c r="H8406" s="424">
        <f>VLOOKUP(G8406,[3]잔가율!$B$3:$C$33,2,FALSE)</f>
        <v>0.82599999999999996</v>
      </c>
      <c r="I8406" s="434">
        <f t="shared" si="131"/>
        <v>28843920</v>
      </c>
    </row>
    <row r="8407" spans="1:9">
      <c r="A8407" s="421">
        <v>8406</v>
      </c>
      <c r="B8407" s="426" t="s">
        <v>7711</v>
      </c>
      <c r="C8407" s="426" t="s">
        <v>11561</v>
      </c>
      <c r="D8407" s="426" t="s">
        <v>2013</v>
      </c>
      <c r="E8407" s="426" t="s">
        <v>12410</v>
      </c>
      <c r="F8407" s="441">
        <v>30480000</v>
      </c>
      <c r="G8407" s="423">
        <v>2023</v>
      </c>
      <c r="H8407" s="424">
        <f>VLOOKUP(G8407,[3]잔가율!$B$3:$C$33,2,FALSE)</f>
        <v>0.82599999999999996</v>
      </c>
      <c r="I8407" s="434">
        <f t="shared" si="131"/>
        <v>25176480</v>
      </c>
    </row>
    <row r="8408" spans="1:9">
      <c r="A8408" s="421">
        <v>8407</v>
      </c>
      <c r="B8408" s="426" t="s">
        <v>7711</v>
      </c>
      <c r="C8408" s="426" t="s">
        <v>11561</v>
      </c>
      <c r="D8408" s="426" t="s">
        <v>2013</v>
      </c>
      <c r="E8408" s="426" t="s">
        <v>12411</v>
      </c>
      <c r="F8408" s="441">
        <v>34060000</v>
      </c>
      <c r="G8408" s="423">
        <v>2023</v>
      </c>
      <c r="H8408" s="424">
        <f>VLOOKUP(G8408,[3]잔가율!$B$3:$C$33,2,FALSE)</f>
        <v>0.82599999999999996</v>
      </c>
      <c r="I8408" s="434">
        <f t="shared" si="131"/>
        <v>28133560</v>
      </c>
    </row>
    <row r="8409" spans="1:9">
      <c r="A8409" s="421">
        <v>8408</v>
      </c>
      <c r="B8409" s="426" t="s">
        <v>7711</v>
      </c>
      <c r="C8409" s="426" t="s">
        <v>11561</v>
      </c>
      <c r="D8409" s="426" t="s">
        <v>2013</v>
      </c>
      <c r="E8409" s="426" t="s">
        <v>12412</v>
      </c>
      <c r="F8409" s="441">
        <v>32100000</v>
      </c>
      <c r="G8409" s="423">
        <v>2023</v>
      </c>
      <c r="H8409" s="424">
        <f>VLOOKUP(G8409,[3]잔가율!$B$3:$C$33,2,FALSE)</f>
        <v>0.82599999999999996</v>
      </c>
      <c r="I8409" s="434">
        <f t="shared" si="131"/>
        <v>26514600</v>
      </c>
    </row>
    <row r="8410" spans="1:9">
      <c r="A8410" s="421">
        <v>8409</v>
      </c>
      <c r="B8410" s="426" t="s">
        <v>7711</v>
      </c>
      <c r="C8410" s="426" t="s">
        <v>11561</v>
      </c>
      <c r="D8410" s="426" t="s">
        <v>2013</v>
      </c>
      <c r="E8410" s="426" t="s">
        <v>12413</v>
      </c>
      <c r="F8410" s="441">
        <v>28000000</v>
      </c>
      <c r="G8410" s="423">
        <v>2023</v>
      </c>
      <c r="H8410" s="424">
        <f>VLOOKUP(G8410,[3]잔가율!$B$3:$C$33,2,FALSE)</f>
        <v>0.82599999999999996</v>
      </c>
      <c r="I8410" s="434">
        <f t="shared" si="131"/>
        <v>23128000</v>
      </c>
    </row>
    <row r="8411" spans="1:9">
      <c r="A8411" s="421">
        <v>8410</v>
      </c>
      <c r="B8411" s="422" t="s">
        <v>7711</v>
      </c>
      <c r="C8411" s="422" t="s">
        <v>11561</v>
      </c>
      <c r="D8411" s="422" t="s">
        <v>2013</v>
      </c>
      <c r="E8411" s="422" t="s">
        <v>12414</v>
      </c>
      <c r="F8411" s="438">
        <v>23630000</v>
      </c>
      <c r="G8411" s="423">
        <v>2023</v>
      </c>
      <c r="H8411" s="424">
        <f>VLOOKUP(G8411,[3]잔가율!$B$3:$C$33,2,FALSE)</f>
        <v>0.82599999999999996</v>
      </c>
      <c r="I8411" s="434">
        <f t="shared" si="131"/>
        <v>19518380</v>
      </c>
    </row>
    <row r="8412" spans="1:9">
      <c r="A8412" s="421">
        <v>8411</v>
      </c>
      <c r="B8412" s="422" t="s">
        <v>7711</v>
      </c>
      <c r="C8412" s="422" t="s">
        <v>11561</v>
      </c>
      <c r="D8412" s="422" t="s">
        <v>2013</v>
      </c>
      <c r="E8412" s="422" t="s">
        <v>12415</v>
      </c>
      <c r="F8412" s="438">
        <v>30680000</v>
      </c>
      <c r="G8412" s="423">
        <v>2023</v>
      </c>
      <c r="H8412" s="424">
        <f>VLOOKUP(G8412,[3]잔가율!$B$3:$C$33,2,FALSE)</f>
        <v>0.82599999999999996</v>
      </c>
      <c r="I8412" s="434">
        <f t="shared" si="131"/>
        <v>25341680</v>
      </c>
    </row>
    <row r="8413" spans="1:9">
      <c r="A8413" s="421">
        <v>8412</v>
      </c>
      <c r="B8413" s="422" t="s">
        <v>7711</v>
      </c>
      <c r="C8413" s="422" t="s">
        <v>11561</v>
      </c>
      <c r="D8413" s="422" t="s">
        <v>2013</v>
      </c>
      <c r="E8413" s="422" t="s">
        <v>12416</v>
      </c>
      <c r="F8413" s="438">
        <v>30680000</v>
      </c>
      <c r="G8413" s="423">
        <v>2023</v>
      </c>
      <c r="H8413" s="424">
        <f>VLOOKUP(G8413,[3]잔가율!$B$3:$C$33,2,FALSE)</f>
        <v>0.82599999999999996</v>
      </c>
      <c r="I8413" s="434">
        <f t="shared" si="131"/>
        <v>25341680</v>
      </c>
    </row>
    <row r="8414" spans="1:9">
      <c r="A8414" s="421">
        <v>8413</v>
      </c>
      <c r="B8414" s="422" t="s">
        <v>7711</v>
      </c>
      <c r="C8414" s="422" t="s">
        <v>11561</v>
      </c>
      <c r="D8414" s="422" t="s">
        <v>2013</v>
      </c>
      <c r="E8414" s="422" t="s">
        <v>12417</v>
      </c>
      <c r="F8414" s="438">
        <v>27770000</v>
      </c>
      <c r="G8414" s="423">
        <v>2023</v>
      </c>
      <c r="H8414" s="424">
        <f>VLOOKUP(G8414,[3]잔가율!$B$3:$C$33,2,FALSE)</f>
        <v>0.82599999999999996</v>
      </c>
      <c r="I8414" s="434">
        <f t="shared" si="131"/>
        <v>22938020</v>
      </c>
    </row>
    <row r="8415" spans="1:9">
      <c r="A8415" s="421">
        <v>8414</v>
      </c>
      <c r="B8415" s="422" t="s">
        <v>7711</v>
      </c>
      <c r="C8415" s="422" t="s">
        <v>11561</v>
      </c>
      <c r="D8415" s="422" t="s">
        <v>2013</v>
      </c>
      <c r="E8415" s="422" t="s">
        <v>12418</v>
      </c>
      <c r="F8415" s="438">
        <v>30300000</v>
      </c>
      <c r="G8415" s="423">
        <v>2023</v>
      </c>
      <c r="H8415" s="424">
        <f>VLOOKUP(G8415,[3]잔가율!$B$3:$C$33,2,FALSE)</f>
        <v>0.82599999999999996</v>
      </c>
      <c r="I8415" s="434">
        <f t="shared" si="131"/>
        <v>25027800</v>
      </c>
    </row>
    <row r="8416" spans="1:9">
      <c r="A8416" s="421">
        <v>8415</v>
      </c>
      <c r="B8416" s="422" t="s">
        <v>7711</v>
      </c>
      <c r="C8416" s="422" t="s">
        <v>11561</v>
      </c>
      <c r="D8416" s="422" t="s">
        <v>2013</v>
      </c>
      <c r="E8416" s="422" t="s">
        <v>12419</v>
      </c>
      <c r="F8416" s="438">
        <v>36310000</v>
      </c>
      <c r="G8416" s="423">
        <v>2023</v>
      </c>
      <c r="H8416" s="424">
        <f>VLOOKUP(G8416,[3]잔가율!$B$3:$C$33,2,FALSE)</f>
        <v>0.82599999999999996</v>
      </c>
      <c r="I8416" s="434">
        <f t="shared" si="131"/>
        <v>29992060</v>
      </c>
    </row>
    <row r="8417" spans="1:9">
      <c r="A8417" s="421">
        <v>8416</v>
      </c>
      <c r="B8417" s="422" t="s">
        <v>7711</v>
      </c>
      <c r="C8417" s="422" t="s">
        <v>11561</v>
      </c>
      <c r="D8417" s="422" t="s">
        <v>2013</v>
      </c>
      <c r="E8417" s="422" t="s">
        <v>12420</v>
      </c>
      <c r="F8417" s="438">
        <v>23630000</v>
      </c>
      <c r="G8417" s="423">
        <v>2023</v>
      </c>
      <c r="H8417" s="424">
        <f>VLOOKUP(G8417,[3]잔가율!$B$3:$C$33,2,FALSE)</f>
        <v>0.82599999999999996</v>
      </c>
      <c r="I8417" s="434">
        <f t="shared" si="131"/>
        <v>19518380</v>
      </c>
    </row>
    <row r="8418" spans="1:9">
      <c r="A8418" s="421">
        <v>8417</v>
      </c>
      <c r="B8418" s="422" t="s">
        <v>7711</v>
      </c>
      <c r="C8418" s="422" t="s">
        <v>11561</v>
      </c>
      <c r="D8418" s="422" t="s">
        <v>2013</v>
      </c>
      <c r="E8418" s="422" t="s">
        <v>12421</v>
      </c>
      <c r="F8418" s="438">
        <v>30700000</v>
      </c>
      <c r="G8418" s="423">
        <v>2023</v>
      </c>
      <c r="H8418" s="424">
        <f>VLOOKUP(G8418,[3]잔가율!$B$3:$C$33,2,FALSE)</f>
        <v>0.82599999999999996</v>
      </c>
      <c r="I8418" s="434">
        <f t="shared" si="131"/>
        <v>25358200</v>
      </c>
    </row>
    <row r="8419" spans="1:9">
      <c r="A8419" s="421">
        <v>8418</v>
      </c>
      <c r="B8419" s="422" t="s">
        <v>7711</v>
      </c>
      <c r="C8419" s="422" t="s">
        <v>11561</v>
      </c>
      <c r="D8419" s="422" t="s">
        <v>2013</v>
      </c>
      <c r="E8419" s="422" t="s">
        <v>12422</v>
      </c>
      <c r="F8419" s="438">
        <v>32920000</v>
      </c>
      <c r="G8419" s="423">
        <v>2023</v>
      </c>
      <c r="H8419" s="424">
        <f>VLOOKUP(G8419,[3]잔가율!$B$3:$C$33,2,FALSE)</f>
        <v>0.82599999999999996</v>
      </c>
      <c r="I8419" s="434">
        <f t="shared" si="131"/>
        <v>27191920</v>
      </c>
    </row>
    <row r="8420" spans="1:9">
      <c r="A8420" s="421">
        <v>8419</v>
      </c>
      <c r="B8420" s="422" t="s">
        <v>7711</v>
      </c>
      <c r="C8420" s="422" t="s">
        <v>11561</v>
      </c>
      <c r="D8420" s="422" t="s">
        <v>2013</v>
      </c>
      <c r="E8420" s="422" t="s">
        <v>12423</v>
      </c>
      <c r="F8420" s="438">
        <v>27380000</v>
      </c>
      <c r="G8420" s="423">
        <v>2023</v>
      </c>
      <c r="H8420" s="424">
        <f>VLOOKUP(G8420,[3]잔가율!$B$3:$C$33,2,FALSE)</f>
        <v>0.82599999999999996</v>
      </c>
      <c r="I8420" s="434">
        <f t="shared" si="131"/>
        <v>22615880</v>
      </c>
    </row>
    <row r="8421" spans="1:9">
      <c r="A8421" s="421">
        <v>8420</v>
      </c>
      <c r="B8421" s="422" t="s">
        <v>7711</v>
      </c>
      <c r="C8421" s="422" t="s">
        <v>11561</v>
      </c>
      <c r="D8421" s="422" t="s">
        <v>2013</v>
      </c>
      <c r="E8421" s="422" t="s">
        <v>12424</v>
      </c>
      <c r="F8421" s="438">
        <v>30300000</v>
      </c>
      <c r="G8421" s="423">
        <v>2023</v>
      </c>
      <c r="H8421" s="424">
        <f>VLOOKUP(G8421,[3]잔가율!$B$3:$C$33,2,FALSE)</f>
        <v>0.82599999999999996</v>
      </c>
      <c r="I8421" s="434">
        <f t="shared" si="131"/>
        <v>25027800</v>
      </c>
    </row>
    <row r="8422" spans="1:9">
      <c r="A8422" s="421">
        <v>8421</v>
      </c>
      <c r="B8422" s="422" t="s">
        <v>7711</v>
      </c>
      <c r="C8422" s="422" t="s">
        <v>11561</v>
      </c>
      <c r="D8422" s="422" t="s">
        <v>2013</v>
      </c>
      <c r="E8422" s="422" t="s">
        <v>12425</v>
      </c>
      <c r="F8422" s="438">
        <v>36310000</v>
      </c>
      <c r="G8422" s="423">
        <v>2023</v>
      </c>
      <c r="H8422" s="424">
        <f>VLOOKUP(G8422,[3]잔가율!$B$3:$C$33,2,FALSE)</f>
        <v>0.82599999999999996</v>
      </c>
      <c r="I8422" s="434">
        <f t="shared" si="131"/>
        <v>29992060</v>
      </c>
    </row>
    <row r="8423" spans="1:9">
      <c r="A8423" s="421">
        <v>8422</v>
      </c>
      <c r="B8423" s="422" t="s">
        <v>7711</v>
      </c>
      <c r="C8423" s="422" t="s">
        <v>11561</v>
      </c>
      <c r="D8423" s="422" t="s">
        <v>2013</v>
      </c>
      <c r="E8423" s="422" t="s">
        <v>12426</v>
      </c>
      <c r="F8423" s="438">
        <v>23680000</v>
      </c>
      <c r="G8423" s="423">
        <v>2023</v>
      </c>
      <c r="H8423" s="424">
        <f>VLOOKUP(G8423,[3]잔가율!$B$3:$C$33,2,FALSE)</f>
        <v>0.82599999999999996</v>
      </c>
      <c r="I8423" s="434">
        <f t="shared" si="131"/>
        <v>19559680</v>
      </c>
    </row>
    <row r="8424" spans="1:9">
      <c r="A8424" s="421">
        <v>8423</v>
      </c>
      <c r="B8424" s="422" t="s">
        <v>7711</v>
      </c>
      <c r="C8424" s="422" t="s">
        <v>11561</v>
      </c>
      <c r="D8424" s="422" t="s">
        <v>2013</v>
      </c>
      <c r="E8424" s="422" t="s">
        <v>12427</v>
      </c>
      <c r="F8424" s="438">
        <v>31010000</v>
      </c>
      <c r="G8424" s="423">
        <v>2023</v>
      </c>
      <c r="H8424" s="424">
        <f>VLOOKUP(G8424,[3]잔가율!$B$3:$C$33,2,FALSE)</f>
        <v>0.82599999999999996</v>
      </c>
      <c r="I8424" s="434">
        <f t="shared" si="131"/>
        <v>25614260</v>
      </c>
    </row>
    <row r="8425" spans="1:9">
      <c r="A8425" s="421">
        <v>8424</v>
      </c>
      <c r="B8425" s="422" t="s">
        <v>7711</v>
      </c>
      <c r="C8425" s="422" t="s">
        <v>11561</v>
      </c>
      <c r="D8425" s="422" t="s">
        <v>2013</v>
      </c>
      <c r="E8425" s="422" t="s">
        <v>12428</v>
      </c>
      <c r="F8425" s="438">
        <v>30340000</v>
      </c>
      <c r="G8425" s="423">
        <v>2023</v>
      </c>
      <c r="H8425" s="424">
        <f>VLOOKUP(G8425,[3]잔가율!$B$3:$C$33,2,FALSE)</f>
        <v>0.82599999999999996</v>
      </c>
      <c r="I8425" s="434">
        <f t="shared" si="131"/>
        <v>25060840</v>
      </c>
    </row>
    <row r="8426" spans="1:9">
      <c r="A8426" s="421">
        <v>8425</v>
      </c>
      <c r="B8426" s="422" t="s">
        <v>7711</v>
      </c>
      <c r="C8426" s="422" t="s">
        <v>11561</v>
      </c>
      <c r="D8426" s="422" t="s">
        <v>2013</v>
      </c>
      <c r="E8426" s="422" t="s">
        <v>12429</v>
      </c>
      <c r="F8426" s="438">
        <v>29020000</v>
      </c>
      <c r="G8426" s="423">
        <v>2023</v>
      </c>
      <c r="H8426" s="424">
        <f>VLOOKUP(G8426,[3]잔가율!$B$3:$C$33,2,FALSE)</f>
        <v>0.82599999999999996</v>
      </c>
      <c r="I8426" s="434">
        <f t="shared" si="131"/>
        <v>23970520</v>
      </c>
    </row>
    <row r="8427" spans="1:9">
      <c r="A8427" s="421">
        <v>8426</v>
      </c>
      <c r="B8427" s="422" t="s">
        <v>7711</v>
      </c>
      <c r="C8427" s="422" t="s">
        <v>11561</v>
      </c>
      <c r="D8427" s="422" t="s">
        <v>2013</v>
      </c>
      <c r="E8427" s="422" t="s">
        <v>12430</v>
      </c>
      <c r="F8427" s="438">
        <v>28690000</v>
      </c>
      <c r="G8427" s="423">
        <v>2023</v>
      </c>
      <c r="H8427" s="424">
        <f>VLOOKUP(G8427,[3]잔가율!$B$3:$C$33,2,FALSE)</f>
        <v>0.82599999999999996</v>
      </c>
      <c r="I8427" s="434">
        <f t="shared" si="131"/>
        <v>23697940</v>
      </c>
    </row>
    <row r="8428" spans="1:9">
      <c r="A8428" s="421">
        <v>8427</v>
      </c>
      <c r="B8428" s="422" t="s">
        <v>7711</v>
      </c>
      <c r="C8428" s="422" t="s">
        <v>11561</v>
      </c>
      <c r="D8428" s="422" t="s">
        <v>2013</v>
      </c>
      <c r="E8428" s="422" t="s">
        <v>15862</v>
      </c>
      <c r="F8428" s="438">
        <v>36145000</v>
      </c>
      <c r="G8428" s="423">
        <v>2023</v>
      </c>
      <c r="H8428" s="424">
        <f>VLOOKUP(G8428,[3]잔가율!$B$3:$C$33,2,FALSE)</f>
        <v>0.82599999999999996</v>
      </c>
      <c r="I8428" s="434">
        <f t="shared" si="131"/>
        <v>29855770</v>
      </c>
    </row>
    <row r="8429" spans="1:9">
      <c r="A8429" s="421">
        <v>8428</v>
      </c>
      <c r="B8429" s="422" t="s">
        <v>7711</v>
      </c>
      <c r="C8429" s="422" t="s">
        <v>11561</v>
      </c>
      <c r="D8429" s="422" t="s">
        <v>2013</v>
      </c>
      <c r="E8429" s="422" t="s">
        <v>12431</v>
      </c>
      <c r="F8429" s="438">
        <v>23680000</v>
      </c>
      <c r="G8429" s="423">
        <v>2023</v>
      </c>
      <c r="H8429" s="424">
        <f>VLOOKUP(G8429,[3]잔가율!$B$3:$C$33,2,FALSE)</f>
        <v>0.82599999999999996</v>
      </c>
      <c r="I8429" s="434">
        <f t="shared" si="131"/>
        <v>19559680</v>
      </c>
    </row>
    <row r="8430" spans="1:9">
      <c r="A8430" s="421">
        <v>8429</v>
      </c>
      <c r="B8430" s="422" t="s">
        <v>7711</v>
      </c>
      <c r="C8430" s="422" t="s">
        <v>11561</v>
      </c>
      <c r="D8430" s="422" t="s">
        <v>2013</v>
      </c>
      <c r="E8430" s="422" t="s">
        <v>12432</v>
      </c>
      <c r="F8430" s="438">
        <v>31790000</v>
      </c>
      <c r="G8430" s="423">
        <v>2023</v>
      </c>
      <c r="H8430" s="424">
        <f>VLOOKUP(G8430,[3]잔가율!$B$3:$C$33,2,FALSE)</f>
        <v>0.82599999999999996</v>
      </c>
      <c r="I8430" s="434">
        <f t="shared" si="131"/>
        <v>26258540</v>
      </c>
    </row>
    <row r="8431" spans="1:9">
      <c r="A8431" s="421">
        <v>8430</v>
      </c>
      <c r="B8431" s="422" t="s">
        <v>7711</v>
      </c>
      <c r="C8431" s="422" t="s">
        <v>11561</v>
      </c>
      <c r="D8431" s="422" t="s">
        <v>2013</v>
      </c>
      <c r="E8431" s="422" t="s">
        <v>12433</v>
      </c>
      <c r="F8431" s="438">
        <v>32800000</v>
      </c>
      <c r="G8431" s="423">
        <v>2023</v>
      </c>
      <c r="H8431" s="424">
        <f>VLOOKUP(G8431,[3]잔가율!$B$3:$C$33,2,FALSE)</f>
        <v>0.82599999999999996</v>
      </c>
      <c r="I8431" s="434">
        <f t="shared" si="131"/>
        <v>27092800</v>
      </c>
    </row>
    <row r="8432" spans="1:9">
      <c r="A8432" s="421">
        <v>8431</v>
      </c>
      <c r="B8432" s="422" t="s">
        <v>7711</v>
      </c>
      <c r="C8432" s="422" t="s">
        <v>11561</v>
      </c>
      <c r="D8432" s="422" t="s">
        <v>2013</v>
      </c>
      <c r="E8432" s="422" t="s">
        <v>12434</v>
      </c>
      <c r="F8432" s="438">
        <v>27700000</v>
      </c>
      <c r="G8432" s="423">
        <v>2023</v>
      </c>
      <c r="H8432" s="424">
        <f>VLOOKUP(G8432,[3]잔가율!$B$3:$C$33,2,FALSE)</f>
        <v>0.82599999999999996</v>
      </c>
      <c r="I8432" s="434">
        <f t="shared" si="131"/>
        <v>22880200</v>
      </c>
    </row>
    <row r="8433" spans="1:9">
      <c r="A8433" s="421">
        <v>8432</v>
      </c>
      <c r="B8433" s="422" t="s">
        <v>7711</v>
      </c>
      <c r="C8433" s="422" t="s">
        <v>11561</v>
      </c>
      <c r="D8433" s="422" t="s">
        <v>2013</v>
      </c>
      <c r="E8433" s="422" t="s">
        <v>12435</v>
      </c>
      <c r="F8433" s="438">
        <v>30670000</v>
      </c>
      <c r="G8433" s="423">
        <v>2023</v>
      </c>
      <c r="H8433" s="424">
        <f>VLOOKUP(G8433,[3]잔가율!$B$3:$C$33,2,FALSE)</f>
        <v>0.82599999999999996</v>
      </c>
      <c r="I8433" s="434">
        <f t="shared" si="131"/>
        <v>25333420</v>
      </c>
    </row>
    <row r="8434" spans="1:9">
      <c r="A8434" s="421">
        <v>8433</v>
      </c>
      <c r="B8434" s="422" t="s">
        <v>7711</v>
      </c>
      <c r="C8434" s="422" t="s">
        <v>11561</v>
      </c>
      <c r="D8434" s="422" t="s">
        <v>2013</v>
      </c>
      <c r="E8434" s="422" t="s">
        <v>12436</v>
      </c>
      <c r="F8434" s="438">
        <v>29400000</v>
      </c>
      <c r="G8434" s="423">
        <v>2023</v>
      </c>
      <c r="H8434" s="424">
        <f>VLOOKUP(G8434,[3]잔가율!$B$3:$C$33,2,FALSE)</f>
        <v>0.82599999999999996</v>
      </c>
      <c r="I8434" s="434">
        <f t="shared" si="131"/>
        <v>24284400</v>
      </c>
    </row>
    <row r="8435" spans="1:9">
      <c r="A8435" s="421">
        <v>8434</v>
      </c>
      <c r="B8435" s="422" t="s">
        <v>7711</v>
      </c>
      <c r="C8435" s="422" t="s">
        <v>11561</v>
      </c>
      <c r="D8435" s="422" t="s">
        <v>2013</v>
      </c>
      <c r="E8435" s="422" t="s">
        <v>12437</v>
      </c>
      <c r="F8435" s="438">
        <v>36230000</v>
      </c>
      <c r="G8435" s="423">
        <v>2023</v>
      </c>
      <c r="H8435" s="424">
        <f>VLOOKUP(G8435,[3]잔가율!$B$3:$C$33,2,FALSE)</f>
        <v>0.82599999999999996</v>
      </c>
      <c r="I8435" s="434">
        <f t="shared" si="131"/>
        <v>29925980</v>
      </c>
    </row>
    <row r="8436" spans="1:9">
      <c r="A8436" s="421">
        <v>8435</v>
      </c>
      <c r="B8436" s="422" t="s">
        <v>7711</v>
      </c>
      <c r="C8436" s="422" t="s">
        <v>11561</v>
      </c>
      <c r="D8436" s="422" t="s">
        <v>2013</v>
      </c>
      <c r="E8436" s="422" t="s">
        <v>12438</v>
      </c>
      <c r="F8436" s="438">
        <v>32300000</v>
      </c>
      <c r="G8436" s="423">
        <v>2023</v>
      </c>
      <c r="H8436" s="424">
        <f>VLOOKUP(G8436,[3]잔가율!$B$3:$C$33,2,FALSE)</f>
        <v>0.82599999999999996</v>
      </c>
      <c r="I8436" s="434">
        <f t="shared" si="131"/>
        <v>26679800</v>
      </c>
    </row>
    <row r="8437" spans="1:9">
      <c r="A8437" s="421">
        <v>8436</v>
      </c>
      <c r="B8437" s="422" t="s">
        <v>7711</v>
      </c>
      <c r="C8437" s="422" t="s">
        <v>11561</v>
      </c>
      <c r="D8437" s="422" t="s">
        <v>2013</v>
      </c>
      <c r="E8437" s="422" t="s">
        <v>12439</v>
      </c>
      <c r="F8437" s="438">
        <v>24630000</v>
      </c>
      <c r="G8437" s="423">
        <v>2023</v>
      </c>
      <c r="H8437" s="424">
        <f>VLOOKUP(G8437,[3]잔가율!$B$3:$C$33,2,FALSE)</f>
        <v>0.82599999999999996</v>
      </c>
      <c r="I8437" s="434">
        <f t="shared" si="131"/>
        <v>20344380</v>
      </c>
    </row>
    <row r="8438" spans="1:9">
      <c r="A8438" s="421">
        <v>8437</v>
      </c>
      <c r="B8438" s="422" t="s">
        <v>7711</v>
      </c>
      <c r="C8438" s="422" t="s">
        <v>11561</v>
      </c>
      <c r="D8438" s="422" t="s">
        <v>2013</v>
      </c>
      <c r="E8438" s="422" t="s">
        <v>12440</v>
      </c>
      <c r="F8438" s="438">
        <v>34580000</v>
      </c>
      <c r="G8438" s="423">
        <v>2023</v>
      </c>
      <c r="H8438" s="424">
        <f>VLOOKUP(G8438,[3]잔가율!$B$3:$C$33,2,FALSE)</f>
        <v>0.82599999999999996</v>
      </c>
      <c r="I8438" s="434">
        <f t="shared" si="131"/>
        <v>28563080</v>
      </c>
    </row>
    <row r="8439" spans="1:9">
      <c r="A8439" s="421">
        <v>8438</v>
      </c>
      <c r="B8439" s="422" t="s">
        <v>7711</v>
      </c>
      <c r="C8439" s="422" t="s">
        <v>11561</v>
      </c>
      <c r="D8439" s="422" t="s">
        <v>2013</v>
      </c>
      <c r="E8439" s="422" t="s">
        <v>12441</v>
      </c>
      <c r="F8439" s="438">
        <v>25420000</v>
      </c>
      <c r="G8439" s="423">
        <v>2023</v>
      </c>
      <c r="H8439" s="424">
        <f>VLOOKUP(G8439,[3]잔가율!$B$3:$C$33,2,FALSE)</f>
        <v>0.82599999999999996</v>
      </c>
      <c r="I8439" s="434">
        <f t="shared" si="131"/>
        <v>20996920</v>
      </c>
    </row>
    <row r="8440" spans="1:9">
      <c r="A8440" s="421">
        <v>8439</v>
      </c>
      <c r="B8440" s="422" t="s">
        <v>7711</v>
      </c>
      <c r="C8440" s="422" t="s">
        <v>11561</v>
      </c>
      <c r="D8440" s="422" t="s">
        <v>2013</v>
      </c>
      <c r="E8440" s="422" t="s">
        <v>12442</v>
      </c>
      <c r="F8440" s="438">
        <v>36540000</v>
      </c>
      <c r="G8440" s="423">
        <v>2023</v>
      </c>
      <c r="H8440" s="424">
        <f>VLOOKUP(G8440,[3]잔가율!$B$3:$C$33,2,FALSE)</f>
        <v>0.82599999999999996</v>
      </c>
      <c r="I8440" s="434">
        <f t="shared" si="131"/>
        <v>30182040</v>
      </c>
    </row>
    <row r="8441" spans="1:9">
      <c r="A8441" s="421">
        <v>8440</v>
      </c>
      <c r="B8441" s="422" t="s">
        <v>7711</v>
      </c>
      <c r="C8441" s="422" t="s">
        <v>11561</v>
      </c>
      <c r="D8441" s="422" t="s">
        <v>2013</v>
      </c>
      <c r="E8441" s="422" t="s">
        <v>12443</v>
      </c>
      <c r="F8441" s="438">
        <v>32300000</v>
      </c>
      <c r="G8441" s="423">
        <v>2023</v>
      </c>
      <c r="H8441" s="424">
        <f>VLOOKUP(G8441,[3]잔가율!$B$3:$C$33,2,FALSE)</f>
        <v>0.82599999999999996</v>
      </c>
      <c r="I8441" s="434">
        <f t="shared" si="131"/>
        <v>26679800</v>
      </c>
    </row>
    <row r="8442" spans="1:9">
      <c r="A8442" s="421">
        <v>8441</v>
      </c>
      <c r="B8442" s="422" t="s">
        <v>7711</v>
      </c>
      <c r="C8442" s="422" t="s">
        <v>11561</v>
      </c>
      <c r="D8442" s="422" t="s">
        <v>2013</v>
      </c>
      <c r="E8442" s="422" t="s">
        <v>12444</v>
      </c>
      <c r="F8442" s="438">
        <v>24630000</v>
      </c>
      <c r="G8442" s="423">
        <v>2023</v>
      </c>
      <c r="H8442" s="424">
        <f>VLOOKUP(G8442,[3]잔가율!$B$3:$C$33,2,FALSE)</f>
        <v>0.82599999999999996</v>
      </c>
      <c r="I8442" s="434">
        <f t="shared" si="131"/>
        <v>20344380</v>
      </c>
    </row>
    <row r="8443" spans="1:9">
      <c r="A8443" s="421">
        <v>8442</v>
      </c>
      <c r="B8443" s="422" t="s">
        <v>7711</v>
      </c>
      <c r="C8443" s="422" t="s">
        <v>11561</v>
      </c>
      <c r="D8443" s="422" t="s">
        <v>2013</v>
      </c>
      <c r="E8443" s="422" t="s">
        <v>12445</v>
      </c>
      <c r="F8443" s="438">
        <v>32270000</v>
      </c>
      <c r="G8443" s="423">
        <v>2023</v>
      </c>
      <c r="H8443" s="424">
        <f>VLOOKUP(G8443,[3]잔가율!$B$3:$C$33,2,FALSE)</f>
        <v>0.82599999999999996</v>
      </c>
      <c r="I8443" s="434">
        <f t="shared" si="131"/>
        <v>26655020</v>
      </c>
    </row>
    <row r="8444" spans="1:9">
      <c r="A8444" s="421">
        <v>8443</v>
      </c>
      <c r="B8444" s="422" t="s">
        <v>7711</v>
      </c>
      <c r="C8444" s="422" t="s">
        <v>11561</v>
      </c>
      <c r="D8444" s="422" t="s">
        <v>2013</v>
      </c>
      <c r="E8444" s="422" t="s">
        <v>12446</v>
      </c>
      <c r="F8444" s="438">
        <v>24630000</v>
      </c>
      <c r="G8444" s="423">
        <v>2023</v>
      </c>
      <c r="H8444" s="424">
        <f>VLOOKUP(G8444,[3]잔가율!$B$3:$C$33,2,FALSE)</f>
        <v>0.82599999999999996</v>
      </c>
      <c r="I8444" s="434">
        <f t="shared" si="131"/>
        <v>20344380</v>
      </c>
    </row>
    <row r="8445" spans="1:9">
      <c r="A8445" s="421">
        <v>8444</v>
      </c>
      <c r="B8445" s="422" t="s">
        <v>7711</v>
      </c>
      <c r="C8445" s="422" t="s">
        <v>11561</v>
      </c>
      <c r="D8445" s="422" t="s">
        <v>2013</v>
      </c>
      <c r="E8445" s="422" t="s">
        <v>12447</v>
      </c>
      <c r="F8445" s="438">
        <v>35180000</v>
      </c>
      <c r="G8445" s="423">
        <v>2023</v>
      </c>
      <c r="H8445" s="424">
        <f>VLOOKUP(G8445,[3]잔가율!$B$3:$C$33,2,FALSE)</f>
        <v>0.82599999999999996</v>
      </c>
      <c r="I8445" s="434">
        <f t="shared" si="131"/>
        <v>29058680</v>
      </c>
    </row>
    <row r="8446" spans="1:9">
      <c r="A8446" s="421">
        <v>8445</v>
      </c>
      <c r="B8446" s="422" t="s">
        <v>7711</v>
      </c>
      <c r="C8446" s="422" t="s">
        <v>11561</v>
      </c>
      <c r="D8446" s="422" t="s">
        <v>2013</v>
      </c>
      <c r="E8446" s="422" t="s">
        <v>12448</v>
      </c>
      <c r="F8446" s="438">
        <v>32780000</v>
      </c>
      <c r="G8446" s="423">
        <v>2023</v>
      </c>
      <c r="H8446" s="424">
        <f>VLOOKUP(G8446,[3]잔가율!$B$3:$C$33,2,FALSE)</f>
        <v>0.82599999999999996</v>
      </c>
      <c r="I8446" s="434">
        <f t="shared" si="131"/>
        <v>27076280</v>
      </c>
    </row>
    <row r="8447" spans="1:9">
      <c r="A8447" s="421">
        <v>8446</v>
      </c>
      <c r="B8447" s="422" t="s">
        <v>7711</v>
      </c>
      <c r="C8447" s="422" t="s">
        <v>11561</v>
      </c>
      <c r="D8447" s="422" t="s">
        <v>2013</v>
      </c>
      <c r="E8447" s="422" t="s">
        <v>12449</v>
      </c>
      <c r="F8447" s="438">
        <v>24680000</v>
      </c>
      <c r="G8447" s="423">
        <v>2023</v>
      </c>
      <c r="H8447" s="424">
        <f>VLOOKUP(G8447,[3]잔가율!$B$3:$C$33,2,FALSE)</f>
        <v>0.82599999999999996</v>
      </c>
      <c r="I8447" s="434">
        <f t="shared" si="131"/>
        <v>20385680</v>
      </c>
    </row>
    <row r="8448" spans="1:9">
      <c r="A8448" s="421">
        <v>8447</v>
      </c>
      <c r="B8448" s="422" t="s">
        <v>7711</v>
      </c>
      <c r="C8448" s="422" t="s">
        <v>11561</v>
      </c>
      <c r="D8448" s="422" t="s">
        <v>2013</v>
      </c>
      <c r="E8448" s="422" t="s">
        <v>12450</v>
      </c>
      <c r="F8448" s="438">
        <v>32080000</v>
      </c>
      <c r="G8448" s="423">
        <v>2023</v>
      </c>
      <c r="H8448" s="424">
        <f>VLOOKUP(G8448,[3]잔가율!$B$3:$C$33,2,FALSE)</f>
        <v>0.82599999999999996</v>
      </c>
      <c r="I8448" s="434">
        <f t="shared" si="131"/>
        <v>26498080</v>
      </c>
    </row>
    <row r="8449" spans="1:9">
      <c r="A8449" s="421">
        <v>8448</v>
      </c>
      <c r="B8449" s="422" t="s">
        <v>7711</v>
      </c>
      <c r="C8449" s="422" t="s">
        <v>11561</v>
      </c>
      <c r="D8449" s="422" t="s">
        <v>2013</v>
      </c>
      <c r="E8449" s="422" t="s">
        <v>12451</v>
      </c>
      <c r="F8449" s="438">
        <v>26650000</v>
      </c>
      <c r="G8449" s="423">
        <v>2023</v>
      </c>
      <c r="H8449" s="424">
        <f>VLOOKUP(G8449,[3]잔가율!$B$3:$C$33,2,FALSE)</f>
        <v>0.82599999999999996</v>
      </c>
      <c r="I8449" s="434">
        <f t="shared" si="131"/>
        <v>22012900</v>
      </c>
    </row>
    <row r="8450" spans="1:9">
      <c r="A8450" s="421">
        <v>8449</v>
      </c>
      <c r="B8450" s="422" t="s">
        <v>7711</v>
      </c>
      <c r="C8450" s="422" t="s">
        <v>11561</v>
      </c>
      <c r="D8450" s="422" t="s">
        <v>2013</v>
      </c>
      <c r="E8450" s="422" t="s">
        <v>12452</v>
      </c>
      <c r="F8450" s="438">
        <v>34800000</v>
      </c>
      <c r="G8450" s="423">
        <v>2023</v>
      </c>
      <c r="H8450" s="424">
        <f>VLOOKUP(G8450,[3]잔가율!$B$3:$C$33,2,FALSE)</f>
        <v>0.82599999999999996</v>
      </c>
      <c r="I8450" s="434">
        <f t="shared" ref="I8450:I8513" si="132">ROUNDDOWN(F8450*H8450,0)</f>
        <v>28744800</v>
      </c>
    </row>
    <row r="8451" spans="1:9">
      <c r="A8451" s="421">
        <v>8450</v>
      </c>
      <c r="B8451" s="422" t="s">
        <v>7711</v>
      </c>
      <c r="C8451" s="422" t="s">
        <v>11561</v>
      </c>
      <c r="D8451" s="422" t="s">
        <v>2013</v>
      </c>
      <c r="E8451" s="422" t="s">
        <v>12453</v>
      </c>
      <c r="F8451" s="438">
        <v>32080000</v>
      </c>
      <c r="G8451" s="423">
        <v>2023</v>
      </c>
      <c r="H8451" s="424">
        <f>VLOOKUP(G8451,[3]잔가율!$B$3:$C$33,2,FALSE)</f>
        <v>0.82599999999999996</v>
      </c>
      <c r="I8451" s="434">
        <f t="shared" si="132"/>
        <v>26498080</v>
      </c>
    </row>
    <row r="8452" spans="1:9">
      <c r="A8452" s="421">
        <v>8451</v>
      </c>
      <c r="B8452" s="422" t="s">
        <v>7711</v>
      </c>
      <c r="C8452" s="422" t="s">
        <v>11561</v>
      </c>
      <c r="D8452" s="422" t="s">
        <v>2013</v>
      </c>
      <c r="E8452" s="422" t="s">
        <v>12454</v>
      </c>
      <c r="F8452" s="438">
        <v>24770000</v>
      </c>
      <c r="G8452" s="423">
        <v>2023</v>
      </c>
      <c r="H8452" s="424">
        <f>VLOOKUP(G8452,[3]잔가율!$B$3:$C$33,2,FALSE)</f>
        <v>0.82599999999999996</v>
      </c>
      <c r="I8452" s="434">
        <f t="shared" si="132"/>
        <v>20460020</v>
      </c>
    </row>
    <row r="8453" spans="1:9">
      <c r="A8453" s="421">
        <v>8452</v>
      </c>
      <c r="B8453" s="422" t="s">
        <v>7711</v>
      </c>
      <c r="C8453" s="422" t="s">
        <v>11561</v>
      </c>
      <c r="D8453" s="422" t="s">
        <v>2013</v>
      </c>
      <c r="E8453" s="422" t="s">
        <v>12455</v>
      </c>
      <c r="F8453" s="438">
        <v>32080000</v>
      </c>
      <c r="G8453" s="423">
        <v>2023</v>
      </c>
      <c r="H8453" s="424">
        <f>VLOOKUP(G8453,[3]잔가율!$B$3:$C$33,2,FALSE)</f>
        <v>0.82599999999999996</v>
      </c>
      <c r="I8453" s="434">
        <f t="shared" si="132"/>
        <v>26498080</v>
      </c>
    </row>
    <row r="8454" spans="1:9">
      <c r="A8454" s="421">
        <v>8453</v>
      </c>
      <c r="B8454" s="422" t="s">
        <v>7711</v>
      </c>
      <c r="C8454" s="422" t="s">
        <v>11561</v>
      </c>
      <c r="D8454" s="422" t="s">
        <v>2013</v>
      </c>
      <c r="E8454" s="422" t="s">
        <v>12456</v>
      </c>
      <c r="F8454" s="438">
        <v>24680000</v>
      </c>
      <c r="G8454" s="423">
        <v>2023</v>
      </c>
      <c r="H8454" s="424">
        <f>VLOOKUP(G8454,[3]잔가율!$B$3:$C$33,2,FALSE)</f>
        <v>0.82599999999999996</v>
      </c>
      <c r="I8454" s="434">
        <f t="shared" si="132"/>
        <v>20385680</v>
      </c>
    </row>
    <row r="8455" spans="1:9">
      <c r="A8455" s="421">
        <v>8454</v>
      </c>
      <c r="B8455" s="422" t="s">
        <v>7711</v>
      </c>
      <c r="C8455" s="422" t="s">
        <v>11561</v>
      </c>
      <c r="D8455" s="422" t="s">
        <v>2013</v>
      </c>
      <c r="E8455" s="422" t="s">
        <v>12457</v>
      </c>
      <c r="F8455" s="438">
        <v>35200000</v>
      </c>
      <c r="G8455" s="423">
        <v>2023</v>
      </c>
      <c r="H8455" s="424">
        <f>VLOOKUP(G8455,[3]잔가율!$B$3:$C$33,2,FALSE)</f>
        <v>0.82599999999999996</v>
      </c>
      <c r="I8455" s="434">
        <f t="shared" si="132"/>
        <v>29075200</v>
      </c>
    </row>
    <row r="8456" spans="1:9">
      <c r="A8456" s="421">
        <v>8455</v>
      </c>
      <c r="B8456" s="422" t="s">
        <v>7711</v>
      </c>
      <c r="C8456" s="422" t="s">
        <v>11561</v>
      </c>
      <c r="D8456" s="422" t="s">
        <v>2013</v>
      </c>
      <c r="E8456" s="422" t="s">
        <v>12458</v>
      </c>
      <c r="F8456" s="438">
        <v>35580000</v>
      </c>
      <c r="G8456" s="423">
        <v>2023</v>
      </c>
      <c r="H8456" s="424">
        <f>VLOOKUP(G8456,[3]잔가율!$B$3:$C$33,2,FALSE)</f>
        <v>0.82599999999999996</v>
      </c>
      <c r="I8456" s="434">
        <f t="shared" si="132"/>
        <v>29389080</v>
      </c>
    </row>
    <row r="8457" spans="1:9">
      <c r="A8457" s="421">
        <v>8456</v>
      </c>
      <c r="B8457" s="422" t="s">
        <v>7711</v>
      </c>
      <c r="C8457" s="422" t="s">
        <v>11561</v>
      </c>
      <c r="D8457" s="422" t="s">
        <v>2013</v>
      </c>
      <c r="E8457" s="422" t="s">
        <v>12459</v>
      </c>
      <c r="F8457" s="438">
        <v>38640000</v>
      </c>
      <c r="G8457" s="423">
        <v>2023</v>
      </c>
      <c r="H8457" s="424">
        <f>VLOOKUP(G8457,[3]잔가율!$B$3:$C$33,2,FALSE)</f>
        <v>0.82599999999999996</v>
      </c>
      <c r="I8457" s="434">
        <f t="shared" si="132"/>
        <v>31916640</v>
      </c>
    </row>
    <row r="8458" spans="1:9">
      <c r="A8458" s="421">
        <v>8457</v>
      </c>
      <c r="B8458" s="422" t="s">
        <v>7711</v>
      </c>
      <c r="C8458" s="422" t="s">
        <v>11561</v>
      </c>
      <c r="D8458" s="422" t="s">
        <v>2013</v>
      </c>
      <c r="E8458" s="422" t="s">
        <v>12460</v>
      </c>
      <c r="F8458" s="438">
        <v>38640000</v>
      </c>
      <c r="G8458" s="423">
        <v>2023</v>
      </c>
      <c r="H8458" s="424">
        <f>VLOOKUP(G8458,[3]잔가율!$B$3:$C$33,2,FALSE)</f>
        <v>0.82599999999999996</v>
      </c>
      <c r="I8458" s="434">
        <f t="shared" si="132"/>
        <v>31916640</v>
      </c>
    </row>
    <row r="8459" spans="1:9">
      <c r="A8459" s="421">
        <v>8458</v>
      </c>
      <c r="B8459" s="422" t="s">
        <v>7711</v>
      </c>
      <c r="C8459" s="422" t="s">
        <v>11561</v>
      </c>
      <c r="D8459" s="422" t="s">
        <v>2013</v>
      </c>
      <c r="E8459" s="422" t="s">
        <v>12461</v>
      </c>
      <c r="F8459" s="438">
        <v>24400000</v>
      </c>
      <c r="G8459" s="423">
        <v>2023</v>
      </c>
      <c r="H8459" s="424">
        <f>VLOOKUP(G8459,[3]잔가율!$B$3:$C$33,2,FALSE)</f>
        <v>0.82599999999999996</v>
      </c>
      <c r="I8459" s="434">
        <f t="shared" si="132"/>
        <v>20154400</v>
      </c>
    </row>
    <row r="8460" spans="1:9">
      <c r="A8460" s="421">
        <v>8459</v>
      </c>
      <c r="B8460" s="422" t="s">
        <v>7711</v>
      </c>
      <c r="C8460" s="422" t="s">
        <v>11561</v>
      </c>
      <c r="D8460" s="422" t="s">
        <v>2013</v>
      </c>
      <c r="E8460" s="422" t="s">
        <v>12462</v>
      </c>
      <c r="F8460" s="438">
        <v>26000000</v>
      </c>
      <c r="G8460" s="423">
        <v>2023</v>
      </c>
      <c r="H8460" s="424">
        <f>VLOOKUP(G8460,[3]잔가율!$B$3:$C$33,2,FALSE)</f>
        <v>0.82599999999999996</v>
      </c>
      <c r="I8460" s="434">
        <f t="shared" si="132"/>
        <v>21476000</v>
      </c>
    </row>
    <row r="8461" spans="1:9">
      <c r="A8461" s="421">
        <v>8460</v>
      </c>
      <c r="B8461" s="422" t="s">
        <v>7711</v>
      </c>
      <c r="C8461" s="422" t="s">
        <v>11561</v>
      </c>
      <c r="D8461" s="422" t="s">
        <v>2013</v>
      </c>
      <c r="E8461" s="422" t="s">
        <v>12463</v>
      </c>
      <c r="F8461" s="438">
        <v>25900000</v>
      </c>
      <c r="G8461" s="423">
        <v>2023</v>
      </c>
      <c r="H8461" s="424">
        <f>VLOOKUP(G8461,[3]잔가율!$B$3:$C$33,2,FALSE)</f>
        <v>0.82599999999999996</v>
      </c>
      <c r="I8461" s="434">
        <f t="shared" si="132"/>
        <v>21393400</v>
      </c>
    </row>
    <row r="8462" spans="1:9">
      <c r="A8462" s="421">
        <v>8461</v>
      </c>
      <c r="B8462" s="422" t="s">
        <v>7711</v>
      </c>
      <c r="C8462" s="422" t="s">
        <v>11561</v>
      </c>
      <c r="D8462" s="422" t="s">
        <v>2013</v>
      </c>
      <c r="E8462" s="422" t="s">
        <v>12464</v>
      </c>
      <c r="F8462" s="438">
        <v>23270000</v>
      </c>
      <c r="G8462" s="423">
        <v>2023</v>
      </c>
      <c r="H8462" s="424">
        <f>VLOOKUP(G8462,[3]잔가율!$B$3:$C$33,2,FALSE)</f>
        <v>0.82599999999999996</v>
      </c>
      <c r="I8462" s="434">
        <f t="shared" si="132"/>
        <v>19221020</v>
      </c>
    </row>
    <row r="8463" spans="1:9">
      <c r="A8463" s="421">
        <v>8462</v>
      </c>
      <c r="B8463" s="422" t="s">
        <v>7711</v>
      </c>
      <c r="C8463" s="422" t="s">
        <v>11561</v>
      </c>
      <c r="D8463" s="422" t="s">
        <v>2013</v>
      </c>
      <c r="E8463" s="422" t="s">
        <v>12465</v>
      </c>
      <c r="F8463" s="438">
        <v>25610000</v>
      </c>
      <c r="G8463" s="423">
        <v>2023</v>
      </c>
      <c r="H8463" s="424">
        <f>VLOOKUP(G8463,[3]잔가율!$B$3:$C$33,2,FALSE)</f>
        <v>0.82599999999999996</v>
      </c>
      <c r="I8463" s="434">
        <f t="shared" si="132"/>
        <v>21153860</v>
      </c>
    </row>
    <row r="8464" spans="1:9">
      <c r="A8464" s="421">
        <v>8463</v>
      </c>
      <c r="B8464" s="422" t="s">
        <v>7711</v>
      </c>
      <c r="C8464" s="422" t="s">
        <v>11561</v>
      </c>
      <c r="D8464" s="422" t="s">
        <v>2013</v>
      </c>
      <c r="E8464" s="422" t="s">
        <v>12466</v>
      </c>
      <c r="F8464" s="438">
        <v>28090000</v>
      </c>
      <c r="G8464" s="423">
        <v>2023</v>
      </c>
      <c r="H8464" s="424">
        <f>VLOOKUP(G8464,[3]잔가율!$B$3:$C$33,2,FALSE)</f>
        <v>0.82599999999999996</v>
      </c>
      <c r="I8464" s="434">
        <f t="shared" si="132"/>
        <v>23202340</v>
      </c>
    </row>
    <row r="8465" spans="1:9">
      <c r="A8465" s="421">
        <v>8464</v>
      </c>
      <c r="B8465" s="422" t="s">
        <v>7711</v>
      </c>
      <c r="C8465" s="422" t="s">
        <v>11561</v>
      </c>
      <c r="D8465" s="422" t="s">
        <v>2013</v>
      </c>
      <c r="E8465" s="422" t="s">
        <v>12467</v>
      </c>
      <c r="F8465" s="438">
        <v>23810000</v>
      </c>
      <c r="G8465" s="423">
        <v>2023</v>
      </c>
      <c r="H8465" s="424">
        <f>VLOOKUP(G8465,[3]잔가율!$B$3:$C$33,2,FALSE)</f>
        <v>0.82599999999999996</v>
      </c>
      <c r="I8465" s="434">
        <f t="shared" si="132"/>
        <v>19667060</v>
      </c>
    </row>
    <row r="8466" spans="1:9">
      <c r="A8466" s="421">
        <v>8465</v>
      </c>
      <c r="B8466" s="422" t="s">
        <v>7711</v>
      </c>
      <c r="C8466" s="422" t="s">
        <v>11561</v>
      </c>
      <c r="D8466" s="422" t="s">
        <v>2013</v>
      </c>
      <c r="E8466" s="422" t="s">
        <v>12468</v>
      </c>
      <c r="F8466" s="438">
        <v>26000000</v>
      </c>
      <c r="G8466" s="423">
        <v>2023</v>
      </c>
      <c r="H8466" s="424">
        <f>VLOOKUP(G8466,[3]잔가율!$B$3:$C$33,2,FALSE)</f>
        <v>0.82599999999999996</v>
      </c>
      <c r="I8466" s="434">
        <f t="shared" si="132"/>
        <v>21476000</v>
      </c>
    </row>
    <row r="8467" spans="1:9">
      <c r="A8467" s="421">
        <v>8466</v>
      </c>
      <c r="B8467" s="422" t="s">
        <v>7711</v>
      </c>
      <c r="C8467" s="422" t="s">
        <v>11561</v>
      </c>
      <c r="D8467" s="422" t="s">
        <v>2013</v>
      </c>
      <c r="E8467" s="422" t="s">
        <v>12469</v>
      </c>
      <c r="F8467" s="438">
        <v>26400000</v>
      </c>
      <c r="G8467" s="423">
        <v>2023</v>
      </c>
      <c r="H8467" s="424">
        <f>VLOOKUP(G8467,[3]잔가율!$B$3:$C$33,2,FALSE)</f>
        <v>0.82599999999999996</v>
      </c>
      <c r="I8467" s="434">
        <f t="shared" si="132"/>
        <v>21806400</v>
      </c>
    </row>
    <row r="8468" spans="1:9">
      <c r="A8468" s="421">
        <v>8467</v>
      </c>
      <c r="B8468" s="422" t="s">
        <v>7711</v>
      </c>
      <c r="C8468" s="422" t="s">
        <v>11561</v>
      </c>
      <c r="D8468" s="422" t="s">
        <v>2013</v>
      </c>
      <c r="E8468" s="422" t="s">
        <v>12470</v>
      </c>
      <c r="F8468" s="438">
        <v>28090000</v>
      </c>
      <c r="G8468" s="423">
        <v>2023</v>
      </c>
      <c r="H8468" s="424">
        <f>VLOOKUP(G8468,[3]잔가율!$B$3:$C$33,2,FALSE)</f>
        <v>0.82599999999999996</v>
      </c>
      <c r="I8468" s="434">
        <f t="shared" si="132"/>
        <v>23202340</v>
      </c>
    </row>
    <row r="8469" spans="1:9">
      <c r="A8469" s="421">
        <v>8468</v>
      </c>
      <c r="B8469" s="422" t="s">
        <v>7711</v>
      </c>
      <c r="C8469" s="422" t="s">
        <v>11561</v>
      </c>
      <c r="D8469" s="422" t="s">
        <v>2013</v>
      </c>
      <c r="E8469" s="422" t="s">
        <v>12471</v>
      </c>
      <c r="F8469" s="438">
        <v>25520000</v>
      </c>
      <c r="G8469" s="423">
        <v>2023</v>
      </c>
      <c r="H8469" s="424">
        <f>VLOOKUP(G8469,[3]잔가율!$B$3:$C$33,2,FALSE)</f>
        <v>0.82599999999999996</v>
      </c>
      <c r="I8469" s="434">
        <f t="shared" si="132"/>
        <v>21079520</v>
      </c>
    </row>
    <row r="8470" spans="1:9">
      <c r="A8470" s="421">
        <v>8469</v>
      </c>
      <c r="B8470" s="422" t="s">
        <v>7711</v>
      </c>
      <c r="C8470" s="422" t="s">
        <v>11561</v>
      </c>
      <c r="D8470" s="422" t="s">
        <v>2013</v>
      </c>
      <c r="E8470" s="422" t="s">
        <v>12472</v>
      </c>
      <c r="F8470" s="438">
        <v>32300000</v>
      </c>
      <c r="G8470" s="423">
        <v>2023</v>
      </c>
      <c r="H8470" s="424">
        <f>VLOOKUP(G8470,[3]잔가율!$B$3:$C$33,2,FALSE)</f>
        <v>0.82599999999999996</v>
      </c>
      <c r="I8470" s="434">
        <f t="shared" si="132"/>
        <v>26679800</v>
      </c>
    </row>
    <row r="8471" spans="1:9">
      <c r="A8471" s="421">
        <v>8470</v>
      </c>
      <c r="B8471" s="422" t="s">
        <v>7711</v>
      </c>
      <c r="C8471" s="422" t="s">
        <v>11561</v>
      </c>
      <c r="D8471" s="422" t="s">
        <v>2013</v>
      </c>
      <c r="E8471" s="422" t="s">
        <v>12473</v>
      </c>
      <c r="F8471" s="438">
        <v>23860000</v>
      </c>
      <c r="G8471" s="423">
        <v>2023</v>
      </c>
      <c r="H8471" s="424">
        <f>VLOOKUP(G8471,[3]잔가율!$B$3:$C$33,2,FALSE)</f>
        <v>0.82599999999999996</v>
      </c>
      <c r="I8471" s="434">
        <f t="shared" si="132"/>
        <v>19708360</v>
      </c>
    </row>
    <row r="8472" spans="1:9">
      <c r="A8472" s="421">
        <v>8471</v>
      </c>
      <c r="B8472" s="422" t="s">
        <v>7711</v>
      </c>
      <c r="C8472" s="422" t="s">
        <v>11561</v>
      </c>
      <c r="D8472" s="422" t="s">
        <v>2013</v>
      </c>
      <c r="E8472" s="422" t="s">
        <v>12474</v>
      </c>
      <c r="F8472" s="438">
        <v>25190000</v>
      </c>
      <c r="G8472" s="423">
        <v>2023</v>
      </c>
      <c r="H8472" s="424">
        <f>VLOOKUP(G8472,[3]잔가율!$B$3:$C$33,2,FALSE)</f>
        <v>0.82599999999999996</v>
      </c>
      <c r="I8472" s="434">
        <f t="shared" si="132"/>
        <v>20806940</v>
      </c>
    </row>
    <row r="8473" spans="1:9">
      <c r="A8473" s="421">
        <v>8472</v>
      </c>
      <c r="B8473" s="422" t="s">
        <v>7711</v>
      </c>
      <c r="C8473" s="422" t="s">
        <v>11561</v>
      </c>
      <c r="D8473" s="422" t="s">
        <v>2013</v>
      </c>
      <c r="E8473" s="422" t="s">
        <v>12475</v>
      </c>
      <c r="F8473" s="438">
        <v>26310000</v>
      </c>
      <c r="G8473" s="423">
        <v>2023</v>
      </c>
      <c r="H8473" s="424">
        <f>VLOOKUP(G8473,[3]잔가율!$B$3:$C$33,2,FALSE)</f>
        <v>0.82599999999999996</v>
      </c>
      <c r="I8473" s="434">
        <f t="shared" si="132"/>
        <v>21732060</v>
      </c>
    </row>
    <row r="8474" spans="1:9">
      <c r="A8474" s="421">
        <v>8473</v>
      </c>
      <c r="B8474" s="422" t="s">
        <v>7711</v>
      </c>
      <c r="C8474" s="422" t="s">
        <v>11561</v>
      </c>
      <c r="D8474" s="422" t="s">
        <v>2013</v>
      </c>
      <c r="E8474" s="422" t="s">
        <v>12476</v>
      </c>
      <c r="F8474" s="438">
        <v>28390000</v>
      </c>
      <c r="G8474" s="423">
        <v>2023</v>
      </c>
      <c r="H8474" s="424">
        <f>VLOOKUP(G8474,[3]잔가율!$B$3:$C$33,2,FALSE)</f>
        <v>0.82599999999999996</v>
      </c>
      <c r="I8474" s="434">
        <f t="shared" si="132"/>
        <v>23450140</v>
      </c>
    </row>
    <row r="8475" spans="1:9">
      <c r="A8475" s="421">
        <v>8474</v>
      </c>
      <c r="B8475" s="422" t="s">
        <v>7711</v>
      </c>
      <c r="C8475" s="422" t="s">
        <v>11561</v>
      </c>
      <c r="D8475" s="422" t="s">
        <v>2013</v>
      </c>
      <c r="E8475" s="422" t="s">
        <v>12477</v>
      </c>
      <c r="F8475" s="438">
        <v>30530000</v>
      </c>
      <c r="G8475" s="423">
        <v>2023</v>
      </c>
      <c r="H8475" s="424">
        <f>VLOOKUP(G8475,[3]잔가율!$B$3:$C$33,2,FALSE)</f>
        <v>0.82599999999999996</v>
      </c>
      <c r="I8475" s="434">
        <f t="shared" si="132"/>
        <v>25217780</v>
      </c>
    </row>
    <row r="8476" spans="1:9">
      <c r="A8476" s="421">
        <v>8475</v>
      </c>
      <c r="B8476" s="422" t="s">
        <v>7711</v>
      </c>
      <c r="C8476" s="422" t="s">
        <v>11561</v>
      </c>
      <c r="D8476" s="422" t="s">
        <v>2013</v>
      </c>
      <c r="E8476" s="422" t="s">
        <v>12478</v>
      </c>
      <c r="F8476" s="438">
        <v>32390000</v>
      </c>
      <c r="G8476" s="423">
        <v>2023</v>
      </c>
      <c r="H8476" s="424">
        <f>VLOOKUP(G8476,[3]잔가율!$B$3:$C$33,2,FALSE)</f>
        <v>0.82599999999999996</v>
      </c>
      <c r="I8476" s="434">
        <f t="shared" si="132"/>
        <v>26754140</v>
      </c>
    </row>
    <row r="8477" spans="1:9">
      <c r="A8477" s="421">
        <v>8476</v>
      </c>
      <c r="B8477" s="422" t="s">
        <v>7711</v>
      </c>
      <c r="C8477" s="422" t="s">
        <v>11561</v>
      </c>
      <c r="D8477" s="422" t="s">
        <v>2013</v>
      </c>
      <c r="E8477" s="422" t="s">
        <v>12479</v>
      </c>
      <c r="F8477" s="438">
        <v>23860000</v>
      </c>
      <c r="G8477" s="423">
        <v>2023</v>
      </c>
      <c r="H8477" s="424">
        <f>VLOOKUP(G8477,[3]잔가율!$B$3:$C$33,2,FALSE)</f>
        <v>0.82599999999999996</v>
      </c>
      <c r="I8477" s="434">
        <f t="shared" si="132"/>
        <v>19708360</v>
      </c>
    </row>
    <row r="8478" spans="1:9">
      <c r="A8478" s="421">
        <v>8477</v>
      </c>
      <c r="B8478" s="422" t="s">
        <v>7711</v>
      </c>
      <c r="C8478" s="422" t="s">
        <v>11561</v>
      </c>
      <c r="D8478" s="422" t="s">
        <v>2013</v>
      </c>
      <c r="E8478" s="422" t="s">
        <v>12480</v>
      </c>
      <c r="F8478" s="438">
        <v>26400000</v>
      </c>
      <c r="G8478" s="423">
        <v>2023</v>
      </c>
      <c r="H8478" s="424">
        <f>VLOOKUP(G8478,[3]잔가율!$B$3:$C$33,2,FALSE)</f>
        <v>0.82599999999999996</v>
      </c>
      <c r="I8478" s="434">
        <f t="shared" si="132"/>
        <v>21806400</v>
      </c>
    </row>
    <row r="8479" spans="1:9">
      <c r="A8479" s="421">
        <v>8478</v>
      </c>
      <c r="B8479" s="422" t="s">
        <v>7711</v>
      </c>
      <c r="C8479" s="422" t="s">
        <v>11561</v>
      </c>
      <c r="D8479" s="422" t="s">
        <v>2013</v>
      </c>
      <c r="E8479" s="422" t="s">
        <v>12481</v>
      </c>
      <c r="F8479" s="438">
        <v>26400000</v>
      </c>
      <c r="G8479" s="423">
        <v>2023</v>
      </c>
      <c r="H8479" s="424">
        <f>VLOOKUP(G8479,[3]잔가율!$B$3:$C$33,2,FALSE)</f>
        <v>0.82599999999999996</v>
      </c>
      <c r="I8479" s="434">
        <f t="shared" si="132"/>
        <v>21806400</v>
      </c>
    </row>
    <row r="8480" spans="1:9">
      <c r="A8480" s="421">
        <v>8479</v>
      </c>
      <c r="B8480" s="422" t="s">
        <v>7711</v>
      </c>
      <c r="C8480" s="422" t="s">
        <v>11561</v>
      </c>
      <c r="D8480" s="422" t="s">
        <v>2013</v>
      </c>
      <c r="E8480" s="422" t="s">
        <v>12482</v>
      </c>
      <c r="F8480" s="438">
        <v>28810000</v>
      </c>
      <c r="G8480" s="423">
        <v>2023</v>
      </c>
      <c r="H8480" s="424">
        <f>VLOOKUP(G8480,[3]잔가율!$B$3:$C$33,2,FALSE)</f>
        <v>0.82599999999999996</v>
      </c>
      <c r="I8480" s="434">
        <f t="shared" si="132"/>
        <v>23797060</v>
      </c>
    </row>
    <row r="8481" spans="1:9">
      <c r="A8481" s="421">
        <v>8480</v>
      </c>
      <c r="B8481" s="422" t="s">
        <v>7711</v>
      </c>
      <c r="C8481" s="422" t="s">
        <v>11561</v>
      </c>
      <c r="D8481" s="422" t="s">
        <v>2013</v>
      </c>
      <c r="E8481" s="422" t="s">
        <v>12483</v>
      </c>
      <c r="F8481" s="438">
        <v>25810000</v>
      </c>
      <c r="G8481" s="423">
        <v>2023</v>
      </c>
      <c r="H8481" s="424">
        <f>VLOOKUP(G8481,[3]잔가율!$B$3:$C$33,2,FALSE)</f>
        <v>0.82599999999999996</v>
      </c>
      <c r="I8481" s="434">
        <f t="shared" si="132"/>
        <v>21319060</v>
      </c>
    </row>
    <row r="8482" spans="1:9">
      <c r="A8482" s="421">
        <v>8481</v>
      </c>
      <c r="B8482" s="422" t="s">
        <v>7711</v>
      </c>
      <c r="C8482" s="422" t="s">
        <v>11561</v>
      </c>
      <c r="D8482" s="422" t="s">
        <v>2013</v>
      </c>
      <c r="E8482" s="422" t="s">
        <v>12484</v>
      </c>
      <c r="F8482" s="438">
        <v>29000000</v>
      </c>
      <c r="G8482" s="423">
        <v>2023</v>
      </c>
      <c r="H8482" s="424">
        <f>VLOOKUP(G8482,[3]잔가율!$B$3:$C$33,2,FALSE)</f>
        <v>0.82599999999999996</v>
      </c>
      <c r="I8482" s="434">
        <f t="shared" si="132"/>
        <v>23954000</v>
      </c>
    </row>
    <row r="8483" spans="1:9">
      <c r="A8483" s="421">
        <v>8482</v>
      </c>
      <c r="B8483" s="422" t="s">
        <v>7711</v>
      </c>
      <c r="C8483" s="422" t="s">
        <v>11561</v>
      </c>
      <c r="D8483" s="422" t="s">
        <v>2013</v>
      </c>
      <c r="E8483" s="422" t="s">
        <v>12485</v>
      </c>
      <c r="F8483" s="438">
        <v>23720000</v>
      </c>
      <c r="G8483" s="423">
        <v>2023</v>
      </c>
      <c r="H8483" s="424">
        <f>VLOOKUP(G8483,[3]잔가율!$B$3:$C$33,2,FALSE)</f>
        <v>0.82599999999999996</v>
      </c>
      <c r="I8483" s="434">
        <f t="shared" si="132"/>
        <v>19592720</v>
      </c>
    </row>
    <row r="8484" spans="1:9">
      <c r="A8484" s="421">
        <v>8483</v>
      </c>
      <c r="B8484" s="422" t="s">
        <v>7711</v>
      </c>
      <c r="C8484" s="422" t="s">
        <v>11561</v>
      </c>
      <c r="D8484" s="422" t="s">
        <v>2013</v>
      </c>
      <c r="E8484" s="422" t="s">
        <v>12486</v>
      </c>
      <c r="F8484" s="438">
        <v>33640000</v>
      </c>
      <c r="G8484" s="423">
        <v>2023</v>
      </c>
      <c r="H8484" s="424">
        <f>VLOOKUP(G8484,[3]잔가율!$B$3:$C$33,2,FALSE)</f>
        <v>0.82599999999999996</v>
      </c>
      <c r="I8484" s="434">
        <f t="shared" si="132"/>
        <v>27786640</v>
      </c>
    </row>
    <row r="8485" spans="1:9">
      <c r="A8485" s="421">
        <v>8484</v>
      </c>
      <c r="B8485" s="422" t="s">
        <v>7711</v>
      </c>
      <c r="C8485" s="422" t="s">
        <v>11561</v>
      </c>
      <c r="D8485" s="422" t="s">
        <v>2013</v>
      </c>
      <c r="E8485" s="422" t="s">
        <v>12487</v>
      </c>
      <c r="F8485" s="438">
        <v>26400000</v>
      </c>
      <c r="G8485" s="423">
        <v>2023</v>
      </c>
      <c r="H8485" s="424">
        <f>VLOOKUP(G8485,[3]잔가율!$B$3:$C$33,2,FALSE)</f>
        <v>0.82599999999999996</v>
      </c>
      <c r="I8485" s="434">
        <f t="shared" si="132"/>
        <v>21806400</v>
      </c>
    </row>
    <row r="8486" spans="1:9">
      <c r="A8486" s="421">
        <v>8485</v>
      </c>
      <c r="B8486" s="422" t="s">
        <v>7711</v>
      </c>
      <c r="C8486" s="422" t="s">
        <v>11561</v>
      </c>
      <c r="D8486" s="422" t="s">
        <v>2013</v>
      </c>
      <c r="E8486" s="422" t="s">
        <v>12488</v>
      </c>
      <c r="F8486" s="438">
        <v>28050000</v>
      </c>
      <c r="G8486" s="423">
        <v>2023</v>
      </c>
      <c r="H8486" s="424">
        <f>VLOOKUP(G8486,[3]잔가율!$B$3:$C$33,2,FALSE)</f>
        <v>0.82599999999999996</v>
      </c>
      <c r="I8486" s="434">
        <f t="shared" si="132"/>
        <v>23169300</v>
      </c>
    </row>
    <row r="8487" spans="1:9">
      <c r="A8487" s="421">
        <v>8486</v>
      </c>
      <c r="B8487" s="422" t="s">
        <v>7711</v>
      </c>
      <c r="C8487" s="422" t="s">
        <v>11561</v>
      </c>
      <c r="D8487" s="422" t="s">
        <v>2013</v>
      </c>
      <c r="E8487" s="422" t="s">
        <v>12489</v>
      </c>
      <c r="F8487" s="438">
        <v>29000000</v>
      </c>
      <c r="G8487" s="423">
        <v>2023</v>
      </c>
      <c r="H8487" s="424">
        <f>VLOOKUP(G8487,[3]잔가율!$B$3:$C$33,2,FALSE)</f>
        <v>0.82599999999999996</v>
      </c>
      <c r="I8487" s="434">
        <f t="shared" si="132"/>
        <v>23954000</v>
      </c>
    </row>
    <row r="8488" spans="1:9">
      <c r="A8488" s="421">
        <v>8487</v>
      </c>
      <c r="B8488" s="422" t="s">
        <v>7711</v>
      </c>
      <c r="C8488" s="422" t="s">
        <v>11561</v>
      </c>
      <c r="D8488" s="422" t="s">
        <v>2013</v>
      </c>
      <c r="E8488" s="422" t="s">
        <v>12490</v>
      </c>
      <c r="F8488" s="438">
        <v>33400000</v>
      </c>
      <c r="G8488" s="423">
        <v>2023</v>
      </c>
      <c r="H8488" s="424">
        <f>VLOOKUP(G8488,[3]잔가율!$B$3:$C$33,2,FALSE)</f>
        <v>0.82599999999999996</v>
      </c>
      <c r="I8488" s="434">
        <f t="shared" si="132"/>
        <v>27588400</v>
      </c>
    </row>
    <row r="8489" spans="1:9">
      <c r="A8489" s="421">
        <v>8488</v>
      </c>
      <c r="B8489" s="422" t="s">
        <v>7711</v>
      </c>
      <c r="C8489" s="422" t="s">
        <v>11561</v>
      </c>
      <c r="D8489" s="422" t="s">
        <v>2013</v>
      </c>
      <c r="E8489" s="422" t="s">
        <v>12491</v>
      </c>
      <c r="F8489" s="438">
        <v>33400000</v>
      </c>
      <c r="G8489" s="423">
        <v>2023</v>
      </c>
      <c r="H8489" s="424">
        <f>VLOOKUP(G8489,[3]잔가율!$B$3:$C$33,2,FALSE)</f>
        <v>0.82599999999999996</v>
      </c>
      <c r="I8489" s="434">
        <f t="shared" si="132"/>
        <v>27588400</v>
      </c>
    </row>
    <row r="8490" spans="1:9">
      <c r="A8490" s="421">
        <v>8489</v>
      </c>
      <c r="B8490" s="422" t="s">
        <v>7711</v>
      </c>
      <c r="C8490" s="422" t="s">
        <v>11561</v>
      </c>
      <c r="D8490" s="422" t="s">
        <v>2013</v>
      </c>
      <c r="E8490" s="422" t="s">
        <v>12492</v>
      </c>
      <c r="F8490" s="438">
        <v>30500000</v>
      </c>
      <c r="G8490" s="423">
        <v>2023</v>
      </c>
      <c r="H8490" s="424">
        <f>VLOOKUP(G8490,[3]잔가율!$B$3:$C$33,2,FALSE)</f>
        <v>0.82599999999999996</v>
      </c>
      <c r="I8490" s="434">
        <f t="shared" si="132"/>
        <v>25193000</v>
      </c>
    </row>
    <row r="8491" spans="1:9">
      <c r="A8491" s="421">
        <v>8490</v>
      </c>
      <c r="B8491" s="422" t="s">
        <v>7711</v>
      </c>
      <c r="C8491" s="422" t="s">
        <v>11561</v>
      </c>
      <c r="D8491" s="422" t="s">
        <v>2013</v>
      </c>
      <c r="E8491" s="422" t="s">
        <v>12493</v>
      </c>
      <c r="F8491" s="438">
        <v>31590000</v>
      </c>
      <c r="G8491" s="423">
        <v>2023</v>
      </c>
      <c r="H8491" s="424">
        <f>VLOOKUP(G8491,[3]잔가율!$B$3:$C$33,2,FALSE)</f>
        <v>0.82599999999999996</v>
      </c>
      <c r="I8491" s="434">
        <f t="shared" si="132"/>
        <v>26093340</v>
      </c>
    </row>
    <row r="8492" spans="1:9">
      <c r="A8492" s="421">
        <v>8491</v>
      </c>
      <c r="B8492" s="422" t="s">
        <v>7711</v>
      </c>
      <c r="C8492" s="422" t="s">
        <v>11561</v>
      </c>
      <c r="D8492" s="422" t="s">
        <v>2013</v>
      </c>
      <c r="E8492" s="422" t="s">
        <v>12494</v>
      </c>
      <c r="F8492" s="438">
        <v>31500000</v>
      </c>
      <c r="G8492" s="423">
        <v>2023</v>
      </c>
      <c r="H8492" s="424">
        <f>VLOOKUP(G8492,[3]잔가율!$B$3:$C$33,2,FALSE)</f>
        <v>0.82599999999999996</v>
      </c>
      <c r="I8492" s="434">
        <f t="shared" si="132"/>
        <v>26019000</v>
      </c>
    </row>
    <row r="8493" spans="1:9">
      <c r="A8493" s="421">
        <v>8492</v>
      </c>
      <c r="B8493" s="422" t="s">
        <v>7711</v>
      </c>
      <c r="C8493" s="422" t="s">
        <v>11561</v>
      </c>
      <c r="D8493" s="422" t="s">
        <v>2013</v>
      </c>
      <c r="E8493" s="422" t="s">
        <v>12495</v>
      </c>
      <c r="F8493" s="438">
        <v>31830000</v>
      </c>
      <c r="G8493" s="423">
        <v>2023</v>
      </c>
      <c r="H8493" s="424">
        <f>VLOOKUP(G8493,[3]잔가율!$B$3:$C$33,2,FALSE)</f>
        <v>0.82599999999999996</v>
      </c>
      <c r="I8493" s="434">
        <f t="shared" si="132"/>
        <v>26291580</v>
      </c>
    </row>
    <row r="8494" spans="1:9">
      <c r="A8494" s="421">
        <v>8493</v>
      </c>
      <c r="B8494" s="422" t="s">
        <v>7711</v>
      </c>
      <c r="C8494" s="422" t="s">
        <v>11561</v>
      </c>
      <c r="D8494" s="422" t="s">
        <v>2013</v>
      </c>
      <c r="E8494" s="422" t="s">
        <v>12496</v>
      </c>
      <c r="F8494" s="438">
        <v>30500000</v>
      </c>
      <c r="G8494" s="423">
        <v>2023</v>
      </c>
      <c r="H8494" s="424">
        <f>VLOOKUP(G8494,[3]잔가율!$B$3:$C$33,2,FALSE)</f>
        <v>0.82599999999999996</v>
      </c>
      <c r="I8494" s="434">
        <f t="shared" si="132"/>
        <v>25193000</v>
      </c>
    </row>
    <row r="8495" spans="1:9">
      <c r="A8495" s="421">
        <v>8494</v>
      </c>
      <c r="B8495" s="422" t="s">
        <v>7711</v>
      </c>
      <c r="C8495" s="422" t="s">
        <v>11561</v>
      </c>
      <c r="D8495" s="422" t="s">
        <v>2013</v>
      </c>
      <c r="E8495" s="422" t="s">
        <v>12497</v>
      </c>
      <c r="F8495" s="438">
        <v>31590000</v>
      </c>
      <c r="G8495" s="423">
        <v>2023</v>
      </c>
      <c r="H8495" s="424">
        <f>VLOOKUP(G8495,[3]잔가율!$B$3:$C$33,2,FALSE)</f>
        <v>0.82599999999999996</v>
      </c>
      <c r="I8495" s="434">
        <f t="shared" si="132"/>
        <v>26093340</v>
      </c>
    </row>
    <row r="8496" spans="1:9">
      <c r="A8496" s="421">
        <v>8495</v>
      </c>
      <c r="B8496" s="422" t="s">
        <v>7711</v>
      </c>
      <c r="C8496" s="422" t="s">
        <v>11561</v>
      </c>
      <c r="D8496" s="422" t="s">
        <v>2013</v>
      </c>
      <c r="E8496" s="422" t="s">
        <v>12498</v>
      </c>
      <c r="F8496" s="438">
        <v>36490000</v>
      </c>
      <c r="G8496" s="423">
        <v>2023</v>
      </c>
      <c r="H8496" s="424">
        <f>VLOOKUP(G8496,[3]잔가율!$B$3:$C$33,2,FALSE)</f>
        <v>0.82599999999999996</v>
      </c>
      <c r="I8496" s="434">
        <f t="shared" si="132"/>
        <v>30140740</v>
      </c>
    </row>
    <row r="8497" spans="1:9">
      <c r="A8497" s="421">
        <v>8496</v>
      </c>
      <c r="B8497" s="422" t="s">
        <v>7711</v>
      </c>
      <c r="C8497" s="422" t="s">
        <v>11561</v>
      </c>
      <c r="D8497" s="422" t="s">
        <v>2013</v>
      </c>
      <c r="E8497" s="422" t="s">
        <v>12499</v>
      </c>
      <c r="F8497" s="438">
        <v>33010000</v>
      </c>
      <c r="G8497" s="423">
        <v>2023</v>
      </c>
      <c r="H8497" s="424">
        <f>VLOOKUP(G8497,[3]잔가율!$B$3:$C$33,2,FALSE)</f>
        <v>0.82599999999999996</v>
      </c>
      <c r="I8497" s="434">
        <f t="shared" si="132"/>
        <v>27266260</v>
      </c>
    </row>
    <row r="8498" spans="1:9">
      <c r="A8498" s="421">
        <v>8497</v>
      </c>
      <c r="B8498" s="422" t="s">
        <v>7711</v>
      </c>
      <c r="C8498" s="422" t="s">
        <v>11561</v>
      </c>
      <c r="D8498" s="422" t="s">
        <v>2013</v>
      </c>
      <c r="E8498" s="422" t="s">
        <v>12500</v>
      </c>
      <c r="F8498" s="438">
        <v>30390000</v>
      </c>
      <c r="G8498" s="423">
        <v>2023</v>
      </c>
      <c r="H8498" s="424">
        <f>VLOOKUP(G8498,[3]잔가율!$B$3:$C$33,2,FALSE)</f>
        <v>0.82599999999999996</v>
      </c>
      <c r="I8498" s="434">
        <f t="shared" si="132"/>
        <v>25102140</v>
      </c>
    </row>
    <row r="8499" spans="1:9">
      <c r="A8499" s="421">
        <v>8498</v>
      </c>
      <c r="B8499" s="422" t="s">
        <v>7711</v>
      </c>
      <c r="C8499" s="422" t="s">
        <v>11561</v>
      </c>
      <c r="D8499" s="422" t="s">
        <v>2013</v>
      </c>
      <c r="E8499" s="422" t="s">
        <v>12501</v>
      </c>
      <c r="F8499" s="438">
        <v>33400000</v>
      </c>
      <c r="G8499" s="423">
        <v>2023</v>
      </c>
      <c r="H8499" s="424">
        <f>VLOOKUP(G8499,[3]잔가율!$B$3:$C$33,2,FALSE)</f>
        <v>0.82599999999999996</v>
      </c>
      <c r="I8499" s="434">
        <f t="shared" si="132"/>
        <v>27588400</v>
      </c>
    </row>
    <row r="8500" spans="1:9">
      <c r="A8500" s="421">
        <v>8499</v>
      </c>
      <c r="B8500" s="422" t="s">
        <v>7711</v>
      </c>
      <c r="C8500" s="422" t="s">
        <v>11561</v>
      </c>
      <c r="D8500" s="422" t="s">
        <v>2013</v>
      </c>
      <c r="E8500" s="422" t="s">
        <v>12502</v>
      </c>
      <c r="F8500" s="438">
        <v>34420000</v>
      </c>
      <c r="G8500" s="423">
        <v>2023</v>
      </c>
      <c r="H8500" s="424">
        <f>VLOOKUP(G8500,[3]잔가율!$B$3:$C$33,2,FALSE)</f>
        <v>0.82599999999999996</v>
      </c>
      <c r="I8500" s="434">
        <f t="shared" si="132"/>
        <v>28430920</v>
      </c>
    </row>
    <row r="8501" spans="1:9">
      <c r="A8501" s="421">
        <v>8500</v>
      </c>
      <c r="B8501" s="422" t="s">
        <v>7711</v>
      </c>
      <c r="C8501" s="422" t="s">
        <v>11561</v>
      </c>
      <c r="D8501" s="422" t="s">
        <v>2013</v>
      </c>
      <c r="E8501" s="422" t="s">
        <v>12503</v>
      </c>
      <c r="F8501" s="438">
        <v>33010000</v>
      </c>
      <c r="G8501" s="423">
        <v>2023</v>
      </c>
      <c r="H8501" s="424">
        <f>VLOOKUP(G8501,[3]잔가율!$B$3:$C$33,2,FALSE)</f>
        <v>0.82599999999999996</v>
      </c>
      <c r="I8501" s="434">
        <f t="shared" si="132"/>
        <v>27266260</v>
      </c>
    </row>
    <row r="8502" spans="1:9">
      <c r="A8502" s="421">
        <v>8501</v>
      </c>
      <c r="B8502" s="422" t="s">
        <v>7711</v>
      </c>
      <c r="C8502" s="422" t="s">
        <v>11561</v>
      </c>
      <c r="D8502" s="422" t="s">
        <v>2013</v>
      </c>
      <c r="E8502" s="422" t="s">
        <v>12504</v>
      </c>
      <c r="F8502" s="438">
        <v>32040000</v>
      </c>
      <c r="G8502" s="423">
        <v>2023</v>
      </c>
      <c r="H8502" s="424">
        <f>VLOOKUP(G8502,[3]잔가율!$B$3:$C$33,2,FALSE)</f>
        <v>0.82599999999999996</v>
      </c>
      <c r="I8502" s="434">
        <f t="shared" si="132"/>
        <v>26465040</v>
      </c>
    </row>
    <row r="8503" spans="1:9">
      <c r="A8503" s="421">
        <v>8502</v>
      </c>
      <c r="B8503" s="422" t="s">
        <v>7711</v>
      </c>
      <c r="C8503" s="422" t="s">
        <v>11561</v>
      </c>
      <c r="D8503" s="422" t="s">
        <v>2013</v>
      </c>
      <c r="E8503" s="422" t="s">
        <v>12505</v>
      </c>
      <c r="F8503" s="438">
        <v>31750000</v>
      </c>
      <c r="G8503" s="423">
        <v>2023</v>
      </c>
      <c r="H8503" s="424">
        <f>VLOOKUP(G8503,[3]잔가율!$B$3:$C$33,2,FALSE)</f>
        <v>0.82599999999999996</v>
      </c>
      <c r="I8503" s="434">
        <f t="shared" si="132"/>
        <v>26225500</v>
      </c>
    </row>
    <row r="8504" spans="1:9">
      <c r="A8504" s="421">
        <v>8503</v>
      </c>
      <c r="B8504" s="422" t="s">
        <v>7711</v>
      </c>
      <c r="C8504" s="422" t="s">
        <v>11561</v>
      </c>
      <c r="D8504" s="422" t="s">
        <v>2013</v>
      </c>
      <c r="E8504" s="422" t="s">
        <v>12506</v>
      </c>
      <c r="F8504" s="438">
        <v>25910000</v>
      </c>
      <c r="G8504" s="423">
        <v>2023</v>
      </c>
      <c r="H8504" s="424">
        <f>VLOOKUP(G8504,[3]잔가율!$B$3:$C$33,2,FALSE)</f>
        <v>0.82599999999999996</v>
      </c>
      <c r="I8504" s="434">
        <f t="shared" si="132"/>
        <v>21401660</v>
      </c>
    </row>
    <row r="8505" spans="1:9">
      <c r="A8505" s="421">
        <v>8504</v>
      </c>
      <c r="B8505" s="422" t="s">
        <v>7711</v>
      </c>
      <c r="C8505" s="422" t="s">
        <v>11561</v>
      </c>
      <c r="D8505" s="422" t="s">
        <v>2013</v>
      </c>
      <c r="E8505" s="422" t="s">
        <v>12507</v>
      </c>
      <c r="F8505" s="438">
        <v>25450000</v>
      </c>
      <c r="G8505" s="423">
        <v>2023</v>
      </c>
      <c r="H8505" s="424">
        <f>VLOOKUP(G8505,[3]잔가율!$B$3:$C$33,2,FALSE)</f>
        <v>0.82599999999999996</v>
      </c>
      <c r="I8505" s="434">
        <f t="shared" si="132"/>
        <v>21021700</v>
      </c>
    </row>
    <row r="8506" spans="1:9">
      <c r="A8506" s="421">
        <v>8505</v>
      </c>
      <c r="B8506" s="422" t="s">
        <v>7711</v>
      </c>
      <c r="C8506" s="422" t="s">
        <v>11561</v>
      </c>
      <c r="D8506" s="422" t="s">
        <v>2013</v>
      </c>
      <c r="E8506" s="422" t="s">
        <v>12508</v>
      </c>
      <c r="F8506" s="438">
        <v>26070000</v>
      </c>
      <c r="G8506" s="423">
        <v>2023</v>
      </c>
      <c r="H8506" s="424">
        <f>VLOOKUP(G8506,[3]잔가율!$B$3:$C$33,2,FALSE)</f>
        <v>0.82599999999999996</v>
      </c>
      <c r="I8506" s="434">
        <f t="shared" si="132"/>
        <v>21533820</v>
      </c>
    </row>
    <row r="8507" spans="1:9">
      <c r="A8507" s="421">
        <v>8506</v>
      </c>
      <c r="B8507" s="422" t="s">
        <v>7711</v>
      </c>
      <c r="C8507" s="422" t="s">
        <v>11561</v>
      </c>
      <c r="D8507" s="422" t="s">
        <v>2013</v>
      </c>
      <c r="E8507" s="422" t="s">
        <v>12509</v>
      </c>
      <c r="F8507" s="438">
        <v>19070000</v>
      </c>
      <c r="G8507" s="423">
        <v>2023</v>
      </c>
      <c r="H8507" s="424">
        <f>VLOOKUP(G8507,[3]잔가율!$B$3:$C$33,2,FALSE)</f>
        <v>0.82599999999999996</v>
      </c>
      <c r="I8507" s="434">
        <f t="shared" si="132"/>
        <v>15751820</v>
      </c>
    </row>
    <row r="8508" spans="1:9">
      <c r="A8508" s="421">
        <v>8507</v>
      </c>
      <c r="B8508" s="422" t="s">
        <v>7711</v>
      </c>
      <c r="C8508" s="422" t="s">
        <v>11561</v>
      </c>
      <c r="D8508" s="422" t="s">
        <v>2013</v>
      </c>
      <c r="E8508" s="422" t="s">
        <v>12510</v>
      </c>
      <c r="F8508" s="438">
        <v>19700000</v>
      </c>
      <c r="G8508" s="423">
        <v>2023</v>
      </c>
      <c r="H8508" s="424">
        <f>VLOOKUP(G8508,[3]잔가율!$B$3:$C$33,2,FALSE)</f>
        <v>0.82599999999999996</v>
      </c>
      <c r="I8508" s="434">
        <f t="shared" si="132"/>
        <v>16272200</v>
      </c>
    </row>
    <row r="8509" spans="1:9">
      <c r="A8509" s="421">
        <v>8508</v>
      </c>
      <c r="B8509" s="422" t="s">
        <v>7711</v>
      </c>
      <c r="C8509" s="422" t="s">
        <v>11561</v>
      </c>
      <c r="D8509" s="422" t="s">
        <v>2013</v>
      </c>
      <c r="E8509" s="422" t="s">
        <v>12511</v>
      </c>
      <c r="F8509" s="438">
        <v>19700000</v>
      </c>
      <c r="G8509" s="423">
        <v>2023</v>
      </c>
      <c r="H8509" s="424">
        <f>VLOOKUP(G8509,[3]잔가율!$B$3:$C$33,2,FALSE)</f>
        <v>0.82599999999999996</v>
      </c>
      <c r="I8509" s="434">
        <f t="shared" si="132"/>
        <v>16272200</v>
      </c>
    </row>
    <row r="8510" spans="1:9">
      <c r="A8510" s="421">
        <v>8509</v>
      </c>
      <c r="B8510" s="422" t="s">
        <v>7711</v>
      </c>
      <c r="C8510" s="422" t="s">
        <v>11561</v>
      </c>
      <c r="D8510" s="422" t="s">
        <v>2013</v>
      </c>
      <c r="E8510" s="422" t="s">
        <v>12512</v>
      </c>
      <c r="F8510" s="438">
        <v>17270000</v>
      </c>
      <c r="G8510" s="423">
        <v>2023</v>
      </c>
      <c r="H8510" s="424">
        <f>VLOOKUP(G8510,[3]잔가율!$B$3:$C$33,2,FALSE)</f>
        <v>0.82599999999999996</v>
      </c>
      <c r="I8510" s="434">
        <f t="shared" si="132"/>
        <v>14265020</v>
      </c>
    </row>
    <row r="8511" spans="1:9">
      <c r="A8511" s="421">
        <v>8510</v>
      </c>
      <c r="B8511" s="422" t="s">
        <v>7711</v>
      </c>
      <c r="C8511" s="422" t="s">
        <v>11561</v>
      </c>
      <c r="D8511" s="422" t="s">
        <v>2013</v>
      </c>
      <c r="E8511" s="422" t="s">
        <v>12513</v>
      </c>
      <c r="F8511" s="438">
        <v>17900000</v>
      </c>
      <c r="G8511" s="423">
        <v>2023</v>
      </c>
      <c r="H8511" s="424">
        <f>VLOOKUP(G8511,[3]잔가율!$B$3:$C$33,2,FALSE)</f>
        <v>0.82599999999999996</v>
      </c>
      <c r="I8511" s="434">
        <f t="shared" si="132"/>
        <v>14785400</v>
      </c>
    </row>
    <row r="8512" spans="1:9">
      <c r="A8512" s="421">
        <v>8511</v>
      </c>
      <c r="B8512" s="422" t="s">
        <v>7711</v>
      </c>
      <c r="C8512" s="422" t="s">
        <v>11561</v>
      </c>
      <c r="D8512" s="422" t="s">
        <v>2013</v>
      </c>
      <c r="E8512" s="422" t="s">
        <v>12514</v>
      </c>
      <c r="F8512" s="438">
        <v>17900000</v>
      </c>
      <c r="G8512" s="423">
        <v>2023</v>
      </c>
      <c r="H8512" s="424">
        <f>VLOOKUP(G8512,[3]잔가율!$B$3:$C$33,2,FALSE)</f>
        <v>0.82599999999999996</v>
      </c>
      <c r="I8512" s="434">
        <f t="shared" si="132"/>
        <v>14785400</v>
      </c>
    </row>
    <row r="8513" spans="1:9">
      <c r="A8513" s="421">
        <v>8512</v>
      </c>
      <c r="B8513" s="422" t="s">
        <v>7711</v>
      </c>
      <c r="C8513" s="422" t="s">
        <v>11561</v>
      </c>
      <c r="D8513" s="422" t="s">
        <v>2013</v>
      </c>
      <c r="E8513" s="422" t="s">
        <v>12515</v>
      </c>
      <c r="F8513" s="438">
        <v>22890000</v>
      </c>
      <c r="G8513" s="423">
        <v>2023</v>
      </c>
      <c r="H8513" s="424">
        <f>VLOOKUP(G8513,[3]잔가율!$B$3:$C$33,2,FALSE)</f>
        <v>0.82599999999999996</v>
      </c>
      <c r="I8513" s="434">
        <f t="shared" si="132"/>
        <v>18907140</v>
      </c>
    </row>
    <row r="8514" spans="1:9">
      <c r="A8514" s="421">
        <v>8513</v>
      </c>
      <c r="B8514" s="422" t="s">
        <v>7711</v>
      </c>
      <c r="C8514" s="422" t="s">
        <v>11561</v>
      </c>
      <c r="D8514" s="422" t="s">
        <v>2013</v>
      </c>
      <c r="E8514" s="422" t="s">
        <v>12516</v>
      </c>
      <c r="F8514" s="438">
        <v>21830000</v>
      </c>
      <c r="G8514" s="423">
        <v>2023</v>
      </c>
      <c r="H8514" s="424">
        <f>VLOOKUP(G8514,[3]잔가율!$B$3:$C$33,2,FALSE)</f>
        <v>0.82599999999999996</v>
      </c>
      <c r="I8514" s="434">
        <f t="shared" ref="I8514:I8577" si="133">ROUNDDOWN(F8514*H8514,0)</f>
        <v>18031580</v>
      </c>
    </row>
    <row r="8515" spans="1:9">
      <c r="A8515" s="421">
        <v>8514</v>
      </c>
      <c r="B8515" s="422" t="s">
        <v>7711</v>
      </c>
      <c r="C8515" s="422" t="s">
        <v>11561</v>
      </c>
      <c r="D8515" s="422" t="s">
        <v>2013</v>
      </c>
      <c r="E8515" s="422" t="s">
        <v>12517</v>
      </c>
      <c r="F8515" s="438">
        <v>22890000</v>
      </c>
      <c r="G8515" s="423">
        <v>2023</v>
      </c>
      <c r="H8515" s="424">
        <f>VLOOKUP(G8515,[3]잔가율!$B$3:$C$33,2,FALSE)</f>
        <v>0.82599999999999996</v>
      </c>
      <c r="I8515" s="434">
        <f t="shared" si="133"/>
        <v>18907140</v>
      </c>
    </row>
    <row r="8516" spans="1:9">
      <c r="A8516" s="421">
        <v>8515</v>
      </c>
      <c r="B8516" s="422" t="s">
        <v>7711</v>
      </c>
      <c r="C8516" s="422" t="s">
        <v>11561</v>
      </c>
      <c r="D8516" s="422" t="s">
        <v>2013</v>
      </c>
      <c r="E8516" s="422" t="s">
        <v>12518</v>
      </c>
      <c r="F8516" s="438">
        <v>20370000</v>
      </c>
      <c r="G8516" s="423">
        <v>2023</v>
      </c>
      <c r="H8516" s="424">
        <f>VLOOKUP(G8516,[3]잔가율!$B$3:$C$33,2,FALSE)</f>
        <v>0.82599999999999996</v>
      </c>
      <c r="I8516" s="434">
        <f t="shared" si="133"/>
        <v>16825620</v>
      </c>
    </row>
    <row r="8517" spans="1:9">
      <c r="A8517" s="421">
        <v>8516</v>
      </c>
      <c r="B8517" s="422" t="s">
        <v>7711</v>
      </c>
      <c r="C8517" s="422" t="s">
        <v>11561</v>
      </c>
      <c r="D8517" s="422" t="s">
        <v>2013</v>
      </c>
      <c r="E8517" s="422" t="s">
        <v>12519</v>
      </c>
      <c r="F8517" s="438">
        <v>19750000</v>
      </c>
      <c r="G8517" s="423">
        <v>2023</v>
      </c>
      <c r="H8517" s="424">
        <f>VLOOKUP(G8517,[3]잔가율!$B$3:$C$33,2,FALSE)</f>
        <v>0.82599999999999996</v>
      </c>
      <c r="I8517" s="434">
        <f t="shared" si="133"/>
        <v>16313500</v>
      </c>
    </row>
    <row r="8518" spans="1:9">
      <c r="A8518" s="421">
        <v>8517</v>
      </c>
      <c r="B8518" s="422" t="s">
        <v>7711</v>
      </c>
      <c r="C8518" s="422" t="s">
        <v>11561</v>
      </c>
      <c r="D8518" s="422" t="s">
        <v>2013</v>
      </c>
      <c r="E8518" s="422" t="s">
        <v>12520</v>
      </c>
      <c r="F8518" s="438">
        <v>26630000</v>
      </c>
      <c r="G8518" s="423">
        <v>2023</v>
      </c>
      <c r="H8518" s="424">
        <f>VLOOKUP(G8518,[3]잔가율!$B$3:$C$33,2,FALSE)</f>
        <v>0.82599999999999996</v>
      </c>
      <c r="I8518" s="434">
        <f t="shared" si="133"/>
        <v>21996380</v>
      </c>
    </row>
    <row r="8519" spans="1:9">
      <c r="A8519" s="421">
        <v>8518</v>
      </c>
      <c r="B8519" s="422" t="s">
        <v>7711</v>
      </c>
      <c r="C8519" s="422" t="s">
        <v>11561</v>
      </c>
      <c r="D8519" s="422" t="s">
        <v>2013</v>
      </c>
      <c r="E8519" s="422" t="s">
        <v>12521</v>
      </c>
      <c r="F8519" s="438">
        <v>28090000</v>
      </c>
      <c r="G8519" s="423">
        <v>2023</v>
      </c>
      <c r="H8519" s="424">
        <f>VLOOKUP(G8519,[3]잔가율!$B$3:$C$33,2,FALSE)</f>
        <v>0.82599999999999996</v>
      </c>
      <c r="I8519" s="434">
        <f t="shared" si="133"/>
        <v>23202340</v>
      </c>
    </row>
    <row r="8520" spans="1:9">
      <c r="A8520" s="421">
        <v>8519</v>
      </c>
      <c r="B8520" s="422" t="s">
        <v>7711</v>
      </c>
      <c r="C8520" s="422" t="s">
        <v>11561</v>
      </c>
      <c r="D8520" s="422" t="s">
        <v>2013</v>
      </c>
      <c r="E8520" s="422" t="s">
        <v>12522</v>
      </c>
      <c r="F8520" s="438">
        <v>28090000</v>
      </c>
      <c r="G8520" s="423">
        <v>2023</v>
      </c>
      <c r="H8520" s="424">
        <f>VLOOKUP(G8520,[3]잔가율!$B$3:$C$33,2,FALSE)</f>
        <v>0.82599999999999996</v>
      </c>
      <c r="I8520" s="434">
        <f t="shared" si="133"/>
        <v>23202340</v>
      </c>
    </row>
    <row r="8521" spans="1:9">
      <c r="A8521" s="421">
        <v>8520</v>
      </c>
      <c r="B8521" s="422" t="s">
        <v>7711</v>
      </c>
      <c r="C8521" s="422" t="s">
        <v>11561</v>
      </c>
      <c r="D8521" s="422" t="s">
        <v>2013</v>
      </c>
      <c r="E8521" s="422" t="s">
        <v>12523</v>
      </c>
      <c r="F8521" s="438">
        <v>23540000</v>
      </c>
      <c r="G8521" s="423">
        <v>2023</v>
      </c>
      <c r="H8521" s="424">
        <f>VLOOKUP(G8521,[3]잔가율!$B$3:$C$33,2,FALSE)</f>
        <v>0.82599999999999996</v>
      </c>
      <c r="I8521" s="434">
        <f t="shared" si="133"/>
        <v>19444040</v>
      </c>
    </row>
    <row r="8522" spans="1:9">
      <c r="A8522" s="421">
        <v>8521</v>
      </c>
      <c r="B8522" s="422" t="s">
        <v>7711</v>
      </c>
      <c r="C8522" s="422" t="s">
        <v>11561</v>
      </c>
      <c r="D8522" s="422" t="s">
        <v>2013</v>
      </c>
      <c r="E8522" s="422" t="s">
        <v>12524</v>
      </c>
      <c r="F8522" s="438">
        <v>22630000</v>
      </c>
      <c r="G8522" s="423">
        <v>2023</v>
      </c>
      <c r="H8522" s="424">
        <f>VLOOKUP(G8522,[3]잔가율!$B$3:$C$33,2,FALSE)</f>
        <v>0.82599999999999996</v>
      </c>
      <c r="I8522" s="434">
        <f t="shared" si="133"/>
        <v>18692380</v>
      </c>
    </row>
    <row r="8523" spans="1:9">
      <c r="A8523" s="421">
        <v>8522</v>
      </c>
      <c r="B8523" s="422" t="s">
        <v>7711</v>
      </c>
      <c r="C8523" s="422" t="s">
        <v>11561</v>
      </c>
      <c r="D8523" s="422" t="s">
        <v>2013</v>
      </c>
      <c r="E8523" s="422" t="s">
        <v>12525</v>
      </c>
      <c r="F8523" s="438">
        <v>37720000</v>
      </c>
      <c r="G8523" s="423">
        <v>2023</v>
      </c>
      <c r="H8523" s="424">
        <f>VLOOKUP(G8523,[3]잔가율!$B$3:$C$33,2,FALSE)</f>
        <v>0.82599999999999996</v>
      </c>
      <c r="I8523" s="434">
        <f t="shared" si="133"/>
        <v>31156720</v>
      </c>
    </row>
    <row r="8524" spans="1:9">
      <c r="A8524" s="421">
        <v>8523</v>
      </c>
      <c r="B8524" s="422" t="s">
        <v>7711</v>
      </c>
      <c r="C8524" s="422" t="s">
        <v>11561</v>
      </c>
      <c r="D8524" s="422" t="s">
        <v>2013</v>
      </c>
      <c r="E8524" s="422" t="s">
        <v>12526</v>
      </c>
      <c r="F8524" s="438">
        <v>17270000</v>
      </c>
      <c r="G8524" s="423">
        <v>2023</v>
      </c>
      <c r="H8524" s="424">
        <f>VLOOKUP(G8524,[3]잔가율!$B$3:$C$33,2,FALSE)</f>
        <v>0.82599999999999996</v>
      </c>
      <c r="I8524" s="434">
        <f t="shared" si="133"/>
        <v>14265020</v>
      </c>
    </row>
    <row r="8525" spans="1:9">
      <c r="A8525" s="421">
        <v>8524</v>
      </c>
      <c r="B8525" s="422" t="s">
        <v>7711</v>
      </c>
      <c r="C8525" s="422" t="s">
        <v>11561</v>
      </c>
      <c r="D8525" s="422" t="s">
        <v>2013</v>
      </c>
      <c r="E8525" s="422" t="s">
        <v>12527</v>
      </c>
      <c r="F8525" s="438">
        <v>14450000</v>
      </c>
      <c r="G8525" s="423">
        <v>2023</v>
      </c>
      <c r="H8525" s="424">
        <f>VLOOKUP(G8525,[3]잔가율!$B$3:$C$33,2,FALSE)</f>
        <v>0.82599999999999996</v>
      </c>
      <c r="I8525" s="434">
        <f t="shared" si="133"/>
        <v>11935700</v>
      </c>
    </row>
    <row r="8526" spans="1:9">
      <c r="A8526" s="421">
        <v>8525</v>
      </c>
      <c r="B8526" s="422" t="s">
        <v>7711</v>
      </c>
      <c r="C8526" s="422" t="s">
        <v>11561</v>
      </c>
      <c r="D8526" s="422" t="s">
        <v>2013</v>
      </c>
      <c r="E8526" s="422" t="s">
        <v>12528</v>
      </c>
      <c r="F8526" s="438">
        <v>17710000</v>
      </c>
      <c r="G8526" s="423">
        <v>2023</v>
      </c>
      <c r="H8526" s="424">
        <f>VLOOKUP(G8526,[3]잔가율!$B$3:$C$33,2,FALSE)</f>
        <v>0.82599999999999996</v>
      </c>
      <c r="I8526" s="434">
        <f t="shared" si="133"/>
        <v>14628460</v>
      </c>
    </row>
    <row r="8527" spans="1:9">
      <c r="A8527" s="421">
        <v>8526</v>
      </c>
      <c r="B8527" s="422" t="s">
        <v>7711</v>
      </c>
      <c r="C8527" s="422" t="s">
        <v>11561</v>
      </c>
      <c r="D8527" s="422" t="s">
        <v>2013</v>
      </c>
      <c r="E8527" s="422" t="s">
        <v>12529</v>
      </c>
      <c r="F8527" s="438">
        <v>15810000</v>
      </c>
      <c r="G8527" s="423">
        <v>2023</v>
      </c>
      <c r="H8527" s="424">
        <f>VLOOKUP(G8527,[3]잔가율!$B$3:$C$33,2,FALSE)</f>
        <v>0.82599999999999996</v>
      </c>
      <c r="I8527" s="434">
        <f t="shared" si="133"/>
        <v>13059060</v>
      </c>
    </row>
    <row r="8528" spans="1:9">
      <c r="A8528" s="421">
        <v>8527</v>
      </c>
      <c r="B8528" s="422" t="s">
        <v>7711</v>
      </c>
      <c r="C8528" s="422" t="s">
        <v>11561</v>
      </c>
      <c r="D8528" s="422" t="s">
        <v>2013</v>
      </c>
      <c r="E8528" s="422" t="s">
        <v>12530</v>
      </c>
      <c r="F8528" s="438">
        <v>17360000</v>
      </c>
      <c r="G8528" s="423">
        <v>2023</v>
      </c>
      <c r="H8528" s="424">
        <f>VLOOKUP(G8528,[3]잔가율!$B$3:$C$33,2,FALSE)</f>
        <v>0.82599999999999996</v>
      </c>
      <c r="I8528" s="434">
        <f t="shared" si="133"/>
        <v>14339360</v>
      </c>
    </row>
    <row r="8529" spans="1:9">
      <c r="A8529" s="421">
        <v>8528</v>
      </c>
      <c r="B8529" s="422" t="s">
        <v>7711</v>
      </c>
      <c r="C8529" s="422" t="s">
        <v>11561</v>
      </c>
      <c r="D8529" s="422" t="s">
        <v>2013</v>
      </c>
      <c r="E8529" s="422" t="s">
        <v>12531</v>
      </c>
      <c r="F8529" s="438">
        <v>20200000</v>
      </c>
      <c r="G8529" s="423">
        <v>2023</v>
      </c>
      <c r="H8529" s="424">
        <f>VLOOKUP(G8529,[3]잔가율!$B$3:$C$33,2,FALSE)</f>
        <v>0.82599999999999996</v>
      </c>
      <c r="I8529" s="434">
        <f t="shared" si="133"/>
        <v>16685200</v>
      </c>
    </row>
    <row r="8530" spans="1:9">
      <c r="A8530" s="421">
        <v>8529</v>
      </c>
      <c r="B8530" s="422" t="s">
        <v>7711</v>
      </c>
      <c r="C8530" s="422" t="s">
        <v>11561</v>
      </c>
      <c r="D8530" s="422" t="s">
        <v>2013</v>
      </c>
      <c r="E8530" s="422" t="s">
        <v>12532</v>
      </c>
      <c r="F8530" s="438">
        <v>19360000</v>
      </c>
      <c r="G8530" s="423">
        <v>2023</v>
      </c>
      <c r="H8530" s="424">
        <f>VLOOKUP(G8530,[3]잔가율!$B$3:$C$33,2,FALSE)</f>
        <v>0.82599999999999996</v>
      </c>
      <c r="I8530" s="434">
        <f t="shared" si="133"/>
        <v>15991360</v>
      </c>
    </row>
    <row r="8531" spans="1:9">
      <c r="A8531" s="421">
        <v>8530</v>
      </c>
      <c r="B8531" s="422" t="s">
        <v>7711</v>
      </c>
      <c r="C8531" s="422" t="s">
        <v>11561</v>
      </c>
      <c r="D8531" s="422" t="s">
        <v>2013</v>
      </c>
      <c r="E8531" s="422" t="s">
        <v>12533</v>
      </c>
      <c r="F8531" s="438">
        <v>26000000</v>
      </c>
      <c r="G8531" s="423">
        <v>2023</v>
      </c>
      <c r="H8531" s="424">
        <f>VLOOKUP(G8531,[3]잔가율!$B$3:$C$33,2,FALSE)</f>
        <v>0.82599999999999996</v>
      </c>
      <c r="I8531" s="434">
        <f t="shared" si="133"/>
        <v>21476000</v>
      </c>
    </row>
    <row r="8532" spans="1:9">
      <c r="A8532" s="421">
        <v>8531</v>
      </c>
      <c r="B8532" s="422" t="s">
        <v>7711</v>
      </c>
      <c r="C8532" s="422" t="s">
        <v>11561</v>
      </c>
      <c r="D8532" s="422" t="s">
        <v>2013</v>
      </c>
      <c r="E8532" s="422" t="s">
        <v>12534</v>
      </c>
      <c r="F8532" s="438">
        <v>27170000</v>
      </c>
      <c r="G8532" s="423">
        <v>2023</v>
      </c>
      <c r="H8532" s="424">
        <f>VLOOKUP(G8532,[3]잔가율!$B$3:$C$33,2,FALSE)</f>
        <v>0.82599999999999996</v>
      </c>
      <c r="I8532" s="434">
        <f t="shared" si="133"/>
        <v>22442420</v>
      </c>
    </row>
    <row r="8533" spans="1:9">
      <c r="A8533" s="421">
        <v>8532</v>
      </c>
      <c r="B8533" s="422" t="s">
        <v>7711</v>
      </c>
      <c r="C8533" s="422" t="s">
        <v>11561</v>
      </c>
      <c r="D8533" s="422" t="s">
        <v>2013</v>
      </c>
      <c r="E8533" s="422" t="s">
        <v>12535</v>
      </c>
      <c r="F8533" s="438">
        <v>26220000</v>
      </c>
      <c r="G8533" s="423">
        <v>2023</v>
      </c>
      <c r="H8533" s="424">
        <f>VLOOKUP(G8533,[3]잔가율!$B$3:$C$33,2,FALSE)</f>
        <v>0.82599999999999996</v>
      </c>
      <c r="I8533" s="434">
        <f t="shared" si="133"/>
        <v>21657720</v>
      </c>
    </row>
    <row r="8534" spans="1:9">
      <c r="A8534" s="421">
        <v>8533</v>
      </c>
      <c r="B8534" s="422" t="s">
        <v>7711</v>
      </c>
      <c r="C8534" s="422" t="s">
        <v>11561</v>
      </c>
      <c r="D8534" s="422" t="s">
        <v>2013</v>
      </c>
      <c r="E8534" s="422" t="s">
        <v>12536</v>
      </c>
      <c r="F8534" s="438">
        <v>26780000</v>
      </c>
      <c r="G8534" s="423">
        <v>2023</v>
      </c>
      <c r="H8534" s="424">
        <f>VLOOKUP(G8534,[3]잔가율!$B$3:$C$33,2,FALSE)</f>
        <v>0.82599999999999996</v>
      </c>
      <c r="I8534" s="434">
        <f t="shared" si="133"/>
        <v>22120280</v>
      </c>
    </row>
    <row r="8535" spans="1:9">
      <c r="A8535" s="421">
        <v>8534</v>
      </c>
      <c r="B8535" s="422" t="s">
        <v>7711</v>
      </c>
      <c r="C8535" s="422" t="s">
        <v>11561</v>
      </c>
      <c r="D8535" s="422" t="s">
        <v>2013</v>
      </c>
      <c r="E8535" s="422" t="s">
        <v>12537</v>
      </c>
      <c r="F8535" s="438">
        <v>28830000</v>
      </c>
      <c r="G8535" s="423">
        <v>2023</v>
      </c>
      <c r="H8535" s="424">
        <f>VLOOKUP(G8535,[3]잔가율!$B$3:$C$33,2,FALSE)</f>
        <v>0.82599999999999996</v>
      </c>
      <c r="I8535" s="434">
        <f t="shared" si="133"/>
        <v>23813580</v>
      </c>
    </row>
    <row r="8536" spans="1:9">
      <c r="A8536" s="421">
        <v>8535</v>
      </c>
      <c r="B8536" s="422" t="s">
        <v>7711</v>
      </c>
      <c r="C8536" s="422" t="s">
        <v>11561</v>
      </c>
      <c r="D8536" s="422" t="s">
        <v>2013</v>
      </c>
      <c r="E8536" s="422" t="s">
        <v>12538</v>
      </c>
      <c r="F8536" s="438">
        <v>29440000</v>
      </c>
      <c r="G8536" s="423">
        <v>2023</v>
      </c>
      <c r="H8536" s="424">
        <f>VLOOKUP(G8536,[3]잔가율!$B$3:$C$33,2,FALSE)</f>
        <v>0.82599999999999996</v>
      </c>
      <c r="I8536" s="434">
        <f t="shared" si="133"/>
        <v>24317440</v>
      </c>
    </row>
    <row r="8537" spans="1:9">
      <c r="A8537" s="421">
        <v>8536</v>
      </c>
      <c r="B8537" s="422" t="s">
        <v>7711</v>
      </c>
      <c r="C8537" s="422" t="s">
        <v>11561</v>
      </c>
      <c r="D8537" s="422" t="s">
        <v>2013</v>
      </c>
      <c r="E8537" s="422" t="s">
        <v>12539</v>
      </c>
      <c r="F8537" s="438">
        <v>28920000</v>
      </c>
      <c r="G8537" s="423">
        <v>2023</v>
      </c>
      <c r="H8537" s="424">
        <f>VLOOKUP(G8537,[3]잔가율!$B$3:$C$33,2,FALSE)</f>
        <v>0.82599999999999996</v>
      </c>
      <c r="I8537" s="434">
        <f t="shared" si="133"/>
        <v>23887920</v>
      </c>
    </row>
    <row r="8538" spans="1:9">
      <c r="A8538" s="421">
        <v>8537</v>
      </c>
      <c r="B8538" s="422" t="s">
        <v>7711</v>
      </c>
      <c r="C8538" s="422" t="s">
        <v>11561</v>
      </c>
      <c r="D8538" s="422" t="s">
        <v>2013</v>
      </c>
      <c r="E8538" s="422" t="s">
        <v>12540</v>
      </c>
      <c r="F8538" s="438">
        <v>29340000</v>
      </c>
      <c r="G8538" s="423">
        <v>2023</v>
      </c>
      <c r="H8538" s="424">
        <f>VLOOKUP(G8538,[3]잔가율!$B$3:$C$33,2,FALSE)</f>
        <v>0.82599999999999996</v>
      </c>
      <c r="I8538" s="434">
        <f t="shared" si="133"/>
        <v>24234840</v>
      </c>
    </row>
    <row r="8539" spans="1:9">
      <c r="A8539" s="421">
        <v>8538</v>
      </c>
      <c r="B8539" s="422" t="s">
        <v>7711</v>
      </c>
      <c r="C8539" s="422" t="s">
        <v>11561</v>
      </c>
      <c r="D8539" s="422" t="s">
        <v>2013</v>
      </c>
      <c r="E8539" s="422" t="s">
        <v>12541</v>
      </c>
      <c r="F8539" s="438">
        <v>24420000</v>
      </c>
      <c r="G8539" s="423">
        <v>2023</v>
      </c>
      <c r="H8539" s="424">
        <f>VLOOKUP(G8539,[3]잔가율!$B$3:$C$33,2,FALSE)</f>
        <v>0.82599999999999996</v>
      </c>
      <c r="I8539" s="434">
        <f t="shared" si="133"/>
        <v>20170920</v>
      </c>
    </row>
    <row r="8540" spans="1:9">
      <c r="A8540" s="421">
        <v>8539</v>
      </c>
      <c r="B8540" s="422" t="s">
        <v>7711</v>
      </c>
      <c r="C8540" s="422" t="s">
        <v>11561</v>
      </c>
      <c r="D8540" s="422" t="s">
        <v>2013</v>
      </c>
      <c r="E8540" s="422" t="s">
        <v>12542</v>
      </c>
      <c r="F8540" s="438">
        <v>24550000</v>
      </c>
      <c r="G8540" s="423">
        <v>2023</v>
      </c>
      <c r="H8540" s="424">
        <f>VLOOKUP(G8540,[3]잔가율!$B$3:$C$33,2,FALSE)</f>
        <v>0.82599999999999996</v>
      </c>
      <c r="I8540" s="434">
        <f t="shared" si="133"/>
        <v>20278300</v>
      </c>
    </row>
    <row r="8541" spans="1:9">
      <c r="A8541" s="421">
        <v>8540</v>
      </c>
      <c r="B8541" s="422" t="s">
        <v>7711</v>
      </c>
      <c r="C8541" s="422" t="s">
        <v>11561</v>
      </c>
      <c r="D8541" s="422" t="s">
        <v>2013</v>
      </c>
      <c r="E8541" s="422" t="s">
        <v>12543</v>
      </c>
      <c r="F8541" s="438">
        <v>24240000</v>
      </c>
      <c r="G8541" s="423">
        <v>2023</v>
      </c>
      <c r="H8541" s="424">
        <f>VLOOKUP(G8541,[3]잔가율!$B$3:$C$33,2,FALSE)</f>
        <v>0.82599999999999996</v>
      </c>
      <c r="I8541" s="434">
        <f t="shared" si="133"/>
        <v>20022240</v>
      </c>
    </row>
    <row r="8542" spans="1:9">
      <c r="A8542" s="421">
        <v>8541</v>
      </c>
      <c r="B8542" s="426" t="s">
        <v>7711</v>
      </c>
      <c r="C8542" s="426" t="s">
        <v>11561</v>
      </c>
      <c r="D8542" s="426" t="s">
        <v>2013</v>
      </c>
      <c r="E8542" s="426" t="s">
        <v>12544</v>
      </c>
      <c r="F8542" s="441">
        <v>23860000</v>
      </c>
      <c r="G8542" s="423">
        <v>2023</v>
      </c>
      <c r="H8542" s="424">
        <f>VLOOKUP(G8542,[3]잔가율!$B$3:$C$33,2,FALSE)</f>
        <v>0.82599999999999996</v>
      </c>
      <c r="I8542" s="434">
        <f t="shared" si="133"/>
        <v>19708360</v>
      </c>
    </row>
    <row r="8543" spans="1:9">
      <c r="A8543" s="421">
        <v>8542</v>
      </c>
      <c r="B8543" s="422" t="s">
        <v>7711</v>
      </c>
      <c r="C8543" s="422" t="s">
        <v>11561</v>
      </c>
      <c r="D8543" s="422" t="s">
        <v>2013</v>
      </c>
      <c r="E8543" s="422" t="s">
        <v>12545</v>
      </c>
      <c r="F8543" s="438">
        <v>20570000</v>
      </c>
      <c r="G8543" s="423">
        <v>2023</v>
      </c>
      <c r="H8543" s="424">
        <f>VLOOKUP(G8543,[3]잔가율!$B$3:$C$33,2,FALSE)</f>
        <v>0.82599999999999996</v>
      </c>
      <c r="I8543" s="434">
        <f t="shared" si="133"/>
        <v>16990820</v>
      </c>
    </row>
    <row r="8544" spans="1:9">
      <c r="A8544" s="421">
        <v>8543</v>
      </c>
      <c r="B8544" s="422" t="s">
        <v>7711</v>
      </c>
      <c r="C8544" s="422" t="s">
        <v>11561</v>
      </c>
      <c r="D8544" s="422" t="s">
        <v>2013</v>
      </c>
      <c r="E8544" s="422" t="s">
        <v>12546</v>
      </c>
      <c r="F8544" s="438">
        <v>35290000</v>
      </c>
      <c r="G8544" s="423">
        <v>2023</v>
      </c>
      <c r="H8544" s="424">
        <f>VLOOKUP(G8544,[3]잔가율!$B$3:$C$33,2,FALSE)</f>
        <v>0.82599999999999996</v>
      </c>
      <c r="I8544" s="434">
        <f t="shared" si="133"/>
        <v>29149540</v>
      </c>
    </row>
    <row r="8545" spans="1:9">
      <c r="A8545" s="421">
        <v>8544</v>
      </c>
      <c r="B8545" s="422" t="s">
        <v>7711</v>
      </c>
      <c r="C8545" s="422" t="s">
        <v>11561</v>
      </c>
      <c r="D8545" s="422" t="s">
        <v>2013</v>
      </c>
      <c r="E8545" s="422" t="s">
        <v>12547</v>
      </c>
      <c r="F8545" s="438">
        <v>35520000</v>
      </c>
      <c r="G8545" s="423">
        <v>2023</v>
      </c>
      <c r="H8545" s="424">
        <f>VLOOKUP(G8545,[3]잔가율!$B$3:$C$33,2,FALSE)</f>
        <v>0.82599999999999996</v>
      </c>
      <c r="I8545" s="434">
        <f t="shared" si="133"/>
        <v>29339520</v>
      </c>
    </row>
    <row r="8546" spans="1:9">
      <c r="A8546" s="421">
        <v>8545</v>
      </c>
      <c r="B8546" s="422" t="s">
        <v>7711</v>
      </c>
      <c r="C8546" s="422" t="s">
        <v>11561</v>
      </c>
      <c r="D8546" s="422" t="s">
        <v>2013</v>
      </c>
      <c r="E8546" s="422" t="s">
        <v>7628</v>
      </c>
      <c r="F8546" s="438">
        <v>37990000</v>
      </c>
      <c r="G8546" s="423">
        <v>2023</v>
      </c>
      <c r="H8546" s="424">
        <f>VLOOKUP(G8546,[3]잔가율!$B$3:$C$33,2,FALSE)</f>
        <v>0.82599999999999996</v>
      </c>
      <c r="I8546" s="434">
        <f t="shared" si="133"/>
        <v>31379740</v>
      </c>
    </row>
    <row r="8547" spans="1:9">
      <c r="A8547" s="421">
        <v>8546</v>
      </c>
      <c r="B8547" s="422" t="s">
        <v>7711</v>
      </c>
      <c r="C8547" s="422" t="s">
        <v>11561</v>
      </c>
      <c r="D8547" s="422" t="s">
        <v>2013</v>
      </c>
      <c r="E8547" s="422" t="s">
        <v>12548</v>
      </c>
      <c r="F8547" s="438">
        <v>23090000</v>
      </c>
      <c r="G8547" s="423">
        <v>2023</v>
      </c>
      <c r="H8547" s="424">
        <f>VLOOKUP(G8547,[3]잔가율!$B$3:$C$33,2,FALSE)</f>
        <v>0.82599999999999996</v>
      </c>
      <c r="I8547" s="434">
        <f t="shared" si="133"/>
        <v>19072340</v>
      </c>
    </row>
    <row r="8548" spans="1:9">
      <c r="A8548" s="421">
        <v>8547</v>
      </c>
      <c r="B8548" s="422" t="s">
        <v>7711</v>
      </c>
      <c r="C8548" s="422" t="s">
        <v>11561</v>
      </c>
      <c r="D8548" s="422" t="s">
        <v>2013</v>
      </c>
      <c r="E8548" s="422" t="s">
        <v>12549</v>
      </c>
      <c r="F8548" s="438">
        <v>22620000</v>
      </c>
      <c r="G8548" s="423">
        <v>2023</v>
      </c>
      <c r="H8548" s="424">
        <f>VLOOKUP(G8548,[3]잔가율!$B$3:$C$33,2,FALSE)</f>
        <v>0.82599999999999996</v>
      </c>
      <c r="I8548" s="434">
        <f t="shared" si="133"/>
        <v>18684120</v>
      </c>
    </row>
    <row r="8549" spans="1:9">
      <c r="A8549" s="421">
        <v>8548</v>
      </c>
      <c r="B8549" s="422" t="s">
        <v>7711</v>
      </c>
      <c r="C8549" s="422" t="s">
        <v>11561</v>
      </c>
      <c r="D8549" s="422" t="s">
        <v>2013</v>
      </c>
      <c r="E8549" s="422" t="s">
        <v>12550</v>
      </c>
      <c r="F8549" s="438">
        <v>25450000</v>
      </c>
      <c r="G8549" s="423">
        <v>2023</v>
      </c>
      <c r="H8549" s="424">
        <f>VLOOKUP(G8549,[3]잔가율!$B$3:$C$33,2,FALSE)</f>
        <v>0.82599999999999996</v>
      </c>
      <c r="I8549" s="434">
        <f t="shared" si="133"/>
        <v>21021700</v>
      </c>
    </row>
    <row r="8550" spans="1:9">
      <c r="A8550" s="421">
        <v>8549</v>
      </c>
      <c r="B8550" s="422" t="s">
        <v>7711</v>
      </c>
      <c r="C8550" s="422" t="s">
        <v>11561</v>
      </c>
      <c r="D8550" s="422" t="s">
        <v>2013</v>
      </c>
      <c r="E8550" s="422" t="s">
        <v>12551</v>
      </c>
      <c r="F8550" s="438">
        <v>23480000</v>
      </c>
      <c r="G8550" s="423">
        <v>2023</v>
      </c>
      <c r="H8550" s="424">
        <f>VLOOKUP(G8550,[3]잔가율!$B$3:$C$33,2,FALSE)</f>
        <v>0.82599999999999996</v>
      </c>
      <c r="I8550" s="434">
        <f t="shared" si="133"/>
        <v>19394480</v>
      </c>
    </row>
    <row r="8551" spans="1:9">
      <c r="A8551" s="421">
        <v>8550</v>
      </c>
      <c r="B8551" s="422" t="s">
        <v>7711</v>
      </c>
      <c r="C8551" s="422" t="s">
        <v>11561</v>
      </c>
      <c r="D8551" s="422" t="s">
        <v>2013</v>
      </c>
      <c r="E8551" s="422" t="s">
        <v>12552</v>
      </c>
      <c r="F8551" s="438">
        <v>23550000</v>
      </c>
      <c r="G8551" s="423">
        <v>2023</v>
      </c>
      <c r="H8551" s="424">
        <f>VLOOKUP(G8551,[3]잔가율!$B$3:$C$33,2,FALSE)</f>
        <v>0.82599999999999996</v>
      </c>
      <c r="I8551" s="434">
        <f t="shared" si="133"/>
        <v>19452300</v>
      </c>
    </row>
    <row r="8552" spans="1:9">
      <c r="A8552" s="421">
        <v>8551</v>
      </c>
      <c r="B8552" s="422" t="s">
        <v>7711</v>
      </c>
      <c r="C8552" s="422" t="s">
        <v>11561</v>
      </c>
      <c r="D8552" s="422" t="s">
        <v>2013</v>
      </c>
      <c r="E8552" s="422" t="s">
        <v>12553</v>
      </c>
      <c r="F8552" s="438">
        <v>24340000</v>
      </c>
      <c r="G8552" s="423">
        <v>2023</v>
      </c>
      <c r="H8552" s="424">
        <f>VLOOKUP(G8552,[3]잔가율!$B$3:$C$33,2,FALSE)</f>
        <v>0.82599999999999996</v>
      </c>
      <c r="I8552" s="434">
        <f t="shared" si="133"/>
        <v>20104840</v>
      </c>
    </row>
    <row r="8553" spans="1:9">
      <c r="A8553" s="421">
        <v>8552</v>
      </c>
      <c r="B8553" s="422" t="s">
        <v>7711</v>
      </c>
      <c r="C8553" s="422" t="s">
        <v>11561</v>
      </c>
      <c r="D8553" s="422" t="s">
        <v>2013</v>
      </c>
      <c r="E8553" s="422" t="s">
        <v>12554</v>
      </c>
      <c r="F8553" s="438">
        <v>24090000</v>
      </c>
      <c r="G8553" s="423">
        <v>2023</v>
      </c>
      <c r="H8553" s="424">
        <f>VLOOKUP(G8553,[3]잔가율!$B$3:$C$33,2,FALSE)</f>
        <v>0.82599999999999996</v>
      </c>
      <c r="I8553" s="434">
        <f t="shared" si="133"/>
        <v>19898340</v>
      </c>
    </row>
    <row r="8554" spans="1:9">
      <c r="A8554" s="421">
        <v>8553</v>
      </c>
      <c r="B8554" s="422" t="s">
        <v>7711</v>
      </c>
      <c r="C8554" s="422" t="s">
        <v>11561</v>
      </c>
      <c r="D8554" s="422" t="s">
        <v>2013</v>
      </c>
      <c r="E8554" s="422" t="s">
        <v>12555</v>
      </c>
      <c r="F8554" s="438">
        <v>25230000</v>
      </c>
      <c r="G8554" s="423">
        <v>2023</v>
      </c>
      <c r="H8554" s="424">
        <f>VLOOKUP(G8554,[3]잔가율!$B$3:$C$33,2,FALSE)</f>
        <v>0.82599999999999996</v>
      </c>
      <c r="I8554" s="434">
        <f t="shared" si="133"/>
        <v>20839980</v>
      </c>
    </row>
    <row r="8555" spans="1:9">
      <c r="A8555" s="421">
        <v>8554</v>
      </c>
      <c r="B8555" s="422" t="s">
        <v>7711</v>
      </c>
      <c r="C8555" s="422" t="s">
        <v>11561</v>
      </c>
      <c r="D8555" s="422" t="s">
        <v>2013</v>
      </c>
      <c r="E8555" s="422" t="s">
        <v>12556</v>
      </c>
      <c r="F8555" s="438">
        <v>25180000</v>
      </c>
      <c r="G8555" s="423">
        <v>2023</v>
      </c>
      <c r="H8555" s="424">
        <f>VLOOKUP(G8555,[3]잔가율!$B$3:$C$33,2,FALSE)</f>
        <v>0.82599999999999996</v>
      </c>
      <c r="I8555" s="434">
        <f t="shared" si="133"/>
        <v>20798680</v>
      </c>
    </row>
    <row r="8556" spans="1:9">
      <c r="A8556" s="421">
        <v>8555</v>
      </c>
      <c r="B8556" s="422" t="s">
        <v>7711</v>
      </c>
      <c r="C8556" s="422" t="s">
        <v>11561</v>
      </c>
      <c r="D8556" s="422" t="s">
        <v>2013</v>
      </c>
      <c r="E8556" s="422" t="s">
        <v>12557</v>
      </c>
      <c r="F8556" s="438">
        <v>26830000</v>
      </c>
      <c r="G8556" s="423">
        <v>2023</v>
      </c>
      <c r="H8556" s="424">
        <f>VLOOKUP(G8556,[3]잔가율!$B$3:$C$33,2,FALSE)</f>
        <v>0.82599999999999996</v>
      </c>
      <c r="I8556" s="434">
        <f t="shared" si="133"/>
        <v>22161580</v>
      </c>
    </row>
    <row r="8557" spans="1:9">
      <c r="A8557" s="421">
        <v>8556</v>
      </c>
      <c r="B8557" s="422" t="s">
        <v>7711</v>
      </c>
      <c r="C8557" s="422" t="s">
        <v>11561</v>
      </c>
      <c r="D8557" s="422" t="s">
        <v>2013</v>
      </c>
      <c r="E8557" s="422" t="s">
        <v>12558</v>
      </c>
      <c r="F8557" s="438">
        <v>27510000</v>
      </c>
      <c r="G8557" s="423">
        <v>2023</v>
      </c>
      <c r="H8557" s="424">
        <f>VLOOKUP(G8557,[3]잔가율!$B$3:$C$33,2,FALSE)</f>
        <v>0.82599999999999996</v>
      </c>
      <c r="I8557" s="434">
        <f t="shared" si="133"/>
        <v>22723260</v>
      </c>
    </row>
    <row r="8558" spans="1:9">
      <c r="A8558" s="421">
        <v>8557</v>
      </c>
      <c r="B8558" s="422" t="s">
        <v>7711</v>
      </c>
      <c r="C8558" s="422" t="s">
        <v>11561</v>
      </c>
      <c r="D8558" s="422" t="s">
        <v>2013</v>
      </c>
      <c r="E8558" s="422" t="s">
        <v>12559</v>
      </c>
      <c r="F8558" s="438">
        <v>27360000</v>
      </c>
      <c r="G8558" s="423">
        <v>2023</v>
      </c>
      <c r="H8558" s="424">
        <f>VLOOKUP(G8558,[3]잔가율!$B$3:$C$33,2,FALSE)</f>
        <v>0.82599999999999996</v>
      </c>
      <c r="I8558" s="434">
        <f t="shared" si="133"/>
        <v>22599360</v>
      </c>
    </row>
    <row r="8559" spans="1:9">
      <c r="A8559" s="421">
        <v>8558</v>
      </c>
      <c r="B8559" s="422" t="s">
        <v>7711</v>
      </c>
      <c r="C8559" s="422" t="s">
        <v>11561</v>
      </c>
      <c r="D8559" s="422" t="s">
        <v>2013</v>
      </c>
      <c r="E8559" s="422" t="s">
        <v>12560</v>
      </c>
      <c r="F8559" s="438">
        <v>24620000</v>
      </c>
      <c r="G8559" s="423">
        <v>2023</v>
      </c>
      <c r="H8559" s="424">
        <f>VLOOKUP(G8559,[3]잔가율!$B$3:$C$33,2,FALSE)</f>
        <v>0.82599999999999996</v>
      </c>
      <c r="I8559" s="434">
        <f t="shared" si="133"/>
        <v>20336120</v>
      </c>
    </row>
    <row r="8560" spans="1:9">
      <c r="A8560" s="421">
        <v>8559</v>
      </c>
      <c r="B8560" s="422" t="s">
        <v>7711</v>
      </c>
      <c r="C8560" s="422" t="s">
        <v>11561</v>
      </c>
      <c r="D8560" s="422" t="s">
        <v>2013</v>
      </c>
      <c r="E8560" s="422" t="s">
        <v>12561</v>
      </c>
      <c r="F8560" s="438">
        <v>24530000</v>
      </c>
      <c r="G8560" s="423">
        <v>2023</v>
      </c>
      <c r="H8560" s="424">
        <f>VLOOKUP(G8560,[3]잔가율!$B$3:$C$33,2,FALSE)</f>
        <v>0.82599999999999996</v>
      </c>
      <c r="I8560" s="434">
        <f t="shared" si="133"/>
        <v>20261780</v>
      </c>
    </row>
    <row r="8561" spans="1:9">
      <c r="A8561" s="421">
        <v>8560</v>
      </c>
      <c r="B8561" s="422" t="s">
        <v>7711</v>
      </c>
      <c r="C8561" s="422" t="s">
        <v>11561</v>
      </c>
      <c r="D8561" s="422" t="s">
        <v>2013</v>
      </c>
      <c r="E8561" s="422" t="s">
        <v>12562</v>
      </c>
      <c r="F8561" s="438">
        <v>26440000</v>
      </c>
      <c r="G8561" s="423">
        <v>2023</v>
      </c>
      <c r="H8561" s="424">
        <f>VLOOKUP(G8561,[3]잔가율!$B$3:$C$33,2,FALSE)</f>
        <v>0.82599999999999996</v>
      </c>
      <c r="I8561" s="434">
        <f t="shared" si="133"/>
        <v>21839440</v>
      </c>
    </row>
    <row r="8562" spans="1:9">
      <c r="A8562" s="421">
        <v>8561</v>
      </c>
      <c r="B8562" s="422" t="s">
        <v>7711</v>
      </c>
      <c r="C8562" s="422" t="s">
        <v>11561</v>
      </c>
      <c r="D8562" s="422" t="s">
        <v>2013</v>
      </c>
      <c r="E8562" s="422" t="s">
        <v>12563</v>
      </c>
      <c r="F8562" s="438">
        <v>26240000</v>
      </c>
      <c r="G8562" s="423">
        <v>2023</v>
      </c>
      <c r="H8562" s="424">
        <f>VLOOKUP(G8562,[3]잔가율!$B$3:$C$33,2,FALSE)</f>
        <v>0.82599999999999996</v>
      </c>
      <c r="I8562" s="434">
        <f t="shared" si="133"/>
        <v>21674240</v>
      </c>
    </row>
    <row r="8563" spans="1:9">
      <c r="A8563" s="421">
        <v>8562</v>
      </c>
      <c r="B8563" s="422" t="s">
        <v>7711</v>
      </c>
      <c r="C8563" s="422" t="s">
        <v>11561</v>
      </c>
      <c r="D8563" s="422" t="s">
        <v>2013</v>
      </c>
      <c r="E8563" s="422" t="s">
        <v>12564</v>
      </c>
      <c r="F8563" s="438">
        <v>28860000</v>
      </c>
      <c r="G8563" s="423">
        <v>2023</v>
      </c>
      <c r="H8563" s="424">
        <f>VLOOKUP(G8563,[3]잔가율!$B$3:$C$33,2,FALSE)</f>
        <v>0.82599999999999996</v>
      </c>
      <c r="I8563" s="434">
        <f t="shared" si="133"/>
        <v>23838360</v>
      </c>
    </row>
    <row r="8564" spans="1:9">
      <c r="A8564" s="421">
        <v>8563</v>
      </c>
      <c r="B8564" s="422" t="s">
        <v>7711</v>
      </c>
      <c r="C8564" s="422" t="s">
        <v>11561</v>
      </c>
      <c r="D8564" s="422" t="s">
        <v>2013</v>
      </c>
      <c r="E8564" s="422" t="s">
        <v>12565</v>
      </c>
      <c r="F8564" s="438">
        <v>28890000</v>
      </c>
      <c r="G8564" s="423">
        <v>2023</v>
      </c>
      <c r="H8564" s="424">
        <f>VLOOKUP(G8564,[3]잔가율!$B$3:$C$33,2,FALSE)</f>
        <v>0.82599999999999996</v>
      </c>
      <c r="I8564" s="434">
        <f t="shared" si="133"/>
        <v>23863140</v>
      </c>
    </row>
    <row r="8565" spans="1:9">
      <c r="A8565" s="421">
        <v>8564</v>
      </c>
      <c r="B8565" s="422" t="s">
        <v>7711</v>
      </c>
      <c r="C8565" s="422" t="s">
        <v>11561</v>
      </c>
      <c r="D8565" s="422" t="s">
        <v>2013</v>
      </c>
      <c r="E8565" s="422" t="s">
        <v>12566</v>
      </c>
      <c r="F8565" s="438">
        <v>26740000</v>
      </c>
      <c r="G8565" s="423">
        <v>2023</v>
      </c>
      <c r="H8565" s="424">
        <f>VLOOKUP(G8565,[3]잔가율!$B$3:$C$33,2,FALSE)</f>
        <v>0.82599999999999996</v>
      </c>
      <c r="I8565" s="434">
        <f t="shared" si="133"/>
        <v>22087240</v>
      </c>
    </row>
    <row r="8566" spans="1:9">
      <c r="A8566" s="421">
        <v>8565</v>
      </c>
      <c r="B8566" s="422" t="s">
        <v>7711</v>
      </c>
      <c r="C8566" s="422" t="s">
        <v>11561</v>
      </c>
      <c r="D8566" s="422" t="s">
        <v>2013</v>
      </c>
      <c r="E8566" s="422" t="s">
        <v>12567</v>
      </c>
      <c r="F8566" s="438">
        <v>27330000</v>
      </c>
      <c r="G8566" s="423">
        <v>2023</v>
      </c>
      <c r="H8566" s="424">
        <f>VLOOKUP(G8566,[3]잔가율!$B$3:$C$33,2,FALSE)</f>
        <v>0.82599999999999996</v>
      </c>
      <c r="I8566" s="434">
        <f t="shared" si="133"/>
        <v>22574580</v>
      </c>
    </row>
    <row r="8567" spans="1:9">
      <c r="A8567" s="421">
        <v>8566</v>
      </c>
      <c r="B8567" s="422" t="s">
        <v>7711</v>
      </c>
      <c r="C8567" s="422" t="s">
        <v>11561</v>
      </c>
      <c r="D8567" s="422" t="s">
        <v>2013</v>
      </c>
      <c r="E8567" s="422" t="s">
        <v>12568</v>
      </c>
      <c r="F8567" s="438">
        <v>24900000</v>
      </c>
      <c r="G8567" s="423">
        <v>2023</v>
      </c>
      <c r="H8567" s="424">
        <f>VLOOKUP(G8567,[3]잔가율!$B$3:$C$33,2,FALSE)</f>
        <v>0.82599999999999996</v>
      </c>
      <c r="I8567" s="434">
        <f t="shared" si="133"/>
        <v>20567400</v>
      </c>
    </row>
    <row r="8568" spans="1:9">
      <c r="A8568" s="421">
        <v>8567</v>
      </c>
      <c r="B8568" s="422" t="s">
        <v>7711</v>
      </c>
      <c r="C8568" s="422" t="s">
        <v>11561</v>
      </c>
      <c r="D8568" s="422" t="s">
        <v>2013</v>
      </c>
      <c r="E8568" s="422" t="s">
        <v>12569</v>
      </c>
      <c r="F8568" s="438">
        <v>25050000</v>
      </c>
      <c r="G8568" s="423">
        <v>2023</v>
      </c>
      <c r="H8568" s="424">
        <f>VLOOKUP(G8568,[3]잔가율!$B$3:$C$33,2,FALSE)</f>
        <v>0.82599999999999996</v>
      </c>
      <c r="I8568" s="434">
        <f t="shared" si="133"/>
        <v>20691300</v>
      </c>
    </row>
    <row r="8569" spans="1:9">
      <c r="A8569" s="421">
        <v>8568</v>
      </c>
      <c r="B8569" s="422" t="s">
        <v>7711</v>
      </c>
      <c r="C8569" s="422" t="s">
        <v>11561</v>
      </c>
      <c r="D8569" s="422" t="s">
        <v>2013</v>
      </c>
      <c r="E8569" s="422" t="s">
        <v>12570</v>
      </c>
      <c r="F8569" s="438">
        <v>29870000</v>
      </c>
      <c r="G8569" s="423">
        <v>2023</v>
      </c>
      <c r="H8569" s="424">
        <f>VLOOKUP(G8569,[3]잔가율!$B$3:$C$33,2,FALSE)</f>
        <v>0.82599999999999996</v>
      </c>
      <c r="I8569" s="434">
        <f t="shared" si="133"/>
        <v>24672620</v>
      </c>
    </row>
    <row r="8570" spans="1:9">
      <c r="A8570" s="421">
        <v>8569</v>
      </c>
      <c r="B8570" s="422" t="s">
        <v>7711</v>
      </c>
      <c r="C8570" s="422" t="s">
        <v>11561</v>
      </c>
      <c r="D8570" s="422" t="s">
        <v>2013</v>
      </c>
      <c r="E8570" s="422" t="s">
        <v>12571</v>
      </c>
      <c r="F8570" s="438">
        <v>29750000</v>
      </c>
      <c r="G8570" s="423">
        <v>2023</v>
      </c>
      <c r="H8570" s="424">
        <f>VLOOKUP(G8570,[3]잔가율!$B$3:$C$33,2,FALSE)</f>
        <v>0.82599999999999996</v>
      </c>
      <c r="I8570" s="434">
        <f t="shared" si="133"/>
        <v>24573500</v>
      </c>
    </row>
    <row r="8571" spans="1:9">
      <c r="A8571" s="421">
        <v>8570</v>
      </c>
      <c r="B8571" s="422" t="s">
        <v>7711</v>
      </c>
      <c r="C8571" s="422" t="s">
        <v>11561</v>
      </c>
      <c r="D8571" s="422" t="s">
        <v>2013</v>
      </c>
      <c r="E8571" s="422" t="s">
        <v>12572</v>
      </c>
      <c r="F8571" s="438">
        <v>35920000</v>
      </c>
      <c r="G8571" s="423">
        <v>2023</v>
      </c>
      <c r="H8571" s="424">
        <f>VLOOKUP(G8571,[3]잔가율!$B$3:$C$33,2,FALSE)</f>
        <v>0.82599999999999996</v>
      </c>
      <c r="I8571" s="434">
        <f t="shared" si="133"/>
        <v>29669920</v>
      </c>
    </row>
    <row r="8572" spans="1:9">
      <c r="A8572" s="421">
        <v>8571</v>
      </c>
      <c r="B8572" s="422" t="s">
        <v>7711</v>
      </c>
      <c r="C8572" s="422" t="s">
        <v>11561</v>
      </c>
      <c r="D8572" s="422" t="s">
        <v>2013</v>
      </c>
      <c r="E8572" s="422" t="s">
        <v>12573</v>
      </c>
      <c r="F8572" s="438">
        <v>32040000</v>
      </c>
      <c r="G8572" s="423">
        <v>2023</v>
      </c>
      <c r="H8572" s="424">
        <f>VLOOKUP(G8572,[3]잔가율!$B$3:$C$33,2,FALSE)</f>
        <v>0.82599999999999996</v>
      </c>
      <c r="I8572" s="434">
        <f t="shared" si="133"/>
        <v>26465040</v>
      </c>
    </row>
    <row r="8573" spans="1:9">
      <c r="A8573" s="421">
        <v>8572</v>
      </c>
      <c r="B8573" s="422" t="s">
        <v>7711</v>
      </c>
      <c r="C8573" s="422" t="s">
        <v>11561</v>
      </c>
      <c r="D8573" s="422" t="s">
        <v>2013</v>
      </c>
      <c r="E8573" s="422" t="s">
        <v>12574</v>
      </c>
      <c r="F8573" s="438">
        <v>31980000</v>
      </c>
      <c r="G8573" s="423">
        <v>2023</v>
      </c>
      <c r="H8573" s="424">
        <f>VLOOKUP(G8573,[3]잔가율!$B$3:$C$33,2,FALSE)</f>
        <v>0.82599999999999996</v>
      </c>
      <c r="I8573" s="434">
        <f t="shared" si="133"/>
        <v>26415480</v>
      </c>
    </row>
    <row r="8574" spans="1:9">
      <c r="A8574" s="421">
        <v>8573</v>
      </c>
      <c r="B8574" s="422" t="s">
        <v>7711</v>
      </c>
      <c r="C8574" s="422" t="s">
        <v>11561</v>
      </c>
      <c r="D8574" s="422" t="s">
        <v>2013</v>
      </c>
      <c r="E8574" s="422" t="s">
        <v>12575</v>
      </c>
      <c r="F8574" s="438">
        <v>33060000</v>
      </c>
      <c r="G8574" s="423">
        <v>2023</v>
      </c>
      <c r="H8574" s="424">
        <f>VLOOKUP(G8574,[3]잔가율!$B$3:$C$33,2,FALSE)</f>
        <v>0.82599999999999996</v>
      </c>
      <c r="I8574" s="434">
        <f t="shared" si="133"/>
        <v>27307560</v>
      </c>
    </row>
    <row r="8575" spans="1:9">
      <c r="A8575" s="421">
        <v>8574</v>
      </c>
      <c r="B8575" s="422" t="s">
        <v>7711</v>
      </c>
      <c r="C8575" s="422" t="s">
        <v>11561</v>
      </c>
      <c r="D8575" s="422" t="s">
        <v>2013</v>
      </c>
      <c r="E8575" s="422" t="s">
        <v>12576</v>
      </c>
      <c r="F8575" s="438">
        <v>32310000</v>
      </c>
      <c r="G8575" s="423">
        <v>2023</v>
      </c>
      <c r="H8575" s="424">
        <f>VLOOKUP(G8575,[3]잔가율!$B$3:$C$33,2,FALSE)</f>
        <v>0.82599999999999996</v>
      </c>
      <c r="I8575" s="434">
        <f t="shared" si="133"/>
        <v>26688060</v>
      </c>
    </row>
    <row r="8576" spans="1:9">
      <c r="A8576" s="421">
        <v>8575</v>
      </c>
      <c r="B8576" s="422" t="s">
        <v>7711</v>
      </c>
      <c r="C8576" s="422" t="s">
        <v>11561</v>
      </c>
      <c r="D8576" s="422" t="s">
        <v>2013</v>
      </c>
      <c r="E8576" s="422" t="s">
        <v>12577</v>
      </c>
      <c r="F8576" s="438">
        <v>36060000</v>
      </c>
      <c r="G8576" s="423">
        <v>2023</v>
      </c>
      <c r="H8576" s="424">
        <f>VLOOKUP(G8576,[3]잔가율!$B$3:$C$33,2,FALSE)</f>
        <v>0.82599999999999996</v>
      </c>
      <c r="I8576" s="434">
        <f t="shared" si="133"/>
        <v>29785560</v>
      </c>
    </row>
    <row r="8577" spans="1:9">
      <c r="A8577" s="421">
        <v>8576</v>
      </c>
      <c r="B8577" s="422" t="s">
        <v>7711</v>
      </c>
      <c r="C8577" s="422" t="s">
        <v>11561</v>
      </c>
      <c r="D8577" s="422" t="s">
        <v>2013</v>
      </c>
      <c r="E8577" s="422" t="s">
        <v>12578</v>
      </c>
      <c r="F8577" s="438">
        <v>32590000</v>
      </c>
      <c r="G8577" s="423">
        <v>2023</v>
      </c>
      <c r="H8577" s="424">
        <f>VLOOKUP(G8577,[3]잔가율!$B$3:$C$33,2,FALSE)</f>
        <v>0.82599999999999996</v>
      </c>
      <c r="I8577" s="434">
        <f t="shared" si="133"/>
        <v>26919340</v>
      </c>
    </row>
    <row r="8578" spans="1:9">
      <c r="A8578" s="421">
        <v>8577</v>
      </c>
      <c r="B8578" s="422" t="s">
        <v>7711</v>
      </c>
      <c r="C8578" s="422" t="s">
        <v>11561</v>
      </c>
      <c r="D8578" s="422" t="s">
        <v>2013</v>
      </c>
      <c r="E8578" s="422" t="s">
        <v>12579</v>
      </c>
      <c r="F8578" s="438">
        <v>32520000</v>
      </c>
      <c r="G8578" s="423">
        <v>2023</v>
      </c>
      <c r="H8578" s="424">
        <f>VLOOKUP(G8578,[3]잔가율!$B$3:$C$33,2,FALSE)</f>
        <v>0.82599999999999996</v>
      </c>
      <c r="I8578" s="434">
        <f t="shared" ref="I8578:I8641" si="134">ROUNDDOWN(F8578*H8578,0)</f>
        <v>26861520</v>
      </c>
    </row>
    <row r="8579" spans="1:9">
      <c r="A8579" s="421">
        <v>8578</v>
      </c>
      <c r="B8579" s="422" t="s">
        <v>7711</v>
      </c>
      <c r="C8579" s="422" t="s">
        <v>11561</v>
      </c>
      <c r="D8579" s="422" t="s">
        <v>2013</v>
      </c>
      <c r="E8579" s="422" t="s">
        <v>12580</v>
      </c>
      <c r="F8579" s="438">
        <v>38240000</v>
      </c>
      <c r="G8579" s="423">
        <v>2023</v>
      </c>
      <c r="H8579" s="424">
        <f>VLOOKUP(G8579,[3]잔가율!$B$3:$C$33,2,FALSE)</f>
        <v>0.82599999999999996</v>
      </c>
      <c r="I8579" s="434">
        <f t="shared" si="134"/>
        <v>31586240</v>
      </c>
    </row>
    <row r="8580" spans="1:9">
      <c r="A8580" s="421">
        <v>8579</v>
      </c>
      <c r="B8580" s="422" t="s">
        <v>7711</v>
      </c>
      <c r="C8580" s="422" t="s">
        <v>11561</v>
      </c>
      <c r="D8580" s="422" t="s">
        <v>2013</v>
      </c>
      <c r="E8580" s="422" t="s">
        <v>12581</v>
      </c>
      <c r="F8580" s="438">
        <v>21370000</v>
      </c>
      <c r="G8580" s="423">
        <v>2023</v>
      </c>
      <c r="H8580" s="424">
        <f>VLOOKUP(G8580,[3]잔가율!$B$3:$C$33,2,FALSE)</f>
        <v>0.82599999999999996</v>
      </c>
      <c r="I8580" s="434">
        <f t="shared" si="134"/>
        <v>17651620</v>
      </c>
    </row>
    <row r="8581" spans="1:9">
      <c r="A8581" s="421">
        <v>8580</v>
      </c>
      <c r="B8581" s="422" t="s">
        <v>7711</v>
      </c>
      <c r="C8581" s="422" t="s">
        <v>11561</v>
      </c>
      <c r="D8581" s="422" t="s">
        <v>2013</v>
      </c>
      <c r="E8581" s="422" t="s">
        <v>12582</v>
      </c>
      <c r="F8581" s="438">
        <v>38020000</v>
      </c>
      <c r="G8581" s="423">
        <v>2023</v>
      </c>
      <c r="H8581" s="424">
        <f>VLOOKUP(G8581,[3]잔가율!$B$3:$C$33,2,FALSE)</f>
        <v>0.82599999999999996</v>
      </c>
      <c r="I8581" s="434">
        <f t="shared" si="134"/>
        <v>31404520</v>
      </c>
    </row>
    <row r="8582" spans="1:9">
      <c r="A8582" s="421">
        <v>8581</v>
      </c>
      <c r="B8582" s="422" t="s">
        <v>7711</v>
      </c>
      <c r="C8582" s="422" t="s">
        <v>11561</v>
      </c>
      <c r="D8582" s="422" t="s">
        <v>2013</v>
      </c>
      <c r="E8582" s="422" t="s">
        <v>7641</v>
      </c>
      <c r="F8582" s="438">
        <v>37970000</v>
      </c>
      <c r="G8582" s="423">
        <v>2023</v>
      </c>
      <c r="H8582" s="424">
        <f>VLOOKUP(G8582,[3]잔가율!$B$3:$C$33,2,FALSE)</f>
        <v>0.82599999999999996</v>
      </c>
      <c r="I8582" s="434">
        <f t="shared" si="134"/>
        <v>31363220</v>
      </c>
    </row>
    <row r="8583" spans="1:9">
      <c r="A8583" s="421">
        <v>8582</v>
      </c>
      <c r="B8583" s="422" t="s">
        <v>7711</v>
      </c>
      <c r="C8583" s="422" t="s">
        <v>11561</v>
      </c>
      <c r="D8583" s="422" t="s">
        <v>2013</v>
      </c>
      <c r="E8583" s="422" t="s">
        <v>12583</v>
      </c>
      <c r="F8583" s="438">
        <v>25120000</v>
      </c>
      <c r="G8583" s="423">
        <v>2023</v>
      </c>
      <c r="H8583" s="424">
        <f>VLOOKUP(G8583,[3]잔가율!$B$3:$C$33,2,FALSE)</f>
        <v>0.82599999999999996</v>
      </c>
      <c r="I8583" s="434">
        <f t="shared" si="134"/>
        <v>20749120</v>
      </c>
    </row>
    <row r="8584" spans="1:9">
      <c r="A8584" s="421">
        <v>8583</v>
      </c>
      <c r="B8584" s="422" t="s">
        <v>7711</v>
      </c>
      <c r="C8584" s="422" t="s">
        <v>11561</v>
      </c>
      <c r="D8584" s="422" t="s">
        <v>2013</v>
      </c>
      <c r="E8584" s="422" t="s">
        <v>12584</v>
      </c>
      <c r="F8584" s="438">
        <v>24090000</v>
      </c>
      <c r="G8584" s="423">
        <v>2023</v>
      </c>
      <c r="H8584" s="424">
        <f>VLOOKUP(G8584,[3]잔가율!$B$3:$C$33,2,FALSE)</f>
        <v>0.82599999999999996</v>
      </c>
      <c r="I8584" s="434">
        <f t="shared" si="134"/>
        <v>19898340</v>
      </c>
    </row>
    <row r="8585" spans="1:9">
      <c r="A8585" s="421">
        <v>8584</v>
      </c>
      <c r="B8585" s="422" t="s">
        <v>7711</v>
      </c>
      <c r="C8585" s="422" t="s">
        <v>11561</v>
      </c>
      <c r="D8585" s="422" t="s">
        <v>2013</v>
      </c>
      <c r="E8585" s="422" t="s">
        <v>12585</v>
      </c>
      <c r="F8585" s="438">
        <v>21570000</v>
      </c>
      <c r="G8585" s="423">
        <v>2023</v>
      </c>
      <c r="H8585" s="424">
        <f>VLOOKUP(G8585,[3]잔가율!$B$3:$C$33,2,FALSE)</f>
        <v>0.82599999999999996</v>
      </c>
      <c r="I8585" s="434">
        <f t="shared" si="134"/>
        <v>17816820</v>
      </c>
    </row>
    <row r="8586" spans="1:9">
      <c r="A8586" s="421">
        <v>8585</v>
      </c>
      <c r="B8586" s="422" t="s">
        <v>7711</v>
      </c>
      <c r="C8586" s="422" t="s">
        <v>11561</v>
      </c>
      <c r="D8586" s="422" t="s">
        <v>2013</v>
      </c>
      <c r="E8586" s="422" t="s">
        <v>12586</v>
      </c>
      <c r="F8586" s="438">
        <v>23450000</v>
      </c>
      <c r="G8586" s="423">
        <v>2023</v>
      </c>
      <c r="H8586" s="424">
        <f>VLOOKUP(G8586,[3]잔가율!$B$3:$C$33,2,FALSE)</f>
        <v>0.82599999999999996</v>
      </c>
      <c r="I8586" s="434">
        <f t="shared" si="134"/>
        <v>19369700</v>
      </c>
    </row>
    <row r="8587" spans="1:9">
      <c r="A8587" s="421">
        <v>8586</v>
      </c>
      <c r="B8587" s="422" t="s">
        <v>7711</v>
      </c>
      <c r="C8587" s="422" t="s">
        <v>11561</v>
      </c>
      <c r="D8587" s="422" t="s">
        <v>2013</v>
      </c>
      <c r="E8587" s="422" t="s">
        <v>12587</v>
      </c>
      <c r="F8587" s="438">
        <v>22700000</v>
      </c>
      <c r="G8587" s="423">
        <v>2023</v>
      </c>
      <c r="H8587" s="424">
        <f>VLOOKUP(G8587,[3]잔가율!$B$3:$C$33,2,FALSE)</f>
        <v>0.82599999999999996</v>
      </c>
      <c r="I8587" s="434">
        <f t="shared" si="134"/>
        <v>18750200</v>
      </c>
    </row>
    <row r="8588" spans="1:9">
      <c r="A8588" s="421">
        <v>8587</v>
      </c>
      <c r="B8588" s="422" t="s">
        <v>7711</v>
      </c>
      <c r="C8588" s="422" t="s">
        <v>11561</v>
      </c>
      <c r="D8588" s="422" t="s">
        <v>2013</v>
      </c>
      <c r="E8588" s="422" t="s">
        <v>12588</v>
      </c>
      <c r="F8588" s="438">
        <v>24480000</v>
      </c>
      <c r="G8588" s="423">
        <v>2023</v>
      </c>
      <c r="H8588" s="424">
        <f>VLOOKUP(G8588,[3]잔가율!$B$3:$C$33,2,FALSE)</f>
        <v>0.82599999999999996</v>
      </c>
      <c r="I8588" s="434">
        <f t="shared" si="134"/>
        <v>20220480</v>
      </c>
    </row>
    <row r="8589" spans="1:9">
      <c r="A8589" s="421">
        <v>8588</v>
      </c>
      <c r="B8589" s="422" t="s">
        <v>7711</v>
      </c>
      <c r="C8589" s="422" t="s">
        <v>11561</v>
      </c>
      <c r="D8589" s="422" t="s">
        <v>2013</v>
      </c>
      <c r="E8589" s="422" t="s">
        <v>12589</v>
      </c>
      <c r="F8589" s="438">
        <v>24600000</v>
      </c>
      <c r="G8589" s="423">
        <v>2023</v>
      </c>
      <c r="H8589" s="424">
        <f>VLOOKUP(G8589,[3]잔가율!$B$3:$C$33,2,FALSE)</f>
        <v>0.82599999999999996</v>
      </c>
      <c r="I8589" s="434">
        <f t="shared" si="134"/>
        <v>20319600</v>
      </c>
    </row>
    <row r="8590" spans="1:9">
      <c r="A8590" s="421">
        <v>8589</v>
      </c>
      <c r="B8590" s="422" t="s">
        <v>7711</v>
      </c>
      <c r="C8590" s="422" t="s">
        <v>11561</v>
      </c>
      <c r="D8590" s="422" t="s">
        <v>2013</v>
      </c>
      <c r="E8590" s="422" t="s">
        <v>12590</v>
      </c>
      <c r="F8590" s="438">
        <v>24180000</v>
      </c>
      <c r="G8590" s="423">
        <v>2023</v>
      </c>
      <c r="H8590" s="424">
        <f>VLOOKUP(G8590,[3]잔가율!$B$3:$C$33,2,FALSE)</f>
        <v>0.82599999999999996</v>
      </c>
      <c r="I8590" s="434">
        <f t="shared" si="134"/>
        <v>19972680</v>
      </c>
    </row>
    <row r="8591" spans="1:9">
      <c r="A8591" s="421">
        <v>8590</v>
      </c>
      <c r="B8591" s="422" t="s">
        <v>7711</v>
      </c>
      <c r="C8591" s="422" t="s">
        <v>11561</v>
      </c>
      <c r="D8591" s="422" t="s">
        <v>2013</v>
      </c>
      <c r="E8591" s="422" t="s">
        <v>12591</v>
      </c>
      <c r="F8591" s="438">
        <v>24500000</v>
      </c>
      <c r="G8591" s="423">
        <v>2023</v>
      </c>
      <c r="H8591" s="424">
        <f>VLOOKUP(G8591,[3]잔가율!$B$3:$C$33,2,FALSE)</f>
        <v>0.82599999999999996</v>
      </c>
      <c r="I8591" s="434">
        <f t="shared" si="134"/>
        <v>20237000</v>
      </c>
    </row>
    <row r="8592" spans="1:9">
      <c r="A8592" s="421">
        <v>8591</v>
      </c>
      <c r="B8592" s="422" t="s">
        <v>7711</v>
      </c>
      <c r="C8592" s="422" t="s">
        <v>11561</v>
      </c>
      <c r="D8592" s="422" t="s">
        <v>2013</v>
      </c>
      <c r="E8592" s="422" t="s">
        <v>12592</v>
      </c>
      <c r="F8592" s="438">
        <v>24210000</v>
      </c>
      <c r="G8592" s="423">
        <v>2023</v>
      </c>
      <c r="H8592" s="424">
        <f>VLOOKUP(G8592,[3]잔가율!$B$3:$C$33,2,FALSE)</f>
        <v>0.82599999999999996</v>
      </c>
      <c r="I8592" s="434">
        <f t="shared" si="134"/>
        <v>19997460</v>
      </c>
    </row>
    <row r="8593" spans="1:9">
      <c r="A8593" s="421">
        <v>8592</v>
      </c>
      <c r="B8593" s="422" t="s">
        <v>7711</v>
      </c>
      <c r="C8593" s="422" t="s">
        <v>11561</v>
      </c>
      <c r="D8593" s="422" t="s">
        <v>2013</v>
      </c>
      <c r="E8593" s="422" t="s">
        <v>12593</v>
      </c>
      <c r="F8593" s="438">
        <v>25130000</v>
      </c>
      <c r="G8593" s="423">
        <v>2023</v>
      </c>
      <c r="H8593" s="424">
        <f>VLOOKUP(G8593,[3]잔가율!$B$3:$C$33,2,FALSE)</f>
        <v>0.82599999999999996</v>
      </c>
      <c r="I8593" s="434">
        <f t="shared" si="134"/>
        <v>20757380</v>
      </c>
    </row>
    <row r="8594" spans="1:9">
      <c r="A8594" s="421">
        <v>8593</v>
      </c>
      <c r="B8594" s="422" t="s">
        <v>7711</v>
      </c>
      <c r="C8594" s="422" t="s">
        <v>11561</v>
      </c>
      <c r="D8594" s="422" t="s">
        <v>2013</v>
      </c>
      <c r="E8594" s="422" t="s">
        <v>12594</v>
      </c>
      <c r="F8594" s="438">
        <v>20630000</v>
      </c>
      <c r="G8594" s="423">
        <v>2023</v>
      </c>
      <c r="H8594" s="424">
        <f>VLOOKUP(G8594,[3]잔가율!$B$3:$C$33,2,FALSE)</f>
        <v>0.82599999999999996</v>
      </c>
      <c r="I8594" s="434">
        <f t="shared" si="134"/>
        <v>17040380</v>
      </c>
    </row>
    <row r="8595" spans="1:9">
      <c r="A8595" s="421">
        <v>8594</v>
      </c>
      <c r="B8595" s="422" t="s">
        <v>7711</v>
      </c>
      <c r="C8595" s="422" t="s">
        <v>11561</v>
      </c>
      <c r="D8595" s="422" t="s">
        <v>2013</v>
      </c>
      <c r="E8595" s="422" t="s">
        <v>12595</v>
      </c>
      <c r="F8595" s="438">
        <v>20710000</v>
      </c>
      <c r="G8595" s="423">
        <v>2023</v>
      </c>
      <c r="H8595" s="424">
        <f>VLOOKUP(G8595,[3]잔가율!$B$3:$C$33,2,FALSE)</f>
        <v>0.82599999999999996</v>
      </c>
      <c r="I8595" s="434">
        <f t="shared" si="134"/>
        <v>17106460</v>
      </c>
    </row>
    <row r="8596" spans="1:9">
      <c r="A8596" s="421">
        <v>8595</v>
      </c>
      <c r="B8596" s="422" t="s">
        <v>7711</v>
      </c>
      <c r="C8596" s="422" t="s">
        <v>11561</v>
      </c>
      <c r="D8596" s="422" t="s">
        <v>2013</v>
      </c>
      <c r="E8596" s="422" t="s">
        <v>12596</v>
      </c>
      <c r="F8596" s="438">
        <v>20190000</v>
      </c>
      <c r="G8596" s="423">
        <v>2023</v>
      </c>
      <c r="H8596" s="424">
        <f>VLOOKUP(G8596,[3]잔가율!$B$3:$C$33,2,FALSE)</f>
        <v>0.82599999999999996</v>
      </c>
      <c r="I8596" s="434">
        <f t="shared" si="134"/>
        <v>16676940</v>
      </c>
    </row>
    <row r="8597" spans="1:9">
      <c r="A8597" s="421">
        <v>8596</v>
      </c>
      <c r="B8597" s="422" t="s">
        <v>7711</v>
      </c>
      <c r="C8597" s="422" t="s">
        <v>11561</v>
      </c>
      <c r="D8597" s="422" t="s">
        <v>2013</v>
      </c>
      <c r="E8597" s="422" t="s">
        <v>12597</v>
      </c>
      <c r="F8597" s="438">
        <v>20340000</v>
      </c>
      <c r="G8597" s="423">
        <v>2023</v>
      </c>
      <c r="H8597" s="424">
        <f>VLOOKUP(G8597,[3]잔가율!$B$3:$C$33,2,FALSE)</f>
        <v>0.82599999999999996</v>
      </c>
      <c r="I8597" s="434">
        <f t="shared" si="134"/>
        <v>16800840</v>
      </c>
    </row>
    <row r="8598" spans="1:9">
      <c r="A8598" s="421">
        <v>8597</v>
      </c>
      <c r="B8598" s="422" t="s">
        <v>7711</v>
      </c>
      <c r="C8598" s="422" t="s">
        <v>11561</v>
      </c>
      <c r="D8598" s="422" t="s">
        <v>2013</v>
      </c>
      <c r="E8598" s="422" t="s">
        <v>12598</v>
      </c>
      <c r="F8598" s="438">
        <v>19840000</v>
      </c>
      <c r="G8598" s="423">
        <v>2023</v>
      </c>
      <c r="H8598" s="424">
        <f>VLOOKUP(G8598,[3]잔가율!$B$3:$C$33,2,FALSE)</f>
        <v>0.82599999999999996</v>
      </c>
      <c r="I8598" s="434">
        <f t="shared" si="134"/>
        <v>16387840</v>
      </c>
    </row>
    <row r="8599" spans="1:9">
      <c r="A8599" s="421">
        <v>8598</v>
      </c>
      <c r="B8599" s="422" t="s">
        <v>7711</v>
      </c>
      <c r="C8599" s="422" t="s">
        <v>11561</v>
      </c>
      <c r="D8599" s="422" t="s">
        <v>2013</v>
      </c>
      <c r="E8599" s="422" t="s">
        <v>12599</v>
      </c>
      <c r="F8599" s="438">
        <v>19870000</v>
      </c>
      <c r="G8599" s="423">
        <v>2023</v>
      </c>
      <c r="H8599" s="424">
        <f>VLOOKUP(G8599,[3]잔가율!$B$3:$C$33,2,FALSE)</f>
        <v>0.82599999999999996</v>
      </c>
      <c r="I8599" s="434">
        <f t="shared" si="134"/>
        <v>16412620</v>
      </c>
    </row>
    <row r="8600" spans="1:9">
      <c r="A8600" s="421">
        <v>8599</v>
      </c>
      <c r="B8600" s="422" t="s">
        <v>7711</v>
      </c>
      <c r="C8600" s="422" t="s">
        <v>11561</v>
      </c>
      <c r="D8600" s="422" t="s">
        <v>2013</v>
      </c>
      <c r="E8600" s="422" t="s">
        <v>12600</v>
      </c>
      <c r="F8600" s="438">
        <v>19850000</v>
      </c>
      <c r="G8600" s="423">
        <v>2023</v>
      </c>
      <c r="H8600" s="424">
        <f>VLOOKUP(G8600,[3]잔가율!$B$3:$C$33,2,FALSE)</f>
        <v>0.82599999999999996</v>
      </c>
      <c r="I8600" s="434">
        <f t="shared" si="134"/>
        <v>16396100</v>
      </c>
    </row>
    <row r="8601" spans="1:9">
      <c r="A8601" s="421">
        <v>8600</v>
      </c>
      <c r="B8601" s="422" t="s">
        <v>7711</v>
      </c>
      <c r="C8601" s="422" t="s">
        <v>11561</v>
      </c>
      <c r="D8601" s="422" t="s">
        <v>2013</v>
      </c>
      <c r="E8601" s="422" t="s">
        <v>12601</v>
      </c>
      <c r="F8601" s="438">
        <v>19690000</v>
      </c>
      <c r="G8601" s="423">
        <v>2023</v>
      </c>
      <c r="H8601" s="424">
        <f>VLOOKUP(G8601,[3]잔가율!$B$3:$C$33,2,FALSE)</f>
        <v>0.82599999999999996</v>
      </c>
      <c r="I8601" s="434">
        <f t="shared" si="134"/>
        <v>16263940</v>
      </c>
    </row>
    <row r="8602" spans="1:9">
      <c r="A8602" s="421">
        <v>8601</v>
      </c>
      <c r="B8602" s="422" t="s">
        <v>7711</v>
      </c>
      <c r="C8602" s="422" t="s">
        <v>11561</v>
      </c>
      <c r="D8602" s="422" t="s">
        <v>2013</v>
      </c>
      <c r="E8602" s="422" t="s">
        <v>12602</v>
      </c>
      <c r="F8602" s="438">
        <v>19100000</v>
      </c>
      <c r="G8602" s="423">
        <v>2023</v>
      </c>
      <c r="H8602" s="424">
        <f>VLOOKUP(G8602,[3]잔가율!$B$3:$C$33,2,FALSE)</f>
        <v>0.82599999999999996</v>
      </c>
      <c r="I8602" s="434">
        <f t="shared" si="134"/>
        <v>15776600</v>
      </c>
    </row>
    <row r="8603" spans="1:9">
      <c r="A8603" s="421">
        <v>8602</v>
      </c>
      <c r="B8603" s="313" t="s">
        <v>7711</v>
      </c>
      <c r="C8603" s="426" t="s">
        <v>11561</v>
      </c>
      <c r="D8603" s="426" t="s">
        <v>2014</v>
      </c>
      <c r="E8603" s="426" t="s">
        <v>12603</v>
      </c>
      <c r="F8603" s="442">
        <v>37540000</v>
      </c>
      <c r="G8603" s="423">
        <v>2023</v>
      </c>
      <c r="H8603" s="424">
        <f>VLOOKUP(G8603,[3]잔가율!$B$3:$C$33,2,FALSE)</f>
        <v>0.82599999999999996</v>
      </c>
      <c r="I8603" s="434">
        <f t="shared" si="134"/>
        <v>31008040</v>
      </c>
    </row>
    <row r="8604" spans="1:9">
      <c r="A8604" s="421">
        <v>8603</v>
      </c>
      <c r="B8604" s="313" t="s">
        <v>7711</v>
      </c>
      <c r="C8604" s="425" t="s">
        <v>11561</v>
      </c>
      <c r="D8604" s="425" t="s">
        <v>2014</v>
      </c>
      <c r="E8604" s="425" t="s">
        <v>12604</v>
      </c>
      <c r="F8604" s="444">
        <v>31590000</v>
      </c>
      <c r="G8604" s="423">
        <v>2023</v>
      </c>
      <c r="H8604" s="424">
        <f>VLOOKUP(G8604,[3]잔가율!$B$3:$C$33,2,FALSE)</f>
        <v>0.82599999999999996</v>
      </c>
      <c r="I8604" s="434">
        <f t="shared" si="134"/>
        <v>26093340</v>
      </c>
    </row>
    <row r="8605" spans="1:9">
      <c r="A8605" s="421">
        <v>8604</v>
      </c>
      <c r="B8605" s="313" t="s">
        <v>7711</v>
      </c>
      <c r="C8605" s="426" t="s">
        <v>11561</v>
      </c>
      <c r="D8605" s="426" t="s">
        <v>2014</v>
      </c>
      <c r="E8605" s="426" t="s">
        <v>12605</v>
      </c>
      <c r="F8605" s="442">
        <v>34480000</v>
      </c>
      <c r="G8605" s="423">
        <v>2023</v>
      </c>
      <c r="H8605" s="424">
        <f>VLOOKUP(G8605,[3]잔가율!$B$3:$C$33,2,FALSE)</f>
        <v>0.82599999999999996</v>
      </c>
      <c r="I8605" s="434">
        <f t="shared" si="134"/>
        <v>28480480</v>
      </c>
    </row>
    <row r="8606" spans="1:9">
      <c r="A8606" s="421">
        <v>8605</v>
      </c>
      <c r="B8606" s="313" t="s">
        <v>7711</v>
      </c>
      <c r="C8606" s="425" t="s">
        <v>11561</v>
      </c>
      <c r="D8606" s="425" t="s">
        <v>2014</v>
      </c>
      <c r="E8606" s="425" t="s">
        <v>12606</v>
      </c>
      <c r="F8606" s="444">
        <v>35530000</v>
      </c>
      <c r="G8606" s="423">
        <v>2023</v>
      </c>
      <c r="H8606" s="424">
        <f>VLOOKUP(G8606,[3]잔가율!$B$3:$C$33,2,FALSE)</f>
        <v>0.82599999999999996</v>
      </c>
      <c r="I8606" s="434">
        <f t="shared" si="134"/>
        <v>29347780</v>
      </c>
    </row>
    <row r="8607" spans="1:9">
      <c r="A8607" s="421">
        <v>8606</v>
      </c>
      <c r="B8607" s="313" t="s">
        <v>7711</v>
      </c>
      <c r="C8607" s="426" t="s">
        <v>11561</v>
      </c>
      <c r="D8607" s="426" t="s">
        <v>2014</v>
      </c>
      <c r="E8607" s="426" t="s">
        <v>12607</v>
      </c>
      <c r="F8607" s="442">
        <v>40560000</v>
      </c>
      <c r="G8607" s="423">
        <v>2023</v>
      </c>
      <c r="H8607" s="424">
        <f>VLOOKUP(G8607,[3]잔가율!$B$3:$C$33,2,FALSE)</f>
        <v>0.82599999999999996</v>
      </c>
      <c r="I8607" s="434">
        <f t="shared" si="134"/>
        <v>33502560</v>
      </c>
    </row>
    <row r="8608" spans="1:9">
      <c r="A8608" s="421">
        <v>8607</v>
      </c>
      <c r="B8608" s="313" t="s">
        <v>7711</v>
      </c>
      <c r="C8608" s="426" t="s">
        <v>11561</v>
      </c>
      <c r="D8608" s="426" t="s">
        <v>2014</v>
      </c>
      <c r="E8608" s="426" t="s">
        <v>12608</v>
      </c>
      <c r="F8608" s="442">
        <v>38000000</v>
      </c>
      <c r="G8608" s="423">
        <v>2023</v>
      </c>
      <c r="H8608" s="424">
        <f>VLOOKUP(G8608,[3]잔가율!$B$3:$C$33,2,FALSE)</f>
        <v>0.82599999999999996</v>
      </c>
      <c r="I8608" s="434">
        <f t="shared" si="134"/>
        <v>31388000</v>
      </c>
    </row>
    <row r="8609" spans="1:9">
      <c r="A8609" s="421">
        <v>8608</v>
      </c>
      <c r="B8609" s="313" t="s">
        <v>7711</v>
      </c>
      <c r="C8609" s="426" t="s">
        <v>11561</v>
      </c>
      <c r="D8609" s="426" t="s">
        <v>2014</v>
      </c>
      <c r="E8609" s="426" t="s">
        <v>12609</v>
      </c>
      <c r="F8609" s="442">
        <v>35520000</v>
      </c>
      <c r="G8609" s="423">
        <v>2023</v>
      </c>
      <c r="H8609" s="424">
        <f>VLOOKUP(G8609,[3]잔가율!$B$3:$C$33,2,FALSE)</f>
        <v>0.82599999999999996</v>
      </c>
      <c r="I8609" s="434">
        <f t="shared" si="134"/>
        <v>29339520</v>
      </c>
    </row>
    <row r="8610" spans="1:9">
      <c r="A8610" s="421">
        <v>8609</v>
      </c>
      <c r="B8610" s="313" t="s">
        <v>7711</v>
      </c>
      <c r="C8610" s="426" t="s">
        <v>11561</v>
      </c>
      <c r="D8610" s="426" t="s">
        <v>2014</v>
      </c>
      <c r="E8610" s="426" t="s">
        <v>12610</v>
      </c>
      <c r="F8610" s="442">
        <v>40360000</v>
      </c>
      <c r="G8610" s="423">
        <v>2023</v>
      </c>
      <c r="H8610" s="424">
        <f>VLOOKUP(G8610,[3]잔가율!$B$3:$C$33,2,FALSE)</f>
        <v>0.82599999999999996</v>
      </c>
      <c r="I8610" s="434">
        <f t="shared" si="134"/>
        <v>33337360</v>
      </c>
    </row>
    <row r="8611" spans="1:9">
      <c r="A8611" s="421">
        <v>8610</v>
      </c>
      <c r="B8611" s="422" t="s">
        <v>7711</v>
      </c>
      <c r="C8611" s="422" t="s">
        <v>11561</v>
      </c>
      <c r="D8611" s="422" t="s">
        <v>15863</v>
      </c>
      <c r="E8611" s="422" t="s">
        <v>12612</v>
      </c>
      <c r="F8611" s="438">
        <v>32620000</v>
      </c>
      <c r="G8611" s="423">
        <v>2023</v>
      </c>
      <c r="H8611" s="424">
        <f>VLOOKUP(G8611,[3]잔가율!$B$3:$C$33,2,FALSE)</f>
        <v>0.82599999999999996</v>
      </c>
      <c r="I8611" s="434">
        <f t="shared" si="134"/>
        <v>26944120</v>
      </c>
    </row>
    <row r="8612" spans="1:9">
      <c r="A8612" s="421">
        <v>8611</v>
      </c>
      <c r="B8612" s="422" t="s">
        <v>7711</v>
      </c>
      <c r="C8612" s="422" t="s">
        <v>11561</v>
      </c>
      <c r="D8612" s="422" t="s">
        <v>12611</v>
      </c>
      <c r="E8612" s="422" t="s">
        <v>12613</v>
      </c>
      <c r="F8612" s="438">
        <v>33860000</v>
      </c>
      <c r="G8612" s="423">
        <v>2023</v>
      </c>
      <c r="H8612" s="424">
        <f>VLOOKUP(G8612,[3]잔가율!$B$3:$C$33,2,FALSE)</f>
        <v>0.82599999999999996</v>
      </c>
      <c r="I8612" s="434">
        <f t="shared" si="134"/>
        <v>27968360</v>
      </c>
    </row>
    <row r="8613" spans="1:9">
      <c r="A8613" s="421">
        <v>8612</v>
      </c>
      <c r="B8613" s="422" t="s">
        <v>7711</v>
      </c>
      <c r="C8613" s="422" t="s">
        <v>11561</v>
      </c>
      <c r="D8613" s="422" t="s">
        <v>12611</v>
      </c>
      <c r="E8613" s="422" t="s">
        <v>12614</v>
      </c>
      <c r="F8613" s="438">
        <v>29610000</v>
      </c>
      <c r="G8613" s="423">
        <v>2023</v>
      </c>
      <c r="H8613" s="424">
        <f>VLOOKUP(G8613,[3]잔가율!$B$3:$C$33,2,FALSE)</f>
        <v>0.82599999999999996</v>
      </c>
      <c r="I8613" s="434">
        <f t="shared" si="134"/>
        <v>24457860</v>
      </c>
    </row>
    <row r="8614" spans="1:9">
      <c r="A8614" s="421">
        <v>8613</v>
      </c>
      <c r="B8614" s="422" t="s">
        <v>7711</v>
      </c>
      <c r="C8614" s="422" t="s">
        <v>11561</v>
      </c>
      <c r="D8614" s="422" t="s">
        <v>12611</v>
      </c>
      <c r="E8614" s="422" t="s">
        <v>12615</v>
      </c>
      <c r="F8614" s="438">
        <v>30490000</v>
      </c>
      <c r="G8614" s="423">
        <v>2023</v>
      </c>
      <c r="H8614" s="424">
        <f>VLOOKUP(G8614,[3]잔가율!$B$3:$C$33,2,FALSE)</f>
        <v>0.82599999999999996</v>
      </c>
      <c r="I8614" s="434">
        <f t="shared" si="134"/>
        <v>25184740</v>
      </c>
    </row>
    <row r="8615" spans="1:9">
      <c r="A8615" s="421">
        <v>8614</v>
      </c>
      <c r="B8615" s="422" t="s">
        <v>7711</v>
      </c>
      <c r="C8615" s="422" t="s">
        <v>11561</v>
      </c>
      <c r="D8615" s="422" t="s">
        <v>12611</v>
      </c>
      <c r="E8615" s="422" t="s">
        <v>12616</v>
      </c>
      <c r="F8615" s="438">
        <v>36010000</v>
      </c>
      <c r="G8615" s="423">
        <v>2023</v>
      </c>
      <c r="H8615" s="424">
        <f>VLOOKUP(G8615,[3]잔가율!$B$3:$C$33,2,FALSE)</f>
        <v>0.82599999999999996</v>
      </c>
      <c r="I8615" s="434">
        <f t="shared" si="134"/>
        <v>29744260</v>
      </c>
    </row>
    <row r="8616" spans="1:9">
      <c r="A8616" s="421">
        <v>8615</v>
      </c>
      <c r="B8616" s="422" t="s">
        <v>7711</v>
      </c>
      <c r="C8616" s="422" t="s">
        <v>11561</v>
      </c>
      <c r="D8616" s="422" t="s">
        <v>12611</v>
      </c>
      <c r="E8616" s="422" t="s">
        <v>12617</v>
      </c>
      <c r="F8616" s="438">
        <v>34680000</v>
      </c>
      <c r="G8616" s="423">
        <v>2023</v>
      </c>
      <c r="H8616" s="424">
        <f>VLOOKUP(G8616,[3]잔가율!$B$3:$C$33,2,FALSE)</f>
        <v>0.82599999999999996</v>
      </c>
      <c r="I8616" s="434">
        <f t="shared" si="134"/>
        <v>28645680</v>
      </c>
    </row>
    <row r="8617" spans="1:9">
      <c r="A8617" s="421">
        <v>8616</v>
      </c>
      <c r="B8617" s="422" t="s">
        <v>7711</v>
      </c>
      <c r="C8617" s="422" t="s">
        <v>11561</v>
      </c>
      <c r="D8617" s="422" t="s">
        <v>12611</v>
      </c>
      <c r="E8617" s="422" t="s">
        <v>12618</v>
      </c>
      <c r="F8617" s="438">
        <v>34780000</v>
      </c>
      <c r="G8617" s="423">
        <v>2023</v>
      </c>
      <c r="H8617" s="424">
        <f>VLOOKUP(G8617,[3]잔가율!$B$3:$C$33,2,FALSE)</f>
        <v>0.82599999999999996</v>
      </c>
      <c r="I8617" s="434">
        <f t="shared" si="134"/>
        <v>28728280</v>
      </c>
    </row>
    <row r="8618" spans="1:9">
      <c r="A8618" s="421">
        <v>8617</v>
      </c>
      <c r="B8618" s="422" t="s">
        <v>7711</v>
      </c>
      <c r="C8618" s="422" t="s">
        <v>11561</v>
      </c>
      <c r="D8618" s="422" t="s">
        <v>12611</v>
      </c>
      <c r="E8618" s="422" t="s">
        <v>12619</v>
      </c>
      <c r="F8618" s="438">
        <v>36240000</v>
      </c>
      <c r="G8618" s="423">
        <v>2023</v>
      </c>
      <c r="H8618" s="424">
        <f>VLOOKUP(G8618,[3]잔가율!$B$3:$C$33,2,FALSE)</f>
        <v>0.82599999999999996</v>
      </c>
      <c r="I8618" s="434">
        <f t="shared" si="134"/>
        <v>29934240</v>
      </c>
    </row>
    <row r="8619" spans="1:9">
      <c r="A8619" s="421">
        <v>8618</v>
      </c>
      <c r="B8619" s="422" t="s">
        <v>7711</v>
      </c>
      <c r="C8619" s="422" t="s">
        <v>11561</v>
      </c>
      <c r="D8619" s="422" t="s">
        <v>12611</v>
      </c>
      <c r="E8619" s="422" t="s">
        <v>12620</v>
      </c>
      <c r="F8619" s="438">
        <v>32060000</v>
      </c>
      <c r="G8619" s="423">
        <v>2023</v>
      </c>
      <c r="H8619" s="424">
        <f>VLOOKUP(G8619,[3]잔가율!$B$3:$C$33,2,FALSE)</f>
        <v>0.82599999999999996</v>
      </c>
      <c r="I8619" s="434">
        <f t="shared" si="134"/>
        <v>26481560</v>
      </c>
    </row>
    <row r="8620" spans="1:9">
      <c r="A8620" s="421">
        <v>8619</v>
      </c>
      <c r="B8620" s="422" t="s">
        <v>7711</v>
      </c>
      <c r="C8620" s="422" t="s">
        <v>11561</v>
      </c>
      <c r="D8620" s="422" t="s">
        <v>12611</v>
      </c>
      <c r="E8620" s="422" t="s">
        <v>12621</v>
      </c>
      <c r="F8620" s="438">
        <v>33130000</v>
      </c>
      <c r="G8620" s="423">
        <v>2023</v>
      </c>
      <c r="H8620" s="424">
        <f>VLOOKUP(G8620,[3]잔가율!$B$3:$C$33,2,FALSE)</f>
        <v>0.82599999999999996</v>
      </c>
      <c r="I8620" s="434">
        <f t="shared" si="134"/>
        <v>27365380</v>
      </c>
    </row>
    <row r="8621" spans="1:9">
      <c r="A8621" s="421">
        <v>8620</v>
      </c>
      <c r="B8621" s="422" t="s">
        <v>7711</v>
      </c>
      <c r="C8621" s="422" t="s">
        <v>11561</v>
      </c>
      <c r="D8621" s="422" t="s">
        <v>12611</v>
      </c>
      <c r="E8621" s="422" t="s">
        <v>12622</v>
      </c>
      <c r="F8621" s="438">
        <v>39080000</v>
      </c>
      <c r="G8621" s="423">
        <v>2023</v>
      </c>
      <c r="H8621" s="424">
        <f>VLOOKUP(G8621,[3]잔가율!$B$3:$C$33,2,FALSE)</f>
        <v>0.82599999999999996</v>
      </c>
      <c r="I8621" s="434">
        <f t="shared" si="134"/>
        <v>32280080</v>
      </c>
    </row>
    <row r="8622" spans="1:9">
      <c r="A8622" s="421">
        <v>8621</v>
      </c>
      <c r="B8622" s="422" t="s">
        <v>7711</v>
      </c>
      <c r="C8622" s="422" t="s">
        <v>11561</v>
      </c>
      <c r="D8622" s="422" t="s">
        <v>12611</v>
      </c>
      <c r="E8622" s="422" t="s">
        <v>12623</v>
      </c>
      <c r="F8622" s="438">
        <v>27790000</v>
      </c>
      <c r="G8622" s="423">
        <v>2023</v>
      </c>
      <c r="H8622" s="424">
        <f>VLOOKUP(G8622,[3]잔가율!$B$3:$C$33,2,FALSE)</f>
        <v>0.82599999999999996</v>
      </c>
      <c r="I8622" s="434">
        <f t="shared" si="134"/>
        <v>22954540</v>
      </c>
    </row>
    <row r="8623" spans="1:9">
      <c r="A8623" s="421">
        <v>8622</v>
      </c>
      <c r="B8623" s="422" t="s">
        <v>7711</v>
      </c>
      <c r="C8623" s="422" t="s">
        <v>11561</v>
      </c>
      <c r="D8623" s="422" t="s">
        <v>12611</v>
      </c>
      <c r="E8623" s="422" t="s">
        <v>12624</v>
      </c>
      <c r="F8623" s="438">
        <v>28930000</v>
      </c>
      <c r="G8623" s="423">
        <v>2023</v>
      </c>
      <c r="H8623" s="424">
        <f>VLOOKUP(G8623,[3]잔가율!$B$3:$C$33,2,FALSE)</f>
        <v>0.82599999999999996</v>
      </c>
      <c r="I8623" s="434">
        <f t="shared" si="134"/>
        <v>23896180</v>
      </c>
    </row>
    <row r="8624" spans="1:9">
      <c r="A8624" s="421">
        <v>8623</v>
      </c>
      <c r="B8624" s="422" t="s">
        <v>7711</v>
      </c>
      <c r="C8624" s="422" t="s">
        <v>11561</v>
      </c>
      <c r="D8624" s="422" t="s">
        <v>12611</v>
      </c>
      <c r="E8624" s="422" t="s">
        <v>12625</v>
      </c>
      <c r="F8624" s="438">
        <v>33750000</v>
      </c>
      <c r="G8624" s="423">
        <v>2023</v>
      </c>
      <c r="H8624" s="424">
        <f>VLOOKUP(G8624,[3]잔가율!$B$3:$C$33,2,FALSE)</f>
        <v>0.82599999999999996</v>
      </c>
      <c r="I8624" s="434">
        <f t="shared" si="134"/>
        <v>27877500</v>
      </c>
    </row>
    <row r="8625" spans="1:9">
      <c r="A8625" s="421">
        <v>8624</v>
      </c>
      <c r="B8625" s="422" t="s">
        <v>7711</v>
      </c>
      <c r="C8625" s="422" t="s">
        <v>11561</v>
      </c>
      <c r="D8625" s="422" t="s">
        <v>12611</v>
      </c>
      <c r="E8625" s="422" t="s">
        <v>12626</v>
      </c>
      <c r="F8625" s="438">
        <v>35360000</v>
      </c>
      <c r="G8625" s="423">
        <v>2023</v>
      </c>
      <c r="H8625" s="424">
        <f>VLOOKUP(G8625,[3]잔가율!$B$3:$C$33,2,FALSE)</f>
        <v>0.82599999999999996</v>
      </c>
      <c r="I8625" s="434">
        <f t="shared" si="134"/>
        <v>29207360</v>
      </c>
    </row>
    <row r="8626" spans="1:9">
      <c r="A8626" s="421">
        <v>8625</v>
      </c>
      <c r="B8626" s="422" t="s">
        <v>7711</v>
      </c>
      <c r="C8626" s="422" t="s">
        <v>11561</v>
      </c>
      <c r="D8626" s="422" t="s">
        <v>12611</v>
      </c>
      <c r="E8626" s="422" t="s">
        <v>12627</v>
      </c>
      <c r="F8626" s="438">
        <v>28930000</v>
      </c>
      <c r="G8626" s="423">
        <v>2023</v>
      </c>
      <c r="H8626" s="424">
        <f>VLOOKUP(G8626,[3]잔가율!$B$3:$C$33,2,FALSE)</f>
        <v>0.82599999999999996</v>
      </c>
      <c r="I8626" s="434">
        <f t="shared" si="134"/>
        <v>23896180</v>
      </c>
    </row>
    <row r="8627" spans="1:9">
      <c r="A8627" s="421">
        <v>8626</v>
      </c>
      <c r="B8627" s="422" t="s">
        <v>7711</v>
      </c>
      <c r="C8627" s="422" t="s">
        <v>11561</v>
      </c>
      <c r="D8627" s="422" t="s">
        <v>12611</v>
      </c>
      <c r="E8627" s="422" t="s">
        <v>12628</v>
      </c>
      <c r="F8627" s="438">
        <v>32130000</v>
      </c>
      <c r="G8627" s="423">
        <v>2023</v>
      </c>
      <c r="H8627" s="424">
        <f>VLOOKUP(G8627,[3]잔가율!$B$3:$C$33,2,FALSE)</f>
        <v>0.82599999999999996</v>
      </c>
      <c r="I8627" s="434">
        <f t="shared" si="134"/>
        <v>26539380</v>
      </c>
    </row>
    <row r="8628" spans="1:9">
      <c r="A8628" s="421">
        <v>8627</v>
      </c>
      <c r="B8628" s="422" t="s">
        <v>7711</v>
      </c>
      <c r="C8628" s="422" t="s">
        <v>11561</v>
      </c>
      <c r="D8628" s="422" t="s">
        <v>12611</v>
      </c>
      <c r="E8628" s="422" t="s">
        <v>12629</v>
      </c>
      <c r="F8628" s="438">
        <v>30270000</v>
      </c>
      <c r="G8628" s="423">
        <v>2023</v>
      </c>
      <c r="H8628" s="424">
        <f>VLOOKUP(G8628,[3]잔가율!$B$3:$C$33,2,FALSE)</f>
        <v>0.82599999999999996</v>
      </c>
      <c r="I8628" s="434">
        <f t="shared" si="134"/>
        <v>25003020</v>
      </c>
    </row>
    <row r="8629" spans="1:9">
      <c r="A8629" s="421">
        <v>8628</v>
      </c>
      <c r="B8629" s="422" t="s">
        <v>7711</v>
      </c>
      <c r="C8629" s="422" t="s">
        <v>11561</v>
      </c>
      <c r="D8629" s="422" t="s">
        <v>12611</v>
      </c>
      <c r="E8629" s="422" t="s">
        <v>12630</v>
      </c>
      <c r="F8629" s="438">
        <v>30810000</v>
      </c>
      <c r="G8629" s="423">
        <v>2023</v>
      </c>
      <c r="H8629" s="424">
        <f>VLOOKUP(G8629,[3]잔가율!$B$3:$C$33,2,FALSE)</f>
        <v>0.82599999999999996</v>
      </c>
      <c r="I8629" s="434">
        <f t="shared" si="134"/>
        <v>25449060</v>
      </c>
    </row>
    <row r="8630" spans="1:9">
      <c r="A8630" s="421">
        <v>8629</v>
      </c>
      <c r="B8630" s="422" t="s">
        <v>7711</v>
      </c>
      <c r="C8630" s="422" t="s">
        <v>11561</v>
      </c>
      <c r="D8630" s="422" t="s">
        <v>12611</v>
      </c>
      <c r="E8630" s="422" t="s">
        <v>12631</v>
      </c>
      <c r="F8630" s="438">
        <v>32130000</v>
      </c>
      <c r="G8630" s="423">
        <v>2023</v>
      </c>
      <c r="H8630" s="424">
        <f>VLOOKUP(G8630,[3]잔가율!$B$3:$C$33,2,FALSE)</f>
        <v>0.82599999999999996</v>
      </c>
      <c r="I8630" s="434">
        <f t="shared" si="134"/>
        <v>26539380</v>
      </c>
    </row>
    <row r="8631" spans="1:9">
      <c r="A8631" s="421">
        <v>8630</v>
      </c>
      <c r="B8631" s="422" t="s">
        <v>7711</v>
      </c>
      <c r="C8631" s="422" t="s">
        <v>11561</v>
      </c>
      <c r="D8631" s="422" t="s">
        <v>12611</v>
      </c>
      <c r="E8631" s="422" t="s">
        <v>12632</v>
      </c>
      <c r="F8631" s="438">
        <v>24770000</v>
      </c>
      <c r="G8631" s="423">
        <v>2023</v>
      </c>
      <c r="H8631" s="424">
        <f>VLOOKUP(G8631,[3]잔가율!$B$3:$C$33,2,FALSE)</f>
        <v>0.82599999999999996</v>
      </c>
      <c r="I8631" s="434">
        <f t="shared" si="134"/>
        <v>20460020</v>
      </c>
    </row>
    <row r="8632" spans="1:9">
      <c r="A8632" s="421">
        <v>8631</v>
      </c>
      <c r="B8632" s="313" t="s">
        <v>7711</v>
      </c>
      <c r="C8632" s="422" t="s">
        <v>11561</v>
      </c>
      <c r="D8632" s="422" t="s">
        <v>12633</v>
      </c>
      <c r="E8632" s="422" t="s">
        <v>12634</v>
      </c>
      <c r="F8632" s="440">
        <v>32510000</v>
      </c>
      <c r="G8632" s="423">
        <v>2023</v>
      </c>
      <c r="H8632" s="424">
        <f>VLOOKUP(G8632,[3]잔가율!$B$3:$C$33,2,FALSE)</f>
        <v>0.82599999999999996</v>
      </c>
      <c r="I8632" s="434">
        <f t="shared" si="134"/>
        <v>26853260</v>
      </c>
    </row>
    <row r="8633" spans="1:9">
      <c r="A8633" s="421">
        <v>8632</v>
      </c>
      <c r="B8633" s="313" t="s">
        <v>7711</v>
      </c>
      <c r="C8633" s="422" t="s">
        <v>11561</v>
      </c>
      <c r="D8633" s="422" t="s">
        <v>12633</v>
      </c>
      <c r="E8633" s="422" t="s">
        <v>12635</v>
      </c>
      <c r="F8633" s="440">
        <v>31120000</v>
      </c>
      <c r="G8633" s="423">
        <v>2023</v>
      </c>
      <c r="H8633" s="424">
        <f>VLOOKUP(G8633,[3]잔가율!$B$3:$C$33,2,FALSE)</f>
        <v>0.82599999999999996</v>
      </c>
      <c r="I8633" s="434">
        <f t="shared" si="134"/>
        <v>25705120</v>
      </c>
    </row>
    <row r="8634" spans="1:9">
      <c r="A8634" s="421">
        <v>8633</v>
      </c>
      <c r="B8634" s="313" t="s">
        <v>7711</v>
      </c>
      <c r="C8634" s="422" t="s">
        <v>11561</v>
      </c>
      <c r="D8634" s="422" t="s">
        <v>12633</v>
      </c>
      <c r="E8634" s="422" t="s">
        <v>12636</v>
      </c>
      <c r="F8634" s="440">
        <v>32500000</v>
      </c>
      <c r="G8634" s="423">
        <v>2023</v>
      </c>
      <c r="H8634" s="424">
        <f>VLOOKUP(G8634,[3]잔가율!$B$3:$C$33,2,FALSE)</f>
        <v>0.82599999999999996</v>
      </c>
      <c r="I8634" s="434">
        <f t="shared" si="134"/>
        <v>26845000</v>
      </c>
    </row>
    <row r="8635" spans="1:9">
      <c r="A8635" s="421">
        <v>8634</v>
      </c>
      <c r="B8635" s="313" t="s">
        <v>15840</v>
      </c>
      <c r="C8635" s="422" t="s">
        <v>11561</v>
      </c>
      <c r="D8635" s="422" t="s">
        <v>12633</v>
      </c>
      <c r="E8635" s="422" t="s">
        <v>12637</v>
      </c>
      <c r="F8635" s="440">
        <v>32500000</v>
      </c>
      <c r="G8635" s="423">
        <v>2023</v>
      </c>
      <c r="H8635" s="424">
        <f>VLOOKUP(G8635,[3]잔가율!$B$3:$C$33,2,FALSE)</f>
        <v>0.82599999999999996</v>
      </c>
      <c r="I8635" s="434">
        <f t="shared" si="134"/>
        <v>26845000</v>
      </c>
    </row>
    <row r="8636" spans="1:9">
      <c r="A8636" s="421">
        <v>8635</v>
      </c>
      <c r="B8636" s="313" t="s">
        <v>7711</v>
      </c>
      <c r="C8636" s="422" t="s">
        <v>11561</v>
      </c>
      <c r="D8636" s="422" t="s">
        <v>12633</v>
      </c>
      <c r="E8636" s="422" t="s">
        <v>12638</v>
      </c>
      <c r="F8636" s="440">
        <v>32450000</v>
      </c>
      <c r="G8636" s="423">
        <v>2023</v>
      </c>
      <c r="H8636" s="424">
        <f>VLOOKUP(G8636,[3]잔가율!$B$3:$C$33,2,FALSE)</f>
        <v>0.82599999999999996</v>
      </c>
      <c r="I8636" s="434">
        <f t="shared" si="134"/>
        <v>26803700</v>
      </c>
    </row>
    <row r="8637" spans="1:9">
      <c r="A8637" s="421">
        <v>8636</v>
      </c>
      <c r="B8637" s="313" t="s">
        <v>7711</v>
      </c>
      <c r="C8637" s="422" t="s">
        <v>11561</v>
      </c>
      <c r="D8637" s="422" t="s">
        <v>12633</v>
      </c>
      <c r="E8637" s="422" t="s">
        <v>12639</v>
      </c>
      <c r="F8637" s="440">
        <v>32000000</v>
      </c>
      <c r="G8637" s="423">
        <v>2023</v>
      </c>
      <c r="H8637" s="424">
        <f>VLOOKUP(G8637,[3]잔가율!$B$3:$C$33,2,FALSE)</f>
        <v>0.82599999999999996</v>
      </c>
      <c r="I8637" s="434">
        <f t="shared" si="134"/>
        <v>26432000</v>
      </c>
    </row>
    <row r="8638" spans="1:9">
      <c r="A8638" s="421">
        <v>8637</v>
      </c>
      <c r="B8638" s="313" t="s">
        <v>7711</v>
      </c>
      <c r="C8638" s="422" t="s">
        <v>11561</v>
      </c>
      <c r="D8638" s="422" t="s">
        <v>12633</v>
      </c>
      <c r="E8638" s="422" t="s">
        <v>12640</v>
      </c>
      <c r="F8638" s="440">
        <v>33710000</v>
      </c>
      <c r="G8638" s="423">
        <v>2023</v>
      </c>
      <c r="H8638" s="424">
        <f>VLOOKUP(G8638,[3]잔가율!$B$3:$C$33,2,FALSE)</f>
        <v>0.82599999999999996</v>
      </c>
      <c r="I8638" s="434">
        <f t="shared" si="134"/>
        <v>27844460</v>
      </c>
    </row>
    <row r="8639" spans="1:9">
      <c r="A8639" s="421">
        <v>8638</v>
      </c>
      <c r="B8639" s="313" t="s">
        <v>7711</v>
      </c>
      <c r="C8639" s="422" t="s">
        <v>11561</v>
      </c>
      <c r="D8639" s="422" t="s">
        <v>15864</v>
      </c>
      <c r="E8639" s="422" t="s">
        <v>12641</v>
      </c>
      <c r="F8639" s="440">
        <v>36130000</v>
      </c>
      <c r="G8639" s="423">
        <v>2023</v>
      </c>
      <c r="H8639" s="424">
        <f>VLOOKUP(G8639,[3]잔가율!$B$3:$C$33,2,FALSE)</f>
        <v>0.82599999999999996</v>
      </c>
      <c r="I8639" s="434">
        <f t="shared" si="134"/>
        <v>29843380</v>
      </c>
    </row>
    <row r="8640" spans="1:9">
      <c r="A8640" s="421">
        <v>8639</v>
      </c>
      <c r="B8640" s="313" t="s">
        <v>7711</v>
      </c>
      <c r="C8640" s="422" t="s">
        <v>11561</v>
      </c>
      <c r="D8640" s="422" t="s">
        <v>15864</v>
      </c>
      <c r="E8640" s="422" t="s">
        <v>12642</v>
      </c>
      <c r="F8640" s="440">
        <v>36170000</v>
      </c>
      <c r="G8640" s="423">
        <v>2023</v>
      </c>
      <c r="H8640" s="424">
        <f>VLOOKUP(G8640,[3]잔가율!$B$3:$C$33,2,FALSE)</f>
        <v>0.82599999999999996</v>
      </c>
      <c r="I8640" s="434">
        <f t="shared" si="134"/>
        <v>29876420</v>
      </c>
    </row>
    <row r="8641" spans="1:9">
      <c r="A8641" s="421">
        <v>8640</v>
      </c>
      <c r="B8641" s="313" t="s">
        <v>7711</v>
      </c>
      <c r="C8641" s="422" t="s">
        <v>11561</v>
      </c>
      <c r="D8641" s="422" t="s">
        <v>15864</v>
      </c>
      <c r="E8641" s="422" t="s">
        <v>12643</v>
      </c>
      <c r="F8641" s="440">
        <v>33480000</v>
      </c>
      <c r="G8641" s="423">
        <v>2023</v>
      </c>
      <c r="H8641" s="424">
        <f>VLOOKUP(G8641,[3]잔가율!$B$3:$C$33,2,FALSE)</f>
        <v>0.82599999999999996</v>
      </c>
      <c r="I8641" s="434">
        <f t="shared" si="134"/>
        <v>27654480</v>
      </c>
    </row>
    <row r="8642" spans="1:9">
      <c r="A8642" s="421">
        <v>8641</v>
      </c>
      <c r="B8642" s="313" t="s">
        <v>7711</v>
      </c>
      <c r="C8642" s="422" t="s">
        <v>11561</v>
      </c>
      <c r="D8642" s="422" t="s">
        <v>15864</v>
      </c>
      <c r="E8642" s="422" t="s">
        <v>12644</v>
      </c>
      <c r="F8642" s="440">
        <v>34070000</v>
      </c>
      <c r="G8642" s="423">
        <v>2023</v>
      </c>
      <c r="H8642" s="424">
        <f>VLOOKUP(G8642,[3]잔가율!$B$3:$C$33,2,FALSE)</f>
        <v>0.82599999999999996</v>
      </c>
      <c r="I8642" s="434">
        <f t="shared" ref="I8642:I8705" si="135">ROUNDDOWN(F8642*H8642,0)</f>
        <v>28141820</v>
      </c>
    </row>
    <row r="8643" spans="1:9">
      <c r="A8643" s="421">
        <v>8642</v>
      </c>
      <c r="B8643" s="313" t="s">
        <v>7711</v>
      </c>
      <c r="C8643" s="422" t="s">
        <v>11561</v>
      </c>
      <c r="D8643" s="422" t="s">
        <v>15864</v>
      </c>
      <c r="E8643" s="422" t="s">
        <v>12645</v>
      </c>
      <c r="F8643" s="440">
        <v>39270000</v>
      </c>
      <c r="G8643" s="423">
        <v>2023</v>
      </c>
      <c r="H8643" s="424">
        <f>VLOOKUP(G8643,[3]잔가율!$B$3:$C$33,2,FALSE)</f>
        <v>0.82599999999999996</v>
      </c>
      <c r="I8643" s="434">
        <f t="shared" si="135"/>
        <v>32437020</v>
      </c>
    </row>
    <row r="8644" spans="1:9">
      <c r="A8644" s="421">
        <v>8643</v>
      </c>
      <c r="B8644" s="313" t="s">
        <v>7711</v>
      </c>
      <c r="C8644" s="422" t="s">
        <v>15861</v>
      </c>
      <c r="D8644" s="422" t="s">
        <v>15864</v>
      </c>
      <c r="E8644" s="422" t="s">
        <v>12646</v>
      </c>
      <c r="F8644" s="440">
        <v>38920000</v>
      </c>
      <c r="G8644" s="423">
        <v>2023</v>
      </c>
      <c r="H8644" s="424">
        <f>VLOOKUP(G8644,[3]잔가율!$B$3:$C$33,2,FALSE)</f>
        <v>0.82599999999999996</v>
      </c>
      <c r="I8644" s="434">
        <f t="shared" si="135"/>
        <v>32147920</v>
      </c>
    </row>
    <row r="8645" spans="1:9">
      <c r="A8645" s="421">
        <v>8644</v>
      </c>
      <c r="B8645" s="313" t="s">
        <v>7711</v>
      </c>
      <c r="C8645" s="422" t="s">
        <v>11561</v>
      </c>
      <c r="D8645" s="422" t="s">
        <v>12633</v>
      </c>
      <c r="E8645" s="422" t="s">
        <v>12647</v>
      </c>
      <c r="F8645" s="440">
        <v>36770000</v>
      </c>
      <c r="G8645" s="423">
        <v>2023</v>
      </c>
      <c r="H8645" s="424">
        <f>VLOOKUP(G8645,[3]잔가율!$B$3:$C$33,2,FALSE)</f>
        <v>0.82599999999999996</v>
      </c>
      <c r="I8645" s="434">
        <f t="shared" si="135"/>
        <v>30372020</v>
      </c>
    </row>
    <row r="8646" spans="1:9">
      <c r="A8646" s="421">
        <v>8645</v>
      </c>
      <c r="B8646" s="313" t="s">
        <v>7711</v>
      </c>
      <c r="C8646" s="422" t="s">
        <v>11561</v>
      </c>
      <c r="D8646" s="422" t="s">
        <v>12633</v>
      </c>
      <c r="E8646" s="422" t="s">
        <v>12648</v>
      </c>
      <c r="F8646" s="440">
        <v>33480000</v>
      </c>
      <c r="G8646" s="423">
        <v>2023</v>
      </c>
      <c r="H8646" s="424">
        <f>VLOOKUP(G8646,[3]잔가율!$B$3:$C$33,2,FALSE)</f>
        <v>0.82599999999999996</v>
      </c>
      <c r="I8646" s="434">
        <f t="shared" si="135"/>
        <v>27654480</v>
      </c>
    </row>
    <row r="8647" spans="1:9">
      <c r="A8647" s="421">
        <v>8646</v>
      </c>
      <c r="B8647" s="313" t="s">
        <v>7711</v>
      </c>
      <c r="C8647" s="422" t="s">
        <v>11561</v>
      </c>
      <c r="D8647" s="422" t="s">
        <v>12633</v>
      </c>
      <c r="E8647" s="422" t="s">
        <v>12649</v>
      </c>
      <c r="F8647" s="440">
        <v>36920000</v>
      </c>
      <c r="G8647" s="423">
        <v>2023</v>
      </c>
      <c r="H8647" s="424">
        <f>VLOOKUP(G8647,[3]잔가율!$B$3:$C$33,2,FALSE)</f>
        <v>0.82599999999999996</v>
      </c>
      <c r="I8647" s="434">
        <f t="shared" si="135"/>
        <v>30495920</v>
      </c>
    </row>
    <row r="8648" spans="1:9">
      <c r="A8648" s="421">
        <v>8647</v>
      </c>
      <c r="B8648" s="313" t="s">
        <v>7711</v>
      </c>
      <c r="C8648" s="422" t="s">
        <v>11561</v>
      </c>
      <c r="D8648" s="422" t="s">
        <v>12633</v>
      </c>
      <c r="E8648" s="422" t="s">
        <v>12650</v>
      </c>
      <c r="F8648" s="440">
        <v>33220000</v>
      </c>
      <c r="G8648" s="423">
        <v>2023</v>
      </c>
      <c r="H8648" s="424">
        <f>VLOOKUP(G8648,[3]잔가율!$B$3:$C$33,2,FALSE)</f>
        <v>0.82599999999999996</v>
      </c>
      <c r="I8648" s="434">
        <f t="shared" si="135"/>
        <v>27439720</v>
      </c>
    </row>
    <row r="8649" spans="1:9">
      <c r="A8649" s="421">
        <v>8648</v>
      </c>
      <c r="B8649" s="313" t="s">
        <v>7711</v>
      </c>
      <c r="C8649" s="422" t="s">
        <v>11561</v>
      </c>
      <c r="D8649" s="422" t="s">
        <v>12633</v>
      </c>
      <c r="E8649" s="422" t="s">
        <v>12651</v>
      </c>
      <c r="F8649" s="440">
        <v>36500000</v>
      </c>
      <c r="G8649" s="423">
        <v>2023</v>
      </c>
      <c r="H8649" s="424">
        <f>VLOOKUP(G8649,[3]잔가율!$B$3:$C$33,2,FALSE)</f>
        <v>0.82599999999999996</v>
      </c>
      <c r="I8649" s="434">
        <f t="shared" si="135"/>
        <v>30149000</v>
      </c>
    </row>
    <row r="8650" spans="1:9">
      <c r="A8650" s="421">
        <v>8649</v>
      </c>
      <c r="B8650" s="313" t="s">
        <v>7711</v>
      </c>
      <c r="C8650" s="422" t="s">
        <v>11561</v>
      </c>
      <c r="D8650" s="422" t="s">
        <v>12633</v>
      </c>
      <c r="E8650" s="422" t="s">
        <v>12652</v>
      </c>
      <c r="F8650" s="440">
        <v>33480000</v>
      </c>
      <c r="G8650" s="423">
        <v>2023</v>
      </c>
      <c r="H8650" s="424">
        <f>VLOOKUP(G8650,[3]잔가율!$B$3:$C$33,2,FALSE)</f>
        <v>0.82599999999999996</v>
      </c>
      <c r="I8650" s="434">
        <f t="shared" si="135"/>
        <v>27654480</v>
      </c>
    </row>
    <row r="8651" spans="1:9">
      <c r="A8651" s="421">
        <v>8650</v>
      </c>
      <c r="B8651" s="313" t="s">
        <v>7711</v>
      </c>
      <c r="C8651" s="422" t="s">
        <v>11561</v>
      </c>
      <c r="D8651" s="422" t="s">
        <v>12653</v>
      </c>
      <c r="E8651" s="422" t="s">
        <v>12654</v>
      </c>
      <c r="F8651" s="440">
        <v>68620000</v>
      </c>
      <c r="G8651" s="423">
        <v>2023</v>
      </c>
      <c r="H8651" s="424">
        <f>VLOOKUP(G8651,[3]잔가율!$B$3:$C$33,2,FALSE)</f>
        <v>0.82599999999999996</v>
      </c>
      <c r="I8651" s="434">
        <f t="shared" si="135"/>
        <v>56680120</v>
      </c>
    </row>
    <row r="8652" spans="1:9">
      <c r="A8652" s="421">
        <v>8651</v>
      </c>
      <c r="B8652" s="313" t="s">
        <v>7711</v>
      </c>
      <c r="C8652" s="422" t="s">
        <v>11561</v>
      </c>
      <c r="D8652" s="422" t="s">
        <v>12653</v>
      </c>
      <c r="E8652" s="422" t="s">
        <v>12655</v>
      </c>
      <c r="F8652" s="440">
        <v>65480000</v>
      </c>
      <c r="G8652" s="423">
        <v>2023</v>
      </c>
      <c r="H8652" s="424">
        <f>VLOOKUP(G8652,[3]잔가율!$B$3:$C$33,2,FALSE)</f>
        <v>0.82599999999999996</v>
      </c>
      <c r="I8652" s="434">
        <f t="shared" si="135"/>
        <v>54086480</v>
      </c>
    </row>
    <row r="8653" spans="1:9">
      <c r="A8653" s="421">
        <v>8652</v>
      </c>
      <c r="B8653" s="313" t="s">
        <v>7711</v>
      </c>
      <c r="C8653" s="422" t="s">
        <v>11561</v>
      </c>
      <c r="D8653" s="422" t="s">
        <v>12653</v>
      </c>
      <c r="E8653" s="422" t="s">
        <v>12656</v>
      </c>
      <c r="F8653" s="440">
        <v>68620000</v>
      </c>
      <c r="G8653" s="423">
        <v>2023</v>
      </c>
      <c r="H8653" s="424">
        <f>VLOOKUP(G8653,[3]잔가율!$B$3:$C$33,2,FALSE)</f>
        <v>0.82599999999999996</v>
      </c>
      <c r="I8653" s="434">
        <f t="shared" si="135"/>
        <v>56680120</v>
      </c>
    </row>
    <row r="8654" spans="1:9">
      <c r="A8654" s="421">
        <v>8653</v>
      </c>
      <c r="B8654" s="313" t="s">
        <v>15840</v>
      </c>
      <c r="C8654" s="422" t="s">
        <v>11561</v>
      </c>
      <c r="D8654" s="422" t="s">
        <v>12653</v>
      </c>
      <c r="E8654" s="422" t="s">
        <v>12657</v>
      </c>
      <c r="F8654" s="440">
        <v>59790000</v>
      </c>
      <c r="G8654" s="423">
        <v>2023</v>
      </c>
      <c r="H8654" s="424">
        <f>VLOOKUP(G8654,[3]잔가율!$B$3:$C$33,2,FALSE)</f>
        <v>0.82599999999999996</v>
      </c>
      <c r="I8654" s="434">
        <f t="shared" si="135"/>
        <v>49386540</v>
      </c>
    </row>
    <row r="8655" spans="1:9">
      <c r="A8655" s="421">
        <v>8654</v>
      </c>
      <c r="B8655" s="313" t="s">
        <v>7711</v>
      </c>
      <c r="C8655" s="422" t="s">
        <v>11561</v>
      </c>
      <c r="D8655" s="422" t="s">
        <v>12653</v>
      </c>
      <c r="E8655" s="422" t="s">
        <v>12658</v>
      </c>
      <c r="F8655" s="440">
        <v>63700000</v>
      </c>
      <c r="G8655" s="423">
        <v>2023</v>
      </c>
      <c r="H8655" s="424">
        <f>VLOOKUP(G8655,[3]잔가율!$B$3:$C$33,2,FALSE)</f>
        <v>0.82599999999999996</v>
      </c>
      <c r="I8655" s="434">
        <f t="shared" si="135"/>
        <v>52616200</v>
      </c>
    </row>
    <row r="8656" spans="1:9">
      <c r="A8656" s="421">
        <v>8655</v>
      </c>
      <c r="B8656" s="313" t="s">
        <v>7711</v>
      </c>
      <c r="C8656" s="425" t="s">
        <v>11561</v>
      </c>
      <c r="D8656" s="425" t="s">
        <v>15865</v>
      </c>
      <c r="E8656" s="425" t="s">
        <v>12659</v>
      </c>
      <c r="F8656" s="444">
        <v>60760000</v>
      </c>
      <c r="G8656" s="423">
        <v>2023</v>
      </c>
      <c r="H8656" s="424">
        <f>VLOOKUP(G8656,[3]잔가율!$B$3:$C$33,2,FALSE)</f>
        <v>0.82599999999999996</v>
      </c>
      <c r="I8656" s="434">
        <f t="shared" si="135"/>
        <v>50187760</v>
      </c>
    </row>
    <row r="8657" spans="1:9">
      <c r="A8657" s="421">
        <v>8656</v>
      </c>
      <c r="B8657" s="313" t="s">
        <v>7711</v>
      </c>
      <c r="C8657" s="426" t="s">
        <v>11561</v>
      </c>
      <c r="D8657" s="426" t="s">
        <v>12653</v>
      </c>
      <c r="E8657" s="426" t="s">
        <v>12660</v>
      </c>
      <c r="F8657" s="442">
        <v>64400000</v>
      </c>
      <c r="G8657" s="423">
        <v>2023</v>
      </c>
      <c r="H8657" s="424">
        <f>VLOOKUP(G8657,[3]잔가율!$B$3:$C$33,2,FALSE)</f>
        <v>0.82599999999999996</v>
      </c>
      <c r="I8657" s="434">
        <f t="shared" si="135"/>
        <v>53194400</v>
      </c>
    </row>
    <row r="8658" spans="1:9">
      <c r="A8658" s="421">
        <v>8657</v>
      </c>
      <c r="B8658" s="313" t="s">
        <v>7711</v>
      </c>
      <c r="C8658" s="425" t="s">
        <v>11561</v>
      </c>
      <c r="D8658" s="425" t="s">
        <v>12653</v>
      </c>
      <c r="E8658" s="425" t="s">
        <v>12661</v>
      </c>
      <c r="F8658" s="444">
        <v>61450000</v>
      </c>
      <c r="G8658" s="423">
        <v>2023</v>
      </c>
      <c r="H8658" s="424">
        <f>VLOOKUP(G8658,[3]잔가율!$B$3:$C$33,2,FALSE)</f>
        <v>0.82599999999999996</v>
      </c>
      <c r="I8658" s="434">
        <f t="shared" si="135"/>
        <v>50757700</v>
      </c>
    </row>
    <row r="8659" spans="1:9">
      <c r="A8659" s="421">
        <v>8658</v>
      </c>
      <c r="B8659" s="313" t="s">
        <v>7711</v>
      </c>
      <c r="C8659" s="426" t="s">
        <v>11561</v>
      </c>
      <c r="D8659" s="426" t="s">
        <v>12653</v>
      </c>
      <c r="E8659" s="426" t="s">
        <v>12662</v>
      </c>
      <c r="F8659" s="442">
        <v>64040000</v>
      </c>
      <c r="G8659" s="423">
        <v>2023</v>
      </c>
      <c r="H8659" s="424">
        <f>VLOOKUP(G8659,[3]잔가율!$B$3:$C$33,2,FALSE)</f>
        <v>0.82599999999999996</v>
      </c>
      <c r="I8659" s="434">
        <f t="shared" si="135"/>
        <v>52897040</v>
      </c>
    </row>
    <row r="8660" spans="1:9">
      <c r="A8660" s="421">
        <v>8659</v>
      </c>
      <c r="B8660" s="313" t="s">
        <v>7711</v>
      </c>
      <c r="C8660" s="426" t="s">
        <v>11561</v>
      </c>
      <c r="D8660" s="426" t="s">
        <v>12653</v>
      </c>
      <c r="E8660" s="426" t="s">
        <v>12663</v>
      </c>
      <c r="F8660" s="442">
        <v>61490000</v>
      </c>
      <c r="G8660" s="423">
        <v>2023</v>
      </c>
      <c r="H8660" s="424">
        <f>VLOOKUP(G8660,[3]잔가율!$B$3:$C$33,2,FALSE)</f>
        <v>0.82599999999999996</v>
      </c>
      <c r="I8660" s="434">
        <f t="shared" si="135"/>
        <v>50790740</v>
      </c>
    </row>
    <row r="8661" spans="1:9">
      <c r="A8661" s="421">
        <v>8660</v>
      </c>
      <c r="B8661" s="313" t="s">
        <v>7711</v>
      </c>
      <c r="C8661" s="426" t="s">
        <v>11561</v>
      </c>
      <c r="D8661" s="426" t="s">
        <v>12653</v>
      </c>
      <c r="E8661" s="426" t="s">
        <v>12664</v>
      </c>
      <c r="F8661" s="442">
        <v>64210000</v>
      </c>
      <c r="G8661" s="423">
        <v>2023</v>
      </c>
      <c r="H8661" s="424">
        <f>VLOOKUP(G8661,[3]잔가율!$B$3:$C$33,2,FALSE)</f>
        <v>0.82599999999999996</v>
      </c>
      <c r="I8661" s="434">
        <f t="shared" si="135"/>
        <v>53037460</v>
      </c>
    </row>
    <row r="8662" spans="1:9">
      <c r="A8662" s="421">
        <v>8661</v>
      </c>
      <c r="B8662" s="422" t="s">
        <v>7711</v>
      </c>
      <c r="C8662" s="422" t="s">
        <v>11561</v>
      </c>
      <c r="D8662" s="422" t="s">
        <v>2015</v>
      </c>
      <c r="E8662" s="422" t="s">
        <v>12665</v>
      </c>
      <c r="F8662" s="438">
        <v>13390000</v>
      </c>
      <c r="G8662" s="423">
        <v>2023</v>
      </c>
      <c r="H8662" s="424">
        <f>VLOOKUP(G8662,[3]잔가율!$B$3:$C$33,2,FALSE)</f>
        <v>0.82599999999999996</v>
      </c>
      <c r="I8662" s="434">
        <f t="shared" si="135"/>
        <v>11060140</v>
      </c>
    </row>
    <row r="8663" spans="1:9">
      <c r="A8663" s="421">
        <v>8662</v>
      </c>
      <c r="B8663" s="422" t="s">
        <v>7711</v>
      </c>
      <c r="C8663" s="422" t="s">
        <v>11561</v>
      </c>
      <c r="D8663" s="422" t="s">
        <v>2015</v>
      </c>
      <c r="E8663" s="422" t="s">
        <v>12666</v>
      </c>
      <c r="F8663" s="438">
        <v>16350000</v>
      </c>
      <c r="G8663" s="423">
        <v>2023</v>
      </c>
      <c r="H8663" s="424">
        <f>VLOOKUP(G8663,[3]잔가율!$B$3:$C$33,2,FALSE)</f>
        <v>0.82599999999999996</v>
      </c>
      <c r="I8663" s="434">
        <f t="shared" si="135"/>
        <v>13505100</v>
      </c>
    </row>
    <row r="8664" spans="1:9">
      <c r="A8664" s="421">
        <v>8663</v>
      </c>
      <c r="B8664" s="422" t="s">
        <v>7711</v>
      </c>
      <c r="C8664" s="422" t="s">
        <v>11561</v>
      </c>
      <c r="D8664" s="422" t="s">
        <v>2015</v>
      </c>
      <c r="E8664" s="422" t="s">
        <v>12667</v>
      </c>
      <c r="F8664" s="438">
        <v>16350000</v>
      </c>
      <c r="G8664" s="423">
        <v>2023</v>
      </c>
      <c r="H8664" s="424">
        <f>VLOOKUP(G8664,[3]잔가율!$B$3:$C$33,2,FALSE)</f>
        <v>0.82599999999999996</v>
      </c>
      <c r="I8664" s="434">
        <f t="shared" si="135"/>
        <v>13505100</v>
      </c>
    </row>
    <row r="8665" spans="1:9">
      <c r="A8665" s="421">
        <v>8664</v>
      </c>
      <c r="B8665" s="426" t="s">
        <v>7711</v>
      </c>
      <c r="C8665" s="426" t="s">
        <v>11561</v>
      </c>
      <c r="D8665" s="426" t="s">
        <v>2015</v>
      </c>
      <c r="E8665" s="426" t="s">
        <v>12668</v>
      </c>
      <c r="F8665" s="441">
        <v>18220000</v>
      </c>
      <c r="G8665" s="423">
        <v>2023</v>
      </c>
      <c r="H8665" s="424">
        <f>VLOOKUP(G8665,[3]잔가율!$B$3:$C$33,2,FALSE)</f>
        <v>0.82599999999999996</v>
      </c>
      <c r="I8665" s="434">
        <f t="shared" si="135"/>
        <v>15049720</v>
      </c>
    </row>
    <row r="8666" spans="1:9">
      <c r="A8666" s="421">
        <v>8665</v>
      </c>
      <c r="B8666" s="426" t="s">
        <v>7711</v>
      </c>
      <c r="C8666" s="426" t="s">
        <v>11561</v>
      </c>
      <c r="D8666" s="426" t="s">
        <v>2015</v>
      </c>
      <c r="E8666" s="426" t="s">
        <v>12669</v>
      </c>
      <c r="F8666" s="441">
        <v>19240000</v>
      </c>
      <c r="G8666" s="423">
        <v>2023</v>
      </c>
      <c r="H8666" s="424">
        <f>VLOOKUP(G8666,[3]잔가율!$B$3:$C$33,2,FALSE)</f>
        <v>0.82599999999999996</v>
      </c>
      <c r="I8666" s="434">
        <f t="shared" si="135"/>
        <v>15892240</v>
      </c>
    </row>
    <row r="8667" spans="1:9">
      <c r="A8667" s="421">
        <v>8666</v>
      </c>
      <c r="B8667" s="426" t="s">
        <v>7711</v>
      </c>
      <c r="C8667" s="426" t="s">
        <v>11561</v>
      </c>
      <c r="D8667" s="426" t="s">
        <v>2015</v>
      </c>
      <c r="E8667" s="426" t="s">
        <v>12670</v>
      </c>
      <c r="F8667" s="441">
        <v>18560000</v>
      </c>
      <c r="G8667" s="423">
        <v>2023</v>
      </c>
      <c r="H8667" s="424">
        <f>VLOOKUP(G8667,[3]잔가율!$B$3:$C$33,2,FALSE)</f>
        <v>0.82599999999999996</v>
      </c>
      <c r="I8667" s="434">
        <f t="shared" si="135"/>
        <v>15330560</v>
      </c>
    </row>
    <row r="8668" spans="1:9">
      <c r="A8668" s="421">
        <v>8667</v>
      </c>
      <c r="B8668" s="426" t="s">
        <v>7711</v>
      </c>
      <c r="C8668" s="426" t="s">
        <v>11561</v>
      </c>
      <c r="D8668" s="426" t="s">
        <v>2015</v>
      </c>
      <c r="E8668" s="426" t="s">
        <v>12671</v>
      </c>
      <c r="F8668" s="441">
        <v>19510000</v>
      </c>
      <c r="G8668" s="423">
        <v>2023</v>
      </c>
      <c r="H8668" s="424">
        <f>VLOOKUP(G8668,[3]잔가율!$B$3:$C$33,2,FALSE)</f>
        <v>0.82599999999999996</v>
      </c>
      <c r="I8668" s="434">
        <f t="shared" si="135"/>
        <v>16115260</v>
      </c>
    </row>
    <row r="8669" spans="1:9">
      <c r="A8669" s="421">
        <v>8668</v>
      </c>
      <c r="B8669" s="422" t="s">
        <v>7711</v>
      </c>
      <c r="C8669" s="422" t="s">
        <v>11561</v>
      </c>
      <c r="D8669" s="422" t="s">
        <v>2015</v>
      </c>
      <c r="E8669" s="422" t="s">
        <v>12672</v>
      </c>
      <c r="F8669" s="438">
        <v>14720000</v>
      </c>
      <c r="G8669" s="423">
        <v>2023</v>
      </c>
      <c r="H8669" s="424">
        <f>VLOOKUP(G8669,[3]잔가율!$B$3:$C$33,2,FALSE)</f>
        <v>0.82599999999999996</v>
      </c>
      <c r="I8669" s="434">
        <f t="shared" si="135"/>
        <v>12158720</v>
      </c>
    </row>
    <row r="8670" spans="1:9">
      <c r="A8670" s="421">
        <v>8669</v>
      </c>
      <c r="B8670" s="426" t="s">
        <v>7711</v>
      </c>
      <c r="C8670" s="426" t="s">
        <v>11561</v>
      </c>
      <c r="D8670" s="426" t="s">
        <v>2015</v>
      </c>
      <c r="E8670" s="426" t="s">
        <v>12673</v>
      </c>
      <c r="F8670" s="441">
        <v>16220000</v>
      </c>
      <c r="G8670" s="423">
        <v>2023</v>
      </c>
      <c r="H8670" s="424">
        <f>VLOOKUP(G8670,[3]잔가율!$B$3:$C$33,2,FALSE)</f>
        <v>0.82599999999999996</v>
      </c>
      <c r="I8670" s="434">
        <f t="shared" si="135"/>
        <v>13397720</v>
      </c>
    </row>
    <row r="8671" spans="1:9">
      <c r="A8671" s="421">
        <v>8670</v>
      </c>
      <c r="B8671" s="422" t="s">
        <v>7711</v>
      </c>
      <c r="C8671" s="422" t="s">
        <v>11561</v>
      </c>
      <c r="D8671" s="422" t="s">
        <v>2015</v>
      </c>
      <c r="E8671" s="422" t="s">
        <v>12674</v>
      </c>
      <c r="F8671" s="438">
        <v>19190000</v>
      </c>
      <c r="G8671" s="423">
        <v>2023</v>
      </c>
      <c r="H8671" s="424">
        <f>VLOOKUP(G8671,[3]잔가율!$B$3:$C$33,2,FALSE)</f>
        <v>0.82599999999999996</v>
      </c>
      <c r="I8671" s="434">
        <f t="shared" si="135"/>
        <v>15850940</v>
      </c>
    </row>
    <row r="8672" spans="1:9">
      <c r="A8672" s="421">
        <v>8671</v>
      </c>
      <c r="B8672" s="426" t="s">
        <v>7711</v>
      </c>
      <c r="C8672" s="426" t="s">
        <v>11561</v>
      </c>
      <c r="D8672" s="426" t="s">
        <v>2015</v>
      </c>
      <c r="E8672" s="426" t="s">
        <v>12675</v>
      </c>
      <c r="F8672" s="441">
        <v>20360000</v>
      </c>
      <c r="G8672" s="423">
        <v>2023</v>
      </c>
      <c r="H8672" s="424">
        <f>VLOOKUP(G8672,[3]잔가율!$B$3:$C$33,2,FALSE)</f>
        <v>0.82599999999999996</v>
      </c>
      <c r="I8672" s="434">
        <f t="shared" si="135"/>
        <v>16817360</v>
      </c>
    </row>
    <row r="8673" spans="1:9">
      <c r="A8673" s="421">
        <v>8672</v>
      </c>
      <c r="B8673" s="426" t="s">
        <v>7711</v>
      </c>
      <c r="C8673" s="426" t="s">
        <v>11561</v>
      </c>
      <c r="D8673" s="426" t="s">
        <v>2015</v>
      </c>
      <c r="E8673" s="426" t="s">
        <v>12676</v>
      </c>
      <c r="F8673" s="441">
        <v>14850000</v>
      </c>
      <c r="G8673" s="423">
        <v>2023</v>
      </c>
      <c r="H8673" s="424">
        <f>VLOOKUP(G8673,[3]잔가율!$B$3:$C$33,2,FALSE)</f>
        <v>0.82599999999999996</v>
      </c>
      <c r="I8673" s="434">
        <f t="shared" si="135"/>
        <v>12266100</v>
      </c>
    </row>
    <row r="8674" spans="1:9">
      <c r="A8674" s="421">
        <v>8673</v>
      </c>
      <c r="B8674" s="426" t="s">
        <v>7711</v>
      </c>
      <c r="C8674" s="426" t="s">
        <v>11561</v>
      </c>
      <c r="D8674" s="426" t="s">
        <v>2015</v>
      </c>
      <c r="E8674" s="426" t="s">
        <v>12677</v>
      </c>
      <c r="F8674" s="441">
        <v>14940000</v>
      </c>
      <c r="G8674" s="423">
        <v>2023</v>
      </c>
      <c r="H8674" s="424">
        <f>VLOOKUP(G8674,[3]잔가율!$B$3:$C$33,2,FALSE)</f>
        <v>0.82599999999999996</v>
      </c>
      <c r="I8674" s="434">
        <f t="shared" si="135"/>
        <v>12340440</v>
      </c>
    </row>
    <row r="8675" spans="1:9">
      <c r="A8675" s="421">
        <v>8674</v>
      </c>
      <c r="B8675" s="422" t="s">
        <v>7711</v>
      </c>
      <c r="C8675" s="422" t="s">
        <v>11561</v>
      </c>
      <c r="D8675" s="422" t="s">
        <v>2016</v>
      </c>
      <c r="E8675" s="422" t="s">
        <v>12678</v>
      </c>
      <c r="F8675" s="438">
        <v>16400000</v>
      </c>
      <c r="G8675" s="423">
        <v>2023</v>
      </c>
      <c r="H8675" s="424">
        <f>VLOOKUP(G8675,[3]잔가율!$B$3:$C$33,2,FALSE)</f>
        <v>0.82599999999999996</v>
      </c>
      <c r="I8675" s="434">
        <f t="shared" si="135"/>
        <v>13546400</v>
      </c>
    </row>
    <row r="8676" spans="1:9">
      <c r="A8676" s="421">
        <v>8675</v>
      </c>
      <c r="B8676" s="422" t="s">
        <v>7711</v>
      </c>
      <c r="C8676" s="422" t="s">
        <v>11561</v>
      </c>
      <c r="D8676" s="422" t="s">
        <v>2016</v>
      </c>
      <c r="E8676" s="422" t="s">
        <v>12679</v>
      </c>
      <c r="F8676" s="438">
        <v>18660000</v>
      </c>
      <c r="G8676" s="423">
        <v>2023</v>
      </c>
      <c r="H8676" s="424">
        <f>VLOOKUP(G8676,[3]잔가율!$B$3:$C$33,2,FALSE)</f>
        <v>0.82599999999999996</v>
      </c>
      <c r="I8676" s="434">
        <f t="shared" si="135"/>
        <v>15413160</v>
      </c>
    </row>
    <row r="8677" spans="1:9">
      <c r="A8677" s="421">
        <v>8676</v>
      </c>
      <c r="B8677" s="422" t="s">
        <v>7711</v>
      </c>
      <c r="C8677" s="422" t="s">
        <v>11561</v>
      </c>
      <c r="D8677" s="422" t="s">
        <v>2016</v>
      </c>
      <c r="E8677" s="422" t="s">
        <v>12680</v>
      </c>
      <c r="F8677" s="438">
        <v>16300000</v>
      </c>
      <c r="G8677" s="423">
        <v>2023</v>
      </c>
      <c r="H8677" s="424">
        <f>VLOOKUP(G8677,[3]잔가율!$B$3:$C$33,2,FALSE)</f>
        <v>0.82599999999999996</v>
      </c>
      <c r="I8677" s="434">
        <f t="shared" si="135"/>
        <v>13463800</v>
      </c>
    </row>
    <row r="8678" spans="1:9">
      <c r="A8678" s="421">
        <v>8677</v>
      </c>
      <c r="B8678" s="422" t="s">
        <v>7711</v>
      </c>
      <c r="C8678" s="422" t="s">
        <v>11561</v>
      </c>
      <c r="D8678" s="422" t="s">
        <v>2016</v>
      </c>
      <c r="E8678" s="422" t="s">
        <v>12681</v>
      </c>
      <c r="F8678" s="438">
        <v>14970000</v>
      </c>
      <c r="G8678" s="423">
        <v>2023</v>
      </c>
      <c r="H8678" s="424">
        <f>VLOOKUP(G8678,[3]잔가율!$B$3:$C$33,2,FALSE)</f>
        <v>0.82599999999999996</v>
      </c>
      <c r="I8678" s="434">
        <f t="shared" si="135"/>
        <v>12365220</v>
      </c>
    </row>
    <row r="8679" spans="1:9">
      <c r="A8679" s="421">
        <v>8678</v>
      </c>
      <c r="B8679" s="422" t="s">
        <v>7711</v>
      </c>
      <c r="C8679" s="422" t="s">
        <v>11561</v>
      </c>
      <c r="D8679" s="422" t="s">
        <v>2016</v>
      </c>
      <c r="E8679" s="422" t="s">
        <v>12682</v>
      </c>
      <c r="F8679" s="438">
        <v>16540000</v>
      </c>
      <c r="G8679" s="423">
        <v>2023</v>
      </c>
      <c r="H8679" s="424">
        <f>VLOOKUP(G8679,[3]잔가율!$B$3:$C$33,2,FALSE)</f>
        <v>0.82599999999999996</v>
      </c>
      <c r="I8679" s="434">
        <f t="shared" si="135"/>
        <v>13662040</v>
      </c>
    </row>
    <row r="8680" spans="1:9">
      <c r="A8680" s="421">
        <v>8679</v>
      </c>
      <c r="B8680" s="422" t="s">
        <v>7711</v>
      </c>
      <c r="C8680" s="422" t="s">
        <v>11561</v>
      </c>
      <c r="D8680" s="422" t="s">
        <v>2016</v>
      </c>
      <c r="E8680" s="422" t="s">
        <v>12683</v>
      </c>
      <c r="F8680" s="438">
        <v>16120000</v>
      </c>
      <c r="G8680" s="423">
        <v>2023</v>
      </c>
      <c r="H8680" s="424">
        <f>VLOOKUP(G8680,[3]잔가율!$B$3:$C$33,2,FALSE)</f>
        <v>0.82599999999999996</v>
      </c>
      <c r="I8680" s="434">
        <f t="shared" si="135"/>
        <v>13315120</v>
      </c>
    </row>
    <row r="8681" spans="1:9">
      <c r="A8681" s="421">
        <v>8680</v>
      </c>
      <c r="B8681" s="422" t="s">
        <v>7711</v>
      </c>
      <c r="C8681" s="422" t="s">
        <v>11561</v>
      </c>
      <c r="D8681" s="422" t="s">
        <v>2016</v>
      </c>
      <c r="E8681" s="422" t="s">
        <v>12684</v>
      </c>
      <c r="F8681" s="438">
        <v>16600000</v>
      </c>
      <c r="G8681" s="423">
        <v>2023</v>
      </c>
      <c r="H8681" s="424">
        <f>VLOOKUP(G8681,[3]잔가율!$B$3:$C$33,2,FALSE)</f>
        <v>0.82599999999999996</v>
      </c>
      <c r="I8681" s="434">
        <f t="shared" si="135"/>
        <v>13711600</v>
      </c>
    </row>
    <row r="8682" spans="1:9">
      <c r="A8682" s="421">
        <v>8681</v>
      </c>
      <c r="B8682" s="422" t="s">
        <v>7711</v>
      </c>
      <c r="C8682" s="422" t="s">
        <v>11561</v>
      </c>
      <c r="D8682" s="422" t="s">
        <v>2016</v>
      </c>
      <c r="E8682" s="422" t="s">
        <v>12685</v>
      </c>
      <c r="F8682" s="438">
        <v>17800000</v>
      </c>
      <c r="G8682" s="423">
        <v>2023</v>
      </c>
      <c r="H8682" s="424">
        <f>VLOOKUP(G8682,[3]잔가율!$B$3:$C$33,2,FALSE)</f>
        <v>0.82599999999999996</v>
      </c>
      <c r="I8682" s="434">
        <f t="shared" si="135"/>
        <v>14702800</v>
      </c>
    </row>
    <row r="8683" spans="1:9">
      <c r="A8683" s="421">
        <v>8682</v>
      </c>
      <c r="B8683" s="422" t="s">
        <v>7711</v>
      </c>
      <c r="C8683" s="422" t="s">
        <v>11561</v>
      </c>
      <c r="D8683" s="422" t="s">
        <v>2016</v>
      </c>
      <c r="E8683" s="422" t="s">
        <v>12686</v>
      </c>
      <c r="F8683" s="438">
        <v>18500000</v>
      </c>
      <c r="G8683" s="423">
        <v>2023</v>
      </c>
      <c r="H8683" s="424">
        <f>VLOOKUP(G8683,[3]잔가율!$B$3:$C$33,2,FALSE)</f>
        <v>0.82599999999999996</v>
      </c>
      <c r="I8683" s="434">
        <f t="shared" si="135"/>
        <v>15281000</v>
      </c>
    </row>
    <row r="8684" spans="1:9">
      <c r="A8684" s="421">
        <v>8683</v>
      </c>
      <c r="B8684" s="422" t="s">
        <v>7711</v>
      </c>
      <c r="C8684" s="422" t="s">
        <v>11561</v>
      </c>
      <c r="D8684" s="422" t="s">
        <v>2016</v>
      </c>
      <c r="E8684" s="422" t="s">
        <v>12687</v>
      </c>
      <c r="F8684" s="438">
        <v>17300000</v>
      </c>
      <c r="G8684" s="423">
        <v>2023</v>
      </c>
      <c r="H8684" s="424">
        <f>VLOOKUP(G8684,[3]잔가율!$B$3:$C$33,2,FALSE)</f>
        <v>0.82599999999999996</v>
      </c>
      <c r="I8684" s="434">
        <f t="shared" si="135"/>
        <v>14289800</v>
      </c>
    </row>
    <row r="8685" spans="1:9">
      <c r="A8685" s="421">
        <v>8684</v>
      </c>
      <c r="B8685" s="422" t="s">
        <v>7711</v>
      </c>
      <c r="C8685" s="422" t="s">
        <v>11561</v>
      </c>
      <c r="D8685" s="422" t="s">
        <v>2016</v>
      </c>
      <c r="E8685" s="422" t="s">
        <v>12688</v>
      </c>
      <c r="F8685" s="438">
        <v>18090000</v>
      </c>
      <c r="G8685" s="423">
        <v>2023</v>
      </c>
      <c r="H8685" s="424">
        <f>VLOOKUP(G8685,[3]잔가율!$B$3:$C$33,2,FALSE)</f>
        <v>0.82599999999999996</v>
      </c>
      <c r="I8685" s="434">
        <f t="shared" si="135"/>
        <v>14942340</v>
      </c>
    </row>
    <row r="8686" spans="1:9">
      <c r="A8686" s="421">
        <v>8685</v>
      </c>
      <c r="B8686" s="422" t="s">
        <v>7711</v>
      </c>
      <c r="C8686" s="422" t="s">
        <v>11561</v>
      </c>
      <c r="D8686" s="422" t="s">
        <v>2016</v>
      </c>
      <c r="E8686" s="422" t="s">
        <v>12689</v>
      </c>
      <c r="F8686" s="438">
        <v>15790000</v>
      </c>
      <c r="G8686" s="423">
        <v>2023</v>
      </c>
      <c r="H8686" s="424">
        <f>VLOOKUP(G8686,[3]잔가율!$B$3:$C$33,2,FALSE)</f>
        <v>0.82599999999999996</v>
      </c>
      <c r="I8686" s="434">
        <f t="shared" si="135"/>
        <v>13042540</v>
      </c>
    </row>
    <row r="8687" spans="1:9">
      <c r="A8687" s="421">
        <v>8686</v>
      </c>
      <c r="B8687" s="422" t="s">
        <v>7711</v>
      </c>
      <c r="C8687" s="422" t="s">
        <v>11561</v>
      </c>
      <c r="D8687" s="422" t="s">
        <v>2016</v>
      </c>
      <c r="E8687" s="422" t="s">
        <v>12690</v>
      </c>
      <c r="F8687" s="438">
        <v>18200000</v>
      </c>
      <c r="G8687" s="423">
        <v>2023</v>
      </c>
      <c r="H8687" s="424">
        <f>VLOOKUP(G8687,[3]잔가율!$B$3:$C$33,2,FALSE)</f>
        <v>0.82599999999999996</v>
      </c>
      <c r="I8687" s="434">
        <f t="shared" si="135"/>
        <v>15033200</v>
      </c>
    </row>
    <row r="8688" spans="1:9">
      <c r="A8688" s="421">
        <v>8687</v>
      </c>
      <c r="B8688" s="422" t="s">
        <v>7711</v>
      </c>
      <c r="C8688" s="422" t="s">
        <v>11561</v>
      </c>
      <c r="D8688" s="422" t="s">
        <v>2016</v>
      </c>
      <c r="E8688" s="422" t="s">
        <v>12691</v>
      </c>
      <c r="F8688" s="438">
        <v>17810000</v>
      </c>
      <c r="G8688" s="423">
        <v>2023</v>
      </c>
      <c r="H8688" s="424">
        <f>VLOOKUP(G8688,[3]잔가율!$B$3:$C$33,2,FALSE)</f>
        <v>0.82599999999999996</v>
      </c>
      <c r="I8688" s="434">
        <f t="shared" si="135"/>
        <v>14711060</v>
      </c>
    </row>
    <row r="8689" spans="1:9">
      <c r="A8689" s="421">
        <v>8688</v>
      </c>
      <c r="B8689" s="422" t="s">
        <v>7711</v>
      </c>
      <c r="C8689" s="422" t="s">
        <v>11561</v>
      </c>
      <c r="D8689" s="422" t="s">
        <v>2016</v>
      </c>
      <c r="E8689" s="422" t="s">
        <v>12692</v>
      </c>
      <c r="F8689" s="438">
        <v>16810000</v>
      </c>
      <c r="G8689" s="423">
        <v>2023</v>
      </c>
      <c r="H8689" s="424">
        <f>VLOOKUP(G8689,[3]잔가율!$B$3:$C$33,2,FALSE)</f>
        <v>0.82599999999999996</v>
      </c>
      <c r="I8689" s="434">
        <f t="shared" si="135"/>
        <v>13885060</v>
      </c>
    </row>
    <row r="8690" spans="1:9">
      <c r="A8690" s="421">
        <v>8689</v>
      </c>
      <c r="B8690" s="422" t="s">
        <v>7711</v>
      </c>
      <c r="C8690" s="422" t="s">
        <v>11561</v>
      </c>
      <c r="D8690" s="422" t="s">
        <v>2016</v>
      </c>
      <c r="E8690" s="422" t="s">
        <v>12693</v>
      </c>
      <c r="F8690" s="438">
        <v>19160000</v>
      </c>
      <c r="G8690" s="423">
        <v>2023</v>
      </c>
      <c r="H8690" s="424">
        <f>VLOOKUP(G8690,[3]잔가율!$B$3:$C$33,2,FALSE)</f>
        <v>0.82599999999999996</v>
      </c>
      <c r="I8690" s="434">
        <f t="shared" si="135"/>
        <v>15826160</v>
      </c>
    </row>
    <row r="8691" spans="1:9">
      <c r="A8691" s="421">
        <v>8690</v>
      </c>
      <c r="B8691" s="422" t="s">
        <v>7711</v>
      </c>
      <c r="C8691" s="422" t="s">
        <v>11561</v>
      </c>
      <c r="D8691" s="422" t="s">
        <v>2016</v>
      </c>
      <c r="E8691" s="422" t="s">
        <v>12694</v>
      </c>
      <c r="F8691" s="438">
        <v>17290000</v>
      </c>
      <c r="G8691" s="423">
        <v>2023</v>
      </c>
      <c r="H8691" s="424">
        <f>VLOOKUP(G8691,[3]잔가율!$B$3:$C$33,2,FALSE)</f>
        <v>0.82599999999999996</v>
      </c>
      <c r="I8691" s="434">
        <f t="shared" si="135"/>
        <v>14281540</v>
      </c>
    </row>
    <row r="8692" spans="1:9">
      <c r="A8692" s="421">
        <v>8691</v>
      </c>
      <c r="B8692" s="422" t="s">
        <v>7711</v>
      </c>
      <c r="C8692" s="422" t="s">
        <v>11561</v>
      </c>
      <c r="D8692" s="422" t="s">
        <v>2016</v>
      </c>
      <c r="E8692" s="422" t="s">
        <v>12695</v>
      </c>
      <c r="F8692" s="438">
        <v>18790000</v>
      </c>
      <c r="G8692" s="423">
        <v>2023</v>
      </c>
      <c r="H8692" s="424">
        <f>VLOOKUP(G8692,[3]잔가율!$B$3:$C$33,2,FALSE)</f>
        <v>0.82599999999999996</v>
      </c>
      <c r="I8692" s="434">
        <f t="shared" si="135"/>
        <v>15520540</v>
      </c>
    </row>
    <row r="8693" spans="1:9">
      <c r="A8693" s="421">
        <v>8692</v>
      </c>
      <c r="B8693" s="422" t="s">
        <v>7711</v>
      </c>
      <c r="C8693" s="422" t="s">
        <v>11561</v>
      </c>
      <c r="D8693" s="422" t="s">
        <v>2016</v>
      </c>
      <c r="E8693" s="422" t="s">
        <v>12696</v>
      </c>
      <c r="F8693" s="438">
        <v>19040000</v>
      </c>
      <c r="G8693" s="423">
        <v>2023</v>
      </c>
      <c r="H8693" s="424">
        <f>VLOOKUP(G8693,[3]잔가율!$B$3:$C$33,2,FALSE)</f>
        <v>0.82599999999999996</v>
      </c>
      <c r="I8693" s="434">
        <f t="shared" si="135"/>
        <v>15727040</v>
      </c>
    </row>
    <row r="8694" spans="1:9">
      <c r="A8694" s="421">
        <v>8693</v>
      </c>
      <c r="B8694" s="422" t="s">
        <v>7711</v>
      </c>
      <c r="C8694" s="422" t="s">
        <v>11561</v>
      </c>
      <c r="D8694" s="422" t="s">
        <v>2016</v>
      </c>
      <c r="E8694" s="422" t="s">
        <v>12697</v>
      </c>
      <c r="F8694" s="438">
        <v>19040000</v>
      </c>
      <c r="G8694" s="423">
        <v>2023</v>
      </c>
      <c r="H8694" s="424">
        <f>VLOOKUP(G8694,[3]잔가율!$B$3:$C$33,2,FALSE)</f>
        <v>0.82599999999999996</v>
      </c>
      <c r="I8694" s="434">
        <f t="shared" si="135"/>
        <v>15727040</v>
      </c>
    </row>
    <row r="8695" spans="1:9">
      <c r="A8695" s="421">
        <v>8694</v>
      </c>
      <c r="B8695" s="422" t="s">
        <v>7711</v>
      </c>
      <c r="C8695" s="422" t="s">
        <v>11561</v>
      </c>
      <c r="D8695" s="422" t="s">
        <v>2016</v>
      </c>
      <c r="E8695" s="422" t="s">
        <v>12698</v>
      </c>
      <c r="F8695" s="438">
        <v>18400000</v>
      </c>
      <c r="G8695" s="423">
        <v>2023</v>
      </c>
      <c r="H8695" s="424">
        <f>VLOOKUP(G8695,[3]잔가율!$B$3:$C$33,2,FALSE)</f>
        <v>0.82599999999999996</v>
      </c>
      <c r="I8695" s="434">
        <f t="shared" si="135"/>
        <v>15198400</v>
      </c>
    </row>
    <row r="8696" spans="1:9">
      <c r="A8696" s="421">
        <v>8695</v>
      </c>
      <c r="B8696" s="422" t="s">
        <v>7711</v>
      </c>
      <c r="C8696" s="422" t="s">
        <v>11561</v>
      </c>
      <c r="D8696" s="422" t="s">
        <v>2016</v>
      </c>
      <c r="E8696" s="422" t="s">
        <v>12699</v>
      </c>
      <c r="F8696" s="438">
        <v>19360000</v>
      </c>
      <c r="G8696" s="423">
        <v>2023</v>
      </c>
      <c r="H8696" s="424">
        <f>VLOOKUP(G8696,[3]잔가율!$B$3:$C$33,2,FALSE)</f>
        <v>0.82599999999999996</v>
      </c>
      <c r="I8696" s="434">
        <f t="shared" si="135"/>
        <v>15991360</v>
      </c>
    </row>
    <row r="8697" spans="1:9">
      <c r="A8697" s="421">
        <v>8696</v>
      </c>
      <c r="B8697" s="422" t="s">
        <v>7711</v>
      </c>
      <c r="C8697" s="422" t="s">
        <v>11561</v>
      </c>
      <c r="D8697" s="422" t="s">
        <v>2016</v>
      </c>
      <c r="E8697" s="422" t="s">
        <v>12700</v>
      </c>
      <c r="F8697" s="438">
        <v>20140000</v>
      </c>
      <c r="G8697" s="423">
        <v>2023</v>
      </c>
      <c r="H8697" s="424">
        <f>VLOOKUP(G8697,[3]잔가율!$B$3:$C$33,2,FALSE)</f>
        <v>0.82599999999999996</v>
      </c>
      <c r="I8697" s="434">
        <f t="shared" si="135"/>
        <v>16635640</v>
      </c>
    </row>
    <row r="8698" spans="1:9">
      <c r="A8698" s="421">
        <v>8697</v>
      </c>
      <c r="B8698" s="422" t="s">
        <v>7711</v>
      </c>
      <c r="C8698" s="422" t="s">
        <v>11561</v>
      </c>
      <c r="D8698" s="422" t="s">
        <v>2016</v>
      </c>
      <c r="E8698" s="422" t="s">
        <v>12701</v>
      </c>
      <c r="F8698" s="438">
        <v>18220000</v>
      </c>
      <c r="G8698" s="423">
        <v>2023</v>
      </c>
      <c r="H8698" s="424">
        <f>VLOOKUP(G8698,[3]잔가율!$B$3:$C$33,2,FALSE)</f>
        <v>0.82599999999999996</v>
      </c>
      <c r="I8698" s="434">
        <f t="shared" si="135"/>
        <v>15049720</v>
      </c>
    </row>
    <row r="8699" spans="1:9">
      <c r="A8699" s="421">
        <v>8698</v>
      </c>
      <c r="B8699" s="422" t="s">
        <v>7711</v>
      </c>
      <c r="C8699" s="422" t="s">
        <v>11561</v>
      </c>
      <c r="D8699" s="422" t="s">
        <v>2016</v>
      </c>
      <c r="E8699" s="422" t="s">
        <v>12702</v>
      </c>
      <c r="F8699" s="438">
        <v>17950000</v>
      </c>
      <c r="G8699" s="423">
        <v>2023</v>
      </c>
      <c r="H8699" s="424">
        <f>VLOOKUP(G8699,[3]잔가율!$B$3:$C$33,2,FALSE)</f>
        <v>0.82599999999999996</v>
      </c>
      <c r="I8699" s="434">
        <f t="shared" si="135"/>
        <v>14826700</v>
      </c>
    </row>
    <row r="8700" spans="1:9">
      <c r="A8700" s="421">
        <v>8699</v>
      </c>
      <c r="B8700" s="422" t="s">
        <v>7711</v>
      </c>
      <c r="C8700" s="422" t="s">
        <v>11561</v>
      </c>
      <c r="D8700" s="422" t="s">
        <v>2016</v>
      </c>
      <c r="E8700" s="422" t="s">
        <v>12703</v>
      </c>
      <c r="F8700" s="438">
        <v>18860000</v>
      </c>
      <c r="G8700" s="423">
        <v>2023</v>
      </c>
      <c r="H8700" s="424">
        <f>VLOOKUP(G8700,[3]잔가율!$B$3:$C$33,2,FALSE)</f>
        <v>0.82599999999999996</v>
      </c>
      <c r="I8700" s="434">
        <f t="shared" si="135"/>
        <v>15578360</v>
      </c>
    </row>
    <row r="8701" spans="1:9">
      <c r="A8701" s="421">
        <v>8700</v>
      </c>
      <c r="B8701" s="422" t="s">
        <v>7711</v>
      </c>
      <c r="C8701" s="422" t="s">
        <v>11561</v>
      </c>
      <c r="D8701" s="422" t="s">
        <v>2016</v>
      </c>
      <c r="E8701" s="422" t="s">
        <v>12704</v>
      </c>
      <c r="F8701" s="438">
        <v>21820000</v>
      </c>
      <c r="G8701" s="423">
        <v>2023</v>
      </c>
      <c r="H8701" s="424">
        <f>VLOOKUP(G8701,[3]잔가율!$B$3:$C$33,2,FALSE)</f>
        <v>0.82599999999999996</v>
      </c>
      <c r="I8701" s="434">
        <f t="shared" si="135"/>
        <v>18023320</v>
      </c>
    </row>
    <row r="8702" spans="1:9">
      <c r="A8702" s="421">
        <v>8701</v>
      </c>
      <c r="B8702" s="422" t="s">
        <v>7711</v>
      </c>
      <c r="C8702" s="422" t="s">
        <v>11561</v>
      </c>
      <c r="D8702" s="422" t="s">
        <v>2016</v>
      </c>
      <c r="E8702" s="422" t="s">
        <v>12705</v>
      </c>
      <c r="F8702" s="438">
        <v>20800000</v>
      </c>
      <c r="G8702" s="423">
        <v>2023</v>
      </c>
      <c r="H8702" s="424">
        <f>VLOOKUP(G8702,[3]잔가율!$B$3:$C$33,2,FALSE)</f>
        <v>0.82599999999999996</v>
      </c>
      <c r="I8702" s="434">
        <f t="shared" si="135"/>
        <v>17180800</v>
      </c>
    </row>
    <row r="8703" spans="1:9">
      <c r="A8703" s="421">
        <v>8702</v>
      </c>
      <c r="B8703" s="422" t="s">
        <v>7711</v>
      </c>
      <c r="C8703" s="422" t="s">
        <v>11561</v>
      </c>
      <c r="D8703" s="422" t="s">
        <v>2016</v>
      </c>
      <c r="E8703" s="422" t="s">
        <v>12706</v>
      </c>
      <c r="F8703" s="438">
        <v>19860000</v>
      </c>
      <c r="G8703" s="423">
        <v>2023</v>
      </c>
      <c r="H8703" s="424">
        <f>VLOOKUP(G8703,[3]잔가율!$B$3:$C$33,2,FALSE)</f>
        <v>0.82599999999999996</v>
      </c>
      <c r="I8703" s="434">
        <f t="shared" si="135"/>
        <v>16404360</v>
      </c>
    </row>
    <row r="8704" spans="1:9">
      <c r="A8704" s="421">
        <v>8703</v>
      </c>
      <c r="B8704" s="422" t="s">
        <v>7711</v>
      </c>
      <c r="C8704" s="422" t="s">
        <v>11561</v>
      </c>
      <c r="D8704" s="422" t="s">
        <v>2016</v>
      </c>
      <c r="E8704" s="422" t="s">
        <v>12707</v>
      </c>
      <c r="F8704" s="438">
        <v>19590000</v>
      </c>
      <c r="G8704" s="423">
        <v>2023</v>
      </c>
      <c r="H8704" s="424">
        <f>VLOOKUP(G8704,[3]잔가율!$B$3:$C$33,2,FALSE)</f>
        <v>0.82599999999999996</v>
      </c>
      <c r="I8704" s="434">
        <f t="shared" si="135"/>
        <v>16181340</v>
      </c>
    </row>
    <row r="8705" spans="1:9">
      <c r="A8705" s="421">
        <v>8704</v>
      </c>
      <c r="B8705" s="422" t="s">
        <v>7711</v>
      </c>
      <c r="C8705" s="422" t="s">
        <v>11561</v>
      </c>
      <c r="D8705" s="422" t="s">
        <v>2016</v>
      </c>
      <c r="E8705" s="422" t="s">
        <v>12708</v>
      </c>
      <c r="F8705" s="438">
        <v>20570000</v>
      </c>
      <c r="G8705" s="423">
        <v>2023</v>
      </c>
      <c r="H8705" s="424">
        <f>VLOOKUP(G8705,[3]잔가율!$B$3:$C$33,2,FALSE)</f>
        <v>0.82599999999999996</v>
      </c>
      <c r="I8705" s="434">
        <f t="shared" si="135"/>
        <v>16990820</v>
      </c>
    </row>
    <row r="8706" spans="1:9">
      <c r="A8706" s="421">
        <v>8705</v>
      </c>
      <c r="B8706" s="422" t="s">
        <v>7711</v>
      </c>
      <c r="C8706" s="422" t="s">
        <v>11561</v>
      </c>
      <c r="D8706" s="422" t="s">
        <v>2016</v>
      </c>
      <c r="E8706" s="422" t="s">
        <v>12709</v>
      </c>
      <c r="F8706" s="438">
        <v>20830000</v>
      </c>
      <c r="G8706" s="423">
        <v>2023</v>
      </c>
      <c r="H8706" s="424">
        <f>VLOOKUP(G8706,[3]잔가율!$B$3:$C$33,2,FALSE)</f>
        <v>0.82599999999999996</v>
      </c>
      <c r="I8706" s="434">
        <f t="shared" ref="I8706:I8769" si="136">ROUNDDOWN(F8706*H8706,0)</f>
        <v>17205580</v>
      </c>
    </row>
    <row r="8707" spans="1:9">
      <c r="A8707" s="421">
        <v>8706</v>
      </c>
      <c r="B8707" s="422" t="s">
        <v>7711</v>
      </c>
      <c r="C8707" s="422" t="s">
        <v>11561</v>
      </c>
      <c r="D8707" s="422" t="s">
        <v>2016</v>
      </c>
      <c r="E8707" s="422" t="s">
        <v>12710</v>
      </c>
      <c r="F8707" s="438">
        <v>19930000</v>
      </c>
      <c r="G8707" s="423">
        <v>2023</v>
      </c>
      <c r="H8707" s="424">
        <f>VLOOKUP(G8707,[3]잔가율!$B$3:$C$33,2,FALSE)</f>
        <v>0.82599999999999996</v>
      </c>
      <c r="I8707" s="434">
        <f t="shared" si="136"/>
        <v>16462180</v>
      </c>
    </row>
    <row r="8708" spans="1:9">
      <c r="A8708" s="421">
        <v>8707</v>
      </c>
      <c r="B8708" s="422" t="s">
        <v>7711</v>
      </c>
      <c r="C8708" s="422" t="s">
        <v>11561</v>
      </c>
      <c r="D8708" s="422" t="s">
        <v>2016</v>
      </c>
      <c r="E8708" s="422" t="s">
        <v>12711</v>
      </c>
      <c r="F8708" s="438">
        <v>20100000</v>
      </c>
      <c r="G8708" s="423">
        <v>2023</v>
      </c>
      <c r="H8708" s="424">
        <f>VLOOKUP(G8708,[3]잔가율!$B$3:$C$33,2,FALSE)</f>
        <v>0.82599999999999996</v>
      </c>
      <c r="I8708" s="434">
        <f t="shared" si="136"/>
        <v>16602600</v>
      </c>
    </row>
    <row r="8709" spans="1:9">
      <c r="A8709" s="421">
        <v>8708</v>
      </c>
      <c r="B8709" s="422" t="s">
        <v>7711</v>
      </c>
      <c r="C8709" s="422" t="s">
        <v>11561</v>
      </c>
      <c r="D8709" s="422" t="s">
        <v>2016</v>
      </c>
      <c r="E8709" s="422" t="s">
        <v>12712</v>
      </c>
      <c r="F8709" s="438">
        <v>20430000</v>
      </c>
      <c r="G8709" s="423">
        <v>2023</v>
      </c>
      <c r="H8709" s="424">
        <f>VLOOKUP(G8709,[3]잔가율!$B$3:$C$33,2,FALSE)</f>
        <v>0.82599999999999996</v>
      </c>
      <c r="I8709" s="434">
        <f t="shared" si="136"/>
        <v>16875180</v>
      </c>
    </row>
    <row r="8710" spans="1:9">
      <c r="A8710" s="421">
        <v>8709</v>
      </c>
      <c r="B8710" s="422" t="s">
        <v>7711</v>
      </c>
      <c r="C8710" s="422" t="s">
        <v>11561</v>
      </c>
      <c r="D8710" s="422" t="s">
        <v>2016</v>
      </c>
      <c r="E8710" s="422" t="s">
        <v>12713</v>
      </c>
      <c r="F8710" s="438">
        <v>21530000</v>
      </c>
      <c r="G8710" s="423">
        <v>2023</v>
      </c>
      <c r="H8710" s="424">
        <f>VLOOKUP(G8710,[3]잔가율!$B$3:$C$33,2,FALSE)</f>
        <v>0.82599999999999996</v>
      </c>
      <c r="I8710" s="434">
        <f t="shared" si="136"/>
        <v>17783780</v>
      </c>
    </row>
    <row r="8711" spans="1:9">
      <c r="A8711" s="421">
        <v>8710</v>
      </c>
      <c r="B8711" s="422" t="s">
        <v>7711</v>
      </c>
      <c r="C8711" s="422" t="s">
        <v>11561</v>
      </c>
      <c r="D8711" s="422" t="s">
        <v>2016</v>
      </c>
      <c r="E8711" s="422" t="s">
        <v>12714</v>
      </c>
      <c r="F8711" s="438">
        <v>20050000</v>
      </c>
      <c r="G8711" s="423">
        <v>2023</v>
      </c>
      <c r="H8711" s="424">
        <f>VLOOKUP(G8711,[3]잔가율!$B$3:$C$33,2,FALSE)</f>
        <v>0.82599999999999996</v>
      </c>
      <c r="I8711" s="434">
        <f t="shared" si="136"/>
        <v>16561300</v>
      </c>
    </row>
    <row r="8712" spans="1:9">
      <c r="A8712" s="421">
        <v>8711</v>
      </c>
      <c r="B8712" s="422" t="s">
        <v>7711</v>
      </c>
      <c r="C8712" s="422" t="s">
        <v>11561</v>
      </c>
      <c r="D8712" s="422" t="s">
        <v>2016</v>
      </c>
      <c r="E8712" s="422" t="s">
        <v>12715</v>
      </c>
      <c r="F8712" s="438">
        <v>19900000</v>
      </c>
      <c r="G8712" s="423">
        <v>2023</v>
      </c>
      <c r="H8712" s="424">
        <f>VLOOKUP(G8712,[3]잔가율!$B$3:$C$33,2,FALSE)</f>
        <v>0.82599999999999996</v>
      </c>
      <c r="I8712" s="434">
        <f t="shared" si="136"/>
        <v>16437400</v>
      </c>
    </row>
    <row r="8713" spans="1:9">
      <c r="A8713" s="421">
        <v>8712</v>
      </c>
      <c r="B8713" s="422" t="s">
        <v>7711</v>
      </c>
      <c r="C8713" s="422" t="s">
        <v>11561</v>
      </c>
      <c r="D8713" s="422" t="s">
        <v>2016</v>
      </c>
      <c r="E8713" s="422" t="s">
        <v>12716</v>
      </c>
      <c r="F8713" s="438">
        <v>19330000</v>
      </c>
      <c r="G8713" s="423">
        <v>2023</v>
      </c>
      <c r="H8713" s="424">
        <f>VLOOKUP(G8713,[3]잔가율!$B$3:$C$33,2,FALSE)</f>
        <v>0.82599999999999996</v>
      </c>
      <c r="I8713" s="434">
        <f t="shared" si="136"/>
        <v>15966580</v>
      </c>
    </row>
    <row r="8714" spans="1:9">
      <c r="A8714" s="421">
        <v>8713</v>
      </c>
      <c r="B8714" s="422" t="s">
        <v>7711</v>
      </c>
      <c r="C8714" s="422" t="s">
        <v>11561</v>
      </c>
      <c r="D8714" s="422" t="s">
        <v>2016</v>
      </c>
      <c r="E8714" s="422" t="s">
        <v>12717</v>
      </c>
      <c r="F8714" s="438">
        <v>21640000</v>
      </c>
      <c r="G8714" s="423">
        <v>2023</v>
      </c>
      <c r="H8714" s="424">
        <f>VLOOKUP(G8714,[3]잔가율!$B$3:$C$33,2,FALSE)</f>
        <v>0.82599999999999996</v>
      </c>
      <c r="I8714" s="434">
        <f t="shared" si="136"/>
        <v>17874640</v>
      </c>
    </row>
    <row r="8715" spans="1:9">
      <c r="A8715" s="421">
        <v>8714</v>
      </c>
      <c r="B8715" s="422" t="s">
        <v>7711</v>
      </c>
      <c r="C8715" s="422" t="s">
        <v>11561</v>
      </c>
      <c r="D8715" s="422" t="s">
        <v>2016</v>
      </c>
      <c r="E8715" s="422" t="s">
        <v>12718</v>
      </c>
      <c r="F8715" s="438">
        <v>22750000</v>
      </c>
      <c r="G8715" s="423">
        <v>2023</v>
      </c>
      <c r="H8715" s="424">
        <f>VLOOKUP(G8715,[3]잔가율!$B$3:$C$33,2,FALSE)</f>
        <v>0.82599999999999996</v>
      </c>
      <c r="I8715" s="434">
        <f t="shared" si="136"/>
        <v>18791500</v>
      </c>
    </row>
    <row r="8716" spans="1:9">
      <c r="A8716" s="421">
        <v>8715</v>
      </c>
      <c r="B8716" s="422" t="s">
        <v>7711</v>
      </c>
      <c r="C8716" s="422" t="s">
        <v>11561</v>
      </c>
      <c r="D8716" s="422" t="s">
        <v>2016</v>
      </c>
      <c r="E8716" s="422" t="s">
        <v>12719</v>
      </c>
      <c r="F8716" s="438">
        <v>20660000</v>
      </c>
      <c r="G8716" s="423">
        <v>2023</v>
      </c>
      <c r="H8716" s="424">
        <f>VLOOKUP(G8716,[3]잔가율!$B$3:$C$33,2,FALSE)</f>
        <v>0.82599999999999996</v>
      </c>
      <c r="I8716" s="434">
        <f t="shared" si="136"/>
        <v>17065160</v>
      </c>
    </row>
    <row r="8717" spans="1:9">
      <c r="A8717" s="421">
        <v>8716</v>
      </c>
      <c r="B8717" s="422" t="s">
        <v>7711</v>
      </c>
      <c r="C8717" s="422" t="s">
        <v>11561</v>
      </c>
      <c r="D8717" s="422" t="s">
        <v>2016</v>
      </c>
      <c r="E8717" s="422" t="s">
        <v>12720</v>
      </c>
      <c r="F8717" s="438">
        <v>21890000</v>
      </c>
      <c r="G8717" s="423">
        <v>2023</v>
      </c>
      <c r="H8717" s="424">
        <f>VLOOKUP(G8717,[3]잔가율!$B$3:$C$33,2,FALSE)</f>
        <v>0.82599999999999996</v>
      </c>
      <c r="I8717" s="434">
        <f t="shared" si="136"/>
        <v>18081140</v>
      </c>
    </row>
    <row r="8718" spans="1:9">
      <c r="A8718" s="421">
        <v>8717</v>
      </c>
      <c r="B8718" s="422" t="s">
        <v>7711</v>
      </c>
      <c r="C8718" s="422" t="s">
        <v>11561</v>
      </c>
      <c r="D8718" s="422" t="s">
        <v>2016</v>
      </c>
      <c r="E8718" s="422" t="s">
        <v>12721</v>
      </c>
      <c r="F8718" s="438">
        <v>21680000</v>
      </c>
      <c r="G8718" s="423">
        <v>2023</v>
      </c>
      <c r="H8718" s="424">
        <f>VLOOKUP(G8718,[3]잔가율!$B$3:$C$33,2,FALSE)</f>
        <v>0.82599999999999996</v>
      </c>
      <c r="I8718" s="434">
        <f t="shared" si="136"/>
        <v>17907680</v>
      </c>
    </row>
    <row r="8719" spans="1:9">
      <c r="A8719" s="421">
        <v>8718</v>
      </c>
      <c r="B8719" s="422" t="s">
        <v>7711</v>
      </c>
      <c r="C8719" s="422" t="s">
        <v>11561</v>
      </c>
      <c r="D8719" s="422" t="s">
        <v>2016</v>
      </c>
      <c r="E8719" s="422" t="s">
        <v>12722</v>
      </c>
      <c r="F8719" s="438">
        <v>23420000</v>
      </c>
      <c r="G8719" s="423">
        <v>2023</v>
      </c>
      <c r="H8719" s="424">
        <f>VLOOKUP(G8719,[3]잔가율!$B$3:$C$33,2,FALSE)</f>
        <v>0.82599999999999996</v>
      </c>
      <c r="I8719" s="434">
        <f t="shared" si="136"/>
        <v>19344920</v>
      </c>
    </row>
    <row r="8720" spans="1:9">
      <c r="A8720" s="421">
        <v>8719</v>
      </c>
      <c r="B8720" s="422" t="s">
        <v>7711</v>
      </c>
      <c r="C8720" s="422" t="s">
        <v>11561</v>
      </c>
      <c r="D8720" s="422" t="s">
        <v>2016</v>
      </c>
      <c r="E8720" s="422" t="s">
        <v>12723</v>
      </c>
      <c r="F8720" s="438">
        <v>22800000</v>
      </c>
      <c r="G8720" s="423">
        <v>2023</v>
      </c>
      <c r="H8720" s="424">
        <f>VLOOKUP(G8720,[3]잔가율!$B$3:$C$33,2,FALSE)</f>
        <v>0.82599999999999996</v>
      </c>
      <c r="I8720" s="434">
        <f t="shared" si="136"/>
        <v>18832800</v>
      </c>
    </row>
    <row r="8721" spans="1:9">
      <c r="A8721" s="421">
        <v>8720</v>
      </c>
      <c r="B8721" s="422" t="s">
        <v>7711</v>
      </c>
      <c r="C8721" s="422" t="s">
        <v>11561</v>
      </c>
      <c r="D8721" s="422" t="s">
        <v>2016</v>
      </c>
      <c r="E8721" s="422" t="s">
        <v>12724</v>
      </c>
      <c r="F8721" s="438">
        <v>21540000</v>
      </c>
      <c r="G8721" s="423">
        <v>2023</v>
      </c>
      <c r="H8721" s="424">
        <f>VLOOKUP(G8721,[3]잔가율!$B$3:$C$33,2,FALSE)</f>
        <v>0.82599999999999996</v>
      </c>
      <c r="I8721" s="434">
        <f t="shared" si="136"/>
        <v>17792040</v>
      </c>
    </row>
    <row r="8722" spans="1:9">
      <c r="A8722" s="421">
        <v>8721</v>
      </c>
      <c r="B8722" s="422" t="s">
        <v>7711</v>
      </c>
      <c r="C8722" s="422" t="s">
        <v>11561</v>
      </c>
      <c r="D8722" s="422" t="s">
        <v>2016</v>
      </c>
      <c r="E8722" s="422" t="s">
        <v>12725</v>
      </c>
      <c r="F8722" s="438">
        <v>18830000</v>
      </c>
      <c r="G8722" s="423">
        <v>2023</v>
      </c>
      <c r="H8722" s="424">
        <f>VLOOKUP(G8722,[3]잔가율!$B$3:$C$33,2,FALSE)</f>
        <v>0.82599999999999996</v>
      </c>
      <c r="I8722" s="434">
        <f t="shared" si="136"/>
        <v>15553580</v>
      </c>
    </row>
    <row r="8723" spans="1:9">
      <c r="A8723" s="421">
        <v>8722</v>
      </c>
      <c r="B8723" s="422" t="s">
        <v>7711</v>
      </c>
      <c r="C8723" s="422" t="s">
        <v>11561</v>
      </c>
      <c r="D8723" s="422" t="s">
        <v>2016</v>
      </c>
      <c r="E8723" s="422" t="s">
        <v>12726</v>
      </c>
      <c r="F8723" s="438">
        <v>16480000</v>
      </c>
      <c r="G8723" s="423">
        <v>2023</v>
      </c>
      <c r="H8723" s="424">
        <f>VLOOKUP(G8723,[3]잔가율!$B$3:$C$33,2,FALSE)</f>
        <v>0.82599999999999996</v>
      </c>
      <c r="I8723" s="434">
        <f t="shared" si="136"/>
        <v>13612480</v>
      </c>
    </row>
    <row r="8724" spans="1:9">
      <c r="A8724" s="421">
        <v>8723</v>
      </c>
      <c r="B8724" s="422" t="s">
        <v>7711</v>
      </c>
      <c r="C8724" s="422" t="s">
        <v>11561</v>
      </c>
      <c r="D8724" s="422" t="s">
        <v>2016</v>
      </c>
      <c r="E8724" s="422" t="s">
        <v>12727</v>
      </c>
      <c r="F8724" s="438">
        <v>16810000</v>
      </c>
      <c r="G8724" s="423">
        <v>2023</v>
      </c>
      <c r="H8724" s="424">
        <f>VLOOKUP(G8724,[3]잔가율!$B$3:$C$33,2,FALSE)</f>
        <v>0.82599999999999996</v>
      </c>
      <c r="I8724" s="434">
        <f t="shared" si="136"/>
        <v>13885060</v>
      </c>
    </row>
    <row r="8725" spans="1:9">
      <c r="A8725" s="421">
        <v>8724</v>
      </c>
      <c r="B8725" s="422" t="s">
        <v>7711</v>
      </c>
      <c r="C8725" s="422" t="s">
        <v>11561</v>
      </c>
      <c r="D8725" s="422" t="s">
        <v>2016</v>
      </c>
      <c r="E8725" s="422" t="s">
        <v>12728</v>
      </c>
      <c r="F8725" s="438">
        <v>19050000</v>
      </c>
      <c r="G8725" s="423">
        <v>2023</v>
      </c>
      <c r="H8725" s="424">
        <f>VLOOKUP(G8725,[3]잔가율!$B$3:$C$33,2,FALSE)</f>
        <v>0.82599999999999996</v>
      </c>
      <c r="I8725" s="434">
        <f t="shared" si="136"/>
        <v>15735300</v>
      </c>
    </row>
    <row r="8726" spans="1:9">
      <c r="A8726" s="421">
        <v>8725</v>
      </c>
      <c r="B8726" s="422" t="s">
        <v>7711</v>
      </c>
      <c r="C8726" s="422" t="s">
        <v>11561</v>
      </c>
      <c r="D8726" s="422" t="s">
        <v>2016</v>
      </c>
      <c r="E8726" s="422" t="s">
        <v>12729</v>
      </c>
      <c r="F8726" s="438">
        <v>20870000</v>
      </c>
      <c r="G8726" s="423">
        <v>2023</v>
      </c>
      <c r="H8726" s="424">
        <f>VLOOKUP(G8726,[3]잔가율!$B$3:$C$33,2,FALSE)</f>
        <v>0.82599999999999996</v>
      </c>
      <c r="I8726" s="434">
        <f t="shared" si="136"/>
        <v>17238620</v>
      </c>
    </row>
    <row r="8727" spans="1:9">
      <c r="A8727" s="421">
        <v>8726</v>
      </c>
      <c r="B8727" s="422" t="s">
        <v>7711</v>
      </c>
      <c r="C8727" s="422" t="s">
        <v>11561</v>
      </c>
      <c r="D8727" s="422" t="s">
        <v>15866</v>
      </c>
      <c r="E8727" s="422" t="s">
        <v>12730</v>
      </c>
      <c r="F8727" s="438">
        <v>17430000</v>
      </c>
      <c r="G8727" s="423">
        <v>2023</v>
      </c>
      <c r="H8727" s="424">
        <f>VLOOKUP(G8727,[3]잔가율!$B$3:$C$33,2,FALSE)</f>
        <v>0.82599999999999996</v>
      </c>
      <c r="I8727" s="434">
        <f t="shared" si="136"/>
        <v>14397180</v>
      </c>
    </row>
    <row r="8728" spans="1:9">
      <c r="A8728" s="421">
        <v>8727</v>
      </c>
      <c r="B8728" s="422" t="s">
        <v>7711</v>
      </c>
      <c r="C8728" s="422" t="s">
        <v>11561</v>
      </c>
      <c r="D8728" s="422" t="s">
        <v>15866</v>
      </c>
      <c r="E8728" s="422" t="s">
        <v>12731</v>
      </c>
      <c r="F8728" s="438">
        <v>21260000</v>
      </c>
      <c r="G8728" s="423">
        <v>2023</v>
      </c>
      <c r="H8728" s="424">
        <f>VLOOKUP(G8728,[3]잔가율!$B$3:$C$33,2,FALSE)</f>
        <v>0.82599999999999996</v>
      </c>
      <c r="I8728" s="434">
        <f t="shared" si="136"/>
        <v>17560760</v>
      </c>
    </row>
    <row r="8729" spans="1:9">
      <c r="A8729" s="421">
        <v>8728</v>
      </c>
      <c r="B8729" s="422" t="s">
        <v>7711</v>
      </c>
      <c r="C8729" s="422" t="s">
        <v>11561</v>
      </c>
      <c r="D8729" s="422" t="s">
        <v>2016</v>
      </c>
      <c r="E8729" s="422" t="s">
        <v>12732</v>
      </c>
      <c r="F8729" s="438">
        <v>19630000</v>
      </c>
      <c r="G8729" s="423">
        <v>2023</v>
      </c>
      <c r="H8729" s="424">
        <f>VLOOKUP(G8729,[3]잔가율!$B$3:$C$33,2,FALSE)</f>
        <v>0.82599999999999996</v>
      </c>
      <c r="I8729" s="434">
        <f t="shared" si="136"/>
        <v>16214380</v>
      </c>
    </row>
    <row r="8730" spans="1:9">
      <c r="A8730" s="421">
        <v>8729</v>
      </c>
      <c r="B8730" s="422" t="s">
        <v>7711</v>
      </c>
      <c r="C8730" s="422" t="s">
        <v>11561</v>
      </c>
      <c r="D8730" s="422" t="s">
        <v>2016</v>
      </c>
      <c r="E8730" s="422" t="s">
        <v>12733</v>
      </c>
      <c r="F8730" s="438">
        <v>21690000</v>
      </c>
      <c r="G8730" s="423">
        <v>2023</v>
      </c>
      <c r="H8730" s="424">
        <f>VLOOKUP(G8730,[3]잔가율!$B$3:$C$33,2,FALSE)</f>
        <v>0.82599999999999996</v>
      </c>
      <c r="I8730" s="434">
        <f t="shared" si="136"/>
        <v>17915940</v>
      </c>
    </row>
    <row r="8731" spans="1:9">
      <c r="A8731" s="421">
        <v>8730</v>
      </c>
      <c r="B8731" s="422" t="s">
        <v>7711</v>
      </c>
      <c r="C8731" s="422" t="s">
        <v>11561</v>
      </c>
      <c r="D8731" s="422" t="s">
        <v>2016</v>
      </c>
      <c r="E8731" s="422" t="s">
        <v>12734</v>
      </c>
      <c r="F8731" s="438">
        <v>21690000</v>
      </c>
      <c r="G8731" s="423">
        <v>2023</v>
      </c>
      <c r="H8731" s="424">
        <f>VLOOKUP(G8731,[3]잔가율!$B$3:$C$33,2,FALSE)</f>
        <v>0.82599999999999996</v>
      </c>
      <c r="I8731" s="434">
        <f t="shared" si="136"/>
        <v>17915940</v>
      </c>
    </row>
    <row r="8732" spans="1:9">
      <c r="A8732" s="421">
        <v>8731</v>
      </c>
      <c r="B8732" s="422" t="s">
        <v>7711</v>
      </c>
      <c r="C8732" s="422" t="s">
        <v>11561</v>
      </c>
      <c r="D8732" s="422" t="s">
        <v>2016</v>
      </c>
      <c r="E8732" s="422" t="s">
        <v>12735</v>
      </c>
      <c r="F8732" s="438">
        <v>18400000</v>
      </c>
      <c r="G8732" s="423">
        <v>2023</v>
      </c>
      <c r="H8732" s="424">
        <f>VLOOKUP(G8732,[3]잔가율!$B$3:$C$33,2,FALSE)</f>
        <v>0.82599999999999996</v>
      </c>
      <c r="I8732" s="434">
        <f t="shared" si="136"/>
        <v>15198400</v>
      </c>
    </row>
    <row r="8733" spans="1:9">
      <c r="A8733" s="421">
        <v>8732</v>
      </c>
      <c r="B8733" s="422" t="s">
        <v>7711</v>
      </c>
      <c r="C8733" s="422" t="s">
        <v>11561</v>
      </c>
      <c r="D8733" s="422" t="s">
        <v>2016</v>
      </c>
      <c r="E8733" s="422" t="s">
        <v>12736</v>
      </c>
      <c r="F8733" s="438">
        <v>21780000</v>
      </c>
      <c r="G8733" s="423">
        <v>2023</v>
      </c>
      <c r="H8733" s="424">
        <f>VLOOKUP(G8733,[3]잔가율!$B$3:$C$33,2,FALSE)</f>
        <v>0.82599999999999996</v>
      </c>
      <c r="I8733" s="434">
        <f t="shared" si="136"/>
        <v>17990280</v>
      </c>
    </row>
    <row r="8734" spans="1:9">
      <c r="A8734" s="421">
        <v>8733</v>
      </c>
      <c r="B8734" s="422" t="s">
        <v>7711</v>
      </c>
      <c r="C8734" s="422" t="s">
        <v>11561</v>
      </c>
      <c r="D8734" s="422" t="s">
        <v>2016</v>
      </c>
      <c r="E8734" s="422" t="s">
        <v>12737</v>
      </c>
      <c r="F8734" s="438">
        <v>21780000</v>
      </c>
      <c r="G8734" s="423">
        <v>2023</v>
      </c>
      <c r="H8734" s="424">
        <f>VLOOKUP(G8734,[3]잔가율!$B$3:$C$33,2,FALSE)</f>
        <v>0.82599999999999996</v>
      </c>
      <c r="I8734" s="434">
        <f t="shared" si="136"/>
        <v>17990280</v>
      </c>
    </row>
    <row r="8735" spans="1:9">
      <c r="A8735" s="421">
        <v>8734</v>
      </c>
      <c r="B8735" s="426" t="s">
        <v>7711</v>
      </c>
      <c r="C8735" s="426" t="s">
        <v>11561</v>
      </c>
      <c r="D8735" s="426" t="s">
        <v>2016</v>
      </c>
      <c r="E8735" s="426" t="s">
        <v>12738</v>
      </c>
      <c r="F8735" s="441">
        <v>18550000</v>
      </c>
      <c r="G8735" s="423">
        <v>2023</v>
      </c>
      <c r="H8735" s="424">
        <f>VLOOKUP(G8735,[3]잔가율!$B$3:$C$33,2,FALSE)</f>
        <v>0.82599999999999996</v>
      </c>
      <c r="I8735" s="434">
        <f t="shared" si="136"/>
        <v>15322300</v>
      </c>
    </row>
    <row r="8736" spans="1:9">
      <c r="A8736" s="421">
        <v>8735</v>
      </c>
      <c r="B8736" s="422" t="s">
        <v>7711</v>
      </c>
      <c r="C8736" s="422" t="s">
        <v>15861</v>
      </c>
      <c r="D8736" s="422" t="s">
        <v>15866</v>
      </c>
      <c r="E8736" s="422" t="s">
        <v>12739</v>
      </c>
      <c r="F8736" s="438">
        <v>22420000</v>
      </c>
      <c r="G8736" s="423">
        <v>2023</v>
      </c>
      <c r="H8736" s="424">
        <f>VLOOKUP(G8736,[3]잔가율!$B$3:$C$33,2,FALSE)</f>
        <v>0.82599999999999996</v>
      </c>
      <c r="I8736" s="434">
        <f t="shared" si="136"/>
        <v>18518920</v>
      </c>
    </row>
    <row r="8737" spans="1:9">
      <c r="A8737" s="421">
        <v>8736</v>
      </c>
      <c r="B8737" s="422" t="s">
        <v>7711</v>
      </c>
      <c r="C8737" s="422" t="s">
        <v>11561</v>
      </c>
      <c r="D8737" s="422" t="s">
        <v>2016</v>
      </c>
      <c r="E8737" s="422" t="s">
        <v>12740</v>
      </c>
      <c r="F8737" s="438">
        <v>21240000</v>
      </c>
      <c r="G8737" s="423">
        <v>2023</v>
      </c>
      <c r="H8737" s="424">
        <f>VLOOKUP(G8737,[3]잔가율!$B$3:$C$33,2,FALSE)</f>
        <v>0.82599999999999996</v>
      </c>
      <c r="I8737" s="434">
        <f t="shared" si="136"/>
        <v>17544240</v>
      </c>
    </row>
    <row r="8738" spans="1:9">
      <c r="A8738" s="421">
        <v>8737</v>
      </c>
      <c r="B8738" s="422" t="s">
        <v>7711</v>
      </c>
      <c r="C8738" s="422" t="s">
        <v>11561</v>
      </c>
      <c r="D8738" s="422" t="s">
        <v>2016</v>
      </c>
      <c r="E8738" s="422" t="s">
        <v>12741</v>
      </c>
      <c r="F8738" s="438">
        <v>19070000</v>
      </c>
      <c r="G8738" s="423">
        <v>2023</v>
      </c>
      <c r="H8738" s="424">
        <f>VLOOKUP(G8738,[3]잔가율!$B$3:$C$33,2,FALSE)</f>
        <v>0.82599999999999996</v>
      </c>
      <c r="I8738" s="434">
        <f t="shared" si="136"/>
        <v>15751820</v>
      </c>
    </row>
    <row r="8739" spans="1:9">
      <c r="A8739" s="421">
        <v>8738</v>
      </c>
      <c r="B8739" s="422" t="s">
        <v>7711</v>
      </c>
      <c r="C8739" s="422" t="s">
        <v>11561</v>
      </c>
      <c r="D8739" s="422" t="s">
        <v>2016</v>
      </c>
      <c r="E8739" s="422" t="s">
        <v>12742</v>
      </c>
      <c r="F8739" s="438">
        <v>18620000</v>
      </c>
      <c r="G8739" s="423">
        <v>2023</v>
      </c>
      <c r="H8739" s="424">
        <f>VLOOKUP(G8739,[3]잔가율!$B$3:$C$33,2,FALSE)</f>
        <v>0.82599999999999996</v>
      </c>
      <c r="I8739" s="434">
        <f t="shared" si="136"/>
        <v>15380120</v>
      </c>
    </row>
    <row r="8740" spans="1:9">
      <c r="A8740" s="421">
        <v>8739</v>
      </c>
      <c r="B8740" s="422" t="s">
        <v>7711</v>
      </c>
      <c r="C8740" s="422" t="s">
        <v>11561</v>
      </c>
      <c r="D8740" s="422" t="s">
        <v>2016</v>
      </c>
      <c r="E8740" s="422" t="s">
        <v>12743</v>
      </c>
      <c r="F8740" s="438">
        <v>21240000</v>
      </c>
      <c r="G8740" s="423">
        <v>2023</v>
      </c>
      <c r="H8740" s="424">
        <f>VLOOKUP(G8740,[3]잔가율!$B$3:$C$33,2,FALSE)</f>
        <v>0.82599999999999996</v>
      </c>
      <c r="I8740" s="434">
        <f t="shared" si="136"/>
        <v>17544240</v>
      </c>
    </row>
    <row r="8741" spans="1:9">
      <c r="A8741" s="421">
        <v>8740</v>
      </c>
      <c r="B8741" s="422" t="s">
        <v>7711</v>
      </c>
      <c r="C8741" s="422" t="s">
        <v>11561</v>
      </c>
      <c r="D8741" s="422" t="s">
        <v>2016</v>
      </c>
      <c r="E8741" s="422" t="s">
        <v>12744</v>
      </c>
      <c r="F8741" s="438">
        <v>23390000</v>
      </c>
      <c r="G8741" s="423">
        <v>2023</v>
      </c>
      <c r="H8741" s="424">
        <f>VLOOKUP(G8741,[3]잔가율!$B$3:$C$33,2,FALSE)</f>
        <v>0.82599999999999996</v>
      </c>
      <c r="I8741" s="434">
        <f t="shared" si="136"/>
        <v>19320140</v>
      </c>
    </row>
    <row r="8742" spans="1:9">
      <c r="A8742" s="421">
        <v>8741</v>
      </c>
      <c r="B8742" s="422" t="s">
        <v>7711</v>
      </c>
      <c r="C8742" s="422" t="s">
        <v>11561</v>
      </c>
      <c r="D8742" s="422" t="s">
        <v>2016</v>
      </c>
      <c r="E8742" s="422" t="s">
        <v>12745</v>
      </c>
      <c r="F8742" s="438">
        <v>23390000</v>
      </c>
      <c r="G8742" s="423">
        <v>2023</v>
      </c>
      <c r="H8742" s="424">
        <f>VLOOKUP(G8742,[3]잔가율!$B$3:$C$33,2,FALSE)</f>
        <v>0.82599999999999996</v>
      </c>
      <c r="I8742" s="434">
        <f t="shared" si="136"/>
        <v>19320140</v>
      </c>
    </row>
    <row r="8743" spans="1:9">
      <c r="A8743" s="421">
        <v>8742</v>
      </c>
      <c r="B8743" s="422" t="s">
        <v>7711</v>
      </c>
      <c r="C8743" s="422" t="s">
        <v>11561</v>
      </c>
      <c r="D8743" s="422" t="s">
        <v>15866</v>
      </c>
      <c r="E8743" s="422" t="s">
        <v>12746</v>
      </c>
      <c r="F8743" s="438">
        <v>23810000</v>
      </c>
      <c r="G8743" s="423">
        <v>2023</v>
      </c>
      <c r="H8743" s="424">
        <f>VLOOKUP(G8743,[3]잔가율!$B$3:$C$33,2,FALSE)</f>
        <v>0.82599999999999996</v>
      </c>
      <c r="I8743" s="434">
        <f t="shared" si="136"/>
        <v>19667060</v>
      </c>
    </row>
    <row r="8744" spans="1:9">
      <c r="A8744" s="421">
        <v>8743</v>
      </c>
      <c r="B8744" s="422" t="s">
        <v>7711</v>
      </c>
      <c r="C8744" s="422" t="s">
        <v>11561</v>
      </c>
      <c r="D8744" s="422" t="s">
        <v>15866</v>
      </c>
      <c r="E8744" s="422" t="s">
        <v>12747</v>
      </c>
      <c r="F8744" s="438">
        <v>22530000</v>
      </c>
      <c r="G8744" s="423">
        <v>2023</v>
      </c>
      <c r="H8744" s="424">
        <f>VLOOKUP(G8744,[3]잔가율!$B$3:$C$33,2,FALSE)</f>
        <v>0.82599999999999996</v>
      </c>
      <c r="I8744" s="434">
        <f t="shared" si="136"/>
        <v>18609780</v>
      </c>
    </row>
    <row r="8745" spans="1:9">
      <c r="A8745" s="421">
        <v>8744</v>
      </c>
      <c r="B8745" s="426" t="s">
        <v>7711</v>
      </c>
      <c r="C8745" s="426" t="s">
        <v>11561</v>
      </c>
      <c r="D8745" s="426" t="s">
        <v>12748</v>
      </c>
      <c r="E8745" s="426" t="s">
        <v>12749</v>
      </c>
      <c r="F8745" s="441">
        <v>30860000</v>
      </c>
      <c r="G8745" s="423">
        <v>2023</v>
      </c>
      <c r="H8745" s="424">
        <f>VLOOKUP(G8745,[3]잔가율!$B$3:$C$33,2,FALSE)</f>
        <v>0.82599999999999996</v>
      </c>
      <c r="I8745" s="434">
        <f t="shared" si="136"/>
        <v>25490360</v>
      </c>
    </row>
    <row r="8746" spans="1:9">
      <c r="A8746" s="421">
        <v>8745</v>
      </c>
      <c r="B8746" s="426" t="s">
        <v>7711</v>
      </c>
      <c r="C8746" s="426" t="s">
        <v>11561</v>
      </c>
      <c r="D8746" s="426" t="s">
        <v>12748</v>
      </c>
      <c r="E8746" s="426" t="s">
        <v>12750</v>
      </c>
      <c r="F8746" s="441">
        <v>33490000</v>
      </c>
      <c r="G8746" s="423">
        <v>2023</v>
      </c>
      <c r="H8746" s="424">
        <f>VLOOKUP(G8746,[3]잔가율!$B$3:$C$33,2,FALSE)</f>
        <v>0.82599999999999996</v>
      </c>
      <c r="I8746" s="434">
        <f t="shared" si="136"/>
        <v>27662740</v>
      </c>
    </row>
    <row r="8747" spans="1:9">
      <c r="A8747" s="421">
        <v>8746</v>
      </c>
      <c r="B8747" s="422" t="s">
        <v>7711</v>
      </c>
      <c r="C8747" s="422" t="s">
        <v>11561</v>
      </c>
      <c r="D8747" s="422" t="s">
        <v>12751</v>
      </c>
      <c r="E8747" s="422" t="s">
        <v>12752</v>
      </c>
      <c r="F8747" s="438">
        <v>26460000</v>
      </c>
      <c r="G8747" s="423">
        <v>2023</v>
      </c>
      <c r="H8747" s="424">
        <f>VLOOKUP(G8747,[3]잔가율!$B$3:$C$33,2,FALSE)</f>
        <v>0.82599999999999996</v>
      </c>
      <c r="I8747" s="434">
        <f t="shared" si="136"/>
        <v>21855960</v>
      </c>
    </row>
    <row r="8748" spans="1:9">
      <c r="A8748" s="421">
        <v>8747</v>
      </c>
      <c r="B8748" s="422" t="s">
        <v>7711</v>
      </c>
      <c r="C8748" s="422" t="s">
        <v>11561</v>
      </c>
      <c r="D8748" s="422" t="s">
        <v>12751</v>
      </c>
      <c r="E8748" s="422" t="s">
        <v>12753</v>
      </c>
      <c r="F8748" s="438">
        <v>26460000</v>
      </c>
      <c r="G8748" s="423">
        <v>2023</v>
      </c>
      <c r="H8748" s="424">
        <f>VLOOKUP(G8748,[3]잔가율!$B$3:$C$33,2,FALSE)</f>
        <v>0.82599999999999996</v>
      </c>
      <c r="I8748" s="434">
        <f t="shared" si="136"/>
        <v>21855960</v>
      </c>
    </row>
    <row r="8749" spans="1:9">
      <c r="A8749" s="421">
        <v>8748</v>
      </c>
      <c r="B8749" s="422" t="s">
        <v>7711</v>
      </c>
      <c r="C8749" s="422" t="s">
        <v>11561</v>
      </c>
      <c r="D8749" s="422" t="s">
        <v>12751</v>
      </c>
      <c r="E8749" s="422" t="s">
        <v>12754</v>
      </c>
      <c r="F8749" s="438">
        <v>26950000</v>
      </c>
      <c r="G8749" s="423">
        <v>2023</v>
      </c>
      <c r="H8749" s="424">
        <f>VLOOKUP(G8749,[3]잔가율!$B$3:$C$33,2,FALSE)</f>
        <v>0.82599999999999996</v>
      </c>
      <c r="I8749" s="434">
        <f t="shared" si="136"/>
        <v>22260700</v>
      </c>
    </row>
    <row r="8750" spans="1:9">
      <c r="A8750" s="421">
        <v>8749</v>
      </c>
      <c r="B8750" s="426" t="s">
        <v>7711</v>
      </c>
      <c r="C8750" s="426" t="s">
        <v>11561</v>
      </c>
      <c r="D8750" s="426" t="s">
        <v>12755</v>
      </c>
      <c r="E8750" s="426" t="s">
        <v>12756</v>
      </c>
      <c r="F8750" s="441">
        <v>28970000</v>
      </c>
      <c r="G8750" s="423">
        <v>2023</v>
      </c>
      <c r="H8750" s="424">
        <f>VLOOKUP(G8750,[3]잔가율!$B$3:$C$33,2,FALSE)</f>
        <v>0.82599999999999996</v>
      </c>
      <c r="I8750" s="434">
        <f t="shared" si="136"/>
        <v>23929220</v>
      </c>
    </row>
    <row r="8751" spans="1:9">
      <c r="A8751" s="421">
        <v>8750</v>
      </c>
      <c r="B8751" s="426" t="s">
        <v>7711</v>
      </c>
      <c r="C8751" s="426" t="s">
        <v>11561</v>
      </c>
      <c r="D8751" s="426" t="s">
        <v>12755</v>
      </c>
      <c r="E8751" s="426" t="s">
        <v>12757</v>
      </c>
      <c r="F8751" s="441">
        <v>30630000</v>
      </c>
      <c r="G8751" s="423">
        <v>2023</v>
      </c>
      <c r="H8751" s="424">
        <f>VLOOKUP(G8751,[3]잔가율!$B$3:$C$33,2,FALSE)</f>
        <v>0.82599999999999996</v>
      </c>
      <c r="I8751" s="434">
        <f t="shared" si="136"/>
        <v>25300380</v>
      </c>
    </row>
    <row r="8752" spans="1:9">
      <c r="A8752" s="421">
        <v>8751</v>
      </c>
      <c r="B8752" s="426" t="s">
        <v>7711</v>
      </c>
      <c r="C8752" s="426" t="s">
        <v>11561</v>
      </c>
      <c r="D8752" s="426" t="s">
        <v>12755</v>
      </c>
      <c r="E8752" s="426" t="s">
        <v>12758</v>
      </c>
      <c r="F8752" s="441">
        <v>31630000</v>
      </c>
      <c r="G8752" s="423">
        <v>2023</v>
      </c>
      <c r="H8752" s="424">
        <f>VLOOKUP(G8752,[3]잔가율!$B$3:$C$33,2,FALSE)</f>
        <v>0.82599999999999996</v>
      </c>
      <c r="I8752" s="434">
        <f t="shared" si="136"/>
        <v>26126380</v>
      </c>
    </row>
    <row r="8753" spans="1:9">
      <c r="A8753" s="421">
        <v>8752</v>
      </c>
      <c r="B8753" s="426" t="s">
        <v>7711</v>
      </c>
      <c r="C8753" s="426" t="s">
        <v>11561</v>
      </c>
      <c r="D8753" s="426" t="s">
        <v>12755</v>
      </c>
      <c r="E8753" s="426" t="s">
        <v>12759</v>
      </c>
      <c r="F8753" s="441">
        <v>31020000</v>
      </c>
      <c r="G8753" s="423">
        <v>2023</v>
      </c>
      <c r="H8753" s="424">
        <f>VLOOKUP(G8753,[3]잔가율!$B$3:$C$33,2,FALSE)</f>
        <v>0.82599999999999996</v>
      </c>
      <c r="I8753" s="434">
        <f t="shared" si="136"/>
        <v>25622520</v>
      </c>
    </row>
    <row r="8754" spans="1:9">
      <c r="A8754" s="421">
        <v>8753</v>
      </c>
      <c r="B8754" s="426" t="s">
        <v>7711</v>
      </c>
      <c r="C8754" s="426" t="s">
        <v>11561</v>
      </c>
      <c r="D8754" s="426" t="s">
        <v>12755</v>
      </c>
      <c r="E8754" s="426" t="s">
        <v>12760</v>
      </c>
      <c r="F8754" s="441">
        <v>34110000</v>
      </c>
      <c r="G8754" s="423">
        <v>2023</v>
      </c>
      <c r="H8754" s="424">
        <f>VLOOKUP(G8754,[3]잔가율!$B$3:$C$33,2,FALSE)</f>
        <v>0.82599999999999996</v>
      </c>
      <c r="I8754" s="434">
        <f t="shared" si="136"/>
        <v>28174860</v>
      </c>
    </row>
    <row r="8755" spans="1:9">
      <c r="A8755" s="421">
        <v>8754</v>
      </c>
      <c r="B8755" s="426" t="s">
        <v>7711</v>
      </c>
      <c r="C8755" s="426" t="s">
        <v>11561</v>
      </c>
      <c r="D8755" s="426" t="s">
        <v>12755</v>
      </c>
      <c r="E8755" s="426" t="s">
        <v>12761</v>
      </c>
      <c r="F8755" s="441">
        <v>29380000</v>
      </c>
      <c r="G8755" s="423">
        <v>2023</v>
      </c>
      <c r="H8755" s="424">
        <f>VLOOKUP(G8755,[3]잔가율!$B$3:$C$33,2,FALSE)</f>
        <v>0.82599999999999996</v>
      </c>
      <c r="I8755" s="434">
        <f t="shared" si="136"/>
        <v>24267880</v>
      </c>
    </row>
    <row r="8756" spans="1:9">
      <c r="A8756" s="421">
        <v>8755</v>
      </c>
      <c r="B8756" s="426" t="s">
        <v>7711</v>
      </c>
      <c r="C8756" s="426" t="s">
        <v>11561</v>
      </c>
      <c r="D8756" s="426" t="s">
        <v>12755</v>
      </c>
      <c r="E8756" s="426" t="s">
        <v>12762</v>
      </c>
      <c r="F8756" s="441">
        <v>30720000</v>
      </c>
      <c r="G8756" s="423">
        <v>2023</v>
      </c>
      <c r="H8756" s="424">
        <f>VLOOKUP(G8756,[3]잔가율!$B$3:$C$33,2,FALSE)</f>
        <v>0.82599999999999996</v>
      </c>
      <c r="I8756" s="434">
        <f t="shared" si="136"/>
        <v>25374720</v>
      </c>
    </row>
    <row r="8757" spans="1:9">
      <c r="A8757" s="421">
        <v>8756</v>
      </c>
      <c r="B8757" s="426" t="s">
        <v>7711</v>
      </c>
      <c r="C8757" s="426" t="s">
        <v>11561</v>
      </c>
      <c r="D8757" s="426" t="s">
        <v>12755</v>
      </c>
      <c r="E8757" s="426" t="s">
        <v>12763</v>
      </c>
      <c r="F8757" s="441">
        <v>32050000</v>
      </c>
      <c r="G8757" s="423">
        <v>2023</v>
      </c>
      <c r="H8757" s="424">
        <f>VLOOKUP(G8757,[3]잔가율!$B$3:$C$33,2,FALSE)</f>
        <v>0.82599999999999996</v>
      </c>
      <c r="I8757" s="434">
        <f t="shared" si="136"/>
        <v>26473300</v>
      </c>
    </row>
    <row r="8758" spans="1:9">
      <c r="A8758" s="421">
        <v>8757</v>
      </c>
      <c r="B8758" s="426" t="s">
        <v>7711</v>
      </c>
      <c r="C8758" s="426" t="s">
        <v>11561</v>
      </c>
      <c r="D8758" s="426" t="s">
        <v>12755</v>
      </c>
      <c r="E8758" s="426" t="s">
        <v>12764</v>
      </c>
      <c r="F8758" s="441">
        <v>33820000</v>
      </c>
      <c r="G8758" s="423">
        <v>2023</v>
      </c>
      <c r="H8758" s="424">
        <f>VLOOKUP(G8758,[3]잔가율!$B$3:$C$33,2,FALSE)</f>
        <v>0.82599999999999996</v>
      </c>
      <c r="I8758" s="434">
        <f t="shared" si="136"/>
        <v>27935320</v>
      </c>
    </row>
    <row r="8759" spans="1:9">
      <c r="A8759" s="421">
        <v>8758</v>
      </c>
      <c r="B8759" s="425" t="s">
        <v>7711</v>
      </c>
      <c r="C8759" s="425" t="s">
        <v>11561</v>
      </c>
      <c r="D8759" s="425" t="s">
        <v>15867</v>
      </c>
      <c r="E8759" s="425" t="s">
        <v>12765</v>
      </c>
      <c r="F8759" s="443">
        <v>27480000</v>
      </c>
      <c r="G8759" s="423">
        <v>2023</v>
      </c>
      <c r="H8759" s="424">
        <f>VLOOKUP(G8759,[3]잔가율!$B$3:$C$33,2,FALSE)</f>
        <v>0.82599999999999996</v>
      </c>
      <c r="I8759" s="434">
        <f t="shared" si="136"/>
        <v>22698480</v>
      </c>
    </row>
    <row r="8760" spans="1:9">
      <c r="A8760" s="421">
        <v>8759</v>
      </c>
      <c r="B8760" s="425" t="s">
        <v>7711</v>
      </c>
      <c r="C8760" s="425" t="s">
        <v>11561</v>
      </c>
      <c r="D8760" s="425" t="s">
        <v>15867</v>
      </c>
      <c r="E8760" s="425" t="s">
        <v>12766</v>
      </c>
      <c r="F8760" s="443">
        <v>37290000</v>
      </c>
      <c r="G8760" s="423">
        <v>2023</v>
      </c>
      <c r="H8760" s="424">
        <f>VLOOKUP(G8760,[3]잔가율!$B$3:$C$33,2,FALSE)</f>
        <v>0.82599999999999996</v>
      </c>
      <c r="I8760" s="434">
        <f t="shared" si="136"/>
        <v>30801540</v>
      </c>
    </row>
    <row r="8761" spans="1:9">
      <c r="A8761" s="421">
        <v>8760</v>
      </c>
      <c r="B8761" s="426" t="s">
        <v>7711</v>
      </c>
      <c r="C8761" s="426" t="s">
        <v>11561</v>
      </c>
      <c r="D8761" s="426" t="s">
        <v>12767</v>
      </c>
      <c r="E8761" s="426" t="s">
        <v>12768</v>
      </c>
      <c r="F8761" s="441">
        <v>37910000</v>
      </c>
      <c r="G8761" s="423">
        <v>2023</v>
      </c>
      <c r="H8761" s="424">
        <f>VLOOKUP(G8761,[3]잔가율!$B$3:$C$33,2,FALSE)</f>
        <v>0.82599999999999996</v>
      </c>
      <c r="I8761" s="434">
        <f t="shared" si="136"/>
        <v>31313660</v>
      </c>
    </row>
    <row r="8762" spans="1:9">
      <c r="A8762" s="421">
        <v>8761</v>
      </c>
      <c r="B8762" s="426" t="s">
        <v>7711</v>
      </c>
      <c r="C8762" s="426" t="s">
        <v>11561</v>
      </c>
      <c r="D8762" s="426" t="s">
        <v>12767</v>
      </c>
      <c r="E8762" s="426" t="s">
        <v>12769</v>
      </c>
      <c r="F8762" s="441">
        <v>36330000</v>
      </c>
      <c r="G8762" s="423">
        <v>2023</v>
      </c>
      <c r="H8762" s="424">
        <f>VLOOKUP(G8762,[3]잔가율!$B$3:$C$33,2,FALSE)</f>
        <v>0.82599999999999996</v>
      </c>
      <c r="I8762" s="434">
        <f t="shared" si="136"/>
        <v>30008580</v>
      </c>
    </row>
    <row r="8763" spans="1:9">
      <c r="A8763" s="421">
        <v>8762</v>
      </c>
      <c r="B8763" s="426" t="s">
        <v>7711</v>
      </c>
      <c r="C8763" s="426" t="s">
        <v>11561</v>
      </c>
      <c r="D8763" s="426" t="s">
        <v>12767</v>
      </c>
      <c r="E8763" s="426" t="s">
        <v>12770</v>
      </c>
      <c r="F8763" s="441">
        <v>37150000</v>
      </c>
      <c r="G8763" s="423">
        <v>2023</v>
      </c>
      <c r="H8763" s="424">
        <f>VLOOKUP(G8763,[3]잔가율!$B$3:$C$33,2,FALSE)</f>
        <v>0.82599999999999996</v>
      </c>
      <c r="I8763" s="434">
        <f t="shared" si="136"/>
        <v>30685900</v>
      </c>
    </row>
    <row r="8764" spans="1:9">
      <c r="A8764" s="421">
        <v>8763</v>
      </c>
      <c r="B8764" s="426" t="s">
        <v>7711</v>
      </c>
      <c r="C8764" s="426" t="s">
        <v>11561</v>
      </c>
      <c r="D8764" s="426" t="s">
        <v>12767</v>
      </c>
      <c r="E8764" s="426" t="s">
        <v>12771</v>
      </c>
      <c r="F8764" s="441">
        <v>37480000</v>
      </c>
      <c r="G8764" s="423">
        <v>2023</v>
      </c>
      <c r="H8764" s="424">
        <f>VLOOKUP(G8764,[3]잔가율!$B$3:$C$33,2,FALSE)</f>
        <v>0.82599999999999996</v>
      </c>
      <c r="I8764" s="434">
        <f t="shared" si="136"/>
        <v>30958480</v>
      </c>
    </row>
    <row r="8765" spans="1:9">
      <c r="A8765" s="421">
        <v>8764</v>
      </c>
      <c r="B8765" s="426" t="s">
        <v>7711</v>
      </c>
      <c r="C8765" s="426" t="s">
        <v>11561</v>
      </c>
      <c r="D8765" s="426" t="s">
        <v>12767</v>
      </c>
      <c r="E8765" s="426" t="s">
        <v>12772</v>
      </c>
      <c r="F8765" s="441">
        <v>34050000</v>
      </c>
      <c r="G8765" s="423">
        <v>2023</v>
      </c>
      <c r="H8765" s="424">
        <f>VLOOKUP(G8765,[3]잔가율!$B$3:$C$33,2,FALSE)</f>
        <v>0.82599999999999996</v>
      </c>
      <c r="I8765" s="434">
        <f t="shared" si="136"/>
        <v>28125300</v>
      </c>
    </row>
    <row r="8766" spans="1:9">
      <c r="A8766" s="421">
        <v>8765</v>
      </c>
      <c r="B8766" s="426" t="s">
        <v>7711</v>
      </c>
      <c r="C8766" s="426" t="s">
        <v>11561</v>
      </c>
      <c r="D8766" s="426" t="s">
        <v>12767</v>
      </c>
      <c r="E8766" s="426" t="s">
        <v>12773</v>
      </c>
      <c r="F8766" s="441">
        <v>36850000</v>
      </c>
      <c r="G8766" s="423">
        <v>2023</v>
      </c>
      <c r="H8766" s="424">
        <f>VLOOKUP(G8766,[3]잔가율!$B$3:$C$33,2,FALSE)</f>
        <v>0.82599999999999996</v>
      </c>
      <c r="I8766" s="434">
        <f t="shared" si="136"/>
        <v>30438100</v>
      </c>
    </row>
    <row r="8767" spans="1:9">
      <c r="A8767" s="421">
        <v>8766</v>
      </c>
      <c r="B8767" s="426" t="s">
        <v>7711</v>
      </c>
      <c r="C8767" s="426" t="s">
        <v>11561</v>
      </c>
      <c r="D8767" s="426" t="s">
        <v>12767</v>
      </c>
      <c r="E8767" s="426" t="s">
        <v>12774</v>
      </c>
      <c r="F8767" s="441">
        <v>39330000</v>
      </c>
      <c r="G8767" s="423">
        <v>2023</v>
      </c>
      <c r="H8767" s="424">
        <f>VLOOKUP(G8767,[3]잔가율!$B$3:$C$33,2,FALSE)</f>
        <v>0.82599999999999996</v>
      </c>
      <c r="I8767" s="434">
        <f t="shared" si="136"/>
        <v>32486580</v>
      </c>
    </row>
    <row r="8768" spans="1:9">
      <c r="A8768" s="421">
        <v>8767</v>
      </c>
      <c r="B8768" s="426" t="s">
        <v>7711</v>
      </c>
      <c r="C8768" s="426" t="s">
        <v>11561</v>
      </c>
      <c r="D8768" s="426" t="s">
        <v>12767</v>
      </c>
      <c r="E8768" s="426" t="s">
        <v>12775</v>
      </c>
      <c r="F8768" s="441">
        <v>34230000</v>
      </c>
      <c r="G8768" s="423">
        <v>2023</v>
      </c>
      <c r="H8768" s="424">
        <f>VLOOKUP(G8768,[3]잔가율!$B$3:$C$33,2,FALSE)</f>
        <v>0.82599999999999996</v>
      </c>
      <c r="I8768" s="434">
        <f t="shared" si="136"/>
        <v>28273980</v>
      </c>
    </row>
    <row r="8769" spans="1:9">
      <c r="A8769" s="421">
        <v>8768</v>
      </c>
      <c r="B8769" s="426" t="s">
        <v>7711</v>
      </c>
      <c r="C8769" s="426" t="s">
        <v>11561</v>
      </c>
      <c r="D8769" s="426" t="s">
        <v>12767</v>
      </c>
      <c r="E8769" s="426" t="s">
        <v>12776</v>
      </c>
      <c r="F8769" s="441">
        <v>37520000</v>
      </c>
      <c r="G8769" s="423">
        <v>2023</v>
      </c>
      <c r="H8769" s="424">
        <f>VLOOKUP(G8769,[3]잔가율!$B$3:$C$33,2,FALSE)</f>
        <v>0.82599999999999996</v>
      </c>
      <c r="I8769" s="434">
        <f t="shared" si="136"/>
        <v>30991520</v>
      </c>
    </row>
    <row r="8770" spans="1:9">
      <c r="A8770" s="421">
        <v>8769</v>
      </c>
      <c r="B8770" s="422" t="s">
        <v>7711</v>
      </c>
      <c r="C8770" s="422" t="s">
        <v>11561</v>
      </c>
      <c r="D8770" s="422" t="s">
        <v>2017</v>
      </c>
      <c r="E8770" s="422" t="s">
        <v>12777</v>
      </c>
      <c r="F8770" s="438">
        <v>15310000</v>
      </c>
      <c r="G8770" s="423">
        <v>2023</v>
      </c>
      <c r="H8770" s="424">
        <f>VLOOKUP(G8770,[3]잔가율!$B$3:$C$33,2,FALSE)</f>
        <v>0.82599999999999996</v>
      </c>
      <c r="I8770" s="434">
        <f t="shared" ref="I8770:I8833" si="137">ROUNDDOWN(F8770*H8770,0)</f>
        <v>12646060</v>
      </c>
    </row>
    <row r="8771" spans="1:9">
      <c r="A8771" s="421">
        <v>8770</v>
      </c>
      <c r="B8771" s="422" t="s">
        <v>7711</v>
      </c>
      <c r="C8771" s="422" t="s">
        <v>11561</v>
      </c>
      <c r="D8771" s="422" t="s">
        <v>2017</v>
      </c>
      <c r="E8771" s="422" t="s">
        <v>12778</v>
      </c>
      <c r="F8771" s="438">
        <v>24380000</v>
      </c>
      <c r="G8771" s="423">
        <v>2023</v>
      </c>
      <c r="H8771" s="424">
        <f>VLOOKUP(G8771,[3]잔가율!$B$3:$C$33,2,FALSE)</f>
        <v>0.82599999999999996</v>
      </c>
      <c r="I8771" s="434">
        <f t="shared" si="137"/>
        <v>20137880</v>
      </c>
    </row>
    <row r="8772" spans="1:9">
      <c r="A8772" s="421">
        <v>8771</v>
      </c>
      <c r="B8772" s="422" t="s">
        <v>7711</v>
      </c>
      <c r="C8772" s="422" t="s">
        <v>11561</v>
      </c>
      <c r="D8772" s="422" t="s">
        <v>2017</v>
      </c>
      <c r="E8772" s="422" t="s">
        <v>12779</v>
      </c>
      <c r="F8772" s="438">
        <v>24640000</v>
      </c>
      <c r="G8772" s="423">
        <v>2023</v>
      </c>
      <c r="H8772" s="424">
        <f>VLOOKUP(G8772,[3]잔가율!$B$3:$C$33,2,FALSE)</f>
        <v>0.82599999999999996</v>
      </c>
      <c r="I8772" s="434">
        <f t="shared" si="137"/>
        <v>20352640</v>
      </c>
    </row>
    <row r="8773" spans="1:9">
      <c r="A8773" s="421">
        <v>8772</v>
      </c>
      <c r="B8773" s="422" t="s">
        <v>7711</v>
      </c>
      <c r="C8773" s="422" t="s">
        <v>11561</v>
      </c>
      <c r="D8773" s="422" t="s">
        <v>2017</v>
      </c>
      <c r="E8773" s="422" t="s">
        <v>12780</v>
      </c>
      <c r="F8773" s="438">
        <v>19730000</v>
      </c>
      <c r="G8773" s="423">
        <v>2023</v>
      </c>
      <c r="H8773" s="424">
        <f>VLOOKUP(G8773,[3]잔가율!$B$3:$C$33,2,FALSE)</f>
        <v>0.82599999999999996</v>
      </c>
      <c r="I8773" s="434">
        <f t="shared" si="137"/>
        <v>16296980</v>
      </c>
    </row>
    <row r="8774" spans="1:9">
      <c r="A8774" s="421">
        <v>8773</v>
      </c>
      <c r="B8774" s="422" t="s">
        <v>7711</v>
      </c>
      <c r="C8774" s="422" t="s">
        <v>11561</v>
      </c>
      <c r="D8774" s="422" t="s">
        <v>2017</v>
      </c>
      <c r="E8774" s="422" t="s">
        <v>12781</v>
      </c>
      <c r="F8774" s="438">
        <v>18790000</v>
      </c>
      <c r="G8774" s="423">
        <v>2023</v>
      </c>
      <c r="H8774" s="424">
        <f>VLOOKUP(G8774,[3]잔가율!$B$3:$C$33,2,FALSE)</f>
        <v>0.82599999999999996</v>
      </c>
      <c r="I8774" s="434">
        <f t="shared" si="137"/>
        <v>15520540</v>
      </c>
    </row>
    <row r="8775" spans="1:9">
      <c r="A8775" s="421">
        <v>8774</v>
      </c>
      <c r="B8775" s="422" t="s">
        <v>7711</v>
      </c>
      <c r="C8775" s="422" t="s">
        <v>11561</v>
      </c>
      <c r="D8775" s="422" t="s">
        <v>2017</v>
      </c>
      <c r="E8775" s="422" t="s">
        <v>12782</v>
      </c>
      <c r="F8775" s="438">
        <v>16300000</v>
      </c>
      <c r="G8775" s="423">
        <v>2023</v>
      </c>
      <c r="H8775" s="424">
        <f>VLOOKUP(G8775,[3]잔가율!$B$3:$C$33,2,FALSE)</f>
        <v>0.82599999999999996</v>
      </c>
      <c r="I8775" s="434">
        <f t="shared" si="137"/>
        <v>13463800</v>
      </c>
    </row>
    <row r="8776" spans="1:9">
      <c r="A8776" s="421">
        <v>8775</v>
      </c>
      <c r="B8776" s="422" t="s">
        <v>7711</v>
      </c>
      <c r="C8776" s="422" t="s">
        <v>11561</v>
      </c>
      <c r="D8776" s="422" t="s">
        <v>2017</v>
      </c>
      <c r="E8776" s="422" t="s">
        <v>12783</v>
      </c>
      <c r="F8776" s="438">
        <v>18480000</v>
      </c>
      <c r="G8776" s="423">
        <v>2023</v>
      </c>
      <c r="H8776" s="424">
        <f>VLOOKUP(G8776,[3]잔가율!$B$3:$C$33,2,FALSE)</f>
        <v>0.82599999999999996</v>
      </c>
      <c r="I8776" s="434">
        <f t="shared" si="137"/>
        <v>15264480</v>
      </c>
    </row>
    <row r="8777" spans="1:9">
      <c r="A8777" s="421">
        <v>8776</v>
      </c>
      <c r="B8777" s="422" t="s">
        <v>7711</v>
      </c>
      <c r="C8777" s="422" t="s">
        <v>11561</v>
      </c>
      <c r="D8777" s="422" t="s">
        <v>2017</v>
      </c>
      <c r="E8777" s="422" t="s">
        <v>12784</v>
      </c>
      <c r="F8777" s="438">
        <v>17340000</v>
      </c>
      <c r="G8777" s="423">
        <v>2023</v>
      </c>
      <c r="H8777" s="424">
        <f>VLOOKUP(G8777,[3]잔가율!$B$3:$C$33,2,FALSE)</f>
        <v>0.82599999999999996</v>
      </c>
      <c r="I8777" s="434">
        <f t="shared" si="137"/>
        <v>14322840</v>
      </c>
    </row>
    <row r="8778" spans="1:9">
      <c r="A8778" s="421">
        <v>8777</v>
      </c>
      <c r="B8778" s="422" t="s">
        <v>7711</v>
      </c>
      <c r="C8778" s="422" t="s">
        <v>11561</v>
      </c>
      <c r="D8778" s="422" t="s">
        <v>2017</v>
      </c>
      <c r="E8778" s="422" t="s">
        <v>12785</v>
      </c>
      <c r="F8778" s="438">
        <v>17470000</v>
      </c>
      <c r="G8778" s="423">
        <v>2023</v>
      </c>
      <c r="H8778" s="424">
        <f>VLOOKUP(G8778,[3]잔가율!$B$3:$C$33,2,FALSE)</f>
        <v>0.82599999999999996</v>
      </c>
      <c r="I8778" s="434">
        <f t="shared" si="137"/>
        <v>14430220</v>
      </c>
    </row>
    <row r="8779" spans="1:9">
      <c r="A8779" s="421">
        <v>8778</v>
      </c>
      <c r="B8779" s="422" t="s">
        <v>7711</v>
      </c>
      <c r="C8779" s="422" t="s">
        <v>11561</v>
      </c>
      <c r="D8779" s="422" t="s">
        <v>2017</v>
      </c>
      <c r="E8779" s="422" t="s">
        <v>12786</v>
      </c>
      <c r="F8779" s="438">
        <v>17050000</v>
      </c>
      <c r="G8779" s="423">
        <v>2023</v>
      </c>
      <c r="H8779" s="424">
        <f>VLOOKUP(G8779,[3]잔가율!$B$3:$C$33,2,FALSE)</f>
        <v>0.82599999999999996</v>
      </c>
      <c r="I8779" s="434">
        <f t="shared" si="137"/>
        <v>14083300</v>
      </c>
    </row>
    <row r="8780" spans="1:9">
      <c r="A8780" s="421">
        <v>8779</v>
      </c>
      <c r="B8780" s="422" t="s">
        <v>7711</v>
      </c>
      <c r="C8780" s="422" t="s">
        <v>11561</v>
      </c>
      <c r="D8780" s="422" t="s">
        <v>2017</v>
      </c>
      <c r="E8780" s="422" t="s">
        <v>12787</v>
      </c>
      <c r="F8780" s="438">
        <v>19150000</v>
      </c>
      <c r="G8780" s="423">
        <v>2023</v>
      </c>
      <c r="H8780" s="424">
        <f>VLOOKUP(G8780,[3]잔가율!$B$3:$C$33,2,FALSE)</f>
        <v>0.82599999999999996</v>
      </c>
      <c r="I8780" s="434">
        <f t="shared" si="137"/>
        <v>15817900</v>
      </c>
    </row>
    <row r="8781" spans="1:9">
      <c r="A8781" s="421">
        <v>8780</v>
      </c>
      <c r="B8781" s="422" t="s">
        <v>7711</v>
      </c>
      <c r="C8781" s="422" t="s">
        <v>11561</v>
      </c>
      <c r="D8781" s="422" t="s">
        <v>2017</v>
      </c>
      <c r="E8781" s="422" t="s">
        <v>12788</v>
      </c>
      <c r="F8781" s="438">
        <v>16200000</v>
      </c>
      <c r="G8781" s="423">
        <v>2023</v>
      </c>
      <c r="H8781" s="424">
        <f>VLOOKUP(G8781,[3]잔가율!$B$3:$C$33,2,FALSE)</f>
        <v>0.82599999999999996</v>
      </c>
      <c r="I8781" s="434">
        <f t="shared" si="137"/>
        <v>13381200</v>
      </c>
    </row>
    <row r="8782" spans="1:9">
      <c r="A8782" s="421">
        <v>8781</v>
      </c>
      <c r="B8782" s="426" t="s">
        <v>7711</v>
      </c>
      <c r="C8782" s="426" t="s">
        <v>11561</v>
      </c>
      <c r="D8782" s="426" t="s">
        <v>2017</v>
      </c>
      <c r="E8782" s="426" t="s">
        <v>12789</v>
      </c>
      <c r="F8782" s="441">
        <v>16280000</v>
      </c>
      <c r="G8782" s="423">
        <v>2023</v>
      </c>
      <c r="H8782" s="424">
        <f>VLOOKUP(G8782,[3]잔가율!$B$3:$C$33,2,FALSE)</f>
        <v>0.82599999999999996</v>
      </c>
      <c r="I8782" s="434">
        <f t="shared" si="137"/>
        <v>13447280</v>
      </c>
    </row>
    <row r="8783" spans="1:9">
      <c r="A8783" s="421">
        <v>8782</v>
      </c>
      <c r="B8783" s="426" t="s">
        <v>7711</v>
      </c>
      <c r="C8783" s="426" t="s">
        <v>11561</v>
      </c>
      <c r="D8783" s="426" t="s">
        <v>2017</v>
      </c>
      <c r="E8783" s="426" t="s">
        <v>12790</v>
      </c>
      <c r="F8783" s="441">
        <v>17070000</v>
      </c>
      <c r="G8783" s="423">
        <v>2023</v>
      </c>
      <c r="H8783" s="424">
        <f>VLOOKUP(G8783,[3]잔가율!$B$3:$C$33,2,FALSE)</f>
        <v>0.82599999999999996</v>
      </c>
      <c r="I8783" s="434">
        <f t="shared" si="137"/>
        <v>14099820</v>
      </c>
    </row>
    <row r="8784" spans="1:9">
      <c r="A8784" s="421">
        <v>8783</v>
      </c>
      <c r="B8784" s="422" t="s">
        <v>7711</v>
      </c>
      <c r="C8784" s="422" t="s">
        <v>11561</v>
      </c>
      <c r="D8784" s="422" t="s">
        <v>2017</v>
      </c>
      <c r="E8784" s="422" t="s">
        <v>12791</v>
      </c>
      <c r="F8784" s="438">
        <v>17950000</v>
      </c>
      <c r="G8784" s="423">
        <v>2023</v>
      </c>
      <c r="H8784" s="424">
        <f>VLOOKUP(G8784,[3]잔가율!$B$3:$C$33,2,FALSE)</f>
        <v>0.82599999999999996</v>
      </c>
      <c r="I8784" s="434">
        <f t="shared" si="137"/>
        <v>14826700</v>
      </c>
    </row>
    <row r="8785" spans="1:9">
      <c r="A8785" s="421">
        <v>8784</v>
      </c>
      <c r="B8785" s="422" t="s">
        <v>7711</v>
      </c>
      <c r="C8785" s="422" t="s">
        <v>11561</v>
      </c>
      <c r="D8785" s="422" t="s">
        <v>2017</v>
      </c>
      <c r="E8785" s="422" t="s">
        <v>12792</v>
      </c>
      <c r="F8785" s="438">
        <v>20540000</v>
      </c>
      <c r="G8785" s="423">
        <v>2023</v>
      </c>
      <c r="H8785" s="424">
        <f>VLOOKUP(G8785,[3]잔가율!$B$3:$C$33,2,FALSE)</f>
        <v>0.82599999999999996</v>
      </c>
      <c r="I8785" s="434">
        <f t="shared" si="137"/>
        <v>16966040</v>
      </c>
    </row>
    <row r="8786" spans="1:9">
      <c r="A8786" s="421">
        <v>8785</v>
      </c>
      <c r="B8786" s="422" t="s">
        <v>7711</v>
      </c>
      <c r="C8786" s="422" t="s">
        <v>11561</v>
      </c>
      <c r="D8786" s="422" t="s">
        <v>2017</v>
      </c>
      <c r="E8786" s="422" t="s">
        <v>12793</v>
      </c>
      <c r="F8786" s="438">
        <v>19150000</v>
      </c>
      <c r="G8786" s="423">
        <v>2023</v>
      </c>
      <c r="H8786" s="424">
        <f>VLOOKUP(G8786,[3]잔가율!$B$3:$C$33,2,FALSE)</f>
        <v>0.82599999999999996</v>
      </c>
      <c r="I8786" s="434">
        <f t="shared" si="137"/>
        <v>15817900</v>
      </c>
    </row>
    <row r="8787" spans="1:9">
      <c r="A8787" s="421">
        <v>8786</v>
      </c>
      <c r="B8787" s="422" t="s">
        <v>7711</v>
      </c>
      <c r="C8787" s="422" t="s">
        <v>11561</v>
      </c>
      <c r="D8787" s="422" t="s">
        <v>2017</v>
      </c>
      <c r="E8787" s="422" t="s">
        <v>12794</v>
      </c>
      <c r="F8787" s="438">
        <v>19080000</v>
      </c>
      <c r="G8787" s="423">
        <v>2023</v>
      </c>
      <c r="H8787" s="424">
        <f>VLOOKUP(G8787,[3]잔가율!$B$3:$C$33,2,FALSE)</f>
        <v>0.82599999999999996</v>
      </c>
      <c r="I8787" s="434">
        <f t="shared" si="137"/>
        <v>15760080</v>
      </c>
    </row>
    <row r="8788" spans="1:9">
      <c r="A8788" s="421">
        <v>8787</v>
      </c>
      <c r="B8788" s="422" t="s">
        <v>7711</v>
      </c>
      <c r="C8788" s="422" t="s">
        <v>11561</v>
      </c>
      <c r="D8788" s="422" t="s">
        <v>2017</v>
      </c>
      <c r="E8788" s="422" t="s">
        <v>12795</v>
      </c>
      <c r="F8788" s="438">
        <v>19210000</v>
      </c>
      <c r="G8788" s="423">
        <v>2023</v>
      </c>
      <c r="H8788" s="424">
        <f>VLOOKUP(G8788,[3]잔가율!$B$3:$C$33,2,FALSE)</f>
        <v>0.82599999999999996</v>
      </c>
      <c r="I8788" s="434">
        <f t="shared" si="137"/>
        <v>15867460</v>
      </c>
    </row>
    <row r="8789" spans="1:9">
      <c r="A8789" s="421">
        <v>8788</v>
      </c>
      <c r="B8789" s="426" t="s">
        <v>7711</v>
      </c>
      <c r="C8789" s="426" t="s">
        <v>11561</v>
      </c>
      <c r="D8789" s="426" t="s">
        <v>2017</v>
      </c>
      <c r="E8789" s="426" t="s">
        <v>12796</v>
      </c>
      <c r="F8789" s="441">
        <v>17760000</v>
      </c>
      <c r="G8789" s="423">
        <v>2023</v>
      </c>
      <c r="H8789" s="424">
        <f>VLOOKUP(G8789,[3]잔가율!$B$3:$C$33,2,FALSE)</f>
        <v>0.82599999999999996</v>
      </c>
      <c r="I8789" s="434">
        <f t="shared" si="137"/>
        <v>14669760</v>
      </c>
    </row>
    <row r="8790" spans="1:9">
      <c r="A8790" s="421">
        <v>8789</v>
      </c>
      <c r="B8790" s="426" t="s">
        <v>7711</v>
      </c>
      <c r="C8790" s="426" t="s">
        <v>11561</v>
      </c>
      <c r="D8790" s="426" t="s">
        <v>2017</v>
      </c>
      <c r="E8790" s="426" t="s">
        <v>12797</v>
      </c>
      <c r="F8790" s="441">
        <v>17510000</v>
      </c>
      <c r="G8790" s="423">
        <v>2023</v>
      </c>
      <c r="H8790" s="424">
        <f>VLOOKUP(G8790,[3]잔가율!$B$3:$C$33,2,FALSE)</f>
        <v>0.82599999999999996</v>
      </c>
      <c r="I8790" s="434">
        <f t="shared" si="137"/>
        <v>14463260</v>
      </c>
    </row>
    <row r="8791" spans="1:9">
      <c r="A8791" s="421">
        <v>8790</v>
      </c>
      <c r="B8791" s="422" t="s">
        <v>7711</v>
      </c>
      <c r="C8791" s="422" t="s">
        <v>11561</v>
      </c>
      <c r="D8791" s="422" t="s">
        <v>2017</v>
      </c>
      <c r="E8791" s="422" t="s">
        <v>12798</v>
      </c>
      <c r="F8791" s="438">
        <v>17260000</v>
      </c>
      <c r="G8791" s="423">
        <v>2023</v>
      </c>
      <c r="H8791" s="424">
        <f>VLOOKUP(G8791,[3]잔가율!$B$3:$C$33,2,FALSE)</f>
        <v>0.82599999999999996</v>
      </c>
      <c r="I8791" s="434">
        <f t="shared" si="137"/>
        <v>14256760</v>
      </c>
    </row>
    <row r="8792" spans="1:9">
      <c r="A8792" s="421">
        <v>8791</v>
      </c>
      <c r="B8792" s="422" t="s">
        <v>7711</v>
      </c>
      <c r="C8792" s="422" t="s">
        <v>11561</v>
      </c>
      <c r="D8792" s="422" t="s">
        <v>2017</v>
      </c>
      <c r="E8792" s="422" t="s">
        <v>12799</v>
      </c>
      <c r="F8792" s="438">
        <v>23290000</v>
      </c>
      <c r="G8792" s="423">
        <v>2023</v>
      </c>
      <c r="H8792" s="424">
        <f>VLOOKUP(G8792,[3]잔가율!$B$3:$C$33,2,FALSE)</f>
        <v>0.82599999999999996</v>
      </c>
      <c r="I8792" s="434">
        <f t="shared" si="137"/>
        <v>19237540</v>
      </c>
    </row>
    <row r="8793" spans="1:9">
      <c r="A8793" s="421">
        <v>8792</v>
      </c>
      <c r="B8793" s="422" t="s">
        <v>7711</v>
      </c>
      <c r="C8793" s="422" t="s">
        <v>11561</v>
      </c>
      <c r="D8793" s="422" t="s">
        <v>2017</v>
      </c>
      <c r="E8793" s="422" t="s">
        <v>12800</v>
      </c>
      <c r="F8793" s="438">
        <v>20910000</v>
      </c>
      <c r="G8793" s="423">
        <v>2023</v>
      </c>
      <c r="H8793" s="424">
        <f>VLOOKUP(G8793,[3]잔가율!$B$3:$C$33,2,FALSE)</f>
        <v>0.82599999999999996</v>
      </c>
      <c r="I8793" s="434">
        <f t="shared" si="137"/>
        <v>17271660</v>
      </c>
    </row>
    <row r="8794" spans="1:9">
      <c r="A8794" s="421">
        <v>8793</v>
      </c>
      <c r="B8794" s="422" t="s">
        <v>7711</v>
      </c>
      <c r="C8794" s="422" t="s">
        <v>11561</v>
      </c>
      <c r="D8794" s="422" t="s">
        <v>2017</v>
      </c>
      <c r="E8794" s="422" t="s">
        <v>12801</v>
      </c>
      <c r="F8794" s="438">
        <v>19740000</v>
      </c>
      <c r="G8794" s="423">
        <v>2023</v>
      </c>
      <c r="H8794" s="424">
        <f>VLOOKUP(G8794,[3]잔가율!$B$3:$C$33,2,FALSE)</f>
        <v>0.82599999999999996</v>
      </c>
      <c r="I8794" s="434">
        <f t="shared" si="137"/>
        <v>16305240</v>
      </c>
    </row>
    <row r="8795" spans="1:9">
      <c r="A8795" s="421">
        <v>8794</v>
      </c>
      <c r="B8795" s="422" t="s">
        <v>7711</v>
      </c>
      <c r="C8795" s="422" t="s">
        <v>11561</v>
      </c>
      <c r="D8795" s="422" t="s">
        <v>2017</v>
      </c>
      <c r="E8795" s="422" t="s">
        <v>12802</v>
      </c>
      <c r="F8795" s="438">
        <v>22300000</v>
      </c>
      <c r="G8795" s="423">
        <v>2023</v>
      </c>
      <c r="H8795" s="424">
        <f>VLOOKUP(G8795,[3]잔가율!$B$3:$C$33,2,FALSE)</f>
        <v>0.82599999999999996</v>
      </c>
      <c r="I8795" s="434">
        <f t="shared" si="137"/>
        <v>18419800</v>
      </c>
    </row>
    <row r="8796" spans="1:9">
      <c r="A8796" s="421">
        <v>8795</v>
      </c>
      <c r="B8796" s="422" t="s">
        <v>7711</v>
      </c>
      <c r="C8796" s="422" t="s">
        <v>11561</v>
      </c>
      <c r="D8796" s="422" t="s">
        <v>2017</v>
      </c>
      <c r="E8796" s="422" t="s">
        <v>12803</v>
      </c>
      <c r="F8796" s="438">
        <v>22020000</v>
      </c>
      <c r="G8796" s="423">
        <v>2023</v>
      </c>
      <c r="H8796" s="424">
        <f>VLOOKUP(G8796,[3]잔가율!$B$3:$C$33,2,FALSE)</f>
        <v>0.82599999999999996</v>
      </c>
      <c r="I8796" s="434">
        <f t="shared" si="137"/>
        <v>18188520</v>
      </c>
    </row>
    <row r="8797" spans="1:9">
      <c r="A8797" s="421">
        <v>8796</v>
      </c>
      <c r="B8797" s="422" t="s">
        <v>7711</v>
      </c>
      <c r="C8797" s="422" t="s">
        <v>11561</v>
      </c>
      <c r="D8797" s="422" t="s">
        <v>2017</v>
      </c>
      <c r="E8797" s="422" t="s">
        <v>12804</v>
      </c>
      <c r="F8797" s="438">
        <v>21010000</v>
      </c>
      <c r="G8797" s="423">
        <v>2023</v>
      </c>
      <c r="H8797" s="424">
        <f>VLOOKUP(G8797,[3]잔가율!$B$3:$C$33,2,FALSE)</f>
        <v>0.82599999999999996</v>
      </c>
      <c r="I8797" s="434">
        <f t="shared" si="137"/>
        <v>17354260</v>
      </c>
    </row>
    <row r="8798" spans="1:9">
      <c r="A8798" s="421">
        <v>8797</v>
      </c>
      <c r="B8798" s="422" t="s">
        <v>7711</v>
      </c>
      <c r="C8798" s="422" t="s">
        <v>11561</v>
      </c>
      <c r="D8798" s="422" t="s">
        <v>2017</v>
      </c>
      <c r="E8798" s="422" t="s">
        <v>12805</v>
      </c>
      <c r="F8798" s="438">
        <v>21140000</v>
      </c>
      <c r="G8798" s="423">
        <v>2023</v>
      </c>
      <c r="H8798" s="424">
        <f>VLOOKUP(G8798,[3]잔가율!$B$3:$C$33,2,FALSE)</f>
        <v>0.82599999999999996</v>
      </c>
      <c r="I8798" s="434">
        <f t="shared" si="137"/>
        <v>17461640</v>
      </c>
    </row>
    <row r="8799" spans="1:9">
      <c r="A8799" s="421">
        <v>8798</v>
      </c>
      <c r="B8799" s="422" t="s">
        <v>7711</v>
      </c>
      <c r="C8799" s="422" t="s">
        <v>11561</v>
      </c>
      <c r="D8799" s="422" t="s">
        <v>2017</v>
      </c>
      <c r="E8799" s="422" t="s">
        <v>12806</v>
      </c>
      <c r="F8799" s="438">
        <v>21020000</v>
      </c>
      <c r="G8799" s="423">
        <v>2023</v>
      </c>
      <c r="H8799" s="424">
        <f>VLOOKUP(G8799,[3]잔가율!$B$3:$C$33,2,FALSE)</f>
        <v>0.82599999999999996</v>
      </c>
      <c r="I8799" s="434">
        <f t="shared" si="137"/>
        <v>17362520</v>
      </c>
    </row>
    <row r="8800" spans="1:9">
      <c r="A8800" s="421">
        <v>8799</v>
      </c>
      <c r="B8800" s="426" t="s">
        <v>7711</v>
      </c>
      <c r="C8800" s="426" t="s">
        <v>11561</v>
      </c>
      <c r="D8800" s="426" t="s">
        <v>2017</v>
      </c>
      <c r="E8800" s="426" t="s">
        <v>12807</v>
      </c>
      <c r="F8800" s="441">
        <v>20020000</v>
      </c>
      <c r="G8800" s="423">
        <v>2023</v>
      </c>
      <c r="H8800" s="424">
        <f>VLOOKUP(G8800,[3]잔가율!$B$3:$C$33,2,FALSE)</f>
        <v>0.82599999999999996</v>
      </c>
      <c r="I8800" s="434">
        <f t="shared" si="137"/>
        <v>16536520</v>
      </c>
    </row>
    <row r="8801" spans="1:9">
      <c r="A8801" s="421">
        <v>8800</v>
      </c>
      <c r="B8801" s="422" t="s">
        <v>7711</v>
      </c>
      <c r="C8801" s="422" t="s">
        <v>11561</v>
      </c>
      <c r="D8801" s="422" t="s">
        <v>2017</v>
      </c>
      <c r="E8801" s="422" t="s">
        <v>12808</v>
      </c>
      <c r="F8801" s="438">
        <v>19240000</v>
      </c>
      <c r="G8801" s="423">
        <v>2023</v>
      </c>
      <c r="H8801" s="424">
        <f>VLOOKUP(G8801,[3]잔가율!$B$3:$C$33,2,FALSE)</f>
        <v>0.82599999999999996</v>
      </c>
      <c r="I8801" s="434">
        <f t="shared" si="137"/>
        <v>15892240</v>
      </c>
    </row>
    <row r="8802" spans="1:9">
      <c r="A8802" s="421">
        <v>8801</v>
      </c>
      <c r="B8802" s="422" t="s">
        <v>7711</v>
      </c>
      <c r="C8802" s="422" t="s">
        <v>11561</v>
      </c>
      <c r="D8802" s="422" t="s">
        <v>2017</v>
      </c>
      <c r="E8802" s="422" t="s">
        <v>12809</v>
      </c>
      <c r="F8802" s="438">
        <v>25890000</v>
      </c>
      <c r="G8802" s="423">
        <v>2023</v>
      </c>
      <c r="H8802" s="424">
        <f>VLOOKUP(G8802,[3]잔가율!$B$3:$C$33,2,FALSE)</f>
        <v>0.82599999999999996</v>
      </c>
      <c r="I8802" s="434">
        <f t="shared" si="137"/>
        <v>21385140</v>
      </c>
    </row>
    <row r="8803" spans="1:9">
      <c r="A8803" s="421">
        <v>8802</v>
      </c>
      <c r="B8803" s="422" t="s">
        <v>7711</v>
      </c>
      <c r="C8803" s="422" t="s">
        <v>11561</v>
      </c>
      <c r="D8803" s="422" t="s">
        <v>2017</v>
      </c>
      <c r="E8803" s="422" t="s">
        <v>12810</v>
      </c>
      <c r="F8803" s="438">
        <v>24840000</v>
      </c>
      <c r="G8803" s="423">
        <v>2023</v>
      </c>
      <c r="H8803" s="424">
        <f>VLOOKUP(G8803,[3]잔가율!$B$3:$C$33,2,FALSE)</f>
        <v>0.82599999999999996</v>
      </c>
      <c r="I8803" s="434">
        <f t="shared" si="137"/>
        <v>20517840</v>
      </c>
    </row>
    <row r="8804" spans="1:9">
      <c r="A8804" s="421">
        <v>8803</v>
      </c>
      <c r="B8804" s="422" t="s">
        <v>7711</v>
      </c>
      <c r="C8804" s="422" t="s">
        <v>11561</v>
      </c>
      <c r="D8804" s="422" t="s">
        <v>2017</v>
      </c>
      <c r="E8804" s="422" t="s">
        <v>12811</v>
      </c>
      <c r="F8804" s="438">
        <v>22420000</v>
      </c>
      <c r="G8804" s="423">
        <v>2023</v>
      </c>
      <c r="H8804" s="424">
        <f>VLOOKUP(G8804,[3]잔가율!$B$3:$C$33,2,FALSE)</f>
        <v>0.82599999999999996</v>
      </c>
      <c r="I8804" s="434">
        <f t="shared" si="137"/>
        <v>18518920</v>
      </c>
    </row>
    <row r="8805" spans="1:9">
      <c r="A8805" s="421">
        <v>8804</v>
      </c>
      <c r="B8805" s="422" t="s">
        <v>7711</v>
      </c>
      <c r="C8805" s="422" t="s">
        <v>11561</v>
      </c>
      <c r="D8805" s="422" t="s">
        <v>2017</v>
      </c>
      <c r="E8805" s="422" t="s">
        <v>12812</v>
      </c>
      <c r="F8805" s="438">
        <v>22020000</v>
      </c>
      <c r="G8805" s="423">
        <v>2023</v>
      </c>
      <c r="H8805" s="424">
        <f>VLOOKUP(G8805,[3]잔가율!$B$3:$C$33,2,FALSE)</f>
        <v>0.82599999999999996</v>
      </c>
      <c r="I8805" s="434">
        <f t="shared" si="137"/>
        <v>18188520</v>
      </c>
    </row>
    <row r="8806" spans="1:9">
      <c r="A8806" s="421">
        <v>8805</v>
      </c>
      <c r="B8806" s="422" t="s">
        <v>7711</v>
      </c>
      <c r="C8806" s="422" t="s">
        <v>11561</v>
      </c>
      <c r="D8806" s="422" t="s">
        <v>2017</v>
      </c>
      <c r="E8806" s="422" t="s">
        <v>12813</v>
      </c>
      <c r="F8806" s="438">
        <v>23660000</v>
      </c>
      <c r="G8806" s="423">
        <v>2023</v>
      </c>
      <c r="H8806" s="424">
        <f>VLOOKUP(G8806,[3]잔가율!$B$3:$C$33,2,FALSE)</f>
        <v>0.82599999999999996</v>
      </c>
      <c r="I8806" s="434">
        <f t="shared" si="137"/>
        <v>19543160</v>
      </c>
    </row>
    <row r="8807" spans="1:9">
      <c r="A8807" s="421">
        <v>8806</v>
      </c>
      <c r="B8807" s="422" t="s">
        <v>7711</v>
      </c>
      <c r="C8807" s="422" t="s">
        <v>11561</v>
      </c>
      <c r="D8807" s="422" t="s">
        <v>2017</v>
      </c>
      <c r="E8807" s="422" t="s">
        <v>12814</v>
      </c>
      <c r="F8807" s="438">
        <v>25340000</v>
      </c>
      <c r="G8807" s="423">
        <v>2023</v>
      </c>
      <c r="H8807" s="424">
        <f>VLOOKUP(G8807,[3]잔가율!$B$3:$C$33,2,FALSE)</f>
        <v>0.82599999999999996</v>
      </c>
      <c r="I8807" s="434">
        <f t="shared" si="137"/>
        <v>20930840</v>
      </c>
    </row>
    <row r="8808" spans="1:9">
      <c r="A8808" s="421">
        <v>8807</v>
      </c>
      <c r="B8808" s="422" t="s">
        <v>7711</v>
      </c>
      <c r="C8808" s="422" t="s">
        <v>11561</v>
      </c>
      <c r="D8808" s="422" t="s">
        <v>2017</v>
      </c>
      <c r="E8808" s="422" t="s">
        <v>12815</v>
      </c>
      <c r="F8808" s="438">
        <v>25420000</v>
      </c>
      <c r="G8808" s="423">
        <v>2023</v>
      </c>
      <c r="H8808" s="424">
        <f>VLOOKUP(G8808,[3]잔가율!$B$3:$C$33,2,FALSE)</f>
        <v>0.82599999999999996</v>
      </c>
      <c r="I8808" s="434">
        <f t="shared" si="137"/>
        <v>20996920</v>
      </c>
    </row>
    <row r="8809" spans="1:9">
      <c r="A8809" s="421">
        <v>8808</v>
      </c>
      <c r="B8809" s="422" t="s">
        <v>7711</v>
      </c>
      <c r="C8809" s="422" t="s">
        <v>11561</v>
      </c>
      <c r="D8809" s="422" t="s">
        <v>2017</v>
      </c>
      <c r="E8809" s="422" t="s">
        <v>12816</v>
      </c>
      <c r="F8809" s="438">
        <v>23900000</v>
      </c>
      <c r="G8809" s="423">
        <v>2023</v>
      </c>
      <c r="H8809" s="424">
        <f>VLOOKUP(G8809,[3]잔가율!$B$3:$C$33,2,FALSE)</f>
        <v>0.82599999999999996</v>
      </c>
      <c r="I8809" s="434">
        <f t="shared" si="137"/>
        <v>19741400</v>
      </c>
    </row>
    <row r="8810" spans="1:9">
      <c r="A8810" s="421">
        <v>8809</v>
      </c>
      <c r="B8810" s="422" t="s">
        <v>7711</v>
      </c>
      <c r="C8810" s="422" t="s">
        <v>11561</v>
      </c>
      <c r="D8810" s="422" t="s">
        <v>2017</v>
      </c>
      <c r="E8810" s="422" t="s">
        <v>12817</v>
      </c>
      <c r="F8810" s="438">
        <v>21870000</v>
      </c>
      <c r="G8810" s="423">
        <v>2023</v>
      </c>
      <c r="H8810" s="424">
        <f>VLOOKUP(G8810,[3]잔가율!$B$3:$C$33,2,FALSE)</f>
        <v>0.82599999999999996</v>
      </c>
      <c r="I8810" s="434">
        <f t="shared" si="137"/>
        <v>18064620</v>
      </c>
    </row>
    <row r="8811" spans="1:9">
      <c r="A8811" s="421">
        <v>8810</v>
      </c>
      <c r="B8811" s="422" t="s">
        <v>7711</v>
      </c>
      <c r="C8811" s="422" t="s">
        <v>11561</v>
      </c>
      <c r="D8811" s="422" t="s">
        <v>2017</v>
      </c>
      <c r="E8811" s="422" t="s">
        <v>12818</v>
      </c>
      <c r="F8811" s="438">
        <v>26700000</v>
      </c>
      <c r="G8811" s="423">
        <v>2023</v>
      </c>
      <c r="H8811" s="424">
        <f>VLOOKUP(G8811,[3]잔가율!$B$3:$C$33,2,FALSE)</f>
        <v>0.82599999999999996</v>
      </c>
      <c r="I8811" s="434">
        <f t="shared" si="137"/>
        <v>22054200</v>
      </c>
    </row>
    <row r="8812" spans="1:9">
      <c r="A8812" s="421">
        <v>8811</v>
      </c>
      <c r="B8812" s="422" t="s">
        <v>7711</v>
      </c>
      <c r="C8812" s="422" t="s">
        <v>11561</v>
      </c>
      <c r="D8812" s="422" t="s">
        <v>2017</v>
      </c>
      <c r="E8812" s="422" t="s">
        <v>12819</v>
      </c>
      <c r="F8812" s="438">
        <v>26730000</v>
      </c>
      <c r="G8812" s="423">
        <v>2023</v>
      </c>
      <c r="H8812" s="424">
        <f>VLOOKUP(G8812,[3]잔가율!$B$3:$C$33,2,FALSE)</f>
        <v>0.82599999999999996</v>
      </c>
      <c r="I8812" s="434">
        <f t="shared" si="137"/>
        <v>22078980</v>
      </c>
    </row>
    <row r="8813" spans="1:9">
      <c r="A8813" s="421">
        <v>8812</v>
      </c>
      <c r="B8813" s="422" t="s">
        <v>7711</v>
      </c>
      <c r="C8813" s="422" t="s">
        <v>11561</v>
      </c>
      <c r="D8813" s="422" t="s">
        <v>2017</v>
      </c>
      <c r="E8813" s="422" t="s">
        <v>12820</v>
      </c>
      <c r="F8813" s="438">
        <v>27440000</v>
      </c>
      <c r="G8813" s="423">
        <v>2023</v>
      </c>
      <c r="H8813" s="424">
        <f>VLOOKUP(G8813,[3]잔가율!$B$3:$C$33,2,FALSE)</f>
        <v>0.82599999999999996</v>
      </c>
      <c r="I8813" s="434">
        <f t="shared" si="137"/>
        <v>22665440</v>
      </c>
    </row>
    <row r="8814" spans="1:9">
      <c r="A8814" s="421">
        <v>8813</v>
      </c>
      <c r="B8814" s="422" t="s">
        <v>7711</v>
      </c>
      <c r="C8814" s="422" t="s">
        <v>11561</v>
      </c>
      <c r="D8814" s="422" t="s">
        <v>2017</v>
      </c>
      <c r="E8814" s="422" t="s">
        <v>12821</v>
      </c>
      <c r="F8814" s="438">
        <v>27250000</v>
      </c>
      <c r="G8814" s="423">
        <v>2023</v>
      </c>
      <c r="H8814" s="424">
        <f>VLOOKUP(G8814,[3]잔가율!$B$3:$C$33,2,FALSE)</f>
        <v>0.82599999999999996</v>
      </c>
      <c r="I8814" s="434">
        <f t="shared" si="137"/>
        <v>22508500</v>
      </c>
    </row>
    <row r="8815" spans="1:9">
      <c r="A8815" s="421">
        <v>8814</v>
      </c>
      <c r="B8815" s="422" t="s">
        <v>7711</v>
      </c>
      <c r="C8815" s="422" t="s">
        <v>11561</v>
      </c>
      <c r="D8815" s="422" t="s">
        <v>2017</v>
      </c>
      <c r="E8815" s="422" t="s">
        <v>12822</v>
      </c>
      <c r="F8815" s="438">
        <v>22920000</v>
      </c>
      <c r="G8815" s="423">
        <v>2023</v>
      </c>
      <c r="H8815" s="424">
        <f>VLOOKUP(G8815,[3]잔가율!$B$3:$C$33,2,FALSE)</f>
        <v>0.82599999999999996</v>
      </c>
      <c r="I8815" s="434">
        <f t="shared" si="137"/>
        <v>18931920</v>
      </c>
    </row>
    <row r="8816" spans="1:9">
      <c r="A8816" s="421">
        <v>8815</v>
      </c>
      <c r="B8816" s="422" t="s">
        <v>7711</v>
      </c>
      <c r="C8816" s="422" t="s">
        <v>11561</v>
      </c>
      <c r="D8816" s="422" t="s">
        <v>2017</v>
      </c>
      <c r="E8816" s="422" t="s">
        <v>12823</v>
      </c>
      <c r="F8816" s="438">
        <v>24320000</v>
      </c>
      <c r="G8816" s="423">
        <v>2023</v>
      </c>
      <c r="H8816" s="424">
        <f>VLOOKUP(G8816,[3]잔가율!$B$3:$C$33,2,FALSE)</f>
        <v>0.82599999999999996</v>
      </c>
      <c r="I8816" s="434">
        <f t="shared" si="137"/>
        <v>20088320</v>
      </c>
    </row>
    <row r="8817" spans="1:9">
      <c r="A8817" s="421">
        <v>8816</v>
      </c>
      <c r="B8817" s="422" t="s">
        <v>7711</v>
      </c>
      <c r="C8817" s="422" t="s">
        <v>11561</v>
      </c>
      <c r="D8817" s="422" t="s">
        <v>2017</v>
      </c>
      <c r="E8817" s="422" t="s">
        <v>12824</v>
      </c>
      <c r="F8817" s="438">
        <v>25450000</v>
      </c>
      <c r="G8817" s="423">
        <v>2023</v>
      </c>
      <c r="H8817" s="424">
        <f>VLOOKUP(G8817,[3]잔가율!$B$3:$C$33,2,FALSE)</f>
        <v>0.82599999999999996</v>
      </c>
      <c r="I8817" s="434">
        <f t="shared" si="137"/>
        <v>21021700</v>
      </c>
    </row>
    <row r="8818" spans="1:9">
      <c r="A8818" s="421">
        <v>8817</v>
      </c>
      <c r="B8818" s="422" t="s">
        <v>7711</v>
      </c>
      <c r="C8818" s="422" t="s">
        <v>11561</v>
      </c>
      <c r="D8818" s="422" t="s">
        <v>2017</v>
      </c>
      <c r="E8818" s="422" t="s">
        <v>12825</v>
      </c>
      <c r="F8818" s="438">
        <v>25380000</v>
      </c>
      <c r="G8818" s="423">
        <v>2023</v>
      </c>
      <c r="H8818" s="424">
        <f>VLOOKUP(G8818,[3]잔가율!$B$3:$C$33,2,FALSE)</f>
        <v>0.82599999999999996</v>
      </c>
      <c r="I8818" s="434">
        <f t="shared" si="137"/>
        <v>20963880</v>
      </c>
    </row>
    <row r="8819" spans="1:9">
      <c r="A8819" s="421">
        <v>8818</v>
      </c>
      <c r="B8819" s="422" t="s">
        <v>7711</v>
      </c>
      <c r="C8819" s="422" t="s">
        <v>11561</v>
      </c>
      <c r="D8819" s="422" t="s">
        <v>2017</v>
      </c>
      <c r="E8819" s="422" t="s">
        <v>12826</v>
      </c>
      <c r="F8819" s="438">
        <v>28550000</v>
      </c>
      <c r="G8819" s="423">
        <v>2023</v>
      </c>
      <c r="H8819" s="424">
        <f>VLOOKUP(G8819,[3]잔가율!$B$3:$C$33,2,FALSE)</f>
        <v>0.82599999999999996</v>
      </c>
      <c r="I8819" s="434">
        <f t="shared" si="137"/>
        <v>23582300</v>
      </c>
    </row>
    <row r="8820" spans="1:9">
      <c r="A8820" s="421">
        <v>8819</v>
      </c>
      <c r="B8820" s="422" t="s">
        <v>7711</v>
      </c>
      <c r="C8820" s="422" t="s">
        <v>11561</v>
      </c>
      <c r="D8820" s="422" t="s">
        <v>2017</v>
      </c>
      <c r="E8820" s="422" t="s">
        <v>12827</v>
      </c>
      <c r="F8820" s="438">
        <v>25600000</v>
      </c>
      <c r="G8820" s="423">
        <v>2023</v>
      </c>
      <c r="H8820" s="424">
        <f>VLOOKUP(G8820,[3]잔가율!$B$3:$C$33,2,FALSE)</f>
        <v>0.82599999999999996</v>
      </c>
      <c r="I8820" s="434">
        <f t="shared" si="137"/>
        <v>21145600</v>
      </c>
    </row>
    <row r="8821" spans="1:9">
      <c r="A8821" s="421">
        <v>8820</v>
      </c>
      <c r="B8821" s="422" t="s">
        <v>7711</v>
      </c>
      <c r="C8821" s="422" t="s">
        <v>11561</v>
      </c>
      <c r="D8821" s="422" t="s">
        <v>2017</v>
      </c>
      <c r="E8821" s="422" t="s">
        <v>12828</v>
      </c>
      <c r="F8821" s="438">
        <v>30690000</v>
      </c>
      <c r="G8821" s="423">
        <v>2023</v>
      </c>
      <c r="H8821" s="424">
        <f>VLOOKUP(G8821,[3]잔가율!$B$3:$C$33,2,FALSE)</f>
        <v>0.82599999999999996</v>
      </c>
      <c r="I8821" s="434">
        <f t="shared" si="137"/>
        <v>25349940</v>
      </c>
    </row>
    <row r="8822" spans="1:9">
      <c r="A8822" s="421">
        <v>8821</v>
      </c>
      <c r="B8822" s="422" t="s">
        <v>7711</v>
      </c>
      <c r="C8822" s="422" t="s">
        <v>11561</v>
      </c>
      <c r="D8822" s="422" t="s">
        <v>2017</v>
      </c>
      <c r="E8822" s="422" t="s">
        <v>12829</v>
      </c>
      <c r="F8822" s="438">
        <v>29240000</v>
      </c>
      <c r="G8822" s="423">
        <v>2023</v>
      </c>
      <c r="H8822" s="424">
        <f>VLOOKUP(G8822,[3]잔가율!$B$3:$C$33,2,FALSE)</f>
        <v>0.82599999999999996</v>
      </c>
      <c r="I8822" s="434">
        <f t="shared" si="137"/>
        <v>24152240</v>
      </c>
    </row>
    <row r="8823" spans="1:9">
      <c r="A8823" s="421">
        <v>8822</v>
      </c>
      <c r="B8823" s="422" t="s">
        <v>7711</v>
      </c>
      <c r="C8823" s="422" t="s">
        <v>11561</v>
      </c>
      <c r="D8823" s="422" t="s">
        <v>2017</v>
      </c>
      <c r="E8823" s="422" t="s">
        <v>12830</v>
      </c>
      <c r="F8823" s="438">
        <v>26830000</v>
      </c>
      <c r="G8823" s="423">
        <v>2023</v>
      </c>
      <c r="H8823" s="424">
        <f>VLOOKUP(G8823,[3]잔가율!$B$3:$C$33,2,FALSE)</f>
        <v>0.82599999999999996</v>
      </c>
      <c r="I8823" s="434">
        <f t="shared" si="137"/>
        <v>22161580</v>
      </c>
    </row>
    <row r="8824" spans="1:9">
      <c r="A8824" s="421">
        <v>8823</v>
      </c>
      <c r="B8824" s="422" t="s">
        <v>7711</v>
      </c>
      <c r="C8824" s="422" t="s">
        <v>11561</v>
      </c>
      <c r="D8824" s="422" t="s">
        <v>2017</v>
      </c>
      <c r="E8824" s="422" t="s">
        <v>12831</v>
      </c>
      <c r="F8824" s="438">
        <v>26820000</v>
      </c>
      <c r="G8824" s="423">
        <v>2023</v>
      </c>
      <c r="H8824" s="424">
        <f>VLOOKUP(G8824,[3]잔가율!$B$3:$C$33,2,FALSE)</f>
        <v>0.82599999999999996</v>
      </c>
      <c r="I8824" s="434">
        <f t="shared" si="137"/>
        <v>22153320</v>
      </c>
    </row>
    <row r="8825" spans="1:9">
      <c r="A8825" s="421">
        <v>8824</v>
      </c>
      <c r="B8825" s="422" t="s">
        <v>7711</v>
      </c>
      <c r="C8825" s="422" t="s">
        <v>11561</v>
      </c>
      <c r="D8825" s="422" t="s">
        <v>2017</v>
      </c>
      <c r="E8825" s="422" t="s">
        <v>12832</v>
      </c>
      <c r="F8825" s="438">
        <v>24350000</v>
      </c>
      <c r="G8825" s="423">
        <v>2023</v>
      </c>
      <c r="H8825" s="424">
        <f>VLOOKUP(G8825,[3]잔가율!$B$3:$C$33,2,FALSE)</f>
        <v>0.82599999999999996</v>
      </c>
      <c r="I8825" s="434">
        <f t="shared" si="137"/>
        <v>20113100</v>
      </c>
    </row>
    <row r="8826" spans="1:9">
      <c r="A8826" s="421">
        <v>8825</v>
      </c>
      <c r="B8826" s="422" t="s">
        <v>7711</v>
      </c>
      <c r="C8826" s="422" t="s">
        <v>11561</v>
      </c>
      <c r="D8826" s="422" t="s">
        <v>2017</v>
      </c>
      <c r="E8826" s="422" t="s">
        <v>12833</v>
      </c>
      <c r="F8826" s="438">
        <v>24660000</v>
      </c>
      <c r="G8826" s="423">
        <v>2023</v>
      </c>
      <c r="H8826" s="424">
        <f>VLOOKUP(G8826,[3]잔가율!$B$3:$C$33,2,FALSE)</f>
        <v>0.82599999999999996</v>
      </c>
      <c r="I8826" s="434">
        <f t="shared" si="137"/>
        <v>20369160</v>
      </c>
    </row>
    <row r="8827" spans="1:9">
      <c r="A8827" s="421">
        <v>8826</v>
      </c>
      <c r="B8827" s="422" t="s">
        <v>7711</v>
      </c>
      <c r="C8827" s="422" t="s">
        <v>11561</v>
      </c>
      <c r="D8827" s="422" t="s">
        <v>2017</v>
      </c>
      <c r="E8827" s="422" t="s">
        <v>12834</v>
      </c>
      <c r="F8827" s="438">
        <v>22520000</v>
      </c>
      <c r="G8827" s="423">
        <v>2023</v>
      </c>
      <c r="H8827" s="424">
        <f>VLOOKUP(G8827,[3]잔가율!$B$3:$C$33,2,FALSE)</f>
        <v>0.82599999999999996</v>
      </c>
      <c r="I8827" s="434">
        <f t="shared" si="137"/>
        <v>18601520</v>
      </c>
    </row>
    <row r="8828" spans="1:9">
      <c r="A8828" s="421">
        <v>8827</v>
      </c>
      <c r="B8828" s="422" t="s">
        <v>7711</v>
      </c>
      <c r="C8828" s="422" t="s">
        <v>11561</v>
      </c>
      <c r="D8828" s="422" t="s">
        <v>2017</v>
      </c>
      <c r="E8828" s="422" t="s">
        <v>12835</v>
      </c>
      <c r="F8828" s="438">
        <v>24160000</v>
      </c>
      <c r="G8828" s="423">
        <v>2023</v>
      </c>
      <c r="H8828" s="424">
        <f>VLOOKUP(G8828,[3]잔가율!$B$3:$C$33,2,FALSE)</f>
        <v>0.82599999999999996</v>
      </c>
      <c r="I8828" s="434">
        <f t="shared" si="137"/>
        <v>19956160</v>
      </c>
    </row>
    <row r="8829" spans="1:9">
      <c r="A8829" s="421">
        <v>8828</v>
      </c>
      <c r="B8829" s="422" t="s">
        <v>7711</v>
      </c>
      <c r="C8829" s="422" t="s">
        <v>11561</v>
      </c>
      <c r="D8829" s="422" t="s">
        <v>2017</v>
      </c>
      <c r="E8829" s="422" t="s">
        <v>12836</v>
      </c>
      <c r="F8829" s="438">
        <v>22450000</v>
      </c>
      <c r="G8829" s="423">
        <v>2023</v>
      </c>
      <c r="H8829" s="424">
        <f>VLOOKUP(G8829,[3]잔가율!$B$3:$C$33,2,FALSE)</f>
        <v>0.82599999999999996</v>
      </c>
      <c r="I8829" s="434">
        <f t="shared" si="137"/>
        <v>18543700</v>
      </c>
    </row>
    <row r="8830" spans="1:9">
      <c r="A8830" s="421">
        <v>8829</v>
      </c>
      <c r="B8830" s="422" t="s">
        <v>7711</v>
      </c>
      <c r="C8830" s="422" t="s">
        <v>11561</v>
      </c>
      <c r="D8830" s="422" t="s">
        <v>2017</v>
      </c>
      <c r="E8830" s="422" t="s">
        <v>12837</v>
      </c>
      <c r="F8830" s="438">
        <v>22590000</v>
      </c>
      <c r="G8830" s="423">
        <v>2023</v>
      </c>
      <c r="H8830" s="424">
        <f>VLOOKUP(G8830,[3]잔가율!$B$3:$C$33,2,FALSE)</f>
        <v>0.82599999999999996</v>
      </c>
      <c r="I8830" s="434">
        <f t="shared" si="137"/>
        <v>18659340</v>
      </c>
    </row>
    <row r="8831" spans="1:9">
      <c r="A8831" s="421">
        <v>8830</v>
      </c>
      <c r="B8831" s="422" t="s">
        <v>7711</v>
      </c>
      <c r="C8831" s="422" t="s">
        <v>11561</v>
      </c>
      <c r="D8831" s="422" t="s">
        <v>2017</v>
      </c>
      <c r="E8831" s="422" t="s">
        <v>12838</v>
      </c>
      <c r="F8831" s="438">
        <v>20600000</v>
      </c>
      <c r="G8831" s="423">
        <v>2023</v>
      </c>
      <c r="H8831" s="424">
        <f>VLOOKUP(G8831,[3]잔가율!$B$3:$C$33,2,FALSE)</f>
        <v>0.82599999999999996</v>
      </c>
      <c r="I8831" s="434">
        <f t="shared" si="137"/>
        <v>17015600</v>
      </c>
    </row>
    <row r="8832" spans="1:9">
      <c r="A8832" s="421">
        <v>8831</v>
      </c>
      <c r="B8832" s="422" t="s">
        <v>7711</v>
      </c>
      <c r="C8832" s="422" t="s">
        <v>11561</v>
      </c>
      <c r="D8832" s="422" t="s">
        <v>2017</v>
      </c>
      <c r="E8832" s="422" t="s">
        <v>12839</v>
      </c>
      <c r="F8832" s="438">
        <v>25670000</v>
      </c>
      <c r="G8832" s="423">
        <v>2023</v>
      </c>
      <c r="H8832" s="424">
        <f>VLOOKUP(G8832,[3]잔가율!$B$3:$C$33,2,FALSE)</f>
        <v>0.82599999999999996</v>
      </c>
      <c r="I8832" s="434">
        <f t="shared" si="137"/>
        <v>21203420</v>
      </c>
    </row>
    <row r="8833" spans="1:9">
      <c r="A8833" s="421">
        <v>8832</v>
      </c>
      <c r="B8833" s="422" t="s">
        <v>7711</v>
      </c>
      <c r="C8833" s="422" t="s">
        <v>11561</v>
      </c>
      <c r="D8833" s="422" t="s">
        <v>2017</v>
      </c>
      <c r="E8833" s="422" t="s">
        <v>12840</v>
      </c>
      <c r="F8833" s="438">
        <v>24370000</v>
      </c>
      <c r="G8833" s="423">
        <v>2023</v>
      </c>
      <c r="H8833" s="424">
        <f>VLOOKUP(G8833,[3]잔가율!$B$3:$C$33,2,FALSE)</f>
        <v>0.82599999999999996</v>
      </c>
      <c r="I8833" s="434">
        <f t="shared" si="137"/>
        <v>20129620</v>
      </c>
    </row>
    <row r="8834" spans="1:9">
      <c r="A8834" s="421">
        <v>8833</v>
      </c>
      <c r="B8834" s="426" t="s">
        <v>7711</v>
      </c>
      <c r="C8834" s="426" t="s">
        <v>11561</v>
      </c>
      <c r="D8834" s="426" t="s">
        <v>2017</v>
      </c>
      <c r="E8834" s="426" t="s">
        <v>12841</v>
      </c>
      <c r="F8834" s="441">
        <v>22180000</v>
      </c>
      <c r="G8834" s="423">
        <v>2023</v>
      </c>
      <c r="H8834" s="424">
        <f>VLOOKUP(G8834,[3]잔가율!$B$3:$C$33,2,FALSE)</f>
        <v>0.82599999999999996</v>
      </c>
      <c r="I8834" s="434">
        <f t="shared" ref="I8834:I8897" si="138">ROUNDDOWN(F8834*H8834,0)</f>
        <v>18320680</v>
      </c>
    </row>
    <row r="8835" spans="1:9">
      <c r="A8835" s="421">
        <v>8834</v>
      </c>
      <c r="B8835" s="422" t="s">
        <v>7711</v>
      </c>
      <c r="C8835" s="422" t="s">
        <v>11561</v>
      </c>
      <c r="D8835" s="422" t="s">
        <v>2017</v>
      </c>
      <c r="E8835" s="422" t="s">
        <v>12842</v>
      </c>
      <c r="F8835" s="438">
        <v>23430000</v>
      </c>
      <c r="G8835" s="423">
        <v>2023</v>
      </c>
      <c r="H8835" s="424">
        <f>VLOOKUP(G8835,[3]잔가율!$B$3:$C$33,2,FALSE)</f>
        <v>0.82599999999999996</v>
      </c>
      <c r="I8835" s="434">
        <f t="shared" si="138"/>
        <v>19353180</v>
      </c>
    </row>
    <row r="8836" spans="1:9">
      <c r="A8836" s="421">
        <v>8835</v>
      </c>
      <c r="B8836" s="422" t="s">
        <v>7711</v>
      </c>
      <c r="C8836" s="422" t="s">
        <v>11561</v>
      </c>
      <c r="D8836" s="422" t="s">
        <v>2017</v>
      </c>
      <c r="E8836" s="422" t="s">
        <v>12843</v>
      </c>
      <c r="F8836" s="438">
        <v>21550000</v>
      </c>
      <c r="G8836" s="423">
        <v>2023</v>
      </c>
      <c r="H8836" s="424">
        <f>VLOOKUP(G8836,[3]잔가율!$B$3:$C$33,2,FALSE)</f>
        <v>0.82599999999999996</v>
      </c>
      <c r="I8836" s="434">
        <f t="shared" si="138"/>
        <v>17800300</v>
      </c>
    </row>
    <row r="8837" spans="1:9">
      <c r="A8837" s="421">
        <v>8836</v>
      </c>
      <c r="B8837" s="422" t="s">
        <v>7711</v>
      </c>
      <c r="C8837" s="422" t="s">
        <v>11561</v>
      </c>
      <c r="D8837" s="422" t="s">
        <v>2017</v>
      </c>
      <c r="E8837" s="422" t="s">
        <v>12844</v>
      </c>
      <c r="F8837" s="438">
        <v>20100000</v>
      </c>
      <c r="G8837" s="423">
        <v>2023</v>
      </c>
      <c r="H8837" s="424">
        <f>VLOOKUP(G8837,[3]잔가율!$B$3:$C$33,2,FALSE)</f>
        <v>0.82599999999999996</v>
      </c>
      <c r="I8837" s="434">
        <f t="shared" si="138"/>
        <v>16602600</v>
      </c>
    </row>
    <row r="8838" spans="1:9">
      <c r="A8838" s="421">
        <v>8837</v>
      </c>
      <c r="B8838" s="422" t="s">
        <v>7711</v>
      </c>
      <c r="C8838" s="422" t="s">
        <v>11561</v>
      </c>
      <c r="D8838" s="422" t="s">
        <v>2017</v>
      </c>
      <c r="E8838" s="422" t="s">
        <v>12845</v>
      </c>
      <c r="F8838" s="438">
        <v>26170000</v>
      </c>
      <c r="G8838" s="423">
        <v>2023</v>
      </c>
      <c r="H8838" s="424">
        <f>VLOOKUP(G8838,[3]잔가율!$B$3:$C$33,2,FALSE)</f>
        <v>0.82599999999999996</v>
      </c>
      <c r="I8838" s="434">
        <f t="shared" si="138"/>
        <v>21616420</v>
      </c>
    </row>
    <row r="8839" spans="1:9">
      <c r="A8839" s="421">
        <v>8838</v>
      </c>
      <c r="B8839" s="422" t="s">
        <v>7711</v>
      </c>
      <c r="C8839" s="422" t="s">
        <v>11561</v>
      </c>
      <c r="D8839" s="422" t="s">
        <v>2017</v>
      </c>
      <c r="E8839" s="422" t="s">
        <v>12846</v>
      </c>
      <c r="F8839" s="438">
        <v>26000000</v>
      </c>
      <c r="G8839" s="423">
        <v>2023</v>
      </c>
      <c r="H8839" s="424">
        <f>VLOOKUP(G8839,[3]잔가율!$B$3:$C$33,2,FALSE)</f>
        <v>0.82599999999999996</v>
      </c>
      <c r="I8839" s="434">
        <f t="shared" si="138"/>
        <v>21476000</v>
      </c>
    </row>
    <row r="8840" spans="1:9">
      <c r="A8840" s="421">
        <v>8839</v>
      </c>
      <c r="B8840" s="422" t="s">
        <v>7711</v>
      </c>
      <c r="C8840" s="422" t="s">
        <v>11561</v>
      </c>
      <c r="D8840" s="422" t="s">
        <v>2017</v>
      </c>
      <c r="E8840" s="422" t="s">
        <v>12847</v>
      </c>
      <c r="F8840" s="438">
        <v>25680000</v>
      </c>
      <c r="G8840" s="423">
        <v>2023</v>
      </c>
      <c r="H8840" s="424">
        <f>VLOOKUP(G8840,[3]잔가율!$B$3:$C$33,2,FALSE)</f>
        <v>0.82599999999999996</v>
      </c>
      <c r="I8840" s="434">
        <f t="shared" si="138"/>
        <v>21211680</v>
      </c>
    </row>
    <row r="8841" spans="1:9">
      <c r="A8841" s="421">
        <v>8840</v>
      </c>
      <c r="B8841" s="422" t="s">
        <v>7711</v>
      </c>
      <c r="C8841" s="422" t="s">
        <v>11561</v>
      </c>
      <c r="D8841" s="422" t="s">
        <v>2017</v>
      </c>
      <c r="E8841" s="422" t="s">
        <v>12848</v>
      </c>
      <c r="F8841" s="438">
        <v>29180000</v>
      </c>
      <c r="G8841" s="423">
        <v>2023</v>
      </c>
      <c r="H8841" s="424">
        <f>VLOOKUP(G8841,[3]잔가율!$B$3:$C$33,2,FALSE)</f>
        <v>0.82599999999999996</v>
      </c>
      <c r="I8841" s="434">
        <f t="shared" si="138"/>
        <v>24102680</v>
      </c>
    </row>
    <row r="8842" spans="1:9">
      <c r="A8842" s="421">
        <v>8841</v>
      </c>
      <c r="B8842" s="422" t="s">
        <v>7711</v>
      </c>
      <c r="C8842" s="422" t="s">
        <v>11561</v>
      </c>
      <c r="D8842" s="422" t="s">
        <v>2017</v>
      </c>
      <c r="E8842" s="422" t="s">
        <v>12849</v>
      </c>
      <c r="F8842" s="438">
        <v>31490000</v>
      </c>
      <c r="G8842" s="423">
        <v>2023</v>
      </c>
      <c r="H8842" s="424">
        <f>VLOOKUP(G8842,[3]잔가율!$B$3:$C$33,2,FALSE)</f>
        <v>0.82599999999999996</v>
      </c>
      <c r="I8842" s="434">
        <f t="shared" si="138"/>
        <v>26010740</v>
      </c>
    </row>
    <row r="8843" spans="1:9">
      <c r="A8843" s="421">
        <v>8842</v>
      </c>
      <c r="B8843" s="422" t="s">
        <v>7711</v>
      </c>
      <c r="C8843" s="422" t="s">
        <v>11561</v>
      </c>
      <c r="D8843" s="422" t="s">
        <v>2017</v>
      </c>
      <c r="E8843" s="422" t="s">
        <v>12850</v>
      </c>
      <c r="F8843" s="438">
        <v>31820000</v>
      </c>
      <c r="G8843" s="423">
        <v>2023</v>
      </c>
      <c r="H8843" s="424">
        <f>VLOOKUP(G8843,[3]잔가율!$B$3:$C$33,2,FALSE)</f>
        <v>0.82599999999999996</v>
      </c>
      <c r="I8843" s="434">
        <f t="shared" si="138"/>
        <v>26283320</v>
      </c>
    </row>
    <row r="8844" spans="1:9">
      <c r="A8844" s="421">
        <v>8843</v>
      </c>
      <c r="B8844" s="422" t="s">
        <v>7711</v>
      </c>
      <c r="C8844" s="422" t="s">
        <v>11561</v>
      </c>
      <c r="D8844" s="422" t="s">
        <v>2017</v>
      </c>
      <c r="E8844" s="422" t="s">
        <v>12851</v>
      </c>
      <c r="F8844" s="438">
        <v>31770000</v>
      </c>
      <c r="G8844" s="423">
        <v>2023</v>
      </c>
      <c r="H8844" s="424">
        <f>VLOOKUP(G8844,[3]잔가율!$B$3:$C$33,2,FALSE)</f>
        <v>0.82599999999999996</v>
      </c>
      <c r="I8844" s="434">
        <f t="shared" si="138"/>
        <v>26242020</v>
      </c>
    </row>
    <row r="8845" spans="1:9">
      <c r="A8845" s="421">
        <v>8844</v>
      </c>
      <c r="B8845" s="422" t="s">
        <v>7711</v>
      </c>
      <c r="C8845" s="422" t="s">
        <v>11561</v>
      </c>
      <c r="D8845" s="422" t="s">
        <v>2017</v>
      </c>
      <c r="E8845" s="422" t="s">
        <v>12852</v>
      </c>
      <c r="F8845" s="438">
        <v>31200000</v>
      </c>
      <c r="G8845" s="423">
        <v>2023</v>
      </c>
      <c r="H8845" s="424">
        <f>VLOOKUP(G8845,[3]잔가율!$B$3:$C$33,2,FALSE)</f>
        <v>0.82599999999999996</v>
      </c>
      <c r="I8845" s="434">
        <f t="shared" si="138"/>
        <v>25771200</v>
      </c>
    </row>
    <row r="8846" spans="1:9">
      <c r="A8846" s="421">
        <v>8845</v>
      </c>
      <c r="B8846" s="422" t="s">
        <v>7711</v>
      </c>
      <c r="C8846" s="422" t="s">
        <v>11561</v>
      </c>
      <c r="D8846" s="422" t="s">
        <v>2017</v>
      </c>
      <c r="E8846" s="422" t="s">
        <v>12853</v>
      </c>
      <c r="F8846" s="438">
        <v>31580000</v>
      </c>
      <c r="G8846" s="423">
        <v>2023</v>
      </c>
      <c r="H8846" s="424">
        <f>VLOOKUP(G8846,[3]잔가율!$B$3:$C$33,2,FALSE)</f>
        <v>0.82599999999999996</v>
      </c>
      <c r="I8846" s="434">
        <f t="shared" si="138"/>
        <v>26085080</v>
      </c>
    </row>
    <row r="8847" spans="1:9">
      <c r="A8847" s="421">
        <v>8846</v>
      </c>
      <c r="B8847" s="422" t="s">
        <v>7711</v>
      </c>
      <c r="C8847" s="422" t="s">
        <v>11561</v>
      </c>
      <c r="D8847" s="422" t="s">
        <v>2017</v>
      </c>
      <c r="E8847" s="422" t="s">
        <v>12854</v>
      </c>
      <c r="F8847" s="438">
        <v>26780000</v>
      </c>
      <c r="G8847" s="423">
        <v>2023</v>
      </c>
      <c r="H8847" s="424">
        <f>VLOOKUP(G8847,[3]잔가율!$B$3:$C$33,2,FALSE)</f>
        <v>0.82599999999999996</v>
      </c>
      <c r="I8847" s="434">
        <f t="shared" si="138"/>
        <v>22120280</v>
      </c>
    </row>
    <row r="8848" spans="1:9">
      <c r="A8848" s="421">
        <v>8847</v>
      </c>
      <c r="B8848" s="422" t="s">
        <v>7711</v>
      </c>
      <c r="C8848" s="422" t="s">
        <v>11561</v>
      </c>
      <c r="D8848" s="422" t="s">
        <v>2017</v>
      </c>
      <c r="E8848" s="422" t="s">
        <v>12855</v>
      </c>
      <c r="F8848" s="438">
        <v>27700000</v>
      </c>
      <c r="G8848" s="423">
        <v>2023</v>
      </c>
      <c r="H8848" s="424">
        <f>VLOOKUP(G8848,[3]잔가율!$B$3:$C$33,2,FALSE)</f>
        <v>0.82599999999999996</v>
      </c>
      <c r="I8848" s="434">
        <f t="shared" si="138"/>
        <v>22880200</v>
      </c>
    </row>
    <row r="8849" spans="1:9">
      <c r="A8849" s="421">
        <v>8848</v>
      </c>
      <c r="B8849" s="422" t="s">
        <v>7711</v>
      </c>
      <c r="C8849" s="422" t="s">
        <v>11561</v>
      </c>
      <c r="D8849" s="422" t="s">
        <v>2017</v>
      </c>
      <c r="E8849" s="422" t="s">
        <v>12856</v>
      </c>
      <c r="F8849" s="438">
        <v>27550000</v>
      </c>
      <c r="G8849" s="423">
        <v>2023</v>
      </c>
      <c r="H8849" s="424">
        <f>VLOOKUP(G8849,[3]잔가율!$B$3:$C$33,2,FALSE)</f>
        <v>0.82599999999999996</v>
      </c>
      <c r="I8849" s="434">
        <f t="shared" si="138"/>
        <v>22756300</v>
      </c>
    </row>
    <row r="8850" spans="1:9">
      <c r="A8850" s="421">
        <v>8849</v>
      </c>
      <c r="B8850" s="422" t="s">
        <v>7711</v>
      </c>
      <c r="C8850" s="422" t="s">
        <v>11561</v>
      </c>
      <c r="D8850" s="422" t="s">
        <v>2017</v>
      </c>
      <c r="E8850" s="422" t="s">
        <v>12857</v>
      </c>
      <c r="F8850" s="438">
        <v>28460000</v>
      </c>
      <c r="G8850" s="423">
        <v>2023</v>
      </c>
      <c r="H8850" s="424">
        <f>VLOOKUP(G8850,[3]잔가율!$B$3:$C$33,2,FALSE)</f>
        <v>0.82599999999999996</v>
      </c>
      <c r="I8850" s="434">
        <f t="shared" si="138"/>
        <v>23507960</v>
      </c>
    </row>
    <row r="8851" spans="1:9">
      <c r="A8851" s="421">
        <v>8850</v>
      </c>
      <c r="B8851" s="422" t="s">
        <v>7711</v>
      </c>
      <c r="C8851" s="422" t="s">
        <v>11561</v>
      </c>
      <c r="D8851" s="422" t="s">
        <v>2017</v>
      </c>
      <c r="E8851" s="422" t="s">
        <v>12858</v>
      </c>
      <c r="F8851" s="438">
        <v>29330000</v>
      </c>
      <c r="G8851" s="423">
        <v>2023</v>
      </c>
      <c r="H8851" s="424">
        <f>VLOOKUP(G8851,[3]잔가율!$B$3:$C$33,2,FALSE)</f>
        <v>0.82599999999999996</v>
      </c>
      <c r="I8851" s="434">
        <f t="shared" si="138"/>
        <v>24226580</v>
      </c>
    </row>
    <row r="8852" spans="1:9">
      <c r="A8852" s="421">
        <v>8851</v>
      </c>
      <c r="B8852" s="422" t="s">
        <v>7711</v>
      </c>
      <c r="C8852" s="422" t="s">
        <v>11561</v>
      </c>
      <c r="D8852" s="422" t="s">
        <v>2017</v>
      </c>
      <c r="E8852" s="422" t="s">
        <v>12859</v>
      </c>
      <c r="F8852" s="438">
        <v>27520000</v>
      </c>
      <c r="G8852" s="423">
        <v>2023</v>
      </c>
      <c r="H8852" s="424">
        <f>VLOOKUP(G8852,[3]잔가율!$B$3:$C$33,2,FALSE)</f>
        <v>0.82599999999999996</v>
      </c>
      <c r="I8852" s="434">
        <f t="shared" si="138"/>
        <v>22731520</v>
      </c>
    </row>
    <row r="8853" spans="1:9">
      <c r="A8853" s="421">
        <v>8852</v>
      </c>
      <c r="B8853" s="422" t="s">
        <v>7711</v>
      </c>
      <c r="C8853" s="422" t="s">
        <v>11561</v>
      </c>
      <c r="D8853" s="422" t="s">
        <v>2017</v>
      </c>
      <c r="E8853" s="422" t="s">
        <v>12860</v>
      </c>
      <c r="F8853" s="438">
        <v>23330000</v>
      </c>
      <c r="G8853" s="423">
        <v>2023</v>
      </c>
      <c r="H8853" s="424">
        <f>VLOOKUP(G8853,[3]잔가율!$B$3:$C$33,2,FALSE)</f>
        <v>0.82599999999999996</v>
      </c>
      <c r="I8853" s="434">
        <f t="shared" si="138"/>
        <v>19270580</v>
      </c>
    </row>
    <row r="8854" spans="1:9">
      <c r="A8854" s="421">
        <v>8853</v>
      </c>
      <c r="B8854" s="422" t="s">
        <v>7711</v>
      </c>
      <c r="C8854" s="422" t="s">
        <v>11561</v>
      </c>
      <c r="D8854" s="422" t="s">
        <v>2017</v>
      </c>
      <c r="E8854" s="422" t="s">
        <v>12861</v>
      </c>
      <c r="F8854" s="438">
        <v>23240000</v>
      </c>
      <c r="G8854" s="423">
        <v>2023</v>
      </c>
      <c r="H8854" s="424">
        <f>VLOOKUP(G8854,[3]잔가율!$B$3:$C$33,2,FALSE)</f>
        <v>0.82599999999999996</v>
      </c>
      <c r="I8854" s="434">
        <f t="shared" si="138"/>
        <v>19196240</v>
      </c>
    </row>
    <row r="8855" spans="1:9">
      <c r="A8855" s="421">
        <v>8854</v>
      </c>
      <c r="B8855" s="422" t="s">
        <v>7711</v>
      </c>
      <c r="C8855" s="422" t="s">
        <v>11561</v>
      </c>
      <c r="D8855" s="422" t="s">
        <v>2017</v>
      </c>
      <c r="E8855" s="422" t="s">
        <v>12862</v>
      </c>
      <c r="F8855" s="438">
        <v>22140000</v>
      </c>
      <c r="G8855" s="423">
        <v>2023</v>
      </c>
      <c r="H8855" s="424">
        <f>VLOOKUP(G8855,[3]잔가율!$B$3:$C$33,2,FALSE)</f>
        <v>0.82599999999999996</v>
      </c>
      <c r="I8855" s="434">
        <f t="shared" si="138"/>
        <v>18287640</v>
      </c>
    </row>
    <row r="8856" spans="1:9">
      <c r="A8856" s="421">
        <v>8855</v>
      </c>
      <c r="B8856" s="422" t="s">
        <v>7711</v>
      </c>
      <c r="C8856" s="422" t="s">
        <v>11561</v>
      </c>
      <c r="D8856" s="422" t="s">
        <v>2017</v>
      </c>
      <c r="E8856" s="422" t="s">
        <v>12863</v>
      </c>
      <c r="F8856" s="438">
        <v>22330000</v>
      </c>
      <c r="G8856" s="423">
        <v>2023</v>
      </c>
      <c r="H8856" s="424">
        <f>VLOOKUP(G8856,[3]잔가율!$B$3:$C$33,2,FALSE)</f>
        <v>0.82599999999999996</v>
      </c>
      <c r="I8856" s="434">
        <f t="shared" si="138"/>
        <v>18444580</v>
      </c>
    </row>
    <row r="8857" spans="1:9">
      <c r="A8857" s="421">
        <v>8856</v>
      </c>
      <c r="B8857" s="422" t="s">
        <v>7711</v>
      </c>
      <c r="C8857" s="422" t="s">
        <v>11561</v>
      </c>
      <c r="D8857" s="422" t="s">
        <v>2017</v>
      </c>
      <c r="E8857" s="422" t="s">
        <v>12864</v>
      </c>
      <c r="F8857" s="438">
        <v>26900000</v>
      </c>
      <c r="G8857" s="423">
        <v>2023</v>
      </c>
      <c r="H8857" s="424">
        <f>VLOOKUP(G8857,[3]잔가율!$B$3:$C$33,2,FALSE)</f>
        <v>0.82599999999999996</v>
      </c>
      <c r="I8857" s="434">
        <f t="shared" si="138"/>
        <v>22219400</v>
      </c>
    </row>
    <row r="8858" spans="1:9">
      <c r="A8858" s="421">
        <v>8857</v>
      </c>
      <c r="B8858" s="422" t="s">
        <v>7711</v>
      </c>
      <c r="C8858" s="422" t="s">
        <v>11561</v>
      </c>
      <c r="D8858" s="422" t="s">
        <v>2017</v>
      </c>
      <c r="E8858" s="422" t="s">
        <v>12865</v>
      </c>
      <c r="F8858" s="438">
        <v>28280000</v>
      </c>
      <c r="G8858" s="423">
        <v>2023</v>
      </c>
      <c r="H8858" s="424">
        <f>VLOOKUP(G8858,[3]잔가율!$B$3:$C$33,2,FALSE)</f>
        <v>0.82599999999999996</v>
      </c>
      <c r="I8858" s="434">
        <f t="shared" si="138"/>
        <v>23359280</v>
      </c>
    </row>
    <row r="8859" spans="1:9">
      <c r="A8859" s="421">
        <v>8858</v>
      </c>
      <c r="B8859" s="422" t="s">
        <v>7711</v>
      </c>
      <c r="C8859" s="422" t="s">
        <v>11561</v>
      </c>
      <c r="D8859" s="422" t="s">
        <v>2017</v>
      </c>
      <c r="E8859" s="422" t="s">
        <v>12866</v>
      </c>
      <c r="F8859" s="438">
        <v>28080000</v>
      </c>
      <c r="G8859" s="423">
        <v>2023</v>
      </c>
      <c r="H8859" s="424">
        <f>VLOOKUP(G8859,[3]잔가율!$B$3:$C$33,2,FALSE)</f>
        <v>0.82599999999999996</v>
      </c>
      <c r="I8859" s="434">
        <f t="shared" si="138"/>
        <v>23194080</v>
      </c>
    </row>
    <row r="8860" spans="1:9">
      <c r="A8860" s="421">
        <v>8859</v>
      </c>
      <c r="B8860" s="422" t="s">
        <v>7711</v>
      </c>
      <c r="C8860" s="422" t="s">
        <v>11561</v>
      </c>
      <c r="D8860" s="422" t="s">
        <v>2017</v>
      </c>
      <c r="E8860" s="422" t="s">
        <v>12867</v>
      </c>
      <c r="F8860" s="438">
        <v>28180000</v>
      </c>
      <c r="G8860" s="423">
        <v>2023</v>
      </c>
      <c r="H8860" s="424">
        <f>VLOOKUP(G8860,[3]잔가율!$B$3:$C$33,2,FALSE)</f>
        <v>0.82599999999999996</v>
      </c>
      <c r="I8860" s="434">
        <f t="shared" si="138"/>
        <v>23276680</v>
      </c>
    </row>
    <row r="8861" spans="1:9">
      <c r="A8861" s="421">
        <v>8860</v>
      </c>
      <c r="B8861" s="422" t="s">
        <v>7711</v>
      </c>
      <c r="C8861" s="422" t="s">
        <v>11561</v>
      </c>
      <c r="D8861" s="422" t="s">
        <v>2017</v>
      </c>
      <c r="E8861" s="422" t="s">
        <v>12868</v>
      </c>
      <c r="F8861" s="438">
        <v>27280000</v>
      </c>
      <c r="G8861" s="423">
        <v>2023</v>
      </c>
      <c r="H8861" s="424">
        <f>VLOOKUP(G8861,[3]잔가율!$B$3:$C$33,2,FALSE)</f>
        <v>0.82599999999999996</v>
      </c>
      <c r="I8861" s="434">
        <f t="shared" si="138"/>
        <v>22533280</v>
      </c>
    </row>
    <row r="8862" spans="1:9">
      <c r="A8862" s="421">
        <v>8861</v>
      </c>
      <c r="B8862" s="422" t="s">
        <v>7711</v>
      </c>
      <c r="C8862" s="422" t="s">
        <v>11561</v>
      </c>
      <c r="D8862" s="422" t="s">
        <v>2017</v>
      </c>
      <c r="E8862" s="422" t="s">
        <v>12869</v>
      </c>
      <c r="F8862" s="438">
        <v>26640000</v>
      </c>
      <c r="G8862" s="423">
        <v>2023</v>
      </c>
      <c r="H8862" s="424">
        <f>VLOOKUP(G8862,[3]잔가율!$B$3:$C$33,2,FALSE)</f>
        <v>0.82599999999999996</v>
      </c>
      <c r="I8862" s="434">
        <f t="shared" si="138"/>
        <v>22004640</v>
      </c>
    </row>
    <row r="8863" spans="1:9">
      <c r="A8863" s="421">
        <v>8862</v>
      </c>
      <c r="B8863" s="422" t="s">
        <v>7711</v>
      </c>
      <c r="C8863" s="422" t="s">
        <v>11561</v>
      </c>
      <c r="D8863" s="422" t="s">
        <v>2017</v>
      </c>
      <c r="E8863" s="422" t="s">
        <v>12870</v>
      </c>
      <c r="F8863" s="438">
        <v>24350000</v>
      </c>
      <c r="G8863" s="423">
        <v>2023</v>
      </c>
      <c r="H8863" s="424">
        <f>VLOOKUP(G8863,[3]잔가율!$B$3:$C$33,2,FALSE)</f>
        <v>0.82599999999999996</v>
      </c>
      <c r="I8863" s="434">
        <f t="shared" si="138"/>
        <v>20113100</v>
      </c>
    </row>
    <row r="8864" spans="1:9">
      <c r="A8864" s="421">
        <v>8863</v>
      </c>
      <c r="B8864" s="422" t="s">
        <v>7711</v>
      </c>
      <c r="C8864" s="422" t="s">
        <v>11561</v>
      </c>
      <c r="D8864" s="422" t="s">
        <v>2017</v>
      </c>
      <c r="E8864" s="422" t="s">
        <v>12871</v>
      </c>
      <c r="F8864" s="438">
        <v>25150000</v>
      </c>
      <c r="G8864" s="423">
        <v>2023</v>
      </c>
      <c r="H8864" s="424">
        <f>VLOOKUP(G8864,[3]잔가율!$B$3:$C$33,2,FALSE)</f>
        <v>0.82599999999999996</v>
      </c>
      <c r="I8864" s="434">
        <f t="shared" si="138"/>
        <v>20773900</v>
      </c>
    </row>
    <row r="8865" spans="1:9">
      <c r="A8865" s="421">
        <v>8864</v>
      </c>
      <c r="B8865" s="422" t="s">
        <v>7711</v>
      </c>
      <c r="C8865" s="422" t="s">
        <v>11561</v>
      </c>
      <c r="D8865" s="422" t="s">
        <v>2017</v>
      </c>
      <c r="E8865" s="422" t="s">
        <v>12872</v>
      </c>
      <c r="F8865" s="438">
        <v>25150000</v>
      </c>
      <c r="G8865" s="423">
        <v>2023</v>
      </c>
      <c r="H8865" s="424">
        <f>VLOOKUP(G8865,[3]잔가율!$B$3:$C$33,2,FALSE)</f>
        <v>0.82599999999999996</v>
      </c>
      <c r="I8865" s="434">
        <f t="shared" si="138"/>
        <v>20773900</v>
      </c>
    </row>
    <row r="8866" spans="1:9">
      <c r="A8866" s="421">
        <v>8865</v>
      </c>
      <c r="B8866" s="422" t="s">
        <v>7711</v>
      </c>
      <c r="C8866" s="422" t="s">
        <v>11561</v>
      </c>
      <c r="D8866" s="422" t="s">
        <v>2017</v>
      </c>
      <c r="E8866" s="422" t="s">
        <v>12873</v>
      </c>
      <c r="F8866" s="438">
        <v>25590000</v>
      </c>
      <c r="G8866" s="423">
        <v>2023</v>
      </c>
      <c r="H8866" s="424">
        <f>VLOOKUP(G8866,[3]잔가율!$B$3:$C$33,2,FALSE)</f>
        <v>0.82599999999999996</v>
      </c>
      <c r="I8866" s="434">
        <f t="shared" si="138"/>
        <v>21137340</v>
      </c>
    </row>
    <row r="8867" spans="1:9">
      <c r="A8867" s="421">
        <v>8866</v>
      </c>
      <c r="B8867" s="422" t="s">
        <v>7711</v>
      </c>
      <c r="C8867" s="422" t="s">
        <v>11561</v>
      </c>
      <c r="D8867" s="422" t="s">
        <v>2017</v>
      </c>
      <c r="E8867" s="422" t="s">
        <v>12874</v>
      </c>
      <c r="F8867" s="438">
        <v>24300000</v>
      </c>
      <c r="G8867" s="423">
        <v>2023</v>
      </c>
      <c r="H8867" s="424">
        <f>VLOOKUP(G8867,[3]잔가율!$B$3:$C$33,2,FALSE)</f>
        <v>0.82599999999999996</v>
      </c>
      <c r="I8867" s="434">
        <f t="shared" si="138"/>
        <v>20071800</v>
      </c>
    </row>
    <row r="8868" spans="1:9">
      <c r="A8868" s="421">
        <v>8867</v>
      </c>
      <c r="B8868" s="422" t="s">
        <v>7711</v>
      </c>
      <c r="C8868" s="422" t="s">
        <v>11561</v>
      </c>
      <c r="D8868" s="422" t="s">
        <v>2017</v>
      </c>
      <c r="E8868" s="422" t="s">
        <v>12875</v>
      </c>
      <c r="F8868" s="438">
        <v>24050000</v>
      </c>
      <c r="G8868" s="423">
        <v>2023</v>
      </c>
      <c r="H8868" s="424">
        <f>VLOOKUP(G8868,[3]잔가율!$B$3:$C$33,2,FALSE)</f>
        <v>0.82599999999999996</v>
      </c>
      <c r="I8868" s="434">
        <f t="shared" si="138"/>
        <v>19865300</v>
      </c>
    </row>
    <row r="8869" spans="1:9">
      <c r="A8869" s="421">
        <v>8868</v>
      </c>
      <c r="B8869" s="426" t="s">
        <v>7711</v>
      </c>
      <c r="C8869" s="426" t="s">
        <v>11561</v>
      </c>
      <c r="D8869" s="426" t="s">
        <v>2017</v>
      </c>
      <c r="E8869" s="426" t="s">
        <v>12876</v>
      </c>
      <c r="F8869" s="441">
        <v>24070000</v>
      </c>
      <c r="G8869" s="423">
        <v>2023</v>
      </c>
      <c r="H8869" s="424">
        <f>VLOOKUP(G8869,[3]잔가율!$B$3:$C$33,2,FALSE)</f>
        <v>0.82599999999999996</v>
      </c>
      <c r="I8869" s="434">
        <f t="shared" si="138"/>
        <v>19881820</v>
      </c>
    </row>
    <row r="8870" spans="1:9">
      <c r="A8870" s="421">
        <v>8869</v>
      </c>
      <c r="B8870" s="422" t="s">
        <v>7711</v>
      </c>
      <c r="C8870" s="422" t="s">
        <v>11561</v>
      </c>
      <c r="D8870" s="422" t="s">
        <v>2017</v>
      </c>
      <c r="E8870" s="422" t="s">
        <v>12877</v>
      </c>
      <c r="F8870" s="438">
        <v>25050000</v>
      </c>
      <c r="G8870" s="423">
        <v>2023</v>
      </c>
      <c r="H8870" s="424">
        <f>VLOOKUP(G8870,[3]잔가율!$B$3:$C$33,2,FALSE)</f>
        <v>0.82599999999999996</v>
      </c>
      <c r="I8870" s="434">
        <f t="shared" si="138"/>
        <v>20691300</v>
      </c>
    </row>
    <row r="8871" spans="1:9">
      <c r="A8871" s="421">
        <v>8870</v>
      </c>
      <c r="B8871" s="422" t="s">
        <v>7711</v>
      </c>
      <c r="C8871" s="422" t="s">
        <v>11561</v>
      </c>
      <c r="D8871" s="422" t="s">
        <v>2017</v>
      </c>
      <c r="E8871" s="422" t="s">
        <v>12878</v>
      </c>
      <c r="F8871" s="438">
        <v>25410000</v>
      </c>
      <c r="G8871" s="423">
        <v>2023</v>
      </c>
      <c r="H8871" s="424">
        <f>VLOOKUP(G8871,[3]잔가율!$B$3:$C$33,2,FALSE)</f>
        <v>0.82599999999999996</v>
      </c>
      <c r="I8871" s="434">
        <f t="shared" si="138"/>
        <v>20988660</v>
      </c>
    </row>
    <row r="8872" spans="1:9">
      <c r="A8872" s="421">
        <v>8871</v>
      </c>
      <c r="B8872" s="422" t="s">
        <v>7711</v>
      </c>
      <c r="C8872" s="422" t="s">
        <v>11561</v>
      </c>
      <c r="D8872" s="422" t="s">
        <v>2017</v>
      </c>
      <c r="E8872" s="422" t="s">
        <v>12879</v>
      </c>
      <c r="F8872" s="438">
        <v>24770000</v>
      </c>
      <c r="G8872" s="423">
        <v>2023</v>
      </c>
      <c r="H8872" s="424">
        <f>VLOOKUP(G8872,[3]잔가율!$B$3:$C$33,2,FALSE)</f>
        <v>0.82599999999999996</v>
      </c>
      <c r="I8872" s="434">
        <f t="shared" si="138"/>
        <v>20460020</v>
      </c>
    </row>
    <row r="8873" spans="1:9">
      <c r="A8873" s="421">
        <v>8872</v>
      </c>
      <c r="B8873" s="422" t="s">
        <v>7711</v>
      </c>
      <c r="C8873" s="422" t="s">
        <v>11561</v>
      </c>
      <c r="D8873" s="422" t="s">
        <v>2017</v>
      </c>
      <c r="E8873" s="422" t="s">
        <v>12880</v>
      </c>
      <c r="F8873" s="438">
        <v>23390000</v>
      </c>
      <c r="G8873" s="423">
        <v>2023</v>
      </c>
      <c r="H8873" s="424">
        <f>VLOOKUP(G8873,[3]잔가율!$B$3:$C$33,2,FALSE)</f>
        <v>0.82599999999999996</v>
      </c>
      <c r="I8873" s="434">
        <f t="shared" si="138"/>
        <v>19320140</v>
      </c>
    </row>
    <row r="8874" spans="1:9">
      <c r="A8874" s="421">
        <v>8873</v>
      </c>
      <c r="B8874" s="422" t="s">
        <v>7711</v>
      </c>
      <c r="C8874" s="422" t="s">
        <v>11561</v>
      </c>
      <c r="D8874" s="422" t="s">
        <v>2017</v>
      </c>
      <c r="E8874" s="422" t="s">
        <v>12881</v>
      </c>
      <c r="F8874" s="438">
        <v>22580000</v>
      </c>
      <c r="G8874" s="423">
        <v>2023</v>
      </c>
      <c r="H8874" s="424">
        <f>VLOOKUP(G8874,[3]잔가율!$B$3:$C$33,2,FALSE)</f>
        <v>0.82599999999999996</v>
      </c>
      <c r="I8874" s="434">
        <f t="shared" si="138"/>
        <v>18651080</v>
      </c>
    </row>
    <row r="8875" spans="1:9">
      <c r="A8875" s="421">
        <v>8874</v>
      </c>
      <c r="B8875" s="422" t="s">
        <v>7711</v>
      </c>
      <c r="C8875" s="422" t="s">
        <v>11561</v>
      </c>
      <c r="D8875" s="422" t="s">
        <v>2017</v>
      </c>
      <c r="E8875" s="422" t="s">
        <v>12882</v>
      </c>
      <c r="F8875" s="438">
        <v>23100000</v>
      </c>
      <c r="G8875" s="423">
        <v>2023</v>
      </c>
      <c r="H8875" s="424">
        <f>VLOOKUP(G8875,[3]잔가율!$B$3:$C$33,2,FALSE)</f>
        <v>0.82599999999999996</v>
      </c>
      <c r="I8875" s="434">
        <f t="shared" si="138"/>
        <v>19080600</v>
      </c>
    </row>
    <row r="8876" spans="1:9">
      <c r="A8876" s="421">
        <v>8875</v>
      </c>
      <c r="B8876" s="422" t="s">
        <v>7711</v>
      </c>
      <c r="C8876" s="422" t="s">
        <v>11561</v>
      </c>
      <c r="D8876" s="422" t="s">
        <v>2017</v>
      </c>
      <c r="E8876" s="422" t="s">
        <v>12883</v>
      </c>
      <c r="F8876" s="438">
        <v>23590000</v>
      </c>
      <c r="G8876" s="423">
        <v>2023</v>
      </c>
      <c r="H8876" s="424">
        <f>VLOOKUP(G8876,[3]잔가율!$B$3:$C$33,2,FALSE)</f>
        <v>0.82599999999999996</v>
      </c>
      <c r="I8876" s="434">
        <f t="shared" si="138"/>
        <v>19485340</v>
      </c>
    </row>
    <row r="8877" spans="1:9">
      <c r="A8877" s="421">
        <v>8876</v>
      </c>
      <c r="B8877" s="422" t="s">
        <v>7711</v>
      </c>
      <c r="C8877" s="422" t="s">
        <v>11561</v>
      </c>
      <c r="D8877" s="422" t="s">
        <v>2017</v>
      </c>
      <c r="E8877" s="422" t="s">
        <v>12884</v>
      </c>
      <c r="F8877" s="438">
        <v>21850000</v>
      </c>
      <c r="G8877" s="423">
        <v>2023</v>
      </c>
      <c r="H8877" s="424">
        <f>VLOOKUP(G8877,[3]잔가율!$B$3:$C$33,2,FALSE)</f>
        <v>0.82599999999999996</v>
      </c>
      <c r="I8877" s="434">
        <f t="shared" si="138"/>
        <v>18048100</v>
      </c>
    </row>
    <row r="8878" spans="1:9">
      <c r="A8878" s="421">
        <v>8877</v>
      </c>
      <c r="B8878" s="422" t="s">
        <v>7711</v>
      </c>
      <c r="C8878" s="422" t="s">
        <v>11561</v>
      </c>
      <c r="D8878" s="422" t="s">
        <v>2017</v>
      </c>
      <c r="E8878" s="422" t="s">
        <v>12885</v>
      </c>
      <c r="F8878" s="438">
        <v>21280000</v>
      </c>
      <c r="G8878" s="423">
        <v>2023</v>
      </c>
      <c r="H8878" s="424">
        <f>VLOOKUP(G8878,[3]잔가율!$B$3:$C$33,2,FALSE)</f>
        <v>0.82599999999999996</v>
      </c>
      <c r="I8878" s="434">
        <f t="shared" si="138"/>
        <v>17577280</v>
      </c>
    </row>
    <row r="8879" spans="1:9">
      <c r="A8879" s="421">
        <v>8878</v>
      </c>
      <c r="B8879" s="422" t="s">
        <v>7711</v>
      </c>
      <c r="C8879" s="422" t="s">
        <v>11561</v>
      </c>
      <c r="D8879" s="422" t="s">
        <v>2017</v>
      </c>
      <c r="E8879" s="422" t="s">
        <v>12886</v>
      </c>
      <c r="F8879" s="438">
        <v>22090000</v>
      </c>
      <c r="G8879" s="423">
        <v>2023</v>
      </c>
      <c r="H8879" s="424">
        <f>VLOOKUP(G8879,[3]잔가율!$B$3:$C$33,2,FALSE)</f>
        <v>0.82599999999999996</v>
      </c>
      <c r="I8879" s="434">
        <f t="shared" si="138"/>
        <v>18246340</v>
      </c>
    </row>
    <row r="8880" spans="1:9">
      <c r="A8880" s="421">
        <v>8879</v>
      </c>
      <c r="B8880" s="422" t="s">
        <v>7711</v>
      </c>
      <c r="C8880" s="422" t="s">
        <v>11561</v>
      </c>
      <c r="D8880" s="422" t="s">
        <v>2017</v>
      </c>
      <c r="E8880" s="422" t="s">
        <v>12887</v>
      </c>
      <c r="F8880" s="438">
        <v>20340000</v>
      </c>
      <c r="G8880" s="423">
        <v>2023</v>
      </c>
      <c r="H8880" s="424">
        <f>VLOOKUP(G8880,[3]잔가율!$B$3:$C$33,2,FALSE)</f>
        <v>0.82599999999999996</v>
      </c>
      <c r="I8880" s="434">
        <f t="shared" si="138"/>
        <v>16800840</v>
      </c>
    </row>
    <row r="8881" spans="1:9">
      <c r="A8881" s="421">
        <v>8880</v>
      </c>
      <c r="B8881" s="422" t="s">
        <v>7711</v>
      </c>
      <c r="C8881" s="422" t="s">
        <v>11561</v>
      </c>
      <c r="D8881" s="422" t="s">
        <v>2017</v>
      </c>
      <c r="E8881" s="422" t="s">
        <v>12888</v>
      </c>
      <c r="F8881" s="438">
        <v>21000000</v>
      </c>
      <c r="G8881" s="423">
        <v>2023</v>
      </c>
      <c r="H8881" s="424">
        <f>VLOOKUP(G8881,[3]잔가율!$B$3:$C$33,2,FALSE)</f>
        <v>0.82599999999999996</v>
      </c>
      <c r="I8881" s="434">
        <f t="shared" si="138"/>
        <v>17346000</v>
      </c>
    </row>
    <row r="8882" spans="1:9">
      <c r="A8882" s="421">
        <v>8881</v>
      </c>
      <c r="B8882" s="422" t="s">
        <v>7711</v>
      </c>
      <c r="C8882" s="422" t="s">
        <v>11561</v>
      </c>
      <c r="D8882" s="422" t="s">
        <v>2017</v>
      </c>
      <c r="E8882" s="422" t="s">
        <v>12889</v>
      </c>
      <c r="F8882" s="438">
        <v>24170000</v>
      </c>
      <c r="G8882" s="423">
        <v>2023</v>
      </c>
      <c r="H8882" s="424">
        <f>VLOOKUP(G8882,[3]잔가율!$B$3:$C$33,2,FALSE)</f>
        <v>0.82599999999999996</v>
      </c>
      <c r="I8882" s="434">
        <f t="shared" si="138"/>
        <v>19964420</v>
      </c>
    </row>
    <row r="8883" spans="1:9">
      <c r="A8883" s="421">
        <v>8882</v>
      </c>
      <c r="B8883" s="422" t="s">
        <v>7711</v>
      </c>
      <c r="C8883" s="422" t="s">
        <v>11561</v>
      </c>
      <c r="D8883" s="422" t="s">
        <v>2017</v>
      </c>
      <c r="E8883" s="422" t="s">
        <v>12890</v>
      </c>
      <c r="F8883" s="438">
        <v>25980000</v>
      </c>
      <c r="G8883" s="423">
        <v>2023</v>
      </c>
      <c r="H8883" s="424">
        <f>VLOOKUP(G8883,[3]잔가율!$B$3:$C$33,2,FALSE)</f>
        <v>0.82599999999999996</v>
      </c>
      <c r="I8883" s="434">
        <f t="shared" si="138"/>
        <v>21459480</v>
      </c>
    </row>
    <row r="8884" spans="1:9">
      <c r="A8884" s="421">
        <v>8883</v>
      </c>
      <c r="B8884" s="422" t="s">
        <v>7711</v>
      </c>
      <c r="C8884" s="422" t="s">
        <v>11561</v>
      </c>
      <c r="D8884" s="422" t="s">
        <v>2017</v>
      </c>
      <c r="E8884" s="422" t="s">
        <v>12891</v>
      </c>
      <c r="F8884" s="438">
        <v>25190000</v>
      </c>
      <c r="G8884" s="423">
        <v>2023</v>
      </c>
      <c r="H8884" s="424">
        <f>VLOOKUP(G8884,[3]잔가율!$B$3:$C$33,2,FALSE)</f>
        <v>0.82599999999999996</v>
      </c>
      <c r="I8884" s="434">
        <f t="shared" si="138"/>
        <v>20806940</v>
      </c>
    </row>
    <row r="8885" spans="1:9">
      <c r="A8885" s="421">
        <v>8884</v>
      </c>
      <c r="B8885" s="422" t="s">
        <v>7711</v>
      </c>
      <c r="C8885" s="422" t="s">
        <v>11561</v>
      </c>
      <c r="D8885" s="422" t="s">
        <v>2017</v>
      </c>
      <c r="E8885" s="422" t="s">
        <v>12892</v>
      </c>
      <c r="F8885" s="438">
        <v>25710000</v>
      </c>
      <c r="G8885" s="423">
        <v>2023</v>
      </c>
      <c r="H8885" s="424">
        <f>VLOOKUP(G8885,[3]잔가율!$B$3:$C$33,2,FALSE)</f>
        <v>0.82599999999999996</v>
      </c>
      <c r="I8885" s="434">
        <f t="shared" si="138"/>
        <v>21236460</v>
      </c>
    </row>
    <row r="8886" spans="1:9">
      <c r="A8886" s="421">
        <v>8885</v>
      </c>
      <c r="B8886" s="422" t="s">
        <v>7711</v>
      </c>
      <c r="C8886" s="422" t="s">
        <v>11561</v>
      </c>
      <c r="D8886" s="422" t="s">
        <v>2017</v>
      </c>
      <c r="E8886" s="422" t="s">
        <v>12893</v>
      </c>
      <c r="F8886" s="438">
        <v>24530000</v>
      </c>
      <c r="G8886" s="423">
        <v>2023</v>
      </c>
      <c r="H8886" s="424">
        <f>VLOOKUP(G8886,[3]잔가율!$B$3:$C$33,2,FALSE)</f>
        <v>0.82599999999999996</v>
      </c>
      <c r="I8886" s="434">
        <f t="shared" si="138"/>
        <v>20261780</v>
      </c>
    </row>
    <row r="8887" spans="1:9">
      <c r="A8887" s="421">
        <v>8886</v>
      </c>
      <c r="B8887" s="422" t="s">
        <v>7711</v>
      </c>
      <c r="C8887" s="422" t="s">
        <v>11561</v>
      </c>
      <c r="D8887" s="422" t="s">
        <v>2017</v>
      </c>
      <c r="E8887" s="422" t="s">
        <v>12894</v>
      </c>
      <c r="F8887" s="438">
        <v>22740000</v>
      </c>
      <c r="G8887" s="423">
        <v>2023</v>
      </c>
      <c r="H8887" s="424">
        <f>VLOOKUP(G8887,[3]잔가율!$B$3:$C$33,2,FALSE)</f>
        <v>0.82599999999999996</v>
      </c>
      <c r="I8887" s="434">
        <f t="shared" si="138"/>
        <v>18783240</v>
      </c>
    </row>
    <row r="8888" spans="1:9">
      <c r="A8888" s="421">
        <v>8887</v>
      </c>
      <c r="B8888" s="422" t="s">
        <v>7711</v>
      </c>
      <c r="C8888" s="422" t="s">
        <v>11561</v>
      </c>
      <c r="D8888" s="422" t="s">
        <v>2017</v>
      </c>
      <c r="E8888" s="422" t="s">
        <v>12895</v>
      </c>
      <c r="F8888" s="438">
        <v>22470000</v>
      </c>
      <c r="G8888" s="423">
        <v>2023</v>
      </c>
      <c r="H8888" s="424">
        <f>VLOOKUP(G8888,[3]잔가율!$B$3:$C$33,2,FALSE)</f>
        <v>0.82599999999999996</v>
      </c>
      <c r="I8888" s="434">
        <f t="shared" si="138"/>
        <v>18560220</v>
      </c>
    </row>
    <row r="8889" spans="1:9">
      <c r="A8889" s="421">
        <v>8888</v>
      </c>
      <c r="B8889" s="422" t="s">
        <v>7711</v>
      </c>
      <c r="C8889" s="422" t="s">
        <v>11561</v>
      </c>
      <c r="D8889" s="422" t="s">
        <v>2017</v>
      </c>
      <c r="E8889" s="422" t="s">
        <v>12896</v>
      </c>
      <c r="F8889" s="438">
        <v>23060000</v>
      </c>
      <c r="G8889" s="423">
        <v>2023</v>
      </c>
      <c r="H8889" s="424">
        <f>VLOOKUP(G8889,[3]잔가율!$B$3:$C$33,2,FALSE)</f>
        <v>0.82599999999999996</v>
      </c>
      <c r="I8889" s="434">
        <f t="shared" si="138"/>
        <v>19047560</v>
      </c>
    </row>
    <row r="8890" spans="1:9">
      <c r="A8890" s="421">
        <v>8889</v>
      </c>
      <c r="B8890" s="422" t="s">
        <v>7711</v>
      </c>
      <c r="C8890" s="422" t="s">
        <v>11561</v>
      </c>
      <c r="D8890" s="422" t="s">
        <v>2017</v>
      </c>
      <c r="E8890" s="422" t="s">
        <v>12897</v>
      </c>
      <c r="F8890" s="438">
        <v>23070000</v>
      </c>
      <c r="G8890" s="423">
        <v>2023</v>
      </c>
      <c r="H8890" s="424">
        <f>VLOOKUP(G8890,[3]잔가율!$B$3:$C$33,2,FALSE)</f>
        <v>0.82599999999999996</v>
      </c>
      <c r="I8890" s="434">
        <f t="shared" si="138"/>
        <v>19055820</v>
      </c>
    </row>
    <row r="8891" spans="1:9">
      <c r="A8891" s="421">
        <v>8890</v>
      </c>
      <c r="B8891" s="422" t="s">
        <v>7711</v>
      </c>
      <c r="C8891" s="422" t="s">
        <v>11561</v>
      </c>
      <c r="D8891" s="422" t="s">
        <v>2017</v>
      </c>
      <c r="E8891" s="422" t="s">
        <v>12898</v>
      </c>
      <c r="F8891" s="438">
        <v>23470000</v>
      </c>
      <c r="G8891" s="423">
        <v>2023</v>
      </c>
      <c r="H8891" s="424">
        <f>VLOOKUP(G8891,[3]잔가율!$B$3:$C$33,2,FALSE)</f>
        <v>0.82599999999999996</v>
      </c>
      <c r="I8891" s="434">
        <f t="shared" si="138"/>
        <v>19386220</v>
      </c>
    </row>
    <row r="8892" spans="1:9">
      <c r="A8892" s="421">
        <v>8891</v>
      </c>
      <c r="B8892" s="422" t="s">
        <v>7711</v>
      </c>
      <c r="C8892" s="422" t="s">
        <v>11561</v>
      </c>
      <c r="D8892" s="422" t="s">
        <v>2017</v>
      </c>
      <c r="E8892" s="422" t="s">
        <v>12899</v>
      </c>
      <c r="F8892" s="438">
        <v>22280000</v>
      </c>
      <c r="G8892" s="423">
        <v>2023</v>
      </c>
      <c r="H8892" s="424">
        <f>VLOOKUP(G8892,[3]잔가율!$B$3:$C$33,2,FALSE)</f>
        <v>0.82599999999999996</v>
      </c>
      <c r="I8892" s="434">
        <f t="shared" si="138"/>
        <v>18403280</v>
      </c>
    </row>
    <row r="8893" spans="1:9">
      <c r="A8893" s="421">
        <v>8892</v>
      </c>
      <c r="B8893" s="422" t="s">
        <v>7711</v>
      </c>
      <c r="C8893" s="422" t="s">
        <v>11561</v>
      </c>
      <c r="D8893" s="422" t="s">
        <v>2017</v>
      </c>
      <c r="E8893" s="422" t="s">
        <v>12900</v>
      </c>
      <c r="F8893" s="438">
        <v>22070000</v>
      </c>
      <c r="G8893" s="423">
        <v>2023</v>
      </c>
      <c r="H8893" s="424">
        <f>VLOOKUP(G8893,[3]잔가율!$B$3:$C$33,2,FALSE)</f>
        <v>0.82599999999999996</v>
      </c>
      <c r="I8893" s="434">
        <f t="shared" si="138"/>
        <v>18229820</v>
      </c>
    </row>
    <row r="8894" spans="1:9">
      <c r="A8894" s="421">
        <v>8893</v>
      </c>
      <c r="B8894" s="422" t="s">
        <v>7711</v>
      </c>
      <c r="C8894" s="422" t="s">
        <v>11561</v>
      </c>
      <c r="D8894" s="422" t="s">
        <v>2017</v>
      </c>
      <c r="E8894" s="422" t="s">
        <v>12901</v>
      </c>
      <c r="F8894" s="438">
        <v>22380000</v>
      </c>
      <c r="G8894" s="423">
        <v>2023</v>
      </c>
      <c r="H8894" s="424">
        <f>VLOOKUP(G8894,[3]잔가율!$B$3:$C$33,2,FALSE)</f>
        <v>0.82599999999999996</v>
      </c>
      <c r="I8894" s="434">
        <f t="shared" si="138"/>
        <v>18485880</v>
      </c>
    </row>
    <row r="8895" spans="1:9">
      <c r="A8895" s="421">
        <v>8894</v>
      </c>
      <c r="B8895" s="422" t="s">
        <v>7711</v>
      </c>
      <c r="C8895" s="422" t="s">
        <v>11561</v>
      </c>
      <c r="D8895" s="422" t="s">
        <v>2017</v>
      </c>
      <c r="E8895" s="422" t="s">
        <v>12902</v>
      </c>
      <c r="F8895" s="438">
        <v>22600000</v>
      </c>
      <c r="G8895" s="423">
        <v>2023</v>
      </c>
      <c r="H8895" s="424">
        <f>VLOOKUP(G8895,[3]잔가율!$B$3:$C$33,2,FALSE)</f>
        <v>0.82599999999999996</v>
      </c>
      <c r="I8895" s="434">
        <f t="shared" si="138"/>
        <v>18667600</v>
      </c>
    </row>
    <row r="8896" spans="1:9">
      <c r="A8896" s="421">
        <v>8895</v>
      </c>
      <c r="B8896" s="422" t="s">
        <v>7711</v>
      </c>
      <c r="C8896" s="422" t="s">
        <v>11561</v>
      </c>
      <c r="D8896" s="422" t="s">
        <v>2017</v>
      </c>
      <c r="E8896" s="422" t="s">
        <v>12903</v>
      </c>
      <c r="F8896" s="438">
        <v>22510000</v>
      </c>
      <c r="G8896" s="423">
        <v>2023</v>
      </c>
      <c r="H8896" s="424">
        <f>VLOOKUP(G8896,[3]잔가율!$B$3:$C$33,2,FALSE)</f>
        <v>0.82599999999999996</v>
      </c>
      <c r="I8896" s="434">
        <f t="shared" si="138"/>
        <v>18593260</v>
      </c>
    </row>
    <row r="8897" spans="1:9">
      <c r="A8897" s="421">
        <v>8896</v>
      </c>
      <c r="B8897" s="422" t="s">
        <v>7711</v>
      </c>
      <c r="C8897" s="422" t="s">
        <v>11561</v>
      </c>
      <c r="D8897" s="422" t="s">
        <v>2017</v>
      </c>
      <c r="E8897" s="422" t="s">
        <v>12904</v>
      </c>
      <c r="F8897" s="438">
        <v>20550000</v>
      </c>
      <c r="G8897" s="423">
        <v>2023</v>
      </c>
      <c r="H8897" s="424">
        <f>VLOOKUP(G8897,[3]잔가율!$B$3:$C$33,2,FALSE)</f>
        <v>0.82599999999999996</v>
      </c>
      <c r="I8897" s="434">
        <f t="shared" si="138"/>
        <v>16974300</v>
      </c>
    </row>
    <row r="8898" spans="1:9">
      <c r="A8898" s="421">
        <v>8897</v>
      </c>
      <c r="B8898" s="422" t="s">
        <v>7711</v>
      </c>
      <c r="C8898" s="422" t="s">
        <v>11561</v>
      </c>
      <c r="D8898" s="422" t="s">
        <v>2017</v>
      </c>
      <c r="E8898" s="422" t="s">
        <v>12905</v>
      </c>
      <c r="F8898" s="438">
        <v>21380000</v>
      </c>
      <c r="G8898" s="423">
        <v>2023</v>
      </c>
      <c r="H8898" s="424">
        <f>VLOOKUP(G8898,[3]잔가율!$B$3:$C$33,2,FALSE)</f>
        <v>0.82599999999999996</v>
      </c>
      <c r="I8898" s="434">
        <f t="shared" ref="I8898:I8961" si="139">ROUNDDOWN(F8898*H8898,0)</f>
        <v>17659880</v>
      </c>
    </row>
    <row r="8899" spans="1:9">
      <c r="A8899" s="421">
        <v>8898</v>
      </c>
      <c r="B8899" s="422" t="s">
        <v>7711</v>
      </c>
      <c r="C8899" s="422" t="s">
        <v>11561</v>
      </c>
      <c r="D8899" s="422" t="s">
        <v>2017</v>
      </c>
      <c r="E8899" s="422" t="s">
        <v>12906</v>
      </c>
      <c r="F8899" s="438">
        <v>23540000</v>
      </c>
      <c r="G8899" s="423">
        <v>2023</v>
      </c>
      <c r="H8899" s="424">
        <f>VLOOKUP(G8899,[3]잔가율!$B$3:$C$33,2,FALSE)</f>
        <v>0.82599999999999996</v>
      </c>
      <c r="I8899" s="434">
        <f t="shared" si="139"/>
        <v>19444040</v>
      </c>
    </row>
    <row r="8900" spans="1:9">
      <c r="A8900" s="421">
        <v>8899</v>
      </c>
      <c r="B8900" s="422" t="s">
        <v>7711</v>
      </c>
      <c r="C8900" s="422" t="s">
        <v>11561</v>
      </c>
      <c r="D8900" s="422" t="s">
        <v>2017</v>
      </c>
      <c r="E8900" s="422" t="s">
        <v>12907</v>
      </c>
      <c r="F8900" s="438">
        <v>23540000</v>
      </c>
      <c r="G8900" s="423">
        <v>2023</v>
      </c>
      <c r="H8900" s="424">
        <f>VLOOKUP(G8900,[3]잔가율!$B$3:$C$33,2,FALSE)</f>
        <v>0.82599999999999996</v>
      </c>
      <c r="I8900" s="434">
        <f t="shared" si="139"/>
        <v>19444040</v>
      </c>
    </row>
    <row r="8901" spans="1:9">
      <c r="A8901" s="421">
        <v>8900</v>
      </c>
      <c r="B8901" s="422" t="s">
        <v>7711</v>
      </c>
      <c r="C8901" s="422" t="s">
        <v>11561</v>
      </c>
      <c r="D8901" s="422" t="s">
        <v>2017</v>
      </c>
      <c r="E8901" s="422" t="s">
        <v>12908</v>
      </c>
      <c r="F8901" s="438">
        <v>22450000</v>
      </c>
      <c r="G8901" s="423">
        <v>2023</v>
      </c>
      <c r="H8901" s="424">
        <f>VLOOKUP(G8901,[3]잔가율!$B$3:$C$33,2,FALSE)</f>
        <v>0.82599999999999996</v>
      </c>
      <c r="I8901" s="434">
        <f t="shared" si="139"/>
        <v>18543700</v>
      </c>
    </row>
    <row r="8902" spans="1:9">
      <c r="A8902" s="421">
        <v>8901</v>
      </c>
      <c r="B8902" s="422" t="s">
        <v>7711</v>
      </c>
      <c r="C8902" s="422" t="s">
        <v>11561</v>
      </c>
      <c r="D8902" s="422" t="s">
        <v>2017</v>
      </c>
      <c r="E8902" s="422" t="s">
        <v>12909</v>
      </c>
      <c r="F8902" s="438">
        <v>25640000</v>
      </c>
      <c r="G8902" s="423">
        <v>2023</v>
      </c>
      <c r="H8902" s="424">
        <f>VLOOKUP(G8902,[3]잔가율!$B$3:$C$33,2,FALSE)</f>
        <v>0.82599999999999996</v>
      </c>
      <c r="I8902" s="434">
        <f t="shared" si="139"/>
        <v>21178640</v>
      </c>
    </row>
    <row r="8903" spans="1:9">
      <c r="A8903" s="421">
        <v>8902</v>
      </c>
      <c r="B8903" s="422" t="s">
        <v>7711</v>
      </c>
      <c r="C8903" s="422" t="s">
        <v>11561</v>
      </c>
      <c r="D8903" s="422" t="s">
        <v>2017</v>
      </c>
      <c r="E8903" s="422" t="s">
        <v>12910</v>
      </c>
      <c r="F8903" s="438">
        <v>27540000</v>
      </c>
      <c r="G8903" s="423">
        <v>2023</v>
      </c>
      <c r="H8903" s="424">
        <f>VLOOKUP(G8903,[3]잔가율!$B$3:$C$33,2,FALSE)</f>
        <v>0.82599999999999996</v>
      </c>
      <c r="I8903" s="434">
        <f t="shared" si="139"/>
        <v>22748040</v>
      </c>
    </row>
    <row r="8904" spans="1:9">
      <c r="A8904" s="421">
        <v>8903</v>
      </c>
      <c r="B8904" s="422" t="s">
        <v>7711</v>
      </c>
      <c r="C8904" s="422" t="s">
        <v>11561</v>
      </c>
      <c r="D8904" s="422" t="s">
        <v>2017</v>
      </c>
      <c r="E8904" s="422" t="s">
        <v>12911</v>
      </c>
      <c r="F8904" s="438">
        <v>27030000</v>
      </c>
      <c r="G8904" s="423">
        <v>2023</v>
      </c>
      <c r="H8904" s="424">
        <f>VLOOKUP(G8904,[3]잔가율!$B$3:$C$33,2,FALSE)</f>
        <v>0.82599999999999996</v>
      </c>
      <c r="I8904" s="434">
        <f t="shared" si="139"/>
        <v>22326780</v>
      </c>
    </row>
    <row r="8905" spans="1:9">
      <c r="A8905" s="421">
        <v>8904</v>
      </c>
      <c r="B8905" s="422" t="s">
        <v>7711</v>
      </c>
      <c r="C8905" s="422" t="s">
        <v>11561</v>
      </c>
      <c r="D8905" s="422" t="s">
        <v>2017</v>
      </c>
      <c r="E8905" s="422" t="s">
        <v>12912</v>
      </c>
      <c r="F8905" s="438">
        <v>27530000</v>
      </c>
      <c r="G8905" s="423">
        <v>2023</v>
      </c>
      <c r="H8905" s="424">
        <f>VLOOKUP(G8905,[3]잔가율!$B$3:$C$33,2,FALSE)</f>
        <v>0.82599999999999996</v>
      </c>
      <c r="I8905" s="434">
        <f t="shared" si="139"/>
        <v>22739780</v>
      </c>
    </row>
    <row r="8906" spans="1:9">
      <c r="A8906" s="421">
        <v>8905</v>
      </c>
      <c r="B8906" s="422" t="s">
        <v>7711</v>
      </c>
      <c r="C8906" s="422" t="s">
        <v>11561</v>
      </c>
      <c r="D8906" s="422" t="s">
        <v>2017</v>
      </c>
      <c r="E8906" s="422" t="s">
        <v>12913</v>
      </c>
      <c r="F8906" s="438">
        <v>26440000</v>
      </c>
      <c r="G8906" s="423">
        <v>2023</v>
      </c>
      <c r="H8906" s="424">
        <f>VLOOKUP(G8906,[3]잔가율!$B$3:$C$33,2,FALSE)</f>
        <v>0.82599999999999996</v>
      </c>
      <c r="I8906" s="434">
        <f t="shared" si="139"/>
        <v>21839440</v>
      </c>
    </row>
    <row r="8907" spans="1:9">
      <c r="A8907" s="421">
        <v>8906</v>
      </c>
      <c r="B8907" s="422" t="s">
        <v>7711</v>
      </c>
      <c r="C8907" s="422" t="s">
        <v>11561</v>
      </c>
      <c r="D8907" s="422" t="s">
        <v>2017</v>
      </c>
      <c r="E8907" s="422" t="s">
        <v>12914</v>
      </c>
      <c r="F8907" s="438">
        <v>24010000</v>
      </c>
      <c r="G8907" s="423">
        <v>2023</v>
      </c>
      <c r="H8907" s="424">
        <f>VLOOKUP(G8907,[3]잔가율!$B$3:$C$33,2,FALSE)</f>
        <v>0.82599999999999996</v>
      </c>
      <c r="I8907" s="434">
        <f t="shared" si="139"/>
        <v>19832260</v>
      </c>
    </row>
    <row r="8908" spans="1:9">
      <c r="A8908" s="421">
        <v>8907</v>
      </c>
      <c r="B8908" s="422" t="s">
        <v>7711</v>
      </c>
      <c r="C8908" s="422" t="s">
        <v>11561</v>
      </c>
      <c r="D8908" s="422" t="s">
        <v>2017</v>
      </c>
      <c r="E8908" s="422" t="s">
        <v>12915</v>
      </c>
      <c r="F8908" s="438">
        <v>24430000</v>
      </c>
      <c r="G8908" s="423">
        <v>2023</v>
      </c>
      <c r="H8908" s="424">
        <f>VLOOKUP(G8908,[3]잔가율!$B$3:$C$33,2,FALSE)</f>
        <v>0.82599999999999996</v>
      </c>
      <c r="I8908" s="434">
        <f t="shared" si="139"/>
        <v>20179180</v>
      </c>
    </row>
    <row r="8909" spans="1:9">
      <c r="A8909" s="421">
        <v>8908</v>
      </c>
      <c r="B8909" s="422" t="s">
        <v>7711</v>
      </c>
      <c r="C8909" s="422" t="s">
        <v>11561</v>
      </c>
      <c r="D8909" s="422" t="s">
        <v>2017</v>
      </c>
      <c r="E8909" s="422" t="s">
        <v>12916</v>
      </c>
      <c r="F8909" s="438">
        <v>24320000</v>
      </c>
      <c r="G8909" s="423">
        <v>2023</v>
      </c>
      <c r="H8909" s="424">
        <f>VLOOKUP(G8909,[3]잔가율!$B$3:$C$33,2,FALSE)</f>
        <v>0.82599999999999996</v>
      </c>
      <c r="I8909" s="434">
        <f t="shared" si="139"/>
        <v>20088320</v>
      </c>
    </row>
    <row r="8910" spans="1:9">
      <c r="A8910" s="421">
        <v>8909</v>
      </c>
      <c r="B8910" s="422" t="s">
        <v>7711</v>
      </c>
      <c r="C8910" s="422" t="s">
        <v>11561</v>
      </c>
      <c r="D8910" s="422" t="s">
        <v>2017</v>
      </c>
      <c r="E8910" s="422" t="s">
        <v>12917</v>
      </c>
      <c r="F8910" s="438">
        <v>24610000</v>
      </c>
      <c r="G8910" s="423">
        <v>2023</v>
      </c>
      <c r="H8910" s="424">
        <f>VLOOKUP(G8910,[3]잔가율!$B$3:$C$33,2,FALSE)</f>
        <v>0.82599999999999996</v>
      </c>
      <c r="I8910" s="434">
        <f t="shared" si="139"/>
        <v>20327860</v>
      </c>
    </row>
    <row r="8911" spans="1:9">
      <c r="A8911" s="421">
        <v>8910</v>
      </c>
      <c r="B8911" s="422" t="s">
        <v>7711</v>
      </c>
      <c r="C8911" s="422" t="s">
        <v>11561</v>
      </c>
      <c r="D8911" s="422" t="s">
        <v>2017</v>
      </c>
      <c r="E8911" s="422" t="s">
        <v>12918</v>
      </c>
      <c r="F8911" s="438">
        <v>23180000</v>
      </c>
      <c r="G8911" s="423">
        <v>2023</v>
      </c>
      <c r="H8911" s="424">
        <f>VLOOKUP(G8911,[3]잔가율!$B$3:$C$33,2,FALSE)</f>
        <v>0.82599999999999996</v>
      </c>
      <c r="I8911" s="434">
        <f t="shared" si="139"/>
        <v>19146680</v>
      </c>
    </row>
    <row r="8912" spans="1:9">
      <c r="A8912" s="421">
        <v>8911</v>
      </c>
      <c r="B8912" s="422" t="s">
        <v>7711</v>
      </c>
      <c r="C8912" s="422" t="s">
        <v>11561</v>
      </c>
      <c r="D8912" s="422" t="s">
        <v>2017</v>
      </c>
      <c r="E8912" s="422" t="s">
        <v>12919</v>
      </c>
      <c r="F8912" s="438">
        <v>24850000</v>
      </c>
      <c r="G8912" s="423">
        <v>2023</v>
      </c>
      <c r="H8912" s="424">
        <f>VLOOKUP(G8912,[3]잔가율!$B$3:$C$33,2,FALSE)</f>
        <v>0.82599999999999996</v>
      </c>
      <c r="I8912" s="434">
        <f t="shared" si="139"/>
        <v>20526100</v>
      </c>
    </row>
    <row r="8913" spans="1:9">
      <c r="A8913" s="421">
        <v>8912</v>
      </c>
      <c r="B8913" s="422" t="s">
        <v>7711</v>
      </c>
      <c r="C8913" s="422" t="s">
        <v>11561</v>
      </c>
      <c r="D8913" s="422" t="s">
        <v>2017</v>
      </c>
      <c r="E8913" s="422" t="s">
        <v>12920</v>
      </c>
      <c r="F8913" s="438">
        <v>25420000</v>
      </c>
      <c r="G8913" s="423">
        <v>2023</v>
      </c>
      <c r="H8913" s="424">
        <f>VLOOKUP(G8913,[3]잔가율!$B$3:$C$33,2,FALSE)</f>
        <v>0.82599999999999996</v>
      </c>
      <c r="I8913" s="434">
        <f t="shared" si="139"/>
        <v>20996920</v>
      </c>
    </row>
    <row r="8914" spans="1:9">
      <c r="A8914" s="421">
        <v>8913</v>
      </c>
      <c r="B8914" s="422" t="s">
        <v>7711</v>
      </c>
      <c r="C8914" s="422" t="s">
        <v>11561</v>
      </c>
      <c r="D8914" s="422" t="s">
        <v>2017</v>
      </c>
      <c r="E8914" s="422" t="s">
        <v>12921</v>
      </c>
      <c r="F8914" s="438">
        <v>23290000</v>
      </c>
      <c r="G8914" s="423">
        <v>2023</v>
      </c>
      <c r="H8914" s="424">
        <f>VLOOKUP(G8914,[3]잔가율!$B$3:$C$33,2,FALSE)</f>
        <v>0.82599999999999996</v>
      </c>
      <c r="I8914" s="434">
        <f t="shared" si="139"/>
        <v>19237540</v>
      </c>
    </row>
    <row r="8915" spans="1:9">
      <c r="A8915" s="421">
        <v>8914</v>
      </c>
      <c r="B8915" s="422" t="s">
        <v>7711</v>
      </c>
      <c r="C8915" s="422" t="s">
        <v>11561</v>
      </c>
      <c r="D8915" s="422" t="s">
        <v>2017</v>
      </c>
      <c r="E8915" s="422" t="s">
        <v>12922</v>
      </c>
      <c r="F8915" s="438">
        <v>22380000</v>
      </c>
      <c r="G8915" s="423">
        <v>2023</v>
      </c>
      <c r="H8915" s="424">
        <f>VLOOKUP(G8915,[3]잔가율!$B$3:$C$33,2,FALSE)</f>
        <v>0.82599999999999996</v>
      </c>
      <c r="I8915" s="434">
        <f t="shared" si="139"/>
        <v>18485880</v>
      </c>
    </row>
    <row r="8916" spans="1:9">
      <c r="A8916" s="421">
        <v>8915</v>
      </c>
      <c r="B8916" s="422" t="s">
        <v>7711</v>
      </c>
      <c r="C8916" s="422" t="s">
        <v>11561</v>
      </c>
      <c r="D8916" s="422" t="s">
        <v>2017</v>
      </c>
      <c r="E8916" s="422" t="s">
        <v>12923</v>
      </c>
      <c r="F8916" s="438">
        <v>23390000</v>
      </c>
      <c r="G8916" s="423">
        <v>2023</v>
      </c>
      <c r="H8916" s="424">
        <f>VLOOKUP(G8916,[3]잔가율!$B$3:$C$33,2,FALSE)</f>
        <v>0.82599999999999996</v>
      </c>
      <c r="I8916" s="434">
        <f t="shared" si="139"/>
        <v>19320140</v>
      </c>
    </row>
    <row r="8917" spans="1:9">
      <c r="A8917" s="421">
        <v>8916</v>
      </c>
      <c r="B8917" s="422" t="s">
        <v>7711</v>
      </c>
      <c r="C8917" s="422" t="s">
        <v>11561</v>
      </c>
      <c r="D8917" s="422" t="s">
        <v>2017</v>
      </c>
      <c r="E8917" s="422" t="s">
        <v>12924</v>
      </c>
      <c r="F8917" s="438">
        <v>23060000</v>
      </c>
      <c r="G8917" s="423">
        <v>2023</v>
      </c>
      <c r="H8917" s="424">
        <f>VLOOKUP(G8917,[3]잔가율!$B$3:$C$33,2,FALSE)</f>
        <v>0.82599999999999996</v>
      </c>
      <c r="I8917" s="434">
        <f t="shared" si="139"/>
        <v>19047560</v>
      </c>
    </row>
    <row r="8918" spans="1:9">
      <c r="A8918" s="421">
        <v>8917</v>
      </c>
      <c r="B8918" s="422" t="s">
        <v>7711</v>
      </c>
      <c r="C8918" s="422" t="s">
        <v>11561</v>
      </c>
      <c r="D8918" s="422" t="s">
        <v>2017</v>
      </c>
      <c r="E8918" s="422" t="s">
        <v>12925</v>
      </c>
      <c r="F8918" s="438">
        <v>23100000</v>
      </c>
      <c r="G8918" s="423">
        <v>2023</v>
      </c>
      <c r="H8918" s="424">
        <f>VLOOKUP(G8918,[3]잔가율!$B$3:$C$33,2,FALSE)</f>
        <v>0.82599999999999996</v>
      </c>
      <c r="I8918" s="434">
        <f t="shared" si="139"/>
        <v>19080600</v>
      </c>
    </row>
    <row r="8919" spans="1:9">
      <c r="A8919" s="421">
        <v>8918</v>
      </c>
      <c r="B8919" s="422" t="s">
        <v>7711</v>
      </c>
      <c r="C8919" s="422" t="s">
        <v>11561</v>
      </c>
      <c r="D8919" s="422" t="s">
        <v>2017</v>
      </c>
      <c r="E8919" s="422" t="s">
        <v>12926</v>
      </c>
      <c r="F8919" s="438">
        <v>21120000</v>
      </c>
      <c r="G8919" s="423">
        <v>2023</v>
      </c>
      <c r="H8919" s="424">
        <f>VLOOKUP(G8919,[3]잔가율!$B$3:$C$33,2,FALSE)</f>
        <v>0.82599999999999996</v>
      </c>
      <c r="I8919" s="434">
        <f t="shared" si="139"/>
        <v>17445120</v>
      </c>
    </row>
    <row r="8920" spans="1:9">
      <c r="A8920" s="421">
        <v>8919</v>
      </c>
      <c r="B8920" s="422" t="s">
        <v>7711</v>
      </c>
      <c r="C8920" s="422" t="s">
        <v>11561</v>
      </c>
      <c r="D8920" s="422" t="s">
        <v>2017</v>
      </c>
      <c r="E8920" s="422" t="s">
        <v>12927</v>
      </c>
      <c r="F8920" s="438">
        <v>20350000</v>
      </c>
      <c r="G8920" s="423">
        <v>2023</v>
      </c>
      <c r="H8920" s="424">
        <f>VLOOKUP(G8920,[3]잔가율!$B$3:$C$33,2,FALSE)</f>
        <v>0.82599999999999996</v>
      </c>
      <c r="I8920" s="434">
        <f t="shared" si="139"/>
        <v>16809100</v>
      </c>
    </row>
    <row r="8921" spans="1:9">
      <c r="A8921" s="421">
        <v>8920</v>
      </c>
      <c r="B8921" s="422" t="s">
        <v>7711</v>
      </c>
      <c r="C8921" s="422" t="s">
        <v>11561</v>
      </c>
      <c r="D8921" s="422" t="s">
        <v>2017</v>
      </c>
      <c r="E8921" s="422" t="s">
        <v>12928</v>
      </c>
      <c r="F8921" s="438">
        <v>20990000</v>
      </c>
      <c r="G8921" s="423">
        <v>2023</v>
      </c>
      <c r="H8921" s="424">
        <f>VLOOKUP(G8921,[3]잔가율!$B$3:$C$33,2,FALSE)</f>
        <v>0.82599999999999996</v>
      </c>
      <c r="I8921" s="434">
        <f t="shared" si="139"/>
        <v>17337740</v>
      </c>
    </row>
    <row r="8922" spans="1:9">
      <c r="A8922" s="421">
        <v>8921</v>
      </c>
      <c r="B8922" s="422" t="s">
        <v>7711</v>
      </c>
      <c r="C8922" s="422" t="s">
        <v>11561</v>
      </c>
      <c r="D8922" s="422" t="s">
        <v>2017</v>
      </c>
      <c r="E8922" s="422" t="s">
        <v>12929</v>
      </c>
      <c r="F8922" s="438">
        <v>19560000</v>
      </c>
      <c r="G8922" s="423">
        <v>2023</v>
      </c>
      <c r="H8922" s="424">
        <f>VLOOKUP(G8922,[3]잔가율!$B$3:$C$33,2,FALSE)</f>
        <v>0.82599999999999996</v>
      </c>
      <c r="I8922" s="434">
        <f t="shared" si="139"/>
        <v>16156560</v>
      </c>
    </row>
    <row r="8923" spans="1:9">
      <c r="A8923" s="421">
        <v>8922</v>
      </c>
      <c r="B8923" s="422" t="s">
        <v>7711</v>
      </c>
      <c r="C8923" s="422" t="s">
        <v>11561</v>
      </c>
      <c r="D8923" s="422" t="s">
        <v>2017</v>
      </c>
      <c r="E8923" s="422" t="s">
        <v>12930</v>
      </c>
      <c r="F8923" s="438">
        <v>20940000</v>
      </c>
      <c r="G8923" s="423">
        <v>2023</v>
      </c>
      <c r="H8923" s="424">
        <f>VLOOKUP(G8923,[3]잔가율!$B$3:$C$33,2,FALSE)</f>
        <v>0.82599999999999996</v>
      </c>
      <c r="I8923" s="434">
        <f t="shared" si="139"/>
        <v>17296440</v>
      </c>
    </row>
    <row r="8924" spans="1:9">
      <c r="A8924" s="421">
        <v>8923</v>
      </c>
      <c r="B8924" s="422" t="s">
        <v>7711</v>
      </c>
      <c r="C8924" s="422" t="s">
        <v>11561</v>
      </c>
      <c r="D8924" s="422" t="s">
        <v>2017</v>
      </c>
      <c r="E8924" s="422" t="s">
        <v>12931</v>
      </c>
      <c r="F8924" s="438">
        <v>21530000</v>
      </c>
      <c r="G8924" s="423">
        <v>2023</v>
      </c>
      <c r="H8924" s="424">
        <f>VLOOKUP(G8924,[3]잔가율!$B$3:$C$33,2,FALSE)</f>
        <v>0.82599999999999996</v>
      </c>
      <c r="I8924" s="434">
        <f t="shared" si="139"/>
        <v>17783780</v>
      </c>
    </row>
    <row r="8925" spans="1:9">
      <c r="A8925" s="421">
        <v>8924</v>
      </c>
      <c r="B8925" s="422" t="s">
        <v>7711</v>
      </c>
      <c r="C8925" s="422" t="s">
        <v>11561</v>
      </c>
      <c r="D8925" s="422" t="s">
        <v>2017</v>
      </c>
      <c r="E8925" s="422" t="s">
        <v>12932</v>
      </c>
      <c r="F8925" s="438">
        <v>22100000</v>
      </c>
      <c r="G8925" s="423">
        <v>2023</v>
      </c>
      <c r="H8925" s="424">
        <f>VLOOKUP(G8925,[3]잔가율!$B$3:$C$33,2,FALSE)</f>
        <v>0.82599999999999996</v>
      </c>
      <c r="I8925" s="434">
        <f t="shared" si="139"/>
        <v>18254600</v>
      </c>
    </row>
    <row r="8926" spans="1:9">
      <c r="A8926" s="421">
        <v>8925</v>
      </c>
      <c r="B8926" s="422" t="s">
        <v>7711</v>
      </c>
      <c r="C8926" s="422" t="s">
        <v>11561</v>
      </c>
      <c r="D8926" s="422" t="s">
        <v>2017</v>
      </c>
      <c r="E8926" s="422" t="s">
        <v>12933</v>
      </c>
      <c r="F8926" s="438">
        <v>24280000</v>
      </c>
      <c r="G8926" s="423">
        <v>2023</v>
      </c>
      <c r="H8926" s="424">
        <f>VLOOKUP(G8926,[3]잔가율!$B$3:$C$33,2,FALSE)</f>
        <v>0.82599999999999996</v>
      </c>
      <c r="I8926" s="434">
        <f t="shared" si="139"/>
        <v>20055280</v>
      </c>
    </row>
    <row r="8927" spans="1:9">
      <c r="A8927" s="421">
        <v>8926</v>
      </c>
      <c r="B8927" s="422" t="s">
        <v>7711</v>
      </c>
      <c r="C8927" s="422" t="s">
        <v>11561</v>
      </c>
      <c r="D8927" s="425" t="s">
        <v>2017</v>
      </c>
      <c r="E8927" s="422" t="s">
        <v>12934</v>
      </c>
      <c r="F8927" s="438">
        <v>21500000</v>
      </c>
      <c r="G8927" s="423">
        <v>2023</v>
      </c>
      <c r="H8927" s="424">
        <f>VLOOKUP(G8927,[3]잔가율!$B$3:$C$33,2,FALSE)</f>
        <v>0.82599999999999996</v>
      </c>
      <c r="I8927" s="434">
        <f t="shared" si="139"/>
        <v>17759000</v>
      </c>
    </row>
    <row r="8928" spans="1:9">
      <c r="A8928" s="421">
        <v>8927</v>
      </c>
      <c r="B8928" s="422" t="s">
        <v>7711</v>
      </c>
      <c r="C8928" s="422" t="s">
        <v>11561</v>
      </c>
      <c r="D8928" s="422" t="s">
        <v>2017</v>
      </c>
      <c r="E8928" s="422" t="s">
        <v>12935</v>
      </c>
      <c r="F8928" s="438">
        <v>21460000</v>
      </c>
      <c r="G8928" s="423">
        <v>2023</v>
      </c>
      <c r="H8928" s="424">
        <f>VLOOKUP(G8928,[3]잔가율!$B$3:$C$33,2,FALSE)</f>
        <v>0.82599999999999996</v>
      </c>
      <c r="I8928" s="434">
        <f t="shared" si="139"/>
        <v>17725960</v>
      </c>
    </row>
    <row r="8929" spans="1:9">
      <c r="A8929" s="421">
        <v>8928</v>
      </c>
      <c r="B8929" s="422" t="s">
        <v>7711</v>
      </c>
      <c r="C8929" s="422" t="s">
        <v>11561</v>
      </c>
      <c r="D8929" s="422" t="s">
        <v>2017</v>
      </c>
      <c r="E8929" s="422" t="s">
        <v>12936</v>
      </c>
      <c r="F8929" s="438">
        <v>22250000</v>
      </c>
      <c r="G8929" s="423">
        <v>2023</v>
      </c>
      <c r="H8929" s="424">
        <f>VLOOKUP(G8929,[3]잔가율!$B$3:$C$33,2,FALSE)</f>
        <v>0.82599999999999996</v>
      </c>
      <c r="I8929" s="434">
        <f t="shared" si="139"/>
        <v>18378500</v>
      </c>
    </row>
    <row r="8930" spans="1:9">
      <c r="A8930" s="421">
        <v>8929</v>
      </c>
      <c r="B8930" s="422" t="s">
        <v>7711</v>
      </c>
      <c r="C8930" s="422" t="s">
        <v>11561</v>
      </c>
      <c r="D8930" s="422" t="s">
        <v>2017</v>
      </c>
      <c r="E8930" s="422" t="s">
        <v>12937</v>
      </c>
      <c r="F8930" s="438">
        <v>20680000</v>
      </c>
      <c r="G8930" s="423">
        <v>2023</v>
      </c>
      <c r="H8930" s="424">
        <f>VLOOKUP(G8930,[3]잔가율!$B$3:$C$33,2,FALSE)</f>
        <v>0.82599999999999996</v>
      </c>
      <c r="I8930" s="434">
        <f t="shared" si="139"/>
        <v>17081680</v>
      </c>
    </row>
    <row r="8931" spans="1:9">
      <c r="A8931" s="421">
        <v>8930</v>
      </c>
      <c r="B8931" s="422" t="s">
        <v>7711</v>
      </c>
      <c r="C8931" s="422" t="s">
        <v>11561</v>
      </c>
      <c r="D8931" s="422" t="s">
        <v>2017</v>
      </c>
      <c r="E8931" s="422" t="s">
        <v>12938</v>
      </c>
      <c r="F8931" s="438">
        <v>22430000</v>
      </c>
      <c r="G8931" s="423">
        <v>2023</v>
      </c>
      <c r="H8931" s="424">
        <f>VLOOKUP(G8931,[3]잔가율!$B$3:$C$33,2,FALSE)</f>
        <v>0.82599999999999996</v>
      </c>
      <c r="I8931" s="434">
        <f t="shared" si="139"/>
        <v>18527180</v>
      </c>
    </row>
    <row r="8932" spans="1:9">
      <c r="A8932" s="421">
        <v>8931</v>
      </c>
      <c r="B8932" s="422" t="s">
        <v>7711</v>
      </c>
      <c r="C8932" s="422" t="s">
        <v>11561</v>
      </c>
      <c r="D8932" s="422" t="s">
        <v>2017</v>
      </c>
      <c r="E8932" s="422" t="s">
        <v>12939</v>
      </c>
      <c r="F8932" s="438">
        <v>20560000</v>
      </c>
      <c r="G8932" s="423">
        <v>2023</v>
      </c>
      <c r="H8932" s="424">
        <f>VLOOKUP(G8932,[3]잔가율!$B$3:$C$33,2,FALSE)</f>
        <v>0.82599999999999996</v>
      </c>
      <c r="I8932" s="434">
        <f t="shared" si="139"/>
        <v>16982560</v>
      </c>
    </row>
    <row r="8933" spans="1:9">
      <c r="A8933" s="421">
        <v>8932</v>
      </c>
      <c r="B8933" s="422" t="s">
        <v>7711</v>
      </c>
      <c r="C8933" s="422" t="s">
        <v>11561</v>
      </c>
      <c r="D8933" s="422" t="s">
        <v>2017</v>
      </c>
      <c r="E8933" s="422" t="s">
        <v>12940</v>
      </c>
      <c r="F8933" s="438">
        <v>24050000</v>
      </c>
      <c r="G8933" s="423">
        <v>2023</v>
      </c>
      <c r="H8933" s="424">
        <f>VLOOKUP(G8933,[3]잔가율!$B$3:$C$33,2,FALSE)</f>
        <v>0.82599999999999996</v>
      </c>
      <c r="I8933" s="434">
        <f t="shared" si="139"/>
        <v>19865300</v>
      </c>
    </row>
    <row r="8934" spans="1:9">
      <c r="A8934" s="421">
        <v>8933</v>
      </c>
      <c r="B8934" s="422" t="s">
        <v>7711</v>
      </c>
      <c r="C8934" s="422" t="s">
        <v>11561</v>
      </c>
      <c r="D8934" s="422" t="s">
        <v>2017</v>
      </c>
      <c r="E8934" s="422" t="s">
        <v>12941</v>
      </c>
      <c r="F8934" s="438">
        <v>27120000</v>
      </c>
      <c r="G8934" s="423">
        <v>2023</v>
      </c>
      <c r="H8934" s="424">
        <f>VLOOKUP(G8934,[3]잔가율!$B$3:$C$33,2,FALSE)</f>
        <v>0.82599999999999996</v>
      </c>
      <c r="I8934" s="434">
        <f t="shared" si="139"/>
        <v>22401120</v>
      </c>
    </row>
    <row r="8935" spans="1:9">
      <c r="A8935" s="421">
        <v>8934</v>
      </c>
      <c r="B8935" s="422" t="s">
        <v>7711</v>
      </c>
      <c r="C8935" s="422" t="s">
        <v>11561</v>
      </c>
      <c r="D8935" s="422" t="s">
        <v>2017</v>
      </c>
      <c r="E8935" s="422" t="s">
        <v>12942</v>
      </c>
      <c r="F8935" s="438">
        <v>27350000</v>
      </c>
      <c r="G8935" s="423">
        <v>2023</v>
      </c>
      <c r="H8935" s="424">
        <f>VLOOKUP(G8935,[3]잔가율!$B$3:$C$33,2,FALSE)</f>
        <v>0.82599999999999996</v>
      </c>
      <c r="I8935" s="434">
        <f t="shared" si="139"/>
        <v>22591100</v>
      </c>
    </row>
    <row r="8936" spans="1:9">
      <c r="A8936" s="421">
        <v>8935</v>
      </c>
      <c r="B8936" s="422" t="s">
        <v>7711</v>
      </c>
      <c r="C8936" s="422" t="s">
        <v>11561</v>
      </c>
      <c r="D8936" s="422" t="s">
        <v>2017</v>
      </c>
      <c r="E8936" s="422" t="s">
        <v>12943</v>
      </c>
      <c r="F8936" s="438">
        <v>27940000</v>
      </c>
      <c r="G8936" s="423">
        <v>2023</v>
      </c>
      <c r="H8936" s="424">
        <f>VLOOKUP(G8936,[3]잔가율!$B$3:$C$33,2,FALSE)</f>
        <v>0.82599999999999996</v>
      </c>
      <c r="I8936" s="434">
        <f t="shared" si="139"/>
        <v>23078440</v>
      </c>
    </row>
    <row r="8937" spans="1:9">
      <c r="A8937" s="421">
        <v>8936</v>
      </c>
      <c r="B8937" s="422" t="s">
        <v>7711</v>
      </c>
      <c r="C8937" s="422" t="s">
        <v>11561</v>
      </c>
      <c r="D8937" s="422" t="s">
        <v>2017</v>
      </c>
      <c r="E8937" s="422" t="s">
        <v>12944</v>
      </c>
      <c r="F8937" s="438">
        <v>27090000</v>
      </c>
      <c r="G8937" s="423">
        <v>2023</v>
      </c>
      <c r="H8937" s="424">
        <f>VLOOKUP(G8937,[3]잔가율!$B$3:$C$33,2,FALSE)</f>
        <v>0.82599999999999996</v>
      </c>
      <c r="I8937" s="434">
        <f t="shared" si="139"/>
        <v>22376340</v>
      </c>
    </row>
    <row r="8938" spans="1:9">
      <c r="A8938" s="421">
        <v>8937</v>
      </c>
      <c r="B8938" s="422" t="s">
        <v>7711</v>
      </c>
      <c r="C8938" s="422" t="s">
        <v>11561</v>
      </c>
      <c r="D8938" s="422" t="s">
        <v>2017</v>
      </c>
      <c r="E8938" s="422" t="s">
        <v>12945</v>
      </c>
      <c r="F8938" s="438">
        <v>26490000</v>
      </c>
      <c r="G8938" s="423">
        <v>2023</v>
      </c>
      <c r="H8938" s="424">
        <f>VLOOKUP(G8938,[3]잔가율!$B$3:$C$33,2,FALSE)</f>
        <v>0.82599999999999996</v>
      </c>
      <c r="I8938" s="434">
        <f t="shared" si="139"/>
        <v>21880740</v>
      </c>
    </row>
    <row r="8939" spans="1:9">
      <c r="A8939" s="421">
        <v>8938</v>
      </c>
      <c r="B8939" s="422" t="s">
        <v>7711</v>
      </c>
      <c r="C8939" s="422" t="s">
        <v>11561</v>
      </c>
      <c r="D8939" s="422" t="s">
        <v>2017</v>
      </c>
      <c r="E8939" s="422" t="s">
        <v>12946</v>
      </c>
      <c r="F8939" s="438">
        <v>27090000</v>
      </c>
      <c r="G8939" s="423">
        <v>2023</v>
      </c>
      <c r="H8939" s="424">
        <f>VLOOKUP(G8939,[3]잔가율!$B$3:$C$33,2,FALSE)</f>
        <v>0.82599999999999996</v>
      </c>
      <c r="I8939" s="434">
        <f t="shared" si="139"/>
        <v>22376340</v>
      </c>
    </row>
    <row r="8940" spans="1:9">
      <c r="A8940" s="421">
        <v>8939</v>
      </c>
      <c r="B8940" s="422" t="s">
        <v>7711</v>
      </c>
      <c r="C8940" s="422" t="s">
        <v>11561</v>
      </c>
      <c r="D8940" s="422" t="s">
        <v>2017</v>
      </c>
      <c r="E8940" s="422" t="s">
        <v>12947</v>
      </c>
      <c r="F8940" s="438">
        <v>26490000</v>
      </c>
      <c r="G8940" s="423">
        <v>2023</v>
      </c>
      <c r="H8940" s="424">
        <f>VLOOKUP(G8940,[3]잔가율!$B$3:$C$33,2,FALSE)</f>
        <v>0.82599999999999996</v>
      </c>
      <c r="I8940" s="434">
        <f t="shared" si="139"/>
        <v>21880740</v>
      </c>
    </row>
    <row r="8941" spans="1:9">
      <c r="A8941" s="421">
        <v>8940</v>
      </c>
      <c r="B8941" s="422" t="s">
        <v>7711</v>
      </c>
      <c r="C8941" s="422" t="s">
        <v>11561</v>
      </c>
      <c r="D8941" s="422" t="s">
        <v>2017</v>
      </c>
      <c r="E8941" s="422" t="s">
        <v>12948</v>
      </c>
      <c r="F8941" s="438">
        <v>27090000</v>
      </c>
      <c r="G8941" s="423">
        <v>2023</v>
      </c>
      <c r="H8941" s="424">
        <f>VLOOKUP(G8941,[3]잔가율!$B$3:$C$33,2,FALSE)</f>
        <v>0.82599999999999996</v>
      </c>
      <c r="I8941" s="434">
        <f t="shared" si="139"/>
        <v>22376340</v>
      </c>
    </row>
    <row r="8942" spans="1:9">
      <c r="A8942" s="421">
        <v>8941</v>
      </c>
      <c r="B8942" s="422" t="s">
        <v>7711</v>
      </c>
      <c r="C8942" s="422" t="s">
        <v>11561</v>
      </c>
      <c r="D8942" s="422" t="s">
        <v>2017</v>
      </c>
      <c r="E8942" s="422" t="s">
        <v>12949</v>
      </c>
      <c r="F8942" s="438">
        <v>26340000</v>
      </c>
      <c r="G8942" s="423">
        <v>2023</v>
      </c>
      <c r="H8942" s="424">
        <f>VLOOKUP(G8942,[3]잔가율!$B$3:$C$33,2,FALSE)</f>
        <v>0.82599999999999996</v>
      </c>
      <c r="I8942" s="434">
        <f t="shared" si="139"/>
        <v>21756840</v>
      </c>
    </row>
    <row r="8943" spans="1:9">
      <c r="A8943" s="421">
        <v>8942</v>
      </c>
      <c r="B8943" s="422" t="s">
        <v>7711</v>
      </c>
      <c r="C8943" s="422" t="s">
        <v>11561</v>
      </c>
      <c r="D8943" s="422" t="s">
        <v>2017</v>
      </c>
      <c r="E8943" s="422" t="s">
        <v>12950</v>
      </c>
      <c r="F8943" s="438">
        <v>26630000</v>
      </c>
      <c r="G8943" s="423">
        <v>2023</v>
      </c>
      <c r="H8943" s="424">
        <f>VLOOKUP(G8943,[3]잔가율!$B$3:$C$33,2,FALSE)</f>
        <v>0.82599999999999996</v>
      </c>
      <c r="I8943" s="434">
        <f t="shared" si="139"/>
        <v>21996380</v>
      </c>
    </row>
    <row r="8944" spans="1:9">
      <c r="A8944" s="421">
        <v>8943</v>
      </c>
      <c r="B8944" s="422" t="s">
        <v>7711</v>
      </c>
      <c r="C8944" s="422" t="s">
        <v>11561</v>
      </c>
      <c r="D8944" s="422" t="s">
        <v>2017</v>
      </c>
      <c r="E8944" s="422" t="s">
        <v>12951</v>
      </c>
      <c r="F8944" s="438">
        <v>26470000</v>
      </c>
      <c r="G8944" s="423">
        <v>2023</v>
      </c>
      <c r="H8944" s="424">
        <f>VLOOKUP(G8944,[3]잔가율!$B$3:$C$33,2,FALSE)</f>
        <v>0.82599999999999996</v>
      </c>
      <c r="I8944" s="434">
        <f t="shared" si="139"/>
        <v>21864220</v>
      </c>
    </row>
    <row r="8945" spans="1:9">
      <c r="A8945" s="421">
        <v>8944</v>
      </c>
      <c r="B8945" s="422" t="s">
        <v>7711</v>
      </c>
      <c r="C8945" s="422" t="s">
        <v>11561</v>
      </c>
      <c r="D8945" s="422" t="s">
        <v>2017</v>
      </c>
      <c r="E8945" s="422" t="s">
        <v>12952</v>
      </c>
      <c r="F8945" s="438">
        <v>28150000</v>
      </c>
      <c r="G8945" s="423">
        <v>2023</v>
      </c>
      <c r="H8945" s="424">
        <f>VLOOKUP(G8945,[3]잔가율!$B$3:$C$33,2,FALSE)</f>
        <v>0.82599999999999996</v>
      </c>
      <c r="I8945" s="434">
        <f t="shared" si="139"/>
        <v>23251900</v>
      </c>
    </row>
    <row r="8946" spans="1:9">
      <c r="A8946" s="421">
        <v>8945</v>
      </c>
      <c r="B8946" s="422" t="s">
        <v>7711</v>
      </c>
      <c r="C8946" s="422" t="s">
        <v>11561</v>
      </c>
      <c r="D8946" s="422" t="s">
        <v>2017</v>
      </c>
      <c r="E8946" s="422" t="s">
        <v>12953</v>
      </c>
      <c r="F8946" s="438">
        <v>30460000</v>
      </c>
      <c r="G8946" s="423">
        <v>2023</v>
      </c>
      <c r="H8946" s="424">
        <f>VLOOKUP(G8946,[3]잔가율!$B$3:$C$33,2,FALSE)</f>
        <v>0.82599999999999996</v>
      </c>
      <c r="I8946" s="434">
        <f t="shared" si="139"/>
        <v>25159960</v>
      </c>
    </row>
    <row r="8947" spans="1:9">
      <c r="A8947" s="421">
        <v>8946</v>
      </c>
      <c r="B8947" s="422" t="s">
        <v>7711</v>
      </c>
      <c r="C8947" s="422" t="s">
        <v>11561</v>
      </c>
      <c r="D8947" s="422" t="s">
        <v>2017</v>
      </c>
      <c r="E8947" s="422" t="s">
        <v>12954</v>
      </c>
      <c r="F8947" s="438">
        <v>26500000</v>
      </c>
      <c r="G8947" s="423">
        <v>2023</v>
      </c>
      <c r="H8947" s="424">
        <f>VLOOKUP(G8947,[3]잔가율!$B$3:$C$33,2,FALSE)</f>
        <v>0.82599999999999996</v>
      </c>
      <c r="I8947" s="434">
        <f t="shared" si="139"/>
        <v>21889000</v>
      </c>
    </row>
    <row r="8948" spans="1:9">
      <c r="A8948" s="421">
        <v>8947</v>
      </c>
      <c r="B8948" s="422" t="s">
        <v>7711</v>
      </c>
      <c r="C8948" s="422" t="s">
        <v>11561</v>
      </c>
      <c r="D8948" s="422" t="s">
        <v>2017</v>
      </c>
      <c r="E8948" s="422" t="s">
        <v>12955</v>
      </c>
      <c r="F8948" s="438">
        <v>27200000</v>
      </c>
      <c r="G8948" s="423">
        <v>2023</v>
      </c>
      <c r="H8948" s="424">
        <f>VLOOKUP(G8948,[3]잔가율!$B$3:$C$33,2,FALSE)</f>
        <v>0.82599999999999996</v>
      </c>
      <c r="I8948" s="434">
        <f t="shared" si="139"/>
        <v>22467200</v>
      </c>
    </row>
    <row r="8949" spans="1:9">
      <c r="A8949" s="421">
        <v>8948</v>
      </c>
      <c r="B8949" s="422" t="s">
        <v>7711</v>
      </c>
      <c r="C8949" s="422" t="s">
        <v>11561</v>
      </c>
      <c r="D8949" s="422" t="s">
        <v>2017</v>
      </c>
      <c r="E8949" s="422" t="s">
        <v>12956</v>
      </c>
      <c r="F8949" s="438">
        <v>27790000</v>
      </c>
      <c r="G8949" s="423">
        <v>2023</v>
      </c>
      <c r="H8949" s="424">
        <f>VLOOKUP(G8949,[3]잔가율!$B$3:$C$33,2,FALSE)</f>
        <v>0.82599999999999996</v>
      </c>
      <c r="I8949" s="434">
        <f t="shared" si="139"/>
        <v>22954540</v>
      </c>
    </row>
    <row r="8950" spans="1:9">
      <c r="A8950" s="421">
        <v>8949</v>
      </c>
      <c r="B8950" s="422" t="s">
        <v>7711</v>
      </c>
      <c r="C8950" s="422" t="s">
        <v>11561</v>
      </c>
      <c r="D8950" s="422" t="s">
        <v>2017</v>
      </c>
      <c r="E8950" s="422" t="s">
        <v>12957</v>
      </c>
      <c r="F8950" s="438">
        <v>25450000</v>
      </c>
      <c r="G8950" s="423">
        <v>2023</v>
      </c>
      <c r="H8950" s="424">
        <f>VLOOKUP(G8950,[3]잔가율!$B$3:$C$33,2,FALSE)</f>
        <v>0.82599999999999996</v>
      </c>
      <c r="I8950" s="434">
        <f t="shared" si="139"/>
        <v>21021700</v>
      </c>
    </row>
    <row r="8951" spans="1:9">
      <c r="A8951" s="421">
        <v>8950</v>
      </c>
      <c r="B8951" s="422" t="s">
        <v>7711</v>
      </c>
      <c r="C8951" s="422" t="s">
        <v>11561</v>
      </c>
      <c r="D8951" s="422" t="s">
        <v>2017</v>
      </c>
      <c r="E8951" s="422" t="s">
        <v>12958</v>
      </c>
      <c r="F8951" s="438">
        <v>27130000</v>
      </c>
      <c r="G8951" s="423">
        <v>2023</v>
      </c>
      <c r="H8951" s="424">
        <f>VLOOKUP(G8951,[3]잔가율!$B$3:$C$33,2,FALSE)</f>
        <v>0.82599999999999996</v>
      </c>
      <c r="I8951" s="434">
        <f t="shared" si="139"/>
        <v>22409380</v>
      </c>
    </row>
    <row r="8952" spans="1:9">
      <c r="A8952" s="421">
        <v>8951</v>
      </c>
      <c r="B8952" s="422" t="s">
        <v>7711</v>
      </c>
      <c r="C8952" s="422" t="s">
        <v>11561</v>
      </c>
      <c r="D8952" s="422" t="s">
        <v>2017</v>
      </c>
      <c r="E8952" s="422" t="s">
        <v>12959</v>
      </c>
      <c r="F8952" s="438">
        <v>27130000</v>
      </c>
      <c r="G8952" s="423">
        <v>2023</v>
      </c>
      <c r="H8952" s="424">
        <f>VLOOKUP(G8952,[3]잔가율!$B$3:$C$33,2,FALSE)</f>
        <v>0.82599999999999996</v>
      </c>
      <c r="I8952" s="434">
        <f t="shared" si="139"/>
        <v>22409380</v>
      </c>
    </row>
    <row r="8953" spans="1:9">
      <c r="A8953" s="421">
        <v>8952</v>
      </c>
      <c r="B8953" s="422" t="s">
        <v>7711</v>
      </c>
      <c r="C8953" s="422" t="s">
        <v>11561</v>
      </c>
      <c r="D8953" s="422" t="s">
        <v>2017</v>
      </c>
      <c r="E8953" s="422" t="s">
        <v>12960</v>
      </c>
      <c r="F8953" s="438">
        <v>24940000</v>
      </c>
      <c r="G8953" s="423">
        <v>2023</v>
      </c>
      <c r="H8953" s="424">
        <f>VLOOKUP(G8953,[3]잔가율!$B$3:$C$33,2,FALSE)</f>
        <v>0.82599999999999996</v>
      </c>
      <c r="I8953" s="434">
        <f t="shared" si="139"/>
        <v>20600440</v>
      </c>
    </row>
    <row r="8954" spans="1:9">
      <c r="A8954" s="421">
        <v>8953</v>
      </c>
      <c r="B8954" s="422" t="s">
        <v>7711</v>
      </c>
      <c r="C8954" s="422" t="s">
        <v>11561</v>
      </c>
      <c r="D8954" s="422" t="s">
        <v>2017</v>
      </c>
      <c r="E8954" s="422" t="s">
        <v>12961</v>
      </c>
      <c r="F8954" s="438">
        <v>26630000</v>
      </c>
      <c r="G8954" s="423">
        <v>2023</v>
      </c>
      <c r="H8954" s="424">
        <f>VLOOKUP(G8954,[3]잔가율!$B$3:$C$33,2,FALSE)</f>
        <v>0.82599999999999996</v>
      </c>
      <c r="I8954" s="434">
        <f t="shared" si="139"/>
        <v>21996380</v>
      </c>
    </row>
    <row r="8955" spans="1:9">
      <c r="A8955" s="421">
        <v>8954</v>
      </c>
      <c r="B8955" s="422" t="s">
        <v>7711</v>
      </c>
      <c r="C8955" s="422" t="s">
        <v>11561</v>
      </c>
      <c r="D8955" s="422" t="s">
        <v>2017</v>
      </c>
      <c r="E8955" s="422" t="s">
        <v>12962</v>
      </c>
      <c r="F8955" s="438">
        <v>29400000</v>
      </c>
      <c r="G8955" s="423">
        <v>2023</v>
      </c>
      <c r="H8955" s="424">
        <f>VLOOKUP(G8955,[3]잔가율!$B$3:$C$33,2,FALSE)</f>
        <v>0.82599999999999996</v>
      </c>
      <c r="I8955" s="434">
        <f t="shared" si="139"/>
        <v>24284400</v>
      </c>
    </row>
    <row r="8956" spans="1:9">
      <c r="A8956" s="421">
        <v>8955</v>
      </c>
      <c r="B8956" s="422" t="s">
        <v>7711</v>
      </c>
      <c r="C8956" s="422" t="s">
        <v>11561</v>
      </c>
      <c r="D8956" s="422" t="s">
        <v>2017</v>
      </c>
      <c r="E8956" s="422" t="s">
        <v>12963</v>
      </c>
      <c r="F8956" s="438">
        <v>24940000</v>
      </c>
      <c r="G8956" s="423">
        <v>2023</v>
      </c>
      <c r="H8956" s="424">
        <f>VLOOKUP(G8956,[3]잔가율!$B$3:$C$33,2,FALSE)</f>
        <v>0.82599999999999996</v>
      </c>
      <c r="I8956" s="434">
        <f t="shared" si="139"/>
        <v>20600440</v>
      </c>
    </row>
    <row r="8957" spans="1:9">
      <c r="A8957" s="421">
        <v>8956</v>
      </c>
      <c r="B8957" s="422" t="s">
        <v>7711</v>
      </c>
      <c r="C8957" s="422" t="s">
        <v>11561</v>
      </c>
      <c r="D8957" s="422" t="s">
        <v>2017</v>
      </c>
      <c r="E8957" s="422" t="s">
        <v>12964</v>
      </c>
      <c r="F8957" s="438">
        <v>26630000</v>
      </c>
      <c r="G8957" s="423">
        <v>2023</v>
      </c>
      <c r="H8957" s="424">
        <f>VLOOKUP(G8957,[3]잔가율!$B$3:$C$33,2,FALSE)</f>
        <v>0.82599999999999996</v>
      </c>
      <c r="I8957" s="434">
        <f t="shared" si="139"/>
        <v>21996380</v>
      </c>
    </row>
    <row r="8958" spans="1:9">
      <c r="A8958" s="421">
        <v>8957</v>
      </c>
      <c r="B8958" s="422" t="s">
        <v>7711</v>
      </c>
      <c r="C8958" s="422" t="s">
        <v>11561</v>
      </c>
      <c r="D8958" s="422" t="s">
        <v>2017</v>
      </c>
      <c r="E8958" s="422" t="s">
        <v>12965</v>
      </c>
      <c r="F8958" s="438">
        <v>31990000</v>
      </c>
      <c r="G8958" s="423">
        <v>2023</v>
      </c>
      <c r="H8958" s="424">
        <f>VLOOKUP(G8958,[3]잔가율!$B$3:$C$33,2,FALSE)</f>
        <v>0.82599999999999996</v>
      </c>
      <c r="I8958" s="434">
        <f t="shared" si="139"/>
        <v>26423740</v>
      </c>
    </row>
    <row r="8959" spans="1:9">
      <c r="A8959" s="421">
        <v>8958</v>
      </c>
      <c r="B8959" s="422" t="s">
        <v>7711</v>
      </c>
      <c r="C8959" s="422" t="s">
        <v>11561</v>
      </c>
      <c r="D8959" s="422" t="s">
        <v>2017</v>
      </c>
      <c r="E8959" s="422" t="s">
        <v>12966</v>
      </c>
      <c r="F8959" s="438">
        <v>30000000</v>
      </c>
      <c r="G8959" s="423">
        <v>2023</v>
      </c>
      <c r="H8959" s="424">
        <f>VLOOKUP(G8959,[3]잔가율!$B$3:$C$33,2,FALSE)</f>
        <v>0.82599999999999996</v>
      </c>
      <c r="I8959" s="434">
        <f t="shared" si="139"/>
        <v>24780000</v>
      </c>
    </row>
    <row r="8960" spans="1:9">
      <c r="A8960" s="421">
        <v>8959</v>
      </c>
      <c r="B8960" s="422" t="s">
        <v>7711</v>
      </c>
      <c r="C8960" s="422" t="s">
        <v>11561</v>
      </c>
      <c r="D8960" s="422" t="s">
        <v>2017</v>
      </c>
      <c r="E8960" s="422" t="s">
        <v>12967</v>
      </c>
      <c r="F8960" s="438">
        <v>30060000</v>
      </c>
      <c r="G8960" s="423">
        <v>2023</v>
      </c>
      <c r="H8960" s="424">
        <f>VLOOKUP(G8960,[3]잔가율!$B$3:$C$33,2,FALSE)</f>
        <v>0.82599999999999996</v>
      </c>
      <c r="I8960" s="434">
        <f t="shared" si="139"/>
        <v>24829560</v>
      </c>
    </row>
    <row r="8961" spans="1:9">
      <c r="A8961" s="421">
        <v>8960</v>
      </c>
      <c r="B8961" s="422" t="s">
        <v>7711</v>
      </c>
      <c r="C8961" s="422" t="s">
        <v>11561</v>
      </c>
      <c r="D8961" s="422" t="s">
        <v>2017</v>
      </c>
      <c r="E8961" s="422" t="s">
        <v>12968</v>
      </c>
      <c r="F8961" s="438">
        <v>32000000</v>
      </c>
      <c r="G8961" s="423">
        <v>2023</v>
      </c>
      <c r="H8961" s="424">
        <f>VLOOKUP(G8961,[3]잔가율!$B$3:$C$33,2,FALSE)</f>
        <v>0.82599999999999996</v>
      </c>
      <c r="I8961" s="434">
        <f t="shared" si="139"/>
        <v>26432000</v>
      </c>
    </row>
    <row r="8962" spans="1:9">
      <c r="A8962" s="421">
        <v>8961</v>
      </c>
      <c r="B8962" s="422" t="s">
        <v>7711</v>
      </c>
      <c r="C8962" s="422" t="s">
        <v>11561</v>
      </c>
      <c r="D8962" s="422" t="s">
        <v>2017</v>
      </c>
      <c r="E8962" s="422" t="s">
        <v>12969</v>
      </c>
      <c r="F8962" s="438">
        <v>27180000</v>
      </c>
      <c r="G8962" s="423">
        <v>2023</v>
      </c>
      <c r="H8962" s="424">
        <f>VLOOKUP(G8962,[3]잔가율!$B$3:$C$33,2,FALSE)</f>
        <v>0.82599999999999996</v>
      </c>
      <c r="I8962" s="434">
        <f t="shared" ref="I8962:I9025" si="140">ROUNDDOWN(F8962*H8962,0)</f>
        <v>22450680</v>
      </c>
    </row>
    <row r="8963" spans="1:9">
      <c r="A8963" s="421">
        <v>8962</v>
      </c>
      <c r="B8963" s="422" t="s">
        <v>7711</v>
      </c>
      <c r="C8963" s="422" t="s">
        <v>11561</v>
      </c>
      <c r="D8963" s="422" t="s">
        <v>2017</v>
      </c>
      <c r="E8963" s="422" t="s">
        <v>12970</v>
      </c>
      <c r="F8963" s="438">
        <v>29120000</v>
      </c>
      <c r="G8963" s="423">
        <v>2023</v>
      </c>
      <c r="H8963" s="424">
        <f>VLOOKUP(G8963,[3]잔가율!$B$3:$C$33,2,FALSE)</f>
        <v>0.82599999999999996</v>
      </c>
      <c r="I8963" s="434">
        <f t="shared" si="140"/>
        <v>24053120</v>
      </c>
    </row>
    <row r="8964" spans="1:9">
      <c r="A8964" s="421">
        <v>8963</v>
      </c>
      <c r="B8964" s="422" t="s">
        <v>7711</v>
      </c>
      <c r="C8964" s="422" t="s">
        <v>11561</v>
      </c>
      <c r="D8964" s="422" t="s">
        <v>2017</v>
      </c>
      <c r="E8964" s="422" t="s">
        <v>12971</v>
      </c>
      <c r="F8964" s="438">
        <v>31140000</v>
      </c>
      <c r="G8964" s="423">
        <v>2023</v>
      </c>
      <c r="H8964" s="424">
        <f>VLOOKUP(G8964,[3]잔가율!$B$3:$C$33,2,FALSE)</f>
        <v>0.82599999999999996</v>
      </c>
      <c r="I8964" s="434">
        <f t="shared" si="140"/>
        <v>25721640</v>
      </c>
    </row>
    <row r="8965" spans="1:9">
      <c r="A8965" s="421">
        <v>8964</v>
      </c>
      <c r="B8965" s="422" t="s">
        <v>7711</v>
      </c>
      <c r="C8965" s="422" t="s">
        <v>11561</v>
      </c>
      <c r="D8965" s="422" t="s">
        <v>2017</v>
      </c>
      <c r="E8965" s="422" t="s">
        <v>12972</v>
      </c>
      <c r="F8965" s="438">
        <v>29040000</v>
      </c>
      <c r="G8965" s="423">
        <v>2023</v>
      </c>
      <c r="H8965" s="424">
        <f>VLOOKUP(G8965,[3]잔가율!$B$3:$C$33,2,FALSE)</f>
        <v>0.82599999999999996</v>
      </c>
      <c r="I8965" s="434">
        <f t="shared" si="140"/>
        <v>23987040</v>
      </c>
    </row>
    <row r="8966" spans="1:9">
      <c r="A8966" s="421">
        <v>8965</v>
      </c>
      <c r="B8966" s="422" t="s">
        <v>7711</v>
      </c>
      <c r="C8966" s="422" t="s">
        <v>11561</v>
      </c>
      <c r="D8966" s="422" t="s">
        <v>2017</v>
      </c>
      <c r="E8966" s="422" t="s">
        <v>12973</v>
      </c>
      <c r="F8966" s="438">
        <v>30450000</v>
      </c>
      <c r="G8966" s="423">
        <v>2023</v>
      </c>
      <c r="H8966" s="424">
        <f>VLOOKUP(G8966,[3]잔가율!$B$3:$C$33,2,FALSE)</f>
        <v>0.82599999999999996</v>
      </c>
      <c r="I8966" s="434">
        <f t="shared" si="140"/>
        <v>25151700</v>
      </c>
    </row>
    <row r="8967" spans="1:9">
      <c r="A8967" s="421">
        <v>8966</v>
      </c>
      <c r="B8967" s="422" t="s">
        <v>7711</v>
      </c>
      <c r="C8967" s="422" t="s">
        <v>11561</v>
      </c>
      <c r="D8967" s="422" t="s">
        <v>2017</v>
      </c>
      <c r="E8967" s="422" t="s">
        <v>12974</v>
      </c>
      <c r="F8967" s="438">
        <v>28500000</v>
      </c>
      <c r="G8967" s="423">
        <v>2023</v>
      </c>
      <c r="H8967" s="424">
        <f>VLOOKUP(G8967,[3]잔가율!$B$3:$C$33,2,FALSE)</f>
        <v>0.82599999999999996</v>
      </c>
      <c r="I8967" s="434">
        <f t="shared" si="140"/>
        <v>23541000</v>
      </c>
    </row>
    <row r="8968" spans="1:9">
      <c r="A8968" s="421">
        <v>8967</v>
      </c>
      <c r="B8968" s="422" t="s">
        <v>7711</v>
      </c>
      <c r="C8968" s="422" t="s">
        <v>11561</v>
      </c>
      <c r="D8968" s="422" t="s">
        <v>2017</v>
      </c>
      <c r="E8968" s="422" t="s">
        <v>12975</v>
      </c>
      <c r="F8968" s="438">
        <v>31280000</v>
      </c>
      <c r="G8968" s="423">
        <v>2023</v>
      </c>
      <c r="H8968" s="424">
        <f>VLOOKUP(G8968,[3]잔가율!$B$3:$C$33,2,FALSE)</f>
        <v>0.82599999999999996</v>
      </c>
      <c r="I8968" s="434">
        <f t="shared" si="140"/>
        <v>25837280</v>
      </c>
    </row>
    <row r="8969" spans="1:9">
      <c r="A8969" s="421">
        <v>8968</v>
      </c>
      <c r="B8969" s="422" t="s">
        <v>7711</v>
      </c>
      <c r="C8969" s="422" t="s">
        <v>11561</v>
      </c>
      <c r="D8969" s="422" t="s">
        <v>2017</v>
      </c>
      <c r="E8969" s="422" t="s">
        <v>12976</v>
      </c>
      <c r="F8969" s="438">
        <v>28500000</v>
      </c>
      <c r="G8969" s="423">
        <v>2023</v>
      </c>
      <c r="H8969" s="424">
        <f>VLOOKUP(G8969,[3]잔가율!$B$3:$C$33,2,FALSE)</f>
        <v>0.82599999999999996</v>
      </c>
      <c r="I8969" s="434">
        <f t="shared" si="140"/>
        <v>23541000</v>
      </c>
    </row>
    <row r="8970" spans="1:9">
      <c r="A8970" s="421">
        <v>8969</v>
      </c>
      <c r="B8970" s="422" t="s">
        <v>7711</v>
      </c>
      <c r="C8970" s="422" t="s">
        <v>11561</v>
      </c>
      <c r="D8970" s="422" t="s">
        <v>2017</v>
      </c>
      <c r="E8970" s="422" t="s">
        <v>12977</v>
      </c>
      <c r="F8970" s="438">
        <v>31280000</v>
      </c>
      <c r="G8970" s="423">
        <v>2023</v>
      </c>
      <c r="H8970" s="424">
        <f>VLOOKUP(G8970,[3]잔가율!$B$3:$C$33,2,FALSE)</f>
        <v>0.82599999999999996</v>
      </c>
      <c r="I8970" s="434">
        <f t="shared" si="140"/>
        <v>25837280</v>
      </c>
    </row>
    <row r="8971" spans="1:9">
      <c r="A8971" s="421">
        <v>8970</v>
      </c>
      <c r="B8971" s="422" t="s">
        <v>7711</v>
      </c>
      <c r="C8971" s="422" t="s">
        <v>11561</v>
      </c>
      <c r="D8971" s="422" t="s">
        <v>2017</v>
      </c>
      <c r="E8971" s="422" t="s">
        <v>12978</v>
      </c>
      <c r="F8971" s="438">
        <v>26410000</v>
      </c>
      <c r="G8971" s="423">
        <v>2023</v>
      </c>
      <c r="H8971" s="424">
        <f>VLOOKUP(G8971,[3]잔가율!$B$3:$C$33,2,FALSE)</f>
        <v>0.82599999999999996</v>
      </c>
      <c r="I8971" s="434">
        <f t="shared" si="140"/>
        <v>21814660</v>
      </c>
    </row>
    <row r="8972" spans="1:9">
      <c r="A8972" s="421">
        <v>8971</v>
      </c>
      <c r="B8972" s="422" t="s">
        <v>7711</v>
      </c>
      <c r="C8972" s="422" t="s">
        <v>11561</v>
      </c>
      <c r="D8972" s="422" t="s">
        <v>2017</v>
      </c>
      <c r="E8972" s="422" t="s">
        <v>12979</v>
      </c>
      <c r="F8972" s="438">
        <v>28480000</v>
      </c>
      <c r="G8972" s="423">
        <v>2023</v>
      </c>
      <c r="H8972" s="424">
        <f>VLOOKUP(G8972,[3]잔가율!$B$3:$C$33,2,FALSE)</f>
        <v>0.82599999999999996</v>
      </c>
      <c r="I8972" s="434">
        <f t="shared" si="140"/>
        <v>23524480</v>
      </c>
    </row>
    <row r="8973" spans="1:9">
      <c r="A8973" s="421">
        <v>8972</v>
      </c>
      <c r="B8973" s="422" t="s">
        <v>7711</v>
      </c>
      <c r="C8973" s="422" t="s">
        <v>11561</v>
      </c>
      <c r="D8973" s="422" t="s">
        <v>2017</v>
      </c>
      <c r="E8973" s="422" t="s">
        <v>12980</v>
      </c>
      <c r="F8973" s="438">
        <v>28400000</v>
      </c>
      <c r="G8973" s="423">
        <v>2023</v>
      </c>
      <c r="H8973" s="424">
        <f>VLOOKUP(G8973,[3]잔가율!$B$3:$C$33,2,FALSE)</f>
        <v>0.82599999999999996</v>
      </c>
      <c r="I8973" s="434">
        <f t="shared" si="140"/>
        <v>23458400</v>
      </c>
    </row>
    <row r="8974" spans="1:9">
      <c r="A8974" s="421">
        <v>8973</v>
      </c>
      <c r="B8974" s="422" t="s">
        <v>7711</v>
      </c>
      <c r="C8974" s="422" t="s">
        <v>11561</v>
      </c>
      <c r="D8974" s="422" t="s">
        <v>2017</v>
      </c>
      <c r="E8974" s="422" t="s">
        <v>12981</v>
      </c>
      <c r="F8974" s="438">
        <v>31440000</v>
      </c>
      <c r="G8974" s="423">
        <v>2023</v>
      </c>
      <c r="H8974" s="424">
        <f>VLOOKUP(G8974,[3]잔가율!$B$3:$C$33,2,FALSE)</f>
        <v>0.82599999999999996</v>
      </c>
      <c r="I8974" s="434">
        <f t="shared" si="140"/>
        <v>25969440</v>
      </c>
    </row>
    <row r="8975" spans="1:9">
      <c r="A8975" s="421">
        <v>8974</v>
      </c>
      <c r="B8975" s="422" t="s">
        <v>7711</v>
      </c>
      <c r="C8975" s="422" t="s">
        <v>11561</v>
      </c>
      <c r="D8975" s="422" t="s">
        <v>2017</v>
      </c>
      <c r="E8975" s="422" t="s">
        <v>12982</v>
      </c>
      <c r="F8975" s="438">
        <v>27730000</v>
      </c>
      <c r="G8975" s="423">
        <v>2023</v>
      </c>
      <c r="H8975" s="424">
        <f>VLOOKUP(G8975,[3]잔가율!$B$3:$C$33,2,FALSE)</f>
        <v>0.82599999999999996</v>
      </c>
      <c r="I8975" s="434">
        <f t="shared" si="140"/>
        <v>22904980</v>
      </c>
    </row>
    <row r="8976" spans="1:9">
      <c r="A8976" s="421">
        <v>8975</v>
      </c>
      <c r="B8976" s="422" t="s">
        <v>7711</v>
      </c>
      <c r="C8976" s="422" t="s">
        <v>11561</v>
      </c>
      <c r="D8976" s="422" t="s">
        <v>2017</v>
      </c>
      <c r="E8976" s="422" t="s">
        <v>12983</v>
      </c>
      <c r="F8976" s="438">
        <v>28310000</v>
      </c>
      <c r="G8976" s="423">
        <v>2023</v>
      </c>
      <c r="H8976" s="424">
        <f>VLOOKUP(G8976,[3]잔가율!$B$3:$C$33,2,FALSE)</f>
        <v>0.82599999999999996</v>
      </c>
      <c r="I8976" s="434">
        <f t="shared" si="140"/>
        <v>23384060</v>
      </c>
    </row>
    <row r="8977" spans="1:9">
      <c r="A8977" s="421">
        <v>8976</v>
      </c>
      <c r="B8977" s="422" t="s">
        <v>7711</v>
      </c>
      <c r="C8977" s="422" t="s">
        <v>11561</v>
      </c>
      <c r="D8977" s="422" t="s">
        <v>2017</v>
      </c>
      <c r="E8977" s="422" t="s">
        <v>12984</v>
      </c>
      <c r="F8977" s="438">
        <v>29770000</v>
      </c>
      <c r="G8977" s="423">
        <v>2023</v>
      </c>
      <c r="H8977" s="424">
        <f>VLOOKUP(G8977,[3]잔가율!$B$3:$C$33,2,FALSE)</f>
        <v>0.82599999999999996</v>
      </c>
      <c r="I8977" s="434">
        <f t="shared" si="140"/>
        <v>24590020</v>
      </c>
    </row>
    <row r="8978" spans="1:9">
      <c r="A8978" s="421">
        <v>8977</v>
      </c>
      <c r="B8978" s="422" t="s">
        <v>7711</v>
      </c>
      <c r="C8978" s="422" t="s">
        <v>11561</v>
      </c>
      <c r="D8978" s="422" t="s">
        <v>2017</v>
      </c>
      <c r="E8978" s="422" t="s">
        <v>12985</v>
      </c>
      <c r="F8978" s="438">
        <v>31100000</v>
      </c>
      <c r="G8978" s="423">
        <v>2023</v>
      </c>
      <c r="H8978" s="424">
        <f>VLOOKUP(G8978,[3]잔가율!$B$3:$C$33,2,FALSE)</f>
        <v>0.82599999999999996</v>
      </c>
      <c r="I8978" s="434">
        <f t="shared" si="140"/>
        <v>25688600</v>
      </c>
    </row>
    <row r="8979" spans="1:9">
      <c r="A8979" s="421">
        <v>8978</v>
      </c>
      <c r="B8979" s="422" t="s">
        <v>7711</v>
      </c>
      <c r="C8979" s="422" t="s">
        <v>11561</v>
      </c>
      <c r="D8979" s="422" t="s">
        <v>2017</v>
      </c>
      <c r="E8979" s="422" t="s">
        <v>12986</v>
      </c>
      <c r="F8979" s="438">
        <v>31100000</v>
      </c>
      <c r="G8979" s="423">
        <v>2023</v>
      </c>
      <c r="H8979" s="424">
        <f>VLOOKUP(G8979,[3]잔가율!$B$3:$C$33,2,FALSE)</f>
        <v>0.82599999999999996</v>
      </c>
      <c r="I8979" s="434">
        <f t="shared" si="140"/>
        <v>25688600</v>
      </c>
    </row>
    <row r="8980" spans="1:9">
      <c r="A8980" s="421">
        <v>8979</v>
      </c>
      <c r="B8980" s="422" t="s">
        <v>7711</v>
      </c>
      <c r="C8980" s="422" t="s">
        <v>11561</v>
      </c>
      <c r="D8980" s="422" t="s">
        <v>2017</v>
      </c>
      <c r="E8980" s="422" t="s">
        <v>12987</v>
      </c>
      <c r="F8980" s="438">
        <v>27940000</v>
      </c>
      <c r="G8980" s="423">
        <v>2023</v>
      </c>
      <c r="H8980" s="424">
        <f>VLOOKUP(G8980,[3]잔가율!$B$3:$C$33,2,FALSE)</f>
        <v>0.82599999999999996</v>
      </c>
      <c r="I8980" s="434">
        <f t="shared" si="140"/>
        <v>23078440</v>
      </c>
    </row>
    <row r="8981" spans="1:9">
      <c r="A8981" s="421">
        <v>8980</v>
      </c>
      <c r="B8981" s="422" t="s">
        <v>7711</v>
      </c>
      <c r="C8981" s="422" t="s">
        <v>11561</v>
      </c>
      <c r="D8981" s="422" t="s">
        <v>2017</v>
      </c>
      <c r="E8981" s="422" t="s">
        <v>12988</v>
      </c>
      <c r="F8981" s="438">
        <v>31460000</v>
      </c>
      <c r="G8981" s="423">
        <v>2023</v>
      </c>
      <c r="H8981" s="424">
        <f>VLOOKUP(G8981,[3]잔가율!$B$3:$C$33,2,FALSE)</f>
        <v>0.82599999999999996</v>
      </c>
      <c r="I8981" s="434">
        <f t="shared" si="140"/>
        <v>25985960</v>
      </c>
    </row>
    <row r="8982" spans="1:9">
      <c r="A8982" s="421">
        <v>8981</v>
      </c>
      <c r="B8982" s="422" t="s">
        <v>7711</v>
      </c>
      <c r="C8982" s="422" t="s">
        <v>11561</v>
      </c>
      <c r="D8982" s="422" t="s">
        <v>2017</v>
      </c>
      <c r="E8982" s="422" t="s">
        <v>12989</v>
      </c>
      <c r="F8982" s="438">
        <v>30790000</v>
      </c>
      <c r="G8982" s="423">
        <v>2023</v>
      </c>
      <c r="H8982" s="424">
        <f>VLOOKUP(G8982,[3]잔가율!$B$3:$C$33,2,FALSE)</f>
        <v>0.82599999999999996</v>
      </c>
      <c r="I8982" s="434">
        <f t="shared" si="140"/>
        <v>25432540</v>
      </c>
    </row>
    <row r="8983" spans="1:9">
      <c r="A8983" s="421">
        <v>8982</v>
      </c>
      <c r="B8983" s="422" t="s">
        <v>7711</v>
      </c>
      <c r="C8983" s="422" t="s">
        <v>11561</v>
      </c>
      <c r="D8983" s="422" t="s">
        <v>2017</v>
      </c>
      <c r="E8983" s="422" t="s">
        <v>12990</v>
      </c>
      <c r="F8983" s="438">
        <v>34420000</v>
      </c>
      <c r="G8983" s="423">
        <v>2023</v>
      </c>
      <c r="H8983" s="424">
        <f>VLOOKUP(G8983,[3]잔가율!$B$3:$C$33,2,FALSE)</f>
        <v>0.82599999999999996</v>
      </c>
      <c r="I8983" s="434">
        <f t="shared" si="140"/>
        <v>28430920</v>
      </c>
    </row>
    <row r="8984" spans="1:9">
      <c r="A8984" s="421">
        <v>8983</v>
      </c>
      <c r="B8984" s="422" t="s">
        <v>7711</v>
      </c>
      <c r="C8984" s="422" t="s">
        <v>11561</v>
      </c>
      <c r="D8984" s="422" t="s">
        <v>2017</v>
      </c>
      <c r="E8984" s="422" t="s">
        <v>12991</v>
      </c>
      <c r="F8984" s="438">
        <v>29510000</v>
      </c>
      <c r="G8984" s="423">
        <v>2023</v>
      </c>
      <c r="H8984" s="424">
        <f>VLOOKUP(G8984,[3]잔가율!$B$3:$C$33,2,FALSE)</f>
        <v>0.82599999999999996</v>
      </c>
      <c r="I8984" s="434">
        <f t="shared" si="140"/>
        <v>24375260</v>
      </c>
    </row>
    <row r="8985" spans="1:9">
      <c r="A8985" s="421">
        <v>8984</v>
      </c>
      <c r="B8985" s="422" t="s">
        <v>7711</v>
      </c>
      <c r="C8985" s="422" t="s">
        <v>11561</v>
      </c>
      <c r="D8985" s="422" t="s">
        <v>2017</v>
      </c>
      <c r="E8985" s="422" t="s">
        <v>12992</v>
      </c>
      <c r="F8985" s="438">
        <v>31930000</v>
      </c>
      <c r="G8985" s="423">
        <v>2023</v>
      </c>
      <c r="H8985" s="424">
        <f>VLOOKUP(G8985,[3]잔가율!$B$3:$C$33,2,FALSE)</f>
        <v>0.82599999999999996</v>
      </c>
      <c r="I8985" s="434">
        <f t="shared" si="140"/>
        <v>26374180</v>
      </c>
    </row>
    <row r="8986" spans="1:9">
      <c r="A8986" s="421">
        <v>8985</v>
      </c>
      <c r="B8986" s="422" t="s">
        <v>7711</v>
      </c>
      <c r="C8986" s="422" t="s">
        <v>11561</v>
      </c>
      <c r="D8986" s="422" t="s">
        <v>2017</v>
      </c>
      <c r="E8986" s="422" t="s">
        <v>12993</v>
      </c>
      <c r="F8986" s="438">
        <v>31680000</v>
      </c>
      <c r="G8986" s="423">
        <v>2023</v>
      </c>
      <c r="H8986" s="424">
        <f>VLOOKUP(G8986,[3]잔가율!$B$3:$C$33,2,FALSE)</f>
        <v>0.82599999999999996</v>
      </c>
      <c r="I8986" s="434">
        <f t="shared" si="140"/>
        <v>26167680</v>
      </c>
    </row>
    <row r="8987" spans="1:9">
      <c r="A8987" s="421">
        <v>8986</v>
      </c>
      <c r="B8987" s="422" t="s">
        <v>7711</v>
      </c>
      <c r="C8987" s="422" t="s">
        <v>11561</v>
      </c>
      <c r="D8987" s="422" t="s">
        <v>2017</v>
      </c>
      <c r="E8987" s="422" t="s">
        <v>12994</v>
      </c>
      <c r="F8987" s="438">
        <v>32970000</v>
      </c>
      <c r="G8987" s="423">
        <v>2023</v>
      </c>
      <c r="H8987" s="424">
        <f>VLOOKUP(G8987,[3]잔가율!$B$3:$C$33,2,FALSE)</f>
        <v>0.82599999999999996</v>
      </c>
      <c r="I8987" s="434">
        <f t="shared" si="140"/>
        <v>27233220</v>
      </c>
    </row>
    <row r="8988" spans="1:9">
      <c r="A8988" s="421">
        <v>8987</v>
      </c>
      <c r="B8988" s="422" t="s">
        <v>7711</v>
      </c>
      <c r="C8988" s="422" t="s">
        <v>11561</v>
      </c>
      <c r="D8988" s="422" t="s">
        <v>2017</v>
      </c>
      <c r="E8988" s="422" t="s">
        <v>12995</v>
      </c>
      <c r="F8988" s="438">
        <v>32970000</v>
      </c>
      <c r="G8988" s="423">
        <v>2023</v>
      </c>
      <c r="H8988" s="424">
        <f>VLOOKUP(G8988,[3]잔가율!$B$3:$C$33,2,FALSE)</f>
        <v>0.82599999999999996</v>
      </c>
      <c r="I8988" s="434">
        <f t="shared" si="140"/>
        <v>27233220</v>
      </c>
    </row>
    <row r="8989" spans="1:9">
      <c r="A8989" s="421">
        <v>8988</v>
      </c>
      <c r="B8989" s="422" t="s">
        <v>7711</v>
      </c>
      <c r="C8989" s="422" t="s">
        <v>11561</v>
      </c>
      <c r="D8989" s="422" t="s">
        <v>2017</v>
      </c>
      <c r="E8989" s="422" t="s">
        <v>12996</v>
      </c>
      <c r="F8989" s="438">
        <v>27700000</v>
      </c>
      <c r="G8989" s="423">
        <v>2023</v>
      </c>
      <c r="H8989" s="424">
        <f>VLOOKUP(G8989,[3]잔가율!$B$3:$C$33,2,FALSE)</f>
        <v>0.82599999999999996</v>
      </c>
      <c r="I8989" s="434">
        <f t="shared" si="140"/>
        <v>22880200</v>
      </c>
    </row>
    <row r="8990" spans="1:9">
      <c r="A8990" s="421">
        <v>8989</v>
      </c>
      <c r="B8990" s="422" t="s">
        <v>7711</v>
      </c>
      <c r="C8990" s="422" t="s">
        <v>11561</v>
      </c>
      <c r="D8990" s="422" t="s">
        <v>2017</v>
      </c>
      <c r="E8990" s="422" t="s">
        <v>12997</v>
      </c>
      <c r="F8990" s="438">
        <v>29580000</v>
      </c>
      <c r="G8990" s="423">
        <v>2023</v>
      </c>
      <c r="H8990" s="424">
        <f>VLOOKUP(G8990,[3]잔가율!$B$3:$C$33,2,FALSE)</f>
        <v>0.82599999999999996</v>
      </c>
      <c r="I8990" s="434">
        <f t="shared" si="140"/>
        <v>24433080</v>
      </c>
    </row>
    <row r="8991" spans="1:9">
      <c r="A8991" s="421">
        <v>8990</v>
      </c>
      <c r="B8991" s="422" t="s">
        <v>7711</v>
      </c>
      <c r="C8991" s="422" t="s">
        <v>11561</v>
      </c>
      <c r="D8991" s="422" t="s">
        <v>2017</v>
      </c>
      <c r="E8991" s="422" t="s">
        <v>12998</v>
      </c>
      <c r="F8991" s="438">
        <v>27170000</v>
      </c>
      <c r="G8991" s="423">
        <v>2023</v>
      </c>
      <c r="H8991" s="424">
        <f>VLOOKUP(G8991,[3]잔가율!$B$3:$C$33,2,FALSE)</f>
        <v>0.82599999999999996</v>
      </c>
      <c r="I8991" s="434">
        <f t="shared" si="140"/>
        <v>22442420</v>
      </c>
    </row>
    <row r="8992" spans="1:9">
      <c r="A8992" s="421">
        <v>8991</v>
      </c>
      <c r="B8992" s="422" t="s">
        <v>7711</v>
      </c>
      <c r="C8992" s="422" t="s">
        <v>11561</v>
      </c>
      <c r="D8992" s="422" t="s">
        <v>2017</v>
      </c>
      <c r="E8992" s="422" t="s">
        <v>12999</v>
      </c>
      <c r="F8992" s="438">
        <v>28890000</v>
      </c>
      <c r="G8992" s="423">
        <v>2023</v>
      </c>
      <c r="H8992" s="424">
        <f>VLOOKUP(G8992,[3]잔가율!$B$3:$C$33,2,FALSE)</f>
        <v>0.82599999999999996</v>
      </c>
      <c r="I8992" s="434">
        <f t="shared" si="140"/>
        <v>23863140</v>
      </c>
    </row>
    <row r="8993" spans="1:9">
      <c r="A8993" s="421">
        <v>8992</v>
      </c>
      <c r="B8993" s="422" t="s">
        <v>7711</v>
      </c>
      <c r="C8993" s="422" t="s">
        <v>11561</v>
      </c>
      <c r="D8993" s="422" t="s">
        <v>2017</v>
      </c>
      <c r="E8993" s="422" t="s">
        <v>13000</v>
      </c>
      <c r="F8993" s="438">
        <v>26360000</v>
      </c>
      <c r="G8993" s="423">
        <v>2023</v>
      </c>
      <c r="H8993" s="424">
        <f>VLOOKUP(G8993,[3]잔가율!$B$3:$C$33,2,FALSE)</f>
        <v>0.82599999999999996</v>
      </c>
      <c r="I8993" s="434">
        <f t="shared" si="140"/>
        <v>21773360</v>
      </c>
    </row>
    <row r="8994" spans="1:9">
      <c r="A8994" s="421">
        <v>8993</v>
      </c>
      <c r="B8994" s="422" t="s">
        <v>7711</v>
      </c>
      <c r="C8994" s="422" t="s">
        <v>11561</v>
      </c>
      <c r="D8994" s="422" t="s">
        <v>2017</v>
      </c>
      <c r="E8994" s="422" t="s">
        <v>13001</v>
      </c>
      <c r="F8994" s="438">
        <v>27550000</v>
      </c>
      <c r="G8994" s="423">
        <v>2023</v>
      </c>
      <c r="H8994" s="424">
        <f>VLOOKUP(G8994,[3]잔가율!$B$3:$C$33,2,FALSE)</f>
        <v>0.82599999999999996</v>
      </c>
      <c r="I8994" s="434">
        <f t="shared" si="140"/>
        <v>22756300</v>
      </c>
    </row>
    <row r="8995" spans="1:9">
      <c r="A8995" s="421">
        <v>8994</v>
      </c>
      <c r="B8995" s="422" t="s">
        <v>7711</v>
      </c>
      <c r="C8995" s="422" t="s">
        <v>11561</v>
      </c>
      <c r="D8995" s="422" t="s">
        <v>2017</v>
      </c>
      <c r="E8995" s="422" t="s">
        <v>13002</v>
      </c>
      <c r="F8995" s="438">
        <v>26950000</v>
      </c>
      <c r="G8995" s="423">
        <v>2023</v>
      </c>
      <c r="H8995" s="424">
        <f>VLOOKUP(G8995,[3]잔가율!$B$3:$C$33,2,FALSE)</f>
        <v>0.82599999999999996</v>
      </c>
      <c r="I8995" s="434">
        <f t="shared" si="140"/>
        <v>22260700</v>
      </c>
    </row>
    <row r="8996" spans="1:9">
      <c r="A8996" s="421">
        <v>8995</v>
      </c>
      <c r="B8996" s="422" t="s">
        <v>7711</v>
      </c>
      <c r="C8996" s="422" t="s">
        <v>11561</v>
      </c>
      <c r="D8996" s="422" t="s">
        <v>2017</v>
      </c>
      <c r="E8996" s="422" t="s">
        <v>13003</v>
      </c>
      <c r="F8996" s="438">
        <v>27350000</v>
      </c>
      <c r="G8996" s="423">
        <v>2023</v>
      </c>
      <c r="H8996" s="424">
        <f>VLOOKUP(G8996,[3]잔가율!$B$3:$C$33,2,FALSE)</f>
        <v>0.82599999999999996</v>
      </c>
      <c r="I8996" s="434">
        <f t="shared" si="140"/>
        <v>22591100</v>
      </c>
    </row>
    <row r="8997" spans="1:9">
      <c r="A8997" s="421">
        <v>8996</v>
      </c>
      <c r="B8997" s="422" t="s">
        <v>7711</v>
      </c>
      <c r="C8997" s="422" t="s">
        <v>11561</v>
      </c>
      <c r="D8997" s="422" t="s">
        <v>2017</v>
      </c>
      <c r="E8997" s="422" t="s">
        <v>13004</v>
      </c>
      <c r="F8997" s="438">
        <v>26740000</v>
      </c>
      <c r="G8997" s="423">
        <v>2023</v>
      </c>
      <c r="H8997" s="424">
        <f>VLOOKUP(G8997,[3]잔가율!$B$3:$C$33,2,FALSE)</f>
        <v>0.82599999999999996</v>
      </c>
      <c r="I8997" s="434">
        <f t="shared" si="140"/>
        <v>22087240</v>
      </c>
    </row>
    <row r="8998" spans="1:9">
      <c r="A8998" s="421">
        <v>8997</v>
      </c>
      <c r="B8998" s="422" t="s">
        <v>7711</v>
      </c>
      <c r="C8998" s="422" t="s">
        <v>11561</v>
      </c>
      <c r="D8998" s="422" t="s">
        <v>2017</v>
      </c>
      <c r="E8998" s="422" t="s">
        <v>13005</v>
      </c>
      <c r="F8998" s="438">
        <v>28600000</v>
      </c>
      <c r="G8998" s="423">
        <v>2023</v>
      </c>
      <c r="H8998" s="424">
        <f>VLOOKUP(G8998,[3]잔가율!$B$3:$C$33,2,FALSE)</f>
        <v>0.82599999999999996</v>
      </c>
      <c r="I8998" s="434">
        <f t="shared" si="140"/>
        <v>23623600</v>
      </c>
    </row>
    <row r="8999" spans="1:9">
      <c r="A8999" s="421">
        <v>8998</v>
      </c>
      <c r="B8999" s="422" t="s">
        <v>7711</v>
      </c>
      <c r="C8999" s="422" t="s">
        <v>11561</v>
      </c>
      <c r="D8999" s="422" t="s">
        <v>2017</v>
      </c>
      <c r="E8999" s="422" t="s">
        <v>13006</v>
      </c>
      <c r="F8999" s="438">
        <v>28750000</v>
      </c>
      <c r="G8999" s="423">
        <v>2023</v>
      </c>
      <c r="H8999" s="424">
        <f>VLOOKUP(G8999,[3]잔가율!$B$3:$C$33,2,FALSE)</f>
        <v>0.82599999999999996</v>
      </c>
      <c r="I8999" s="434">
        <f t="shared" si="140"/>
        <v>23747500</v>
      </c>
    </row>
    <row r="9000" spans="1:9">
      <c r="A9000" s="421">
        <v>8999</v>
      </c>
      <c r="B9000" s="422" t="s">
        <v>7711</v>
      </c>
      <c r="C9000" s="422" t="s">
        <v>11561</v>
      </c>
      <c r="D9000" s="422" t="s">
        <v>2017</v>
      </c>
      <c r="E9000" s="422" t="s">
        <v>13007</v>
      </c>
      <c r="F9000" s="438">
        <v>27130000</v>
      </c>
      <c r="G9000" s="423">
        <v>2023</v>
      </c>
      <c r="H9000" s="424">
        <f>VLOOKUP(G9000,[3]잔가율!$B$3:$C$33,2,FALSE)</f>
        <v>0.82599999999999996</v>
      </c>
      <c r="I9000" s="434">
        <f t="shared" si="140"/>
        <v>22409380</v>
      </c>
    </row>
    <row r="9001" spans="1:9">
      <c r="A9001" s="421">
        <v>9000</v>
      </c>
      <c r="B9001" s="422" t="s">
        <v>7711</v>
      </c>
      <c r="C9001" s="422" t="s">
        <v>11561</v>
      </c>
      <c r="D9001" s="422" t="s">
        <v>2017</v>
      </c>
      <c r="E9001" s="422" t="s">
        <v>13008</v>
      </c>
      <c r="F9001" s="438">
        <v>27780000</v>
      </c>
      <c r="G9001" s="423">
        <v>2023</v>
      </c>
      <c r="H9001" s="424">
        <f>VLOOKUP(G9001,[3]잔가율!$B$3:$C$33,2,FALSE)</f>
        <v>0.82599999999999996</v>
      </c>
      <c r="I9001" s="434">
        <f t="shared" si="140"/>
        <v>22946280</v>
      </c>
    </row>
    <row r="9002" spans="1:9">
      <c r="A9002" s="421">
        <v>9001</v>
      </c>
      <c r="B9002" s="422" t="s">
        <v>7711</v>
      </c>
      <c r="C9002" s="422" t="s">
        <v>11561</v>
      </c>
      <c r="D9002" s="422" t="s">
        <v>2017</v>
      </c>
      <c r="E9002" s="422" t="s">
        <v>13009</v>
      </c>
      <c r="F9002" s="438">
        <v>31110000</v>
      </c>
      <c r="G9002" s="423">
        <v>2023</v>
      </c>
      <c r="H9002" s="424">
        <f>VLOOKUP(G9002,[3]잔가율!$B$3:$C$33,2,FALSE)</f>
        <v>0.82599999999999996</v>
      </c>
      <c r="I9002" s="434">
        <f t="shared" si="140"/>
        <v>25696860</v>
      </c>
    </row>
    <row r="9003" spans="1:9">
      <c r="A9003" s="421">
        <v>9002</v>
      </c>
      <c r="B9003" s="422" t="s">
        <v>7711</v>
      </c>
      <c r="C9003" s="422" t="s">
        <v>11561</v>
      </c>
      <c r="D9003" s="422" t="s">
        <v>2017</v>
      </c>
      <c r="E9003" s="422" t="s">
        <v>13010</v>
      </c>
      <c r="F9003" s="438">
        <v>27720000</v>
      </c>
      <c r="G9003" s="423">
        <v>2023</v>
      </c>
      <c r="H9003" s="424">
        <f>VLOOKUP(G9003,[3]잔가율!$B$3:$C$33,2,FALSE)</f>
        <v>0.82599999999999996</v>
      </c>
      <c r="I9003" s="434">
        <f t="shared" si="140"/>
        <v>22896720</v>
      </c>
    </row>
    <row r="9004" spans="1:9">
      <c r="A9004" s="421">
        <v>9003</v>
      </c>
      <c r="B9004" s="422" t="s">
        <v>7711</v>
      </c>
      <c r="C9004" s="422" t="s">
        <v>11561</v>
      </c>
      <c r="D9004" s="422" t="s">
        <v>2017</v>
      </c>
      <c r="E9004" s="422" t="s">
        <v>13011</v>
      </c>
      <c r="F9004" s="438">
        <v>29130000</v>
      </c>
      <c r="G9004" s="423">
        <v>2023</v>
      </c>
      <c r="H9004" s="424">
        <f>VLOOKUP(G9004,[3]잔가율!$B$3:$C$33,2,FALSE)</f>
        <v>0.82599999999999996</v>
      </c>
      <c r="I9004" s="434">
        <f t="shared" si="140"/>
        <v>24061380</v>
      </c>
    </row>
    <row r="9005" spans="1:9">
      <c r="A9005" s="421">
        <v>9004</v>
      </c>
      <c r="B9005" s="422" t="s">
        <v>7711</v>
      </c>
      <c r="C9005" s="422" t="s">
        <v>11561</v>
      </c>
      <c r="D9005" s="422" t="s">
        <v>2017</v>
      </c>
      <c r="E9005" s="422" t="s">
        <v>13012</v>
      </c>
      <c r="F9005" s="438">
        <v>27210000</v>
      </c>
      <c r="G9005" s="423">
        <v>2023</v>
      </c>
      <c r="H9005" s="424">
        <f>VLOOKUP(G9005,[3]잔가율!$B$3:$C$33,2,FALSE)</f>
        <v>0.82599999999999996</v>
      </c>
      <c r="I9005" s="434">
        <f t="shared" si="140"/>
        <v>22475460</v>
      </c>
    </row>
    <row r="9006" spans="1:9">
      <c r="A9006" s="421">
        <v>9005</v>
      </c>
      <c r="B9006" s="422" t="s">
        <v>7711</v>
      </c>
      <c r="C9006" s="422" t="s">
        <v>11561</v>
      </c>
      <c r="D9006" s="422" t="s">
        <v>2017</v>
      </c>
      <c r="E9006" s="422" t="s">
        <v>13013</v>
      </c>
      <c r="F9006" s="438">
        <v>29990000</v>
      </c>
      <c r="G9006" s="423">
        <v>2023</v>
      </c>
      <c r="H9006" s="424">
        <f>VLOOKUP(G9006,[3]잔가율!$B$3:$C$33,2,FALSE)</f>
        <v>0.82599999999999996</v>
      </c>
      <c r="I9006" s="434">
        <f t="shared" si="140"/>
        <v>24771740</v>
      </c>
    </row>
    <row r="9007" spans="1:9">
      <c r="A9007" s="421">
        <v>9006</v>
      </c>
      <c r="B9007" s="422" t="s">
        <v>7711</v>
      </c>
      <c r="C9007" s="422" t="s">
        <v>11561</v>
      </c>
      <c r="D9007" s="422" t="s">
        <v>2017</v>
      </c>
      <c r="E9007" s="422" t="s">
        <v>13014</v>
      </c>
      <c r="F9007" s="438">
        <v>28600000</v>
      </c>
      <c r="G9007" s="423">
        <v>2023</v>
      </c>
      <c r="H9007" s="424">
        <f>VLOOKUP(G9007,[3]잔가율!$B$3:$C$33,2,FALSE)</f>
        <v>0.82599999999999996</v>
      </c>
      <c r="I9007" s="434">
        <f t="shared" si="140"/>
        <v>23623600</v>
      </c>
    </row>
    <row r="9008" spans="1:9">
      <c r="A9008" s="421">
        <v>9007</v>
      </c>
      <c r="B9008" s="422" t="s">
        <v>7711</v>
      </c>
      <c r="C9008" s="422" t="s">
        <v>11561</v>
      </c>
      <c r="D9008" s="422" t="s">
        <v>2017</v>
      </c>
      <c r="E9008" s="422" t="s">
        <v>13015</v>
      </c>
      <c r="F9008" s="438">
        <v>29990000</v>
      </c>
      <c r="G9008" s="423">
        <v>2023</v>
      </c>
      <c r="H9008" s="424">
        <f>VLOOKUP(G9008,[3]잔가율!$B$3:$C$33,2,FALSE)</f>
        <v>0.82599999999999996</v>
      </c>
      <c r="I9008" s="434">
        <f t="shared" si="140"/>
        <v>24771740</v>
      </c>
    </row>
    <row r="9009" spans="1:9">
      <c r="A9009" s="421">
        <v>9008</v>
      </c>
      <c r="B9009" s="422" t="s">
        <v>7711</v>
      </c>
      <c r="C9009" s="422" t="s">
        <v>11561</v>
      </c>
      <c r="D9009" s="422" t="s">
        <v>2017</v>
      </c>
      <c r="E9009" s="422" t="s">
        <v>13016</v>
      </c>
      <c r="F9009" s="438">
        <v>29640000</v>
      </c>
      <c r="G9009" s="423">
        <v>2023</v>
      </c>
      <c r="H9009" s="424">
        <f>VLOOKUP(G9009,[3]잔가율!$B$3:$C$33,2,FALSE)</f>
        <v>0.82599999999999996</v>
      </c>
      <c r="I9009" s="434">
        <f t="shared" si="140"/>
        <v>24482640</v>
      </c>
    </row>
    <row r="9010" spans="1:9">
      <c r="A9010" s="421">
        <v>9009</v>
      </c>
      <c r="B9010" s="422" t="s">
        <v>7711</v>
      </c>
      <c r="C9010" s="422" t="s">
        <v>11561</v>
      </c>
      <c r="D9010" s="422" t="s">
        <v>2017</v>
      </c>
      <c r="E9010" s="422" t="s">
        <v>13017</v>
      </c>
      <c r="F9010" s="438">
        <v>31000000</v>
      </c>
      <c r="G9010" s="423">
        <v>2023</v>
      </c>
      <c r="H9010" s="424">
        <f>VLOOKUP(G9010,[3]잔가율!$B$3:$C$33,2,FALSE)</f>
        <v>0.82599999999999996</v>
      </c>
      <c r="I9010" s="434">
        <f t="shared" si="140"/>
        <v>25606000</v>
      </c>
    </row>
    <row r="9011" spans="1:9">
      <c r="A9011" s="421">
        <v>9010</v>
      </c>
      <c r="B9011" s="422" t="s">
        <v>7711</v>
      </c>
      <c r="C9011" s="422" t="s">
        <v>11561</v>
      </c>
      <c r="D9011" s="422" t="s">
        <v>2017</v>
      </c>
      <c r="E9011" s="422" t="s">
        <v>13018</v>
      </c>
      <c r="F9011" s="438">
        <v>26990000</v>
      </c>
      <c r="G9011" s="423">
        <v>2023</v>
      </c>
      <c r="H9011" s="424">
        <f>VLOOKUP(G9011,[3]잔가율!$B$3:$C$33,2,FALSE)</f>
        <v>0.82599999999999996</v>
      </c>
      <c r="I9011" s="434">
        <f t="shared" si="140"/>
        <v>22293740</v>
      </c>
    </row>
    <row r="9012" spans="1:9">
      <c r="A9012" s="421">
        <v>9011</v>
      </c>
      <c r="B9012" s="422" t="s">
        <v>7711</v>
      </c>
      <c r="C9012" s="422" t="s">
        <v>11561</v>
      </c>
      <c r="D9012" s="422" t="s">
        <v>2017</v>
      </c>
      <c r="E9012" s="422" t="s">
        <v>13019</v>
      </c>
      <c r="F9012" s="438">
        <v>31000000</v>
      </c>
      <c r="G9012" s="423">
        <v>2023</v>
      </c>
      <c r="H9012" s="424">
        <f>VLOOKUP(G9012,[3]잔가율!$B$3:$C$33,2,FALSE)</f>
        <v>0.82599999999999996</v>
      </c>
      <c r="I9012" s="434">
        <f t="shared" si="140"/>
        <v>25606000</v>
      </c>
    </row>
    <row r="9013" spans="1:9">
      <c r="A9013" s="421">
        <v>9012</v>
      </c>
      <c r="B9013" s="422" t="s">
        <v>7711</v>
      </c>
      <c r="C9013" s="422" t="s">
        <v>11561</v>
      </c>
      <c r="D9013" s="422" t="s">
        <v>2017</v>
      </c>
      <c r="E9013" s="422" t="s">
        <v>13020</v>
      </c>
      <c r="F9013" s="438">
        <v>30900000</v>
      </c>
      <c r="G9013" s="423">
        <v>2023</v>
      </c>
      <c r="H9013" s="424">
        <f>VLOOKUP(G9013,[3]잔가율!$B$3:$C$33,2,FALSE)</f>
        <v>0.82599999999999996</v>
      </c>
      <c r="I9013" s="434">
        <f t="shared" si="140"/>
        <v>25523400</v>
      </c>
    </row>
    <row r="9014" spans="1:9">
      <c r="A9014" s="421">
        <v>9013</v>
      </c>
      <c r="B9014" s="422" t="s">
        <v>7711</v>
      </c>
      <c r="C9014" s="422" t="s">
        <v>11561</v>
      </c>
      <c r="D9014" s="422" t="s">
        <v>2017</v>
      </c>
      <c r="E9014" s="422" t="s">
        <v>13021</v>
      </c>
      <c r="F9014" s="438">
        <v>31000000</v>
      </c>
      <c r="G9014" s="423">
        <v>2023</v>
      </c>
      <c r="H9014" s="424">
        <f>VLOOKUP(G9014,[3]잔가율!$B$3:$C$33,2,FALSE)</f>
        <v>0.82599999999999996</v>
      </c>
      <c r="I9014" s="434">
        <f t="shared" si="140"/>
        <v>25606000</v>
      </c>
    </row>
    <row r="9015" spans="1:9">
      <c r="A9015" s="421">
        <v>9014</v>
      </c>
      <c r="B9015" s="422" t="s">
        <v>7711</v>
      </c>
      <c r="C9015" s="422" t="s">
        <v>11561</v>
      </c>
      <c r="D9015" s="422" t="s">
        <v>2017</v>
      </c>
      <c r="E9015" s="422" t="s">
        <v>13022</v>
      </c>
      <c r="F9015" s="438">
        <v>25690000</v>
      </c>
      <c r="G9015" s="423">
        <v>2023</v>
      </c>
      <c r="H9015" s="424">
        <f>VLOOKUP(G9015,[3]잔가율!$B$3:$C$33,2,FALSE)</f>
        <v>0.82599999999999996</v>
      </c>
      <c r="I9015" s="434">
        <f t="shared" si="140"/>
        <v>21219940</v>
      </c>
    </row>
    <row r="9016" spans="1:9">
      <c r="A9016" s="421">
        <v>9015</v>
      </c>
      <c r="B9016" s="422" t="s">
        <v>7711</v>
      </c>
      <c r="C9016" s="422" t="s">
        <v>11561</v>
      </c>
      <c r="D9016" s="422" t="s">
        <v>2017</v>
      </c>
      <c r="E9016" s="422" t="s">
        <v>13023</v>
      </c>
      <c r="F9016" s="438">
        <v>30600000</v>
      </c>
      <c r="G9016" s="423">
        <v>2023</v>
      </c>
      <c r="H9016" s="424">
        <f>VLOOKUP(G9016,[3]잔가율!$B$3:$C$33,2,FALSE)</f>
        <v>0.82599999999999996</v>
      </c>
      <c r="I9016" s="434">
        <f t="shared" si="140"/>
        <v>25275600</v>
      </c>
    </row>
    <row r="9017" spans="1:9">
      <c r="A9017" s="421">
        <v>9016</v>
      </c>
      <c r="B9017" s="422" t="s">
        <v>7711</v>
      </c>
      <c r="C9017" s="422" t="s">
        <v>11561</v>
      </c>
      <c r="D9017" s="422" t="s">
        <v>2017</v>
      </c>
      <c r="E9017" s="422" t="s">
        <v>13024</v>
      </c>
      <c r="F9017" s="438">
        <v>30090000</v>
      </c>
      <c r="G9017" s="423">
        <v>2023</v>
      </c>
      <c r="H9017" s="424">
        <f>VLOOKUP(G9017,[3]잔가율!$B$3:$C$33,2,FALSE)</f>
        <v>0.82599999999999996</v>
      </c>
      <c r="I9017" s="434">
        <f t="shared" si="140"/>
        <v>24854340</v>
      </c>
    </row>
    <row r="9018" spans="1:9">
      <c r="A9018" s="421">
        <v>9017</v>
      </c>
      <c r="B9018" s="422" t="s">
        <v>7711</v>
      </c>
      <c r="C9018" s="422" t="s">
        <v>11561</v>
      </c>
      <c r="D9018" s="422" t="s">
        <v>2017</v>
      </c>
      <c r="E9018" s="422" t="s">
        <v>13025</v>
      </c>
      <c r="F9018" s="438">
        <v>32590000</v>
      </c>
      <c r="G9018" s="423">
        <v>2023</v>
      </c>
      <c r="H9018" s="424">
        <f>VLOOKUP(G9018,[3]잔가율!$B$3:$C$33,2,FALSE)</f>
        <v>0.82599999999999996</v>
      </c>
      <c r="I9018" s="434">
        <f t="shared" si="140"/>
        <v>26919340</v>
      </c>
    </row>
    <row r="9019" spans="1:9">
      <c r="A9019" s="421">
        <v>9018</v>
      </c>
      <c r="B9019" s="422" t="s">
        <v>7711</v>
      </c>
      <c r="C9019" s="422" t="s">
        <v>11561</v>
      </c>
      <c r="D9019" s="422" t="s">
        <v>2017</v>
      </c>
      <c r="E9019" s="422" t="s">
        <v>13026</v>
      </c>
      <c r="F9019" s="438">
        <v>29860000</v>
      </c>
      <c r="G9019" s="423">
        <v>2023</v>
      </c>
      <c r="H9019" s="424">
        <f>VLOOKUP(G9019,[3]잔가율!$B$3:$C$33,2,FALSE)</f>
        <v>0.82599999999999996</v>
      </c>
      <c r="I9019" s="434">
        <f t="shared" si="140"/>
        <v>24664360</v>
      </c>
    </row>
    <row r="9020" spans="1:9">
      <c r="A9020" s="421">
        <v>9019</v>
      </c>
      <c r="B9020" s="422" t="s">
        <v>7711</v>
      </c>
      <c r="C9020" s="422" t="s">
        <v>11561</v>
      </c>
      <c r="D9020" s="422" t="s">
        <v>2017</v>
      </c>
      <c r="E9020" s="422" t="s">
        <v>13027</v>
      </c>
      <c r="F9020" s="438">
        <v>31700000</v>
      </c>
      <c r="G9020" s="423">
        <v>2023</v>
      </c>
      <c r="H9020" s="424">
        <f>VLOOKUP(G9020,[3]잔가율!$B$3:$C$33,2,FALSE)</f>
        <v>0.82599999999999996</v>
      </c>
      <c r="I9020" s="434">
        <f t="shared" si="140"/>
        <v>26184200</v>
      </c>
    </row>
    <row r="9021" spans="1:9">
      <c r="A9021" s="421">
        <v>9020</v>
      </c>
      <c r="B9021" s="422" t="s">
        <v>7711</v>
      </c>
      <c r="C9021" s="422" t="s">
        <v>11561</v>
      </c>
      <c r="D9021" s="422" t="s">
        <v>2017</v>
      </c>
      <c r="E9021" s="422" t="s">
        <v>13028</v>
      </c>
      <c r="F9021" s="438">
        <v>29630000</v>
      </c>
      <c r="G9021" s="423">
        <v>2023</v>
      </c>
      <c r="H9021" s="424">
        <f>VLOOKUP(G9021,[3]잔가율!$B$3:$C$33,2,FALSE)</f>
        <v>0.82599999999999996</v>
      </c>
      <c r="I9021" s="434">
        <f t="shared" si="140"/>
        <v>24474380</v>
      </c>
    </row>
    <row r="9022" spans="1:9">
      <c r="A9022" s="421">
        <v>9021</v>
      </c>
      <c r="B9022" s="422" t="s">
        <v>7711</v>
      </c>
      <c r="C9022" s="422" t="s">
        <v>11561</v>
      </c>
      <c r="D9022" s="422" t="s">
        <v>2017</v>
      </c>
      <c r="E9022" s="422" t="s">
        <v>13029</v>
      </c>
      <c r="F9022" s="438">
        <v>29630000</v>
      </c>
      <c r="G9022" s="423">
        <v>2023</v>
      </c>
      <c r="H9022" s="424">
        <f>VLOOKUP(G9022,[3]잔가율!$B$3:$C$33,2,FALSE)</f>
        <v>0.82599999999999996</v>
      </c>
      <c r="I9022" s="434">
        <f t="shared" si="140"/>
        <v>24474380</v>
      </c>
    </row>
    <row r="9023" spans="1:9">
      <c r="A9023" s="421">
        <v>9022</v>
      </c>
      <c r="B9023" s="422" t="s">
        <v>7711</v>
      </c>
      <c r="C9023" s="422" t="s">
        <v>11561</v>
      </c>
      <c r="D9023" s="422" t="s">
        <v>2017</v>
      </c>
      <c r="E9023" s="422" t="s">
        <v>13030</v>
      </c>
      <c r="F9023" s="438">
        <v>30480000</v>
      </c>
      <c r="G9023" s="423">
        <v>2023</v>
      </c>
      <c r="H9023" s="424">
        <f>VLOOKUP(G9023,[3]잔가율!$B$3:$C$33,2,FALSE)</f>
        <v>0.82599999999999996</v>
      </c>
      <c r="I9023" s="434">
        <f t="shared" si="140"/>
        <v>25176480</v>
      </c>
    </row>
    <row r="9024" spans="1:9">
      <c r="A9024" s="421">
        <v>9023</v>
      </c>
      <c r="B9024" s="422" t="s">
        <v>7711</v>
      </c>
      <c r="C9024" s="422" t="s">
        <v>11561</v>
      </c>
      <c r="D9024" s="422" t="s">
        <v>2017</v>
      </c>
      <c r="E9024" s="422" t="s">
        <v>13031</v>
      </c>
      <c r="F9024" s="438">
        <v>34440000</v>
      </c>
      <c r="G9024" s="423">
        <v>2023</v>
      </c>
      <c r="H9024" s="424">
        <f>VLOOKUP(G9024,[3]잔가율!$B$3:$C$33,2,FALSE)</f>
        <v>0.82599999999999996</v>
      </c>
      <c r="I9024" s="434">
        <f t="shared" si="140"/>
        <v>28447440</v>
      </c>
    </row>
    <row r="9025" spans="1:9">
      <c r="A9025" s="421">
        <v>9024</v>
      </c>
      <c r="B9025" s="422" t="s">
        <v>7711</v>
      </c>
      <c r="C9025" s="422" t="s">
        <v>11561</v>
      </c>
      <c r="D9025" s="422" t="s">
        <v>2017</v>
      </c>
      <c r="E9025" s="422" t="s">
        <v>13032</v>
      </c>
      <c r="F9025" s="438">
        <v>29090000</v>
      </c>
      <c r="G9025" s="423">
        <v>2023</v>
      </c>
      <c r="H9025" s="424">
        <f>VLOOKUP(G9025,[3]잔가율!$B$3:$C$33,2,FALSE)</f>
        <v>0.82599999999999996</v>
      </c>
      <c r="I9025" s="434">
        <f t="shared" si="140"/>
        <v>24028340</v>
      </c>
    </row>
    <row r="9026" spans="1:9">
      <c r="A9026" s="421">
        <v>9025</v>
      </c>
      <c r="B9026" s="422" t="s">
        <v>7711</v>
      </c>
      <c r="C9026" s="422" t="s">
        <v>11561</v>
      </c>
      <c r="D9026" s="422" t="s">
        <v>2017</v>
      </c>
      <c r="E9026" s="422" t="s">
        <v>13033</v>
      </c>
      <c r="F9026" s="438">
        <v>31860000</v>
      </c>
      <c r="G9026" s="423">
        <v>2023</v>
      </c>
      <c r="H9026" s="424">
        <f>VLOOKUP(G9026,[3]잔가율!$B$3:$C$33,2,FALSE)</f>
        <v>0.82599999999999996</v>
      </c>
      <c r="I9026" s="434">
        <f t="shared" ref="I9026:I9089" si="141">ROUNDDOWN(F9026*H9026,0)</f>
        <v>26316360</v>
      </c>
    </row>
    <row r="9027" spans="1:9">
      <c r="A9027" s="421">
        <v>9026</v>
      </c>
      <c r="B9027" s="422" t="s">
        <v>7711</v>
      </c>
      <c r="C9027" s="422" t="s">
        <v>11561</v>
      </c>
      <c r="D9027" s="422" t="s">
        <v>2017</v>
      </c>
      <c r="E9027" s="422" t="s">
        <v>13034</v>
      </c>
      <c r="F9027" s="438">
        <v>23160000</v>
      </c>
      <c r="G9027" s="423">
        <v>2023</v>
      </c>
      <c r="H9027" s="424">
        <f>VLOOKUP(G9027,[3]잔가율!$B$3:$C$33,2,FALSE)</f>
        <v>0.82599999999999996</v>
      </c>
      <c r="I9027" s="434">
        <f t="shared" si="141"/>
        <v>19130160</v>
      </c>
    </row>
    <row r="9028" spans="1:9">
      <c r="A9028" s="421">
        <v>9027</v>
      </c>
      <c r="B9028" s="422" t="s">
        <v>7711</v>
      </c>
      <c r="C9028" s="422" t="s">
        <v>11561</v>
      </c>
      <c r="D9028" s="422" t="s">
        <v>2017</v>
      </c>
      <c r="E9028" s="422" t="s">
        <v>13035</v>
      </c>
      <c r="F9028" s="438">
        <v>25210000</v>
      </c>
      <c r="G9028" s="423">
        <v>2023</v>
      </c>
      <c r="H9028" s="424">
        <f>VLOOKUP(G9028,[3]잔가율!$B$3:$C$33,2,FALSE)</f>
        <v>0.82599999999999996</v>
      </c>
      <c r="I9028" s="434">
        <f t="shared" si="141"/>
        <v>20823460</v>
      </c>
    </row>
    <row r="9029" spans="1:9">
      <c r="A9029" s="421">
        <v>9028</v>
      </c>
      <c r="B9029" s="422" t="s">
        <v>7711</v>
      </c>
      <c r="C9029" s="422" t="s">
        <v>11561</v>
      </c>
      <c r="D9029" s="422" t="s">
        <v>2017</v>
      </c>
      <c r="E9029" s="422" t="s">
        <v>13036</v>
      </c>
      <c r="F9029" s="438">
        <v>25410000</v>
      </c>
      <c r="G9029" s="423">
        <v>2023</v>
      </c>
      <c r="H9029" s="424">
        <f>VLOOKUP(G9029,[3]잔가율!$B$3:$C$33,2,FALSE)</f>
        <v>0.82599999999999996</v>
      </c>
      <c r="I9029" s="434">
        <f t="shared" si="141"/>
        <v>20988660</v>
      </c>
    </row>
    <row r="9030" spans="1:9">
      <c r="A9030" s="421">
        <v>9029</v>
      </c>
      <c r="B9030" s="422" t="s">
        <v>7711</v>
      </c>
      <c r="C9030" s="422" t="s">
        <v>11561</v>
      </c>
      <c r="D9030" s="422" t="s">
        <v>2017</v>
      </c>
      <c r="E9030" s="422" t="s">
        <v>13037</v>
      </c>
      <c r="F9030" s="438">
        <v>26780000</v>
      </c>
      <c r="G9030" s="423">
        <v>2023</v>
      </c>
      <c r="H9030" s="424">
        <f>VLOOKUP(G9030,[3]잔가율!$B$3:$C$33,2,FALSE)</f>
        <v>0.82599999999999996</v>
      </c>
      <c r="I9030" s="434">
        <f t="shared" si="141"/>
        <v>22120280</v>
      </c>
    </row>
    <row r="9031" spans="1:9">
      <c r="A9031" s="421">
        <v>9030</v>
      </c>
      <c r="B9031" s="422" t="s">
        <v>7711</v>
      </c>
      <c r="C9031" s="422" t="s">
        <v>11561</v>
      </c>
      <c r="D9031" s="422" t="s">
        <v>2017</v>
      </c>
      <c r="E9031" s="422" t="s">
        <v>13038</v>
      </c>
      <c r="F9031" s="438">
        <v>27740000</v>
      </c>
      <c r="G9031" s="423">
        <v>2023</v>
      </c>
      <c r="H9031" s="424">
        <f>VLOOKUP(G9031,[3]잔가율!$B$3:$C$33,2,FALSE)</f>
        <v>0.82599999999999996</v>
      </c>
      <c r="I9031" s="434">
        <f t="shared" si="141"/>
        <v>22913240</v>
      </c>
    </row>
    <row r="9032" spans="1:9">
      <c r="A9032" s="421">
        <v>9031</v>
      </c>
      <c r="B9032" s="422" t="s">
        <v>7711</v>
      </c>
      <c r="C9032" s="422" t="s">
        <v>11561</v>
      </c>
      <c r="D9032" s="422" t="s">
        <v>2017</v>
      </c>
      <c r="E9032" s="422" t="s">
        <v>13039</v>
      </c>
      <c r="F9032" s="438">
        <v>27950000</v>
      </c>
      <c r="G9032" s="423">
        <v>2023</v>
      </c>
      <c r="H9032" s="424">
        <f>VLOOKUP(G9032,[3]잔가율!$B$3:$C$33,2,FALSE)</f>
        <v>0.82599999999999996</v>
      </c>
      <c r="I9032" s="434">
        <f t="shared" si="141"/>
        <v>23086700</v>
      </c>
    </row>
    <row r="9033" spans="1:9">
      <c r="A9033" s="421">
        <v>9032</v>
      </c>
      <c r="B9033" s="422" t="s">
        <v>7711</v>
      </c>
      <c r="C9033" s="422" t="s">
        <v>11561</v>
      </c>
      <c r="D9033" s="422" t="s">
        <v>2017</v>
      </c>
      <c r="E9033" s="422" t="s">
        <v>13040</v>
      </c>
      <c r="F9033" s="438">
        <v>23000000</v>
      </c>
      <c r="G9033" s="423">
        <v>2023</v>
      </c>
      <c r="H9033" s="424">
        <f>VLOOKUP(G9033,[3]잔가율!$B$3:$C$33,2,FALSE)</f>
        <v>0.82599999999999996</v>
      </c>
      <c r="I9033" s="434">
        <f t="shared" si="141"/>
        <v>18998000</v>
      </c>
    </row>
    <row r="9034" spans="1:9">
      <c r="A9034" s="421">
        <v>9033</v>
      </c>
      <c r="B9034" s="422" t="s">
        <v>7711</v>
      </c>
      <c r="C9034" s="422" t="s">
        <v>11561</v>
      </c>
      <c r="D9034" s="422" t="s">
        <v>2017</v>
      </c>
      <c r="E9034" s="422" t="s">
        <v>13041</v>
      </c>
      <c r="F9034" s="438">
        <v>26400000</v>
      </c>
      <c r="G9034" s="423">
        <v>2023</v>
      </c>
      <c r="H9034" s="424">
        <f>VLOOKUP(G9034,[3]잔가율!$B$3:$C$33,2,FALSE)</f>
        <v>0.82599999999999996</v>
      </c>
      <c r="I9034" s="434">
        <f t="shared" si="141"/>
        <v>21806400</v>
      </c>
    </row>
    <row r="9035" spans="1:9">
      <c r="A9035" s="421">
        <v>9034</v>
      </c>
      <c r="B9035" s="422" t="s">
        <v>7711</v>
      </c>
      <c r="C9035" s="422" t="s">
        <v>11561</v>
      </c>
      <c r="D9035" s="422" t="s">
        <v>2017</v>
      </c>
      <c r="E9035" s="422" t="s">
        <v>13042</v>
      </c>
      <c r="F9035" s="438">
        <v>29560000</v>
      </c>
      <c r="G9035" s="423">
        <v>2023</v>
      </c>
      <c r="H9035" s="424">
        <f>VLOOKUP(G9035,[3]잔가율!$B$3:$C$33,2,FALSE)</f>
        <v>0.82599999999999996</v>
      </c>
      <c r="I9035" s="434">
        <f t="shared" si="141"/>
        <v>24416560</v>
      </c>
    </row>
    <row r="9036" spans="1:9">
      <c r="A9036" s="421">
        <v>9035</v>
      </c>
      <c r="B9036" s="422" t="s">
        <v>7711</v>
      </c>
      <c r="C9036" s="422" t="s">
        <v>11561</v>
      </c>
      <c r="D9036" s="422" t="s">
        <v>2017</v>
      </c>
      <c r="E9036" s="422" t="s">
        <v>13043</v>
      </c>
      <c r="F9036" s="438">
        <v>26260000</v>
      </c>
      <c r="G9036" s="423">
        <v>2023</v>
      </c>
      <c r="H9036" s="424">
        <f>VLOOKUP(G9036,[3]잔가율!$B$3:$C$33,2,FALSE)</f>
        <v>0.82599999999999996</v>
      </c>
      <c r="I9036" s="434">
        <f t="shared" si="141"/>
        <v>21690760</v>
      </c>
    </row>
    <row r="9037" spans="1:9">
      <c r="A9037" s="421">
        <v>9036</v>
      </c>
      <c r="B9037" s="422" t="s">
        <v>7711</v>
      </c>
      <c r="C9037" s="422" t="s">
        <v>11561</v>
      </c>
      <c r="D9037" s="422" t="s">
        <v>2017</v>
      </c>
      <c r="E9037" s="422" t="s">
        <v>13044</v>
      </c>
      <c r="F9037" s="438">
        <v>29560000</v>
      </c>
      <c r="G9037" s="423">
        <v>2023</v>
      </c>
      <c r="H9037" s="424">
        <f>VLOOKUP(G9037,[3]잔가율!$B$3:$C$33,2,FALSE)</f>
        <v>0.82599999999999996</v>
      </c>
      <c r="I9037" s="434">
        <f t="shared" si="141"/>
        <v>24416560</v>
      </c>
    </row>
    <row r="9038" spans="1:9">
      <c r="A9038" s="421">
        <v>9037</v>
      </c>
      <c r="B9038" s="422" t="s">
        <v>7711</v>
      </c>
      <c r="C9038" s="422" t="s">
        <v>11561</v>
      </c>
      <c r="D9038" s="422" t="s">
        <v>2017</v>
      </c>
      <c r="E9038" s="422" t="s">
        <v>13045</v>
      </c>
      <c r="F9038" s="438">
        <v>29550000</v>
      </c>
      <c r="G9038" s="423">
        <v>2023</v>
      </c>
      <c r="H9038" s="424">
        <f>VLOOKUP(G9038,[3]잔가율!$B$3:$C$33,2,FALSE)</f>
        <v>0.82599999999999996</v>
      </c>
      <c r="I9038" s="434">
        <f t="shared" si="141"/>
        <v>24408300</v>
      </c>
    </row>
    <row r="9039" spans="1:9">
      <c r="A9039" s="421">
        <v>9038</v>
      </c>
      <c r="B9039" s="422" t="s">
        <v>7711</v>
      </c>
      <c r="C9039" s="422" t="s">
        <v>11561</v>
      </c>
      <c r="D9039" s="422" t="s">
        <v>2017</v>
      </c>
      <c r="E9039" s="422" t="s">
        <v>13046</v>
      </c>
      <c r="F9039" s="438">
        <v>28150000</v>
      </c>
      <c r="G9039" s="423">
        <v>2023</v>
      </c>
      <c r="H9039" s="424">
        <f>VLOOKUP(G9039,[3]잔가율!$B$3:$C$33,2,FALSE)</f>
        <v>0.82599999999999996</v>
      </c>
      <c r="I9039" s="434">
        <f t="shared" si="141"/>
        <v>23251900</v>
      </c>
    </row>
    <row r="9040" spans="1:9">
      <c r="A9040" s="421">
        <v>9039</v>
      </c>
      <c r="B9040" s="422" t="s">
        <v>7711</v>
      </c>
      <c r="C9040" s="422" t="s">
        <v>11561</v>
      </c>
      <c r="D9040" s="422" t="s">
        <v>2017</v>
      </c>
      <c r="E9040" s="422" t="s">
        <v>13047</v>
      </c>
      <c r="F9040" s="438">
        <v>31110000</v>
      </c>
      <c r="G9040" s="423">
        <v>2023</v>
      </c>
      <c r="H9040" s="424">
        <f>VLOOKUP(G9040,[3]잔가율!$B$3:$C$33,2,FALSE)</f>
        <v>0.82599999999999996</v>
      </c>
      <c r="I9040" s="434">
        <f t="shared" si="141"/>
        <v>25696860</v>
      </c>
    </row>
    <row r="9041" spans="1:9">
      <c r="A9041" s="421">
        <v>9040</v>
      </c>
      <c r="B9041" s="422" t="s">
        <v>7711</v>
      </c>
      <c r="C9041" s="422" t="s">
        <v>11561</v>
      </c>
      <c r="D9041" s="422" t="s">
        <v>2017</v>
      </c>
      <c r="E9041" s="422" t="s">
        <v>13048</v>
      </c>
      <c r="F9041" s="438">
        <v>28310000</v>
      </c>
      <c r="G9041" s="423">
        <v>2023</v>
      </c>
      <c r="H9041" s="424">
        <f>VLOOKUP(G9041,[3]잔가율!$B$3:$C$33,2,FALSE)</f>
        <v>0.82599999999999996</v>
      </c>
      <c r="I9041" s="434">
        <f t="shared" si="141"/>
        <v>23384060</v>
      </c>
    </row>
    <row r="9042" spans="1:9">
      <c r="A9042" s="421">
        <v>9041</v>
      </c>
      <c r="B9042" s="422" t="s">
        <v>7711</v>
      </c>
      <c r="C9042" s="422" t="s">
        <v>11561</v>
      </c>
      <c r="D9042" s="422" t="s">
        <v>2017</v>
      </c>
      <c r="E9042" s="422" t="s">
        <v>13049</v>
      </c>
      <c r="F9042" s="438">
        <v>30020000</v>
      </c>
      <c r="G9042" s="423">
        <v>2023</v>
      </c>
      <c r="H9042" s="424">
        <f>VLOOKUP(G9042,[3]잔가율!$B$3:$C$33,2,FALSE)</f>
        <v>0.82599999999999996</v>
      </c>
      <c r="I9042" s="434">
        <f t="shared" si="141"/>
        <v>24796520</v>
      </c>
    </row>
    <row r="9043" spans="1:9">
      <c r="A9043" s="421">
        <v>9042</v>
      </c>
      <c r="B9043" s="422" t="s">
        <v>7711</v>
      </c>
      <c r="C9043" s="422" t="s">
        <v>11561</v>
      </c>
      <c r="D9043" s="422" t="s">
        <v>2017</v>
      </c>
      <c r="E9043" s="422" t="s">
        <v>13050</v>
      </c>
      <c r="F9043" s="438">
        <v>30360000</v>
      </c>
      <c r="G9043" s="423">
        <v>2023</v>
      </c>
      <c r="H9043" s="424">
        <f>VLOOKUP(G9043,[3]잔가율!$B$3:$C$33,2,FALSE)</f>
        <v>0.82599999999999996</v>
      </c>
      <c r="I9043" s="434">
        <f t="shared" si="141"/>
        <v>25077360</v>
      </c>
    </row>
    <row r="9044" spans="1:9">
      <c r="A9044" s="421">
        <v>9043</v>
      </c>
      <c r="B9044" s="422" t="s">
        <v>7711</v>
      </c>
      <c r="C9044" s="422" t="s">
        <v>11561</v>
      </c>
      <c r="D9044" s="422" t="s">
        <v>2017</v>
      </c>
      <c r="E9044" s="422" t="s">
        <v>13051</v>
      </c>
      <c r="F9044" s="438">
        <v>31680000</v>
      </c>
      <c r="G9044" s="423">
        <v>2023</v>
      </c>
      <c r="H9044" s="424">
        <f>VLOOKUP(G9044,[3]잔가율!$B$3:$C$33,2,FALSE)</f>
        <v>0.82599999999999996</v>
      </c>
      <c r="I9044" s="434">
        <f t="shared" si="141"/>
        <v>26167680</v>
      </c>
    </row>
    <row r="9045" spans="1:9">
      <c r="A9045" s="421">
        <v>9044</v>
      </c>
      <c r="B9045" s="422" t="s">
        <v>7711</v>
      </c>
      <c r="C9045" s="422" t="s">
        <v>11561</v>
      </c>
      <c r="D9045" s="422" t="s">
        <v>2017</v>
      </c>
      <c r="E9045" s="422" t="s">
        <v>13052</v>
      </c>
      <c r="F9045" s="438">
        <v>31680000</v>
      </c>
      <c r="G9045" s="423">
        <v>2023</v>
      </c>
      <c r="H9045" s="424">
        <f>VLOOKUP(G9045,[3]잔가율!$B$3:$C$33,2,FALSE)</f>
        <v>0.82599999999999996</v>
      </c>
      <c r="I9045" s="434">
        <f t="shared" si="141"/>
        <v>26167680</v>
      </c>
    </row>
    <row r="9046" spans="1:9">
      <c r="A9046" s="421">
        <v>9045</v>
      </c>
      <c r="B9046" s="422" t="s">
        <v>7711</v>
      </c>
      <c r="C9046" s="422" t="s">
        <v>11561</v>
      </c>
      <c r="D9046" s="422" t="s">
        <v>2017</v>
      </c>
      <c r="E9046" s="422" t="s">
        <v>13053</v>
      </c>
      <c r="F9046" s="438">
        <v>27200000</v>
      </c>
      <c r="G9046" s="423">
        <v>2023</v>
      </c>
      <c r="H9046" s="424">
        <f>VLOOKUP(G9046,[3]잔가율!$B$3:$C$33,2,FALSE)</f>
        <v>0.82599999999999996</v>
      </c>
      <c r="I9046" s="434">
        <f t="shared" si="141"/>
        <v>22467200</v>
      </c>
    </row>
    <row r="9047" spans="1:9">
      <c r="A9047" s="421">
        <v>9046</v>
      </c>
      <c r="B9047" s="422" t="s">
        <v>7711</v>
      </c>
      <c r="C9047" s="422" t="s">
        <v>11561</v>
      </c>
      <c r="D9047" s="422" t="s">
        <v>2017</v>
      </c>
      <c r="E9047" s="422" t="s">
        <v>13054</v>
      </c>
      <c r="F9047" s="438">
        <v>27080000</v>
      </c>
      <c r="G9047" s="423">
        <v>2023</v>
      </c>
      <c r="H9047" s="424">
        <f>VLOOKUP(G9047,[3]잔가율!$B$3:$C$33,2,FALSE)</f>
        <v>0.82599999999999996</v>
      </c>
      <c r="I9047" s="434">
        <f t="shared" si="141"/>
        <v>22368080</v>
      </c>
    </row>
    <row r="9048" spans="1:9">
      <c r="A9048" s="421">
        <v>9047</v>
      </c>
      <c r="B9048" s="422" t="s">
        <v>7711</v>
      </c>
      <c r="C9048" s="422" t="s">
        <v>11561</v>
      </c>
      <c r="D9048" s="422" t="s">
        <v>2017</v>
      </c>
      <c r="E9048" s="422" t="s">
        <v>13055</v>
      </c>
      <c r="F9048" s="438">
        <v>27610000</v>
      </c>
      <c r="G9048" s="423">
        <v>2023</v>
      </c>
      <c r="H9048" s="424">
        <f>VLOOKUP(G9048,[3]잔가율!$B$3:$C$33,2,FALSE)</f>
        <v>0.82599999999999996</v>
      </c>
      <c r="I9048" s="434">
        <f t="shared" si="141"/>
        <v>22805860</v>
      </c>
    </row>
    <row r="9049" spans="1:9">
      <c r="A9049" s="421">
        <v>9048</v>
      </c>
      <c r="B9049" s="422" t="s">
        <v>7711</v>
      </c>
      <c r="C9049" s="422" t="s">
        <v>11561</v>
      </c>
      <c r="D9049" s="422" t="s">
        <v>2017</v>
      </c>
      <c r="E9049" s="422" t="s">
        <v>13056</v>
      </c>
      <c r="F9049" s="438">
        <v>28760000</v>
      </c>
      <c r="G9049" s="423">
        <v>2023</v>
      </c>
      <c r="H9049" s="424">
        <f>VLOOKUP(G9049,[3]잔가율!$B$3:$C$33,2,FALSE)</f>
        <v>0.82599999999999996</v>
      </c>
      <c r="I9049" s="434">
        <f t="shared" si="141"/>
        <v>23755760</v>
      </c>
    </row>
    <row r="9050" spans="1:9">
      <c r="A9050" s="421">
        <v>9049</v>
      </c>
      <c r="B9050" s="422" t="s">
        <v>7711</v>
      </c>
      <c r="C9050" s="422" t="s">
        <v>11561</v>
      </c>
      <c r="D9050" s="422" t="s">
        <v>2017</v>
      </c>
      <c r="E9050" s="422" t="s">
        <v>13057</v>
      </c>
      <c r="F9050" s="438">
        <v>25750000</v>
      </c>
      <c r="G9050" s="423">
        <v>2023</v>
      </c>
      <c r="H9050" s="424">
        <f>VLOOKUP(G9050,[3]잔가율!$B$3:$C$33,2,FALSE)</f>
        <v>0.82599999999999996</v>
      </c>
      <c r="I9050" s="434">
        <f t="shared" si="141"/>
        <v>21269500</v>
      </c>
    </row>
    <row r="9051" spans="1:9">
      <c r="A9051" s="421">
        <v>9050</v>
      </c>
      <c r="B9051" s="422" t="s">
        <v>7711</v>
      </c>
      <c r="C9051" s="422" t="s">
        <v>11561</v>
      </c>
      <c r="D9051" s="422" t="s">
        <v>2017</v>
      </c>
      <c r="E9051" s="422" t="s">
        <v>13058</v>
      </c>
      <c r="F9051" s="438">
        <v>23810000</v>
      </c>
      <c r="G9051" s="423">
        <v>2023</v>
      </c>
      <c r="H9051" s="424">
        <f>VLOOKUP(G9051,[3]잔가율!$B$3:$C$33,2,FALSE)</f>
        <v>0.82599999999999996</v>
      </c>
      <c r="I9051" s="434">
        <f t="shared" si="141"/>
        <v>19667060</v>
      </c>
    </row>
    <row r="9052" spans="1:9">
      <c r="A9052" s="421">
        <v>9051</v>
      </c>
      <c r="B9052" s="422" t="s">
        <v>7711</v>
      </c>
      <c r="C9052" s="422" t="s">
        <v>11561</v>
      </c>
      <c r="D9052" s="422" t="s">
        <v>2017</v>
      </c>
      <c r="E9052" s="422" t="s">
        <v>13059</v>
      </c>
      <c r="F9052" s="438">
        <v>25010000</v>
      </c>
      <c r="G9052" s="423">
        <v>2023</v>
      </c>
      <c r="H9052" s="424">
        <f>VLOOKUP(G9052,[3]잔가율!$B$3:$C$33,2,FALSE)</f>
        <v>0.82599999999999996</v>
      </c>
      <c r="I9052" s="434">
        <f t="shared" si="141"/>
        <v>20658260</v>
      </c>
    </row>
    <row r="9053" spans="1:9">
      <c r="A9053" s="421">
        <v>9052</v>
      </c>
      <c r="B9053" s="422" t="s">
        <v>7711</v>
      </c>
      <c r="C9053" s="422" t="s">
        <v>11561</v>
      </c>
      <c r="D9053" s="422" t="s">
        <v>2017</v>
      </c>
      <c r="E9053" s="422" t="s">
        <v>13060</v>
      </c>
      <c r="F9053" s="438">
        <v>33510000</v>
      </c>
      <c r="G9053" s="423">
        <v>2023</v>
      </c>
      <c r="H9053" s="424">
        <f>VLOOKUP(G9053,[3]잔가율!$B$3:$C$33,2,FALSE)</f>
        <v>0.82599999999999996</v>
      </c>
      <c r="I9053" s="434">
        <f t="shared" si="141"/>
        <v>27679260</v>
      </c>
    </row>
    <row r="9054" spans="1:9">
      <c r="A9054" s="421">
        <v>9053</v>
      </c>
      <c r="B9054" s="422" t="s">
        <v>7711</v>
      </c>
      <c r="C9054" s="422" t="s">
        <v>11561</v>
      </c>
      <c r="D9054" s="422" t="s">
        <v>2017</v>
      </c>
      <c r="E9054" s="422" t="s">
        <v>13061</v>
      </c>
      <c r="F9054" s="438">
        <v>29540000</v>
      </c>
      <c r="G9054" s="423">
        <v>2023</v>
      </c>
      <c r="H9054" s="424">
        <f>VLOOKUP(G9054,[3]잔가율!$B$3:$C$33,2,FALSE)</f>
        <v>0.82599999999999996</v>
      </c>
      <c r="I9054" s="434">
        <f t="shared" si="141"/>
        <v>24400040</v>
      </c>
    </row>
    <row r="9055" spans="1:9">
      <c r="A9055" s="421">
        <v>9054</v>
      </c>
      <c r="B9055" s="422" t="s">
        <v>7711</v>
      </c>
      <c r="C9055" s="422" t="s">
        <v>11561</v>
      </c>
      <c r="D9055" s="422" t="s">
        <v>2017</v>
      </c>
      <c r="E9055" s="422" t="s">
        <v>13062</v>
      </c>
      <c r="F9055" s="438">
        <v>32750000</v>
      </c>
      <c r="G9055" s="423">
        <v>2023</v>
      </c>
      <c r="H9055" s="424">
        <f>VLOOKUP(G9055,[3]잔가율!$B$3:$C$33,2,FALSE)</f>
        <v>0.82599999999999996</v>
      </c>
      <c r="I9055" s="434">
        <f t="shared" si="141"/>
        <v>27051500</v>
      </c>
    </row>
    <row r="9056" spans="1:9">
      <c r="A9056" s="421">
        <v>9055</v>
      </c>
      <c r="B9056" s="422" t="s">
        <v>7711</v>
      </c>
      <c r="C9056" s="422" t="s">
        <v>11561</v>
      </c>
      <c r="D9056" s="422" t="s">
        <v>2017</v>
      </c>
      <c r="E9056" s="422" t="s">
        <v>13063</v>
      </c>
      <c r="F9056" s="438">
        <v>25300000</v>
      </c>
      <c r="G9056" s="423">
        <v>2023</v>
      </c>
      <c r="H9056" s="424">
        <f>VLOOKUP(G9056,[3]잔가율!$B$3:$C$33,2,FALSE)</f>
        <v>0.82599999999999996</v>
      </c>
      <c r="I9056" s="434">
        <f t="shared" si="141"/>
        <v>20897800</v>
      </c>
    </row>
    <row r="9057" spans="1:9">
      <c r="A9057" s="421">
        <v>9056</v>
      </c>
      <c r="B9057" s="422" t="s">
        <v>7711</v>
      </c>
      <c r="C9057" s="422" t="s">
        <v>11561</v>
      </c>
      <c r="D9057" s="422" t="s">
        <v>2017</v>
      </c>
      <c r="E9057" s="422" t="s">
        <v>13064</v>
      </c>
      <c r="F9057" s="438">
        <v>32590000</v>
      </c>
      <c r="G9057" s="423">
        <v>2023</v>
      </c>
      <c r="H9057" s="424">
        <f>VLOOKUP(G9057,[3]잔가율!$B$3:$C$33,2,FALSE)</f>
        <v>0.82599999999999996</v>
      </c>
      <c r="I9057" s="434">
        <f t="shared" si="141"/>
        <v>26919340</v>
      </c>
    </row>
    <row r="9058" spans="1:9">
      <c r="A9058" s="421">
        <v>9057</v>
      </c>
      <c r="B9058" s="422" t="s">
        <v>7711</v>
      </c>
      <c r="C9058" s="422" t="s">
        <v>11561</v>
      </c>
      <c r="D9058" s="422" t="s">
        <v>2017</v>
      </c>
      <c r="E9058" s="422" t="s">
        <v>13065</v>
      </c>
      <c r="F9058" s="438">
        <v>31020000</v>
      </c>
      <c r="G9058" s="423">
        <v>2023</v>
      </c>
      <c r="H9058" s="424">
        <f>VLOOKUP(G9058,[3]잔가율!$B$3:$C$33,2,FALSE)</f>
        <v>0.82599999999999996</v>
      </c>
      <c r="I9058" s="434">
        <f t="shared" si="141"/>
        <v>25622520</v>
      </c>
    </row>
    <row r="9059" spans="1:9">
      <c r="A9059" s="421">
        <v>9058</v>
      </c>
      <c r="B9059" s="422" t="s">
        <v>7711</v>
      </c>
      <c r="C9059" s="422" t="s">
        <v>11561</v>
      </c>
      <c r="D9059" s="422" t="s">
        <v>2017</v>
      </c>
      <c r="E9059" s="422" t="s">
        <v>13066</v>
      </c>
      <c r="F9059" s="438">
        <v>37420000</v>
      </c>
      <c r="G9059" s="423">
        <v>2023</v>
      </c>
      <c r="H9059" s="424">
        <f>VLOOKUP(G9059,[3]잔가율!$B$3:$C$33,2,FALSE)</f>
        <v>0.82599999999999996</v>
      </c>
      <c r="I9059" s="434">
        <f t="shared" si="141"/>
        <v>30908920</v>
      </c>
    </row>
    <row r="9060" spans="1:9">
      <c r="A9060" s="421">
        <v>9059</v>
      </c>
      <c r="B9060" s="422" t="s">
        <v>7711</v>
      </c>
      <c r="C9060" s="422" t="s">
        <v>11561</v>
      </c>
      <c r="D9060" s="422" t="s">
        <v>2017</v>
      </c>
      <c r="E9060" s="422" t="s">
        <v>13067</v>
      </c>
      <c r="F9060" s="438">
        <v>30450000</v>
      </c>
      <c r="G9060" s="423">
        <v>2023</v>
      </c>
      <c r="H9060" s="424">
        <f>VLOOKUP(G9060,[3]잔가율!$B$3:$C$33,2,FALSE)</f>
        <v>0.82599999999999996</v>
      </c>
      <c r="I9060" s="434">
        <f t="shared" si="141"/>
        <v>25151700</v>
      </c>
    </row>
    <row r="9061" spans="1:9">
      <c r="A9061" s="421">
        <v>9060</v>
      </c>
      <c r="B9061" s="422" t="s">
        <v>7711</v>
      </c>
      <c r="C9061" s="422" t="s">
        <v>11561</v>
      </c>
      <c r="D9061" s="422" t="s">
        <v>2017</v>
      </c>
      <c r="E9061" s="422" t="s">
        <v>13068</v>
      </c>
      <c r="F9061" s="438">
        <v>31930000</v>
      </c>
      <c r="G9061" s="423">
        <v>2023</v>
      </c>
      <c r="H9061" s="424">
        <f>VLOOKUP(G9061,[3]잔가율!$B$3:$C$33,2,FALSE)</f>
        <v>0.82599999999999996</v>
      </c>
      <c r="I9061" s="434">
        <f t="shared" si="141"/>
        <v>26374180</v>
      </c>
    </row>
    <row r="9062" spans="1:9">
      <c r="A9062" s="421">
        <v>9061</v>
      </c>
      <c r="B9062" s="422" t="s">
        <v>7711</v>
      </c>
      <c r="C9062" s="422" t="s">
        <v>11561</v>
      </c>
      <c r="D9062" s="422" t="s">
        <v>2017</v>
      </c>
      <c r="E9062" s="422" t="s">
        <v>13069</v>
      </c>
      <c r="F9062" s="438">
        <v>32270000</v>
      </c>
      <c r="G9062" s="423">
        <v>2023</v>
      </c>
      <c r="H9062" s="424">
        <f>VLOOKUP(G9062,[3]잔가율!$B$3:$C$33,2,FALSE)</f>
        <v>0.82599999999999996</v>
      </c>
      <c r="I9062" s="434">
        <f t="shared" si="141"/>
        <v>26655020</v>
      </c>
    </row>
    <row r="9063" spans="1:9">
      <c r="A9063" s="421">
        <v>9062</v>
      </c>
      <c r="B9063" s="422" t="s">
        <v>7711</v>
      </c>
      <c r="C9063" s="422" t="s">
        <v>11561</v>
      </c>
      <c r="D9063" s="422" t="s">
        <v>2017</v>
      </c>
      <c r="E9063" s="422" t="s">
        <v>13070</v>
      </c>
      <c r="F9063" s="438">
        <v>33550000</v>
      </c>
      <c r="G9063" s="423">
        <v>2023</v>
      </c>
      <c r="H9063" s="424">
        <f>VLOOKUP(G9063,[3]잔가율!$B$3:$C$33,2,FALSE)</f>
        <v>0.82599999999999996</v>
      </c>
      <c r="I9063" s="434">
        <f t="shared" si="141"/>
        <v>27712300</v>
      </c>
    </row>
    <row r="9064" spans="1:9">
      <c r="A9064" s="421">
        <v>9063</v>
      </c>
      <c r="B9064" s="422" t="s">
        <v>7711</v>
      </c>
      <c r="C9064" s="422" t="s">
        <v>11561</v>
      </c>
      <c r="D9064" s="422" t="s">
        <v>2017</v>
      </c>
      <c r="E9064" s="422" t="s">
        <v>13071</v>
      </c>
      <c r="F9064" s="438">
        <v>33550000</v>
      </c>
      <c r="G9064" s="423">
        <v>2023</v>
      </c>
      <c r="H9064" s="424">
        <f>VLOOKUP(G9064,[3]잔가율!$B$3:$C$33,2,FALSE)</f>
        <v>0.82599999999999996</v>
      </c>
      <c r="I9064" s="434">
        <f t="shared" si="141"/>
        <v>27712300</v>
      </c>
    </row>
    <row r="9065" spans="1:9">
      <c r="A9065" s="421">
        <v>9064</v>
      </c>
      <c r="B9065" s="422" t="s">
        <v>7711</v>
      </c>
      <c r="C9065" s="422" t="s">
        <v>11561</v>
      </c>
      <c r="D9065" s="422" t="s">
        <v>2017</v>
      </c>
      <c r="E9065" s="422" t="s">
        <v>13072</v>
      </c>
      <c r="F9065" s="438">
        <v>20600000</v>
      </c>
      <c r="G9065" s="423">
        <v>2023</v>
      </c>
      <c r="H9065" s="424">
        <f>VLOOKUP(G9065,[3]잔가율!$B$3:$C$33,2,FALSE)</f>
        <v>0.82599999999999996</v>
      </c>
      <c r="I9065" s="434">
        <f t="shared" si="141"/>
        <v>17015600</v>
      </c>
    </row>
    <row r="9066" spans="1:9">
      <c r="A9066" s="421">
        <v>9065</v>
      </c>
      <c r="B9066" s="422" t="s">
        <v>7711</v>
      </c>
      <c r="C9066" s="422" t="s">
        <v>11561</v>
      </c>
      <c r="D9066" s="422" t="s">
        <v>2017</v>
      </c>
      <c r="E9066" s="422" t="s">
        <v>13073</v>
      </c>
      <c r="F9066" s="438">
        <v>18220000</v>
      </c>
      <c r="G9066" s="423">
        <v>2023</v>
      </c>
      <c r="H9066" s="424">
        <f>VLOOKUP(G9066,[3]잔가율!$B$3:$C$33,2,FALSE)</f>
        <v>0.82599999999999996</v>
      </c>
      <c r="I9066" s="434">
        <f t="shared" si="141"/>
        <v>15049720</v>
      </c>
    </row>
    <row r="9067" spans="1:9">
      <c r="A9067" s="421">
        <v>9066</v>
      </c>
      <c r="B9067" s="426" t="s">
        <v>7711</v>
      </c>
      <c r="C9067" s="426" t="s">
        <v>11561</v>
      </c>
      <c r="D9067" s="426" t="s">
        <v>2017</v>
      </c>
      <c r="E9067" s="426" t="s">
        <v>13074</v>
      </c>
      <c r="F9067" s="441">
        <v>19490000</v>
      </c>
      <c r="G9067" s="423">
        <v>2023</v>
      </c>
      <c r="H9067" s="424">
        <f>VLOOKUP(G9067,[3]잔가율!$B$3:$C$33,2,FALSE)</f>
        <v>0.82599999999999996</v>
      </c>
      <c r="I9067" s="434">
        <f t="shared" si="141"/>
        <v>16098740</v>
      </c>
    </row>
    <row r="9068" spans="1:9">
      <c r="A9068" s="421">
        <v>9067</v>
      </c>
      <c r="B9068" s="422" t="s">
        <v>7711</v>
      </c>
      <c r="C9068" s="422" t="s">
        <v>11561</v>
      </c>
      <c r="D9068" s="422" t="s">
        <v>2017</v>
      </c>
      <c r="E9068" s="422" t="s">
        <v>13075</v>
      </c>
      <c r="F9068" s="438">
        <v>16300000</v>
      </c>
      <c r="G9068" s="423">
        <v>2023</v>
      </c>
      <c r="H9068" s="424">
        <f>VLOOKUP(G9068,[3]잔가율!$B$3:$C$33,2,FALSE)</f>
        <v>0.82599999999999996</v>
      </c>
      <c r="I9068" s="434">
        <f t="shared" si="141"/>
        <v>13463800</v>
      </c>
    </row>
    <row r="9069" spans="1:9">
      <c r="A9069" s="421">
        <v>9068</v>
      </c>
      <c r="B9069" s="422" t="s">
        <v>7711</v>
      </c>
      <c r="C9069" s="422" t="s">
        <v>11561</v>
      </c>
      <c r="D9069" s="422" t="s">
        <v>2017</v>
      </c>
      <c r="E9069" s="422" t="s">
        <v>13076</v>
      </c>
      <c r="F9069" s="438">
        <v>25110000</v>
      </c>
      <c r="G9069" s="423">
        <v>2023</v>
      </c>
      <c r="H9069" s="424">
        <f>VLOOKUP(G9069,[3]잔가율!$B$3:$C$33,2,FALSE)</f>
        <v>0.82599999999999996</v>
      </c>
      <c r="I9069" s="434">
        <f t="shared" si="141"/>
        <v>20740860</v>
      </c>
    </row>
    <row r="9070" spans="1:9">
      <c r="A9070" s="421">
        <v>9069</v>
      </c>
      <c r="B9070" s="422" t="s">
        <v>7711</v>
      </c>
      <c r="C9070" s="422" t="s">
        <v>11561</v>
      </c>
      <c r="D9070" s="422" t="s">
        <v>2017</v>
      </c>
      <c r="E9070" s="422" t="s">
        <v>13077</v>
      </c>
      <c r="F9070" s="438">
        <v>27800000</v>
      </c>
      <c r="G9070" s="423">
        <v>2023</v>
      </c>
      <c r="H9070" s="424">
        <f>VLOOKUP(G9070,[3]잔가율!$B$3:$C$33,2,FALSE)</f>
        <v>0.82599999999999996</v>
      </c>
      <c r="I9070" s="434">
        <f t="shared" si="141"/>
        <v>22962800</v>
      </c>
    </row>
    <row r="9071" spans="1:9">
      <c r="A9071" s="421">
        <v>9070</v>
      </c>
      <c r="B9071" s="422" t="s">
        <v>7711</v>
      </c>
      <c r="C9071" s="422" t="s">
        <v>11561</v>
      </c>
      <c r="D9071" s="422" t="s">
        <v>2017</v>
      </c>
      <c r="E9071" s="422" t="s">
        <v>13078</v>
      </c>
      <c r="F9071" s="438">
        <v>32030000</v>
      </c>
      <c r="G9071" s="423">
        <v>2023</v>
      </c>
      <c r="H9071" s="424">
        <f>VLOOKUP(G9071,[3]잔가율!$B$3:$C$33,2,FALSE)</f>
        <v>0.82599999999999996</v>
      </c>
      <c r="I9071" s="434">
        <f t="shared" si="141"/>
        <v>26456780</v>
      </c>
    </row>
    <row r="9072" spans="1:9">
      <c r="A9072" s="421">
        <v>9071</v>
      </c>
      <c r="B9072" s="422" t="s">
        <v>7711</v>
      </c>
      <c r="C9072" s="422" t="s">
        <v>11561</v>
      </c>
      <c r="D9072" s="422" t="s">
        <v>2017</v>
      </c>
      <c r="E9072" s="422" t="s">
        <v>13079</v>
      </c>
      <c r="F9072" s="438">
        <v>24500000</v>
      </c>
      <c r="G9072" s="423">
        <v>2023</v>
      </c>
      <c r="H9072" s="424">
        <f>VLOOKUP(G9072,[3]잔가율!$B$3:$C$33,2,FALSE)</f>
        <v>0.82599999999999996</v>
      </c>
      <c r="I9072" s="434">
        <f t="shared" si="141"/>
        <v>20237000</v>
      </c>
    </row>
    <row r="9073" spans="1:9">
      <c r="A9073" s="421">
        <v>9072</v>
      </c>
      <c r="B9073" s="422" t="s">
        <v>7711</v>
      </c>
      <c r="C9073" s="422" t="s">
        <v>11561</v>
      </c>
      <c r="D9073" s="422" t="s">
        <v>2017</v>
      </c>
      <c r="E9073" s="422" t="s">
        <v>13080</v>
      </c>
      <c r="F9073" s="438">
        <v>26860000</v>
      </c>
      <c r="G9073" s="423">
        <v>2023</v>
      </c>
      <c r="H9073" s="424">
        <f>VLOOKUP(G9073,[3]잔가율!$B$3:$C$33,2,FALSE)</f>
        <v>0.82599999999999996</v>
      </c>
      <c r="I9073" s="434">
        <f t="shared" si="141"/>
        <v>22186360</v>
      </c>
    </row>
    <row r="9074" spans="1:9">
      <c r="A9074" s="421">
        <v>9073</v>
      </c>
      <c r="B9074" s="422" t="s">
        <v>7711</v>
      </c>
      <c r="C9074" s="422" t="s">
        <v>11561</v>
      </c>
      <c r="D9074" s="422" t="s">
        <v>2017</v>
      </c>
      <c r="E9074" s="422" t="s">
        <v>13081</v>
      </c>
      <c r="F9074" s="438">
        <v>29710000</v>
      </c>
      <c r="G9074" s="423">
        <v>2023</v>
      </c>
      <c r="H9074" s="424">
        <f>VLOOKUP(G9074,[3]잔가율!$B$3:$C$33,2,FALSE)</f>
        <v>0.82599999999999996</v>
      </c>
      <c r="I9074" s="434">
        <f t="shared" si="141"/>
        <v>24540460</v>
      </c>
    </row>
    <row r="9075" spans="1:9">
      <c r="A9075" s="421">
        <v>9074</v>
      </c>
      <c r="B9075" s="422" t="s">
        <v>7711</v>
      </c>
      <c r="C9075" s="422" t="s">
        <v>11561</v>
      </c>
      <c r="D9075" s="422" t="s">
        <v>2017</v>
      </c>
      <c r="E9075" s="422" t="s">
        <v>13082</v>
      </c>
      <c r="F9075" s="438">
        <v>32680000</v>
      </c>
      <c r="G9075" s="423">
        <v>2023</v>
      </c>
      <c r="H9075" s="424">
        <f>VLOOKUP(G9075,[3]잔가율!$B$3:$C$33,2,FALSE)</f>
        <v>0.82599999999999996</v>
      </c>
      <c r="I9075" s="434">
        <f t="shared" si="141"/>
        <v>26993680</v>
      </c>
    </row>
    <row r="9076" spans="1:9">
      <c r="A9076" s="421">
        <v>9075</v>
      </c>
      <c r="B9076" s="422" t="s">
        <v>7711</v>
      </c>
      <c r="C9076" s="422" t="s">
        <v>11561</v>
      </c>
      <c r="D9076" s="422" t="s">
        <v>2017</v>
      </c>
      <c r="E9076" s="422" t="s">
        <v>13083</v>
      </c>
      <c r="F9076" s="438">
        <v>26900000</v>
      </c>
      <c r="G9076" s="423">
        <v>2023</v>
      </c>
      <c r="H9076" s="424">
        <f>VLOOKUP(G9076,[3]잔가율!$B$3:$C$33,2,FALSE)</f>
        <v>0.82599999999999996</v>
      </c>
      <c r="I9076" s="434">
        <f t="shared" si="141"/>
        <v>22219400</v>
      </c>
    </row>
    <row r="9077" spans="1:9">
      <c r="A9077" s="421">
        <v>9076</v>
      </c>
      <c r="B9077" s="422" t="s">
        <v>7711</v>
      </c>
      <c r="C9077" s="422" t="s">
        <v>11561</v>
      </c>
      <c r="D9077" s="422" t="s">
        <v>2017</v>
      </c>
      <c r="E9077" s="422" t="s">
        <v>13084</v>
      </c>
      <c r="F9077" s="438">
        <v>29580000</v>
      </c>
      <c r="G9077" s="423">
        <v>2023</v>
      </c>
      <c r="H9077" s="424">
        <f>VLOOKUP(G9077,[3]잔가율!$B$3:$C$33,2,FALSE)</f>
        <v>0.82599999999999996</v>
      </c>
      <c r="I9077" s="434">
        <f t="shared" si="141"/>
        <v>24433080</v>
      </c>
    </row>
    <row r="9078" spans="1:9">
      <c r="A9078" s="421">
        <v>9077</v>
      </c>
      <c r="B9078" s="422" t="s">
        <v>7711</v>
      </c>
      <c r="C9078" s="422" t="s">
        <v>11561</v>
      </c>
      <c r="D9078" s="422" t="s">
        <v>2017</v>
      </c>
      <c r="E9078" s="422" t="s">
        <v>13085</v>
      </c>
      <c r="F9078" s="438">
        <v>33720000</v>
      </c>
      <c r="G9078" s="423">
        <v>2023</v>
      </c>
      <c r="H9078" s="424">
        <f>VLOOKUP(G9078,[3]잔가율!$B$3:$C$33,2,FALSE)</f>
        <v>0.82599999999999996</v>
      </c>
      <c r="I9078" s="434">
        <f t="shared" si="141"/>
        <v>27852720</v>
      </c>
    </row>
    <row r="9079" spans="1:9">
      <c r="A9079" s="421">
        <v>9078</v>
      </c>
      <c r="B9079" s="422" t="s">
        <v>7711</v>
      </c>
      <c r="C9079" s="422" t="s">
        <v>11561</v>
      </c>
      <c r="D9079" s="422" t="s">
        <v>2017</v>
      </c>
      <c r="E9079" s="422" t="s">
        <v>13086</v>
      </c>
      <c r="F9079" s="438">
        <v>26280000</v>
      </c>
      <c r="G9079" s="423">
        <v>2023</v>
      </c>
      <c r="H9079" s="424">
        <f>VLOOKUP(G9079,[3]잔가율!$B$3:$C$33,2,FALSE)</f>
        <v>0.82599999999999996</v>
      </c>
      <c r="I9079" s="434">
        <f t="shared" si="141"/>
        <v>21707280</v>
      </c>
    </row>
    <row r="9080" spans="1:9">
      <c r="A9080" s="421">
        <v>9079</v>
      </c>
      <c r="B9080" s="422" t="s">
        <v>7711</v>
      </c>
      <c r="C9080" s="422" t="s">
        <v>11561</v>
      </c>
      <c r="D9080" s="422" t="s">
        <v>2017</v>
      </c>
      <c r="E9080" s="422" t="s">
        <v>13087</v>
      </c>
      <c r="F9080" s="438">
        <v>28640000</v>
      </c>
      <c r="G9080" s="423">
        <v>2023</v>
      </c>
      <c r="H9080" s="424">
        <f>VLOOKUP(G9080,[3]잔가율!$B$3:$C$33,2,FALSE)</f>
        <v>0.82599999999999996</v>
      </c>
      <c r="I9080" s="434">
        <f t="shared" si="141"/>
        <v>23656640</v>
      </c>
    </row>
    <row r="9081" spans="1:9">
      <c r="A9081" s="421">
        <v>9080</v>
      </c>
      <c r="B9081" s="422" t="s">
        <v>7711</v>
      </c>
      <c r="C9081" s="422" t="s">
        <v>11561</v>
      </c>
      <c r="D9081" s="422" t="s">
        <v>2017</v>
      </c>
      <c r="E9081" s="422" t="s">
        <v>13088</v>
      </c>
      <c r="F9081" s="438">
        <v>31500000</v>
      </c>
      <c r="G9081" s="423">
        <v>2023</v>
      </c>
      <c r="H9081" s="424">
        <f>VLOOKUP(G9081,[3]잔가율!$B$3:$C$33,2,FALSE)</f>
        <v>0.82599999999999996</v>
      </c>
      <c r="I9081" s="434">
        <f t="shared" si="141"/>
        <v>26019000</v>
      </c>
    </row>
    <row r="9082" spans="1:9">
      <c r="A9082" s="421">
        <v>9081</v>
      </c>
      <c r="B9082" s="422" t="s">
        <v>7711</v>
      </c>
      <c r="C9082" s="422" t="s">
        <v>11561</v>
      </c>
      <c r="D9082" s="422" t="s">
        <v>2017</v>
      </c>
      <c r="E9082" s="422" t="s">
        <v>13089</v>
      </c>
      <c r="F9082" s="438">
        <v>34460000</v>
      </c>
      <c r="G9082" s="423">
        <v>2023</v>
      </c>
      <c r="H9082" s="424">
        <f>VLOOKUP(G9082,[3]잔가율!$B$3:$C$33,2,FALSE)</f>
        <v>0.82599999999999996</v>
      </c>
      <c r="I9082" s="434">
        <f t="shared" si="141"/>
        <v>28463960</v>
      </c>
    </row>
    <row r="9083" spans="1:9">
      <c r="A9083" s="421">
        <v>9082</v>
      </c>
      <c r="B9083" s="422" t="s">
        <v>7711</v>
      </c>
      <c r="C9083" s="422" t="s">
        <v>11561</v>
      </c>
      <c r="D9083" s="422" t="s">
        <v>2017</v>
      </c>
      <c r="E9083" s="422" t="s">
        <v>13090</v>
      </c>
      <c r="F9083" s="438">
        <v>27610000</v>
      </c>
      <c r="G9083" s="423">
        <v>2023</v>
      </c>
      <c r="H9083" s="424">
        <f>VLOOKUP(G9083,[3]잔가율!$B$3:$C$33,2,FALSE)</f>
        <v>0.82599999999999996</v>
      </c>
      <c r="I9083" s="434">
        <f t="shared" si="141"/>
        <v>22805860</v>
      </c>
    </row>
    <row r="9084" spans="1:9">
      <c r="A9084" s="421">
        <v>9083</v>
      </c>
      <c r="B9084" s="422" t="s">
        <v>7711</v>
      </c>
      <c r="C9084" s="422" t="s">
        <v>11561</v>
      </c>
      <c r="D9084" s="422" t="s">
        <v>2017</v>
      </c>
      <c r="E9084" s="422" t="s">
        <v>13091</v>
      </c>
      <c r="F9084" s="438">
        <v>27610000</v>
      </c>
      <c r="G9084" s="423">
        <v>2023</v>
      </c>
      <c r="H9084" s="424">
        <f>VLOOKUP(G9084,[3]잔가율!$B$3:$C$33,2,FALSE)</f>
        <v>0.82599999999999996</v>
      </c>
      <c r="I9084" s="434">
        <f t="shared" si="141"/>
        <v>22805860</v>
      </c>
    </row>
    <row r="9085" spans="1:9">
      <c r="A9085" s="421">
        <v>9084</v>
      </c>
      <c r="B9085" s="422" t="s">
        <v>7711</v>
      </c>
      <c r="C9085" s="422" t="s">
        <v>11561</v>
      </c>
      <c r="D9085" s="422" t="s">
        <v>2017</v>
      </c>
      <c r="E9085" s="422" t="s">
        <v>13092</v>
      </c>
      <c r="F9085" s="438">
        <v>32520000</v>
      </c>
      <c r="G9085" s="423">
        <v>2023</v>
      </c>
      <c r="H9085" s="424">
        <f>VLOOKUP(G9085,[3]잔가율!$B$3:$C$33,2,FALSE)</f>
        <v>0.82599999999999996</v>
      </c>
      <c r="I9085" s="434">
        <f t="shared" si="141"/>
        <v>26861520</v>
      </c>
    </row>
    <row r="9086" spans="1:9">
      <c r="A9086" s="421">
        <v>9085</v>
      </c>
      <c r="B9086" s="422" t="s">
        <v>7711</v>
      </c>
      <c r="C9086" s="422" t="s">
        <v>11561</v>
      </c>
      <c r="D9086" s="422" t="s">
        <v>2017</v>
      </c>
      <c r="E9086" s="422" t="s">
        <v>13093</v>
      </c>
      <c r="F9086" s="438">
        <v>34980000</v>
      </c>
      <c r="G9086" s="423">
        <v>2023</v>
      </c>
      <c r="H9086" s="424">
        <f>VLOOKUP(G9086,[3]잔가율!$B$3:$C$33,2,FALSE)</f>
        <v>0.82599999999999996</v>
      </c>
      <c r="I9086" s="434">
        <f t="shared" si="141"/>
        <v>28893480</v>
      </c>
    </row>
    <row r="9087" spans="1:9">
      <c r="A9087" s="421">
        <v>9086</v>
      </c>
      <c r="B9087" s="422" t="s">
        <v>7711</v>
      </c>
      <c r="C9087" s="422" t="s">
        <v>11561</v>
      </c>
      <c r="D9087" s="422" t="s">
        <v>2017</v>
      </c>
      <c r="E9087" s="422" t="s">
        <v>13094</v>
      </c>
      <c r="F9087" s="438">
        <v>26810000</v>
      </c>
      <c r="G9087" s="423">
        <v>2023</v>
      </c>
      <c r="H9087" s="424">
        <f>VLOOKUP(G9087,[3]잔가율!$B$3:$C$33,2,FALSE)</f>
        <v>0.82599999999999996</v>
      </c>
      <c r="I9087" s="434">
        <f t="shared" si="141"/>
        <v>22145060</v>
      </c>
    </row>
    <row r="9088" spans="1:9">
      <c r="A9088" s="421">
        <v>9087</v>
      </c>
      <c r="B9088" s="422" t="s">
        <v>7711</v>
      </c>
      <c r="C9088" s="422" t="s">
        <v>11561</v>
      </c>
      <c r="D9088" s="422" t="s">
        <v>2017</v>
      </c>
      <c r="E9088" s="422" t="s">
        <v>13095</v>
      </c>
      <c r="F9088" s="438">
        <v>29180000</v>
      </c>
      <c r="G9088" s="423">
        <v>2023</v>
      </c>
      <c r="H9088" s="424">
        <f>VLOOKUP(G9088,[3]잔가율!$B$3:$C$33,2,FALSE)</f>
        <v>0.82599999999999996</v>
      </c>
      <c r="I9088" s="434">
        <f t="shared" si="141"/>
        <v>24102680</v>
      </c>
    </row>
    <row r="9089" spans="1:9">
      <c r="A9089" s="421">
        <v>9088</v>
      </c>
      <c r="B9089" s="422" t="s">
        <v>7711</v>
      </c>
      <c r="C9089" s="422" t="s">
        <v>11561</v>
      </c>
      <c r="D9089" s="422" t="s">
        <v>2017</v>
      </c>
      <c r="E9089" s="422" t="s">
        <v>13096</v>
      </c>
      <c r="F9089" s="438">
        <v>32030000</v>
      </c>
      <c r="G9089" s="423">
        <v>2023</v>
      </c>
      <c r="H9089" s="424">
        <f>VLOOKUP(G9089,[3]잔가율!$B$3:$C$33,2,FALSE)</f>
        <v>0.82599999999999996</v>
      </c>
      <c r="I9089" s="434">
        <f t="shared" si="141"/>
        <v>26456780</v>
      </c>
    </row>
    <row r="9090" spans="1:9">
      <c r="A9090" s="421">
        <v>9089</v>
      </c>
      <c r="B9090" s="422" t="s">
        <v>7711</v>
      </c>
      <c r="C9090" s="422" t="s">
        <v>11561</v>
      </c>
      <c r="D9090" s="422" t="s">
        <v>2017</v>
      </c>
      <c r="E9090" s="422" t="s">
        <v>13097</v>
      </c>
      <c r="F9090" s="438">
        <v>35160000</v>
      </c>
      <c r="G9090" s="423">
        <v>2023</v>
      </c>
      <c r="H9090" s="424">
        <f>VLOOKUP(G9090,[3]잔가율!$B$3:$C$33,2,FALSE)</f>
        <v>0.82599999999999996</v>
      </c>
      <c r="I9090" s="434">
        <f t="shared" ref="I9090:I9153" si="142">ROUNDDOWN(F9090*H9090,0)</f>
        <v>29042160</v>
      </c>
    </row>
    <row r="9091" spans="1:9">
      <c r="A9091" s="421">
        <v>9090</v>
      </c>
      <c r="B9091" s="422" t="s">
        <v>7711</v>
      </c>
      <c r="C9091" s="422" t="s">
        <v>11561</v>
      </c>
      <c r="D9091" s="422" t="s">
        <v>2017</v>
      </c>
      <c r="E9091" s="422" t="s">
        <v>13098</v>
      </c>
      <c r="F9091" s="438">
        <v>30910000</v>
      </c>
      <c r="G9091" s="423">
        <v>2023</v>
      </c>
      <c r="H9091" s="424">
        <f>VLOOKUP(G9091,[3]잔가율!$B$3:$C$33,2,FALSE)</f>
        <v>0.82599999999999996</v>
      </c>
      <c r="I9091" s="434">
        <f t="shared" si="142"/>
        <v>25531660</v>
      </c>
    </row>
    <row r="9092" spans="1:9">
      <c r="A9092" s="421">
        <v>9091</v>
      </c>
      <c r="B9092" s="422" t="s">
        <v>7711</v>
      </c>
      <c r="C9092" s="422" t="s">
        <v>11561</v>
      </c>
      <c r="D9092" s="422" t="s">
        <v>2017</v>
      </c>
      <c r="E9092" s="422" t="s">
        <v>13099</v>
      </c>
      <c r="F9092" s="438">
        <v>30910000</v>
      </c>
      <c r="G9092" s="423">
        <v>2023</v>
      </c>
      <c r="H9092" s="424">
        <f>VLOOKUP(G9092,[3]잔가율!$B$3:$C$33,2,FALSE)</f>
        <v>0.82599999999999996</v>
      </c>
      <c r="I9092" s="434">
        <f t="shared" si="142"/>
        <v>25531660</v>
      </c>
    </row>
    <row r="9093" spans="1:9">
      <c r="A9093" s="421">
        <v>9092</v>
      </c>
      <c r="B9093" s="422" t="s">
        <v>7711</v>
      </c>
      <c r="C9093" s="422" t="s">
        <v>11561</v>
      </c>
      <c r="D9093" s="422" t="s">
        <v>2017</v>
      </c>
      <c r="E9093" s="422" t="s">
        <v>13100</v>
      </c>
      <c r="F9093" s="438">
        <v>34210000</v>
      </c>
      <c r="G9093" s="423">
        <v>2023</v>
      </c>
      <c r="H9093" s="424">
        <f>VLOOKUP(G9093,[3]잔가율!$B$3:$C$33,2,FALSE)</f>
        <v>0.82599999999999996</v>
      </c>
      <c r="I9093" s="434">
        <f t="shared" si="142"/>
        <v>28257460</v>
      </c>
    </row>
    <row r="9094" spans="1:9">
      <c r="A9094" s="421">
        <v>9093</v>
      </c>
      <c r="B9094" s="422" t="s">
        <v>7711</v>
      </c>
      <c r="C9094" s="422" t="s">
        <v>11561</v>
      </c>
      <c r="D9094" s="422" t="s">
        <v>2017</v>
      </c>
      <c r="E9094" s="422" t="s">
        <v>13101</v>
      </c>
      <c r="F9094" s="438">
        <v>36760000</v>
      </c>
      <c r="G9094" s="423">
        <v>2023</v>
      </c>
      <c r="H9094" s="424">
        <f>VLOOKUP(G9094,[3]잔가율!$B$3:$C$33,2,FALSE)</f>
        <v>0.82599999999999996</v>
      </c>
      <c r="I9094" s="434">
        <f t="shared" si="142"/>
        <v>30363760</v>
      </c>
    </row>
    <row r="9095" spans="1:9">
      <c r="A9095" s="421">
        <v>9094</v>
      </c>
      <c r="B9095" s="422" t="s">
        <v>7711</v>
      </c>
      <c r="C9095" s="422" t="s">
        <v>11561</v>
      </c>
      <c r="D9095" s="422" t="s">
        <v>2017</v>
      </c>
      <c r="E9095" s="422" t="s">
        <v>13102</v>
      </c>
      <c r="F9095" s="438">
        <v>30960000</v>
      </c>
      <c r="G9095" s="423">
        <v>2023</v>
      </c>
      <c r="H9095" s="424">
        <f>VLOOKUP(G9095,[3]잔가율!$B$3:$C$33,2,FALSE)</f>
        <v>0.82599999999999996</v>
      </c>
      <c r="I9095" s="434">
        <f t="shared" si="142"/>
        <v>25572960</v>
      </c>
    </row>
    <row r="9096" spans="1:9">
      <c r="A9096" s="421">
        <v>9095</v>
      </c>
      <c r="B9096" s="422" t="s">
        <v>7711</v>
      </c>
      <c r="C9096" s="422" t="s">
        <v>11561</v>
      </c>
      <c r="D9096" s="422" t="s">
        <v>2017</v>
      </c>
      <c r="E9096" s="422" t="s">
        <v>13103</v>
      </c>
      <c r="F9096" s="438">
        <v>30960000</v>
      </c>
      <c r="G9096" s="423">
        <v>2023</v>
      </c>
      <c r="H9096" s="424">
        <f>VLOOKUP(G9096,[3]잔가율!$B$3:$C$33,2,FALSE)</f>
        <v>0.82599999999999996</v>
      </c>
      <c r="I9096" s="434">
        <f t="shared" si="142"/>
        <v>25572960</v>
      </c>
    </row>
    <row r="9097" spans="1:9">
      <c r="A9097" s="421">
        <v>9096</v>
      </c>
      <c r="B9097" s="422" t="s">
        <v>7711</v>
      </c>
      <c r="C9097" s="422" t="s">
        <v>11561</v>
      </c>
      <c r="D9097" s="422" t="s">
        <v>2017</v>
      </c>
      <c r="E9097" s="422" t="s">
        <v>13104</v>
      </c>
      <c r="F9097" s="438">
        <v>33810000</v>
      </c>
      <c r="G9097" s="423">
        <v>2023</v>
      </c>
      <c r="H9097" s="424">
        <f>VLOOKUP(G9097,[3]잔가율!$B$3:$C$33,2,FALSE)</f>
        <v>0.82599999999999996</v>
      </c>
      <c r="I9097" s="434">
        <f t="shared" si="142"/>
        <v>27927060</v>
      </c>
    </row>
    <row r="9098" spans="1:9">
      <c r="A9098" s="421">
        <v>9097</v>
      </c>
      <c r="B9098" s="422" t="s">
        <v>7711</v>
      </c>
      <c r="C9098" s="422" t="s">
        <v>11561</v>
      </c>
      <c r="D9098" s="422" t="s">
        <v>2017</v>
      </c>
      <c r="E9098" s="422" t="s">
        <v>13105</v>
      </c>
      <c r="F9098" s="438">
        <v>36940000</v>
      </c>
      <c r="G9098" s="423">
        <v>2023</v>
      </c>
      <c r="H9098" s="424">
        <f>VLOOKUP(G9098,[3]잔가율!$B$3:$C$33,2,FALSE)</f>
        <v>0.82599999999999996</v>
      </c>
      <c r="I9098" s="434">
        <f t="shared" si="142"/>
        <v>30512440</v>
      </c>
    </row>
    <row r="9099" spans="1:9">
      <c r="A9099" s="421">
        <v>9098</v>
      </c>
      <c r="B9099" s="422" t="s">
        <v>7711</v>
      </c>
      <c r="C9099" s="422" t="s">
        <v>11561</v>
      </c>
      <c r="D9099" s="422" t="s">
        <v>2017</v>
      </c>
      <c r="E9099" s="422" t="s">
        <v>13106</v>
      </c>
      <c r="F9099" s="438">
        <v>30430000</v>
      </c>
      <c r="G9099" s="423">
        <v>2023</v>
      </c>
      <c r="H9099" s="424">
        <f>VLOOKUP(G9099,[3]잔가율!$B$3:$C$33,2,FALSE)</f>
        <v>0.82599999999999996</v>
      </c>
      <c r="I9099" s="434">
        <f t="shared" si="142"/>
        <v>25135180</v>
      </c>
    </row>
    <row r="9100" spans="1:9">
      <c r="A9100" s="421">
        <v>9099</v>
      </c>
      <c r="B9100" s="422" t="s">
        <v>7711</v>
      </c>
      <c r="C9100" s="422" t="s">
        <v>11561</v>
      </c>
      <c r="D9100" s="422" t="s">
        <v>2017</v>
      </c>
      <c r="E9100" s="422" t="s">
        <v>13107</v>
      </c>
      <c r="F9100" s="438">
        <v>30430000</v>
      </c>
      <c r="G9100" s="423">
        <v>2023</v>
      </c>
      <c r="H9100" s="424">
        <f>VLOOKUP(G9100,[3]잔가율!$B$3:$C$33,2,FALSE)</f>
        <v>0.82599999999999996</v>
      </c>
      <c r="I9100" s="434">
        <f t="shared" si="142"/>
        <v>25135180</v>
      </c>
    </row>
    <row r="9101" spans="1:9">
      <c r="A9101" s="421">
        <v>9100</v>
      </c>
      <c r="B9101" s="422" t="s">
        <v>7711</v>
      </c>
      <c r="C9101" s="422" t="s">
        <v>11561</v>
      </c>
      <c r="D9101" s="422" t="s">
        <v>2017</v>
      </c>
      <c r="E9101" s="422" t="s">
        <v>13108</v>
      </c>
      <c r="F9101" s="438">
        <v>32840000</v>
      </c>
      <c r="G9101" s="423">
        <v>2023</v>
      </c>
      <c r="H9101" s="424">
        <f>VLOOKUP(G9101,[3]잔가율!$B$3:$C$33,2,FALSE)</f>
        <v>0.82599999999999996</v>
      </c>
      <c r="I9101" s="434">
        <f t="shared" si="142"/>
        <v>27125840</v>
      </c>
    </row>
    <row r="9102" spans="1:9">
      <c r="A9102" s="421">
        <v>9101</v>
      </c>
      <c r="B9102" s="422" t="s">
        <v>7711</v>
      </c>
      <c r="C9102" s="422" t="s">
        <v>11561</v>
      </c>
      <c r="D9102" s="422" t="s">
        <v>2017</v>
      </c>
      <c r="E9102" s="422" t="s">
        <v>13109</v>
      </c>
      <c r="F9102" s="438">
        <v>36680000</v>
      </c>
      <c r="G9102" s="423">
        <v>2023</v>
      </c>
      <c r="H9102" s="424">
        <f>VLOOKUP(G9102,[3]잔가율!$B$3:$C$33,2,FALSE)</f>
        <v>0.82599999999999996</v>
      </c>
      <c r="I9102" s="434">
        <f t="shared" si="142"/>
        <v>30297680</v>
      </c>
    </row>
    <row r="9103" spans="1:9">
      <c r="A9103" s="421">
        <v>9102</v>
      </c>
      <c r="B9103" s="422" t="s">
        <v>7711</v>
      </c>
      <c r="C9103" s="422" t="s">
        <v>11561</v>
      </c>
      <c r="D9103" s="422" t="s">
        <v>2017</v>
      </c>
      <c r="E9103" s="422" t="s">
        <v>13110</v>
      </c>
      <c r="F9103" s="438">
        <v>27040000</v>
      </c>
      <c r="G9103" s="423">
        <v>2023</v>
      </c>
      <c r="H9103" s="424">
        <f>VLOOKUP(G9103,[3]잔가율!$B$3:$C$33,2,FALSE)</f>
        <v>0.82599999999999996</v>
      </c>
      <c r="I9103" s="434">
        <f t="shared" si="142"/>
        <v>22335040</v>
      </c>
    </row>
    <row r="9104" spans="1:9">
      <c r="A9104" s="421">
        <v>9103</v>
      </c>
      <c r="B9104" s="422" t="s">
        <v>7711</v>
      </c>
      <c r="C9104" s="422" t="s">
        <v>11561</v>
      </c>
      <c r="D9104" s="422" t="s">
        <v>2017</v>
      </c>
      <c r="E9104" s="422" t="s">
        <v>13111</v>
      </c>
      <c r="F9104" s="438">
        <v>29400000</v>
      </c>
      <c r="G9104" s="423">
        <v>2023</v>
      </c>
      <c r="H9104" s="424">
        <f>VLOOKUP(G9104,[3]잔가율!$B$3:$C$33,2,FALSE)</f>
        <v>0.82599999999999996</v>
      </c>
      <c r="I9104" s="434">
        <f t="shared" si="142"/>
        <v>24284400</v>
      </c>
    </row>
    <row r="9105" spans="1:9">
      <c r="A9105" s="421">
        <v>9104</v>
      </c>
      <c r="B9105" s="422" t="s">
        <v>7711</v>
      </c>
      <c r="C9105" s="422" t="s">
        <v>11561</v>
      </c>
      <c r="D9105" s="422" t="s">
        <v>2017</v>
      </c>
      <c r="E9105" s="422" t="s">
        <v>13112</v>
      </c>
      <c r="F9105" s="438">
        <v>32260000</v>
      </c>
      <c r="G9105" s="423">
        <v>2023</v>
      </c>
      <c r="H9105" s="424">
        <f>VLOOKUP(G9105,[3]잔가율!$B$3:$C$33,2,FALSE)</f>
        <v>0.82599999999999996</v>
      </c>
      <c r="I9105" s="434">
        <f t="shared" si="142"/>
        <v>26646760</v>
      </c>
    </row>
    <row r="9106" spans="1:9">
      <c r="A9106" s="421">
        <v>9105</v>
      </c>
      <c r="B9106" s="422" t="s">
        <v>7711</v>
      </c>
      <c r="C9106" s="422" t="s">
        <v>11561</v>
      </c>
      <c r="D9106" s="422" t="s">
        <v>2017</v>
      </c>
      <c r="E9106" s="422" t="s">
        <v>13113</v>
      </c>
      <c r="F9106" s="438">
        <v>35390000</v>
      </c>
      <c r="G9106" s="423">
        <v>2023</v>
      </c>
      <c r="H9106" s="424">
        <f>VLOOKUP(G9106,[3]잔가율!$B$3:$C$33,2,FALSE)</f>
        <v>0.82599999999999996</v>
      </c>
      <c r="I9106" s="434">
        <f t="shared" si="142"/>
        <v>29232140</v>
      </c>
    </row>
    <row r="9107" spans="1:9">
      <c r="A9107" s="421">
        <v>9106</v>
      </c>
      <c r="B9107" s="422" t="s">
        <v>7711</v>
      </c>
      <c r="C9107" s="422" t="s">
        <v>11561</v>
      </c>
      <c r="D9107" s="422" t="s">
        <v>2017</v>
      </c>
      <c r="E9107" s="422" t="s">
        <v>13114</v>
      </c>
      <c r="F9107" s="438">
        <v>32210000</v>
      </c>
      <c r="G9107" s="423">
        <v>2023</v>
      </c>
      <c r="H9107" s="424">
        <f>VLOOKUP(G9107,[3]잔가율!$B$3:$C$33,2,FALSE)</f>
        <v>0.82599999999999996</v>
      </c>
      <c r="I9107" s="434">
        <f t="shared" si="142"/>
        <v>26605460</v>
      </c>
    </row>
    <row r="9108" spans="1:9">
      <c r="A9108" s="421">
        <v>9107</v>
      </c>
      <c r="B9108" s="422" t="s">
        <v>7711</v>
      </c>
      <c r="C9108" s="422" t="s">
        <v>11561</v>
      </c>
      <c r="D9108" s="422" t="s">
        <v>2017</v>
      </c>
      <c r="E9108" s="422" t="s">
        <v>13115</v>
      </c>
      <c r="F9108" s="438">
        <v>32210000</v>
      </c>
      <c r="G9108" s="423">
        <v>2023</v>
      </c>
      <c r="H9108" s="424">
        <f>VLOOKUP(G9108,[3]잔가율!$B$3:$C$33,2,FALSE)</f>
        <v>0.82599999999999996</v>
      </c>
      <c r="I9108" s="434">
        <f t="shared" si="142"/>
        <v>26605460</v>
      </c>
    </row>
    <row r="9109" spans="1:9">
      <c r="A9109" s="421">
        <v>9108</v>
      </c>
      <c r="B9109" s="422" t="s">
        <v>7711</v>
      </c>
      <c r="C9109" s="422" t="s">
        <v>11561</v>
      </c>
      <c r="D9109" s="422" t="s">
        <v>2017</v>
      </c>
      <c r="E9109" s="422" t="s">
        <v>13116</v>
      </c>
      <c r="F9109" s="438">
        <v>34710000</v>
      </c>
      <c r="G9109" s="423">
        <v>2023</v>
      </c>
      <c r="H9109" s="424">
        <f>VLOOKUP(G9109,[3]잔가율!$B$3:$C$33,2,FALSE)</f>
        <v>0.82599999999999996</v>
      </c>
      <c r="I9109" s="434">
        <f t="shared" si="142"/>
        <v>28670460</v>
      </c>
    </row>
    <row r="9110" spans="1:9">
      <c r="A9110" s="421">
        <v>9109</v>
      </c>
      <c r="B9110" s="422" t="s">
        <v>7711</v>
      </c>
      <c r="C9110" s="422" t="s">
        <v>11561</v>
      </c>
      <c r="D9110" s="422" t="s">
        <v>2017</v>
      </c>
      <c r="E9110" s="422" t="s">
        <v>13117</v>
      </c>
      <c r="F9110" s="438">
        <v>38460000</v>
      </c>
      <c r="G9110" s="423">
        <v>2023</v>
      </c>
      <c r="H9110" s="424">
        <f>VLOOKUP(G9110,[3]잔가율!$B$3:$C$33,2,FALSE)</f>
        <v>0.82599999999999996</v>
      </c>
      <c r="I9110" s="434">
        <f t="shared" si="142"/>
        <v>31767960</v>
      </c>
    </row>
    <row r="9111" spans="1:9">
      <c r="A9111" s="421">
        <v>9110</v>
      </c>
      <c r="B9111" s="422" t="s">
        <v>7711</v>
      </c>
      <c r="C9111" s="422" t="s">
        <v>11561</v>
      </c>
      <c r="D9111" s="422" t="s">
        <v>2017</v>
      </c>
      <c r="E9111" s="422" t="s">
        <v>13118</v>
      </c>
      <c r="F9111" s="438">
        <v>31190000</v>
      </c>
      <c r="G9111" s="423">
        <v>2023</v>
      </c>
      <c r="H9111" s="424">
        <f>VLOOKUP(G9111,[3]잔가율!$B$3:$C$33,2,FALSE)</f>
        <v>0.82599999999999996</v>
      </c>
      <c r="I9111" s="434">
        <f t="shared" si="142"/>
        <v>25762940</v>
      </c>
    </row>
    <row r="9112" spans="1:9">
      <c r="A9112" s="421">
        <v>9111</v>
      </c>
      <c r="B9112" s="422" t="s">
        <v>7711</v>
      </c>
      <c r="C9112" s="422" t="s">
        <v>11561</v>
      </c>
      <c r="D9112" s="422" t="s">
        <v>2017</v>
      </c>
      <c r="E9112" s="422" t="s">
        <v>13119</v>
      </c>
      <c r="F9112" s="438">
        <v>31190000</v>
      </c>
      <c r="G9112" s="423">
        <v>2023</v>
      </c>
      <c r="H9112" s="424">
        <f>VLOOKUP(G9112,[3]잔가율!$B$3:$C$33,2,FALSE)</f>
        <v>0.82599999999999996</v>
      </c>
      <c r="I9112" s="434">
        <f t="shared" si="142"/>
        <v>25762940</v>
      </c>
    </row>
    <row r="9113" spans="1:9">
      <c r="A9113" s="421">
        <v>9112</v>
      </c>
      <c r="B9113" s="422" t="s">
        <v>7711</v>
      </c>
      <c r="C9113" s="422" t="s">
        <v>11561</v>
      </c>
      <c r="D9113" s="422" t="s">
        <v>2017</v>
      </c>
      <c r="E9113" s="422" t="s">
        <v>13120</v>
      </c>
      <c r="F9113" s="438">
        <v>34040000</v>
      </c>
      <c r="G9113" s="423">
        <v>2023</v>
      </c>
      <c r="H9113" s="424">
        <f>VLOOKUP(G9113,[3]잔가율!$B$3:$C$33,2,FALSE)</f>
        <v>0.82599999999999996</v>
      </c>
      <c r="I9113" s="434">
        <f t="shared" si="142"/>
        <v>28117040</v>
      </c>
    </row>
    <row r="9114" spans="1:9">
      <c r="A9114" s="421">
        <v>9113</v>
      </c>
      <c r="B9114" s="422" t="s">
        <v>7711</v>
      </c>
      <c r="C9114" s="422" t="s">
        <v>11561</v>
      </c>
      <c r="D9114" s="422" t="s">
        <v>2017</v>
      </c>
      <c r="E9114" s="422" t="s">
        <v>13121</v>
      </c>
      <c r="F9114" s="438">
        <v>37170000</v>
      </c>
      <c r="G9114" s="423">
        <v>2023</v>
      </c>
      <c r="H9114" s="424">
        <f>VLOOKUP(G9114,[3]잔가율!$B$3:$C$33,2,FALSE)</f>
        <v>0.82599999999999996</v>
      </c>
      <c r="I9114" s="434">
        <f t="shared" si="142"/>
        <v>30702420</v>
      </c>
    </row>
    <row r="9115" spans="1:9">
      <c r="A9115" s="421">
        <v>9114</v>
      </c>
      <c r="B9115" s="426" t="s">
        <v>7711</v>
      </c>
      <c r="C9115" s="426" t="s">
        <v>11561</v>
      </c>
      <c r="D9115" s="426" t="s">
        <v>2017</v>
      </c>
      <c r="E9115" s="426" t="s">
        <v>13122</v>
      </c>
      <c r="F9115" s="441">
        <v>29320000</v>
      </c>
      <c r="G9115" s="423">
        <v>2023</v>
      </c>
      <c r="H9115" s="424">
        <f>VLOOKUP(G9115,[3]잔가율!$B$3:$C$33,2,FALSE)</f>
        <v>0.82599999999999996</v>
      </c>
      <c r="I9115" s="434">
        <f t="shared" si="142"/>
        <v>24218320</v>
      </c>
    </row>
    <row r="9116" spans="1:9">
      <c r="A9116" s="421">
        <v>9115</v>
      </c>
      <c r="B9116" s="426" t="s">
        <v>7711</v>
      </c>
      <c r="C9116" s="426" t="s">
        <v>11561</v>
      </c>
      <c r="D9116" s="426" t="s">
        <v>2017</v>
      </c>
      <c r="E9116" s="426" t="s">
        <v>13123</v>
      </c>
      <c r="F9116" s="441">
        <v>31610000</v>
      </c>
      <c r="G9116" s="423">
        <v>2023</v>
      </c>
      <c r="H9116" s="424">
        <f>VLOOKUP(G9116,[3]잔가율!$B$3:$C$33,2,FALSE)</f>
        <v>0.82599999999999996</v>
      </c>
      <c r="I9116" s="434">
        <f t="shared" si="142"/>
        <v>26109860</v>
      </c>
    </row>
    <row r="9117" spans="1:9">
      <c r="A9117" s="421">
        <v>9116</v>
      </c>
      <c r="B9117" s="426" t="s">
        <v>7711</v>
      </c>
      <c r="C9117" s="426" t="s">
        <v>11561</v>
      </c>
      <c r="D9117" s="426" t="s">
        <v>2017</v>
      </c>
      <c r="E9117" s="426" t="s">
        <v>13124</v>
      </c>
      <c r="F9117" s="441">
        <v>29950000</v>
      </c>
      <c r="G9117" s="423">
        <v>2023</v>
      </c>
      <c r="H9117" s="424">
        <f>VLOOKUP(G9117,[3]잔가율!$B$3:$C$33,2,FALSE)</f>
        <v>0.82599999999999996</v>
      </c>
      <c r="I9117" s="434">
        <f t="shared" si="142"/>
        <v>24738700</v>
      </c>
    </row>
    <row r="9118" spans="1:9">
      <c r="A9118" s="421">
        <v>9117</v>
      </c>
      <c r="B9118" s="426" t="s">
        <v>7711</v>
      </c>
      <c r="C9118" s="426" t="s">
        <v>11561</v>
      </c>
      <c r="D9118" s="426" t="s">
        <v>2017</v>
      </c>
      <c r="E9118" s="426" t="s">
        <v>13125</v>
      </c>
      <c r="F9118" s="441">
        <v>31120000</v>
      </c>
      <c r="G9118" s="423">
        <v>2023</v>
      </c>
      <c r="H9118" s="424">
        <f>VLOOKUP(G9118,[3]잔가율!$B$3:$C$33,2,FALSE)</f>
        <v>0.82599999999999996</v>
      </c>
      <c r="I9118" s="434">
        <f t="shared" si="142"/>
        <v>25705120</v>
      </c>
    </row>
    <row r="9119" spans="1:9">
      <c r="A9119" s="421">
        <v>9118</v>
      </c>
      <c r="B9119" s="426" t="s">
        <v>7711</v>
      </c>
      <c r="C9119" s="426" t="s">
        <v>11561</v>
      </c>
      <c r="D9119" s="426" t="s">
        <v>2017</v>
      </c>
      <c r="E9119" s="426" t="s">
        <v>13126</v>
      </c>
      <c r="F9119" s="441">
        <v>34440000</v>
      </c>
      <c r="G9119" s="423">
        <v>2023</v>
      </c>
      <c r="H9119" s="424">
        <f>VLOOKUP(G9119,[3]잔가율!$B$3:$C$33,2,FALSE)</f>
        <v>0.82599999999999996</v>
      </c>
      <c r="I9119" s="434">
        <f t="shared" si="142"/>
        <v>28447440</v>
      </c>
    </row>
    <row r="9120" spans="1:9">
      <c r="A9120" s="421">
        <v>9119</v>
      </c>
      <c r="B9120" s="426" t="s">
        <v>7711</v>
      </c>
      <c r="C9120" s="426" t="s">
        <v>11561</v>
      </c>
      <c r="D9120" s="426" t="s">
        <v>2017</v>
      </c>
      <c r="E9120" s="426" t="s">
        <v>13127</v>
      </c>
      <c r="F9120" s="441">
        <v>32410000</v>
      </c>
      <c r="G9120" s="423">
        <v>2023</v>
      </c>
      <c r="H9120" s="424">
        <f>VLOOKUP(G9120,[3]잔가율!$B$3:$C$33,2,FALSE)</f>
        <v>0.82599999999999996</v>
      </c>
      <c r="I9120" s="434">
        <f t="shared" si="142"/>
        <v>26770660</v>
      </c>
    </row>
    <row r="9121" spans="1:9">
      <c r="A9121" s="421">
        <v>9120</v>
      </c>
      <c r="B9121" s="426" t="s">
        <v>7711</v>
      </c>
      <c r="C9121" s="426" t="s">
        <v>11561</v>
      </c>
      <c r="D9121" s="426" t="s">
        <v>2017</v>
      </c>
      <c r="E9121" s="426" t="s">
        <v>13128</v>
      </c>
      <c r="F9121" s="441">
        <v>32880000</v>
      </c>
      <c r="G9121" s="423">
        <v>2023</v>
      </c>
      <c r="H9121" s="424">
        <f>VLOOKUP(G9121,[3]잔가율!$B$3:$C$33,2,FALSE)</f>
        <v>0.82599999999999996</v>
      </c>
      <c r="I9121" s="434">
        <f t="shared" si="142"/>
        <v>27158880</v>
      </c>
    </row>
    <row r="9122" spans="1:9">
      <c r="A9122" s="421">
        <v>9121</v>
      </c>
      <c r="B9122" s="426" t="s">
        <v>7711</v>
      </c>
      <c r="C9122" s="426" t="s">
        <v>11561</v>
      </c>
      <c r="D9122" s="426" t="s">
        <v>2017</v>
      </c>
      <c r="E9122" s="426" t="s">
        <v>13129</v>
      </c>
      <c r="F9122" s="441">
        <v>37420000</v>
      </c>
      <c r="G9122" s="423">
        <v>2023</v>
      </c>
      <c r="H9122" s="424">
        <f>VLOOKUP(G9122,[3]잔가율!$B$3:$C$33,2,FALSE)</f>
        <v>0.82599999999999996</v>
      </c>
      <c r="I9122" s="434">
        <f t="shared" si="142"/>
        <v>30908920</v>
      </c>
    </row>
    <row r="9123" spans="1:9">
      <c r="A9123" s="421">
        <v>9122</v>
      </c>
      <c r="B9123" s="425" t="s">
        <v>7711</v>
      </c>
      <c r="C9123" s="425" t="s">
        <v>11561</v>
      </c>
      <c r="D9123" s="425" t="s">
        <v>2017</v>
      </c>
      <c r="E9123" s="425" t="s">
        <v>13130</v>
      </c>
      <c r="F9123" s="443">
        <v>29800000</v>
      </c>
      <c r="G9123" s="423">
        <v>2023</v>
      </c>
      <c r="H9123" s="424">
        <f>VLOOKUP(G9123,[3]잔가율!$B$3:$C$33,2,FALSE)</f>
        <v>0.82599999999999996</v>
      </c>
      <c r="I9123" s="434">
        <f t="shared" si="142"/>
        <v>24614800</v>
      </c>
    </row>
    <row r="9124" spans="1:9">
      <c r="A9124" s="421">
        <v>9123</v>
      </c>
      <c r="B9124" s="425" t="s">
        <v>7711</v>
      </c>
      <c r="C9124" s="425" t="s">
        <v>11561</v>
      </c>
      <c r="D9124" s="425" t="s">
        <v>2017</v>
      </c>
      <c r="E9124" s="425" t="s">
        <v>13131</v>
      </c>
      <c r="F9124" s="443">
        <v>32340000</v>
      </c>
      <c r="G9124" s="423">
        <v>2023</v>
      </c>
      <c r="H9124" s="424">
        <f>VLOOKUP(G9124,[3]잔가율!$B$3:$C$33,2,FALSE)</f>
        <v>0.82599999999999996</v>
      </c>
      <c r="I9124" s="434">
        <f t="shared" si="142"/>
        <v>26712840</v>
      </c>
    </row>
    <row r="9125" spans="1:9">
      <c r="A9125" s="421">
        <v>9124</v>
      </c>
      <c r="B9125" s="426" t="s">
        <v>7711</v>
      </c>
      <c r="C9125" s="426" t="s">
        <v>11561</v>
      </c>
      <c r="D9125" s="426" t="s">
        <v>2017</v>
      </c>
      <c r="E9125" s="426" t="s">
        <v>13132</v>
      </c>
      <c r="F9125" s="441">
        <v>36260000</v>
      </c>
      <c r="G9125" s="423">
        <v>2023</v>
      </c>
      <c r="H9125" s="424">
        <f>VLOOKUP(G9125,[3]잔가율!$B$3:$C$33,2,FALSE)</f>
        <v>0.82599999999999996</v>
      </c>
      <c r="I9125" s="434">
        <f t="shared" si="142"/>
        <v>29950760</v>
      </c>
    </row>
    <row r="9126" spans="1:9">
      <c r="A9126" s="421">
        <v>9125</v>
      </c>
      <c r="B9126" s="426" t="s">
        <v>7711</v>
      </c>
      <c r="C9126" s="426" t="s">
        <v>11561</v>
      </c>
      <c r="D9126" s="426" t="s">
        <v>2017</v>
      </c>
      <c r="E9126" s="426" t="s">
        <v>13133</v>
      </c>
      <c r="F9126" s="441">
        <v>34910000</v>
      </c>
      <c r="G9126" s="423">
        <v>2023</v>
      </c>
      <c r="H9126" s="424">
        <f>VLOOKUP(G9126,[3]잔가율!$B$3:$C$33,2,FALSE)</f>
        <v>0.82599999999999996</v>
      </c>
      <c r="I9126" s="434">
        <f t="shared" si="142"/>
        <v>28835660</v>
      </c>
    </row>
    <row r="9127" spans="1:9">
      <c r="A9127" s="421">
        <v>9126</v>
      </c>
      <c r="B9127" s="426" t="s">
        <v>7711</v>
      </c>
      <c r="C9127" s="426" t="s">
        <v>11561</v>
      </c>
      <c r="D9127" s="426" t="s">
        <v>2017</v>
      </c>
      <c r="E9127" s="426" t="s">
        <v>13134</v>
      </c>
      <c r="F9127" s="441">
        <v>38490000</v>
      </c>
      <c r="G9127" s="423">
        <v>2023</v>
      </c>
      <c r="H9127" s="424">
        <f>VLOOKUP(G9127,[3]잔가율!$B$3:$C$33,2,FALSE)</f>
        <v>0.82599999999999996</v>
      </c>
      <c r="I9127" s="434">
        <f t="shared" si="142"/>
        <v>31792740</v>
      </c>
    </row>
    <row r="9128" spans="1:9">
      <c r="A9128" s="421">
        <v>9127</v>
      </c>
      <c r="B9128" s="426" t="s">
        <v>7711</v>
      </c>
      <c r="C9128" s="426" t="s">
        <v>11561</v>
      </c>
      <c r="D9128" s="426" t="s">
        <v>2017</v>
      </c>
      <c r="E9128" s="426" t="s">
        <v>13135</v>
      </c>
      <c r="F9128" s="441">
        <v>30820000</v>
      </c>
      <c r="G9128" s="423">
        <v>2023</v>
      </c>
      <c r="H9128" s="424">
        <f>VLOOKUP(G9128,[3]잔가율!$B$3:$C$33,2,FALSE)</f>
        <v>0.82599999999999996</v>
      </c>
      <c r="I9128" s="434">
        <f t="shared" si="142"/>
        <v>25457320</v>
      </c>
    </row>
    <row r="9129" spans="1:9">
      <c r="A9129" s="421">
        <v>9128</v>
      </c>
      <c r="B9129" s="426" t="s">
        <v>7711</v>
      </c>
      <c r="C9129" s="426" t="s">
        <v>11561</v>
      </c>
      <c r="D9129" s="426" t="s">
        <v>2017</v>
      </c>
      <c r="E9129" s="426" t="s">
        <v>13136</v>
      </c>
      <c r="F9129" s="441">
        <v>33430000</v>
      </c>
      <c r="G9129" s="423">
        <v>2023</v>
      </c>
      <c r="H9129" s="424">
        <f>VLOOKUP(G9129,[3]잔가율!$B$3:$C$33,2,FALSE)</f>
        <v>0.82599999999999996</v>
      </c>
      <c r="I9129" s="434">
        <f t="shared" si="142"/>
        <v>27613180</v>
      </c>
    </row>
    <row r="9130" spans="1:9">
      <c r="A9130" s="421">
        <v>9129</v>
      </c>
      <c r="B9130" s="426" t="s">
        <v>7711</v>
      </c>
      <c r="C9130" s="426" t="s">
        <v>11561</v>
      </c>
      <c r="D9130" s="426" t="s">
        <v>2017</v>
      </c>
      <c r="E9130" s="426" t="s">
        <v>13137</v>
      </c>
      <c r="F9130" s="441">
        <v>34980000</v>
      </c>
      <c r="G9130" s="423">
        <v>2023</v>
      </c>
      <c r="H9130" s="424">
        <f>VLOOKUP(G9130,[3]잔가율!$B$3:$C$33,2,FALSE)</f>
        <v>0.82599999999999996</v>
      </c>
      <c r="I9130" s="434">
        <f t="shared" si="142"/>
        <v>28893480</v>
      </c>
    </row>
    <row r="9131" spans="1:9">
      <c r="A9131" s="421">
        <v>9130</v>
      </c>
      <c r="B9131" s="426" t="s">
        <v>7711</v>
      </c>
      <c r="C9131" s="426" t="s">
        <v>11561</v>
      </c>
      <c r="D9131" s="426" t="s">
        <v>2017</v>
      </c>
      <c r="E9131" s="426" t="s">
        <v>13138</v>
      </c>
      <c r="F9131" s="441">
        <v>39110000</v>
      </c>
      <c r="G9131" s="423">
        <v>2023</v>
      </c>
      <c r="H9131" s="424">
        <f>VLOOKUP(G9131,[3]잔가율!$B$3:$C$33,2,FALSE)</f>
        <v>0.82599999999999996</v>
      </c>
      <c r="I9131" s="434">
        <f t="shared" si="142"/>
        <v>32304860</v>
      </c>
    </row>
    <row r="9132" spans="1:9">
      <c r="A9132" s="421">
        <v>9131</v>
      </c>
      <c r="B9132" s="426" t="s">
        <v>7711</v>
      </c>
      <c r="C9132" s="426" t="s">
        <v>11561</v>
      </c>
      <c r="D9132" s="426" t="s">
        <v>2017</v>
      </c>
      <c r="E9132" s="426" t="s">
        <v>13139</v>
      </c>
      <c r="F9132" s="441">
        <v>28840000</v>
      </c>
      <c r="G9132" s="423">
        <v>2023</v>
      </c>
      <c r="H9132" s="424">
        <f>VLOOKUP(G9132,[3]잔가율!$B$3:$C$33,2,FALSE)</f>
        <v>0.82599999999999996</v>
      </c>
      <c r="I9132" s="434">
        <f t="shared" si="142"/>
        <v>23821840</v>
      </c>
    </row>
    <row r="9133" spans="1:9">
      <c r="A9133" s="421">
        <v>9132</v>
      </c>
      <c r="B9133" s="426" t="s">
        <v>7711</v>
      </c>
      <c r="C9133" s="426" t="s">
        <v>11561</v>
      </c>
      <c r="D9133" s="426" t="s">
        <v>2017</v>
      </c>
      <c r="E9133" s="426" t="s">
        <v>13140</v>
      </c>
      <c r="F9133" s="441">
        <v>29570000</v>
      </c>
      <c r="G9133" s="423">
        <v>2023</v>
      </c>
      <c r="H9133" s="424">
        <f>VLOOKUP(G9133,[3]잔가율!$B$3:$C$33,2,FALSE)</f>
        <v>0.82599999999999996</v>
      </c>
      <c r="I9133" s="434">
        <f t="shared" si="142"/>
        <v>24424820</v>
      </c>
    </row>
    <row r="9134" spans="1:9">
      <c r="A9134" s="421">
        <v>9133</v>
      </c>
      <c r="B9134" s="426" t="s">
        <v>7711</v>
      </c>
      <c r="C9134" s="426" t="s">
        <v>11561</v>
      </c>
      <c r="D9134" s="426" t="s">
        <v>2017</v>
      </c>
      <c r="E9134" s="426" t="s">
        <v>13141</v>
      </c>
      <c r="F9134" s="441">
        <v>32880000</v>
      </c>
      <c r="G9134" s="423">
        <v>2023</v>
      </c>
      <c r="H9134" s="424">
        <f>VLOOKUP(G9134,[3]잔가율!$B$3:$C$33,2,FALSE)</f>
        <v>0.82599999999999996</v>
      </c>
      <c r="I9134" s="434">
        <f t="shared" si="142"/>
        <v>27158880</v>
      </c>
    </row>
    <row r="9135" spans="1:9">
      <c r="A9135" s="421">
        <v>9134</v>
      </c>
      <c r="B9135" s="426" t="s">
        <v>7711</v>
      </c>
      <c r="C9135" s="426" t="s">
        <v>11561</v>
      </c>
      <c r="D9135" s="426" t="s">
        <v>2017</v>
      </c>
      <c r="E9135" s="426" t="s">
        <v>13142</v>
      </c>
      <c r="F9135" s="441">
        <v>31350000</v>
      </c>
      <c r="G9135" s="423">
        <v>2023</v>
      </c>
      <c r="H9135" s="424">
        <f>VLOOKUP(G9135,[3]잔가율!$B$3:$C$33,2,FALSE)</f>
        <v>0.82599999999999996</v>
      </c>
      <c r="I9135" s="434">
        <f t="shared" si="142"/>
        <v>25895100</v>
      </c>
    </row>
    <row r="9136" spans="1:9">
      <c r="A9136" s="421">
        <v>9135</v>
      </c>
      <c r="B9136" s="426" t="s">
        <v>7711</v>
      </c>
      <c r="C9136" s="426" t="s">
        <v>11561</v>
      </c>
      <c r="D9136" s="426" t="s">
        <v>2017</v>
      </c>
      <c r="E9136" s="426" t="s">
        <v>13143</v>
      </c>
      <c r="F9136" s="441">
        <v>31810000</v>
      </c>
      <c r="G9136" s="423">
        <v>2023</v>
      </c>
      <c r="H9136" s="424">
        <f>VLOOKUP(G9136,[3]잔가율!$B$3:$C$33,2,FALSE)</f>
        <v>0.82599999999999996</v>
      </c>
      <c r="I9136" s="434">
        <f t="shared" si="142"/>
        <v>26275060</v>
      </c>
    </row>
    <row r="9137" spans="1:9">
      <c r="A9137" s="421">
        <v>9136</v>
      </c>
      <c r="B9137" s="426" t="s">
        <v>7711</v>
      </c>
      <c r="C9137" s="426" t="s">
        <v>11561</v>
      </c>
      <c r="D9137" s="426" t="s">
        <v>2017</v>
      </c>
      <c r="E9137" s="426" t="s">
        <v>13144</v>
      </c>
      <c r="F9137" s="441">
        <v>28980000</v>
      </c>
      <c r="G9137" s="423">
        <v>2023</v>
      </c>
      <c r="H9137" s="424">
        <f>VLOOKUP(G9137,[3]잔가율!$B$3:$C$33,2,FALSE)</f>
        <v>0.82599999999999996</v>
      </c>
      <c r="I9137" s="434">
        <f t="shared" si="142"/>
        <v>23937480</v>
      </c>
    </row>
    <row r="9138" spans="1:9">
      <c r="A9138" s="421">
        <v>9137</v>
      </c>
      <c r="B9138" s="426" t="s">
        <v>7711</v>
      </c>
      <c r="C9138" s="426" t="s">
        <v>11561</v>
      </c>
      <c r="D9138" s="426" t="s">
        <v>2017</v>
      </c>
      <c r="E9138" s="426" t="s">
        <v>13145</v>
      </c>
      <c r="F9138" s="441">
        <v>29360000</v>
      </c>
      <c r="G9138" s="423">
        <v>2023</v>
      </c>
      <c r="H9138" s="424">
        <f>VLOOKUP(G9138,[3]잔가율!$B$3:$C$33,2,FALSE)</f>
        <v>0.82599999999999996</v>
      </c>
      <c r="I9138" s="434">
        <f t="shared" si="142"/>
        <v>24251360</v>
      </c>
    </row>
    <row r="9139" spans="1:9">
      <c r="A9139" s="421">
        <v>9138</v>
      </c>
      <c r="B9139" s="426" t="s">
        <v>7711</v>
      </c>
      <c r="C9139" s="426" t="s">
        <v>11561</v>
      </c>
      <c r="D9139" s="426" t="s">
        <v>2017</v>
      </c>
      <c r="E9139" s="426" t="s">
        <v>13146</v>
      </c>
      <c r="F9139" s="441">
        <v>33270000</v>
      </c>
      <c r="G9139" s="423">
        <v>2023</v>
      </c>
      <c r="H9139" s="424">
        <f>VLOOKUP(G9139,[3]잔가율!$B$3:$C$33,2,FALSE)</f>
        <v>0.82599999999999996</v>
      </c>
      <c r="I9139" s="434">
        <f t="shared" si="142"/>
        <v>27481020</v>
      </c>
    </row>
    <row r="9140" spans="1:9">
      <c r="A9140" s="421">
        <v>9139</v>
      </c>
      <c r="B9140" s="426" t="s">
        <v>7711</v>
      </c>
      <c r="C9140" s="426" t="s">
        <v>11561</v>
      </c>
      <c r="D9140" s="426" t="s">
        <v>2017</v>
      </c>
      <c r="E9140" s="426" t="s">
        <v>13147</v>
      </c>
      <c r="F9140" s="441">
        <v>31240000</v>
      </c>
      <c r="G9140" s="423">
        <v>2023</v>
      </c>
      <c r="H9140" s="424">
        <f>VLOOKUP(G9140,[3]잔가율!$B$3:$C$33,2,FALSE)</f>
        <v>0.82599999999999996</v>
      </c>
      <c r="I9140" s="434">
        <f t="shared" si="142"/>
        <v>25804240</v>
      </c>
    </row>
    <row r="9141" spans="1:9">
      <c r="A9141" s="421">
        <v>9140</v>
      </c>
      <c r="B9141" s="426" t="s">
        <v>7711</v>
      </c>
      <c r="C9141" s="426" t="s">
        <v>11561</v>
      </c>
      <c r="D9141" s="426" t="s">
        <v>2017</v>
      </c>
      <c r="E9141" s="426" t="s">
        <v>13148</v>
      </c>
      <c r="F9141" s="441">
        <v>31540000</v>
      </c>
      <c r="G9141" s="423">
        <v>2023</v>
      </c>
      <c r="H9141" s="424">
        <f>VLOOKUP(G9141,[3]잔가율!$B$3:$C$33,2,FALSE)</f>
        <v>0.82599999999999996</v>
      </c>
      <c r="I9141" s="434">
        <f t="shared" si="142"/>
        <v>26052040</v>
      </c>
    </row>
    <row r="9142" spans="1:9">
      <c r="A9142" s="421">
        <v>9141</v>
      </c>
      <c r="B9142" s="426" t="s">
        <v>7711</v>
      </c>
      <c r="C9142" s="426" t="s">
        <v>11561</v>
      </c>
      <c r="D9142" s="426" t="s">
        <v>2017</v>
      </c>
      <c r="E9142" s="426" t="s">
        <v>13149</v>
      </c>
      <c r="F9142" s="441">
        <v>30770000</v>
      </c>
      <c r="G9142" s="423">
        <v>2023</v>
      </c>
      <c r="H9142" s="424">
        <f>VLOOKUP(G9142,[3]잔가율!$B$3:$C$33,2,FALSE)</f>
        <v>0.82599999999999996</v>
      </c>
      <c r="I9142" s="434">
        <f t="shared" si="142"/>
        <v>25416020</v>
      </c>
    </row>
    <row r="9143" spans="1:9">
      <c r="A9143" s="421">
        <v>9142</v>
      </c>
      <c r="B9143" s="426" t="s">
        <v>7711</v>
      </c>
      <c r="C9143" s="426" t="s">
        <v>11561</v>
      </c>
      <c r="D9143" s="426" t="s">
        <v>2017</v>
      </c>
      <c r="E9143" s="426" t="s">
        <v>13150</v>
      </c>
      <c r="F9143" s="441">
        <v>35440000</v>
      </c>
      <c r="G9143" s="423">
        <v>2023</v>
      </c>
      <c r="H9143" s="424">
        <f>VLOOKUP(G9143,[3]잔가율!$B$3:$C$33,2,FALSE)</f>
        <v>0.82599999999999996</v>
      </c>
      <c r="I9143" s="434">
        <f t="shared" si="142"/>
        <v>29273440</v>
      </c>
    </row>
    <row r="9144" spans="1:9">
      <c r="A9144" s="421">
        <v>9143</v>
      </c>
      <c r="B9144" s="426" t="s">
        <v>7711</v>
      </c>
      <c r="C9144" s="426" t="s">
        <v>11561</v>
      </c>
      <c r="D9144" s="426" t="s">
        <v>2017</v>
      </c>
      <c r="E9144" s="426" t="s">
        <v>13151</v>
      </c>
      <c r="F9144" s="441">
        <v>33700000</v>
      </c>
      <c r="G9144" s="423">
        <v>2023</v>
      </c>
      <c r="H9144" s="424">
        <f>VLOOKUP(G9144,[3]잔가율!$B$3:$C$33,2,FALSE)</f>
        <v>0.82599999999999996</v>
      </c>
      <c r="I9144" s="434">
        <f t="shared" si="142"/>
        <v>27836200</v>
      </c>
    </row>
    <row r="9145" spans="1:9">
      <c r="A9145" s="421">
        <v>9144</v>
      </c>
      <c r="B9145" s="426" t="s">
        <v>7711</v>
      </c>
      <c r="C9145" s="426" t="s">
        <v>11561</v>
      </c>
      <c r="D9145" s="426" t="s">
        <v>2017</v>
      </c>
      <c r="E9145" s="426" t="s">
        <v>13152</v>
      </c>
      <c r="F9145" s="441">
        <v>38230000</v>
      </c>
      <c r="G9145" s="423">
        <v>2023</v>
      </c>
      <c r="H9145" s="424">
        <f>VLOOKUP(G9145,[3]잔가율!$B$3:$C$33,2,FALSE)</f>
        <v>0.82599999999999996</v>
      </c>
      <c r="I9145" s="434">
        <f t="shared" si="142"/>
        <v>31577980</v>
      </c>
    </row>
    <row r="9146" spans="1:9">
      <c r="A9146" s="421">
        <v>9145</v>
      </c>
      <c r="B9146" s="426" t="s">
        <v>7711</v>
      </c>
      <c r="C9146" s="426" t="s">
        <v>11561</v>
      </c>
      <c r="D9146" s="426" t="s">
        <v>2017</v>
      </c>
      <c r="E9146" s="426" t="s">
        <v>13153</v>
      </c>
      <c r="F9146" s="441">
        <v>31090000</v>
      </c>
      <c r="G9146" s="423">
        <v>2023</v>
      </c>
      <c r="H9146" s="424">
        <f>VLOOKUP(G9146,[3]잔가율!$B$3:$C$33,2,FALSE)</f>
        <v>0.82599999999999996</v>
      </c>
      <c r="I9146" s="434">
        <f t="shared" si="142"/>
        <v>25680340</v>
      </c>
    </row>
    <row r="9147" spans="1:9">
      <c r="A9147" s="421">
        <v>9146</v>
      </c>
      <c r="B9147" s="426" t="s">
        <v>7711</v>
      </c>
      <c r="C9147" s="426" t="s">
        <v>11561</v>
      </c>
      <c r="D9147" s="426" t="s">
        <v>2017</v>
      </c>
      <c r="E9147" s="426" t="s">
        <v>13154</v>
      </c>
      <c r="F9147" s="441">
        <v>35450000</v>
      </c>
      <c r="G9147" s="423">
        <v>2023</v>
      </c>
      <c r="H9147" s="424">
        <f>VLOOKUP(G9147,[3]잔가율!$B$3:$C$33,2,FALSE)</f>
        <v>0.82599999999999996</v>
      </c>
      <c r="I9147" s="434">
        <f t="shared" si="142"/>
        <v>29281700</v>
      </c>
    </row>
    <row r="9148" spans="1:9">
      <c r="A9148" s="421">
        <v>9147</v>
      </c>
      <c r="B9148" s="426" t="s">
        <v>7711</v>
      </c>
      <c r="C9148" s="426" t="s">
        <v>11561</v>
      </c>
      <c r="D9148" s="426" t="s">
        <v>2017</v>
      </c>
      <c r="E9148" s="426" t="s">
        <v>13155</v>
      </c>
      <c r="F9148" s="441">
        <v>34140000</v>
      </c>
      <c r="G9148" s="423">
        <v>2023</v>
      </c>
      <c r="H9148" s="424">
        <f>VLOOKUP(G9148,[3]잔가율!$B$3:$C$33,2,FALSE)</f>
        <v>0.82599999999999996</v>
      </c>
      <c r="I9148" s="434">
        <f t="shared" si="142"/>
        <v>28199640</v>
      </c>
    </row>
    <row r="9149" spans="1:9">
      <c r="A9149" s="421">
        <v>9148</v>
      </c>
      <c r="B9149" s="426" t="s">
        <v>7711</v>
      </c>
      <c r="C9149" s="426" t="s">
        <v>11561</v>
      </c>
      <c r="D9149" s="426" t="s">
        <v>2017</v>
      </c>
      <c r="E9149" s="426" t="s">
        <v>13156</v>
      </c>
      <c r="F9149" s="441">
        <v>38210000</v>
      </c>
      <c r="G9149" s="423">
        <v>2023</v>
      </c>
      <c r="H9149" s="424">
        <f>VLOOKUP(G9149,[3]잔가율!$B$3:$C$33,2,FALSE)</f>
        <v>0.82599999999999996</v>
      </c>
      <c r="I9149" s="434">
        <f t="shared" si="142"/>
        <v>31561460</v>
      </c>
    </row>
    <row r="9150" spans="1:9">
      <c r="A9150" s="421">
        <v>9149</v>
      </c>
      <c r="B9150" s="426" t="s">
        <v>7711</v>
      </c>
      <c r="C9150" s="426" t="s">
        <v>11561</v>
      </c>
      <c r="D9150" s="426" t="s">
        <v>2017</v>
      </c>
      <c r="E9150" s="426" t="s">
        <v>13157</v>
      </c>
      <c r="F9150" s="441">
        <v>31460000</v>
      </c>
      <c r="G9150" s="423">
        <v>2023</v>
      </c>
      <c r="H9150" s="424">
        <f>VLOOKUP(G9150,[3]잔가율!$B$3:$C$33,2,FALSE)</f>
        <v>0.82599999999999996</v>
      </c>
      <c r="I9150" s="434">
        <f t="shared" si="142"/>
        <v>25985960</v>
      </c>
    </row>
    <row r="9151" spans="1:9">
      <c r="A9151" s="421">
        <v>9150</v>
      </c>
      <c r="B9151" s="426" t="s">
        <v>7711</v>
      </c>
      <c r="C9151" s="426" t="s">
        <v>11561</v>
      </c>
      <c r="D9151" s="426" t="s">
        <v>2017</v>
      </c>
      <c r="E9151" s="426" t="s">
        <v>13158</v>
      </c>
      <c r="F9151" s="441">
        <v>33910000</v>
      </c>
      <c r="G9151" s="423">
        <v>2023</v>
      </c>
      <c r="H9151" s="424">
        <f>VLOOKUP(G9151,[3]잔가율!$B$3:$C$33,2,FALSE)</f>
        <v>0.82599999999999996</v>
      </c>
      <c r="I9151" s="434">
        <f t="shared" si="142"/>
        <v>28009660</v>
      </c>
    </row>
    <row r="9152" spans="1:9">
      <c r="A9152" s="421">
        <v>9151</v>
      </c>
      <c r="B9152" s="426" t="s">
        <v>7711</v>
      </c>
      <c r="C9152" s="426" t="s">
        <v>11561</v>
      </c>
      <c r="D9152" s="426" t="s">
        <v>2017</v>
      </c>
      <c r="E9152" s="426" t="s">
        <v>13159</v>
      </c>
      <c r="F9152" s="441">
        <v>29190000</v>
      </c>
      <c r="G9152" s="423">
        <v>2023</v>
      </c>
      <c r="H9152" s="424">
        <f>VLOOKUP(G9152,[3]잔가율!$B$3:$C$33,2,FALSE)</f>
        <v>0.82599999999999996</v>
      </c>
      <c r="I9152" s="434">
        <f t="shared" si="142"/>
        <v>24110940</v>
      </c>
    </row>
    <row r="9153" spans="1:9">
      <c r="A9153" s="421">
        <v>9152</v>
      </c>
      <c r="B9153" s="426" t="s">
        <v>7711</v>
      </c>
      <c r="C9153" s="426" t="s">
        <v>11561</v>
      </c>
      <c r="D9153" s="426" t="s">
        <v>2017</v>
      </c>
      <c r="E9153" s="426" t="s">
        <v>13160</v>
      </c>
      <c r="F9153" s="441">
        <v>32070000</v>
      </c>
      <c r="G9153" s="423">
        <v>2023</v>
      </c>
      <c r="H9153" s="424">
        <f>VLOOKUP(G9153,[3]잔가율!$B$3:$C$33,2,FALSE)</f>
        <v>0.82599999999999996</v>
      </c>
      <c r="I9153" s="434">
        <f t="shared" si="142"/>
        <v>26489820</v>
      </c>
    </row>
    <row r="9154" spans="1:9">
      <c r="A9154" s="421">
        <v>9153</v>
      </c>
      <c r="B9154" s="426" t="s">
        <v>7711</v>
      </c>
      <c r="C9154" s="426" t="s">
        <v>11561</v>
      </c>
      <c r="D9154" s="426" t="s">
        <v>2017</v>
      </c>
      <c r="E9154" s="426" t="s">
        <v>13161</v>
      </c>
      <c r="F9154" s="441">
        <v>31530000</v>
      </c>
      <c r="G9154" s="423">
        <v>2023</v>
      </c>
      <c r="H9154" s="424">
        <f>VLOOKUP(G9154,[3]잔가율!$B$3:$C$33,2,FALSE)</f>
        <v>0.82599999999999996</v>
      </c>
      <c r="I9154" s="434">
        <f t="shared" ref="I9154:I9217" si="143">ROUNDDOWN(F9154*H9154,0)</f>
        <v>26043780</v>
      </c>
    </row>
    <row r="9155" spans="1:9">
      <c r="A9155" s="421">
        <v>9154</v>
      </c>
      <c r="B9155" s="426" t="s">
        <v>7711</v>
      </c>
      <c r="C9155" s="426" t="s">
        <v>11561</v>
      </c>
      <c r="D9155" s="426" t="s">
        <v>2017</v>
      </c>
      <c r="E9155" s="426" t="s">
        <v>13162</v>
      </c>
      <c r="F9155" s="441">
        <v>32060000</v>
      </c>
      <c r="G9155" s="423">
        <v>2023</v>
      </c>
      <c r="H9155" s="424">
        <f>VLOOKUP(G9155,[3]잔가율!$B$3:$C$33,2,FALSE)</f>
        <v>0.82599999999999996</v>
      </c>
      <c r="I9155" s="434">
        <f t="shared" si="143"/>
        <v>26481560</v>
      </c>
    </row>
    <row r="9156" spans="1:9">
      <c r="A9156" s="421">
        <v>9155</v>
      </c>
      <c r="B9156" s="426" t="s">
        <v>7711</v>
      </c>
      <c r="C9156" s="426" t="s">
        <v>11561</v>
      </c>
      <c r="D9156" s="426" t="s">
        <v>2017</v>
      </c>
      <c r="E9156" s="426" t="s">
        <v>13163</v>
      </c>
      <c r="F9156" s="441">
        <v>36370000</v>
      </c>
      <c r="G9156" s="423">
        <v>2023</v>
      </c>
      <c r="H9156" s="424">
        <f>VLOOKUP(G9156,[3]잔가율!$B$3:$C$33,2,FALSE)</f>
        <v>0.82599999999999996</v>
      </c>
      <c r="I9156" s="434">
        <f t="shared" si="143"/>
        <v>30041620</v>
      </c>
    </row>
    <row r="9157" spans="1:9">
      <c r="A9157" s="421">
        <v>9156</v>
      </c>
      <c r="B9157" s="426" t="s">
        <v>7711</v>
      </c>
      <c r="C9157" s="426" t="s">
        <v>11561</v>
      </c>
      <c r="D9157" s="426" t="s">
        <v>2017</v>
      </c>
      <c r="E9157" s="426" t="s">
        <v>13164</v>
      </c>
      <c r="F9157" s="441">
        <v>34520000</v>
      </c>
      <c r="G9157" s="423">
        <v>2023</v>
      </c>
      <c r="H9157" s="424">
        <f>VLOOKUP(G9157,[3]잔가율!$B$3:$C$33,2,FALSE)</f>
        <v>0.82599999999999996</v>
      </c>
      <c r="I9157" s="434">
        <f t="shared" si="143"/>
        <v>28513520</v>
      </c>
    </row>
    <row r="9158" spans="1:9">
      <c r="A9158" s="421">
        <v>9157</v>
      </c>
      <c r="B9158" s="422" t="s">
        <v>7711</v>
      </c>
      <c r="C9158" s="422" t="s">
        <v>11561</v>
      </c>
      <c r="D9158" s="422" t="s">
        <v>2017</v>
      </c>
      <c r="E9158" s="422" t="s">
        <v>13165</v>
      </c>
      <c r="F9158" s="438">
        <v>25700000</v>
      </c>
      <c r="G9158" s="423">
        <v>2023</v>
      </c>
      <c r="H9158" s="424">
        <f>VLOOKUP(G9158,[3]잔가율!$B$3:$C$33,2,FALSE)</f>
        <v>0.82599999999999996</v>
      </c>
      <c r="I9158" s="434">
        <f t="shared" si="143"/>
        <v>21228200</v>
      </c>
    </row>
    <row r="9159" spans="1:9">
      <c r="A9159" s="421">
        <v>9158</v>
      </c>
      <c r="B9159" s="422" t="s">
        <v>7711</v>
      </c>
      <c r="C9159" s="422" t="s">
        <v>11561</v>
      </c>
      <c r="D9159" s="422" t="s">
        <v>2017</v>
      </c>
      <c r="E9159" s="422" t="s">
        <v>13166</v>
      </c>
      <c r="F9159" s="438">
        <v>28380000</v>
      </c>
      <c r="G9159" s="423">
        <v>2023</v>
      </c>
      <c r="H9159" s="424">
        <f>VLOOKUP(G9159,[3]잔가율!$B$3:$C$33,2,FALSE)</f>
        <v>0.82599999999999996</v>
      </c>
      <c r="I9159" s="434">
        <f t="shared" si="143"/>
        <v>23441880</v>
      </c>
    </row>
    <row r="9160" spans="1:9">
      <c r="A9160" s="421">
        <v>9159</v>
      </c>
      <c r="B9160" s="422" t="s">
        <v>7711</v>
      </c>
      <c r="C9160" s="422" t="s">
        <v>11561</v>
      </c>
      <c r="D9160" s="422" t="s">
        <v>2017</v>
      </c>
      <c r="E9160" s="422" t="s">
        <v>13167</v>
      </c>
      <c r="F9160" s="438">
        <v>32520000</v>
      </c>
      <c r="G9160" s="423">
        <v>2023</v>
      </c>
      <c r="H9160" s="424">
        <f>VLOOKUP(G9160,[3]잔가율!$B$3:$C$33,2,FALSE)</f>
        <v>0.82599999999999996</v>
      </c>
      <c r="I9160" s="434">
        <f t="shared" si="143"/>
        <v>26861520</v>
      </c>
    </row>
    <row r="9161" spans="1:9">
      <c r="A9161" s="421">
        <v>9160</v>
      </c>
      <c r="B9161" s="422" t="s">
        <v>7711</v>
      </c>
      <c r="C9161" s="422" t="s">
        <v>11561</v>
      </c>
      <c r="D9161" s="422" t="s">
        <v>2017</v>
      </c>
      <c r="E9161" s="422" t="s">
        <v>13168</v>
      </c>
      <c r="F9161" s="438">
        <v>25080000</v>
      </c>
      <c r="G9161" s="423">
        <v>2023</v>
      </c>
      <c r="H9161" s="424">
        <f>VLOOKUP(G9161,[3]잔가율!$B$3:$C$33,2,FALSE)</f>
        <v>0.82599999999999996</v>
      </c>
      <c r="I9161" s="434">
        <f t="shared" si="143"/>
        <v>20716080</v>
      </c>
    </row>
    <row r="9162" spans="1:9">
      <c r="A9162" s="421">
        <v>9161</v>
      </c>
      <c r="B9162" s="422" t="s">
        <v>7711</v>
      </c>
      <c r="C9162" s="422" t="s">
        <v>11561</v>
      </c>
      <c r="D9162" s="422" t="s">
        <v>2017</v>
      </c>
      <c r="E9162" s="422" t="s">
        <v>13169</v>
      </c>
      <c r="F9162" s="438">
        <v>27440000</v>
      </c>
      <c r="G9162" s="423">
        <v>2023</v>
      </c>
      <c r="H9162" s="424">
        <f>VLOOKUP(G9162,[3]잔가율!$B$3:$C$33,2,FALSE)</f>
        <v>0.82599999999999996</v>
      </c>
      <c r="I9162" s="434">
        <f t="shared" si="143"/>
        <v>22665440</v>
      </c>
    </row>
    <row r="9163" spans="1:9">
      <c r="A9163" s="421">
        <v>9162</v>
      </c>
      <c r="B9163" s="422" t="s">
        <v>7711</v>
      </c>
      <c r="C9163" s="422" t="s">
        <v>11561</v>
      </c>
      <c r="D9163" s="422" t="s">
        <v>2017</v>
      </c>
      <c r="E9163" s="422" t="s">
        <v>13170</v>
      </c>
      <c r="F9163" s="438">
        <v>30300000</v>
      </c>
      <c r="G9163" s="423">
        <v>2023</v>
      </c>
      <c r="H9163" s="424">
        <f>VLOOKUP(G9163,[3]잔가율!$B$3:$C$33,2,FALSE)</f>
        <v>0.82599999999999996</v>
      </c>
      <c r="I9163" s="434">
        <f t="shared" si="143"/>
        <v>25027800</v>
      </c>
    </row>
    <row r="9164" spans="1:9">
      <c r="A9164" s="421">
        <v>9163</v>
      </c>
      <c r="B9164" s="422" t="s">
        <v>7711</v>
      </c>
      <c r="C9164" s="422" t="s">
        <v>11561</v>
      </c>
      <c r="D9164" s="422" t="s">
        <v>2017</v>
      </c>
      <c r="E9164" s="422" t="s">
        <v>13171</v>
      </c>
      <c r="F9164" s="438">
        <v>33260000</v>
      </c>
      <c r="G9164" s="423">
        <v>2023</v>
      </c>
      <c r="H9164" s="424">
        <f>VLOOKUP(G9164,[3]잔가율!$B$3:$C$33,2,FALSE)</f>
        <v>0.82599999999999996</v>
      </c>
      <c r="I9164" s="434">
        <f t="shared" si="143"/>
        <v>27472760</v>
      </c>
    </row>
    <row r="9165" spans="1:9">
      <c r="A9165" s="421">
        <v>9164</v>
      </c>
      <c r="B9165" s="422" t="s">
        <v>7711</v>
      </c>
      <c r="C9165" s="422" t="s">
        <v>11561</v>
      </c>
      <c r="D9165" s="422" t="s">
        <v>2017</v>
      </c>
      <c r="E9165" s="422" t="s">
        <v>13172</v>
      </c>
      <c r="F9165" s="438">
        <v>27480000</v>
      </c>
      <c r="G9165" s="423">
        <v>2023</v>
      </c>
      <c r="H9165" s="424">
        <f>VLOOKUP(G9165,[3]잔가율!$B$3:$C$33,2,FALSE)</f>
        <v>0.82599999999999996</v>
      </c>
      <c r="I9165" s="434">
        <f t="shared" si="143"/>
        <v>22698480</v>
      </c>
    </row>
    <row r="9166" spans="1:9">
      <c r="A9166" s="421">
        <v>9165</v>
      </c>
      <c r="B9166" s="422" t="s">
        <v>7711</v>
      </c>
      <c r="C9166" s="422" t="s">
        <v>11561</v>
      </c>
      <c r="D9166" s="422" t="s">
        <v>2017</v>
      </c>
      <c r="E9166" s="422" t="s">
        <v>13173</v>
      </c>
      <c r="F9166" s="438">
        <v>30160000</v>
      </c>
      <c r="G9166" s="423">
        <v>2023</v>
      </c>
      <c r="H9166" s="424">
        <f>VLOOKUP(G9166,[3]잔가율!$B$3:$C$33,2,FALSE)</f>
        <v>0.82599999999999996</v>
      </c>
      <c r="I9166" s="434">
        <f t="shared" si="143"/>
        <v>24912160</v>
      </c>
    </row>
    <row r="9167" spans="1:9">
      <c r="A9167" s="421">
        <v>9166</v>
      </c>
      <c r="B9167" s="422" t="s">
        <v>7711</v>
      </c>
      <c r="C9167" s="422" t="s">
        <v>11561</v>
      </c>
      <c r="D9167" s="422" t="s">
        <v>2017</v>
      </c>
      <c r="E9167" s="422" t="s">
        <v>13174</v>
      </c>
      <c r="F9167" s="438">
        <v>34300000</v>
      </c>
      <c r="G9167" s="423">
        <v>2023</v>
      </c>
      <c r="H9167" s="424">
        <f>VLOOKUP(G9167,[3]잔가율!$B$3:$C$33,2,FALSE)</f>
        <v>0.82599999999999996</v>
      </c>
      <c r="I9167" s="434">
        <f t="shared" si="143"/>
        <v>28331800</v>
      </c>
    </row>
    <row r="9168" spans="1:9">
      <c r="A9168" s="421">
        <v>9167</v>
      </c>
      <c r="B9168" s="422" t="s">
        <v>7711</v>
      </c>
      <c r="C9168" s="422" t="s">
        <v>11561</v>
      </c>
      <c r="D9168" s="422" t="s">
        <v>2017</v>
      </c>
      <c r="E9168" s="422" t="s">
        <v>13175</v>
      </c>
      <c r="F9168" s="438">
        <v>26860000</v>
      </c>
      <c r="G9168" s="423">
        <v>2023</v>
      </c>
      <c r="H9168" s="424">
        <f>VLOOKUP(G9168,[3]잔가율!$B$3:$C$33,2,FALSE)</f>
        <v>0.82599999999999996</v>
      </c>
      <c r="I9168" s="434">
        <f t="shared" si="143"/>
        <v>22186360</v>
      </c>
    </row>
    <row r="9169" spans="1:9">
      <c r="A9169" s="421">
        <v>9168</v>
      </c>
      <c r="B9169" s="422" t="s">
        <v>7711</v>
      </c>
      <c r="C9169" s="422" t="s">
        <v>11561</v>
      </c>
      <c r="D9169" s="422" t="s">
        <v>2017</v>
      </c>
      <c r="E9169" s="422" t="s">
        <v>13176</v>
      </c>
      <c r="F9169" s="438">
        <v>29220000</v>
      </c>
      <c r="G9169" s="423">
        <v>2023</v>
      </c>
      <c r="H9169" s="424">
        <f>VLOOKUP(G9169,[3]잔가율!$B$3:$C$33,2,FALSE)</f>
        <v>0.82599999999999996</v>
      </c>
      <c r="I9169" s="434">
        <f t="shared" si="143"/>
        <v>24135720</v>
      </c>
    </row>
    <row r="9170" spans="1:9">
      <c r="A9170" s="421">
        <v>9169</v>
      </c>
      <c r="B9170" s="422" t="s">
        <v>7711</v>
      </c>
      <c r="C9170" s="422" t="s">
        <v>11561</v>
      </c>
      <c r="D9170" s="422" t="s">
        <v>2017</v>
      </c>
      <c r="E9170" s="422" t="s">
        <v>13177</v>
      </c>
      <c r="F9170" s="438">
        <v>32080000</v>
      </c>
      <c r="G9170" s="423">
        <v>2023</v>
      </c>
      <c r="H9170" s="424">
        <f>VLOOKUP(G9170,[3]잔가율!$B$3:$C$33,2,FALSE)</f>
        <v>0.82599999999999996</v>
      </c>
      <c r="I9170" s="434">
        <f t="shared" si="143"/>
        <v>26498080</v>
      </c>
    </row>
    <row r="9171" spans="1:9">
      <c r="A9171" s="421">
        <v>9170</v>
      </c>
      <c r="B9171" s="422" t="s">
        <v>7711</v>
      </c>
      <c r="C9171" s="422" t="s">
        <v>11561</v>
      </c>
      <c r="D9171" s="422" t="s">
        <v>2017</v>
      </c>
      <c r="E9171" s="422" t="s">
        <v>13178</v>
      </c>
      <c r="F9171" s="438">
        <v>35040000</v>
      </c>
      <c r="G9171" s="423">
        <v>2023</v>
      </c>
      <c r="H9171" s="424">
        <f>VLOOKUP(G9171,[3]잔가율!$B$3:$C$33,2,FALSE)</f>
        <v>0.82599999999999996</v>
      </c>
      <c r="I9171" s="434">
        <f t="shared" si="143"/>
        <v>28943040</v>
      </c>
    </row>
    <row r="9172" spans="1:9">
      <c r="A9172" s="421">
        <v>9171</v>
      </c>
      <c r="B9172" s="422" t="s">
        <v>7711</v>
      </c>
      <c r="C9172" s="422" t="s">
        <v>11561</v>
      </c>
      <c r="D9172" s="422" t="s">
        <v>2017</v>
      </c>
      <c r="E9172" s="422" t="s">
        <v>13179</v>
      </c>
      <c r="F9172" s="438">
        <v>29710000</v>
      </c>
      <c r="G9172" s="423">
        <v>2023</v>
      </c>
      <c r="H9172" s="424">
        <f>VLOOKUP(G9172,[3]잔가율!$B$3:$C$33,2,FALSE)</f>
        <v>0.82599999999999996</v>
      </c>
      <c r="I9172" s="434">
        <f t="shared" si="143"/>
        <v>24540460</v>
      </c>
    </row>
    <row r="9173" spans="1:9">
      <c r="A9173" s="421">
        <v>9172</v>
      </c>
      <c r="B9173" s="422" t="s">
        <v>7711</v>
      </c>
      <c r="C9173" s="422" t="s">
        <v>11561</v>
      </c>
      <c r="D9173" s="422" t="s">
        <v>2017</v>
      </c>
      <c r="E9173" s="422" t="s">
        <v>13180</v>
      </c>
      <c r="F9173" s="438">
        <v>28200000</v>
      </c>
      <c r="G9173" s="423">
        <v>2023</v>
      </c>
      <c r="H9173" s="424">
        <f>VLOOKUP(G9173,[3]잔가율!$B$3:$C$33,2,FALSE)</f>
        <v>0.82599999999999996</v>
      </c>
      <c r="I9173" s="434">
        <f t="shared" si="143"/>
        <v>23293200</v>
      </c>
    </row>
    <row r="9174" spans="1:9">
      <c r="A9174" s="421">
        <v>9173</v>
      </c>
      <c r="B9174" s="422" t="s">
        <v>7711</v>
      </c>
      <c r="C9174" s="422" t="s">
        <v>11561</v>
      </c>
      <c r="D9174" s="422" t="s">
        <v>2017</v>
      </c>
      <c r="E9174" s="422" t="s">
        <v>13181</v>
      </c>
      <c r="F9174" s="438">
        <v>33010000</v>
      </c>
      <c r="G9174" s="423">
        <v>2023</v>
      </c>
      <c r="H9174" s="424">
        <f>VLOOKUP(G9174,[3]잔가율!$B$3:$C$33,2,FALSE)</f>
        <v>0.82599999999999996</v>
      </c>
      <c r="I9174" s="434">
        <f t="shared" si="143"/>
        <v>27266260</v>
      </c>
    </row>
    <row r="9175" spans="1:9">
      <c r="A9175" s="421">
        <v>9174</v>
      </c>
      <c r="B9175" s="422" t="s">
        <v>7711</v>
      </c>
      <c r="C9175" s="422" t="s">
        <v>11561</v>
      </c>
      <c r="D9175" s="422" t="s">
        <v>2017</v>
      </c>
      <c r="E9175" s="422" t="s">
        <v>13182</v>
      </c>
      <c r="F9175" s="438">
        <v>35560000</v>
      </c>
      <c r="G9175" s="423">
        <v>2023</v>
      </c>
      <c r="H9175" s="424">
        <f>VLOOKUP(G9175,[3]잔가율!$B$3:$C$33,2,FALSE)</f>
        <v>0.82599999999999996</v>
      </c>
      <c r="I9175" s="434">
        <f t="shared" si="143"/>
        <v>29372560</v>
      </c>
    </row>
    <row r="9176" spans="1:9">
      <c r="A9176" s="421">
        <v>9175</v>
      </c>
      <c r="B9176" s="422" t="s">
        <v>7711</v>
      </c>
      <c r="C9176" s="422" t="s">
        <v>11561</v>
      </c>
      <c r="D9176" s="422" t="s">
        <v>2017</v>
      </c>
      <c r="E9176" s="422" t="s">
        <v>13183</v>
      </c>
      <c r="F9176" s="438">
        <v>29760000</v>
      </c>
      <c r="G9176" s="423">
        <v>2023</v>
      </c>
      <c r="H9176" s="424">
        <f>VLOOKUP(G9176,[3]잔가율!$B$3:$C$33,2,FALSE)</f>
        <v>0.82599999999999996</v>
      </c>
      <c r="I9176" s="434">
        <f t="shared" si="143"/>
        <v>24581760</v>
      </c>
    </row>
    <row r="9177" spans="1:9">
      <c r="A9177" s="421">
        <v>9176</v>
      </c>
      <c r="B9177" s="422" t="s">
        <v>7711</v>
      </c>
      <c r="C9177" s="422" t="s">
        <v>11561</v>
      </c>
      <c r="D9177" s="422" t="s">
        <v>2017</v>
      </c>
      <c r="E9177" s="422" t="s">
        <v>13184</v>
      </c>
      <c r="F9177" s="438">
        <v>29760000</v>
      </c>
      <c r="G9177" s="423">
        <v>2023</v>
      </c>
      <c r="H9177" s="424">
        <f>VLOOKUP(G9177,[3]잔가율!$B$3:$C$33,2,FALSE)</f>
        <v>0.82599999999999996</v>
      </c>
      <c r="I9177" s="434">
        <f t="shared" si="143"/>
        <v>24581760</v>
      </c>
    </row>
    <row r="9178" spans="1:9">
      <c r="A9178" s="421">
        <v>9177</v>
      </c>
      <c r="B9178" s="422" t="s">
        <v>7711</v>
      </c>
      <c r="C9178" s="422" t="s">
        <v>11561</v>
      </c>
      <c r="D9178" s="422" t="s">
        <v>2017</v>
      </c>
      <c r="E9178" s="422" t="s">
        <v>13185</v>
      </c>
      <c r="F9178" s="438">
        <v>32610000</v>
      </c>
      <c r="G9178" s="423">
        <v>2023</v>
      </c>
      <c r="H9178" s="424">
        <f>VLOOKUP(G9178,[3]잔가율!$B$3:$C$33,2,FALSE)</f>
        <v>0.82599999999999996</v>
      </c>
      <c r="I9178" s="434">
        <f t="shared" si="143"/>
        <v>26935860</v>
      </c>
    </row>
    <row r="9179" spans="1:9">
      <c r="A9179" s="421">
        <v>9178</v>
      </c>
      <c r="B9179" s="422" t="s">
        <v>7711</v>
      </c>
      <c r="C9179" s="422" t="s">
        <v>11561</v>
      </c>
      <c r="D9179" s="422" t="s">
        <v>2017</v>
      </c>
      <c r="E9179" s="422" t="s">
        <v>13186</v>
      </c>
      <c r="F9179" s="438">
        <v>35740000</v>
      </c>
      <c r="G9179" s="423">
        <v>2023</v>
      </c>
      <c r="H9179" s="424">
        <f>VLOOKUP(G9179,[3]잔가율!$B$3:$C$33,2,FALSE)</f>
        <v>0.82599999999999996</v>
      </c>
      <c r="I9179" s="434">
        <f t="shared" si="143"/>
        <v>29521240</v>
      </c>
    </row>
    <row r="9180" spans="1:9">
      <c r="A9180" s="421">
        <v>9179</v>
      </c>
      <c r="B9180" s="422" t="s">
        <v>7711</v>
      </c>
      <c r="C9180" s="422" t="s">
        <v>11561</v>
      </c>
      <c r="D9180" s="422" t="s">
        <v>2017</v>
      </c>
      <c r="E9180" s="422" t="s">
        <v>13187</v>
      </c>
      <c r="F9180" s="438">
        <v>29980000</v>
      </c>
      <c r="G9180" s="423">
        <v>2023</v>
      </c>
      <c r="H9180" s="424">
        <f>VLOOKUP(G9180,[3]잔가율!$B$3:$C$33,2,FALSE)</f>
        <v>0.82599999999999996</v>
      </c>
      <c r="I9180" s="434">
        <f t="shared" si="143"/>
        <v>24763480</v>
      </c>
    </row>
    <row r="9181" spans="1:9">
      <c r="A9181" s="421">
        <v>9180</v>
      </c>
      <c r="B9181" s="422" t="s">
        <v>7711</v>
      </c>
      <c r="C9181" s="422" t="s">
        <v>11561</v>
      </c>
      <c r="D9181" s="422" t="s">
        <v>2017</v>
      </c>
      <c r="E9181" s="422" t="s">
        <v>13188</v>
      </c>
      <c r="F9181" s="438">
        <v>29980000</v>
      </c>
      <c r="G9181" s="423">
        <v>2023</v>
      </c>
      <c r="H9181" s="424">
        <f>VLOOKUP(G9181,[3]잔가율!$B$3:$C$33,2,FALSE)</f>
        <v>0.82599999999999996</v>
      </c>
      <c r="I9181" s="434">
        <f t="shared" si="143"/>
        <v>24763480</v>
      </c>
    </row>
    <row r="9182" spans="1:9">
      <c r="A9182" s="421">
        <v>9181</v>
      </c>
      <c r="B9182" s="422" t="s">
        <v>7711</v>
      </c>
      <c r="C9182" s="422" t="s">
        <v>11561</v>
      </c>
      <c r="D9182" s="422" t="s">
        <v>2017</v>
      </c>
      <c r="E9182" s="422" t="s">
        <v>13189</v>
      </c>
      <c r="F9182" s="438">
        <v>34800000</v>
      </c>
      <c r="G9182" s="423">
        <v>2023</v>
      </c>
      <c r="H9182" s="424">
        <f>VLOOKUP(G9182,[3]잔가율!$B$3:$C$33,2,FALSE)</f>
        <v>0.82599999999999996</v>
      </c>
      <c r="I9182" s="434">
        <f t="shared" si="143"/>
        <v>28744800</v>
      </c>
    </row>
    <row r="9183" spans="1:9">
      <c r="A9183" s="421">
        <v>9182</v>
      </c>
      <c r="B9183" s="422" t="s">
        <v>7711</v>
      </c>
      <c r="C9183" s="422" t="s">
        <v>11561</v>
      </c>
      <c r="D9183" s="422" t="s">
        <v>2017</v>
      </c>
      <c r="E9183" s="422" t="s">
        <v>13190</v>
      </c>
      <c r="F9183" s="438">
        <v>37340000</v>
      </c>
      <c r="G9183" s="423">
        <v>2023</v>
      </c>
      <c r="H9183" s="424">
        <f>VLOOKUP(G9183,[3]잔가율!$B$3:$C$33,2,FALSE)</f>
        <v>0.82599999999999996</v>
      </c>
      <c r="I9183" s="434">
        <f t="shared" si="143"/>
        <v>30842840</v>
      </c>
    </row>
    <row r="9184" spans="1:9">
      <c r="A9184" s="421">
        <v>9183</v>
      </c>
      <c r="B9184" s="422" t="s">
        <v>7711</v>
      </c>
      <c r="C9184" s="422" t="s">
        <v>11561</v>
      </c>
      <c r="D9184" s="422" t="s">
        <v>2017</v>
      </c>
      <c r="E9184" s="422" t="s">
        <v>13191</v>
      </c>
      <c r="F9184" s="438">
        <v>29180000</v>
      </c>
      <c r="G9184" s="423">
        <v>2023</v>
      </c>
      <c r="H9184" s="424">
        <f>VLOOKUP(G9184,[3]잔가율!$B$3:$C$33,2,FALSE)</f>
        <v>0.82599999999999996</v>
      </c>
      <c r="I9184" s="434">
        <f t="shared" si="143"/>
        <v>24102680</v>
      </c>
    </row>
    <row r="9185" spans="1:9">
      <c r="A9185" s="421">
        <v>9184</v>
      </c>
      <c r="B9185" s="422" t="s">
        <v>7711</v>
      </c>
      <c r="C9185" s="422" t="s">
        <v>11561</v>
      </c>
      <c r="D9185" s="422" t="s">
        <v>2017</v>
      </c>
      <c r="E9185" s="422" t="s">
        <v>13192</v>
      </c>
      <c r="F9185" s="438">
        <v>31540000</v>
      </c>
      <c r="G9185" s="423">
        <v>2023</v>
      </c>
      <c r="H9185" s="424">
        <f>VLOOKUP(G9185,[3]잔가율!$B$3:$C$33,2,FALSE)</f>
        <v>0.82599999999999996</v>
      </c>
      <c r="I9185" s="434">
        <f t="shared" si="143"/>
        <v>26052040</v>
      </c>
    </row>
    <row r="9186" spans="1:9">
      <c r="A9186" s="421">
        <v>9185</v>
      </c>
      <c r="B9186" s="422" t="s">
        <v>7711</v>
      </c>
      <c r="C9186" s="422" t="s">
        <v>11561</v>
      </c>
      <c r="D9186" s="422" t="s">
        <v>2017</v>
      </c>
      <c r="E9186" s="422" t="s">
        <v>13193</v>
      </c>
      <c r="F9186" s="438">
        <v>34400000</v>
      </c>
      <c r="G9186" s="423">
        <v>2023</v>
      </c>
      <c r="H9186" s="424">
        <f>VLOOKUP(G9186,[3]잔가율!$B$3:$C$33,2,FALSE)</f>
        <v>0.82599999999999996</v>
      </c>
      <c r="I9186" s="434">
        <f t="shared" si="143"/>
        <v>28414400</v>
      </c>
    </row>
    <row r="9187" spans="1:9">
      <c r="A9187" s="421">
        <v>9186</v>
      </c>
      <c r="B9187" s="422" t="s">
        <v>7711</v>
      </c>
      <c r="C9187" s="422" t="s">
        <v>11561</v>
      </c>
      <c r="D9187" s="422" t="s">
        <v>2017</v>
      </c>
      <c r="E9187" s="422" t="s">
        <v>13194</v>
      </c>
      <c r="F9187" s="438">
        <v>37520000</v>
      </c>
      <c r="G9187" s="423">
        <v>2023</v>
      </c>
      <c r="H9187" s="424">
        <f>VLOOKUP(G9187,[3]잔가율!$B$3:$C$33,2,FALSE)</f>
        <v>0.82599999999999996</v>
      </c>
      <c r="I9187" s="434">
        <f t="shared" si="143"/>
        <v>30991520</v>
      </c>
    </row>
    <row r="9188" spans="1:9">
      <c r="A9188" s="421">
        <v>9187</v>
      </c>
      <c r="B9188" s="422" t="s">
        <v>7711</v>
      </c>
      <c r="C9188" s="422" t="s">
        <v>11561</v>
      </c>
      <c r="D9188" s="422" t="s">
        <v>2017</v>
      </c>
      <c r="E9188" s="422" t="s">
        <v>13195</v>
      </c>
      <c r="F9188" s="438">
        <v>31010000</v>
      </c>
      <c r="G9188" s="423">
        <v>2023</v>
      </c>
      <c r="H9188" s="424">
        <f>VLOOKUP(G9188,[3]잔가율!$B$3:$C$33,2,FALSE)</f>
        <v>0.82599999999999996</v>
      </c>
      <c r="I9188" s="434">
        <f t="shared" si="143"/>
        <v>25614260</v>
      </c>
    </row>
    <row r="9189" spans="1:9">
      <c r="A9189" s="421">
        <v>9188</v>
      </c>
      <c r="B9189" s="422" t="s">
        <v>7711</v>
      </c>
      <c r="C9189" s="422" t="s">
        <v>11561</v>
      </c>
      <c r="D9189" s="422" t="s">
        <v>2017</v>
      </c>
      <c r="E9189" s="422" t="s">
        <v>13196</v>
      </c>
      <c r="F9189" s="438">
        <v>31010000</v>
      </c>
      <c r="G9189" s="423">
        <v>2023</v>
      </c>
      <c r="H9189" s="424">
        <f>VLOOKUP(G9189,[3]잔가율!$B$3:$C$33,2,FALSE)</f>
        <v>0.82599999999999996</v>
      </c>
      <c r="I9189" s="434">
        <f t="shared" si="143"/>
        <v>25614260</v>
      </c>
    </row>
    <row r="9190" spans="1:9">
      <c r="A9190" s="421">
        <v>9189</v>
      </c>
      <c r="B9190" s="422" t="s">
        <v>7711</v>
      </c>
      <c r="C9190" s="422" t="s">
        <v>11561</v>
      </c>
      <c r="D9190" s="422" t="s">
        <v>2017</v>
      </c>
      <c r="E9190" s="422" t="s">
        <v>13197</v>
      </c>
      <c r="F9190" s="438">
        <v>33420000</v>
      </c>
      <c r="G9190" s="423">
        <v>2023</v>
      </c>
      <c r="H9190" s="424">
        <f>VLOOKUP(G9190,[3]잔가율!$B$3:$C$33,2,FALSE)</f>
        <v>0.82599999999999996</v>
      </c>
      <c r="I9190" s="434">
        <f t="shared" si="143"/>
        <v>27604920</v>
      </c>
    </row>
    <row r="9191" spans="1:9">
      <c r="A9191" s="421">
        <v>9190</v>
      </c>
      <c r="B9191" s="422" t="s">
        <v>7711</v>
      </c>
      <c r="C9191" s="422" t="s">
        <v>11561</v>
      </c>
      <c r="D9191" s="422" t="s">
        <v>2017</v>
      </c>
      <c r="E9191" s="422" t="s">
        <v>13198</v>
      </c>
      <c r="F9191" s="438">
        <v>37260000</v>
      </c>
      <c r="G9191" s="423">
        <v>2023</v>
      </c>
      <c r="H9191" s="424">
        <f>VLOOKUP(G9191,[3]잔가율!$B$3:$C$33,2,FALSE)</f>
        <v>0.82599999999999996</v>
      </c>
      <c r="I9191" s="434">
        <f t="shared" si="143"/>
        <v>30776760</v>
      </c>
    </row>
    <row r="9192" spans="1:9">
      <c r="A9192" s="421">
        <v>9191</v>
      </c>
      <c r="B9192" s="422" t="s">
        <v>7711</v>
      </c>
      <c r="C9192" s="422" t="s">
        <v>11561</v>
      </c>
      <c r="D9192" s="422" t="s">
        <v>2017</v>
      </c>
      <c r="E9192" s="422" t="s">
        <v>13199</v>
      </c>
      <c r="F9192" s="438">
        <v>29990000</v>
      </c>
      <c r="G9192" s="423">
        <v>2023</v>
      </c>
      <c r="H9192" s="424">
        <f>VLOOKUP(G9192,[3]잔가율!$B$3:$C$33,2,FALSE)</f>
        <v>0.82599999999999996</v>
      </c>
      <c r="I9192" s="434">
        <f t="shared" si="143"/>
        <v>24771740</v>
      </c>
    </row>
    <row r="9193" spans="1:9">
      <c r="A9193" s="421">
        <v>9192</v>
      </c>
      <c r="B9193" s="422" t="s">
        <v>7711</v>
      </c>
      <c r="C9193" s="422" t="s">
        <v>11561</v>
      </c>
      <c r="D9193" s="422" t="s">
        <v>2017</v>
      </c>
      <c r="E9193" s="422" t="s">
        <v>13200</v>
      </c>
      <c r="F9193" s="438">
        <v>29990000</v>
      </c>
      <c r="G9193" s="423">
        <v>2023</v>
      </c>
      <c r="H9193" s="424">
        <f>VLOOKUP(G9193,[3]잔가율!$B$3:$C$33,2,FALSE)</f>
        <v>0.82599999999999996</v>
      </c>
      <c r="I9193" s="434">
        <f t="shared" si="143"/>
        <v>24771740</v>
      </c>
    </row>
    <row r="9194" spans="1:9">
      <c r="A9194" s="421">
        <v>9193</v>
      </c>
      <c r="B9194" s="422" t="s">
        <v>7711</v>
      </c>
      <c r="C9194" s="422" t="s">
        <v>11561</v>
      </c>
      <c r="D9194" s="422" t="s">
        <v>2017</v>
      </c>
      <c r="E9194" s="422" t="s">
        <v>13201</v>
      </c>
      <c r="F9194" s="438">
        <v>32840000</v>
      </c>
      <c r="G9194" s="423">
        <v>2023</v>
      </c>
      <c r="H9194" s="424">
        <f>VLOOKUP(G9194,[3]잔가율!$B$3:$C$33,2,FALSE)</f>
        <v>0.82599999999999996</v>
      </c>
      <c r="I9194" s="434">
        <f t="shared" si="143"/>
        <v>27125840</v>
      </c>
    </row>
    <row r="9195" spans="1:9">
      <c r="A9195" s="421">
        <v>9194</v>
      </c>
      <c r="B9195" s="422" t="s">
        <v>7711</v>
      </c>
      <c r="C9195" s="422" t="s">
        <v>11561</v>
      </c>
      <c r="D9195" s="422" t="s">
        <v>2017</v>
      </c>
      <c r="E9195" s="422" t="s">
        <v>13202</v>
      </c>
      <c r="F9195" s="438">
        <v>35970000</v>
      </c>
      <c r="G9195" s="423">
        <v>2023</v>
      </c>
      <c r="H9195" s="424">
        <f>VLOOKUP(G9195,[3]잔가율!$B$3:$C$33,2,FALSE)</f>
        <v>0.82599999999999996</v>
      </c>
      <c r="I9195" s="434">
        <f t="shared" si="143"/>
        <v>29711220</v>
      </c>
    </row>
    <row r="9196" spans="1:9">
      <c r="A9196" s="421">
        <v>9195</v>
      </c>
      <c r="B9196" s="422" t="s">
        <v>7711</v>
      </c>
      <c r="C9196" s="422" t="s">
        <v>11561</v>
      </c>
      <c r="D9196" s="422" t="s">
        <v>2017</v>
      </c>
      <c r="E9196" s="422" t="s">
        <v>13203</v>
      </c>
      <c r="F9196" s="438">
        <v>32800000</v>
      </c>
      <c r="G9196" s="423">
        <v>2023</v>
      </c>
      <c r="H9196" s="424">
        <f>VLOOKUP(G9196,[3]잔가율!$B$3:$C$33,2,FALSE)</f>
        <v>0.82599999999999996</v>
      </c>
      <c r="I9196" s="434">
        <f t="shared" si="143"/>
        <v>27092800</v>
      </c>
    </row>
    <row r="9197" spans="1:9">
      <c r="A9197" s="421">
        <v>9196</v>
      </c>
      <c r="B9197" s="422" t="s">
        <v>7711</v>
      </c>
      <c r="C9197" s="422" t="s">
        <v>11561</v>
      </c>
      <c r="D9197" s="422" t="s">
        <v>2017</v>
      </c>
      <c r="E9197" s="422" t="s">
        <v>13204</v>
      </c>
      <c r="F9197" s="438">
        <v>32800000</v>
      </c>
      <c r="G9197" s="423">
        <v>2023</v>
      </c>
      <c r="H9197" s="424">
        <f>VLOOKUP(G9197,[3]잔가율!$B$3:$C$33,2,FALSE)</f>
        <v>0.82599999999999996</v>
      </c>
      <c r="I9197" s="434">
        <f t="shared" si="143"/>
        <v>27092800</v>
      </c>
    </row>
    <row r="9198" spans="1:9">
      <c r="A9198" s="421">
        <v>9197</v>
      </c>
      <c r="B9198" s="422" t="s">
        <v>7711</v>
      </c>
      <c r="C9198" s="422" t="s">
        <v>11561</v>
      </c>
      <c r="D9198" s="422" t="s">
        <v>2017</v>
      </c>
      <c r="E9198" s="422" t="s">
        <v>13205</v>
      </c>
      <c r="F9198" s="438">
        <v>35200000</v>
      </c>
      <c r="G9198" s="423">
        <v>2023</v>
      </c>
      <c r="H9198" s="424">
        <f>VLOOKUP(G9198,[3]잔가율!$B$3:$C$33,2,FALSE)</f>
        <v>0.82599999999999996</v>
      </c>
      <c r="I9198" s="434">
        <f t="shared" si="143"/>
        <v>29075200</v>
      </c>
    </row>
    <row r="9199" spans="1:9">
      <c r="A9199" s="421">
        <v>9198</v>
      </c>
      <c r="B9199" s="422" t="s">
        <v>7711</v>
      </c>
      <c r="C9199" s="422" t="s">
        <v>11561</v>
      </c>
      <c r="D9199" s="422" t="s">
        <v>2017</v>
      </c>
      <c r="E9199" s="422" t="s">
        <v>13206</v>
      </c>
      <c r="F9199" s="438">
        <v>39040000</v>
      </c>
      <c r="G9199" s="423">
        <v>2023</v>
      </c>
      <c r="H9199" s="424">
        <f>VLOOKUP(G9199,[3]잔가율!$B$3:$C$33,2,FALSE)</f>
        <v>0.82599999999999996</v>
      </c>
      <c r="I9199" s="434">
        <f t="shared" si="143"/>
        <v>32247040</v>
      </c>
    </row>
    <row r="9200" spans="1:9">
      <c r="A9200" s="421">
        <v>9199</v>
      </c>
      <c r="B9200" s="422" t="s">
        <v>7711</v>
      </c>
      <c r="C9200" s="422" t="s">
        <v>11561</v>
      </c>
      <c r="D9200" s="422" t="s">
        <v>2017</v>
      </c>
      <c r="E9200" s="422" t="s">
        <v>13207</v>
      </c>
      <c r="F9200" s="438">
        <v>29400000</v>
      </c>
      <c r="G9200" s="423">
        <v>2023</v>
      </c>
      <c r="H9200" s="424">
        <f>VLOOKUP(G9200,[3]잔가율!$B$3:$C$33,2,FALSE)</f>
        <v>0.82599999999999996</v>
      </c>
      <c r="I9200" s="434">
        <f t="shared" si="143"/>
        <v>24284400</v>
      </c>
    </row>
    <row r="9201" spans="1:9">
      <c r="A9201" s="421">
        <v>9200</v>
      </c>
      <c r="B9201" s="422" t="s">
        <v>7711</v>
      </c>
      <c r="C9201" s="422" t="s">
        <v>11561</v>
      </c>
      <c r="D9201" s="422" t="s">
        <v>2017</v>
      </c>
      <c r="E9201" s="422" t="s">
        <v>13208</v>
      </c>
      <c r="F9201" s="438">
        <v>31770000</v>
      </c>
      <c r="G9201" s="423">
        <v>2023</v>
      </c>
      <c r="H9201" s="424">
        <f>VLOOKUP(G9201,[3]잔가율!$B$3:$C$33,2,FALSE)</f>
        <v>0.82599999999999996</v>
      </c>
      <c r="I9201" s="434">
        <f t="shared" si="143"/>
        <v>26242020</v>
      </c>
    </row>
    <row r="9202" spans="1:9">
      <c r="A9202" s="421">
        <v>9201</v>
      </c>
      <c r="B9202" s="422" t="s">
        <v>7711</v>
      </c>
      <c r="C9202" s="422" t="s">
        <v>11561</v>
      </c>
      <c r="D9202" s="422" t="s">
        <v>2017</v>
      </c>
      <c r="E9202" s="422" t="s">
        <v>13209</v>
      </c>
      <c r="F9202" s="438">
        <v>34620000</v>
      </c>
      <c r="G9202" s="423">
        <v>2023</v>
      </c>
      <c r="H9202" s="424">
        <f>VLOOKUP(G9202,[3]잔가율!$B$3:$C$33,2,FALSE)</f>
        <v>0.82599999999999996</v>
      </c>
      <c r="I9202" s="434">
        <f t="shared" si="143"/>
        <v>28596120</v>
      </c>
    </row>
    <row r="9203" spans="1:9">
      <c r="A9203" s="421">
        <v>9202</v>
      </c>
      <c r="B9203" s="422" t="s">
        <v>7711</v>
      </c>
      <c r="C9203" s="422" t="s">
        <v>11561</v>
      </c>
      <c r="D9203" s="422" t="s">
        <v>2017</v>
      </c>
      <c r="E9203" s="422" t="s">
        <v>13210</v>
      </c>
      <c r="F9203" s="438">
        <v>37750000</v>
      </c>
      <c r="G9203" s="423">
        <v>2023</v>
      </c>
      <c r="H9203" s="424">
        <f>VLOOKUP(G9203,[3]잔가율!$B$3:$C$33,2,FALSE)</f>
        <v>0.82599999999999996</v>
      </c>
      <c r="I9203" s="434">
        <f t="shared" si="143"/>
        <v>31181500</v>
      </c>
    </row>
    <row r="9204" spans="1:9">
      <c r="A9204" s="421">
        <v>9203</v>
      </c>
      <c r="B9204" s="426" t="s">
        <v>7711</v>
      </c>
      <c r="C9204" s="426" t="s">
        <v>11561</v>
      </c>
      <c r="D9204" s="426" t="s">
        <v>2017</v>
      </c>
      <c r="E9204" s="426" t="s">
        <v>13211</v>
      </c>
      <c r="F9204" s="441">
        <v>29930000</v>
      </c>
      <c r="G9204" s="423">
        <v>2023</v>
      </c>
      <c r="H9204" s="424">
        <f>VLOOKUP(G9204,[3]잔가율!$B$3:$C$33,2,FALSE)</f>
        <v>0.82599999999999996</v>
      </c>
      <c r="I9204" s="434">
        <f t="shared" si="143"/>
        <v>24722180</v>
      </c>
    </row>
    <row r="9205" spans="1:9">
      <c r="A9205" s="421">
        <v>9204</v>
      </c>
      <c r="B9205" s="425" t="s">
        <v>7711</v>
      </c>
      <c r="C9205" s="425" t="s">
        <v>11561</v>
      </c>
      <c r="D9205" s="425" t="s">
        <v>2017</v>
      </c>
      <c r="E9205" s="425" t="s">
        <v>13212</v>
      </c>
      <c r="F9205" s="443">
        <v>29970000</v>
      </c>
      <c r="G9205" s="423">
        <v>2023</v>
      </c>
      <c r="H9205" s="424">
        <f>VLOOKUP(G9205,[3]잔가율!$B$3:$C$33,2,FALSE)</f>
        <v>0.82599999999999996</v>
      </c>
      <c r="I9205" s="434">
        <f t="shared" si="143"/>
        <v>24755220</v>
      </c>
    </row>
    <row r="9206" spans="1:9">
      <c r="A9206" s="421">
        <v>9205</v>
      </c>
      <c r="B9206" s="425" t="s">
        <v>7711</v>
      </c>
      <c r="C9206" s="425" t="s">
        <v>11561</v>
      </c>
      <c r="D9206" s="425" t="s">
        <v>2017</v>
      </c>
      <c r="E9206" s="425" t="s">
        <v>13213</v>
      </c>
      <c r="F9206" s="443">
        <v>33100000</v>
      </c>
      <c r="G9206" s="423">
        <v>2023</v>
      </c>
      <c r="H9206" s="424">
        <f>VLOOKUP(G9206,[3]잔가율!$B$3:$C$33,2,FALSE)</f>
        <v>0.82599999999999996</v>
      </c>
      <c r="I9206" s="434">
        <f t="shared" si="143"/>
        <v>27340600</v>
      </c>
    </row>
    <row r="9207" spans="1:9">
      <c r="A9207" s="421">
        <v>9206</v>
      </c>
      <c r="B9207" s="425" t="s">
        <v>7711</v>
      </c>
      <c r="C9207" s="425" t="s">
        <v>11561</v>
      </c>
      <c r="D9207" s="425" t="s">
        <v>2017</v>
      </c>
      <c r="E9207" s="425" t="s">
        <v>13214</v>
      </c>
      <c r="F9207" s="443">
        <v>31520000</v>
      </c>
      <c r="G9207" s="423">
        <v>2023</v>
      </c>
      <c r="H9207" s="424">
        <f>VLOOKUP(G9207,[3]잔가율!$B$3:$C$33,2,FALSE)</f>
        <v>0.82599999999999996</v>
      </c>
      <c r="I9207" s="434">
        <f t="shared" si="143"/>
        <v>26035520</v>
      </c>
    </row>
    <row r="9208" spans="1:9">
      <c r="A9208" s="421">
        <v>9207</v>
      </c>
      <c r="B9208" s="425" t="s">
        <v>7711</v>
      </c>
      <c r="C9208" s="425" t="s">
        <v>11561</v>
      </c>
      <c r="D9208" s="425" t="s">
        <v>2017</v>
      </c>
      <c r="E9208" s="425" t="s">
        <v>13215</v>
      </c>
      <c r="F9208" s="443">
        <v>31560000</v>
      </c>
      <c r="G9208" s="423">
        <v>2023</v>
      </c>
      <c r="H9208" s="424">
        <f>VLOOKUP(G9208,[3]잔가율!$B$3:$C$33,2,FALSE)</f>
        <v>0.82599999999999996</v>
      </c>
      <c r="I9208" s="434">
        <f t="shared" si="143"/>
        <v>26068560</v>
      </c>
    </row>
    <row r="9209" spans="1:9">
      <c r="A9209" s="421">
        <v>9208</v>
      </c>
      <c r="B9209" s="425" t="s">
        <v>7711</v>
      </c>
      <c r="C9209" s="425" t="s">
        <v>11561</v>
      </c>
      <c r="D9209" s="425" t="s">
        <v>2017</v>
      </c>
      <c r="E9209" s="425" t="s">
        <v>13216</v>
      </c>
      <c r="F9209" s="443">
        <v>34710000</v>
      </c>
      <c r="G9209" s="423">
        <v>2023</v>
      </c>
      <c r="H9209" s="424">
        <f>VLOOKUP(G9209,[3]잔가율!$B$3:$C$33,2,FALSE)</f>
        <v>0.82599999999999996</v>
      </c>
      <c r="I9209" s="434">
        <f t="shared" si="143"/>
        <v>28670460</v>
      </c>
    </row>
    <row r="9210" spans="1:9">
      <c r="A9210" s="421">
        <v>9209</v>
      </c>
      <c r="B9210" s="426" t="s">
        <v>7711</v>
      </c>
      <c r="C9210" s="426" t="s">
        <v>11561</v>
      </c>
      <c r="D9210" s="426" t="s">
        <v>2017</v>
      </c>
      <c r="E9210" s="426" t="s">
        <v>13217</v>
      </c>
      <c r="F9210" s="441">
        <v>30350000</v>
      </c>
      <c r="G9210" s="423">
        <v>2023</v>
      </c>
      <c r="H9210" s="424">
        <f>VLOOKUP(G9210,[3]잔가율!$B$3:$C$33,2,FALSE)</f>
        <v>0.82599999999999996</v>
      </c>
      <c r="I9210" s="434">
        <f t="shared" si="143"/>
        <v>25069100</v>
      </c>
    </row>
    <row r="9211" spans="1:9">
      <c r="A9211" s="421">
        <v>9210</v>
      </c>
      <c r="B9211" s="426" t="s">
        <v>7711</v>
      </c>
      <c r="C9211" s="426" t="s">
        <v>11561</v>
      </c>
      <c r="D9211" s="426" t="s">
        <v>2017</v>
      </c>
      <c r="E9211" s="426" t="s">
        <v>13218</v>
      </c>
      <c r="F9211" s="441">
        <v>34930000</v>
      </c>
      <c r="G9211" s="423">
        <v>2023</v>
      </c>
      <c r="H9211" s="424">
        <f>VLOOKUP(G9211,[3]잔가율!$B$3:$C$33,2,FALSE)</f>
        <v>0.82599999999999996</v>
      </c>
      <c r="I9211" s="434">
        <f t="shared" si="143"/>
        <v>28852180</v>
      </c>
    </row>
    <row r="9212" spans="1:9">
      <c r="A9212" s="421">
        <v>9211</v>
      </c>
      <c r="B9212" s="426" t="s">
        <v>7711</v>
      </c>
      <c r="C9212" s="426" t="s">
        <v>11561</v>
      </c>
      <c r="D9212" s="426" t="s">
        <v>2017</v>
      </c>
      <c r="E9212" s="426" t="s">
        <v>13219</v>
      </c>
      <c r="F9212" s="441">
        <v>33210000</v>
      </c>
      <c r="G9212" s="423">
        <v>2023</v>
      </c>
      <c r="H9212" s="424">
        <f>VLOOKUP(G9212,[3]잔가율!$B$3:$C$33,2,FALSE)</f>
        <v>0.82599999999999996</v>
      </c>
      <c r="I9212" s="434">
        <f t="shared" si="143"/>
        <v>27431460</v>
      </c>
    </row>
    <row r="9213" spans="1:9">
      <c r="A9213" s="421">
        <v>9212</v>
      </c>
      <c r="B9213" s="426" t="s">
        <v>7711</v>
      </c>
      <c r="C9213" s="426" t="s">
        <v>11561</v>
      </c>
      <c r="D9213" s="426" t="s">
        <v>2017</v>
      </c>
      <c r="E9213" s="426" t="s">
        <v>13220</v>
      </c>
      <c r="F9213" s="441">
        <v>32570000</v>
      </c>
      <c r="G9213" s="423">
        <v>2023</v>
      </c>
      <c r="H9213" s="424">
        <f>VLOOKUP(G9213,[3]잔가율!$B$3:$C$33,2,FALSE)</f>
        <v>0.82599999999999996</v>
      </c>
      <c r="I9213" s="434">
        <f t="shared" si="143"/>
        <v>26902820</v>
      </c>
    </row>
    <row r="9214" spans="1:9">
      <c r="A9214" s="421">
        <v>9213</v>
      </c>
      <c r="B9214" s="425" t="s">
        <v>7711</v>
      </c>
      <c r="C9214" s="425" t="s">
        <v>11561</v>
      </c>
      <c r="D9214" s="425" t="s">
        <v>2017</v>
      </c>
      <c r="E9214" s="425" t="s">
        <v>13221</v>
      </c>
      <c r="F9214" s="443">
        <v>31150000</v>
      </c>
      <c r="G9214" s="423">
        <v>2023</v>
      </c>
      <c r="H9214" s="424">
        <f>VLOOKUP(G9214,[3]잔가율!$B$3:$C$33,2,FALSE)</f>
        <v>0.82599999999999996</v>
      </c>
      <c r="I9214" s="434">
        <f t="shared" si="143"/>
        <v>25729900</v>
      </c>
    </row>
    <row r="9215" spans="1:9">
      <c r="A9215" s="421">
        <v>9214</v>
      </c>
      <c r="B9215" s="425" t="s">
        <v>7711</v>
      </c>
      <c r="C9215" s="425" t="s">
        <v>11561</v>
      </c>
      <c r="D9215" s="425" t="s">
        <v>2017</v>
      </c>
      <c r="E9215" s="425" t="s">
        <v>13222</v>
      </c>
      <c r="F9215" s="443">
        <v>30700000</v>
      </c>
      <c r="G9215" s="423">
        <v>2023</v>
      </c>
      <c r="H9215" s="424">
        <f>VLOOKUP(G9215,[3]잔가율!$B$3:$C$33,2,FALSE)</f>
        <v>0.82599999999999996</v>
      </c>
      <c r="I9215" s="434">
        <f t="shared" si="143"/>
        <v>25358200</v>
      </c>
    </row>
    <row r="9216" spans="1:9">
      <c r="A9216" s="421">
        <v>9215</v>
      </c>
      <c r="B9216" s="426" t="s">
        <v>7711</v>
      </c>
      <c r="C9216" s="426" t="s">
        <v>11561</v>
      </c>
      <c r="D9216" s="426" t="s">
        <v>2017</v>
      </c>
      <c r="E9216" s="426" t="s">
        <v>13223</v>
      </c>
      <c r="F9216" s="441">
        <v>32490000</v>
      </c>
      <c r="G9216" s="423">
        <v>2023</v>
      </c>
      <c r="H9216" s="424">
        <f>VLOOKUP(G9216,[3]잔가율!$B$3:$C$33,2,FALSE)</f>
        <v>0.82599999999999996</v>
      </c>
      <c r="I9216" s="434">
        <f t="shared" si="143"/>
        <v>26836740</v>
      </c>
    </row>
    <row r="9217" spans="1:9">
      <c r="A9217" s="421">
        <v>9216</v>
      </c>
      <c r="B9217" s="426" t="s">
        <v>7711</v>
      </c>
      <c r="C9217" s="426" t="s">
        <v>11561</v>
      </c>
      <c r="D9217" s="426" t="s">
        <v>2017</v>
      </c>
      <c r="E9217" s="426" t="s">
        <v>13224</v>
      </c>
      <c r="F9217" s="441">
        <v>37410000</v>
      </c>
      <c r="G9217" s="423">
        <v>2023</v>
      </c>
      <c r="H9217" s="424">
        <f>VLOOKUP(G9217,[3]잔가율!$B$3:$C$33,2,FALSE)</f>
        <v>0.82599999999999996</v>
      </c>
      <c r="I9217" s="434">
        <f t="shared" si="143"/>
        <v>30900660</v>
      </c>
    </row>
    <row r="9218" spans="1:9">
      <c r="A9218" s="421">
        <v>9217</v>
      </c>
      <c r="B9218" s="426" t="s">
        <v>7711</v>
      </c>
      <c r="C9218" s="426" t="s">
        <v>11561</v>
      </c>
      <c r="D9218" s="426" t="s">
        <v>2017</v>
      </c>
      <c r="E9218" s="426" t="s">
        <v>13225</v>
      </c>
      <c r="F9218" s="441">
        <v>40880000</v>
      </c>
      <c r="G9218" s="423">
        <v>2023</v>
      </c>
      <c r="H9218" s="424">
        <f>VLOOKUP(G9218,[3]잔가율!$B$3:$C$33,2,FALSE)</f>
        <v>0.82599999999999996</v>
      </c>
      <c r="I9218" s="434">
        <f t="shared" ref="I9218:I9281" si="144">ROUNDDOWN(F9218*H9218,0)</f>
        <v>33766880</v>
      </c>
    </row>
    <row r="9219" spans="1:9">
      <c r="A9219" s="421">
        <v>9218</v>
      </c>
      <c r="B9219" s="426" t="s">
        <v>7711</v>
      </c>
      <c r="C9219" s="426" t="s">
        <v>11561</v>
      </c>
      <c r="D9219" s="426" t="s">
        <v>2017</v>
      </c>
      <c r="E9219" s="426" t="s">
        <v>13226</v>
      </c>
      <c r="F9219" s="441">
        <v>29170000</v>
      </c>
      <c r="G9219" s="423">
        <v>2023</v>
      </c>
      <c r="H9219" s="424">
        <f>VLOOKUP(G9219,[3]잔가율!$B$3:$C$33,2,FALSE)</f>
        <v>0.82599999999999996</v>
      </c>
      <c r="I9219" s="434">
        <f t="shared" si="144"/>
        <v>24094420</v>
      </c>
    </row>
    <row r="9220" spans="1:9">
      <c r="A9220" s="421">
        <v>9219</v>
      </c>
      <c r="B9220" s="426" t="s">
        <v>7711</v>
      </c>
      <c r="C9220" s="426" t="s">
        <v>11561</v>
      </c>
      <c r="D9220" s="426" t="s">
        <v>2017</v>
      </c>
      <c r="E9220" s="426" t="s">
        <v>13227</v>
      </c>
      <c r="F9220" s="441">
        <v>29710000</v>
      </c>
      <c r="G9220" s="423">
        <v>2023</v>
      </c>
      <c r="H9220" s="424">
        <f>VLOOKUP(G9220,[3]잔가율!$B$3:$C$33,2,FALSE)</f>
        <v>0.82599999999999996</v>
      </c>
      <c r="I9220" s="434">
        <f t="shared" si="144"/>
        <v>24540460</v>
      </c>
    </row>
    <row r="9221" spans="1:9">
      <c r="A9221" s="421">
        <v>9220</v>
      </c>
      <c r="B9221" s="426" t="s">
        <v>7711</v>
      </c>
      <c r="C9221" s="426" t="s">
        <v>11561</v>
      </c>
      <c r="D9221" s="426" t="s">
        <v>2017</v>
      </c>
      <c r="E9221" s="426" t="s">
        <v>13228</v>
      </c>
      <c r="F9221" s="441">
        <v>33200000</v>
      </c>
      <c r="G9221" s="423">
        <v>2023</v>
      </c>
      <c r="H9221" s="424">
        <f>VLOOKUP(G9221,[3]잔가율!$B$3:$C$33,2,FALSE)</f>
        <v>0.82599999999999996</v>
      </c>
      <c r="I9221" s="434">
        <f t="shared" si="144"/>
        <v>27423200</v>
      </c>
    </row>
    <row r="9222" spans="1:9">
      <c r="A9222" s="421">
        <v>9221</v>
      </c>
      <c r="B9222" s="426" t="s">
        <v>7711</v>
      </c>
      <c r="C9222" s="426" t="s">
        <v>11561</v>
      </c>
      <c r="D9222" s="426" t="s">
        <v>2017</v>
      </c>
      <c r="E9222" s="426" t="s">
        <v>13229</v>
      </c>
      <c r="F9222" s="441">
        <v>31810000</v>
      </c>
      <c r="G9222" s="423">
        <v>2023</v>
      </c>
      <c r="H9222" s="424">
        <f>VLOOKUP(G9222,[3]잔가율!$B$3:$C$33,2,FALSE)</f>
        <v>0.82599999999999996</v>
      </c>
      <c r="I9222" s="434">
        <f t="shared" si="144"/>
        <v>26275060</v>
      </c>
    </row>
    <row r="9223" spans="1:9">
      <c r="A9223" s="421">
        <v>9222</v>
      </c>
      <c r="B9223" s="426" t="s">
        <v>7711</v>
      </c>
      <c r="C9223" s="426" t="s">
        <v>11561</v>
      </c>
      <c r="D9223" s="426" t="s">
        <v>2017</v>
      </c>
      <c r="E9223" s="426" t="s">
        <v>13230</v>
      </c>
      <c r="F9223" s="441">
        <v>35660000</v>
      </c>
      <c r="G9223" s="423">
        <v>2023</v>
      </c>
      <c r="H9223" s="424">
        <f>VLOOKUP(G9223,[3]잔가율!$B$3:$C$33,2,FALSE)</f>
        <v>0.82599999999999996</v>
      </c>
      <c r="I9223" s="434">
        <f t="shared" si="144"/>
        <v>29455160</v>
      </c>
    </row>
    <row r="9224" spans="1:9">
      <c r="A9224" s="421">
        <v>9223</v>
      </c>
      <c r="B9224" s="426" t="s">
        <v>7711</v>
      </c>
      <c r="C9224" s="426" t="s">
        <v>11561</v>
      </c>
      <c r="D9224" s="426" t="s">
        <v>2017</v>
      </c>
      <c r="E9224" s="426" t="s">
        <v>13231</v>
      </c>
      <c r="F9224" s="441">
        <v>28780000</v>
      </c>
      <c r="G9224" s="423">
        <v>2023</v>
      </c>
      <c r="H9224" s="424">
        <f>VLOOKUP(G9224,[3]잔가율!$B$3:$C$33,2,FALSE)</f>
        <v>0.82599999999999996</v>
      </c>
      <c r="I9224" s="434">
        <f t="shared" si="144"/>
        <v>23772280</v>
      </c>
    </row>
    <row r="9225" spans="1:9">
      <c r="A9225" s="421">
        <v>9224</v>
      </c>
      <c r="B9225" s="426" t="s">
        <v>7711</v>
      </c>
      <c r="C9225" s="426" t="s">
        <v>11561</v>
      </c>
      <c r="D9225" s="426" t="s">
        <v>2017</v>
      </c>
      <c r="E9225" s="426" t="s">
        <v>13232</v>
      </c>
      <c r="F9225" s="441">
        <v>35370000</v>
      </c>
      <c r="G9225" s="423">
        <v>2023</v>
      </c>
      <c r="H9225" s="424">
        <f>VLOOKUP(G9225,[3]잔가율!$B$3:$C$33,2,FALSE)</f>
        <v>0.82599999999999996</v>
      </c>
      <c r="I9225" s="434">
        <f t="shared" si="144"/>
        <v>29215620</v>
      </c>
    </row>
    <row r="9226" spans="1:9">
      <c r="A9226" s="421">
        <v>9225</v>
      </c>
      <c r="B9226" s="426" t="s">
        <v>7711</v>
      </c>
      <c r="C9226" s="426" t="s">
        <v>11561</v>
      </c>
      <c r="D9226" s="426" t="s">
        <v>2017</v>
      </c>
      <c r="E9226" s="426" t="s">
        <v>13233</v>
      </c>
      <c r="F9226" s="441">
        <v>31050000</v>
      </c>
      <c r="G9226" s="423">
        <v>2023</v>
      </c>
      <c r="H9226" s="424">
        <f>VLOOKUP(G9226,[3]잔가율!$B$3:$C$33,2,FALSE)</f>
        <v>0.82599999999999996</v>
      </c>
      <c r="I9226" s="434">
        <f t="shared" si="144"/>
        <v>25647300</v>
      </c>
    </row>
    <row r="9227" spans="1:9">
      <c r="A9227" s="421">
        <v>9226</v>
      </c>
      <c r="B9227" s="426" t="s">
        <v>7711</v>
      </c>
      <c r="C9227" s="426" t="s">
        <v>11561</v>
      </c>
      <c r="D9227" s="426" t="s">
        <v>2017</v>
      </c>
      <c r="E9227" s="426" t="s">
        <v>13234</v>
      </c>
      <c r="F9227" s="441">
        <v>30670000</v>
      </c>
      <c r="G9227" s="423">
        <v>2023</v>
      </c>
      <c r="H9227" s="424">
        <f>VLOOKUP(G9227,[3]잔가율!$B$3:$C$33,2,FALSE)</f>
        <v>0.82599999999999996</v>
      </c>
      <c r="I9227" s="434">
        <f t="shared" si="144"/>
        <v>25333420</v>
      </c>
    </row>
    <row r="9228" spans="1:9">
      <c r="A9228" s="421">
        <v>9227</v>
      </c>
      <c r="B9228" s="426" t="s">
        <v>7711</v>
      </c>
      <c r="C9228" s="426" t="s">
        <v>11561</v>
      </c>
      <c r="D9228" s="426" t="s">
        <v>2017</v>
      </c>
      <c r="E9228" s="426" t="s">
        <v>13235</v>
      </c>
      <c r="F9228" s="441">
        <v>35050000</v>
      </c>
      <c r="G9228" s="423">
        <v>2023</v>
      </c>
      <c r="H9228" s="424">
        <f>VLOOKUP(G9228,[3]잔가율!$B$3:$C$33,2,FALSE)</f>
        <v>0.82599999999999996</v>
      </c>
      <c r="I9228" s="434">
        <f t="shared" si="144"/>
        <v>28951300</v>
      </c>
    </row>
    <row r="9229" spans="1:9">
      <c r="A9229" s="421">
        <v>9228</v>
      </c>
      <c r="B9229" s="426" t="s">
        <v>7711</v>
      </c>
      <c r="C9229" s="426" t="s">
        <v>11561</v>
      </c>
      <c r="D9229" s="426" t="s">
        <v>2017</v>
      </c>
      <c r="E9229" s="426" t="s">
        <v>13236</v>
      </c>
      <c r="F9229" s="441">
        <v>31400000</v>
      </c>
      <c r="G9229" s="423">
        <v>2023</v>
      </c>
      <c r="H9229" s="424">
        <f>VLOOKUP(G9229,[3]잔가율!$B$3:$C$33,2,FALSE)</f>
        <v>0.82599999999999996</v>
      </c>
      <c r="I9229" s="434">
        <f t="shared" si="144"/>
        <v>25936400</v>
      </c>
    </row>
    <row r="9230" spans="1:9">
      <c r="A9230" s="421">
        <v>9229</v>
      </c>
      <c r="B9230" s="426" t="s">
        <v>7711</v>
      </c>
      <c r="C9230" s="426" t="s">
        <v>11561</v>
      </c>
      <c r="D9230" s="426" t="s">
        <v>2017</v>
      </c>
      <c r="E9230" s="426" t="s">
        <v>13237</v>
      </c>
      <c r="F9230" s="441">
        <v>35960000</v>
      </c>
      <c r="G9230" s="423">
        <v>2023</v>
      </c>
      <c r="H9230" s="424">
        <f>VLOOKUP(G9230,[3]잔가율!$B$3:$C$33,2,FALSE)</f>
        <v>0.82599999999999996</v>
      </c>
      <c r="I9230" s="434">
        <f t="shared" si="144"/>
        <v>29702960</v>
      </c>
    </row>
    <row r="9231" spans="1:9">
      <c r="A9231" s="421">
        <v>9230</v>
      </c>
      <c r="B9231" s="426" t="s">
        <v>7711</v>
      </c>
      <c r="C9231" s="426" t="s">
        <v>11561</v>
      </c>
      <c r="D9231" s="426" t="s">
        <v>2017</v>
      </c>
      <c r="E9231" s="426" t="s">
        <v>13238</v>
      </c>
      <c r="F9231" s="441">
        <v>34130000</v>
      </c>
      <c r="G9231" s="423">
        <v>2023</v>
      </c>
      <c r="H9231" s="424">
        <f>VLOOKUP(G9231,[3]잔가율!$B$3:$C$33,2,FALSE)</f>
        <v>0.82599999999999996</v>
      </c>
      <c r="I9231" s="434">
        <f t="shared" si="144"/>
        <v>28191380</v>
      </c>
    </row>
    <row r="9232" spans="1:9">
      <c r="A9232" s="421">
        <v>9231</v>
      </c>
      <c r="B9232" s="422" t="s">
        <v>7711</v>
      </c>
      <c r="C9232" s="422" t="s">
        <v>11561</v>
      </c>
      <c r="D9232" s="422" t="s">
        <v>2017</v>
      </c>
      <c r="E9232" s="422" t="s">
        <v>13239</v>
      </c>
      <c r="F9232" s="438">
        <v>36260000</v>
      </c>
      <c r="G9232" s="423">
        <v>2023</v>
      </c>
      <c r="H9232" s="424">
        <f>VLOOKUP(G9232,[3]잔가율!$B$3:$C$33,2,FALSE)</f>
        <v>0.82599999999999996</v>
      </c>
      <c r="I9232" s="434">
        <f t="shared" si="144"/>
        <v>29950760</v>
      </c>
    </row>
    <row r="9233" spans="1:9">
      <c r="A9233" s="421">
        <v>9232</v>
      </c>
      <c r="B9233" s="313" t="s">
        <v>7711</v>
      </c>
      <c r="C9233" s="426" t="s">
        <v>11561</v>
      </c>
      <c r="D9233" s="426" t="s">
        <v>15868</v>
      </c>
      <c r="E9233" s="426" t="s">
        <v>13241</v>
      </c>
      <c r="F9233" s="442">
        <v>31270000</v>
      </c>
      <c r="G9233" s="423">
        <v>2023</v>
      </c>
      <c r="H9233" s="424">
        <f>VLOOKUP(G9233,[3]잔가율!$B$3:$C$33,2,FALSE)</f>
        <v>0.82599999999999996</v>
      </c>
      <c r="I9233" s="434">
        <f t="shared" si="144"/>
        <v>25829020</v>
      </c>
    </row>
    <row r="9234" spans="1:9">
      <c r="A9234" s="421">
        <v>9233</v>
      </c>
      <c r="B9234" s="313" t="s">
        <v>7711</v>
      </c>
      <c r="C9234" s="426" t="s">
        <v>11561</v>
      </c>
      <c r="D9234" s="426" t="s">
        <v>13240</v>
      </c>
      <c r="E9234" s="426" t="s">
        <v>13242</v>
      </c>
      <c r="F9234" s="442">
        <v>31800000</v>
      </c>
      <c r="G9234" s="423">
        <v>2023</v>
      </c>
      <c r="H9234" s="424">
        <f>VLOOKUP(G9234,[3]잔가율!$B$3:$C$33,2,FALSE)</f>
        <v>0.82599999999999996</v>
      </c>
      <c r="I9234" s="434">
        <f t="shared" si="144"/>
        <v>26266800</v>
      </c>
    </row>
    <row r="9235" spans="1:9">
      <c r="A9235" s="421">
        <v>9234</v>
      </c>
      <c r="B9235" s="313" t="s">
        <v>7711</v>
      </c>
      <c r="C9235" s="426" t="s">
        <v>11561</v>
      </c>
      <c r="D9235" s="426" t="s">
        <v>13240</v>
      </c>
      <c r="E9235" s="426" t="s">
        <v>13243</v>
      </c>
      <c r="F9235" s="442">
        <v>33590000</v>
      </c>
      <c r="G9235" s="423">
        <v>2023</v>
      </c>
      <c r="H9235" s="424">
        <f>VLOOKUP(G9235,[3]잔가율!$B$3:$C$33,2,FALSE)</f>
        <v>0.82599999999999996</v>
      </c>
      <c r="I9235" s="434">
        <f t="shared" si="144"/>
        <v>27745340</v>
      </c>
    </row>
    <row r="9236" spans="1:9">
      <c r="A9236" s="421">
        <v>9235</v>
      </c>
      <c r="B9236" s="313" t="s">
        <v>7711</v>
      </c>
      <c r="C9236" s="426" t="s">
        <v>11561</v>
      </c>
      <c r="D9236" s="426" t="s">
        <v>13240</v>
      </c>
      <c r="E9236" s="426" t="s">
        <v>13244</v>
      </c>
      <c r="F9236" s="442">
        <v>33660000</v>
      </c>
      <c r="G9236" s="423">
        <v>2023</v>
      </c>
      <c r="H9236" s="424">
        <f>VLOOKUP(G9236,[3]잔가율!$B$3:$C$33,2,FALSE)</f>
        <v>0.82599999999999996</v>
      </c>
      <c r="I9236" s="434">
        <f t="shared" si="144"/>
        <v>27803160</v>
      </c>
    </row>
    <row r="9237" spans="1:9">
      <c r="A9237" s="421">
        <v>9236</v>
      </c>
      <c r="B9237" s="313" t="s">
        <v>7711</v>
      </c>
      <c r="C9237" s="426" t="s">
        <v>11561</v>
      </c>
      <c r="D9237" s="426" t="s">
        <v>13240</v>
      </c>
      <c r="E9237" s="426" t="s">
        <v>13245</v>
      </c>
      <c r="F9237" s="442">
        <v>31990000</v>
      </c>
      <c r="G9237" s="423">
        <v>2023</v>
      </c>
      <c r="H9237" s="424">
        <f>VLOOKUP(G9237,[3]잔가율!$B$3:$C$33,2,FALSE)</f>
        <v>0.82599999999999996</v>
      </c>
      <c r="I9237" s="434">
        <f t="shared" si="144"/>
        <v>26423740</v>
      </c>
    </row>
    <row r="9238" spans="1:9">
      <c r="A9238" s="421">
        <v>9237</v>
      </c>
      <c r="B9238" s="313" t="s">
        <v>7711</v>
      </c>
      <c r="C9238" s="426" t="s">
        <v>11561</v>
      </c>
      <c r="D9238" s="426" t="s">
        <v>13240</v>
      </c>
      <c r="E9238" s="426" t="s">
        <v>13246</v>
      </c>
      <c r="F9238" s="442">
        <v>33610000</v>
      </c>
      <c r="G9238" s="423">
        <v>2023</v>
      </c>
      <c r="H9238" s="424">
        <f>VLOOKUP(G9238,[3]잔가율!$B$3:$C$33,2,FALSE)</f>
        <v>0.82599999999999996</v>
      </c>
      <c r="I9238" s="434">
        <f t="shared" si="144"/>
        <v>27761860</v>
      </c>
    </row>
    <row r="9239" spans="1:9">
      <c r="A9239" s="421">
        <v>9238</v>
      </c>
      <c r="B9239" s="313" t="s">
        <v>7711</v>
      </c>
      <c r="C9239" s="426" t="s">
        <v>11561</v>
      </c>
      <c r="D9239" s="426" t="s">
        <v>13240</v>
      </c>
      <c r="E9239" s="426" t="s">
        <v>13247</v>
      </c>
      <c r="F9239" s="442">
        <v>35470000</v>
      </c>
      <c r="G9239" s="423">
        <v>2023</v>
      </c>
      <c r="H9239" s="424">
        <f>VLOOKUP(G9239,[3]잔가율!$B$3:$C$33,2,FALSE)</f>
        <v>0.82599999999999996</v>
      </c>
      <c r="I9239" s="434">
        <f t="shared" si="144"/>
        <v>29298220</v>
      </c>
    </row>
    <row r="9240" spans="1:9">
      <c r="A9240" s="421">
        <v>9239</v>
      </c>
      <c r="B9240" s="313" t="s">
        <v>15840</v>
      </c>
      <c r="C9240" s="426" t="s">
        <v>11561</v>
      </c>
      <c r="D9240" s="426" t="s">
        <v>13240</v>
      </c>
      <c r="E9240" s="426" t="s">
        <v>13248</v>
      </c>
      <c r="F9240" s="442">
        <v>37080000</v>
      </c>
      <c r="G9240" s="423">
        <v>2023</v>
      </c>
      <c r="H9240" s="424">
        <f>VLOOKUP(G9240,[3]잔가율!$B$3:$C$33,2,FALSE)</f>
        <v>0.82599999999999996</v>
      </c>
      <c r="I9240" s="434">
        <f t="shared" si="144"/>
        <v>30628080</v>
      </c>
    </row>
    <row r="9241" spans="1:9">
      <c r="A9241" s="421">
        <v>9240</v>
      </c>
      <c r="B9241" s="313" t="s">
        <v>7711</v>
      </c>
      <c r="C9241" s="426" t="s">
        <v>11561</v>
      </c>
      <c r="D9241" s="426" t="s">
        <v>13240</v>
      </c>
      <c r="E9241" s="426" t="s">
        <v>13249</v>
      </c>
      <c r="F9241" s="442">
        <v>39370000</v>
      </c>
      <c r="G9241" s="423">
        <v>2023</v>
      </c>
      <c r="H9241" s="424">
        <f>VLOOKUP(G9241,[3]잔가율!$B$3:$C$33,2,FALSE)</f>
        <v>0.82599999999999996</v>
      </c>
      <c r="I9241" s="434">
        <f t="shared" si="144"/>
        <v>32519620</v>
      </c>
    </row>
    <row r="9242" spans="1:9">
      <c r="A9242" s="421">
        <v>9241</v>
      </c>
      <c r="B9242" s="313" t="s">
        <v>7711</v>
      </c>
      <c r="C9242" s="426" t="s">
        <v>11561</v>
      </c>
      <c r="D9242" s="426" t="s">
        <v>13240</v>
      </c>
      <c r="E9242" s="426" t="s">
        <v>13250</v>
      </c>
      <c r="F9242" s="442">
        <v>41370000</v>
      </c>
      <c r="G9242" s="423">
        <v>2023</v>
      </c>
      <c r="H9242" s="424">
        <f>VLOOKUP(G9242,[3]잔가율!$B$3:$C$33,2,FALSE)</f>
        <v>0.82599999999999996</v>
      </c>
      <c r="I9242" s="434">
        <f t="shared" si="144"/>
        <v>34171620</v>
      </c>
    </row>
    <row r="9243" spans="1:9">
      <c r="A9243" s="421">
        <v>9242</v>
      </c>
      <c r="B9243" s="313" t="s">
        <v>7711</v>
      </c>
      <c r="C9243" s="426" t="s">
        <v>11561</v>
      </c>
      <c r="D9243" s="426" t="s">
        <v>13240</v>
      </c>
      <c r="E9243" s="426" t="s">
        <v>13251</v>
      </c>
      <c r="F9243" s="442">
        <v>37550000</v>
      </c>
      <c r="G9243" s="423">
        <v>2023</v>
      </c>
      <c r="H9243" s="424">
        <f>VLOOKUP(G9243,[3]잔가율!$B$3:$C$33,2,FALSE)</f>
        <v>0.82599999999999996</v>
      </c>
      <c r="I9243" s="434">
        <f t="shared" si="144"/>
        <v>31016300</v>
      </c>
    </row>
    <row r="9244" spans="1:9">
      <c r="A9244" s="421">
        <v>9243</v>
      </c>
      <c r="B9244" s="313" t="s">
        <v>7711</v>
      </c>
      <c r="C9244" s="426" t="s">
        <v>11561</v>
      </c>
      <c r="D9244" s="426" t="s">
        <v>13240</v>
      </c>
      <c r="E9244" s="426" t="s">
        <v>13252</v>
      </c>
      <c r="F9244" s="442">
        <v>39270000</v>
      </c>
      <c r="G9244" s="423">
        <v>2023</v>
      </c>
      <c r="H9244" s="424">
        <f>VLOOKUP(G9244,[3]잔가율!$B$3:$C$33,2,FALSE)</f>
        <v>0.82599999999999996</v>
      </c>
      <c r="I9244" s="434">
        <f t="shared" si="144"/>
        <v>32437020</v>
      </c>
    </row>
    <row r="9245" spans="1:9">
      <c r="A9245" s="421">
        <v>9244</v>
      </c>
      <c r="B9245" s="313" t="s">
        <v>7711</v>
      </c>
      <c r="C9245" s="426" t="s">
        <v>11561</v>
      </c>
      <c r="D9245" s="426" t="s">
        <v>13240</v>
      </c>
      <c r="E9245" s="426" t="s">
        <v>13253</v>
      </c>
      <c r="F9245" s="442">
        <v>32390000</v>
      </c>
      <c r="G9245" s="423">
        <v>2023</v>
      </c>
      <c r="H9245" s="424">
        <f>VLOOKUP(G9245,[3]잔가율!$B$3:$C$33,2,FALSE)</f>
        <v>0.82599999999999996</v>
      </c>
      <c r="I9245" s="434">
        <f t="shared" si="144"/>
        <v>26754140</v>
      </c>
    </row>
    <row r="9246" spans="1:9">
      <c r="A9246" s="421">
        <v>9245</v>
      </c>
      <c r="B9246" s="313" t="s">
        <v>7711</v>
      </c>
      <c r="C9246" s="426" t="s">
        <v>11561</v>
      </c>
      <c r="D9246" s="426" t="s">
        <v>13240</v>
      </c>
      <c r="E9246" s="426" t="s">
        <v>13254</v>
      </c>
      <c r="F9246" s="442">
        <v>32330000</v>
      </c>
      <c r="G9246" s="423">
        <v>2023</v>
      </c>
      <c r="H9246" s="424">
        <f>VLOOKUP(G9246,[3]잔가율!$B$3:$C$33,2,FALSE)</f>
        <v>0.82599999999999996</v>
      </c>
      <c r="I9246" s="434">
        <f t="shared" si="144"/>
        <v>26704580</v>
      </c>
    </row>
    <row r="9247" spans="1:9">
      <c r="A9247" s="421">
        <v>9246</v>
      </c>
      <c r="B9247" s="313" t="s">
        <v>7711</v>
      </c>
      <c r="C9247" s="426" t="s">
        <v>11561</v>
      </c>
      <c r="D9247" s="426" t="s">
        <v>13240</v>
      </c>
      <c r="E9247" s="426" t="s">
        <v>13255</v>
      </c>
      <c r="F9247" s="442">
        <v>34620000</v>
      </c>
      <c r="G9247" s="423">
        <v>2023</v>
      </c>
      <c r="H9247" s="424">
        <f>VLOOKUP(G9247,[3]잔가율!$B$3:$C$33,2,FALSE)</f>
        <v>0.82599999999999996</v>
      </c>
      <c r="I9247" s="434">
        <f t="shared" si="144"/>
        <v>28596120</v>
      </c>
    </row>
    <row r="9248" spans="1:9">
      <c r="A9248" s="421">
        <v>9247</v>
      </c>
      <c r="B9248" s="313" t="s">
        <v>7711</v>
      </c>
      <c r="C9248" s="426" t="s">
        <v>11561</v>
      </c>
      <c r="D9248" s="426" t="s">
        <v>13240</v>
      </c>
      <c r="E9248" s="426" t="s">
        <v>13256</v>
      </c>
      <c r="F9248" s="442">
        <v>33300000</v>
      </c>
      <c r="G9248" s="423">
        <v>2023</v>
      </c>
      <c r="H9248" s="424">
        <f>VLOOKUP(G9248,[3]잔가율!$B$3:$C$33,2,FALSE)</f>
        <v>0.82599999999999996</v>
      </c>
      <c r="I9248" s="434">
        <f t="shared" si="144"/>
        <v>27505800</v>
      </c>
    </row>
    <row r="9249" spans="1:9">
      <c r="A9249" s="421">
        <v>9248</v>
      </c>
      <c r="B9249" s="313" t="s">
        <v>7711</v>
      </c>
      <c r="C9249" s="426" t="s">
        <v>11561</v>
      </c>
      <c r="D9249" s="426" t="s">
        <v>13240</v>
      </c>
      <c r="E9249" s="426" t="s">
        <v>13257</v>
      </c>
      <c r="F9249" s="442">
        <v>36040000</v>
      </c>
      <c r="G9249" s="423">
        <v>2023</v>
      </c>
      <c r="H9249" s="424">
        <f>VLOOKUP(G9249,[3]잔가율!$B$3:$C$33,2,FALSE)</f>
        <v>0.82599999999999996</v>
      </c>
      <c r="I9249" s="434">
        <f t="shared" si="144"/>
        <v>29769040</v>
      </c>
    </row>
    <row r="9250" spans="1:9">
      <c r="A9250" s="421">
        <v>9249</v>
      </c>
      <c r="B9250" s="313" t="s">
        <v>7711</v>
      </c>
      <c r="C9250" s="426" t="s">
        <v>11561</v>
      </c>
      <c r="D9250" s="426" t="s">
        <v>13240</v>
      </c>
      <c r="E9250" s="426" t="s">
        <v>13258</v>
      </c>
      <c r="F9250" s="442">
        <v>43560000</v>
      </c>
      <c r="G9250" s="423">
        <v>2023</v>
      </c>
      <c r="H9250" s="424">
        <f>VLOOKUP(G9250,[3]잔가율!$B$3:$C$33,2,FALSE)</f>
        <v>0.82599999999999996</v>
      </c>
      <c r="I9250" s="434">
        <f t="shared" si="144"/>
        <v>35980560</v>
      </c>
    </row>
    <row r="9251" spans="1:9">
      <c r="A9251" s="421">
        <v>9250</v>
      </c>
      <c r="B9251" s="313" t="s">
        <v>7711</v>
      </c>
      <c r="C9251" s="426" t="s">
        <v>11561</v>
      </c>
      <c r="D9251" s="426" t="s">
        <v>13240</v>
      </c>
      <c r="E9251" s="426" t="s">
        <v>13259</v>
      </c>
      <c r="F9251" s="442">
        <v>32190000</v>
      </c>
      <c r="G9251" s="423">
        <v>2023</v>
      </c>
      <c r="H9251" s="424">
        <f>VLOOKUP(G9251,[3]잔가율!$B$3:$C$33,2,FALSE)</f>
        <v>0.82599999999999996</v>
      </c>
      <c r="I9251" s="434">
        <f t="shared" si="144"/>
        <v>26588940</v>
      </c>
    </row>
    <row r="9252" spans="1:9">
      <c r="A9252" s="421">
        <v>9251</v>
      </c>
      <c r="B9252" s="313" t="s">
        <v>7711</v>
      </c>
      <c r="C9252" s="426" t="s">
        <v>11561</v>
      </c>
      <c r="D9252" s="426" t="s">
        <v>13240</v>
      </c>
      <c r="E9252" s="426" t="s">
        <v>13260</v>
      </c>
      <c r="F9252" s="442">
        <v>31780000</v>
      </c>
      <c r="G9252" s="423">
        <v>2023</v>
      </c>
      <c r="H9252" s="424">
        <f>VLOOKUP(G9252,[3]잔가율!$B$3:$C$33,2,FALSE)</f>
        <v>0.82599999999999996</v>
      </c>
      <c r="I9252" s="434">
        <f t="shared" si="144"/>
        <v>26250280</v>
      </c>
    </row>
    <row r="9253" spans="1:9">
      <c r="A9253" s="421">
        <v>9252</v>
      </c>
      <c r="B9253" s="313" t="s">
        <v>7711</v>
      </c>
      <c r="C9253" s="426" t="s">
        <v>11561</v>
      </c>
      <c r="D9253" s="426" t="s">
        <v>13240</v>
      </c>
      <c r="E9253" s="426" t="s">
        <v>13261</v>
      </c>
      <c r="F9253" s="442">
        <v>34600000</v>
      </c>
      <c r="G9253" s="423">
        <v>2023</v>
      </c>
      <c r="H9253" s="424">
        <f>VLOOKUP(G9253,[3]잔가율!$B$3:$C$33,2,FALSE)</f>
        <v>0.82599999999999996</v>
      </c>
      <c r="I9253" s="434">
        <f t="shared" si="144"/>
        <v>28579600</v>
      </c>
    </row>
    <row r="9254" spans="1:9">
      <c r="A9254" s="421">
        <v>9253</v>
      </c>
      <c r="B9254" s="313" t="s">
        <v>7711</v>
      </c>
      <c r="C9254" s="426" t="s">
        <v>11561</v>
      </c>
      <c r="D9254" s="426" t="s">
        <v>13240</v>
      </c>
      <c r="E9254" s="426" t="s">
        <v>13262</v>
      </c>
      <c r="F9254" s="442">
        <v>33560000</v>
      </c>
      <c r="G9254" s="423">
        <v>2023</v>
      </c>
      <c r="H9254" s="424">
        <f>VLOOKUP(G9254,[3]잔가율!$B$3:$C$33,2,FALSE)</f>
        <v>0.82599999999999996</v>
      </c>
      <c r="I9254" s="434">
        <f t="shared" si="144"/>
        <v>27720560</v>
      </c>
    </row>
    <row r="9255" spans="1:9">
      <c r="A9255" s="421">
        <v>9254</v>
      </c>
      <c r="B9255" s="313" t="s">
        <v>7711</v>
      </c>
      <c r="C9255" s="426" t="s">
        <v>11561</v>
      </c>
      <c r="D9255" s="426" t="s">
        <v>13240</v>
      </c>
      <c r="E9255" s="426" t="s">
        <v>13263</v>
      </c>
      <c r="F9255" s="442">
        <v>32180000</v>
      </c>
      <c r="G9255" s="423">
        <v>2023</v>
      </c>
      <c r="H9255" s="424">
        <f>VLOOKUP(G9255,[3]잔가율!$B$3:$C$33,2,FALSE)</f>
        <v>0.82599999999999996</v>
      </c>
      <c r="I9255" s="434">
        <f t="shared" si="144"/>
        <v>26580680</v>
      </c>
    </row>
    <row r="9256" spans="1:9">
      <c r="A9256" s="421">
        <v>9255</v>
      </c>
      <c r="B9256" s="313" t="s">
        <v>7711</v>
      </c>
      <c r="C9256" s="426" t="s">
        <v>11561</v>
      </c>
      <c r="D9256" s="426" t="s">
        <v>13240</v>
      </c>
      <c r="E9256" s="426" t="s">
        <v>13264</v>
      </c>
      <c r="F9256" s="442">
        <v>34990000</v>
      </c>
      <c r="G9256" s="423">
        <v>2023</v>
      </c>
      <c r="H9256" s="424">
        <f>VLOOKUP(G9256,[3]잔가율!$B$3:$C$33,2,FALSE)</f>
        <v>0.82599999999999996</v>
      </c>
      <c r="I9256" s="434">
        <f t="shared" si="144"/>
        <v>28901740</v>
      </c>
    </row>
    <row r="9257" spans="1:9">
      <c r="A9257" s="421">
        <v>9256</v>
      </c>
      <c r="B9257" s="313" t="s">
        <v>7711</v>
      </c>
      <c r="C9257" s="426" t="s">
        <v>11561</v>
      </c>
      <c r="D9257" s="426" t="s">
        <v>13240</v>
      </c>
      <c r="E9257" s="426" t="s">
        <v>13265</v>
      </c>
      <c r="F9257" s="442">
        <v>35240000</v>
      </c>
      <c r="G9257" s="423">
        <v>2023</v>
      </c>
      <c r="H9257" s="424">
        <f>VLOOKUP(G9257,[3]잔가율!$B$3:$C$33,2,FALSE)</f>
        <v>0.82599999999999996</v>
      </c>
      <c r="I9257" s="434">
        <f t="shared" si="144"/>
        <v>29108240</v>
      </c>
    </row>
    <row r="9258" spans="1:9">
      <c r="A9258" s="421">
        <v>9257</v>
      </c>
      <c r="B9258" s="313" t="s">
        <v>7711</v>
      </c>
      <c r="C9258" s="426" t="s">
        <v>11561</v>
      </c>
      <c r="D9258" s="426" t="s">
        <v>13240</v>
      </c>
      <c r="E9258" s="426" t="s">
        <v>13266</v>
      </c>
      <c r="F9258" s="442">
        <v>36620000</v>
      </c>
      <c r="G9258" s="423">
        <v>2023</v>
      </c>
      <c r="H9258" s="424">
        <f>VLOOKUP(G9258,[3]잔가율!$B$3:$C$33,2,FALSE)</f>
        <v>0.82599999999999996</v>
      </c>
      <c r="I9258" s="434">
        <f t="shared" si="144"/>
        <v>30248120</v>
      </c>
    </row>
    <row r="9259" spans="1:9">
      <c r="A9259" s="421">
        <v>9258</v>
      </c>
      <c r="B9259" s="313" t="s">
        <v>15840</v>
      </c>
      <c r="C9259" s="426" t="s">
        <v>11561</v>
      </c>
      <c r="D9259" s="426" t="s">
        <v>13240</v>
      </c>
      <c r="E9259" s="426" t="s">
        <v>13267</v>
      </c>
      <c r="F9259" s="442">
        <v>38220000</v>
      </c>
      <c r="G9259" s="423">
        <v>2023</v>
      </c>
      <c r="H9259" s="424">
        <f>VLOOKUP(G9259,[3]잔가율!$B$3:$C$33,2,FALSE)</f>
        <v>0.82599999999999996</v>
      </c>
      <c r="I9259" s="434">
        <f t="shared" si="144"/>
        <v>31569720</v>
      </c>
    </row>
    <row r="9260" spans="1:9">
      <c r="A9260" s="421">
        <v>9259</v>
      </c>
      <c r="B9260" s="313" t="s">
        <v>7711</v>
      </c>
      <c r="C9260" s="426" t="s">
        <v>11561</v>
      </c>
      <c r="D9260" s="426" t="s">
        <v>13240</v>
      </c>
      <c r="E9260" s="426" t="s">
        <v>13268</v>
      </c>
      <c r="F9260" s="442">
        <v>33320000</v>
      </c>
      <c r="G9260" s="423">
        <v>2023</v>
      </c>
      <c r="H9260" s="424">
        <f>VLOOKUP(G9260,[3]잔가율!$B$3:$C$33,2,FALSE)</f>
        <v>0.82599999999999996</v>
      </c>
      <c r="I9260" s="434">
        <f t="shared" si="144"/>
        <v>27522320</v>
      </c>
    </row>
    <row r="9261" spans="1:9">
      <c r="A9261" s="421">
        <v>9260</v>
      </c>
      <c r="B9261" s="313" t="s">
        <v>7711</v>
      </c>
      <c r="C9261" s="426" t="s">
        <v>11561</v>
      </c>
      <c r="D9261" s="426" t="s">
        <v>13240</v>
      </c>
      <c r="E9261" s="426" t="s">
        <v>13269</v>
      </c>
      <c r="F9261" s="442">
        <v>39770000</v>
      </c>
      <c r="G9261" s="423">
        <v>2023</v>
      </c>
      <c r="H9261" s="424">
        <f>VLOOKUP(G9261,[3]잔가율!$B$3:$C$33,2,FALSE)</f>
        <v>0.82599999999999996</v>
      </c>
      <c r="I9261" s="434">
        <f t="shared" si="144"/>
        <v>32850020</v>
      </c>
    </row>
    <row r="9262" spans="1:9">
      <c r="A9262" s="421">
        <v>9261</v>
      </c>
      <c r="B9262" s="313" t="s">
        <v>7711</v>
      </c>
      <c r="C9262" s="426" t="s">
        <v>11561</v>
      </c>
      <c r="D9262" s="426" t="s">
        <v>13240</v>
      </c>
      <c r="E9262" s="426" t="s">
        <v>13270</v>
      </c>
      <c r="F9262" s="442">
        <v>42170000</v>
      </c>
      <c r="G9262" s="423">
        <v>2023</v>
      </c>
      <c r="H9262" s="424">
        <f>VLOOKUP(G9262,[3]잔가율!$B$3:$C$33,2,FALSE)</f>
        <v>0.82599999999999996</v>
      </c>
      <c r="I9262" s="434">
        <f t="shared" si="144"/>
        <v>34832420</v>
      </c>
    </row>
    <row r="9263" spans="1:9">
      <c r="A9263" s="421">
        <v>9262</v>
      </c>
      <c r="B9263" s="313" t="s">
        <v>7711</v>
      </c>
      <c r="C9263" s="426" t="s">
        <v>11561</v>
      </c>
      <c r="D9263" s="426" t="s">
        <v>13240</v>
      </c>
      <c r="E9263" s="426" t="s">
        <v>13271</v>
      </c>
      <c r="F9263" s="442">
        <v>37440000</v>
      </c>
      <c r="G9263" s="423">
        <v>2023</v>
      </c>
      <c r="H9263" s="424">
        <f>VLOOKUP(G9263,[3]잔가율!$B$3:$C$33,2,FALSE)</f>
        <v>0.82599999999999996</v>
      </c>
      <c r="I9263" s="434">
        <f t="shared" si="144"/>
        <v>30925440</v>
      </c>
    </row>
    <row r="9264" spans="1:9">
      <c r="A9264" s="421">
        <v>9263</v>
      </c>
      <c r="B9264" s="313" t="s">
        <v>7711</v>
      </c>
      <c r="C9264" s="426" t="s">
        <v>11561</v>
      </c>
      <c r="D9264" s="426" t="s">
        <v>13240</v>
      </c>
      <c r="E9264" s="426" t="s">
        <v>13272</v>
      </c>
      <c r="F9264" s="442">
        <v>42730000</v>
      </c>
      <c r="G9264" s="423">
        <v>2023</v>
      </c>
      <c r="H9264" s="424">
        <f>VLOOKUP(G9264,[3]잔가율!$B$3:$C$33,2,FALSE)</f>
        <v>0.82599999999999996</v>
      </c>
      <c r="I9264" s="434">
        <f t="shared" si="144"/>
        <v>35294980</v>
      </c>
    </row>
    <row r="9265" spans="1:9">
      <c r="A9265" s="421">
        <v>9264</v>
      </c>
      <c r="B9265" s="422" t="s">
        <v>7711</v>
      </c>
      <c r="C9265" s="422" t="s">
        <v>11561</v>
      </c>
      <c r="D9265" s="422" t="s">
        <v>13273</v>
      </c>
      <c r="E9265" s="422" t="s">
        <v>13274</v>
      </c>
      <c r="F9265" s="438">
        <v>23300000</v>
      </c>
      <c r="G9265" s="423">
        <v>2023</v>
      </c>
      <c r="H9265" s="424">
        <f>VLOOKUP(G9265,[3]잔가율!$B$3:$C$33,2,FALSE)</f>
        <v>0.82599999999999996</v>
      </c>
      <c r="I9265" s="434">
        <f t="shared" si="144"/>
        <v>19245800</v>
      </c>
    </row>
    <row r="9266" spans="1:9">
      <c r="A9266" s="421">
        <v>9265</v>
      </c>
      <c r="B9266" s="422" t="s">
        <v>7711</v>
      </c>
      <c r="C9266" s="422" t="s">
        <v>11561</v>
      </c>
      <c r="D9266" s="422" t="s">
        <v>13273</v>
      </c>
      <c r="E9266" s="422" t="s">
        <v>13275</v>
      </c>
      <c r="F9266" s="438">
        <v>23300000</v>
      </c>
      <c r="G9266" s="423">
        <v>2023</v>
      </c>
      <c r="H9266" s="424">
        <f>VLOOKUP(G9266,[3]잔가율!$B$3:$C$33,2,FALSE)</f>
        <v>0.82599999999999996</v>
      </c>
      <c r="I9266" s="434">
        <f t="shared" si="144"/>
        <v>19245800</v>
      </c>
    </row>
    <row r="9267" spans="1:9">
      <c r="A9267" s="421">
        <v>9266</v>
      </c>
      <c r="B9267" s="422" t="s">
        <v>7711</v>
      </c>
      <c r="C9267" s="422" t="s">
        <v>11561</v>
      </c>
      <c r="D9267" s="422" t="s">
        <v>13273</v>
      </c>
      <c r="E9267" s="422" t="s">
        <v>13276</v>
      </c>
      <c r="F9267" s="438">
        <v>25720000</v>
      </c>
      <c r="G9267" s="423">
        <v>2023</v>
      </c>
      <c r="H9267" s="424">
        <f>VLOOKUP(G9267,[3]잔가율!$B$3:$C$33,2,FALSE)</f>
        <v>0.82599999999999996</v>
      </c>
      <c r="I9267" s="434">
        <f t="shared" si="144"/>
        <v>21244720</v>
      </c>
    </row>
    <row r="9268" spans="1:9">
      <c r="A9268" s="421">
        <v>9267</v>
      </c>
      <c r="B9268" s="422" t="s">
        <v>7711</v>
      </c>
      <c r="C9268" s="422" t="s">
        <v>11561</v>
      </c>
      <c r="D9268" s="422" t="s">
        <v>13273</v>
      </c>
      <c r="E9268" s="422" t="s">
        <v>13277</v>
      </c>
      <c r="F9268" s="438">
        <v>19450000</v>
      </c>
      <c r="G9268" s="423">
        <v>2023</v>
      </c>
      <c r="H9268" s="424">
        <f>VLOOKUP(G9268,[3]잔가율!$B$3:$C$33,2,FALSE)</f>
        <v>0.82599999999999996</v>
      </c>
      <c r="I9268" s="434">
        <f t="shared" si="144"/>
        <v>16065700</v>
      </c>
    </row>
    <row r="9269" spans="1:9">
      <c r="A9269" s="421">
        <v>9268</v>
      </c>
      <c r="B9269" s="422" t="s">
        <v>7711</v>
      </c>
      <c r="C9269" s="422" t="s">
        <v>11561</v>
      </c>
      <c r="D9269" s="422" t="s">
        <v>13273</v>
      </c>
      <c r="E9269" s="422" t="s">
        <v>13278</v>
      </c>
      <c r="F9269" s="438">
        <v>19450000</v>
      </c>
      <c r="G9269" s="423">
        <v>2023</v>
      </c>
      <c r="H9269" s="424">
        <f>VLOOKUP(G9269,[3]잔가율!$B$3:$C$33,2,FALSE)</f>
        <v>0.82599999999999996</v>
      </c>
      <c r="I9269" s="434">
        <f t="shared" si="144"/>
        <v>16065700</v>
      </c>
    </row>
    <row r="9270" spans="1:9">
      <c r="A9270" s="421">
        <v>9269</v>
      </c>
      <c r="B9270" s="426" t="s">
        <v>7711</v>
      </c>
      <c r="C9270" s="426" t="s">
        <v>11561</v>
      </c>
      <c r="D9270" s="426" t="s">
        <v>13273</v>
      </c>
      <c r="E9270" s="426" t="s">
        <v>13279</v>
      </c>
      <c r="F9270" s="441">
        <v>23790000</v>
      </c>
      <c r="G9270" s="423">
        <v>2023</v>
      </c>
      <c r="H9270" s="424">
        <f>VLOOKUP(G9270,[3]잔가율!$B$3:$C$33,2,FALSE)</f>
        <v>0.82599999999999996</v>
      </c>
      <c r="I9270" s="434">
        <f t="shared" si="144"/>
        <v>19650540</v>
      </c>
    </row>
    <row r="9271" spans="1:9">
      <c r="A9271" s="421">
        <v>9270</v>
      </c>
      <c r="B9271" s="426" t="s">
        <v>7711</v>
      </c>
      <c r="C9271" s="426" t="s">
        <v>11561</v>
      </c>
      <c r="D9271" s="426" t="s">
        <v>13273</v>
      </c>
      <c r="E9271" s="426" t="s">
        <v>13280</v>
      </c>
      <c r="F9271" s="441">
        <v>28400000</v>
      </c>
      <c r="G9271" s="423">
        <v>2023</v>
      </c>
      <c r="H9271" s="424">
        <f>VLOOKUP(G9271,[3]잔가율!$B$3:$C$33,2,FALSE)</f>
        <v>0.82599999999999996</v>
      </c>
      <c r="I9271" s="434">
        <f t="shared" si="144"/>
        <v>23458400</v>
      </c>
    </row>
    <row r="9272" spans="1:9">
      <c r="A9272" s="421">
        <v>9271</v>
      </c>
      <c r="B9272" s="426" t="s">
        <v>7711</v>
      </c>
      <c r="C9272" s="426" t="s">
        <v>11561</v>
      </c>
      <c r="D9272" s="426" t="s">
        <v>13273</v>
      </c>
      <c r="E9272" s="426" t="s">
        <v>13281</v>
      </c>
      <c r="F9272" s="441">
        <v>24290000</v>
      </c>
      <c r="G9272" s="423">
        <v>2023</v>
      </c>
      <c r="H9272" s="424">
        <f>VLOOKUP(G9272,[3]잔가율!$B$3:$C$33,2,FALSE)</f>
        <v>0.82599999999999996</v>
      </c>
      <c r="I9272" s="434">
        <f t="shared" si="144"/>
        <v>20063540</v>
      </c>
    </row>
    <row r="9273" spans="1:9">
      <c r="A9273" s="421">
        <v>9272</v>
      </c>
      <c r="B9273" s="426" t="s">
        <v>7711</v>
      </c>
      <c r="C9273" s="426" t="s">
        <v>11561</v>
      </c>
      <c r="D9273" s="426" t="s">
        <v>13273</v>
      </c>
      <c r="E9273" s="426" t="s">
        <v>13282</v>
      </c>
      <c r="F9273" s="441">
        <v>25830000</v>
      </c>
      <c r="G9273" s="423">
        <v>2023</v>
      </c>
      <c r="H9273" s="424">
        <f>VLOOKUP(G9273,[3]잔가율!$B$3:$C$33,2,FALSE)</f>
        <v>0.82599999999999996</v>
      </c>
      <c r="I9273" s="434">
        <f t="shared" si="144"/>
        <v>21335580</v>
      </c>
    </row>
    <row r="9274" spans="1:9">
      <c r="A9274" s="421">
        <v>9273</v>
      </c>
      <c r="B9274" s="426" t="s">
        <v>7711</v>
      </c>
      <c r="C9274" s="426" t="s">
        <v>11561</v>
      </c>
      <c r="D9274" s="426" t="s">
        <v>13273</v>
      </c>
      <c r="E9274" s="426" t="s">
        <v>13283</v>
      </c>
      <c r="F9274" s="441">
        <v>23390000</v>
      </c>
      <c r="G9274" s="423">
        <v>2023</v>
      </c>
      <c r="H9274" s="424">
        <f>VLOOKUP(G9274,[3]잔가율!$B$3:$C$33,2,FALSE)</f>
        <v>0.82599999999999996</v>
      </c>
      <c r="I9274" s="434">
        <f t="shared" si="144"/>
        <v>19320140</v>
      </c>
    </row>
    <row r="9275" spans="1:9">
      <c r="A9275" s="421">
        <v>9274</v>
      </c>
      <c r="B9275" s="422" t="s">
        <v>7711</v>
      </c>
      <c r="C9275" s="422" t="s">
        <v>11561</v>
      </c>
      <c r="D9275" s="422" t="s">
        <v>13273</v>
      </c>
      <c r="E9275" s="422" t="s">
        <v>13284</v>
      </c>
      <c r="F9275" s="438">
        <v>27900000</v>
      </c>
      <c r="G9275" s="423">
        <v>2023</v>
      </c>
      <c r="H9275" s="424">
        <f>VLOOKUP(G9275,[3]잔가율!$B$3:$C$33,2,FALSE)</f>
        <v>0.82599999999999996</v>
      </c>
      <c r="I9275" s="434">
        <f t="shared" si="144"/>
        <v>23045400</v>
      </c>
    </row>
    <row r="9276" spans="1:9">
      <c r="A9276" s="421">
        <v>9275</v>
      </c>
      <c r="B9276" s="422" t="s">
        <v>7711</v>
      </c>
      <c r="C9276" s="422" t="s">
        <v>11561</v>
      </c>
      <c r="D9276" s="422" t="s">
        <v>13273</v>
      </c>
      <c r="E9276" s="422" t="s">
        <v>13285</v>
      </c>
      <c r="F9276" s="438">
        <v>21320000</v>
      </c>
      <c r="G9276" s="423">
        <v>2023</v>
      </c>
      <c r="H9276" s="424">
        <f>VLOOKUP(G9276,[3]잔가율!$B$3:$C$33,2,FALSE)</f>
        <v>0.82599999999999996</v>
      </c>
      <c r="I9276" s="434">
        <f t="shared" si="144"/>
        <v>17610320</v>
      </c>
    </row>
    <row r="9277" spans="1:9">
      <c r="A9277" s="421">
        <v>9276</v>
      </c>
      <c r="B9277" s="422" t="s">
        <v>7711</v>
      </c>
      <c r="C9277" s="422" t="s">
        <v>11561</v>
      </c>
      <c r="D9277" s="422" t="s">
        <v>13273</v>
      </c>
      <c r="E9277" s="422" t="s">
        <v>13286</v>
      </c>
      <c r="F9277" s="438">
        <v>21320000</v>
      </c>
      <c r="G9277" s="423">
        <v>2023</v>
      </c>
      <c r="H9277" s="424">
        <f>VLOOKUP(G9277,[3]잔가율!$B$3:$C$33,2,FALSE)</f>
        <v>0.82599999999999996</v>
      </c>
      <c r="I9277" s="434">
        <f t="shared" si="144"/>
        <v>17610320</v>
      </c>
    </row>
    <row r="9278" spans="1:9">
      <c r="A9278" s="421">
        <v>9277</v>
      </c>
      <c r="B9278" s="422" t="s">
        <v>7711</v>
      </c>
      <c r="C9278" s="422" t="s">
        <v>11561</v>
      </c>
      <c r="D9278" s="422" t="s">
        <v>13273</v>
      </c>
      <c r="E9278" s="422" t="s">
        <v>13287</v>
      </c>
      <c r="F9278" s="438">
        <v>25430000</v>
      </c>
      <c r="G9278" s="423">
        <v>2023</v>
      </c>
      <c r="H9278" s="424">
        <f>VLOOKUP(G9278,[3]잔가율!$B$3:$C$33,2,FALSE)</f>
        <v>0.82599999999999996</v>
      </c>
      <c r="I9278" s="434">
        <f t="shared" si="144"/>
        <v>21005180</v>
      </c>
    </row>
    <row r="9279" spans="1:9">
      <c r="A9279" s="421">
        <v>9278</v>
      </c>
      <c r="B9279" s="422" t="s">
        <v>7711</v>
      </c>
      <c r="C9279" s="422" t="s">
        <v>15861</v>
      </c>
      <c r="D9279" s="422" t="s">
        <v>15869</v>
      </c>
      <c r="E9279" s="422" t="s">
        <v>13288</v>
      </c>
      <c r="F9279" s="438">
        <v>26780000</v>
      </c>
      <c r="G9279" s="423">
        <v>2023</v>
      </c>
      <c r="H9279" s="424">
        <f>VLOOKUP(G9279,[3]잔가율!$B$3:$C$33,2,FALSE)</f>
        <v>0.82599999999999996</v>
      </c>
      <c r="I9279" s="434">
        <f t="shared" si="144"/>
        <v>22120280</v>
      </c>
    </row>
    <row r="9280" spans="1:9">
      <c r="A9280" s="421">
        <v>9279</v>
      </c>
      <c r="B9280" s="426" t="s">
        <v>7711</v>
      </c>
      <c r="C9280" s="426" t="s">
        <v>11561</v>
      </c>
      <c r="D9280" s="426" t="s">
        <v>13273</v>
      </c>
      <c r="E9280" s="426" t="s">
        <v>13289</v>
      </c>
      <c r="F9280" s="441">
        <v>27600000</v>
      </c>
      <c r="G9280" s="423">
        <v>2023</v>
      </c>
      <c r="H9280" s="424">
        <f>VLOOKUP(G9280,[3]잔가율!$B$3:$C$33,2,FALSE)</f>
        <v>0.82599999999999996</v>
      </c>
      <c r="I9280" s="434">
        <f t="shared" si="144"/>
        <v>22797600</v>
      </c>
    </row>
    <row r="9281" spans="1:9">
      <c r="A9281" s="421">
        <v>9280</v>
      </c>
      <c r="B9281" s="426" t="s">
        <v>7711</v>
      </c>
      <c r="C9281" s="426" t="s">
        <v>11561</v>
      </c>
      <c r="D9281" s="426" t="s">
        <v>13273</v>
      </c>
      <c r="E9281" s="426" t="s">
        <v>13290</v>
      </c>
      <c r="F9281" s="441">
        <v>29560000</v>
      </c>
      <c r="G9281" s="423">
        <v>2023</v>
      </c>
      <c r="H9281" s="424">
        <f>VLOOKUP(G9281,[3]잔가율!$B$3:$C$33,2,FALSE)</f>
        <v>0.82599999999999996</v>
      </c>
      <c r="I9281" s="434">
        <f t="shared" si="144"/>
        <v>24416560</v>
      </c>
    </row>
    <row r="9282" spans="1:9">
      <c r="A9282" s="421">
        <v>9281</v>
      </c>
      <c r="B9282" s="426" t="s">
        <v>7711</v>
      </c>
      <c r="C9282" s="426" t="s">
        <v>11561</v>
      </c>
      <c r="D9282" s="426" t="s">
        <v>13273</v>
      </c>
      <c r="E9282" s="426" t="s">
        <v>13291</v>
      </c>
      <c r="F9282" s="441">
        <v>26510000</v>
      </c>
      <c r="G9282" s="423">
        <v>2023</v>
      </c>
      <c r="H9282" s="424">
        <f>VLOOKUP(G9282,[3]잔가율!$B$3:$C$33,2,FALSE)</f>
        <v>0.82599999999999996</v>
      </c>
      <c r="I9282" s="434">
        <f t="shared" ref="I9282:I9345" si="145">ROUNDDOWN(F9282*H9282,0)</f>
        <v>21897260</v>
      </c>
    </row>
    <row r="9283" spans="1:9">
      <c r="A9283" s="421">
        <v>9282</v>
      </c>
      <c r="B9283" s="426" t="s">
        <v>7711</v>
      </c>
      <c r="C9283" s="426" t="s">
        <v>11561</v>
      </c>
      <c r="D9283" s="426" t="s">
        <v>13273</v>
      </c>
      <c r="E9283" s="426" t="s">
        <v>13292</v>
      </c>
      <c r="F9283" s="441">
        <v>25540000</v>
      </c>
      <c r="G9283" s="423">
        <v>2023</v>
      </c>
      <c r="H9283" s="424">
        <f>VLOOKUP(G9283,[3]잔가율!$B$3:$C$33,2,FALSE)</f>
        <v>0.82599999999999996</v>
      </c>
      <c r="I9283" s="434">
        <f t="shared" si="145"/>
        <v>21096040</v>
      </c>
    </row>
    <row r="9284" spans="1:9">
      <c r="A9284" s="421">
        <v>9283</v>
      </c>
      <c r="B9284" s="426" t="s">
        <v>7711</v>
      </c>
      <c r="C9284" s="426" t="s">
        <v>11561</v>
      </c>
      <c r="D9284" s="426" t="s">
        <v>13273</v>
      </c>
      <c r="E9284" s="426" t="s">
        <v>13293</v>
      </c>
      <c r="F9284" s="441">
        <v>30500000</v>
      </c>
      <c r="G9284" s="423">
        <v>2023</v>
      </c>
      <c r="H9284" s="424">
        <f>VLOOKUP(G9284,[3]잔가율!$B$3:$C$33,2,FALSE)</f>
        <v>0.82599999999999996</v>
      </c>
      <c r="I9284" s="434">
        <f t="shared" si="145"/>
        <v>25193000</v>
      </c>
    </row>
    <row r="9285" spans="1:9">
      <c r="A9285" s="421">
        <v>9284</v>
      </c>
      <c r="B9285" s="426" t="s">
        <v>7711</v>
      </c>
      <c r="C9285" s="426" t="s">
        <v>11561</v>
      </c>
      <c r="D9285" s="426" t="s">
        <v>13273</v>
      </c>
      <c r="E9285" s="426" t="s">
        <v>13294</v>
      </c>
      <c r="F9285" s="441">
        <v>26160000</v>
      </c>
      <c r="G9285" s="423">
        <v>2023</v>
      </c>
      <c r="H9285" s="424">
        <f>VLOOKUP(G9285,[3]잔가율!$B$3:$C$33,2,FALSE)</f>
        <v>0.82599999999999996</v>
      </c>
      <c r="I9285" s="434">
        <f t="shared" si="145"/>
        <v>21608160</v>
      </c>
    </row>
    <row r="9286" spans="1:9">
      <c r="A9286" s="421">
        <v>9285</v>
      </c>
      <c r="B9286" s="426" t="s">
        <v>7711</v>
      </c>
      <c r="C9286" s="426" t="s">
        <v>11561</v>
      </c>
      <c r="D9286" s="426" t="s">
        <v>13273</v>
      </c>
      <c r="E9286" s="426" t="s">
        <v>13295</v>
      </c>
      <c r="F9286" s="441">
        <v>25300000</v>
      </c>
      <c r="G9286" s="423">
        <v>2023</v>
      </c>
      <c r="H9286" s="424">
        <f>VLOOKUP(G9286,[3]잔가율!$B$3:$C$33,2,FALSE)</f>
        <v>0.82599999999999996</v>
      </c>
      <c r="I9286" s="434">
        <f t="shared" si="145"/>
        <v>20897800</v>
      </c>
    </row>
    <row r="9287" spans="1:9">
      <c r="A9287" s="421">
        <v>9286</v>
      </c>
      <c r="B9287" s="426" t="s">
        <v>7711</v>
      </c>
      <c r="C9287" s="426" t="s">
        <v>11561</v>
      </c>
      <c r="D9287" s="426" t="s">
        <v>13273</v>
      </c>
      <c r="E9287" s="426" t="s">
        <v>13296</v>
      </c>
      <c r="F9287" s="441">
        <v>26840000</v>
      </c>
      <c r="G9287" s="423">
        <v>2023</v>
      </c>
      <c r="H9287" s="424">
        <f>VLOOKUP(G9287,[3]잔가율!$B$3:$C$33,2,FALSE)</f>
        <v>0.82599999999999996</v>
      </c>
      <c r="I9287" s="434">
        <f t="shared" si="145"/>
        <v>22169840</v>
      </c>
    </row>
    <row r="9288" spans="1:9">
      <c r="A9288" s="421">
        <v>9287</v>
      </c>
      <c r="B9288" s="422" t="s">
        <v>7711</v>
      </c>
      <c r="C9288" s="422" t="s">
        <v>11561</v>
      </c>
      <c r="D9288" s="422" t="s">
        <v>15869</v>
      </c>
      <c r="E9288" s="422" t="s">
        <v>13297</v>
      </c>
      <c r="F9288" s="438">
        <v>25040000</v>
      </c>
      <c r="G9288" s="423">
        <v>2023</v>
      </c>
      <c r="H9288" s="424">
        <f>VLOOKUP(G9288,[3]잔가율!$B$3:$C$33,2,FALSE)</f>
        <v>0.82599999999999996</v>
      </c>
      <c r="I9288" s="434">
        <f t="shared" si="145"/>
        <v>20683040</v>
      </c>
    </row>
    <row r="9289" spans="1:9">
      <c r="A9289" s="421">
        <v>9288</v>
      </c>
      <c r="B9289" s="422" t="s">
        <v>7711</v>
      </c>
      <c r="C9289" s="422" t="s">
        <v>11561</v>
      </c>
      <c r="D9289" s="422" t="s">
        <v>15869</v>
      </c>
      <c r="E9289" s="422" t="s">
        <v>13298</v>
      </c>
      <c r="F9289" s="438">
        <v>26630000</v>
      </c>
      <c r="G9289" s="423">
        <v>2023</v>
      </c>
      <c r="H9289" s="424">
        <f>VLOOKUP(G9289,[3]잔가율!$B$3:$C$33,2,FALSE)</f>
        <v>0.82599999999999996</v>
      </c>
      <c r="I9289" s="434">
        <f t="shared" si="145"/>
        <v>21996380</v>
      </c>
    </row>
    <row r="9290" spans="1:9">
      <c r="A9290" s="421">
        <v>9289</v>
      </c>
      <c r="B9290" s="422" t="s">
        <v>7711</v>
      </c>
      <c r="C9290" s="422" t="s">
        <v>11561</v>
      </c>
      <c r="D9290" s="422" t="s">
        <v>15869</v>
      </c>
      <c r="E9290" s="422" t="s">
        <v>13299</v>
      </c>
      <c r="F9290" s="438">
        <v>29790000</v>
      </c>
      <c r="G9290" s="423">
        <v>2023</v>
      </c>
      <c r="H9290" s="424">
        <f>VLOOKUP(G9290,[3]잔가율!$B$3:$C$33,2,FALSE)</f>
        <v>0.82599999999999996</v>
      </c>
      <c r="I9290" s="434">
        <f t="shared" si="145"/>
        <v>24606540</v>
      </c>
    </row>
    <row r="9291" spans="1:9">
      <c r="A9291" s="421">
        <v>9290</v>
      </c>
      <c r="B9291" s="422" t="s">
        <v>7711</v>
      </c>
      <c r="C9291" s="422" t="s">
        <v>11561</v>
      </c>
      <c r="D9291" s="422" t="s">
        <v>15869</v>
      </c>
      <c r="E9291" s="422" t="s">
        <v>13300</v>
      </c>
      <c r="F9291" s="438">
        <v>30070000</v>
      </c>
      <c r="G9291" s="423">
        <v>2023</v>
      </c>
      <c r="H9291" s="424">
        <f>VLOOKUP(G9291,[3]잔가율!$B$3:$C$33,2,FALSE)</f>
        <v>0.82599999999999996</v>
      </c>
      <c r="I9291" s="434">
        <f t="shared" si="145"/>
        <v>24837820</v>
      </c>
    </row>
    <row r="9292" spans="1:9">
      <c r="A9292" s="421">
        <v>9291</v>
      </c>
      <c r="B9292" s="422" t="s">
        <v>7711</v>
      </c>
      <c r="C9292" s="422" t="s">
        <v>11561</v>
      </c>
      <c r="D9292" s="422" t="s">
        <v>15869</v>
      </c>
      <c r="E9292" s="422" t="s">
        <v>13301</v>
      </c>
      <c r="F9292" s="438">
        <v>23990000</v>
      </c>
      <c r="G9292" s="423">
        <v>2023</v>
      </c>
      <c r="H9292" s="424">
        <f>VLOOKUP(G9292,[3]잔가율!$B$3:$C$33,2,FALSE)</f>
        <v>0.82599999999999996</v>
      </c>
      <c r="I9292" s="434">
        <f t="shared" si="145"/>
        <v>19815740</v>
      </c>
    </row>
    <row r="9293" spans="1:9">
      <c r="A9293" s="421">
        <v>9292</v>
      </c>
      <c r="B9293" s="426" t="s">
        <v>7711</v>
      </c>
      <c r="C9293" s="426" t="s">
        <v>11561</v>
      </c>
      <c r="D9293" s="426" t="s">
        <v>13273</v>
      </c>
      <c r="E9293" s="426" t="s">
        <v>13302</v>
      </c>
      <c r="F9293" s="441">
        <v>25490000</v>
      </c>
      <c r="G9293" s="423">
        <v>2023</v>
      </c>
      <c r="H9293" s="424">
        <f>VLOOKUP(G9293,[3]잔가율!$B$3:$C$33,2,FALSE)</f>
        <v>0.82599999999999996</v>
      </c>
      <c r="I9293" s="434">
        <f t="shared" si="145"/>
        <v>21054740</v>
      </c>
    </row>
    <row r="9294" spans="1:9">
      <c r="A9294" s="421">
        <v>9293</v>
      </c>
      <c r="B9294" s="426" t="s">
        <v>7711</v>
      </c>
      <c r="C9294" s="426" t="s">
        <v>11561</v>
      </c>
      <c r="D9294" s="426" t="s">
        <v>13273</v>
      </c>
      <c r="E9294" s="426" t="s">
        <v>13303</v>
      </c>
      <c r="F9294" s="441">
        <v>27330000</v>
      </c>
      <c r="G9294" s="423">
        <v>2023</v>
      </c>
      <c r="H9294" s="424">
        <f>VLOOKUP(G9294,[3]잔가율!$B$3:$C$33,2,FALSE)</f>
        <v>0.82599999999999996</v>
      </c>
      <c r="I9294" s="434">
        <f t="shared" si="145"/>
        <v>22574580</v>
      </c>
    </row>
    <row r="9295" spans="1:9">
      <c r="A9295" s="421">
        <v>9294</v>
      </c>
      <c r="B9295" s="426" t="s">
        <v>7711</v>
      </c>
      <c r="C9295" s="426" t="s">
        <v>11561</v>
      </c>
      <c r="D9295" s="426" t="s">
        <v>13273</v>
      </c>
      <c r="E9295" s="426" t="s">
        <v>13304</v>
      </c>
      <c r="F9295" s="441">
        <v>30260000</v>
      </c>
      <c r="G9295" s="423">
        <v>2023</v>
      </c>
      <c r="H9295" s="424">
        <f>VLOOKUP(G9295,[3]잔가율!$B$3:$C$33,2,FALSE)</f>
        <v>0.82599999999999996</v>
      </c>
      <c r="I9295" s="434">
        <f t="shared" si="145"/>
        <v>24994760</v>
      </c>
    </row>
    <row r="9296" spans="1:9">
      <c r="A9296" s="421">
        <v>9295</v>
      </c>
      <c r="B9296" s="426" t="s">
        <v>7711</v>
      </c>
      <c r="C9296" s="426" t="s">
        <v>11561</v>
      </c>
      <c r="D9296" s="426" t="s">
        <v>13273</v>
      </c>
      <c r="E9296" s="426" t="s">
        <v>13305</v>
      </c>
      <c r="F9296" s="441">
        <v>31120000</v>
      </c>
      <c r="G9296" s="423">
        <v>2023</v>
      </c>
      <c r="H9296" s="424">
        <f>VLOOKUP(G9296,[3]잔가율!$B$3:$C$33,2,FALSE)</f>
        <v>0.82599999999999996</v>
      </c>
      <c r="I9296" s="434">
        <f t="shared" si="145"/>
        <v>25705120</v>
      </c>
    </row>
    <row r="9297" spans="1:9">
      <c r="A9297" s="421">
        <v>9296</v>
      </c>
      <c r="B9297" s="426" t="s">
        <v>7711</v>
      </c>
      <c r="C9297" s="426" t="s">
        <v>11561</v>
      </c>
      <c r="D9297" s="426" t="s">
        <v>13273</v>
      </c>
      <c r="E9297" s="426" t="s">
        <v>13306</v>
      </c>
      <c r="F9297" s="441">
        <v>26640000</v>
      </c>
      <c r="G9297" s="423">
        <v>2023</v>
      </c>
      <c r="H9297" s="424">
        <f>VLOOKUP(G9297,[3]잔가율!$B$3:$C$33,2,FALSE)</f>
        <v>0.82599999999999996</v>
      </c>
      <c r="I9297" s="434">
        <f t="shared" si="145"/>
        <v>22004640</v>
      </c>
    </row>
    <row r="9298" spans="1:9">
      <c r="A9298" s="421">
        <v>9297</v>
      </c>
      <c r="B9298" s="426" t="s">
        <v>7711</v>
      </c>
      <c r="C9298" s="426" t="s">
        <v>11561</v>
      </c>
      <c r="D9298" s="426" t="s">
        <v>13273</v>
      </c>
      <c r="E9298" s="426" t="s">
        <v>13307</v>
      </c>
      <c r="F9298" s="441">
        <v>31520000</v>
      </c>
      <c r="G9298" s="423">
        <v>2023</v>
      </c>
      <c r="H9298" s="424">
        <f>VLOOKUP(G9298,[3]잔가율!$B$3:$C$33,2,FALSE)</f>
        <v>0.82599999999999996</v>
      </c>
      <c r="I9298" s="434">
        <f t="shared" si="145"/>
        <v>26035520</v>
      </c>
    </row>
    <row r="9299" spans="1:9">
      <c r="A9299" s="421">
        <v>9298</v>
      </c>
      <c r="B9299" s="426" t="s">
        <v>7711</v>
      </c>
      <c r="C9299" s="426" t="s">
        <v>11561</v>
      </c>
      <c r="D9299" s="426" t="s">
        <v>13273</v>
      </c>
      <c r="E9299" s="426" t="s">
        <v>13308</v>
      </c>
      <c r="F9299" s="441">
        <v>30180000</v>
      </c>
      <c r="G9299" s="423">
        <v>2023</v>
      </c>
      <c r="H9299" s="424">
        <f>VLOOKUP(G9299,[3]잔가율!$B$3:$C$33,2,FALSE)</f>
        <v>0.82599999999999996</v>
      </c>
      <c r="I9299" s="434">
        <f t="shared" si="145"/>
        <v>24928680</v>
      </c>
    </row>
    <row r="9300" spans="1:9">
      <c r="A9300" s="421">
        <v>9299</v>
      </c>
      <c r="B9300" s="426" t="s">
        <v>7711</v>
      </c>
      <c r="C9300" s="426" t="s">
        <v>11561</v>
      </c>
      <c r="D9300" s="426" t="s">
        <v>13273</v>
      </c>
      <c r="E9300" s="426" t="s">
        <v>13309</v>
      </c>
      <c r="F9300" s="441">
        <v>25800000</v>
      </c>
      <c r="G9300" s="423">
        <v>2023</v>
      </c>
      <c r="H9300" s="424">
        <f>VLOOKUP(G9300,[3]잔가율!$B$3:$C$33,2,FALSE)</f>
        <v>0.82599999999999996</v>
      </c>
      <c r="I9300" s="434">
        <f t="shared" si="145"/>
        <v>21310800</v>
      </c>
    </row>
    <row r="9301" spans="1:9">
      <c r="A9301" s="421">
        <v>9300</v>
      </c>
      <c r="B9301" s="422" t="s">
        <v>7711</v>
      </c>
      <c r="C9301" s="422" t="s">
        <v>11561</v>
      </c>
      <c r="D9301" s="422" t="s">
        <v>13273</v>
      </c>
      <c r="E9301" s="422" t="s">
        <v>13310</v>
      </c>
      <c r="F9301" s="438">
        <v>10550000</v>
      </c>
      <c r="G9301" s="423">
        <v>2023</v>
      </c>
      <c r="H9301" s="424">
        <f>VLOOKUP(G9301,[3]잔가율!$B$3:$C$33,2,FALSE)</f>
        <v>0.82599999999999996</v>
      </c>
      <c r="I9301" s="434">
        <f t="shared" si="145"/>
        <v>8714300</v>
      </c>
    </row>
    <row r="9302" spans="1:9">
      <c r="A9302" s="421">
        <v>9301</v>
      </c>
      <c r="B9302" s="422" t="s">
        <v>7711</v>
      </c>
      <c r="C9302" s="422" t="s">
        <v>11561</v>
      </c>
      <c r="D9302" s="422" t="s">
        <v>13273</v>
      </c>
      <c r="E9302" s="422" t="s">
        <v>13311</v>
      </c>
      <c r="F9302" s="438">
        <v>11780000</v>
      </c>
      <c r="G9302" s="423">
        <v>2023</v>
      </c>
      <c r="H9302" s="424">
        <f>VLOOKUP(G9302,[3]잔가율!$B$3:$C$33,2,FALSE)</f>
        <v>0.82599999999999996</v>
      </c>
      <c r="I9302" s="434">
        <f t="shared" si="145"/>
        <v>9730280</v>
      </c>
    </row>
    <row r="9303" spans="1:9">
      <c r="A9303" s="421">
        <v>9302</v>
      </c>
      <c r="B9303" s="422" t="s">
        <v>7711</v>
      </c>
      <c r="C9303" s="422" t="s">
        <v>11561</v>
      </c>
      <c r="D9303" s="422" t="s">
        <v>13273</v>
      </c>
      <c r="E9303" s="422" t="s">
        <v>13312</v>
      </c>
      <c r="F9303" s="438">
        <v>14180000</v>
      </c>
      <c r="G9303" s="423">
        <v>2023</v>
      </c>
      <c r="H9303" s="424">
        <f>VLOOKUP(G9303,[3]잔가율!$B$3:$C$33,2,FALSE)</f>
        <v>0.82599999999999996</v>
      </c>
      <c r="I9303" s="434">
        <f t="shared" si="145"/>
        <v>11712680</v>
      </c>
    </row>
    <row r="9304" spans="1:9">
      <c r="A9304" s="421">
        <v>9303</v>
      </c>
      <c r="B9304" s="422" t="s">
        <v>7711</v>
      </c>
      <c r="C9304" s="422" t="s">
        <v>11561</v>
      </c>
      <c r="D9304" s="422" t="s">
        <v>13273</v>
      </c>
      <c r="E9304" s="422" t="s">
        <v>13313</v>
      </c>
      <c r="F9304" s="438">
        <v>13130000</v>
      </c>
      <c r="G9304" s="423">
        <v>2023</v>
      </c>
      <c r="H9304" s="424">
        <f>VLOOKUP(G9304,[3]잔가율!$B$3:$C$33,2,FALSE)</f>
        <v>0.82599999999999996</v>
      </c>
      <c r="I9304" s="434">
        <f t="shared" si="145"/>
        <v>10845380</v>
      </c>
    </row>
    <row r="9305" spans="1:9">
      <c r="A9305" s="421">
        <v>9304</v>
      </c>
      <c r="B9305" s="422" t="s">
        <v>7711</v>
      </c>
      <c r="C9305" s="422" t="s">
        <v>11561</v>
      </c>
      <c r="D9305" s="422" t="s">
        <v>13273</v>
      </c>
      <c r="E9305" s="422" t="s">
        <v>13314</v>
      </c>
      <c r="F9305" s="438">
        <v>20080000</v>
      </c>
      <c r="G9305" s="423">
        <v>2023</v>
      </c>
      <c r="H9305" s="424">
        <f>VLOOKUP(G9305,[3]잔가율!$B$3:$C$33,2,FALSE)</f>
        <v>0.82599999999999996</v>
      </c>
      <c r="I9305" s="434">
        <f t="shared" si="145"/>
        <v>16586080</v>
      </c>
    </row>
    <row r="9306" spans="1:9">
      <c r="A9306" s="421">
        <v>9305</v>
      </c>
      <c r="B9306" s="422" t="s">
        <v>7711</v>
      </c>
      <c r="C9306" s="422" t="s">
        <v>11561</v>
      </c>
      <c r="D9306" s="422" t="s">
        <v>13273</v>
      </c>
      <c r="E9306" s="422" t="s">
        <v>13315</v>
      </c>
      <c r="F9306" s="438">
        <v>22680000</v>
      </c>
      <c r="G9306" s="423">
        <v>2023</v>
      </c>
      <c r="H9306" s="424">
        <f>VLOOKUP(G9306,[3]잔가율!$B$3:$C$33,2,FALSE)</f>
        <v>0.82599999999999996</v>
      </c>
      <c r="I9306" s="434">
        <f t="shared" si="145"/>
        <v>18733680</v>
      </c>
    </row>
    <row r="9307" spans="1:9">
      <c r="A9307" s="421">
        <v>9306</v>
      </c>
      <c r="B9307" s="422" t="s">
        <v>7711</v>
      </c>
      <c r="C9307" s="422" t="s">
        <v>11561</v>
      </c>
      <c r="D9307" s="422" t="s">
        <v>13273</v>
      </c>
      <c r="E9307" s="422" t="s">
        <v>13316</v>
      </c>
      <c r="F9307" s="438">
        <v>25180000</v>
      </c>
      <c r="G9307" s="423">
        <v>2023</v>
      </c>
      <c r="H9307" s="424">
        <f>VLOOKUP(G9307,[3]잔가율!$B$3:$C$33,2,FALSE)</f>
        <v>0.82599999999999996</v>
      </c>
      <c r="I9307" s="434">
        <f t="shared" si="145"/>
        <v>20798680</v>
      </c>
    </row>
    <row r="9308" spans="1:9">
      <c r="A9308" s="421">
        <v>9307</v>
      </c>
      <c r="B9308" s="422" t="s">
        <v>7711</v>
      </c>
      <c r="C9308" s="422" t="s">
        <v>11561</v>
      </c>
      <c r="D9308" s="422" t="s">
        <v>13273</v>
      </c>
      <c r="E9308" s="422" t="s">
        <v>13317</v>
      </c>
      <c r="F9308" s="438">
        <v>20740000</v>
      </c>
      <c r="G9308" s="423">
        <v>2023</v>
      </c>
      <c r="H9308" s="424">
        <f>VLOOKUP(G9308,[3]잔가율!$B$3:$C$33,2,FALSE)</f>
        <v>0.82599999999999996</v>
      </c>
      <c r="I9308" s="434">
        <f t="shared" si="145"/>
        <v>17131240</v>
      </c>
    </row>
    <row r="9309" spans="1:9">
      <c r="A9309" s="421">
        <v>9308</v>
      </c>
      <c r="B9309" s="422" t="s">
        <v>7711</v>
      </c>
      <c r="C9309" s="422" t="s">
        <v>11561</v>
      </c>
      <c r="D9309" s="422" t="s">
        <v>13273</v>
      </c>
      <c r="E9309" s="422" t="s">
        <v>13318</v>
      </c>
      <c r="F9309" s="438">
        <v>27560000</v>
      </c>
      <c r="G9309" s="423">
        <v>2023</v>
      </c>
      <c r="H9309" s="424">
        <f>VLOOKUP(G9309,[3]잔가율!$B$3:$C$33,2,FALSE)</f>
        <v>0.82599999999999996</v>
      </c>
      <c r="I9309" s="434">
        <f t="shared" si="145"/>
        <v>22764560</v>
      </c>
    </row>
    <row r="9310" spans="1:9">
      <c r="A9310" s="421">
        <v>9309</v>
      </c>
      <c r="B9310" s="422" t="s">
        <v>7711</v>
      </c>
      <c r="C9310" s="422" t="s">
        <v>11561</v>
      </c>
      <c r="D9310" s="422" t="s">
        <v>13273</v>
      </c>
      <c r="E9310" s="422" t="s">
        <v>13319</v>
      </c>
      <c r="F9310" s="438">
        <v>22030000</v>
      </c>
      <c r="G9310" s="423">
        <v>2023</v>
      </c>
      <c r="H9310" s="424">
        <f>VLOOKUP(G9310,[3]잔가율!$B$3:$C$33,2,FALSE)</f>
        <v>0.82599999999999996</v>
      </c>
      <c r="I9310" s="434">
        <f t="shared" si="145"/>
        <v>18196780</v>
      </c>
    </row>
    <row r="9311" spans="1:9">
      <c r="A9311" s="421">
        <v>9310</v>
      </c>
      <c r="B9311" s="422" t="s">
        <v>7711</v>
      </c>
      <c r="C9311" s="422" t="s">
        <v>11561</v>
      </c>
      <c r="D9311" s="422" t="s">
        <v>13273</v>
      </c>
      <c r="E9311" s="422" t="s">
        <v>13320</v>
      </c>
      <c r="F9311" s="438">
        <v>22030000</v>
      </c>
      <c r="G9311" s="423">
        <v>2023</v>
      </c>
      <c r="H9311" s="424">
        <f>VLOOKUP(G9311,[3]잔가율!$B$3:$C$33,2,FALSE)</f>
        <v>0.82599999999999996</v>
      </c>
      <c r="I9311" s="434">
        <f t="shared" si="145"/>
        <v>18196780</v>
      </c>
    </row>
    <row r="9312" spans="1:9">
      <c r="A9312" s="421">
        <v>9311</v>
      </c>
      <c r="B9312" s="422" t="s">
        <v>7711</v>
      </c>
      <c r="C9312" s="422" t="s">
        <v>11561</v>
      </c>
      <c r="D9312" s="422" t="s">
        <v>13273</v>
      </c>
      <c r="E9312" s="422" t="s">
        <v>13321</v>
      </c>
      <c r="F9312" s="438">
        <v>24900000</v>
      </c>
      <c r="G9312" s="423">
        <v>2023</v>
      </c>
      <c r="H9312" s="424">
        <f>VLOOKUP(G9312,[3]잔가율!$B$3:$C$33,2,FALSE)</f>
        <v>0.82599999999999996</v>
      </c>
      <c r="I9312" s="434">
        <f t="shared" si="145"/>
        <v>20567400</v>
      </c>
    </row>
    <row r="9313" spans="1:9">
      <c r="A9313" s="421">
        <v>9312</v>
      </c>
      <c r="B9313" s="422" t="s">
        <v>7711</v>
      </c>
      <c r="C9313" s="422" t="s">
        <v>11561</v>
      </c>
      <c r="D9313" s="422" t="s">
        <v>13273</v>
      </c>
      <c r="E9313" s="422" t="s">
        <v>13322</v>
      </c>
      <c r="F9313" s="438">
        <v>26350000</v>
      </c>
      <c r="G9313" s="423">
        <v>2023</v>
      </c>
      <c r="H9313" s="424">
        <f>VLOOKUP(G9313,[3]잔가율!$B$3:$C$33,2,FALSE)</f>
        <v>0.82599999999999996</v>
      </c>
      <c r="I9313" s="434">
        <f t="shared" si="145"/>
        <v>21765100</v>
      </c>
    </row>
    <row r="9314" spans="1:9">
      <c r="A9314" s="421">
        <v>9313</v>
      </c>
      <c r="B9314" s="422" t="s">
        <v>7711</v>
      </c>
      <c r="C9314" s="422" t="s">
        <v>11561</v>
      </c>
      <c r="D9314" s="422" t="s">
        <v>13273</v>
      </c>
      <c r="E9314" s="422" t="s">
        <v>13323</v>
      </c>
      <c r="F9314" s="438">
        <v>21400000</v>
      </c>
      <c r="G9314" s="423">
        <v>2023</v>
      </c>
      <c r="H9314" s="424">
        <f>VLOOKUP(G9314,[3]잔가율!$B$3:$C$33,2,FALSE)</f>
        <v>0.82599999999999996</v>
      </c>
      <c r="I9314" s="434">
        <f t="shared" si="145"/>
        <v>17676400</v>
      </c>
    </row>
    <row r="9315" spans="1:9">
      <c r="A9315" s="421">
        <v>9314</v>
      </c>
      <c r="B9315" s="422" t="s">
        <v>7711</v>
      </c>
      <c r="C9315" s="422" t="s">
        <v>11561</v>
      </c>
      <c r="D9315" s="422" t="s">
        <v>13273</v>
      </c>
      <c r="E9315" s="422" t="s">
        <v>13324</v>
      </c>
      <c r="F9315" s="438">
        <v>22360000</v>
      </c>
      <c r="G9315" s="423">
        <v>2023</v>
      </c>
      <c r="H9315" s="424">
        <f>VLOOKUP(G9315,[3]잔가율!$B$3:$C$33,2,FALSE)</f>
        <v>0.82599999999999996</v>
      </c>
      <c r="I9315" s="434">
        <f t="shared" si="145"/>
        <v>18469360</v>
      </c>
    </row>
    <row r="9316" spans="1:9">
      <c r="A9316" s="421">
        <v>9315</v>
      </c>
      <c r="B9316" s="422" t="s">
        <v>7711</v>
      </c>
      <c r="C9316" s="422" t="s">
        <v>11561</v>
      </c>
      <c r="D9316" s="422" t="s">
        <v>13273</v>
      </c>
      <c r="E9316" s="422" t="s">
        <v>13325</v>
      </c>
      <c r="F9316" s="438">
        <v>20120000</v>
      </c>
      <c r="G9316" s="423">
        <v>2023</v>
      </c>
      <c r="H9316" s="424">
        <f>VLOOKUP(G9316,[3]잔가율!$B$3:$C$33,2,FALSE)</f>
        <v>0.82599999999999996</v>
      </c>
      <c r="I9316" s="434">
        <f t="shared" si="145"/>
        <v>16619120</v>
      </c>
    </row>
    <row r="9317" spans="1:9">
      <c r="A9317" s="421">
        <v>9316</v>
      </c>
      <c r="B9317" s="422" t="s">
        <v>7711</v>
      </c>
      <c r="C9317" s="422" t="s">
        <v>11561</v>
      </c>
      <c r="D9317" s="422" t="s">
        <v>13273</v>
      </c>
      <c r="E9317" s="422" t="s">
        <v>13326</v>
      </c>
      <c r="F9317" s="438">
        <v>22700000</v>
      </c>
      <c r="G9317" s="423">
        <v>2023</v>
      </c>
      <c r="H9317" s="424">
        <f>VLOOKUP(G9317,[3]잔가율!$B$3:$C$33,2,FALSE)</f>
        <v>0.82599999999999996</v>
      </c>
      <c r="I9317" s="434">
        <f t="shared" si="145"/>
        <v>18750200</v>
      </c>
    </row>
    <row r="9318" spans="1:9">
      <c r="A9318" s="421">
        <v>9317</v>
      </c>
      <c r="B9318" s="422" t="s">
        <v>7711</v>
      </c>
      <c r="C9318" s="422" t="s">
        <v>11561</v>
      </c>
      <c r="D9318" s="422" t="s">
        <v>13273</v>
      </c>
      <c r="E9318" s="422" t="s">
        <v>13327</v>
      </c>
      <c r="F9318" s="438">
        <v>25520000</v>
      </c>
      <c r="G9318" s="423">
        <v>2023</v>
      </c>
      <c r="H9318" s="424">
        <f>VLOOKUP(G9318,[3]잔가율!$B$3:$C$33,2,FALSE)</f>
        <v>0.82599999999999996</v>
      </c>
      <c r="I9318" s="434">
        <f t="shared" si="145"/>
        <v>21079520</v>
      </c>
    </row>
    <row r="9319" spans="1:9">
      <c r="A9319" s="421">
        <v>9318</v>
      </c>
      <c r="B9319" s="422" t="s">
        <v>7711</v>
      </c>
      <c r="C9319" s="422" t="s">
        <v>11561</v>
      </c>
      <c r="D9319" s="422" t="s">
        <v>13273</v>
      </c>
      <c r="E9319" s="422" t="s">
        <v>13328</v>
      </c>
      <c r="F9319" s="438">
        <v>21450000</v>
      </c>
      <c r="G9319" s="423">
        <v>2023</v>
      </c>
      <c r="H9319" s="424">
        <f>VLOOKUP(G9319,[3]잔가율!$B$3:$C$33,2,FALSE)</f>
        <v>0.82599999999999996</v>
      </c>
      <c r="I9319" s="434">
        <f t="shared" si="145"/>
        <v>17717700</v>
      </c>
    </row>
    <row r="9320" spans="1:9">
      <c r="A9320" s="421">
        <v>9319</v>
      </c>
      <c r="B9320" s="422" t="s">
        <v>7711</v>
      </c>
      <c r="C9320" s="422" t="s">
        <v>11561</v>
      </c>
      <c r="D9320" s="422" t="s">
        <v>13273</v>
      </c>
      <c r="E9320" s="422" t="s">
        <v>13329</v>
      </c>
      <c r="F9320" s="438">
        <v>21450000</v>
      </c>
      <c r="G9320" s="423">
        <v>2023</v>
      </c>
      <c r="H9320" s="424">
        <f>VLOOKUP(G9320,[3]잔가율!$B$3:$C$33,2,FALSE)</f>
        <v>0.82599999999999996</v>
      </c>
      <c r="I9320" s="434">
        <f t="shared" si="145"/>
        <v>17717700</v>
      </c>
    </row>
    <row r="9321" spans="1:9">
      <c r="A9321" s="421">
        <v>9320</v>
      </c>
      <c r="B9321" s="422" t="s">
        <v>7711</v>
      </c>
      <c r="C9321" s="422" t="s">
        <v>11561</v>
      </c>
      <c r="D9321" s="422" t="s">
        <v>13273</v>
      </c>
      <c r="E9321" s="422" t="s">
        <v>13330</v>
      </c>
      <c r="F9321" s="438">
        <v>21450000</v>
      </c>
      <c r="G9321" s="423">
        <v>2023</v>
      </c>
      <c r="H9321" s="424">
        <f>VLOOKUP(G9321,[3]잔가율!$B$3:$C$33,2,FALSE)</f>
        <v>0.82599999999999996</v>
      </c>
      <c r="I9321" s="434">
        <f t="shared" si="145"/>
        <v>17717700</v>
      </c>
    </row>
    <row r="9322" spans="1:9">
      <c r="A9322" s="421">
        <v>9321</v>
      </c>
      <c r="B9322" s="422" t="s">
        <v>7711</v>
      </c>
      <c r="C9322" s="422" t="s">
        <v>11561</v>
      </c>
      <c r="D9322" s="422" t="s">
        <v>13273</v>
      </c>
      <c r="E9322" s="422" t="s">
        <v>13331</v>
      </c>
      <c r="F9322" s="438">
        <v>21400000</v>
      </c>
      <c r="G9322" s="423">
        <v>2023</v>
      </c>
      <c r="H9322" s="424">
        <f>VLOOKUP(G9322,[3]잔가율!$B$3:$C$33,2,FALSE)</f>
        <v>0.82599999999999996</v>
      </c>
      <c r="I9322" s="434">
        <f t="shared" si="145"/>
        <v>17676400</v>
      </c>
    </row>
    <row r="9323" spans="1:9">
      <c r="A9323" s="421">
        <v>9322</v>
      </c>
      <c r="B9323" s="422" t="s">
        <v>7711</v>
      </c>
      <c r="C9323" s="422" t="s">
        <v>11561</v>
      </c>
      <c r="D9323" s="422" t="s">
        <v>13273</v>
      </c>
      <c r="E9323" s="422" t="s">
        <v>13332</v>
      </c>
      <c r="F9323" s="438">
        <v>21400000</v>
      </c>
      <c r="G9323" s="423">
        <v>2023</v>
      </c>
      <c r="H9323" s="424">
        <f>VLOOKUP(G9323,[3]잔가율!$B$3:$C$33,2,FALSE)</f>
        <v>0.82599999999999996</v>
      </c>
      <c r="I9323" s="434">
        <f t="shared" si="145"/>
        <v>17676400</v>
      </c>
    </row>
    <row r="9324" spans="1:9">
      <c r="A9324" s="421">
        <v>9323</v>
      </c>
      <c r="B9324" s="422" t="s">
        <v>7711</v>
      </c>
      <c r="C9324" s="422" t="s">
        <v>11561</v>
      </c>
      <c r="D9324" s="422" t="s">
        <v>13273</v>
      </c>
      <c r="E9324" s="422" t="s">
        <v>13333</v>
      </c>
      <c r="F9324" s="438">
        <v>22510000</v>
      </c>
      <c r="G9324" s="423">
        <v>2023</v>
      </c>
      <c r="H9324" s="424">
        <f>VLOOKUP(G9324,[3]잔가율!$B$3:$C$33,2,FALSE)</f>
        <v>0.82599999999999996</v>
      </c>
      <c r="I9324" s="434">
        <f t="shared" si="145"/>
        <v>18593260</v>
      </c>
    </row>
    <row r="9325" spans="1:9">
      <c r="A9325" s="421">
        <v>9324</v>
      </c>
      <c r="B9325" s="422" t="s">
        <v>7711</v>
      </c>
      <c r="C9325" s="422" t="s">
        <v>11561</v>
      </c>
      <c r="D9325" s="422" t="s">
        <v>13273</v>
      </c>
      <c r="E9325" s="422" t="s">
        <v>13334</v>
      </c>
      <c r="F9325" s="438">
        <v>23410000</v>
      </c>
      <c r="G9325" s="423">
        <v>2023</v>
      </c>
      <c r="H9325" s="424">
        <f>VLOOKUP(G9325,[3]잔가율!$B$3:$C$33,2,FALSE)</f>
        <v>0.82599999999999996</v>
      </c>
      <c r="I9325" s="434">
        <f t="shared" si="145"/>
        <v>19336660</v>
      </c>
    </row>
    <row r="9326" spans="1:9">
      <c r="A9326" s="421">
        <v>9325</v>
      </c>
      <c r="B9326" s="422" t="s">
        <v>7711</v>
      </c>
      <c r="C9326" s="422" t="s">
        <v>11561</v>
      </c>
      <c r="D9326" s="422" t="s">
        <v>13273</v>
      </c>
      <c r="E9326" s="422" t="s">
        <v>13335</v>
      </c>
      <c r="F9326" s="438">
        <v>25600000</v>
      </c>
      <c r="G9326" s="423">
        <v>2023</v>
      </c>
      <c r="H9326" s="424">
        <f>VLOOKUP(G9326,[3]잔가율!$B$3:$C$33,2,FALSE)</f>
        <v>0.82599999999999996</v>
      </c>
      <c r="I9326" s="434">
        <f t="shared" si="145"/>
        <v>21145600</v>
      </c>
    </row>
    <row r="9327" spans="1:9">
      <c r="A9327" s="421">
        <v>9326</v>
      </c>
      <c r="B9327" s="422" t="s">
        <v>7711</v>
      </c>
      <c r="C9327" s="422" t="s">
        <v>11561</v>
      </c>
      <c r="D9327" s="422" t="s">
        <v>13273</v>
      </c>
      <c r="E9327" s="422" t="s">
        <v>13336</v>
      </c>
      <c r="F9327" s="438">
        <v>26520000</v>
      </c>
      <c r="G9327" s="423">
        <v>2023</v>
      </c>
      <c r="H9327" s="424">
        <f>VLOOKUP(G9327,[3]잔가율!$B$3:$C$33,2,FALSE)</f>
        <v>0.82599999999999996</v>
      </c>
      <c r="I9327" s="434">
        <f t="shared" si="145"/>
        <v>21905520</v>
      </c>
    </row>
    <row r="9328" spans="1:9">
      <c r="A9328" s="421">
        <v>9327</v>
      </c>
      <c r="B9328" s="422" t="s">
        <v>7711</v>
      </c>
      <c r="C9328" s="422" t="s">
        <v>11561</v>
      </c>
      <c r="D9328" s="422" t="s">
        <v>13273</v>
      </c>
      <c r="E9328" s="422" t="s">
        <v>13337</v>
      </c>
      <c r="F9328" s="438">
        <v>18870000</v>
      </c>
      <c r="G9328" s="423">
        <v>2023</v>
      </c>
      <c r="H9328" s="424">
        <f>VLOOKUP(G9328,[3]잔가율!$B$3:$C$33,2,FALSE)</f>
        <v>0.82599999999999996</v>
      </c>
      <c r="I9328" s="434">
        <f t="shared" si="145"/>
        <v>15586620</v>
      </c>
    </row>
    <row r="9329" spans="1:9">
      <c r="A9329" s="421">
        <v>9328</v>
      </c>
      <c r="B9329" s="422" t="s">
        <v>7711</v>
      </c>
      <c r="C9329" s="422" t="s">
        <v>11561</v>
      </c>
      <c r="D9329" s="422" t="s">
        <v>13273</v>
      </c>
      <c r="E9329" s="422" t="s">
        <v>13338</v>
      </c>
      <c r="F9329" s="438">
        <v>20940000</v>
      </c>
      <c r="G9329" s="423">
        <v>2023</v>
      </c>
      <c r="H9329" s="424">
        <f>VLOOKUP(G9329,[3]잔가율!$B$3:$C$33,2,FALSE)</f>
        <v>0.82599999999999996</v>
      </c>
      <c r="I9329" s="434">
        <f t="shared" si="145"/>
        <v>17296440</v>
      </c>
    </row>
    <row r="9330" spans="1:9">
      <c r="A9330" s="421">
        <v>9329</v>
      </c>
      <c r="B9330" s="422" t="s">
        <v>7711</v>
      </c>
      <c r="C9330" s="422" t="s">
        <v>11561</v>
      </c>
      <c r="D9330" s="422" t="s">
        <v>13273</v>
      </c>
      <c r="E9330" s="422" t="s">
        <v>13339</v>
      </c>
      <c r="F9330" s="438">
        <v>22700000</v>
      </c>
      <c r="G9330" s="423">
        <v>2023</v>
      </c>
      <c r="H9330" s="424">
        <f>VLOOKUP(G9330,[3]잔가율!$B$3:$C$33,2,FALSE)</f>
        <v>0.82599999999999996</v>
      </c>
      <c r="I9330" s="434">
        <f t="shared" si="145"/>
        <v>18750200</v>
      </c>
    </row>
    <row r="9331" spans="1:9">
      <c r="A9331" s="421">
        <v>9330</v>
      </c>
      <c r="B9331" s="422" t="s">
        <v>7711</v>
      </c>
      <c r="C9331" s="422" t="s">
        <v>11561</v>
      </c>
      <c r="D9331" s="422" t="s">
        <v>13273</v>
      </c>
      <c r="E9331" s="422" t="s">
        <v>13340</v>
      </c>
      <c r="F9331" s="438">
        <v>23130000</v>
      </c>
      <c r="G9331" s="423">
        <v>2023</v>
      </c>
      <c r="H9331" s="424">
        <f>VLOOKUP(G9331,[3]잔가율!$B$3:$C$33,2,FALSE)</f>
        <v>0.82599999999999996</v>
      </c>
      <c r="I9331" s="434">
        <f t="shared" si="145"/>
        <v>19105380</v>
      </c>
    </row>
    <row r="9332" spans="1:9">
      <c r="A9332" s="421">
        <v>9331</v>
      </c>
      <c r="B9332" s="422" t="s">
        <v>7711</v>
      </c>
      <c r="C9332" s="422" t="s">
        <v>11561</v>
      </c>
      <c r="D9332" s="422" t="s">
        <v>13273</v>
      </c>
      <c r="E9332" s="422" t="s">
        <v>13341</v>
      </c>
      <c r="F9332" s="438">
        <v>19770000</v>
      </c>
      <c r="G9332" s="423">
        <v>2023</v>
      </c>
      <c r="H9332" s="424">
        <f>VLOOKUP(G9332,[3]잔가율!$B$3:$C$33,2,FALSE)</f>
        <v>0.82599999999999996</v>
      </c>
      <c r="I9332" s="434">
        <f t="shared" si="145"/>
        <v>16330020</v>
      </c>
    </row>
    <row r="9333" spans="1:9">
      <c r="A9333" s="421">
        <v>9332</v>
      </c>
      <c r="B9333" s="422" t="s">
        <v>7711</v>
      </c>
      <c r="C9333" s="422" t="s">
        <v>11561</v>
      </c>
      <c r="D9333" s="422" t="s">
        <v>13273</v>
      </c>
      <c r="E9333" s="422" t="s">
        <v>13342</v>
      </c>
      <c r="F9333" s="438">
        <v>22350000</v>
      </c>
      <c r="G9333" s="423">
        <v>2023</v>
      </c>
      <c r="H9333" s="424">
        <f>VLOOKUP(G9333,[3]잔가율!$B$3:$C$33,2,FALSE)</f>
        <v>0.82599999999999996</v>
      </c>
      <c r="I9333" s="434">
        <f t="shared" si="145"/>
        <v>18461100</v>
      </c>
    </row>
    <row r="9334" spans="1:9">
      <c r="A9334" s="421">
        <v>9333</v>
      </c>
      <c r="B9334" s="422" t="s">
        <v>7711</v>
      </c>
      <c r="C9334" s="422" t="s">
        <v>11561</v>
      </c>
      <c r="D9334" s="422" t="s">
        <v>13273</v>
      </c>
      <c r="E9334" s="422" t="s">
        <v>13343</v>
      </c>
      <c r="F9334" s="438">
        <v>20500000</v>
      </c>
      <c r="G9334" s="423">
        <v>2023</v>
      </c>
      <c r="H9334" s="424">
        <f>VLOOKUP(G9334,[3]잔가율!$B$3:$C$33,2,FALSE)</f>
        <v>0.82599999999999996</v>
      </c>
      <c r="I9334" s="434">
        <f t="shared" si="145"/>
        <v>16933000</v>
      </c>
    </row>
    <row r="9335" spans="1:9">
      <c r="A9335" s="421">
        <v>9334</v>
      </c>
      <c r="B9335" s="422" t="s">
        <v>7711</v>
      </c>
      <c r="C9335" s="422" t="s">
        <v>11561</v>
      </c>
      <c r="D9335" s="422" t="s">
        <v>13273</v>
      </c>
      <c r="E9335" s="422" t="s">
        <v>13344</v>
      </c>
      <c r="F9335" s="438">
        <v>22090000</v>
      </c>
      <c r="G9335" s="423">
        <v>2023</v>
      </c>
      <c r="H9335" s="424">
        <f>VLOOKUP(G9335,[3]잔가율!$B$3:$C$33,2,FALSE)</f>
        <v>0.82599999999999996</v>
      </c>
      <c r="I9335" s="434">
        <f t="shared" si="145"/>
        <v>18246340</v>
      </c>
    </row>
    <row r="9336" spans="1:9">
      <c r="A9336" s="421">
        <v>9335</v>
      </c>
      <c r="B9336" s="422" t="s">
        <v>7711</v>
      </c>
      <c r="C9336" s="422" t="s">
        <v>11561</v>
      </c>
      <c r="D9336" s="422" t="s">
        <v>13273</v>
      </c>
      <c r="E9336" s="422" t="s">
        <v>13345</v>
      </c>
      <c r="F9336" s="438">
        <v>26170000</v>
      </c>
      <c r="G9336" s="423">
        <v>2023</v>
      </c>
      <c r="H9336" s="424">
        <f>VLOOKUP(G9336,[3]잔가율!$B$3:$C$33,2,FALSE)</f>
        <v>0.82599999999999996</v>
      </c>
      <c r="I9336" s="434">
        <f t="shared" si="145"/>
        <v>21616420</v>
      </c>
    </row>
    <row r="9337" spans="1:9">
      <c r="A9337" s="421">
        <v>9336</v>
      </c>
      <c r="B9337" s="422" t="s">
        <v>7711</v>
      </c>
      <c r="C9337" s="422" t="s">
        <v>11561</v>
      </c>
      <c r="D9337" s="422" t="s">
        <v>13273</v>
      </c>
      <c r="E9337" s="422" t="s">
        <v>13346</v>
      </c>
      <c r="F9337" s="438">
        <v>22400000</v>
      </c>
      <c r="G9337" s="423">
        <v>2023</v>
      </c>
      <c r="H9337" s="424">
        <f>VLOOKUP(G9337,[3]잔가율!$B$3:$C$33,2,FALSE)</f>
        <v>0.82599999999999996</v>
      </c>
      <c r="I9337" s="434">
        <f t="shared" si="145"/>
        <v>18502400</v>
      </c>
    </row>
    <row r="9338" spans="1:9">
      <c r="A9338" s="421">
        <v>9337</v>
      </c>
      <c r="B9338" s="422" t="s">
        <v>7711</v>
      </c>
      <c r="C9338" s="422" t="s">
        <v>11561</v>
      </c>
      <c r="D9338" s="422" t="s">
        <v>13273</v>
      </c>
      <c r="E9338" s="422" t="s">
        <v>13347</v>
      </c>
      <c r="F9338" s="438">
        <v>22090000</v>
      </c>
      <c r="G9338" s="423">
        <v>2023</v>
      </c>
      <c r="H9338" s="424">
        <f>VLOOKUP(G9338,[3]잔가율!$B$3:$C$33,2,FALSE)</f>
        <v>0.82599999999999996</v>
      </c>
      <c r="I9338" s="434">
        <f t="shared" si="145"/>
        <v>18246340</v>
      </c>
    </row>
    <row r="9339" spans="1:9">
      <c r="A9339" s="421">
        <v>9338</v>
      </c>
      <c r="B9339" s="422" t="s">
        <v>7711</v>
      </c>
      <c r="C9339" s="422" t="s">
        <v>11561</v>
      </c>
      <c r="D9339" s="422" t="s">
        <v>13273</v>
      </c>
      <c r="E9339" s="422" t="s">
        <v>13348</v>
      </c>
      <c r="F9339" s="438">
        <v>24360000</v>
      </c>
      <c r="G9339" s="423">
        <v>2023</v>
      </c>
      <c r="H9339" s="424">
        <f>VLOOKUP(G9339,[3]잔가율!$B$3:$C$33,2,FALSE)</f>
        <v>0.82599999999999996</v>
      </c>
      <c r="I9339" s="434">
        <f t="shared" si="145"/>
        <v>20121360</v>
      </c>
    </row>
    <row r="9340" spans="1:9">
      <c r="A9340" s="421">
        <v>9339</v>
      </c>
      <c r="B9340" s="422" t="s">
        <v>7711</v>
      </c>
      <c r="C9340" s="422" t="s">
        <v>11561</v>
      </c>
      <c r="D9340" s="422" t="s">
        <v>13273</v>
      </c>
      <c r="E9340" s="422" t="s">
        <v>13349</v>
      </c>
      <c r="F9340" s="438">
        <v>23090000</v>
      </c>
      <c r="G9340" s="423">
        <v>2023</v>
      </c>
      <c r="H9340" s="424">
        <f>VLOOKUP(G9340,[3]잔가율!$B$3:$C$33,2,FALSE)</f>
        <v>0.82599999999999996</v>
      </c>
      <c r="I9340" s="434">
        <f t="shared" si="145"/>
        <v>19072340</v>
      </c>
    </row>
    <row r="9341" spans="1:9">
      <c r="A9341" s="421">
        <v>9340</v>
      </c>
      <c r="B9341" s="422" t="s">
        <v>7711</v>
      </c>
      <c r="C9341" s="422" t="s">
        <v>11561</v>
      </c>
      <c r="D9341" s="422" t="s">
        <v>13273</v>
      </c>
      <c r="E9341" s="422" t="s">
        <v>13350</v>
      </c>
      <c r="F9341" s="438">
        <v>20120000</v>
      </c>
      <c r="G9341" s="423">
        <v>2023</v>
      </c>
      <c r="H9341" s="424">
        <f>VLOOKUP(G9341,[3]잔가율!$B$3:$C$33,2,FALSE)</f>
        <v>0.82599999999999996</v>
      </c>
      <c r="I9341" s="434">
        <f t="shared" si="145"/>
        <v>16619120</v>
      </c>
    </row>
    <row r="9342" spans="1:9">
      <c r="A9342" s="421">
        <v>9341</v>
      </c>
      <c r="B9342" s="422" t="s">
        <v>7711</v>
      </c>
      <c r="C9342" s="422" t="s">
        <v>11561</v>
      </c>
      <c r="D9342" s="422" t="s">
        <v>13273</v>
      </c>
      <c r="E9342" s="422" t="s">
        <v>13351</v>
      </c>
      <c r="F9342" s="438">
        <v>27560000</v>
      </c>
      <c r="G9342" s="423">
        <v>2023</v>
      </c>
      <c r="H9342" s="424">
        <f>VLOOKUP(G9342,[3]잔가율!$B$3:$C$33,2,FALSE)</f>
        <v>0.82599999999999996</v>
      </c>
      <c r="I9342" s="434">
        <f t="shared" si="145"/>
        <v>22764560</v>
      </c>
    </row>
    <row r="9343" spans="1:9">
      <c r="A9343" s="421">
        <v>9342</v>
      </c>
      <c r="B9343" s="422" t="s">
        <v>7711</v>
      </c>
      <c r="C9343" s="422" t="s">
        <v>11561</v>
      </c>
      <c r="D9343" s="422" t="s">
        <v>13273</v>
      </c>
      <c r="E9343" s="422" t="s">
        <v>13352</v>
      </c>
      <c r="F9343" s="438">
        <v>30510000</v>
      </c>
      <c r="G9343" s="423">
        <v>2023</v>
      </c>
      <c r="H9343" s="424">
        <f>VLOOKUP(G9343,[3]잔가율!$B$3:$C$33,2,FALSE)</f>
        <v>0.82599999999999996</v>
      </c>
      <c r="I9343" s="434">
        <f t="shared" si="145"/>
        <v>25201260</v>
      </c>
    </row>
    <row r="9344" spans="1:9">
      <c r="A9344" s="421">
        <v>9343</v>
      </c>
      <c r="B9344" s="422" t="s">
        <v>7711</v>
      </c>
      <c r="C9344" s="422" t="s">
        <v>11561</v>
      </c>
      <c r="D9344" s="422" t="s">
        <v>13273</v>
      </c>
      <c r="E9344" s="422" t="s">
        <v>13353</v>
      </c>
      <c r="F9344" s="438">
        <v>26200000</v>
      </c>
      <c r="G9344" s="423">
        <v>2023</v>
      </c>
      <c r="H9344" s="424">
        <f>VLOOKUP(G9344,[3]잔가율!$B$3:$C$33,2,FALSE)</f>
        <v>0.82599999999999996</v>
      </c>
      <c r="I9344" s="434">
        <f t="shared" si="145"/>
        <v>21641200</v>
      </c>
    </row>
    <row r="9345" spans="1:9">
      <c r="A9345" s="421">
        <v>9344</v>
      </c>
      <c r="B9345" s="422" t="s">
        <v>7711</v>
      </c>
      <c r="C9345" s="422" t="s">
        <v>11561</v>
      </c>
      <c r="D9345" s="422" t="s">
        <v>13273</v>
      </c>
      <c r="E9345" s="422" t="s">
        <v>13354</v>
      </c>
      <c r="F9345" s="438">
        <v>29000000</v>
      </c>
      <c r="G9345" s="423">
        <v>2023</v>
      </c>
      <c r="H9345" s="424">
        <f>VLOOKUP(G9345,[3]잔가율!$B$3:$C$33,2,FALSE)</f>
        <v>0.82599999999999996</v>
      </c>
      <c r="I9345" s="434">
        <f t="shared" si="145"/>
        <v>23954000</v>
      </c>
    </row>
    <row r="9346" spans="1:9">
      <c r="A9346" s="421">
        <v>9345</v>
      </c>
      <c r="B9346" s="422" t="s">
        <v>7711</v>
      </c>
      <c r="C9346" s="422" t="s">
        <v>11561</v>
      </c>
      <c r="D9346" s="422" t="s">
        <v>13273</v>
      </c>
      <c r="E9346" s="422" t="s">
        <v>13355</v>
      </c>
      <c r="F9346" s="438">
        <v>24540000</v>
      </c>
      <c r="G9346" s="423">
        <v>2023</v>
      </c>
      <c r="H9346" s="424">
        <f>VLOOKUP(G9346,[3]잔가율!$B$3:$C$33,2,FALSE)</f>
        <v>0.82599999999999996</v>
      </c>
      <c r="I9346" s="434">
        <f t="shared" ref="I9346:I9409" si="146">ROUNDDOWN(F9346*H9346,0)</f>
        <v>20270040</v>
      </c>
    </row>
    <row r="9347" spans="1:9">
      <c r="A9347" s="421">
        <v>9346</v>
      </c>
      <c r="B9347" s="422" t="s">
        <v>7711</v>
      </c>
      <c r="C9347" s="422" t="s">
        <v>11561</v>
      </c>
      <c r="D9347" s="422" t="s">
        <v>13273</v>
      </c>
      <c r="E9347" s="422" t="s">
        <v>13356</v>
      </c>
      <c r="F9347" s="438">
        <v>30000000</v>
      </c>
      <c r="G9347" s="423">
        <v>2023</v>
      </c>
      <c r="H9347" s="424">
        <f>VLOOKUP(G9347,[3]잔가율!$B$3:$C$33,2,FALSE)</f>
        <v>0.82599999999999996</v>
      </c>
      <c r="I9347" s="434">
        <f t="shared" si="146"/>
        <v>24780000</v>
      </c>
    </row>
    <row r="9348" spans="1:9">
      <c r="A9348" s="421">
        <v>9347</v>
      </c>
      <c r="B9348" s="422" t="s">
        <v>7711</v>
      </c>
      <c r="C9348" s="422" t="s">
        <v>11561</v>
      </c>
      <c r="D9348" s="422" t="s">
        <v>13273</v>
      </c>
      <c r="E9348" s="422" t="s">
        <v>13357</v>
      </c>
      <c r="F9348" s="438">
        <v>22700000</v>
      </c>
      <c r="G9348" s="423">
        <v>2023</v>
      </c>
      <c r="H9348" s="424">
        <f>VLOOKUP(G9348,[3]잔가율!$B$3:$C$33,2,FALSE)</f>
        <v>0.82599999999999996</v>
      </c>
      <c r="I9348" s="434">
        <f t="shared" si="146"/>
        <v>18750200</v>
      </c>
    </row>
    <row r="9349" spans="1:9">
      <c r="A9349" s="421">
        <v>9348</v>
      </c>
      <c r="B9349" s="422" t="s">
        <v>7711</v>
      </c>
      <c r="C9349" s="422" t="s">
        <v>11561</v>
      </c>
      <c r="D9349" s="422" t="s">
        <v>13273</v>
      </c>
      <c r="E9349" s="422" t="s">
        <v>13358</v>
      </c>
      <c r="F9349" s="438">
        <v>24360000</v>
      </c>
      <c r="G9349" s="423">
        <v>2023</v>
      </c>
      <c r="H9349" s="424">
        <f>VLOOKUP(G9349,[3]잔가율!$B$3:$C$33,2,FALSE)</f>
        <v>0.82599999999999996</v>
      </c>
      <c r="I9349" s="434">
        <f t="shared" si="146"/>
        <v>20121360</v>
      </c>
    </row>
    <row r="9350" spans="1:9">
      <c r="A9350" s="421">
        <v>9349</v>
      </c>
      <c r="B9350" s="422" t="s">
        <v>7711</v>
      </c>
      <c r="C9350" s="422" t="s">
        <v>11561</v>
      </c>
      <c r="D9350" s="422" t="s">
        <v>13273</v>
      </c>
      <c r="E9350" s="422" t="s">
        <v>13359</v>
      </c>
      <c r="F9350" s="438">
        <v>24430000</v>
      </c>
      <c r="G9350" s="423">
        <v>2023</v>
      </c>
      <c r="H9350" s="424">
        <f>VLOOKUP(G9350,[3]잔가율!$B$3:$C$33,2,FALSE)</f>
        <v>0.82599999999999996</v>
      </c>
      <c r="I9350" s="434">
        <f t="shared" si="146"/>
        <v>20179180</v>
      </c>
    </row>
    <row r="9351" spans="1:9">
      <c r="A9351" s="421">
        <v>9350</v>
      </c>
      <c r="B9351" s="422" t="s">
        <v>7711</v>
      </c>
      <c r="C9351" s="422" t="s">
        <v>11561</v>
      </c>
      <c r="D9351" s="422" t="s">
        <v>13273</v>
      </c>
      <c r="E9351" s="422" t="s">
        <v>13360</v>
      </c>
      <c r="F9351" s="438">
        <v>24390000</v>
      </c>
      <c r="G9351" s="423">
        <v>2023</v>
      </c>
      <c r="H9351" s="424">
        <f>VLOOKUP(G9351,[3]잔가율!$B$3:$C$33,2,FALSE)</f>
        <v>0.82599999999999996</v>
      </c>
      <c r="I9351" s="434">
        <f t="shared" si="146"/>
        <v>20146140</v>
      </c>
    </row>
    <row r="9352" spans="1:9">
      <c r="A9352" s="421">
        <v>9351</v>
      </c>
      <c r="B9352" s="422" t="s">
        <v>7711</v>
      </c>
      <c r="C9352" s="422" t="s">
        <v>11561</v>
      </c>
      <c r="D9352" s="422" t="s">
        <v>13273</v>
      </c>
      <c r="E9352" s="422" t="s">
        <v>13361</v>
      </c>
      <c r="F9352" s="438">
        <v>20600000</v>
      </c>
      <c r="G9352" s="423">
        <v>2023</v>
      </c>
      <c r="H9352" s="424">
        <f>VLOOKUP(G9352,[3]잔가율!$B$3:$C$33,2,FALSE)</f>
        <v>0.82599999999999996</v>
      </c>
      <c r="I9352" s="434">
        <f t="shared" si="146"/>
        <v>17015600</v>
      </c>
    </row>
    <row r="9353" spans="1:9">
      <c r="A9353" s="421">
        <v>9352</v>
      </c>
      <c r="B9353" s="422" t="s">
        <v>7711</v>
      </c>
      <c r="C9353" s="422" t="s">
        <v>11561</v>
      </c>
      <c r="D9353" s="422" t="s">
        <v>13273</v>
      </c>
      <c r="E9353" s="422" t="s">
        <v>13362</v>
      </c>
      <c r="F9353" s="438">
        <v>24240000</v>
      </c>
      <c r="G9353" s="423">
        <v>2023</v>
      </c>
      <c r="H9353" s="424">
        <f>VLOOKUP(G9353,[3]잔가율!$B$3:$C$33,2,FALSE)</f>
        <v>0.82599999999999996</v>
      </c>
      <c r="I9353" s="434">
        <f t="shared" si="146"/>
        <v>20022240</v>
      </c>
    </row>
    <row r="9354" spans="1:9">
      <c r="A9354" s="421">
        <v>9353</v>
      </c>
      <c r="B9354" s="422" t="s">
        <v>7711</v>
      </c>
      <c r="C9354" s="422" t="s">
        <v>11561</v>
      </c>
      <c r="D9354" s="422" t="s">
        <v>13273</v>
      </c>
      <c r="E9354" s="422" t="s">
        <v>13363</v>
      </c>
      <c r="F9354" s="438">
        <v>27560000</v>
      </c>
      <c r="G9354" s="423">
        <v>2023</v>
      </c>
      <c r="H9354" s="424">
        <f>VLOOKUP(G9354,[3]잔가율!$B$3:$C$33,2,FALSE)</f>
        <v>0.82599999999999996</v>
      </c>
      <c r="I9354" s="434">
        <f t="shared" si="146"/>
        <v>22764560</v>
      </c>
    </row>
    <row r="9355" spans="1:9">
      <c r="A9355" s="421">
        <v>9354</v>
      </c>
      <c r="B9355" s="422" t="s">
        <v>7711</v>
      </c>
      <c r="C9355" s="422" t="s">
        <v>11561</v>
      </c>
      <c r="D9355" s="422" t="s">
        <v>13273</v>
      </c>
      <c r="E9355" s="422" t="s">
        <v>13364</v>
      </c>
      <c r="F9355" s="438">
        <v>21940000</v>
      </c>
      <c r="G9355" s="423">
        <v>2023</v>
      </c>
      <c r="H9355" s="424">
        <f>VLOOKUP(G9355,[3]잔가율!$B$3:$C$33,2,FALSE)</f>
        <v>0.82599999999999996</v>
      </c>
      <c r="I9355" s="434">
        <f t="shared" si="146"/>
        <v>18122440</v>
      </c>
    </row>
    <row r="9356" spans="1:9">
      <c r="A9356" s="421">
        <v>9355</v>
      </c>
      <c r="B9356" s="422" t="s">
        <v>7711</v>
      </c>
      <c r="C9356" s="422" t="s">
        <v>11561</v>
      </c>
      <c r="D9356" s="422" t="s">
        <v>13273</v>
      </c>
      <c r="E9356" s="422" t="s">
        <v>13365</v>
      </c>
      <c r="F9356" s="438">
        <v>22000000</v>
      </c>
      <c r="G9356" s="423">
        <v>2023</v>
      </c>
      <c r="H9356" s="424">
        <f>VLOOKUP(G9356,[3]잔가율!$B$3:$C$33,2,FALSE)</f>
        <v>0.82599999999999996</v>
      </c>
      <c r="I9356" s="434">
        <f t="shared" si="146"/>
        <v>18172000</v>
      </c>
    </row>
    <row r="9357" spans="1:9">
      <c r="A9357" s="421">
        <v>9356</v>
      </c>
      <c r="B9357" s="422" t="s">
        <v>7711</v>
      </c>
      <c r="C9357" s="422" t="s">
        <v>11561</v>
      </c>
      <c r="D9357" s="422" t="s">
        <v>13273</v>
      </c>
      <c r="E9357" s="422" t="s">
        <v>13366</v>
      </c>
      <c r="F9357" s="438">
        <v>21920000</v>
      </c>
      <c r="G9357" s="423">
        <v>2023</v>
      </c>
      <c r="H9357" s="424">
        <f>VLOOKUP(G9357,[3]잔가율!$B$3:$C$33,2,FALSE)</f>
        <v>0.82599999999999996</v>
      </c>
      <c r="I9357" s="434">
        <f t="shared" si="146"/>
        <v>18105920</v>
      </c>
    </row>
    <row r="9358" spans="1:9">
      <c r="A9358" s="421">
        <v>9357</v>
      </c>
      <c r="B9358" s="422" t="s">
        <v>7711</v>
      </c>
      <c r="C9358" s="422" t="s">
        <v>11561</v>
      </c>
      <c r="D9358" s="422" t="s">
        <v>13273</v>
      </c>
      <c r="E9358" s="422" t="s">
        <v>13367</v>
      </c>
      <c r="F9358" s="438">
        <v>22500000</v>
      </c>
      <c r="G9358" s="423">
        <v>2023</v>
      </c>
      <c r="H9358" s="424">
        <f>VLOOKUP(G9358,[3]잔가율!$B$3:$C$33,2,FALSE)</f>
        <v>0.82599999999999996</v>
      </c>
      <c r="I9358" s="434">
        <f t="shared" si="146"/>
        <v>18585000</v>
      </c>
    </row>
    <row r="9359" spans="1:9">
      <c r="A9359" s="421">
        <v>9358</v>
      </c>
      <c r="B9359" s="422" t="s">
        <v>7711</v>
      </c>
      <c r="C9359" s="422" t="s">
        <v>11561</v>
      </c>
      <c r="D9359" s="422" t="s">
        <v>13273</v>
      </c>
      <c r="E9359" s="422" t="s">
        <v>13368</v>
      </c>
      <c r="F9359" s="438">
        <v>22040000</v>
      </c>
      <c r="G9359" s="423">
        <v>2023</v>
      </c>
      <c r="H9359" s="424">
        <f>VLOOKUP(G9359,[3]잔가율!$B$3:$C$33,2,FALSE)</f>
        <v>0.82599999999999996</v>
      </c>
      <c r="I9359" s="434">
        <f t="shared" si="146"/>
        <v>18205040</v>
      </c>
    </row>
    <row r="9360" spans="1:9">
      <c r="A9360" s="421">
        <v>9359</v>
      </c>
      <c r="B9360" s="422" t="s">
        <v>7711</v>
      </c>
      <c r="C9360" s="422" t="s">
        <v>11561</v>
      </c>
      <c r="D9360" s="422" t="s">
        <v>13273</v>
      </c>
      <c r="E9360" s="422" t="s">
        <v>13369</v>
      </c>
      <c r="F9360" s="438">
        <v>23170000</v>
      </c>
      <c r="G9360" s="423">
        <v>2023</v>
      </c>
      <c r="H9360" s="424">
        <f>VLOOKUP(G9360,[3]잔가율!$B$3:$C$33,2,FALSE)</f>
        <v>0.82599999999999996</v>
      </c>
      <c r="I9360" s="434">
        <f t="shared" si="146"/>
        <v>19138420</v>
      </c>
    </row>
    <row r="9361" spans="1:9">
      <c r="A9361" s="421">
        <v>9360</v>
      </c>
      <c r="B9361" s="422" t="s">
        <v>7711</v>
      </c>
      <c r="C9361" s="422" t="s">
        <v>11561</v>
      </c>
      <c r="D9361" s="422" t="s">
        <v>13273</v>
      </c>
      <c r="E9361" s="422" t="s">
        <v>13370</v>
      </c>
      <c r="F9361" s="438">
        <v>23380000</v>
      </c>
      <c r="G9361" s="423">
        <v>2023</v>
      </c>
      <c r="H9361" s="424">
        <f>VLOOKUP(G9361,[3]잔가율!$B$3:$C$33,2,FALSE)</f>
        <v>0.82599999999999996</v>
      </c>
      <c r="I9361" s="434">
        <f t="shared" si="146"/>
        <v>19311880</v>
      </c>
    </row>
    <row r="9362" spans="1:9">
      <c r="A9362" s="421">
        <v>9361</v>
      </c>
      <c r="B9362" s="422" t="s">
        <v>7711</v>
      </c>
      <c r="C9362" s="422" t="s">
        <v>11561</v>
      </c>
      <c r="D9362" s="422" t="s">
        <v>13273</v>
      </c>
      <c r="E9362" s="422" t="s">
        <v>13371</v>
      </c>
      <c r="F9362" s="438">
        <v>21640000</v>
      </c>
      <c r="G9362" s="423">
        <v>2023</v>
      </c>
      <c r="H9362" s="424">
        <f>VLOOKUP(G9362,[3]잔가율!$B$3:$C$33,2,FALSE)</f>
        <v>0.82599999999999996</v>
      </c>
      <c r="I9362" s="434">
        <f t="shared" si="146"/>
        <v>17874640</v>
      </c>
    </row>
    <row r="9363" spans="1:9">
      <c r="A9363" s="421">
        <v>9362</v>
      </c>
      <c r="B9363" s="422" t="s">
        <v>7711</v>
      </c>
      <c r="C9363" s="422" t="s">
        <v>11561</v>
      </c>
      <c r="D9363" s="422" t="s">
        <v>13273</v>
      </c>
      <c r="E9363" s="422" t="s">
        <v>13372</v>
      </c>
      <c r="F9363" s="438">
        <v>22680000</v>
      </c>
      <c r="G9363" s="423">
        <v>2023</v>
      </c>
      <c r="H9363" s="424">
        <f>VLOOKUP(G9363,[3]잔가율!$B$3:$C$33,2,FALSE)</f>
        <v>0.82599999999999996</v>
      </c>
      <c r="I9363" s="434">
        <f t="shared" si="146"/>
        <v>18733680</v>
      </c>
    </row>
    <row r="9364" spans="1:9">
      <c r="A9364" s="421">
        <v>9363</v>
      </c>
      <c r="B9364" s="422" t="s">
        <v>7711</v>
      </c>
      <c r="C9364" s="422" t="s">
        <v>11561</v>
      </c>
      <c r="D9364" s="422" t="s">
        <v>13273</v>
      </c>
      <c r="E9364" s="422" t="s">
        <v>13373</v>
      </c>
      <c r="F9364" s="438">
        <v>22000000</v>
      </c>
      <c r="G9364" s="423">
        <v>2023</v>
      </c>
      <c r="H9364" s="424">
        <f>VLOOKUP(G9364,[3]잔가율!$B$3:$C$33,2,FALSE)</f>
        <v>0.82599999999999996</v>
      </c>
      <c r="I9364" s="434">
        <f t="shared" si="146"/>
        <v>18172000</v>
      </c>
    </row>
    <row r="9365" spans="1:9">
      <c r="A9365" s="421">
        <v>9364</v>
      </c>
      <c r="B9365" s="422" t="s">
        <v>7711</v>
      </c>
      <c r="C9365" s="422" t="s">
        <v>11561</v>
      </c>
      <c r="D9365" s="422" t="s">
        <v>13273</v>
      </c>
      <c r="E9365" s="422" t="s">
        <v>13374</v>
      </c>
      <c r="F9365" s="438">
        <v>23360000</v>
      </c>
      <c r="G9365" s="423">
        <v>2023</v>
      </c>
      <c r="H9365" s="424">
        <f>VLOOKUP(G9365,[3]잔가율!$B$3:$C$33,2,FALSE)</f>
        <v>0.82599999999999996</v>
      </c>
      <c r="I9365" s="434">
        <f t="shared" si="146"/>
        <v>19295360</v>
      </c>
    </row>
    <row r="9366" spans="1:9">
      <c r="A9366" s="421">
        <v>9365</v>
      </c>
      <c r="B9366" s="422" t="s">
        <v>7711</v>
      </c>
      <c r="C9366" s="422" t="s">
        <v>11561</v>
      </c>
      <c r="D9366" s="422" t="s">
        <v>13273</v>
      </c>
      <c r="E9366" s="422" t="s">
        <v>13375</v>
      </c>
      <c r="F9366" s="438">
        <v>21180000</v>
      </c>
      <c r="G9366" s="423">
        <v>2023</v>
      </c>
      <c r="H9366" s="424">
        <f>VLOOKUP(G9366,[3]잔가율!$B$3:$C$33,2,FALSE)</f>
        <v>0.82599999999999996</v>
      </c>
      <c r="I9366" s="434">
        <f t="shared" si="146"/>
        <v>17494680</v>
      </c>
    </row>
    <row r="9367" spans="1:9">
      <c r="A9367" s="421">
        <v>9366</v>
      </c>
      <c r="B9367" s="422" t="s">
        <v>7711</v>
      </c>
      <c r="C9367" s="422" t="s">
        <v>11561</v>
      </c>
      <c r="D9367" s="422" t="s">
        <v>13273</v>
      </c>
      <c r="E9367" s="422" t="s">
        <v>13376</v>
      </c>
      <c r="F9367" s="438">
        <v>20170000</v>
      </c>
      <c r="G9367" s="423">
        <v>2023</v>
      </c>
      <c r="H9367" s="424">
        <f>VLOOKUP(G9367,[3]잔가율!$B$3:$C$33,2,FALSE)</f>
        <v>0.82599999999999996</v>
      </c>
      <c r="I9367" s="434">
        <f t="shared" si="146"/>
        <v>16660420</v>
      </c>
    </row>
    <row r="9368" spans="1:9">
      <c r="A9368" s="421">
        <v>9367</v>
      </c>
      <c r="B9368" s="422" t="s">
        <v>7711</v>
      </c>
      <c r="C9368" s="422" t="s">
        <v>11561</v>
      </c>
      <c r="D9368" s="422" t="s">
        <v>13273</v>
      </c>
      <c r="E9368" s="422" t="s">
        <v>13377</v>
      </c>
      <c r="F9368" s="438">
        <v>20120000</v>
      </c>
      <c r="G9368" s="423">
        <v>2023</v>
      </c>
      <c r="H9368" s="424">
        <f>VLOOKUP(G9368,[3]잔가율!$B$3:$C$33,2,FALSE)</f>
        <v>0.82599999999999996</v>
      </c>
      <c r="I9368" s="434">
        <f t="shared" si="146"/>
        <v>16619120</v>
      </c>
    </row>
    <row r="9369" spans="1:9">
      <c r="A9369" s="421">
        <v>9368</v>
      </c>
      <c r="B9369" s="422" t="s">
        <v>7711</v>
      </c>
      <c r="C9369" s="422" t="s">
        <v>11561</v>
      </c>
      <c r="D9369" s="422" t="s">
        <v>13273</v>
      </c>
      <c r="E9369" s="422" t="s">
        <v>13378</v>
      </c>
      <c r="F9369" s="438">
        <v>20120000</v>
      </c>
      <c r="G9369" s="423">
        <v>2023</v>
      </c>
      <c r="H9369" s="424">
        <f>VLOOKUP(G9369,[3]잔가율!$B$3:$C$33,2,FALSE)</f>
        <v>0.82599999999999996</v>
      </c>
      <c r="I9369" s="434">
        <f t="shared" si="146"/>
        <v>16619120</v>
      </c>
    </row>
    <row r="9370" spans="1:9">
      <c r="A9370" s="421">
        <v>9369</v>
      </c>
      <c r="B9370" s="422" t="s">
        <v>7711</v>
      </c>
      <c r="C9370" s="422" t="s">
        <v>11561</v>
      </c>
      <c r="D9370" s="422" t="s">
        <v>13273</v>
      </c>
      <c r="E9370" s="422" t="s">
        <v>13379</v>
      </c>
      <c r="F9370" s="438">
        <v>24130000</v>
      </c>
      <c r="G9370" s="423">
        <v>2023</v>
      </c>
      <c r="H9370" s="424">
        <f>VLOOKUP(G9370,[3]잔가율!$B$3:$C$33,2,FALSE)</f>
        <v>0.82599999999999996</v>
      </c>
      <c r="I9370" s="434">
        <f t="shared" si="146"/>
        <v>19931380</v>
      </c>
    </row>
    <row r="9371" spans="1:9">
      <c r="A9371" s="421">
        <v>9370</v>
      </c>
      <c r="B9371" s="422" t="s">
        <v>7711</v>
      </c>
      <c r="C9371" s="422" t="s">
        <v>11561</v>
      </c>
      <c r="D9371" s="422" t="s">
        <v>13273</v>
      </c>
      <c r="E9371" s="422" t="s">
        <v>13380</v>
      </c>
      <c r="F9371" s="438">
        <v>24130000</v>
      </c>
      <c r="G9371" s="423">
        <v>2023</v>
      </c>
      <c r="H9371" s="424">
        <f>VLOOKUP(G9371,[3]잔가율!$B$3:$C$33,2,FALSE)</f>
        <v>0.82599999999999996</v>
      </c>
      <c r="I9371" s="434">
        <f t="shared" si="146"/>
        <v>19931380</v>
      </c>
    </row>
    <row r="9372" spans="1:9">
      <c r="A9372" s="421">
        <v>9371</v>
      </c>
      <c r="B9372" s="422" t="s">
        <v>7711</v>
      </c>
      <c r="C9372" s="422" t="s">
        <v>11561</v>
      </c>
      <c r="D9372" s="422" t="s">
        <v>13273</v>
      </c>
      <c r="E9372" s="422" t="s">
        <v>13381</v>
      </c>
      <c r="F9372" s="438">
        <v>20170000</v>
      </c>
      <c r="G9372" s="423">
        <v>2023</v>
      </c>
      <c r="H9372" s="424">
        <f>VLOOKUP(G9372,[3]잔가율!$B$3:$C$33,2,FALSE)</f>
        <v>0.82599999999999996</v>
      </c>
      <c r="I9372" s="434">
        <f t="shared" si="146"/>
        <v>16660420</v>
      </c>
    </row>
    <row r="9373" spans="1:9">
      <c r="A9373" s="421">
        <v>9372</v>
      </c>
      <c r="B9373" s="422" t="s">
        <v>7711</v>
      </c>
      <c r="C9373" s="422" t="s">
        <v>11561</v>
      </c>
      <c r="D9373" s="422" t="s">
        <v>13273</v>
      </c>
      <c r="E9373" s="422" t="s">
        <v>13382</v>
      </c>
      <c r="F9373" s="438">
        <v>20170000</v>
      </c>
      <c r="G9373" s="423">
        <v>2023</v>
      </c>
      <c r="H9373" s="424">
        <f>VLOOKUP(G9373,[3]잔가율!$B$3:$C$33,2,FALSE)</f>
        <v>0.82599999999999996</v>
      </c>
      <c r="I9373" s="434">
        <f t="shared" si="146"/>
        <v>16660420</v>
      </c>
    </row>
    <row r="9374" spans="1:9">
      <c r="A9374" s="421">
        <v>9373</v>
      </c>
      <c r="B9374" s="422" t="s">
        <v>7711</v>
      </c>
      <c r="C9374" s="422" t="s">
        <v>11561</v>
      </c>
      <c r="D9374" s="422" t="s">
        <v>13273</v>
      </c>
      <c r="E9374" s="422" t="s">
        <v>13383</v>
      </c>
      <c r="F9374" s="438">
        <v>22000000</v>
      </c>
      <c r="G9374" s="423">
        <v>2023</v>
      </c>
      <c r="H9374" s="424">
        <f>VLOOKUP(G9374,[3]잔가율!$B$3:$C$33,2,FALSE)</f>
        <v>0.82599999999999996</v>
      </c>
      <c r="I9374" s="434">
        <f t="shared" si="146"/>
        <v>18172000</v>
      </c>
    </row>
    <row r="9375" spans="1:9">
      <c r="A9375" s="421">
        <v>9374</v>
      </c>
      <c r="B9375" s="422" t="s">
        <v>7711</v>
      </c>
      <c r="C9375" s="422" t="s">
        <v>11561</v>
      </c>
      <c r="D9375" s="422" t="s">
        <v>13273</v>
      </c>
      <c r="E9375" s="422" t="s">
        <v>13384</v>
      </c>
      <c r="F9375" s="438">
        <v>24500000</v>
      </c>
      <c r="G9375" s="423">
        <v>2023</v>
      </c>
      <c r="H9375" s="424">
        <f>VLOOKUP(G9375,[3]잔가율!$B$3:$C$33,2,FALSE)</f>
        <v>0.82599999999999996</v>
      </c>
      <c r="I9375" s="434">
        <f t="shared" si="146"/>
        <v>20237000</v>
      </c>
    </row>
    <row r="9376" spans="1:9">
      <c r="A9376" s="421">
        <v>9375</v>
      </c>
      <c r="B9376" s="422" t="s">
        <v>7711</v>
      </c>
      <c r="C9376" s="422" t="s">
        <v>11561</v>
      </c>
      <c r="D9376" s="422" t="s">
        <v>13273</v>
      </c>
      <c r="E9376" s="422" t="s">
        <v>13385</v>
      </c>
      <c r="F9376" s="438">
        <v>24360000</v>
      </c>
      <c r="G9376" s="423">
        <v>2023</v>
      </c>
      <c r="H9376" s="424">
        <f>VLOOKUP(G9376,[3]잔가율!$B$3:$C$33,2,FALSE)</f>
        <v>0.82599999999999996</v>
      </c>
      <c r="I9376" s="434">
        <f t="shared" si="146"/>
        <v>20121360</v>
      </c>
    </row>
    <row r="9377" spans="1:9">
      <c r="A9377" s="421">
        <v>9376</v>
      </c>
      <c r="B9377" s="422" t="s">
        <v>7711</v>
      </c>
      <c r="C9377" s="422" t="s">
        <v>11561</v>
      </c>
      <c r="D9377" s="422" t="s">
        <v>13273</v>
      </c>
      <c r="E9377" s="422" t="s">
        <v>13386</v>
      </c>
      <c r="F9377" s="438">
        <v>22400000</v>
      </c>
      <c r="G9377" s="423">
        <v>2023</v>
      </c>
      <c r="H9377" s="424">
        <f>VLOOKUP(G9377,[3]잔가율!$B$3:$C$33,2,FALSE)</f>
        <v>0.82599999999999996</v>
      </c>
      <c r="I9377" s="434">
        <f t="shared" si="146"/>
        <v>18502400</v>
      </c>
    </row>
    <row r="9378" spans="1:9">
      <c r="A9378" s="421">
        <v>9377</v>
      </c>
      <c r="B9378" s="422" t="s">
        <v>7711</v>
      </c>
      <c r="C9378" s="422" t="s">
        <v>11561</v>
      </c>
      <c r="D9378" s="422" t="s">
        <v>13273</v>
      </c>
      <c r="E9378" s="422" t="s">
        <v>13387</v>
      </c>
      <c r="F9378" s="438">
        <v>15610000</v>
      </c>
      <c r="G9378" s="423">
        <v>2023</v>
      </c>
      <c r="H9378" s="424">
        <f>VLOOKUP(G9378,[3]잔가율!$B$3:$C$33,2,FALSE)</f>
        <v>0.82599999999999996</v>
      </c>
      <c r="I9378" s="434">
        <f t="shared" si="146"/>
        <v>12893860</v>
      </c>
    </row>
    <row r="9379" spans="1:9">
      <c r="A9379" s="421">
        <v>9378</v>
      </c>
      <c r="B9379" s="422" t="s">
        <v>7711</v>
      </c>
      <c r="C9379" s="422" t="s">
        <v>11561</v>
      </c>
      <c r="D9379" s="422" t="s">
        <v>13273</v>
      </c>
      <c r="E9379" s="422" t="s">
        <v>13388</v>
      </c>
      <c r="F9379" s="438">
        <v>14360000</v>
      </c>
      <c r="G9379" s="423">
        <v>2023</v>
      </c>
      <c r="H9379" s="424">
        <f>VLOOKUP(G9379,[3]잔가율!$B$3:$C$33,2,FALSE)</f>
        <v>0.82599999999999996</v>
      </c>
      <c r="I9379" s="434">
        <f t="shared" si="146"/>
        <v>11861360</v>
      </c>
    </row>
    <row r="9380" spans="1:9">
      <c r="A9380" s="421">
        <v>9379</v>
      </c>
      <c r="B9380" s="422" t="s">
        <v>7711</v>
      </c>
      <c r="C9380" s="422" t="s">
        <v>11561</v>
      </c>
      <c r="D9380" s="422" t="s">
        <v>13273</v>
      </c>
      <c r="E9380" s="422" t="s">
        <v>13389</v>
      </c>
      <c r="F9380" s="438">
        <v>15270000</v>
      </c>
      <c r="G9380" s="423">
        <v>2023</v>
      </c>
      <c r="H9380" s="424">
        <f>VLOOKUP(G9380,[3]잔가율!$B$3:$C$33,2,FALSE)</f>
        <v>0.82599999999999996</v>
      </c>
      <c r="I9380" s="434">
        <f t="shared" si="146"/>
        <v>12613020</v>
      </c>
    </row>
    <row r="9381" spans="1:9">
      <c r="A9381" s="421">
        <v>9380</v>
      </c>
      <c r="B9381" s="422" t="s">
        <v>7711</v>
      </c>
      <c r="C9381" s="422" t="s">
        <v>11561</v>
      </c>
      <c r="D9381" s="422" t="s">
        <v>13273</v>
      </c>
      <c r="E9381" s="422" t="s">
        <v>13390</v>
      </c>
      <c r="F9381" s="438">
        <v>14410000</v>
      </c>
      <c r="G9381" s="423">
        <v>2023</v>
      </c>
      <c r="H9381" s="424">
        <f>VLOOKUP(G9381,[3]잔가율!$B$3:$C$33,2,FALSE)</f>
        <v>0.82599999999999996</v>
      </c>
      <c r="I9381" s="434">
        <f t="shared" si="146"/>
        <v>11902660</v>
      </c>
    </row>
    <row r="9382" spans="1:9">
      <c r="A9382" s="421">
        <v>9381</v>
      </c>
      <c r="B9382" s="422" t="s">
        <v>7711</v>
      </c>
      <c r="C9382" s="422" t="s">
        <v>11561</v>
      </c>
      <c r="D9382" s="422" t="s">
        <v>13273</v>
      </c>
      <c r="E9382" s="422" t="s">
        <v>13391</v>
      </c>
      <c r="F9382" s="438">
        <v>15590000</v>
      </c>
      <c r="G9382" s="423">
        <v>2023</v>
      </c>
      <c r="H9382" s="424">
        <f>VLOOKUP(G9382,[3]잔가율!$B$3:$C$33,2,FALSE)</f>
        <v>0.82599999999999996</v>
      </c>
      <c r="I9382" s="434">
        <f t="shared" si="146"/>
        <v>12877340</v>
      </c>
    </row>
    <row r="9383" spans="1:9">
      <c r="A9383" s="421">
        <v>9382</v>
      </c>
      <c r="B9383" s="422" t="s">
        <v>7711</v>
      </c>
      <c r="C9383" s="422" t="s">
        <v>11561</v>
      </c>
      <c r="D9383" s="422" t="s">
        <v>13273</v>
      </c>
      <c r="E9383" s="422" t="s">
        <v>13392</v>
      </c>
      <c r="F9383" s="438">
        <v>14860000</v>
      </c>
      <c r="G9383" s="423">
        <v>2023</v>
      </c>
      <c r="H9383" s="424">
        <f>VLOOKUP(G9383,[3]잔가율!$B$3:$C$33,2,FALSE)</f>
        <v>0.82599999999999996</v>
      </c>
      <c r="I9383" s="434">
        <f t="shared" si="146"/>
        <v>12274360</v>
      </c>
    </row>
    <row r="9384" spans="1:9">
      <c r="A9384" s="421">
        <v>9383</v>
      </c>
      <c r="B9384" s="422" t="s">
        <v>7711</v>
      </c>
      <c r="C9384" s="422" t="s">
        <v>11561</v>
      </c>
      <c r="D9384" s="422" t="s">
        <v>13273</v>
      </c>
      <c r="E9384" s="422" t="s">
        <v>13393</v>
      </c>
      <c r="F9384" s="438">
        <v>15900000</v>
      </c>
      <c r="G9384" s="423">
        <v>2023</v>
      </c>
      <c r="H9384" s="424">
        <f>VLOOKUP(G9384,[3]잔가율!$B$3:$C$33,2,FALSE)</f>
        <v>0.82599999999999996</v>
      </c>
      <c r="I9384" s="434">
        <f t="shared" si="146"/>
        <v>13133400</v>
      </c>
    </row>
    <row r="9385" spans="1:9">
      <c r="A9385" s="421">
        <v>9384</v>
      </c>
      <c r="B9385" s="422" t="s">
        <v>7711</v>
      </c>
      <c r="C9385" s="422" t="s">
        <v>11561</v>
      </c>
      <c r="D9385" s="422" t="s">
        <v>13273</v>
      </c>
      <c r="E9385" s="422" t="s">
        <v>13394</v>
      </c>
      <c r="F9385" s="438">
        <v>14860000</v>
      </c>
      <c r="G9385" s="423">
        <v>2023</v>
      </c>
      <c r="H9385" s="424">
        <f>VLOOKUP(G9385,[3]잔가율!$B$3:$C$33,2,FALSE)</f>
        <v>0.82599999999999996</v>
      </c>
      <c r="I9385" s="434">
        <f t="shared" si="146"/>
        <v>12274360</v>
      </c>
    </row>
    <row r="9386" spans="1:9">
      <c r="A9386" s="421">
        <v>9385</v>
      </c>
      <c r="B9386" s="422" t="s">
        <v>7711</v>
      </c>
      <c r="C9386" s="422" t="s">
        <v>11561</v>
      </c>
      <c r="D9386" s="422" t="s">
        <v>13273</v>
      </c>
      <c r="E9386" s="422" t="s">
        <v>13395</v>
      </c>
      <c r="F9386" s="438">
        <v>15270000</v>
      </c>
      <c r="G9386" s="423">
        <v>2023</v>
      </c>
      <c r="H9386" s="424">
        <f>VLOOKUP(G9386,[3]잔가율!$B$3:$C$33,2,FALSE)</f>
        <v>0.82599999999999996</v>
      </c>
      <c r="I9386" s="434">
        <f t="shared" si="146"/>
        <v>12613020</v>
      </c>
    </row>
    <row r="9387" spans="1:9">
      <c r="A9387" s="421">
        <v>9386</v>
      </c>
      <c r="B9387" s="422" t="s">
        <v>7711</v>
      </c>
      <c r="C9387" s="422" t="s">
        <v>11561</v>
      </c>
      <c r="D9387" s="422" t="s">
        <v>13273</v>
      </c>
      <c r="E9387" s="422" t="s">
        <v>13396</v>
      </c>
      <c r="F9387" s="438">
        <v>15950000</v>
      </c>
      <c r="G9387" s="423">
        <v>2023</v>
      </c>
      <c r="H9387" s="424">
        <f>VLOOKUP(G9387,[3]잔가율!$B$3:$C$33,2,FALSE)</f>
        <v>0.82599999999999996</v>
      </c>
      <c r="I9387" s="434">
        <f t="shared" si="146"/>
        <v>13174700</v>
      </c>
    </row>
    <row r="9388" spans="1:9">
      <c r="A9388" s="421">
        <v>9387</v>
      </c>
      <c r="B9388" s="422" t="s">
        <v>7711</v>
      </c>
      <c r="C9388" s="422" t="s">
        <v>11561</v>
      </c>
      <c r="D9388" s="422" t="s">
        <v>13273</v>
      </c>
      <c r="E9388" s="422" t="s">
        <v>13397</v>
      </c>
      <c r="F9388" s="438">
        <v>15270000</v>
      </c>
      <c r="G9388" s="423">
        <v>2023</v>
      </c>
      <c r="H9388" s="424">
        <f>VLOOKUP(G9388,[3]잔가율!$B$3:$C$33,2,FALSE)</f>
        <v>0.82599999999999996</v>
      </c>
      <c r="I9388" s="434">
        <f t="shared" si="146"/>
        <v>12613020</v>
      </c>
    </row>
    <row r="9389" spans="1:9">
      <c r="A9389" s="421">
        <v>9388</v>
      </c>
      <c r="B9389" s="422" t="s">
        <v>7711</v>
      </c>
      <c r="C9389" s="422" t="s">
        <v>11561</v>
      </c>
      <c r="D9389" s="422" t="s">
        <v>13273</v>
      </c>
      <c r="E9389" s="422" t="s">
        <v>13398</v>
      </c>
      <c r="F9389" s="438">
        <v>14640000</v>
      </c>
      <c r="G9389" s="423">
        <v>2023</v>
      </c>
      <c r="H9389" s="424">
        <f>VLOOKUP(G9389,[3]잔가율!$B$3:$C$33,2,FALSE)</f>
        <v>0.82599999999999996</v>
      </c>
      <c r="I9389" s="434">
        <f t="shared" si="146"/>
        <v>12092640</v>
      </c>
    </row>
    <row r="9390" spans="1:9">
      <c r="A9390" s="421">
        <v>9389</v>
      </c>
      <c r="B9390" s="422" t="s">
        <v>7711</v>
      </c>
      <c r="C9390" s="422" t="s">
        <v>15861</v>
      </c>
      <c r="D9390" s="422" t="s">
        <v>15869</v>
      </c>
      <c r="E9390" s="422" t="s">
        <v>13399</v>
      </c>
      <c r="F9390" s="438">
        <v>14150000</v>
      </c>
      <c r="G9390" s="423">
        <v>2023</v>
      </c>
      <c r="H9390" s="424">
        <f>VLOOKUP(G9390,[3]잔가율!$B$3:$C$33,2,FALSE)</f>
        <v>0.82599999999999996</v>
      </c>
      <c r="I9390" s="434">
        <f t="shared" si="146"/>
        <v>11687900</v>
      </c>
    </row>
    <row r="9391" spans="1:9">
      <c r="A9391" s="421">
        <v>9390</v>
      </c>
      <c r="B9391" s="422" t="s">
        <v>7711</v>
      </c>
      <c r="C9391" s="422" t="s">
        <v>11561</v>
      </c>
      <c r="D9391" s="422" t="s">
        <v>13273</v>
      </c>
      <c r="E9391" s="422" t="s">
        <v>13400</v>
      </c>
      <c r="F9391" s="438">
        <v>23760000</v>
      </c>
      <c r="G9391" s="423">
        <v>2023</v>
      </c>
      <c r="H9391" s="424">
        <f>VLOOKUP(G9391,[3]잔가율!$B$3:$C$33,2,FALSE)</f>
        <v>0.82599999999999996</v>
      </c>
      <c r="I9391" s="434">
        <f t="shared" si="146"/>
        <v>19625760</v>
      </c>
    </row>
    <row r="9392" spans="1:9">
      <c r="A9392" s="421">
        <v>9391</v>
      </c>
      <c r="B9392" s="422" t="s">
        <v>7711</v>
      </c>
      <c r="C9392" s="422" t="s">
        <v>11561</v>
      </c>
      <c r="D9392" s="422" t="s">
        <v>13273</v>
      </c>
      <c r="E9392" s="422" t="s">
        <v>13401</v>
      </c>
      <c r="F9392" s="438">
        <v>16520000</v>
      </c>
      <c r="G9392" s="423">
        <v>2023</v>
      </c>
      <c r="H9392" s="424">
        <f>VLOOKUP(G9392,[3]잔가율!$B$3:$C$33,2,FALSE)</f>
        <v>0.82599999999999996</v>
      </c>
      <c r="I9392" s="434">
        <f t="shared" si="146"/>
        <v>13645520</v>
      </c>
    </row>
    <row r="9393" spans="1:9">
      <c r="A9393" s="421">
        <v>9392</v>
      </c>
      <c r="B9393" s="422" t="s">
        <v>7711</v>
      </c>
      <c r="C9393" s="422" t="s">
        <v>11561</v>
      </c>
      <c r="D9393" s="422" t="s">
        <v>13273</v>
      </c>
      <c r="E9393" s="422" t="s">
        <v>13402</v>
      </c>
      <c r="F9393" s="438">
        <v>15900000</v>
      </c>
      <c r="G9393" s="423">
        <v>2023</v>
      </c>
      <c r="H9393" s="424">
        <f>VLOOKUP(G9393,[3]잔가율!$B$3:$C$33,2,FALSE)</f>
        <v>0.82599999999999996</v>
      </c>
      <c r="I9393" s="434">
        <f t="shared" si="146"/>
        <v>13133400</v>
      </c>
    </row>
    <row r="9394" spans="1:9">
      <c r="A9394" s="421">
        <v>9393</v>
      </c>
      <c r="B9394" s="422" t="s">
        <v>7711</v>
      </c>
      <c r="C9394" s="422" t="s">
        <v>11561</v>
      </c>
      <c r="D9394" s="422" t="s">
        <v>13273</v>
      </c>
      <c r="E9394" s="422" t="s">
        <v>13403</v>
      </c>
      <c r="F9394" s="438">
        <v>18350000</v>
      </c>
      <c r="G9394" s="423">
        <v>2023</v>
      </c>
      <c r="H9394" s="424">
        <f>VLOOKUP(G9394,[3]잔가율!$B$3:$C$33,2,FALSE)</f>
        <v>0.82599999999999996</v>
      </c>
      <c r="I9394" s="434">
        <f t="shared" si="146"/>
        <v>15157100</v>
      </c>
    </row>
    <row r="9395" spans="1:9">
      <c r="A9395" s="421">
        <v>9394</v>
      </c>
      <c r="B9395" s="422" t="s">
        <v>7711</v>
      </c>
      <c r="C9395" s="422" t="s">
        <v>11561</v>
      </c>
      <c r="D9395" s="422" t="s">
        <v>13273</v>
      </c>
      <c r="E9395" s="422" t="s">
        <v>13404</v>
      </c>
      <c r="F9395" s="438">
        <v>23580000</v>
      </c>
      <c r="G9395" s="423">
        <v>2023</v>
      </c>
      <c r="H9395" s="424">
        <f>VLOOKUP(G9395,[3]잔가율!$B$3:$C$33,2,FALSE)</f>
        <v>0.82599999999999996</v>
      </c>
      <c r="I9395" s="434">
        <f t="shared" si="146"/>
        <v>19477080</v>
      </c>
    </row>
    <row r="9396" spans="1:9">
      <c r="A9396" s="421">
        <v>9395</v>
      </c>
      <c r="B9396" s="422" t="s">
        <v>7711</v>
      </c>
      <c r="C9396" s="422" t="s">
        <v>11561</v>
      </c>
      <c r="D9396" s="422" t="s">
        <v>13273</v>
      </c>
      <c r="E9396" s="422" t="s">
        <v>13405</v>
      </c>
      <c r="F9396" s="438">
        <v>16660000</v>
      </c>
      <c r="G9396" s="423">
        <v>2023</v>
      </c>
      <c r="H9396" s="424">
        <f>VLOOKUP(G9396,[3]잔가율!$B$3:$C$33,2,FALSE)</f>
        <v>0.82599999999999996</v>
      </c>
      <c r="I9396" s="434">
        <f t="shared" si="146"/>
        <v>13761160</v>
      </c>
    </row>
    <row r="9397" spans="1:9">
      <c r="A9397" s="421">
        <v>9396</v>
      </c>
      <c r="B9397" s="422" t="s">
        <v>7711</v>
      </c>
      <c r="C9397" s="422" t="s">
        <v>11561</v>
      </c>
      <c r="D9397" s="422" t="s">
        <v>13273</v>
      </c>
      <c r="E9397" s="422" t="s">
        <v>13406</v>
      </c>
      <c r="F9397" s="438">
        <v>15830000</v>
      </c>
      <c r="G9397" s="423">
        <v>2023</v>
      </c>
      <c r="H9397" s="424">
        <f>VLOOKUP(G9397,[3]잔가율!$B$3:$C$33,2,FALSE)</f>
        <v>0.82599999999999996</v>
      </c>
      <c r="I9397" s="434">
        <f t="shared" si="146"/>
        <v>13075580</v>
      </c>
    </row>
    <row r="9398" spans="1:9">
      <c r="A9398" s="421">
        <v>9397</v>
      </c>
      <c r="B9398" s="422" t="s">
        <v>7711</v>
      </c>
      <c r="C9398" s="422" t="s">
        <v>11561</v>
      </c>
      <c r="D9398" s="422" t="s">
        <v>13273</v>
      </c>
      <c r="E9398" s="422" t="s">
        <v>13407</v>
      </c>
      <c r="F9398" s="438">
        <v>20460000</v>
      </c>
      <c r="G9398" s="423">
        <v>2023</v>
      </c>
      <c r="H9398" s="424">
        <f>VLOOKUP(G9398,[3]잔가율!$B$3:$C$33,2,FALSE)</f>
        <v>0.82599999999999996</v>
      </c>
      <c r="I9398" s="434">
        <f t="shared" si="146"/>
        <v>16899960</v>
      </c>
    </row>
    <row r="9399" spans="1:9">
      <c r="A9399" s="421">
        <v>9398</v>
      </c>
      <c r="B9399" s="422" t="s">
        <v>7711</v>
      </c>
      <c r="C9399" s="422" t="s">
        <v>11561</v>
      </c>
      <c r="D9399" s="422" t="s">
        <v>13273</v>
      </c>
      <c r="E9399" s="422" t="s">
        <v>13408</v>
      </c>
      <c r="F9399" s="438">
        <v>23530000</v>
      </c>
      <c r="G9399" s="423">
        <v>2023</v>
      </c>
      <c r="H9399" s="424">
        <f>VLOOKUP(G9399,[3]잔가율!$B$3:$C$33,2,FALSE)</f>
        <v>0.82599999999999996</v>
      </c>
      <c r="I9399" s="434">
        <f t="shared" si="146"/>
        <v>19435780</v>
      </c>
    </row>
    <row r="9400" spans="1:9">
      <c r="A9400" s="421">
        <v>9399</v>
      </c>
      <c r="B9400" s="422" t="s">
        <v>7711</v>
      </c>
      <c r="C9400" s="422" t="s">
        <v>11561</v>
      </c>
      <c r="D9400" s="422" t="s">
        <v>13273</v>
      </c>
      <c r="E9400" s="422" t="s">
        <v>13409</v>
      </c>
      <c r="F9400" s="438">
        <v>18800000</v>
      </c>
      <c r="G9400" s="423">
        <v>2023</v>
      </c>
      <c r="H9400" s="424">
        <f>VLOOKUP(G9400,[3]잔가율!$B$3:$C$33,2,FALSE)</f>
        <v>0.82599999999999996</v>
      </c>
      <c r="I9400" s="434">
        <f t="shared" si="146"/>
        <v>15528800</v>
      </c>
    </row>
    <row r="9401" spans="1:9">
      <c r="A9401" s="421">
        <v>9400</v>
      </c>
      <c r="B9401" s="422" t="s">
        <v>7711</v>
      </c>
      <c r="C9401" s="422" t="s">
        <v>11561</v>
      </c>
      <c r="D9401" s="422" t="s">
        <v>13273</v>
      </c>
      <c r="E9401" s="422" t="s">
        <v>13410</v>
      </c>
      <c r="F9401" s="438">
        <v>16220000</v>
      </c>
      <c r="G9401" s="423">
        <v>2023</v>
      </c>
      <c r="H9401" s="424">
        <f>VLOOKUP(G9401,[3]잔가율!$B$3:$C$33,2,FALSE)</f>
        <v>0.82599999999999996</v>
      </c>
      <c r="I9401" s="434">
        <f t="shared" si="146"/>
        <v>13397720</v>
      </c>
    </row>
    <row r="9402" spans="1:9">
      <c r="A9402" s="421">
        <v>9401</v>
      </c>
      <c r="B9402" s="422" t="s">
        <v>7711</v>
      </c>
      <c r="C9402" s="422" t="s">
        <v>11561</v>
      </c>
      <c r="D9402" s="422" t="s">
        <v>13273</v>
      </c>
      <c r="E9402" s="422" t="s">
        <v>13411</v>
      </c>
      <c r="F9402" s="438">
        <v>22350000</v>
      </c>
      <c r="G9402" s="423">
        <v>2023</v>
      </c>
      <c r="H9402" s="424">
        <f>VLOOKUP(G9402,[3]잔가율!$B$3:$C$33,2,FALSE)</f>
        <v>0.82599999999999996</v>
      </c>
      <c r="I9402" s="434">
        <f t="shared" si="146"/>
        <v>18461100</v>
      </c>
    </row>
    <row r="9403" spans="1:9">
      <c r="A9403" s="421">
        <v>9402</v>
      </c>
      <c r="B9403" s="422" t="s">
        <v>7711</v>
      </c>
      <c r="C9403" s="422" t="s">
        <v>11561</v>
      </c>
      <c r="D9403" s="422" t="s">
        <v>13273</v>
      </c>
      <c r="E9403" s="422" t="s">
        <v>13412</v>
      </c>
      <c r="F9403" s="438">
        <v>17400000</v>
      </c>
      <c r="G9403" s="423">
        <v>2023</v>
      </c>
      <c r="H9403" s="424">
        <f>VLOOKUP(G9403,[3]잔가율!$B$3:$C$33,2,FALSE)</f>
        <v>0.82599999999999996</v>
      </c>
      <c r="I9403" s="434">
        <f t="shared" si="146"/>
        <v>14372400</v>
      </c>
    </row>
    <row r="9404" spans="1:9">
      <c r="A9404" s="421">
        <v>9403</v>
      </c>
      <c r="B9404" s="422" t="s">
        <v>7711</v>
      </c>
      <c r="C9404" s="422" t="s">
        <v>11561</v>
      </c>
      <c r="D9404" s="422" t="s">
        <v>13273</v>
      </c>
      <c r="E9404" s="422" t="s">
        <v>13413</v>
      </c>
      <c r="F9404" s="438">
        <v>16360000</v>
      </c>
      <c r="G9404" s="423">
        <v>2023</v>
      </c>
      <c r="H9404" s="424">
        <f>VLOOKUP(G9404,[3]잔가율!$B$3:$C$33,2,FALSE)</f>
        <v>0.82599999999999996</v>
      </c>
      <c r="I9404" s="434">
        <f t="shared" si="146"/>
        <v>13513360</v>
      </c>
    </row>
    <row r="9405" spans="1:9">
      <c r="A9405" s="421">
        <v>9404</v>
      </c>
      <c r="B9405" s="422" t="s">
        <v>7711</v>
      </c>
      <c r="C9405" s="422" t="s">
        <v>11561</v>
      </c>
      <c r="D9405" s="422" t="s">
        <v>13273</v>
      </c>
      <c r="E9405" s="422" t="s">
        <v>13414</v>
      </c>
      <c r="F9405" s="438">
        <v>16770000</v>
      </c>
      <c r="G9405" s="423">
        <v>2023</v>
      </c>
      <c r="H9405" s="424">
        <f>VLOOKUP(G9405,[3]잔가율!$B$3:$C$33,2,FALSE)</f>
        <v>0.82599999999999996</v>
      </c>
      <c r="I9405" s="434">
        <f t="shared" si="146"/>
        <v>13852020</v>
      </c>
    </row>
    <row r="9406" spans="1:9">
      <c r="A9406" s="421">
        <v>9405</v>
      </c>
      <c r="B9406" s="422" t="s">
        <v>7711</v>
      </c>
      <c r="C9406" s="422" t="s">
        <v>11561</v>
      </c>
      <c r="D9406" s="422" t="s">
        <v>13273</v>
      </c>
      <c r="E9406" s="422" t="s">
        <v>13415</v>
      </c>
      <c r="F9406" s="438">
        <v>16220000</v>
      </c>
      <c r="G9406" s="423">
        <v>2023</v>
      </c>
      <c r="H9406" s="424">
        <f>VLOOKUP(G9406,[3]잔가율!$B$3:$C$33,2,FALSE)</f>
        <v>0.82599999999999996</v>
      </c>
      <c r="I9406" s="434">
        <f t="shared" si="146"/>
        <v>13397720</v>
      </c>
    </row>
    <row r="9407" spans="1:9">
      <c r="A9407" s="421">
        <v>9406</v>
      </c>
      <c r="B9407" s="422" t="s">
        <v>7711</v>
      </c>
      <c r="C9407" s="422" t="s">
        <v>11561</v>
      </c>
      <c r="D9407" s="422" t="s">
        <v>13273</v>
      </c>
      <c r="E9407" s="422" t="s">
        <v>13416</v>
      </c>
      <c r="F9407" s="438">
        <v>21950000</v>
      </c>
      <c r="G9407" s="423">
        <v>2023</v>
      </c>
      <c r="H9407" s="424">
        <f>VLOOKUP(G9407,[3]잔가율!$B$3:$C$33,2,FALSE)</f>
        <v>0.82599999999999996</v>
      </c>
      <c r="I9407" s="434">
        <f t="shared" si="146"/>
        <v>18130700</v>
      </c>
    </row>
    <row r="9408" spans="1:9">
      <c r="A9408" s="421">
        <v>9407</v>
      </c>
      <c r="B9408" s="422" t="s">
        <v>7711</v>
      </c>
      <c r="C9408" s="422" t="s">
        <v>11561</v>
      </c>
      <c r="D9408" s="422" t="s">
        <v>13273</v>
      </c>
      <c r="E9408" s="422" t="s">
        <v>13417</v>
      </c>
      <c r="F9408" s="438">
        <v>22680000</v>
      </c>
      <c r="G9408" s="423">
        <v>2023</v>
      </c>
      <c r="H9408" s="424">
        <f>VLOOKUP(G9408,[3]잔가율!$B$3:$C$33,2,FALSE)</f>
        <v>0.82599999999999996</v>
      </c>
      <c r="I9408" s="434">
        <f t="shared" si="146"/>
        <v>18733680</v>
      </c>
    </row>
    <row r="9409" spans="1:9">
      <c r="A9409" s="421">
        <v>9408</v>
      </c>
      <c r="B9409" s="422" t="s">
        <v>7711</v>
      </c>
      <c r="C9409" s="422" t="s">
        <v>11561</v>
      </c>
      <c r="D9409" s="422" t="s">
        <v>13273</v>
      </c>
      <c r="E9409" s="422" t="s">
        <v>13418</v>
      </c>
      <c r="F9409" s="438">
        <v>16860000</v>
      </c>
      <c r="G9409" s="423">
        <v>2023</v>
      </c>
      <c r="H9409" s="424">
        <f>VLOOKUP(G9409,[3]잔가율!$B$3:$C$33,2,FALSE)</f>
        <v>0.82599999999999996</v>
      </c>
      <c r="I9409" s="434">
        <f t="shared" si="146"/>
        <v>13926360</v>
      </c>
    </row>
    <row r="9410" spans="1:9">
      <c r="A9410" s="421">
        <v>9409</v>
      </c>
      <c r="B9410" s="422" t="s">
        <v>7711</v>
      </c>
      <c r="C9410" s="422" t="s">
        <v>11561</v>
      </c>
      <c r="D9410" s="422" t="s">
        <v>13273</v>
      </c>
      <c r="E9410" s="422" t="s">
        <v>13419</v>
      </c>
      <c r="F9410" s="438">
        <v>16810000</v>
      </c>
      <c r="G9410" s="423">
        <v>2023</v>
      </c>
      <c r="H9410" s="424">
        <f>VLOOKUP(G9410,[3]잔가율!$B$3:$C$33,2,FALSE)</f>
        <v>0.82599999999999996</v>
      </c>
      <c r="I9410" s="434">
        <f t="shared" ref="I9410:I9473" si="147">ROUNDDOWN(F9410*H9410,0)</f>
        <v>13885060</v>
      </c>
    </row>
    <row r="9411" spans="1:9">
      <c r="A9411" s="421">
        <v>9410</v>
      </c>
      <c r="B9411" s="422" t="s">
        <v>7711</v>
      </c>
      <c r="C9411" s="422" t="s">
        <v>11561</v>
      </c>
      <c r="D9411" s="422" t="s">
        <v>15869</v>
      </c>
      <c r="E9411" s="422" t="s">
        <v>13420</v>
      </c>
      <c r="F9411" s="438">
        <v>16630000</v>
      </c>
      <c r="G9411" s="423">
        <v>2023</v>
      </c>
      <c r="H9411" s="424">
        <f>VLOOKUP(G9411,[3]잔가율!$B$3:$C$33,2,FALSE)</f>
        <v>0.82599999999999996</v>
      </c>
      <c r="I9411" s="434">
        <f t="shared" si="147"/>
        <v>13736380</v>
      </c>
    </row>
    <row r="9412" spans="1:9">
      <c r="A9412" s="421">
        <v>9411</v>
      </c>
      <c r="B9412" s="426" t="s">
        <v>7711</v>
      </c>
      <c r="C9412" s="426" t="s">
        <v>11561</v>
      </c>
      <c r="D9412" s="426" t="s">
        <v>13273</v>
      </c>
      <c r="E9412" s="426" t="s">
        <v>13421</v>
      </c>
      <c r="F9412" s="441">
        <v>17380000</v>
      </c>
      <c r="G9412" s="423">
        <v>2023</v>
      </c>
      <c r="H9412" s="424">
        <f>VLOOKUP(G9412,[3]잔가율!$B$3:$C$33,2,FALSE)</f>
        <v>0.82599999999999996</v>
      </c>
      <c r="I9412" s="434">
        <f t="shared" si="147"/>
        <v>14355880</v>
      </c>
    </row>
    <row r="9413" spans="1:9">
      <c r="A9413" s="421">
        <v>9412</v>
      </c>
      <c r="B9413" s="426" t="s">
        <v>7711</v>
      </c>
      <c r="C9413" s="426" t="s">
        <v>11561</v>
      </c>
      <c r="D9413" s="426" t="s">
        <v>13273</v>
      </c>
      <c r="E9413" s="426" t="s">
        <v>13422</v>
      </c>
      <c r="F9413" s="441">
        <v>17880000</v>
      </c>
      <c r="G9413" s="423">
        <v>2023</v>
      </c>
      <c r="H9413" s="424">
        <f>VLOOKUP(G9413,[3]잔가율!$B$3:$C$33,2,FALSE)</f>
        <v>0.82599999999999996</v>
      </c>
      <c r="I9413" s="434">
        <f t="shared" si="147"/>
        <v>14768880</v>
      </c>
    </row>
    <row r="9414" spans="1:9">
      <c r="A9414" s="421">
        <v>9413</v>
      </c>
      <c r="B9414" s="422" t="s">
        <v>7711</v>
      </c>
      <c r="C9414" s="422" t="s">
        <v>11561</v>
      </c>
      <c r="D9414" s="422" t="s">
        <v>13273</v>
      </c>
      <c r="E9414" s="422" t="s">
        <v>13423</v>
      </c>
      <c r="F9414" s="438">
        <v>24140000</v>
      </c>
      <c r="G9414" s="423">
        <v>2023</v>
      </c>
      <c r="H9414" s="424">
        <f>VLOOKUP(G9414,[3]잔가율!$B$3:$C$33,2,FALSE)</f>
        <v>0.82599999999999996</v>
      </c>
      <c r="I9414" s="434">
        <f t="shared" si="147"/>
        <v>19939640</v>
      </c>
    </row>
    <row r="9415" spans="1:9">
      <c r="A9415" s="421">
        <v>9414</v>
      </c>
      <c r="B9415" s="422" t="s">
        <v>7711</v>
      </c>
      <c r="C9415" s="422" t="s">
        <v>11561</v>
      </c>
      <c r="D9415" s="422" t="s">
        <v>13273</v>
      </c>
      <c r="E9415" s="422" t="s">
        <v>13424</v>
      </c>
      <c r="F9415" s="438">
        <v>31110000</v>
      </c>
      <c r="G9415" s="423">
        <v>2023</v>
      </c>
      <c r="H9415" s="424">
        <f>VLOOKUP(G9415,[3]잔가율!$B$3:$C$33,2,FALSE)</f>
        <v>0.82599999999999996</v>
      </c>
      <c r="I9415" s="434">
        <f t="shared" si="147"/>
        <v>25696860</v>
      </c>
    </row>
    <row r="9416" spans="1:9">
      <c r="A9416" s="421">
        <v>9415</v>
      </c>
      <c r="B9416" s="422" t="s">
        <v>7711</v>
      </c>
      <c r="C9416" s="422" t="s">
        <v>11561</v>
      </c>
      <c r="D9416" s="422" t="s">
        <v>13273</v>
      </c>
      <c r="E9416" s="422" t="s">
        <v>13425</v>
      </c>
      <c r="F9416" s="438">
        <v>19680000</v>
      </c>
      <c r="G9416" s="423">
        <v>2023</v>
      </c>
      <c r="H9416" s="424">
        <f>VLOOKUP(G9416,[3]잔가율!$B$3:$C$33,2,FALSE)</f>
        <v>0.82599999999999996</v>
      </c>
      <c r="I9416" s="434">
        <f t="shared" si="147"/>
        <v>16255680</v>
      </c>
    </row>
    <row r="9417" spans="1:9">
      <c r="A9417" s="421">
        <v>9416</v>
      </c>
      <c r="B9417" s="422" t="s">
        <v>7711</v>
      </c>
      <c r="C9417" s="422" t="s">
        <v>11561</v>
      </c>
      <c r="D9417" s="422" t="s">
        <v>13273</v>
      </c>
      <c r="E9417" s="422" t="s">
        <v>13426</v>
      </c>
      <c r="F9417" s="438">
        <v>18420000</v>
      </c>
      <c r="G9417" s="423">
        <v>2023</v>
      </c>
      <c r="H9417" s="424">
        <f>VLOOKUP(G9417,[3]잔가율!$B$3:$C$33,2,FALSE)</f>
        <v>0.82599999999999996</v>
      </c>
      <c r="I9417" s="434">
        <f t="shared" si="147"/>
        <v>15214920</v>
      </c>
    </row>
    <row r="9418" spans="1:9">
      <c r="A9418" s="421">
        <v>9417</v>
      </c>
      <c r="B9418" s="422" t="s">
        <v>7711</v>
      </c>
      <c r="C9418" s="422" t="s">
        <v>11561</v>
      </c>
      <c r="D9418" s="422" t="s">
        <v>13273</v>
      </c>
      <c r="E9418" s="422" t="s">
        <v>13427</v>
      </c>
      <c r="F9418" s="438">
        <v>16640000</v>
      </c>
      <c r="G9418" s="423">
        <v>2023</v>
      </c>
      <c r="H9418" s="424">
        <f>VLOOKUP(G9418,[3]잔가율!$B$3:$C$33,2,FALSE)</f>
        <v>0.82599999999999996</v>
      </c>
      <c r="I9418" s="434">
        <f t="shared" si="147"/>
        <v>13744640</v>
      </c>
    </row>
    <row r="9419" spans="1:9">
      <c r="A9419" s="421">
        <v>9418</v>
      </c>
      <c r="B9419" s="422" t="s">
        <v>7711</v>
      </c>
      <c r="C9419" s="422" t="s">
        <v>11561</v>
      </c>
      <c r="D9419" s="422" t="s">
        <v>13273</v>
      </c>
      <c r="E9419" s="422" t="s">
        <v>13428</v>
      </c>
      <c r="F9419" s="438">
        <v>17400000</v>
      </c>
      <c r="G9419" s="423">
        <v>2023</v>
      </c>
      <c r="H9419" s="424">
        <f>VLOOKUP(G9419,[3]잔가율!$B$3:$C$33,2,FALSE)</f>
        <v>0.82599999999999996</v>
      </c>
      <c r="I9419" s="434">
        <f t="shared" si="147"/>
        <v>14372400</v>
      </c>
    </row>
    <row r="9420" spans="1:9">
      <c r="A9420" s="421">
        <v>9419</v>
      </c>
      <c r="B9420" s="422" t="s">
        <v>7711</v>
      </c>
      <c r="C9420" s="422" t="s">
        <v>11561</v>
      </c>
      <c r="D9420" s="422" t="s">
        <v>13273</v>
      </c>
      <c r="E9420" s="422" t="s">
        <v>13429</v>
      </c>
      <c r="F9420" s="438">
        <v>17460000</v>
      </c>
      <c r="G9420" s="423">
        <v>2023</v>
      </c>
      <c r="H9420" s="424">
        <f>VLOOKUP(G9420,[3]잔가율!$B$3:$C$33,2,FALSE)</f>
        <v>0.82599999999999996</v>
      </c>
      <c r="I9420" s="434">
        <f t="shared" si="147"/>
        <v>14421960</v>
      </c>
    </row>
    <row r="9421" spans="1:9">
      <c r="A9421" s="421">
        <v>9420</v>
      </c>
      <c r="B9421" s="426" t="s">
        <v>7711</v>
      </c>
      <c r="C9421" s="426" t="s">
        <v>11561</v>
      </c>
      <c r="D9421" s="426" t="s">
        <v>13273</v>
      </c>
      <c r="E9421" s="426" t="s">
        <v>13430</v>
      </c>
      <c r="F9421" s="441">
        <v>15640000</v>
      </c>
      <c r="G9421" s="423">
        <v>2023</v>
      </c>
      <c r="H9421" s="424">
        <f>VLOOKUP(G9421,[3]잔가율!$B$3:$C$33,2,FALSE)</f>
        <v>0.82599999999999996</v>
      </c>
      <c r="I9421" s="434">
        <f t="shared" si="147"/>
        <v>12918640</v>
      </c>
    </row>
    <row r="9422" spans="1:9">
      <c r="A9422" s="421">
        <v>9421</v>
      </c>
      <c r="B9422" s="426" t="s">
        <v>7711</v>
      </c>
      <c r="C9422" s="426" t="s">
        <v>11561</v>
      </c>
      <c r="D9422" s="426" t="s">
        <v>13273</v>
      </c>
      <c r="E9422" s="426" t="s">
        <v>13431</v>
      </c>
      <c r="F9422" s="441">
        <v>15560000</v>
      </c>
      <c r="G9422" s="423">
        <v>2023</v>
      </c>
      <c r="H9422" s="424">
        <f>VLOOKUP(G9422,[3]잔가율!$B$3:$C$33,2,FALSE)</f>
        <v>0.82599999999999996</v>
      </c>
      <c r="I9422" s="434">
        <f t="shared" si="147"/>
        <v>12852560</v>
      </c>
    </row>
    <row r="9423" spans="1:9">
      <c r="A9423" s="421">
        <v>9422</v>
      </c>
      <c r="B9423" s="422" t="s">
        <v>7711</v>
      </c>
      <c r="C9423" s="422" t="s">
        <v>11561</v>
      </c>
      <c r="D9423" s="422" t="s">
        <v>13273</v>
      </c>
      <c r="E9423" s="422" t="s">
        <v>13432</v>
      </c>
      <c r="F9423" s="438">
        <v>15660000</v>
      </c>
      <c r="G9423" s="423">
        <v>2023</v>
      </c>
      <c r="H9423" s="424">
        <f>VLOOKUP(G9423,[3]잔가율!$B$3:$C$33,2,FALSE)</f>
        <v>0.82599999999999996</v>
      </c>
      <c r="I9423" s="434">
        <f t="shared" si="147"/>
        <v>12935160</v>
      </c>
    </row>
    <row r="9424" spans="1:9">
      <c r="A9424" s="421">
        <v>9423</v>
      </c>
      <c r="B9424" s="422" t="s">
        <v>7711</v>
      </c>
      <c r="C9424" s="422" t="s">
        <v>11561</v>
      </c>
      <c r="D9424" s="422" t="s">
        <v>13273</v>
      </c>
      <c r="E9424" s="422" t="s">
        <v>13433</v>
      </c>
      <c r="F9424" s="438">
        <v>18450000</v>
      </c>
      <c r="G9424" s="423">
        <v>2023</v>
      </c>
      <c r="H9424" s="424">
        <f>VLOOKUP(G9424,[3]잔가율!$B$3:$C$33,2,FALSE)</f>
        <v>0.82599999999999996</v>
      </c>
      <c r="I9424" s="434">
        <f t="shared" si="147"/>
        <v>15239700</v>
      </c>
    </row>
    <row r="9425" spans="1:9">
      <c r="A9425" s="421">
        <v>9424</v>
      </c>
      <c r="B9425" s="422" t="s">
        <v>7711</v>
      </c>
      <c r="C9425" s="422" t="s">
        <v>11561</v>
      </c>
      <c r="D9425" s="422" t="s">
        <v>13273</v>
      </c>
      <c r="E9425" s="422" t="s">
        <v>13434</v>
      </c>
      <c r="F9425" s="438">
        <v>18930000</v>
      </c>
      <c r="G9425" s="423">
        <v>2023</v>
      </c>
      <c r="H9425" s="424">
        <f>VLOOKUP(G9425,[3]잔가율!$B$3:$C$33,2,FALSE)</f>
        <v>0.82599999999999996</v>
      </c>
      <c r="I9425" s="434">
        <f t="shared" si="147"/>
        <v>15636180</v>
      </c>
    </row>
    <row r="9426" spans="1:9">
      <c r="A9426" s="421">
        <v>9425</v>
      </c>
      <c r="B9426" s="422" t="s">
        <v>7711</v>
      </c>
      <c r="C9426" s="422" t="s">
        <v>11561</v>
      </c>
      <c r="D9426" s="422" t="s">
        <v>13273</v>
      </c>
      <c r="E9426" s="422" t="s">
        <v>13435</v>
      </c>
      <c r="F9426" s="438">
        <v>18490000</v>
      </c>
      <c r="G9426" s="423">
        <v>2023</v>
      </c>
      <c r="H9426" s="424">
        <f>VLOOKUP(G9426,[3]잔가율!$B$3:$C$33,2,FALSE)</f>
        <v>0.82599999999999996</v>
      </c>
      <c r="I9426" s="434">
        <f t="shared" si="147"/>
        <v>15272740</v>
      </c>
    </row>
    <row r="9427" spans="1:9">
      <c r="A9427" s="421">
        <v>9426</v>
      </c>
      <c r="B9427" s="422" t="s">
        <v>7711</v>
      </c>
      <c r="C9427" s="422" t="s">
        <v>11561</v>
      </c>
      <c r="D9427" s="422" t="s">
        <v>13273</v>
      </c>
      <c r="E9427" s="422" t="s">
        <v>13436</v>
      </c>
      <c r="F9427" s="438">
        <v>19230000</v>
      </c>
      <c r="G9427" s="423">
        <v>2023</v>
      </c>
      <c r="H9427" s="424">
        <f>VLOOKUP(G9427,[3]잔가율!$B$3:$C$33,2,FALSE)</f>
        <v>0.82599999999999996</v>
      </c>
      <c r="I9427" s="434">
        <f t="shared" si="147"/>
        <v>15883980</v>
      </c>
    </row>
    <row r="9428" spans="1:9">
      <c r="A9428" s="421">
        <v>9427</v>
      </c>
      <c r="B9428" s="422" t="s">
        <v>7711</v>
      </c>
      <c r="C9428" s="422" t="s">
        <v>11561</v>
      </c>
      <c r="D9428" s="422" t="s">
        <v>13273</v>
      </c>
      <c r="E9428" s="422" t="s">
        <v>13437</v>
      </c>
      <c r="F9428" s="438">
        <v>18830000</v>
      </c>
      <c r="G9428" s="423">
        <v>2023</v>
      </c>
      <c r="H9428" s="424">
        <f>VLOOKUP(G9428,[3]잔가율!$B$3:$C$33,2,FALSE)</f>
        <v>0.82599999999999996</v>
      </c>
      <c r="I9428" s="434">
        <f t="shared" si="147"/>
        <v>15553580</v>
      </c>
    </row>
    <row r="9429" spans="1:9">
      <c r="A9429" s="421">
        <v>9428</v>
      </c>
      <c r="B9429" s="422" t="s">
        <v>7711</v>
      </c>
      <c r="C9429" s="422" t="s">
        <v>11561</v>
      </c>
      <c r="D9429" s="422" t="s">
        <v>13273</v>
      </c>
      <c r="E9429" s="422" t="s">
        <v>13438</v>
      </c>
      <c r="F9429" s="438">
        <v>19500000</v>
      </c>
      <c r="G9429" s="423">
        <v>2023</v>
      </c>
      <c r="H9429" s="424">
        <f>VLOOKUP(G9429,[3]잔가율!$B$3:$C$33,2,FALSE)</f>
        <v>0.82599999999999996</v>
      </c>
      <c r="I9429" s="434">
        <f t="shared" si="147"/>
        <v>16107000</v>
      </c>
    </row>
    <row r="9430" spans="1:9">
      <c r="A9430" s="421">
        <v>9429</v>
      </c>
      <c r="B9430" s="422" t="s">
        <v>7711</v>
      </c>
      <c r="C9430" s="422" t="s">
        <v>11561</v>
      </c>
      <c r="D9430" s="422" t="s">
        <v>13273</v>
      </c>
      <c r="E9430" s="422" t="s">
        <v>13439</v>
      </c>
      <c r="F9430" s="438">
        <v>16620000</v>
      </c>
      <c r="G9430" s="423">
        <v>2023</v>
      </c>
      <c r="H9430" s="424">
        <f>VLOOKUP(G9430,[3]잔가율!$B$3:$C$33,2,FALSE)</f>
        <v>0.82599999999999996</v>
      </c>
      <c r="I9430" s="434">
        <f t="shared" si="147"/>
        <v>13728120</v>
      </c>
    </row>
    <row r="9431" spans="1:9">
      <c r="A9431" s="421">
        <v>9430</v>
      </c>
      <c r="B9431" s="422" t="s">
        <v>7711</v>
      </c>
      <c r="C9431" s="422" t="s">
        <v>11561</v>
      </c>
      <c r="D9431" s="422" t="s">
        <v>13273</v>
      </c>
      <c r="E9431" s="422" t="s">
        <v>13440</v>
      </c>
      <c r="F9431" s="438">
        <v>17270000</v>
      </c>
      <c r="G9431" s="423">
        <v>2023</v>
      </c>
      <c r="H9431" s="424">
        <f>VLOOKUP(G9431,[3]잔가율!$B$3:$C$33,2,FALSE)</f>
        <v>0.82599999999999996</v>
      </c>
      <c r="I9431" s="434">
        <f t="shared" si="147"/>
        <v>14265020</v>
      </c>
    </row>
    <row r="9432" spans="1:9">
      <c r="A9432" s="421">
        <v>9431</v>
      </c>
      <c r="B9432" s="422" t="s">
        <v>7711</v>
      </c>
      <c r="C9432" s="422" t="s">
        <v>11561</v>
      </c>
      <c r="D9432" s="422" t="s">
        <v>13273</v>
      </c>
      <c r="E9432" s="422" t="s">
        <v>13441</v>
      </c>
      <c r="F9432" s="438">
        <v>16720000</v>
      </c>
      <c r="G9432" s="423">
        <v>2023</v>
      </c>
      <c r="H9432" s="424">
        <f>VLOOKUP(G9432,[3]잔가율!$B$3:$C$33,2,FALSE)</f>
        <v>0.82599999999999996</v>
      </c>
      <c r="I9432" s="434">
        <f t="shared" si="147"/>
        <v>13810720</v>
      </c>
    </row>
    <row r="9433" spans="1:9">
      <c r="A9433" s="421">
        <v>9432</v>
      </c>
      <c r="B9433" s="422" t="s">
        <v>7711</v>
      </c>
      <c r="C9433" s="422" t="s">
        <v>11561</v>
      </c>
      <c r="D9433" s="422" t="s">
        <v>13273</v>
      </c>
      <c r="E9433" s="422" t="s">
        <v>13442</v>
      </c>
      <c r="F9433" s="438">
        <v>12740000</v>
      </c>
      <c r="G9433" s="423">
        <v>2023</v>
      </c>
      <c r="H9433" s="424">
        <f>VLOOKUP(G9433,[3]잔가율!$B$3:$C$33,2,FALSE)</f>
        <v>0.82599999999999996</v>
      </c>
      <c r="I9433" s="434">
        <f t="shared" si="147"/>
        <v>10523240</v>
      </c>
    </row>
    <row r="9434" spans="1:9">
      <c r="A9434" s="421">
        <v>9433</v>
      </c>
      <c r="B9434" s="422" t="s">
        <v>7711</v>
      </c>
      <c r="C9434" s="422" t="s">
        <v>11561</v>
      </c>
      <c r="D9434" s="422" t="s">
        <v>13273</v>
      </c>
      <c r="E9434" s="422" t="s">
        <v>13443</v>
      </c>
      <c r="F9434" s="438">
        <v>17290000</v>
      </c>
      <c r="G9434" s="423">
        <v>2023</v>
      </c>
      <c r="H9434" s="424">
        <f>VLOOKUP(G9434,[3]잔가율!$B$3:$C$33,2,FALSE)</f>
        <v>0.82599999999999996</v>
      </c>
      <c r="I9434" s="434">
        <f t="shared" si="147"/>
        <v>14281540</v>
      </c>
    </row>
    <row r="9435" spans="1:9">
      <c r="A9435" s="421">
        <v>9434</v>
      </c>
      <c r="B9435" s="422" t="s">
        <v>7711</v>
      </c>
      <c r="C9435" s="422" t="s">
        <v>11561</v>
      </c>
      <c r="D9435" s="422" t="s">
        <v>13273</v>
      </c>
      <c r="E9435" s="422" t="s">
        <v>13444</v>
      </c>
      <c r="F9435" s="438">
        <v>17310000</v>
      </c>
      <c r="G9435" s="423">
        <v>2023</v>
      </c>
      <c r="H9435" s="424">
        <f>VLOOKUP(G9435,[3]잔가율!$B$3:$C$33,2,FALSE)</f>
        <v>0.82599999999999996</v>
      </c>
      <c r="I9435" s="434">
        <f t="shared" si="147"/>
        <v>14298060</v>
      </c>
    </row>
    <row r="9436" spans="1:9">
      <c r="A9436" s="421">
        <v>9435</v>
      </c>
      <c r="B9436" s="426" t="s">
        <v>7711</v>
      </c>
      <c r="C9436" s="426" t="s">
        <v>11561</v>
      </c>
      <c r="D9436" s="426" t="s">
        <v>13273</v>
      </c>
      <c r="E9436" s="426" t="s">
        <v>13445</v>
      </c>
      <c r="F9436" s="441">
        <v>16880000</v>
      </c>
      <c r="G9436" s="423">
        <v>2023</v>
      </c>
      <c r="H9436" s="424">
        <f>VLOOKUP(G9436,[3]잔가율!$B$3:$C$33,2,FALSE)</f>
        <v>0.82599999999999996</v>
      </c>
      <c r="I9436" s="434">
        <f t="shared" si="147"/>
        <v>13942880</v>
      </c>
    </row>
    <row r="9437" spans="1:9">
      <c r="A9437" s="421">
        <v>9436</v>
      </c>
      <c r="B9437" s="422" t="s">
        <v>7711</v>
      </c>
      <c r="C9437" s="422" t="s">
        <v>11561</v>
      </c>
      <c r="D9437" s="422" t="s">
        <v>13273</v>
      </c>
      <c r="E9437" s="422" t="s">
        <v>13446</v>
      </c>
      <c r="F9437" s="438">
        <v>17550000</v>
      </c>
      <c r="G9437" s="423">
        <v>2023</v>
      </c>
      <c r="H9437" s="424">
        <f>VLOOKUP(G9437,[3]잔가율!$B$3:$C$33,2,FALSE)</f>
        <v>0.82599999999999996</v>
      </c>
      <c r="I9437" s="434">
        <f t="shared" si="147"/>
        <v>14496300</v>
      </c>
    </row>
    <row r="9438" spans="1:9">
      <c r="A9438" s="421">
        <v>9437</v>
      </c>
      <c r="B9438" s="422" t="s">
        <v>7711</v>
      </c>
      <c r="C9438" s="422" t="s">
        <v>11561</v>
      </c>
      <c r="D9438" s="422" t="s">
        <v>13273</v>
      </c>
      <c r="E9438" s="422" t="s">
        <v>13447</v>
      </c>
      <c r="F9438" s="438">
        <v>14150000</v>
      </c>
      <c r="G9438" s="423">
        <v>2023</v>
      </c>
      <c r="H9438" s="424">
        <f>VLOOKUP(G9438,[3]잔가율!$B$3:$C$33,2,FALSE)</f>
        <v>0.82599999999999996</v>
      </c>
      <c r="I9438" s="434">
        <f t="shared" si="147"/>
        <v>11687900</v>
      </c>
    </row>
    <row r="9439" spans="1:9">
      <c r="A9439" s="421">
        <v>9438</v>
      </c>
      <c r="B9439" s="422" t="s">
        <v>7711</v>
      </c>
      <c r="C9439" s="422" t="s">
        <v>11561</v>
      </c>
      <c r="D9439" s="422" t="s">
        <v>13273</v>
      </c>
      <c r="E9439" s="422" t="s">
        <v>13448</v>
      </c>
      <c r="F9439" s="438">
        <v>12360000</v>
      </c>
      <c r="G9439" s="423">
        <v>2023</v>
      </c>
      <c r="H9439" s="424">
        <f>VLOOKUP(G9439,[3]잔가율!$B$3:$C$33,2,FALSE)</f>
        <v>0.82599999999999996</v>
      </c>
      <c r="I9439" s="434">
        <f t="shared" si="147"/>
        <v>10209360</v>
      </c>
    </row>
    <row r="9440" spans="1:9">
      <c r="A9440" s="421">
        <v>9439</v>
      </c>
      <c r="B9440" s="422" t="s">
        <v>7711</v>
      </c>
      <c r="C9440" s="422" t="s">
        <v>11561</v>
      </c>
      <c r="D9440" s="422" t="s">
        <v>13273</v>
      </c>
      <c r="E9440" s="422" t="s">
        <v>13449</v>
      </c>
      <c r="F9440" s="438">
        <v>14790000</v>
      </c>
      <c r="G9440" s="423">
        <v>2023</v>
      </c>
      <c r="H9440" s="424">
        <f>VLOOKUP(G9440,[3]잔가율!$B$3:$C$33,2,FALSE)</f>
        <v>0.82599999999999996</v>
      </c>
      <c r="I9440" s="434">
        <f t="shared" si="147"/>
        <v>12216540</v>
      </c>
    </row>
    <row r="9441" spans="1:9">
      <c r="A9441" s="421">
        <v>9440</v>
      </c>
      <c r="B9441" s="422" t="s">
        <v>7711</v>
      </c>
      <c r="C9441" s="422" t="s">
        <v>11561</v>
      </c>
      <c r="D9441" s="422" t="s">
        <v>13273</v>
      </c>
      <c r="E9441" s="422" t="s">
        <v>13450</v>
      </c>
      <c r="F9441" s="438">
        <v>12360000</v>
      </c>
      <c r="G9441" s="423">
        <v>2023</v>
      </c>
      <c r="H9441" s="424">
        <f>VLOOKUP(G9441,[3]잔가율!$B$3:$C$33,2,FALSE)</f>
        <v>0.82599999999999996</v>
      </c>
      <c r="I9441" s="434">
        <f t="shared" si="147"/>
        <v>10209360</v>
      </c>
    </row>
    <row r="9442" spans="1:9">
      <c r="A9442" s="421">
        <v>9441</v>
      </c>
      <c r="B9442" s="422" t="s">
        <v>7711</v>
      </c>
      <c r="C9442" s="422" t="s">
        <v>11561</v>
      </c>
      <c r="D9442" s="422" t="s">
        <v>13273</v>
      </c>
      <c r="E9442" s="422" t="s">
        <v>13451</v>
      </c>
      <c r="F9442" s="438">
        <v>12460000</v>
      </c>
      <c r="G9442" s="423">
        <v>2023</v>
      </c>
      <c r="H9442" s="424">
        <f>VLOOKUP(G9442,[3]잔가율!$B$3:$C$33,2,FALSE)</f>
        <v>0.82599999999999996</v>
      </c>
      <c r="I9442" s="434">
        <f t="shared" si="147"/>
        <v>10291960</v>
      </c>
    </row>
    <row r="9443" spans="1:9">
      <c r="A9443" s="421">
        <v>9442</v>
      </c>
      <c r="B9443" s="422" t="s">
        <v>7711</v>
      </c>
      <c r="C9443" s="422" t="s">
        <v>11561</v>
      </c>
      <c r="D9443" s="422" t="s">
        <v>13273</v>
      </c>
      <c r="E9443" s="422" t="s">
        <v>13452</v>
      </c>
      <c r="F9443" s="438">
        <v>12900000</v>
      </c>
      <c r="G9443" s="423">
        <v>2023</v>
      </c>
      <c r="H9443" s="424">
        <f>VLOOKUP(G9443,[3]잔가율!$B$3:$C$33,2,FALSE)</f>
        <v>0.82599999999999996</v>
      </c>
      <c r="I9443" s="434">
        <f t="shared" si="147"/>
        <v>10655400</v>
      </c>
    </row>
    <row r="9444" spans="1:9">
      <c r="A9444" s="421">
        <v>9443</v>
      </c>
      <c r="B9444" s="422" t="s">
        <v>7711</v>
      </c>
      <c r="C9444" s="422" t="s">
        <v>11561</v>
      </c>
      <c r="D9444" s="422" t="s">
        <v>13273</v>
      </c>
      <c r="E9444" s="422" t="s">
        <v>13453</v>
      </c>
      <c r="F9444" s="438">
        <v>10530000</v>
      </c>
      <c r="G9444" s="423">
        <v>2023</v>
      </c>
      <c r="H9444" s="424">
        <f>VLOOKUP(G9444,[3]잔가율!$B$3:$C$33,2,FALSE)</f>
        <v>0.82599999999999996</v>
      </c>
      <c r="I9444" s="434">
        <f t="shared" si="147"/>
        <v>8697780</v>
      </c>
    </row>
    <row r="9445" spans="1:9">
      <c r="A9445" s="421">
        <v>9444</v>
      </c>
      <c r="B9445" s="422" t="s">
        <v>7711</v>
      </c>
      <c r="C9445" s="422" t="s">
        <v>11561</v>
      </c>
      <c r="D9445" s="422" t="s">
        <v>13273</v>
      </c>
      <c r="E9445" s="422" t="s">
        <v>13454</v>
      </c>
      <c r="F9445" s="438">
        <v>15230000</v>
      </c>
      <c r="G9445" s="423">
        <v>2023</v>
      </c>
      <c r="H9445" s="424">
        <f>VLOOKUP(G9445,[3]잔가율!$B$3:$C$33,2,FALSE)</f>
        <v>0.82599999999999996</v>
      </c>
      <c r="I9445" s="434">
        <f t="shared" si="147"/>
        <v>12579980</v>
      </c>
    </row>
    <row r="9446" spans="1:9">
      <c r="A9446" s="421">
        <v>9445</v>
      </c>
      <c r="B9446" s="422" t="s">
        <v>7711</v>
      </c>
      <c r="C9446" s="422" t="s">
        <v>11561</v>
      </c>
      <c r="D9446" s="422" t="s">
        <v>13273</v>
      </c>
      <c r="E9446" s="422" t="s">
        <v>13455</v>
      </c>
      <c r="F9446" s="438">
        <v>21560000</v>
      </c>
      <c r="G9446" s="423">
        <v>2023</v>
      </c>
      <c r="H9446" s="424">
        <f>VLOOKUP(G9446,[3]잔가율!$B$3:$C$33,2,FALSE)</f>
        <v>0.82599999999999996</v>
      </c>
      <c r="I9446" s="434">
        <f t="shared" si="147"/>
        <v>17808560</v>
      </c>
    </row>
    <row r="9447" spans="1:9">
      <c r="A9447" s="421">
        <v>9446</v>
      </c>
      <c r="B9447" s="422" t="s">
        <v>7711</v>
      </c>
      <c r="C9447" s="422" t="s">
        <v>11561</v>
      </c>
      <c r="D9447" s="422" t="s">
        <v>13273</v>
      </c>
      <c r="E9447" s="422" t="s">
        <v>13456</v>
      </c>
      <c r="F9447" s="438">
        <v>21850000</v>
      </c>
      <c r="G9447" s="423">
        <v>2023</v>
      </c>
      <c r="H9447" s="424">
        <f>VLOOKUP(G9447,[3]잔가율!$B$3:$C$33,2,FALSE)</f>
        <v>0.82599999999999996</v>
      </c>
      <c r="I9447" s="434">
        <f t="shared" si="147"/>
        <v>18048100</v>
      </c>
    </row>
    <row r="9448" spans="1:9">
      <c r="A9448" s="421">
        <v>9447</v>
      </c>
      <c r="B9448" s="422" t="s">
        <v>7711</v>
      </c>
      <c r="C9448" s="422" t="s">
        <v>11561</v>
      </c>
      <c r="D9448" s="422" t="s">
        <v>13273</v>
      </c>
      <c r="E9448" s="422" t="s">
        <v>13457</v>
      </c>
      <c r="F9448" s="438">
        <v>23250000</v>
      </c>
      <c r="G9448" s="423">
        <v>2023</v>
      </c>
      <c r="H9448" s="424">
        <f>VLOOKUP(G9448,[3]잔가율!$B$3:$C$33,2,FALSE)</f>
        <v>0.82599999999999996</v>
      </c>
      <c r="I9448" s="434">
        <f t="shared" si="147"/>
        <v>19204500</v>
      </c>
    </row>
    <row r="9449" spans="1:9">
      <c r="A9449" s="421">
        <v>9448</v>
      </c>
      <c r="B9449" s="422" t="s">
        <v>7711</v>
      </c>
      <c r="C9449" s="422" t="s">
        <v>11561</v>
      </c>
      <c r="D9449" s="422" t="s">
        <v>13273</v>
      </c>
      <c r="E9449" s="422" t="s">
        <v>13458</v>
      </c>
      <c r="F9449" s="438">
        <v>23360000</v>
      </c>
      <c r="G9449" s="423">
        <v>2023</v>
      </c>
      <c r="H9449" s="424">
        <f>VLOOKUP(G9449,[3]잔가율!$B$3:$C$33,2,FALSE)</f>
        <v>0.82599999999999996</v>
      </c>
      <c r="I9449" s="434">
        <f t="shared" si="147"/>
        <v>19295360</v>
      </c>
    </row>
    <row r="9450" spans="1:9">
      <c r="A9450" s="421">
        <v>9449</v>
      </c>
      <c r="B9450" s="422" t="s">
        <v>7711</v>
      </c>
      <c r="C9450" s="422" t="s">
        <v>11561</v>
      </c>
      <c r="D9450" s="422" t="s">
        <v>13273</v>
      </c>
      <c r="E9450" s="422" t="s">
        <v>13459</v>
      </c>
      <c r="F9450" s="438">
        <v>24430000</v>
      </c>
      <c r="G9450" s="423">
        <v>2023</v>
      </c>
      <c r="H9450" s="424">
        <f>VLOOKUP(G9450,[3]잔가율!$B$3:$C$33,2,FALSE)</f>
        <v>0.82599999999999996</v>
      </c>
      <c r="I9450" s="434">
        <f t="shared" si="147"/>
        <v>20179180</v>
      </c>
    </row>
    <row r="9451" spans="1:9">
      <c r="A9451" s="421">
        <v>9450</v>
      </c>
      <c r="B9451" s="422" t="s">
        <v>7711</v>
      </c>
      <c r="C9451" s="422" t="s">
        <v>11561</v>
      </c>
      <c r="D9451" s="422" t="s">
        <v>13273</v>
      </c>
      <c r="E9451" s="422" t="s">
        <v>13460</v>
      </c>
      <c r="F9451" s="438">
        <v>15830000</v>
      </c>
      <c r="G9451" s="423">
        <v>2023</v>
      </c>
      <c r="H9451" s="424">
        <f>VLOOKUP(G9451,[3]잔가율!$B$3:$C$33,2,FALSE)</f>
        <v>0.82599999999999996</v>
      </c>
      <c r="I9451" s="434">
        <f t="shared" si="147"/>
        <v>13075580</v>
      </c>
    </row>
    <row r="9452" spans="1:9">
      <c r="A9452" s="421">
        <v>9451</v>
      </c>
      <c r="B9452" s="422" t="s">
        <v>7711</v>
      </c>
      <c r="C9452" s="422" t="s">
        <v>11561</v>
      </c>
      <c r="D9452" s="422" t="s">
        <v>13273</v>
      </c>
      <c r="E9452" s="422" t="s">
        <v>13461</v>
      </c>
      <c r="F9452" s="438">
        <v>23130000</v>
      </c>
      <c r="G9452" s="423">
        <v>2023</v>
      </c>
      <c r="H9452" s="424">
        <f>VLOOKUP(G9452,[3]잔가율!$B$3:$C$33,2,FALSE)</f>
        <v>0.82599999999999996</v>
      </c>
      <c r="I9452" s="434">
        <f t="shared" si="147"/>
        <v>19105380</v>
      </c>
    </row>
    <row r="9453" spans="1:9">
      <c r="A9453" s="421">
        <v>9452</v>
      </c>
      <c r="B9453" s="422" t="s">
        <v>7711</v>
      </c>
      <c r="C9453" s="422" t="s">
        <v>11561</v>
      </c>
      <c r="D9453" s="422" t="s">
        <v>13273</v>
      </c>
      <c r="E9453" s="422" t="s">
        <v>13462</v>
      </c>
      <c r="F9453" s="438">
        <v>22340000</v>
      </c>
      <c r="G9453" s="423">
        <v>2023</v>
      </c>
      <c r="H9453" s="424">
        <f>VLOOKUP(G9453,[3]잔가율!$B$3:$C$33,2,FALSE)</f>
        <v>0.82599999999999996</v>
      </c>
      <c r="I9453" s="434">
        <f t="shared" si="147"/>
        <v>18452840</v>
      </c>
    </row>
    <row r="9454" spans="1:9">
      <c r="A9454" s="421">
        <v>9453</v>
      </c>
      <c r="B9454" s="422" t="s">
        <v>7711</v>
      </c>
      <c r="C9454" s="422" t="s">
        <v>11561</v>
      </c>
      <c r="D9454" s="422" t="s">
        <v>13273</v>
      </c>
      <c r="E9454" s="422" t="s">
        <v>13463</v>
      </c>
      <c r="F9454" s="438">
        <v>21230000</v>
      </c>
      <c r="G9454" s="423">
        <v>2023</v>
      </c>
      <c r="H9454" s="424">
        <f>VLOOKUP(G9454,[3]잔가율!$B$3:$C$33,2,FALSE)</f>
        <v>0.82599999999999996</v>
      </c>
      <c r="I9454" s="434">
        <f t="shared" si="147"/>
        <v>17535980</v>
      </c>
    </row>
    <row r="9455" spans="1:9">
      <c r="A9455" s="421">
        <v>9454</v>
      </c>
      <c r="B9455" s="422" t="s">
        <v>7711</v>
      </c>
      <c r="C9455" s="422" t="s">
        <v>11561</v>
      </c>
      <c r="D9455" s="422" t="s">
        <v>13273</v>
      </c>
      <c r="E9455" s="422" t="s">
        <v>13464</v>
      </c>
      <c r="F9455" s="438">
        <v>21480000</v>
      </c>
      <c r="G9455" s="423">
        <v>2023</v>
      </c>
      <c r="H9455" s="424">
        <f>VLOOKUP(G9455,[3]잔가율!$B$3:$C$33,2,FALSE)</f>
        <v>0.82599999999999996</v>
      </c>
      <c r="I9455" s="434">
        <f t="shared" si="147"/>
        <v>17742480</v>
      </c>
    </row>
    <row r="9456" spans="1:9">
      <c r="A9456" s="421">
        <v>9455</v>
      </c>
      <c r="B9456" s="422" t="s">
        <v>7711</v>
      </c>
      <c r="C9456" s="422" t="s">
        <v>11561</v>
      </c>
      <c r="D9456" s="422" t="s">
        <v>13273</v>
      </c>
      <c r="E9456" s="422" t="s">
        <v>13465</v>
      </c>
      <c r="F9456" s="438">
        <v>22030000</v>
      </c>
      <c r="G9456" s="423">
        <v>2023</v>
      </c>
      <c r="H9456" s="424">
        <f>VLOOKUP(G9456,[3]잔가율!$B$3:$C$33,2,FALSE)</f>
        <v>0.82599999999999996</v>
      </c>
      <c r="I9456" s="434">
        <f t="shared" si="147"/>
        <v>18196780</v>
      </c>
    </row>
    <row r="9457" spans="1:9">
      <c r="A9457" s="421">
        <v>9456</v>
      </c>
      <c r="B9457" s="422" t="s">
        <v>7711</v>
      </c>
      <c r="C9457" s="422" t="s">
        <v>11561</v>
      </c>
      <c r="D9457" s="422" t="s">
        <v>13273</v>
      </c>
      <c r="E9457" s="422" t="s">
        <v>13466</v>
      </c>
      <c r="F9457" s="438">
        <v>20390000</v>
      </c>
      <c r="G9457" s="423">
        <v>2023</v>
      </c>
      <c r="H9457" s="424">
        <f>VLOOKUP(G9457,[3]잔가율!$B$3:$C$33,2,FALSE)</f>
        <v>0.82599999999999996</v>
      </c>
      <c r="I9457" s="434">
        <f t="shared" si="147"/>
        <v>16842140</v>
      </c>
    </row>
    <row r="9458" spans="1:9">
      <c r="A9458" s="421">
        <v>9457</v>
      </c>
      <c r="B9458" s="422" t="s">
        <v>7711</v>
      </c>
      <c r="C9458" s="422" t="s">
        <v>11561</v>
      </c>
      <c r="D9458" s="422" t="s">
        <v>13273</v>
      </c>
      <c r="E9458" s="422" t="s">
        <v>13467</v>
      </c>
      <c r="F9458" s="438">
        <v>18990000</v>
      </c>
      <c r="G9458" s="423">
        <v>2023</v>
      </c>
      <c r="H9458" s="424">
        <f>VLOOKUP(G9458,[3]잔가율!$B$3:$C$33,2,FALSE)</f>
        <v>0.82599999999999996</v>
      </c>
      <c r="I9458" s="434">
        <f t="shared" si="147"/>
        <v>15685740</v>
      </c>
    </row>
    <row r="9459" spans="1:9">
      <c r="A9459" s="421">
        <v>9458</v>
      </c>
      <c r="B9459" s="422" t="s">
        <v>7711</v>
      </c>
      <c r="C9459" s="422" t="s">
        <v>11561</v>
      </c>
      <c r="D9459" s="422" t="s">
        <v>13273</v>
      </c>
      <c r="E9459" s="422" t="s">
        <v>13468</v>
      </c>
      <c r="F9459" s="438">
        <v>20550000</v>
      </c>
      <c r="G9459" s="423">
        <v>2023</v>
      </c>
      <c r="H9459" s="424">
        <f>VLOOKUP(G9459,[3]잔가율!$B$3:$C$33,2,FALSE)</f>
        <v>0.82599999999999996</v>
      </c>
      <c r="I9459" s="434">
        <f t="shared" si="147"/>
        <v>16974300</v>
      </c>
    </row>
    <row r="9460" spans="1:9">
      <c r="A9460" s="421">
        <v>9459</v>
      </c>
      <c r="B9460" s="422" t="s">
        <v>7711</v>
      </c>
      <c r="C9460" s="422" t="s">
        <v>11561</v>
      </c>
      <c r="D9460" s="422" t="s">
        <v>13273</v>
      </c>
      <c r="E9460" s="422" t="s">
        <v>13469</v>
      </c>
      <c r="F9460" s="438">
        <v>21460000</v>
      </c>
      <c r="G9460" s="423">
        <v>2023</v>
      </c>
      <c r="H9460" s="424">
        <f>VLOOKUP(G9460,[3]잔가율!$B$3:$C$33,2,FALSE)</f>
        <v>0.82599999999999996</v>
      </c>
      <c r="I9460" s="434">
        <f t="shared" si="147"/>
        <v>17725960</v>
      </c>
    </row>
    <row r="9461" spans="1:9">
      <c r="A9461" s="421">
        <v>9460</v>
      </c>
      <c r="B9461" s="422" t="s">
        <v>7711</v>
      </c>
      <c r="C9461" s="422" t="s">
        <v>11561</v>
      </c>
      <c r="D9461" s="422" t="s">
        <v>13273</v>
      </c>
      <c r="E9461" s="422" t="s">
        <v>13470</v>
      </c>
      <c r="F9461" s="438">
        <v>18510000</v>
      </c>
      <c r="G9461" s="423">
        <v>2023</v>
      </c>
      <c r="H9461" s="424">
        <f>VLOOKUP(G9461,[3]잔가율!$B$3:$C$33,2,FALSE)</f>
        <v>0.82599999999999996</v>
      </c>
      <c r="I9461" s="434">
        <f t="shared" si="147"/>
        <v>15289260</v>
      </c>
    </row>
    <row r="9462" spans="1:9">
      <c r="A9462" s="421">
        <v>9461</v>
      </c>
      <c r="B9462" s="422" t="s">
        <v>7711</v>
      </c>
      <c r="C9462" s="422" t="s">
        <v>11561</v>
      </c>
      <c r="D9462" s="422" t="s">
        <v>13273</v>
      </c>
      <c r="E9462" s="422" t="s">
        <v>13471</v>
      </c>
      <c r="F9462" s="438">
        <v>18650000</v>
      </c>
      <c r="G9462" s="423">
        <v>2023</v>
      </c>
      <c r="H9462" s="424">
        <f>VLOOKUP(G9462,[3]잔가율!$B$3:$C$33,2,FALSE)</f>
        <v>0.82599999999999996</v>
      </c>
      <c r="I9462" s="434">
        <f t="shared" si="147"/>
        <v>15404900</v>
      </c>
    </row>
    <row r="9463" spans="1:9">
      <c r="A9463" s="421">
        <v>9462</v>
      </c>
      <c r="B9463" s="422" t="s">
        <v>7711</v>
      </c>
      <c r="C9463" s="422" t="s">
        <v>11561</v>
      </c>
      <c r="D9463" s="422" t="s">
        <v>13273</v>
      </c>
      <c r="E9463" s="422" t="s">
        <v>13472</v>
      </c>
      <c r="F9463" s="438">
        <v>18040000</v>
      </c>
      <c r="G9463" s="423">
        <v>2023</v>
      </c>
      <c r="H9463" s="424">
        <f>VLOOKUP(G9463,[3]잔가율!$B$3:$C$33,2,FALSE)</f>
        <v>0.82599999999999996</v>
      </c>
      <c r="I9463" s="434">
        <f t="shared" si="147"/>
        <v>14901040</v>
      </c>
    </row>
    <row r="9464" spans="1:9">
      <c r="A9464" s="421">
        <v>9463</v>
      </c>
      <c r="B9464" s="422" t="s">
        <v>7711</v>
      </c>
      <c r="C9464" s="422" t="s">
        <v>11561</v>
      </c>
      <c r="D9464" s="422" t="s">
        <v>13273</v>
      </c>
      <c r="E9464" s="422" t="s">
        <v>13473</v>
      </c>
      <c r="F9464" s="438">
        <v>17400000</v>
      </c>
      <c r="G9464" s="423">
        <v>2023</v>
      </c>
      <c r="H9464" s="424">
        <f>VLOOKUP(G9464,[3]잔가율!$B$3:$C$33,2,FALSE)</f>
        <v>0.82599999999999996</v>
      </c>
      <c r="I9464" s="434">
        <f t="shared" si="147"/>
        <v>14372400</v>
      </c>
    </row>
    <row r="9465" spans="1:9">
      <c r="A9465" s="421">
        <v>9464</v>
      </c>
      <c r="B9465" s="422" t="s">
        <v>7711</v>
      </c>
      <c r="C9465" s="422" t="s">
        <v>11561</v>
      </c>
      <c r="D9465" s="422" t="s">
        <v>13273</v>
      </c>
      <c r="E9465" s="422" t="s">
        <v>13474</v>
      </c>
      <c r="F9465" s="438">
        <v>16530000</v>
      </c>
      <c r="G9465" s="423">
        <v>2023</v>
      </c>
      <c r="H9465" s="424">
        <f>VLOOKUP(G9465,[3]잔가율!$B$3:$C$33,2,FALSE)</f>
        <v>0.82599999999999996</v>
      </c>
      <c r="I9465" s="434">
        <f t="shared" si="147"/>
        <v>13653780</v>
      </c>
    </row>
    <row r="9466" spans="1:9">
      <c r="A9466" s="421">
        <v>9465</v>
      </c>
      <c r="B9466" s="422" t="s">
        <v>7711</v>
      </c>
      <c r="C9466" s="422" t="s">
        <v>11561</v>
      </c>
      <c r="D9466" s="422" t="s">
        <v>13273</v>
      </c>
      <c r="E9466" s="422" t="s">
        <v>13475</v>
      </c>
      <c r="F9466" s="438">
        <v>16490000</v>
      </c>
      <c r="G9466" s="423">
        <v>2023</v>
      </c>
      <c r="H9466" s="424">
        <f>VLOOKUP(G9466,[3]잔가율!$B$3:$C$33,2,FALSE)</f>
        <v>0.82599999999999996</v>
      </c>
      <c r="I9466" s="434">
        <f t="shared" si="147"/>
        <v>13620740</v>
      </c>
    </row>
    <row r="9467" spans="1:9">
      <c r="A9467" s="421">
        <v>9466</v>
      </c>
      <c r="B9467" s="422" t="s">
        <v>7711</v>
      </c>
      <c r="C9467" s="422" t="s">
        <v>11561</v>
      </c>
      <c r="D9467" s="422" t="s">
        <v>13273</v>
      </c>
      <c r="E9467" s="422" t="s">
        <v>13476</v>
      </c>
      <c r="F9467" s="438">
        <v>14180000</v>
      </c>
      <c r="G9467" s="423">
        <v>2023</v>
      </c>
      <c r="H9467" s="424">
        <f>VLOOKUP(G9467,[3]잔가율!$B$3:$C$33,2,FALSE)</f>
        <v>0.82599999999999996</v>
      </c>
      <c r="I9467" s="434">
        <f t="shared" si="147"/>
        <v>11712680</v>
      </c>
    </row>
    <row r="9468" spans="1:9">
      <c r="A9468" s="421">
        <v>9467</v>
      </c>
      <c r="B9468" s="422" t="s">
        <v>7711</v>
      </c>
      <c r="C9468" s="422" t="s">
        <v>11561</v>
      </c>
      <c r="D9468" s="422" t="s">
        <v>13273</v>
      </c>
      <c r="E9468" s="422" t="s">
        <v>13477</v>
      </c>
      <c r="F9468" s="438">
        <v>23360000</v>
      </c>
      <c r="G9468" s="423">
        <v>2023</v>
      </c>
      <c r="H9468" s="424">
        <f>VLOOKUP(G9468,[3]잔가율!$B$3:$C$33,2,FALSE)</f>
        <v>0.82599999999999996</v>
      </c>
      <c r="I9468" s="434">
        <f t="shared" si="147"/>
        <v>19295360</v>
      </c>
    </row>
    <row r="9469" spans="1:9">
      <c r="A9469" s="421">
        <v>9468</v>
      </c>
      <c r="B9469" s="422" t="s">
        <v>7711</v>
      </c>
      <c r="C9469" s="422" t="s">
        <v>11561</v>
      </c>
      <c r="D9469" s="422" t="s">
        <v>13273</v>
      </c>
      <c r="E9469" s="422" t="s">
        <v>13478</v>
      </c>
      <c r="F9469" s="438">
        <v>24540000</v>
      </c>
      <c r="G9469" s="423">
        <v>2023</v>
      </c>
      <c r="H9469" s="424">
        <f>VLOOKUP(G9469,[3]잔가율!$B$3:$C$33,2,FALSE)</f>
        <v>0.82599999999999996</v>
      </c>
      <c r="I9469" s="434">
        <f t="shared" si="147"/>
        <v>20270040</v>
      </c>
    </row>
    <row r="9470" spans="1:9">
      <c r="A9470" s="421">
        <v>9469</v>
      </c>
      <c r="B9470" s="422" t="s">
        <v>7711</v>
      </c>
      <c r="C9470" s="422" t="s">
        <v>11561</v>
      </c>
      <c r="D9470" s="422" t="s">
        <v>13273</v>
      </c>
      <c r="E9470" s="422" t="s">
        <v>13479</v>
      </c>
      <c r="F9470" s="438">
        <v>19260000</v>
      </c>
      <c r="G9470" s="423">
        <v>2023</v>
      </c>
      <c r="H9470" s="424">
        <f>VLOOKUP(G9470,[3]잔가율!$B$3:$C$33,2,FALSE)</f>
        <v>0.82599999999999996</v>
      </c>
      <c r="I9470" s="434">
        <f t="shared" si="147"/>
        <v>15908760</v>
      </c>
    </row>
    <row r="9471" spans="1:9">
      <c r="A9471" s="421">
        <v>9470</v>
      </c>
      <c r="B9471" s="422" t="s">
        <v>7711</v>
      </c>
      <c r="C9471" s="422" t="s">
        <v>11561</v>
      </c>
      <c r="D9471" s="422" t="s">
        <v>13273</v>
      </c>
      <c r="E9471" s="422" t="s">
        <v>13480</v>
      </c>
      <c r="F9471" s="438">
        <v>23110000</v>
      </c>
      <c r="G9471" s="423">
        <v>2023</v>
      </c>
      <c r="H9471" s="424">
        <f>VLOOKUP(G9471,[3]잔가율!$B$3:$C$33,2,FALSE)</f>
        <v>0.82599999999999996</v>
      </c>
      <c r="I9471" s="434">
        <f t="shared" si="147"/>
        <v>19088860</v>
      </c>
    </row>
    <row r="9472" spans="1:9">
      <c r="A9472" s="421">
        <v>9471</v>
      </c>
      <c r="B9472" s="422" t="s">
        <v>7711</v>
      </c>
      <c r="C9472" s="422" t="s">
        <v>11561</v>
      </c>
      <c r="D9472" s="422" t="s">
        <v>13273</v>
      </c>
      <c r="E9472" s="422" t="s">
        <v>13481</v>
      </c>
      <c r="F9472" s="438">
        <v>21610000</v>
      </c>
      <c r="G9472" s="423">
        <v>2023</v>
      </c>
      <c r="H9472" s="424">
        <f>VLOOKUP(G9472,[3]잔가율!$B$3:$C$33,2,FALSE)</f>
        <v>0.82599999999999996</v>
      </c>
      <c r="I9472" s="434">
        <f t="shared" si="147"/>
        <v>17849860</v>
      </c>
    </row>
    <row r="9473" spans="1:9">
      <c r="A9473" s="421">
        <v>9472</v>
      </c>
      <c r="B9473" s="422" t="s">
        <v>7711</v>
      </c>
      <c r="C9473" s="422" t="s">
        <v>11561</v>
      </c>
      <c r="D9473" s="422" t="s">
        <v>13273</v>
      </c>
      <c r="E9473" s="422" t="s">
        <v>13482</v>
      </c>
      <c r="F9473" s="438">
        <v>20370000</v>
      </c>
      <c r="G9473" s="423">
        <v>2023</v>
      </c>
      <c r="H9473" s="424">
        <f>VLOOKUP(G9473,[3]잔가율!$B$3:$C$33,2,FALSE)</f>
        <v>0.82599999999999996</v>
      </c>
      <c r="I9473" s="434">
        <f t="shared" si="147"/>
        <v>16825620</v>
      </c>
    </row>
    <row r="9474" spans="1:9">
      <c r="A9474" s="421">
        <v>9473</v>
      </c>
      <c r="B9474" s="422" t="s">
        <v>7711</v>
      </c>
      <c r="C9474" s="422" t="s">
        <v>11561</v>
      </c>
      <c r="D9474" s="422" t="s">
        <v>13273</v>
      </c>
      <c r="E9474" s="422" t="s">
        <v>13483</v>
      </c>
      <c r="F9474" s="438">
        <v>21160000</v>
      </c>
      <c r="G9474" s="423">
        <v>2023</v>
      </c>
      <c r="H9474" s="424">
        <f>VLOOKUP(G9474,[3]잔가율!$B$3:$C$33,2,FALSE)</f>
        <v>0.82599999999999996</v>
      </c>
      <c r="I9474" s="434">
        <f t="shared" ref="I9474:I9537" si="148">ROUNDDOWN(F9474*H9474,0)</f>
        <v>17478160</v>
      </c>
    </row>
    <row r="9475" spans="1:9">
      <c r="A9475" s="421">
        <v>9474</v>
      </c>
      <c r="B9475" s="422" t="s">
        <v>7711</v>
      </c>
      <c r="C9475" s="422" t="s">
        <v>11561</v>
      </c>
      <c r="D9475" s="422" t="s">
        <v>13273</v>
      </c>
      <c r="E9475" s="422" t="s">
        <v>13484</v>
      </c>
      <c r="F9475" s="438">
        <v>21500000</v>
      </c>
      <c r="G9475" s="423">
        <v>2023</v>
      </c>
      <c r="H9475" s="424">
        <f>VLOOKUP(G9475,[3]잔가율!$B$3:$C$33,2,FALSE)</f>
        <v>0.82599999999999996</v>
      </c>
      <c r="I9475" s="434">
        <f t="shared" si="148"/>
        <v>17759000</v>
      </c>
    </row>
    <row r="9476" spans="1:9">
      <c r="A9476" s="421">
        <v>9475</v>
      </c>
      <c r="B9476" s="422" t="s">
        <v>7711</v>
      </c>
      <c r="C9476" s="422" t="s">
        <v>11561</v>
      </c>
      <c r="D9476" s="422" t="s">
        <v>13273</v>
      </c>
      <c r="E9476" s="422" t="s">
        <v>13485</v>
      </c>
      <c r="F9476" s="438">
        <v>18470000</v>
      </c>
      <c r="G9476" s="423">
        <v>2023</v>
      </c>
      <c r="H9476" s="424">
        <f>VLOOKUP(G9476,[3]잔가율!$B$3:$C$33,2,FALSE)</f>
        <v>0.82599999999999996</v>
      </c>
      <c r="I9476" s="434">
        <f t="shared" si="148"/>
        <v>15256220</v>
      </c>
    </row>
    <row r="9477" spans="1:9">
      <c r="A9477" s="421">
        <v>9476</v>
      </c>
      <c r="B9477" s="422" t="s">
        <v>7711</v>
      </c>
      <c r="C9477" s="422" t="s">
        <v>11561</v>
      </c>
      <c r="D9477" s="422" t="s">
        <v>13273</v>
      </c>
      <c r="E9477" s="422" t="s">
        <v>13486</v>
      </c>
      <c r="F9477" s="438">
        <v>18260000</v>
      </c>
      <c r="G9477" s="423">
        <v>2023</v>
      </c>
      <c r="H9477" s="424">
        <f>VLOOKUP(G9477,[3]잔가율!$B$3:$C$33,2,FALSE)</f>
        <v>0.82599999999999996</v>
      </c>
      <c r="I9477" s="434">
        <f t="shared" si="148"/>
        <v>15082760</v>
      </c>
    </row>
    <row r="9478" spans="1:9">
      <c r="A9478" s="421">
        <v>9477</v>
      </c>
      <c r="B9478" s="422" t="s">
        <v>7711</v>
      </c>
      <c r="C9478" s="422" t="s">
        <v>11561</v>
      </c>
      <c r="D9478" s="422" t="s">
        <v>13273</v>
      </c>
      <c r="E9478" s="422" t="s">
        <v>13487</v>
      </c>
      <c r="F9478" s="438">
        <v>20120000</v>
      </c>
      <c r="G9478" s="423">
        <v>2023</v>
      </c>
      <c r="H9478" s="424">
        <f>VLOOKUP(G9478,[3]잔가율!$B$3:$C$33,2,FALSE)</f>
        <v>0.82599999999999996</v>
      </c>
      <c r="I9478" s="434">
        <f t="shared" si="148"/>
        <v>16619120</v>
      </c>
    </row>
    <row r="9479" spans="1:9">
      <c r="A9479" s="421">
        <v>9478</v>
      </c>
      <c r="B9479" s="422" t="s">
        <v>7711</v>
      </c>
      <c r="C9479" s="422" t="s">
        <v>11561</v>
      </c>
      <c r="D9479" s="422" t="s">
        <v>13273</v>
      </c>
      <c r="E9479" s="422" t="s">
        <v>13488</v>
      </c>
      <c r="F9479" s="438">
        <v>19990000</v>
      </c>
      <c r="G9479" s="423">
        <v>2023</v>
      </c>
      <c r="H9479" s="424">
        <f>VLOOKUP(G9479,[3]잔가율!$B$3:$C$33,2,FALSE)</f>
        <v>0.82599999999999996</v>
      </c>
      <c r="I9479" s="434">
        <f t="shared" si="148"/>
        <v>16511740</v>
      </c>
    </row>
    <row r="9480" spans="1:9">
      <c r="A9480" s="421">
        <v>9479</v>
      </c>
      <c r="B9480" s="422" t="s">
        <v>7711</v>
      </c>
      <c r="C9480" s="422" t="s">
        <v>11561</v>
      </c>
      <c r="D9480" s="422" t="s">
        <v>13273</v>
      </c>
      <c r="E9480" s="422" t="s">
        <v>13489</v>
      </c>
      <c r="F9480" s="438">
        <v>17540000</v>
      </c>
      <c r="G9480" s="423">
        <v>2023</v>
      </c>
      <c r="H9480" s="424">
        <f>VLOOKUP(G9480,[3]잔가율!$B$3:$C$33,2,FALSE)</f>
        <v>0.82599999999999996</v>
      </c>
      <c r="I9480" s="434">
        <f t="shared" si="148"/>
        <v>14488040</v>
      </c>
    </row>
    <row r="9481" spans="1:9">
      <c r="A9481" s="421">
        <v>9480</v>
      </c>
      <c r="B9481" s="422" t="s">
        <v>7711</v>
      </c>
      <c r="C9481" s="422" t="s">
        <v>11561</v>
      </c>
      <c r="D9481" s="422" t="s">
        <v>13273</v>
      </c>
      <c r="E9481" s="422" t="s">
        <v>13490</v>
      </c>
      <c r="F9481" s="438">
        <v>17480000</v>
      </c>
      <c r="G9481" s="423">
        <v>2023</v>
      </c>
      <c r="H9481" s="424">
        <f>VLOOKUP(G9481,[3]잔가율!$B$3:$C$33,2,FALSE)</f>
        <v>0.82599999999999996</v>
      </c>
      <c r="I9481" s="434">
        <f t="shared" si="148"/>
        <v>14438480</v>
      </c>
    </row>
    <row r="9482" spans="1:9">
      <c r="A9482" s="421">
        <v>9481</v>
      </c>
      <c r="B9482" s="422" t="s">
        <v>7711</v>
      </c>
      <c r="C9482" s="422" t="s">
        <v>11561</v>
      </c>
      <c r="D9482" s="422" t="s">
        <v>13273</v>
      </c>
      <c r="E9482" s="422" t="s">
        <v>13491</v>
      </c>
      <c r="F9482" s="438">
        <v>16880000</v>
      </c>
      <c r="G9482" s="423">
        <v>2023</v>
      </c>
      <c r="H9482" s="424">
        <f>VLOOKUP(G9482,[3]잔가율!$B$3:$C$33,2,FALSE)</f>
        <v>0.82599999999999996</v>
      </c>
      <c r="I9482" s="434">
        <f t="shared" si="148"/>
        <v>13942880</v>
      </c>
    </row>
    <row r="9483" spans="1:9">
      <c r="A9483" s="421">
        <v>9482</v>
      </c>
      <c r="B9483" s="422" t="s">
        <v>7711</v>
      </c>
      <c r="C9483" s="422" t="s">
        <v>11561</v>
      </c>
      <c r="D9483" s="422" t="s">
        <v>13273</v>
      </c>
      <c r="E9483" s="422" t="s">
        <v>13492</v>
      </c>
      <c r="F9483" s="438">
        <v>16500000</v>
      </c>
      <c r="G9483" s="423">
        <v>2023</v>
      </c>
      <c r="H9483" s="424">
        <f>VLOOKUP(G9483,[3]잔가율!$B$3:$C$33,2,FALSE)</f>
        <v>0.82599999999999996</v>
      </c>
      <c r="I9483" s="434">
        <f t="shared" si="148"/>
        <v>13629000</v>
      </c>
    </row>
    <row r="9484" spans="1:9">
      <c r="A9484" s="421">
        <v>9483</v>
      </c>
      <c r="B9484" s="422" t="s">
        <v>7711</v>
      </c>
      <c r="C9484" s="422" t="s">
        <v>11561</v>
      </c>
      <c r="D9484" s="422" t="s">
        <v>13273</v>
      </c>
      <c r="E9484" s="422" t="s">
        <v>13493</v>
      </c>
      <c r="F9484" s="438">
        <v>15070000</v>
      </c>
      <c r="G9484" s="423">
        <v>2023</v>
      </c>
      <c r="H9484" s="424">
        <f>VLOOKUP(G9484,[3]잔가율!$B$3:$C$33,2,FALSE)</f>
        <v>0.82599999999999996</v>
      </c>
      <c r="I9484" s="434">
        <f t="shared" si="148"/>
        <v>12447820</v>
      </c>
    </row>
    <row r="9485" spans="1:9">
      <c r="A9485" s="421">
        <v>9484</v>
      </c>
      <c r="B9485" s="422" t="s">
        <v>7711</v>
      </c>
      <c r="C9485" s="422" t="s">
        <v>11561</v>
      </c>
      <c r="D9485" s="422" t="s">
        <v>13273</v>
      </c>
      <c r="E9485" s="422" t="s">
        <v>13494</v>
      </c>
      <c r="F9485" s="438">
        <v>14600000</v>
      </c>
      <c r="G9485" s="423">
        <v>2023</v>
      </c>
      <c r="H9485" s="424">
        <f>VLOOKUP(G9485,[3]잔가율!$B$3:$C$33,2,FALSE)</f>
        <v>0.82599999999999996</v>
      </c>
      <c r="I9485" s="434">
        <f t="shared" si="148"/>
        <v>12059600</v>
      </c>
    </row>
    <row r="9486" spans="1:9">
      <c r="A9486" s="421">
        <v>9485</v>
      </c>
      <c r="B9486" s="422" t="s">
        <v>7711</v>
      </c>
      <c r="C9486" s="422" t="s">
        <v>11561</v>
      </c>
      <c r="D9486" s="422" t="s">
        <v>13273</v>
      </c>
      <c r="E9486" s="422" t="s">
        <v>13495</v>
      </c>
      <c r="F9486" s="438">
        <v>19410000</v>
      </c>
      <c r="G9486" s="423">
        <v>2023</v>
      </c>
      <c r="H9486" s="424">
        <f>VLOOKUP(G9486,[3]잔가율!$B$3:$C$33,2,FALSE)</f>
        <v>0.82599999999999996</v>
      </c>
      <c r="I9486" s="434">
        <f t="shared" si="148"/>
        <v>16032660</v>
      </c>
    </row>
    <row r="9487" spans="1:9">
      <c r="A9487" s="421">
        <v>9486</v>
      </c>
      <c r="B9487" s="422" t="s">
        <v>7711</v>
      </c>
      <c r="C9487" s="422" t="s">
        <v>11561</v>
      </c>
      <c r="D9487" s="422" t="s">
        <v>13273</v>
      </c>
      <c r="E9487" s="422" t="s">
        <v>13496</v>
      </c>
      <c r="F9487" s="438">
        <v>18990000</v>
      </c>
      <c r="G9487" s="423">
        <v>2023</v>
      </c>
      <c r="H9487" s="424">
        <f>VLOOKUP(G9487,[3]잔가율!$B$3:$C$33,2,FALSE)</f>
        <v>0.82599999999999996</v>
      </c>
      <c r="I9487" s="434">
        <f t="shared" si="148"/>
        <v>15685740</v>
      </c>
    </row>
    <row r="9488" spans="1:9">
      <c r="A9488" s="421">
        <v>9487</v>
      </c>
      <c r="B9488" s="422" t="s">
        <v>7711</v>
      </c>
      <c r="C9488" s="422" t="s">
        <v>11561</v>
      </c>
      <c r="D9488" s="422" t="s">
        <v>13273</v>
      </c>
      <c r="E9488" s="422" t="s">
        <v>13497</v>
      </c>
      <c r="F9488" s="438">
        <v>18590000</v>
      </c>
      <c r="G9488" s="423">
        <v>2023</v>
      </c>
      <c r="H9488" s="424">
        <f>VLOOKUP(G9488,[3]잔가율!$B$3:$C$33,2,FALSE)</f>
        <v>0.82599999999999996</v>
      </c>
      <c r="I9488" s="434">
        <f t="shared" si="148"/>
        <v>15355340</v>
      </c>
    </row>
    <row r="9489" spans="1:9">
      <c r="A9489" s="421">
        <v>9488</v>
      </c>
      <c r="B9489" s="422" t="s">
        <v>7711</v>
      </c>
      <c r="C9489" s="422" t="s">
        <v>11561</v>
      </c>
      <c r="D9489" s="422" t="s">
        <v>13273</v>
      </c>
      <c r="E9489" s="422" t="s">
        <v>13498</v>
      </c>
      <c r="F9489" s="438">
        <v>16300000</v>
      </c>
      <c r="G9489" s="423">
        <v>2023</v>
      </c>
      <c r="H9489" s="424">
        <f>VLOOKUP(G9489,[3]잔가율!$B$3:$C$33,2,FALSE)</f>
        <v>0.82599999999999996</v>
      </c>
      <c r="I9489" s="434">
        <f t="shared" si="148"/>
        <v>13463800</v>
      </c>
    </row>
    <row r="9490" spans="1:9">
      <c r="A9490" s="421">
        <v>9489</v>
      </c>
      <c r="B9490" s="422" t="s">
        <v>7711</v>
      </c>
      <c r="C9490" s="422" t="s">
        <v>11561</v>
      </c>
      <c r="D9490" s="422" t="s">
        <v>13273</v>
      </c>
      <c r="E9490" s="422" t="s">
        <v>13499</v>
      </c>
      <c r="F9490" s="438">
        <v>16410000</v>
      </c>
      <c r="G9490" s="423">
        <v>2023</v>
      </c>
      <c r="H9490" s="424">
        <f>VLOOKUP(G9490,[3]잔가율!$B$3:$C$33,2,FALSE)</f>
        <v>0.82599999999999996</v>
      </c>
      <c r="I9490" s="434">
        <f t="shared" si="148"/>
        <v>13554660</v>
      </c>
    </row>
    <row r="9491" spans="1:9">
      <c r="A9491" s="421">
        <v>9490</v>
      </c>
      <c r="B9491" s="422" t="s">
        <v>7711</v>
      </c>
      <c r="C9491" s="422" t="s">
        <v>11561</v>
      </c>
      <c r="D9491" s="422" t="s">
        <v>13273</v>
      </c>
      <c r="E9491" s="422" t="s">
        <v>13500</v>
      </c>
      <c r="F9491" s="438">
        <v>27470000</v>
      </c>
      <c r="G9491" s="423">
        <v>2023</v>
      </c>
      <c r="H9491" s="424">
        <f>VLOOKUP(G9491,[3]잔가율!$B$3:$C$33,2,FALSE)</f>
        <v>0.82599999999999996</v>
      </c>
      <c r="I9491" s="434">
        <f t="shared" si="148"/>
        <v>22690220</v>
      </c>
    </row>
    <row r="9492" spans="1:9">
      <c r="A9492" s="421">
        <v>9491</v>
      </c>
      <c r="B9492" s="422" t="s">
        <v>7711</v>
      </c>
      <c r="C9492" s="422" t="s">
        <v>11561</v>
      </c>
      <c r="D9492" s="422" t="s">
        <v>13273</v>
      </c>
      <c r="E9492" s="422" t="s">
        <v>13501</v>
      </c>
      <c r="F9492" s="438">
        <v>27430000</v>
      </c>
      <c r="G9492" s="423">
        <v>2023</v>
      </c>
      <c r="H9492" s="424">
        <f>VLOOKUP(G9492,[3]잔가율!$B$3:$C$33,2,FALSE)</f>
        <v>0.82599999999999996</v>
      </c>
      <c r="I9492" s="434">
        <f t="shared" si="148"/>
        <v>22657180</v>
      </c>
    </row>
    <row r="9493" spans="1:9">
      <c r="A9493" s="421">
        <v>9492</v>
      </c>
      <c r="B9493" s="422" t="s">
        <v>7711</v>
      </c>
      <c r="C9493" s="422" t="s">
        <v>11561</v>
      </c>
      <c r="D9493" s="422" t="s">
        <v>13273</v>
      </c>
      <c r="E9493" s="422" t="s">
        <v>13502</v>
      </c>
      <c r="F9493" s="438">
        <v>26770000</v>
      </c>
      <c r="G9493" s="423">
        <v>2023</v>
      </c>
      <c r="H9493" s="424">
        <f>VLOOKUP(G9493,[3]잔가율!$B$3:$C$33,2,FALSE)</f>
        <v>0.82599999999999996</v>
      </c>
      <c r="I9493" s="434">
        <f t="shared" si="148"/>
        <v>22112020</v>
      </c>
    </row>
    <row r="9494" spans="1:9">
      <c r="A9494" s="421">
        <v>9493</v>
      </c>
      <c r="B9494" s="422" t="s">
        <v>7711</v>
      </c>
      <c r="C9494" s="422" t="s">
        <v>11561</v>
      </c>
      <c r="D9494" s="422" t="s">
        <v>13273</v>
      </c>
      <c r="E9494" s="422" t="s">
        <v>13503</v>
      </c>
      <c r="F9494" s="438">
        <v>26520000</v>
      </c>
      <c r="G9494" s="423">
        <v>2023</v>
      </c>
      <c r="H9494" s="424">
        <f>VLOOKUP(G9494,[3]잔가율!$B$3:$C$33,2,FALSE)</f>
        <v>0.82599999999999996</v>
      </c>
      <c r="I9494" s="434">
        <f t="shared" si="148"/>
        <v>21905520</v>
      </c>
    </row>
    <row r="9495" spans="1:9">
      <c r="A9495" s="421">
        <v>9494</v>
      </c>
      <c r="B9495" s="422" t="s">
        <v>7711</v>
      </c>
      <c r="C9495" s="422" t="s">
        <v>11561</v>
      </c>
      <c r="D9495" s="422" t="s">
        <v>13273</v>
      </c>
      <c r="E9495" s="422" t="s">
        <v>13504</v>
      </c>
      <c r="F9495" s="438">
        <v>26260000</v>
      </c>
      <c r="G9495" s="423">
        <v>2023</v>
      </c>
      <c r="H9495" s="424">
        <f>VLOOKUP(G9495,[3]잔가율!$B$3:$C$33,2,FALSE)</f>
        <v>0.82599999999999996</v>
      </c>
      <c r="I9495" s="434">
        <f t="shared" si="148"/>
        <v>21690760</v>
      </c>
    </row>
    <row r="9496" spans="1:9">
      <c r="A9496" s="421">
        <v>9495</v>
      </c>
      <c r="B9496" s="422" t="s">
        <v>7711</v>
      </c>
      <c r="C9496" s="422" t="s">
        <v>11561</v>
      </c>
      <c r="D9496" s="422" t="s">
        <v>13273</v>
      </c>
      <c r="E9496" s="422" t="s">
        <v>13505</v>
      </c>
      <c r="F9496" s="438">
        <v>26530000</v>
      </c>
      <c r="G9496" s="423">
        <v>2023</v>
      </c>
      <c r="H9496" s="424">
        <f>VLOOKUP(G9496,[3]잔가율!$B$3:$C$33,2,FALSE)</f>
        <v>0.82599999999999996</v>
      </c>
      <c r="I9496" s="434">
        <f t="shared" si="148"/>
        <v>21913780</v>
      </c>
    </row>
    <row r="9497" spans="1:9">
      <c r="A9497" s="421">
        <v>9496</v>
      </c>
      <c r="B9497" s="422" t="s">
        <v>7711</v>
      </c>
      <c r="C9497" s="422" t="s">
        <v>11561</v>
      </c>
      <c r="D9497" s="422" t="s">
        <v>13273</v>
      </c>
      <c r="E9497" s="422" t="s">
        <v>13506</v>
      </c>
      <c r="F9497" s="438">
        <v>25940000</v>
      </c>
      <c r="G9497" s="423">
        <v>2023</v>
      </c>
      <c r="H9497" s="424">
        <f>VLOOKUP(G9497,[3]잔가율!$B$3:$C$33,2,FALSE)</f>
        <v>0.82599999999999996</v>
      </c>
      <c r="I9497" s="434">
        <f t="shared" si="148"/>
        <v>21426440</v>
      </c>
    </row>
    <row r="9498" spans="1:9">
      <c r="A9498" s="421">
        <v>9497</v>
      </c>
      <c r="B9498" s="422" t="s">
        <v>7711</v>
      </c>
      <c r="C9498" s="422" t="s">
        <v>11561</v>
      </c>
      <c r="D9498" s="422" t="s">
        <v>13273</v>
      </c>
      <c r="E9498" s="422" t="s">
        <v>13507</v>
      </c>
      <c r="F9498" s="438">
        <v>25490000</v>
      </c>
      <c r="G9498" s="423">
        <v>2023</v>
      </c>
      <c r="H9498" s="424">
        <f>VLOOKUP(G9498,[3]잔가율!$B$3:$C$33,2,FALSE)</f>
        <v>0.82599999999999996</v>
      </c>
      <c r="I9498" s="434">
        <f t="shared" si="148"/>
        <v>21054740</v>
      </c>
    </row>
    <row r="9499" spans="1:9">
      <c r="A9499" s="421">
        <v>9498</v>
      </c>
      <c r="B9499" s="422" t="s">
        <v>7711</v>
      </c>
      <c r="C9499" s="422" t="s">
        <v>11561</v>
      </c>
      <c r="D9499" s="422" t="s">
        <v>13273</v>
      </c>
      <c r="E9499" s="422" t="s">
        <v>13508</v>
      </c>
      <c r="F9499" s="438">
        <v>24440000</v>
      </c>
      <c r="G9499" s="423">
        <v>2023</v>
      </c>
      <c r="H9499" s="424">
        <f>VLOOKUP(G9499,[3]잔가율!$B$3:$C$33,2,FALSE)</f>
        <v>0.82599999999999996</v>
      </c>
      <c r="I9499" s="434">
        <f t="shared" si="148"/>
        <v>20187440</v>
      </c>
    </row>
    <row r="9500" spans="1:9">
      <c r="A9500" s="421">
        <v>9499</v>
      </c>
      <c r="B9500" s="422" t="s">
        <v>7711</v>
      </c>
      <c r="C9500" s="422" t="s">
        <v>11561</v>
      </c>
      <c r="D9500" s="422" t="s">
        <v>13273</v>
      </c>
      <c r="E9500" s="422" t="s">
        <v>13509</v>
      </c>
      <c r="F9500" s="438">
        <v>24380000</v>
      </c>
      <c r="G9500" s="423">
        <v>2023</v>
      </c>
      <c r="H9500" s="424">
        <f>VLOOKUP(G9500,[3]잔가율!$B$3:$C$33,2,FALSE)</f>
        <v>0.82599999999999996</v>
      </c>
      <c r="I9500" s="434">
        <f t="shared" si="148"/>
        <v>20137880</v>
      </c>
    </row>
    <row r="9501" spans="1:9">
      <c r="A9501" s="421">
        <v>9500</v>
      </c>
      <c r="B9501" s="422" t="s">
        <v>7711</v>
      </c>
      <c r="C9501" s="422" t="s">
        <v>11561</v>
      </c>
      <c r="D9501" s="422" t="s">
        <v>13273</v>
      </c>
      <c r="E9501" s="422" t="s">
        <v>13510</v>
      </c>
      <c r="F9501" s="438">
        <v>17550000</v>
      </c>
      <c r="G9501" s="423">
        <v>2023</v>
      </c>
      <c r="H9501" s="424">
        <f>VLOOKUP(G9501,[3]잔가율!$B$3:$C$33,2,FALSE)</f>
        <v>0.82599999999999996</v>
      </c>
      <c r="I9501" s="434">
        <f t="shared" si="148"/>
        <v>14496300</v>
      </c>
    </row>
    <row r="9502" spans="1:9">
      <c r="A9502" s="421">
        <v>9501</v>
      </c>
      <c r="B9502" s="422" t="s">
        <v>7711</v>
      </c>
      <c r="C9502" s="422" t="s">
        <v>11561</v>
      </c>
      <c r="D9502" s="422" t="s">
        <v>13273</v>
      </c>
      <c r="E9502" s="422" t="s">
        <v>13511</v>
      </c>
      <c r="F9502" s="438">
        <v>17790000</v>
      </c>
      <c r="G9502" s="423">
        <v>2023</v>
      </c>
      <c r="H9502" s="424">
        <f>VLOOKUP(G9502,[3]잔가율!$B$3:$C$33,2,FALSE)</f>
        <v>0.82599999999999996</v>
      </c>
      <c r="I9502" s="434">
        <f t="shared" si="148"/>
        <v>14694540</v>
      </c>
    </row>
    <row r="9503" spans="1:9">
      <c r="A9503" s="421">
        <v>9502</v>
      </c>
      <c r="B9503" s="422" t="s">
        <v>7711</v>
      </c>
      <c r="C9503" s="422" t="s">
        <v>11561</v>
      </c>
      <c r="D9503" s="422" t="s">
        <v>13273</v>
      </c>
      <c r="E9503" s="422" t="s">
        <v>13512</v>
      </c>
      <c r="F9503" s="438">
        <v>17100000</v>
      </c>
      <c r="G9503" s="423">
        <v>2023</v>
      </c>
      <c r="H9503" s="424">
        <f>VLOOKUP(G9503,[3]잔가율!$B$3:$C$33,2,FALSE)</f>
        <v>0.82599999999999996</v>
      </c>
      <c r="I9503" s="434">
        <f t="shared" si="148"/>
        <v>14124600</v>
      </c>
    </row>
    <row r="9504" spans="1:9">
      <c r="A9504" s="421">
        <v>9503</v>
      </c>
      <c r="B9504" s="422" t="s">
        <v>7711</v>
      </c>
      <c r="C9504" s="422" t="s">
        <v>11561</v>
      </c>
      <c r="D9504" s="422" t="s">
        <v>13273</v>
      </c>
      <c r="E9504" s="422" t="s">
        <v>13513</v>
      </c>
      <c r="F9504" s="438">
        <v>17030000</v>
      </c>
      <c r="G9504" s="423">
        <v>2023</v>
      </c>
      <c r="H9504" s="424">
        <f>VLOOKUP(G9504,[3]잔가율!$B$3:$C$33,2,FALSE)</f>
        <v>0.82599999999999996</v>
      </c>
      <c r="I9504" s="434">
        <f t="shared" si="148"/>
        <v>14066780</v>
      </c>
    </row>
    <row r="9505" spans="1:9">
      <c r="A9505" s="421">
        <v>9504</v>
      </c>
      <c r="B9505" s="422" t="s">
        <v>7711</v>
      </c>
      <c r="C9505" s="422" t="s">
        <v>11561</v>
      </c>
      <c r="D9505" s="422" t="s">
        <v>13273</v>
      </c>
      <c r="E9505" s="422" t="s">
        <v>13514</v>
      </c>
      <c r="F9505" s="438">
        <v>17280000</v>
      </c>
      <c r="G9505" s="423">
        <v>2023</v>
      </c>
      <c r="H9505" s="424">
        <f>VLOOKUP(G9505,[3]잔가율!$B$3:$C$33,2,FALSE)</f>
        <v>0.82599999999999996</v>
      </c>
      <c r="I9505" s="434">
        <f t="shared" si="148"/>
        <v>14273280</v>
      </c>
    </row>
    <row r="9506" spans="1:9">
      <c r="A9506" s="421">
        <v>9505</v>
      </c>
      <c r="B9506" s="422" t="s">
        <v>7711</v>
      </c>
      <c r="C9506" s="422" t="s">
        <v>11561</v>
      </c>
      <c r="D9506" s="422" t="s">
        <v>13273</v>
      </c>
      <c r="E9506" s="422" t="s">
        <v>13515</v>
      </c>
      <c r="F9506" s="438">
        <v>17310000</v>
      </c>
      <c r="G9506" s="423">
        <v>2023</v>
      </c>
      <c r="H9506" s="424">
        <f>VLOOKUP(G9506,[3]잔가율!$B$3:$C$33,2,FALSE)</f>
        <v>0.82599999999999996</v>
      </c>
      <c r="I9506" s="434">
        <f t="shared" si="148"/>
        <v>14298060</v>
      </c>
    </row>
    <row r="9507" spans="1:9">
      <c r="A9507" s="421">
        <v>9506</v>
      </c>
      <c r="B9507" s="422" t="s">
        <v>7711</v>
      </c>
      <c r="C9507" s="422" t="s">
        <v>11561</v>
      </c>
      <c r="D9507" s="422" t="s">
        <v>13273</v>
      </c>
      <c r="E9507" s="422" t="s">
        <v>13516</v>
      </c>
      <c r="F9507" s="438">
        <v>13740000</v>
      </c>
      <c r="G9507" s="423">
        <v>2023</v>
      </c>
      <c r="H9507" s="424">
        <f>VLOOKUP(G9507,[3]잔가율!$B$3:$C$33,2,FALSE)</f>
        <v>0.82599999999999996</v>
      </c>
      <c r="I9507" s="434">
        <f t="shared" si="148"/>
        <v>11349240</v>
      </c>
    </row>
    <row r="9508" spans="1:9">
      <c r="A9508" s="421">
        <v>9507</v>
      </c>
      <c r="B9508" s="422" t="s">
        <v>7711</v>
      </c>
      <c r="C9508" s="422" t="s">
        <v>11561</v>
      </c>
      <c r="D9508" s="422" t="s">
        <v>13273</v>
      </c>
      <c r="E9508" s="422" t="s">
        <v>13517</v>
      </c>
      <c r="F9508" s="438">
        <v>14610000</v>
      </c>
      <c r="G9508" s="423">
        <v>2023</v>
      </c>
      <c r="H9508" s="424">
        <f>VLOOKUP(G9508,[3]잔가율!$B$3:$C$33,2,FALSE)</f>
        <v>0.82599999999999996</v>
      </c>
      <c r="I9508" s="434">
        <f t="shared" si="148"/>
        <v>12067860</v>
      </c>
    </row>
    <row r="9509" spans="1:9">
      <c r="A9509" s="421">
        <v>9508</v>
      </c>
      <c r="B9509" s="422" t="s">
        <v>7711</v>
      </c>
      <c r="C9509" s="422" t="s">
        <v>11561</v>
      </c>
      <c r="D9509" s="422" t="s">
        <v>13273</v>
      </c>
      <c r="E9509" s="422" t="s">
        <v>13518</v>
      </c>
      <c r="F9509" s="438">
        <v>10350000</v>
      </c>
      <c r="G9509" s="423">
        <v>2023</v>
      </c>
      <c r="H9509" s="424">
        <f>VLOOKUP(G9509,[3]잔가율!$B$3:$C$33,2,FALSE)</f>
        <v>0.82599999999999996</v>
      </c>
      <c r="I9509" s="434">
        <f t="shared" si="148"/>
        <v>8549100</v>
      </c>
    </row>
    <row r="9510" spans="1:9">
      <c r="A9510" s="421">
        <v>9509</v>
      </c>
      <c r="B9510" s="422" t="s">
        <v>7711</v>
      </c>
      <c r="C9510" s="422" t="s">
        <v>11561</v>
      </c>
      <c r="D9510" s="422" t="s">
        <v>13273</v>
      </c>
      <c r="E9510" s="422" t="s">
        <v>13519</v>
      </c>
      <c r="F9510" s="438">
        <v>10370000</v>
      </c>
      <c r="G9510" s="423">
        <v>2023</v>
      </c>
      <c r="H9510" s="424">
        <f>VLOOKUP(G9510,[3]잔가율!$B$3:$C$33,2,FALSE)</f>
        <v>0.82599999999999996</v>
      </c>
      <c r="I9510" s="434">
        <f t="shared" si="148"/>
        <v>8565620</v>
      </c>
    </row>
    <row r="9511" spans="1:9">
      <c r="A9511" s="421">
        <v>9510</v>
      </c>
      <c r="B9511" s="422" t="s">
        <v>7711</v>
      </c>
      <c r="C9511" s="422" t="s">
        <v>11561</v>
      </c>
      <c r="D9511" s="422" t="s">
        <v>13273</v>
      </c>
      <c r="E9511" s="422" t="s">
        <v>13520</v>
      </c>
      <c r="F9511" s="438">
        <v>12450000</v>
      </c>
      <c r="G9511" s="423">
        <v>2023</v>
      </c>
      <c r="H9511" s="424">
        <f>VLOOKUP(G9511,[3]잔가율!$B$3:$C$33,2,FALSE)</f>
        <v>0.82599999999999996</v>
      </c>
      <c r="I9511" s="434">
        <f t="shared" si="148"/>
        <v>10283700</v>
      </c>
    </row>
    <row r="9512" spans="1:9">
      <c r="A9512" s="421">
        <v>9511</v>
      </c>
      <c r="B9512" s="422" t="s">
        <v>7711</v>
      </c>
      <c r="C9512" s="422" t="s">
        <v>11561</v>
      </c>
      <c r="D9512" s="422" t="s">
        <v>13273</v>
      </c>
      <c r="E9512" s="422" t="s">
        <v>13521</v>
      </c>
      <c r="F9512" s="438">
        <v>11610000</v>
      </c>
      <c r="G9512" s="423">
        <v>2023</v>
      </c>
      <c r="H9512" s="424">
        <f>VLOOKUP(G9512,[3]잔가율!$B$3:$C$33,2,FALSE)</f>
        <v>0.82599999999999996</v>
      </c>
      <c r="I9512" s="434">
        <f t="shared" si="148"/>
        <v>9589860</v>
      </c>
    </row>
    <row r="9513" spans="1:9">
      <c r="A9513" s="421">
        <v>9512</v>
      </c>
      <c r="B9513" s="422" t="s">
        <v>7711</v>
      </c>
      <c r="C9513" s="422" t="s">
        <v>11561</v>
      </c>
      <c r="D9513" s="422" t="s">
        <v>13273</v>
      </c>
      <c r="E9513" s="422" t="s">
        <v>13522</v>
      </c>
      <c r="F9513" s="438">
        <v>11620000</v>
      </c>
      <c r="G9513" s="423">
        <v>2023</v>
      </c>
      <c r="H9513" s="424">
        <f>VLOOKUP(G9513,[3]잔가율!$B$3:$C$33,2,FALSE)</f>
        <v>0.82599999999999996</v>
      </c>
      <c r="I9513" s="434">
        <f t="shared" si="148"/>
        <v>9598120</v>
      </c>
    </row>
    <row r="9514" spans="1:9">
      <c r="A9514" s="421">
        <v>9513</v>
      </c>
      <c r="B9514" s="422" t="s">
        <v>7711</v>
      </c>
      <c r="C9514" s="422" t="s">
        <v>11561</v>
      </c>
      <c r="D9514" s="422" t="s">
        <v>13273</v>
      </c>
      <c r="E9514" s="422" t="s">
        <v>13523</v>
      </c>
      <c r="F9514" s="438">
        <v>11600000</v>
      </c>
      <c r="G9514" s="423">
        <v>2023</v>
      </c>
      <c r="H9514" s="424">
        <f>VLOOKUP(G9514,[3]잔가율!$B$3:$C$33,2,FALSE)</f>
        <v>0.82599999999999996</v>
      </c>
      <c r="I9514" s="434">
        <f t="shared" si="148"/>
        <v>9581600</v>
      </c>
    </row>
    <row r="9515" spans="1:9">
      <c r="A9515" s="421">
        <v>9514</v>
      </c>
      <c r="B9515" s="422" t="s">
        <v>7711</v>
      </c>
      <c r="C9515" s="422" t="s">
        <v>11561</v>
      </c>
      <c r="D9515" s="422" t="s">
        <v>13273</v>
      </c>
      <c r="E9515" s="422" t="s">
        <v>13524</v>
      </c>
      <c r="F9515" s="438">
        <v>10410000</v>
      </c>
      <c r="G9515" s="423">
        <v>2023</v>
      </c>
      <c r="H9515" s="424">
        <f>VLOOKUP(G9515,[3]잔가율!$B$3:$C$33,2,FALSE)</f>
        <v>0.82599999999999996</v>
      </c>
      <c r="I9515" s="434">
        <f t="shared" si="148"/>
        <v>8598660</v>
      </c>
    </row>
    <row r="9516" spans="1:9">
      <c r="A9516" s="421">
        <v>9515</v>
      </c>
      <c r="B9516" s="422" t="s">
        <v>7711</v>
      </c>
      <c r="C9516" s="422" t="s">
        <v>11561</v>
      </c>
      <c r="D9516" s="422" t="s">
        <v>13273</v>
      </c>
      <c r="E9516" s="422" t="s">
        <v>13525</v>
      </c>
      <c r="F9516" s="438">
        <v>10380000</v>
      </c>
      <c r="G9516" s="423">
        <v>2023</v>
      </c>
      <c r="H9516" s="424">
        <f>VLOOKUP(G9516,[3]잔가율!$B$3:$C$33,2,FALSE)</f>
        <v>0.82599999999999996</v>
      </c>
      <c r="I9516" s="434">
        <f t="shared" si="148"/>
        <v>8573880</v>
      </c>
    </row>
    <row r="9517" spans="1:9">
      <c r="A9517" s="421">
        <v>9516</v>
      </c>
      <c r="B9517" s="422" t="s">
        <v>7711</v>
      </c>
      <c r="C9517" s="422" t="s">
        <v>11561</v>
      </c>
      <c r="D9517" s="422" t="s">
        <v>13273</v>
      </c>
      <c r="E9517" s="422" t="s">
        <v>13526</v>
      </c>
      <c r="F9517" s="438">
        <v>10440000</v>
      </c>
      <c r="G9517" s="423">
        <v>2023</v>
      </c>
      <c r="H9517" s="424">
        <f>VLOOKUP(G9517,[3]잔가율!$B$3:$C$33,2,FALSE)</f>
        <v>0.82599999999999996</v>
      </c>
      <c r="I9517" s="434">
        <f t="shared" si="148"/>
        <v>8623440</v>
      </c>
    </row>
    <row r="9518" spans="1:9">
      <c r="A9518" s="421">
        <v>9517</v>
      </c>
      <c r="B9518" s="422" t="s">
        <v>7711</v>
      </c>
      <c r="C9518" s="422" t="s">
        <v>11561</v>
      </c>
      <c r="D9518" s="422" t="s">
        <v>13273</v>
      </c>
      <c r="E9518" s="422" t="s">
        <v>13527</v>
      </c>
      <c r="F9518" s="438">
        <v>10540000</v>
      </c>
      <c r="G9518" s="423">
        <v>2023</v>
      </c>
      <c r="H9518" s="424">
        <f>VLOOKUP(G9518,[3]잔가율!$B$3:$C$33,2,FALSE)</f>
        <v>0.82599999999999996</v>
      </c>
      <c r="I9518" s="434">
        <f t="shared" si="148"/>
        <v>8706040</v>
      </c>
    </row>
    <row r="9519" spans="1:9">
      <c r="A9519" s="421">
        <v>9518</v>
      </c>
      <c r="B9519" s="422" t="s">
        <v>7711</v>
      </c>
      <c r="C9519" s="422" t="s">
        <v>11561</v>
      </c>
      <c r="D9519" s="422" t="s">
        <v>13273</v>
      </c>
      <c r="E9519" s="422" t="s">
        <v>13528</v>
      </c>
      <c r="F9519" s="438">
        <v>13180000</v>
      </c>
      <c r="G9519" s="423">
        <v>2023</v>
      </c>
      <c r="H9519" s="424">
        <f>VLOOKUP(G9519,[3]잔가율!$B$3:$C$33,2,FALSE)</f>
        <v>0.82599999999999996</v>
      </c>
      <c r="I9519" s="434">
        <f t="shared" si="148"/>
        <v>10886680</v>
      </c>
    </row>
    <row r="9520" spans="1:9">
      <c r="A9520" s="421">
        <v>9519</v>
      </c>
      <c r="B9520" s="422" t="s">
        <v>7711</v>
      </c>
      <c r="C9520" s="422" t="s">
        <v>11561</v>
      </c>
      <c r="D9520" s="422" t="s">
        <v>13273</v>
      </c>
      <c r="E9520" s="422" t="s">
        <v>13529</v>
      </c>
      <c r="F9520" s="438">
        <v>10760000</v>
      </c>
      <c r="G9520" s="423">
        <v>2023</v>
      </c>
      <c r="H9520" s="424">
        <f>VLOOKUP(G9520,[3]잔가율!$B$3:$C$33,2,FALSE)</f>
        <v>0.82599999999999996</v>
      </c>
      <c r="I9520" s="434">
        <f t="shared" si="148"/>
        <v>8887760</v>
      </c>
    </row>
    <row r="9521" spans="1:9">
      <c r="A9521" s="421">
        <v>9520</v>
      </c>
      <c r="B9521" s="422" t="s">
        <v>7711</v>
      </c>
      <c r="C9521" s="422" t="s">
        <v>11561</v>
      </c>
      <c r="D9521" s="422" t="s">
        <v>13273</v>
      </c>
      <c r="E9521" s="422" t="s">
        <v>13530</v>
      </c>
      <c r="F9521" s="438">
        <v>11170000</v>
      </c>
      <c r="G9521" s="423">
        <v>2023</v>
      </c>
      <c r="H9521" s="424">
        <f>VLOOKUP(G9521,[3]잔가율!$B$3:$C$33,2,FALSE)</f>
        <v>0.82599999999999996</v>
      </c>
      <c r="I9521" s="434">
        <f t="shared" si="148"/>
        <v>9226420</v>
      </c>
    </row>
    <row r="9522" spans="1:9">
      <c r="A9522" s="421">
        <v>9521</v>
      </c>
      <c r="B9522" s="422" t="s">
        <v>7711</v>
      </c>
      <c r="C9522" s="422" t="s">
        <v>11561</v>
      </c>
      <c r="D9522" s="422" t="s">
        <v>13273</v>
      </c>
      <c r="E9522" s="422" t="s">
        <v>13531</v>
      </c>
      <c r="F9522" s="438">
        <v>11760000</v>
      </c>
      <c r="G9522" s="423">
        <v>2023</v>
      </c>
      <c r="H9522" s="424">
        <f>VLOOKUP(G9522,[3]잔가율!$B$3:$C$33,2,FALSE)</f>
        <v>0.82599999999999996</v>
      </c>
      <c r="I9522" s="434">
        <f t="shared" si="148"/>
        <v>9713760</v>
      </c>
    </row>
    <row r="9523" spans="1:9">
      <c r="A9523" s="421">
        <v>9522</v>
      </c>
      <c r="B9523" s="422" t="s">
        <v>7711</v>
      </c>
      <c r="C9523" s="422" t="s">
        <v>11561</v>
      </c>
      <c r="D9523" s="422" t="s">
        <v>13273</v>
      </c>
      <c r="E9523" s="422" t="s">
        <v>13532</v>
      </c>
      <c r="F9523" s="438">
        <v>11780000</v>
      </c>
      <c r="G9523" s="423">
        <v>2023</v>
      </c>
      <c r="H9523" s="424">
        <f>VLOOKUP(G9523,[3]잔가율!$B$3:$C$33,2,FALSE)</f>
        <v>0.82599999999999996</v>
      </c>
      <c r="I9523" s="434">
        <f t="shared" si="148"/>
        <v>9730280</v>
      </c>
    </row>
    <row r="9524" spans="1:9">
      <c r="A9524" s="421">
        <v>9523</v>
      </c>
      <c r="B9524" s="422" t="s">
        <v>7711</v>
      </c>
      <c r="C9524" s="422" t="s">
        <v>11561</v>
      </c>
      <c r="D9524" s="422" t="s">
        <v>13273</v>
      </c>
      <c r="E9524" s="422" t="s">
        <v>13533</v>
      </c>
      <c r="F9524" s="438">
        <v>10700000</v>
      </c>
      <c r="G9524" s="423">
        <v>2023</v>
      </c>
      <c r="H9524" s="424">
        <f>VLOOKUP(G9524,[3]잔가율!$B$3:$C$33,2,FALSE)</f>
        <v>0.82599999999999996</v>
      </c>
      <c r="I9524" s="434">
        <f t="shared" si="148"/>
        <v>8838200</v>
      </c>
    </row>
    <row r="9525" spans="1:9">
      <c r="A9525" s="421">
        <v>9524</v>
      </c>
      <c r="B9525" s="422" t="s">
        <v>7711</v>
      </c>
      <c r="C9525" s="422" t="s">
        <v>11561</v>
      </c>
      <c r="D9525" s="422" t="s">
        <v>13273</v>
      </c>
      <c r="E9525" s="422" t="s">
        <v>13534</v>
      </c>
      <c r="F9525" s="438">
        <v>11350000</v>
      </c>
      <c r="G9525" s="423">
        <v>2023</v>
      </c>
      <c r="H9525" s="424">
        <f>VLOOKUP(G9525,[3]잔가율!$B$3:$C$33,2,FALSE)</f>
        <v>0.82599999999999996</v>
      </c>
      <c r="I9525" s="434">
        <f t="shared" si="148"/>
        <v>9375100</v>
      </c>
    </row>
    <row r="9526" spans="1:9">
      <c r="A9526" s="421">
        <v>9525</v>
      </c>
      <c r="B9526" s="422" t="s">
        <v>7711</v>
      </c>
      <c r="C9526" s="422" t="s">
        <v>11561</v>
      </c>
      <c r="D9526" s="422" t="s">
        <v>13273</v>
      </c>
      <c r="E9526" s="422" t="s">
        <v>13535</v>
      </c>
      <c r="F9526" s="438">
        <v>21500000</v>
      </c>
      <c r="G9526" s="423">
        <v>2023</v>
      </c>
      <c r="H9526" s="424">
        <f>VLOOKUP(G9526,[3]잔가율!$B$3:$C$33,2,FALSE)</f>
        <v>0.82599999999999996</v>
      </c>
      <c r="I9526" s="434">
        <f t="shared" si="148"/>
        <v>17759000</v>
      </c>
    </row>
    <row r="9527" spans="1:9">
      <c r="A9527" s="421">
        <v>9526</v>
      </c>
      <c r="B9527" s="422" t="s">
        <v>7711</v>
      </c>
      <c r="C9527" s="422" t="s">
        <v>11561</v>
      </c>
      <c r="D9527" s="422" t="s">
        <v>13273</v>
      </c>
      <c r="E9527" s="422" t="s">
        <v>13536</v>
      </c>
      <c r="F9527" s="438">
        <v>21000000</v>
      </c>
      <c r="G9527" s="423">
        <v>2023</v>
      </c>
      <c r="H9527" s="424">
        <f>VLOOKUP(G9527,[3]잔가율!$B$3:$C$33,2,FALSE)</f>
        <v>0.82599999999999996</v>
      </c>
      <c r="I9527" s="434">
        <f t="shared" si="148"/>
        <v>17346000</v>
      </c>
    </row>
    <row r="9528" spans="1:9">
      <c r="A9528" s="421">
        <v>9527</v>
      </c>
      <c r="B9528" s="422" t="s">
        <v>7711</v>
      </c>
      <c r="C9528" s="422" t="s">
        <v>11561</v>
      </c>
      <c r="D9528" s="422" t="s">
        <v>13273</v>
      </c>
      <c r="E9528" s="422" t="s">
        <v>13537</v>
      </c>
      <c r="F9528" s="438">
        <v>19600000</v>
      </c>
      <c r="G9528" s="423">
        <v>2023</v>
      </c>
      <c r="H9528" s="424">
        <f>VLOOKUP(G9528,[3]잔가율!$B$3:$C$33,2,FALSE)</f>
        <v>0.82599999999999996</v>
      </c>
      <c r="I9528" s="434">
        <f t="shared" si="148"/>
        <v>16189600</v>
      </c>
    </row>
    <row r="9529" spans="1:9">
      <c r="A9529" s="421">
        <v>9528</v>
      </c>
      <c r="B9529" s="422" t="s">
        <v>7711</v>
      </c>
      <c r="C9529" s="422" t="s">
        <v>11561</v>
      </c>
      <c r="D9529" s="422" t="s">
        <v>13273</v>
      </c>
      <c r="E9529" s="422" t="s">
        <v>13538</v>
      </c>
      <c r="F9529" s="438">
        <v>19580000</v>
      </c>
      <c r="G9529" s="423">
        <v>2023</v>
      </c>
      <c r="H9529" s="424">
        <f>VLOOKUP(G9529,[3]잔가율!$B$3:$C$33,2,FALSE)</f>
        <v>0.82599999999999996</v>
      </c>
      <c r="I9529" s="434">
        <f t="shared" si="148"/>
        <v>16173080</v>
      </c>
    </row>
    <row r="9530" spans="1:9">
      <c r="A9530" s="421">
        <v>9529</v>
      </c>
      <c r="B9530" s="422" t="s">
        <v>7711</v>
      </c>
      <c r="C9530" s="422" t="s">
        <v>11561</v>
      </c>
      <c r="D9530" s="422" t="s">
        <v>13273</v>
      </c>
      <c r="E9530" s="422" t="s">
        <v>13539</v>
      </c>
      <c r="F9530" s="438">
        <v>20660000</v>
      </c>
      <c r="G9530" s="423">
        <v>2023</v>
      </c>
      <c r="H9530" s="424">
        <f>VLOOKUP(G9530,[3]잔가율!$B$3:$C$33,2,FALSE)</f>
        <v>0.82599999999999996</v>
      </c>
      <c r="I9530" s="434">
        <f t="shared" si="148"/>
        <v>17065160</v>
      </c>
    </row>
    <row r="9531" spans="1:9">
      <c r="A9531" s="421">
        <v>9530</v>
      </c>
      <c r="B9531" s="422" t="s">
        <v>7711</v>
      </c>
      <c r="C9531" s="422" t="s">
        <v>11561</v>
      </c>
      <c r="D9531" s="422" t="s">
        <v>13273</v>
      </c>
      <c r="E9531" s="422" t="s">
        <v>13540</v>
      </c>
      <c r="F9531" s="438">
        <v>19110000</v>
      </c>
      <c r="G9531" s="423">
        <v>2023</v>
      </c>
      <c r="H9531" s="424">
        <f>VLOOKUP(G9531,[3]잔가율!$B$3:$C$33,2,FALSE)</f>
        <v>0.82599999999999996</v>
      </c>
      <c r="I9531" s="434">
        <f t="shared" si="148"/>
        <v>15784860</v>
      </c>
    </row>
    <row r="9532" spans="1:9">
      <c r="A9532" s="421">
        <v>9531</v>
      </c>
      <c r="B9532" s="422" t="s">
        <v>7711</v>
      </c>
      <c r="C9532" s="422" t="s">
        <v>11561</v>
      </c>
      <c r="D9532" s="422" t="s">
        <v>13273</v>
      </c>
      <c r="E9532" s="422" t="s">
        <v>13541</v>
      </c>
      <c r="F9532" s="438">
        <v>17350000</v>
      </c>
      <c r="G9532" s="423">
        <v>2023</v>
      </c>
      <c r="H9532" s="424">
        <f>VLOOKUP(G9532,[3]잔가율!$B$3:$C$33,2,FALSE)</f>
        <v>0.82599999999999996</v>
      </c>
      <c r="I9532" s="434">
        <f t="shared" si="148"/>
        <v>14331100</v>
      </c>
    </row>
    <row r="9533" spans="1:9">
      <c r="A9533" s="421">
        <v>9532</v>
      </c>
      <c r="B9533" s="422" t="s">
        <v>7711</v>
      </c>
      <c r="C9533" s="422" t="s">
        <v>11561</v>
      </c>
      <c r="D9533" s="422" t="s">
        <v>13273</v>
      </c>
      <c r="E9533" s="422" t="s">
        <v>13542</v>
      </c>
      <c r="F9533" s="438">
        <v>17210000</v>
      </c>
      <c r="G9533" s="423">
        <v>2023</v>
      </c>
      <c r="H9533" s="424">
        <f>VLOOKUP(G9533,[3]잔가율!$B$3:$C$33,2,FALSE)</f>
        <v>0.82599999999999996</v>
      </c>
      <c r="I9533" s="434">
        <f t="shared" si="148"/>
        <v>14215460</v>
      </c>
    </row>
    <row r="9534" spans="1:9">
      <c r="A9534" s="421">
        <v>9533</v>
      </c>
      <c r="B9534" s="422" t="s">
        <v>7711</v>
      </c>
      <c r="C9534" s="422" t="s">
        <v>11561</v>
      </c>
      <c r="D9534" s="422" t="s">
        <v>13273</v>
      </c>
      <c r="E9534" s="422" t="s">
        <v>13543</v>
      </c>
      <c r="F9534" s="438">
        <v>16350000</v>
      </c>
      <c r="G9534" s="423">
        <v>2023</v>
      </c>
      <c r="H9534" s="424">
        <f>VLOOKUP(G9534,[3]잔가율!$B$3:$C$33,2,FALSE)</f>
        <v>0.82599999999999996</v>
      </c>
      <c r="I9534" s="434">
        <f t="shared" si="148"/>
        <v>13505100</v>
      </c>
    </row>
    <row r="9535" spans="1:9">
      <c r="A9535" s="421">
        <v>9534</v>
      </c>
      <c r="B9535" s="422" t="s">
        <v>7711</v>
      </c>
      <c r="C9535" s="422" t="s">
        <v>11561</v>
      </c>
      <c r="D9535" s="422" t="s">
        <v>13273</v>
      </c>
      <c r="E9535" s="422" t="s">
        <v>13544</v>
      </c>
      <c r="F9535" s="438">
        <v>15550000</v>
      </c>
      <c r="G9535" s="423">
        <v>2023</v>
      </c>
      <c r="H9535" s="424">
        <f>VLOOKUP(G9535,[3]잔가율!$B$3:$C$33,2,FALSE)</f>
        <v>0.82599999999999996</v>
      </c>
      <c r="I9535" s="434">
        <f t="shared" si="148"/>
        <v>12844300</v>
      </c>
    </row>
    <row r="9536" spans="1:9">
      <c r="A9536" s="421">
        <v>9535</v>
      </c>
      <c r="B9536" s="422" t="s">
        <v>7711</v>
      </c>
      <c r="C9536" s="422" t="s">
        <v>11561</v>
      </c>
      <c r="D9536" s="422" t="s">
        <v>13273</v>
      </c>
      <c r="E9536" s="422" t="s">
        <v>13545</v>
      </c>
      <c r="F9536" s="438">
        <v>18130000</v>
      </c>
      <c r="G9536" s="423">
        <v>2023</v>
      </c>
      <c r="H9536" s="424">
        <f>VLOOKUP(G9536,[3]잔가율!$B$3:$C$33,2,FALSE)</f>
        <v>0.82599999999999996</v>
      </c>
      <c r="I9536" s="434">
        <f t="shared" si="148"/>
        <v>14975380</v>
      </c>
    </row>
    <row r="9537" spans="1:9">
      <c r="A9537" s="421">
        <v>9536</v>
      </c>
      <c r="B9537" s="422" t="s">
        <v>7711</v>
      </c>
      <c r="C9537" s="422" t="s">
        <v>11561</v>
      </c>
      <c r="D9537" s="422" t="s">
        <v>13273</v>
      </c>
      <c r="E9537" s="422" t="s">
        <v>13546</v>
      </c>
      <c r="F9537" s="438">
        <v>18020000</v>
      </c>
      <c r="G9537" s="423">
        <v>2023</v>
      </c>
      <c r="H9537" s="424">
        <f>VLOOKUP(G9537,[3]잔가율!$B$3:$C$33,2,FALSE)</f>
        <v>0.82599999999999996</v>
      </c>
      <c r="I9537" s="434">
        <f t="shared" si="148"/>
        <v>14884520</v>
      </c>
    </row>
    <row r="9538" spans="1:9">
      <c r="A9538" s="421">
        <v>9537</v>
      </c>
      <c r="B9538" s="422" t="s">
        <v>7711</v>
      </c>
      <c r="C9538" s="422" t="s">
        <v>11561</v>
      </c>
      <c r="D9538" s="422" t="s">
        <v>13273</v>
      </c>
      <c r="E9538" s="422" t="s">
        <v>13547</v>
      </c>
      <c r="F9538" s="438">
        <v>16540000</v>
      </c>
      <c r="G9538" s="423">
        <v>2023</v>
      </c>
      <c r="H9538" s="424">
        <f>VLOOKUP(G9538,[3]잔가율!$B$3:$C$33,2,FALSE)</f>
        <v>0.82599999999999996</v>
      </c>
      <c r="I9538" s="434">
        <f t="shared" ref="I9538:I9601" si="149">ROUNDDOWN(F9538*H9538,0)</f>
        <v>13662040</v>
      </c>
    </row>
    <row r="9539" spans="1:9">
      <c r="A9539" s="421">
        <v>9538</v>
      </c>
      <c r="B9539" s="422" t="s">
        <v>7711</v>
      </c>
      <c r="C9539" s="422" t="s">
        <v>11561</v>
      </c>
      <c r="D9539" s="422" t="s">
        <v>13273</v>
      </c>
      <c r="E9539" s="422" t="s">
        <v>13548</v>
      </c>
      <c r="F9539" s="438">
        <v>16460000</v>
      </c>
      <c r="G9539" s="423">
        <v>2023</v>
      </c>
      <c r="H9539" s="424">
        <f>VLOOKUP(G9539,[3]잔가율!$B$3:$C$33,2,FALSE)</f>
        <v>0.82599999999999996</v>
      </c>
      <c r="I9539" s="434">
        <f t="shared" si="149"/>
        <v>13595960</v>
      </c>
    </row>
    <row r="9540" spans="1:9">
      <c r="A9540" s="421">
        <v>9539</v>
      </c>
      <c r="B9540" s="422" t="s">
        <v>7711</v>
      </c>
      <c r="C9540" s="422" t="s">
        <v>11561</v>
      </c>
      <c r="D9540" s="422" t="s">
        <v>13273</v>
      </c>
      <c r="E9540" s="422" t="s">
        <v>13549</v>
      </c>
      <c r="F9540" s="438">
        <v>19530000</v>
      </c>
      <c r="G9540" s="423">
        <v>2023</v>
      </c>
      <c r="H9540" s="424">
        <f>VLOOKUP(G9540,[3]잔가율!$B$3:$C$33,2,FALSE)</f>
        <v>0.82599999999999996</v>
      </c>
      <c r="I9540" s="434">
        <f t="shared" si="149"/>
        <v>16131780</v>
      </c>
    </row>
    <row r="9541" spans="1:9">
      <c r="A9541" s="421">
        <v>9540</v>
      </c>
      <c r="B9541" s="422" t="s">
        <v>7711</v>
      </c>
      <c r="C9541" s="422" t="s">
        <v>11561</v>
      </c>
      <c r="D9541" s="422" t="s">
        <v>13273</v>
      </c>
      <c r="E9541" s="422" t="s">
        <v>13550</v>
      </c>
      <c r="F9541" s="438">
        <v>17410000</v>
      </c>
      <c r="G9541" s="423">
        <v>2023</v>
      </c>
      <c r="H9541" s="424">
        <f>VLOOKUP(G9541,[3]잔가율!$B$3:$C$33,2,FALSE)</f>
        <v>0.82599999999999996</v>
      </c>
      <c r="I9541" s="434">
        <f t="shared" si="149"/>
        <v>14380660</v>
      </c>
    </row>
    <row r="9542" spans="1:9">
      <c r="A9542" s="421">
        <v>9541</v>
      </c>
      <c r="B9542" s="422" t="s">
        <v>7711</v>
      </c>
      <c r="C9542" s="422" t="s">
        <v>11561</v>
      </c>
      <c r="D9542" s="422" t="s">
        <v>13273</v>
      </c>
      <c r="E9542" s="422" t="s">
        <v>13551</v>
      </c>
      <c r="F9542" s="438">
        <v>19170000</v>
      </c>
      <c r="G9542" s="423">
        <v>2023</v>
      </c>
      <c r="H9542" s="424">
        <f>VLOOKUP(G9542,[3]잔가율!$B$3:$C$33,2,FALSE)</f>
        <v>0.82599999999999996</v>
      </c>
      <c r="I9542" s="434">
        <f t="shared" si="149"/>
        <v>15834420</v>
      </c>
    </row>
    <row r="9543" spans="1:9">
      <c r="A9543" s="421">
        <v>9542</v>
      </c>
      <c r="B9543" s="422" t="s">
        <v>7711</v>
      </c>
      <c r="C9543" s="422" t="s">
        <v>11561</v>
      </c>
      <c r="D9543" s="422" t="s">
        <v>13273</v>
      </c>
      <c r="E9543" s="422" t="s">
        <v>13552</v>
      </c>
      <c r="F9543" s="438">
        <v>19060000</v>
      </c>
      <c r="G9543" s="423">
        <v>2023</v>
      </c>
      <c r="H9543" s="424">
        <f>VLOOKUP(G9543,[3]잔가율!$B$3:$C$33,2,FALSE)</f>
        <v>0.82599999999999996</v>
      </c>
      <c r="I9543" s="434">
        <f t="shared" si="149"/>
        <v>15743560</v>
      </c>
    </row>
    <row r="9544" spans="1:9">
      <c r="A9544" s="421">
        <v>9543</v>
      </c>
      <c r="B9544" s="422" t="s">
        <v>7711</v>
      </c>
      <c r="C9544" s="422" t="s">
        <v>11561</v>
      </c>
      <c r="D9544" s="422" t="s">
        <v>13273</v>
      </c>
      <c r="E9544" s="422" t="s">
        <v>13553</v>
      </c>
      <c r="F9544" s="438">
        <v>17270000</v>
      </c>
      <c r="G9544" s="423">
        <v>2023</v>
      </c>
      <c r="H9544" s="424">
        <f>VLOOKUP(G9544,[3]잔가율!$B$3:$C$33,2,FALSE)</f>
        <v>0.82599999999999996</v>
      </c>
      <c r="I9544" s="434">
        <f t="shared" si="149"/>
        <v>14265020</v>
      </c>
    </row>
    <row r="9545" spans="1:9">
      <c r="A9545" s="421">
        <v>9544</v>
      </c>
      <c r="B9545" s="422" t="s">
        <v>7711</v>
      </c>
      <c r="C9545" s="422" t="s">
        <v>11561</v>
      </c>
      <c r="D9545" s="422" t="s">
        <v>13273</v>
      </c>
      <c r="E9545" s="422" t="s">
        <v>13554</v>
      </c>
      <c r="F9545" s="438">
        <v>16730000</v>
      </c>
      <c r="G9545" s="423">
        <v>2023</v>
      </c>
      <c r="H9545" s="424">
        <f>VLOOKUP(G9545,[3]잔가율!$B$3:$C$33,2,FALSE)</f>
        <v>0.82599999999999996</v>
      </c>
      <c r="I9545" s="434">
        <f t="shared" si="149"/>
        <v>13818980</v>
      </c>
    </row>
    <row r="9546" spans="1:9">
      <c r="A9546" s="421">
        <v>9545</v>
      </c>
      <c r="B9546" s="422" t="s">
        <v>7711</v>
      </c>
      <c r="C9546" s="422" t="s">
        <v>11561</v>
      </c>
      <c r="D9546" s="422" t="s">
        <v>13273</v>
      </c>
      <c r="E9546" s="422" t="s">
        <v>13555</v>
      </c>
      <c r="F9546" s="438">
        <v>25400000</v>
      </c>
      <c r="G9546" s="423">
        <v>2023</v>
      </c>
      <c r="H9546" s="424">
        <f>VLOOKUP(G9546,[3]잔가율!$B$3:$C$33,2,FALSE)</f>
        <v>0.82599999999999996</v>
      </c>
      <c r="I9546" s="434">
        <f t="shared" si="149"/>
        <v>20980400</v>
      </c>
    </row>
    <row r="9547" spans="1:9">
      <c r="A9547" s="421">
        <v>9546</v>
      </c>
      <c r="B9547" s="426" t="s">
        <v>7711</v>
      </c>
      <c r="C9547" s="426" t="s">
        <v>11561</v>
      </c>
      <c r="D9547" s="426" t="s">
        <v>13273</v>
      </c>
      <c r="E9547" s="426" t="s">
        <v>13556</v>
      </c>
      <c r="F9547" s="441">
        <v>23710000</v>
      </c>
      <c r="G9547" s="423">
        <v>2023</v>
      </c>
      <c r="H9547" s="424">
        <f>VLOOKUP(G9547,[3]잔가율!$B$3:$C$33,2,FALSE)</f>
        <v>0.82599999999999996</v>
      </c>
      <c r="I9547" s="434">
        <f t="shared" si="149"/>
        <v>19584460</v>
      </c>
    </row>
    <row r="9548" spans="1:9">
      <c r="A9548" s="421">
        <v>9547</v>
      </c>
      <c r="B9548" s="422" t="s">
        <v>7711</v>
      </c>
      <c r="C9548" s="422" t="s">
        <v>11561</v>
      </c>
      <c r="D9548" s="422" t="s">
        <v>13273</v>
      </c>
      <c r="E9548" s="422" t="s">
        <v>13557</v>
      </c>
      <c r="F9548" s="438">
        <v>21280000</v>
      </c>
      <c r="G9548" s="423">
        <v>2023</v>
      </c>
      <c r="H9548" s="424">
        <f>VLOOKUP(G9548,[3]잔가율!$B$3:$C$33,2,FALSE)</f>
        <v>0.82599999999999996</v>
      </c>
      <c r="I9548" s="434">
        <f t="shared" si="149"/>
        <v>17577280</v>
      </c>
    </row>
    <row r="9549" spans="1:9">
      <c r="A9549" s="421">
        <v>9548</v>
      </c>
      <c r="B9549" s="422" t="s">
        <v>7711</v>
      </c>
      <c r="C9549" s="422" t="s">
        <v>11561</v>
      </c>
      <c r="D9549" s="422" t="s">
        <v>13273</v>
      </c>
      <c r="E9549" s="422" t="s">
        <v>13558</v>
      </c>
      <c r="F9549" s="438">
        <v>24360000</v>
      </c>
      <c r="G9549" s="423">
        <v>2023</v>
      </c>
      <c r="H9549" s="424">
        <f>VLOOKUP(G9549,[3]잔가율!$B$3:$C$33,2,FALSE)</f>
        <v>0.82599999999999996</v>
      </c>
      <c r="I9549" s="434">
        <f t="shared" si="149"/>
        <v>20121360</v>
      </c>
    </row>
    <row r="9550" spans="1:9">
      <c r="A9550" s="421">
        <v>9549</v>
      </c>
      <c r="B9550" s="422" t="s">
        <v>7711</v>
      </c>
      <c r="C9550" s="422" t="s">
        <v>11561</v>
      </c>
      <c r="D9550" s="422" t="s">
        <v>13273</v>
      </c>
      <c r="E9550" s="422" t="s">
        <v>13559</v>
      </c>
      <c r="F9550" s="438">
        <v>20560000</v>
      </c>
      <c r="G9550" s="423">
        <v>2023</v>
      </c>
      <c r="H9550" s="424">
        <f>VLOOKUP(G9550,[3]잔가율!$B$3:$C$33,2,FALSE)</f>
        <v>0.82599999999999996</v>
      </c>
      <c r="I9550" s="434">
        <f t="shared" si="149"/>
        <v>16982560</v>
      </c>
    </row>
    <row r="9551" spans="1:9">
      <c r="A9551" s="421">
        <v>9550</v>
      </c>
      <c r="B9551" s="422" t="s">
        <v>7711</v>
      </c>
      <c r="C9551" s="422" t="s">
        <v>11561</v>
      </c>
      <c r="D9551" s="422" t="s">
        <v>13273</v>
      </c>
      <c r="E9551" s="422" t="s">
        <v>13560</v>
      </c>
      <c r="F9551" s="438">
        <v>20100000</v>
      </c>
      <c r="G9551" s="423">
        <v>2023</v>
      </c>
      <c r="H9551" s="424">
        <f>VLOOKUP(G9551,[3]잔가율!$B$3:$C$33,2,FALSE)</f>
        <v>0.82599999999999996</v>
      </c>
      <c r="I9551" s="434">
        <f t="shared" si="149"/>
        <v>16602600</v>
      </c>
    </row>
    <row r="9552" spans="1:9">
      <c r="A9552" s="421">
        <v>9551</v>
      </c>
      <c r="B9552" s="422" t="s">
        <v>7711</v>
      </c>
      <c r="C9552" s="422" t="s">
        <v>11561</v>
      </c>
      <c r="D9552" s="422" t="s">
        <v>13273</v>
      </c>
      <c r="E9552" s="422" t="s">
        <v>13561</v>
      </c>
      <c r="F9552" s="438">
        <v>20100000</v>
      </c>
      <c r="G9552" s="423">
        <v>2023</v>
      </c>
      <c r="H9552" s="424">
        <f>VLOOKUP(G9552,[3]잔가율!$B$3:$C$33,2,FALSE)</f>
        <v>0.82599999999999996</v>
      </c>
      <c r="I9552" s="434">
        <f t="shared" si="149"/>
        <v>16602600</v>
      </c>
    </row>
    <row r="9553" spans="1:9">
      <c r="A9553" s="421">
        <v>9552</v>
      </c>
      <c r="B9553" s="422" t="s">
        <v>7711</v>
      </c>
      <c r="C9553" s="422" t="s">
        <v>11561</v>
      </c>
      <c r="D9553" s="422" t="s">
        <v>13273</v>
      </c>
      <c r="E9553" s="422" t="s">
        <v>13562</v>
      </c>
      <c r="F9553" s="438">
        <v>13150000</v>
      </c>
      <c r="G9553" s="423">
        <v>2023</v>
      </c>
      <c r="H9553" s="424">
        <f>VLOOKUP(G9553,[3]잔가율!$B$3:$C$33,2,FALSE)</f>
        <v>0.82599999999999996</v>
      </c>
      <c r="I9553" s="434">
        <f t="shared" si="149"/>
        <v>10861900</v>
      </c>
    </row>
    <row r="9554" spans="1:9">
      <c r="A9554" s="421">
        <v>9553</v>
      </c>
      <c r="B9554" s="422" t="s">
        <v>7711</v>
      </c>
      <c r="C9554" s="422" t="s">
        <v>11561</v>
      </c>
      <c r="D9554" s="422" t="s">
        <v>13273</v>
      </c>
      <c r="E9554" s="422" t="s">
        <v>13563</v>
      </c>
      <c r="F9554" s="438">
        <v>24300000</v>
      </c>
      <c r="G9554" s="423">
        <v>2023</v>
      </c>
      <c r="H9554" s="424">
        <f>VLOOKUP(G9554,[3]잔가율!$B$3:$C$33,2,FALSE)</f>
        <v>0.82599999999999996</v>
      </c>
      <c r="I9554" s="434">
        <f t="shared" si="149"/>
        <v>20071800</v>
      </c>
    </row>
    <row r="9555" spans="1:9">
      <c r="A9555" s="421">
        <v>9554</v>
      </c>
      <c r="B9555" s="422" t="s">
        <v>7711</v>
      </c>
      <c r="C9555" s="422" t="s">
        <v>11561</v>
      </c>
      <c r="D9555" s="422" t="s">
        <v>13273</v>
      </c>
      <c r="E9555" s="422" t="s">
        <v>13564</v>
      </c>
      <c r="F9555" s="438">
        <v>24880000</v>
      </c>
      <c r="G9555" s="423">
        <v>2023</v>
      </c>
      <c r="H9555" s="424">
        <f>VLOOKUP(G9555,[3]잔가율!$B$3:$C$33,2,FALSE)</f>
        <v>0.82599999999999996</v>
      </c>
      <c r="I9555" s="434">
        <f t="shared" si="149"/>
        <v>20550880</v>
      </c>
    </row>
    <row r="9556" spans="1:9">
      <c r="A9556" s="421">
        <v>9555</v>
      </c>
      <c r="B9556" s="422" t="s">
        <v>7711</v>
      </c>
      <c r="C9556" s="422" t="s">
        <v>11561</v>
      </c>
      <c r="D9556" s="422" t="s">
        <v>13273</v>
      </c>
      <c r="E9556" s="422" t="s">
        <v>13565</v>
      </c>
      <c r="F9556" s="438">
        <v>27420000</v>
      </c>
      <c r="G9556" s="423">
        <v>2023</v>
      </c>
      <c r="H9556" s="424">
        <f>VLOOKUP(G9556,[3]잔가율!$B$3:$C$33,2,FALSE)</f>
        <v>0.82599999999999996</v>
      </c>
      <c r="I9556" s="434">
        <f t="shared" si="149"/>
        <v>22648920</v>
      </c>
    </row>
    <row r="9557" spans="1:9">
      <c r="A9557" s="421">
        <v>9556</v>
      </c>
      <c r="B9557" s="422" t="s">
        <v>7711</v>
      </c>
      <c r="C9557" s="422" t="s">
        <v>11561</v>
      </c>
      <c r="D9557" s="422" t="s">
        <v>13273</v>
      </c>
      <c r="E9557" s="422" t="s">
        <v>13566</v>
      </c>
      <c r="F9557" s="438">
        <v>24910000</v>
      </c>
      <c r="G9557" s="423">
        <v>2023</v>
      </c>
      <c r="H9557" s="424">
        <f>VLOOKUP(G9557,[3]잔가율!$B$3:$C$33,2,FALSE)</f>
        <v>0.82599999999999996</v>
      </c>
      <c r="I9557" s="434">
        <f t="shared" si="149"/>
        <v>20575660</v>
      </c>
    </row>
    <row r="9558" spans="1:9">
      <c r="A9558" s="421">
        <v>9557</v>
      </c>
      <c r="B9558" s="422" t="s">
        <v>7711</v>
      </c>
      <c r="C9558" s="422" t="s">
        <v>11561</v>
      </c>
      <c r="D9558" s="422" t="s">
        <v>13273</v>
      </c>
      <c r="E9558" s="422" t="s">
        <v>13567</v>
      </c>
      <c r="F9558" s="438">
        <v>25520000</v>
      </c>
      <c r="G9558" s="423">
        <v>2023</v>
      </c>
      <c r="H9558" s="424">
        <f>VLOOKUP(G9558,[3]잔가율!$B$3:$C$33,2,FALSE)</f>
        <v>0.82599999999999996</v>
      </c>
      <c r="I9558" s="434">
        <f t="shared" si="149"/>
        <v>21079520</v>
      </c>
    </row>
    <row r="9559" spans="1:9">
      <c r="A9559" s="421">
        <v>9558</v>
      </c>
      <c r="B9559" s="422" t="s">
        <v>7711</v>
      </c>
      <c r="C9559" s="422" t="s">
        <v>11561</v>
      </c>
      <c r="D9559" s="422" t="s">
        <v>13273</v>
      </c>
      <c r="E9559" s="422" t="s">
        <v>13568</v>
      </c>
      <c r="F9559" s="438">
        <v>25270000</v>
      </c>
      <c r="G9559" s="423">
        <v>2023</v>
      </c>
      <c r="H9559" s="424">
        <f>VLOOKUP(G9559,[3]잔가율!$B$3:$C$33,2,FALSE)</f>
        <v>0.82599999999999996</v>
      </c>
      <c r="I9559" s="434">
        <f t="shared" si="149"/>
        <v>20873020</v>
      </c>
    </row>
    <row r="9560" spans="1:9">
      <c r="A9560" s="421">
        <v>9559</v>
      </c>
      <c r="B9560" s="422" t="s">
        <v>7711</v>
      </c>
      <c r="C9560" s="422" t="s">
        <v>11561</v>
      </c>
      <c r="D9560" s="422" t="s">
        <v>13273</v>
      </c>
      <c r="E9560" s="422" t="s">
        <v>13569</v>
      </c>
      <c r="F9560" s="438">
        <v>25420000</v>
      </c>
      <c r="G9560" s="423">
        <v>2023</v>
      </c>
      <c r="H9560" s="424">
        <f>VLOOKUP(G9560,[3]잔가율!$B$3:$C$33,2,FALSE)</f>
        <v>0.82599999999999996</v>
      </c>
      <c r="I9560" s="434">
        <f t="shared" si="149"/>
        <v>20996920</v>
      </c>
    </row>
    <row r="9561" spans="1:9">
      <c r="A9561" s="421">
        <v>9560</v>
      </c>
      <c r="B9561" s="422" t="s">
        <v>7711</v>
      </c>
      <c r="C9561" s="422" t="s">
        <v>11561</v>
      </c>
      <c r="D9561" s="422" t="s">
        <v>13273</v>
      </c>
      <c r="E9561" s="422" t="s">
        <v>13570</v>
      </c>
      <c r="F9561" s="438">
        <v>17520000</v>
      </c>
      <c r="G9561" s="423">
        <v>2023</v>
      </c>
      <c r="H9561" s="424">
        <f>VLOOKUP(G9561,[3]잔가율!$B$3:$C$33,2,FALSE)</f>
        <v>0.82599999999999996</v>
      </c>
      <c r="I9561" s="434">
        <f t="shared" si="149"/>
        <v>14471520</v>
      </c>
    </row>
    <row r="9562" spans="1:9">
      <c r="A9562" s="421">
        <v>9561</v>
      </c>
      <c r="B9562" s="422" t="s">
        <v>7711</v>
      </c>
      <c r="C9562" s="422" t="s">
        <v>11561</v>
      </c>
      <c r="D9562" s="422" t="s">
        <v>13273</v>
      </c>
      <c r="E9562" s="422" t="s">
        <v>13571</v>
      </c>
      <c r="F9562" s="438">
        <v>17680000</v>
      </c>
      <c r="G9562" s="423">
        <v>2023</v>
      </c>
      <c r="H9562" s="424">
        <f>VLOOKUP(G9562,[3]잔가율!$B$3:$C$33,2,FALSE)</f>
        <v>0.82599999999999996</v>
      </c>
      <c r="I9562" s="434">
        <f t="shared" si="149"/>
        <v>14603680</v>
      </c>
    </row>
    <row r="9563" spans="1:9">
      <c r="A9563" s="421">
        <v>9562</v>
      </c>
      <c r="B9563" s="422" t="s">
        <v>7711</v>
      </c>
      <c r="C9563" s="422" t="s">
        <v>11561</v>
      </c>
      <c r="D9563" s="422" t="s">
        <v>13273</v>
      </c>
      <c r="E9563" s="422" t="s">
        <v>13572</v>
      </c>
      <c r="F9563" s="438">
        <v>17600000</v>
      </c>
      <c r="G9563" s="423">
        <v>2023</v>
      </c>
      <c r="H9563" s="424">
        <f>VLOOKUP(G9563,[3]잔가율!$B$3:$C$33,2,FALSE)</f>
        <v>0.82599999999999996</v>
      </c>
      <c r="I9563" s="434">
        <f t="shared" si="149"/>
        <v>14537600</v>
      </c>
    </row>
    <row r="9564" spans="1:9">
      <c r="A9564" s="421">
        <v>9563</v>
      </c>
      <c r="B9564" s="422" t="s">
        <v>7711</v>
      </c>
      <c r="C9564" s="422" t="s">
        <v>11561</v>
      </c>
      <c r="D9564" s="422" t="s">
        <v>13273</v>
      </c>
      <c r="E9564" s="422" t="s">
        <v>13573</v>
      </c>
      <c r="F9564" s="438">
        <v>17470000</v>
      </c>
      <c r="G9564" s="423">
        <v>2023</v>
      </c>
      <c r="H9564" s="424">
        <f>VLOOKUP(G9564,[3]잔가율!$B$3:$C$33,2,FALSE)</f>
        <v>0.82599999999999996</v>
      </c>
      <c r="I9564" s="434">
        <f t="shared" si="149"/>
        <v>14430220</v>
      </c>
    </row>
    <row r="9565" spans="1:9">
      <c r="A9565" s="421">
        <v>9564</v>
      </c>
      <c r="B9565" s="422" t="s">
        <v>7711</v>
      </c>
      <c r="C9565" s="422" t="s">
        <v>11561</v>
      </c>
      <c r="D9565" s="422" t="s">
        <v>13273</v>
      </c>
      <c r="E9565" s="422" t="s">
        <v>13574</v>
      </c>
      <c r="F9565" s="438">
        <v>11550000</v>
      </c>
      <c r="G9565" s="423">
        <v>2023</v>
      </c>
      <c r="H9565" s="424">
        <f>VLOOKUP(G9565,[3]잔가율!$B$3:$C$33,2,FALSE)</f>
        <v>0.82599999999999996</v>
      </c>
      <c r="I9565" s="434">
        <f t="shared" si="149"/>
        <v>9540300</v>
      </c>
    </row>
    <row r="9566" spans="1:9">
      <c r="A9566" s="421">
        <v>9565</v>
      </c>
      <c r="B9566" s="422" t="s">
        <v>7711</v>
      </c>
      <c r="C9566" s="422" t="s">
        <v>11561</v>
      </c>
      <c r="D9566" s="422" t="s">
        <v>13273</v>
      </c>
      <c r="E9566" s="422" t="s">
        <v>13575</v>
      </c>
      <c r="F9566" s="438">
        <v>10270000</v>
      </c>
      <c r="G9566" s="423">
        <v>2023</v>
      </c>
      <c r="H9566" s="424">
        <f>VLOOKUP(G9566,[3]잔가율!$B$3:$C$33,2,FALSE)</f>
        <v>0.82599999999999996</v>
      </c>
      <c r="I9566" s="434">
        <f t="shared" si="149"/>
        <v>8483020</v>
      </c>
    </row>
    <row r="9567" spans="1:9">
      <c r="A9567" s="421">
        <v>9566</v>
      </c>
      <c r="B9567" s="422" t="s">
        <v>7711</v>
      </c>
      <c r="C9567" s="422" t="s">
        <v>11561</v>
      </c>
      <c r="D9567" s="422" t="s">
        <v>13273</v>
      </c>
      <c r="E9567" s="422" t="s">
        <v>13576</v>
      </c>
      <c r="F9567" s="438">
        <v>14290000</v>
      </c>
      <c r="G9567" s="423">
        <v>2023</v>
      </c>
      <c r="H9567" s="424">
        <f>VLOOKUP(G9567,[3]잔가율!$B$3:$C$33,2,FALSE)</f>
        <v>0.82599999999999996</v>
      </c>
      <c r="I9567" s="434">
        <f t="shared" si="149"/>
        <v>11803540</v>
      </c>
    </row>
    <row r="9568" spans="1:9">
      <c r="A9568" s="421">
        <v>9567</v>
      </c>
      <c r="B9568" s="422" t="s">
        <v>7711</v>
      </c>
      <c r="C9568" s="422" t="s">
        <v>11561</v>
      </c>
      <c r="D9568" s="422" t="s">
        <v>13273</v>
      </c>
      <c r="E9568" s="422" t="s">
        <v>13577</v>
      </c>
      <c r="F9568" s="438">
        <v>12950000</v>
      </c>
      <c r="G9568" s="423">
        <v>2023</v>
      </c>
      <c r="H9568" s="424">
        <f>VLOOKUP(G9568,[3]잔가율!$B$3:$C$33,2,FALSE)</f>
        <v>0.82599999999999996</v>
      </c>
      <c r="I9568" s="434">
        <f t="shared" si="149"/>
        <v>10696700</v>
      </c>
    </row>
    <row r="9569" spans="1:9">
      <c r="A9569" s="421">
        <v>9568</v>
      </c>
      <c r="B9569" s="422" t="s">
        <v>7711</v>
      </c>
      <c r="C9569" s="422" t="s">
        <v>11561</v>
      </c>
      <c r="D9569" s="422" t="s">
        <v>13273</v>
      </c>
      <c r="E9569" s="422" t="s">
        <v>13578</v>
      </c>
      <c r="F9569" s="438">
        <v>12040000</v>
      </c>
      <c r="G9569" s="423">
        <v>2023</v>
      </c>
      <c r="H9569" s="424">
        <f>VLOOKUP(G9569,[3]잔가율!$B$3:$C$33,2,FALSE)</f>
        <v>0.82599999999999996</v>
      </c>
      <c r="I9569" s="434">
        <f t="shared" si="149"/>
        <v>9945040</v>
      </c>
    </row>
    <row r="9570" spans="1:9">
      <c r="A9570" s="421">
        <v>9569</v>
      </c>
      <c r="B9570" s="422" t="s">
        <v>7711</v>
      </c>
      <c r="C9570" s="422" t="s">
        <v>11561</v>
      </c>
      <c r="D9570" s="422" t="s">
        <v>13273</v>
      </c>
      <c r="E9570" s="422" t="s">
        <v>13579</v>
      </c>
      <c r="F9570" s="438">
        <v>12030000</v>
      </c>
      <c r="G9570" s="423">
        <v>2023</v>
      </c>
      <c r="H9570" s="424">
        <f>VLOOKUP(G9570,[3]잔가율!$B$3:$C$33,2,FALSE)</f>
        <v>0.82599999999999996</v>
      </c>
      <c r="I9570" s="434">
        <f t="shared" si="149"/>
        <v>9936780</v>
      </c>
    </row>
    <row r="9571" spans="1:9">
      <c r="A9571" s="421">
        <v>9570</v>
      </c>
      <c r="B9571" s="422" t="s">
        <v>7711</v>
      </c>
      <c r="C9571" s="422" t="s">
        <v>11561</v>
      </c>
      <c r="D9571" s="422" t="s">
        <v>13273</v>
      </c>
      <c r="E9571" s="422" t="s">
        <v>13580</v>
      </c>
      <c r="F9571" s="438">
        <v>10350000</v>
      </c>
      <c r="G9571" s="423">
        <v>2023</v>
      </c>
      <c r="H9571" s="424">
        <f>VLOOKUP(G9571,[3]잔가율!$B$3:$C$33,2,FALSE)</f>
        <v>0.82599999999999996</v>
      </c>
      <c r="I9571" s="434">
        <f t="shared" si="149"/>
        <v>8549100</v>
      </c>
    </row>
    <row r="9572" spans="1:9">
      <c r="A9572" s="421">
        <v>9571</v>
      </c>
      <c r="B9572" s="422" t="s">
        <v>7711</v>
      </c>
      <c r="C9572" s="422" t="s">
        <v>11561</v>
      </c>
      <c r="D9572" s="422" t="s">
        <v>13273</v>
      </c>
      <c r="E9572" s="422" t="s">
        <v>13581</v>
      </c>
      <c r="F9572" s="438">
        <v>10320000</v>
      </c>
      <c r="G9572" s="423">
        <v>2023</v>
      </c>
      <c r="H9572" s="424">
        <f>VLOOKUP(G9572,[3]잔가율!$B$3:$C$33,2,FALSE)</f>
        <v>0.82599999999999996</v>
      </c>
      <c r="I9572" s="434">
        <f t="shared" si="149"/>
        <v>8524320</v>
      </c>
    </row>
    <row r="9573" spans="1:9">
      <c r="A9573" s="421">
        <v>9572</v>
      </c>
      <c r="B9573" s="422" t="s">
        <v>7711</v>
      </c>
      <c r="C9573" s="422" t="s">
        <v>11561</v>
      </c>
      <c r="D9573" s="422" t="s">
        <v>13273</v>
      </c>
      <c r="E9573" s="422" t="s">
        <v>13582</v>
      </c>
      <c r="F9573" s="438">
        <v>15900000</v>
      </c>
      <c r="G9573" s="423">
        <v>2023</v>
      </c>
      <c r="H9573" s="424">
        <f>VLOOKUP(G9573,[3]잔가율!$B$3:$C$33,2,FALSE)</f>
        <v>0.82599999999999996</v>
      </c>
      <c r="I9573" s="434">
        <f t="shared" si="149"/>
        <v>13133400</v>
      </c>
    </row>
    <row r="9574" spans="1:9">
      <c r="A9574" s="421">
        <v>9573</v>
      </c>
      <c r="B9574" s="422" t="s">
        <v>7711</v>
      </c>
      <c r="C9574" s="422" t="s">
        <v>11561</v>
      </c>
      <c r="D9574" s="422" t="s">
        <v>13273</v>
      </c>
      <c r="E9574" s="422" t="s">
        <v>13583</v>
      </c>
      <c r="F9574" s="438">
        <v>14810000</v>
      </c>
      <c r="G9574" s="423">
        <v>2023</v>
      </c>
      <c r="H9574" s="424">
        <f>VLOOKUP(G9574,[3]잔가율!$B$3:$C$33,2,FALSE)</f>
        <v>0.82599999999999996</v>
      </c>
      <c r="I9574" s="434">
        <f t="shared" si="149"/>
        <v>12233060</v>
      </c>
    </row>
    <row r="9575" spans="1:9">
      <c r="A9575" s="421">
        <v>9574</v>
      </c>
      <c r="B9575" s="422" t="s">
        <v>7711</v>
      </c>
      <c r="C9575" s="422" t="s">
        <v>11561</v>
      </c>
      <c r="D9575" s="422" t="s">
        <v>13273</v>
      </c>
      <c r="E9575" s="422" t="s">
        <v>13584</v>
      </c>
      <c r="F9575" s="438">
        <v>12840000</v>
      </c>
      <c r="G9575" s="423">
        <v>2023</v>
      </c>
      <c r="H9575" s="424">
        <f>VLOOKUP(G9575,[3]잔가율!$B$3:$C$33,2,FALSE)</f>
        <v>0.82599999999999996</v>
      </c>
      <c r="I9575" s="434">
        <f t="shared" si="149"/>
        <v>10605840</v>
      </c>
    </row>
    <row r="9576" spans="1:9">
      <c r="A9576" s="421">
        <v>9575</v>
      </c>
      <c r="B9576" s="422" t="s">
        <v>7711</v>
      </c>
      <c r="C9576" s="422" t="s">
        <v>11561</v>
      </c>
      <c r="D9576" s="422" t="s">
        <v>13273</v>
      </c>
      <c r="E9576" s="422" t="s">
        <v>13585</v>
      </c>
      <c r="F9576" s="438">
        <v>12940000</v>
      </c>
      <c r="G9576" s="423">
        <v>2023</v>
      </c>
      <c r="H9576" s="424">
        <f>VLOOKUP(G9576,[3]잔가율!$B$3:$C$33,2,FALSE)</f>
        <v>0.82599999999999996</v>
      </c>
      <c r="I9576" s="434">
        <f t="shared" si="149"/>
        <v>10688440</v>
      </c>
    </row>
    <row r="9577" spans="1:9">
      <c r="A9577" s="421">
        <v>9576</v>
      </c>
      <c r="B9577" s="422" t="s">
        <v>7711</v>
      </c>
      <c r="C9577" s="422" t="s">
        <v>11561</v>
      </c>
      <c r="D9577" s="422" t="s">
        <v>13273</v>
      </c>
      <c r="E9577" s="422" t="s">
        <v>13586</v>
      </c>
      <c r="F9577" s="438">
        <v>14680000</v>
      </c>
      <c r="G9577" s="423">
        <v>2023</v>
      </c>
      <c r="H9577" s="424">
        <f>VLOOKUP(G9577,[3]잔가율!$B$3:$C$33,2,FALSE)</f>
        <v>0.82599999999999996</v>
      </c>
      <c r="I9577" s="434">
        <f t="shared" si="149"/>
        <v>12125680</v>
      </c>
    </row>
    <row r="9578" spans="1:9">
      <c r="A9578" s="421">
        <v>9577</v>
      </c>
      <c r="B9578" s="422" t="s">
        <v>7711</v>
      </c>
      <c r="C9578" s="422" t="s">
        <v>11561</v>
      </c>
      <c r="D9578" s="422" t="s">
        <v>13273</v>
      </c>
      <c r="E9578" s="422" t="s">
        <v>13587</v>
      </c>
      <c r="F9578" s="438">
        <v>13600000</v>
      </c>
      <c r="G9578" s="423">
        <v>2023</v>
      </c>
      <c r="H9578" s="424">
        <f>VLOOKUP(G9578,[3]잔가율!$B$3:$C$33,2,FALSE)</f>
        <v>0.82599999999999996</v>
      </c>
      <c r="I9578" s="434">
        <f t="shared" si="149"/>
        <v>11233600</v>
      </c>
    </row>
    <row r="9579" spans="1:9">
      <c r="A9579" s="421">
        <v>9578</v>
      </c>
      <c r="B9579" s="422" t="s">
        <v>7711</v>
      </c>
      <c r="C9579" s="422" t="s">
        <v>11561</v>
      </c>
      <c r="D9579" s="422" t="s">
        <v>13273</v>
      </c>
      <c r="E9579" s="422" t="s">
        <v>13588</v>
      </c>
      <c r="F9579" s="438">
        <v>11210000</v>
      </c>
      <c r="G9579" s="423">
        <v>2023</v>
      </c>
      <c r="H9579" s="424">
        <f>VLOOKUP(G9579,[3]잔가율!$B$3:$C$33,2,FALSE)</f>
        <v>0.82599999999999996</v>
      </c>
      <c r="I9579" s="434">
        <f t="shared" si="149"/>
        <v>9259460</v>
      </c>
    </row>
    <row r="9580" spans="1:9">
      <c r="A9580" s="421">
        <v>9579</v>
      </c>
      <c r="B9580" s="422" t="s">
        <v>7711</v>
      </c>
      <c r="C9580" s="422" t="s">
        <v>11561</v>
      </c>
      <c r="D9580" s="422" t="s">
        <v>13273</v>
      </c>
      <c r="E9580" s="422" t="s">
        <v>13589</v>
      </c>
      <c r="F9580" s="438">
        <v>12300000</v>
      </c>
      <c r="G9580" s="423">
        <v>2023</v>
      </c>
      <c r="H9580" s="424">
        <f>VLOOKUP(G9580,[3]잔가율!$B$3:$C$33,2,FALSE)</f>
        <v>0.82599999999999996</v>
      </c>
      <c r="I9580" s="434">
        <f t="shared" si="149"/>
        <v>10159800</v>
      </c>
    </row>
    <row r="9581" spans="1:9">
      <c r="A9581" s="421">
        <v>9580</v>
      </c>
      <c r="B9581" s="422" t="s">
        <v>7711</v>
      </c>
      <c r="C9581" s="422" t="s">
        <v>11561</v>
      </c>
      <c r="D9581" s="422" t="s">
        <v>13273</v>
      </c>
      <c r="E9581" s="422" t="s">
        <v>13590</v>
      </c>
      <c r="F9581" s="438">
        <v>11900000</v>
      </c>
      <c r="G9581" s="423">
        <v>2023</v>
      </c>
      <c r="H9581" s="424">
        <f>VLOOKUP(G9581,[3]잔가율!$B$3:$C$33,2,FALSE)</f>
        <v>0.82599999999999996</v>
      </c>
      <c r="I9581" s="434">
        <f t="shared" si="149"/>
        <v>9829400</v>
      </c>
    </row>
    <row r="9582" spans="1:9">
      <c r="A9582" s="421">
        <v>9581</v>
      </c>
      <c r="B9582" s="422" t="s">
        <v>7711</v>
      </c>
      <c r="C9582" s="422" t="s">
        <v>11561</v>
      </c>
      <c r="D9582" s="422" t="s">
        <v>13273</v>
      </c>
      <c r="E9582" s="422" t="s">
        <v>13591</v>
      </c>
      <c r="F9582" s="438">
        <v>11630000</v>
      </c>
      <c r="G9582" s="423">
        <v>2023</v>
      </c>
      <c r="H9582" s="424">
        <f>VLOOKUP(G9582,[3]잔가율!$B$3:$C$33,2,FALSE)</f>
        <v>0.82599999999999996</v>
      </c>
      <c r="I9582" s="434">
        <f t="shared" si="149"/>
        <v>9606380</v>
      </c>
    </row>
    <row r="9583" spans="1:9">
      <c r="A9583" s="421">
        <v>9582</v>
      </c>
      <c r="B9583" s="422" t="s">
        <v>7711</v>
      </c>
      <c r="C9583" s="422" t="s">
        <v>11561</v>
      </c>
      <c r="D9583" s="422" t="s">
        <v>13273</v>
      </c>
      <c r="E9583" s="422" t="s">
        <v>13592</v>
      </c>
      <c r="F9583" s="438">
        <v>11340000</v>
      </c>
      <c r="G9583" s="423">
        <v>2023</v>
      </c>
      <c r="H9583" s="424">
        <f>VLOOKUP(G9583,[3]잔가율!$B$3:$C$33,2,FALSE)</f>
        <v>0.82599999999999996</v>
      </c>
      <c r="I9583" s="434">
        <f t="shared" si="149"/>
        <v>9366840</v>
      </c>
    </row>
    <row r="9584" spans="1:9">
      <c r="A9584" s="421">
        <v>9583</v>
      </c>
      <c r="B9584" s="422" t="s">
        <v>7711</v>
      </c>
      <c r="C9584" s="422" t="s">
        <v>11561</v>
      </c>
      <c r="D9584" s="422" t="s">
        <v>13273</v>
      </c>
      <c r="E9584" s="422" t="s">
        <v>13593</v>
      </c>
      <c r="F9584" s="438">
        <v>10270000</v>
      </c>
      <c r="G9584" s="423">
        <v>2023</v>
      </c>
      <c r="H9584" s="424">
        <f>VLOOKUP(G9584,[3]잔가율!$B$3:$C$33,2,FALSE)</f>
        <v>0.82599999999999996</v>
      </c>
      <c r="I9584" s="434">
        <f t="shared" si="149"/>
        <v>8483020</v>
      </c>
    </row>
    <row r="9585" spans="1:9">
      <c r="A9585" s="421">
        <v>9584</v>
      </c>
      <c r="B9585" s="422" t="s">
        <v>7711</v>
      </c>
      <c r="C9585" s="422" t="s">
        <v>11561</v>
      </c>
      <c r="D9585" s="422" t="s">
        <v>13273</v>
      </c>
      <c r="E9585" s="422" t="s">
        <v>13594</v>
      </c>
      <c r="F9585" s="438">
        <v>13290000</v>
      </c>
      <c r="G9585" s="423">
        <v>2023</v>
      </c>
      <c r="H9585" s="424">
        <f>VLOOKUP(G9585,[3]잔가율!$B$3:$C$33,2,FALSE)</f>
        <v>0.82599999999999996</v>
      </c>
      <c r="I9585" s="434">
        <f t="shared" si="149"/>
        <v>10977540</v>
      </c>
    </row>
    <row r="9586" spans="1:9">
      <c r="A9586" s="421">
        <v>9585</v>
      </c>
      <c r="B9586" s="422" t="s">
        <v>7711</v>
      </c>
      <c r="C9586" s="422" t="s">
        <v>11561</v>
      </c>
      <c r="D9586" s="422" t="s">
        <v>13273</v>
      </c>
      <c r="E9586" s="422" t="s">
        <v>13595</v>
      </c>
      <c r="F9586" s="438">
        <v>12750000</v>
      </c>
      <c r="G9586" s="423">
        <v>2023</v>
      </c>
      <c r="H9586" s="424">
        <f>VLOOKUP(G9586,[3]잔가율!$B$3:$C$33,2,FALSE)</f>
        <v>0.82599999999999996</v>
      </c>
      <c r="I9586" s="434">
        <f t="shared" si="149"/>
        <v>10531500</v>
      </c>
    </row>
    <row r="9587" spans="1:9">
      <c r="A9587" s="421">
        <v>9586</v>
      </c>
      <c r="B9587" s="422" t="s">
        <v>7711</v>
      </c>
      <c r="C9587" s="422" t="s">
        <v>11561</v>
      </c>
      <c r="D9587" s="422" t="s">
        <v>13273</v>
      </c>
      <c r="E9587" s="422" t="s">
        <v>13596</v>
      </c>
      <c r="F9587" s="438">
        <v>12420000</v>
      </c>
      <c r="G9587" s="423">
        <v>2023</v>
      </c>
      <c r="H9587" s="424">
        <f>VLOOKUP(G9587,[3]잔가율!$B$3:$C$33,2,FALSE)</f>
        <v>0.82599999999999996</v>
      </c>
      <c r="I9587" s="434">
        <f t="shared" si="149"/>
        <v>10258920</v>
      </c>
    </row>
    <row r="9588" spans="1:9">
      <c r="A9588" s="421">
        <v>9587</v>
      </c>
      <c r="B9588" s="422" t="s">
        <v>7711</v>
      </c>
      <c r="C9588" s="422" t="s">
        <v>11561</v>
      </c>
      <c r="D9588" s="422" t="s">
        <v>13273</v>
      </c>
      <c r="E9588" s="422" t="s">
        <v>13597</v>
      </c>
      <c r="F9588" s="438">
        <v>11900000</v>
      </c>
      <c r="G9588" s="423">
        <v>2023</v>
      </c>
      <c r="H9588" s="424">
        <f>VLOOKUP(G9588,[3]잔가율!$B$3:$C$33,2,FALSE)</f>
        <v>0.82599999999999996</v>
      </c>
      <c r="I9588" s="434">
        <f t="shared" si="149"/>
        <v>9829400</v>
      </c>
    </row>
    <row r="9589" spans="1:9">
      <c r="A9589" s="421">
        <v>9588</v>
      </c>
      <c r="B9589" s="422" t="s">
        <v>7711</v>
      </c>
      <c r="C9589" s="422" t="s">
        <v>11561</v>
      </c>
      <c r="D9589" s="422" t="s">
        <v>13273</v>
      </c>
      <c r="E9589" s="422" t="s">
        <v>13598</v>
      </c>
      <c r="F9589" s="438">
        <v>13740000</v>
      </c>
      <c r="G9589" s="423">
        <v>2023</v>
      </c>
      <c r="H9589" s="424">
        <f>VLOOKUP(G9589,[3]잔가율!$B$3:$C$33,2,FALSE)</f>
        <v>0.82599999999999996</v>
      </c>
      <c r="I9589" s="434">
        <f t="shared" si="149"/>
        <v>11349240</v>
      </c>
    </row>
    <row r="9590" spans="1:9">
      <c r="A9590" s="421">
        <v>9589</v>
      </c>
      <c r="B9590" s="422" t="s">
        <v>7711</v>
      </c>
      <c r="C9590" s="422" t="s">
        <v>11561</v>
      </c>
      <c r="D9590" s="422" t="s">
        <v>13273</v>
      </c>
      <c r="E9590" s="422" t="s">
        <v>13599</v>
      </c>
      <c r="F9590" s="438">
        <v>13600000</v>
      </c>
      <c r="G9590" s="423">
        <v>2023</v>
      </c>
      <c r="H9590" s="424">
        <f>VLOOKUP(G9590,[3]잔가율!$B$3:$C$33,2,FALSE)</f>
        <v>0.82599999999999996</v>
      </c>
      <c r="I9590" s="434">
        <f t="shared" si="149"/>
        <v>11233600</v>
      </c>
    </row>
    <row r="9591" spans="1:9">
      <c r="A9591" s="421">
        <v>9590</v>
      </c>
      <c r="B9591" s="422" t="s">
        <v>7711</v>
      </c>
      <c r="C9591" s="422" t="s">
        <v>11561</v>
      </c>
      <c r="D9591" s="422" t="s">
        <v>13273</v>
      </c>
      <c r="E9591" s="422" t="s">
        <v>13600</v>
      </c>
      <c r="F9591" s="438">
        <v>12420000</v>
      </c>
      <c r="G9591" s="423">
        <v>2023</v>
      </c>
      <c r="H9591" s="424">
        <f>VLOOKUP(G9591,[3]잔가율!$B$3:$C$33,2,FALSE)</f>
        <v>0.82599999999999996</v>
      </c>
      <c r="I9591" s="434">
        <f t="shared" si="149"/>
        <v>10258920</v>
      </c>
    </row>
    <row r="9592" spans="1:9">
      <c r="A9592" s="421">
        <v>9591</v>
      </c>
      <c r="B9592" s="422" t="s">
        <v>7711</v>
      </c>
      <c r="C9592" s="422" t="s">
        <v>11561</v>
      </c>
      <c r="D9592" s="422" t="s">
        <v>13273</v>
      </c>
      <c r="E9592" s="422" t="s">
        <v>13601</v>
      </c>
      <c r="F9592" s="438">
        <v>14370000</v>
      </c>
      <c r="G9592" s="423">
        <v>2023</v>
      </c>
      <c r="H9592" s="424">
        <f>VLOOKUP(G9592,[3]잔가율!$B$3:$C$33,2,FALSE)</f>
        <v>0.82599999999999996</v>
      </c>
      <c r="I9592" s="434">
        <f t="shared" si="149"/>
        <v>11869620</v>
      </c>
    </row>
    <row r="9593" spans="1:9">
      <c r="A9593" s="421">
        <v>9592</v>
      </c>
      <c r="B9593" s="422" t="s">
        <v>7711</v>
      </c>
      <c r="C9593" s="422" t="s">
        <v>11561</v>
      </c>
      <c r="D9593" s="422" t="s">
        <v>13273</v>
      </c>
      <c r="E9593" s="422" t="s">
        <v>13602</v>
      </c>
      <c r="F9593" s="438">
        <v>13300000</v>
      </c>
      <c r="G9593" s="423">
        <v>2023</v>
      </c>
      <c r="H9593" s="424">
        <f>VLOOKUP(G9593,[3]잔가율!$B$3:$C$33,2,FALSE)</f>
        <v>0.82599999999999996</v>
      </c>
      <c r="I9593" s="434">
        <f t="shared" si="149"/>
        <v>10985800</v>
      </c>
    </row>
    <row r="9594" spans="1:9">
      <c r="A9594" s="421">
        <v>9593</v>
      </c>
      <c r="B9594" s="422" t="s">
        <v>7711</v>
      </c>
      <c r="C9594" s="422" t="s">
        <v>11561</v>
      </c>
      <c r="D9594" s="422" t="s">
        <v>13273</v>
      </c>
      <c r="E9594" s="422" t="s">
        <v>13603</v>
      </c>
      <c r="F9594" s="438">
        <v>13300000</v>
      </c>
      <c r="G9594" s="423">
        <v>2023</v>
      </c>
      <c r="H9594" s="424">
        <f>VLOOKUP(G9594,[3]잔가율!$B$3:$C$33,2,FALSE)</f>
        <v>0.82599999999999996</v>
      </c>
      <c r="I9594" s="434">
        <f t="shared" si="149"/>
        <v>10985800</v>
      </c>
    </row>
    <row r="9595" spans="1:9">
      <c r="A9595" s="421">
        <v>9594</v>
      </c>
      <c r="B9595" s="422" t="s">
        <v>7711</v>
      </c>
      <c r="C9595" s="422" t="s">
        <v>11561</v>
      </c>
      <c r="D9595" s="422" t="s">
        <v>13273</v>
      </c>
      <c r="E9595" s="422" t="s">
        <v>13604</v>
      </c>
      <c r="F9595" s="438">
        <v>12400000</v>
      </c>
      <c r="G9595" s="423">
        <v>2023</v>
      </c>
      <c r="H9595" s="424">
        <f>VLOOKUP(G9595,[3]잔가율!$B$3:$C$33,2,FALSE)</f>
        <v>0.82599999999999996</v>
      </c>
      <c r="I9595" s="434">
        <f t="shared" si="149"/>
        <v>10242400</v>
      </c>
    </row>
    <row r="9596" spans="1:9">
      <c r="A9596" s="421">
        <v>9595</v>
      </c>
      <c r="B9596" s="422" t="s">
        <v>7711</v>
      </c>
      <c r="C9596" s="422" t="s">
        <v>11561</v>
      </c>
      <c r="D9596" s="422" t="s">
        <v>13273</v>
      </c>
      <c r="E9596" s="422" t="s">
        <v>13605</v>
      </c>
      <c r="F9596" s="438">
        <v>18190000</v>
      </c>
      <c r="G9596" s="423">
        <v>2023</v>
      </c>
      <c r="H9596" s="424">
        <f>VLOOKUP(G9596,[3]잔가율!$B$3:$C$33,2,FALSE)</f>
        <v>0.82599999999999996</v>
      </c>
      <c r="I9596" s="434">
        <f t="shared" si="149"/>
        <v>15024940</v>
      </c>
    </row>
    <row r="9597" spans="1:9">
      <c r="A9597" s="421">
        <v>9596</v>
      </c>
      <c r="B9597" s="426" t="s">
        <v>7711</v>
      </c>
      <c r="C9597" s="426" t="s">
        <v>11561</v>
      </c>
      <c r="D9597" s="426" t="s">
        <v>13273</v>
      </c>
      <c r="E9597" s="426" t="s">
        <v>13606</v>
      </c>
      <c r="F9597" s="441">
        <v>18490000</v>
      </c>
      <c r="G9597" s="423">
        <v>2023</v>
      </c>
      <c r="H9597" s="424">
        <f>VLOOKUP(G9597,[3]잔가율!$B$3:$C$33,2,FALSE)</f>
        <v>0.82599999999999996</v>
      </c>
      <c r="I9597" s="434">
        <f t="shared" si="149"/>
        <v>15272740</v>
      </c>
    </row>
    <row r="9598" spans="1:9">
      <c r="A9598" s="421">
        <v>9597</v>
      </c>
      <c r="B9598" s="422" t="s">
        <v>7711</v>
      </c>
      <c r="C9598" s="422" t="s">
        <v>11561</v>
      </c>
      <c r="D9598" s="422" t="s">
        <v>13273</v>
      </c>
      <c r="E9598" s="422" t="s">
        <v>13607</v>
      </c>
      <c r="F9598" s="438">
        <v>19340000</v>
      </c>
      <c r="G9598" s="423">
        <v>2023</v>
      </c>
      <c r="H9598" s="424">
        <f>VLOOKUP(G9598,[3]잔가율!$B$3:$C$33,2,FALSE)</f>
        <v>0.82599999999999996</v>
      </c>
      <c r="I9598" s="434">
        <f t="shared" si="149"/>
        <v>15974840</v>
      </c>
    </row>
    <row r="9599" spans="1:9">
      <c r="A9599" s="421">
        <v>9598</v>
      </c>
      <c r="B9599" s="422" t="s">
        <v>7711</v>
      </c>
      <c r="C9599" s="422" t="s">
        <v>11561</v>
      </c>
      <c r="D9599" s="422" t="s">
        <v>13273</v>
      </c>
      <c r="E9599" s="422" t="s">
        <v>13608</v>
      </c>
      <c r="F9599" s="438">
        <v>20950000</v>
      </c>
      <c r="G9599" s="423">
        <v>2023</v>
      </c>
      <c r="H9599" s="424">
        <f>VLOOKUP(G9599,[3]잔가율!$B$3:$C$33,2,FALSE)</f>
        <v>0.82599999999999996</v>
      </c>
      <c r="I9599" s="434">
        <f t="shared" si="149"/>
        <v>17304700</v>
      </c>
    </row>
    <row r="9600" spans="1:9">
      <c r="A9600" s="421">
        <v>9599</v>
      </c>
      <c r="B9600" s="422" t="s">
        <v>7711</v>
      </c>
      <c r="C9600" s="422" t="s">
        <v>11561</v>
      </c>
      <c r="D9600" s="422" t="s">
        <v>13273</v>
      </c>
      <c r="E9600" s="422" t="s">
        <v>13609</v>
      </c>
      <c r="F9600" s="438">
        <v>20150000</v>
      </c>
      <c r="G9600" s="423">
        <v>2023</v>
      </c>
      <c r="H9600" s="424">
        <f>VLOOKUP(G9600,[3]잔가율!$B$3:$C$33,2,FALSE)</f>
        <v>0.82599999999999996</v>
      </c>
      <c r="I9600" s="434">
        <f t="shared" si="149"/>
        <v>16643900</v>
      </c>
    </row>
    <row r="9601" spans="1:9">
      <c r="A9601" s="421">
        <v>9600</v>
      </c>
      <c r="B9601" s="422" t="s">
        <v>7711</v>
      </c>
      <c r="C9601" s="422" t="s">
        <v>11561</v>
      </c>
      <c r="D9601" s="422" t="s">
        <v>13273</v>
      </c>
      <c r="E9601" s="422" t="s">
        <v>13610</v>
      </c>
      <c r="F9601" s="438">
        <v>20780000</v>
      </c>
      <c r="G9601" s="423">
        <v>2023</v>
      </c>
      <c r="H9601" s="424">
        <f>VLOOKUP(G9601,[3]잔가율!$B$3:$C$33,2,FALSE)</f>
        <v>0.82599999999999996</v>
      </c>
      <c r="I9601" s="434">
        <f t="shared" si="149"/>
        <v>17164280</v>
      </c>
    </row>
    <row r="9602" spans="1:9">
      <c r="A9602" s="421">
        <v>9601</v>
      </c>
      <c r="B9602" s="422" t="s">
        <v>7711</v>
      </c>
      <c r="C9602" s="422" t="s">
        <v>11561</v>
      </c>
      <c r="D9602" s="422" t="s">
        <v>13273</v>
      </c>
      <c r="E9602" s="422" t="s">
        <v>13611</v>
      </c>
      <c r="F9602" s="438">
        <v>22610000</v>
      </c>
      <c r="G9602" s="423">
        <v>2023</v>
      </c>
      <c r="H9602" s="424">
        <f>VLOOKUP(G9602,[3]잔가율!$B$3:$C$33,2,FALSE)</f>
        <v>0.82599999999999996</v>
      </c>
      <c r="I9602" s="434">
        <f t="shared" ref="I9602:I9665" si="150">ROUNDDOWN(F9602*H9602,0)</f>
        <v>18675860</v>
      </c>
    </row>
    <row r="9603" spans="1:9">
      <c r="A9603" s="421">
        <v>9602</v>
      </c>
      <c r="B9603" s="422" t="s">
        <v>7711</v>
      </c>
      <c r="C9603" s="422" t="s">
        <v>11561</v>
      </c>
      <c r="D9603" s="422" t="s">
        <v>13273</v>
      </c>
      <c r="E9603" s="422" t="s">
        <v>13612</v>
      </c>
      <c r="F9603" s="438">
        <v>20580000</v>
      </c>
      <c r="G9603" s="423">
        <v>2023</v>
      </c>
      <c r="H9603" s="424">
        <f>VLOOKUP(G9603,[3]잔가율!$B$3:$C$33,2,FALSE)</f>
        <v>0.82599999999999996</v>
      </c>
      <c r="I9603" s="434">
        <f t="shared" si="150"/>
        <v>16999080</v>
      </c>
    </row>
    <row r="9604" spans="1:9">
      <c r="A9604" s="421">
        <v>9603</v>
      </c>
      <c r="B9604" s="422" t="s">
        <v>7711</v>
      </c>
      <c r="C9604" s="422" t="s">
        <v>11561</v>
      </c>
      <c r="D9604" s="422" t="s">
        <v>13273</v>
      </c>
      <c r="E9604" s="422" t="s">
        <v>13613</v>
      </c>
      <c r="F9604" s="438">
        <v>20650000</v>
      </c>
      <c r="G9604" s="423">
        <v>2023</v>
      </c>
      <c r="H9604" s="424">
        <f>VLOOKUP(G9604,[3]잔가율!$B$3:$C$33,2,FALSE)</f>
        <v>0.82599999999999996</v>
      </c>
      <c r="I9604" s="434">
        <f t="shared" si="150"/>
        <v>17056900</v>
      </c>
    </row>
    <row r="9605" spans="1:9">
      <c r="A9605" s="421">
        <v>9604</v>
      </c>
      <c r="B9605" s="422" t="s">
        <v>7711</v>
      </c>
      <c r="C9605" s="422" t="s">
        <v>11561</v>
      </c>
      <c r="D9605" s="422" t="s">
        <v>13273</v>
      </c>
      <c r="E9605" s="422" t="s">
        <v>13614</v>
      </c>
      <c r="F9605" s="438">
        <v>21010000</v>
      </c>
      <c r="G9605" s="423">
        <v>2023</v>
      </c>
      <c r="H9605" s="424">
        <f>VLOOKUP(G9605,[3]잔가율!$B$3:$C$33,2,FALSE)</f>
        <v>0.82599999999999996</v>
      </c>
      <c r="I9605" s="434">
        <f t="shared" si="150"/>
        <v>17354260</v>
      </c>
    </row>
    <row r="9606" spans="1:9">
      <c r="A9606" s="421">
        <v>9605</v>
      </c>
      <c r="B9606" s="422" t="s">
        <v>7711</v>
      </c>
      <c r="C9606" s="422" t="s">
        <v>11561</v>
      </c>
      <c r="D9606" s="422" t="s">
        <v>13273</v>
      </c>
      <c r="E9606" s="422" t="s">
        <v>13615</v>
      </c>
      <c r="F9606" s="438">
        <v>20580000</v>
      </c>
      <c r="G9606" s="423">
        <v>2023</v>
      </c>
      <c r="H9606" s="424">
        <f>VLOOKUP(G9606,[3]잔가율!$B$3:$C$33,2,FALSE)</f>
        <v>0.82599999999999996</v>
      </c>
      <c r="I9606" s="434">
        <f t="shared" si="150"/>
        <v>16999080</v>
      </c>
    </row>
    <row r="9607" spans="1:9">
      <c r="A9607" s="421">
        <v>9606</v>
      </c>
      <c r="B9607" s="422" t="s">
        <v>7711</v>
      </c>
      <c r="C9607" s="422" t="s">
        <v>11561</v>
      </c>
      <c r="D9607" s="422" t="s">
        <v>13273</v>
      </c>
      <c r="E9607" s="422" t="s">
        <v>13616</v>
      </c>
      <c r="F9607" s="438">
        <v>20170000</v>
      </c>
      <c r="G9607" s="423">
        <v>2023</v>
      </c>
      <c r="H9607" s="424">
        <f>VLOOKUP(G9607,[3]잔가율!$B$3:$C$33,2,FALSE)</f>
        <v>0.82599999999999996</v>
      </c>
      <c r="I9607" s="434">
        <f t="shared" si="150"/>
        <v>16660420</v>
      </c>
    </row>
    <row r="9608" spans="1:9">
      <c r="A9608" s="421">
        <v>9607</v>
      </c>
      <c r="B9608" s="422" t="s">
        <v>7711</v>
      </c>
      <c r="C9608" s="422" t="s">
        <v>11561</v>
      </c>
      <c r="D9608" s="422" t="s">
        <v>13273</v>
      </c>
      <c r="E9608" s="422" t="s">
        <v>13617</v>
      </c>
      <c r="F9608" s="438">
        <v>19170000</v>
      </c>
      <c r="G9608" s="423">
        <v>2023</v>
      </c>
      <c r="H9608" s="424">
        <f>VLOOKUP(G9608,[3]잔가율!$B$3:$C$33,2,FALSE)</f>
        <v>0.82599999999999996</v>
      </c>
      <c r="I9608" s="434">
        <f t="shared" si="150"/>
        <v>15834420</v>
      </c>
    </row>
    <row r="9609" spans="1:9">
      <c r="A9609" s="421">
        <v>9608</v>
      </c>
      <c r="B9609" s="422" t="s">
        <v>7711</v>
      </c>
      <c r="C9609" s="422" t="s">
        <v>11561</v>
      </c>
      <c r="D9609" s="422" t="s">
        <v>13273</v>
      </c>
      <c r="E9609" s="422" t="s">
        <v>13618</v>
      </c>
      <c r="F9609" s="438">
        <v>28450000</v>
      </c>
      <c r="G9609" s="423">
        <v>2023</v>
      </c>
      <c r="H9609" s="424">
        <f>VLOOKUP(G9609,[3]잔가율!$B$3:$C$33,2,FALSE)</f>
        <v>0.82599999999999996</v>
      </c>
      <c r="I9609" s="434">
        <f t="shared" si="150"/>
        <v>23499700</v>
      </c>
    </row>
    <row r="9610" spans="1:9">
      <c r="A9610" s="421">
        <v>9609</v>
      </c>
      <c r="B9610" s="422" t="s">
        <v>7711</v>
      </c>
      <c r="C9610" s="422" t="s">
        <v>11561</v>
      </c>
      <c r="D9610" s="422" t="s">
        <v>13273</v>
      </c>
      <c r="E9610" s="422" t="s">
        <v>13619</v>
      </c>
      <c r="F9610" s="438">
        <v>26430000</v>
      </c>
      <c r="G9610" s="423">
        <v>2023</v>
      </c>
      <c r="H9610" s="424">
        <f>VLOOKUP(G9610,[3]잔가율!$B$3:$C$33,2,FALSE)</f>
        <v>0.82599999999999996</v>
      </c>
      <c r="I9610" s="434">
        <f t="shared" si="150"/>
        <v>21831180</v>
      </c>
    </row>
    <row r="9611" spans="1:9">
      <c r="A9611" s="421">
        <v>9610</v>
      </c>
      <c r="B9611" s="426" t="s">
        <v>7711</v>
      </c>
      <c r="C9611" s="426" t="s">
        <v>11561</v>
      </c>
      <c r="D9611" s="426" t="s">
        <v>13273</v>
      </c>
      <c r="E9611" s="426" t="s">
        <v>13620</v>
      </c>
      <c r="F9611" s="441">
        <v>27490000</v>
      </c>
      <c r="G9611" s="423">
        <v>2023</v>
      </c>
      <c r="H9611" s="424">
        <f>VLOOKUP(G9611,[3]잔가율!$B$3:$C$33,2,FALSE)</f>
        <v>0.82599999999999996</v>
      </c>
      <c r="I9611" s="434">
        <f t="shared" si="150"/>
        <v>22706740</v>
      </c>
    </row>
    <row r="9612" spans="1:9">
      <c r="A9612" s="421">
        <v>9611</v>
      </c>
      <c r="B9612" s="422" t="s">
        <v>7711</v>
      </c>
      <c r="C9612" s="422" t="s">
        <v>11561</v>
      </c>
      <c r="D9612" s="422" t="s">
        <v>13273</v>
      </c>
      <c r="E9612" s="422" t="s">
        <v>13621</v>
      </c>
      <c r="F9612" s="438">
        <v>12510000</v>
      </c>
      <c r="G9612" s="423">
        <v>2023</v>
      </c>
      <c r="H9612" s="424">
        <f>VLOOKUP(G9612,[3]잔가율!$B$3:$C$33,2,FALSE)</f>
        <v>0.82599999999999996</v>
      </c>
      <c r="I9612" s="434">
        <f t="shared" si="150"/>
        <v>10333260</v>
      </c>
    </row>
    <row r="9613" spans="1:9">
      <c r="A9613" s="421">
        <v>9612</v>
      </c>
      <c r="B9613" s="426" t="s">
        <v>7711</v>
      </c>
      <c r="C9613" s="426" t="s">
        <v>11561</v>
      </c>
      <c r="D9613" s="426" t="s">
        <v>13273</v>
      </c>
      <c r="E9613" s="426" t="s">
        <v>13622</v>
      </c>
      <c r="F9613" s="441">
        <v>13200000</v>
      </c>
      <c r="G9613" s="423">
        <v>2023</v>
      </c>
      <c r="H9613" s="424">
        <f>VLOOKUP(G9613,[3]잔가율!$B$3:$C$33,2,FALSE)</f>
        <v>0.82599999999999996</v>
      </c>
      <c r="I9613" s="434">
        <f t="shared" si="150"/>
        <v>10903200</v>
      </c>
    </row>
    <row r="9614" spans="1:9">
      <c r="A9614" s="421">
        <v>9613</v>
      </c>
      <c r="B9614" s="422" t="s">
        <v>7711</v>
      </c>
      <c r="C9614" s="422" t="s">
        <v>11561</v>
      </c>
      <c r="D9614" s="422" t="s">
        <v>13273</v>
      </c>
      <c r="E9614" s="422" t="s">
        <v>13623</v>
      </c>
      <c r="F9614" s="438">
        <v>12630000</v>
      </c>
      <c r="G9614" s="423">
        <v>2023</v>
      </c>
      <c r="H9614" s="424">
        <f>VLOOKUP(G9614,[3]잔가율!$B$3:$C$33,2,FALSE)</f>
        <v>0.82599999999999996</v>
      </c>
      <c r="I9614" s="434">
        <f t="shared" si="150"/>
        <v>10432380</v>
      </c>
    </row>
    <row r="9615" spans="1:9">
      <c r="A9615" s="421">
        <v>9614</v>
      </c>
      <c r="B9615" s="422" t="s">
        <v>7711</v>
      </c>
      <c r="C9615" s="422" t="s">
        <v>11561</v>
      </c>
      <c r="D9615" s="422" t="s">
        <v>13273</v>
      </c>
      <c r="E9615" s="422" t="s">
        <v>13624</v>
      </c>
      <c r="F9615" s="438">
        <v>13350000</v>
      </c>
      <c r="G9615" s="423">
        <v>2023</v>
      </c>
      <c r="H9615" s="424">
        <f>VLOOKUP(G9615,[3]잔가율!$B$3:$C$33,2,FALSE)</f>
        <v>0.82599999999999996</v>
      </c>
      <c r="I9615" s="434">
        <f t="shared" si="150"/>
        <v>11027100</v>
      </c>
    </row>
    <row r="9616" spans="1:9">
      <c r="A9616" s="421">
        <v>9615</v>
      </c>
      <c r="B9616" s="422" t="s">
        <v>7711</v>
      </c>
      <c r="C9616" s="422" t="s">
        <v>11561</v>
      </c>
      <c r="D9616" s="422" t="s">
        <v>13273</v>
      </c>
      <c r="E9616" s="422" t="s">
        <v>13625</v>
      </c>
      <c r="F9616" s="438">
        <v>12590000</v>
      </c>
      <c r="G9616" s="423">
        <v>2023</v>
      </c>
      <c r="H9616" s="424">
        <f>VLOOKUP(G9616,[3]잔가율!$B$3:$C$33,2,FALSE)</f>
        <v>0.82599999999999996</v>
      </c>
      <c r="I9616" s="434">
        <f t="shared" si="150"/>
        <v>10399340</v>
      </c>
    </row>
    <row r="9617" spans="1:9">
      <c r="A9617" s="421">
        <v>9616</v>
      </c>
      <c r="B9617" s="426" t="s">
        <v>7711</v>
      </c>
      <c r="C9617" s="426" t="s">
        <v>11561</v>
      </c>
      <c r="D9617" s="426" t="s">
        <v>13273</v>
      </c>
      <c r="E9617" s="426" t="s">
        <v>13626</v>
      </c>
      <c r="F9617" s="441">
        <v>12640000</v>
      </c>
      <c r="G9617" s="423">
        <v>2023</v>
      </c>
      <c r="H9617" s="424">
        <f>VLOOKUP(G9617,[3]잔가율!$B$3:$C$33,2,FALSE)</f>
        <v>0.82599999999999996</v>
      </c>
      <c r="I9617" s="434">
        <f t="shared" si="150"/>
        <v>10440640</v>
      </c>
    </row>
    <row r="9618" spans="1:9">
      <c r="A9618" s="421">
        <v>9617</v>
      </c>
      <c r="B9618" s="426" t="s">
        <v>7711</v>
      </c>
      <c r="C9618" s="426" t="s">
        <v>11561</v>
      </c>
      <c r="D9618" s="426" t="s">
        <v>13273</v>
      </c>
      <c r="E9618" s="426" t="s">
        <v>13627</v>
      </c>
      <c r="F9618" s="441">
        <v>12970000</v>
      </c>
      <c r="G9618" s="423">
        <v>2023</v>
      </c>
      <c r="H9618" s="424">
        <f>VLOOKUP(G9618,[3]잔가율!$B$3:$C$33,2,FALSE)</f>
        <v>0.82599999999999996</v>
      </c>
      <c r="I9618" s="434">
        <f t="shared" si="150"/>
        <v>10713220</v>
      </c>
    </row>
    <row r="9619" spans="1:9">
      <c r="A9619" s="421">
        <v>9618</v>
      </c>
      <c r="B9619" s="422" t="s">
        <v>7711</v>
      </c>
      <c r="C9619" s="422" t="s">
        <v>11561</v>
      </c>
      <c r="D9619" s="422" t="s">
        <v>13273</v>
      </c>
      <c r="E9619" s="422" t="s">
        <v>13628</v>
      </c>
      <c r="F9619" s="438">
        <v>13250000</v>
      </c>
      <c r="G9619" s="423">
        <v>2023</v>
      </c>
      <c r="H9619" s="424">
        <f>VLOOKUP(G9619,[3]잔가율!$B$3:$C$33,2,FALSE)</f>
        <v>0.82599999999999996</v>
      </c>
      <c r="I9619" s="434">
        <f t="shared" si="150"/>
        <v>10944500</v>
      </c>
    </row>
    <row r="9620" spans="1:9">
      <c r="A9620" s="421">
        <v>9619</v>
      </c>
      <c r="B9620" s="422" t="s">
        <v>7711</v>
      </c>
      <c r="C9620" s="422" t="s">
        <v>11561</v>
      </c>
      <c r="D9620" s="422" t="s">
        <v>13273</v>
      </c>
      <c r="E9620" s="422" t="s">
        <v>13629</v>
      </c>
      <c r="F9620" s="438">
        <v>22440000</v>
      </c>
      <c r="G9620" s="423">
        <v>2023</v>
      </c>
      <c r="H9620" s="424">
        <f>VLOOKUP(G9620,[3]잔가율!$B$3:$C$33,2,FALSE)</f>
        <v>0.82599999999999996</v>
      </c>
      <c r="I9620" s="434">
        <f t="shared" si="150"/>
        <v>18535440</v>
      </c>
    </row>
    <row r="9621" spans="1:9">
      <c r="A9621" s="421">
        <v>9620</v>
      </c>
      <c r="B9621" s="422" t="s">
        <v>7711</v>
      </c>
      <c r="C9621" s="422" t="s">
        <v>11561</v>
      </c>
      <c r="D9621" s="422" t="s">
        <v>13273</v>
      </c>
      <c r="E9621" s="422" t="s">
        <v>13630</v>
      </c>
      <c r="F9621" s="438">
        <v>14140000</v>
      </c>
      <c r="G9621" s="423">
        <v>2023</v>
      </c>
      <c r="H9621" s="424">
        <f>VLOOKUP(G9621,[3]잔가율!$B$3:$C$33,2,FALSE)</f>
        <v>0.82599999999999996</v>
      </c>
      <c r="I9621" s="434">
        <f t="shared" si="150"/>
        <v>11679640</v>
      </c>
    </row>
    <row r="9622" spans="1:9">
      <c r="A9622" s="421">
        <v>9621</v>
      </c>
      <c r="B9622" s="422" t="s">
        <v>7711</v>
      </c>
      <c r="C9622" s="422" t="s">
        <v>11561</v>
      </c>
      <c r="D9622" s="422" t="s">
        <v>13273</v>
      </c>
      <c r="E9622" s="422" t="s">
        <v>13631</v>
      </c>
      <c r="F9622" s="438">
        <v>14580000</v>
      </c>
      <c r="G9622" s="423">
        <v>2023</v>
      </c>
      <c r="H9622" s="424">
        <f>VLOOKUP(G9622,[3]잔가율!$B$3:$C$33,2,FALSE)</f>
        <v>0.82599999999999996</v>
      </c>
      <c r="I9622" s="434">
        <f t="shared" si="150"/>
        <v>12043080</v>
      </c>
    </row>
    <row r="9623" spans="1:9">
      <c r="A9623" s="421">
        <v>9622</v>
      </c>
      <c r="B9623" s="422" t="s">
        <v>7711</v>
      </c>
      <c r="C9623" s="422" t="s">
        <v>11561</v>
      </c>
      <c r="D9623" s="422" t="s">
        <v>13273</v>
      </c>
      <c r="E9623" s="422" t="s">
        <v>13632</v>
      </c>
      <c r="F9623" s="438">
        <v>22270000</v>
      </c>
      <c r="G9623" s="423">
        <v>2023</v>
      </c>
      <c r="H9623" s="424">
        <f>VLOOKUP(G9623,[3]잔가율!$B$3:$C$33,2,FALSE)</f>
        <v>0.82599999999999996</v>
      </c>
      <c r="I9623" s="434">
        <f t="shared" si="150"/>
        <v>18395020</v>
      </c>
    </row>
    <row r="9624" spans="1:9">
      <c r="A9624" s="421">
        <v>9623</v>
      </c>
      <c r="B9624" s="422" t="s">
        <v>7711</v>
      </c>
      <c r="C9624" s="422" t="s">
        <v>11561</v>
      </c>
      <c r="D9624" s="422" t="s">
        <v>13273</v>
      </c>
      <c r="E9624" s="422" t="s">
        <v>13633</v>
      </c>
      <c r="F9624" s="438">
        <v>16440000</v>
      </c>
      <c r="G9624" s="423">
        <v>2023</v>
      </c>
      <c r="H9624" s="424">
        <f>VLOOKUP(G9624,[3]잔가율!$B$3:$C$33,2,FALSE)</f>
        <v>0.82599999999999996</v>
      </c>
      <c r="I9624" s="434">
        <f t="shared" si="150"/>
        <v>13579440</v>
      </c>
    </row>
    <row r="9625" spans="1:9">
      <c r="A9625" s="421">
        <v>9624</v>
      </c>
      <c r="B9625" s="422" t="s">
        <v>7711</v>
      </c>
      <c r="C9625" s="422" t="s">
        <v>11561</v>
      </c>
      <c r="D9625" s="422" t="s">
        <v>13273</v>
      </c>
      <c r="E9625" s="422" t="s">
        <v>13634</v>
      </c>
      <c r="F9625" s="438">
        <v>21000000</v>
      </c>
      <c r="G9625" s="423">
        <v>2023</v>
      </c>
      <c r="H9625" s="424">
        <f>VLOOKUP(G9625,[3]잔가율!$B$3:$C$33,2,FALSE)</f>
        <v>0.82599999999999996</v>
      </c>
      <c r="I9625" s="434">
        <f t="shared" si="150"/>
        <v>17346000</v>
      </c>
    </row>
    <row r="9626" spans="1:9">
      <c r="A9626" s="421">
        <v>9625</v>
      </c>
      <c r="B9626" s="422" t="s">
        <v>7711</v>
      </c>
      <c r="C9626" s="422" t="s">
        <v>11561</v>
      </c>
      <c r="D9626" s="422" t="s">
        <v>13273</v>
      </c>
      <c r="E9626" s="422" t="s">
        <v>13635</v>
      </c>
      <c r="F9626" s="438">
        <v>14220000</v>
      </c>
      <c r="G9626" s="423">
        <v>2023</v>
      </c>
      <c r="H9626" s="424">
        <f>VLOOKUP(G9626,[3]잔가율!$B$3:$C$33,2,FALSE)</f>
        <v>0.82599999999999996</v>
      </c>
      <c r="I9626" s="434">
        <f t="shared" si="150"/>
        <v>11745720</v>
      </c>
    </row>
    <row r="9627" spans="1:9">
      <c r="A9627" s="421">
        <v>9626</v>
      </c>
      <c r="B9627" s="422" t="s">
        <v>7711</v>
      </c>
      <c r="C9627" s="422" t="s">
        <v>11561</v>
      </c>
      <c r="D9627" s="422" t="s">
        <v>13273</v>
      </c>
      <c r="E9627" s="422" t="s">
        <v>13636</v>
      </c>
      <c r="F9627" s="438">
        <v>14110000</v>
      </c>
      <c r="G9627" s="423">
        <v>2023</v>
      </c>
      <c r="H9627" s="424">
        <f>VLOOKUP(G9627,[3]잔가율!$B$3:$C$33,2,FALSE)</f>
        <v>0.82599999999999996</v>
      </c>
      <c r="I9627" s="434">
        <f t="shared" si="150"/>
        <v>11654860</v>
      </c>
    </row>
    <row r="9628" spans="1:9">
      <c r="A9628" s="421">
        <v>9627</v>
      </c>
      <c r="B9628" s="422" t="s">
        <v>7711</v>
      </c>
      <c r="C9628" s="422" t="s">
        <v>11561</v>
      </c>
      <c r="D9628" s="422" t="s">
        <v>13273</v>
      </c>
      <c r="E9628" s="422" t="s">
        <v>13637</v>
      </c>
      <c r="F9628" s="438">
        <v>21780000</v>
      </c>
      <c r="G9628" s="423">
        <v>2023</v>
      </c>
      <c r="H9628" s="424">
        <f>VLOOKUP(G9628,[3]잔가율!$B$3:$C$33,2,FALSE)</f>
        <v>0.82599999999999996</v>
      </c>
      <c r="I9628" s="434">
        <f t="shared" si="150"/>
        <v>17990280</v>
      </c>
    </row>
    <row r="9629" spans="1:9">
      <c r="A9629" s="421">
        <v>9628</v>
      </c>
      <c r="B9629" s="422" t="s">
        <v>7711</v>
      </c>
      <c r="C9629" s="422" t="s">
        <v>11561</v>
      </c>
      <c r="D9629" s="422" t="s">
        <v>13273</v>
      </c>
      <c r="E9629" s="422" t="s">
        <v>13638</v>
      </c>
      <c r="F9629" s="438">
        <v>14220000</v>
      </c>
      <c r="G9629" s="423">
        <v>2023</v>
      </c>
      <c r="H9629" s="424">
        <f>VLOOKUP(G9629,[3]잔가율!$B$3:$C$33,2,FALSE)</f>
        <v>0.82599999999999996</v>
      </c>
      <c r="I9629" s="434">
        <f t="shared" si="150"/>
        <v>11745720</v>
      </c>
    </row>
    <row r="9630" spans="1:9">
      <c r="A9630" s="421">
        <v>9629</v>
      </c>
      <c r="B9630" s="422" t="s">
        <v>7711</v>
      </c>
      <c r="C9630" s="422" t="s">
        <v>11561</v>
      </c>
      <c r="D9630" s="422" t="s">
        <v>13273</v>
      </c>
      <c r="E9630" s="422" t="s">
        <v>13639</v>
      </c>
      <c r="F9630" s="438">
        <v>15030000</v>
      </c>
      <c r="G9630" s="423">
        <v>2023</v>
      </c>
      <c r="H9630" s="424">
        <f>VLOOKUP(G9630,[3]잔가율!$B$3:$C$33,2,FALSE)</f>
        <v>0.82599999999999996</v>
      </c>
      <c r="I9630" s="434">
        <f t="shared" si="150"/>
        <v>12414780</v>
      </c>
    </row>
    <row r="9631" spans="1:9">
      <c r="A9631" s="421">
        <v>9630</v>
      </c>
      <c r="B9631" s="422" t="s">
        <v>7711</v>
      </c>
      <c r="C9631" s="422" t="s">
        <v>11561</v>
      </c>
      <c r="D9631" s="422" t="s">
        <v>13273</v>
      </c>
      <c r="E9631" s="422" t="s">
        <v>13640</v>
      </c>
      <c r="F9631" s="438">
        <v>18860000</v>
      </c>
      <c r="G9631" s="423">
        <v>2023</v>
      </c>
      <c r="H9631" s="424">
        <f>VLOOKUP(G9631,[3]잔가율!$B$3:$C$33,2,FALSE)</f>
        <v>0.82599999999999996</v>
      </c>
      <c r="I9631" s="434">
        <f t="shared" si="150"/>
        <v>15578360</v>
      </c>
    </row>
    <row r="9632" spans="1:9">
      <c r="A9632" s="421">
        <v>9631</v>
      </c>
      <c r="B9632" s="422" t="s">
        <v>7711</v>
      </c>
      <c r="C9632" s="422" t="s">
        <v>11561</v>
      </c>
      <c r="D9632" s="422" t="s">
        <v>13273</v>
      </c>
      <c r="E9632" s="422" t="s">
        <v>13641</v>
      </c>
      <c r="F9632" s="438">
        <v>14540000</v>
      </c>
      <c r="G9632" s="423">
        <v>2023</v>
      </c>
      <c r="H9632" s="424">
        <f>VLOOKUP(G9632,[3]잔가율!$B$3:$C$33,2,FALSE)</f>
        <v>0.82599999999999996</v>
      </c>
      <c r="I9632" s="434">
        <f t="shared" si="150"/>
        <v>12010040</v>
      </c>
    </row>
    <row r="9633" spans="1:9">
      <c r="A9633" s="421">
        <v>9632</v>
      </c>
      <c r="B9633" s="422" t="s">
        <v>7711</v>
      </c>
      <c r="C9633" s="422" t="s">
        <v>11561</v>
      </c>
      <c r="D9633" s="422" t="s">
        <v>13273</v>
      </c>
      <c r="E9633" s="422" t="s">
        <v>13642</v>
      </c>
      <c r="F9633" s="438">
        <v>21050000</v>
      </c>
      <c r="G9633" s="423">
        <v>2023</v>
      </c>
      <c r="H9633" s="424">
        <f>VLOOKUP(G9633,[3]잔가율!$B$3:$C$33,2,FALSE)</f>
        <v>0.82599999999999996</v>
      </c>
      <c r="I9633" s="434">
        <f t="shared" si="150"/>
        <v>17387300</v>
      </c>
    </row>
    <row r="9634" spans="1:9">
      <c r="A9634" s="421">
        <v>9633</v>
      </c>
      <c r="B9634" s="422" t="s">
        <v>7711</v>
      </c>
      <c r="C9634" s="422" t="s">
        <v>11561</v>
      </c>
      <c r="D9634" s="422" t="s">
        <v>13273</v>
      </c>
      <c r="E9634" s="422" t="s">
        <v>13643</v>
      </c>
      <c r="F9634" s="438">
        <v>14060000</v>
      </c>
      <c r="G9634" s="423">
        <v>2023</v>
      </c>
      <c r="H9634" s="424">
        <f>VLOOKUP(G9634,[3]잔가율!$B$3:$C$33,2,FALSE)</f>
        <v>0.82599999999999996</v>
      </c>
      <c r="I9634" s="434">
        <f t="shared" si="150"/>
        <v>11613560</v>
      </c>
    </row>
    <row r="9635" spans="1:9">
      <c r="A9635" s="421">
        <v>9634</v>
      </c>
      <c r="B9635" s="422" t="s">
        <v>7711</v>
      </c>
      <c r="C9635" s="422" t="s">
        <v>11561</v>
      </c>
      <c r="D9635" s="422" t="s">
        <v>13273</v>
      </c>
      <c r="E9635" s="422" t="s">
        <v>13644</v>
      </c>
      <c r="F9635" s="438">
        <v>15030000</v>
      </c>
      <c r="G9635" s="423">
        <v>2023</v>
      </c>
      <c r="H9635" s="424">
        <f>VLOOKUP(G9635,[3]잔가율!$B$3:$C$33,2,FALSE)</f>
        <v>0.82599999999999996</v>
      </c>
      <c r="I9635" s="434">
        <f t="shared" si="150"/>
        <v>12414780</v>
      </c>
    </row>
    <row r="9636" spans="1:9">
      <c r="A9636" s="421">
        <v>9635</v>
      </c>
      <c r="B9636" s="422" t="s">
        <v>7711</v>
      </c>
      <c r="C9636" s="422" t="s">
        <v>11561</v>
      </c>
      <c r="D9636" s="422" t="s">
        <v>13273</v>
      </c>
      <c r="E9636" s="422" t="s">
        <v>13645</v>
      </c>
      <c r="F9636" s="438">
        <v>15290000</v>
      </c>
      <c r="G9636" s="423">
        <v>2023</v>
      </c>
      <c r="H9636" s="424">
        <f>VLOOKUP(G9636,[3]잔가율!$B$3:$C$33,2,FALSE)</f>
        <v>0.82599999999999996</v>
      </c>
      <c r="I9636" s="434">
        <f t="shared" si="150"/>
        <v>12629540</v>
      </c>
    </row>
    <row r="9637" spans="1:9">
      <c r="A9637" s="421">
        <v>9636</v>
      </c>
      <c r="B9637" s="422" t="s">
        <v>7711</v>
      </c>
      <c r="C9637" s="422" t="s">
        <v>11561</v>
      </c>
      <c r="D9637" s="422" t="s">
        <v>13273</v>
      </c>
      <c r="E9637" s="422" t="s">
        <v>13646</v>
      </c>
      <c r="F9637" s="438">
        <v>14600000</v>
      </c>
      <c r="G9637" s="423">
        <v>2023</v>
      </c>
      <c r="H9637" s="424">
        <f>VLOOKUP(G9637,[3]잔가율!$B$3:$C$33,2,FALSE)</f>
        <v>0.82599999999999996</v>
      </c>
      <c r="I9637" s="434">
        <f t="shared" si="150"/>
        <v>12059600</v>
      </c>
    </row>
    <row r="9638" spans="1:9">
      <c r="A9638" s="421">
        <v>9637</v>
      </c>
      <c r="B9638" s="422" t="s">
        <v>7711</v>
      </c>
      <c r="C9638" s="422" t="s">
        <v>11561</v>
      </c>
      <c r="D9638" s="422" t="s">
        <v>13273</v>
      </c>
      <c r="E9638" s="422" t="s">
        <v>13647</v>
      </c>
      <c r="F9638" s="438">
        <v>14320000</v>
      </c>
      <c r="G9638" s="423">
        <v>2023</v>
      </c>
      <c r="H9638" s="424">
        <f>VLOOKUP(G9638,[3]잔가율!$B$3:$C$33,2,FALSE)</f>
        <v>0.82599999999999996</v>
      </c>
      <c r="I9638" s="434">
        <f t="shared" si="150"/>
        <v>11828320</v>
      </c>
    </row>
    <row r="9639" spans="1:9">
      <c r="A9639" s="421">
        <v>9638</v>
      </c>
      <c r="B9639" s="422" t="s">
        <v>7711</v>
      </c>
      <c r="C9639" s="422" t="s">
        <v>11561</v>
      </c>
      <c r="D9639" s="422" t="s">
        <v>13273</v>
      </c>
      <c r="E9639" s="422" t="s">
        <v>13648</v>
      </c>
      <c r="F9639" s="438">
        <v>15750000</v>
      </c>
      <c r="G9639" s="423">
        <v>2023</v>
      </c>
      <c r="H9639" s="424">
        <f>VLOOKUP(G9639,[3]잔가율!$B$3:$C$33,2,FALSE)</f>
        <v>0.82599999999999996</v>
      </c>
      <c r="I9639" s="434">
        <f t="shared" si="150"/>
        <v>13009500</v>
      </c>
    </row>
    <row r="9640" spans="1:9">
      <c r="A9640" s="421">
        <v>9639</v>
      </c>
      <c r="B9640" s="422" t="s">
        <v>7711</v>
      </c>
      <c r="C9640" s="422" t="s">
        <v>11561</v>
      </c>
      <c r="D9640" s="422" t="s">
        <v>13273</v>
      </c>
      <c r="E9640" s="422" t="s">
        <v>13649</v>
      </c>
      <c r="F9640" s="438">
        <v>14480000</v>
      </c>
      <c r="G9640" s="423">
        <v>2023</v>
      </c>
      <c r="H9640" s="424">
        <f>VLOOKUP(G9640,[3]잔가율!$B$3:$C$33,2,FALSE)</f>
        <v>0.82599999999999996</v>
      </c>
      <c r="I9640" s="434">
        <f t="shared" si="150"/>
        <v>11960480</v>
      </c>
    </row>
    <row r="9641" spans="1:9">
      <c r="A9641" s="421">
        <v>9640</v>
      </c>
      <c r="B9641" s="422" t="s">
        <v>7711</v>
      </c>
      <c r="C9641" s="422" t="s">
        <v>11561</v>
      </c>
      <c r="D9641" s="422" t="s">
        <v>13273</v>
      </c>
      <c r="E9641" s="422" t="s">
        <v>13650</v>
      </c>
      <c r="F9641" s="438">
        <v>15120000</v>
      </c>
      <c r="G9641" s="423">
        <v>2023</v>
      </c>
      <c r="H9641" s="424">
        <f>VLOOKUP(G9641,[3]잔가율!$B$3:$C$33,2,FALSE)</f>
        <v>0.82599999999999996</v>
      </c>
      <c r="I9641" s="434">
        <f t="shared" si="150"/>
        <v>12489120</v>
      </c>
    </row>
    <row r="9642" spans="1:9">
      <c r="A9642" s="421">
        <v>9641</v>
      </c>
      <c r="B9642" s="422" t="s">
        <v>7711</v>
      </c>
      <c r="C9642" s="422" t="s">
        <v>11561</v>
      </c>
      <c r="D9642" s="422" t="s">
        <v>13273</v>
      </c>
      <c r="E9642" s="422" t="s">
        <v>13651</v>
      </c>
      <c r="F9642" s="438">
        <v>17700000</v>
      </c>
      <c r="G9642" s="423">
        <v>2023</v>
      </c>
      <c r="H9642" s="424">
        <f>VLOOKUP(G9642,[3]잔가율!$B$3:$C$33,2,FALSE)</f>
        <v>0.82599999999999996</v>
      </c>
      <c r="I9642" s="434">
        <f t="shared" si="150"/>
        <v>14620200</v>
      </c>
    </row>
    <row r="9643" spans="1:9">
      <c r="A9643" s="421">
        <v>9642</v>
      </c>
      <c r="B9643" s="422" t="s">
        <v>7711</v>
      </c>
      <c r="C9643" s="422" t="s">
        <v>11561</v>
      </c>
      <c r="D9643" s="422" t="s">
        <v>13273</v>
      </c>
      <c r="E9643" s="422" t="s">
        <v>13652</v>
      </c>
      <c r="F9643" s="438">
        <v>19400000</v>
      </c>
      <c r="G9643" s="423">
        <v>2023</v>
      </c>
      <c r="H9643" s="424">
        <f>VLOOKUP(G9643,[3]잔가율!$B$3:$C$33,2,FALSE)</f>
        <v>0.82599999999999996</v>
      </c>
      <c r="I9643" s="434">
        <f t="shared" si="150"/>
        <v>16024400</v>
      </c>
    </row>
    <row r="9644" spans="1:9">
      <c r="A9644" s="421">
        <v>9643</v>
      </c>
      <c r="B9644" s="422" t="s">
        <v>7711</v>
      </c>
      <c r="C9644" s="422" t="s">
        <v>11561</v>
      </c>
      <c r="D9644" s="422" t="s">
        <v>13273</v>
      </c>
      <c r="E9644" s="422" t="s">
        <v>13653</v>
      </c>
      <c r="F9644" s="438">
        <v>19850000</v>
      </c>
      <c r="G9644" s="423">
        <v>2023</v>
      </c>
      <c r="H9644" s="424">
        <f>VLOOKUP(G9644,[3]잔가율!$B$3:$C$33,2,FALSE)</f>
        <v>0.82599999999999996</v>
      </c>
      <c r="I9644" s="434">
        <f t="shared" si="150"/>
        <v>16396100</v>
      </c>
    </row>
    <row r="9645" spans="1:9">
      <c r="A9645" s="421">
        <v>9644</v>
      </c>
      <c r="B9645" s="422" t="s">
        <v>7711</v>
      </c>
      <c r="C9645" s="422" t="s">
        <v>11561</v>
      </c>
      <c r="D9645" s="422" t="s">
        <v>13273</v>
      </c>
      <c r="E9645" s="422" t="s">
        <v>13654</v>
      </c>
      <c r="F9645" s="438">
        <v>21370000</v>
      </c>
      <c r="G9645" s="423">
        <v>2023</v>
      </c>
      <c r="H9645" s="424">
        <f>VLOOKUP(G9645,[3]잔가율!$B$3:$C$33,2,FALSE)</f>
        <v>0.82599999999999996</v>
      </c>
      <c r="I9645" s="434">
        <f t="shared" si="150"/>
        <v>17651620</v>
      </c>
    </row>
    <row r="9646" spans="1:9">
      <c r="A9646" s="421">
        <v>9645</v>
      </c>
      <c r="B9646" s="422" t="s">
        <v>7711</v>
      </c>
      <c r="C9646" s="422" t="s">
        <v>11561</v>
      </c>
      <c r="D9646" s="422" t="s">
        <v>13273</v>
      </c>
      <c r="E9646" s="422" t="s">
        <v>13655</v>
      </c>
      <c r="F9646" s="438">
        <v>20300000</v>
      </c>
      <c r="G9646" s="423">
        <v>2023</v>
      </c>
      <c r="H9646" s="424">
        <f>VLOOKUP(G9646,[3]잔가율!$B$3:$C$33,2,FALSE)</f>
        <v>0.82599999999999996</v>
      </c>
      <c r="I9646" s="434">
        <f t="shared" si="150"/>
        <v>16767800</v>
      </c>
    </row>
    <row r="9647" spans="1:9">
      <c r="A9647" s="421">
        <v>9646</v>
      </c>
      <c r="B9647" s="422" t="s">
        <v>7711</v>
      </c>
      <c r="C9647" s="422" t="s">
        <v>11561</v>
      </c>
      <c r="D9647" s="422" t="s">
        <v>13273</v>
      </c>
      <c r="E9647" s="422" t="s">
        <v>13656</v>
      </c>
      <c r="F9647" s="438">
        <v>21380000</v>
      </c>
      <c r="G9647" s="423">
        <v>2023</v>
      </c>
      <c r="H9647" s="424">
        <f>VLOOKUP(G9647,[3]잔가율!$B$3:$C$33,2,FALSE)</f>
        <v>0.82599999999999996</v>
      </c>
      <c r="I9647" s="434">
        <f t="shared" si="150"/>
        <v>17659880</v>
      </c>
    </row>
    <row r="9648" spans="1:9">
      <c r="A9648" s="421">
        <v>9647</v>
      </c>
      <c r="B9648" s="422" t="s">
        <v>7711</v>
      </c>
      <c r="C9648" s="422" t="s">
        <v>11561</v>
      </c>
      <c r="D9648" s="422" t="s">
        <v>13273</v>
      </c>
      <c r="E9648" s="422" t="s">
        <v>13657</v>
      </c>
      <c r="F9648" s="438">
        <v>28700000</v>
      </c>
      <c r="G9648" s="423">
        <v>2023</v>
      </c>
      <c r="H9648" s="424">
        <f>VLOOKUP(G9648,[3]잔가율!$B$3:$C$33,2,FALSE)</f>
        <v>0.82599999999999996</v>
      </c>
      <c r="I9648" s="434">
        <f t="shared" si="150"/>
        <v>23706200</v>
      </c>
    </row>
    <row r="9649" spans="1:9">
      <c r="A9649" s="421">
        <v>9648</v>
      </c>
      <c r="B9649" s="422" t="s">
        <v>7711</v>
      </c>
      <c r="C9649" s="422" t="s">
        <v>11561</v>
      </c>
      <c r="D9649" s="422" t="s">
        <v>13273</v>
      </c>
      <c r="E9649" s="422" t="s">
        <v>13658</v>
      </c>
      <c r="F9649" s="438">
        <v>13220000</v>
      </c>
      <c r="G9649" s="423">
        <v>2023</v>
      </c>
      <c r="H9649" s="424">
        <f>VLOOKUP(G9649,[3]잔가율!$B$3:$C$33,2,FALSE)</f>
        <v>0.82599999999999996</v>
      </c>
      <c r="I9649" s="434">
        <f t="shared" si="150"/>
        <v>10919720</v>
      </c>
    </row>
    <row r="9650" spans="1:9">
      <c r="A9650" s="421">
        <v>9649</v>
      </c>
      <c r="B9650" s="422" t="s">
        <v>7711</v>
      </c>
      <c r="C9650" s="422" t="s">
        <v>11561</v>
      </c>
      <c r="D9650" s="422" t="s">
        <v>13273</v>
      </c>
      <c r="E9650" s="422" t="s">
        <v>13659</v>
      </c>
      <c r="F9650" s="438">
        <v>21470000</v>
      </c>
      <c r="G9650" s="423">
        <v>2023</v>
      </c>
      <c r="H9650" s="424">
        <f>VLOOKUP(G9650,[3]잔가율!$B$3:$C$33,2,FALSE)</f>
        <v>0.82599999999999996</v>
      </c>
      <c r="I9650" s="434">
        <f t="shared" si="150"/>
        <v>17734220</v>
      </c>
    </row>
    <row r="9651" spans="1:9">
      <c r="A9651" s="421">
        <v>9650</v>
      </c>
      <c r="B9651" s="422" t="s">
        <v>7711</v>
      </c>
      <c r="C9651" s="422" t="s">
        <v>11561</v>
      </c>
      <c r="D9651" s="422" t="s">
        <v>13273</v>
      </c>
      <c r="E9651" s="422" t="s">
        <v>13660</v>
      </c>
      <c r="F9651" s="438">
        <v>14220000</v>
      </c>
      <c r="G9651" s="423">
        <v>2023</v>
      </c>
      <c r="H9651" s="424">
        <f>VLOOKUP(G9651,[3]잔가율!$B$3:$C$33,2,FALSE)</f>
        <v>0.82599999999999996</v>
      </c>
      <c r="I9651" s="434">
        <f t="shared" si="150"/>
        <v>11745720</v>
      </c>
    </row>
    <row r="9652" spans="1:9">
      <c r="A9652" s="421">
        <v>9651</v>
      </c>
      <c r="B9652" s="422" t="s">
        <v>7711</v>
      </c>
      <c r="C9652" s="422" t="s">
        <v>11561</v>
      </c>
      <c r="D9652" s="422" t="s">
        <v>13273</v>
      </c>
      <c r="E9652" s="422" t="s">
        <v>13661</v>
      </c>
      <c r="F9652" s="438">
        <v>14290000</v>
      </c>
      <c r="G9652" s="423">
        <v>2023</v>
      </c>
      <c r="H9652" s="424">
        <f>VLOOKUP(G9652,[3]잔가율!$B$3:$C$33,2,FALSE)</f>
        <v>0.82599999999999996</v>
      </c>
      <c r="I9652" s="434">
        <f t="shared" si="150"/>
        <v>11803540</v>
      </c>
    </row>
    <row r="9653" spans="1:9">
      <c r="A9653" s="421">
        <v>9652</v>
      </c>
      <c r="B9653" s="422" t="s">
        <v>7711</v>
      </c>
      <c r="C9653" s="422" t="s">
        <v>11561</v>
      </c>
      <c r="D9653" s="422" t="s">
        <v>13273</v>
      </c>
      <c r="E9653" s="422" t="s">
        <v>13662</v>
      </c>
      <c r="F9653" s="438">
        <v>18130000</v>
      </c>
      <c r="G9653" s="423">
        <v>2023</v>
      </c>
      <c r="H9653" s="424">
        <f>VLOOKUP(G9653,[3]잔가율!$B$3:$C$33,2,FALSE)</f>
        <v>0.82599999999999996</v>
      </c>
      <c r="I9653" s="434">
        <f t="shared" si="150"/>
        <v>14975380</v>
      </c>
    </row>
    <row r="9654" spans="1:9">
      <c r="A9654" s="421">
        <v>9653</v>
      </c>
      <c r="B9654" s="422" t="s">
        <v>7711</v>
      </c>
      <c r="C9654" s="422" t="s">
        <v>11561</v>
      </c>
      <c r="D9654" s="422" t="s">
        <v>13273</v>
      </c>
      <c r="E9654" s="422" t="s">
        <v>13663</v>
      </c>
      <c r="F9654" s="438">
        <v>16950000</v>
      </c>
      <c r="G9654" s="423">
        <v>2023</v>
      </c>
      <c r="H9654" s="424">
        <f>VLOOKUP(G9654,[3]잔가율!$B$3:$C$33,2,FALSE)</f>
        <v>0.82599999999999996</v>
      </c>
      <c r="I9654" s="434">
        <f t="shared" si="150"/>
        <v>14000700</v>
      </c>
    </row>
    <row r="9655" spans="1:9">
      <c r="A9655" s="421">
        <v>9654</v>
      </c>
      <c r="B9655" s="422" t="s">
        <v>7711</v>
      </c>
      <c r="C9655" s="422" t="s">
        <v>11561</v>
      </c>
      <c r="D9655" s="422" t="s">
        <v>13273</v>
      </c>
      <c r="E9655" s="422" t="s">
        <v>13664</v>
      </c>
      <c r="F9655" s="438">
        <v>22490000</v>
      </c>
      <c r="G9655" s="423">
        <v>2023</v>
      </c>
      <c r="H9655" s="424">
        <f>VLOOKUP(G9655,[3]잔가율!$B$3:$C$33,2,FALSE)</f>
        <v>0.82599999999999996</v>
      </c>
      <c r="I9655" s="434">
        <f t="shared" si="150"/>
        <v>18576740</v>
      </c>
    </row>
    <row r="9656" spans="1:9">
      <c r="A9656" s="421">
        <v>9655</v>
      </c>
      <c r="B9656" s="422" t="s">
        <v>7711</v>
      </c>
      <c r="C9656" s="422" t="s">
        <v>11561</v>
      </c>
      <c r="D9656" s="422" t="s">
        <v>13273</v>
      </c>
      <c r="E9656" s="422" t="s">
        <v>13665</v>
      </c>
      <c r="F9656" s="438">
        <v>15060000</v>
      </c>
      <c r="G9656" s="423">
        <v>2023</v>
      </c>
      <c r="H9656" s="424">
        <f>VLOOKUP(G9656,[3]잔가율!$B$3:$C$33,2,FALSE)</f>
        <v>0.82599999999999996</v>
      </c>
      <c r="I9656" s="434">
        <f t="shared" si="150"/>
        <v>12439560</v>
      </c>
    </row>
    <row r="9657" spans="1:9">
      <c r="A9657" s="421">
        <v>9656</v>
      </c>
      <c r="B9657" s="422" t="s">
        <v>7711</v>
      </c>
      <c r="C9657" s="422" t="s">
        <v>11561</v>
      </c>
      <c r="D9657" s="422" t="s">
        <v>13273</v>
      </c>
      <c r="E9657" s="422" t="s">
        <v>13666</v>
      </c>
      <c r="F9657" s="438">
        <v>23360000</v>
      </c>
      <c r="G9657" s="423">
        <v>2023</v>
      </c>
      <c r="H9657" s="424">
        <f>VLOOKUP(G9657,[3]잔가율!$B$3:$C$33,2,FALSE)</f>
        <v>0.82599999999999996</v>
      </c>
      <c r="I9657" s="434">
        <f t="shared" si="150"/>
        <v>19295360</v>
      </c>
    </row>
    <row r="9658" spans="1:9">
      <c r="A9658" s="421">
        <v>9657</v>
      </c>
      <c r="B9658" s="422" t="s">
        <v>7711</v>
      </c>
      <c r="C9658" s="422" t="s">
        <v>11561</v>
      </c>
      <c r="D9658" s="422" t="s">
        <v>13273</v>
      </c>
      <c r="E9658" s="422" t="s">
        <v>13667</v>
      </c>
      <c r="F9658" s="438">
        <v>23430000</v>
      </c>
      <c r="G9658" s="423">
        <v>2023</v>
      </c>
      <c r="H9658" s="424">
        <f>VLOOKUP(G9658,[3]잔가율!$B$3:$C$33,2,FALSE)</f>
        <v>0.82599999999999996</v>
      </c>
      <c r="I9658" s="434">
        <f t="shared" si="150"/>
        <v>19353180</v>
      </c>
    </row>
    <row r="9659" spans="1:9">
      <c r="A9659" s="421">
        <v>9658</v>
      </c>
      <c r="B9659" s="422" t="s">
        <v>7711</v>
      </c>
      <c r="C9659" s="422" t="s">
        <v>11561</v>
      </c>
      <c r="D9659" s="422" t="s">
        <v>13273</v>
      </c>
      <c r="E9659" s="422" t="s">
        <v>13668</v>
      </c>
      <c r="F9659" s="438">
        <v>28470000</v>
      </c>
      <c r="G9659" s="423">
        <v>2023</v>
      </c>
      <c r="H9659" s="424">
        <f>VLOOKUP(G9659,[3]잔가율!$B$3:$C$33,2,FALSE)</f>
        <v>0.82599999999999996</v>
      </c>
      <c r="I9659" s="434">
        <f t="shared" si="150"/>
        <v>23516220</v>
      </c>
    </row>
    <row r="9660" spans="1:9">
      <c r="A9660" s="421">
        <v>9659</v>
      </c>
      <c r="B9660" s="422" t="s">
        <v>7711</v>
      </c>
      <c r="C9660" s="422" t="s">
        <v>11561</v>
      </c>
      <c r="D9660" s="422" t="s">
        <v>13273</v>
      </c>
      <c r="E9660" s="422" t="s">
        <v>13669</v>
      </c>
      <c r="F9660" s="438">
        <v>24600000</v>
      </c>
      <c r="G9660" s="423">
        <v>2023</v>
      </c>
      <c r="H9660" s="424">
        <f>VLOOKUP(G9660,[3]잔가율!$B$3:$C$33,2,FALSE)</f>
        <v>0.82599999999999996</v>
      </c>
      <c r="I9660" s="434">
        <f t="shared" si="150"/>
        <v>20319600</v>
      </c>
    </row>
    <row r="9661" spans="1:9">
      <c r="A9661" s="421">
        <v>9660</v>
      </c>
      <c r="B9661" s="422" t="s">
        <v>7711</v>
      </c>
      <c r="C9661" s="422" t="s">
        <v>11561</v>
      </c>
      <c r="D9661" s="422" t="s">
        <v>13273</v>
      </c>
      <c r="E9661" s="422" t="s">
        <v>13670</v>
      </c>
      <c r="F9661" s="438">
        <v>21020000</v>
      </c>
      <c r="G9661" s="423">
        <v>2023</v>
      </c>
      <c r="H9661" s="424">
        <f>VLOOKUP(G9661,[3]잔가율!$B$3:$C$33,2,FALSE)</f>
        <v>0.82599999999999996</v>
      </c>
      <c r="I9661" s="434">
        <f t="shared" si="150"/>
        <v>17362520</v>
      </c>
    </row>
    <row r="9662" spans="1:9">
      <c r="A9662" s="421">
        <v>9661</v>
      </c>
      <c r="B9662" s="422" t="s">
        <v>7711</v>
      </c>
      <c r="C9662" s="422" t="s">
        <v>11561</v>
      </c>
      <c r="D9662" s="422" t="s">
        <v>13273</v>
      </c>
      <c r="E9662" s="422" t="s">
        <v>13671</v>
      </c>
      <c r="F9662" s="438">
        <v>23380000</v>
      </c>
      <c r="G9662" s="423">
        <v>2023</v>
      </c>
      <c r="H9662" s="424">
        <f>VLOOKUP(G9662,[3]잔가율!$B$3:$C$33,2,FALSE)</f>
        <v>0.82599999999999996</v>
      </c>
      <c r="I9662" s="434">
        <f t="shared" si="150"/>
        <v>19311880</v>
      </c>
    </row>
    <row r="9663" spans="1:9">
      <c r="A9663" s="421">
        <v>9662</v>
      </c>
      <c r="B9663" s="422" t="s">
        <v>7711</v>
      </c>
      <c r="C9663" s="422" t="s">
        <v>11561</v>
      </c>
      <c r="D9663" s="422" t="s">
        <v>13273</v>
      </c>
      <c r="E9663" s="422" t="s">
        <v>13672</v>
      </c>
      <c r="F9663" s="438">
        <v>21730000</v>
      </c>
      <c r="G9663" s="423">
        <v>2023</v>
      </c>
      <c r="H9663" s="424">
        <f>VLOOKUP(G9663,[3]잔가율!$B$3:$C$33,2,FALSE)</f>
        <v>0.82599999999999996</v>
      </c>
      <c r="I9663" s="434">
        <f t="shared" si="150"/>
        <v>17948980</v>
      </c>
    </row>
    <row r="9664" spans="1:9">
      <c r="A9664" s="421">
        <v>9663</v>
      </c>
      <c r="B9664" s="422" t="s">
        <v>7711</v>
      </c>
      <c r="C9664" s="422" t="s">
        <v>11561</v>
      </c>
      <c r="D9664" s="422" t="s">
        <v>13273</v>
      </c>
      <c r="E9664" s="422" t="s">
        <v>13673</v>
      </c>
      <c r="F9664" s="438">
        <v>18040000</v>
      </c>
      <c r="G9664" s="423">
        <v>2023</v>
      </c>
      <c r="H9664" s="424">
        <f>VLOOKUP(G9664,[3]잔가율!$B$3:$C$33,2,FALSE)</f>
        <v>0.82599999999999996</v>
      </c>
      <c r="I9664" s="434">
        <f t="shared" si="150"/>
        <v>14901040</v>
      </c>
    </row>
    <row r="9665" spans="1:9">
      <c r="A9665" s="421">
        <v>9664</v>
      </c>
      <c r="B9665" s="422" t="s">
        <v>7711</v>
      </c>
      <c r="C9665" s="422" t="s">
        <v>11561</v>
      </c>
      <c r="D9665" s="422" t="s">
        <v>13273</v>
      </c>
      <c r="E9665" s="422" t="s">
        <v>13674</v>
      </c>
      <c r="F9665" s="438">
        <v>19800000</v>
      </c>
      <c r="G9665" s="423">
        <v>2023</v>
      </c>
      <c r="H9665" s="424">
        <f>VLOOKUP(G9665,[3]잔가율!$B$3:$C$33,2,FALSE)</f>
        <v>0.82599999999999996</v>
      </c>
      <c r="I9665" s="434">
        <f t="shared" si="150"/>
        <v>16354800</v>
      </c>
    </row>
    <row r="9666" spans="1:9">
      <c r="A9666" s="421">
        <v>9665</v>
      </c>
      <c r="B9666" s="422" t="s">
        <v>7711</v>
      </c>
      <c r="C9666" s="422" t="s">
        <v>11561</v>
      </c>
      <c r="D9666" s="422" t="s">
        <v>13273</v>
      </c>
      <c r="E9666" s="422" t="s">
        <v>13675</v>
      </c>
      <c r="F9666" s="438">
        <v>19500000</v>
      </c>
      <c r="G9666" s="423">
        <v>2023</v>
      </c>
      <c r="H9666" s="424">
        <f>VLOOKUP(G9666,[3]잔가율!$B$3:$C$33,2,FALSE)</f>
        <v>0.82599999999999996</v>
      </c>
      <c r="I9666" s="434">
        <f t="shared" ref="I9666:I9729" si="151">ROUNDDOWN(F9666*H9666,0)</f>
        <v>16107000</v>
      </c>
    </row>
    <row r="9667" spans="1:9">
      <c r="A9667" s="421">
        <v>9666</v>
      </c>
      <c r="B9667" s="422" t="s">
        <v>7711</v>
      </c>
      <c r="C9667" s="422" t="s">
        <v>11561</v>
      </c>
      <c r="D9667" s="422" t="s">
        <v>13273</v>
      </c>
      <c r="E9667" s="422" t="s">
        <v>13676</v>
      </c>
      <c r="F9667" s="438">
        <v>21100000</v>
      </c>
      <c r="G9667" s="423">
        <v>2023</v>
      </c>
      <c r="H9667" s="424">
        <f>VLOOKUP(G9667,[3]잔가율!$B$3:$C$33,2,FALSE)</f>
        <v>0.82599999999999996</v>
      </c>
      <c r="I9667" s="434">
        <f t="shared" si="151"/>
        <v>17428600</v>
      </c>
    </row>
    <row r="9668" spans="1:9">
      <c r="A9668" s="421">
        <v>9667</v>
      </c>
      <c r="B9668" s="422" t="s">
        <v>7711</v>
      </c>
      <c r="C9668" s="422" t="s">
        <v>11561</v>
      </c>
      <c r="D9668" s="422" t="s">
        <v>13273</v>
      </c>
      <c r="E9668" s="422" t="s">
        <v>13677</v>
      </c>
      <c r="F9668" s="438">
        <v>18230000</v>
      </c>
      <c r="G9668" s="423">
        <v>2023</v>
      </c>
      <c r="H9668" s="424">
        <f>VLOOKUP(G9668,[3]잔가율!$B$3:$C$33,2,FALSE)</f>
        <v>0.82599999999999996</v>
      </c>
      <c r="I9668" s="434">
        <f t="shared" si="151"/>
        <v>15057980</v>
      </c>
    </row>
    <row r="9669" spans="1:9">
      <c r="A9669" s="421">
        <v>9668</v>
      </c>
      <c r="B9669" s="422" t="s">
        <v>7711</v>
      </c>
      <c r="C9669" s="422" t="s">
        <v>11561</v>
      </c>
      <c r="D9669" s="422" t="s">
        <v>13273</v>
      </c>
      <c r="E9669" s="422" t="s">
        <v>13678</v>
      </c>
      <c r="F9669" s="438">
        <v>20900000</v>
      </c>
      <c r="G9669" s="423">
        <v>2023</v>
      </c>
      <c r="H9669" s="424">
        <f>VLOOKUP(G9669,[3]잔가율!$B$3:$C$33,2,FALSE)</f>
        <v>0.82599999999999996</v>
      </c>
      <c r="I9669" s="434">
        <f t="shared" si="151"/>
        <v>17263400</v>
      </c>
    </row>
    <row r="9670" spans="1:9">
      <c r="A9670" s="421">
        <v>9669</v>
      </c>
      <c r="B9670" s="422" t="s">
        <v>7711</v>
      </c>
      <c r="C9670" s="422" t="s">
        <v>11561</v>
      </c>
      <c r="D9670" s="422" t="s">
        <v>13273</v>
      </c>
      <c r="E9670" s="422" t="s">
        <v>13679</v>
      </c>
      <c r="F9670" s="438">
        <v>13700000</v>
      </c>
      <c r="G9670" s="423">
        <v>2023</v>
      </c>
      <c r="H9670" s="424">
        <f>VLOOKUP(G9670,[3]잔가율!$B$3:$C$33,2,FALSE)</f>
        <v>0.82599999999999996</v>
      </c>
      <c r="I9670" s="434">
        <f t="shared" si="151"/>
        <v>11316200</v>
      </c>
    </row>
    <row r="9671" spans="1:9">
      <c r="A9671" s="421">
        <v>9670</v>
      </c>
      <c r="B9671" s="422" t="s">
        <v>7711</v>
      </c>
      <c r="C9671" s="422" t="s">
        <v>11561</v>
      </c>
      <c r="D9671" s="422" t="s">
        <v>13273</v>
      </c>
      <c r="E9671" s="422" t="s">
        <v>13680</v>
      </c>
      <c r="F9671" s="438">
        <v>14320000</v>
      </c>
      <c r="G9671" s="423">
        <v>2023</v>
      </c>
      <c r="H9671" s="424">
        <f>VLOOKUP(G9671,[3]잔가율!$B$3:$C$33,2,FALSE)</f>
        <v>0.82599999999999996</v>
      </c>
      <c r="I9671" s="434">
        <f t="shared" si="151"/>
        <v>11828320</v>
      </c>
    </row>
    <row r="9672" spans="1:9">
      <c r="A9672" s="421">
        <v>9671</v>
      </c>
      <c r="B9672" s="422" t="s">
        <v>7711</v>
      </c>
      <c r="C9672" s="422" t="s">
        <v>11561</v>
      </c>
      <c r="D9672" s="422" t="s">
        <v>13273</v>
      </c>
      <c r="E9672" s="422" t="s">
        <v>13681</v>
      </c>
      <c r="F9672" s="438">
        <v>12650000</v>
      </c>
      <c r="G9672" s="423">
        <v>2023</v>
      </c>
      <c r="H9672" s="424">
        <f>VLOOKUP(G9672,[3]잔가율!$B$3:$C$33,2,FALSE)</f>
        <v>0.82599999999999996</v>
      </c>
      <c r="I9672" s="434">
        <f t="shared" si="151"/>
        <v>10448900</v>
      </c>
    </row>
    <row r="9673" spans="1:9">
      <c r="A9673" s="421">
        <v>9672</v>
      </c>
      <c r="B9673" s="422" t="s">
        <v>7711</v>
      </c>
      <c r="C9673" s="422" t="s">
        <v>11561</v>
      </c>
      <c r="D9673" s="422" t="s">
        <v>13273</v>
      </c>
      <c r="E9673" s="422" t="s">
        <v>13682</v>
      </c>
      <c r="F9673" s="438">
        <v>21940000</v>
      </c>
      <c r="G9673" s="423">
        <v>2023</v>
      </c>
      <c r="H9673" s="424">
        <f>VLOOKUP(G9673,[3]잔가율!$B$3:$C$33,2,FALSE)</f>
        <v>0.82599999999999996</v>
      </c>
      <c r="I9673" s="434">
        <f t="shared" si="151"/>
        <v>18122440</v>
      </c>
    </row>
    <row r="9674" spans="1:9">
      <c r="A9674" s="421">
        <v>9673</v>
      </c>
      <c r="B9674" s="422" t="s">
        <v>7711</v>
      </c>
      <c r="C9674" s="422" t="s">
        <v>11561</v>
      </c>
      <c r="D9674" s="422" t="s">
        <v>13273</v>
      </c>
      <c r="E9674" s="422" t="s">
        <v>13683</v>
      </c>
      <c r="F9674" s="438">
        <v>21690000</v>
      </c>
      <c r="G9674" s="423">
        <v>2023</v>
      </c>
      <c r="H9674" s="424">
        <f>VLOOKUP(G9674,[3]잔가율!$B$3:$C$33,2,FALSE)</f>
        <v>0.82599999999999996</v>
      </c>
      <c r="I9674" s="434">
        <f t="shared" si="151"/>
        <v>17915940</v>
      </c>
    </row>
    <row r="9675" spans="1:9">
      <c r="A9675" s="421">
        <v>9674</v>
      </c>
      <c r="B9675" s="422" t="s">
        <v>7711</v>
      </c>
      <c r="C9675" s="422" t="s">
        <v>11561</v>
      </c>
      <c r="D9675" s="422" t="s">
        <v>13273</v>
      </c>
      <c r="E9675" s="422" t="s">
        <v>13684</v>
      </c>
      <c r="F9675" s="438">
        <v>12480000</v>
      </c>
      <c r="G9675" s="423">
        <v>2023</v>
      </c>
      <c r="H9675" s="424">
        <f>VLOOKUP(G9675,[3]잔가율!$B$3:$C$33,2,FALSE)</f>
        <v>0.82599999999999996</v>
      </c>
      <c r="I9675" s="434">
        <f t="shared" si="151"/>
        <v>10308480</v>
      </c>
    </row>
    <row r="9676" spans="1:9">
      <c r="A9676" s="421">
        <v>9675</v>
      </c>
      <c r="B9676" s="422" t="s">
        <v>7711</v>
      </c>
      <c r="C9676" s="422" t="s">
        <v>11561</v>
      </c>
      <c r="D9676" s="422" t="s">
        <v>13273</v>
      </c>
      <c r="E9676" s="422" t="s">
        <v>13685</v>
      </c>
      <c r="F9676" s="438">
        <v>13220000</v>
      </c>
      <c r="G9676" s="423">
        <v>2023</v>
      </c>
      <c r="H9676" s="424">
        <f>VLOOKUP(G9676,[3]잔가율!$B$3:$C$33,2,FALSE)</f>
        <v>0.82599999999999996</v>
      </c>
      <c r="I9676" s="434">
        <f t="shared" si="151"/>
        <v>10919720</v>
      </c>
    </row>
    <row r="9677" spans="1:9">
      <c r="A9677" s="421">
        <v>9676</v>
      </c>
      <c r="B9677" s="422" t="s">
        <v>7711</v>
      </c>
      <c r="C9677" s="422" t="s">
        <v>11561</v>
      </c>
      <c r="D9677" s="422" t="s">
        <v>13273</v>
      </c>
      <c r="E9677" s="422" t="s">
        <v>13686</v>
      </c>
      <c r="F9677" s="438">
        <v>14390000</v>
      </c>
      <c r="G9677" s="423">
        <v>2023</v>
      </c>
      <c r="H9677" s="424">
        <f>VLOOKUP(G9677,[3]잔가율!$B$3:$C$33,2,FALSE)</f>
        <v>0.82599999999999996</v>
      </c>
      <c r="I9677" s="434">
        <f t="shared" si="151"/>
        <v>11886140</v>
      </c>
    </row>
    <row r="9678" spans="1:9">
      <c r="A9678" s="421">
        <v>9677</v>
      </c>
      <c r="B9678" s="422" t="s">
        <v>7711</v>
      </c>
      <c r="C9678" s="422" t="s">
        <v>11561</v>
      </c>
      <c r="D9678" s="422" t="s">
        <v>13273</v>
      </c>
      <c r="E9678" s="422" t="s">
        <v>13687</v>
      </c>
      <c r="F9678" s="438">
        <v>15380000</v>
      </c>
      <c r="G9678" s="423">
        <v>2023</v>
      </c>
      <c r="H9678" s="424">
        <f>VLOOKUP(G9678,[3]잔가율!$B$3:$C$33,2,FALSE)</f>
        <v>0.82599999999999996</v>
      </c>
      <c r="I9678" s="434">
        <f t="shared" si="151"/>
        <v>12703880</v>
      </c>
    </row>
    <row r="9679" spans="1:9">
      <c r="A9679" s="421">
        <v>9678</v>
      </c>
      <c r="B9679" s="422" t="s">
        <v>7711</v>
      </c>
      <c r="C9679" s="422" t="s">
        <v>11561</v>
      </c>
      <c r="D9679" s="422" t="s">
        <v>13273</v>
      </c>
      <c r="E9679" s="422" t="s">
        <v>13688</v>
      </c>
      <c r="F9679" s="438">
        <v>20030000</v>
      </c>
      <c r="G9679" s="423">
        <v>2023</v>
      </c>
      <c r="H9679" s="424">
        <f>VLOOKUP(G9679,[3]잔가율!$B$3:$C$33,2,FALSE)</f>
        <v>0.82599999999999996</v>
      </c>
      <c r="I9679" s="434">
        <f t="shared" si="151"/>
        <v>16544780</v>
      </c>
    </row>
    <row r="9680" spans="1:9">
      <c r="A9680" s="421">
        <v>9679</v>
      </c>
      <c r="B9680" s="422" t="s">
        <v>7711</v>
      </c>
      <c r="C9680" s="422" t="s">
        <v>11561</v>
      </c>
      <c r="D9680" s="422" t="s">
        <v>13273</v>
      </c>
      <c r="E9680" s="422" t="s">
        <v>13689</v>
      </c>
      <c r="F9680" s="438">
        <v>20050000</v>
      </c>
      <c r="G9680" s="423">
        <v>2023</v>
      </c>
      <c r="H9680" s="424">
        <f>VLOOKUP(G9680,[3]잔가율!$B$3:$C$33,2,FALSE)</f>
        <v>0.82599999999999996</v>
      </c>
      <c r="I9680" s="434">
        <f t="shared" si="151"/>
        <v>16561300</v>
      </c>
    </row>
    <row r="9681" spans="1:9">
      <c r="A9681" s="421">
        <v>9680</v>
      </c>
      <c r="B9681" s="422" t="s">
        <v>7711</v>
      </c>
      <c r="C9681" s="422" t="s">
        <v>11561</v>
      </c>
      <c r="D9681" s="422" t="s">
        <v>13273</v>
      </c>
      <c r="E9681" s="422" t="s">
        <v>13690</v>
      </c>
      <c r="F9681" s="438">
        <v>19320000</v>
      </c>
      <c r="G9681" s="423">
        <v>2023</v>
      </c>
      <c r="H9681" s="424">
        <f>VLOOKUP(G9681,[3]잔가율!$B$3:$C$33,2,FALSE)</f>
        <v>0.82599999999999996</v>
      </c>
      <c r="I9681" s="434">
        <f t="shared" si="151"/>
        <v>15958320</v>
      </c>
    </row>
    <row r="9682" spans="1:9">
      <c r="A9682" s="421">
        <v>9681</v>
      </c>
      <c r="B9682" s="422" t="s">
        <v>7711</v>
      </c>
      <c r="C9682" s="422" t="s">
        <v>11561</v>
      </c>
      <c r="D9682" s="422" t="s">
        <v>13273</v>
      </c>
      <c r="E9682" s="422" t="s">
        <v>13691</v>
      </c>
      <c r="F9682" s="438">
        <v>18880000</v>
      </c>
      <c r="G9682" s="423">
        <v>2023</v>
      </c>
      <c r="H9682" s="424">
        <f>VLOOKUP(G9682,[3]잔가율!$B$3:$C$33,2,FALSE)</f>
        <v>0.82599999999999996</v>
      </c>
      <c r="I9682" s="434">
        <f t="shared" si="151"/>
        <v>15594880</v>
      </c>
    </row>
    <row r="9683" spans="1:9">
      <c r="A9683" s="421">
        <v>9682</v>
      </c>
      <c r="B9683" s="422" t="s">
        <v>7711</v>
      </c>
      <c r="C9683" s="422" t="s">
        <v>11561</v>
      </c>
      <c r="D9683" s="422" t="s">
        <v>13273</v>
      </c>
      <c r="E9683" s="422" t="s">
        <v>13692</v>
      </c>
      <c r="F9683" s="438">
        <v>20230000</v>
      </c>
      <c r="G9683" s="423">
        <v>2023</v>
      </c>
      <c r="H9683" s="424">
        <f>VLOOKUP(G9683,[3]잔가율!$B$3:$C$33,2,FALSE)</f>
        <v>0.82599999999999996</v>
      </c>
      <c r="I9683" s="434">
        <f t="shared" si="151"/>
        <v>16709980</v>
      </c>
    </row>
    <row r="9684" spans="1:9">
      <c r="A9684" s="421">
        <v>9683</v>
      </c>
      <c r="B9684" s="422" t="s">
        <v>7711</v>
      </c>
      <c r="C9684" s="422" t="s">
        <v>11561</v>
      </c>
      <c r="D9684" s="422" t="s">
        <v>13273</v>
      </c>
      <c r="E9684" s="422" t="s">
        <v>13693</v>
      </c>
      <c r="F9684" s="438">
        <v>9210000</v>
      </c>
      <c r="G9684" s="423">
        <v>2023</v>
      </c>
      <c r="H9684" s="424">
        <f>VLOOKUP(G9684,[3]잔가율!$B$3:$C$33,2,FALSE)</f>
        <v>0.82599999999999996</v>
      </c>
      <c r="I9684" s="434">
        <f t="shared" si="151"/>
        <v>7607460</v>
      </c>
    </row>
    <row r="9685" spans="1:9">
      <c r="A9685" s="421">
        <v>9684</v>
      </c>
      <c r="B9685" s="422" t="s">
        <v>7711</v>
      </c>
      <c r="C9685" s="422" t="s">
        <v>11561</v>
      </c>
      <c r="D9685" s="422" t="s">
        <v>13273</v>
      </c>
      <c r="E9685" s="422" t="s">
        <v>13694</v>
      </c>
      <c r="F9685" s="438">
        <v>8310000</v>
      </c>
      <c r="G9685" s="423">
        <v>2023</v>
      </c>
      <c r="H9685" s="424">
        <f>VLOOKUP(G9685,[3]잔가율!$B$3:$C$33,2,FALSE)</f>
        <v>0.82599999999999996</v>
      </c>
      <c r="I9685" s="434">
        <f t="shared" si="151"/>
        <v>6864060</v>
      </c>
    </row>
    <row r="9686" spans="1:9">
      <c r="A9686" s="421">
        <v>9685</v>
      </c>
      <c r="B9686" s="422" t="s">
        <v>7711</v>
      </c>
      <c r="C9686" s="422" t="s">
        <v>11561</v>
      </c>
      <c r="D9686" s="422" t="s">
        <v>13273</v>
      </c>
      <c r="E9686" s="422" t="s">
        <v>13695</v>
      </c>
      <c r="F9686" s="438">
        <v>9960000</v>
      </c>
      <c r="G9686" s="423">
        <v>2023</v>
      </c>
      <c r="H9686" s="424">
        <f>VLOOKUP(G9686,[3]잔가율!$B$3:$C$33,2,FALSE)</f>
        <v>0.82599999999999996</v>
      </c>
      <c r="I9686" s="434">
        <f t="shared" si="151"/>
        <v>8226960</v>
      </c>
    </row>
    <row r="9687" spans="1:9">
      <c r="A9687" s="421">
        <v>9686</v>
      </c>
      <c r="B9687" s="422" t="s">
        <v>7711</v>
      </c>
      <c r="C9687" s="422" t="s">
        <v>11561</v>
      </c>
      <c r="D9687" s="422" t="s">
        <v>13273</v>
      </c>
      <c r="E9687" s="422" t="s">
        <v>13696</v>
      </c>
      <c r="F9687" s="438">
        <v>12400000</v>
      </c>
      <c r="G9687" s="423">
        <v>2023</v>
      </c>
      <c r="H9687" s="424">
        <f>VLOOKUP(G9687,[3]잔가율!$B$3:$C$33,2,FALSE)</f>
        <v>0.82599999999999996</v>
      </c>
      <c r="I9687" s="434">
        <f t="shared" si="151"/>
        <v>10242400</v>
      </c>
    </row>
    <row r="9688" spans="1:9">
      <c r="A9688" s="421">
        <v>9687</v>
      </c>
      <c r="B9688" s="422" t="s">
        <v>7711</v>
      </c>
      <c r="C9688" s="422" t="s">
        <v>11561</v>
      </c>
      <c r="D9688" s="422" t="s">
        <v>13273</v>
      </c>
      <c r="E9688" s="422" t="s">
        <v>13697</v>
      </c>
      <c r="F9688" s="438">
        <v>12400000</v>
      </c>
      <c r="G9688" s="423">
        <v>2023</v>
      </c>
      <c r="H9688" s="424">
        <f>VLOOKUP(G9688,[3]잔가율!$B$3:$C$33,2,FALSE)</f>
        <v>0.82599999999999996</v>
      </c>
      <c r="I9688" s="434">
        <f t="shared" si="151"/>
        <v>10242400</v>
      </c>
    </row>
    <row r="9689" spans="1:9">
      <c r="A9689" s="421">
        <v>9688</v>
      </c>
      <c r="B9689" s="422" t="s">
        <v>7711</v>
      </c>
      <c r="C9689" s="422" t="s">
        <v>11561</v>
      </c>
      <c r="D9689" s="422" t="s">
        <v>13273</v>
      </c>
      <c r="E9689" s="422" t="s">
        <v>13698</v>
      </c>
      <c r="F9689" s="438">
        <v>9030000</v>
      </c>
      <c r="G9689" s="423">
        <v>2023</v>
      </c>
      <c r="H9689" s="424">
        <f>VLOOKUP(G9689,[3]잔가율!$B$3:$C$33,2,FALSE)</f>
        <v>0.82599999999999996</v>
      </c>
      <c r="I9689" s="434">
        <f t="shared" si="151"/>
        <v>7458780</v>
      </c>
    </row>
    <row r="9690" spans="1:9">
      <c r="A9690" s="421">
        <v>9689</v>
      </c>
      <c r="B9690" s="422" t="s">
        <v>7711</v>
      </c>
      <c r="C9690" s="422" t="s">
        <v>11561</v>
      </c>
      <c r="D9690" s="422" t="s">
        <v>13273</v>
      </c>
      <c r="E9690" s="422" t="s">
        <v>13699</v>
      </c>
      <c r="F9690" s="438">
        <v>10860000</v>
      </c>
      <c r="G9690" s="423">
        <v>2023</v>
      </c>
      <c r="H9690" s="424">
        <f>VLOOKUP(G9690,[3]잔가율!$B$3:$C$33,2,FALSE)</f>
        <v>0.82599999999999996</v>
      </c>
      <c r="I9690" s="434">
        <f t="shared" si="151"/>
        <v>8970360</v>
      </c>
    </row>
    <row r="9691" spans="1:9">
      <c r="A9691" s="421">
        <v>9690</v>
      </c>
      <c r="B9691" s="422" t="s">
        <v>7711</v>
      </c>
      <c r="C9691" s="422" t="s">
        <v>11561</v>
      </c>
      <c r="D9691" s="422" t="s">
        <v>13273</v>
      </c>
      <c r="E9691" s="422" t="s">
        <v>13700</v>
      </c>
      <c r="F9691" s="438">
        <v>8130000</v>
      </c>
      <c r="G9691" s="423">
        <v>2023</v>
      </c>
      <c r="H9691" s="424">
        <f>VLOOKUP(G9691,[3]잔가율!$B$3:$C$33,2,FALSE)</f>
        <v>0.82599999999999996</v>
      </c>
      <c r="I9691" s="434">
        <f t="shared" si="151"/>
        <v>6715380</v>
      </c>
    </row>
    <row r="9692" spans="1:9">
      <c r="A9692" s="421">
        <v>9691</v>
      </c>
      <c r="B9692" s="422" t="s">
        <v>7711</v>
      </c>
      <c r="C9692" s="422" t="s">
        <v>11561</v>
      </c>
      <c r="D9692" s="422" t="s">
        <v>13273</v>
      </c>
      <c r="E9692" s="422" t="s">
        <v>13701</v>
      </c>
      <c r="F9692" s="438">
        <v>9030000</v>
      </c>
      <c r="G9692" s="423">
        <v>2023</v>
      </c>
      <c r="H9692" s="424">
        <f>VLOOKUP(G9692,[3]잔가율!$B$3:$C$33,2,FALSE)</f>
        <v>0.82599999999999996</v>
      </c>
      <c r="I9692" s="434">
        <f t="shared" si="151"/>
        <v>7458780</v>
      </c>
    </row>
    <row r="9693" spans="1:9">
      <c r="A9693" s="421">
        <v>9692</v>
      </c>
      <c r="B9693" s="422" t="s">
        <v>7711</v>
      </c>
      <c r="C9693" s="422" t="s">
        <v>11561</v>
      </c>
      <c r="D9693" s="422" t="s">
        <v>13273</v>
      </c>
      <c r="E9693" s="422" t="s">
        <v>13702</v>
      </c>
      <c r="F9693" s="438">
        <v>9130000</v>
      </c>
      <c r="G9693" s="423">
        <v>2023</v>
      </c>
      <c r="H9693" s="424">
        <f>VLOOKUP(G9693,[3]잔가율!$B$3:$C$33,2,FALSE)</f>
        <v>0.82599999999999996</v>
      </c>
      <c r="I9693" s="434">
        <f t="shared" si="151"/>
        <v>7541380</v>
      </c>
    </row>
    <row r="9694" spans="1:9">
      <c r="A9694" s="421">
        <v>9693</v>
      </c>
      <c r="B9694" s="422" t="s">
        <v>7711</v>
      </c>
      <c r="C9694" s="422" t="s">
        <v>11561</v>
      </c>
      <c r="D9694" s="422" t="s">
        <v>13273</v>
      </c>
      <c r="E9694" s="422" t="s">
        <v>13703</v>
      </c>
      <c r="F9694" s="438">
        <v>13220000</v>
      </c>
      <c r="G9694" s="423">
        <v>2023</v>
      </c>
      <c r="H9694" s="424">
        <f>VLOOKUP(G9694,[3]잔가율!$B$3:$C$33,2,FALSE)</f>
        <v>0.82599999999999996</v>
      </c>
      <c r="I9694" s="434">
        <f t="shared" si="151"/>
        <v>10919720</v>
      </c>
    </row>
    <row r="9695" spans="1:9">
      <c r="A9695" s="421">
        <v>9694</v>
      </c>
      <c r="B9695" s="422" t="s">
        <v>7711</v>
      </c>
      <c r="C9695" s="422" t="s">
        <v>11561</v>
      </c>
      <c r="D9695" s="422" t="s">
        <v>13273</v>
      </c>
      <c r="E9695" s="422" t="s">
        <v>13704</v>
      </c>
      <c r="F9695" s="438">
        <v>11060000</v>
      </c>
      <c r="G9695" s="423">
        <v>2023</v>
      </c>
      <c r="H9695" s="424">
        <f>VLOOKUP(G9695,[3]잔가율!$B$3:$C$33,2,FALSE)</f>
        <v>0.82599999999999996</v>
      </c>
      <c r="I9695" s="434">
        <f t="shared" si="151"/>
        <v>9135560</v>
      </c>
    </row>
    <row r="9696" spans="1:9">
      <c r="A9696" s="421">
        <v>9695</v>
      </c>
      <c r="B9696" s="422" t="s">
        <v>7711</v>
      </c>
      <c r="C9696" s="422" t="s">
        <v>11561</v>
      </c>
      <c r="D9696" s="422" t="s">
        <v>13273</v>
      </c>
      <c r="E9696" s="422" t="s">
        <v>13705</v>
      </c>
      <c r="F9696" s="438">
        <v>11850000</v>
      </c>
      <c r="G9696" s="423">
        <v>2023</v>
      </c>
      <c r="H9696" s="424">
        <f>VLOOKUP(G9696,[3]잔가율!$B$3:$C$33,2,FALSE)</f>
        <v>0.82599999999999996</v>
      </c>
      <c r="I9696" s="434">
        <f t="shared" si="151"/>
        <v>9788100</v>
      </c>
    </row>
    <row r="9697" spans="1:9">
      <c r="A9697" s="421">
        <v>9696</v>
      </c>
      <c r="B9697" s="422" t="s">
        <v>7711</v>
      </c>
      <c r="C9697" s="422" t="s">
        <v>11561</v>
      </c>
      <c r="D9697" s="422" t="s">
        <v>13273</v>
      </c>
      <c r="E9697" s="422" t="s">
        <v>13706</v>
      </c>
      <c r="F9697" s="438">
        <v>11130000</v>
      </c>
      <c r="G9697" s="423">
        <v>2023</v>
      </c>
      <c r="H9697" s="424">
        <f>VLOOKUP(G9697,[3]잔가율!$B$3:$C$33,2,FALSE)</f>
        <v>0.82599999999999996</v>
      </c>
      <c r="I9697" s="434">
        <f t="shared" si="151"/>
        <v>9193380</v>
      </c>
    </row>
    <row r="9698" spans="1:9">
      <c r="A9698" s="421">
        <v>9697</v>
      </c>
      <c r="B9698" s="422" t="s">
        <v>7711</v>
      </c>
      <c r="C9698" s="422" t="s">
        <v>11561</v>
      </c>
      <c r="D9698" s="422" t="s">
        <v>13273</v>
      </c>
      <c r="E9698" s="422" t="s">
        <v>13707</v>
      </c>
      <c r="F9698" s="438">
        <v>15030000</v>
      </c>
      <c r="G9698" s="423">
        <v>2023</v>
      </c>
      <c r="H9698" s="424">
        <f>VLOOKUP(G9698,[3]잔가율!$B$3:$C$33,2,FALSE)</f>
        <v>0.82599999999999996</v>
      </c>
      <c r="I9698" s="434">
        <f t="shared" si="151"/>
        <v>12414780</v>
      </c>
    </row>
    <row r="9699" spans="1:9">
      <c r="A9699" s="421">
        <v>9698</v>
      </c>
      <c r="B9699" s="422" t="s">
        <v>7711</v>
      </c>
      <c r="C9699" s="422" t="s">
        <v>11561</v>
      </c>
      <c r="D9699" s="422" t="s">
        <v>13273</v>
      </c>
      <c r="E9699" s="422" t="s">
        <v>13708</v>
      </c>
      <c r="F9699" s="438">
        <v>14430000</v>
      </c>
      <c r="G9699" s="423">
        <v>2023</v>
      </c>
      <c r="H9699" s="424">
        <f>VLOOKUP(G9699,[3]잔가율!$B$3:$C$33,2,FALSE)</f>
        <v>0.82599999999999996</v>
      </c>
      <c r="I9699" s="434">
        <f t="shared" si="151"/>
        <v>11919180</v>
      </c>
    </row>
    <row r="9700" spans="1:9">
      <c r="A9700" s="421">
        <v>9699</v>
      </c>
      <c r="B9700" s="422" t="s">
        <v>7711</v>
      </c>
      <c r="C9700" s="422" t="s">
        <v>11561</v>
      </c>
      <c r="D9700" s="422" t="s">
        <v>13273</v>
      </c>
      <c r="E9700" s="422" t="s">
        <v>13709</v>
      </c>
      <c r="F9700" s="438">
        <v>15830000</v>
      </c>
      <c r="G9700" s="423">
        <v>2023</v>
      </c>
      <c r="H9700" s="424">
        <f>VLOOKUP(G9700,[3]잔가율!$B$3:$C$33,2,FALSE)</f>
        <v>0.82599999999999996</v>
      </c>
      <c r="I9700" s="434">
        <f t="shared" si="151"/>
        <v>13075580</v>
      </c>
    </row>
    <row r="9701" spans="1:9">
      <c r="A9701" s="421">
        <v>9700</v>
      </c>
      <c r="B9701" s="422" t="s">
        <v>7711</v>
      </c>
      <c r="C9701" s="422" t="s">
        <v>11561</v>
      </c>
      <c r="D9701" s="422" t="s">
        <v>13273</v>
      </c>
      <c r="E9701" s="422" t="s">
        <v>13710</v>
      </c>
      <c r="F9701" s="438">
        <v>13070000</v>
      </c>
      <c r="G9701" s="423">
        <v>2023</v>
      </c>
      <c r="H9701" s="424">
        <f>VLOOKUP(G9701,[3]잔가율!$B$3:$C$33,2,FALSE)</f>
        <v>0.82599999999999996</v>
      </c>
      <c r="I9701" s="434">
        <f t="shared" si="151"/>
        <v>10795820</v>
      </c>
    </row>
    <row r="9702" spans="1:9">
      <c r="A9702" s="421">
        <v>9701</v>
      </c>
      <c r="B9702" s="422" t="s">
        <v>7711</v>
      </c>
      <c r="C9702" s="422" t="s">
        <v>11561</v>
      </c>
      <c r="D9702" s="422" t="s">
        <v>13273</v>
      </c>
      <c r="E9702" s="422" t="s">
        <v>13711</v>
      </c>
      <c r="F9702" s="438">
        <v>14860000</v>
      </c>
      <c r="G9702" s="423">
        <v>2023</v>
      </c>
      <c r="H9702" s="424">
        <f>VLOOKUP(G9702,[3]잔가율!$B$3:$C$33,2,FALSE)</f>
        <v>0.82599999999999996</v>
      </c>
      <c r="I9702" s="434">
        <f t="shared" si="151"/>
        <v>12274360</v>
      </c>
    </row>
    <row r="9703" spans="1:9">
      <c r="A9703" s="421">
        <v>9702</v>
      </c>
      <c r="B9703" s="422" t="s">
        <v>7711</v>
      </c>
      <c r="C9703" s="422" t="s">
        <v>11561</v>
      </c>
      <c r="D9703" s="422" t="s">
        <v>13273</v>
      </c>
      <c r="E9703" s="422" t="s">
        <v>13712</v>
      </c>
      <c r="F9703" s="438">
        <v>13180000</v>
      </c>
      <c r="G9703" s="423">
        <v>2023</v>
      </c>
      <c r="H9703" s="424">
        <f>VLOOKUP(G9703,[3]잔가율!$B$3:$C$33,2,FALSE)</f>
        <v>0.82599999999999996</v>
      </c>
      <c r="I9703" s="434">
        <f t="shared" si="151"/>
        <v>10886680</v>
      </c>
    </row>
    <row r="9704" spans="1:9">
      <c r="A9704" s="421">
        <v>9703</v>
      </c>
      <c r="B9704" s="422" t="s">
        <v>7711</v>
      </c>
      <c r="C9704" s="422" t="s">
        <v>11561</v>
      </c>
      <c r="D9704" s="422" t="s">
        <v>13273</v>
      </c>
      <c r="E9704" s="422" t="s">
        <v>13713</v>
      </c>
      <c r="F9704" s="438">
        <v>13180000</v>
      </c>
      <c r="G9704" s="423">
        <v>2023</v>
      </c>
      <c r="H9704" s="424">
        <f>VLOOKUP(G9704,[3]잔가율!$B$3:$C$33,2,FALSE)</f>
        <v>0.82599999999999996</v>
      </c>
      <c r="I9704" s="434">
        <f t="shared" si="151"/>
        <v>10886680</v>
      </c>
    </row>
    <row r="9705" spans="1:9">
      <c r="A9705" s="421">
        <v>9704</v>
      </c>
      <c r="B9705" s="422" t="s">
        <v>7711</v>
      </c>
      <c r="C9705" s="422" t="s">
        <v>11561</v>
      </c>
      <c r="D9705" s="422" t="s">
        <v>13273</v>
      </c>
      <c r="E9705" s="422" t="s">
        <v>13714</v>
      </c>
      <c r="F9705" s="438">
        <v>12220000</v>
      </c>
      <c r="G9705" s="423">
        <v>2023</v>
      </c>
      <c r="H9705" s="424">
        <f>VLOOKUP(G9705,[3]잔가율!$B$3:$C$33,2,FALSE)</f>
        <v>0.82599999999999996</v>
      </c>
      <c r="I9705" s="434">
        <f t="shared" si="151"/>
        <v>10093720</v>
      </c>
    </row>
    <row r="9706" spans="1:9">
      <c r="A9706" s="421">
        <v>9705</v>
      </c>
      <c r="B9706" s="422" t="s">
        <v>7711</v>
      </c>
      <c r="C9706" s="422" t="s">
        <v>11561</v>
      </c>
      <c r="D9706" s="422" t="s">
        <v>13273</v>
      </c>
      <c r="E9706" s="422" t="s">
        <v>13715</v>
      </c>
      <c r="F9706" s="438">
        <v>13710000</v>
      </c>
      <c r="G9706" s="423">
        <v>2023</v>
      </c>
      <c r="H9706" s="424">
        <f>VLOOKUP(G9706,[3]잔가율!$B$3:$C$33,2,FALSE)</f>
        <v>0.82599999999999996</v>
      </c>
      <c r="I9706" s="434">
        <f t="shared" si="151"/>
        <v>11324460</v>
      </c>
    </row>
    <row r="9707" spans="1:9">
      <c r="A9707" s="421">
        <v>9706</v>
      </c>
      <c r="B9707" s="422" t="s">
        <v>7711</v>
      </c>
      <c r="C9707" s="422" t="s">
        <v>11561</v>
      </c>
      <c r="D9707" s="422" t="s">
        <v>13273</v>
      </c>
      <c r="E9707" s="422" t="s">
        <v>13716</v>
      </c>
      <c r="F9707" s="438">
        <v>13080000</v>
      </c>
      <c r="G9707" s="423">
        <v>2023</v>
      </c>
      <c r="H9707" s="424">
        <f>VLOOKUP(G9707,[3]잔가율!$B$3:$C$33,2,FALSE)</f>
        <v>0.82599999999999996</v>
      </c>
      <c r="I9707" s="434">
        <f t="shared" si="151"/>
        <v>10804080</v>
      </c>
    </row>
    <row r="9708" spans="1:9">
      <c r="A9708" s="421">
        <v>9707</v>
      </c>
      <c r="B9708" s="422" t="s">
        <v>7711</v>
      </c>
      <c r="C9708" s="422" t="s">
        <v>11561</v>
      </c>
      <c r="D9708" s="422" t="s">
        <v>13273</v>
      </c>
      <c r="E9708" s="422" t="s">
        <v>13717</v>
      </c>
      <c r="F9708" s="438">
        <v>13850000</v>
      </c>
      <c r="G9708" s="423">
        <v>2023</v>
      </c>
      <c r="H9708" s="424">
        <f>VLOOKUP(G9708,[3]잔가율!$B$3:$C$33,2,FALSE)</f>
        <v>0.82599999999999996</v>
      </c>
      <c r="I9708" s="434">
        <f t="shared" si="151"/>
        <v>11440100</v>
      </c>
    </row>
    <row r="9709" spans="1:9">
      <c r="A9709" s="421">
        <v>9708</v>
      </c>
      <c r="B9709" s="422" t="s">
        <v>7711</v>
      </c>
      <c r="C9709" s="422" t="s">
        <v>11561</v>
      </c>
      <c r="D9709" s="422" t="s">
        <v>13273</v>
      </c>
      <c r="E9709" s="422" t="s">
        <v>13718</v>
      </c>
      <c r="F9709" s="438">
        <v>12670000</v>
      </c>
      <c r="G9709" s="423">
        <v>2023</v>
      </c>
      <c r="H9709" s="424">
        <f>VLOOKUP(G9709,[3]잔가율!$B$3:$C$33,2,FALSE)</f>
        <v>0.82599999999999996</v>
      </c>
      <c r="I9709" s="434">
        <f t="shared" si="151"/>
        <v>10465420</v>
      </c>
    </row>
    <row r="9710" spans="1:9">
      <c r="A9710" s="421">
        <v>9709</v>
      </c>
      <c r="B9710" s="422" t="s">
        <v>7711</v>
      </c>
      <c r="C9710" s="422" t="s">
        <v>11561</v>
      </c>
      <c r="D9710" s="422" t="s">
        <v>13273</v>
      </c>
      <c r="E9710" s="422" t="s">
        <v>13719</v>
      </c>
      <c r="F9710" s="438">
        <v>12980000</v>
      </c>
      <c r="G9710" s="423">
        <v>2023</v>
      </c>
      <c r="H9710" s="424">
        <f>VLOOKUP(G9710,[3]잔가율!$B$3:$C$33,2,FALSE)</f>
        <v>0.82599999999999996</v>
      </c>
      <c r="I9710" s="434">
        <f t="shared" si="151"/>
        <v>10721480</v>
      </c>
    </row>
    <row r="9711" spans="1:9">
      <c r="A9711" s="421">
        <v>9710</v>
      </c>
      <c r="B9711" s="422" t="s">
        <v>7711</v>
      </c>
      <c r="C9711" s="422" t="s">
        <v>11561</v>
      </c>
      <c r="D9711" s="422" t="s">
        <v>13273</v>
      </c>
      <c r="E9711" s="422" t="s">
        <v>13720</v>
      </c>
      <c r="F9711" s="438">
        <v>13380000</v>
      </c>
      <c r="G9711" s="423">
        <v>2023</v>
      </c>
      <c r="H9711" s="424">
        <f>VLOOKUP(G9711,[3]잔가율!$B$3:$C$33,2,FALSE)</f>
        <v>0.82599999999999996</v>
      </c>
      <c r="I9711" s="434">
        <f t="shared" si="151"/>
        <v>11051880</v>
      </c>
    </row>
    <row r="9712" spans="1:9">
      <c r="A9712" s="421">
        <v>9711</v>
      </c>
      <c r="B9712" s="422" t="s">
        <v>7711</v>
      </c>
      <c r="C9712" s="422" t="s">
        <v>11561</v>
      </c>
      <c r="D9712" s="422" t="s">
        <v>13273</v>
      </c>
      <c r="E9712" s="422" t="s">
        <v>13721</v>
      </c>
      <c r="F9712" s="438">
        <v>11950000</v>
      </c>
      <c r="G9712" s="423">
        <v>2023</v>
      </c>
      <c r="H9712" s="424">
        <f>VLOOKUP(G9712,[3]잔가율!$B$3:$C$33,2,FALSE)</f>
        <v>0.82599999999999996</v>
      </c>
      <c r="I9712" s="434">
        <f t="shared" si="151"/>
        <v>9870700</v>
      </c>
    </row>
    <row r="9713" spans="1:9">
      <c r="A9713" s="421">
        <v>9712</v>
      </c>
      <c r="B9713" s="422" t="s">
        <v>7711</v>
      </c>
      <c r="C9713" s="422" t="s">
        <v>11561</v>
      </c>
      <c r="D9713" s="422" t="s">
        <v>13273</v>
      </c>
      <c r="E9713" s="422" t="s">
        <v>13722</v>
      </c>
      <c r="F9713" s="438">
        <v>12070000</v>
      </c>
      <c r="G9713" s="423">
        <v>2023</v>
      </c>
      <c r="H9713" s="424">
        <f>VLOOKUP(G9713,[3]잔가율!$B$3:$C$33,2,FALSE)</f>
        <v>0.82599999999999996</v>
      </c>
      <c r="I9713" s="434">
        <f t="shared" si="151"/>
        <v>9969820</v>
      </c>
    </row>
    <row r="9714" spans="1:9">
      <c r="A9714" s="421">
        <v>9713</v>
      </c>
      <c r="B9714" s="422" t="s">
        <v>7711</v>
      </c>
      <c r="C9714" s="422" t="s">
        <v>11561</v>
      </c>
      <c r="D9714" s="422" t="s">
        <v>13273</v>
      </c>
      <c r="E9714" s="422" t="s">
        <v>13723</v>
      </c>
      <c r="F9714" s="438">
        <v>11920000</v>
      </c>
      <c r="G9714" s="423">
        <v>2023</v>
      </c>
      <c r="H9714" s="424">
        <f>VLOOKUP(G9714,[3]잔가율!$B$3:$C$33,2,FALSE)</f>
        <v>0.82599999999999996</v>
      </c>
      <c r="I9714" s="434">
        <f t="shared" si="151"/>
        <v>9845920</v>
      </c>
    </row>
    <row r="9715" spans="1:9">
      <c r="A9715" s="421">
        <v>9714</v>
      </c>
      <c r="B9715" s="422" t="s">
        <v>7711</v>
      </c>
      <c r="C9715" s="422" t="s">
        <v>11561</v>
      </c>
      <c r="D9715" s="422" t="s">
        <v>13273</v>
      </c>
      <c r="E9715" s="422" t="s">
        <v>13724</v>
      </c>
      <c r="F9715" s="438">
        <v>11950000</v>
      </c>
      <c r="G9715" s="423">
        <v>2023</v>
      </c>
      <c r="H9715" s="424">
        <f>VLOOKUP(G9715,[3]잔가율!$B$3:$C$33,2,FALSE)</f>
        <v>0.82599999999999996</v>
      </c>
      <c r="I9715" s="434">
        <f t="shared" si="151"/>
        <v>9870700</v>
      </c>
    </row>
    <row r="9716" spans="1:9">
      <c r="A9716" s="421">
        <v>9715</v>
      </c>
      <c r="B9716" s="422" t="s">
        <v>7711</v>
      </c>
      <c r="C9716" s="422" t="s">
        <v>11561</v>
      </c>
      <c r="D9716" s="422" t="s">
        <v>13273</v>
      </c>
      <c r="E9716" s="422" t="s">
        <v>13725</v>
      </c>
      <c r="F9716" s="438">
        <v>11950000</v>
      </c>
      <c r="G9716" s="423">
        <v>2023</v>
      </c>
      <c r="H9716" s="424">
        <f>VLOOKUP(G9716,[3]잔가율!$B$3:$C$33,2,FALSE)</f>
        <v>0.82599999999999996</v>
      </c>
      <c r="I9716" s="434">
        <f t="shared" si="151"/>
        <v>9870700</v>
      </c>
    </row>
    <row r="9717" spans="1:9">
      <c r="A9717" s="421">
        <v>9716</v>
      </c>
      <c r="B9717" s="422" t="s">
        <v>7711</v>
      </c>
      <c r="C9717" s="422" t="s">
        <v>11561</v>
      </c>
      <c r="D9717" s="422" t="s">
        <v>13273</v>
      </c>
      <c r="E9717" s="422" t="s">
        <v>13726</v>
      </c>
      <c r="F9717" s="438">
        <v>12080000</v>
      </c>
      <c r="G9717" s="423">
        <v>2023</v>
      </c>
      <c r="H9717" s="424">
        <f>VLOOKUP(G9717,[3]잔가율!$B$3:$C$33,2,FALSE)</f>
        <v>0.82599999999999996</v>
      </c>
      <c r="I9717" s="434">
        <f t="shared" si="151"/>
        <v>9978080</v>
      </c>
    </row>
    <row r="9718" spans="1:9">
      <c r="A9718" s="421">
        <v>9717</v>
      </c>
      <c r="B9718" s="422" t="s">
        <v>7711</v>
      </c>
      <c r="C9718" s="422" t="s">
        <v>11561</v>
      </c>
      <c r="D9718" s="422" t="s">
        <v>13273</v>
      </c>
      <c r="E9718" s="422" t="s">
        <v>13727</v>
      </c>
      <c r="F9718" s="438">
        <v>11870000</v>
      </c>
      <c r="G9718" s="423">
        <v>2023</v>
      </c>
      <c r="H9718" s="424">
        <f>VLOOKUP(G9718,[3]잔가율!$B$3:$C$33,2,FALSE)</f>
        <v>0.82599999999999996</v>
      </c>
      <c r="I9718" s="434">
        <f t="shared" si="151"/>
        <v>9804620</v>
      </c>
    </row>
    <row r="9719" spans="1:9">
      <c r="A9719" s="421">
        <v>9718</v>
      </c>
      <c r="B9719" s="422" t="s">
        <v>7711</v>
      </c>
      <c r="C9719" s="422" t="s">
        <v>11561</v>
      </c>
      <c r="D9719" s="422" t="s">
        <v>13273</v>
      </c>
      <c r="E9719" s="422" t="s">
        <v>13728</v>
      </c>
      <c r="F9719" s="438">
        <v>10630000</v>
      </c>
      <c r="G9719" s="423">
        <v>2023</v>
      </c>
      <c r="H9719" s="424">
        <f>VLOOKUP(G9719,[3]잔가율!$B$3:$C$33,2,FALSE)</f>
        <v>0.82599999999999996</v>
      </c>
      <c r="I9719" s="434">
        <f t="shared" si="151"/>
        <v>8780380</v>
      </c>
    </row>
    <row r="9720" spans="1:9">
      <c r="A9720" s="421">
        <v>9719</v>
      </c>
      <c r="B9720" s="422" t="s">
        <v>7711</v>
      </c>
      <c r="C9720" s="422" t="s">
        <v>11561</v>
      </c>
      <c r="D9720" s="422" t="s">
        <v>13273</v>
      </c>
      <c r="E9720" s="422" t="s">
        <v>13729</v>
      </c>
      <c r="F9720" s="438">
        <v>11910000</v>
      </c>
      <c r="G9720" s="423">
        <v>2023</v>
      </c>
      <c r="H9720" s="424">
        <f>VLOOKUP(G9720,[3]잔가율!$B$3:$C$33,2,FALSE)</f>
        <v>0.82599999999999996</v>
      </c>
      <c r="I9720" s="434">
        <f t="shared" si="151"/>
        <v>9837660</v>
      </c>
    </row>
    <row r="9721" spans="1:9">
      <c r="A9721" s="421">
        <v>9720</v>
      </c>
      <c r="B9721" s="422" t="s">
        <v>7711</v>
      </c>
      <c r="C9721" s="422" t="s">
        <v>11561</v>
      </c>
      <c r="D9721" s="422" t="s">
        <v>13273</v>
      </c>
      <c r="E9721" s="422" t="s">
        <v>13730</v>
      </c>
      <c r="F9721" s="438">
        <v>11890000</v>
      </c>
      <c r="G9721" s="423">
        <v>2023</v>
      </c>
      <c r="H9721" s="424">
        <f>VLOOKUP(G9721,[3]잔가율!$B$3:$C$33,2,FALSE)</f>
        <v>0.82599999999999996</v>
      </c>
      <c r="I9721" s="434">
        <f t="shared" si="151"/>
        <v>9821140</v>
      </c>
    </row>
    <row r="9722" spans="1:9">
      <c r="A9722" s="421">
        <v>9721</v>
      </c>
      <c r="B9722" s="422" t="s">
        <v>7711</v>
      </c>
      <c r="C9722" s="422" t="s">
        <v>11561</v>
      </c>
      <c r="D9722" s="422" t="s">
        <v>13273</v>
      </c>
      <c r="E9722" s="422" t="s">
        <v>13731</v>
      </c>
      <c r="F9722" s="438">
        <v>13950000</v>
      </c>
      <c r="G9722" s="423">
        <v>2023</v>
      </c>
      <c r="H9722" s="424">
        <f>VLOOKUP(G9722,[3]잔가율!$B$3:$C$33,2,FALSE)</f>
        <v>0.82599999999999996</v>
      </c>
      <c r="I9722" s="434">
        <f t="shared" si="151"/>
        <v>11522700</v>
      </c>
    </row>
    <row r="9723" spans="1:9">
      <c r="A9723" s="421">
        <v>9722</v>
      </c>
      <c r="B9723" s="422" t="s">
        <v>7711</v>
      </c>
      <c r="C9723" s="422" t="s">
        <v>11561</v>
      </c>
      <c r="D9723" s="422" t="s">
        <v>13273</v>
      </c>
      <c r="E9723" s="422" t="s">
        <v>13732</v>
      </c>
      <c r="F9723" s="438">
        <v>13980000</v>
      </c>
      <c r="G9723" s="423">
        <v>2023</v>
      </c>
      <c r="H9723" s="424">
        <f>VLOOKUP(G9723,[3]잔가율!$B$3:$C$33,2,FALSE)</f>
        <v>0.82599999999999996</v>
      </c>
      <c r="I9723" s="434">
        <f t="shared" si="151"/>
        <v>11547480</v>
      </c>
    </row>
    <row r="9724" spans="1:9">
      <c r="A9724" s="421">
        <v>9723</v>
      </c>
      <c r="B9724" s="422" t="s">
        <v>7711</v>
      </c>
      <c r="C9724" s="422" t="s">
        <v>11561</v>
      </c>
      <c r="D9724" s="422" t="s">
        <v>13273</v>
      </c>
      <c r="E9724" s="422" t="s">
        <v>13733</v>
      </c>
      <c r="F9724" s="438">
        <v>13400000</v>
      </c>
      <c r="G9724" s="423">
        <v>2023</v>
      </c>
      <c r="H9724" s="424">
        <f>VLOOKUP(G9724,[3]잔가율!$B$3:$C$33,2,FALSE)</f>
        <v>0.82599999999999996</v>
      </c>
      <c r="I9724" s="434">
        <f t="shared" si="151"/>
        <v>11068400</v>
      </c>
    </row>
    <row r="9725" spans="1:9">
      <c r="A9725" s="421">
        <v>9724</v>
      </c>
      <c r="B9725" s="422" t="s">
        <v>7711</v>
      </c>
      <c r="C9725" s="422" t="s">
        <v>11561</v>
      </c>
      <c r="D9725" s="422" t="s">
        <v>13273</v>
      </c>
      <c r="E9725" s="422" t="s">
        <v>13734</v>
      </c>
      <c r="F9725" s="438">
        <v>13760000</v>
      </c>
      <c r="G9725" s="423">
        <v>2023</v>
      </c>
      <c r="H9725" s="424">
        <f>VLOOKUP(G9725,[3]잔가율!$B$3:$C$33,2,FALSE)</f>
        <v>0.82599999999999996</v>
      </c>
      <c r="I9725" s="434">
        <f t="shared" si="151"/>
        <v>11365760</v>
      </c>
    </row>
    <row r="9726" spans="1:9">
      <c r="A9726" s="421">
        <v>9725</v>
      </c>
      <c r="B9726" s="422" t="s">
        <v>7711</v>
      </c>
      <c r="C9726" s="422" t="s">
        <v>11561</v>
      </c>
      <c r="D9726" s="422" t="s">
        <v>13273</v>
      </c>
      <c r="E9726" s="422" t="s">
        <v>13735</v>
      </c>
      <c r="F9726" s="438">
        <v>17900000</v>
      </c>
      <c r="G9726" s="423">
        <v>2023</v>
      </c>
      <c r="H9726" s="424">
        <f>VLOOKUP(G9726,[3]잔가율!$B$3:$C$33,2,FALSE)</f>
        <v>0.82599999999999996</v>
      </c>
      <c r="I9726" s="434">
        <f t="shared" si="151"/>
        <v>14785400</v>
      </c>
    </row>
    <row r="9727" spans="1:9">
      <c r="A9727" s="421">
        <v>9726</v>
      </c>
      <c r="B9727" s="422" t="s">
        <v>7711</v>
      </c>
      <c r="C9727" s="422" t="s">
        <v>11561</v>
      </c>
      <c r="D9727" s="422" t="s">
        <v>13273</v>
      </c>
      <c r="E9727" s="422" t="s">
        <v>13736</v>
      </c>
      <c r="F9727" s="438">
        <v>11210000</v>
      </c>
      <c r="G9727" s="423">
        <v>2023</v>
      </c>
      <c r="H9727" s="424">
        <f>VLOOKUP(G9727,[3]잔가율!$B$3:$C$33,2,FALSE)</f>
        <v>0.82599999999999996</v>
      </c>
      <c r="I9727" s="434">
        <f t="shared" si="151"/>
        <v>9259460</v>
      </c>
    </row>
    <row r="9728" spans="1:9">
      <c r="A9728" s="421">
        <v>9727</v>
      </c>
      <c r="B9728" s="422" t="s">
        <v>7711</v>
      </c>
      <c r="C9728" s="422" t="s">
        <v>11561</v>
      </c>
      <c r="D9728" s="422" t="s">
        <v>13273</v>
      </c>
      <c r="E9728" s="422" t="s">
        <v>13737</v>
      </c>
      <c r="F9728" s="438">
        <v>10250000</v>
      </c>
      <c r="G9728" s="423">
        <v>2023</v>
      </c>
      <c r="H9728" s="424">
        <f>VLOOKUP(G9728,[3]잔가율!$B$3:$C$33,2,FALSE)</f>
        <v>0.82599999999999996</v>
      </c>
      <c r="I9728" s="434">
        <f t="shared" si="151"/>
        <v>8466500</v>
      </c>
    </row>
    <row r="9729" spans="1:9">
      <c r="A9729" s="421">
        <v>9728</v>
      </c>
      <c r="B9729" s="422" t="s">
        <v>7711</v>
      </c>
      <c r="C9729" s="422" t="s">
        <v>11561</v>
      </c>
      <c r="D9729" s="422" t="s">
        <v>13273</v>
      </c>
      <c r="E9729" s="422" t="s">
        <v>13738</v>
      </c>
      <c r="F9729" s="438">
        <v>13650000</v>
      </c>
      <c r="G9729" s="423">
        <v>2023</v>
      </c>
      <c r="H9729" s="424">
        <f>VLOOKUP(G9729,[3]잔가율!$B$3:$C$33,2,FALSE)</f>
        <v>0.82599999999999996</v>
      </c>
      <c r="I9729" s="434">
        <f t="shared" si="151"/>
        <v>11274900</v>
      </c>
    </row>
    <row r="9730" spans="1:9">
      <c r="A9730" s="421">
        <v>9729</v>
      </c>
      <c r="B9730" s="426" t="s">
        <v>7711</v>
      </c>
      <c r="C9730" s="426" t="s">
        <v>11561</v>
      </c>
      <c r="D9730" s="426" t="s">
        <v>15870</v>
      </c>
      <c r="E9730" s="426" t="s">
        <v>13739</v>
      </c>
      <c r="F9730" s="441">
        <v>33900000</v>
      </c>
      <c r="G9730" s="423">
        <v>2023</v>
      </c>
      <c r="H9730" s="424">
        <f>VLOOKUP(G9730,[3]잔가율!$B$3:$C$33,2,FALSE)</f>
        <v>0.82599999999999996</v>
      </c>
      <c r="I9730" s="434">
        <f t="shared" ref="I9730:I9793" si="152">ROUNDDOWN(F9730*H9730,0)</f>
        <v>28001400</v>
      </c>
    </row>
    <row r="9731" spans="1:9">
      <c r="A9731" s="421">
        <v>9730</v>
      </c>
      <c r="B9731" s="426" t="s">
        <v>7711</v>
      </c>
      <c r="C9731" s="426" t="s">
        <v>11561</v>
      </c>
      <c r="D9731" s="426" t="s">
        <v>15870</v>
      </c>
      <c r="E9731" s="426" t="s">
        <v>13740</v>
      </c>
      <c r="F9731" s="441">
        <v>29630000</v>
      </c>
      <c r="G9731" s="423">
        <v>2023</v>
      </c>
      <c r="H9731" s="424">
        <f>VLOOKUP(G9731,[3]잔가율!$B$3:$C$33,2,FALSE)</f>
        <v>0.82599999999999996</v>
      </c>
      <c r="I9731" s="434">
        <f t="shared" si="152"/>
        <v>24474380</v>
      </c>
    </row>
    <row r="9732" spans="1:9">
      <c r="A9732" s="421">
        <v>9731</v>
      </c>
      <c r="B9732" s="426" t="s">
        <v>7711</v>
      </c>
      <c r="C9732" s="426" t="s">
        <v>11561</v>
      </c>
      <c r="D9732" s="426" t="s">
        <v>15870</v>
      </c>
      <c r="E9732" s="426" t="s">
        <v>13741</v>
      </c>
      <c r="F9732" s="441">
        <v>34290000</v>
      </c>
      <c r="G9732" s="423">
        <v>2023</v>
      </c>
      <c r="H9732" s="424">
        <f>VLOOKUP(G9732,[3]잔가율!$B$3:$C$33,2,FALSE)</f>
        <v>0.82599999999999996</v>
      </c>
      <c r="I9732" s="434">
        <f t="shared" si="152"/>
        <v>28323540</v>
      </c>
    </row>
    <row r="9733" spans="1:9">
      <c r="A9733" s="421">
        <v>9732</v>
      </c>
      <c r="B9733" s="426" t="s">
        <v>7711</v>
      </c>
      <c r="C9733" s="426" t="s">
        <v>11561</v>
      </c>
      <c r="D9733" s="426" t="s">
        <v>15870</v>
      </c>
      <c r="E9733" s="426" t="s">
        <v>13742</v>
      </c>
      <c r="F9733" s="441">
        <v>34340000</v>
      </c>
      <c r="G9733" s="423">
        <v>2023</v>
      </c>
      <c r="H9733" s="424">
        <f>VLOOKUP(G9733,[3]잔가율!$B$3:$C$33,2,FALSE)</f>
        <v>0.82599999999999996</v>
      </c>
      <c r="I9733" s="434">
        <f t="shared" si="152"/>
        <v>28364840</v>
      </c>
    </row>
    <row r="9734" spans="1:9">
      <c r="A9734" s="421">
        <v>9733</v>
      </c>
      <c r="B9734" s="426" t="s">
        <v>7711</v>
      </c>
      <c r="C9734" s="426" t="s">
        <v>11561</v>
      </c>
      <c r="D9734" s="426" t="s">
        <v>15870</v>
      </c>
      <c r="E9734" s="426" t="s">
        <v>13743</v>
      </c>
      <c r="F9734" s="441">
        <v>30090000</v>
      </c>
      <c r="G9734" s="423">
        <v>2023</v>
      </c>
      <c r="H9734" s="424">
        <f>VLOOKUP(G9734,[3]잔가율!$B$3:$C$33,2,FALSE)</f>
        <v>0.82599999999999996</v>
      </c>
      <c r="I9734" s="434">
        <f t="shared" si="152"/>
        <v>24854340</v>
      </c>
    </row>
    <row r="9735" spans="1:9">
      <c r="A9735" s="421">
        <v>9734</v>
      </c>
      <c r="B9735" s="426" t="s">
        <v>7711</v>
      </c>
      <c r="C9735" s="426" t="s">
        <v>11561</v>
      </c>
      <c r="D9735" s="426" t="s">
        <v>15870</v>
      </c>
      <c r="E9735" s="426" t="s">
        <v>13744</v>
      </c>
      <c r="F9735" s="441">
        <v>35220000</v>
      </c>
      <c r="G9735" s="423">
        <v>2023</v>
      </c>
      <c r="H9735" s="424">
        <f>VLOOKUP(G9735,[3]잔가율!$B$3:$C$33,2,FALSE)</f>
        <v>0.82599999999999996</v>
      </c>
      <c r="I9735" s="434">
        <f t="shared" si="152"/>
        <v>29091720</v>
      </c>
    </row>
    <row r="9736" spans="1:9">
      <c r="A9736" s="421">
        <v>9735</v>
      </c>
      <c r="B9736" s="426" t="s">
        <v>7711</v>
      </c>
      <c r="C9736" s="426" t="s">
        <v>11561</v>
      </c>
      <c r="D9736" s="426" t="s">
        <v>15870</v>
      </c>
      <c r="E9736" s="426" t="s">
        <v>13745</v>
      </c>
      <c r="F9736" s="441">
        <v>31110000</v>
      </c>
      <c r="G9736" s="423">
        <v>2023</v>
      </c>
      <c r="H9736" s="424">
        <f>VLOOKUP(G9736,[3]잔가율!$B$3:$C$33,2,FALSE)</f>
        <v>0.82599999999999996</v>
      </c>
      <c r="I9736" s="434">
        <f t="shared" si="152"/>
        <v>25696860</v>
      </c>
    </row>
    <row r="9737" spans="1:9">
      <c r="A9737" s="421">
        <v>9736</v>
      </c>
      <c r="B9737" s="313" t="s">
        <v>7711</v>
      </c>
      <c r="C9737" s="422" t="s">
        <v>11561</v>
      </c>
      <c r="D9737" s="422" t="s">
        <v>13746</v>
      </c>
      <c r="E9737" s="422" t="s">
        <v>13747</v>
      </c>
      <c r="F9737" s="440">
        <v>34650000</v>
      </c>
      <c r="G9737" s="423">
        <v>2023</v>
      </c>
      <c r="H9737" s="424">
        <f>VLOOKUP(G9737,[3]잔가율!$B$3:$C$33,2,FALSE)</f>
        <v>0.82599999999999996</v>
      </c>
      <c r="I9737" s="434">
        <f t="shared" si="152"/>
        <v>28620900</v>
      </c>
    </row>
    <row r="9738" spans="1:9">
      <c r="A9738" s="421">
        <v>9737</v>
      </c>
      <c r="B9738" s="313" t="s">
        <v>7711</v>
      </c>
      <c r="C9738" s="422" t="s">
        <v>11561</v>
      </c>
      <c r="D9738" s="422" t="s">
        <v>13746</v>
      </c>
      <c r="E9738" s="422" t="s">
        <v>13748</v>
      </c>
      <c r="F9738" s="440">
        <v>34360000</v>
      </c>
      <c r="G9738" s="423">
        <v>2023</v>
      </c>
      <c r="H9738" s="424">
        <f>VLOOKUP(G9738,[3]잔가율!$B$3:$C$33,2,FALSE)</f>
        <v>0.82599999999999996</v>
      </c>
      <c r="I9738" s="434">
        <f t="shared" si="152"/>
        <v>28381360</v>
      </c>
    </row>
    <row r="9739" spans="1:9">
      <c r="A9739" s="421">
        <v>9738</v>
      </c>
      <c r="B9739" s="313" t="s">
        <v>7711</v>
      </c>
      <c r="C9739" s="422" t="s">
        <v>11561</v>
      </c>
      <c r="D9739" s="422" t="s">
        <v>13746</v>
      </c>
      <c r="E9739" s="422" t="s">
        <v>13749</v>
      </c>
      <c r="F9739" s="440">
        <v>36690000</v>
      </c>
      <c r="G9739" s="423">
        <v>2023</v>
      </c>
      <c r="H9739" s="424">
        <f>VLOOKUP(G9739,[3]잔가율!$B$3:$C$33,2,FALSE)</f>
        <v>0.82599999999999996</v>
      </c>
      <c r="I9739" s="434">
        <f t="shared" si="152"/>
        <v>30305940</v>
      </c>
    </row>
    <row r="9740" spans="1:9">
      <c r="A9740" s="421">
        <v>9739</v>
      </c>
      <c r="B9740" s="313" t="s">
        <v>7711</v>
      </c>
      <c r="C9740" s="422" t="s">
        <v>11561</v>
      </c>
      <c r="D9740" s="422" t="s">
        <v>13746</v>
      </c>
      <c r="E9740" s="422" t="s">
        <v>13750</v>
      </c>
      <c r="F9740" s="440">
        <v>39930000</v>
      </c>
      <c r="G9740" s="423">
        <v>2023</v>
      </c>
      <c r="H9740" s="424">
        <f>VLOOKUP(G9740,[3]잔가율!$B$3:$C$33,2,FALSE)</f>
        <v>0.82599999999999996</v>
      </c>
      <c r="I9740" s="434">
        <f t="shared" si="152"/>
        <v>32982180</v>
      </c>
    </row>
    <row r="9741" spans="1:9">
      <c r="A9741" s="421">
        <v>9740</v>
      </c>
      <c r="B9741" s="313" t="s">
        <v>7711</v>
      </c>
      <c r="C9741" s="422" t="s">
        <v>11561</v>
      </c>
      <c r="D9741" s="422" t="s">
        <v>13746</v>
      </c>
      <c r="E9741" s="422" t="s">
        <v>13751</v>
      </c>
      <c r="F9741" s="440">
        <v>36390000</v>
      </c>
      <c r="G9741" s="423">
        <v>2023</v>
      </c>
      <c r="H9741" s="424">
        <f>VLOOKUP(G9741,[3]잔가율!$B$3:$C$33,2,FALSE)</f>
        <v>0.82599999999999996</v>
      </c>
      <c r="I9741" s="434">
        <f t="shared" si="152"/>
        <v>30058140</v>
      </c>
    </row>
    <row r="9742" spans="1:9">
      <c r="A9742" s="421">
        <v>9741</v>
      </c>
      <c r="B9742" s="313" t="s">
        <v>7711</v>
      </c>
      <c r="C9742" s="422" t="s">
        <v>11561</v>
      </c>
      <c r="D9742" s="422" t="s">
        <v>13746</v>
      </c>
      <c r="E9742" s="422" t="s">
        <v>13752</v>
      </c>
      <c r="F9742" s="440">
        <v>39250000</v>
      </c>
      <c r="G9742" s="423">
        <v>2023</v>
      </c>
      <c r="H9742" s="424">
        <f>VLOOKUP(G9742,[3]잔가율!$B$3:$C$33,2,FALSE)</f>
        <v>0.82599999999999996</v>
      </c>
      <c r="I9742" s="434">
        <f t="shared" si="152"/>
        <v>32420500</v>
      </c>
    </row>
    <row r="9743" spans="1:9">
      <c r="A9743" s="421">
        <v>9742</v>
      </c>
      <c r="B9743" s="313" t="s">
        <v>7711</v>
      </c>
      <c r="C9743" s="422" t="s">
        <v>11561</v>
      </c>
      <c r="D9743" s="422" t="s">
        <v>13746</v>
      </c>
      <c r="E9743" s="422" t="s">
        <v>13753</v>
      </c>
      <c r="F9743" s="440">
        <v>36610000</v>
      </c>
      <c r="G9743" s="423">
        <v>2023</v>
      </c>
      <c r="H9743" s="424">
        <f>VLOOKUP(G9743,[3]잔가율!$B$3:$C$33,2,FALSE)</f>
        <v>0.82599999999999996</v>
      </c>
      <c r="I9743" s="434">
        <f t="shared" si="152"/>
        <v>30239860</v>
      </c>
    </row>
    <row r="9744" spans="1:9">
      <c r="A9744" s="421">
        <v>9743</v>
      </c>
      <c r="B9744" s="313" t="s">
        <v>7711</v>
      </c>
      <c r="C9744" s="422" t="s">
        <v>11561</v>
      </c>
      <c r="D9744" s="422" t="s">
        <v>13746</v>
      </c>
      <c r="E9744" s="422" t="s">
        <v>13754</v>
      </c>
      <c r="F9744" s="440">
        <v>36610000</v>
      </c>
      <c r="G9744" s="423">
        <v>2023</v>
      </c>
      <c r="H9744" s="424">
        <f>VLOOKUP(G9744,[3]잔가율!$B$3:$C$33,2,FALSE)</f>
        <v>0.82599999999999996</v>
      </c>
      <c r="I9744" s="434">
        <f t="shared" si="152"/>
        <v>30239860</v>
      </c>
    </row>
    <row r="9745" spans="1:9">
      <c r="A9745" s="421">
        <v>9744</v>
      </c>
      <c r="B9745" s="313" t="s">
        <v>7711</v>
      </c>
      <c r="C9745" s="422" t="s">
        <v>11561</v>
      </c>
      <c r="D9745" s="422" t="s">
        <v>15871</v>
      </c>
      <c r="E9745" s="422" t="s">
        <v>13756</v>
      </c>
      <c r="F9745" s="440">
        <v>26660000</v>
      </c>
      <c r="G9745" s="423">
        <v>2023</v>
      </c>
      <c r="H9745" s="424">
        <f>VLOOKUP(G9745,[3]잔가율!$B$3:$C$33,2,FALSE)</f>
        <v>0.82599999999999996</v>
      </c>
      <c r="I9745" s="434">
        <f t="shared" si="152"/>
        <v>22021160</v>
      </c>
    </row>
    <row r="9746" spans="1:9">
      <c r="A9746" s="421">
        <v>9745</v>
      </c>
      <c r="B9746" s="313" t="s">
        <v>7711</v>
      </c>
      <c r="C9746" s="422" t="s">
        <v>11561</v>
      </c>
      <c r="D9746" s="422" t="s">
        <v>15871</v>
      </c>
      <c r="E9746" s="422" t="s">
        <v>13757</v>
      </c>
      <c r="F9746" s="440">
        <v>28660000</v>
      </c>
      <c r="G9746" s="423">
        <v>2023</v>
      </c>
      <c r="H9746" s="424">
        <f>VLOOKUP(G9746,[3]잔가율!$B$3:$C$33,2,FALSE)</f>
        <v>0.82599999999999996</v>
      </c>
      <c r="I9746" s="434">
        <f t="shared" si="152"/>
        <v>23673160</v>
      </c>
    </row>
    <row r="9747" spans="1:9">
      <c r="A9747" s="421">
        <v>9746</v>
      </c>
      <c r="B9747" s="313" t="s">
        <v>7711</v>
      </c>
      <c r="C9747" s="422" t="s">
        <v>11561</v>
      </c>
      <c r="D9747" s="422" t="s">
        <v>15871</v>
      </c>
      <c r="E9747" s="422" t="s">
        <v>13758</v>
      </c>
      <c r="F9747" s="440">
        <v>27530000</v>
      </c>
      <c r="G9747" s="423">
        <v>2023</v>
      </c>
      <c r="H9747" s="424">
        <f>VLOOKUP(G9747,[3]잔가율!$B$3:$C$33,2,FALSE)</f>
        <v>0.82599999999999996</v>
      </c>
      <c r="I9747" s="434">
        <f t="shared" si="152"/>
        <v>22739780</v>
      </c>
    </row>
    <row r="9748" spans="1:9">
      <c r="A9748" s="421">
        <v>9747</v>
      </c>
      <c r="B9748" s="313" t="s">
        <v>7711</v>
      </c>
      <c r="C9748" s="422" t="s">
        <v>11561</v>
      </c>
      <c r="D9748" s="422" t="s">
        <v>15871</v>
      </c>
      <c r="E9748" s="422" t="s">
        <v>13759</v>
      </c>
      <c r="F9748" s="440">
        <v>29590000</v>
      </c>
      <c r="G9748" s="423">
        <v>2023</v>
      </c>
      <c r="H9748" s="424">
        <f>VLOOKUP(G9748,[3]잔가율!$B$3:$C$33,2,FALSE)</f>
        <v>0.82599999999999996</v>
      </c>
      <c r="I9748" s="434">
        <f t="shared" si="152"/>
        <v>24441340</v>
      </c>
    </row>
    <row r="9749" spans="1:9">
      <c r="A9749" s="421">
        <v>9748</v>
      </c>
      <c r="B9749" s="313" t="s">
        <v>7711</v>
      </c>
      <c r="C9749" s="422" t="s">
        <v>11561</v>
      </c>
      <c r="D9749" s="422" t="s">
        <v>15871</v>
      </c>
      <c r="E9749" s="422" t="s">
        <v>13760</v>
      </c>
      <c r="F9749" s="440">
        <v>31760000</v>
      </c>
      <c r="G9749" s="423">
        <v>2023</v>
      </c>
      <c r="H9749" s="424">
        <f>VLOOKUP(G9749,[3]잔가율!$B$3:$C$33,2,FALSE)</f>
        <v>0.82599999999999996</v>
      </c>
      <c r="I9749" s="434">
        <f t="shared" si="152"/>
        <v>26233760</v>
      </c>
    </row>
    <row r="9750" spans="1:9">
      <c r="A9750" s="421">
        <v>9749</v>
      </c>
      <c r="B9750" s="313" t="s">
        <v>15840</v>
      </c>
      <c r="C9750" s="422" t="s">
        <v>11561</v>
      </c>
      <c r="D9750" s="422" t="s">
        <v>15871</v>
      </c>
      <c r="E9750" s="422" t="s">
        <v>13761</v>
      </c>
      <c r="F9750" s="440">
        <v>32180000</v>
      </c>
      <c r="G9750" s="423">
        <v>2023</v>
      </c>
      <c r="H9750" s="424">
        <f>VLOOKUP(G9750,[3]잔가율!$B$3:$C$33,2,FALSE)</f>
        <v>0.82599999999999996</v>
      </c>
      <c r="I9750" s="434">
        <f t="shared" si="152"/>
        <v>26580680</v>
      </c>
    </row>
    <row r="9751" spans="1:9">
      <c r="A9751" s="421">
        <v>9750</v>
      </c>
      <c r="B9751" s="313" t="s">
        <v>7711</v>
      </c>
      <c r="C9751" s="426" t="s">
        <v>11561</v>
      </c>
      <c r="D9751" s="426" t="s">
        <v>13755</v>
      </c>
      <c r="E9751" s="426" t="s">
        <v>13762</v>
      </c>
      <c r="F9751" s="442">
        <v>26700000</v>
      </c>
      <c r="G9751" s="423">
        <v>2023</v>
      </c>
      <c r="H9751" s="424">
        <f>VLOOKUP(G9751,[3]잔가율!$B$3:$C$33,2,FALSE)</f>
        <v>0.82599999999999996</v>
      </c>
      <c r="I9751" s="434">
        <f t="shared" si="152"/>
        <v>22054200</v>
      </c>
    </row>
    <row r="9752" spans="1:9">
      <c r="A9752" s="421">
        <v>9751</v>
      </c>
      <c r="B9752" s="313" t="s">
        <v>7711</v>
      </c>
      <c r="C9752" s="426" t="s">
        <v>11561</v>
      </c>
      <c r="D9752" s="426" t="s">
        <v>13755</v>
      </c>
      <c r="E9752" s="426" t="s">
        <v>13763</v>
      </c>
      <c r="F9752" s="442">
        <v>29110000</v>
      </c>
      <c r="G9752" s="423">
        <v>2023</v>
      </c>
      <c r="H9752" s="424">
        <f>VLOOKUP(G9752,[3]잔가율!$B$3:$C$33,2,FALSE)</f>
        <v>0.82599999999999996</v>
      </c>
      <c r="I9752" s="434">
        <f t="shared" si="152"/>
        <v>24044860</v>
      </c>
    </row>
    <row r="9753" spans="1:9">
      <c r="A9753" s="421">
        <v>9752</v>
      </c>
      <c r="B9753" s="313" t="s">
        <v>7711</v>
      </c>
      <c r="C9753" s="425" t="s">
        <v>11561</v>
      </c>
      <c r="D9753" s="425" t="s">
        <v>13755</v>
      </c>
      <c r="E9753" s="425" t="s">
        <v>13764</v>
      </c>
      <c r="F9753" s="444">
        <v>31630000</v>
      </c>
      <c r="G9753" s="423">
        <v>2023</v>
      </c>
      <c r="H9753" s="424">
        <f>VLOOKUP(G9753,[3]잔가율!$B$3:$C$33,2,FALSE)</f>
        <v>0.82599999999999996</v>
      </c>
      <c r="I9753" s="434">
        <f t="shared" si="152"/>
        <v>26126380</v>
      </c>
    </row>
    <row r="9754" spans="1:9">
      <c r="A9754" s="421">
        <v>9753</v>
      </c>
      <c r="B9754" s="313" t="s">
        <v>7711</v>
      </c>
      <c r="C9754" s="425" t="s">
        <v>11561</v>
      </c>
      <c r="D9754" s="425" t="s">
        <v>13755</v>
      </c>
      <c r="E9754" s="425" t="s">
        <v>13765</v>
      </c>
      <c r="F9754" s="444">
        <v>33430000</v>
      </c>
      <c r="G9754" s="423">
        <v>2023</v>
      </c>
      <c r="H9754" s="424">
        <f>VLOOKUP(G9754,[3]잔가율!$B$3:$C$33,2,FALSE)</f>
        <v>0.82599999999999996</v>
      </c>
      <c r="I9754" s="434">
        <f t="shared" si="152"/>
        <v>27613180</v>
      </c>
    </row>
    <row r="9755" spans="1:9">
      <c r="A9755" s="421">
        <v>9754</v>
      </c>
      <c r="B9755" s="313" t="s">
        <v>7711</v>
      </c>
      <c r="C9755" s="425" t="s">
        <v>11561</v>
      </c>
      <c r="D9755" s="425" t="s">
        <v>13755</v>
      </c>
      <c r="E9755" s="425" t="s">
        <v>13766</v>
      </c>
      <c r="F9755" s="444">
        <v>33630000</v>
      </c>
      <c r="G9755" s="423">
        <v>2023</v>
      </c>
      <c r="H9755" s="424">
        <f>VLOOKUP(G9755,[3]잔가율!$B$3:$C$33,2,FALSE)</f>
        <v>0.82599999999999996</v>
      </c>
      <c r="I9755" s="434">
        <f t="shared" si="152"/>
        <v>27778380</v>
      </c>
    </row>
    <row r="9756" spans="1:9">
      <c r="A9756" s="421">
        <v>9755</v>
      </c>
      <c r="B9756" s="313" t="s">
        <v>7711</v>
      </c>
      <c r="C9756" s="426" t="s">
        <v>11561</v>
      </c>
      <c r="D9756" s="426" t="s">
        <v>13755</v>
      </c>
      <c r="E9756" s="426" t="s">
        <v>13767</v>
      </c>
      <c r="F9756" s="442">
        <v>28020000</v>
      </c>
      <c r="G9756" s="423">
        <v>2023</v>
      </c>
      <c r="H9756" s="424">
        <f>VLOOKUP(G9756,[3]잔가율!$B$3:$C$33,2,FALSE)</f>
        <v>0.82599999999999996</v>
      </c>
      <c r="I9756" s="434">
        <f t="shared" si="152"/>
        <v>23144520</v>
      </c>
    </row>
    <row r="9757" spans="1:9">
      <c r="A9757" s="421">
        <v>9756</v>
      </c>
      <c r="B9757" s="313" t="s">
        <v>7711</v>
      </c>
      <c r="C9757" s="425" t="s">
        <v>11561</v>
      </c>
      <c r="D9757" s="425" t="s">
        <v>13755</v>
      </c>
      <c r="E9757" s="425" t="s">
        <v>13768</v>
      </c>
      <c r="F9757" s="444">
        <v>28350000</v>
      </c>
      <c r="G9757" s="423">
        <v>2023</v>
      </c>
      <c r="H9757" s="424">
        <f>VLOOKUP(G9757,[3]잔가율!$B$3:$C$33,2,FALSE)</f>
        <v>0.82599999999999996</v>
      </c>
      <c r="I9757" s="434">
        <f t="shared" si="152"/>
        <v>23417100</v>
      </c>
    </row>
    <row r="9758" spans="1:9">
      <c r="A9758" s="421">
        <v>9757</v>
      </c>
      <c r="B9758" s="313" t="s">
        <v>7711</v>
      </c>
      <c r="C9758" s="425" t="s">
        <v>11561</v>
      </c>
      <c r="D9758" s="425" t="s">
        <v>13755</v>
      </c>
      <c r="E9758" s="425" t="s">
        <v>13769</v>
      </c>
      <c r="F9758" s="444">
        <v>30950000</v>
      </c>
      <c r="G9758" s="423">
        <v>2023</v>
      </c>
      <c r="H9758" s="424">
        <f>VLOOKUP(G9758,[3]잔가율!$B$3:$C$33,2,FALSE)</f>
        <v>0.82599999999999996</v>
      </c>
      <c r="I9758" s="434">
        <f t="shared" si="152"/>
        <v>25564700</v>
      </c>
    </row>
    <row r="9759" spans="1:9">
      <c r="A9759" s="421">
        <v>9758</v>
      </c>
      <c r="B9759" s="313" t="s">
        <v>7711</v>
      </c>
      <c r="C9759" s="425" t="s">
        <v>11561</v>
      </c>
      <c r="D9759" s="425" t="s">
        <v>13755</v>
      </c>
      <c r="E9759" s="425" t="s">
        <v>13770</v>
      </c>
      <c r="F9759" s="444">
        <v>34320000</v>
      </c>
      <c r="G9759" s="423">
        <v>2023</v>
      </c>
      <c r="H9759" s="424">
        <f>VLOOKUP(G9759,[3]잔가율!$B$3:$C$33,2,FALSE)</f>
        <v>0.82599999999999996</v>
      </c>
      <c r="I9759" s="434">
        <f t="shared" si="152"/>
        <v>28348320</v>
      </c>
    </row>
    <row r="9760" spans="1:9">
      <c r="A9760" s="421">
        <v>9759</v>
      </c>
      <c r="B9760" s="313" t="s">
        <v>7711</v>
      </c>
      <c r="C9760" s="425" t="s">
        <v>11561</v>
      </c>
      <c r="D9760" s="425" t="s">
        <v>13755</v>
      </c>
      <c r="E9760" s="425" t="s">
        <v>13771</v>
      </c>
      <c r="F9760" s="444">
        <v>26280000</v>
      </c>
      <c r="G9760" s="423">
        <v>2023</v>
      </c>
      <c r="H9760" s="424">
        <f>VLOOKUP(G9760,[3]잔가율!$B$3:$C$33,2,FALSE)</f>
        <v>0.82599999999999996</v>
      </c>
      <c r="I9760" s="434">
        <f t="shared" si="152"/>
        <v>21707280</v>
      </c>
    </row>
    <row r="9761" spans="1:9">
      <c r="A9761" s="421">
        <v>9760</v>
      </c>
      <c r="B9761" s="313" t="s">
        <v>7711</v>
      </c>
      <c r="C9761" s="425" t="s">
        <v>11561</v>
      </c>
      <c r="D9761" s="425" t="s">
        <v>13755</v>
      </c>
      <c r="E9761" s="425" t="s">
        <v>13772</v>
      </c>
      <c r="F9761" s="444">
        <v>28280000</v>
      </c>
      <c r="G9761" s="423">
        <v>2023</v>
      </c>
      <c r="H9761" s="424">
        <f>VLOOKUP(G9761,[3]잔가율!$B$3:$C$33,2,FALSE)</f>
        <v>0.82599999999999996</v>
      </c>
      <c r="I9761" s="434">
        <f t="shared" si="152"/>
        <v>23359280</v>
      </c>
    </row>
    <row r="9762" spans="1:9">
      <c r="A9762" s="421">
        <v>9761</v>
      </c>
      <c r="B9762" s="313" t="s">
        <v>7711</v>
      </c>
      <c r="C9762" s="426" t="s">
        <v>11561</v>
      </c>
      <c r="D9762" s="426" t="s">
        <v>13755</v>
      </c>
      <c r="E9762" s="426" t="s">
        <v>13773</v>
      </c>
      <c r="F9762" s="442">
        <v>30060000</v>
      </c>
      <c r="G9762" s="423">
        <v>2023</v>
      </c>
      <c r="H9762" s="424">
        <f>VLOOKUP(G9762,[3]잔가율!$B$3:$C$33,2,FALSE)</f>
        <v>0.82599999999999996</v>
      </c>
      <c r="I9762" s="434">
        <f t="shared" si="152"/>
        <v>24829560</v>
      </c>
    </row>
    <row r="9763" spans="1:9">
      <c r="A9763" s="421">
        <v>9762</v>
      </c>
      <c r="B9763" s="313" t="s">
        <v>7711</v>
      </c>
      <c r="C9763" s="425" t="s">
        <v>11561</v>
      </c>
      <c r="D9763" s="425" t="s">
        <v>13755</v>
      </c>
      <c r="E9763" s="425" t="s">
        <v>13774</v>
      </c>
      <c r="F9763" s="444">
        <v>34150000</v>
      </c>
      <c r="G9763" s="423">
        <v>2023</v>
      </c>
      <c r="H9763" s="424">
        <f>VLOOKUP(G9763,[3]잔가율!$B$3:$C$33,2,FALSE)</f>
        <v>0.82599999999999996</v>
      </c>
      <c r="I9763" s="434">
        <f t="shared" si="152"/>
        <v>28207900</v>
      </c>
    </row>
    <row r="9764" spans="1:9">
      <c r="A9764" s="421">
        <v>9763</v>
      </c>
      <c r="B9764" s="313" t="s">
        <v>7711</v>
      </c>
      <c r="C9764" s="426" t="s">
        <v>11561</v>
      </c>
      <c r="D9764" s="426" t="s">
        <v>13755</v>
      </c>
      <c r="E9764" s="426" t="s">
        <v>13775</v>
      </c>
      <c r="F9764" s="442">
        <v>33720000</v>
      </c>
      <c r="G9764" s="423">
        <v>2023</v>
      </c>
      <c r="H9764" s="424">
        <f>VLOOKUP(G9764,[3]잔가율!$B$3:$C$33,2,FALSE)</f>
        <v>0.82599999999999996</v>
      </c>
      <c r="I9764" s="434">
        <f t="shared" si="152"/>
        <v>27852720</v>
      </c>
    </row>
    <row r="9765" spans="1:9">
      <c r="A9765" s="421">
        <v>9764</v>
      </c>
      <c r="B9765" s="313" t="s">
        <v>7711</v>
      </c>
      <c r="C9765" s="425" t="s">
        <v>11561</v>
      </c>
      <c r="D9765" s="425" t="s">
        <v>13755</v>
      </c>
      <c r="E9765" s="425" t="s">
        <v>13776</v>
      </c>
      <c r="F9765" s="444">
        <v>30140000</v>
      </c>
      <c r="G9765" s="423">
        <v>2023</v>
      </c>
      <c r="H9765" s="424">
        <f>VLOOKUP(G9765,[3]잔가율!$B$3:$C$33,2,FALSE)</f>
        <v>0.82599999999999996</v>
      </c>
      <c r="I9765" s="434">
        <f t="shared" si="152"/>
        <v>24895640</v>
      </c>
    </row>
    <row r="9766" spans="1:9">
      <c r="A9766" s="421">
        <v>9765</v>
      </c>
      <c r="B9766" s="313" t="s">
        <v>7711</v>
      </c>
      <c r="C9766" s="426" t="s">
        <v>11561</v>
      </c>
      <c r="D9766" s="426" t="s">
        <v>13755</v>
      </c>
      <c r="E9766" s="426" t="s">
        <v>13777</v>
      </c>
      <c r="F9766" s="442">
        <v>30130000</v>
      </c>
      <c r="G9766" s="423">
        <v>2023</v>
      </c>
      <c r="H9766" s="424">
        <f>VLOOKUP(G9766,[3]잔가율!$B$3:$C$33,2,FALSE)</f>
        <v>0.82599999999999996</v>
      </c>
      <c r="I9766" s="434">
        <f t="shared" si="152"/>
        <v>24887380</v>
      </c>
    </row>
    <row r="9767" spans="1:9">
      <c r="A9767" s="421">
        <v>9766</v>
      </c>
      <c r="B9767" s="313" t="s">
        <v>7711</v>
      </c>
      <c r="C9767" s="426" t="s">
        <v>11561</v>
      </c>
      <c r="D9767" s="426" t="s">
        <v>13755</v>
      </c>
      <c r="E9767" s="426" t="s">
        <v>13778</v>
      </c>
      <c r="F9767" s="442">
        <v>33110000</v>
      </c>
      <c r="G9767" s="423">
        <v>2023</v>
      </c>
      <c r="H9767" s="424">
        <f>VLOOKUP(G9767,[3]잔가율!$B$3:$C$33,2,FALSE)</f>
        <v>0.82599999999999996</v>
      </c>
      <c r="I9767" s="434">
        <f t="shared" si="152"/>
        <v>27348860</v>
      </c>
    </row>
    <row r="9768" spans="1:9">
      <c r="A9768" s="421">
        <v>9767</v>
      </c>
      <c r="B9768" s="313" t="s">
        <v>7711</v>
      </c>
      <c r="C9768" s="422" t="s">
        <v>11561</v>
      </c>
      <c r="D9768" s="422" t="s">
        <v>13755</v>
      </c>
      <c r="E9768" s="422" t="s">
        <v>13779</v>
      </c>
      <c r="F9768" s="440">
        <v>27530000</v>
      </c>
      <c r="G9768" s="423">
        <v>2023</v>
      </c>
      <c r="H9768" s="424">
        <f>VLOOKUP(G9768,[3]잔가율!$B$3:$C$33,2,FALSE)</f>
        <v>0.82599999999999996</v>
      </c>
      <c r="I9768" s="434">
        <f t="shared" si="152"/>
        <v>22739780</v>
      </c>
    </row>
    <row r="9769" spans="1:9">
      <c r="A9769" s="421">
        <v>9768</v>
      </c>
      <c r="B9769" s="313" t="s">
        <v>15840</v>
      </c>
      <c r="C9769" s="422" t="s">
        <v>11561</v>
      </c>
      <c r="D9769" s="422" t="s">
        <v>13755</v>
      </c>
      <c r="E9769" s="422" t="s">
        <v>13780</v>
      </c>
      <c r="F9769" s="440">
        <v>28560000</v>
      </c>
      <c r="G9769" s="423">
        <v>2023</v>
      </c>
      <c r="H9769" s="424">
        <f>VLOOKUP(G9769,[3]잔가율!$B$3:$C$33,2,FALSE)</f>
        <v>0.82599999999999996</v>
      </c>
      <c r="I9769" s="434">
        <f t="shared" si="152"/>
        <v>23590560</v>
      </c>
    </row>
    <row r="9770" spans="1:9">
      <c r="A9770" s="421">
        <v>9769</v>
      </c>
      <c r="B9770" s="313" t="s">
        <v>7711</v>
      </c>
      <c r="C9770" s="422" t="s">
        <v>11561</v>
      </c>
      <c r="D9770" s="422" t="s">
        <v>13755</v>
      </c>
      <c r="E9770" s="422" t="s">
        <v>13781</v>
      </c>
      <c r="F9770" s="440">
        <v>29810000</v>
      </c>
      <c r="G9770" s="423">
        <v>2023</v>
      </c>
      <c r="H9770" s="424">
        <f>VLOOKUP(G9770,[3]잔가율!$B$3:$C$33,2,FALSE)</f>
        <v>0.82599999999999996</v>
      </c>
      <c r="I9770" s="434">
        <f t="shared" si="152"/>
        <v>24623060</v>
      </c>
    </row>
    <row r="9771" spans="1:9">
      <c r="A9771" s="421">
        <v>9770</v>
      </c>
      <c r="B9771" s="313" t="s">
        <v>7711</v>
      </c>
      <c r="C9771" s="422" t="s">
        <v>11561</v>
      </c>
      <c r="D9771" s="422" t="s">
        <v>13755</v>
      </c>
      <c r="E9771" s="422" t="s">
        <v>13782</v>
      </c>
      <c r="F9771" s="440">
        <v>30480000</v>
      </c>
      <c r="G9771" s="423">
        <v>2023</v>
      </c>
      <c r="H9771" s="424">
        <f>VLOOKUP(G9771,[3]잔가율!$B$3:$C$33,2,FALSE)</f>
        <v>0.82599999999999996</v>
      </c>
      <c r="I9771" s="434">
        <f t="shared" si="152"/>
        <v>25176480</v>
      </c>
    </row>
    <row r="9772" spans="1:9">
      <c r="A9772" s="421">
        <v>9771</v>
      </c>
      <c r="B9772" s="313" t="s">
        <v>7711</v>
      </c>
      <c r="C9772" s="422" t="s">
        <v>11561</v>
      </c>
      <c r="D9772" s="422" t="s">
        <v>13755</v>
      </c>
      <c r="E9772" s="422" t="s">
        <v>13783</v>
      </c>
      <c r="F9772" s="440">
        <v>27120000</v>
      </c>
      <c r="G9772" s="423">
        <v>2023</v>
      </c>
      <c r="H9772" s="424">
        <f>VLOOKUP(G9772,[3]잔가율!$B$3:$C$33,2,FALSE)</f>
        <v>0.82599999999999996</v>
      </c>
      <c r="I9772" s="434">
        <f t="shared" si="152"/>
        <v>22401120</v>
      </c>
    </row>
    <row r="9773" spans="1:9">
      <c r="A9773" s="421">
        <v>9772</v>
      </c>
      <c r="B9773" s="313" t="s">
        <v>7711</v>
      </c>
      <c r="C9773" s="422" t="s">
        <v>11561</v>
      </c>
      <c r="D9773" s="422" t="s">
        <v>13755</v>
      </c>
      <c r="E9773" s="422" t="s">
        <v>13784</v>
      </c>
      <c r="F9773" s="440">
        <v>27120000</v>
      </c>
      <c r="G9773" s="423">
        <v>2023</v>
      </c>
      <c r="H9773" s="424">
        <f>VLOOKUP(G9773,[3]잔가율!$B$3:$C$33,2,FALSE)</f>
        <v>0.82599999999999996</v>
      </c>
      <c r="I9773" s="434">
        <f t="shared" si="152"/>
        <v>22401120</v>
      </c>
    </row>
    <row r="9774" spans="1:9">
      <c r="A9774" s="421">
        <v>9773</v>
      </c>
      <c r="B9774" s="313" t="s">
        <v>7711</v>
      </c>
      <c r="C9774" s="422" t="s">
        <v>11561</v>
      </c>
      <c r="D9774" s="422" t="s">
        <v>13755</v>
      </c>
      <c r="E9774" s="422" t="s">
        <v>13785</v>
      </c>
      <c r="F9774" s="440">
        <v>28540000</v>
      </c>
      <c r="G9774" s="423">
        <v>2023</v>
      </c>
      <c r="H9774" s="424">
        <f>VLOOKUP(G9774,[3]잔가율!$B$3:$C$33,2,FALSE)</f>
        <v>0.82599999999999996</v>
      </c>
      <c r="I9774" s="434">
        <f t="shared" si="152"/>
        <v>23574040</v>
      </c>
    </row>
    <row r="9775" spans="1:9">
      <c r="A9775" s="421">
        <v>9774</v>
      </c>
      <c r="B9775" s="313" t="s">
        <v>7711</v>
      </c>
      <c r="C9775" s="422" t="s">
        <v>11561</v>
      </c>
      <c r="D9775" s="422" t="s">
        <v>13755</v>
      </c>
      <c r="E9775" s="422" t="s">
        <v>13786</v>
      </c>
      <c r="F9775" s="440">
        <v>28540000</v>
      </c>
      <c r="G9775" s="423">
        <v>2023</v>
      </c>
      <c r="H9775" s="424">
        <f>VLOOKUP(G9775,[3]잔가율!$B$3:$C$33,2,FALSE)</f>
        <v>0.82599999999999996</v>
      </c>
      <c r="I9775" s="434">
        <f t="shared" si="152"/>
        <v>23574040</v>
      </c>
    </row>
    <row r="9776" spans="1:9">
      <c r="A9776" s="421">
        <v>9775</v>
      </c>
      <c r="B9776" s="313" t="s">
        <v>7711</v>
      </c>
      <c r="C9776" s="422" t="s">
        <v>11561</v>
      </c>
      <c r="D9776" s="422" t="s">
        <v>13755</v>
      </c>
      <c r="E9776" s="422" t="s">
        <v>13787</v>
      </c>
      <c r="F9776" s="440">
        <v>31290000</v>
      </c>
      <c r="G9776" s="423">
        <v>2023</v>
      </c>
      <c r="H9776" s="424">
        <f>VLOOKUP(G9776,[3]잔가율!$B$3:$C$33,2,FALSE)</f>
        <v>0.82599999999999996</v>
      </c>
      <c r="I9776" s="434">
        <f t="shared" si="152"/>
        <v>25845540</v>
      </c>
    </row>
    <row r="9777" spans="1:9">
      <c r="A9777" s="421">
        <v>9776</v>
      </c>
      <c r="B9777" s="313" t="s">
        <v>7711</v>
      </c>
      <c r="C9777" s="422" t="s">
        <v>11561</v>
      </c>
      <c r="D9777" s="422" t="s">
        <v>13755</v>
      </c>
      <c r="E9777" s="422" t="s">
        <v>13788</v>
      </c>
      <c r="F9777" s="440">
        <v>27490000</v>
      </c>
      <c r="G9777" s="423">
        <v>2023</v>
      </c>
      <c r="H9777" s="424">
        <f>VLOOKUP(G9777,[3]잔가율!$B$3:$C$33,2,FALSE)</f>
        <v>0.82599999999999996</v>
      </c>
      <c r="I9777" s="434">
        <f t="shared" si="152"/>
        <v>22706740</v>
      </c>
    </row>
    <row r="9778" spans="1:9">
      <c r="A9778" s="421">
        <v>9777</v>
      </c>
      <c r="B9778" s="313" t="s">
        <v>7711</v>
      </c>
      <c r="C9778" s="422" t="s">
        <v>11561</v>
      </c>
      <c r="D9778" s="422" t="s">
        <v>13755</v>
      </c>
      <c r="E9778" s="422" t="s">
        <v>13789</v>
      </c>
      <c r="F9778" s="440">
        <v>28100000</v>
      </c>
      <c r="G9778" s="423">
        <v>2023</v>
      </c>
      <c r="H9778" s="424">
        <f>VLOOKUP(G9778,[3]잔가율!$B$3:$C$33,2,FALSE)</f>
        <v>0.82599999999999996</v>
      </c>
      <c r="I9778" s="434">
        <f t="shared" si="152"/>
        <v>23210600</v>
      </c>
    </row>
    <row r="9779" spans="1:9">
      <c r="A9779" s="421">
        <v>9778</v>
      </c>
      <c r="B9779" s="313" t="s">
        <v>7711</v>
      </c>
      <c r="C9779" s="422" t="s">
        <v>11561</v>
      </c>
      <c r="D9779" s="422" t="s">
        <v>13755</v>
      </c>
      <c r="E9779" s="422" t="s">
        <v>13790</v>
      </c>
      <c r="F9779" s="440">
        <v>28400000</v>
      </c>
      <c r="G9779" s="423">
        <v>2023</v>
      </c>
      <c r="H9779" s="424">
        <f>VLOOKUP(G9779,[3]잔가율!$B$3:$C$33,2,FALSE)</f>
        <v>0.82599999999999996</v>
      </c>
      <c r="I9779" s="434">
        <f t="shared" si="152"/>
        <v>23458400</v>
      </c>
    </row>
    <row r="9780" spans="1:9">
      <c r="A9780" s="421">
        <v>9779</v>
      </c>
      <c r="B9780" s="313" t="s">
        <v>7711</v>
      </c>
      <c r="C9780" s="422" t="s">
        <v>11561</v>
      </c>
      <c r="D9780" s="422" t="s">
        <v>13755</v>
      </c>
      <c r="E9780" s="422" t="s">
        <v>13791</v>
      </c>
      <c r="F9780" s="440">
        <v>30500000</v>
      </c>
      <c r="G9780" s="423">
        <v>2023</v>
      </c>
      <c r="H9780" s="424">
        <f>VLOOKUP(G9780,[3]잔가율!$B$3:$C$33,2,FALSE)</f>
        <v>0.82599999999999996</v>
      </c>
      <c r="I9780" s="434">
        <f t="shared" si="152"/>
        <v>25193000</v>
      </c>
    </row>
    <row r="9781" spans="1:9">
      <c r="A9781" s="421">
        <v>9780</v>
      </c>
      <c r="B9781" s="313" t="s">
        <v>7711</v>
      </c>
      <c r="C9781" s="422" t="s">
        <v>11561</v>
      </c>
      <c r="D9781" s="422" t="s">
        <v>13755</v>
      </c>
      <c r="E9781" s="422" t="s">
        <v>13792</v>
      </c>
      <c r="F9781" s="440">
        <v>25500000</v>
      </c>
      <c r="G9781" s="423">
        <v>2023</v>
      </c>
      <c r="H9781" s="424">
        <f>VLOOKUP(G9781,[3]잔가율!$B$3:$C$33,2,FALSE)</f>
        <v>0.82599999999999996</v>
      </c>
      <c r="I9781" s="434">
        <f t="shared" si="152"/>
        <v>21063000</v>
      </c>
    </row>
    <row r="9782" spans="1:9">
      <c r="A9782" s="421">
        <v>9781</v>
      </c>
      <c r="B9782" s="313" t="s">
        <v>7711</v>
      </c>
      <c r="C9782" s="422" t="s">
        <v>11561</v>
      </c>
      <c r="D9782" s="422" t="s">
        <v>13755</v>
      </c>
      <c r="E9782" s="422" t="s">
        <v>13793</v>
      </c>
      <c r="F9782" s="440">
        <v>27510000</v>
      </c>
      <c r="G9782" s="423">
        <v>2023</v>
      </c>
      <c r="H9782" s="424">
        <f>VLOOKUP(G9782,[3]잔가율!$B$3:$C$33,2,FALSE)</f>
        <v>0.82599999999999996</v>
      </c>
      <c r="I9782" s="434">
        <f t="shared" si="152"/>
        <v>22723260</v>
      </c>
    </row>
    <row r="9783" spans="1:9">
      <c r="A9783" s="421">
        <v>9782</v>
      </c>
      <c r="B9783" s="313" t="s">
        <v>7711</v>
      </c>
      <c r="C9783" s="422" t="s">
        <v>11561</v>
      </c>
      <c r="D9783" s="422" t="s">
        <v>13755</v>
      </c>
      <c r="E9783" s="422" t="s">
        <v>13794</v>
      </c>
      <c r="F9783" s="440">
        <v>29090000</v>
      </c>
      <c r="G9783" s="423">
        <v>2023</v>
      </c>
      <c r="H9783" s="424">
        <f>VLOOKUP(G9783,[3]잔가율!$B$3:$C$33,2,FALSE)</f>
        <v>0.82599999999999996</v>
      </c>
      <c r="I9783" s="434">
        <f t="shared" si="152"/>
        <v>24028340</v>
      </c>
    </row>
    <row r="9784" spans="1:9">
      <c r="A9784" s="421">
        <v>9783</v>
      </c>
      <c r="B9784" s="313" t="s">
        <v>7711</v>
      </c>
      <c r="C9784" s="422" t="s">
        <v>11561</v>
      </c>
      <c r="D9784" s="422" t="s">
        <v>13755</v>
      </c>
      <c r="E9784" s="422" t="s">
        <v>13795</v>
      </c>
      <c r="F9784" s="440">
        <v>29670000</v>
      </c>
      <c r="G9784" s="423">
        <v>2023</v>
      </c>
      <c r="H9784" s="424">
        <f>VLOOKUP(G9784,[3]잔가율!$B$3:$C$33,2,FALSE)</f>
        <v>0.82599999999999996</v>
      </c>
      <c r="I9784" s="434">
        <f t="shared" si="152"/>
        <v>24507420</v>
      </c>
    </row>
    <row r="9785" spans="1:9">
      <c r="A9785" s="421">
        <v>9784</v>
      </c>
      <c r="B9785" s="313" t="s">
        <v>7711</v>
      </c>
      <c r="C9785" s="422" t="s">
        <v>11561</v>
      </c>
      <c r="D9785" s="422" t="s">
        <v>13755</v>
      </c>
      <c r="E9785" s="422" t="s">
        <v>13796</v>
      </c>
      <c r="F9785" s="440">
        <v>25680000</v>
      </c>
      <c r="G9785" s="423">
        <v>2023</v>
      </c>
      <c r="H9785" s="424">
        <f>VLOOKUP(G9785,[3]잔가율!$B$3:$C$33,2,FALSE)</f>
        <v>0.82599999999999996</v>
      </c>
      <c r="I9785" s="434">
        <f t="shared" si="152"/>
        <v>21211680</v>
      </c>
    </row>
    <row r="9786" spans="1:9">
      <c r="A9786" s="421">
        <v>9785</v>
      </c>
      <c r="B9786" s="313" t="s">
        <v>7711</v>
      </c>
      <c r="C9786" s="422" t="s">
        <v>11561</v>
      </c>
      <c r="D9786" s="422" t="s">
        <v>13755</v>
      </c>
      <c r="E9786" s="422" t="s">
        <v>13797</v>
      </c>
      <c r="F9786" s="440">
        <v>26600000</v>
      </c>
      <c r="G9786" s="423">
        <v>2023</v>
      </c>
      <c r="H9786" s="424">
        <f>VLOOKUP(G9786,[3]잔가율!$B$3:$C$33,2,FALSE)</f>
        <v>0.82599999999999996</v>
      </c>
      <c r="I9786" s="434">
        <f t="shared" si="152"/>
        <v>21971600</v>
      </c>
    </row>
    <row r="9787" spans="1:9">
      <c r="A9787" s="421">
        <v>9786</v>
      </c>
      <c r="B9787" s="313" t="s">
        <v>7711</v>
      </c>
      <c r="C9787" s="422" t="s">
        <v>11561</v>
      </c>
      <c r="D9787" s="422" t="s">
        <v>13755</v>
      </c>
      <c r="E9787" s="422" t="s">
        <v>13798</v>
      </c>
      <c r="F9787" s="440">
        <v>28930000</v>
      </c>
      <c r="G9787" s="423">
        <v>2023</v>
      </c>
      <c r="H9787" s="424">
        <f>VLOOKUP(G9787,[3]잔가율!$B$3:$C$33,2,FALSE)</f>
        <v>0.82599999999999996</v>
      </c>
      <c r="I9787" s="434">
        <f t="shared" si="152"/>
        <v>23896180</v>
      </c>
    </row>
    <row r="9788" spans="1:9">
      <c r="A9788" s="421">
        <v>9787</v>
      </c>
      <c r="B9788" s="313" t="s">
        <v>15840</v>
      </c>
      <c r="C9788" s="422" t="s">
        <v>11561</v>
      </c>
      <c r="D9788" s="422" t="s">
        <v>13755</v>
      </c>
      <c r="E9788" s="422" t="s">
        <v>13799</v>
      </c>
      <c r="F9788" s="440">
        <v>30480000</v>
      </c>
      <c r="G9788" s="423">
        <v>2023</v>
      </c>
      <c r="H9788" s="424">
        <f>VLOOKUP(G9788,[3]잔가율!$B$3:$C$33,2,FALSE)</f>
        <v>0.82599999999999996</v>
      </c>
      <c r="I9788" s="434">
        <f t="shared" si="152"/>
        <v>25176480</v>
      </c>
    </row>
    <row r="9789" spans="1:9">
      <c r="A9789" s="421">
        <v>9788</v>
      </c>
      <c r="B9789" s="313" t="s">
        <v>7711</v>
      </c>
      <c r="C9789" s="422" t="s">
        <v>11561</v>
      </c>
      <c r="D9789" s="422" t="s">
        <v>13755</v>
      </c>
      <c r="E9789" s="422" t="s">
        <v>13800</v>
      </c>
      <c r="F9789" s="440">
        <v>27030000</v>
      </c>
      <c r="G9789" s="423">
        <v>2023</v>
      </c>
      <c r="H9789" s="424">
        <f>VLOOKUP(G9789,[3]잔가율!$B$3:$C$33,2,FALSE)</f>
        <v>0.82599999999999996</v>
      </c>
      <c r="I9789" s="434">
        <f t="shared" si="152"/>
        <v>22326780</v>
      </c>
    </row>
    <row r="9790" spans="1:9">
      <c r="A9790" s="421">
        <v>9789</v>
      </c>
      <c r="B9790" s="313" t="s">
        <v>7711</v>
      </c>
      <c r="C9790" s="422" t="s">
        <v>11561</v>
      </c>
      <c r="D9790" s="422" t="s">
        <v>13755</v>
      </c>
      <c r="E9790" s="422" t="s">
        <v>13801</v>
      </c>
      <c r="F9790" s="440">
        <v>27030000</v>
      </c>
      <c r="G9790" s="423">
        <v>2023</v>
      </c>
      <c r="H9790" s="424">
        <f>VLOOKUP(G9790,[3]잔가율!$B$3:$C$33,2,FALSE)</f>
        <v>0.82599999999999996</v>
      </c>
      <c r="I9790" s="434">
        <f t="shared" si="152"/>
        <v>22326780</v>
      </c>
    </row>
    <row r="9791" spans="1:9">
      <c r="A9791" s="421">
        <v>9790</v>
      </c>
      <c r="B9791" s="313" t="s">
        <v>7711</v>
      </c>
      <c r="C9791" s="422" t="s">
        <v>11561</v>
      </c>
      <c r="D9791" s="422" t="s">
        <v>13755</v>
      </c>
      <c r="E9791" s="422" t="s">
        <v>13802</v>
      </c>
      <c r="F9791" s="440">
        <v>28490000</v>
      </c>
      <c r="G9791" s="423">
        <v>2023</v>
      </c>
      <c r="H9791" s="424">
        <f>VLOOKUP(G9791,[3]잔가율!$B$3:$C$33,2,FALSE)</f>
        <v>0.82599999999999996</v>
      </c>
      <c r="I9791" s="434">
        <f t="shared" si="152"/>
        <v>23532740</v>
      </c>
    </row>
    <row r="9792" spans="1:9">
      <c r="A9792" s="421">
        <v>9791</v>
      </c>
      <c r="B9792" s="313" t="s">
        <v>7711</v>
      </c>
      <c r="C9792" s="422" t="s">
        <v>11561</v>
      </c>
      <c r="D9792" s="422" t="s">
        <v>13755</v>
      </c>
      <c r="E9792" s="422" t="s">
        <v>13803</v>
      </c>
      <c r="F9792" s="440">
        <v>28490000</v>
      </c>
      <c r="G9792" s="423">
        <v>2023</v>
      </c>
      <c r="H9792" s="424">
        <f>VLOOKUP(G9792,[3]잔가율!$B$3:$C$33,2,FALSE)</f>
        <v>0.82599999999999996</v>
      </c>
      <c r="I9792" s="434">
        <f t="shared" si="152"/>
        <v>23532740</v>
      </c>
    </row>
    <row r="9793" spans="1:9">
      <c r="A9793" s="421">
        <v>9792</v>
      </c>
      <c r="B9793" s="313" t="s">
        <v>7711</v>
      </c>
      <c r="C9793" s="422" t="s">
        <v>11561</v>
      </c>
      <c r="D9793" s="422" t="s">
        <v>13755</v>
      </c>
      <c r="E9793" s="422" t="s">
        <v>13804</v>
      </c>
      <c r="F9793" s="440">
        <v>31240000</v>
      </c>
      <c r="G9793" s="423">
        <v>2023</v>
      </c>
      <c r="H9793" s="424">
        <f>VLOOKUP(G9793,[3]잔가율!$B$3:$C$33,2,FALSE)</f>
        <v>0.82599999999999996</v>
      </c>
      <c r="I9793" s="434">
        <f t="shared" si="152"/>
        <v>25804240</v>
      </c>
    </row>
    <row r="9794" spans="1:9">
      <c r="A9794" s="421">
        <v>9793</v>
      </c>
      <c r="B9794" s="313" t="s">
        <v>7711</v>
      </c>
      <c r="C9794" s="422" t="s">
        <v>11561</v>
      </c>
      <c r="D9794" s="422" t="s">
        <v>13755</v>
      </c>
      <c r="E9794" s="422" t="s">
        <v>13805</v>
      </c>
      <c r="F9794" s="440">
        <v>24300000</v>
      </c>
      <c r="G9794" s="423">
        <v>2023</v>
      </c>
      <c r="H9794" s="424">
        <f>VLOOKUP(G9794,[3]잔가율!$B$3:$C$33,2,FALSE)</f>
        <v>0.82599999999999996</v>
      </c>
      <c r="I9794" s="434">
        <f t="shared" ref="I9794:I9857" si="153">ROUNDDOWN(F9794*H9794,0)</f>
        <v>20071800</v>
      </c>
    </row>
    <row r="9795" spans="1:9">
      <c r="A9795" s="421">
        <v>9794</v>
      </c>
      <c r="B9795" s="313" t="s">
        <v>7711</v>
      </c>
      <c r="C9795" s="422" t="s">
        <v>11561</v>
      </c>
      <c r="D9795" s="422" t="s">
        <v>13755</v>
      </c>
      <c r="E9795" s="422" t="s">
        <v>13806</v>
      </c>
      <c r="F9795" s="440">
        <v>23830000</v>
      </c>
      <c r="G9795" s="423">
        <v>2023</v>
      </c>
      <c r="H9795" s="424">
        <f>VLOOKUP(G9795,[3]잔가율!$B$3:$C$33,2,FALSE)</f>
        <v>0.82599999999999996</v>
      </c>
      <c r="I9795" s="434">
        <f t="shared" si="153"/>
        <v>19683580</v>
      </c>
    </row>
    <row r="9796" spans="1:9">
      <c r="A9796" s="421">
        <v>9795</v>
      </c>
      <c r="B9796" s="313" t="s">
        <v>7711</v>
      </c>
      <c r="C9796" s="422" t="s">
        <v>11561</v>
      </c>
      <c r="D9796" s="422" t="s">
        <v>13755</v>
      </c>
      <c r="E9796" s="422" t="s">
        <v>13807</v>
      </c>
      <c r="F9796" s="440">
        <v>27070000</v>
      </c>
      <c r="G9796" s="423">
        <v>2023</v>
      </c>
      <c r="H9796" s="424">
        <f>VLOOKUP(G9796,[3]잔가율!$B$3:$C$33,2,FALSE)</f>
        <v>0.82599999999999996</v>
      </c>
      <c r="I9796" s="434">
        <f t="shared" si="153"/>
        <v>22359820</v>
      </c>
    </row>
    <row r="9797" spans="1:9">
      <c r="A9797" s="421">
        <v>9796</v>
      </c>
      <c r="B9797" s="313" t="s">
        <v>7711</v>
      </c>
      <c r="C9797" s="422" t="s">
        <v>11561</v>
      </c>
      <c r="D9797" s="422" t="s">
        <v>13755</v>
      </c>
      <c r="E9797" s="422" t="s">
        <v>13808</v>
      </c>
      <c r="F9797" s="440">
        <v>25680000</v>
      </c>
      <c r="G9797" s="423">
        <v>2023</v>
      </c>
      <c r="H9797" s="424">
        <f>VLOOKUP(G9797,[3]잔가율!$B$3:$C$33,2,FALSE)</f>
        <v>0.82599999999999996</v>
      </c>
      <c r="I9797" s="434">
        <f t="shared" si="153"/>
        <v>21211680</v>
      </c>
    </row>
    <row r="9798" spans="1:9">
      <c r="A9798" s="421">
        <v>9797</v>
      </c>
      <c r="B9798" s="313" t="s">
        <v>7711</v>
      </c>
      <c r="C9798" s="422" t="s">
        <v>11561</v>
      </c>
      <c r="D9798" s="422" t="s">
        <v>13755</v>
      </c>
      <c r="E9798" s="422" t="s">
        <v>13809</v>
      </c>
      <c r="F9798" s="440">
        <v>24050000</v>
      </c>
      <c r="G9798" s="423">
        <v>2023</v>
      </c>
      <c r="H9798" s="424">
        <f>VLOOKUP(G9798,[3]잔가율!$B$3:$C$33,2,FALSE)</f>
        <v>0.82599999999999996</v>
      </c>
      <c r="I9798" s="434">
        <f t="shared" si="153"/>
        <v>19865300</v>
      </c>
    </row>
    <row r="9799" spans="1:9">
      <c r="A9799" s="421">
        <v>9798</v>
      </c>
      <c r="B9799" s="313" t="s">
        <v>7711</v>
      </c>
      <c r="C9799" s="422" t="s">
        <v>11561</v>
      </c>
      <c r="D9799" s="422" t="s">
        <v>13755</v>
      </c>
      <c r="E9799" s="422" t="s">
        <v>13810</v>
      </c>
      <c r="F9799" s="440">
        <v>26120000</v>
      </c>
      <c r="G9799" s="423">
        <v>2023</v>
      </c>
      <c r="H9799" s="424">
        <f>VLOOKUP(G9799,[3]잔가율!$B$3:$C$33,2,FALSE)</f>
        <v>0.82599999999999996</v>
      </c>
      <c r="I9799" s="434">
        <f t="shared" si="153"/>
        <v>21575120</v>
      </c>
    </row>
    <row r="9800" spans="1:9">
      <c r="A9800" s="421">
        <v>9799</v>
      </c>
      <c r="B9800" s="313" t="s">
        <v>7711</v>
      </c>
      <c r="C9800" s="422" t="s">
        <v>11561</v>
      </c>
      <c r="D9800" s="422" t="s">
        <v>13755</v>
      </c>
      <c r="E9800" s="422" t="s">
        <v>13811</v>
      </c>
      <c r="F9800" s="440">
        <v>26430000</v>
      </c>
      <c r="G9800" s="423">
        <v>2023</v>
      </c>
      <c r="H9800" s="424">
        <f>VLOOKUP(G9800,[3]잔가율!$B$3:$C$33,2,FALSE)</f>
        <v>0.82599999999999996</v>
      </c>
      <c r="I9800" s="434">
        <f t="shared" si="153"/>
        <v>21831180</v>
      </c>
    </row>
    <row r="9801" spans="1:9">
      <c r="A9801" s="421">
        <v>9800</v>
      </c>
      <c r="B9801" s="313" t="s">
        <v>7711</v>
      </c>
      <c r="C9801" s="422" t="s">
        <v>11561</v>
      </c>
      <c r="D9801" s="422" t="s">
        <v>13755</v>
      </c>
      <c r="E9801" s="422" t="s">
        <v>13812</v>
      </c>
      <c r="F9801" s="440">
        <v>22860000</v>
      </c>
      <c r="G9801" s="423">
        <v>2023</v>
      </c>
      <c r="H9801" s="424">
        <f>VLOOKUP(G9801,[3]잔가율!$B$3:$C$33,2,FALSE)</f>
        <v>0.82599999999999996</v>
      </c>
      <c r="I9801" s="434">
        <f t="shared" si="153"/>
        <v>18882360</v>
      </c>
    </row>
    <row r="9802" spans="1:9">
      <c r="A9802" s="421">
        <v>9801</v>
      </c>
      <c r="B9802" s="313" t="s">
        <v>7711</v>
      </c>
      <c r="C9802" s="422" t="s">
        <v>11561</v>
      </c>
      <c r="D9802" s="422" t="s">
        <v>13755</v>
      </c>
      <c r="E9802" s="422" t="s">
        <v>13813</v>
      </c>
      <c r="F9802" s="440">
        <v>28380000</v>
      </c>
      <c r="G9802" s="423">
        <v>2023</v>
      </c>
      <c r="H9802" s="424">
        <f>VLOOKUP(G9802,[3]잔가율!$B$3:$C$33,2,FALSE)</f>
        <v>0.82599999999999996</v>
      </c>
      <c r="I9802" s="434">
        <f t="shared" si="153"/>
        <v>23441880</v>
      </c>
    </row>
    <row r="9803" spans="1:9">
      <c r="A9803" s="421">
        <v>9802</v>
      </c>
      <c r="B9803" s="313" t="s">
        <v>7711</v>
      </c>
      <c r="C9803" s="422" t="s">
        <v>11561</v>
      </c>
      <c r="D9803" s="422" t="s">
        <v>13755</v>
      </c>
      <c r="E9803" s="422" t="s">
        <v>13814</v>
      </c>
      <c r="F9803" s="440">
        <v>26160000</v>
      </c>
      <c r="G9803" s="423">
        <v>2023</v>
      </c>
      <c r="H9803" s="424">
        <f>VLOOKUP(G9803,[3]잔가율!$B$3:$C$33,2,FALSE)</f>
        <v>0.82599999999999996</v>
      </c>
      <c r="I9803" s="434">
        <f t="shared" si="153"/>
        <v>21608160</v>
      </c>
    </row>
    <row r="9804" spans="1:9">
      <c r="A9804" s="421">
        <v>9803</v>
      </c>
      <c r="B9804" s="313" t="s">
        <v>7711</v>
      </c>
      <c r="C9804" s="422" t="s">
        <v>11561</v>
      </c>
      <c r="D9804" s="422" t="s">
        <v>13755</v>
      </c>
      <c r="E9804" s="422" t="s">
        <v>13815</v>
      </c>
      <c r="F9804" s="440">
        <v>25150000</v>
      </c>
      <c r="G9804" s="423">
        <v>2023</v>
      </c>
      <c r="H9804" s="424">
        <f>VLOOKUP(G9804,[3]잔가율!$B$3:$C$33,2,FALSE)</f>
        <v>0.82599999999999996</v>
      </c>
      <c r="I9804" s="434">
        <f t="shared" si="153"/>
        <v>20773900</v>
      </c>
    </row>
    <row r="9805" spans="1:9">
      <c r="A9805" s="421">
        <v>9804</v>
      </c>
      <c r="B9805" s="313" t="s">
        <v>7711</v>
      </c>
      <c r="C9805" s="422" t="s">
        <v>11561</v>
      </c>
      <c r="D9805" s="422" t="s">
        <v>13755</v>
      </c>
      <c r="E9805" s="422" t="s">
        <v>13816</v>
      </c>
      <c r="F9805" s="440">
        <v>25380000</v>
      </c>
      <c r="G9805" s="423">
        <v>2023</v>
      </c>
      <c r="H9805" s="424">
        <f>VLOOKUP(G9805,[3]잔가율!$B$3:$C$33,2,FALSE)</f>
        <v>0.82599999999999996</v>
      </c>
      <c r="I9805" s="434">
        <f t="shared" si="153"/>
        <v>20963880</v>
      </c>
    </row>
    <row r="9806" spans="1:9">
      <c r="A9806" s="421">
        <v>9805</v>
      </c>
      <c r="B9806" s="313" t="s">
        <v>7711</v>
      </c>
      <c r="C9806" s="422" t="s">
        <v>11561</v>
      </c>
      <c r="D9806" s="422" t="s">
        <v>13755</v>
      </c>
      <c r="E9806" s="422" t="s">
        <v>13817</v>
      </c>
      <c r="F9806" s="440">
        <v>25180000</v>
      </c>
      <c r="G9806" s="423">
        <v>2023</v>
      </c>
      <c r="H9806" s="424">
        <f>VLOOKUP(G9806,[3]잔가율!$B$3:$C$33,2,FALSE)</f>
        <v>0.82599999999999996</v>
      </c>
      <c r="I9806" s="434">
        <f t="shared" si="153"/>
        <v>20798680</v>
      </c>
    </row>
    <row r="9807" spans="1:9">
      <c r="A9807" s="421">
        <v>9806</v>
      </c>
      <c r="B9807" s="313" t="s">
        <v>15840</v>
      </c>
      <c r="C9807" s="422" t="s">
        <v>11561</v>
      </c>
      <c r="D9807" s="422" t="s">
        <v>13755</v>
      </c>
      <c r="E9807" s="422" t="s">
        <v>13818</v>
      </c>
      <c r="F9807" s="440">
        <v>25420000</v>
      </c>
      <c r="G9807" s="423">
        <v>2023</v>
      </c>
      <c r="H9807" s="424">
        <f>VLOOKUP(G9807,[3]잔가율!$B$3:$C$33,2,FALSE)</f>
        <v>0.82599999999999996</v>
      </c>
      <c r="I9807" s="434">
        <f t="shared" si="153"/>
        <v>20996920</v>
      </c>
    </row>
    <row r="9808" spans="1:9">
      <c r="A9808" s="421">
        <v>9807</v>
      </c>
      <c r="B9808" s="313" t="s">
        <v>7711</v>
      </c>
      <c r="C9808" s="422" t="s">
        <v>11561</v>
      </c>
      <c r="D9808" s="422" t="s">
        <v>13755</v>
      </c>
      <c r="E9808" s="422" t="s">
        <v>13819</v>
      </c>
      <c r="F9808" s="440">
        <v>28310000</v>
      </c>
      <c r="G9808" s="423">
        <v>2023</v>
      </c>
      <c r="H9808" s="424">
        <f>VLOOKUP(G9808,[3]잔가율!$B$3:$C$33,2,FALSE)</f>
        <v>0.82599999999999996</v>
      </c>
      <c r="I9808" s="434">
        <f t="shared" si="153"/>
        <v>23384060</v>
      </c>
    </row>
    <row r="9809" spans="1:9">
      <c r="A9809" s="421">
        <v>9808</v>
      </c>
      <c r="B9809" s="313" t="s">
        <v>7711</v>
      </c>
      <c r="C9809" s="422" t="s">
        <v>11561</v>
      </c>
      <c r="D9809" s="422" t="s">
        <v>13755</v>
      </c>
      <c r="E9809" s="422" t="s">
        <v>13820</v>
      </c>
      <c r="F9809" s="440">
        <v>23270000</v>
      </c>
      <c r="G9809" s="423">
        <v>2023</v>
      </c>
      <c r="H9809" s="424">
        <f>VLOOKUP(G9809,[3]잔가율!$B$3:$C$33,2,FALSE)</f>
        <v>0.82599999999999996</v>
      </c>
      <c r="I9809" s="434">
        <f t="shared" si="153"/>
        <v>19221020</v>
      </c>
    </row>
    <row r="9810" spans="1:9">
      <c r="A9810" s="421">
        <v>9809</v>
      </c>
      <c r="B9810" s="313" t="s">
        <v>7711</v>
      </c>
      <c r="C9810" s="422" t="s">
        <v>11561</v>
      </c>
      <c r="D9810" s="422" t="s">
        <v>13755</v>
      </c>
      <c r="E9810" s="422" t="s">
        <v>13821</v>
      </c>
      <c r="F9810" s="440">
        <v>24900000</v>
      </c>
      <c r="G9810" s="423">
        <v>2023</v>
      </c>
      <c r="H9810" s="424">
        <f>VLOOKUP(G9810,[3]잔가율!$B$3:$C$33,2,FALSE)</f>
        <v>0.82599999999999996</v>
      </c>
      <c r="I9810" s="434">
        <f t="shared" si="153"/>
        <v>20567400</v>
      </c>
    </row>
    <row r="9811" spans="1:9">
      <c r="A9811" s="421">
        <v>9810</v>
      </c>
      <c r="B9811" s="313" t="s">
        <v>7711</v>
      </c>
      <c r="C9811" s="422" t="s">
        <v>11561</v>
      </c>
      <c r="D9811" s="422" t="s">
        <v>13755</v>
      </c>
      <c r="E9811" s="422" t="s">
        <v>13822</v>
      </c>
      <c r="F9811" s="440">
        <v>27540000</v>
      </c>
      <c r="G9811" s="423">
        <v>2023</v>
      </c>
      <c r="H9811" s="424">
        <f>VLOOKUP(G9811,[3]잔가율!$B$3:$C$33,2,FALSE)</f>
        <v>0.82599999999999996</v>
      </c>
      <c r="I9811" s="434">
        <f t="shared" si="153"/>
        <v>22748040</v>
      </c>
    </row>
    <row r="9812" spans="1:9">
      <c r="A9812" s="421">
        <v>9811</v>
      </c>
      <c r="B9812" s="313" t="s">
        <v>7711</v>
      </c>
      <c r="C9812" s="422" t="s">
        <v>11561</v>
      </c>
      <c r="D9812" s="422" t="s">
        <v>13755</v>
      </c>
      <c r="E9812" s="422" t="s">
        <v>13823</v>
      </c>
      <c r="F9812" s="440">
        <v>18290000</v>
      </c>
      <c r="G9812" s="423">
        <v>2023</v>
      </c>
      <c r="H9812" s="424">
        <f>VLOOKUP(G9812,[3]잔가율!$B$3:$C$33,2,FALSE)</f>
        <v>0.82599999999999996</v>
      </c>
      <c r="I9812" s="434">
        <f t="shared" si="153"/>
        <v>15107540</v>
      </c>
    </row>
    <row r="9813" spans="1:9">
      <c r="A9813" s="421">
        <v>9812</v>
      </c>
      <c r="B9813" s="422" t="s">
        <v>7711</v>
      </c>
      <c r="C9813" s="422" t="s">
        <v>11561</v>
      </c>
      <c r="D9813" s="422" t="s">
        <v>2021</v>
      </c>
      <c r="E9813" s="422" t="s">
        <v>13824</v>
      </c>
      <c r="F9813" s="438">
        <v>13510000</v>
      </c>
      <c r="G9813" s="423">
        <v>2023</v>
      </c>
      <c r="H9813" s="424">
        <f>VLOOKUP(G9813,[3]잔가율!$B$3:$C$33,2,FALSE)</f>
        <v>0.82599999999999996</v>
      </c>
      <c r="I9813" s="434">
        <f t="shared" si="153"/>
        <v>11159260</v>
      </c>
    </row>
    <row r="9814" spans="1:9">
      <c r="A9814" s="421">
        <v>9813</v>
      </c>
      <c r="B9814" s="422" t="s">
        <v>7711</v>
      </c>
      <c r="C9814" s="422" t="s">
        <v>11561</v>
      </c>
      <c r="D9814" s="422" t="s">
        <v>2021</v>
      </c>
      <c r="E9814" s="422" t="s">
        <v>13825</v>
      </c>
      <c r="F9814" s="438">
        <v>13330000</v>
      </c>
      <c r="G9814" s="423">
        <v>2023</v>
      </c>
      <c r="H9814" s="424">
        <f>VLOOKUP(G9814,[3]잔가율!$B$3:$C$33,2,FALSE)</f>
        <v>0.82599999999999996</v>
      </c>
      <c r="I9814" s="434">
        <f t="shared" si="153"/>
        <v>11010580</v>
      </c>
    </row>
    <row r="9815" spans="1:9">
      <c r="A9815" s="421">
        <v>9814</v>
      </c>
      <c r="B9815" s="422" t="s">
        <v>7711</v>
      </c>
      <c r="C9815" s="422" t="s">
        <v>11561</v>
      </c>
      <c r="D9815" s="422" t="s">
        <v>2021</v>
      </c>
      <c r="E9815" s="422" t="s">
        <v>13826</v>
      </c>
      <c r="F9815" s="438">
        <v>12610000</v>
      </c>
      <c r="G9815" s="423">
        <v>2023</v>
      </c>
      <c r="H9815" s="424">
        <f>VLOOKUP(G9815,[3]잔가율!$B$3:$C$33,2,FALSE)</f>
        <v>0.82599999999999996</v>
      </c>
      <c r="I9815" s="434">
        <f t="shared" si="153"/>
        <v>10415860</v>
      </c>
    </row>
    <row r="9816" spans="1:9">
      <c r="A9816" s="421">
        <v>9815</v>
      </c>
      <c r="B9816" s="422" t="s">
        <v>7711</v>
      </c>
      <c r="C9816" s="422" t="s">
        <v>11561</v>
      </c>
      <c r="D9816" s="422" t="s">
        <v>2021</v>
      </c>
      <c r="E9816" s="422" t="s">
        <v>13827</v>
      </c>
      <c r="F9816" s="438">
        <v>16700000</v>
      </c>
      <c r="G9816" s="423">
        <v>2023</v>
      </c>
      <c r="H9816" s="424">
        <f>VLOOKUP(G9816,[3]잔가율!$B$3:$C$33,2,FALSE)</f>
        <v>0.82599999999999996</v>
      </c>
      <c r="I9816" s="434">
        <f t="shared" si="153"/>
        <v>13794200</v>
      </c>
    </row>
    <row r="9817" spans="1:9">
      <c r="A9817" s="421">
        <v>9816</v>
      </c>
      <c r="B9817" s="422" t="s">
        <v>7711</v>
      </c>
      <c r="C9817" s="422" t="s">
        <v>11561</v>
      </c>
      <c r="D9817" s="422" t="s">
        <v>2021</v>
      </c>
      <c r="E9817" s="422" t="s">
        <v>13828</v>
      </c>
      <c r="F9817" s="438">
        <v>18880000</v>
      </c>
      <c r="G9817" s="423">
        <v>2023</v>
      </c>
      <c r="H9817" s="424">
        <f>VLOOKUP(G9817,[3]잔가율!$B$3:$C$33,2,FALSE)</f>
        <v>0.82599999999999996</v>
      </c>
      <c r="I9817" s="434">
        <f t="shared" si="153"/>
        <v>15594880</v>
      </c>
    </row>
    <row r="9818" spans="1:9">
      <c r="A9818" s="421">
        <v>9817</v>
      </c>
      <c r="B9818" s="422" t="s">
        <v>7711</v>
      </c>
      <c r="C9818" s="422" t="s">
        <v>11561</v>
      </c>
      <c r="D9818" s="422" t="s">
        <v>2021</v>
      </c>
      <c r="E9818" s="422" t="s">
        <v>13829</v>
      </c>
      <c r="F9818" s="438">
        <v>19960000</v>
      </c>
      <c r="G9818" s="423">
        <v>2023</v>
      </c>
      <c r="H9818" s="424">
        <f>VLOOKUP(G9818,[3]잔가율!$B$3:$C$33,2,FALSE)</f>
        <v>0.82599999999999996</v>
      </c>
      <c r="I9818" s="434">
        <f t="shared" si="153"/>
        <v>16486960</v>
      </c>
    </row>
    <row r="9819" spans="1:9">
      <c r="A9819" s="421">
        <v>9818</v>
      </c>
      <c r="B9819" s="422" t="s">
        <v>7711</v>
      </c>
      <c r="C9819" s="422" t="s">
        <v>11561</v>
      </c>
      <c r="D9819" s="422" t="s">
        <v>2021</v>
      </c>
      <c r="E9819" s="422" t="s">
        <v>13830</v>
      </c>
      <c r="F9819" s="438">
        <v>19310000</v>
      </c>
      <c r="G9819" s="423">
        <v>2023</v>
      </c>
      <c r="H9819" s="424">
        <f>VLOOKUP(G9819,[3]잔가율!$B$3:$C$33,2,FALSE)</f>
        <v>0.82599999999999996</v>
      </c>
      <c r="I9819" s="434">
        <f t="shared" si="153"/>
        <v>15950060</v>
      </c>
    </row>
    <row r="9820" spans="1:9">
      <c r="A9820" s="421">
        <v>9819</v>
      </c>
      <c r="B9820" s="422" t="s">
        <v>7711</v>
      </c>
      <c r="C9820" s="422" t="s">
        <v>11561</v>
      </c>
      <c r="D9820" s="422" t="s">
        <v>2021</v>
      </c>
      <c r="E9820" s="422" t="s">
        <v>13831</v>
      </c>
      <c r="F9820" s="438">
        <v>14860000</v>
      </c>
      <c r="G9820" s="423">
        <v>2023</v>
      </c>
      <c r="H9820" s="424">
        <f>VLOOKUP(G9820,[3]잔가율!$B$3:$C$33,2,FALSE)</f>
        <v>0.82599999999999996</v>
      </c>
      <c r="I9820" s="434">
        <f t="shared" si="153"/>
        <v>12274360</v>
      </c>
    </row>
    <row r="9821" spans="1:9">
      <c r="A9821" s="421">
        <v>9820</v>
      </c>
      <c r="B9821" s="422" t="s">
        <v>7711</v>
      </c>
      <c r="C9821" s="422" t="s">
        <v>11561</v>
      </c>
      <c r="D9821" s="422" t="s">
        <v>2021</v>
      </c>
      <c r="E9821" s="422" t="s">
        <v>13832</v>
      </c>
      <c r="F9821" s="438">
        <v>13830000</v>
      </c>
      <c r="G9821" s="423">
        <v>2023</v>
      </c>
      <c r="H9821" s="424">
        <f>VLOOKUP(G9821,[3]잔가율!$B$3:$C$33,2,FALSE)</f>
        <v>0.82599999999999996</v>
      </c>
      <c r="I9821" s="434">
        <f t="shared" si="153"/>
        <v>11423580</v>
      </c>
    </row>
    <row r="9822" spans="1:9">
      <c r="A9822" s="421">
        <v>9821</v>
      </c>
      <c r="B9822" s="422" t="s">
        <v>7711</v>
      </c>
      <c r="C9822" s="422" t="s">
        <v>11561</v>
      </c>
      <c r="D9822" s="422" t="s">
        <v>2021</v>
      </c>
      <c r="E9822" s="422" t="s">
        <v>13833</v>
      </c>
      <c r="F9822" s="438">
        <v>12800000</v>
      </c>
      <c r="G9822" s="423">
        <v>2023</v>
      </c>
      <c r="H9822" s="424">
        <f>VLOOKUP(G9822,[3]잔가율!$B$3:$C$33,2,FALSE)</f>
        <v>0.82599999999999996</v>
      </c>
      <c r="I9822" s="434">
        <f t="shared" si="153"/>
        <v>10572800</v>
      </c>
    </row>
    <row r="9823" spans="1:9">
      <c r="A9823" s="421">
        <v>9822</v>
      </c>
      <c r="B9823" s="422" t="s">
        <v>7711</v>
      </c>
      <c r="C9823" s="422" t="s">
        <v>11561</v>
      </c>
      <c r="D9823" s="422" t="s">
        <v>2021</v>
      </c>
      <c r="E9823" s="422" t="s">
        <v>13834</v>
      </c>
      <c r="F9823" s="438">
        <v>13870000</v>
      </c>
      <c r="G9823" s="423">
        <v>2023</v>
      </c>
      <c r="H9823" s="424">
        <f>VLOOKUP(G9823,[3]잔가율!$B$3:$C$33,2,FALSE)</f>
        <v>0.82599999999999996</v>
      </c>
      <c r="I9823" s="434">
        <f t="shared" si="153"/>
        <v>11456620</v>
      </c>
    </row>
    <row r="9824" spans="1:9">
      <c r="A9824" s="421">
        <v>9823</v>
      </c>
      <c r="B9824" s="422" t="s">
        <v>7711</v>
      </c>
      <c r="C9824" s="422" t="s">
        <v>11561</v>
      </c>
      <c r="D9824" s="422" t="s">
        <v>2021</v>
      </c>
      <c r="E9824" s="422" t="s">
        <v>13835</v>
      </c>
      <c r="F9824" s="438">
        <v>13020000</v>
      </c>
      <c r="G9824" s="423">
        <v>2023</v>
      </c>
      <c r="H9824" s="424">
        <f>VLOOKUP(G9824,[3]잔가율!$B$3:$C$33,2,FALSE)</f>
        <v>0.82599999999999996</v>
      </c>
      <c r="I9824" s="434">
        <f t="shared" si="153"/>
        <v>10754520</v>
      </c>
    </row>
    <row r="9825" spans="1:9">
      <c r="A9825" s="421">
        <v>9824</v>
      </c>
      <c r="B9825" s="422" t="s">
        <v>7711</v>
      </c>
      <c r="C9825" s="422" t="s">
        <v>11561</v>
      </c>
      <c r="D9825" s="422" t="s">
        <v>2021</v>
      </c>
      <c r="E9825" s="422" t="s">
        <v>13836</v>
      </c>
      <c r="F9825" s="438">
        <v>17260000</v>
      </c>
      <c r="G9825" s="423">
        <v>2023</v>
      </c>
      <c r="H9825" s="424">
        <f>VLOOKUP(G9825,[3]잔가율!$B$3:$C$33,2,FALSE)</f>
        <v>0.82599999999999996</v>
      </c>
      <c r="I9825" s="434">
        <f t="shared" si="153"/>
        <v>14256760</v>
      </c>
    </row>
    <row r="9826" spans="1:9">
      <c r="A9826" s="421">
        <v>9825</v>
      </c>
      <c r="B9826" s="422" t="s">
        <v>7711</v>
      </c>
      <c r="C9826" s="422" t="s">
        <v>11561</v>
      </c>
      <c r="D9826" s="422" t="s">
        <v>2021</v>
      </c>
      <c r="E9826" s="422" t="s">
        <v>13837</v>
      </c>
      <c r="F9826" s="438">
        <v>15500000</v>
      </c>
      <c r="G9826" s="423">
        <v>2023</v>
      </c>
      <c r="H9826" s="424">
        <f>VLOOKUP(G9826,[3]잔가율!$B$3:$C$33,2,FALSE)</f>
        <v>0.82599999999999996</v>
      </c>
      <c r="I9826" s="434">
        <f t="shared" si="153"/>
        <v>12803000</v>
      </c>
    </row>
    <row r="9827" spans="1:9">
      <c r="A9827" s="421">
        <v>9826</v>
      </c>
      <c r="B9827" s="422" t="s">
        <v>7711</v>
      </c>
      <c r="C9827" s="422" t="s">
        <v>11561</v>
      </c>
      <c r="D9827" s="422" t="s">
        <v>2021</v>
      </c>
      <c r="E9827" s="422" t="s">
        <v>13838</v>
      </c>
      <c r="F9827" s="438">
        <v>16730000</v>
      </c>
      <c r="G9827" s="423">
        <v>2023</v>
      </c>
      <c r="H9827" s="424">
        <f>VLOOKUP(G9827,[3]잔가율!$B$3:$C$33,2,FALSE)</f>
        <v>0.82599999999999996</v>
      </c>
      <c r="I9827" s="434">
        <f t="shared" si="153"/>
        <v>13818980</v>
      </c>
    </row>
    <row r="9828" spans="1:9">
      <c r="A9828" s="421">
        <v>9827</v>
      </c>
      <c r="B9828" s="422" t="s">
        <v>7711</v>
      </c>
      <c r="C9828" s="422" t="s">
        <v>11561</v>
      </c>
      <c r="D9828" s="422" t="s">
        <v>2021</v>
      </c>
      <c r="E9828" s="422" t="s">
        <v>13839</v>
      </c>
      <c r="F9828" s="438">
        <v>15050000</v>
      </c>
      <c r="G9828" s="423">
        <v>2023</v>
      </c>
      <c r="H9828" s="424">
        <f>VLOOKUP(G9828,[3]잔가율!$B$3:$C$33,2,FALSE)</f>
        <v>0.82599999999999996</v>
      </c>
      <c r="I9828" s="434">
        <f t="shared" si="153"/>
        <v>12431300</v>
      </c>
    </row>
    <row r="9829" spans="1:9">
      <c r="A9829" s="421">
        <v>9828</v>
      </c>
      <c r="B9829" s="422" t="s">
        <v>7711</v>
      </c>
      <c r="C9829" s="422" t="s">
        <v>11561</v>
      </c>
      <c r="D9829" s="422" t="s">
        <v>2021</v>
      </c>
      <c r="E9829" s="422" t="s">
        <v>13840</v>
      </c>
      <c r="F9829" s="438">
        <v>19700000</v>
      </c>
      <c r="G9829" s="423">
        <v>2023</v>
      </c>
      <c r="H9829" s="424">
        <f>VLOOKUP(G9829,[3]잔가율!$B$3:$C$33,2,FALSE)</f>
        <v>0.82599999999999996</v>
      </c>
      <c r="I9829" s="434">
        <f t="shared" si="153"/>
        <v>16272200</v>
      </c>
    </row>
    <row r="9830" spans="1:9">
      <c r="A9830" s="421">
        <v>9829</v>
      </c>
      <c r="B9830" s="422" t="s">
        <v>7711</v>
      </c>
      <c r="C9830" s="422" t="s">
        <v>11561</v>
      </c>
      <c r="D9830" s="422" t="s">
        <v>2021</v>
      </c>
      <c r="E9830" s="422" t="s">
        <v>13841</v>
      </c>
      <c r="F9830" s="438">
        <v>18580000</v>
      </c>
      <c r="G9830" s="423">
        <v>2023</v>
      </c>
      <c r="H9830" s="424">
        <f>VLOOKUP(G9830,[3]잔가율!$B$3:$C$33,2,FALSE)</f>
        <v>0.82599999999999996</v>
      </c>
      <c r="I9830" s="434">
        <f t="shared" si="153"/>
        <v>15347080</v>
      </c>
    </row>
    <row r="9831" spans="1:9">
      <c r="A9831" s="421">
        <v>9830</v>
      </c>
      <c r="B9831" s="422" t="s">
        <v>7711</v>
      </c>
      <c r="C9831" s="422" t="s">
        <v>11561</v>
      </c>
      <c r="D9831" s="422" t="s">
        <v>2021</v>
      </c>
      <c r="E9831" s="422" t="s">
        <v>13842</v>
      </c>
      <c r="F9831" s="438">
        <v>20210000</v>
      </c>
      <c r="G9831" s="423">
        <v>2023</v>
      </c>
      <c r="H9831" s="424">
        <f>VLOOKUP(G9831,[3]잔가율!$B$3:$C$33,2,FALSE)</f>
        <v>0.82599999999999996</v>
      </c>
      <c r="I9831" s="434">
        <f t="shared" si="153"/>
        <v>16693460</v>
      </c>
    </row>
    <row r="9832" spans="1:9">
      <c r="A9832" s="421">
        <v>9831</v>
      </c>
      <c r="B9832" s="422" t="s">
        <v>7711</v>
      </c>
      <c r="C9832" s="422" t="s">
        <v>11561</v>
      </c>
      <c r="D9832" s="422" t="s">
        <v>2021</v>
      </c>
      <c r="E9832" s="422" t="s">
        <v>13843</v>
      </c>
      <c r="F9832" s="438">
        <v>18400000</v>
      </c>
      <c r="G9832" s="423">
        <v>2023</v>
      </c>
      <c r="H9832" s="424">
        <f>VLOOKUP(G9832,[3]잔가율!$B$3:$C$33,2,FALSE)</f>
        <v>0.82599999999999996</v>
      </c>
      <c r="I9832" s="434">
        <f t="shared" si="153"/>
        <v>15198400</v>
      </c>
    </row>
    <row r="9833" spans="1:9">
      <c r="A9833" s="421">
        <v>9832</v>
      </c>
      <c r="B9833" s="422" t="s">
        <v>7711</v>
      </c>
      <c r="C9833" s="422" t="s">
        <v>11561</v>
      </c>
      <c r="D9833" s="422" t="s">
        <v>2021</v>
      </c>
      <c r="E9833" s="422" t="s">
        <v>13844</v>
      </c>
      <c r="F9833" s="438">
        <v>17530000</v>
      </c>
      <c r="G9833" s="423">
        <v>2023</v>
      </c>
      <c r="H9833" s="424">
        <f>VLOOKUP(G9833,[3]잔가율!$B$3:$C$33,2,FALSE)</f>
        <v>0.82599999999999996</v>
      </c>
      <c r="I9833" s="434">
        <f t="shared" si="153"/>
        <v>14479780</v>
      </c>
    </row>
    <row r="9834" spans="1:9">
      <c r="A9834" s="421">
        <v>9833</v>
      </c>
      <c r="B9834" s="422" t="s">
        <v>7711</v>
      </c>
      <c r="C9834" s="422" t="s">
        <v>11561</v>
      </c>
      <c r="D9834" s="422" t="s">
        <v>2021</v>
      </c>
      <c r="E9834" s="422" t="s">
        <v>13845</v>
      </c>
      <c r="F9834" s="438">
        <v>16240000</v>
      </c>
      <c r="G9834" s="423">
        <v>2023</v>
      </c>
      <c r="H9834" s="424">
        <f>VLOOKUP(G9834,[3]잔가율!$B$3:$C$33,2,FALSE)</f>
        <v>0.82599999999999996</v>
      </c>
      <c r="I9834" s="434">
        <f t="shared" si="153"/>
        <v>13414240</v>
      </c>
    </row>
    <row r="9835" spans="1:9">
      <c r="A9835" s="421">
        <v>9834</v>
      </c>
      <c r="B9835" s="422" t="s">
        <v>7711</v>
      </c>
      <c r="C9835" s="422" t="s">
        <v>11561</v>
      </c>
      <c r="D9835" s="422" t="s">
        <v>2021</v>
      </c>
      <c r="E9835" s="422" t="s">
        <v>13846</v>
      </c>
      <c r="F9835" s="438">
        <v>12760000</v>
      </c>
      <c r="G9835" s="423">
        <v>2023</v>
      </c>
      <c r="H9835" s="424">
        <f>VLOOKUP(G9835,[3]잔가율!$B$3:$C$33,2,FALSE)</f>
        <v>0.82599999999999996</v>
      </c>
      <c r="I9835" s="434">
        <f t="shared" si="153"/>
        <v>10539760</v>
      </c>
    </row>
    <row r="9836" spans="1:9">
      <c r="A9836" s="421">
        <v>9835</v>
      </c>
      <c r="B9836" s="422" t="s">
        <v>7711</v>
      </c>
      <c r="C9836" s="422" t="s">
        <v>11561</v>
      </c>
      <c r="D9836" s="422" t="s">
        <v>2021</v>
      </c>
      <c r="E9836" s="422" t="s">
        <v>13847</v>
      </c>
      <c r="F9836" s="438">
        <v>12820000</v>
      </c>
      <c r="G9836" s="423">
        <v>2023</v>
      </c>
      <c r="H9836" s="424">
        <f>VLOOKUP(G9836,[3]잔가율!$B$3:$C$33,2,FALSE)</f>
        <v>0.82599999999999996</v>
      </c>
      <c r="I9836" s="434">
        <f t="shared" si="153"/>
        <v>10589320</v>
      </c>
    </row>
    <row r="9837" spans="1:9">
      <c r="A9837" s="421">
        <v>9836</v>
      </c>
      <c r="B9837" s="422" t="s">
        <v>7711</v>
      </c>
      <c r="C9837" s="422" t="s">
        <v>11561</v>
      </c>
      <c r="D9837" s="422" t="s">
        <v>2021</v>
      </c>
      <c r="E9837" s="422" t="s">
        <v>13848</v>
      </c>
      <c r="F9837" s="438">
        <v>20120000</v>
      </c>
      <c r="G9837" s="423">
        <v>2023</v>
      </c>
      <c r="H9837" s="424">
        <f>VLOOKUP(G9837,[3]잔가율!$B$3:$C$33,2,FALSE)</f>
        <v>0.82599999999999996</v>
      </c>
      <c r="I9837" s="434">
        <f t="shared" si="153"/>
        <v>16619120</v>
      </c>
    </row>
    <row r="9838" spans="1:9">
      <c r="A9838" s="421">
        <v>9837</v>
      </c>
      <c r="B9838" s="422" t="s">
        <v>7711</v>
      </c>
      <c r="C9838" s="422" t="s">
        <v>11561</v>
      </c>
      <c r="D9838" s="422" t="s">
        <v>2021</v>
      </c>
      <c r="E9838" s="422" t="s">
        <v>13849</v>
      </c>
      <c r="F9838" s="438">
        <v>20120000</v>
      </c>
      <c r="G9838" s="423">
        <v>2023</v>
      </c>
      <c r="H9838" s="424">
        <f>VLOOKUP(G9838,[3]잔가율!$B$3:$C$33,2,FALSE)</f>
        <v>0.82599999999999996</v>
      </c>
      <c r="I9838" s="434">
        <f t="shared" si="153"/>
        <v>16619120</v>
      </c>
    </row>
    <row r="9839" spans="1:9">
      <c r="A9839" s="421">
        <v>9838</v>
      </c>
      <c r="B9839" s="422" t="s">
        <v>7711</v>
      </c>
      <c r="C9839" s="422" t="s">
        <v>11561</v>
      </c>
      <c r="D9839" s="422" t="s">
        <v>2021</v>
      </c>
      <c r="E9839" s="422" t="s">
        <v>13850</v>
      </c>
      <c r="F9839" s="438">
        <v>20120000</v>
      </c>
      <c r="G9839" s="423">
        <v>2023</v>
      </c>
      <c r="H9839" s="424">
        <f>VLOOKUP(G9839,[3]잔가율!$B$3:$C$33,2,FALSE)</f>
        <v>0.82599999999999996</v>
      </c>
      <c r="I9839" s="434">
        <f t="shared" si="153"/>
        <v>16619120</v>
      </c>
    </row>
    <row r="9840" spans="1:9">
      <c r="A9840" s="421">
        <v>9839</v>
      </c>
      <c r="B9840" s="422" t="s">
        <v>7711</v>
      </c>
      <c r="C9840" s="422" t="s">
        <v>11561</v>
      </c>
      <c r="D9840" s="422" t="s">
        <v>2021</v>
      </c>
      <c r="E9840" s="422" t="s">
        <v>13851</v>
      </c>
      <c r="F9840" s="438">
        <v>20120000</v>
      </c>
      <c r="G9840" s="423">
        <v>2023</v>
      </c>
      <c r="H9840" s="424">
        <f>VLOOKUP(G9840,[3]잔가율!$B$3:$C$33,2,FALSE)</f>
        <v>0.82599999999999996</v>
      </c>
      <c r="I9840" s="434">
        <f t="shared" si="153"/>
        <v>16619120</v>
      </c>
    </row>
    <row r="9841" spans="1:9">
      <c r="A9841" s="421">
        <v>9840</v>
      </c>
      <c r="B9841" s="422" t="s">
        <v>7711</v>
      </c>
      <c r="C9841" s="422" t="s">
        <v>11561</v>
      </c>
      <c r="D9841" s="422" t="s">
        <v>2021</v>
      </c>
      <c r="E9841" s="422" t="s">
        <v>13852</v>
      </c>
      <c r="F9841" s="438">
        <v>14100000</v>
      </c>
      <c r="G9841" s="423">
        <v>2023</v>
      </c>
      <c r="H9841" s="424">
        <f>VLOOKUP(G9841,[3]잔가율!$B$3:$C$33,2,FALSE)</f>
        <v>0.82599999999999996</v>
      </c>
      <c r="I9841" s="434">
        <f t="shared" si="153"/>
        <v>11646600</v>
      </c>
    </row>
    <row r="9842" spans="1:9">
      <c r="A9842" s="421">
        <v>9841</v>
      </c>
      <c r="B9842" s="422" t="s">
        <v>7711</v>
      </c>
      <c r="C9842" s="422" t="s">
        <v>11561</v>
      </c>
      <c r="D9842" s="422" t="s">
        <v>2021</v>
      </c>
      <c r="E9842" s="422" t="s">
        <v>13853</v>
      </c>
      <c r="F9842" s="438">
        <v>14100000</v>
      </c>
      <c r="G9842" s="423">
        <v>2023</v>
      </c>
      <c r="H9842" s="424">
        <f>VLOOKUP(G9842,[3]잔가율!$B$3:$C$33,2,FALSE)</f>
        <v>0.82599999999999996</v>
      </c>
      <c r="I9842" s="434">
        <f t="shared" si="153"/>
        <v>11646600</v>
      </c>
    </row>
    <row r="9843" spans="1:9">
      <c r="A9843" s="421">
        <v>9842</v>
      </c>
      <c r="B9843" s="422" t="s">
        <v>7711</v>
      </c>
      <c r="C9843" s="422" t="s">
        <v>11561</v>
      </c>
      <c r="D9843" s="422" t="s">
        <v>2021</v>
      </c>
      <c r="E9843" s="422" t="s">
        <v>13854</v>
      </c>
      <c r="F9843" s="438">
        <v>14100000</v>
      </c>
      <c r="G9843" s="423">
        <v>2023</v>
      </c>
      <c r="H9843" s="424">
        <f>VLOOKUP(G9843,[3]잔가율!$B$3:$C$33,2,FALSE)</f>
        <v>0.82599999999999996</v>
      </c>
      <c r="I9843" s="434">
        <f t="shared" si="153"/>
        <v>11646600</v>
      </c>
    </row>
    <row r="9844" spans="1:9">
      <c r="A9844" s="421">
        <v>9843</v>
      </c>
      <c r="B9844" s="422" t="s">
        <v>7711</v>
      </c>
      <c r="C9844" s="422" t="s">
        <v>11561</v>
      </c>
      <c r="D9844" s="422" t="s">
        <v>2021</v>
      </c>
      <c r="E9844" s="422" t="s">
        <v>13855</v>
      </c>
      <c r="F9844" s="438">
        <v>15770000</v>
      </c>
      <c r="G9844" s="423">
        <v>2023</v>
      </c>
      <c r="H9844" s="424">
        <f>VLOOKUP(G9844,[3]잔가율!$B$3:$C$33,2,FALSE)</f>
        <v>0.82599999999999996</v>
      </c>
      <c r="I9844" s="434">
        <f t="shared" si="153"/>
        <v>13026020</v>
      </c>
    </row>
    <row r="9845" spans="1:9">
      <c r="A9845" s="421">
        <v>9844</v>
      </c>
      <c r="B9845" s="422" t="s">
        <v>7711</v>
      </c>
      <c r="C9845" s="422" t="s">
        <v>11561</v>
      </c>
      <c r="D9845" s="422" t="s">
        <v>2021</v>
      </c>
      <c r="E9845" s="422" t="s">
        <v>13856</v>
      </c>
      <c r="F9845" s="438">
        <v>16320000</v>
      </c>
      <c r="G9845" s="423">
        <v>2023</v>
      </c>
      <c r="H9845" s="424">
        <f>VLOOKUP(G9845,[3]잔가율!$B$3:$C$33,2,FALSE)</f>
        <v>0.82599999999999996</v>
      </c>
      <c r="I9845" s="434">
        <f t="shared" si="153"/>
        <v>13480320</v>
      </c>
    </row>
    <row r="9846" spans="1:9">
      <c r="A9846" s="421">
        <v>9845</v>
      </c>
      <c r="B9846" s="422" t="s">
        <v>7711</v>
      </c>
      <c r="C9846" s="422" t="s">
        <v>11561</v>
      </c>
      <c r="D9846" s="422" t="s">
        <v>2021</v>
      </c>
      <c r="E9846" s="422" t="s">
        <v>13857</v>
      </c>
      <c r="F9846" s="438">
        <v>16320000</v>
      </c>
      <c r="G9846" s="423">
        <v>2023</v>
      </c>
      <c r="H9846" s="424">
        <f>VLOOKUP(G9846,[3]잔가율!$B$3:$C$33,2,FALSE)</f>
        <v>0.82599999999999996</v>
      </c>
      <c r="I9846" s="434">
        <f t="shared" si="153"/>
        <v>13480320</v>
      </c>
    </row>
    <row r="9847" spans="1:9">
      <c r="A9847" s="421">
        <v>9846</v>
      </c>
      <c r="B9847" s="422" t="s">
        <v>7711</v>
      </c>
      <c r="C9847" s="422" t="s">
        <v>11561</v>
      </c>
      <c r="D9847" s="422" t="s">
        <v>2021</v>
      </c>
      <c r="E9847" s="422" t="s">
        <v>13858</v>
      </c>
      <c r="F9847" s="438">
        <v>16390000</v>
      </c>
      <c r="G9847" s="423">
        <v>2023</v>
      </c>
      <c r="H9847" s="424">
        <f>VLOOKUP(G9847,[3]잔가율!$B$3:$C$33,2,FALSE)</f>
        <v>0.82599999999999996</v>
      </c>
      <c r="I9847" s="434">
        <f t="shared" si="153"/>
        <v>13538140</v>
      </c>
    </row>
    <row r="9848" spans="1:9">
      <c r="A9848" s="421">
        <v>9847</v>
      </c>
      <c r="B9848" s="422" t="s">
        <v>7711</v>
      </c>
      <c r="C9848" s="422" t="s">
        <v>11561</v>
      </c>
      <c r="D9848" s="422" t="s">
        <v>2021</v>
      </c>
      <c r="E9848" s="422" t="s">
        <v>13859</v>
      </c>
      <c r="F9848" s="438">
        <v>16390000</v>
      </c>
      <c r="G9848" s="423">
        <v>2023</v>
      </c>
      <c r="H9848" s="424">
        <f>VLOOKUP(G9848,[3]잔가율!$B$3:$C$33,2,FALSE)</f>
        <v>0.82599999999999996</v>
      </c>
      <c r="I9848" s="434">
        <f t="shared" si="153"/>
        <v>13538140</v>
      </c>
    </row>
    <row r="9849" spans="1:9">
      <c r="A9849" s="421">
        <v>9848</v>
      </c>
      <c r="B9849" s="422" t="s">
        <v>7711</v>
      </c>
      <c r="C9849" s="422" t="s">
        <v>11561</v>
      </c>
      <c r="D9849" s="422" t="s">
        <v>2021</v>
      </c>
      <c r="E9849" s="422" t="s">
        <v>13860</v>
      </c>
      <c r="F9849" s="438">
        <v>18840000</v>
      </c>
      <c r="G9849" s="423">
        <v>2023</v>
      </c>
      <c r="H9849" s="424">
        <f>VLOOKUP(G9849,[3]잔가율!$B$3:$C$33,2,FALSE)</f>
        <v>0.82599999999999996</v>
      </c>
      <c r="I9849" s="434">
        <f t="shared" si="153"/>
        <v>15561840</v>
      </c>
    </row>
    <row r="9850" spans="1:9">
      <c r="A9850" s="421">
        <v>9849</v>
      </c>
      <c r="B9850" s="422" t="s">
        <v>7711</v>
      </c>
      <c r="C9850" s="422" t="s">
        <v>11561</v>
      </c>
      <c r="D9850" s="422" t="s">
        <v>2021</v>
      </c>
      <c r="E9850" s="422" t="s">
        <v>13861</v>
      </c>
      <c r="F9850" s="438">
        <v>18000000</v>
      </c>
      <c r="G9850" s="423">
        <v>2023</v>
      </c>
      <c r="H9850" s="424">
        <f>VLOOKUP(G9850,[3]잔가율!$B$3:$C$33,2,FALSE)</f>
        <v>0.82599999999999996</v>
      </c>
      <c r="I9850" s="434">
        <f t="shared" si="153"/>
        <v>14868000</v>
      </c>
    </row>
    <row r="9851" spans="1:9">
      <c r="A9851" s="421">
        <v>9850</v>
      </c>
      <c r="B9851" s="422" t="s">
        <v>7711</v>
      </c>
      <c r="C9851" s="422" t="s">
        <v>11561</v>
      </c>
      <c r="D9851" s="422" t="s">
        <v>2021</v>
      </c>
      <c r="E9851" s="422" t="s">
        <v>13862</v>
      </c>
      <c r="F9851" s="438">
        <v>21260000</v>
      </c>
      <c r="G9851" s="423">
        <v>2023</v>
      </c>
      <c r="H9851" s="424">
        <f>VLOOKUP(G9851,[3]잔가율!$B$3:$C$33,2,FALSE)</f>
        <v>0.82599999999999996</v>
      </c>
      <c r="I9851" s="434">
        <f t="shared" si="153"/>
        <v>17560760</v>
      </c>
    </row>
    <row r="9852" spans="1:9">
      <c r="A9852" s="421">
        <v>9851</v>
      </c>
      <c r="B9852" s="422" t="s">
        <v>7711</v>
      </c>
      <c r="C9852" s="422" t="s">
        <v>11561</v>
      </c>
      <c r="D9852" s="422" t="s">
        <v>2021</v>
      </c>
      <c r="E9852" s="422" t="s">
        <v>13863</v>
      </c>
      <c r="F9852" s="438">
        <v>18040000</v>
      </c>
      <c r="G9852" s="423">
        <v>2023</v>
      </c>
      <c r="H9852" s="424">
        <f>VLOOKUP(G9852,[3]잔가율!$B$3:$C$33,2,FALSE)</f>
        <v>0.82599999999999996</v>
      </c>
      <c r="I9852" s="434">
        <f t="shared" si="153"/>
        <v>14901040</v>
      </c>
    </row>
    <row r="9853" spans="1:9">
      <c r="A9853" s="421">
        <v>9852</v>
      </c>
      <c r="B9853" s="422" t="s">
        <v>7711</v>
      </c>
      <c r="C9853" s="422" t="s">
        <v>11561</v>
      </c>
      <c r="D9853" s="422" t="s">
        <v>2021</v>
      </c>
      <c r="E9853" s="422" t="s">
        <v>13864</v>
      </c>
      <c r="F9853" s="438">
        <v>15370000</v>
      </c>
      <c r="G9853" s="423">
        <v>2023</v>
      </c>
      <c r="H9853" s="424">
        <f>VLOOKUP(G9853,[3]잔가율!$B$3:$C$33,2,FALSE)</f>
        <v>0.82599999999999996</v>
      </c>
      <c r="I9853" s="434">
        <f t="shared" si="153"/>
        <v>12695620</v>
      </c>
    </row>
    <row r="9854" spans="1:9">
      <c r="A9854" s="421">
        <v>9853</v>
      </c>
      <c r="B9854" s="422" t="s">
        <v>7711</v>
      </c>
      <c r="C9854" s="422" t="s">
        <v>11561</v>
      </c>
      <c r="D9854" s="422" t="s">
        <v>2021</v>
      </c>
      <c r="E9854" s="422" t="s">
        <v>13865</v>
      </c>
      <c r="F9854" s="438">
        <v>14300000</v>
      </c>
      <c r="G9854" s="423">
        <v>2023</v>
      </c>
      <c r="H9854" s="424">
        <f>VLOOKUP(G9854,[3]잔가율!$B$3:$C$33,2,FALSE)</f>
        <v>0.82599999999999996</v>
      </c>
      <c r="I9854" s="434">
        <f t="shared" si="153"/>
        <v>11811800</v>
      </c>
    </row>
    <row r="9855" spans="1:9">
      <c r="A9855" s="421">
        <v>9854</v>
      </c>
      <c r="B9855" s="422" t="s">
        <v>7711</v>
      </c>
      <c r="C9855" s="422" t="s">
        <v>11561</v>
      </c>
      <c r="D9855" s="422" t="s">
        <v>2021</v>
      </c>
      <c r="E9855" s="422" t="s">
        <v>13866</v>
      </c>
      <c r="F9855" s="438">
        <v>15380000</v>
      </c>
      <c r="G9855" s="423">
        <v>2023</v>
      </c>
      <c r="H9855" s="424">
        <f>VLOOKUP(G9855,[3]잔가율!$B$3:$C$33,2,FALSE)</f>
        <v>0.82599999999999996</v>
      </c>
      <c r="I9855" s="434">
        <f t="shared" si="153"/>
        <v>12703880</v>
      </c>
    </row>
    <row r="9856" spans="1:9">
      <c r="A9856" s="421">
        <v>9855</v>
      </c>
      <c r="B9856" s="422" t="s">
        <v>7711</v>
      </c>
      <c r="C9856" s="422" t="s">
        <v>11561</v>
      </c>
      <c r="D9856" s="422" t="s">
        <v>2021</v>
      </c>
      <c r="E9856" s="422" t="s">
        <v>13867</v>
      </c>
      <c r="F9856" s="438">
        <v>14700000</v>
      </c>
      <c r="G9856" s="423">
        <v>2023</v>
      </c>
      <c r="H9856" s="424">
        <f>VLOOKUP(G9856,[3]잔가율!$B$3:$C$33,2,FALSE)</f>
        <v>0.82599999999999996</v>
      </c>
      <c r="I9856" s="434">
        <f t="shared" si="153"/>
        <v>12142200</v>
      </c>
    </row>
    <row r="9857" spans="1:9">
      <c r="A9857" s="421">
        <v>9856</v>
      </c>
      <c r="B9857" s="422" t="s">
        <v>7711</v>
      </c>
      <c r="C9857" s="422" t="s">
        <v>11561</v>
      </c>
      <c r="D9857" s="422" t="s">
        <v>2021</v>
      </c>
      <c r="E9857" s="422" t="s">
        <v>13868</v>
      </c>
      <c r="F9857" s="438">
        <v>14760000</v>
      </c>
      <c r="G9857" s="423">
        <v>2023</v>
      </c>
      <c r="H9857" s="424">
        <f>VLOOKUP(G9857,[3]잔가율!$B$3:$C$33,2,FALSE)</f>
        <v>0.82599999999999996</v>
      </c>
      <c r="I9857" s="434">
        <f t="shared" si="153"/>
        <v>12191760</v>
      </c>
    </row>
    <row r="9858" spans="1:9">
      <c r="A9858" s="421">
        <v>9857</v>
      </c>
      <c r="B9858" s="422" t="s">
        <v>7711</v>
      </c>
      <c r="C9858" s="422" t="s">
        <v>11561</v>
      </c>
      <c r="D9858" s="422" t="s">
        <v>2021</v>
      </c>
      <c r="E9858" s="422" t="s">
        <v>13869</v>
      </c>
      <c r="F9858" s="438">
        <v>17290000</v>
      </c>
      <c r="G9858" s="423">
        <v>2023</v>
      </c>
      <c r="H9858" s="424">
        <f>VLOOKUP(G9858,[3]잔가율!$B$3:$C$33,2,FALSE)</f>
        <v>0.82599999999999996</v>
      </c>
      <c r="I9858" s="434">
        <f t="shared" ref="I9858:I9921" si="154">ROUNDDOWN(F9858*H9858,0)</f>
        <v>14281540</v>
      </c>
    </row>
    <row r="9859" spans="1:9">
      <c r="A9859" s="421">
        <v>9858</v>
      </c>
      <c r="B9859" s="422" t="s">
        <v>7711</v>
      </c>
      <c r="C9859" s="422" t="s">
        <v>11561</v>
      </c>
      <c r="D9859" s="422" t="s">
        <v>2021</v>
      </c>
      <c r="E9859" s="422" t="s">
        <v>13870</v>
      </c>
      <c r="F9859" s="438">
        <v>14020000</v>
      </c>
      <c r="G9859" s="423">
        <v>2023</v>
      </c>
      <c r="H9859" s="424">
        <f>VLOOKUP(G9859,[3]잔가율!$B$3:$C$33,2,FALSE)</f>
        <v>0.82599999999999996</v>
      </c>
      <c r="I9859" s="434">
        <f t="shared" si="154"/>
        <v>11580520</v>
      </c>
    </row>
    <row r="9860" spans="1:9">
      <c r="A9860" s="421">
        <v>9859</v>
      </c>
      <c r="B9860" s="422" t="s">
        <v>7711</v>
      </c>
      <c r="C9860" s="422" t="s">
        <v>11561</v>
      </c>
      <c r="D9860" s="422" t="s">
        <v>2021</v>
      </c>
      <c r="E9860" s="422" t="s">
        <v>13871</v>
      </c>
      <c r="F9860" s="438">
        <v>19400000</v>
      </c>
      <c r="G9860" s="423">
        <v>2023</v>
      </c>
      <c r="H9860" s="424">
        <f>VLOOKUP(G9860,[3]잔가율!$B$3:$C$33,2,FALSE)</f>
        <v>0.82599999999999996</v>
      </c>
      <c r="I9860" s="434">
        <f t="shared" si="154"/>
        <v>16024400</v>
      </c>
    </row>
    <row r="9861" spans="1:9">
      <c r="A9861" s="421">
        <v>9860</v>
      </c>
      <c r="B9861" s="422" t="s">
        <v>7711</v>
      </c>
      <c r="C9861" s="422" t="s">
        <v>11561</v>
      </c>
      <c r="D9861" s="422" t="s">
        <v>2021</v>
      </c>
      <c r="E9861" s="422" t="s">
        <v>13872</v>
      </c>
      <c r="F9861" s="438">
        <v>16910000</v>
      </c>
      <c r="G9861" s="423">
        <v>2023</v>
      </c>
      <c r="H9861" s="424">
        <f>VLOOKUP(G9861,[3]잔가율!$B$3:$C$33,2,FALSE)</f>
        <v>0.82599999999999996</v>
      </c>
      <c r="I9861" s="434">
        <f t="shared" si="154"/>
        <v>13967660</v>
      </c>
    </row>
    <row r="9862" spans="1:9">
      <c r="A9862" s="421">
        <v>9861</v>
      </c>
      <c r="B9862" s="422" t="s">
        <v>7711</v>
      </c>
      <c r="C9862" s="422" t="s">
        <v>11561</v>
      </c>
      <c r="D9862" s="422" t="s">
        <v>2021</v>
      </c>
      <c r="E9862" s="422" t="s">
        <v>13873</v>
      </c>
      <c r="F9862" s="438">
        <v>17750000</v>
      </c>
      <c r="G9862" s="423">
        <v>2023</v>
      </c>
      <c r="H9862" s="424">
        <f>VLOOKUP(G9862,[3]잔가율!$B$3:$C$33,2,FALSE)</f>
        <v>0.82599999999999996</v>
      </c>
      <c r="I9862" s="434">
        <f t="shared" si="154"/>
        <v>14661500</v>
      </c>
    </row>
    <row r="9863" spans="1:9">
      <c r="A9863" s="421">
        <v>9862</v>
      </c>
      <c r="B9863" s="422" t="s">
        <v>7711</v>
      </c>
      <c r="C9863" s="422" t="s">
        <v>11561</v>
      </c>
      <c r="D9863" s="422" t="s">
        <v>2021</v>
      </c>
      <c r="E9863" s="422" t="s">
        <v>13874</v>
      </c>
      <c r="F9863" s="438">
        <v>18270000</v>
      </c>
      <c r="G9863" s="423">
        <v>2023</v>
      </c>
      <c r="H9863" s="424">
        <f>VLOOKUP(G9863,[3]잔가율!$B$3:$C$33,2,FALSE)</f>
        <v>0.82599999999999996</v>
      </c>
      <c r="I9863" s="434">
        <f t="shared" si="154"/>
        <v>15091020</v>
      </c>
    </row>
    <row r="9864" spans="1:9">
      <c r="A9864" s="421">
        <v>9863</v>
      </c>
      <c r="B9864" s="422" t="s">
        <v>7711</v>
      </c>
      <c r="C9864" s="422" t="s">
        <v>11561</v>
      </c>
      <c r="D9864" s="422" t="s">
        <v>2021</v>
      </c>
      <c r="E9864" s="422" t="s">
        <v>13875</v>
      </c>
      <c r="F9864" s="438">
        <v>19100000</v>
      </c>
      <c r="G9864" s="423">
        <v>2023</v>
      </c>
      <c r="H9864" s="424">
        <f>VLOOKUP(G9864,[3]잔가율!$B$3:$C$33,2,FALSE)</f>
        <v>0.82599999999999996</v>
      </c>
      <c r="I9864" s="434">
        <f t="shared" si="154"/>
        <v>15776600</v>
      </c>
    </row>
    <row r="9865" spans="1:9">
      <c r="A9865" s="421">
        <v>9864</v>
      </c>
      <c r="B9865" s="422" t="s">
        <v>7711</v>
      </c>
      <c r="C9865" s="422" t="s">
        <v>11561</v>
      </c>
      <c r="D9865" s="422" t="s">
        <v>2021</v>
      </c>
      <c r="E9865" s="422" t="s">
        <v>13876</v>
      </c>
      <c r="F9865" s="438">
        <v>15490000</v>
      </c>
      <c r="G9865" s="423">
        <v>2023</v>
      </c>
      <c r="H9865" s="424">
        <f>VLOOKUP(G9865,[3]잔가율!$B$3:$C$33,2,FALSE)</f>
        <v>0.82599999999999996</v>
      </c>
      <c r="I9865" s="434">
        <f t="shared" si="154"/>
        <v>12794740</v>
      </c>
    </row>
    <row r="9866" spans="1:9">
      <c r="A9866" s="421">
        <v>9865</v>
      </c>
      <c r="B9866" s="422" t="s">
        <v>7711</v>
      </c>
      <c r="C9866" s="422" t="s">
        <v>11561</v>
      </c>
      <c r="D9866" s="422" t="s">
        <v>2021</v>
      </c>
      <c r="E9866" s="422" t="s">
        <v>13877</v>
      </c>
      <c r="F9866" s="438">
        <v>13350000</v>
      </c>
      <c r="G9866" s="423">
        <v>2023</v>
      </c>
      <c r="H9866" s="424">
        <f>VLOOKUP(G9866,[3]잔가율!$B$3:$C$33,2,FALSE)</f>
        <v>0.82599999999999996</v>
      </c>
      <c r="I9866" s="434">
        <f t="shared" si="154"/>
        <v>11027100</v>
      </c>
    </row>
    <row r="9867" spans="1:9">
      <c r="A9867" s="421">
        <v>9866</v>
      </c>
      <c r="B9867" s="422" t="s">
        <v>7711</v>
      </c>
      <c r="C9867" s="422" t="s">
        <v>11561</v>
      </c>
      <c r="D9867" s="422" t="s">
        <v>2021</v>
      </c>
      <c r="E9867" s="422" t="s">
        <v>13878</v>
      </c>
      <c r="F9867" s="438">
        <v>13470000</v>
      </c>
      <c r="G9867" s="423">
        <v>2023</v>
      </c>
      <c r="H9867" s="424">
        <f>VLOOKUP(G9867,[3]잔가율!$B$3:$C$33,2,FALSE)</f>
        <v>0.82599999999999996</v>
      </c>
      <c r="I9867" s="434">
        <f t="shared" si="154"/>
        <v>11126220</v>
      </c>
    </row>
    <row r="9868" spans="1:9">
      <c r="A9868" s="421">
        <v>9867</v>
      </c>
      <c r="B9868" s="422" t="s">
        <v>7711</v>
      </c>
      <c r="C9868" s="422" t="s">
        <v>11561</v>
      </c>
      <c r="D9868" s="422" t="s">
        <v>2021</v>
      </c>
      <c r="E9868" s="422" t="s">
        <v>13879</v>
      </c>
      <c r="F9868" s="438">
        <v>22300000</v>
      </c>
      <c r="G9868" s="423">
        <v>2023</v>
      </c>
      <c r="H9868" s="424">
        <f>VLOOKUP(G9868,[3]잔가율!$B$3:$C$33,2,FALSE)</f>
        <v>0.82599999999999996</v>
      </c>
      <c r="I9868" s="434">
        <f t="shared" si="154"/>
        <v>18419800</v>
      </c>
    </row>
    <row r="9869" spans="1:9">
      <c r="A9869" s="421">
        <v>9868</v>
      </c>
      <c r="B9869" s="422" t="s">
        <v>7711</v>
      </c>
      <c r="C9869" s="422" t="s">
        <v>11561</v>
      </c>
      <c r="D9869" s="422" t="s">
        <v>2021</v>
      </c>
      <c r="E9869" s="422" t="s">
        <v>13880</v>
      </c>
      <c r="F9869" s="438">
        <v>22300000</v>
      </c>
      <c r="G9869" s="423">
        <v>2023</v>
      </c>
      <c r="H9869" s="424">
        <f>VLOOKUP(G9869,[3]잔가율!$B$3:$C$33,2,FALSE)</f>
        <v>0.82599999999999996</v>
      </c>
      <c r="I9869" s="434">
        <f t="shared" si="154"/>
        <v>18419800</v>
      </c>
    </row>
    <row r="9870" spans="1:9">
      <c r="A9870" s="421">
        <v>9869</v>
      </c>
      <c r="B9870" s="422" t="s">
        <v>7711</v>
      </c>
      <c r="C9870" s="422" t="s">
        <v>11561</v>
      </c>
      <c r="D9870" s="422" t="s">
        <v>2021</v>
      </c>
      <c r="E9870" s="422" t="s">
        <v>13881</v>
      </c>
      <c r="F9870" s="438">
        <v>22300000</v>
      </c>
      <c r="G9870" s="423">
        <v>2023</v>
      </c>
      <c r="H9870" s="424">
        <f>VLOOKUP(G9870,[3]잔가율!$B$3:$C$33,2,FALSE)</f>
        <v>0.82599999999999996</v>
      </c>
      <c r="I9870" s="434">
        <f t="shared" si="154"/>
        <v>18419800</v>
      </c>
    </row>
    <row r="9871" spans="1:9">
      <c r="A9871" s="421">
        <v>9870</v>
      </c>
      <c r="B9871" s="422" t="s">
        <v>7711</v>
      </c>
      <c r="C9871" s="422" t="s">
        <v>11561</v>
      </c>
      <c r="D9871" s="422" t="s">
        <v>2021</v>
      </c>
      <c r="E9871" s="422" t="s">
        <v>13882</v>
      </c>
      <c r="F9871" s="438">
        <v>22300000</v>
      </c>
      <c r="G9871" s="423">
        <v>2023</v>
      </c>
      <c r="H9871" s="424">
        <f>VLOOKUP(G9871,[3]잔가율!$B$3:$C$33,2,FALSE)</f>
        <v>0.82599999999999996</v>
      </c>
      <c r="I9871" s="434">
        <f t="shared" si="154"/>
        <v>18419800</v>
      </c>
    </row>
    <row r="9872" spans="1:9">
      <c r="A9872" s="421">
        <v>9871</v>
      </c>
      <c r="B9872" s="422" t="s">
        <v>7711</v>
      </c>
      <c r="C9872" s="422" t="s">
        <v>11561</v>
      </c>
      <c r="D9872" s="422" t="s">
        <v>2021</v>
      </c>
      <c r="E9872" s="422" t="s">
        <v>13883</v>
      </c>
      <c r="F9872" s="438">
        <v>18600000</v>
      </c>
      <c r="G9872" s="423">
        <v>2023</v>
      </c>
      <c r="H9872" s="424">
        <f>VLOOKUP(G9872,[3]잔가율!$B$3:$C$33,2,FALSE)</f>
        <v>0.82599999999999996</v>
      </c>
      <c r="I9872" s="434">
        <f t="shared" si="154"/>
        <v>15363600</v>
      </c>
    </row>
    <row r="9873" spans="1:9">
      <c r="A9873" s="421">
        <v>9872</v>
      </c>
      <c r="B9873" s="422" t="s">
        <v>7711</v>
      </c>
      <c r="C9873" s="422" t="s">
        <v>11561</v>
      </c>
      <c r="D9873" s="422" t="s">
        <v>2021</v>
      </c>
      <c r="E9873" s="422" t="s">
        <v>13884</v>
      </c>
      <c r="F9873" s="438">
        <v>15840000</v>
      </c>
      <c r="G9873" s="423">
        <v>2023</v>
      </c>
      <c r="H9873" s="424">
        <f>VLOOKUP(G9873,[3]잔가율!$B$3:$C$33,2,FALSE)</f>
        <v>0.82599999999999996</v>
      </c>
      <c r="I9873" s="434">
        <f t="shared" si="154"/>
        <v>13083840</v>
      </c>
    </row>
    <row r="9874" spans="1:9">
      <c r="A9874" s="421">
        <v>9873</v>
      </c>
      <c r="B9874" s="422" t="s">
        <v>7711</v>
      </c>
      <c r="C9874" s="422" t="s">
        <v>11561</v>
      </c>
      <c r="D9874" s="422" t="s">
        <v>2021</v>
      </c>
      <c r="E9874" s="422" t="s">
        <v>13885</v>
      </c>
      <c r="F9874" s="438">
        <v>13660000</v>
      </c>
      <c r="G9874" s="423">
        <v>2023</v>
      </c>
      <c r="H9874" s="424">
        <f>VLOOKUP(G9874,[3]잔가율!$B$3:$C$33,2,FALSE)</f>
        <v>0.82599999999999996</v>
      </c>
      <c r="I9874" s="434">
        <f t="shared" si="154"/>
        <v>11283160</v>
      </c>
    </row>
    <row r="9875" spans="1:9">
      <c r="A9875" s="421">
        <v>9874</v>
      </c>
      <c r="B9875" s="422" t="s">
        <v>7711</v>
      </c>
      <c r="C9875" s="422" t="s">
        <v>11561</v>
      </c>
      <c r="D9875" s="422" t="s">
        <v>2021</v>
      </c>
      <c r="E9875" s="422" t="s">
        <v>13886</v>
      </c>
      <c r="F9875" s="438">
        <v>16320000</v>
      </c>
      <c r="G9875" s="423">
        <v>2023</v>
      </c>
      <c r="H9875" s="424">
        <f>VLOOKUP(G9875,[3]잔가율!$B$3:$C$33,2,FALSE)</f>
        <v>0.82599999999999996</v>
      </c>
      <c r="I9875" s="434">
        <f t="shared" si="154"/>
        <v>13480320</v>
      </c>
    </row>
    <row r="9876" spans="1:9">
      <c r="A9876" s="421">
        <v>9875</v>
      </c>
      <c r="B9876" s="422" t="s">
        <v>7711</v>
      </c>
      <c r="C9876" s="422" t="s">
        <v>11561</v>
      </c>
      <c r="D9876" s="422" t="s">
        <v>2021</v>
      </c>
      <c r="E9876" s="422" t="s">
        <v>13887</v>
      </c>
      <c r="F9876" s="438">
        <v>16390000</v>
      </c>
      <c r="G9876" s="423">
        <v>2023</v>
      </c>
      <c r="H9876" s="424">
        <f>VLOOKUP(G9876,[3]잔가율!$B$3:$C$33,2,FALSE)</f>
        <v>0.82599999999999996</v>
      </c>
      <c r="I9876" s="434">
        <f t="shared" si="154"/>
        <v>13538140</v>
      </c>
    </row>
    <row r="9877" spans="1:9">
      <c r="A9877" s="421">
        <v>9876</v>
      </c>
      <c r="B9877" s="422" t="s">
        <v>7711</v>
      </c>
      <c r="C9877" s="422" t="s">
        <v>11561</v>
      </c>
      <c r="D9877" s="422" t="s">
        <v>2021</v>
      </c>
      <c r="E9877" s="422" t="s">
        <v>13888</v>
      </c>
      <c r="F9877" s="438">
        <v>18510000</v>
      </c>
      <c r="G9877" s="423">
        <v>2023</v>
      </c>
      <c r="H9877" s="424">
        <f>VLOOKUP(G9877,[3]잔가율!$B$3:$C$33,2,FALSE)</f>
        <v>0.82599999999999996</v>
      </c>
      <c r="I9877" s="434">
        <f t="shared" si="154"/>
        <v>15289260</v>
      </c>
    </row>
    <row r="9878" spans="1:9">
      <c r="A9878" s="421">
        <v>9877</v>
      </c>
      <c r="B9878" s="422" t="s">
        <v>7711</v>
      </c>
      <c r="C9878" s="422" t="s">
        <v>11561</v>
      </c>
      <c r="D9878" s="422" t="s">
        <v>2021</v>
      </c>
      <c r="E9878" s="422" t="s">
        <v>13889</v>
      </c>
      <c r="F9878" s="438">
        <v>18510000</v>
      </c>
      <c r="G9878" s="423">
        <v>2023</v>
      </c>
      <c r="H9878" s="424">
        <f>VLOOKUP(G9878,[3]잔가율!$B$3:$C$33,2,FALSE)</f>
        <v>0.82599999999999996</v>
      </c>
      <c r="I9878" s="434">
        <f t="shared" si="154"/>
        <v>15289260</v>
      </c>
    </row>
    <row r="9879" spans="1:9">
      <c r="A9879" s="421">
        <v>9878</v>
      </c>
      <c r="B9879" s="422" t="s">
        <v>7711</v>
      </c>
      <c r="C9879" s="422" t="s">
        <v>11561</v>
      </c>
      <c r="D9879" s="422" t="s">
        <v>2021</v>
      </c>
      <c r="E9879" s="422" t="s">
        <v>13890</v>
      </c>
      <c r="F9879" s="438">
        <v>18580000</v>
      </c>
      <c r="G9879" s="423">
        <v>2023</v>
      </c>
      <c r="H9879" s="424">
        <f>VLOOKUP(G9879,[3]잔가율!$B$3:$C$33,2,FALSE)</f>
        <v>0.82599999999999996</v>
      </c>
      <c r="I9879" s="434">
        <f t="shared" si="154"/>
        <v>15347080</v>
      </c>
    </row>
    <row r="9880" spans="1:9">
      <c r="A9880" s="421">
        <v>9879</v>
      </c>
      <c r="B9880" s="422" t="s">
        <v>7711</v>
      </c>
      <c r="C9880" s="422" t="s">
        <v>11561</v>
      </c>
      <c r="D9880" s="422" t="s">
        <v>2021</v>
      </c>
      <c r="E9880" s="422" t="s">
        <v>13891</v>
      </c>
      <c r="F9880" s="438">
        <v>18580000</v>
      </c>
      <c r="G9880" s="423">
        <v>2023</v>
      </c>
      <c r="H9880" s="424">
        <f>VLOOKUP(G9880,[3]잔가율!$B$3:$C$33,2,FALSE)</f>
        <v>0.82599999999999996</v>
      </c>
      <c r="I9880" s="434">
        <f t="shared" si="154"/>
        <v>15347080</v>
      </c>
    </row>
    <row r="9881" spans="1:9">
      <c r="A9881" s="421">
        <v>9880</v>
      </c>
      <c r="B9881" s="422" t="s">
        <v>7711</v>
      </c>
      <c r="C9881" s="422" t="s">
        <v>11561</v>
      </c>
      <c r="D9881" s="422" t="s">
        <v>2021</v>
      </c>
      <c r="E9881" s="422" t="s">
        <v>13892</v>
      </c>
      <c r="F9881" s="438">
        <v>19370000</v>
      </c>
      <c r="G9881" s="423">
        <v>2023</v>
      </c>
      <c r="H9881" s="424">
        <f>VLOOKUP(G9881,[3]잔가율!$B$3:$C$33,2,FALSE)</f>
        <v>0.82599999999999996</v>
      </c>
      <c r="I9881" s="434">
        <f t="shared" si="154"/>
        <v>15999620</v>
      </c>
    </row>
    <row r="9882" spans="1:9">
      <c r="A9882" s="421">
        <v>9881</v>
      </c>
      <c r="B9882" s="422" t="s">
        <v>7711</v>
      </c>
      <c r="C9882" s="422" t="s">
        <v>11561</v>
      </c>
      <c r="D9882" s="422" t="s">
        <v>2021</v>
      </c>
      <c r="E9882" s="422" t="s">
        <v>13893</v>
      </c>
      <c r="F9882" s="438">
        <v>20100000</v>
      </c>
      <c r="G9882" s="423">
        <v>2023</v>
      </c>
      <c r="H9882" s="424">
        <f>VLOOKUP(G9882,[3]잔가율!$B$3:$C$33,2,FALSE)</f>
        <v>0.82599999999999996</v>
      </c>
      <c r="I9882" s="434">
        <f t="shared" si="154"/>
        <v>16602600</v>
      </c>
    </row>
    <row r="9883" spans="1:9">
      <c r="A9883" s="421">
        <v>9882</v>
      </c>
      <c r="B9883" s="422" t="s">
        <v>7711</v>
      </c>
      <c r="C9883" s="422" t="s">
        <v>11561</v>
      </c>
      <c r="D9883" s="422" t="s">
        <v>2021</v>
      </c>
      <c r="E9883" s="422" t="s">
        <v>13894</v>
      </c>
      <c r="F9883" s="438">
        <v>21050000</v>
      </c>
      <c r="G9883" s="423">
        <v>2023</v>
      </c>
      <c r="H9883" s="424">
        <f>VLOOKUP(G9883,[3]잔가율!$B$3:$C$33,2,FALSE)</f>
        <v>0.82599999999999996</v>
      </c>
      <c r="I9883" s="434">
        <f t="shared" si="154"/>
        <v>17387300</v>
      </c>
    </row>
    <row r="9884" spans="1:9">
      <c r="A9884" s="421">
        <v>9883</v>
      </c>
      <c r="B9884" s="422" t="s">
        <v>7711</v>
      </c>
      <c r="C9884" s="422" t="s">
        <v>11561</v>
      </c>
      <c r="D9884" s="422" t="s">
        <v>2021</v>
      </c>
      <c r="E9884" s="422" t="s">
        <v>13895</v>
      </c>
      <c r="F9884" s="438">
        <v>18010000</v>
      </c>
      <c r="G9884" s="423">
        <v>2023</v>
      </c>
      <c r="H9884" s="424">
        <f>VLOOKUP(G9884,[3]잔가율!$B$3:$C$33,2,FALSE)</f>
        <v>0.82599999999999996</v>
      </c>
      <c r="I9884" s="434">
        <f t="shared" si="154"/>
        <v>14876260</v>
      </c>
    </row>
    <row r="9885" spans="1:9">
      <c r="A9885" s="421">
        <v>9884</v>
      </c>
      <c r="B9885" s="422" t="s">
        <v>7711</v>
      </c>
      <c r="C9885" s="422" t="s">
        <v>11561</v>
      </c>
      <c r="D9885" s="422" t="s">
        <v>2021</v>
      </c>
      <c r="E9885" s="422" t="s">
        <v>13896</v>
      </c>
      <c r="F9885" s="438">
        <v>19570000</v>
      </c>
      <c r="G9885" s="423">
        <v>2023</v>
      </c>
      <c r="H9885" s="424">
        <f>VLOOKUP(G9885,[3]잔가율!$B$3:$C$33,2,FALSE)</f>
        <v>0.82599999999999996</v>
      </c>
      <c r="I9885" s="434">
        <f t="shared" si="154"/>
        <v>16164820</v>
      </c>
    </row>
    <row r="9886" spans="1:9">
      <c r="A9886" s="421">
        <v>9885</v>
      </c>
      <c r="B9886" s="422" t="s">
        <v>7711</v>
      </c>
      <c r="C9886" s="422" t="s">
        <v>11561</v>
      </c>
      <c r="D9886" s="422" t="s">
        <v>2021</v>
      </c>
      <c r="E9886" s="422" t="s">
        <v>13897</v>
      </c>
      <c r="F9886" s="438">
        <v>17940000</v>
      </c>
      <c r="G9886" s="423">
        <v>2023</v>
      </c>
      <c r="H9886" s="424">
        <f>VLOOKUP(G9886,[3]잔가율!$B$3:$C$33,2,FALSE)</f>
        <v>0.82599999999999996</v>
      </c>
      <c r="I9886" s="434">
        <f t="shared" si="154"/>
        <v>14818440</v>
      </c>
    </row>
    <row r="9887" spans="1:9">
      <c r="A9887" s="421">
        <v>9886</v>
      </c>
      <c r="B9887" s="426" t="s">
        <v>7711</v>
      </c>
      <c r="C9887" s="426" t="s">
        <v>11561</v>
      </c>
      <c r="D9887" s="426" t="s">
        <v>2021</v>
      </c>
      <c r="E9887" s="426" t="s">
        <v>13898</v>
      </c>
      <c r="F9887" s="441">
        <v>16390000</v>
      </c>
      <c r="G9887" s="423">
        <v>2023</v>
      </c>
      <c r="H9887" s="424">
        <f>VLOOKUP(G9887,[3]잔가율!$B$3:$C$33,2,FALSE)</f>
        <v>0.82599999999999996</v>
      </c>
      <c r="I9887" s="434">
        <f t="shared" si="154"/>
        <v>13538140</v>
      </c>
    </row>
    <row r="9888" spans="1:9">
      <c r="A9888" s="421">
        <v>9887</v>
      </c>
      <c r="B9888" s="426" t="s">
        <v>7711</v>
      </c>
      <c r="C9888" s="426" t="s">
        <v>11561</v>
      </c>
      <c r="D9888" s="426" t="s">
        <v>2021</v>
      </c>
      <c r="E9888" s="426" t="s">
        <v>13899</v>
      </c>
      <c r="F9888" s="441">
        <v>21790000</v>
      </c>
      <c r="G9888" s="423">
        <v>2023</v>
      </c>
      <c r="H9888" s="424">
        <f>VLOOKUP(G9888,[3]잔가율!$B$3:$C$33,2,FALSE)</f>
        <v>0.82599999999999996</v>
      </c>
      <c r="I9888" s="434">
        <f t="shared" si="154"/>
        <v>17998540</v>
      </c>
    </row>
    <row r="9889" spans="1:9">
      <c r="A9889" s="421">
        <v>9888</v>
      </c>
      <c r="B9889" s="426" t="s">
        <v>7711</v>
      </c>
      <c r="C9889" s="426" t="s">
        <v>11561</v>
      </c>
      <c r="D9889" s="426" t="s">
        <v>2021</v>
      </c>
      <c r="E9889" s="426" t="s">
        <v>13900</v>
      </c>
      <c r="F9889" s="441">
        <v>23190000</v>
      </c>
      <c r="G9889" s="423">
        <v>2023</v>
      </c>
      <c r="H9889" s="424">
        <f>VLOOKUP(G9889,[3]잔가율!$B$3:$C$33,2,FALSE)</f>
        <v>0.82599999999999996</v>
      </c>
      <c r="I9889" s="434">
        <f t="shared" si="154"/>
        <v>19154940</v>
      </c>
    </row>
    <row r="9890" spans="1:9">
      <c r="A9890" s="421">
        <v>9889</v>
      </c>
      <c r="B9890" s="426" t="s">
        <v>7711</v>
      </c>
      <c r="C9890" s="426" t="s">
        <v>11561</v>
      </c>
      <c r="D9890" s="426" t="s">
        <v>2021</v>
      </c>
      <c r="E9890" s="426" t="s">
        <v>13901</v>
      </c>
      <c r="F9890" s="441">
        <v>16430000</v>
      </c>
      <c r="G9890" s="423">
        <v>2023</v>
      </c>
      <c r="H9890" s="424">
        <f>VLOOKUP(G9890,[3]잔가율!$B$3:$C$33,2,FALSE)</f>
        <v>0.82599999999999996</v>
      </c>
      <c r="I9890" s="434">
        <f t="shared" si="154"/>
        <v>13571180</v>
      </c>
    </row>
    <row r="9891" spans="1:9">
      <c r="A9891" s="421">
        <v>9890</v>
      </c>
      <c r="B9891" s="426" t="s">
        <v>7711</v>
      </c>
      <c r="C9891" s="426" t="s">
        <v>11561</v>
      </c>
      <c r="D9891" s="426" t="s">
        <v>2021</v>
      </c>
      <c r="E9891" s="426" t="s">
        <v>13902</v>
      </c>
      <c r="F9891" s="441">
        <v>21300000</v>
      </c>
      <c r="G9891" s="423">
        <v>2023</v>
      </c>
      <c r="H9891" s="424">
        <f>VLOOKUP(G9891,[3]잔가율!$B$3:$C$33,2,FALSE)</f>
        <v>0.82599999999999996</v>
      </c>
      <c r="I9891" s="434">
        <f t="shared" si="154"/>
        <v>17593800</v>
      </c>
    </row>
    <row r="9892" spans="1:9">
      <c r="A9892" s="421">
        <v>9891</v>
      </c>
      <c r="B9892" s="426" t="s">
        <v>7711</v>
      </c>
      <c r="C9892" s="426" t="s">
        <v>11561</v>
      </c>
      <c r="D9892" s="426" t="s">
        <v>2021</v>
      </c>
      <c r="E9892" s="426" t="s">
        <v>13903</v>
      </c>
      <c r="F9892" s="441">
        <v>22150000</v>
      </c>
      <c r="G9892" s="423">
        <v>2023</v>
      </c>
      <c r="H9892" s="424">
        <f>VLOOKUP(G9892,[3]잔가율!$B$3:$C$33,2,FALSE)</f>
        <v>0.82599999999999996</v>
      </c>
      <c r="I9892" s="434">
        <f t="shared" si="154"/>
        <v>18295900</v>
      </c>
    </row>
    <row r="9893" spans="1:9">
      <c r="A9893" s="421">
        <v>9892</v>
      </c>
      <c r="B9893" s="426" t="s">
        <v>7711</v>
      </c>
      <c r="C9893" s="426" t="s">
        <v>11561</v>
      </c>
      <c r="D9893" s="426" t="s">
        <v>2021</v>
      </c>
      <c r="E9893" s="426" t="s">
        <v>13904</v>
      </c>
      <c r="F9893" s="441">
        <v>23340000</v>
      </c>
      <c r="G9893" s="423">
        <v>2023</v>
      </c>
      <c r="H9893" s="424">
        <f>VLOOKUP(G9893,[3]잔가율!$B$3:$C$33,2,FALSE)</f>
        <v>0.82599999999999996</v>
      </c>
      <c r="I9893" s="434">
        <f t="shared" si="154"/>
        <v>19278840</v>
      </c>
    </row>
    <row r="9894" spans="1:9">
      <c r="A9894" s="421">
        <v>9893</v>
      </c>
      <c r="B9894" s="426" t="s">
        <v>7711</v>
      </c>
      <c r="C9894" s="426" t="s">
        <v>11561</v>
      </c>
      <c r="D9894" s="426" t="s">
        <v>2021</v>
      </c>
      <c r="E9894" s="426" t="s">
        <v>13905</v>
      </c>
      <c r="F9894" s="441">
        <v>14890000</v>
      </c>
      <c r="G9894" s="423">
        <v>2023</v>
      </c>
      <c r="H9894" s="424">
        <f>VLOOKUP(G9894,[3]잔가율!$B$3:$C$33,2,FALSE)</f>
        <v>0.82599999999999996</v>
      </c>
      <c r="I9894" s="434">
        <f t="shared" si="154"/>
        <v>12299140</v>
      </c>
    </row>
    <row r="9895" spans="1:9">
      <c r="A9895" s="421">
        <v>9894</v>
      </c>
      <c r="B9895" s="426" t="s">
        <v>7711</v>
      </c>
      <c r="C9895" s="426" t="s">
        <v>11561</v>
      </c>
      <c r="D9895" s="426" t="s">
        <v>2021</v>
      </c>
      <c r="E9895" s="426" t="s">
        <v>13906</v>
      </c>
      <c r="F9895" s="441">
        <v>15020000</v>
      </c>
      <c r="G9895" s="423">
        <v>2023</v>
      </c>
      <c r="H9895" s="424">
        <f>VLOOKUP(G9895,[3]잔가율!$B$3:$C$33,2,FALSE)</f>
        <v>0.82599999999999996</v>
      </c>
      <c r="I9895" s="434">
        <f t="shared" si="154"/>
        <v>12406520</v>
      </c>
    </row>
    <row r="9896" spans="1:9">
      <c r="A9896" s="421">
        <v>9895</v>
      </c>
      <c r="B9896" s="426" t="s">
        <v>7711</v>
      </c>
      <c r="C9896" s="426" t="s">
        <v>11561</v>
      </c>
      <c r="D9896" s="426" t="s">
        <v>2021</v>
      </c>
      <c r="E9896" s="426" t="s">
        <v>13907</v>
      </c>
      <c r="F9896" s="441">
        <v>20140000</v>
      </c>
      <c r="G9896" s="423">
        <v>2023</v>
      </c>
      <c r="H9896" s="424">
        <f>VLOOKUP(G9896,[3]잔가율!$B$3:$C$33,2,FALSE)</f>
        <v>0.82599999999999996</v>
      </c>
      <c r="I9896" s="434">
        <f t="shared" si="154"/>
        <v>16635640</v>
      </c>
    </row>
    <row r="9897" spans="1:9">
      <c r="A9897" s="421">
        <v>9896</v>
      </c>
      <c r="B9897" s="426" t="s">
        <v>7711</v>
      </c>
      <c r="C9897" s="426" t="s">
        <v>11561</v>
      </c>
      <c r="D9897" s="426" t="s">
        <v>2021</v>
      </c>
      <c r="E9897" s="426" t="s">
        <v>13908</v>
      </c>
      <c r="F9897" s="441">
        <v>21920000</v>
      </c>
      <c r="G9897" s="423">
        <v>2023</v>
      </c>
      <c r="H9897" s="424">
        <f>VLOOKUP(G9897,[3]잔가율!$B$3:$C$33,2,FALSE)</f>
        <v>0.82599999999999996</v>
      </c>
      <c r="I9897" s="434">
        <f t="shared" si="154"/>
        <v>18105920</v>
      </c>
    </row>
    <row r="9898" spans="1:9">
      <c r="A9898" s="421">
        <v>9897</v>
      </c>
      <c r="B9898" s="426" t="s">
        <v>7711</v>
      </c>
      <c r="C9898" s="426" t="s">
        <v>11561</v>
      </c>
      <c r="D9898" s="426" t="s">
        <v>2021</v>
      </c>
      <c r="E9898" s="426" t="s">
        <v>13909</v>
      </c>
      <c r="F9898" s="441">
        <v>22020000</v>
      </c>
      <c r="G9898" s="423">
        <v>2023</v>
      </c>
      <c r="H9898" s="424">
        <f>VLOOKUP(G9898,[3]잔가율!$B$3:$C$33,2,FALSE)</f>
        <v>0.82599999999999996</v>
      </c>
      <c r="I9898" s="434">
        <f t="shared" si="154"/>
        <v>18188520</v>
      </c>
    </row>
    <row r="9899" spans="1:9">
      <c r="A9899" s="421">
        <v>9898</v>
      </c>
      <c r="B9899" s="426" t="s">
        <v>7711</v>
      </c>
      <c r="C9899" s="426" t="s">
        <v>11561</v>
      </c>
      <c r="D9899" s="426" t="s">
        <v>2021</v>
      </c>
      <c r="E9899" s="426" t="s">
        <v>13910</v>
      </c>
      <c r="F9899" s="441">
        <v>22480000</v>
      </c>
      <c r="G9899" s="423">
        <v>2023</v>
      </c>
      <c r="H9899" s="424">
        <f>VLOOKUP(G9899,[3]잔가율!$B$3:$C$33,2,FALSE)</f>
        <v>0.82599999999999996</v>
      </c>
      <c r="I9899" s="434">
        <f t="shared" si="154"/>
        <v>18568480</v>
      </c>
    </row>
    <row r="9900" spans="1:9">
      <c r="A9900" s="421">
        <v>9899</v>
      </c>
      <c r="B9900" s="426" t="s">
        <v>7711</v>
      </c>
      <c r="C9900" s="426" t="s">
        <v>11561</v>
      </c>
      <c r="D9900" s="426" t="s">
        <v>2021</v>
      </c>
      <c r="E9900" s="426" t="s">
        <v>13911</v>
      </c>
      <c r="F9900" s="441">
        <v>17960000</v>
      </c>
      <c r="G9900" s="423">
        <v>2023</v>
      </c>
      <c r="H9900" s="424">
        <f>VLOOKUP(G9900,[3]잔가율!$B$3:$C$33,2,FALSE)</f>
        <v>0.82599999999999996</v>
      </c>
      <c r="I9900" s="434">
        <f t="shared" si="154"/>
        <v>14834960</v>
      </c>
    </row>
    <row r="9901" spans="1:9">
      <c r="A9901" s="421">
        <v>9900</v>
      </c>
      <c r="B9901" s="426" t="s">
        <v>7711</v>
      </c>
      <c r="C9901" s="426" t="s">
        <v>11561</v>
      </c>
      <c r="D9901" s="426" t="s">
        <v>2021</v>
      </c>
      <c r="E9901" s="426" t="s">
        <v>13912</v>
      </c>
      <c r="F9901" s="441">
        <v>20590000</v>
      </c>
      <c r="G9901" s="423">
        <v>2023</v>
      </c>
      <c r="H9901" s="424">
        <f>VLOOKUP(G9901,[3]잔가율!$B$3:$C$33,2,FALSE)</f>
        <v>0.82599999999999996</v>
      </c>
      <c r="I9901" s="434">
        <f t="shared" si="154"/>
        <v>17007340</v>
      </c>
    </row>
    <row r="9902" spans="1:9">
      <c r="A9902" s="421">
        <v>9901</v>
      </c>
      <c r="B9902" s="426" t="s">
        <v>7711</v>
      </c>
      <c r="C9902" s="426" t="s">
        <v>11561</v>
      </c>
      <c r="D9902" s="426" t="s">
        <v>2021</v>
      </c>
      <c r="E9902" s="426" t="s">
        <v>13913</v>
      </c>
      <c r="F9902" s="441">
        <v>22100000</v>
      </c>
      <c r="G9902" s="423">
        <v>2023</v>
      </c>
      <c r="H9902" s="424">
        <f>VLOOKUP(G9902,[3]잔가율!$B$3:$C$33,2,FALSE)</f>
        <v>0.82599999999999996</v>
      </c>
      <c r="I9902" s="434">
        <f t="shared" si="154"/>
        <v>18254600</v>
      </c>
    </row>
    <row r="9903" spans="1:9">
      <c r="A9903" s="421">
        <v>9902</v>
      </c>
      <c r="B9903" s="426" t="s">
        <v>7711</v>
      </c>
      <c r="C9903" s="426" t="s">
        <v>11561</v>
      </c>
      <c r="D9903" s="426" t="s">
        <v>2021</v>
      </c>
      <c r="E9903" s="426" t="s">
        <v>13914</v>
      </c>
      <c r="F9903" s="441">
        <v>22880000</v>
      </c>
      <c r="G9903" s="423">
        <v>2023</v>
      </c>
      <c r="H9903" s="424">
        <f>VLOOKUP(G9903,[3]잔가율!$B$3:$C$33,2,FALSE)</f>
        <v>0.82599999999999996</v>
      </c>
      <c r="I9903" s="434">
        <f t="shared" si="154"/>
        <v>18898880</v>
      </c>
    </row>
    <row r="9904" spans="1:9">
      <c r="A9904" s="421">
        <v>9903</v>
      </c>
      <c r="B9904" s="422" t="s">
        <v>7711</v>
      </c>
      <c r="C9904" s="422" t="s">
        <v>11561</v>
      </c>
      <c r="D9904" s="422" t="s">
        <v>2021</v>
      </c>
      <c r="E9904" s="422" t="s">
        <v>13915</v>
      </c>
      <c r="F9904" s="438">
        <v>12300000</v>
      </c>
      <c r="G9904" s="423">
        <v>2023</v>
      </c>
      <c r="H9904" s="424">
        <f>VLOOKUP(G9904,[3]잔가율!$B$3:$C$33,2,FALSE)</f>
        <v>0.82599999999999996</v>
      </c>
      <c r="I9904" s="434">
        <f t="shared" si="154"/>
        <v>10159800</v>
      </c>
    </row>
    <row r="9905" spans="1:9">
      <c r="A9905" s="421">
        <v>9904</v>
      </c>
      <c r="B9905" s="422" t="s">
        <v>7711</v>
      </c>
      <c r="C9905" s="422" t="s">
        <v>11561</v>
      </c>
      <c r="D9905" s="422" t="s">
        <v>2021</v>
      </c>
      <c r="E9905" s="422" t="s">
        <v>13916</v>
      </c>
      <c r="F9905" s="438">
        <v>12440000</v>
      </c>
      <c r="G9905" s="423">
        <v>2023</v>
      </c>
      <c r="H9905" s="424">
        <f>VLOOKUP(G9905,[3]잔가율!$B$3:$C$33,2,FALSE)</f>
        <v>0.82599999999999996</v>
      </c>
      <c r="I9905" s="434">
        <f t="shared" si="154"/>
        <v>10275440</v>
      </c>
    </row>
    <row r="9906" spans="1:9">
      <c r="A9906" s="421">
        <v>9905</v>
      </c>
      <c r="B9906" s="422" t="s">
        <v>7711</v>
      </c>
      <c r="C9906" s="422" t="s">
        <v>11561</v>
      </c>
      <c r="D9906" s="422" t="s">
        <v>2021</v>
      </c>
      <c r="E9906" s="422" t="s">
        <v>13917</v>
      </c>
      <c r="F9906" s="438">
        <v>12480000</v>
      </c>
      <c r="G9906" s="423">
        <v>2023</v>
      </c>
      <c r="H9906" s="424">
        <f>VLOOKUP(G9906,[3]잔가율!$B$3:$C$33,2,FALSE)</f>
        <v>0.82599999999999996</v>
      </c>
      <c r="I9906" s="434">
        <f t="shared" si="154"/>
        <v>10308480</v>
      </c>
    </row>
    <row r="9907" spans="1:9">
      <c r="A9907" s="421">
        <v>9906</v>
      </c>
      <c r="B9907" s="422" t="s">
        <v>7711</v>
      </c>
      <c r="C9907" s="422" t="s">
        <v>11561</v>
      </c>
      <c r="D9907" s="422" t="s">
        <v>2021</v>
      </c>
      <c r="E9907" s="422" t="s">
        <v>13918</v>
      </c>
      <c r="F9907" s="438">
        <v>11560000</v>
      </c>
      <c r="G9907" s="423">
        <v>2023</v>
      </c>
      <c r="H9907" s="424">
        <f>VLOOKUP(G9907,[3]잔가율!$B$3:$C$33,2,FALSE)</f>
        <v>0.82599999999999996</v>
      </c>
      <c r="I9907" s="434">
        <f t="shared" si="154"/>
        <v>9548560</v>
      </c>
    </row>
    <row r="9908" spans="1:9">
      <c r="A9908" s="421">
        <v>9907</v>
      </c>
      <c r="B9908" s="422" t="s">
        <v>7711</v>
      </c>
      <c r="C9908" s="422" t="s">
        <v>11561</v>
      </c>
      <c r="D9908" s="422" t="s">
        <v>2021</v>
      </c>
      <c r="E9908" s="422" t="s">
        <v>13919</v>
      </c>
      <c r="F9908" s="438">
        <v>11620000</v>
      </c>
      <c r="G9908" s="423">
        <v>2023</v>
      </c>
      <c r="H9908" s="424">
        <f>VLOOKUP(G9908,[3]잔가율!$B$3:$C$33,2,FALSE)</f>
        <v>0.82599999999999996</v>
      </c>
      <c r="I9908" s="434">
        <f t="shared" si="154"/>
        <v>9598120</v>
      </c>
    </row>
    <row r="9909" spans="1:9">
      <c r="A9909" s="421">
        <v>9908</v>
      </c>
      <c r="B9909" s="422" t="s">
        <v>7711</v>
      </c>
      <c r="C9909" s="422" t="s">
        <v>11561</v>
      </c>
      <c r="D9909" s="422" t="s">
        <v>2021</v>
      </c>
      <c r="E9909" s="422" t="s">
        <v>13920</v>
      </c>
      <c r="F9909" s="438">
        <v>9810000</v>
      </c>
      <c r="G9909" s="423">
        <v>2023</v>
      </c>
      <c r="H9909" s="424">
        <f>VLOOKUP(G9909,[3]잔가율!$B$3:$C$33,2,FALSE)</f>
        <v>0.82599999999999996</v>
      </c>
      <c r="I9909" s="434">
        <f t="shared" si="154"/>
        <v>8103060</v>
      </c>
    </row>
    <row r="9910" spans="1:9">
      <c r="A9910" s="421">
        <v>9909</v>
      </c>
      <c r="B9910" s="422" t="s">
        <v>7711</v>
      </c>
      <c r="C9910" s="422" t="s">
        <v>11561</v>
      </c>
      <c r="D9910" s="422" t="s">
        <v>2021</v>
      </c>
      <c r="E9910" s="422" t="s">
        <v>13921</v>
      </c>
      <c r="F9910" s="438">
        <v>13470000</v>
      </c>
      <c r="G9910" s="423">
        <v>2023</v>
      </c>
      <c r="H9910" s="424">
        <f>VLOOKUP(G9910,[3]잔가율!$B$3:$C$33,2,FALSE)</f>
        <v>0.82599999999999996</v>
      </c>
      <c r="I9910" s="434">
        <f t="shared" si="154"/>
        <v>11126220</v>
      </c>
    </row>
    <row r="9911" spans="1:9">
      <c r="A9911" s="421">
        <v>9910</v>
      </c>
      <c r="B9911" s="422" t="s">
        <v>7711</v>
      </c>
      <c r="C9911" s="422" t="s">
        <v>11561</v>
      </c>
      <c r="D9911" s="422" t="s">
        <v>2021</v>
      </c>
      <c r="E9911" s="422" t="s">
        <v>13922</v>
      </c>
      <c r="F9911" s="438">
        <v>13530000</v>
      </c>
      <c r="G9911" s="423">
        <v>2023</v>
      </c>
      <c r="H9911" s="424">
        <f>VLOOKUP(G9911,[3]잔가율!$B$3:$C$33,2,FALSE)</f>
        <v>0.82599999999999996</v>
      </c>
      <c r="I9911" s="434">
        <f t="shared" si="154"/>
        <v>11175780</v>
      </c>
    </row>
    <row r="9912" spans="1:9">
      <c r="A9912" s="421">
        <v>9911</v>
      </c>
      <c r="B9912" s="422" t="s">
        <v>7711</v>
      </c>
      <c r="C9912" s="422" t="s">
        <v>11561</v>
      </c>
      <c r="D9912" s="422" t="s">
        <v>2021</v>
      </c>
      <c r="E9912" s="422" t="s">
        <v>13923</v>
      </c>
      <c r="F9912" s="438">
        <v>15950000</v>
      </c>
      <c r="G9912" s="423">
        <v>2023</v>
      </c>
      <c r="H9912" s="424">
        <f>VLOOKUP(G9912,[3]잔가율!$B$3:$C$33,2,FALSE)</f>
        <v>0.82599999999999996</v>
      </c>
      <c r="I9912" s="434">
        <f t="shared" si="154"/>
        <v>13174700</v>
      </c>
    </row>
    <row r="9913" spans="1:9">
      <c r="A9913" s="421">
        <v>9912</v>
      </c>
      <c r="B9913" s="422" t="s">
        <v>7711</v>
      </c>
      <c r="C9913" s="422" t="s">
        <v>11561</v>
      </c>
      <c r="D9913" s="422" t="s">
        <v>2021</v>
      </c>
      <c r="E9913" s="422" t="s">
        <v>13924</v>
      </c>
      <c r="F9913" s="438">
        <v>13570000</v>
      </c>
      <c r="G9913" s="423">
        <v>2023</v>
      </c>
      <c r="H9913" s="424">
        <f>VLOOKUP(G9913,[3]잔가율!$B$3:$C$33,2,FALSE)</f>
        <v>0.82599999999999996</v>
      </c>
      <c r="I9913" s="434">
        <f t="shared" si="154"/>
        <v>11208820</v>
      </c>
    </row>
    <row r="9914" spans="1:9">
      <c r="A9914" s="421">
        <v>9913</v>
      </c>
      <c r="B9914" s="422" t="s">
        <v>7711</v>
      </c>
      <c r="C9914" s="422" t="s">
        <v>11561</v>
      </c>
      <c r="D9914" s="422" t="s">
        <v>2021</v>
      </c>
      <c r="E9914" s="422" t="s">
        <v>13925</v>
      </c>
      <c r="F9914" s="438">
        <v>14350000</v>
      </c>
      <c r="G9914" s="423">
        <v>2023</v>
      </c>
      <c r="H9914" s="424">
        <f>VLOOKUP(G9914,[3]잔가율!$B$3:$C$33,2,FALSE)</f>
        <v>0.82599999999999996</v>
      </c>
      <c r="I9914" s="434">
        <f t="shared" si="154"/>
        <v>11853100</v>
      </c>
    </row>
    <row r="9915" spans="1:9">
      <c r="A9915" s="421">
        <v>9914</v>
      </c>
      <c r="B9915" s="422" t="s">
        <v>7711</v>
      </c>
      <c r="C9915" s="422" t="s">
        <v>11561</v>
      </c>
      <c r="D9915" s="422" t="s">
        <v>2021</v>
      </c>
      <c r="E9915" s="422" t="s">
        <v>13926</v>
      </c>
      <c r="F9915" s="438">
        <v>13410000</v>
      </c>
      <c r="G9915" s="423">
        <v>2023</v>
      </c>
      <c r="H9915" s="424">
        <f>VLOOKUP(G9915,[3]잔가율!$B$3:$C$33,2,FALSE)</f>
        <v>0.82599999999999996</v>
      </c>
      <c r="I9915" s="434">
        <f t="shared" si="154"/>
        <v>11076660</v>
      </c>
    </row>
    <row r="9916" spans="1:9">
      <c r="A9916" s="421">
        <v>9915</v>
      </c>
      <c r="B9916" s="422" t="s">
        <v>7711</v>
      </c>
      <c r="C9916" s="422" t="s">
        <v>11561</v>
      </c>
      <c r="D9916" s="422" t="s">
        <v>2021</v>
      </c>
      <c r="E9916" s="422" t="s">
        <v>13927</v>
      </c>
      <c r="F9916" s="438">
        <v>14170000</v>
      </c>
      <c r="G9916" s="423">
        <v>2023</v>
      </c>
      <c r="H9916" s="424">
        <f>VLOOKUP(G9916,[3]잔가율!$B$3:$C$33,2,FALSE)</f>
        <v>0.82599999999999996</v>
      </c>
      <c r="I9916" s="434">
        <f t="shared" si="154"/>
        <v>11704420</v>
      </c>
    </row>
    <row r="9917" spans="1:9">
      <c r="A9917" s="421">
        <v>9916</v>
      </c>
      <c r="B9917" s="422" t="s">
        <v>7711</v>
      </c>
      <c r="C9917" s="422" t="s">
        <v>11561</v>
      </c>
      <c r="D9917" s="422" t="s">
        <v>2021</v>
      </c>
      <c r="E9917" s="422" t="s">
        <v>13928</v>
      </c>
      <c r="F9917" s="438">
        <v>13240000</v>
      </c>
      <c r="G9917" s="423">
        <v>2023</v>
      </c>
      <c r="H9917" s="424">
        <f>VLOOKUP(G9917,[3]잔가율!$B$3:$C$33,2,FALSE)</f>
        <v>0.82599999999999996</v>
      </c>
      <c r="I9917" s="434">
        <f t="shared" si="154"/>
        <v>10936240</v>
      </c>
    </row>
    <row r="9918" spans="1:9">
      <c r="A9918" s="421">
        <v>9917</v>
      </c>
      <c r="B9918" s="422" t="s">
        <v>7711</v>
      </c>
      <c r="C9918" s="422" t="s">
        <v>11561</v>
      </c>
      <c r="D9918" s="422" t="s">
        <v>2021</v>
      </c>
      <c r="E9918" s="422" t="s">
        <v>13929</v>
      </c>
      <c r="F9918" s="438">
        <v>12330000</v>
      </c>
      <c r="G9918" s="423">
        <v>2023</v>
      </c>
      <c r="H9918" s="424">
        <f>VLOOKUP(G9918,[3]잔가율!$B$3:$C$33,2,FALSE)</f>
        <v>0.82599999999999996</v>
      </c>
      <c r="I9918" s="434">
        <f t="shared" si="154"/>
        <v>10184580</v>
      </c>
    </row>
    <row r="9919" spans="1:9">
      <c r="A9919" s="421">
        <v>9918</v>
      </c>
      <c r="B9919" s="422" t="s">
        <v>7711</v>
      </c>
      <c r="C9919" s="422" t="s">
        <v>11561</v>
      </c>
      <c r="D9919" s="422" t="s">
        <v>2021</v>
      </c>
      <c r="E9919" s="422" t="s">
        <v>13930</v>
      </c>
      <c r="F9919" s="438">
        <v>12350000</v>
      </c>
      <c r="G9919" s="423">
        <v>2023</v>
      </c>
      <c r="H9919" s="424">
        <f>VLOOKUP(G9919,[3]잔가율!$B$3:$C$33,2,FALSE)</f>
        <v>0.82599999999999996</v>
      </c>
      <c r="I9919" s="434">
        <f t="shared" si="154"/>
        <v>10201100</v>
      </c>
    </row>
    <row r="9920" spans="1:9">
      <c r="A9920" s="421">
        <v>9919</v>
      </c>
      <c r="B9920" s="422" t="s">
        <v>7711</v>
      </c>
      <c r="C9920" s="422" t="s">
        <v>11561</v>
      </c>
      <c r="D9920" s="422" t="s">
        <v>2021</v>
      </c>
      <c r="E9920" s="422" t="s">
        <v>13931</v>
      </c>
      <c r="F9920" s="438">
        <v>13720000</v>
      </c>
      <c r="G9920" s="423">
        <v>2023</v>
      </c>
      <c r="H9920" s="424">
        <f>VLOOKUP(G9920,[3]잔가율!$B$3:$C$33,2,FALSE)</f>
        <v>0.82599999999999996</v>
      </c>
      <c r="I9920" s="434">
        <f t="shared" si="154"/>
        <v>11332720</v>
      </c>
    </row>
    <row r="9921" spans="1:9">
      <c r="A9921" s="421">
        <v>9920</v>
      </c>
      <c r="B9921" s="422" t="s">
        <v>7711</v>
      </c>
      <c r="C9921" s="422" t="s">
        <v>11561</v>
      </c>
      <c r="D9921" s="422" t="s">
        <v>2021</v>
      </c>
      <c r="E9921" s="422" t="s">
        <v>13932</v>
      </c>
      <c r="F9921" s="438">
        <v>12360000</v>
      </c>
      <c r="G9921" s="423">
        <v>2023</v>
      </c>
      <c r="H9921" s="424">
        <f>VLOOKUP(G9921,[3]잔가율!$B$3:$C$33,2,FALSE)</f>
        <v>0.82599999999999996</v>
      </c>
      <c r="I9921" s="434">
        <f t="shared" si="154"/>
        <v>10209360</v>
      </c>
    </row>
    <row r="9922" spans="1:9">
      <c r="A9922" s="421">
        <v>9921</v>
      </c>
      <c r="B9922" s="422" t="s">
        <v>7711</v>
      </c>
      <c r="C9922" s="422" t="s">
        <v>11561</v>
      </c>
      <c r="D9922" s="422" t="s">
        <v>2021</v>
      </c>
      <c r="E9922" s="422" t="s">
        <v>13933</v>
      </c>
      <c r="F9922" s="438">
        <v>13020000</v>
      </c>
      <c r="G9922" s="423">
        <v>2023</v>
      </c>
      <c r="H9922" s="424">
        <f>VLOOKUP(G9922,[3]잔가율!$B$3:$C$33,2,FALSE)</f>
        <v>0.82599999999999996</v>
      </c>
      <c r="I9922" s="434">
        <f t="shared" ref="I9922:I9985" si="155">ROUNDDOWN(F9922*H9922,0)</f>
        <v>10754520</v>
      </c>
    </row>
    <row r="9923" spans="1:9">
      <c r="A9923" s="421">
        <v>9922</v>
      </c>
      <c r="B9923" s="422" t="s">
        <v>7711</v>
      </c>
      <c r="C9923" s="422" t="s">
        <v>11561</v>
      </c>
      <c r="D9923" s="422" t="s">
        <v>2021</v>
      </c>
      <c r="E9923" s="422" t="s">
        <v>13934</v>
      </c>
      <c r="F9923" s="438">
        <v>12340000</v>
      </c>
      <c r="G9923" s="423">
        <v>2023</v>
      </c>
      <c r="H9923" s="424">
        <f>VLOOKUP(G9923,[3]잔가율!$B$3:$C$33,2,FALSE)</f>
        <v>0.82599999999999996</v>
      </c>
      <c r="I9923" s="434">
        <f t="shared" si="155"/>
        <v>10192840</v>
      </c>
    </row>
    <row r="9924" spans="1:9">
      <c r="A9924" s="421">
        <v>9923</v>
      </c>
      <c r="B9924" s="422" t="s">
        <v>7711</v>
      </c>
      <c r="C9924" s="422" t="s">
        <v>11561</v>
      </c>
      <c r="D9924" s="422" t="s">
        <v>2021</v>
      </c>
      <c r="E9924" s="422" t="s">
        <v>13935</v>
      </c>
      <c r="F9924" s="438">
        <v>14190000</v>
      </c>
      <c r="G9924" s="423">
        <v>2023</v>
      </c>
      <c r="H9924" s="424">
        <f>VLOOKUP(G9924,[3]잔가율!$B$3:$C$33,2,FALSE)</f>
        <v>0.82599999999999996</v>
      </c>
      <c r="I9924" s="434">
        <f t="shared" si="155"/>
        <v>11720940</v>
      </c>
    </row>
    <row r="9925" spans="1:9">
      <c r="A9925" s="421">
        <v>9924</v>
      </c>
      <c r="B9925" s="422" t="s">
        <v>7711</v>
      </c>
      <c r="C9925" s="422" t="s">
        <v>11561</v>
      </c>
      <c r="D9925" s="422" t="s">
        <v>2021</v>
      </c>
      <c r="E9925" s="422" t="s">
        <v>13936</v>
      </c>
      <c r="F9925" s="438">
        <v>13530000</v>
      </c>
      <c r="G9925" s="423">
        <v>2023</v>
      </c>
      <c r="H9925" s="424">
        <f>VLOOKUP(G9925,[3]잔가율!$B$3:$C$33,2,FALSE)</f>
        <v>0.82599999999999996</v>
      </c>
      <c r="I9925" s="434">
        <f t="shared" si="155"/>
        <v>11175780</v>
      </c>
    </row>
    <row r="9926" spans="1:9">
      <c r="A9926" s="421">
        <v>9925</v>
      </c>
      <c r="B9926" s="422" t="s">
        <v>7711</v>
      </c>
      <c r="C9926" s="422" t="s">
        <v>11561</v>
      </c>
      <c r="D9926" s="422" t="s">
        <v>2021</v>
      </c>
      <c r="E9926" s="422" t="s">
        <v>13937</v>
      </c>
      <c r="F9926" s="438">
        <v>13610000</v>
      </c>
      <c r="G9926" s="423">
        <v>2023</v>
      </c>
      <c r="H9926" s="424">
        <f>VLOOKUP(G9926,[3]잔가율!$B$3:$C$33,2,FALSE)</f>
        <v>0.82599999999999996</v>
      </c>
      <c r="I9926" s="434">
        <f t="shared" si="155"/>
        <v>11241860</v>
      </c>
    </row>
    <row r="9927" spans="1:9">
      <c r="A9927" s="421">
        <v>9926</v>
      </c>
      <c r="B9927" s="422" t="s">
        <v>7711</v>
      </c>
      <c r="C9927" s="422" t="s">
        <v>11561</v>
      </c>
      <c r="D9927" s="422" t="s">
        <v>2021</v>
      </c>
      <c r="E9927" s="422" t="s">
        <v>13938</v>
      </c>
      <c r="F9927" s="438">
        <v>14360000</v>
      </c>
      <c r="G9927" s="423">
        <v>2023</v>
      </c>
      <c r="H9927" s="424">
        <f>VLOOKUP(G9927,[3]잔가율!$B$3:$C$33,2,FALSE)</f>
        <v>0.82599999999999996</v>
      </c>
      <c r="I9927" s="434">
        <f t="shared" si="155"/>
        <v>11861360</v>
      </c>
    </row>
    <row r="9928" spans="1:9">
      <c r="A9928" s="421">
        <v>9927</v>
      </c>
      <c r="B9928" s="422" t="s">
        <v>7711</v>
      </c>
      <c r="C9928" s="422" t="s">
        <v>11561</v>
      </c>
      <c r="D9928" s="422" t="s">
        <v>2021</v>
      </c>
      <c r="E9928" s="422" t="s">
        <v>13939</v>
      </c>
      <c r="F9928" s="438">
        <v>14590000</v>
      </c>
      <c r="G9928" s="423">
        <v>2023</v>
      </c>
      <c r="H9928" s="424">
        <f>VLOOKUP(G9928,[3]잔가율!$B$3:$C$33,2,FALSE)</f>
        <v>0.82599999999999996</v>
      </c>
      <c r="I9928" s="434">
        <f t="shared" si="155"/>
        <v>12051340</v>
      </c>
    </row>
    <row r="9929" spans="1:9">
      <c r="A9929" s="421">
        <v>9928</v>
      </c>
      <c r="B9929" s="422" t="s">
        <v>7711</v>
      </c>
      <c r="C9929" s="422" t="s">
        <v>11561</v>
      </c>
      <c r="D9929" s="422" t="s">
        <v>2021</v>
      </c>
      <c r="E9929" s="422" t="s">
        <v>13940</v>
      </c>
      <c r="F9929" s="438">
        <v>11160000</v>
      </c>
      <c r="G9929" s="423">
        <v>2023</v>
      </c>
      <c r="H9929" s="424">
        <f>VLOOKUP(G9929,[3]잔가율!$B$3:$C$33,2,FALSE)</f>
        <v>0.82599999999999996</v>
      </c>
      <c r="I9929" s="434">
        <f t="shared" si="155"/>
        <v>9218160</v>
      </c>
    </row>
    <row r="9930" spans="1:9">
      <c r="A9930" s="421">
        <v>9929</v>
      </c>
      <c r="B9930" s="422" t="s">
        <v>7711</v>
      </c>
      <c r="C9930" s="422" t="s">
        <v>11561</v>
      </c>
      <c r="D9930" s="422" t="s">
        <v>2021</v>
      </c>
      <c r="E9930" s="422" t="s">
        <v>13941</v>
      </c>
      <c r="F9930" s="438">
        <v>11280000</v>
      </c>
      <c r="G9930" s="423">
        <v>2023</v>
      </c>
      <c r="H9930" s="424">
        <f>VLOOKUP(G9930,[3]잔가율!$B$3:$C$33,2,FALSE)</f>
        <v>0.82599999999999996</v>
      </c>
      <c r="I9930" s="434">
        <f t="shared" si="155"/>
        <v>9317280</v>
      </c>
    </row>
    <row r="9931" spans="1:9">
      <c r="A9931" s="421">
        <v>9930</v>
      </c>
      <c r="B9931" s="422" t="s">
        <v>7711</v>
      </c>
      <c r="C9931" s="422" t="s">
        <v>11561</v>
      </c>
      <c r="D9931" s="422" t="s">
        <v>2021</v>
      </c>
      <c r="E9931" s="422" t="s">
        <v>13942</v>
      </c>
      <c r="F9931" s="438">
        <v>10610000</v>
      </c>
      <c r="G9931" s="423">
        <v>2023</v>
      </c>
      <c r="H9931" s="424">
        <f>VLOOKUP(G9931,[3]잔가율!$B$3:$C$33,2,FALSE)</f>
        <v>0.82599999999999996</v>
      </c>
      <c r="I9931" s="434">
        <f t="shared" si="155"/>
        <v>8763860</v>
      </c>
    </row>
    <row r="9932" spans="1:9">
      <c r="A9932" s="421">
        <v>9931</v>
      </c>
      <c r="B9932" s="422" t="s">
        <v>7711</v>
      </c>
      <c r="C9932" s="422" t="s">
        <v>11561</v>
      </c>
      <c r="D9932" s="422" t="s">
        <v>2021</v>
      </c>
      <c r="E9932" s="422" t="s">
        <v>13943</v>
      </c>
      <c r="F9932" s="438">
        <v>10590000</v>
      </c>
      <c r="G9932" s="423">
        <v>2023</v>
      </c>
      <c r="H9932" s="424">
        <f>VLOOKUP(G9932,[3]잔가율!$B$3:$C$33,2,FALSE)</f>
        <v>0.82599999999999996</v>
      </c>
      <c r="I9932" s="434">
        <f t="shared" si="155"/>
        <v>8747340</v>
      </c>
    </row>
    <row r="9933" spans="1:9">
      <c r="A9933" s="421">
        <v>9932</v>
      </c>
      <c r="B9933" s="422" t="s">
        <v>7711</v>
      </c>
      <c r="C9933" s="422" t="s">
        <v>11561</v>
      </c>
      <c r="D9933" s="422" t="s">
        <v>2021</v>
      </c>
      <c r="E9933" s="422" t="s">
        <v>13944</v>
      </c>
      <c r="F9933" s="438">
        <v>13000000</v>
      </c>
      <c r="G9933" s="423">
        <v>2023</v>
      </c>
      <c r="H9933" s="424">
        <f>VLOOKUP(G9933,[3]잔가율!$B$3:$C$33,2,FALSE)</f>
        <v>0.82599999999999996</v>
      </c>
      <c r="I9933" s="434">
        <f t="shared" si="155"/>
        <v>10738000</v>
      </c>
    </row>
    <row r="9934" spans="1:9">
      <c r="A9934" s="421">
        <v>9933</v>
      </c>
      <c r="B9934" s="422" t="s">
        <v>7711</v>
      </c>
      <c r="C9934" s="422" t="s">
        <v>11561</v>
      </c>
      <c r="D9934" s="422" t="s">
        <v>2021</v>
      </c>
      <c r="E9934" s="422" t="s">
        <v>13945</v>
      </c>
      <c r="F9934" s="438">
        <v>15660000</v>
      </c>
      <c r="G9934" s="423">
        <v>2023</v>
      </c>
      <c r="H9934" s="424">
        <f>VLOOKUP(G9934,[3]잔가율!$B$3:$C$33,2,FALSE)</f>
        <v>0.82599999999999996</v>
      </c>
      <c r="I9934" s="434">
        <f t="shared" si="155"/>
        <v>12935160</v>
      </c>
    </row>
    <row r="9935" spans="1:9">
      <c r="A9935" s="421">
        <v>9934</v>
      </c>
      <c r="B9935" s="422" t="s">
        <v>7711</v>
      </c>
      <c r="C9935" s="422" t="s">
        <v>11561</v>
      </c>
      <c r="D9935" s="422" t="s">
        <v>2021</v>
      </c>
      <c r="E9935" s="422" t="s">
        <v>13946</v>
      </c>
      <c r="F9935" s="438">
        <v>15530000</v>
      </c>
      <c r="G9935" s="423">
        <v>2023</v>
      </c>
      <c r="H9935" s="424">
        <f>VLOOKUP(G9935,[3]잔가율!$B$3:$C$33,2,FALSE)</f>
        <v>0.82599999999999996</v>
      </c>
      <c r="I9935" s="434">
        <f t="shared" si="155"/>
        <v>12827780</v>
      </c>
    </row>
    <row r="9936" spans="1:9">
      <c r="A9936" s="421">
        <v>9935</v>
      </c>
      <c r="B9936" s="422" t="s">
        <v>7711</v>
      </c>
      <c r="C9936" s="422" t="s">
        <v>11561</v>
      </c>
      <c r="D9936" s="422" t="s">
        <v>2021</v>
      </c>
      <c r="E9936" s="422" t="s">
        <v>7647</v>
      </c>
      <c r="F9936" s="438">
        <v>17560000</v>
      </c>
      <c r="G9936" s="423">
        <v>2023</v>
      </c>
      <c r="H9936" s="424">
        <f>VLOOKUP(G9936,[3]잔가율!$B$3:$C$33,2,FALSE)</f>
        <v>0.82599999999999996</v>
      </c>
      <c r="I9936" s="434">
        <f t="shared" si="155"/>
        <v>14504560</v>
      </c>
    </row>
    <row r="9937" spans="1:9">
      <c r="A9937" s="421">
        <v>9936</v>
      </c>
      <c r="B9937" s="422" t="s">
        <v>7711</v>
      </c>
      <c r="C9937" s="422" t="s">
        <v>11561</v>
      </c>
      <c r="D9937" s="422" t="s">
        <v>2021</v>
      </c>
      <c r="E9937" s="422" t="s">
        <v>13947</v>
      </c>
      <c r="F9937" s="438">
        <v>14410000</v>
      </c>
      <c r="G9937" s="423">
        <v>2023</v>
      </c>
      <c r="H9937" s="424">
        <f>VLOOKUP(G9937,[3]잔가율!$B$3:$C$33,2,FALSE)</f>
        <v>0.82599999999999996</v>
      </c>
      <c r="I9937" s="434">
        <f t="shared" si="155"/>
        <v>11902660</v>
      </c>
    </row>
    <row r="9938" spans="1:9">
      <c r="A9938" s="421">
        <v>9937</v>
      </c>
      <c r="B9938" s="422" t="s">
        <v>7711</v>
      </c>
      <c r="C9938" s="422" t="s">
        <v>11561</v>
      </c>
      <c r="D9938" s="422" t="s">
        <v>2021</v>
      </c>
      <c r="E9938" s="422" t="s">
        <v>13948</v>
      </c>
      <c r="F9938" s="438">
        <v>13710000</v>
      </c>
      <c r="G9938" s="423">
        <v>2023</v>
      </c>
      <c r="H9938" s="424">
        <f>VLOOKUP(G9938,[3]잔가율!$B$3:$C$33,2,FALSE)</f>
        <v>0.82599999999999996</v>
      </c>
      <c r="I9938" s="434">
        <f t="shared" si="155"/>
        <v>11324460</v>
      </c>
    </row>
    <row r="9939" spans="1:9">
      <c r="A9939" s="421">
        <v>9938</v>
      </c>
      <c r="B9939" s="422" t="s">
        <v>7711</v>
      </c>
      <c r="C9939" s="422" t="s">
        <v>11561</v>
      </c>
      <c r="D9939" s="422" t="s">
        <v>2021</v>
      </c>
      <c r="E9939" s="422" t="s">
        <v>13949</v>
      </c>
      <c r="F9939" s="438">
        <v>14640000</v>
      </c>
      <c r="G9939" s="423">
        <v>2023</v>
      </c>
      <c r="H9939" s="424">
        <f>VLOOKUP(G9939,[3]잔가율!$B$3:$C$33,2,FALSE)</f>
        <v>0.82599999999999996</v>
      </c>
      <c r="I9939" s="434">
        <f t="shared" si="155"/>
        <v>12092640</v>
      </c>
    </row>
    <row r="9940" spans="1:9">
      <c r="A9940" s="421">
        <v>9939</v>
      </c>
      <c r="B9940" s="422" t="s">
        <v>7711</v>
      </c>
      <c r="C9940" s="422" t="s">
        <v>11561</v>
      </c>
      <c r="D9940" s="422" t="s">
        <v>2021</v>
      </c>
      <c r="E9940" s="422" t="s">
        <v>13950</v>
      </c>
      <c r="F9940" s="438">
        <v>14110000</v>
      </c>
      <c r="G9940" s="423">
        <v>2023</v>
      </c>
      <c r="H9940" s="424">
        <f>VLOOKUP(G9940,[3]잔가율!$B$3:$C$33,2,FALSE)</f>
        <v>0.82599999999999996</v>
      </c>
      <c r="I9940" s="434">
        <f t="shared" si="155"/>
        <v>11654860</v>
      </c>
    </row>
    <row r="9941" spans="1:9">
      <c r="A9941" s="421">
        <v>9940</v>
      </c>
      <c r="B9941" s="422" t="s">
        <v>7711</v>
      </c>
      <c r="C9941" s="422" t="s">
        <v>11561</v>
      </c>
      <c r="D9941" s="422" t="s">
        <v>2021</v>
      </c>
      <c r="E9941" s="422" t="s">
        <v>13951</v>
      </c>
      <c r="F9941" s="438">
        <v>14140000</v>
      </c>
      <c r="G9941" s="423">
        <v>2023</v>
      </c>
      <c r="H9941" s="424">
        <f>VLOOKUP(G9941,[3]잔가율!$B$3:$C$33,2,FALSE)</f>
        <v>0.82599999999999996</v>
      </c>
      <c r="I9941" s="434">
        <f t="shared" si="155"/>
        <v>11679640</v>
      </c>
    </row>
    <row r="9942" spans="1:9">
      <c r="A9942" s="421">
        <v>9941</v>
      </c>
      <c r="B9942" s="422" t="s">
        <v>7711</v>
      </c>
      <c r="C9942" s="422" t="s">
        <v>11561</v>
      </c>
      <c r="D9942" s="422" t="s">
        <v>2021</v>
      </c>
      <c r="E9942" s="422" t="s">
        <v>13952</v>
      </c>
      <c r="F9942" s="438">
        <v>15340000</v>
      </c>
      <c r="G9942" s="423">
        <v>2023</v>
      </c>
      <c r="H9942" s="424">
        <f>VLOOKUP(G9942,[3]잔가율!$B$3:$C$33,2,FALSE)</f>
        <v>0.82599999999999996</v>
      </c>
      <c r="I9942" s="434">
        <f t="shared" si="155"/>
        <v>12670840</v>
      </c>
    </row>
    <row r="9943" spans="1:9">
      <c r="A9943" s="421">
        <v>9942</v>
      </c>
      <c r="B9943" s="422" t="s">
        <v>7711</v>
      </c>
      <c r="C9943" s="422" t="s">
        <v>11561</v>
      </c>
      <c r="D9943" s="422" t="s">
        <v>2021</v>
      </c>
      <c r="E9943" s="422" t="s">
        <v>13953</v>
      </c>
      <c r="F9943" s="438">
        <v>15220000</v>
      </c>
      <c r="G9943" s="423">
        <v>2023</v>
      </c>
      <c r="H9943" s="424">
        <f>VLOOKUP(G9943,[3]잔가율!$B$3:$C$33,2,FALSE)</f>
        <v>0.82599999999999996</v>
      </c>
      <c r="I9943" s="434">
        <f t="shared" si="155"/>
        <v>12571720</v>
      </c>
    </row>
    <row r="9944" spans="1:9">
      <c r="A9944" s="421">
        <v>9943</v>
      </c>
      <c r="B9944" s="422" t="s">
        <v>7711</v>
      </c>
      <c r="C9944" s="422" t="s">
        <v>11561</v>
      </c>
      <c r="D9944" s="422" t="s">
        <v>2021</v>
      </c>
      <c r="E9944" s="422" t="s">
        <v>13954</v>
      </c>
      <c r="F9944" s="438">
        <v>17470000</v>
      </c>
      <c r="G9944" s="423">
        <v>2023</v>
      </c>
      <c r="H9944" s="424">
        <f>VLOOKUP(G9944,[3]잔가율!$B$3:$C$33,2,FALSE)</f>
        <v>0.82599999999999996</v>
      </c>
      <c r="I9944" s="434">
        <f t="shared" si="155"/>
        <v>14430220</v>
      </c>
    </row>
    <row r="9945" spans="1:9">
      <c r="A9945" s="421">
        <v>9944</v>
      </c>
      <c r="B9945" s="422" t="s">
        <v>7711</v>
      </c>
      <c r="C9945" s="422" t="s">
        <v>11561</v>
      </c>
      <c r="D9945" s="422" t="s">
        <v>2021</v>
      </c>
      <c r="E9945" s="422" t="s">
        <v>13955</v>
      </c>
      <c r="F9945" s="438">
        <v>15560000</v>
      </c>
      <c r="G9945" s="423">
        <v>2023</v>
      </c>
      <c r="H9945" s="424">
        <f>VLOOKUP(G9945,[3]잔가율!$B$3:$C$33,2,FALSE)</f>
        <v>0.82599999999999996</v>
      </c>
      <c r="I9945" s="434">
        <f t="shared" si="155"/>
        <v>12852560</v>
      </c>
    </row>
    <row r="9946" spans="1:9">
      <c r="A9946" s="421">
        <v>9945</v>
      </c>
      <c r="B9946" s="422" t="s">
        <v>7711</v>
      </c>
      <c r="C9946" s="422" t="s">
        <v>11561</v>
      </c>
      <c r="D9946" s="422" t="s">
        <v>2021</v>
      </c>
      <c r="E9946" s="422" t="s">
        <v>13956</v>
      </c>
      <c r="F9946" s="438">
        <v>16370000</v>
      </c>
      <c r="G9946" s="423">
        <v>2023</v>
      </c>
      <c r="H9946" s="424">
        <f>VLOOKUP(G9946,[3]잔가율!$B$3:$C$33,2,FALSE)</f>
        <v>0.82599999999999996</v>
      </c>
      <c r="I9946" s="434">
        <f t="shared" si="155"/>
        <v>13521620</v>
      </c>
    </row>
    <row r="9947" spans="1:9">
      <c r="A9947" s="421">
        <v>9946</v>
      </c>
      <c r="B9947" s="422" t="s">
        <v>7711</v>
      </c>
      <c r="C9947" s="422" t="s">
        <v>11561</v>
      </c>
      <c r="D9947" s="422" t="s">
        <v>2021</v>
      </c>
      <c r="E9947" s="422" t="s">
        <v>13957</v>
      </c>
      <c r="F9947" s="438">
        <v>15140000</v>
      </c>
      <c r="G9947" s="423">
        <v>2023</v>
      </c>
      <c r="H9947" s="424">
        <f>VLOOKUP(G9947,[3]잔가율!$B$3:$C$33,2,FALSE)</f>
        <v>0.82599999999999996</v>
      </c>
      <c r="I9947" s="434">
        <f t="shared" si="155"/>
        <v>12505640</v>
      </c>
    </row>
    <row r="9948" spans="1:9">
      <c r="A9948" s="421">
        <v>9947</v>
      </c>
      <c r="B9948" s="422" t="s">
        <v>7711</v>
      </c>
      <c r="C9948" s="422" t="s">
        <v>11561</v>
      </c>
      <c r="D9948" s="422" t="s">
        <v>2021</v>
      </c>
      <c r="E9948" s="422" t="s">
        <v>13958</v>
      </c>
      <c r="F9948" s="438">
        <v>14620000</v>
      </c>
      <c r="G9948" s="423">
        <v>2023</v>
      </c>
      <c r="H9948" s="424">
        <f>VLOOKUP(G9948,[3]잔가율!$B$3:$C$33,2,FALSE)</f>
        <v>0.82599999999999996</v>
      </c>
      <c r="I9948" s="434">
        <f t="shared" si="155"/>
        <v>12076120</v>
      </c>
    </row>
    <row r="9949" spans="1:9">
      <c r="A9949" s="421">
        <v>9948</v>
      </c>
      <c r="B9949" s="422" t="s">
        <v>7711</v>
      </c>
      <c r="C9949" s="422" t="s">
        <v>11561</v>
      </c>
      <c r="D9949" s="422" t="s">
        <v>2021</v>
      </c>
      <c r="E9949" s="422" t="s">
        <v>13959</v>
      </c>
      <c r="F9949" s="438">
        <v>14640000</v>
      </c>
      <c r="G9949" s="423">
        <v>2023</v>
      </c>
      <c r="H9949" s="424">
        <f>VLOOKUP(G9949,[3]잔가율!$B$3:$C$33,2,FALSE)</f>
        <v>0.82599999999999996</v>
      </c>
      <c r="I9949" s="434">
        <f t="shared" si="155"/>
        <v>12092640</v>
      </c>
    </row>
    <row r="9950" spans="1:9">
      <c r="A9950" s="421">
        <v>9949</v>
      </c>
      <c r="B9950" s="422" t="s">
        <v>7711</v>
      </c>
      <c r="C9950" s="422" t="s">
        <v>11561</v>
      </c>
      <c r="D9950" s="422" t="s">
        <v>2021</v>
      </c>
      <c r="E9950" s="422" t="s">
        <v>13960</v>
      </c>
      <c r="F9950" s="438">
        <v>16320000</v>
      </c>
      <c r="G9950" s="423">
        <v>2023</v>
      </c>
      <c r="H9950" s="424">
        <f>VLOOKUP(G9950,[3]잔가율!$B$3:$C$33,2,FALSE)</f>
        <v>0.82599999999999996</v>
      </c>
      <c r="I9950" s="434">
        <f t="shared" si="155"/>
        <v>13480320</v>
      </c>
    </row>
    <row r="9951" spans="1:9">
      <c r="A9951" s="421">
        <v>9950</v>
      </c>
      <c r="B9951" s="422" t="s">
        <v>7711</v>
      </c>
      <c r="C9951" s="422" t="s">
        <v>11561</v>
      </c>
      <c r="D9951" s="422" t="s">
        <v>2021</v>
      </c>
      <c r="E9951" s="422" t="s">
        <v>13961</v>
      </c>
      <c r="F9951" s="438">
        <v>14450000</v>
      </c>
      <c r="G9951" s="423">
        <v>2023</v>
      </c>
      <c r="H9951" s="424">
        <f>VLOOKUP(G9951,[3]잔가율!$B$3:$C$33,2,FALSE)</f>
        <v>0.82599999999999996</v>
      </c>
      <c r="I9951" s="434">
        <f t="shared" si="155"/>
        <v>11935700</v>
      </c>
    </row>
    <row r="9952" spans="1:9">
      <c r="A9952" s="421">
        <v>9951</v>
      </c>
      <c r="B9952" s="422" t="s">
        <v>7711</v>
      </c>
      <c r="C9952" s="422" t="s">
        <v>11561</v>
      </c>
      <c r="D9952" s="422" t="s">
        <v>2021</v>
      </c>
      <c r="E9952" s="422" t="s">
        <v>13962</v>
      </c>
      <c r="F9952" s="438">
        <v>14540000</v>
      </c>
      <c r="G9952" s="423">
        <v>2023</v>
      </c>
      <c r="H9952" s="424">
        <f>VLOOKUP(G9952,[3]잔가율!$B$3:$C$33,2,FALSE)</f>
        <v>0.82599999999999996</v>
      </c>
      <c r="I9952" s="434">
        <f t="shared" si="155"/>
        <v>12010040</v>
      </c>
    </row>
    <row r="9953" spans="1:9">
      <c r="A9953" s="421">
        <v>9952</v>
      </c>
      <c r="B9953" s="422" t="s">
        <v>7711</v>
      </c>
      <c r="C9953" s="422" t="s">
        <v>11561</v>
      </c>
      <c r="D9953" s="422" t="s">
        <v>2021</v>
      </c>
      <c r="E9953" s="422" t="s">
        <v>13963</v>
      </c>
      <c r="F9953" s="438">
        <v>13820000</v>
      </c>
      <c r="G9953" s="423">
        <v>2023</v>
      </c>
      <c r="H9953" s="424">
        <f>VLOOKUP(G9953,[3]잔가율!$B$3:$C$33,2,FALSE)</f>
        <v>0.82599999999999996</v>
      </c>
      <c r="I9953" s="434">
        <f t="shared" si="155"/>
        <v>11415320</v>
      </c>
    </row>
    <row r="9954" spans="1:9">
      <c r="A9954" s="421">
        <v>9953</v>
      </c>
      <c r="B9954" s="422" t="s">
        <v>7711</v>
      </c>
      <c r="C9954" s="422" t="s">
        <v>11561</v>
      </c>
      <c r="D9954" s="422" t="s">
        <v>2021</v>
      </c>
      <c r="E9954" s="422" t="s">
        <v>13964</v>
      </c>
      <c r="F9954" s="438">
        <v>13460000</v>
      </c>
      <c r="G9954" s="423">
        <v>2023</v>
      </c>
      <c r="H9954" s="424">
        <f>VLOOKUP(G9954,[3]잔가율!$B$3:$C$33,2,FALSE)</f>
        <v>0.82599999999999996</v>
      </c>
      <c r="I9954" s="434">
        <f t="shared" si="155"/>
        <v>11117960</v>
      </c>
    </row>
    <row r="9955" spans="1:9">
      <c r="A9955" s="421">
        <v>9954</v>
      </c>
      <c r="B9955" s="422" t="s">
        <v>7711</v>
      </c>
      <c r="C9955" s="422" t="s">
        <v>11561</v>
      </c>
      <c r="D9955" s="422" t="s">
        <v>2021</v>
      </c>
      <c r="E9955" s="422" t="s">
        <v>13965</v>
      </c>
      <c r="F9955" s="438">
        <v>13520000</v>
      </c>
      <c r="G9955" s="423">
        <v>2023</v>
      </c>
      <c r="H9955" s="424">
        <f>VLOOKUP(G9955,[3]잔가율!$B$3:$C$33,2,FALSE)</f>
        <v>0.82599999999999996</v>
      </c>
      <c r="I9955" s="434">
        <f t="shared" si="155"/>
        <v>11167520</v>
      </c>
    </row>
    <row r="9956" spans="1:9">
      <c r="A9956" s="421">
        <v>9955</v>
      </c>
      <c r="B9956" s="422" t="s">
        <v>7711</v>
      </c>
      <c r="C9956" s="422" t="s">
        <v>11561</v>
      </c>
      <c r="D9956" s="422" t="s">
        <v>2021</v>
      </c>
      <c r="E9956" s="422" t="s">
        <v>13966</v>
      </c>
      <c r="F9956" s="438">
        <v>13070000</v>
      </c>
      <c r="G9956" s="423">
        <v>2023</v>
      </c>
      <c r="H9956" s="424">
        <f>VLOOKUP(G9956,[3]잔가율!$B$3:$C$33,2,FALSE)</f>
        <v>0.82599999999999996</v>
      </c>
      <c r="I9956" s="434">
        <f t="shared" si="155"/>
        <v>10795820</v>
      </c>
    </row>
    <row r="9957" spans="1:9">
      <c r="A9957" s="421">
        <v>9956</v>
      </c>
      <c r="B9957" s="422" t="s">
        <v>7711</v>
      </c>
      <c r="C9957" s="422" t="s">
        <v>11561</v>
      </c>
      <c r="D9957" s="422" t="s">
        <v>2021</v>
      </c>
      <c r="E9957" s="422" t="s">
        <v>13967</v>
      </c>
      <c r="F9957" s="438">
        <v>14070000</v>
      </c>
      <c r="G9957" s="423">
        <v>2023</v>
      </c>
      <c r="H9957" s="424">
        <f>VLOOKUP(G9957,[3]잔가율!$B$3:$C$33,2,FALSE)</f>
        <v>0.82599999999999996</v>
      </c>
      <c r="I9957" s="434">
        <f t="shared" si="155"/>
        <v>11621820</v>
      </c>
    </row>
    <row r="9958" spans="1:9">
      <c r="A9958" s="421">
        <v>9957</v>
      </c>
      <c r="B9958" s="422" t="s">
        <v>7711</v>
      </c>
      <c r="C9958" s="422" t="s">
        <v>11561</v>
      </c>
      <c r="D9958" s="422" t="s">
        <v>2021</v>
      </c>
      <c r="E9958" s="422" t="s">
        <v>13968</v>
      </c>
      <c r="F9958" s="438">
        <v>8600000</v>
      </c>
      <c r="G9958" s="423">
        <v>2023</v>
      </c>
      <c r="H9958" s="424">
        <f>VLOOKUP(G9958,[3]잔가율!$B$3:$C$33,2,FALSE)</f>
        <v>0.82599999999999996</v>
      </c>
      <c r="I9958" s="434">
        <f t="shared" si="155"/>
        <v>7103600</v>
      </c>
    </row>
    <row r="9959" spans="1:9">
      <c r="A9959" s="421">
        <v>9958</v>
      </c>
      <c r="B9959" s="422" t="s">
        <v>7711</v>
      </c>
      <c r="C9959" s="422" t="s">
        <v>11561</v>
      </c>
      <c r="D9959" s="422" t="s">
        <v>2021</v>
      </c>
      <c r="E9959" s="422" t="s">
        <v>13969</v>
      </c>
      <c r="F9959" s="438">
        <v>9230000</v>
      </c>
      <c r="G9959" s="423">
        <v>2023</v>
      </c>
      <c r="H9959" s="424">
        <f>VLOOKUP(G9959,[3]잔가율!$B$3:$C$33,2,FALSE)</f>
        <v>0.82599999999999996</v>
      </c>
      <c r="I9959" s="434">
        <f t="shared" si="155"/>
        <v>7623980</v>
      </c>
    </row>
    <row r="9960" spans="1:9">
      <c r="A9960" s="421">
        <v>9959</v>
      </c>
      <c r="B9960" s="422" t="s">
        <v>7711</v>
      </c>
      <c r="C9960" s="422" t="s">
        <v>11561</v>
      </c>
      <c r="D9960" s="422" t="s">
        <v>2021</v>
      </c>
      <c r="E9960" s="422" t="s">
        <v>13970</v>
      </c>
      <c r="F9960" s="438">
        <v>9140000</v>
      </c>
      <c r="G9960" s="423">
        <v>2023</v>
      </c>
      <c r="H9960" s="424">
        <f>VLOOKUP(G9960,[3]잔가율!$B$3:$C$33,2,FALSE)</f>
        <v>0.82599999999999996</v>
      </c>
      <c r="I9960" s="434">
        <f t="shared" si="155"/>
        <v>7549640</v>
      </c>
    </row>
    <row r="9961" spans="1:9">
      <c r="A9961" s="421">
        <v>9960</v>
      </c>
      <c r="B9961" s="422" t="s">
        <v>7711</v>
      </c>
      <c r="C9961" s="422" t="s">
        <v>11561</v>
      </c>
      <c r="D9961" s="422" t="s">
        <v>2021</v>
      </c>
      <c r="E9961" s="422" t="s">
        <v>13971</v>
      </c>
      <c r="F9961" s="438">
        <v>9010000</v>
      </c>
      <c r="G9961" s="423">
        <v>2023</v>
      </c>
      <c r="H9961" s="424">
        <f>VLOOKUP(G9961,[3]잔가율!$B$3:$C$33,2,FALSE)</f>
        <v>0.82599999999999996</v>
      </c>
      <c r="I9961" s="434">
        <f t="shared" si="155"/>
        <v>7442260</v>
      </c>
    </row>
    <row r="9962" spans="1:9">
      <c r="A9962" s="421">
        <v>9961</v>
      </c>
      <c r="B9962" s="422" t="s">
        <v>7711</v>
      </c>
      <c r="C9962" s="422" t="s">
        <v>11561</v>
      </c>
      <c r="D9962" s="422" t="s">
        <v>2021</v>
      </c>
      <c r="E9962" s="422" t="s">
        <v>13972</v>
      </c>
      <c r="F9962" s="438">
        <v>7950000</v>
      </c>
      <c r="G9962" s="423">
        <v>2023</v>
      </c>
      <c r="H9962" s="424">
        <f>VLOOKUP(G9962,[3]잔가율!$B$3:$C$33,2,FALSE)</f>
        <v>0.82599999999999996</v>
      </c>
      <c r="I9962" s="434">
        <f t="shared" si="155"/>
        <v>6566700</v>
      </c>
    </row>
    <row r="9963" spans="1:9">
      <c r="A9963" s="421">
        <v>9962</v>
      </c>
      <c r="B9963" s="422" t="s">
        <v>7711</v>
      </c>
      <c r="C9963" s="422" t="s">
        <v>11561</v>
      </c>
      <c r="D9963" s="422" t="s">
        <v>2021</v>
      </c>
      <c r="E9963" s="422" t="s">
        <v>13973</v>
      </c>
      <c r="F9963" s="438">
        <v>7620000</v>
      </c>
      <c r="G9963" s="423">
        <v>2023</v>
      </c>
      <c r="H9963" s="424">
        <f>VLOOKUP(G9963,[3]잔가율!$B$3:$C$33,2,FALSE)</f>
        <v>0.82599999999999996</v>
      </c>
      <c r="I9963" s="434">
        <f t="shared" si="155"/>
        <v>6294120</v>
      </c>
    </row>
    <row r="9964" spans="1:9">
      <c r="A9964" s="421">
        <v>9963</v>
      </c>
      <c r="B9964" s="422" t="s">
        <v>7711</v>
      </c>
      <c r="C9964" s="422" t="s">
        <v>11561</v>
      </c>
      <c r="D9964" s="422" t="s">
        <v>2021</v>
      </c>
      <c r="E9964" s="422" t="s">
        <v>13974</v>
      </c>
      <c r="F9964" s="438">
        <v>9380000</v>
      </c>
      <c r="G9964" s="423">
        <v>2023</v>
      </c>
      <c r="H9964" s="424">
        <f>VLOOKUP(G9964,[3]잔가율!$B$3:$C$33,2,FALSE)</f>
        <v>0.82599999999999996</v>
      </c>
      <c r="I9964" s="434">
        <f t="shared" si="155"/>
        <v>7747880</v>
      </c>
    </row>
    <row r="9965" spans="1:9">
      <c r="A9965" s="421">
        <v>9964</v>
      </c>
      <c r="B9965" s="422" t="s">
        <v>7711</v>
      </c>
      <c r="C9965" s="422" t="s">
        <v>11561</v>
      </c>
      <c r="D9965" s="422" t="s">
        <v>2021</v>
      </c>
      <c r="E9965" s="422" t="s">
        <v>13975</v>
      </c>
      <c r="F9965" s="438">
        <v>8210000</v>
      </c>
      <c r="G9965" s="423">
        <v>2023</v>
      </c>
      <c r="H9965" s="424">
        <f>VLOOKUP(G9965,[3]잔가율!$B$3:$C$33,2,FALSE)</f>
        <v>0.82599999999999996</v>
      </c>
      <c r="I9965" s="434">
        <f t="shared" si="155"/>
        <v>6781460</v>
      </c>
    </row>
    <row r="9966" spans="1:9">
      <c r="A9966" s="421">
        <v>9965</v>
      </c>
      <c r="B9966" s="422" t="s">
        <v>7711</v>
      </c>
      <c r="C9966" s="422" t="s">
        <v>11561</v>
      </c>
      <c r="D9966" s="422" t="s">
        <v>2021</v>
      </c>
      <c r="E9966" s="422" t="s">
        <v>13976</v>
      </c>
      <c r="F9966" s="438">
        <v>9060000</v>
      </c>
      <c r="G9966" s="423">
        <v>2023</v>
      </c>
      <c r="H9966" s="424">
        <f>VLOOKUP(G9966,[3]잔가율!$B$3:$C$33,2,FALSE)</f>
        <v>0.82599999999999996</v>
      </c>
      <c r="I9966" s="434">
        <f t="shared" si="155"/>
        <v>7483560</v>
      </c>
    </row>
    <row r="9967" spans="1:9">
      <c r="A9967" s="421">
        <v>9966</v>
      </c>
      <c r="B9967" s="422" t="s">
        <v>7711</v>
      </c>
      <c r="C9967" s="422" t="s">
        <v>11561</v>
      </c>
      <c r="D9967" s="422" t="s">
        <v>2021</v>
      </c>
      <c r="E9967" s="422" t="s">
        <v>13977</v>
      </c>
      <c r="F9967" s="438">
        <v>9640000</v>
      </c>
      <c r="G9967" s="423">
        <v>2023</v>
      </c>
      <c r="H9967" s="424">
        <f>VLOOKUP(G9967,[3]잔가율!$B$3:$C$33,2,FALSE)</f>
        <v>0.82599999999999996</v>
      </c>
      <c r="I9967" s="434">
        <f t="shared" si="155"/>
        <v>7962640</v>
      </c>
    </row>
    <row r="9968" spans="1:9">
      <c r="A9968" s="421">
        <v>9967</v>
      </c>
      <c r="B9968" s="422" t="s">
        <v>7711</v>
      </c>
      <c r="C9968" s="422" t="s">
        <v>11561</v>
      </c>
      <c r="D9968" s="422" t="s">
        <v>2021</v>
      </c>
      <c r="E9968" s="422" t="s">
        <v>13978</v>
      </c>
      <c r="F9968" s="438">
        <v>10530000</v>
      </c>
      <c r="G9968" s="423">
        <v>2023</v>
      </c>
      <c r="H9968" s="424">
        <f>VLOOKUP(G9968,[3]잔가율!$B$3:$C$33,2,FALSE)</f>
        <v>0.82599999999999996</v>
      </c>
      <c r="I9968" s="434">
        <f t="shared" si="155"/>
        <v>8697780</v>
      </c>
    </row>
    <row r="9969" spans="1:9">
      <c r="A9969" s="421">
        <v>9968</v>
      </c>
      <c r="B9969" s="422" t="s">
        <v>7711</v>
      </c>
      <c r="C9969" s="422" t="s">
        <v>11561</v>
      </c>
      <c r="D9969" s="422" t="s">
        <v>2021</v>
      </c>
      <c r="E9969" s="422" t="s">
        <v>13979</v>
      </c>
      <c r="F9969" s="438">
        <v>9640000</v>
      </c>
      <c r="G9969" s="423">
        <v>2023</v>
      </c>
      <c r="H9969" s="424">
        <f>VLOOKUP(G9969,[3]잔가율!$B$3:$C$33,2,FALSE)</f>
        <v>0.82599999999999996</v>
      </c>
      <c r="I9969" s="434">
        <f t="shared" si="155"/>
        <v>7962640</v>
      </c>
    </row>
    <row r="9970" spans="1:9">
      <c r="A9970" s="421">
        <v>9969</v>
      </c>
      <c r="B9970" s="422" t="s">
        <v>7711</v>
      </c>
      <c r="C9970" s="422" t="s">
        <v>11561</v>
      </c>
      <c r="D9970" s="422" t="s">
        <v>2021</v>
      </c>
      <c r="E9970" s="422" t="s">
        <v>13980</v>
      </c>
      <c r="F9970" s="438">
        <v>8230000</v>
      </c>
      <c r="G9970" s="423">
        <v>2023</v>
      </c>
      <c r="H9970" s="424">
        <f>VLOOKUP(G9970,[3]잔가율!$B$3:$C$33,2,FALSE)</f>
        <v>0.82599999999999996</v>
      </c>
      <c r="I9970" s="434">
        <f t="shared" si="155"/>
        <v>6797980</v>
      </c>
    </row>
    <row r="9971" spans="1:9">
      <c r="A9971" s="421">
        <v>9970</v>
      </c>
      <c r="B9971" s="422" t="s">
        <v>7711</v>
      </c>
      <c r="C9971" s="422" t="s">
        <v>11561</v>
      </c>
      <c r="D9971" s="422" t="s">
        <v>2021</v>
      </c>
      <c r="E9971" s="422" t="s">
        <v>13981</v>
      </c>
      <c r="F9971" s="438">
        <v>9580000</v>
      </c>
      <c r="G9971" s="423">
        <v>2023</v>
      </c>
      <c r="H9971" s="424">
        <f>VLOOKUP(G9971,[3]잔가율!$B$3:$C$33,2,FALSE)</f>
        <v>0.82599999999999996</v>
      </c>
      <c r="I9971" s="434">
        <f t="shared" si="155"/>
        <v>7913080</v>
      </c>
    </row>
    <row r="9972" spans="1:9">
      <c r="A9972" s="421">
        <v>9971</v>
      </c>
      <c r="B9972" s="422" t="s">
        <v>7711</v>
      </c>
      <c r="C9972" s="422" t="s">
        <v>11561</v>
      </c>
      <c r="D9972" s="422" t="s">
        <v>2021</v>
      </c>
      <c r="E9972" s="422" t="s">
        <v>13982</v>
      </c>
      <c r="F9972" s="438">
        <v>13010000</v>
      </c>
      <c r="G9972" s="423">
        <v>2023</v>
      </c>
      <c r="H9972" s="424">
        <f>VLOOKUP(G9972,[3]잔가율!$B$3:$C$33,2,FALSE)</f>
        <v>0.82599999999999996</v>
      </c>
      <c r="I9972" s="434">
        <f t="shared" si="155"/>
        <v>10746260</v>
      </c>
    </row>
    <row r="9973" spans="1:9">
      <c r="A9973" s="421">
        <v>9972</v>
      </c>
      <c r="B9973" s="422" t="s">
        <v>7711</v>
      </c>
      <c r="C9973" s="422" t="s">
        <v>11561</v>
      </c>
      <c r="D9973" s="422" t="s">
        <v>2021</v>
      </c>
      <c r="E9973" s="422" t="s">
        <v>13983</v>
      </c>
      <c r="F9973" s="438">
        <v>12620000</v>
      </c>
      <c r="G9973" s="423">
        <v>2023</v>
      </c>
      <c r="H9973" s="424">
        <f>VLOOKUP(G9973,[3]잔가율!$B$3:$C$33,2,FALSE)</f>
        <v>0.82599999999999996</v>
      </c>
      <c r="I9973" s="434">
        <f t="shared" si="155"/>
        <v>10424120</v>
      </c>
    </row>
    <row r="9974" spans="1:9">
      <c r="A9974" s="421">
        <v>9973</v>
      </c>
      <c r="B9974" s="422" t="s">
        <v>7711</v>
      </c>
      <c r="C9974" s="422" t="s">
        <v>11561</v>
      </c>
      <c r="D9974" s="422" t="s">
        <v>2021</v>
      </c>
      <c r="E9974" s="422" t="s">
        <v>13984</v>
      </c>
      <c r="F9974" s="438">
        <v>13370000</v>
      </c>
      <c r="G9974" s="423">
        <v>2023</v>
      </c>
      <c r="H9974" s="424">
        <f>VLOOKUP(G9974,[3]잔가율!$B$3:$C$33,2,FALSE)</f>
        <v>0.82599999999999996</v>
      </c>
      <c r="I9974" s="434">
        <f t="shared" si="155"/>
        <v>11043620</v>
      </c>
    </row>
    <row r="9975" spans="1:9">
      <c r="A9975" s="421">
        <v>9974</v>
      </c>
      <c r="B9975" s="422" t="s">
        <v>7711</v>
      </c>
      <c r="C9975" s="422" t="s">
        <v>11561</v>
      </c>
      <c r="D9975" s="422" t="s">
        <v>2021</v>
      </c>
      <c r="E9975" s="422" t="s">
        <v>13985</v>
      </c>
      <c r="F9975" s="438">
        <v>11720000</v>
      </c>
      <c r="G9975" s="423">
        <v>2023</v>
      </c>
      <c r="H9975" s="424">
        <f>VLOOKUP(G9975,[3]잔가율!$B$3:$C$33,2,FALSE)</f>
        <v>0.82599999999999996</v>
      </c>
      <c r="I9975" s="434">
        <f t="shared" si="155"/>
        <v>9680720</v>
      </c>
    </row>
    <row r="9976" spans="1:9">
      <c r="A9976" s="421">
        <v>9975</v>
      </c>
      <c r="B9976" s="422" t="s">
        <v>7711</v>
      </c>
      <c r="C9976" s="422" t="s">
        <v>11561</v>
      </c>
      <c r="D9976" s="422" t="s">
        <v>2021</v>
      </c>
      <c r="E9976" s="422" t="s">
        <v>13986</v>
      </c>
      <c r="F9976" s="438">
        <v>12610000</v>
      </c>
      <c r="G9976" s="423">
        <v>2023</v>
      </c>
      <c r="H9976" s="424">
        <f>VLOOKUP(G9976,[3]잔가율!$B$3:$C$33,2,FALSE)</f>
        <v>0.82599999999999996</v>
      </c>
      <c r="I9976" s="434">
        <f t="shared" si="155"/>
        <v>10415860</v>
      </c>
    </row>
    <row r="9977" spans="1:9">
      <c r="A9977" s="421">
        <v>9976</v>
      </c>
      <c r="B9977" s="422" t="s">
        <v>7711</v>
      </c>
      <c r="C9977" s="422" t="s">
        <v>11561</v>
      </c>
      <c r="D9977" s="422" t="s">
        <v>2021</v>
      </c>
      <c r="E9977" s="422" t="s">
        <v>13987</v>
      </c>
      <c r="F9977" s="438">
        <v>13510000</v>
      </c>
      <c r="G9977" s="423">
        <v>2023</v>
      </c>
      <c r="H9977" s="424">
        <f>VLOOKUP(G9977,[3]잔가율!$B$3:$C$33,2,FALSE)</f>
        <v>0.82599999999999996</v>
      </c>
      <c r="I9977" s="434">
        <f t="shared" si="155"/>
        <v>11159260</v>
      </c>
    </row>
    <row r="9978" spans="1:9">
      <c r="A9978" s="421">
        <v>9977</v>
      </c>
      <c r="B9978" s="422" t="s">
        <v>7711</v>
      </c>
      <c r="C9978" s="422" t="s">
        <v>11561</v>
      </c>
      <c r="D9978" s="422" t="s">
        <v>2021</v>
      </c>
      <c r="E9978" s="422" t="s">
        <v>13988</v>
      </c>
      <c r="F9978" s="438">
        <v>15570000</v>
      </c>
      <c r="G9978" s="423">
        <v>2023</v>
      </c>
      <c r="H9978" s="424">
        <f>VLOOKUP(G9978,[3]잔가율!$B$3:$C$33,2,FALSE)</f>
        <v>0.82599999999999996</v>
      </c>
      <c r="I9978" s="434">
        <f t="shared" si="155"/>
        <v>12860820</v>
      </c>
    </row>
    <row r="9979" spans="1:9">
      <c r="A9979" s="421">
        <v>9978</v>
      </c>
      <c r="B9979" s="422" t="s">
        <v>7711</v>
      </c>
      <c r="C9979" s="422" t="s">
        <v>11561</v>
      </c>
      <c r="D9979" s="422" t="s">
        <v>2021</v>
      </c>
      <c r="E9979" s="422" t="s">
        <v>13989</v>
      </c>
      <c r="F9979" s="438">
        <v>17540000</v>
      </c>
      <c r="G9979" s="423">
        <v>2023</v>
      </c>
      <c r="H9979" s="424">
        <f>VLOOKUP(G9979,[3]잔가율!$B$3:$C$33,2,FALSE)</f>
        <v>0.82599999999999996</v>
      </c>
      <c r="I9979" s="434">
        <f t="shared" si="155"/>
        <v>14488040</v>
      </c>
    </row>
    <row r="9980" spans="1:9">
      <c r="A9980" s="421">
        <v>9979</v>
      </c>
      <c r="B9980" s="422" t="s">
        <v>7711</v>
      </c>
      <c r="C9980" s="422" t="s">
        <v>11561</v>
      </c>
      <c r="D9980" s="422" t="s">
        <v>2021</v>
      </c>
      <c r="E9980" s="422" t="s">
        <v>13990</v>
      </c>
      <c r="F9980" s="438">
        <v>15310000</v>
      </c>
      <c r="G9980" s="423">
        <v>2023</v>
      </c>
      <c r="H9980" s="424">
        <f>VLOOKUP(G9980,[3]잔가율!$B$3:$C$33,2,FALSE)</f>
        <v>0.82599999999999996</v>
      </c>
      <c r="I9980" s="434">
        <f t="shared" si="155"/>
        <v>12646060</v>
      </c>
    </row>
    <row r="9981" spans="1:9">
      <c r="A9981" s="421">
        <v>9980</v>
      </c>
      <c r="B9981" s="422" t="s">
        <v>7711</v>
      </c>
      <c r="C9981" s="422" t="s">
        <v>11561</v>
      </c>
      <c r="D9981" s="422" t="s">
        <v>2021</v>
      </c>
      <c r="E9981" s="422" t="s">
        <v>13991</v>
      </c>
      <c r="F9981" s="438">
        <v>18500000</v>
      </c>
      <c r="G9981" s="423">
        <v>2023</v>
      </c>
      <c r="H9981" s="424">
        <f>VLOOKUP(G9981,[3]잔가율!$B$3:$C$33,2,FALSE)</f>
        <v>0.82599999999999996</v>
      </c>
      <c r="I9981" s="434">
        <f t="shared" si="155"/>
        <v>15281000</v>
      </c>
    </row>
    <row r="9982" spans="1:9">
      <c r="A9982" s="421">
        <v>9981</v>
      </c>
      <c r="B9982" s="422" t="s">
        <v>7711</v>
      </c>
      <c r="C9982" s="422" t="s">
        <v>11561</v>
      </c>
      <c r="D9982" s="422" t="s">
        <v>2021</v>
      </c>
      <c r="E9982" s="422" t="s">
        <v>13992</v>
      </c>
      <c r="F9982" s="438">
        <v>15500000</v>
      </c>
      <c r="G9982" s="423">
        <v>2023</v>
      </c>
      <c r="H9982" s="424">
        <f>VLOOKUP(G9982,[3]잔가율!$B$3:$C$33,2,FALSE)</f>
        <v>0.82599999999999996</v>
      </c>
      <c r="I9982" s="434">
        <f t="shared" si="155"/>
        <v>12803000</v>
      </c>
    </row>
    <row r="9983" spans="1:9">
      <c r="A9983" s="421">
        <v>9982</v>
      </c>
      <c r="B9983" s="422" t="s">
        <v>7711</v>
      </c>
      <c r="C9983" s="422" t="s">
        <v>11561</v>
      </c>
      <c r="D9983" s="422" t="s">
        <v>2021</v>
      </c>
      <c r="E9983" s="422" t="s">
        <v>13993</v>
      </c>
      <c r="F9983" s="438">
        <v>19050000</v>
      </c>
      <c r="G9983" s="423">
        <v>2023</v>
      </c>
      <c r="H9983" s="424">
        <f>VLOOKUP(G9983,[3]잔가율!$B$3:$C$33,2,FALSE)</f>
        <v>0.82599999999999996</v>
      </c>
      <c r="I9983" s="434">
        <f t="shared" si="155"/>
        <v>15735300</v>
      </c>
    </row>
    <row r="9984" spans="1:9">
      <c r="A9984" s="421">
        <v>9983</v>
      </c>
      <c r="B9984" s="422" t="s">
        <v>7711</v>
      </c>
      <c r="C9984" s="422" t="s">
        <v>11561</v>
      </c>
      <c r="D9984" s="422" t="s">
        <v>2021</v>
      </c>
      <c r="E9984" s="422" t="s">
        <v>13994</v>
      </c>
      <c r="F9984" s="438">
        <v>15040000</v>
      </c>
      <c r="G9984" s="423">
        <v>2023</v>
      </c>
      <c r="H9984" s="424">
        <f>VLOOKUP(G9984,[3]잔가율!$B$3:$C$33,2,FALSE)</f>
        <v>0.82599999999999996</v>
      </c>
      <c r="I9984" s="434">
        <f t="shared" si="155"/>
        <v>12423040</v>
      </c>
    </row>
    <row r="9985" spans="1:9">
      <c r="A9985" s="421">
        <v>9984</v>
      </c>
      <c r="B9985" s="422" t="s">
        <v>7711</v>
      </c>
      <c r="C9985" s="422" t="s">
        <v>11561</v>
      </c>
      <c r="D9985" s="422" t="s">
        <v>2021</v>
      </c>
      <c r="E9985" s="422" t="s">
        <v>13995</v>
      </c>
      <c r="F9985" s="438">
        <v>19240000</v>
      </c>
      <c r="G9985" s="423">
        <v>2023</v>
      </c>
      <c r="H9985" s="424">
        <f>VLOOKUP(G9985,[3]잔가율!$B$3:$C$33,2,FALSE)</f>
        <v>0.82599999999999996</v>
      </c>
      <c r="I9985" s="434">
        <f t="shared" si="155"/>
        <v>15892240</v>
      </c>
    </row>
    <row r="9986" spans="1:9">
      <c r="A9986" s="421">
        <v>9985</v>
      </c>
      <c r="B9986" s="422" t="s">
        <v>7711</v>
      </c>
      <c r="C9986" s="422" t="s">
        <v>11561</v>
      </c>
      <c r="D9986" s="422" t="s">
        <v>2021</v>
      </c>
      <c r="E9986" s="422" t="s">
        <v>13996</v>
      </c>
      <c r="F9986" s="438">
        <v>15900000</v>
      </c>
      <c r="G9986" s="423">
        <v>2023</v>
      </c>
      <c r="H9986" s="424">
        <f>VLOOKUP(G9986,[3]잔가율!$B$3:$C$33,2,FALSE)</f>
        <v>0.82599999999999996</v>
      </c>
      <c r="I9986" s="434">
        <f t="shared" ref="I9986:I10049" si="156">ROUNDDOWN(F9986*H9986,0)</f>
        <v>13133400</v>
      </c>
    </row>
    <row r="9987" spans="1:9">
      <c r="A9987" s="421">
        <v>9986</v>
      </c>
      <c r="B9987" s="422" t="s">
        <v>7711</v>
      </c>
      <c r="C9987" s="422" t="s">
        <v>11561</v>
      </c>
      <c r="D9987" s="422" t="s">
        <v>2021</v>
      </c>
      <c r="E9987" s="422" t="s">
        <v>13997</v>
      </c>
      <c r="F9987" s="438">
        <v>18490000</v>
      </c>
      <c r="G9987" s="423">
        <v>2023</v>
      </c>
      <c r="H9987" s="424">
        <f>VLOOKUP(G9987,[3]잔가율!$B$3:$C$33,2,FALSE)</f>
        <v>0.82599999999999996</v>
      </c>
      <c r="I9987" s="434">
        <f t="shared" si="156"/>
        <v>15272740</v>
      </c>
    </row>
    <row r="9988" spans="1:9">
      <c r="A9988" s="421">
        <v>9987</v>
      </c>
      <c r="B9988" s="422" t="s">
        <v>7711</v>
      </c>
      <c r="C9988" s="422" t="s">
        <v>11561</v>
      </c>
      <c r="D9988" s="422" t="s">
        <v>2021</v>
      </c>
      <c r="E9988" s="422" t="s">
        <v>13998</v>
      </c>
      <c r="F9988" s="438">
        <v>16090000</v>
      </c>
      <c r="G9988" s="423">
        <v>2023</v>
      </c>
      <c r="H9988" s="424">
        <f>VLOOKUP(G9988,[3]잔가율!$B$3:$C$33,2,FALSE)</f>
        <v>0.82599999999999996</v>
      </c>
      <c r="I9988" s="434">
        <f t="shared" si="156"/>
        <v>13290340</v>
      </c>
    </row>
    <row r="9989" spans="1:9">
      <c r="A9989" s="421">
        <v>9988</v>
      </c>
      <c r="B9989" s="422" t="s">
        <v>7711</v>
      </c>
      <c r="C9989" s="422" t="s">
        <v>11561</v>
      </c>
      <c r="D9989" s="422" t="s">
        <v>2021</v>
      </c>
      <c r="E9989" s="422" t="s">
        <v>13999</v>
      </c>
      <c r="F9989" s="438">
        <v>19370000</v>
      </c>
      <c r="G9989" s="423">
        <v>2023</v>
      </c>
      <c r="H9989" s="424">
        <f>VLOOKUP(G9989,[3]잔가율!$B$3:$C$33,2,FALSE)</f>
        <v>0.82599999999999996</v>
      </c>
      <c r="I9989" s="434">
        <f t="shared" si="156"/>
        <v>15999620</v>
      </c>
    </row>
    <row r="9990" spans="1:9">
      <c r="A9990" s="421">
        <v>9989</v>
      </c>
      <c r="B9990" s="422" t="s">
        <v>7711</v>
      </c>
      <c r="C9990" s="422" t="s">
        <v>11561</v>
      </c>
      <c r="D9990" s="422" t="s">
        <v>2021</v>
      </c>
      <c r="E9990" s="422" t="s">
        <v>14000</v>
      </c>
      <c r="F9990" s="438">
        <v>12540000</v>
      </c>
      <c r="G9990" s="423">
        <v>2023</v>
      </c>
      <c r="H9990" s="424">
        <f>VLOOKUP(G9990,[3]잔가율!$B$3:$C$33,2,FALSE)</f>
        <v>0.82599999999999996</v>
      </c>
      <c r="I9990" s="434">
        <f t="shared" si="156"/>
        <v>10358040</v>
      </c>
    </row>
    <row r="9991" spans="1:9">
      <c r="A9991" s="421">
        <v>9990</v>
      </c>
      <c r="B9991" s="422" t="s">
        <v>7711</v>
      </c>
      <c r="C9991" s="422" t="s">
        <v>11561</v>
      </c>
      <c r="D9991" s="422" t="s">
        <v>2021</v>
      </c>
      <c r="E9991" s="422" t="s">
        <v>14001</v>
      </c>
      <c r="F9991" s="438">
        <v>13430000</v>
      </c>
      <c r="G9991" s="423">
        <v>2023</v>
      </c>
      <c r="H9991" s="424">
        <f>VLOOKUP(G9991,[3]잔가율!$B$3:$C$33,2,FALSE)</f>
        <v>0.82599999999999996</v>
      </c>
      <c r="I9991" s="434">
        <f t="shared" si="156"/>
        <v>11093180</v>
      </c>
    </row>
    <row r="9992" spans="1:9">
      <c r="A9992" s="421">
        <v>9991</v>
      </c>
      <c r="B9992" s="426" t="s">
        <v>7711</v>
      </c>
      <c r="C9992" s="426" t="s">
        <v>11561</v>
      </c>
      <c r="D9992" s="426" t="s">
        <v>2021</v>
      </c>
      <c r="E9992" s="426" t="s">
        <v>14002</v>
      </c>
      <c r="F9992" s="441">
        <v>12620000</v>
      </c>
      <c r="G9992" s="423">
        <v>2023</v>
      </c>
      <c r="H9992" s="424">
        <f>VLOOKUP(G9992,[3]잔가율!$B$3:$C$33,2,FALSE)</f>
        <v>0.82599999999999996</v>
      </c>
      <c r="I9992" s="434">
        <f t="shared" si="156"/>
        <v>10424120</v>
      </c>
    </row>
    <row r="9993" spans="1:9">
      <c r="A9993" s="421">
        <v>9992</v>
      </c>
      <c r="B9993" s="422" t="s">
        <v>7711</v>
      </c>
      <c r="C9993" s="422" t="s">
        <v>11561</v>
      </c>
      <c r="D9993" s="422" t="s">
        <v>2021</v>
      </c>
      <c r="E9993" s="422" t="s">
        <v>14003</v>
      </c>
      <c r="F9993" s="438">
        <v>12810000</v>
      </c>
      <c r="G9993" s="423">
        <v>2023</v>
      </c>
      <c r="H9993" s="424">
        <f>VLOOKUP(G9993,[3]잔가율!$B$3:$C$33,2,FALSE)</f>
        <v>0.82599999999999996</v>
      </c>
      <c r="I9993" s="434">
        <f t="shared" si="156"/>
        <v>10581060</v>
      </c>
    </row>
    <row r="9994" spans="1:9">
      <c r="A9994" s="421">
        <v>9993</v>
      </c>
      <c r="B9994" s="422" t="s">
        <v>7711</v>
      </c>
      <c r="C9994" s="422" t="s">
        <v>11561</v>
      </c>
      <c r="D9994" s="422" t="s">
        <v>2021</v>
      </c>
      <c r="E9994" s="422" t="s">
        <v>14004</v>
      </c>
      <c r="F9994" s="438">
        <v>12570000</v>
      </c>
      <c r="G9994" s="423">
        <v>2023</v>
      </c>
      <c r="H9994" s="424">
        <f>VLOOKUP(G9994,[3]잔가율!$B$3:$C$33,2,FALSE)</f>
        <v>0.82599999999999996</v>
      </c>
      <c r="I9994" s="434">
        <f t="shared" si="156"/>
        <v>10382820</v>
      </c>
    </row>
    <row r="9995" spans="1:9">
      <c r="A9995" s="421">
        <v>9994</v>
      </c>
      <c r="B9995" s="422" t="s">
        <v>7711</v>
      </c>
      <c r="C9995" s="422" t="s">
        <v>11561</v>
      </c>
      <c r="D9995" s="422" t="s">
        <v>2021</v>
      </c>
      <c r="E9995" s="422" t="s">
        <v>14005</v>
      </c>
      <c r="F9995" s="438">
        <v>13950000</v>
      </c>
      <c r="G9995" s="423">
        <v>2023</v>
      </c>
      <c r="H9995" s="424">
        <f>VLOOKUP(G9995,[3]잔가율!$B$3:$C$33,2,FALSE)</f>
        <v>0.82599999999999996</v>
      </c>
      <c r="I9995" s="434">
        <f t="shared" si="156"/>
        <v>11522700</v>
      </c>
    </row>
    <row r="9996" spans="1:9">
      <c r="A9996" s="421">
        <v>9995</v>
      </c>
      <c r="B9996" s="422" t="s">
        <v>7711</v>
      </c>
      <c r="C9996" s="422" t="s">
        <v>11561</v>
      </c>
      <c r="D9996" s="422" t="s">
        <v>2021</v>
      </c>
      <c r="E9996" s="422" t="s">
        <v>14006</v>
      </c>
      <c r="F9996" s="438">
        <v>16340000</v>
      </c>
      <c r="G9996" s="423">
        <v>2023</v>
      </c>
      <c r="H9996" s="424">
        <f>VLOOKUP(G9996,[3]잔가율!$B$3:$C$33,2,FALSE)</f>
        <v>0.82599999999999996</v>
      </c>
      <c r="I9996" s="434">
        <f t="shared" si="156"/>
        <v>13496840</v>
      </c>
    </row>
    <row r="9997" spans="1:9">
      <c r="A9997" s="421">
        <v>9996</v>
      </c>
      <c r="B9997" s="422" t="s">
        <v>7711</v>
      </c>
      <c r="C9997" s="422" t="s">
        <v>11561</v>
      </c>
      <c r="D9997" s="422" t="s">
        <v>2021</v>
      </c>
      <c r="E9997" s="422" t="s">
        <v>14007</v>
      </c>
      <c r="F9997" s="438">
        <v>13360000</v>
      </c>
      <c r="G9997" s="423">
        <v>2023</v>
      </c>
      <c r="H9997" s="424">
        <f>VLOOKUP(G9997,[3]잔가율!$B$3:$C$33,2,FALSE)</f>
        <v>0.82599999999999996</v>
      </c>
      <c r="I9997" s="434">
        <f t="shared" si="156"/>
        <v>11035360</v>
      </c>
    </row>
    <row r="9998" spans="1:9">
      <c r="A9998" s="421">
        <v>9997</v>
      </c>
      <c r="B9998" s="422" t="s">
        <v>7711</v>
      </c>
      <c r="C9998" s="422" t="s">
        <v>11561</v>
      </c>
      <c r="D9998" s="422" t="s">
        <v>2021</v>
      </c>
      <c r="E9998" s="422" t="s">
        <v>14008</v>
      </c>
      <c r="F9998" s="438">
        <v>16890000</v>
      </c>
      <c r="G9998" s="423">
        <v>2023</v>
      </c>
      <c r="H9998" s="424">
        <f>VLOOKUP(G9998,[3]잔가율!$B$3:$C$33,2,FALSE)</f>
        <v>0.82599999999999996</v>
      </c>
      <c r="I9998" s="434">
        <f t="shared" si="156"/>
        <v>13951140</v>
      </c>
    </row>
    <row r="9999" spans="1:9">
      <c r="A9999" s="421">
        <v>9998</v>
      </c>
      <c r="B9999" s="422" t="s">
        <v>7711</v>
      </c>
      <c r="C9999" s="422" t="s">
        <v>11561</v>
      </c>
      <c r="D9999" s="422" t="s">
        <v>2021</v>
      </c>
      <c r="E9999" s="422" t="s">
        <v>14009</v>
      </c>
      <c r="F9999" s="438">
        <v>14440000</v>
      </c>
      <c r="G9999" s="423">
        <v>2023</v>
      </c>
      <c r="H9999" s="424">
        <f>VLOOKUP(G9999,[3]잔가율!$B$3:$C$33,2,FALSE)</f>
        <v>0.82599999999999996</v>
      </c>
      <c r="I9999" s="434">
        <f t="shared" si="156"/>
        <v>11927440</v>
      </c>
    </row>
    <row r="10000" spans="1:9">
      <c r="A10000" s="421">
        <v>9999</v>
      </c>
      <c r="B10000" s="422" t="s">
        <v>7711</v>
      </c>
      <c r="C10000" s="422" t="s">
        <v>11561</v>
      </c>
      <c r="D10000" s="422" t="s">
        <v>2021</v>
      </c>
      <c r="E10000" s="422" t="s">
        <v>14010</v>
      </c>
      <c r="F10000" s="438">
        <v>16790000</v>
      </c>
      <c r="G10000" s="423">
        <v>2023</v>
      </c>
      <c r="H10000" s="424">
        <f>VLOOKUP(G10000,[3]잔가율!$B$3:$C$33,2,FALSE)</f>
        <v>0.82599999999999996</v>
      </c>
      <c r="I10000" s="434">
        <f t="shared" si="156"/>
        <v>13868540</v>
      </c>
    </row>
    <row r="10001" spans="1:9">
      <c r="A10001" s="421">
        <v>10000</v>
      </c>
      <c r="B10001" s="422" t="s">
        <v>7711</v>
      </c>
      <c r="C10001" s="422" t="s">
        <v>11561</v>
      </c>
      <c r="D10001" s="422" t="s">
        <v>2021</v>
      </c>
      <c r="E10001" s="422" t="s">
        <v>14011</v>
      </c>
      <c r="F10001" s="438">
        <v>14450000</v>
      </c>
      <c r="G10001" s="423">
        <v>2023</v>
      </c>
      <c r="H10001" s="424">
        <f>VLOOKUP(G10001,[3]잔가율!$B$3:$C$33,2,FALSE)</f>
        <v>0.82599999999999996</v>
      </c>
      <c r="I10001" s="434">
        <f t="shared" si="156"/>
        <v>11935700</v>
      </c>
    </row>
    <row r="10002" spans="1:9">
      <c r="A10002" s="421">
        <v>10001</v>
      </c>
      <c r="B10002" s="422" t="s">
        <v>7711</v>
      </c>
      <c r="C10002" s="422" t="s">
        <v>11561</v>
      </c>
      <c r="D10002" s="422" t="s">
        <v>2021</v>
      </c>
      <c r="E10002" s="422" t="s">
        <v>14012</v>
      </c>
      <c r="F10002" s="438">
        <v>16990000</v>
      </c>
      <c r="G10002" s="423">
        <v>2023</v>
      </c>
      <c r="H10002" s="424">
        <f>VLOOKUP(G10002,[3]잔가율!$B$3:$C$33,2,FALSE)</f>
        <v>0.82599999999999996</v>
      </c>
      <c r="I10002" s="434">
        <f t="shared" si="156"/>
        <v>14033740</v>
      </c>
    </row>
    <row r="10003" spans="1:9">
      <c r="A10003" s="421">
        <v>10002</v>
      </c>
      <c r="B10003" s="422" t="s">
        <v>7711</v>
      </c>
      <c r="C10003" s="422" t="s">
        <v>11561</v>
      </c>
      <c r="D10003" s="422" t="s">
        <v>2021</v>
      </c>
      <c r="E10003" s="422" t="s">
        <v>14013</v>
      </c>
      <c r="F10003" s="438">
        <v>15400000</v>
      </c>
      <c r="G10003" s="423">
        <v>2023</v>
      </c>
      <c r="H10003" s="424">
        <f>VLOOKUP(G10003,[3]잔가율!$B$3:$C$33,2,FALSE)</f>
        <v>0.82599999999999996</v>
      </c>
      <c r="I10003" s="434">
        <f t="shared" si="156"/>
        <v>12720400</v>
      </c>
    </row>
    <row r="10004" spans="1:9">
      <c r="A10004" s="421">
        <v>10003</v>
      </c>
      <c r="B10004" s="422" t="s">
        <v>7711</v>
      </c>
      <c r="C10004" s="422" t="s">
        <v>11561</v>
      </c>
      <c r="D10004" s="422" t="s">
        <v>2021</v>
      </c>
      <c r="E10004" s="422" t="s">
        <v>14014</v>
      </c>
      <c r="F10004" s="438">
        <v>17090000</v>
      </c>
      <c r="G10004" s="423">
        <v>2023</v>
      </c>
      <c r="H10004" s="424">
        <f>VLOOKUP(G10004,[3]잔가율!$B$3:$C$33,2,FALSE)</f>
        <v>0.82599999999999996</v>
      </c>
      <c r="I10004" s="434">
        <f t="shared" si="156"/>
        <v>14116340</v>
      </c>
    </row>
    <row r="10005" spans="1:9">
      <c r="A10005" s="421">
        <v>10004</v>
      </c>
      <c r="B10005" s="422" t="s">
        <v>7711</v>
      </c>
      <c r="C10005" s="422" t="s">
        <v>11561</v>
      </c>
      <c r="D10005" s="422" t="s">
        <v>2021</v>
      </c>
      <c r="E10005" s="422" t="s">
        <v>14015</v>
      </c>
      <c r="F10005" s="438">
        <v>15840000</v>
      </c>
      <c r="G10005" s="423">
        <v>2023</v>
      </c>
      <c r="H10005" s="424">
        <f>VLOOKUP(G10005,[3]잔가율!$B$3:$C$33,2,FALSE)</f>
        <v>0.82599999999999996</v>
      </c>
      <c r="I10005" s="434">
        <f t="shared" si="156"/>
        <v>13083840</v>
      </c>
    </row>
    <row r="10006" spans="1:9">
      <c r="A10006" s="421">
        <v>10005</v>
      </c>
      <c r="B10006" s="422" t="s">
        <v>7711</v>
      </c>
      <c r="C10006" s="422" t="s">
        <v>11561</v>
      </c>
      <c r="D10006" s="422" t="s">
        <v>2021</v>
      </c>
      <c r="E10006" s="422" t="s">
        <v>14016</v>
      </c>
      <c r="F10006" s="438">
        <v>17700000</v>
      </c>
      <c r="G10006" s="423">
        <v>2023</v>
      </c>
      <c r="H10006" s="424">
        <f>VLOOKUP(G10006,[3]잔가율!$B$3:$C$33,2,FALSE)</f>
        <v>0.82599999999999996</v>
      </c>
      <c r="I10006" s="434">
        <f t="shared" si="156"/>
        <v>14620200</v>
      </c>
    </row>
    <row r="10007" spans="1:9">
      <c r="A10007" s="421">
        <v>10006</v>
      </c>
      <c r="B10007" s="422" t="s">
        <v>7711</v>
      </c>
      <c r="C10007" s="422" t="s">
        <v>11561</v>
      </c>
      <c r="D10007" s="422" t="s">
        <v>2021</v>
      </c>
      <c r="E10007" s="422" t="s">
        <v>14017</v>
      </c>
      <c r="F10007" s="438">
        <v>16770000</v>
      </c>
      <c r="G10007" s="423">
        <v>2023</v>
      </c>
      <c r="H10007" s="424">
        <f>VLOOKUP(G10007,[3]잔가율!$B$3:$C$33,2,FALSE)</f>
        <v>0.82599999999999996</v>
      </c>
      <c r="I10007" s="434">
        <f t="shared" si="156"/>
        <v>13852020</v>
      </c>
    </row>
    <row r="10008" spans="1:9">
      <c r="A10008" s="421">
        <v>10007</v>
      </c>
      <c r="B10008" s="422" t="s">
        <v>7711</v>
      </c>
      <c r="C10008" s="422" t="s">
        <v>11561</v>
      </c>
      <c r="D10008" s="422" t="s">
        <v>2021</v>
      </c>
      <c r="E10008" s="422" t="s">
        <v>14018</v>
      </c>
      <c r="F10008" s="438">
        <v>16110000</v>
      </c>
      <c r="G10008" s="423">
        <v>2023</v>
      </c>
      <c r="H10008" s="424">
        <f>VLOOKUP(G10008,[3]잔가율!$B$3:$C$33,2,FALSE)</f>
        <v>0.82599999999999996</v>
      </c>
      <c r="I10008" s="434">
        <f t="shared" si="156"/>
        <v>13306860</v>
      </c>
    </row>
    <row r="10009" spans="1:9">
      <c r="A10009" s="421">
        <v>10008</v>
      </c>
      <c r="B10009" s="422" t="s">
        <v>7711</v>
      </c>
      <c r="C10009" s="422" t="s">
        <v>11561</v>
      </c>
      <c r="D10009" s="422" t="s">
        <v>2021</v>
      </c>
      <c r="E10009" s="422" t="s">
        <v>14019</v>
      </c>
      <c r="F10009" s="438">
        <v>16060000</v>
      </c>
      <c r="G10009" s="423">
        <v>2023</v>
      </c>
      <c r="H10009" s="424">
        <f>VLOOKUP(G10009,[3]잔가율!$B$3:$C$33,2,FALSE)</f>
        <v>0.82599999999999996</v>
      </c>
      <c r="I10009" s="434">
        <f t="shared" si="156"/>
        <v>13265560</v>
      </c>
    </row>
    <row r="10010" spans="1:9">
      <c r="A10010" s="421">
        <v>10009</v>
      </c>
      <c r="B10010" s="422" t="s">
        <v>7711</v>
      </c>
      <c r="C10010" s="422" t="s">
        <v>11561</v>
      </c>
      <c r="D10010" s="422" t="s">
        <v>2021</v>
      </c>
      <c r="E10010" s="422" t="s">
        <v>14020</v>
      </c>
      <c r="F10010" s="438">
        <v>15880000</v>
      </c>
      <c r="G10010" s="423">
        <v>2023</v>
      </c>
      <c r="H10010" s="424">
        <f>VLOOKUP(G10010,[3]잔가율!$B$3:$C$33,2,FALSE)</f>
        <v>0.82599999999999996</v>
      </c>
      <c r="I10010" s="434">
        <f t="shared" si="156"/>
        <v>13116880</v>
      </c>
    </row>
    <row r="10011" spans="1:9">
      <c r="A10011" s="421">
        <v>10010</v>
      </c>
      <c r="B10011" s="422" t="s">
        <v>7711</v>
      </c>
      <c r="C10011" s="422" t="s">
        <v>11561</v>
      </c>
      <c r="D10011" s="422" t="s">
        <v>2021</v>
      </c>
      <c r="E10011" s="422" t="s">
        <v>14021</v>
      </c>
      <c r="F10011" s="438">
        <v>16480000</v>
      </c>
      <c r="G10011" s="423">
        <v>2023</v>
      </c>
      <c r="H10011" s="424">
        <f>VLOOKUP(G10011,[3]잔가율!$B$3:$C$33,2,FALSE)</f>
        <v>0.82599999999999996</v>
      </c>
      <c r="I10011" s="434">
        <f t="shared" si="156"/>
        <v>13612480</v>
      </c>
    </row>
    <row r="10012" spans="1:9">
      <c r="A10012" s="421">
        <v>10011</v>
      </c>
      <c r="B10012" s="422" t="s">
        <v>7711</v>
      </c>
      <c r="C10012" s="422" t="s">
        <v>11561</v>
      </c>
      <c r="D10012" s="422" t="s">
        <v>2021</v>
      </c>
      <c r="E10012" s="422" t="s">
        <v>14022</v>
      </c>
      <c r="F10012" s="438">
        <v>17420000</v>
      </c>
      <c r="G10012" s="423">
        <v>2023</v>
      </c>
      <c r="H10012" s="424">
        <f>VLOOKUP(G10012,[3]잔가율!$B$3:$C$33,2,FALSE)</f>
        <v>0.82599999999999996</v>
      </c>
      <c r="I10012" s="434">
        <f t="shared" si="156"/>
        <v>14388920</v>
      </c>
    </row>
    <row r="10013" spans="1:9">
      <c r="A10013" s="421">
        <v>10012</v>
      </c>
      <c r="B10013" s="422" t="s">
        <v>7711</v>
      </c>
      <c r="C10013" s="422" t="s">
        <v>11561</v>
      </c>
      <c r="D10013" s="422" t="s">
        <v>2021</v>
      </c>
      <c r="E10013" s="422" t="s">
        <v>14023</v>
      </c>
      <c r="F10013" s="438">
        <v>20740000</v>
      </c>
      <c r="G10013" s="423">
        <v>2023</v>
      </c>
      <c r="H10013" s="424">
        <f>VLOOKUP(G10013,[3]잔가율!$B$3:$C$33,2,FALSE)</f>
        <v>0.82599999999999996</v>
      </c>
      <c r="I10013" s="434">
        <f t="shared" si="156"/>
        <v>17131240</v>
      </c>
    </row>
    <row r="10014" spans="1:9">
      <c r="A10014" s="421">
        <v>10013</v>
      </c>
      <c r="B10014" s="422" t="s">
        <v>7711</v>
      </c>
      <c r="C10014" s="422" t="s">
        <v>11561</v>
      </c>
      <c r="D10014" s="422" t="s">
        <v>2021</v>
      </c>
      <c r="E10014" s="422" t="s">
        <v>14024</v>
      </c>
      <c r="F10014" s="438">
        <v>16370000</v>
      </c>
      <c r="G10014" s="423">
        <v>2023</v>
      </c>
      <c r="H10014" s="424">
        <f>VLOOKUP(G10014,[3]잔가율!$B$3:$C$33,2,FALSE)</f>
        <v>0.82599999999999996</v>
      </c>
      <c r="I10014" s="434">
        <f t="shared" si="156"/>
        <v>13521620</v>
      </c>
    </row>
    <row r="10015" spans="1:9">
      <c r="A10015" s="421">
        <v>10014</v>
      </c>
      <c r="B10015" s="422" t="s">
        <v>7711</v>
      </c>
      <c r="C10015" s="422" t="s">
        <v>11561</v>
      </c>
      <c r="D10015" s="422" t="s">
        <v>2021</v>
      </c>
      <c r="E10015" s="422" t="s">
        <v>14025</v>
      </c>
      <c r="F10015" s="438">
        <v>16770000</v>
      </c>
      <c r="G10015" s="423">
        <v>2023</v>
      </c>
      <c r="H10015" s="424">
        <f>VLOOKUP(G10015,[3]잔가율!$B$3:$C$33,2,FALSE)</f>
        <v>0.82599999999999996</v>
      </c>
      <c r="I10015" s="434">
        <f t="shared" si="156"/>
        <v>13852020</v>
      </c>
    </row>
    <row r="10016" spans="1:9">
      <c r="A10016" s="421">
        <v>10015</v>
      </c>
      <c r="B10016" s="422" t="s">
        <v>7711</v>
      </c>
      <c r="C10016" s="422" t="s">
        <v>11561</v>
      </c>
      <c r="D10016" s="422" t="s">
        <v>2021</v>
      </c>
      <c r="E10016" s="422" t="s">
        <v>14026</v>
      </c>
      <c r="F10016" s="438">
        <v>21760000</v>
      </c>
      <c r="G10016" s="423">
        <v>2023</v>
      </c>
      <c r="H10016" s="424">
        <f>VLOOKUP(G10016,[3]잔가율!$B$3:$C$33,2,FALSE)</f>
        <v>0.82599999999999996</v>
      </c>
      <c r="I10016" s="434">
        <f t="shared" si="156"/>
        <v>17973760</v>
      </c>
    </row>
    <row r="10017" spans="1:9">
      <c r="A10017" s="421">
        <v>10016</v>
      </c>
      <c r="B10017" s="422" t="s">
        <v>7711</v>
      </c>
      <c r="C10017" s="422" t="s">
        <v>11561</v>
      </c>
      <c r="D10017" s="422" t="s">
        <v>2021</v>
      </c>
      <c r="E10017" s="422" t="s">
        <v>14027</v>
      </c>
      <c r="F10017" s="438">
        <v>17000000</v>
      </c>
      <c r="G10017" s="423">
        <v>2023</v>
      </c>
      <c r="H10017" s="424">
        <f>VLOOKUP(G10017,[3]잔가율!$B$3:$C$33,2,FALSE)</f>
        <v>0.82599999999999996</v>
      </c>
      <c r="I10017" s="434">
        <f t="shared" si="156"/>
        <v>14042000</v>
      </c>
    </row>
    <row r="10018" spans="1:9">
      <c r="A10018" s="421">
        <v>10017</v>
      </c>
      <c r="B10018" s="422" t="s">
        <v>7711</v>
      </c>
      <c r="C10018" s="422" t="s">
        <v>11561</v>
      </c>
      <c r="D10018" s="422" t="s">
        <v>2021</v>
      </c>
      <c r="E10018" s="422" t="s">
        <v>14028</v>
      </c>
      <c r="F10018" s="438">
        <v>21430000</v>
      </c>
      <c r="G10018" s="423">
        <v>2023</v>
      </c>
      <c r="H10018" s="424">
        <f>VLOOKUP(G10018,[3]잔가율!$B$3:$C$33,2,FALSE)</f>
        <v>0.82599999999999996</v>
      </c>
      <c r="I10018" s="434">
        <f t="shared" si="156"/>
        <v>17701180</v>
      </c>
    </row>
    <row r="10019" spans="1:9">
      <c r="A10019" s="421">
        <v>10018</v>
      </c>
      <c r="B10019" s="422" t="s">
        <v>7711</v>
      </c>
      <c r="C10019" s="422" t="s">
        <v>11561</v>
      </c>
      <c r="D10019" s="422" t="s">
        <v>2021</v>
      </c>
      <c r="E10019" s="422" t="s">
        <v>14029</v>
      </c>
      <c r="F10019" s="438">
        <v>17000000</v>
      </c>
      <c r="G10019" s="423">
        <v>2023</v>
      </c>
      <c r="H10019" s="424">
        <f>VLOOKUP(G10019,[3]잔가율!$B$3:$C$33,2,FALSE)</f>
        <v>0.82599999999999996</v>
      </c>
      <c r="I10019" s="434">
        <f t="shared" si="156"/>
        <v>14042000</v>
      </c>
    </row>
    <row r="10020" spans="1:9">
      <c r="A10020" s="421">
        <v>10019</v>
      </c>
      <c r="B10020" s="422" t="s">
        <v>7711</v>
      </c>
      <c r="C10020" s="422" t="s">
        <v>11561</v>
      </c>
      <c r="D10020" s="422" t="s">
        <v>2021</v>
      </c>
      <c r="E10020" s="422" t="s">
        <v>14030</v>
      </c>
      <c r="F10020" s="438">
        <v>21390000</v>
      </c>
      <c r="G10020" s="423">
        <v>2023</v>
      </c>
      <c r="H10020" s="424">
        <f>VLOOKUP(G10020,[3]잔가율!$B$3:$C$33,2,FALSE)</f>
        <v>0.82599999999999996</v>
      </c>
      <c r="I10020" s="434">
        <f t="shared" si="156"/>
        <v>17668140</v>
      </c>
    </row>
    <row r="10021" spans="1:9">
      <c r="A10021" s="421">
        <v>10020</v>
      </c>
      <c r="B10021" s="422" t="s">
        <v>7711</v>
      </c>
      <c r="C10021" s="422" t="s">
        <v>11561</v>
      </c>
      <c r="D10021" s="422" t="s">
        <v>2021</v>
      </c>
      <c r="E10021" s="422" t="s">
        <v>14031</v>
      </c>
      <c r="F10021" s="438">
        <v>13200000</v>
      </c>
      <c r="G10021" s="423">
        <v>2023</v>
      </c>
      <c r="H10021" s="424">
        <f>VLOOKUP(G10021,[3]잔가율!$B$3:$C$33,2,FALSE)</f>
        <v>0.82599999999999996</v>
      </c>
      <c r="I10021" s="434">
        <f t="shared" si="156"/>
        <v>10903200</v>
      </c>
    </row>
    <row r="10022" spans="1:9">
      <c r="A10022" s="421">
        <v>10021</v>
      </c>
      <c r="B10022" s="422" t="s">
        <v>7711</v>
      </c>
      <c r="C10022" s="422" t="s">
        <v>11561</v>
      </c>
      <c r="D10022" s="422" t="s">
        <v>2021</v>
      </c>
      <c r="E10022" s="422" t="s">
        <v>14032</v>
      </c>
      <c r="F10022" s="438">
        <v>12490000</v>
      </c>
      <c r="G10022" s="423">
        <v>2023</v>
      </c>
      <c r="H10022" s="424">
        <f>VLOOKUP(G10022,[3]잔가율!$B$3:$C$33,2,FALSE)</f>
        <v>0.82599999999999996</v>
      </c>
      <c r="I10022" s="434">
        <f t="shared" si="156"/>
        <v>10316740</v>
      </c>
    </row>
    <row r="10023" spans="1:9">
      <c r="A10023" s="421">
        <v>10022</v>
      </c>
      <c r="B10023" s="422" t="s">
        <v>7711</v>
      </c>
      <c r="C10023" s="422" t="s">
        <v>11561</v>
      </c>
      <c r="D10023" s="422" t="s">
        <v>2021</v>
      </c>
      <c r="E10023" s="422" t="s">
        <v>14033</v>
      </c>
      <c r="F10023" s="438">
        <v>12400000</v>
      </c>
      <c r="G10023" s="423">
        <v>2023</v>
      </c>
      <c r="H10023" s="424">
        <f>VLOOKUP(G10023,[3]잔가율!$B$3:$C$33,2,FALSE)</f>
        <v>0.82599999999999996</v>
      </c>
      <c r="I10023" s="434">
        <f t="shared" si="156"/>
        <v>10242400</v>
      </c>
    </row>
    <row r="10024" spans="1:9">
      <c r="A10024" s="421">
        <v>10023</v>
      </c>
      <c r="B10024" s="422" t="s">
        <v>7711</v>
      </c>
      <c r="C10024" s="422" t="s">
        <v>11561</v>
      </c>
      <c r="D10024" s="422" t="s">
        <v>2021</v>
      </c>
      <c r="E10024" s="422" t="s">
        <v>14034</v>
      </c>
      <c r="F10024" s="438">
        <v>15200000</v>
      </c>
      <c r="G10024" s="423">
        <v>2023</v>
      </c>
      <c r="H10024" s="424">
        <f>VLOOKUP(G10024,[3]잔가율!$B$3:$C$33,2,FALSE)</f>
        <v>0.82599999999999996</v>
      </c>
      <c r="I10024" s="434">
        <f t="shared" si="156"/>
        <v>12555200</v>
      </c>
    </row>
    <row r="10025" spans="1:9">
      <c r="A10025" s="421">
        <v>10024</v>
      </c>
      <c r="B10025" s="422" t="s">
        <v>7711</v>
      </c>
      <c r="C10025" s="422" t="s">
        <v>11561</v>
      </c>
      <c r="D10025" s="422" t="s">
        <v>2021</v>
      </c>
      <c r="E10025" s="422" t="s">
        <v>14035</v>
      </c>
      <c r="F10025" s="438">
        <v>16680000</v>
      </c>
      <c r="G10025" s="423">
        <v>2023</v>
      </c>
      <c r="H10025" s="424">
        <f>VLOOKUP(G10025,[3]잔가율!$B$3:$C$33,2,FALSE)</f>
        <v>0.82599999999999996</v>
      </c>
      <c r="I10025" s="434">
        <f t="shared" si="156"/>
        <v>13777680</v>
      </c>
    </row>
    <row r="10026" spans="1:9">
      <c r="A10026" s="421">
        <v>10025</v>
      </c>
      <c r="B10026" s="422" t="s">
        <v>7711</v>
      </c>
      <c r="C10026" s="422" t="s">
        <v>11561</v>
      </c>
      <c r="D10026" s="422" t="s">
        <v>2021</v>
      </c>
      <c r="E10026" s="422" t="s">
        <v>14036</v>
      </c>
      <c r="F10026" s="438">
        <v>14080000</v>
      </c>
      <c r="G10026" s="423">
        <v>2023</v>
      </c>
      <c r="H10026" s="424">
        <f>VLOOKUP(G10026,[3]잔가율!$B$3:$C$33,2,FALSE)</f>
        <v>0.82599999999999996</v>
      </c>
      <c r="I10026" s="434">
        <f t="shared" si="156"/>
        <v>11630080</v>
      </c>
    </row>
    <row r="10027" spans="1:9">
      <c r="A10027" s="421">
        <v>10026</v>
      </c>
      <c r="B10027" s="422" t="s">
        <v>7711</v>
      </c>
      <c r="C10027" s="422" t="s">
        <v>11561</v>
      </c>
      <c r="D10027" s="422" t="s">
        <v>2021</v>
      </c>
      <c r="E10027" s="422" t="s">
        <v>14037</v>
      </c>
      <c r="F10027" s="438">
        <v>17660000</v>
      </c>
      <c r="G10027" s="423">
        <v>2023</v>
      </c>
      <c r="H10027" s="424">
        <f>VLOOKUP(G10027,[3]잔가율!$B$3:$C$33,2,FALSE)</f>
        <v>0.82599999999999996</v>
      </c>
      <c r="I10027" s="434">
        <f t="shared" si="156"/>
        <v>14587160</v>
      </c>
    </row>
    <row r="10028" spans="1:9">
      <c r="A10028" s="421">
        <v>10027</v>
      </c>
      <c r="B10028" s="422" t="s">
        <v>7711</v>
      </c>
      <c r="C10028" s="422" t="s">
        <v>11561</v>
      </c>
      <c r="D10028" s="422" t="s">
        <v>2021</v>
      </c>
      <c r="E10028" s="422" t="s">
        <v>14038</v>
      </c>
      <c r="F10028" s="438">
        <v>15710000</v>
      </c>
      <c r="G10028" s="423">
        <v>2023</v>
      </c>
      <c r="H10028" s="424">
        <f>VLOOKUP(G10028,[3]잔가율!$B$3:$C$33,2,FALSE)</f>
        <v>0.82599999999999996</v>
      </c>
      <c r="I10028" s="434">
        <f t="shared" si="156"/>
        <v>12976460</v>
      </c>
    </row>
    <row r="10029" spans="1:9">
      <c r="A10029" s="421">
        <v>10028</v>
      </c>
      <c r="B10029" s="422" t="s">
        <v>7711</v>
      </c>
      <c r="C10029" s="422" t="s">
        <v>11561</v>
      </c>
      <c r="D10029" s="422" t="s">
        <v>2021</v>
      </c>
      <c r="E10029" s="422" t="s">
        <v>14039</v>
      </c>
      <c r="F10029" s="438">
        <v>16500000</v>
      </c>
      <c r="G10029" s="423">
        <v>2023</v>
      </c>
      <c r="H10029" s="424">
        <f>VLOOKUP(G10029,[3]잔가율!$B$3:$C$33,2,FALSE)</f>
        <v>0.82599999999999996</v>
      </c>
      <c r="I10029" s="434">
        <f t="shared" si="156"/>
        <v>13629000</v>
      </c>
    </row>
    <row r="10030" spans="1:9">
      <c r="A10030" s="421">
        <v>10029</v>
      </c>
      <c r="B10030" s="422" t="s">
        <v>7711</v>
      </c>
      <c r="C10030" s="422" t="s">
        <v>11561</v>
      </c>
      <c r="D10030" s="422" t="s">
        <v>2021</v>
      </c>
      <c r="E10030" s="422" t="s">
        <v>14040</v>
      </c>
      <c r="F10030" s="438">
        <v>14770000</v>
      </c>
      <c r="G10030" s="423">
        <v>2023</v>
      </c>
      <c r="H10030" s="424">
        <f>VLOOKUP(G10030,[3]잔가율!$B$3:$C$33,2,FALSE)</f>
        <v>0.82599999999999996</v>
      </c>
      <c r="I10030" s="434">
        <f t="shared" si="156"/>
        <v>12200020</v>
      </c>
    </row>
    <row r="10031" spans="1:9">
      <c r="A10031" s="421">
        <v>10030</v>
      </c>
      <c r="B10031" s="422" t="s">
        <v>7711</v>
      </c>
      <c r="C10031" s="422" t="s">
        <v>11561</v>
      </c>
      <c r="D10031" s="422" t="s">
        <v>2021</v>
      </c>
      <c r="E10031" s="422" t="s">
        <v>14041</v>
      </c>
      <c r="F10031" s="438">
        <v>16500000</v>
      </c>
      <c r="G10031" s="423">
        <v>2023</v>
      </c>
      <c r="H10031" s="424">
        <f>VLOOKUP(G10031,[3]잔가율!$B$3:$C$33,2,FALSE)</f>
        <v>0.82599999999999996</v>
      </c>
      <c r="I10031" s="434">
        <f t="shared" si="156"/>
        <v>13629000</v>
      </c>
    </row>
    <row r="10032" spans="1:9">
      <c r="A10032" s="421">
        <v>10031</v>
      </c>
      <c r="B10032" s="422" t="s">
        <v>7711</v>
      </c>
      <c r="C10032" s="422" t="s">
        <v>11561</v>
      </c>
      <c r="D10032" s="422" t="s">
        <v>2021</v>
      </c>
      <c r="E10032" s="422" t="s">
        <v>14042</v>
      </c>
      <c r="F10032" s="438">
        <v>15940000</v>
      </c>
      <c r="G10032" s="423">
        <v>2023</v>
      </c>
      <c r="H10032" s="424">
        <f>VLOOKUP(G10032,[3]잔가율!$B$3:$C$33,2,FALSE)</f>
        <v>0.82599999999999996</v>
      </c>
      <c r="I10032" s="434">
        <f t="shared" si="156"/>
        <v>13166440</v>
      </c>
    </row>
    <row r="10033" spans="1:9">
      <c r="A10033" s="421">
        <v>10032</v>
      </c>
      <c r="B10033" s="422" t="s">
        <v>7711</v>
      </c>
      <c r="C10033" s="422" t="s">
        <v>11561</v>
      </c>
      <c r="D10033" s="422" t="s">
        <v>2021</v>
      </c>
      <c r="E10033" s="422" t="s">
        <v>14043</v>
      </c>
      <c r="F10033" s="438">
        <v>16480000</v>
      </c>
      <c r="G10033" s="423">
        <v>2023</v>
      </c>
      <c r="H10033" s="424">
        <f>VLOOKUP(G10033,[3]잔가율!$B$3:$C$33,2,FALSE)</f>
        <v>0.82599999999999996</v>
      </c>
      <c r="I10033" s="434">
        <f t="shared" si="156"/>
        <v>13612480</v>
      </c>
    </row>
    <row r="10034" spans="1:9">
      <c r="A10034" s="421">
        <v>10033</v>
      </c>
      <c r="B10034" s="422" t="s">
        <v>7711</v>
      </c>
      <c r="C10034" s="422" t="s">
        <v>11561</v>
      </c>
      <c r="D10034" s="422" t="s">
        <v>2021</v>
      </c>
      <c r="E10034" s="422" t="s">
        <v>14044</v>
      </c>
      <c r="F10034" s="438">
        <v>14770000</v>
      </c>
      <c r="G10034" s="423">
        <v>2023</v>
      </c>
      <c r="H10034" s="424">
        <f>VLOOKUP(G10034,[3]잔가율!$B$3:$C$33,2,FALSE)</f>
        <v>0.82599999999999996</v>
      </c>
      <c r="I10034" s="434">
        <f t="shared" si="156"/>
        <v>12200020</v>
      </c>
    </row>
    <row r="10035" spans="1:9">
      <c r="A10035" s="421">
        <v>10034</v>
      </c>
      <c r="B10035" s="422" t="s">
        <v>7711</v>
      </c>
      <c r="C10035" s="422" t="s">
        <v>11561</v>
      </c>
      <c r="D10035" s="422" t="s">
        <v>2021</v>
      </c>
      <c r="E10035" s="422" t="s">
        <v>14045</v>
      </c>
      <c r="F10035" s="438">
        <v>15430000</v>
      </c>
      <c r="G10035" s="423">
        <v>2023</v>
      </c>
      <c r="H10035" s="424">
        <f>VLOOKUP(G10035,[3]잔가율!$B$3:$C$33,2,FALSE)</f>
        <v>0.82599999999999996</v>
      </c>
      <c r="I10035" s="434">
        <f t="shared" si="156"/>
        <v>12745180</v>
      </c>
    </row>
    <row r="10036" spans="1:9">
      <c r="A10036" s="421">
        <v>10035</v>
      </c>
      <c r="B10036" s="422" t="s">
        <v>7711</v>
      </c>
      <c r="C10036" s="422" t="s">
        <v>11561</v>
      </c>
      <c r="D10036" s="422" t="s">
        <v>2021</v>
      </c>
      <c r="E10036" s="422" t="s">
        <v>14046</v>
      </c>
      <c r="F10036" s="438">
        <v>15760000</v>
      </c>
      <c r="G10036" s="423">
        <v>2023</v>
      </c>
      <c r="H10036" s="424">
        <f>VLOOKUP(G10036,[3]잔가율!$B$3:$C$33,2,FALSE)</f>
        <v>0.82599999999999996</v>
      </c>
      <c r="I10036" s="434">
        <f t="shared" si="156"/>
        <v>13017760</v>
      </c>
    </row>
    <row r="10037" spans="1:9">
      <c r="A10037" s="421">
        <v>10036</v>
      </c>
      <c r="B10037" s="422" t="s">
        <v>7711</v>
      </c>
      <c r="C10037" s="422" t="s">
        <v>11561</v>
      </c>
      <c r="D10037" s="422" t="s">
        <v>2021</v>
      </c>
      <c r="E10037" s="422" t="s">
        <v>14047</v>
      </c>
      <c r="F10037" s="438">
        <v>14080000</v>
      </c>
      <c r="G10037" s="423">
        <v>2023</v>
      </c>
      <c r="H10037" s="424">
        <f>VLOOKUP(G10037,[3]잔가율!$B$3:$C$33,2,FALSE)</f>
        <v>0.82599999999999996</v>
      </c>
      <c r="I10037" s="434">
        <f t="shared" si="156"/>
        <v>11630080</v>
      </c>
    </row>
    <row r="10038" spans="1:9">
      <c r="A10038" s="421">
        <v>10037</v>
      </c>
      <c r="B10038" s="422" t="s">
        <v>7711</v>
      </c>
      <c r="C10038" s="422" t="s">
        <v>11561</v>
      </c>
      <c r="D10038" s="422" t="s">
        <v>2021</v>
      </c>
      <c r="E10038" s="422" t="s">
        <v>14048</v>
      </c>
      <c r="F10038" s="438">
        <v>13070000</v>
      </c>
      <c r="G10038" s="423">
        <v>2023</v>
      </c>
      <c r="H10038" s="424">
        <f>VLOOKUP(G10038,[3]잔가율!$B$3:$C$33,2,FALSE)</f>
        <v>0.82599999999999996</v>
      </c>
      <c r="I10038" s="434">
        <f t="shared" si="156"/>
        <v>10795820</v>
      </c>
    </row>
    <row r="10039" spans="1:9">
      <c r="A10039" s="421">
        <v>10038</v>
      </c>
      <c r="B10039" s="422" t="s">
        <v>7711</v>
      </c>
      <c r="C10039" s="422" t="s">
        <v>11561</v>
      </c>
      <c r="D10039" s="422" t="s">
        <v>2021</v>
      </c>
      <c r="E10039" s="422" t="s">
        <v>14049</v>
      </c>
      <c r="F10039" s="438">
        <v>17030000</v>
      </c>
      <c r="G10039" s="423">
        <v>2023</v>
      </c>
      <c r="H10039" s="424">
        <f>VLOOKUP(G10039,[3]잔가율!$B$3:$C$33,2,FALSE)</f>
        <v>0.82599999999999996</v>
      </c>
      <c r="I10039" s="434">
        <f t="shared" si="156"/>
        <v>14066780</v>
      </c>
    </row>
    <row r="10040" spans="1:9">
      <c r="A10040" s="421">
        <v>10039</v>
      </c>
      <c r="B10040" s="422" t="s">
        <v>7711</v>
      </c>
      <c r="C10040" s="422" t="s">
        <v>11561</v>
      </c>
      <c r="D10040" s="422" t="s">
        <v>2021</v>
      </c>
      <c r="E10040" s="422" t="s">
        <v>14050</v>
      </c>
      <c r="F10040" s="438">
        <v>16930000</v>
      </c>
      <c r="G10040" s="423">
        <v>2023</v>
      </c>
      <c r="H10040" s="424">
        <f>VLOOKUP(G10040,[3]잔가율!$B$3:$C$33,2,FALSE)</f>
        <v>0.82599999999999996</v>
      </c>
      <c r="I10040" s="434">
        <f t="shared" si="156"/>
        <v>13984180</v>
      </c>
    </row>
    <row r="10041" spans="1:9">
      <c r="A10041" s="421">
        <v>10040</v>
      </c>
      <c r="B10041" s="422" t="s">
        <v>7711</v>
      </c>
      <c r="C10041" s="422" t="s">
        <v>11561</v>
      </c>
      <c r="D10041" s="422" t="s">
        <v>2021</v>
      </c>
      <c r="E10041" s="422" t="s">
        <v>14051</v>
      </c>
      <c r="F10041" s="438">
        <v>15170000</v>
      </c>
      <c r="G10041" s="423">
        <v>2023</v>
      </c>
      <c r="H10041" s="424">
        <f>VLOOKUP(G10041,[3]잔가율!$B$3:$C$33,2,FALSE)</f>
        <v>0.82599999999999996</v>
      </c>
      <c r="I10041" s="434">
        <f t="shared" si="156"/>
        <v>12530420</v>
      </c>
    </row>
    <row r="10042" spans="1:9">
      <c r="A10042" s="421">
        <v>10041</v>
      </c>
      <c r="B10042" s="422" t="s">
        <v>7711</v>
      </c>
      <c r="C10042" s="422" t="s">
        <v>11561</v>
      </c>
      <c r="D10042" s="422" t="s">
        <v>2021</v>
      </c>
      <c r="E10042" s="422" t="s">
        <v>14052</v>
      </c>
      <c r="F10042" s="438">
        <v>13130000</v>
      </c>
      <c r="G10042" s="423">
        <v>2023</v>
      </c>
      <c r="H10042" s="424">
        <f>VLOOKUP(G10042,[3]잔가율!$B$3:$C$33,2,FALSE)</f>
        <v>0.82599999999999996</v>
      </c>
      <c r="I10042" s="434">
        <f t="shared" si="156"/>
        <v>10845380</v>
      </c>
    </row>
    <row r="10043" spans="1:9">
      <c r="A10043" s="421">
        <v>10042</v>
      </c>
      <c r="B10043" s="422" t="s">
        <v>7711</v>
      </c>
      <c r="C10043" s="422" t="s">
        <v>11561</v>
      </c>
      <c r="D10043" s="422" t="s">
        <v>2021</v>
      </c>
      <c r="E10043" s="422" t="s">
        <v>14053</v>
      </c>
      <c r="F10043" s="438">
        <v>12980000</v>
      </c>
      <c r="G10043" s="423">
        <v>2023</v>
      </c>
      <c r="H10043" s="424">
        <f>VLOOKUP(G10043,[3]잔가율!$B$3:$C$33,2,FALSE)</f>
        <v>0.82599999999999996</v>
      </c>
      <c r="I10043" s="434">
        <f t="shared" si="156"/>
        <v>10721480</v>
      </c>
    </row>
    <row r="10044" spans="1:9">
      <c r="A10044" s="421">
        <v>10043</v>
      </c>
      <c r="B10044" s="422" t="s">
        <v>7711</v>
      </c>
      <c r="C10044" s="422" t="s">
        <v>11561</v>
      </c>
      <c r="D10044" s="422" t="s">
        <v>2021</v>
      </c>
      <c r="E10044" s="422" t="s">
        <v>14054</v>
      </c>
      <c r="F10044" s="438">
        <v>16500000</v>
      </c>
      <c r="G10044" s="423">
        <v>2023</v>
      </c>
      <c r="H10044" s="424">
        <f>VLOOKUP(G10044,[3]잔가율!$B$3:$C$33,2,FALSE)</f>
        <v>0.82599999999999996</v>
      </c>
      <c r="I10044" s="434">
        <f t="shared" si="156"/>
        <v>13629000</v>
      </c>
    </row>
    <row r="10045" spans="1:9">
      <c r="A10045" s="421">
        <v>10044</v>
      </c>
      <c r="B10045" s="422" t="s">
        <v>7711</v>
      </c>
      <c r="C10045" s="422" t="s">
        <v>11561</v>
      </c>
      <c r="D10045" s="422" t="s">
        <v>2021</v>
      </c>
      <c r="E10045" s="422" t="s">
        <v>14055</v>
      </c>
      <c r="F10045" s="438">
        <v>12200000</v>
      </c>
      <c r="G10045" s="423">
        <v>2023</v>
      </c>
      <c r="H10045" s="424">
        <f>VLOOKUP(G10045,[3]잔가율!$B$3:$C$33,2,FALSE)</f>
        <v>0.82599999999999996</v>
      </c>
      <c r="I10045" s="434">
        <f t="shared" si="156"/>
        <v>10077200</v>
      </c>
    </row>
    <row r="10046" spans="1:9">
      <c r="A10046" s="421">
        <v>10045</v>
      </c>
      <c r="B10046" s="422" t="s">
        <v>7711</v>
      </c>
      <c r="C10046" s="422" t="s">
        <v>11561</v>
      </c>
      <c r="D10046" s="422" t="s">
        <v>2021</v>
      </c>
      <c r="E10046" s="422" t="s">
        <v>14056</v>
      </c>
      <c r="F10046" s="438">
        <v>12600000</v>
      </c>
      <c r="G10046" s="423">
        <v>2023</v>
      </c>
      <c r="H10046" s="424">
        <f>VLOOKUP(G10046,[3]잔가율!$B$3:$C$33,2,FALSE)</f>
        <v>0.82599999999999996</v>
      </c>
      <c r="I10046" s="434">
        <f t="shared" si="156"/>
        <v>10407600</v>
      </c>
    </row>
    <row r="10047" spans="1:9">
      <c r="A10047" s="421">
        <v>10046</v>
      </c>
      <c r="B10047" s="422" t="s">
        <v>7711</v>
      </c>
      <c r="C10047" s="422" t="s">
        <v>11561</v>
      </c>
      <c r="D10047" s="422" t="s">
        <v>2021</v>
      </c>
      <c r="E10047" s="422" t="s">
        <v>14057</v>
      </c>
      <c r="F10047" s="438">
        <v>13500000</v>
      </c>
      <c r="G10047" s="423">
        <v>2023</v>
      </c>
      <c r="H10047" s="424">
        <f>VLOOKUP(G10047,[3]잔가율!$B$3:$C$33,2,FALSE)</f>
        <v>0.82599999999999996</v>
      </c>
      <c r="I10047" s="434">
        <f t="shared" si="156"/>
        <v>11151000</v>
      </c>
    </row>
    <row r="10048" spans="1:9">
      <c r="A10048" s="421">
        <v>10047</v>
      </c>
      <c r="B10048" s="422" t="s">
        <v>7711</v>
      </c>
      <c r="C10048" s="422" t="s">
        <v>11561</v>
      </c>
      <c r="D10048" s="422" t="s">
        <v>2021</v>
      </c>
      <c r="E10048" s="422" t="s">
        <v>14058</v>
      </c>
      <c r="F10048" s="438">
        <v>12700000</v>
      </c>
      <c r="G10048" s="423">
        <v>2023</v>
      </c>
      <c r="H10048" s="424">
        <f>VLOOKUP(G10048,[3]잔가율!$B$3:$C$33,2,FALSE)</f>
        <v>0.82599999999999996</v>
      </c>
      <c r="I10048" s="434">
        <f t="shared" si="156"/>
        <v>10490200</v>
      </c>
    </row>
    <row r="10049" spans="1:9">
      <c r="A10049" s="421">
        <v>10048</v>
      </c>
      <c r="B10049" s="422" t="s">
        <v>7711</v>
      </c>
      <c r="C10049" s="422" t="s">
        <v>11561</v>
      </c>
      <c r="D10049" s="422" t="s">
        <v>2021</v>
      </c>
      <c r="E10049" s="422" t="s">
        <v>14059</v>
      </c>
      <c r="F10049" s="438">
        <v>16610000</v>
      </c>
      <c r="G10049" s="423">
        <v>2023</v>
      </c>
      <c r="H10049" s="424">
        <f>VLOOKUP(G10049,[3]잔가율!$B$3:$C$33,2,FALSE)</f>
        <v>0.82599999999999996</v>
      </c>
      <c r="I10049" s="434">
        <f t="shared" si="156"/>
        <v>13719860</v>
      </c>
    </row>
    <row r="10050" spans="1:9">
      <c r="A10050" s="421">
        <v>10049</v>
      </c>
      <c r="B10050" s="422" t="s">
        <v>7711</v>
      </c>
      <c r="C10050" s="422" t="s">
        <v>11561</v>
      </c>
      <c r="D10050" s="422" t="s">
        <v>2021</v>
      </c>
      <c r="E10050" s="422" t="s">
        <v>14060</v>
      </c>
      <c r="F10050" s="438">
        <v>13100000</v>
      </c>
      <c r="G10050" s="423">
        <v>2023</v>
      </c>
      <c r="H10050" s="424">
        <f>VLOOKUP(G10050,[3]잔가율!$B$3:$C$33,2,FALSE)</f>
        <v>0.82599999999999996</v>
      </c>
      <c r="I10050" s="434">
        <f t="shared" ref="I10050:I10113" si="157">ROUNDDOWN(F10050*H10050,0)</f>
        <v>10820600</v>
      </c>
    </row>
    <row r="10051" spans="1:9">
      <c r="A10051" s="421">
        <v>10050</v>
      </c>
      <c r="B10051" s="422" t="s">
        <v>7711</v>
      </c>
      <c r="C10051" s="422" t="s">
        <v>11561</v>
      </c>
      <c r="D10051" s="422" t="s">
        <v>2021</v>
      </c>
      <c r="E10051" s="422" t="s">
        <v>14061</v>
      </c>
      <c r="F10051" s="438">
        <v>16500000</v>
      </c>
      <c r="G10051" s="423">
        <v>2023</v>
      </c>
      <c r="H10051" s="424">
        <f>VLOOKUP(G10051,[3]잔가율!$B$3:$C$33,2,FALSE)</f>
        <v>0.82599999999999996</v>
      </c>
      <c r="I10051" s="434">
        <f t="shared" si="157"/>
        <v>13629000</v>
      </c>
    </row>
    <row r="10052" spans="1:9">
      <c r="A10052" s="421">
        <v>10051</v>
      </c>
      <c r="B10052" s="422" t="s">
        <v>7711</v>
      </c>
      <c r="C10052" s="422" t="s">
        <v>11561</v>
      </c>
      <c r="D10052" s="422" t="s">
        <v>2021</v>
      </c>
      <c r="E10052" s="422" t="s">
        <v>14062</v>
      </c>
      <c r="F10052" s="438">
        <v>13080000</v>
      </c>
      <c r="G10052" s="423">
        <v>2023</v>
      </c>
      <c r="H10052" s="424">
        <f>VLOOKUP(G10052,[3]잔가율!$B$3:$C$33,2,FALSE)</f>
        <v>0.82599999999999996</v>
      </c>
      <c r="I10052" s="434">
        <f t="shared" si="157"/>
        <v>10804080</v>
      </c>
    </row>
    <row r="10053" spans="1:9">
      <c r="A10053" s="421">
        <v>10052</v>
      </c>
      <c r="B10053" s="422" t="s">
        <v>7711</v>
      </c>
      <c r="C10053" s="422" t="s">
        <v>11561</v>
      </c>
      <c r="D10053" s="422" t="s">
        <v>2021</v>
      </c>
      <c r="E10053" s="422" t="s">
        <v>14063</v>
      </c>
      <c r="F10053" s="438">
        <v>16430000</v>
      </c>
      <c r="G10053" s="423">
        <v>2023</v>
      </c>
      <c r="H10053" s="424">
        <f>VLOOKUP(G10053,[3]잔가율!$B$3:$C$33,2,FALSE)</f>
        <v>0.82599999999999996</v>
      </c>
      <c r="I10053" s="434">
        <f t="shared" si="157"/>
        <v>13571180</v>
      </c>
    </row>
    <row r="10054" spans="1:9">
      <c r="A10054" s="421">
        <v>10053</v>
      </c>
      <c r="B10054" s="426" t="s">
        <v>7711</v>
      </c>
      <c r="C10054" s="426" t="s">
        <v>11561</v>
      </c>
      <c r="D10054" s="426" t="s">
        <v>14064</v>
      </c>
      <c r="E10054" s="426" t="s">
        <v>14065</v>
      </c>
      <c r="F10054" s="441">
        <v>31960000</v>
      </c>
      <c r="G10054" s="423">
        <v>2023</v>
      </c>
      <c r="H10054" s="424">
        <f>VLOOKUP(G10054,[3]잔가율!$B$3:$C$33,2,FALSE)</f>
        <v>0.82599999999999996</v>
      </c>
      <c r="I10054" s="434">
        <f t="shared" si="157"/>
        <v>26398960</v>
      </c>
    </row>
    <row r="10055" spans="1:9">
      <c r="A10055" s="421">
        <v>10054</v>
      </c>
      <c r="B10055" s="426" t="s">
        <v>7711</v>
      </c>
      <c r="C10055" s="426" t="s">
        <v>11561</v>
      </c>
      <c r="D10055" s="426" t="s">
        <v>14066</v>
      </c>
      <c r="E10055" s="426" t="s">
        <v>14067</v>
      </c>
      <c r="F10055" s="441">
        <v>21670000</v>
      </c>
      <c r="G10055" s="423">
        <v>2023</v>
      </c>
      <c r="H10055" s="424">
        <f>VLOOKUP(G10055,[3]잔가율!$B$3:$C$33,2,FALSE)</f>
        <v>0.82599999999999996</v>
      </c>
      <c r="I10055" s="434">
        <f t="shared" si="157"/>
        <v>17899420</v>
      </c>
    </row>
    <row r="10056" spans="1:9">
      <c r="A10056" s="421">
        <v>10055</v>
      </c>
      <c r="B10056" s="426" t="s">
        <v>7711</v>
      </c>
      <c r="C10056" s="426" t="s">
        <v>11561</v>
      </c>
      <c r="D10056" s="426" t="s">
        <v>14068</v>
      </c>
      <c r="E10056" s="426" t="s">
        <v>14069</v>
      </c>
      <c r="F10056" s="441">
        <v>22100000</v>
      </c>
      <c r="G10056" s="423">
        <v>2023</v>
      </c>
      <c r="H10056" s="424">
        <f>VLOOKUP(G10056,[3]잔가율!$B$3:$C$33,2,FALSE)</f>
        <v>0.82599999999999996</v>
      </c>
      <c r="I10056" s="434">
        <f t="shared" si="157"/>
        <v>18254600</v>
      </c>
    </row>
    <row r="10057" spans="1:9">
      <c r="A10057" s="421">
        <v>10056</v>
      </c>
      <c r="B10057" s="426" t="s">
        <v>7711</v>
      </c>
      <c r="C10057" s="426" t="s">
        <v>11561</v>
      </c>
      <c r="D10057" s="426" t="s">
        <v>14068</v>
      </c>
      <c r="E10057" s="426" t="s">
        <v>14070</v>
      </c>
      <c r="F10057" s="441">
        <v>25130000</v>
      </c>
      <c r="G10057" s="423">
        <v>2023</v>
      </c>
      <c r="H10057" s="424">
        <f>VLOOKUP(G10057,[3]잔가율!$B$3:$C$33,2,FALSE)</f>
        <v>0.82599999999999996</v>
      </c>
      <c r="I10057" s="434">
        <f t="shared" si="157"/>
        <v>20757380</v>
      </c>
    </row>
    <row r="10058" spans="1:9">
      <c r="A10058" s="421">
        <v>10057</v>
      </c>
      <c r="B10058" s="313" t="s">
        <v>7711</v>
      </c>
      <c r="C10058" s="425" t="s">
        <v>11561</v>
      </c>
      <c r="D10058" s="425" t="s">
        <v>14071</v>
      </c>
      <c r="E10058" s="425" t="s">
        <v>14072</v>
      </c>
      <c r="F10058" s="444">
        <v>19510000</v>
      </c>
      <c r="G10058" s="423">
        <v>2023</v>
      </c>
      <c r="H10058" s="424">
        <f>VLOOKUP(G10058,[3]잔가율!$B$3:$C$33,2,FALSE)</f>
        <v>0.82599999999999996</v>
      </c>
      <c r="I10058" s="434">
        <f t="shared" si="157"/>
        <v>16115260</v>
      </c>
    </row>
    <row r="10059" spans="1:9">
      <c r="A10059" s="421">
        <v>10058</v>
      </c>
      <c r="B10059" s="313" t="s">
        <v>7711</v>
      </c>
      <c r="C10059" s="425" t="s">
        <v>11561</v>
      </c>
      <c r="D10059" s="425" t="s">
        <v>14071</v>
      </c>
      <c r="E10059" s="425" t="s">
        <v>14073</v>
      </c>
      <c r="F10059" s="444">
        <v>21660000</v>
      </c>
      <c r="G10059" s="423">
        <v>2023</v>
      </c>
      <c r="H10059" s="424">
        <f>VLOOKUP(G10059,[3]잔가율!$B$3:$C$33,2,FALSE)</f>
        <v>0.82599999999999996</v>
      </c>
      <c r="I10059" s="434">
        <f t="shared" si="157"/>
        <v>17891160</v>
      </c>
    </row>
    <row r="10060" spans="1:9">
      <c r="A10060" s="421">
        <v>10059</v>
      </c>
      <c r="B10060" s="313" t="s">
        <v>7711</v>
      </c>
      <c r="C10060" s="426" t="s">
        <v>11561</v>
      </c>
      <c r="D10060" s="426" t="s">
        <v>14071</v>
      </c>
      <c r="E10060" s="426" t="s">
        <v>14074</v>
      </c>
      <c r="F10060" s="442">
        <v>22600000</v>
      </c>
      <c r="G10060" s="423">
        <v>2023</v>
      </c>
      <c r="H10060" s="424">
        <f>VLOOKUP(G10060,[3]잔가율!$B$3:$C$33,2,FALSE)</f>
        <v>0.82599999999999996</v>
      </c>
      <c r="I10060" s="434">
        <f t="shared" si="157"/>
        <v>18667600</v>
      </c>
    </row>
    <row r="10061" spans="1:9">
      <c r="A10061" s="421">
        <v>10060</v>
      </c>
      <c r="B10061" s="313" t="s">
        <v>7711</v>
      </c>
      <c r="C10061" s="425" t="s">
        <v>11561</v>
      </c>
      <c r="D10061" s="425" t="s">
        <v>14071</v>
      </c>
      <c r="E10061" s="425" t="s">
        <v>14075</v>
      </c>
      <c r="F10061" s="444">
        <v>25310000</v>
      </c>
      <c r="G10061" s="423">
        <v>2023</v>
      </c>
      <c r="H10061" s="424">
        <f>VLOOKUP(G10061,[3]잔가율!$B$3:$C$33,2,FALSE)</f>
        <v>0.82599999999999996</v>
      </c>
      <c r="I10061" s="434">
        <f t="shared" si="157"/>
        <v>20906060</v>
      </c>
    </row>
    <row r="10062" spans="1:9">
      <c r="A10062" s="421">
        <v>10061</v>
      </c>
      <c r="B10062" s="313" t="s">
        <v>7711</v>
      </c>
      <c r="C10062" s="426" t="s">
        <v>11561</v>
      </c>
      <c r="D10062" s="426" t="s">
        <v>14071</v>
      </c>
      <c r="E10062" s="426" t="s">
        <v>14076</v>
      </c>
      <c r="F10062" s="442">
        <v>25210000</v>
      </c>
      <c r="G10062" s="423">
        <v>2023</v>
      </c>
      <c r="H10062" s="424">
        <f>VLOOKUP(G10062,[3]잔가율!$B$3:$C$33,2,FALSE)</f>
        <v>0.82599999999999996</v>
      </c>
      <c r="I10062" s="434">
        <f t="shared" si="157"/>
        <v>20823460</v>
      </c>
    </row>
    <row r="10063" spans="1:9">
      <c r="A10063" s="421">
        <v>10062</v>
      </c>
      <c r="B10063" s="313" t="s">
        <v>7711</v>
      </c>
      <c r="C10063" s="426" t="s">
        <v>11561</v>
      </c>
      <c r="D10063" s="426" t="s">
        <v>14071</v>
      </c>
      <c r="E10063" s="426" t="s">
        <v>14077</v>
      </c>
      <c r="F10063" s="442">
        <v>20250000</v>
      </c>
      <c r="G10063" s="423">
        <v>2023</v>
      </c>
      <c r="H10063" s="424">
        <f>VLOOKUP(G10063,[3]잔가율!$B$3:$C$33,2,FALSE)</f>
        <v>0.82599999999999996</v>
      </c>
      <c r="I10063" s="434">
        <f t="shared" si="157"/>
        <v>16726500</v>
      </c>
    </row>
    <row r="10064" spans="1:9">
      <c r="A10064" s="421">
        <v>10063</v>
      </c>
      <c r="B10064" s="313" t="s">
        <v>7711</v>
      </c>
      <c r="C10064" s="426" t="s">
        <v>11561</v>
      </c>
      <c r="D10064" s="426" t="s">
        <v>14071</v>
      </c>
      <c r="E10064" s="426" t="s">
        <v>14078</v>
      </c>
      <c r="F10064" s="442">
        <v>22110000</v>
      </c>
      <c r="G10064" s="423">
        <v>2023</v>
      </c>
      <c r="H10064" s="424">
        <f>VLOOKUP(G10064,[3]잔가율!$B$3:$C$33,2,FALSE)</f>
        <v>0.82599999999999996</v>
      </c>
      <c r="I10064" s="434">
        <f t="shared" si="157"/>
        <v>18262860</v>
      </c>
    </row>
    <row r="10065" spans="1:9">
      <c r="A10065" s="421">
        <v>10064</v>
      </c>
      <c r="B10065" s="313" t="s">
        <v>7711</v>
      </c>
      <c r="C10065" s="426" t="s">
        <v>11561</v>
      </c>
      <c r="D10065" s="426" t="s">
        <v>14071</v>
      </c>
      <c r="E10065" s="426" t="s">
        <v>14079</v>
      </c>
      <c r="F10065" s="442">
        <v>22530000</v>
      </c>
      <c r="G10065" s="423">
        <v>2023</v>
      </c>
      <c r="H10065" s="424">
        <f>VLOOKUP(G10065,[3]잔가율!$B$3:$C$33,2,FALSE)</f>
        <v>0.82599999999999996</v>
      </c>
      <c r="I10065" s="434">
        <f t="shared" si="157"/>
        <v>18609780</v>
      </c>
    </row>
    <row r="10066" spans="1:9">
      <c r="A10066" s="421">
        <v>10065</v>
      </c>
      <c r="B10066" s="313" t="s">
        <v>7711</v>
      </c>
      <c r="C10066" s="426" t="s">
        <v>11561</v>
      </c>
      <c r="D10066" s="426" t="s">
        <v>14071</v>
      </c>
      <c r="E10066" s="426" t="s">
        <v>14080</v>
      </c>
      <c r="F10066" s="442">
        <v>23750000</v>
      </c>
      <c r="G10066" s="423">
        <v>2023</v>
      </c>
      <c r="H10066" s="424">
        <f>VLOOKUP(G10066,[3]잔가율!$B$3:$C$33,2,FALSE)</f>
        <v>0.82599999999999996</v>
      </c>
      <c r="I10066" s="434">
        <f t="shared" si="157"/>
        <v>19617500</v>
      </c>
    </row>
    <row r="10067" spans="1:9">
      <c r="A10067" s="421">
        <v>10066</v>
      </c>
      <c r="B10067" s="313" t="s">
        <v>7711</v>
      </c>
      <c r="C10067" s="426" t="s">
        <v>11561</v>
      </c>
      <c r="D10067" s="426" t="s">
        <v>14071</v>
      </c>
      <c r="E10067" s="426" t="s">
        <v>14081</v>
      </c>
      <c r="F10067" s="442">
        <v>25350000</v>
      </c>
      <c r="G10067" s="423">
        <v>2023</v>
      </c>
      <c r="H10067" s="424">
        <f>VLOOKUP(G10067,[3]잔가율!$B$3:$C$33,2,FALSE)</f>
        <v>0.82599999999999996</v>
      </c>
      <c r="I10067" s="434">
        <f t="shared" si="157"/>
        <v>20939100</v>
      </c>
    </row>
    <row r="10068" spans="1:9">
      <c r="A10068" s="421">
        <v>10067</v>
      </c>
      <c r="B10068" s="313" t="s">
        <v>7711</v>
      </c>
      <c r="C10068" s="426" t="s">
        <v>11561</v>
      </c>
      <c r="D10068" s="426" t="s">
        <v>14071</v>
      </c>
      <c r="E10068" s="426" t="s">
        <v>14082</v>
      </c>
      <c r="F10068" s="442">
        <v>25370000</v>
      </c>
      <c r="G10068" s="423">
        <v>2023</v>
      </c>
      <c r="H10068" s="424">
        <f>VLOOKUP(G10068,[3]잔가율!$B$3:$C$33,2,FALSE)</f>
        <v>0.82599999999999996</v>
      </c>
      <c r="I10068" s="434">
        <f t="shared" si="157"/>
        <v>20955620</v>
      </c>
    </row>
    <row r="10069" spans="1:9">
      <c r="A10069" s="421">
        <v>10068</v>
      </c>
      <c r="B10069" s="313" t="s">
        <v>7711</v>
      </c>
      <c r="C10069" s="426" t="s">
        <v>11561</v>
      </c>
      <c r="D10069" s="426" t="s">
        <v>14071</v>
      </c>
      <c r="E10069" s="426" t="s">
        <v>14083</v>
      </c>
      <c r="F10069" s="442">
        <v>23580000</v>
      </c>
      <c r="G10069" s="423">
        <v>2023</v>
      </c>
      <c r="H10069" s="424">
        <f>VLOOKUP(G10069,[3]잔가율!$B$3:$C$33,2,FALSE)</f>
        <v>0.82599999999999996</v>
      </c>
      <c r="I10069" s="434">
        <f t="shared" si="157"/>
        <v>19477080</v>
      </c>
    </row>
    <row r="10070" spans="1:9">
      <c r="A10070" s="421">
        <v>10069</v>
      </c>
      <c r="B10070" s="313" t="s">
        <v>7711</v>
      </c>
      <c r="C10070" s="426" t="s">
        <v>11561</v>
      </c>
      <c r="D10070" s="426" t="s">
        <v>14071</v>
      </c>
      <c r="E10070" s="426" t="s">
        <v>14084</v>
      </c>
      <c r="F10070" s="442">
        <v>25980000</v>
      </c>
      <c r="G10070" s="423">
        <v>2023</v>
      </c>
      <c r="H10070" s="424">
        <f>VLOOKUP(G10070,[3]잔가율!$B$3:$C$33,2,FALSE)</f>
        <v>0.82599999999999996</v>
      </c>
      <c r="I10070" s="434">
        <f t="shared" si="157"/>
        <v>21459480</v>
      </c>
    </row>
    <row r="10071" spans="1:9">
      <c r="A10071" s="421">
        <v>10070</v>
      </c>
      <c r="B10071" s="313" t="s">
        <v>15840</v>
      </c>
      <c r="C10071" s="422" t="s">
        <v>11561</v>
      </c>
      <c r="D10071" s="422" t="s">
        <v>14071</v>
      </c>
      <c r="E10071" s="422" t="s">
        <v>14085</v>
      </c>
      <c r="F10071" s="440">
        <v>17550000</v>
      </c>
      <c r="G10071" s="423">
        <v>2023</v>
      </c>
      <c r="H10071" s="424">
        <f>VLOOKUP(G10071,[3]잔가율!$B$3:$C$33,2,FALSE)</f>
        <v>0.82599999999999996</v>
      </c>
      <c r="I10071" s="434">
        <f t="shared" si="157"/>
        <v>14496300</v>
      </c>
    </row>
    <row r="10072" spans="1:9">
      <c r="A10072" s="421">
        <v>10071</v>
      </c>
      <c r="B10072" s="313" t="s">
        <v>7711</v>
      </c>
      <c r="C10072" s="422" t="s">
        <v>11561</v>
      </c>
      <c r="D10072" s="422" t="s">
        <v>14071</v>
      </c>
      <c r="E10072" s="422" t="s">
        <v>14086</v>
      </c>
      <c r="F10072" s="440">
        <v>19300000</v>
      </c>
      <c r="G10072" s="423">
        <v>2023</v>
      </c>
      <c r="H10072" s="424">
        <f>VLOOKUP(G10072,[3]잔가율!$B$3:$C$33,2,FALSE)</f>
        <v>0.82599999999999996</v>
      </c>
      <c r="I10072" s="434">
        <f t="shared" si="157"/>
        <v>15941800</v>
      </c>
    </row>
    <row r="10073" spans="1:9">
      <c r="A10073" s="421">
        <v>10072</v>
      </c>
      <c r="B10073" s="313" t="s">
        <v>7711</v>
      </c>
      <c r="C10073" s="422" t="s">
        <v>11561</v>
      </c>
      <c r="D10073" s="422" t="s">
        <v>14071</v>
      </c>
      <c r="E10073" s="422" t="s">
        <v>14087</v>
      </c>
      <c r="F10073" s="440">
        <v>17190000</v>
      </c>
      <c r="G10073" s="423">
        <v>2023</v>
      </c>
      <c r="H10073" s="424">
        <f>VLOOKUP(G10073,[3]잔가율!$B$3:$C$33,2,FALSE)</f>
        <v>0.82599999999999996</v>
      </c>
      <c r="I10073" s="434">
        <f t="shared" si="157"/>
        <v>14198940</v>
      </c>
    </row>
    <row r="10074" spans="1:9">
      <c r="A10074" s="421">
        <v>10073</v>
      </c>
      <c r="B10074" s="313" t="s">
        <v>7711</v>
      </c>
      <c r="C10074" s="422" t="s">
        <v>11561</v>
      </c>
      <c r="D10074" s="422" t="s">
        <v>14071</v>
      </c>
      <c r="E10074" s="422" t="s">
        <v>14088</v>
      </c>
      <c r="F10074" s="440">
        <v>19830000</v>
      </c>
      <c r="G10074" s="423">
        <v>2023</v>
      </c>
      <c r="H10074" s="424">
        <f>VLOOKUP(G10074,[3]잔가율!$B$3:$C$33,2,FALSE)</f>
        <v>0.82599999999999996</v>
      </c>
      <c r="I10074" s="434">
        <f t="shared" si="157"/>
        <v>16379580</v>
      </c>
    </row>
    <row r="10075" spans="1:9">
      <c r="A10075" s="421">
        <v>10074</v>
      </c>
      <c r="B10075" s="313" t="s">
        <v>7711</v>
      </c>
      <c r="C10075" s="422" t="s">
        <v>11561</v>
      </c>
      <c r="D10075" s="422" t="s">
        <v>14071</v>
      </c>
      <c r="E10075" s="422" t="s">
        <v>14089</v>
      </c>
      <c r="F10075" s="440">
        <v>19000000</v>
      </c>
      <c r="G10075" s="423">
        <v>2023</v>
      </c>
      <c r="H10075" s="424">
        <f>VLOOKUP(G10075,[3]잔가율!$B$3:$C$33,2,FALSE)</f>
        <v>0.82599999999999996</v>
      </c>
      <c r="I10075" s="434">
        <f t="shared" si="157"/>
        <v>15694000</v>
      </c>
    </row>
    <row r="10076" spans="1:9">
      <c r="A10076" s="421">
        <v>10075</v>
      </c>
      <c r="B10076" s="313" t="s">
        <v>7711</v>
      </c>
      <c r="C10076" s="422" t="s">
        <v>11561</v>
      </c>
      <c r="D10076" s="422" t="s">
        <v>14071</v>
      </c>
      <c r="E10076" s="422" t="s">
        <v>14090</v>
      </c>
      <c r="F10076" s="440">
        <v>18500000</v>
      </c>
      <c r="G10076" s="423">
        <v>2023</v>
      </c>
      <c r="H10076" s="424">
        <f>VLOOKUP(G10076,[3]잔가율!$B$3:$C$33,2,FALSE)</f>
        <v>0.82599999999999996</v>
      </c>
      <c r="I10076" s="434">
        <f t="shared" si="157"/>
        <v>15281000</v>
      </c>
    </row>
    <row r="10077" spans="1:9">
      <c r="A10077" s="421">
        <v>10076</v>
      </c>
      <c r="B10077" s="313" t="s">
        <v>7711</v>
      </c>
      <c r="C10077" s="422" t="s">
        <v>11561</v>
      </c>
      <c r="D10077" s="422" t="s">
        <v>14071</v>
      </c>
      <c r="E10077" s="422" t="s">
        <v>14091</v>
      </c>
      <c r="F10077" s="440">
        <v>20300000</v>
      </c>
      <c r="G10077" s="423">
        <v>2023</v>
      </c>
      <c r="H10077" s="424">
        <f>VLOOKUP(G10077,[3]잔가율!$B$3:$C$33,2,FALSE)</f>
        <v>0.82599999999999996</v>
      </c>
      <c r="I10077" s="434">
        <f t="shared" si="157"/>
        <v>16767800</v>
      </c>
    </row>
    <row r="10078" spans="1:9">
      <c r="A10078" s="421">
        <v>10077</v>
      </c>
      <c r="B10078" s="313" t="s">
        <v>7711</v>
      </c>
      <c r="C10078" s="422" t="s">
        <v>11561</v>
      </c>
      <c r="D10078" s="422" t="s">
        <v>14071</v>
      </c>
      <c r="E10078" s="422" t="s">
        <v>14092</v>
      </c>
      <c r="F10078" s="440">
        <v>15570000</v>
      </c>
      <c r="G10078" s="423">
        <v>2023</v>
      </c>
      <c r="H10078" s="424">
        <f>VLOOKUP(G10078,[3]잔가율!$B$3:$C$33,2,FALSE)</f>
        <v>0.82599999999999996</v>
      </c>
      <c r="I10078" s="434">
        <f t="shared" si="157"/>
        <v>12860820</v>
      </c>
    </row>
    <row r="10079" spans="1:9">
      <c r="A10079" s="421">
        <v>10078</v>
      </c>
      <c r="B10079" s="313" t="s">
        <v>7711</v>
      </c>
      <c r="C10079" s="422" t="s">
        <v>11561</v>
      </c>
      <c r="D10079" s="422" t="s">
        <v>14071</v>
      </c>
      <c r="E10079" s="422" t="s">
        <v>14093</v>
      </c>
      <c r="F10079" s="440">
        <v>15680000</v>
      </c>
      <c r="G10079" s="423">
        <v>2023</v>
      </c>
      <c r="H10079" s="424">
        <f>VLOOKUP(G10079,[3]잔가율!$B$3:$C$33,2,FALSE)</f>
        <v>0.82599999999999996</v>
      </c>
      <c r="I10079" s="434">
        <f t="shared" si="157"/>
        <v>12951680</v>
      </c>
    </row>
    <row r="10080" spans="1:9">
      <c r="A10080" s="421">
        <v>10079</v>
      </c>
      <c r="B10080" s="313" t="s">
        <v>7711</v>
      </c>
      <c r="C10080" s="425" t="s">
        <v>11561</v>
      </c>
      <c r="D10080" s="425" t="s">
        <v>14094</v>
      </c>
      <c r="E10080" s="425" t="s">
        <v>14095</v>
      </c>
      <c r="F10080" s="444">
        <v>47950000</v>
      </c>
      <c r="G10080" s="423">
        <v>2023</v>
      </c>
      <c r="H10080" s="424">
        <f>VLOOKUP(G10080,[3]잔가율!$B$3:$C$33,2,FALSE)</f>
        <v>0.82599999999999996</v>
      </c>
      <c r="I10080" s="434">
        <f t="shared" si="157"/>
        <v>39606700</v>
      </c>
    </row>
    <row r="10081" spans="1:9">
      <c r="A10081" s="421">
        <v>10080</v>
      </c>
      <c r="B10081" s="313" t="s">
        <v>7711</v>
      </c>
      <c r="C10081" s="426" t="s">
        <v>11561</v>
      </c>
      <c r="D10081" s="426" t="s">
        <v>14094</v>
      </c>
      <c r="E10081" s="426" t="s">
        <v>14096</v>
      </c>
      <c r="F10081" s="442">
        <v>47450000</v>
      </c>
      <c r="G10081" s="423">
        <v>2023</v>
      </c>
      <c r="H10081" s="424">
        <f>VLOOKUP(G10081,[3]잔가율!$B$3:$C$33,2,FALSE)</f>
        <v>0.82599999999999996</v>
      </c>
      <c r="I10081" s="434">
        <f t="shared" si="157"/>
        <v>39193700</v>
      </c>
    </row>
    <row r="10082" spans="1:9">
      <c r="A10082" s="421">
        <v>10081</v>
      </c>
      <c r="B10082" s="313" t="s">
        <v>7711</v>
      </c>
      <c r="C10082" s="425" t="s">
        <v>11561</v>
      </c>
      <c r="D10082" s="425" t="s">
        <v>14094</v>
      </c>
      <c r="E10082" s="425" t="s">
        <v>14097</v>
      </c>
      <c r="F10082" s="444">
        <v>35750000</v>
      </c>
      <c r="G10082" s="423">
        <v>2023</v>
      </c>
      <c r="H10082" s="424">
        <f>VLOOKUP(G10082,[3]잔가율!$B$3:$C$33,2,FALSE)</f>
        <v>0.82599999999999996</v>
      </c>
      <c r="I10082" s="434">
        <f t="shared" si="157"/>
        <v>29529500</v>
      </c>
    </row>
    <row r="10083" spans="1:9">
      <c r="A10083" s="421">
        <v>10082</v>
      </c>
      <c r="B10083" s="313" t="s">
        <v>7711</v>
      </c>
      <c r="C10083" s="426" t="s">
        <v>11561</v>
      </c>
      <c r="D10083" s="426" t="s">
        <v>14094</v>
      </c>
      <c r="E10083" s="426" t="s">
        <v>14098</v>
      </c>
      <c r="F10083" s="442">
        <v>44650000</v>
      </c>
      <c r="G10083" s="423">
        <v>2023</v>
      </c>
      <c r="H10083" s="424">
        <f>VLOOKUP(G10083,[3]잔가율!$B$3:$C$33,2,FALSE)</f>
        <v>0.82599999999999996</v>
      </c>
      <c r="I10083" s="434">
        <f t="shared" si="157"/>
        <v>36880900</v>
      </c>
    </row>
    <row r="10084" spans="1:9">
      <c r="A10084" s="421">
        <v>10083</v>
      </c>
      <c r="B10084" s="313" t="s">
        <v>7711</v>
      </c>
      <c r="C10084" s="426" t="s">
        <v>11561</v>
      </c>
      <c r="D10084" s="426" t="s">
        <v>14094</v>
      </c>
      <c r="E10084" s="426" t="s">
        <v>14099</v>
      </c>
      <c r="F10084" s="442">
        <v>41130000</v>
      </c>
      <c r="G10084" s="423">
        <v>2023</v>
      </c>
      <c r="H10084" s="424">
        <f>VLOOKUP(G10084,[3]잔가율!$B$3:$C$33,2,FALSE)</f>
        <v>0.82599999999999996</v>
      </c>
      <c r="I10084" s="434">
        <f t="shared" si="157"/>
        <v>33973380</v>
      </c>
    </row>
    <row r="10085" spans="1:9">
      <c r="A10085" s="421">
        <v>10084</v>
      </c>
      <c r="B10085" s="313" t="s">
        <v>7711</v>
      </c>
      <c r="C10085" s="426" t="s">
        <v>11561</v>
      </c>
      <c r="D10085" s="426" t="s">
        <v>14094</v>
      </c>
      <c r="E10085" s="426" t="s">
        <v>14100</v>
      </c>
      <c r="F10085" s="442">
        <v>42810000</v>
      </c>
      <c r="G10085" s="423">
        <v>2023</v>
      </c>
      <c r="H10085" s="424">
        <f>VLOOKUP(G10085,[3]잔가율!$B$3:$C$33,2,FALSE)</f>
        <v>0.82599999999999996</v>
      </c>
      <c r="I10085" s="434">
        <f t="shared" si="157"/>
        <v>35361060</v>
      </c>
    </row>
    <row r="10086" spans="1:9">
      <c r="A10086" s="421">
        <v>10085</v>
      </c>
      <c r="B10086" s="313" t="s">
        <v>7711</v>
      </c>
      <c r="C10086" s="426" t="s">
        <v>11561</v>
      </c>
      <c r="D10086" s="426" t="s">
        <v>14094</v>
      </c>
      <c r="E10086" s="426" t="s">
        <v>14101</v>
      </c>
      <c r="F10086" s="442">
        <v>47580000</v>
      </c>
      <c r="G10086" s="423">
        <v>2023</v>
      </c>
      <c r="H10086" s="424">
        <f>VLOOKUP(G10086,[3]잔가율!$B$3:$C$33,2,FALSE)</f>
        <v>0.82599999999999996</v>
      </c>
      <c r="I10086" s="434">
        <f t="shared" si="157"/>
        <v>39301080</v>
      </c>
    </row>
    <row r="10087" spans="1:9">
      <c r="A10087" s="421">
        <v>10086</v>
      </c>
      <c r="B10087" s="313" t="s">
        <v>7711</v>
      </c>
      <c r="C10087" s="426" t="s">
        <v>11561</v>
      </c>
      <c r="D10087" s="426" t="s">
        <v>14094</v>
      </c>
      <c r="E10087" s="426" t="s">
        <v>14102</v>
      </c>
      <c r="F10087" s="442">
        <v>49020000</v>
      </c>
      <c r="G10087" s="423">
        <v>2023</v>
      </c>
      <c r="H10087" s="424">
        <f>VLOOKUP(G10087,[3]잔가율!$B$3:$C$33,2,FALSE)</f>
        <v>0.82599999999999996</v>
      </c>
      <c r="I10087" s="434">
        <f t="shared" si="157"/>
        <v>40490520</v>
      </c>
    </row>
    <row r="10088" spans="1:9">
      <c r="A10088" s="421">
        <v>10087</v>
      </c>
      <c r="B10088" s="313" t="s">
        <v>7711</v>
      </c>
      <c r="C10088" s="426" t="s">
        <v>11561</v>
      </c>
      <c r="D10088" s="426" t="s">
        <v>14094</v>
      </c>
      <c r="E10088" s="426" t="s">
        <v>14103</v>
      </c>
      <c r="F10088" s="442">
        <v>53510000</v>
      </c>
      <c r="G10088" s="423">
        <v>2023</v>
      </c>
      <c r="H10088" s="424">
        <f>VLOOKUP(G10088,[3]잔가율!$B$3:$C$33,2,FALSE)</f>
        <v>0.82599999999999996</v>
      </c>
      <c r="I10088" s="434">
        <f t="shared" si="157"/>
        <v>44199260</v>
      </c>
    </row>
    <row r="10089" spans="1:9">
      <c r="A10089" s="421">
        <v>10088</v>
      </c>
      <c r="B10089" s="313" t="s">
        <v>7711</v>
      </c>
      <c r="C10089" s="426" t="s">
        <v>11561</v>
      </c>
      <c r="D10089" s="426" t="s">
        <v>14094</v>
      </c>
      <c r="E10089" s="426" t="s">
        <v>14104</v>
      </c>
      <c r="F10089" s="442">
        <v>45920000</v>
      </c>
      <c r="G10089" s="423">
        <v>2023</v>
      </c>
      <c r="H10089" s="424">
        <f>VLOOKUP(G10089,[3]잔가율!$B$3:$C$33,2,FALSE)</f>
        <v>0.82599999999999996</v>
      </c>
      <c r="I10089" s="434">
        <f t="shared" si="157"/>
        <v>37929920</v>
      </c>
    </row>
    <row r="10090" spans="1:9">
      <c r="A10090" s="421">
        <v>10089</v>
      </c>
      <c r="B10090" s="313" t="s">
        <v>15840</v>
      </c>
      <c r="C10090" s="422" t="s">
        <v>11561</v>
      </c>
      <c r="D10090" s="422" t="s">
        <v>14105</v>
      </c>
      <c r="E10090" s="422" t="s">
        <v>14106</v>
      </c>
      <c r="F10090" s="440">
        <v>39200000</v>
      </c>
      <c r="G10090" s="423">
        <v>2023</v>
      </c>
      <c r="H10090" s="424">
        <f>VLOOKUP(G10090,[3]잔가율!$B$3:$C$33,2,FALSE)</f>
        <v>0.82599999999999996</v>
      </c>
      <c r="I10090" s="434">
        <f t="shared" si="157"/>
        <v>32379200</v>
      </c>
    </row>
    <row r="10091" spans="1:9">
      <c r="A10091" s="421">
        <v>10090</v>
      </c>
      <c r="B10091" s="313" t="s">
        <v>7711</v>
      </c>
      <c r="C10091" s="422" t="s">
        <v>11561</v>
      </c>
      <c r="D10091" s="422" t="s">
        <v>14105</v>
      </c>
      <c r="E10091" s="422" t="s">
        <v>14107</v>
      </c>
      <c r="F10091" s="440">
        <v>39200000</v>
      </c>
      <c r="G10091" s="423">
        <v>2023</v>
      </c>
      <c r="H10091" s="424">
        <f>VLOOKUP(G10091,[3]잔가율!$B$3:$C$33,2,FALSE)</f>
        <v>0.82599999999999996</v>
      </c>
      <c r="I10091" s="434">
        <f t="shared" si="157"/>
        <v>32379200</v>
      </c>
    </row>
    <row r="10092" spans="1:9">
      <c r="A10092" s="421">
        <v>10091</v>
      </c>
      <c r="B10092" s="313" t="s">
        <v>7711</v>
      </c>
      <c r="C10092" s="422" t="s">
        <v>11561</v>
      </c>
      <c r="D10092" s="422" t="s">
        <v>14105</v>
      </c>
      <c r="E10092" s="422" t="s">
        <v>14108</v>
      </c>
      <c r="F10092" s="440">
        <v>39300000</v>
      </c>
      <c r="G10092" s="423">
        <v>2023</v>
      </c>
      <c r="H10092" s="424">
        <f>VLOOKUP(G10092,[3]잔가율!$B$3:$C$33,2,FALSE)</f>
        <v>0.82599999999999996</v>
      </c>
      <c r="I10092" s="434">
        <f t="shared" si="157"/>
        <v>32461800</v>
      </c>
    </row>
    <row r="10093" spans="1:9">
      <c r="A10093" s="421">
        <v>10092</v>
      </c>
      <c r="B10093" s="313" t="s">
        <v>7711</v>
      </c>
      <c r="C10093" s="422" t="s">
        <v>11561</v>
      </c>
      <c r="D10093" s="422" t="s">
        <v>14105</v>
      </c>
      <c r="E10093" s="422" t="s">
        <v>14109</v>
      </c>
      <c r="F10093" s="440">
        <v>39600000</v>
      </c>
      <c r="G10093" s="423">
        <v>2023</v>
      </c>
      <c r="H10093" s="424">
        <f>VLOOKUP(G10093,[3]잔가율!$B$3:$C$33,2,FALSE)</f>
        <v>0.82599999999999996</v>
      </c>
      <c r="I10093" s="434">
        <f t="shared" si="157"/>
        <v>32709600</v>
      </c>
    </row>
    <row r="10094" spans="1:9">
      <c r="A10094" s="421">
        <v>10093</v>
      </c>
      <c r="B10094" s="313" t="s">
        <v>7711</v>
      </c>
      <c r="C10094" s="422" t="s">
        <v>11561</v>
      </c>
      <c r="D10094" s="422" t="s">
        <v>14105</v>
      </c>
      <c r="E10094" s="422" t="s">
        <v>14110</v>
      </c>
      <c r="F10094" s="440">
        <v>36490000</v>
      </c>
      <c r="G10094" s="423">
        <v>2023</v>
      </c>
      <c r="H10094" s="424">
        <f>VLOOKUP(G10094,[3]잔가율!$B$3:$C$33,2,FALSE)</f>
        <v>0.82599999999999996</v>
      </c>
      <c r="I10094" s="434">
        <f t="shared" si="157"/>
        <v>30140740</v>
      </c>
    </row>
    <row r="10095" spans="1:9">
      <c r="A10095" s="421">
        <v>10094</v>
      </c>
      <c r="B10095" s="313" t="s">
        <v>7711</v>
      </c>
      <c r="C10095" s="422" t="s">
        <v>11561</v>
      </c>
      <c r="D10095" s="422" t="s">
        <v>14105</v>
      </c>
      <c r="E10095" s="422" t="s">
        <v>14111</v>
      </c>
      <c r="F10095" s="440">
        <v>36250000</v>
      </c>
      <c r="G10095" s="423">
        <v>2023</v>
      </c>
      <c r="H10095" s="424">
        <f>VLOOKUP(G10095,[3]잔가율!$B$3:$C$33,2,FALSE)</f>
        <v>0.82599999999999996</v>
      </c>
      <c r="I10095" s="434">
        <f t="shared" si="157"/>
        <v>29942500</v>
      </c>
    </row>
    <row r="10096" spans="1:9">
      <c r="A10096" s="421">
        <v>10095</v>
      </c>
      <c r="B10096" s="313" t="s">
        <v>7711</v>
      </c>
      <c r="C10096" s="422" t="s">
        <v>11561</v>
      </c>
      <c r="D10096" s="422" t="s">
        <v>14105</v>
      </c>
      <c r="E10096" s="422" t="s">
        <v>14112</v>
      </c>
      <c r="F10096" s="440">
        <v>36900000</v>
      </c>
      <c r="G10096" s="423">
        <v>2023</v>
      </c>
      <c r="H10096" s="424">
        <f>VLOOKUP(G10096,[3]잔가율!$B$3:$C$33,2,FALSE)</f>
        <v>0.82599999999999996</v>
      </c>
      <c r="I10096" s="434">
        <f t="shared" si="157"/>
        <v>30479400</v>
      </c>
    </row>
    <row r="10097" spans="1:9">
      <c r="A10097" s="421">
        <v>10096</v>
      </c>
      <c r="B10097" s="313" t="s">
        <v>7711</v>
      </c>
      <c r="C10097" s="422" t="s">
        <v>11561</v>
      </c>
      <c r="D10097" s="422" t="s">
        <v>14105</v>
      </c>
      <c r="E10097" s="422" t="s">
        <v>14113</v>
      </c>
      <c r="F10097" s="440">
        <v>35280000</v>
      </c>
      <c r="G10097" s="423">
        <v>2023</v>
      </c>
      <c r="H10097" s="424">
        <f>VLOOKUP(G10097,[3]잔가율!$B$3:$C$33,2,FALSE)</f>
        <v>0.82599999999999996</v>
      </c>
      <c r="I10097" s="434">
        <f t="shared" si="157"/>
        <v>29141280</v>
      </c>
    </row>
    <row r="10098" spans="1:9">
      <c r="A10098" s="421">
        <v>10097</v>
      </c>
      <c r="B10098" s="313" t="s">
        <v>7711</v>
      </c>
      <c r="C10098" s="422" t="s">
        <v>11561</v>
      </c>
      <c r="D10098" s="422" t="s">
        <v>14105</v>
      </c>
      <c r="E10098" s="422" t="s">
        <v>14114</v>
      </c>
      <c r="F10098" s="440">
        <v>35900000</v>
      </c>
      <c r="G10098" s="423">
        <v>2023</v>
      </c>
      <c r="H10098" s="424">
        <f>VLOOKUP(G10098,[3]잔가율!$B$3:$C$33,2,FALSE)</f>
        <v>0.82599999999999996</v>
      </c>
      <c r="I10098" s="434">
        <f t="shared" si="157"/>
        <v>29653400</v>
      </c>
    </row>
    <row r="10099" spans="1:9">
      <c r="A10099" s="421">
        <v>10098</v>
      </c>
      <c r="B10099" s="313" t="s">
        <v>7711</v>
      </c>
      <c r="C10099" s="422" t="s">
        <v>11561</v>
      </c>
      <c r="D10099" s="422" t="s">
        <v>14105</v>
      </c>
      <c r="E10099" s="422" t="s">
        <v>14115</v>
      </c>
      <c r="F10099" s="440">
        <v>36420000</v>
      </c>
      <c r="G10099" s="423">
        <v>2023</v>
      </c>
      <c r="H10099" s="424">
        <f>VLOOKUP(G10099,[3]잔가율!$B$3:$C$33,2,FALSE)</f>
        <v>0.82599999999999996</v>
      </c>
      <c r="I10099" s="434">
        <f t="shared" si="157"/>
        <v>30082920</v>
      </c>
    </row>
    <row r="10100" spans="1:9">
      <c r="A10100" s="421">
        <v>10099</v>
      </c>
      <c r="B10100" s="313" t="s">
        <v>7711</v>
      </c>
      <c r="C10100" s="422" t="s">
        <v>11561</v>
      </c>
      <c r="D10100" s="422" t="s">
        <v>14105</v>
      </c>
      <c r="E10100" s="422" t="s">
        <v>14116</v>
      </c>
      <c r="F10100" s="440">
        <v>42200000</v>
      </c>
      <c r="G10100" s="423">
        <v>2023</v>
      </c>
      <c r="H10100" s="424">
        <f>VLOOKUP(G10100,[3]잔가율!$B$3:$C$33,2,FALSE)</f>
        <v>0.82599999999999996</v>
      </c>
      <c r="I10100" s="434">
        <f t="shared" si="157"/>
        <v>34857200</v>
      </c>
    </row>
    <row r="10101" spans="1:9">
      <c r="A10101" s="421">
        <v>10100</v>
      </c>
      <c r="B10101" s="313" t="s">
        <v>7711</v>
      </c>
      <c r="C10101" s="422" t="s">
        <v>11561</v>
      </c>
      <c r="D10101" s="422" t="s">
        <v>14105</v>
      </c>
      <c r="E10101" s="422" t="s">
        <v>14117</v>
      </c>
      <c r="F10101" s="440">
        <v>42200000</v>
      </c>
      <c r="G10101" s="423">
        <v>2023</v>
      </c>
      <c r="H10101" s="424">
        <f>VLOOKUP(G10101,[3]잔가율!$B$3:$C$33,2,FALSE)</f>
        <v>0.82599999999999996</v>
      </c>
      <c r="I10101" s="434">
        <f t="shared" si="157"/>
        <v>34857200</v>
      </c>
    </row>
    <row r="10102" spans="1:9">
      <c r="A10102" s="421">
        <v>10101</v>
      </c>
      <c r="B10102" s="313" t="s">
        <v>7711</v>
      </c>
      <c r="C10102" s="422" t="s">
        <v>11561</v>
      </c>
      <c r="D10102" s="422" t="s">
        <v>14105</v>
      </c>
      <c r="E10102" s="422" t="s">
        <v>14118</v>
      </c>
      <c r="F10102" s="440">
        <v>39340000</v>
      </c>
      <c r="G10102" s="423">
        <v>2023</v>
      </c>
      <c r="H10102" s="424">
        <f>VLOOKUP(G10102,[3]잔가율!$B$3:$C$33,2,FALSE)</f>
        <v>0.82599999999999996</v>
      </c>
      <c r="I10102" s="434">
        <f t="shared" si="157"/>
        <v>32494840</v>
      </c>
    </row>
    <row r="10103" spans="1:9">
      <c r="A10103" s="421">
        <v>10102</v>
      </c>
      <c r="B10103" s="313" t="s">
        <v>7711</v>
      </c>
      <c r="C10103" s="422" t="s">
        <v>11561</v>
      </c>
      <c r="D10103" s="422" t="s">
        <v>14105</v>
      </c>
      <c r="E10103" s="422" t="s">
        <v>14119</v>
      </c>
      <c r="F10103" s="440">
        <v>39340000</v>
      </c>
      <c r="G10103" s="423">
        <v>2023</v>
      </c>
      <c r="H10103" s="424">
        <f>VLOOKUP(G10103,[3]잔가율!$B$3:$C$33,2,FALSE)</f>
        <v>0.82599999999999996</v>
      </c>
      <c r="I10103" s="434">
        <f t="shared" si="157"/>
        <v>32494840</v>
      </c>
    </row>
    <row r="10104" spans="1:9">
      <c r="A10104" s="421">
        <v>10103</v>
      </c>
      <c r="B10104" s="313" t="s">
        <v>7711</v>
      </c>
      <c r="C10104" s="422" t="s">
        <v>11561</v>
      </c>
      <c r="D10104" s="422" t="s">
        <v>14120</v>
      </c>
      <c r="E10104" s="422" t="s">
        <v>14121</v>
      </c>
      <c r="F10104" s="440">
        <v>33540000</v>
      </c>
      <c r="G10104" s="423">
        <v>2023</v>
      </c>
      <c r="H10104" s="424">
        <f>VLOOKUP(G10104,[3]잔가율!$B$3:$C$33,2,FALSE)</f>
        <v>0.82599999999999996</v>
      </c>
      <c r="I10104" s="434">
        <f t="shared" si="157"/>
        <v>27704040</v>
      </c>
    </row>
    <row r="10105" spans="1:9">
      <c r="A10105" s="421">
        <v>10104</v>
      </c>
      <c r="B10105" s="313" t="s">
        <v>7711</v>
      </c>
      <c r="C10105" s="422" t="s">
        <v>11561</v>
      </c>
      <c r="D10105" s="422" t="s">
        <v>14120</v>
      </c>
      <c r="E10105" s="422" t="s">
        <v>14122</v>
      </c>
      <c r="F10105" s="440">
        <v>31700000</v>
      </c>
      <c r="G10105" s="423">
        <v>2023</v>
      </c>
      <c r="H10105" s="424">
        <f>VLOOKUP(G10105,[3]잔가율!$B$3:$C$33,2,FALSE)</f>
        <v>0.82599999999999996</v>
      </c>
      <c r="I10105" s="434">
        <f t="shared" si="157"/>
        <v>26184200</v>
      </c>
    </row>
    <row r="10106" spans="1:9">
      <c r="A10106" s="421">
        <v>10105</v>
      </c>
      <c r="B10106" s="313" t="s">
        <v>7711</v>
      </c>
      <c r="C10106" s="422" t="s">
        <v>11561</v>
      </c>
      <c r="D10106" s="422" t="s">
        <v>14120</v>
      </c>
      <c r="E10106" s="422" t="s">
        <v>14123</v>
      </c>
      <c r="F10106" s="440">
        <v>31840000</v>
      </c>
      <c r="G10106" s="423">
        <v>2023</v>
      </c>
      <c r="H10106" s="424">
        <f>VLOOKUP(G10106,[3]잔가율!$B$3:$C$33,2,FALSE)</f>
        <v>0.82599999999999996</v>
      </c>
      <c r="I10106" s="434">
        <f t="shared" si="157"/>
        <v>26299840</v>
      </c>
    </row>
    <row r="10107" spans="1:9">
      <c r="A10107" s="421">
        <v>10106</v>
      </c>
      <c r="B10107" s="313" t="s">
        <v>7711</v>
      </c>
      <c r="C10107" s="422" t="s">
        <v>11561</v>
      </c>
      <c r="D10107" s="422" t="s">
        <v>14120</v>
      </c>
      <c r="E10107" s="422" t="s">
        <v>14124</v>
      </c>
      <c r="F10107" s="440">
        <v>32150000</v>
      </c>
      <c r="G10107" s="423">
        <v>2023</v>
      </c>
      <c r="H10107" s="424">
        <f>VLOOKUP(G10107,[3]잔가율!$B$3:$C$33,2,FALSE)</f>
        <v>0.82599999999999996</v>
      </c>
      <c r="I10107" s="434">
        <f t="shared" si="157"/>
        <v>26555900</v>
      </c>
    </row>
    <row r="10108" spans="1:9">
      <c r="A10108" s="421">
        <v>10107</v>
      </c>
      <c r="B10108" s="313" t="s">
        <v>7711</v>
      </c>
      <c r="C10108" s="422" t="s">
        <v>11561</v>
      </c>
      <c r="D10108" s="422" t="s">
        <v>14120</v>
      </c>
      <c r="E10108" s="422" t="s">
        <v>14125</v>
      </c>
      <c r="F10108" s="440">
        <v>29350000</v>
      </c>
      <c r="G10108" s="423">
        <v>2023</v>
      </c>
      <c r="H10108" s="424">
        <f>VLOOKUP(G10108,[3]잔가율!$B$3:$C$33,2,FALSE)</f>
        <v>0.82599999999999996</v>
      </c>
      <c r="I10108" s="434">
        <f t="shared" si="157"/>
        <v>24243100</v>
      </c>
    </row>
    <row r="10109" spans="1:9">
      <c r="A10109" s="421">
        <v>10108</v>
      </c>
      <c r="B10109" s="313" t="s">
        <v>15840</v>
      </c>
      <c r="C10109" s="422" t="s">
        <v>11561</v>
      </c>
      <c r="D10109" s="422" t="s">
        <v>14120</v>
      </c>
      <c r="E10109" s="422" t="s">
        <v>14126</v>
      </c>
      <c r="F10109" s="440">
        <v>30100000</v>
      </c>
      <c r="G10109" s="423">
        <v>2023</v>
      </c>
      <c r="H10109" s="424">
        <f>VLOOKUP(G10109,[3]잔가율!$B$3:$C$33,2,FALSE)</f>
        <v>0.82599999999999996</v>
      </c>
      <c r="I10109" s="434">
        <f t="shared" si="157"/>
        <v>24862600</v>
      </c>
    </row>
    <row r="10110" spans="1:9">
      <c r="A10110" s="421">
        <v>10109</v>
      </c>
      <c r="B10110" s="313" t="s">
        <v>7711</v>
      </c>
      <c r="C10110" s="422" t="s">
        <v>11561</v>
      </c>
      <c r="D10110" s="422" t="s">
        <v>14120</v>
      </c>
      <c r="E10110" s="422" t="s">
        <v>14127</v>
      </c>
      <c r="F10110" s="440">
        <v>29070000</v>
      </c>
      <c r="G10110" s="423">
        <v>2023</v>
      </c>
      <c r="H10110" s="424">
        <f>VLOOKUP(G10110,[3]잔가율!$B$3:$C$33,2,FALSE)</f>
        <v>0.82599999999999996</v>
      </c>
      <c r="I10110" s="434">
        <f t="shared" si="157"/>
        <v>24011820</v>
      </c>
    </row>
    <row r="10111" spans="1:9">
      <c r="A10111" s="421">
        <v>10110</v>
      </c>
      <c r="B10111" s="313" t="s">
        <v>7711</v>
      </c>
      <c r="C10111" s="422" t="s">
        <v>11561</v>
      </c>
      <c r="D10111" s="422" t="s">
        <v>14120</v>
      </c>
      <c r="E10111" s="422" t="s">
        <v>14128</v>
      </c>
      <c r="F10111" s="440">
        <v>29780000</v>
      </c>
      <c r="G10111" s="423">
        <v>2023</v>
      </c>
      <c r="H10111" s="424">
        <f>VLOOKUP(G10111,[3]잔가율!$B$3:$C$33,2,FALSE)</f>
        <v>0.82599999999999996</v>
      </c>
      <c r="I10111" s="434">
        <f t="shared" si="157"/>
        <v>24598280</v>
      </c>
    </row>
    <row r="10112" spans="1:9">
      <c r="A10112" s="421">
        <v>10111</v>
      </c>
      <c r="B10112" s="313" t="s">
        <v>7711</v>
      </c>
      <c r="C10112" s="422" t="s">
        <v>11561</v>
      </c>
      <c r="D10112" s="422" t="s">
        <v>14129</v>
      </c>
      <c r="E10112" s="422" t="s">
        <v>14130</v>
      </c>
      <c r="F10112" s="440">
        <v>26340000</v>
      </c>
      <c r="G10112" s="423">
        <v>2023</v>
      </c>
      <c r="H10112" s="424">
        <f>VLOOKUP(G10112,[3]잔가율!$B$3:$C$33,2,FALSE)</f>
        <v>0.82599999999999996</v>
      </c>
      <c r="I10112" s="434">
        <f t="shared" si="157"/>
        <v>21756840</v>
      </c>
    </row>
    <row r="10113" spans="1:9">
      <c r="A10113" s="421">
        <v>10112</v>
      </c>
      <c r="B10113" s="313" t="s">
        <v>7711</v>
      </c>
      <c r="C10113" s="422" t="s">
        <v>11561</v>
      </c>
      <c r="D10113" s="422" t="s">
        <v>14129</v>
      </c>
      <c r="E10113" s="422" t="s">
        <v>14131</v>
      </c>
      <c r="F10113" s="440">
        <v>26920000</v>
      </c>
      <c r="G10113" s="423">
        <v>2023</v>
      </c>
      <c r="H10113" s="424">
        <f>VLOOKUP(G10113,[3]잔가율!$B$3:$C$33,2,FALSE)</f>
        <v>0.82599999999999996</v>
      </c>
      <c r="I10113" s="434">
        <f t="shared" si="157"/>
        <v>22235920</v>
      </c>
    </row>
    <row r="10114" spans="1:9">
      <c r="A10114" s="421">
        <v>10113</v>
      </c>
      <c r="B10114" s="313" t="s">
        <v>7711</v>
      </c>
      <c r="C10114" s="422" t="s">
        <v>11561</v>
      </c>
      <c r="D10114" s="422" t="s">
        <v>14129</v>
      </c>
      <c r="E10114" s="422" t="s">
        <v>14132</v>
      </c>
      <c r="F10114" s="440">
        <v>22160000</v>
      </c>
      <c r="G10114" s="423">
        <v>2023</v>
      </c>
      <c r="H10114" s="424">
        <f>VLOOKUP(G10114,[3]잔가율!$B$3:$C$33,2,FALSE)</f>
        <v>0.82599999999999996</v>
      </c>
      <c r="I10114" s="434">
        <f t="shared" ref="I10114:I10177" si="158">ROUNDDOWN(F10114*H10114,0)</f>
        <v>18304160</v>
      </c>
    </row>
    <row r="10115" spans="1:9">
      <c r="A10115" s="421">
        <v>10114</v>
      </c>
      <c r="B10115" s="313" t="s">
        <v>7711</v>
      </c>
      <c r="C10115" s="422" t="s">
        <v>11561</v>
      </c>
      <c r="D10115" s="422" t="s">
        <v>14129</v>
      </c>
      <c r="E10115" s="422" t="s">
        <v>14133</v>
      </c>
      <c r="F10115" s="440">
        <v>22160000</v>
      </c>
      <c r="G10115" s="423">
        <v>2023</v>
      </c>
      <c r="H10115" s="424">
        <f>VLOOKUP(G10115,[3]잔가율!$B$3:$C$33,2,FALSE)</f>
        <v>0.82599999999999996</v>
      </c>
      <c r="I10115" s="434">
        <f t="shared" si="158"/>
        <v>18304160</v>
      </c>
    </row>
    <row r="10116" spans="1:9">
      <c r="A10116" s="421">
        <v>10115</v>
      </c>
      <c r="B10116" s="313" t="s">
        <v>7711</v>
      </c>
      <c r="C10116" s="422" t="s">
        <v>11561</v>
      </c>
      <c r="D10116" s="422" t="s">
        <v>14129</v>
      </c>
      <c r="E10116" s="422" t="s">
        <v>14134</v>
      </c>
      <c r="F10116" s="440">
        <v>22400000</v>
      </c>
      <c r="G10116" s="423">
        <v>2023</v>
      </c>
      <c r="H10116" s="424">
        <f>VLOOKUP(G10116,[3]잔가율!$B$3:$C$33,2,FALSE)</f>
        <v>0.82599999999999996</v>
      </c>
      <c r="I10116" s="434">
        <f t="shared" si="158"/>
        <v>18502400</v>
      </c>
    </row>
    <row r="10117" spans="1:9">
      <c r="A10117" s="421">
        <v>10116</v>
      </c>
      <c r="B10117" s="313" t="s">
        <v>7711</v>
      </c>
      <c r="C10117" s="422" t="s">
        <v>11561</v>
      </c>
      <c r="D10117" s="422" t="s">
        <v>14129</v>
      </c>
      <c r="E10117" s="422" t="s">
        <v>14135</v>
      </c>
      <c r="F10117" s="440">
        <v>24310000</v>
      </c>
      <c r="G10117" s="423">
        <v>2023</v>
      </c>
      <c r="H10117" s="424">
        <f>VLOOKUP(G10117,[3]잔가율!$B$3:$C$33,2,FALSE)</f>
        <v>0.82599999999999996</v>
      </c>
      <c r="I10117" s="434">
        <f t="shared" si="158"/>
        <v>20080060</v>
      </c>
    </row>
    <row r="10118" spans="1:9">
      <c r="A10118" s="421">
        <v>10117</v>
      </c>
      <c r="B10118" s="313" t="s">
        <v>7711</v>
      </c>
      <c r="C10118" s="422" t="s">
        <v>11561</v>
      </c>
      <c r="D10118" s="422" t="s">
        <v>14129</v>
      </c>
      <c r="E10118" s="422" t="s">
        <v>14136</v>
      </c>
      <c r="F10118" s="440">
        <v>23980000</v>
      </c>
      <c r="G10118" s="423">
        <v>2023</v>
      </c>
      <c r="H10118" s="424">
        <f>VLOOKUP(G10118,[3]잔가율!$B$3:$C$33,2,FALSE)</f>
        <v>0.82599999999999996</v>
      </c>
      <c r="I10118" s="434">
        <f t="shared" si="158"/>
        <v>19807480</v>
      </c>
    </row>
    <row r="10119" spans="1:9">
      <c r="A10119" s="421">
        <v>10118</v>
      </c>
      <c r="B10119" s="313" t="s">
        <v>7711</v>
      </c>
      <c r="C10119" s="422" t="s">
        <v>11561</v>
      </c>
      <c r="D10119" s="422" t="s">
        <v>14129</v>
      </c>
      <c r="E10119" s="422" t="s">
        <v>14137</v>
      </c>
      <c r="F10119" s="440">
        <v>24200000</v>
      </c>
      <c r="G10119" s="423">
        <v>2023</v>
      </c>
      <c r="H10119" s="424">
        <f>VLOOKUP(G10119,[3]잔가율!$B$3:$C$33,2,FALSE)</f>
        <v>0.82599999999999996</v>
      </c>
      <c r="I10119" s="434">
        <f t="shared" si="158"/>
        <v>19989200</v>
      </c>
    </row>
    <row r="10120" spans="1:9">
      <c r="A10120" s="421">
        <v>10119</v>
      </c>
      <c r="B10120" s="313" t="s">
        <v>7711</v>
      </c>
      <c r="C10120" s="422" t="s">
        <v>11561</v>
      </c>
      <c r="D10120" s="422" t="s">
        <v>14129</v>
      </c>
      <c r="E10120" s="422" t="s">
        <v>14138</v>
      </c>
      <c r="F10120" s="440">
        <v>23980000</v>
      </c>
      <c r="G10120" s="423">
        <v>2023</v>
      </c>
      <c r="H10120" s="424">
        <f>VLOOKUP(G10120,[3]잔가율!$B$3:$C$33,2,FALSE)</f>
        <v>0.82599999999999996</v>
      </c>
      <c r="I10120" s="434">
        <f t="shared" si="158"/>
        <v>19807480</v>
      </c>
    </row>
    <row r="10121" spans="1:9">
      <c r="A10121" s="421">
        <v>10120</v>
      </c>
      <c r="B10121" s="313" t="s">
        <v>7711</v>
      </c>
      <c r="C10121" s="422" t="s">
        <v>11561</v>
      </c>
      <c r="D10121" s="422" t="s">
        <v>14129</v>
      </c>
      <c r="E10121" s="422" t="s">
        <v>14139</v>
      </c>
      <c r="F10121" s="440">
        <v>24380000</v>
      </c>
      <c r="G10121" s="423">
        <v>2023</v>
      </c>
      <c r="H10121" s="424">
        <f>VLOOKUP(G10121,[3]잔가율!$B$3:$C$33,2,FALSE)</f>
        <v>0.82599999999999996</v>
      </c>
      <c r="I10121" s="434">
        <f t="shared" si="158"/>
        <v>20137880</v>
      </c>
    </row>
    <row r="10122" spans="1:9">
      <c r="A10122" s="421">
        <v>10121</v>
      </c>
      <c r="B10122" s="313" t="s">
        <v>7711</v>
      </c>
      <c r="C10122" s="422" t="s">
        <v>11561</v>
      </c>
      <c r="D10122" s="422" t="s">
        <v>14129</v>
      </c>
      <c r="E10122" s="422" t="s">
        <v>14140</v>
      </c>
      <c r="F10122" s="440">
        <v>24380000</v>
      </c>
      <c r="G10122" s="423">
        <v>2023</v>
      </c>
      <c r="H10122" s="424">
        <f>VLOOKUP(G10122,[3]잔가율!$B$3:$C$33,2,FALSE)</f>
        <v>0.82599999999999996</v>
      </c>
      <c r="I10122" s="434">
        <f t="shared" si="158"/>
        <v>20137880</v>
      </c>
    </row>
    <row r="10123" spans="1:9">
      <c r="A10123" s="421">
        <v>10122</v>
      </c>
      <c r="B10123" s="313" t="s">
        <v>7711</v>
      </c>
      <c r="C10123" s="422" t="s">
        <v>11561</v>
      </c>
      <c r="D10123" s="422" t="s">
        <v>14129</v>
      </c>
      <c r="E10123" s="422" t="s">
        <v>14141</v>
      </c>
      <c r="F10123" s="440">
        <v>23360000</v>
      </c>
      <c r="G10123" s="423">
        <v>2023</v>
      </c>
      <c r="H10123" s="424">
        <f>VLOOKUP(G10123,[3]잔가율!$B$3:$C$33,2,FALSE)</f>
        <v>0.82599999999999996</v>
      </c>
      <c r="I10123" s="434">
        <f t="shared" si="158"/>
        <v>19295360</v>
      </c>
    </row>
    <row r="10124" spans="1:9">
      <c r="A10124" s="421">
        <v>10123</v>
      </c>
      <c r="B10124" s="313" t="s">
        <v>7711</v>
      </c>
      <c r="C10124" s="422" t="s">
        <v>11561</v>
      </c>
      <c r="D10124" s="422" t="s">
        <v>14129</v>
      </c>
      <c r="E10124" s="422" t="s">
        <v>14142</v>
      </c>
      <c r="F10124" s="440">
        <v>24380000</v>
      </c>
      <c r="G10124" s="423">
        <v>2023</v>
      </c>
      <c r="H10124" s="424">
        <f>VLOOKUP(G10124,[3]잔가율!$B$3:$C$33,2,FALSE)</f>
        <v>0.82599999999999996</v>
      </c>
      <c r="I10124" s="434">
        <f t="shared" si="158"/>
        <v>20137880</v>
      </c>
    </row>
    <row r="10125" spans="1:9">
      <c r="A10125" s="421">
        <v>10124</v>
      </c>
      <c r="B10125" s="313" t="s">
        <v>7711</v>
      </c>
      <c r="C10125" s="422" t="s">
        <v>11561</v>
      </c>
      <c r="D10125" s="422" t="s">
        <v>14129</v>
      </c>
      <c r="E10125" s="422" t="s">
        <v>14143</v>
      </c>
      <c r="F10125" s="440">
        <v>24380000</v>
      </c>
      <c r="G10125" s="423">
        <v>2023</v>
      </c>
      <c r="H10125" s="424">
        <f>VLOOKUP(G10125,[3]잔가율!$B$3:$C$33,2,FALSE)</f>
        <v>0.82599999999999996</v>
      </c>
      <c r="I10125" s="434">
        <f t="shared" si="158"/>
        <v>20137880</v>
      </c>
    </row>
    <row r="10126" spans="1:9">
      <c r="A10126" s="421">
        <v>10125</v>
      </c>
      <c r="B10126" s="313" t="s">
        <v>7711</v>
      </c>
      <c r="C10126" s="422" t="s">
        <v>11561</v>
      </c>
      <c r="D10126" s="422" t="s">
        <v>14129</v>
      </c>
      <c r="E10126" s="422" t="s">
        <v>14144</v>
      </c>
      <c r="F10126" s="440">
        <v>24780000</v>
      </c>
      <c r="G10126" s="423">
        <v>2023</v>
      </c>
      <c r="H10126" s="424">
        <f>VLOOKUP(G10126,[3]잔가율!$B$3:$C$33,2,FALSE)</f>
        <v>0.82599999999999996</v>
      </c>
      <c r="I10126" s="434">
        <f t="shared" si="158"/>
        <v>20468280</v>
      </c>
    </row>
    <row r="10127" spans="1:9">
      <c r="A10127" s="421">
        <v>10126</v>
      </c>
      <c r="B10127" s="313" t="s">
        <v>7711</v>
      </c>
      <c r="C10127" s="422" t="s">
        <v>11561</v>
      </c>
      <c r="D10127" s="422" t="s">
        <v>14129</v>
      </c>
      <c r="E10127" s="422" t="s">
        <v>14145</v>
      </c>
      <c r="F10127" s="440">
        <v>24780000</v>
      </c>
      <c r="G10127" s="423">
        <v>2023</v>
      </c>
      <c r="H10127" s="424">
        <f>VLOOKUP(G10127,[3]잔가율!$B$3:$C$33,2,FALSE)</f>
        <v>0.82599999999999996</v>
      </c>
      <c r="I10127" s="434">
        <f t="shared" si="158"/>
        <v>20468280</v>
      </c>
    </row>
    <row r="10128" spans="1:9">
      <c r="A10128" s="421">
        <v>10127</v>
      </c>
      <c r="B10128" s="313" t="s">
        <v>15840</v>
      </c>
      <c r="C10128" s="422" t="s">
        <v>11561</v>
      </c>
      <c r="D10128" s="422" t="s">
        <v>14129</v>
      </c>
      <c r="E10128" s="422" t="s">
        <v>14146</v>
      </c>
      <c r="F10128" s="440">
        <v>25590000</v>
      </c>
      <c r="G10128" s="423">
        <v>2023</v>
      </c>
      <c r="H10128" s="424">
        <f>VLOOKUP(G10128,[3]잔가율!$B$3:$C$33,2,FALSE)</f>
        <v>0.82599999999999996</v>
      </c>
      <c r="I10128" s="434">
        <f t="shared" si="158"/>
        <v>21137340</v>
      </c>
    </row>
    <row r="10129" spans="1:9">
      <c r="A10129" s="421">
        <v>10128</v>
      </c>
      <c r="B10129" s="313" t="s">
        <v>7711</v>
      </c>
      <c r="C10129" s="422" t="s">
        <v>11561</v>
      </c>
      <c r="D10129" s="422" t="s">
        <v>14129</v>
      </c>
      <c r="E10129" s="422" t="s">
        <v>14147</v>
      </c>
      <c r="F10129" s="440">
        <v>25590000</v>
      </c>
      <c r="G10129" s="423">
        <v>2023</v>
      </c>
      <c r="H10129" s="424">
        <f>VLOOKUP(G10129,[3]잔가율!$B$3:$C$33,2,FALSE)</f>
        <v>0.82599999999999996</v>
      </c>
      <c r="I10129" s="434">
        <f t="shared" si="158"/>
        <v>21137340</v>
      </c>
    </row>
    <row r="10130" spans="1:9">
      <c r="A10130" s="421">
        <v>10129</v>
      </c>
      <c r="B10130" s="313" t="s">
        <v>7711</v>
      </c>
      <c r="C10130" s="422" t="s">
        <v>11561</v>
      </c>
      <c r="D10130" s="422" t="s">
        <v>14129</v>
      </c>
      <c r="E10130" s="422" t="s">
        <v>14148</v>
      </c>
      <c r="F10130" s="440">
        <v>20880000</v>
      </c>
      <c r="G10130" s="423">
        <v>2023</v>
      </c>
      <c r="H10130" s="424">
        <f>VLOOKUP(G10130,[3]잔가율!$B$3:$C$33,2,FALSE)</f>
        <v>0.82599999999999996</v>
      </c>
      <c r="I10130" s="434">
        <f t="shared" si="158"/>
        <v>17246880</v>
      </c>
    </row>
    <row r="10131" spans="1:9">
      <c r="A10131" s="421">
        <v>10130</v>
      </c>
      <c r="B10131" s="313" t="s">
        <v>7711</v>
      </c>
      <c r="C10131" s="422" t="s">
        <v>11561</v>
      </c>
      <c r="D10131" s="422" t="s">
        <v>14129</v>
      </c>
      <c r="E10131" s="422" t="s">
        <v>14149</v>
      </c>
      <c r="F10131" s="440">
        <v>20880000</v>
      </c>
      <c r="G10131" s="423">
        <v>2023</v>
      </c>
      <c r="H10131" s="424">
        <f>VLOOKUP(G10131,[3]잔가율!$B$3:$C$33,2,FALSE)</f>
        <v>0.82599999999999996</v>
      </c>
      <c r="I10131" s="434">
        <f t="shared" si="158"/>
        <v>17246880</v>
      </c>
    </row>
    <row r="10132" spans="1:9">
      <c r="A10132" s="421">
        <v>10131</v>
      </c>
      <c r="B10132" s="313" t="s">
        <v>7711</v>
      </c>
      <c r="C10132" s="422" t="s">
        <v>11561</v>
      </c>
      <c r="D10132" s="422" t="s">
        <v>14129</v>
      </c>
      <c r="E10132" s="422" t="s">
        <v>14150</v>
      </c>
      <c r="F10132" s="440">
        <v>20880000</v>
      </c>
      <c r="G10132" s="423">
        <v>2023</v>
      </c>
      <c r="H10132" s="424">
        <f>VLOOKUP(G10132,[3]잔가율!$B$3:$C$33,2,FALSE)</f>
        <v>0.82599999999999996</v>
      </c>
      <c r="I10132" s="434">
        <f t="shared" si="158"/>
        <v>17246880</v>
      </c>
    </row>
    <row r="10133" spans="1:9">
      <c r="A10133" s="421">
        <v>10132</v>
      </c>
      <c r="B10133" s="313" t="s">
        <v>7711</v>
      </c>
      <c r="C10133" s="422" t="s">
        <v>11561</v>
      </c>
      <c r="D10133" s="422" t="s">
        <v>14129</v>
      </c>
      <c r="E10133" s="422" t="s">
        <v>14151</v>
      </c>
      <c r="F10133" s="440">
        <v>20910000</v>
      </c>
      <c r="G10133" s="423">
        <v>2023</v>
      </c>
      <c r="H10133" s="424">
        <f>VLOOKUP(G10133,[3]잔가율!$B$3:$C$33,2,FALSE)</f>
        <v>0.82599999999999996</v>
      </c>
      <c r="I10133" s="434">
        <f t="shared" si="158"/>
        <v>17271660</v>
      </c>
    </row>
    <row r="10134" spans="1:9">
      <c r="A10134" s="421">
        <v>10133</v>
      </c>
      <c r="B10134" s="313" t="s">
        <v>7711</v>
      </c>
      <c r="C10134" s="422" t="s">
        <v>11561</v>
      </c>
      <c r="D10134" s="422" t="s">
        <v>14129</v>
      </c>
      <c r="E10134" s="422" t="s">
        <v>14152</v>
      </c>
      <c r="F10134" s="440">
        <v>21300000</v>
      </c>
      <c r="G10134" s="423">
        <v>2023</v>
      </c>
      <c r="H10134" s="424">
        <f>VLOOKUP(G10134,[3]잔가율!$B$3:$C$33,2,FALSE)</f>
        <v>0.82599999999999996</v>
      </c>
      <c r="I10134" s="434">
        <f t="shared" si="158"/>
        <v>17593800</v>
      </c>
    </row>
    <row r="10135" spans="1:9">
      <c r="A10135" s="421">
        <v>10134</v>
      </c>
      <c r="B10135" s="313" t="s">
        <v>7711</v>
      </c>
      <c r="C10135" s="422" t="s">
        <v>11561</v>
      </c>
      <c r="D10135" s="422" t="s">
        <v>14129</v>
      </c>
      <c r="E10135" s="422" t="s">
        <v>14153</v>
      </c>
      <c r="F10135" s="440">
        <v>22600000</v>
      </c>
      <c r="G10135" s="423">
        <v>2023</v>
      </c>
      <c r="H10135" s="424">
        <f>VLOOKUP(G10135,[3]잔가율!$B$3:$C$33,2,FALSE)</f>
        <v>0.82599999999999996</v>
      </c>
      <c r="I10135" s="434">
        <f t="shared" si="158"/>
        <v>18667600</v>
      </c>
    </row>
    <row r="10136" spans="1:9">
      <c r="A10136" s="421">
        <v>10135</v>
      </c>
      <c r="B10136" s="313" t="s">
        <v>7711</v>
      </c>
      <c r="C10136" s="422" t="s">
        <v>11561</v>
      </c>
      <c r="D10136" s="422" t="s">
        <v>14129</v>
      </c>
      <c r="E10136" s="422" t="s">
        <v>14154</v>
      </c>
      <c r="F10136" s="440">
        <v>22600000</v>
      </c>
      <c r="G10136" s="423">
        <v>2023</v>
      </c>
      <c r="H10136" s="424">
        <f>VLOOKUP(G10136,[3]잔가율!$B$3:$C$33,2,FALSE)</f>
        <v>0.82599999999999996</v>
      </c>
      <c r="I10136" s="434">
        <f t="shared" si="158"/>
        <v>18667600</v>
      </c>
    </row>
    <row r="10137" spans="1:9">
      <c r="A10137" s="421">
        <v>10136</v>
      </c>
      <c r="B10137" s="313" t="s">
        <v>7711</v>
      </c>
      <c r="C10137" s="422" t="s">
        <v>11561</v>
      </c>
      <c r="D10137" s="422" t="s">
        <v>14129</v>
      </c>
      <c r="E10137" s="422" t="s">
        <v>14155</v>
      </c>
      <c r="F10137" s="440">
        <v>22500000</v>
      </c>
      <c r="G10137" s="423">
        <v>2023</v>
      </c>
      <c r="H10137" s="424">
        <f>VLOOKUP(G10137,[3]잔가율!$B$3:$C$33,2,FALSE)</f>
        <v>0.82599999999999996</v>
      </c>
      <c r="I10137" s="434">
        <f t="shared" si="158"/>
        <v>18585000</v>
      </c>
    </row>
    <row r="10138" spans="1:9">
      <c r="A10138" s="421">
        <v>10137</v>
      </c>
      <c r="B10138" s="313" t="s">
        <v>7711</v>
      </c>
      <c r="C10138" s="422" t="s">
        <v>11561</v>
      </c>
      <c r="D10138" s="422" t="s">
        <v>14129</v>
      </c>
      <c r="E10138" s="422" t="s">
        <v>14156</v>
      </c>
      <c r="F10138" s="440">
        <v>22500000</v>
      </c>
      <c r="G10138" s="423">
        <v>2023</v>
      </c>
      <c r="H10138" s="424">
        <f>VLOOKUP(G10138,[3]잔가율!$B$3:$C$33,2,FALSE)</f>
        <v>0.82599999999999996</v>
      </c>
      <c r="I10138" s="434">
        <f t="shared" si="158"/>
        <v>18585000</v>
      </c>
    </row>
    <row r="10139" spans="1:9">
      <c r="A10139" s="421">
        <v>10138</v>
      </c>
      <c r="B10139" s="313" t="s">
        <v>7711</v>
      </c>
      <c r="C10139" s="422" t="s">
        <v>11561</v>
      </c>
      <c r="D10139" s="422" t="s">
        <v>14129</v>
      </c>
      <c r="E10139" s="422" t="s">
        <v>14157</v>
      </c>
      <c r="F10139" s="440">
        <v>22350000</v>
      </c>
      <c r="G10139" s="423">
        <v>2023</v>
      </c>
      <c r="H10139" s="424">
        <f>VLOOKUP(G10139,[3]잔가율!$B$3:$C$33,2,FALSE)</f>
        <v>0.82599999999999996</v>
      </c>
      <c r="I10139" s="434">
        <f t="shared" si="158"/>
        <v>18461100</v>
      </c>
    </row>
    <row r="10140" spans="1:9">
      <c r="A10140" s="421">
        <v>10139</v>
      </c>
      <c r="B10140" s="313" t="s">
        <v>7711</v>
      </c>
      <c r="C10140" s="422" t="s">
        <v>11561</v>
      </c>
      <c r="D10140" s="422" t="s">
        <v>14129</v>
      </c>
      <c r="E10140" s="422" t="s">
        <v>14158</v>
      </c>
      <c r="F10140" s="440">
        <v>22180000</v>
      </c>
      <c r="G10140" s="423">
        <v>2023</v>
      </c>
      <c r="H10140" s="424">
        <f>VLOOKUP(G10140,[3]잔가율!$B$3:$C$33,2,FALSE)</f>
        <v>0.82599999999999996</v>
      </c>
      <c r="I10140" s="434">
        <f t="shared" si="158"/>
        <v>18320680</v>
      </c>
    </row>
    <row r="10141" spans="1:9">
      <c r="A10141" s="421">
        <v>10140</v>
      </c>
      <c r="B10141" s="313" t="s">
        <v>7711</v>
      </c>
      <c r="C10141" s="422" t="s">
        <v>11561</v>
      </c>
      <c r="D10141" s="422" t="s">
        <v>14129</v>
      </c>
      <c r="E10141" s="422" t="s">
        <v>14159</v>
      </c>
      <c r="F10141" s="440">
        <v>22640000</v>
      </c>
      <c r="G10141" s="423">
        <v>2023</v>
      </c>
      <c r="H10141" s="424">
        <f>VLOOKUP(G10141,[3]잔가율!$B$3:$C$33,2,FALSE)</f>
        <v>0.82599999999999996</v>
      </c>
      <c r="I10141" s="434">
        <f t="shared" si="158"/>
        <v>18700640</v>
      </c>
    </row>
    <row r="10142" spans="1:9">
      <c r="A10142" s="421">
        <v>10141</v>
      </c>
      <c r="B10142" s="313" t="s">
        <v>7711</v>
      </c>
      <c r="C10142" s="422" t="s">
        <v>11561</v>
      </c>
      <c r="D10142" s="422" t="s">
        <v>14129</v>
      </c>
      <c r="E10142" s="422" t="s">
        <v>14160</v>
      </c>
      <c r="F10142" s="440">
        <v>23450000</v>
      </c>
      <c r="G10142" s="423">
        <v>2023</v>
      </c>
      <c r="H10142" s="424">
        <f>VLOOKUP(G10142,[3]잔가율!$B$3:$C$33,2,FALSE)</f>
        <v>0.82599999999999996</v>
      </c>
      <c r="I10142" s="434">
        <f t="shared" si="158"/>
        <v>19369700</v>
      </c>
    </row>
    <row r="10143" spans="1:9">
      <c r="A10143" s="421">
        <v>10142</v>
      </c>
      <c r="B10143" s="313" t="s">
        <v>7711</v>
      </c>
      <c r="C10143" s="422" t="s">
        <v>11561</v>
      </c>
      <c r="D10143" s="422" t="s">
        <v>14129</v>
      </c>
      <c r="E10143" s="422" t="s">
        <v>14161</v>
      </c>
      <c r="F10143" s="440">
        <v>23450000</v>
      </c>
      <c r="G10143" s="423">
        <v>2023</v>
      </c>
      <c r="H10143" s="424">
        <f>VLOOKUP(G10143,[3]잔가율!$B$3:$C$33,2,FALSE)</f>
        <v>0.82599999999999996</v>
      </c>
      <c r="I10143" s="434">
        <f t="shared" si="158"/>
        <v>19369700</v>
      </c>
    </row>
    <row r="10144" spans="1:9">
      <c r="A10144" s="421">
        <v>10143</v>
      </c>
      <c r="B10144" s="422" t="s">
        <v>7711</v>
      </c>
      <c r="C10144" s="422" t="s">
        <v>11561</v>
      </c>
      <c r="D10144" s="422" t="s">
        <v>14162</v>
      </c>
      <c r="E10144" s="422" t="s">
        <v>14163</v>
      </c>
      <c r="F10144" s="438">
        <v>33700000</v>
      </c>
      <c r="G10144" s="423">
        <v>2023</v>
      </c>
      <c r="H10144" s="424">
        <f>VLOOKUP(G10144,[3]잔가율!$B$3:$C$33,2,FALSE)</f>
        <v>0.82599999999999996</v>
      </c>
      <c r="I10144" s="434">
        <f t="shared" si="158"/>
        <v>27836200</v>
      </c>
    </row>
    <row r="10145" spans="1:9">
      <c r="A10145" s="421">
        <v>10144</v>
      </c>
      <c r="B10145" s="422" t="s">
        <v>7711</v>
      </c>
      <c r="C10145" s="422" t="s">
        <v>11561</v>
      </c>
      <c r="D10145" s="422" t="s">
        <v>14162</v>
      </c>
      <c r="E10145" s="422" t="s">
        <v>14164</v>
      </c>
      <c r="F10145" s="438">
        <v>43460000</v>
      </c>
      <c r="G10145" s="423">
        <v>2023</v>
      </c>
      <c r="H10145" s="424">
        <f>VLOOKUP(G10145,[3]잔가율!$B$3:$C$33,2,FALSE)</f>
        <v>0.82599999999999996</v>
      </c>
      <c r="I10145" s="434">
        <f t="shared" si="158"/>
        <v>35897960</v>
      </c>
    </row>
    <row r="10146" spans="1:9">
      <c r="A10146" s="421">
        <v>10145</v>
      </c>
      <c r="B10146" s="422" t="s">
        <v>7711</v>
      </c>
      <c r="C10146" s="422" t="s">
        <v>11561</v>
      </c>
      <c r="D10146" s="422" t="s">
        <v>14162</v>
      </c>
      <c r="E10146" s="422" t="s">
        <v>14165</v>
      </c>
      <c r="F10146" s="438">
        <v>40340000</v>
      </c>
      <c r="G10146" s="423">
        <v>2023</v>
      </c>
      <c r="H10146" s="424">
        <f>VLOOKUP(G10146,[3]잔가율!$B$3:$C$33,2,FALSE)</f>
        <v>0.82599999999999996</v>
      </c>
      <c r="I10146" s="434">
        <f t="shared" si="158"/>
        <v>33320840</v>
      </c>
    </row>
    <row r="10147" spans="1:9">
      <c r="A10147" s="421">
        <v>10146</v>
      </c>
      <c r="B10147" s="422" t="s">
        <v>7711</v>
      </c>
      <c r="C10147" s="422" t="s">
        <v>11561</v>
      </c>
      <c r="D10147" s="422" t="s">
        <v>14162</v>
      </c>
      <c r="E10147" s="422" t="s">
        <v>14166</v>
      </c>
      <c r="F10147" s="438">
        <v>39980000</v>
      </c>
      <c r="G10147" s="423">
        <v>2023</v>
      </c>
      <c r="H10147" s="424">
        <f>VLOOKUP(G10147,[3]잔가율!$B$3:$C$33,2,FALSE)</f>
        <v>0.82599999999999996</v>
      </c>
      <c r="I10147" s="434">
        <f t="shared" si="158"/>
        <v>33023480</v>
      </c>
    </row>
    <row r="10148" spans="1:9">
      <c r="A10148" s="421">
        <v>10147</v>
      </c>
      <c r="B10148" s="422" t="s">
        <v>7711</v>
      </c>
      <c r="C10148" s="422" t="s">
        <v>11561</v>
      </c>
      <c r="D10148" s="422" t="s">
        <v>14162</v>
      </c>
      <c r="E10148" s="422" t="s">
        <v>14167</v>
      </c>
      <c r="F10148" s="438">
        <v>47660000</v>
      </c>
      <c r="G10148" s="423">
        <v>2023</v>
      </c>
      <c r="H10148" s="424">
        <f>VLOOKUP(G10148,[3]잔가율!$B$3:$C$33,2,FALSE)</f>
        <v>0.82599999999999996</v>
      </c>
      <c r="I10148" s="434">
        <f t="shared" si="158"/>
        <v>39367160</v>
      </c>
    </row>
    <row r="10149" spans="1:9">
      <c r="A10149" s="421">
        <v>10148</v>
      </c>
      <c r="B10149" s="422" t="s">
        <v>7711</v>
      </c>
      <c r="C10149" s="422" t="s">
        <v>11561</v>
      </c>
      <c r="D10149" s="422" t="s">
        <v>14162</v>
      </c>
      <c r="E10149" s="422" t="s">
        <v>14168</v>
      </c>
      <c r="F10149" s="438">
        <v>44520000</v>
      </c>
      <c r="G10149" s="423">
        <v>2023</v>
      </c>
      <c r="H10149" s="424">
        <f>VLOOKUP(G10149,[3]잔가율!$B$3:$C$33,2,FALSE)</f>
        <v>0.82599999999999996</v>
      </c>
      <c r="I10149" s="434">
        <f t="shared" si="158"/>
        <v>36773520</v>
      </c>
    </row>
    <row r="10150" spans="1:9">
      <c r="A10150" s="421">
        <v>10149</v>
      </c>
      <c r="B10150" s="422" t="s">
        <v>7711</v>
      </c>
      <c r="C10150" s="422" t="s">
        <v>11561</v>
      </c>
      <c r="D10150" s="422" t="s">
        <v>14162</v>
      </c>
      <c r="E10150" s="422" t="s">
        <v>14169</v>
      </c>
      <c r="F10150" s="438">
        <v>46760000</v>
      </c>
      <c r="G10150" s="423">
        <v>2023</v>
      </c>
      <c r="H10150" s="424">
        <f>VLOOKUP(G10150,[3]잔가율!$B$3:$C$33,2,FALSE)</f>
        <v>0.82599999999999996</v>
      </c>
      <c r="I10150" s="434">
        <f t="shared" si="158"/>
        <v>38623760</v>
      </c>
    </row>
    <row r="10151" spans="1:9">
      <c r="A10151" s="421">
        <v>10150</v>
      </c>
      <c r="B10151" s="422" t="s">
        <v>7711</v>
      </c>
      <c r="C10151" s="422" t="s">
        <v>11561</v>
      </c>
      <c r="D10151" s="422" t="s">
        <v>14162</v>
      </c>
      <c r="E10151" s="422" t="s">
        <v>14170</v>
      </c>
      <c r="F10151" s="438">
        <v>58470000</v>
      </c>
      <c r="G10151" s="423">
        <v>2023</v>
      </c>
      <c r="H10151" s="424">
        <f>VLOOKUP(G10151,[3]잔가율!$B$3:$C$33,2,FALSE)</f>
        <v>0.82599999999999996</v>
      </c>
      <c r="I10151" s="434">
        <f t="shared" si="158"/>
        <v>48296220</v>
      </c>
    </row>
    <row r="10152" spans="1:9">
      <c r="A10152" s="421">
        <v>10151</v>
      </c>
      <c r="B10152" s="422" t="s">
        <v>7711</v>
      </c>
      <c r="C10152" s="422" t="s">
        <v>11561</v>
      </c>
      <c r="D10152" s="422" t="s">
        <v>14162</v>
      </c>
      <c r="E10152" s="422" t="s">
        <v>14171</v>
      </c>
      <c r="F10152" s="438">
        <v>46460000</v>
      </c>
      <c r="G10152" s="423">
        <v>2023</v>
      </c>
      <c r="H10152" s="424">
        <f>VLOOKUP(G10152,[3]잔가율!$B$3:$C$33,2,FALSE)</f>
        <v>0.82599999999999996</v>
      </c>
      <c r="I10152" s="434">
        <f t="shared" si="158"/>
        <v>38375960</v>
      </c>
    </row>
    <row r="10153" spans="1:9">
      <c r="A10153" s="421">
        <v>10152</v>
      </c>
      <c r="B10153" s="422" t="s">
        <v>7711</v>
      </c>
      <c r="C10153" s="422" t="s">
        <v>11561</v>
      </c>
      <c r="D10153" s="422" t="s">
        <v>14162</v>
      </c>
      <c r="E10153" s="422" t="s">
        <v>14172</v>
      </c>
      <c r="F10153" s="438">
        <v>45280000</v>
      </c>
      <c r="G10153" s="423">
        <v>2023</v>
      </c>
      <c r="H10153" s="424">
        <f>VLOOKUP(G10153,[3]잔가율!$B$3:$C$33,2,FALSE)</f>
        <v>0.82599999999999996</v>
      </c>
      <c r="I10153" s="434">
        <f t="shared" si="158"/>
        <v>37401280</v>
      </c>
    </row>
    <row r="10154" spans="1:9">
      <c r="A10154" s="421">
        <v>10153</v>
      </c>
      <c r="B10154" s="422" t="s">
        <v>7711</v>
      </c>
      <c r="C10154" s="422" t="s">
        <v>11561</v>
      </c>
      <c r="D10154" s="422" t="s">
        <v>14162</v>
      </c>
      <c r="E10154" s="422" t="s">
        <v>14173</v>
      </c>
      <c r="F10154" s="438">
        <v>64180000</v>
      </c>
      <c r="G10154" s="423">
        <v>2023</v>
      </c>
      <c r="H10154" s="424">
        <f>VLOOKUP(G10154,[3]잔가율!$B$3:$C$33,2,FALSE)</f>
        <v>0.82599999999999996</v>
      </c>
      <c r="I10154" s="434">
        <f t="shared" si="158"/>
        <v>53012680</v>
      </c>
    </row>
    <row r="10155" spans="1:9">
      <c r="A10155" s="421">
        <v>10154</v>
      </c>
      <c r="B10155" s="422" t="s">
        <v>7711</v>
      </c>
      <c r="C10155" s="422" t="s">
        <v>11561</v>
      </c>
      <c r="D10155" s="422" t="s">
        <v>14162</v>
      </c>
      <c r="E10155" s="422" t="s">
        <v>14174</v>
      </c>
      <c r="F10155" s="438">
        <v>52410000</v>
      </c>
      <c r="G10155" s="423">
        <v>2023</v>
      </c>
      <c r="H10155" s="424">
        <f>VLOOKUP(G10155,[3]잔가율!$B$3:$C$33,2,FALSE)</f>
        <v>0.82599999999999996</v>
      </c>
      <c r="I10155" s="434">
        <f t="shared" si="158"/>
        <v>43290660</v>
      </c>
    </row>
    <row r="10156" spans="1:9">
      <c r="A10156" s="421">
        <v>10155</v>
      </c>
      <c r="B10156" s="422" t="s">
        <v>7711</v>
      </c>
      <c r="C10156" s="422" t="s">
        <v>11561</v>
      </c>
      <c r="D10156" s="422" t="s">
        <v>14162</v>
      </c>
      <c r="E10156" s="422" t="s">
        <v>14175</v>
      </c>
      <c r="F10156" s="438">
        <v>57470000</v>
      </c>
      <c r="G10156" s="423">
        <v>2023</v>
      </c>
      <c r="H10156" s="424">
        <f>VLOOKUP(G10156,[3]잔가율!$B$3:$C$33,2,FALSE)</f>
        <v>0.82599999999999996</v>
      </c>
      <c r="I10156" s="434">
        <f t="shared" si="158"/>
        <v>47470220</v>
      </c>
    </row>
    <row r="10157" spans="1:9">
      <c r="A10157" s="421">
        <v>10156</v>
      </c>
      <c r="B10157" s="422" t="s">
        <v>7711</v>
      </c>
      <c r="C10157" s="422" t="s">
        <v>11561</v>
      </c>
      <c r="D10157" s="422" t="s">
        <v>14162</v>
      </c>
      <c r="E10157" s="422" t="s">
        <v>14176</v>
      </c>
      <c r="F10157" s="438">
        <v>43330000</v>
      </c>
      <c r="G10157" s="423">
        <v>2023</v>
      </c>
      <c r="H10157" s="424">
        <f>VLOOKUP(G10157,[3]잔가율!$B$3:$C$33,2,FALSE)</f>
        <v>0.82599999999999996</v>
      </c>
      <c r="I10157" s="434">
        <f t="shared" si="158"/>
        <v>35790580</v>
      </c>
    </row>
    <row r="10158" spans="1:9">
      <c r="A10158" s="421">
        <v>10157</v>
      </c>
      <c r="B10158" s="422" t="s">
        <v>7711</v>
      </c>
      <c r="C10158" s="422" t="s">
        <v>11561</v>
      </c>
      <c r="D10158" s="422" t="s">
        <v>14162</v>
      </c>
      <c r="E10158" s="422" t="s">
        <v>14177</v>
      </c>
      <c r="F10158" s="438">
        <v>44260000</v>
      </c>
      <c r="G10158" s="423">
        <v>2023</v>
      </c>
      <c r="H10158" s="424">
        <f>VLOOKUP(G10158,[3]잔가율!$B$3:$C$33,2,FALSE)</f>
        <v>0.82599999999999996</v>
      </c>
      <c r="I10158" s="434">
        <f t="shared" si="158"/>
        <v>36558760</v>
      </c>
    </row>
    <row r="10159" spans="1:9">
      <c r="A10159" s="421">
        <v>10158</v>
      </c>
      <c r="B10159" s="422" t="s">
        <v>7711</v>
      </c>
      <c r="C10159" s="422" t="s">
        <v>11561</v>
      </c>
      <c r="D10159" s="422" t="s">
        <v>14162</v>
      </c>
      <c r="E10159" s="422" t="s">
        <v>14178</v>
      </c>
      <c r="F10159" s="438">
        <v>45900000</v>
      </c>
      <c r="G10159" s="423">
        <v>2023</v>
      </c>
      <c r="H10159" s="424">
        <f>VLOOKUP(G10159,[3]잔가율!$B$3:$C$33,2,FALSE)</f>
        <v>0.82599999999999996</v>
      </c>
      <c r="I10159" s="434">
        <f t="shared" si="158"/>
        <v>37913400</v>
      </c>
    </row>
    <row r="10160" spans="1:9">
      <c r="A10160" s="421">
        <v>10159</v>
      </c>
      <c r="B10160" s="422" t="s">
        <v>7711</v>
      </c>
      <c r="C10160" s="422" t="s">
        <v>11561</v>
      </c>
      <c r="D10160" s="422" t="s">
        <v>14162</v>
      </c>
      <c r="E10160" s="422" t="s">
        <v>14179</v>
      </c>
      <c r="F10160" s="438">
        <v>41490000</v>
      </c>
      <c r="G10160" s="423">
        <v>2023</v>
      </c>
      <c r="H10160" s="424">
        <f>VLOOKUP(G10160,[3]잔가율!$B$3:$C$33,2,FALSE)</f>
        <v>0.82599999999999996</v>
      </c>
      <c r="I10160" s="434">
        <f t="shared" si="158"/>
        <v>34270740</v>
      </c>
    </row>
    <row r="10161" spans="1:9">
      <c r="A10161" s="421">
        <v>10160</v>
      </c>
      <c r="B10161" s="422" t="s">
        <v>7711</v>
      </c>
      <c r="C10161" s="422" t="s">
        <v>11561</v>
      </c>
      <c r="D10161" s="422" t="s">
        <v>14162</v>
      </c>
      <c r="E10161" s="422" t="s">
        <v>14180</v>
      </c>
      <c r="F10161" s="438">
        <v>38990000</v>
      </c>
      <c r="G10161" s="423">
        <v>2023</v>
      </c>
      <c r="H10161" s="424">
        <f>VLOOKUP(G10161,[3]잔가율!$B$3:$C$33,2,FALSE)</f>
        <v>0.82599999999999996</v>
      </c>
      <c r="I10161" s="434">
        <f t="shared" si="158"/>
        <v>32205740</v>
      </c>
    </row>
    <row r="10162" spans="1:9">
      <c r="A10162" s="421">
        <v>10161</v>
      </c>
      <c r="B10162" s="422" t="s">
        <v>7711</v>
      </c>
      <c r="C10162" s="422" t="s">
        <v>11561</v>
      </c>
      <c r="D10162" s="422" t="s">
        <v>14162</v>
      </c>
      <c r="E10162" s="422" t="s">
        <v>14181</v>
      </c>
      <c r="F10162" s="438">
        <v>41510000</v>
      </c>
      <c r="G10162" s="423">
        <v>2023</v>
      </c>
      <c r="H10162" s="424">
        <f>VLOOKUP(G10162,[3]잔가율!$B$3:$C$33,2,FALSE)</f>
        <v>0.82599999999999996</v>
      </c>
      <c r="I10162" s="434">
        <f t="shared" si="158"/>
        <v>34287260</v>
      </c>
    </row>
    <row r="10163" spans="1:9">
      <c r="A10163" s="421">
        <v>10162</v>
      </c>
      <c r="B10163" s="422" t="s">
        <v>7711</v>
      </c>
      <c r="C10163" s="422" t="s">
        <v>11561</v>
      </c>
      <c r="D10163" s="422" t="s">
        <v>14162</v>
      </c>
      <c r="E10163" s="422" t="s">
        <v>14182</v>
      </c>
      <c r="F10163" s="438">
        <v>36690000</v>
      </c>
      <c r="G10163" s="423">
        <v>2023</v>
      </c>
      <c r="H10163" s="424">
        <f>VLOOKUP(G10163,[3]잔가율!$B$3:$C$33,2,FALSE)</f>
        <v>0.82599999999999996</v>
      </c>
      <c r="I10163" s="434">
        <f t="shared" si="158"/>
        <v>30305940</v>
      </c>
    </row>
    <row r="10164" spans="1:9">
      <c r="A10164" s="421">
        <v>10163</v>
      </c>
      <c r="B10164" s="422" t="s">
        <v>7711</v>
      </c>
      <c r="C10164" s="422" t="s">
        <v>11561</v>
      </c>
      <c r="D10164" s="422" t="s">
        <v>14162</v>
      </c>
      <c r="E10164" s="422" t="s">
        <v>14183</v>
      </c>
      <c r="F10164" s="438">
        <v>36030000</v>
      </c>
      <c r="G10164" s="423">
        <v>2023</v>
      </c>
      <c r="H10164" s="424">
        <f>VLOOKUP(G10164,[3]잔가율!$B$3:$C$33,2,FALSE)</f>
        <v>0.82599999999999996</v>
      </c>
      <c r="I10164" s="434">
        <f t="shared" si="158"/>
        <v>29760780</v>
      </c>
    </row>
    <row r="10165" spans="1:9">
      <c r="A10165" s="421">
        <v>10164</v>
      </c>
      <c r="B10165" s="422" t="s">
        <v>7711</v>
      </c>
      <c r="C10165" s="422" t="s">
        <v>11561</v>
      </c>
      <c r="D10165" s="422" t="s">
        <v>14162</v>
      </c>
      <c r="E10165" s="422" t="s">
        <v>14184</v>
      </c>
      <c r="F10165" s="438">
        <v>38650000</v>
      </c>
      <c r="G10165" s="423">
        <v>2023</v>
      </c>
      <c r="H10165" s="424">
        <f>VLOOKUP(G10165,[3]잔가율!$B$3:$C$33,2,FALSE)</f>
        <v>0.82599999999999996</v>
      </c>
      <c r="I10165" s="434">
        <f t="shared" si="158"/>
        <v>31924900</v>
      </c>
    </row>
    <row r="10166" spans="1:9">
      <c r="A10166" s="421">
        <v>10165</v>
      </c>
      <c r="B10166" s="422" t="s">
        <v>7711</v>
      </c>
      <c r="C10166" s="422" t="s">
        <v>11561</v>
      </c>
      <c r="D10166" s="422" t="s">
        <v>14162</v>
      </c>
      <c r="E10166" s="422" t="s">
        <v>14185</v>
      </c>
      <c r="F10166" s="438">
        <v>57100000</v>
      </c>
      <c r="G10166" s="423">
        <v>2023</v>
      </c>
      <c r="H10166" s="424">
        <f>VLOOKUP(G10166,[3]잔가율!$B$3:$C$33,2,FALSE)</f>
        <v>0.82599999999999996</v>
      </c>
      <c r="I10166" s="434">
        <f t="shared" si="158"/>
        <v>47164600</v>
      </c>
    </row>
    <row r="10167" spans="1:9">
      <c r="A10167" s="421">
        <v>10166</v>
      </c>
      <c r="B10167" s="422" t="s">
        <v>7711</v>
      </c>
      <c r="C10167" s="422" t="s">
        <v>11561</v>
      </c>
      <c r="D10167" s="422" t="s">
        <v>14162</v>
      </c>
      <c r="E10167" s="422" t="s">
        <v>14186</v>
      </c>
      <c r="F10167" s="438">
        <v>56300000</v>
      </c>
      <c r="G10167" s="423">
        <v>2023</v>
      </c>
      <c r="H10167" s="424">
        <f>VLOOKUP(G10167,[3]잔가율!$B$3:$C$33,2,FALSE)</f>
        <v>0.82599999999999996</v>
      </c>
      <c r="I10167" s="434">
        <f t="shared" si="158"/>
        <v>46503800</v>
      </c>
    </row>
    <row r="10168" spans="1:9">
      <c r="A10168" s="421">
        <v>10167</v>
      </c>
      <c r="B10168" s="422" t="s">
        <v>7711</v>
      </c>
      <c r="C10168" s="422" t="s">
        <v>11561</v>
      </c>
      <c r="D10168" s="422" t="s">
        <v>14162</v>
      </c>
      <c r="E10168" s="422" t="s">
        <v>14187</v>
      </c>
      <c r="F10168" s="438">
        <v>56120000</v>
      </c>
      <c r="G10168" s="423">
        <v>2023</v>
      </c>
      <c r="H10168" s="424">
        <f>VLOOKUP(G10168,[3]잔가율!$B$3:$C$33,2,FALSE)</f>
        <v>0.82599999999999996</v>
      </c>
      <c r="I10168" s="434">
        <f t="shared" si="158"/>
        <v>46355120</v>
      </c>
    </row>
    <row r="10169" spans="1:9">
      <c r="A10169" s="421">
        <v>10168</v>
      </c>
      <c r="B10169" s="422" t="s">
        <v>7711</v>
      </c>
      <c r="C10169" s="422" t="s">
        <v>11561</v>
      </c>
      <c r="D10169" s="422" t="s">
        <v>14162</v>
      </c>
      <c r="E10169" s="422" t="s">
        <v>14188</v>
      </c>
      <c r="F10169" s="438">
        <v>56000000</v>
      </c>
      <c r="G10169" s="423">
        <v>2023</v>
      </c>
      <c r="H10169" s="424">
        <f>VLOOKUP(G10169,[3]잔가율!$B$3:$C$33,2,FALSE)</f>
        <v>0.82599999999999996</v>
      </c>
      <c r="I10169" s="434">
        <f t="shared" si="158"/>
        <v>46256000</v>
      </c>
    </row>
    <row r="10170" spans="1:9">
      <c r="A10170" s="421">
        <v>10169</v>
      </c>
      <c r="B10170" s="422" t="s">
        <v>7711</v>
      </c>
      <c r="C10170" s="422" t="s">
        <v>11561</v>
      </c>
      <c r="D10170" s="422" t="s">
        <v>14162</v>
      </c>
      <c r="E10170" s="422" t="s">
        <v>14189</v>
      </c>
      <c r="F10170" s="438">
        <v>47020000</v>
      </c>
      <c r="G10170" s="423">
        <v>2023</v>
      </c>
      <c r="H10170" s="424">
        <f>VLOOKUP(G10170,[3]잔가율!$B$3:$C$33,2,FALSE)</f>
        <v>0.82599999999999996</v>
      </c>
      <c r="I10170" s="434">
        <f t="shared" si="158"/>
        <v>38838520</v>
      </c>
    </row>
    <row r="10171" spans="1:9">
      <c r="A10171" s="421">
        <v>10170</v>
      </c>
      <c r="B10171" s="422" t="s">
        <v>7711</v>
      </c>
      <c r="C10171" s="422" t="s">
        <v>11561</v>
      </c>
      <c r="D10171" s="422" t="s">
        <v>14162</v>
      </c>
      <c r="E10171" s="422" t="s">
        <v>14190</v>
      </c>
      <c r="F10171" s="438">
        <v>49400000</v>
      </c>
      <c r="G10171" s="423">
        <v>2023</v>
      </c>
      <c r="H10171" s="424">
        <f>VLOOKUP(G10171,[3]잔가율!$B$3:$C$33,2,FALSE)</f>
        <v>0.82599999999999996</v>
      </c>
      <c r="I10171" s="434">
        <f t="shared" si="158"/>
        <v>40804400</v>
      </c>
    </row>
    <row r="10172" spans="1:9">
      <c r="A10172" s="421">
        <v>10171</v>
      </c>
      <c r="B10172" s="422" t="s">
        <v>7711</v>
      </c>
      <c r="C10172" s="422" t="s">
        <v>11561</v>
      </c>
      <c r="D10172" s="422" t="s">
        <v>14162</v>
      </c>
      <c r="E10172" s="422" t="s">
        <v>14191</v>
      </c>
      <c r="F10172" s="438">
        <v>45600000</v>
      </c>
      <c r="G10172" s="423">
        <v>2023</v>
      </c>
      <c r="H10172" s="424">
        <f>VLOOKUP(G10172,[3]잔가율!$B$3:$C$33,2,FALSE)</f>
        <v>0.82599999999999996</v>
      </c>
      <c r="I10172" s="434">
        <f t="shared" si="158"/>
        <v>37665600</v>
      </c>
    </row>
    <row r="10173" spans="1:9">
      <c r="A10173" s="421">
        <v>10172</v>
      </c>
      <c r="B10173" s="422" t="s">
        <v>7711</v>
      </c>
      <c r="C10173" s="422" t="s">
        <v>11561</v>
      </c>
      <c r="D10173" s="422" t="s">
        <v>14162</v>
      </c>
      <c r="E10173" s="422" t="s">
        <v>14192</v>
      </c>
      <c r="F10173" s="438">
        <v>48630000</v>
      </c>
      <c r="G10173" s="423">
        <v>2023</v>
      </c>
      <c r="H10173" s="424">
        <f>VLOOKUP(G10173,[3]잔가율!$B$3:$C$33,2,FALSE)</f>
        <v>0.82599999999999996</v>
      </c>
      <c r="I10173" s="434">
        <f t="shared" si="158"/>
        <v>40168380</v>
      </c>
    </row>
    <row r="10174" spans="1:9">
      <c r="A10174" s="421">
        <v>10173</v>
      </c>
      <c r="B10174" s="422" t="s">
        <v>7711</v>
      </c>
      <c r="C10174" s="422" t="s">
        <v>11561</v>
      </c>
      <c r="D10174" s="422" t="s">
        <v>14162</v>
      </c>
      <c r="E10174" s="422" t="s">
        <v>14193</v>
      </c>
      <c r="F10174" s="438">
        <v>28520000</v>
      </c>
      <c r="G10174" s="423">
        <v>2023</v>
      </c>
      <c r="H10174" s="424">
        <f>VLOOKUP(G10174,[3]잔가율!$B$3:$C$33,2,FALSE)</f>
        <v>0.82599999999999996</v>
      </c>
      <c r="I10174" s="434">
        <f t="shared" si="158"/>
        <v>23557520</v>
      </c>
    </row>
    <row r="10175" spans="1:9">
      <c r="A10175" s="421">
        <v>10174</v>
      </c>
      <c r="B10175" s="422" t="s">
        <v>7711</v>
      </c>
      <c r="C10175" s="422" t="s">
        <v>11561</v>
      </c>
      <c r="D10175" s="422" t="s">
        <v>14162</v>
      </c>
      <c r="E10175" s="422" t="s">
        <v>14194</v>
      </c>
      <c r="F10175" s="438">
        <v>44690000</v>
      </c>
      <c r="G10175" s="423">
        <v>2023</v>
      </c>
      <c r="H10175" s="424">
        <f>VLOOKUP(G10175,[3]잔가율!$B$3:$C$33,2,FALSE)</f>
        <v>0.82599999999999996</v>
      </c>
      <c r="I10175" s="434">
        <f t="shared" si="158"/>
        <v>36913940</v>
      </c>
    </row>
    <row r="10176" spans="1:9">
      <c r="A10176" s="421">
        <v>10175</v>
      </c>
      <c r="B10176" s="422" t="s">
        <v>7711</v>
      </c>
      <c r="C10176" s="422" t="s">
        <v>11561</v>
      </c>
      <c r="D10176" s="422" t="s">
        <v>14162</v>
      </c>
      <c r="E10176" s="422" t="s">
        <v>14195</v>
      </c>
      <c r="F10176" s="438">
        <v>42640000</v>
      </c>
      <c r="G10176" s="423">
        <v>2023</v>
      </c>
      <c r="H10176" s="424">
        <f>VLOOKUP(G10176,[3]잔가율!$B$3:$C$33,2,FALSE)</f>
        <v>0.82599999999999996</v>
      </c>
      <c r="I10176" s="434">
        <f t="shared" si="158"/>
        <v>35220640</v>
      </c>
    </row>
    <row r="10177" spans="1:9">
      <c r="A10177" s="421">
        <v>10176</v>
      </c>
      <c r="B10177" s="422" t="s">
        <v>7711</v>
      </c>
      <c r="C10177" s="422" t="s">
        <v>11561</v>
      </c>
      <c r="D10177" s="422" t="s">
        <v>14162</v>
      </c>
      <c r="E10177" s="422" t="s">
        <v>14196</v>
      </c>
      <c r="F10177" s="438">
        <v>45340000</v>
      </c>
      <c r="G10177" s="423">
        <v>2023</v>
      </c>
      <c r="H10177" s="424">
        <f>VLOOKUP(G10177,[3]잔가율!$B$3:$C$33,2,FALSE)</f>
        <v>0.82599999999999996</v>
      </c>
      <c r="I10177" s="434">
        <f t="shared" si="158"/>
        <v>37450840</v>
      </c>
    </row>
    <row r="10178" spans="1:9">
      <c r="A10178" s="421">
        <v>10177</v>
      </c>
      <c r="B10178" s="422" t="s">
        <v>7711</v>
      </c>
      <c r="C10178" s="422" t="s">
        <v>11561</v>
      </c>
      <c r="D10178" s="422" t="s">
        <v>14162</v>
      </c>
      <c r="E10178" s="422" t="s">
        <v>14197</v>
      </c>
      <c r="F10178" s="438">
        <v>50460000</v>
      </c>
      <c r="G10178" s="423">
        <v>2023</v>
      </c>
      <c r="H10178" s="424">
        <f>VLOOKUP(G10178,[3]잔가율!$B$3:$C$33,2,FALSE)</f>
        <v>0.82599999999999996</v>
      </c>
      <c r="I10178" s="434">
        <f t="shared" ref="I10178:I10241" si="159">ROUNDDOWN(F10178*H10178,0)</f>
        <v>41679960</v>
      </c>
    </row>
    <row r="10179" spans="1:9">
      <c r="A10179" s="421">
        <v>10178</v>
      </c>
      <c r="B10179" s="422" t="s">
        <v>7711</v>
      </c>
      <c r="C10179" s="422" t="s">
        <v>11561</v>
      </c>
      <c r="D10179" s="422" t="s">
        <v>14162</v>
      </c>
      <c r="E10179" s="422" t="s">
        <v>14198</v>
      </c>
      <c r="F10179" s="438">
        <v>52740000</v>
      </c>
      <c r="G10179" s="423">
        <v>2023</v>
      </c>
      <c r="H10179" s="424">
        <f>VLOOKUP(G10179,[3]잔가율!$B$3:$C$33,2,FALSE)</f>
        <v>0.82599999999999996</v>
      </c>
      <c r="I10179" s="434">
        <f t="shared" si="159"/>
        <v>43563240</v>
      </c>
    </row>
    <row r="10180" spans="1:9">
      <c r="A10180" s="421">
        <v>10179</v>
      </c>
      <c r="B10180" s="422" t="s">
        <v>7711</v>
      </c>
      <c r="C10180" s="422" t="s">
        <v>11561</v>
      </c>
      <c r="D10180" s="422" t="s">
        <v>14162</v>
      </c>
      <c r="E10180" s="422" t="s">
        <v>14199</v>
      </c>
      <c r="F10180" s="438">
        <v>51010000</v>
      </c>
      <c r="G10180" s="423">
        <v>2023</v>
      </c>
      <c r="H10180" s="424">
        <f>VLOOKUP(G10180,[3]잔가율!$B$3:$C$33,2,FALSE)</f>
        <v>0.82599999999999996</v>
      </c>
      <c r="I10180" s="434">
        <f t="shared" si="159"/>
        <v>42134260</v>
      </c>
    </row>
    <row r="10181" spans="1:9">
      <c r="A10181" s="421">
        <v>10180</v>
      </c>
      <c r="B10181" s="422" t="s">
        <v>7711</v>
      </c>
      <c r="C10181" s="422" t="s">
        <v>11561</v>
      </c>
      <c r="D10181" s="422" t="s">
        <v>14162</v>
      </c>
      <c r="E10181" s="422" t="s">
        <v>14200</v>
      </c>
      <c r="F10181" s="438">
        <v>52610000</v>
      </c>
      <c r="G10181" s="423">
        <v>2023</v>
      </c>
      <c r="H10181" s="424">
        <f>VLOOKUP(G10181,[3]잔가율!$B$3:$C$33,2,FALSE)</f>
        <v>0.82599999999999996</v>
      </c>
      <c r="I10181" s="434">
        <f t="shared" si="159"/>
        <v>43455860</v>
      </c>
    </row>
    <row r="10182" spans="1:9">
      <c r="A10182" s="421">
        <v>10181</v>
      </c>
      <c r="B10182" s="422" t="s">
        <v>7711</v>
      </c>
      <c r="C10182" s="422" t="s">
        <v>11561</v>
      </c>
      <c r="D10182" s="422" t="s">
        <v>14162</v>
      </c>
      <c r="E10182" s="422" t="s">
        <v>14201</v>
      </c>
      <c r="F10182" s="438">
        <v>51480000</v>
      </c>
      <c r="G10182" s="423">
        <v>2023</v>
      </c>
      <c r="H10182" s="424">
        <f>VLOOKUP(G10182,[3]잔가율!$B$3:$C$33,2,FALSE)</f>
        <v>0.82599999999999996</v>
      </c>
      <c r="I10182" s="434">
        <f t="shared" si="159"/>
        <v>42522480</v>
      </c>
    </row>
    <row r="10183" spans="1:9">
      <c r="A10183" s="421">
        <v>10182</v>
      </c>
      <c r="B10183" s="422" t="s">
        <v>7711</v>
      </c>
      <c r="C10183" s="422" t="s">
        <v>11561</v>
      </c>
      <c r="D10183" s="422" t="s">
        <v>14162</v>
      </c>
      <c r="E10183" s="422" t="s">
        <v>14202</v>
      </c>
      <c r="F10183" s="438">
        <v>40240000</v>
      </c>
      <c r="G10183" s="423">
        <v>2023</v>
      </c>
      <c r="H10183" s="424">
        <f>VLOOKUP(G10183,[3]잔가율!$B$3:$C$33,2,FALSE)</f>
        <v>0.82599999999999996</v>
      </c>
      <c r="I10183" s="434">
        <f t="shared" si="159"/>
        <v>33238240</v>
      </c>
    </row>
    <row r="10184" spans="1:9">
      <c r="A10184" s="421">
        <v>10183</v>
      </c>
      <c r="B10184" s="422" t="s">
        <v>7711</v>
      </c>
      <c r="C10184" s="422" t="s">
        <v>11561</v>
      </c>
      <c r="D10184" s="422" t="s">
        <v>14162</v>
      </c>
      <c r="E10184" s="422" t="s">
        <v>14203</v>
      </c>
      <c r="F10184" s="438">
        <v>60100000</v>
      </c>
      <c r="G10184" s="423">
        <v>2023</v>
      </c>
      <c r="H10184" s="424">
        <f>VLOOKUP(G10184,[3]잔가율!$B$3:$C$33,2,FALSE)</f>
        <v>0.82599999999999996</v>
      </c>
      <c r="I10184" s="434">
        <f t="shared" si="159"/>
        <v>49642600</v>
      </c>
    </row>
    <row r="10185" spans="1:9">
      <c r="A10185" s="421">
        <v>10184</v>
      </c>
      <c r="B10185" s="422" t="s">
        <v>7711</v>
      </c>
      <c r="C10185" s="422" t="s">
        <v>11561</v>
      </c>
      <c r="D10185" s="422" t="s">
        <v>14162</v>
      </c>
      <c r="E10185" s="422" t="s">
        <v>14204</v>
      </c>
      <c r="F10185" s="438">
        <v>38370000</v>
      </c>
      <c r="G10185" s="423">
        <v>2023</v>
      </c>
      <c r="H10185" s="424">
        <f>VLOOKUP(G10185,[3]잔가율!$B$3:$C$33,2,FALSE)</f>
        <v>0.82599999999999996</v>
      </c>
      <c r="I10185" s="434">
        <f t="shared" si="159"/>
        <v>31693620</v>
      </c>
    </row>
    <row r="10186" spans="1:9">
      <c r="A10186" s="421">
        <v>10185</v>
      </c>
      <c r="B10186" s="422" t="s">
        <v>7711</v>
      </c>
      <c r="C10186" s="422" t="s">
        <v>11561</v>
      </c>
      <c r="D10186" s="422" t="s">
        <v>14162</v>
      </c>
      <c r="E10186" s="422" t="s">
        <v>14205</v>
      </c>
      <c r="F10186" s="438">
        <v>59970000</v>
      </c>
      <c r="G10186" s="423">
        <v>2023</v>
      </c>
      <c r="H10186" s="424">
        <f>VLOOKUP(G10186,[3]잔가율!$B$3:$C$33,2,FALSE)</f>
        <v>0.82599999999999996</v>
      </c>
      <c r="I10186" s="434">
        <f t="shared" si="159"/>
        <v>49535220</v>
      </c>
    </row>
    <row r="10187" spans="1:9">
      <c r="A10187" s="421">
        <v>10186</v>
      </c>
      <c r="B10187" s="422" t="s">
        <v>7711</v>
      </c>
      <c r="C10187" s="422" t="s">
        <v>11561</v>
      </c>
      <c r="D10187" s="422" t="s">
        <v>14162</v>
      </c>
      <c r="E10187" s="422" t="s">
        <v>14206</v>
      </c>
      <c r="F10187" s="438">
        <v>60350000</v>
      </c>
      <c r="G10187" s="423">
        <v>2023</v>
      </c>
      <c r="H10187" s="424">
        <f>VLOOKUP(G10187,[3]잔가율!$B$3:$C$33,2,FALSE)</f>
        <v>0.82599999999999996</v>
      </c>
      <c r="I10187" s="434">
        <f t="shared" si="159"/>
        <v>49849100</v>
      </c>
    </row>
    <row r="10188" spans="1:9">
      <c r="A10188" s="421">
        <v>10187</v>
      </c>
      <c r="B10188" s="422" t="s">
        <v>7711</v>
      </c>
      <c r="C10188" s="422" t="s">
        <v>11561</v>
      </c>
      <c r="D10188" s="422" t="s">
        <v>14162</v>
      </c>
      <c r="E10188" s="422" t="s">
        <v>14207</v>
      </c>
      <c r="F10188" s="438">
        <v>60600000</v>
      </c>
      <c r="G10188" s="423">
        <v>2023</v>
      </c>
      <c r="H10188" s="424">
        <f>VLOOKUP(G10188,[3]잔가율!$B$3:$C$33,2,FALSE)</f>
        <v>0.82599999999999996</v>
      </c>
      <c r="I10188" s="434">
        <f t="shared" si="159"/>
        <v>50055600</v>
      </c>
    </row>
    <row r="10189" spans="1:9">
      <c r="A10189" s="421">
        <v>10188</v>
      </c>
      <c r="B10189" s="422" t="s">
        <v>7711</v>
      </c>
      <c r="C10189" s="422" t="s">
        <v>11561</v>
      </c>
      <c r="D10189" s="422" t="s">
        <v>14162</v>
      </c>
      <c r="E10189" s="422" t="s">
        <v>14208</v>
      </c>
      <c r="F10189" s="438">
        <v>58910000</v>
      </c>
      <c r="G10189" s="423">
        <v>2023</v>
      </c>
      <c r="H10189" s="424">
        <f>VLOOKUP(G10189,[3]잔가율!$B$3:$C$33,2,FALSE)</f>
        <v>0.82599999999999996</v>
      </c>
      <c r="I10189" s="434">
        <f t="shared" si="159"/>
        <v>48659660</v>
      </c>
    </row>
    <row r="10190" spans="1:9">
      <c r="A10190" s="421">
        <v>10189</v>
      </c>
      <c r="B10190" s="422" t="s">
        <v>7711</v>
      </c>
      <c r="C10190" s="422" t="s">
        <v>11561</v>
      </c>
      <c r="D10190" s="422" t="s">
        <v>14162</v>
      </c>
      <c r="E10190" s="422" t="s">
        <v>14209</v>
      </c>
      <c r="F10190" s="438">
        <v>39800000</v>
      </c>
      <c r="G10190" s="423">
        <v>2023</v>
      </c>
      <c r="H10190" s="424">
        <f>VLOOKUP(G10190,[3]잔가율!$B$3:$C$33,2,FALSE)</f>
        <v>0.82599999999999996</v>
      </c>
      <c r="I10190" s="434">
        <f t="shared" si="159"/>
        <v>32874800</v>
      </c>
    </row>
    <row r="10191" spans="1:9">
      <c r="A10191" s="421">
        <v>10190</v>
      </c>
      <c r="B10191" s="422" t="s">
        <v>7711</v>
      </c>
      <c r="C10191" s="422" t="s">
        <v>11561</v>
      </c>
      <c r="D10191" s="422" t="s">
        <v>14162</v>
      </c>
      <c r="E10191" s="422" t="s">
        <v>14210</v>
      </c>
      <c r="F10191" s="438">
        <v>38500000</v>
      </c>
      <c r="G10191" s="423">
        <v>2023</v>
      </c>
      <c r="H10191" s="424">
        <f>VLOOKUP(G10191,[3]잔가율!$B$3:$C$33,2,FALSE)</f>
        <v>0.82599999999999996</v>
      </c>
      <c r="I10191" s="434">
        <f t="shared" si="159"/>
        <v>31801000</v>
      </c>
    </row>
    <row r="10192" spans="1:9">
      <c r="A10192" s="421">
        <v>10191</v>
      </c>
      <c r="B10192" s="422" t="s">
        <v>7711</v>
      </c>
      <c r="C10192" s="422" t="s">
        <v>11561</v>
      </c>
      <c r="D10192" s="422" t="s">
        <v>14162</v>
      </c>
      <c r="E10192" s="422" t="s">
        <v>14211</v>
      </c>
      <c r="F10192" s="438">
        <v>39390000</v>
      </c>
      <c r="G10192" s="423">
        <v>2023</v>
      </c>
      <c r="H10192" s="424">
        <f>VLOOKUP(G10192,[3]잔가율!$B$3:$C$33,2,FALSE)</f>
        <v>0.82599999999999996</v>
      </c>
      <c r="I10192" s="434">
        <f t="shared" si="159"/>
        <v>32536140</v>
      </c>
    </row>
    <row r="10193" spans="1:9">
      <c r="A10193" s="421">
        <v>10192</v>
      </c>
      <c r="B10193" s="422" t="s">
        <v>7711</v>
      </c>
      <c r="C10193" s="422" t="s">
        <v>11561</v>
      </c>
      <c r="D10193" s="422" t="s">
        <v>14162</v>
      </c>
      <c r="E10193" s="422" t="s">
        <v>14212</v>
      </c>
      <c r="F10193" s="438">
        <v>45300000</v>
      </c>
      <c r="G10193" s="423">
        <v>2023</v>
      </c>
      <c r="H10193" s="424">
        <f>VLOOKUP(G10193,[3]잔가율!$B$3:$C$33,2,FALSE)</f>
        <v>0.82599999999999996</v>
      </c>
      <c r="I10193" s="434">
        <f t="shared" si="159"/>
        <v>37417800</v>
      </c>
    </row>
    <row r="10194" spans="1:9">
      <c r="A10194" s="421">
        <v>10193</v>
      </c>
      <c r="B10194" s="422" t="s">
        <v>7711</v>
      </c>
      <c r="C10194" s="422" t="s">
        <v>11561</v>
      </c>
      <c r="D10194" s="422" t="s">
        <v>14162</v>
      </c>
      <c r="E10194" s="422" t="s">
        <v>14213</v>
      </c>
      <c r="F10194" s="438">
        <v>47450000</v>
      </c>
      <c r="G10194" s="423">
        <v>2023</v>
      </c>
      <c r="H10194" s="424">
        <f>VLOOKUP(G10194,[3]잔가율!$B$3:$C$33,2,FALSE)</f>
        <v>0.82599999999999996</v>
      </c>
      <c r="I10194" s="434">
        <f t="shared" si="159"/>
        <v>39193700</v>
      </c>
    </row>
    <row r="10195" spans="1:9">
      <c r="A10195" s="421">
        <v>10194</v>
      </c>
      <c r="B10195" s="422" t="s">
        <v>7711</v>
      </c>
      <c r="C10195" s="422" t="s">
        <v>11561</v>
      </c>
      <c r="D10195" s="422" t="s">
        <v>14162</v>
      </c>
      <c r="E10195" s="422" t="s">
        <v>14214</v>
      </c>
      <c r="F10195" s="438">
        <v>46600000</v>
      </c>
      <c r="G10195" s="423">
        <v>2023</v>
      </c>
      <c r="H10195" s="424">
        <f>VLOOKUP(G10195,[3]잔가율!$B$3:$C$33,2,FALSE)</f>
        <v>0.82599999999999996</v>
      </c>
      <c r="I10195" s="434">
        <f t="shared" si="159"/>
        <v>38491600</v>
      </c>
    </row>
    <row r="10196" spans="1:9">
      <c r="A10196" s="421">
        <v>10195</v>
      </c>
      <c r="B10196" s="422" t="s">
        <v>7711</v>
      </c>
      <c r="C10196" s="422" t="s">
        <v>11561</v>
      </c>
      <c r="D10196" s="422" t="s">
        <v>14162</v>
      </c>
      <c r="E10196" s="422" t="s">
        <v>14215</v>
      </c>
      <c r="F10196" s="438">
        <v>43700000</v>
      </c>
      <c r="G10196" s="423">
        <v>2023</v>
      </c>
      <c r="H10196" s="424">
        <f>VLOOKUP(G10196,[3]잔가율!$B$3:$C$33,2,FALSE)</f>
        <v>0.82599999999999996</v>
      </c>
      <c r="I10196" s="434">
        <f t="shared" si="159"/>
        <v>36096200</v>
      </c>
    </row>
    <row r="10197" spans="1:9">
      <c r="A10197" s="421">
        <v>10196</v>
      </c>
      <c r="B10197" s="422" t="s">
        <v>7711</v>
      </c>
      <c r="C10197" s="422" t="s">
        <v>11561</v>
      </c>
      <c r="D10197" s="422" t="s">
        <v>14162</v>
      </c>
      <c r="E10197" s="422" t="s">
        <v>14216</v>
      </c>
      <c r="F10197" s="438">
        <v>43400000</v>
      </c>
      <c r="G10197" s="423">
        <v>2023</v>
      </c>
      <c r="H10197" s="424">
        <f>VLOOKUP(G10197,[3]잔가율!$B$3:$C$33,2,FALSE)</f>
        <v>0.82599999999999996</v>
      </c>
      <c r="I10197" s="434">
        <f t="shared" si="159"/>
        <v>35848400</v>
      </c>
    </row>
    <row r="10198" spans="1:9">
      <c r="A10198" s="421">
        <v>10197</v>
      </c>
      <c r="B10198" s="422" t="s">
        <v>7711</v>
      </c>
      <c r="C10198" s="422" t="s">
        <v>11561</v>
      </c>
      <c r="D10198" s="422" t="s">
        <v>14162</v>
      </c>
      <c r="E10198" s="422" t="s">
        <v>14217</v>
      </c>
      <c r="F10198" s="438">
        <v>52860000</v>
      </c>
      <c r="G10198" s="423">
        <v>2023</v>
      </c>
      <c r="H10198" s="424">
        <f>VLOOKUP(G10198,[3]잔가율!$B$3:$C$33,2,FALSE)</f>
        <v>0.82599999999999996</v>
      </c>
      <c r="I10198" s="434">
        <f t="shared" si="159"/>
        <v>43662360</v>
      </c>
    </row>
    <row r="10199" spans="1:9">
      <c r="A10199" s="421">
        <v>10198</v>
      </c>
      <c r="B10199" s="422" t="s">
        <v>7711</v>
      </c>
      <c r="C10199" s="422" t="s">
        <v>11561</v>
      </c>
      <c r="D10199" s="422" t="s">
        <v>14162</v>
      </c>
      <c r="E10199" s="422" t="s">
        <v>14218</v>
      </c>
      <c r="F10199" s="438">
        <v>53900000</v>
      </c>
      <c r="G10199" s="423">
        <v>2023</v>
      </c>
      <c r="H10199" s="424">
        <f>VLOOKUP(G10199,[3]잔가율!$B$3:$C$33,2,FALSE)</f>
        <v>0.82599999999999996</v>
      </c>
      <c r="I10199" s="434">
        <f t="shared" si="159"/>
        <v>44521400</v>
      </c>
    </row>
    <row r="10200" spans="1:9">
      <c r="A10200" s="421">
        <v>10199</v>
      </c>
      <c r="B10200" s="422" t="s">
        <v>7711</v>
      </c>
      <c r="C10200" s="422" t="s">
        <v>11561</v>
      </c>
      <c r="D10200" s="422" t="s">
        <v>14162</v>
      </c>
      <c r="E10200" s="422" t="s">
        <v>14219</v>
      </c>
      <c r="F10200" s="438">
        <v>57220000</v>
      </c>
      <c r="G10200" s="423">
        <v>2023</v>
      </c>
      <c r="H10200" s="424">
        <f>VLOOKUP(G10200,[3]잔가율!$B$3:$C$33,2,FALSE)</f>
        <v>0.82599999999999996</v>
      </c>
      <c r="I10200" s="434">
        <f t="shared" si="159"/>
        <v>47263720</v>
      </c>
    </row>
    <row r="10201" spans="1:9">
      <c r="A10201" s="421">
        <v>10200</v>
      </c>
      <c r="B10201" s="422" t="s">
        <v>7711</v>
      </c>
      <c r="C10201" s="422" t="s">
        <v>11561</v>
      </c>
      <c r="D10201" s="422" t="s">
        <v>14162</v>
      </c>
      <c r="E10201" s="422" t="s">
        <v>14220</v>
      </c>
      <c r="F10201" s="438">
        <v>60200000</v>
      </c>
      <c r="G10201" s="423">
        <v>2023</v>
      </c>
      <c r="H10201" s="424">
        <f>VLOOKUP(G10201,[3]잔가율!$B$3:$C$33,2,FALSE)</f>
        <v>0.82599999999999996</v>
      </c>
      <c r="I10201" s="434">
        <f t="shared" si="159"/>
        <v>49725200</v>
      </c>
    </row>
    <row r="10202" spans="1:9">
      <c r="A10202" s="421">
        <v>10201</v>
      </c>
      <c r="B10202" s="422" t="s">
        <v>7711</v>
      </c>
      <c r="C10202" s="422" t="s">
        <v>11561</v>
      </c>
      <c r="D10202" s="422" t="s">
        <v>14162</v>
      </c>
      <c r="E10202" s="422" t="s">
        <v>14221</v>
      </c>
      <c r="F10202" s="438">
        <v>69600000</v>
      </c>
      <c r="G10202" s="423">
        <v>2023</v>
      </c>
      <c r="H10202" s="424">
        <f>VLOOKUP(G10202,[3]잔가율!$B$3:$C$33,2,FALSE)</f>
        <v>0.82599999999999996</v>
      </c>
      <c r="I10202" s="434">
        <f t="shared" si="159"/>
        <v>57489600</v>
      </c>
    </row>
    <row r="10203" spans="1:9">
      <c r="A10203" s="421">
        <v>10202</v>
      </c>
      <c r="B10203" s="422" t="s">
        <v>7711</v>
      </c>
      <c r="C10203" s="422" t="s">
        <v>11561</v>
      </c>
      <c r="D10203" s="422" t="s">
        <v>14162</v>
      </c>
      <c r="E10203" s="422" t="s">
        <v>15872</v>
      </c>
      <c r="F10203" s="438">
        <v>40000000</v>
      </c>
      <c r="G10203" s="423">
        <v>2023</v>
      </c>
      <c r="H10203" s="424">
        <f>VLOOKUP(G10203,[3]잔가율!$B$3:$C$33,2,FALSE)</f>
        <v>0.82599999999999996</v>
      </c>
      <c r="I10203" s="434">
        <f t="shared" si="159"/>
        <v>33040000</v>
      </c>
    </row>
    <row r="10204" spans="1:9">
      <c r="A10204" s="421">
        <v>10203</v>
      </c>
      <c r="B10204" s="422" t="s">
        <v>7711</v>
      </c>
      <c r="C10204" s="422" t="s">
        <v>11561</v>
      </c>
      <c r="D10204" s="422" t="s">
        <v>14162</v>
      </c>
      <c r="E10204" s="422" t="s">
        <v>14222</v>
      </c>
      <c r="F10204" s="438">
        <v>51760000</v>
      </c>
      <c r="G10204" s="423">
        <v>2023</v>
      </c>
      <c r="H10204" s="424">
        <f>VLOOKUP(G10204,[3]잔가율!$B$3:$C$33,2,FALSE)</f>
        <v>0.82599999999999996</v>
      </c>
      <c r="I10204" s="434">
        <f t="shared" si="159"/>
        <v>42753760</v>
      </c>
    </row>
    <row r="10205" spans="1:9">
      <c r="A10205" s="421">
        <v>10204</v>
      </c>
      <c r="B10205" s="422" t="s">
        <v>7711</v>
      </c>
      <c r="C10205" s="422" t="s">
        <v>11561</v>
      </c>
      <c r="D10205" s="422" t="s">
        <v>14162</v>
      </c>
      <c r="E10205" s="422" t="s">
        <v>14223</v>
      </c>
      <c r="F10205" s="438">
        <v>41780000</v>
      </c>
      <c r="G10205" s="423">
        <v>2023</v>
      </c>
      <c r="H10205" s="424">
        <f>VLOOKUP(G10205,[3]잔가율!$B$3:$C$33,2,FALSE)</f>
        <v>0.82599999999999996</v>
      </c>
      <c r="I10205" s="434">
        <f t="shared" si="159"/>
        <v>34510280</v>
      </c>
    </row>
    <row r="10206" spans="1:9">
      <c r="A10206" s="421">
        <v>10205</v>
      </c>
      <c r="B10206" s="422" t="s">
        <v>7711</v>
      </c>
      <c r="C10206" s="422" t="s">
        <v>11561</v>
      </c>
      <c r="D10206" s="422" t="s">
        <v>14162</v>
      </c>
      <c r="E10206" s="422" t="s">
        <v>14224</v>
      </c>
      <c r="F10206" s="438">
        <v>42600000</v>
      </c>
      <c r="G10206" s="423">
        <v>2023</v>
      </c>
      <c r="H10206" s="424">
        <f>VLOOKUP(G10206,[3]잔가율!$B$3:$C$33,2,FALSE)</f>
        <v>0.82599999999999996</v>
      </c>
      <c r="I10206" s="434">
        <f t="shared" si="159"/>
        <v>35187600</v>
      </c>
    </row>
    <row r="10207" spans="1:9">
      <c r="A10207" s="421">
        <v>10206</v>
      </c>
      <c r="B10207" s="422" t="s">
        <v>7711</v>
      </c>
      <c r="C10207" s="422" t="s">
        <v>11561</v>
      </c>
      <c r="D10207" s="422" t="s">
        <v>14162</v>
      </c>
      <c r="E10207" s="422" t="s">
        <v>14225</v>
      </c>
      <c r="F10207" s="438">
        <v>43690000</v>
      </c>
      <c r="G10207" s="423">
        <v>2023</v>
      </c>
      <c r="H10207" s="424">
        <f>VLOOKUP(G10207,[3]잔가율!$B$3:$C$33,2,FALSE)</f>
        <v>0.82599999999999996</v>
      </c>
      <c r="I10207" s="434">
        <f t="shared" si="159"/>
        <v>36087940</v>
      </c>
    </row>
    <row r="10208" spans="1:9">
      <c r="A10208" s="421">
        <v>10207</v>
      </c>
      <c r="B10208" s="422" t="s">
        <v>7711</v>
      </c>
      <c r="C10208" s="422" t="s">
        <v>11561</v>
      </c>
      <c r="D10208" s="422" t="s">
        <v>14162</v>
      </c>
      <c r="E10208" s="422" t="s">
        <v>14226</v>
      </c>
      <c r="F10208" s="438">
        <v>48050000</v>
      </c>
      <c r="G10208" s="423">
        <v>2023</v>
      </c>
      <c r="H10208" s="424">
        <f>VLOOKUP(G10208,[3]잔가율!$B$3:$C$33,2,FALSE)</f>
        <v>0.82599999999999996</v>
      </c>
      <c r="I10208" s="434">
        <f t="shared" si="159"/>
        <v>39689300</v>
      </c>
    </row>
    <row r="10209" spans="1:9">
      <c r="A10209" s="421">
        <v>10208</v>
      </c>
      <c r="B10209" s="422" t="s">
        <v>7711</v>
      </c>
      <c r="C10209" s="422" t="s">
        <v>11561</v>
      </c>
      <c r="D10209" s="422" t="s">
        <v>14162</v>
      </c>
      <c r="E10209" s="422" t="s">
        <v>14227</v>
      </c>
      <c r="F10209" s="438">
        <v>49150000</v>
      </c>
      <c r="G10209" s="423">
        <v>2023</v>
      </c>
      <c r="H10209" s="424">
        <f>VLOOKUP(G10209,[3]잔가율!$B$3:$C$33,2,FALSE)</f>
        <v>0.82599999999999996</v>
      </c>
      <c r="I10209" s="434">
        <f t="shared" si="159"/>
        <v>40597900</v>
      </c>
    </row>
    <row r="10210" spans="1:9">
      <c r="A10210" s="421">
        <v>10209</v>
      </c>
      <c r="B10210" s="422" t="s">
        <v>7711</v>
      </c>
      <c r="C10210" s="422" t="s">
        <v>11561</v>
      </c>
      <c r="D10210" s="422" t="s">
        <v>14162</v>
      </c>
      <c r="E10210" s="422" t="s">
        <v>14228</v>
      </c>
      <c r="F10210" s="438">
        <v>41460000</v>
      </c>
      <c r="G10210" s="423">
        <v>2023</v>
      </c>
      <c r="H10210" s="424">
        <f>VLOOKUP(G10210,[3]잔가율!$B$3:$C$33,2,FALSE)</f>
        <v>0.82599999999999996</v>
      </c>
      <c r="I10210" s="434">
        <f t="shared" si="159"/>
        <v>34245960</v>
      </c>
    </row>
    <row r="10211" spans="1:9">
      <c r="A10211" s="421">
        <v>10210</v>
      </c>
      <c r="B10211" s="422" t="s">
        <v>7711</v>
      </c>
      <c r="C10211" s="422" t="s">
        <v>11561</v>
      </c>
      <c r="D10211" s="422" t="s">
        <v>14162</v>
      </c>
      <c r="E10211" s="422" t="s">
        <v>14229</v>
      </c>
      <c r="F10211" s="438">
        <v>42680000</v>
      </c>
      <c r="G10211" s="423">
        <v>2023</v>
      </c>
      <c r="H10211" s="424">
        <f>VLOOKUP(G10211,[3]잔가율!$B$3:$C$33,2,FALSE)</f>
        <v>0.82599999999999996</v>
      </c>
      <c r="I10211" s="434">
        <f t="shared" si="159"/>
        <v>35253680</v>
      </c>
    </row>
    <row r="10212" spans="1:9">
      <c r="A10212" s="421">
        <v>10211</v>
      </c>
      <c r="B10212" s="422" t="s">
        <v>7711</v>
      </c>
      <c r="C10212" s="422" t="s">
        <v>11561</v>
      </c>
      <c r="D10212" s="422" t="s">
        <v>14162</v>
      </c>
      <c r="E10212" s="422" t="s">
        <v>14230</v>
      </c>
      <c r="F10212" s="438">
        <v>42600000</v>
      </c>
      <c r="G10212" s="423">
        <v>2023</v>
      </c>
      <c r="H10212" s="424">
        <f>VLOOKUP(G10212,[3]잔가율!$B$3:$C$33,2,FALSE)</f>
        <v>0.82599999999999996</v>
      </c>
      <c r="I10212" s="434">
        <f t="shared" si="159"/>
        <v>35187600</v>
      </c>
    </row>
    <row r="10213" spans="1:9">
      <c r="A10213" s="421">
        <v>10212</v>
      </c>
      <c r="B10213" s="422" t="s">
        <v>7711</v>
      </c>
      <c r="C10213" s="422" t="s">
        <v>11561</v>
      </c>
      <c r="D10213" s="422" t="s">
        <v>14162</v>
      </c>
      <c r="E10213" s="422" t="s">
        <v>14231</v>
      </c>
      <c r="F10213" s="438">
        <v>43690000</v>
      </c>
      <c r="G10213" s="423">
        <v>2023</v>
      </c>
      <c r="H10213" s="424">
        <f>VLOOKUP(G10213,[3]잔가율!$B$3:$C$33,2,FALSE)</f>
        <v>0.82599999999999996</v>
      </c>
      <c r="I10213" s="434">
        <f t="shared" si="159"/>
        <v>36087940</v>
      </c>
    </row>
    <row r="10214" spans="1:9">
      <c r="A10214" s="421">
        <v>10213</v>
      </c>
      <c r="B10214" s="422" t="s">
        <v>7711</v>
      </c>
      <c r="C10214" s="422" t="s">
        <v>11561</v>
      </c>
      <c r="D10214" s="422" t="s">
        <v>14162</v>
      </c>
      <c r="E10214" s="422" t="s">
        <v>14232</v>
      </c>
      <c r="F10214" s="438">
        <v>47480000</v>
      </c>
      <c r="G10214" s="423">
        <v>2023</v>
      </c>
      <c r="H10214" s="424">
        <f>VLOOKUP(G10214,[3]잔가율!$B$3:$C$33,2,FALSE)</f>
        <v>0.82599999999999996</v>
      </c>
      <c r="I10214" s="434">
        <f t="shared" si="159"/>
        <v>39218480</v>
      </c>
    </row>
    <row r="10215" spans="1:9">
      <c r="A10215" s="421">
        <v>10214</v>
      </c>
      <c r="B10215" s="422" t="s">
        <v>7711</v>
      </c>
      <c r="C10215" s="422" t="s">
        <v>11561</v>
      </c>
      <c r="D10215" s="422" t="s">
        <v>14162</v>
      </c>
      <c r="E10215" s="422" t="s">
        <v>14233</v>
      </c>
      <c r="F10215" s="438">
        <v>48430000</v>
      </c>
      <c r="G10215" s="423">
        <v>2023</v>
      </c>
      <c r="H10215" s="424">
        <f>VLOOKUP(G10215,[3]잔가율!$B$3:$C$33,2,FALSE)</f>
        <v>0.82599999999999996</v>
      </c>
      <c r="I10215" s="434">
        <f t="shared" si="159"/>
        <v>40003180</v>
      </c>
    </row>
    <row r="10216" spans="1:9">
      <c r="A10216" s="421">
        <v>10215</v>
      </c>
      <c r="B10216" s="422" t="s">
        <v>7711</v>
      </c>
      <c r="C10216" s="422" t="s">
        <v>11561</v>
      </c>
      <c r="D10216" s="422" t="s">
        <v>14162</v>
      </c>
      <c r="E10216" s="422" t="s">
        <v>14234</v>
      </c>
      <c r="F10216" s="438">
        <v>42090000</v>
      </c>
      <c r="G10216" s="423">
        <v>2023</v>
      </c>
      <c r="H10216" s="424">
        <f>VLOOKUP(G10216,[3]잔가율!$B$3:$C$33,2,FALSE)</f>
        <v>0.82599999999999996</v>
      </c>
      <c r="I10216" s="434">
        <f t="shared" si="159"/>
        <v>34766340</v>
      </c>
    </row>
    <row r="10217" spans="1:9">
      <c r="A10217" s="421">
        <v>10216</v>
      </c>
      <c r="B10217" s="422" t="s">
        <v>7711</v>
      </c>
      <c r="C10217" s="422" t="s">
        <v>11561</v>
      </c>
      <c r="D10217" s="422" t="s">
        <v>14162</v>
      </c>
      <c r="E10217" s="422" t="s">
        <v>14235</v>
      </c>
      <c r="F10217" s="438">
        <v>43030000</v>
      </c>
      <c r="G10217" s="423">
        <v>2023</v>
      </c>
      <c r="H10217" s="424">
        <f>VLOOKUP(G10217,[3]잔가율!$B$3:$C$33,2,FALSE)</f>
        <v>0.82599999999999996</v>
      </c>
      <c r="I10217" s="434">
        <f t="shared" si="159"/>
        <v>35542780</v>
      </c>
    </row>
    <row r="10218" spans="1:9">
      <c r="A10218" s="421">
        <v>10217</v>
      </c>
      <c r="B10218" s="422" t="s">
        <v>7711</v>
      </c>
      <c r="C10218" s="422" t="s">
        <v>11561</v>
      </c>
      <c r="D10218" s="422" t="s">
        <v>14162</v>
      </c>
      <c r="E10218" s="422" t="s">
        <v>14236</v>
      </c>
      <c r="F10218" s="438">
        <v>47870000</v>
      </c>
      <c r="G10218" s="423">
        <v>2023</v>
      </c>
      <c r="H10218" s="424">
        <f>VLOOKUP(G10218,[3]잔가율!$B$3:$C$33,2,FALSE)</f>
        <v>0.82599999999999996</v>
      </c>
      <c r="I10218" s="434">
        <f t="shared" si="159"/>
        <v>39540620</v>
      </c>
    </row>
    <row r="10219" spans="1:9">
      <c r="A10219" s="421">
        <v>10218</v>
      </c>
      <c r="B10219" s="422" t="s">
        <v>7711</v>
      </c>
      <c r="C10219" s="422" t="s">
        <v>11561</v>
      </c>
      <c r="D10219" s="422" t="s">
        <v>14162</v>
      </c>
      <c r="E10219" s="422" t="s">
        <v>14237</v>
      </c>
      <c r="F10219" s="438">
        <v>49090000</v>
      </c>
      <c r="G10219" s="423">
        <v>2023</v>
      </c>
      <c r="H10219" s="424">
        <f>VLOOKUP(G10219,[3]잔가율!$B$3:$C$33,2,FALSE)</f>
        <v>0.82599999999999996</v>
      </c>
      <c r="I10219" s="434">
        <f t="shared" si="159"/>
        <v>40548340</v>
      </c>
    </row>
    <row r="10220" spans="1:9">
      <c r="A10220" s="421">
        <v>10219</v>
      </c>
      <c r="B10220" s="422" t="s">
        <v>7711</v>
      </c>
      <c r="C10220" s="422" t="s">
        <v>11561</v>
      </c>
      <c r="D10220" s="422" t="s">
        <v>14162</v>
      </c>
      <c r="E10220" s="422" t="s">
        <v>14238</v>
      </c>
      <c r="F10220" s="438">
        <v>42510000</v>
      </c>
      <c r="G10220" s="423">
        <v>2023</v>
      </c>
      <c r="H10220" s="424">
        <f>VLOOKUP(G10220,[3]잔가율!$B$3:$C$33,2,FALSE)</f>
        <v>0.82599999999999996</v>
      </c>
      <c r="I10220" s="434">
        <f t="shared" si="159"/>
        <v>35113260</v>
      </c>
    </row>
    <row r="10221" spans="1:9">
      <c r="A10221" s="421">
        <v>10220</v>
      </c>
      <c r="B10221" s="422" t="s">
        <v>7711</v>
      </c>
      <c r="C10221" s="422" t="s">
        <v>11561</v>
      </c>
      <c r="D10221" s="422" t="s">
        <v>14162</v>
      </c>
      <c r="E10221" s="422" t="s">
        <v>14239</v>
      </c>
      <c r="F10221" s="438">
        <v>43500000</v>
      </c>
      <c r="G10221" s="423">
        <v>2023</v>
      </c>
      <c r="H10221" s="424">
        <f>VLOOKUP(G10221,[3]잔가율!$B$3:$C$33,2,FALSE)</f>
        <v>0.82599999999999996</v>
      </c>
      <c r="I10221" s="434">
        <f t="shared" si="159"/>
        <v>35931000</v>
      </c>
    </row>
    <row r="10222" spans="1:9">
      <c r="A10222" s="421">
        <v>10221</v>
      </c>
      <c r="B10222" s="422" t="s">
        <v>7711</v>
      </c>
      <c r="C10222" s="422" t="s">
        <v>11561</v>
      </c>
      <c r="D10222" s="422" t="s">
        <v>14162</v>
      </c>
      <c r="E10222" s="422" t="s">
        <v>14240</v>
      </c>
      <c r="F10222" s="438">
        <v>50330000</v>
      </c>
      <c r="G10222" s="423">
        <v>2023</v>
      </c>
      <c r="H10222" s="424">
        <f>VLOOKUP(G10222,[3]잔가율!$B$3:$C$33,2,FALSE)</f>
        <v>0.82599999999999996</v>
      </c>
      <c r="I10222" s="434">
        <f t="shared" si="159"/>
        <v>41572580</v>
      </c>
    </row>
    <row r="10223" spans="1:9">
      <c r="A10223" s="421">
        <v>10222</v>
      </c>
      <c r="B10223" s="422" t="s">
        <v>7711</v>
      </c>
      <c r="C10223" s="422" t="s">
        <v>11561</v>
      </c>
      <c r="D10223" s="422" t="s">
        <v>14162</v>
      </c>
      <c r="E10223" s="422" t="s">
        <v>14241</v>
      </c>
      <c r="F10223" s="438">
        <v>51420000</v>
      </c>
      <c r="G10223" s="423">
        <v>2023</v>
      </c>
      <c r="H10223" s="424">
        <f>VLOOKUP(G10223,[3]잔가율!$B$3:$C$33,2,FALSE)</f>
        <v>0.82599999999999996</v>
      </c>
      <c r="I10223" s="434">
        <f t="shared" si="159"/>
        <v>42472920</v>
      </c>
    </row>
    <row r="10224" spans="1:9">
      <c r="A10224" s="421">
        <v>10223</v>
      </c>
      <c r="B10224" s="422" t="s">
        <v>7711</v>
      </c>
      <c r="C10224" s="422" t="s">
        <v>11561</v>
      </c>
      <c r="D10224" s="422" t="s">
        <v>14162</v>
      </c>
      <c r="E10224" s="422" t="s">
        <v>14242</v>
      </c>
      <c r="F10224" s="438">
        <v>44870000</v>
      </c>
      <c r="G10224" s="423">
        <v>2023</v>
      </c>
      <c r="H10224" s="424">
        <f>VLOOKUP(G10224,[3]잔가율!$B$3:$C$33,2,FALSE)</f>
        <v>0.82599999999999996</v>
      </c>
      <c r="I10224" s="434">
        <f t="shared" si="159"/>
        <v>37062620</v>
      </c>
    </row>
    <row r="10225" spans="1:9">
      <c r="A10225" s="421">
        <v>10224</v>
      </c>
      <c r="B10225" s="422" t="s">
        <v>7711</v>
      </c>
      <c r="C10225" s="422" t="s">
        <v>11561</v>
      </c>
      <c r="D10225" s="422" t="s">
        <v>14162</v>
      </c>
      <c r="E10225" s="422" t="s">
        <v>14243</v>
      </c>
      <c r="F10225" s="438">
        <v>45780000</v>
      </c>
      <c r="G10225" s="423">
        <v>2023</v>
      </c>
      <c r="H10225" s="424">
        <f>VLOOKUP(G10225,[3]잔가율!$B$3:$C$33,2,FALSE)</f>
        <v>0.82599999999999996</v>
      </c>
      <c r="I10225" s="434">
        <f t="shared" si="159"/>
        <v>37814280</v>
      </c>
    </row>
    <row r="10226" spans="1:9">
      <c r="A10226" s="421">
        <v>10225</v>
      </c>
      <c r="B10226" s="422" t="s">
        <v>7711</v>
      </c>
      <c r="C10226" s="422" t="s">
        <v>11561</v>
      </c>
      <c r="D10226" s="422" t="s">
        <v>14162</v>
      </c>
      <c r="E10226" s="422" t="s">
        <v>14244</v>
      </c>
      <c r="F10226" s="438">
        <v>50330000</v>
      </c>
      <c r="G10226" s="423">
        <v>2023</v>
      </c>
      <c r="H10226" s="424">
        <f>VLOOKUP(G10226,[3]잔가율!$B$3:$C$33,2,FALSE)</f>
        <v>0.82599999999999996</v>
      </c>
      <c r="I10226" s="434">
        <f t="shared" si="159"/>
        <v>41572580</v>
      </c>
    </row>
    <row r="10227" spans="1:9">
      <c r="A10227" s="421">
        <v>10226</v>
      </c>
      <c r="B10227" s="422" t="s">
        <v>7711</v>
      </c>
      <c r="C10227" s="422" t="s">
        <v>11561</v>
      </c>
      <c r="D10227" s="422" t="s">
        <v>14162</v>
      </c>
      <c r="E10227" s="422" t="s">
        <v>14245</v>
      </c>
      <c r="F10227" s="438">
        <v>51420000</v>
      </c>
      <c r="G10227" s="423">
        <v>2023</v>
      </c>
      <c r="H10227" s="424">
        <f>VLOOKUP(G10227,[3]잔가율!$B$3:$C$33,2,FALSE)</f>
        <v>0.82599999999999996</v>
      </c>
      <c r="I10227" s="434">
        <f t="shared" si="159"/>
        <v>42472920</v>
      </c>
    </row>
    <row r="10228" spans="1:9">
      <c r="A10228" s="421">
        <v>10227</v>
      </c>
      <c r="B10228" s="426" t="s">
        <v>7711</v>
      </c>
      <c r="C10228" s="426" t="s">
        <v>11561</v>
      </c>
      <c r="D10228" s="426" t="s">
        <v>14162</v>
      </c>
      <c r="E10228" s="426" t="s">
        <v>14246</v>
      </c>
      <c r="F10228" s="441">
        <v>40070000</v>
      </c>
      <c r="G10228" s="423">
        <v>2023</v>
      </c>
      <c r="H10228" s="424">
        <f>VLOOKUP(G10228,[3]잔가율!$B$3:$C$33,2,FALSE)</f>
        <v>0.82599999999999996</v>
      </c>
      <c r="I10228" s="434">
        <f t="shared" si="159"/>
        <v>33097820</v>
      </c>
    </row>
    <row r="10229" spans="1:9">
      <c r="A10229" s="421">
        <v>10228</v>
      </c>
      <c r="B10229" s="422" t="s">
        <v>7711</v>
      </c>
      <c r="C10229" s="422" t="s">
        <v>11561</v>
      </c>
      <c r="D10229" s="422" t="s">
        <v>14162</v>
      </c>
      <c r="E10229" s="422" t="s">
        <v>14247</v>
      </c>
      <c r="F10229" s="438">
        <v>44870000</v>
      </c>
      <c r="G10229" s="423">
        <v>2023</v>
      </c>
      <c r="H10229" s="424">
        <f>VLOOKUP(G10229,[3]잔가율!$B$3:$C$33,2,FALSE)</f>
        <v>0.82599999999999996</v>
      </c>
      <c r="I10229" s="434">
        <f t="shared" si="159"/>
        <v>37062620</v>
      </c>
    </row>
    <row r="10230" spans="1:9">
      <c r="A10230" s="421">
        <v>10229</v>
      </c>
      <c r="B10230" s="422" t="s">
        <v>7711</v>
      </c>
      <c r="C10230" s="422" t="s">
        <v>11561</v>
      </c>
      <c r="D10230" s="422" t="s">
        <v>14162</v>
      </c>
      <c r="E10230" s="422" t="s">
        <v>14248</v>
      </c>
      <c r="F10230" s="438">
        <v>45960000</v>
      </c>
      <c r="G10230" s="423">
        <v>2023</v>
      </c>
      <c r="H10230" s="424">
        <f>VLOOKUP(G10230,[3]잔가율!$B$3:$C$33,2,FALSE)</f>
        <v>0.82599999999999996</v>
      </c>
      <c r="I10230" s="434">
        <f t="shared" si="159"/>
        <v>37962960</v>
      </c>
    </row>
    <row r="10231" spans="1:9">
      <c r="A10231" s="421">
        <v>10230</v>
      </c>
      <c r="B10231" s="422" t="s">
        <v>7711</v>
      </c>
      <c r="C10231" s="422" t="s">
        <v>11561</v>
      </c>
      <c r="D10231" s="422" t="s">
        <v>14162</v>
      </c>
      <c r="E10231" s="422" t="s">
        <v>14249</v>
      </c>
      <c r="F10231" s="438">
        <v>49730000</v>
      </c>
      <c r="G10231" s="423">
        <v>2023</v>
      </c>
      <c r="H10231" s="424">
        <f>VLOOKUP(G10231,[3]잔가율!$B$3:$C$33,2,FALSE)</f>
        <v>0.82599999999999996</v>
      </c>
      <c r="I10231" s="434">
        <f t="shared" si="159"/>
        <v>41076980</v>
      </c>
    </row>
    <row r="10232" spans="1:9">
      <c r="A10232" s="421">
        <v>10231</v>
      </c>
      <c r="B10232" s="422" t="s">
        <v>7711</v>
      </c>
      <c r="C10232" s="422" t="s">
        <v>11561</v>
      </c>
      <c r="D10232" s="422" t="s">
        <v>14162</v>
      </c>
      <c r="E10232" s="422" t="s">
        <v>14250</v>
      </c>
      <c r="F10232" s="438">
        <v>52430000</v>
      </c>
      <c r="G10232" s="423">
        <v>2023</v>
      </c>
      <c r="H10232" s="424">
        <f>VLOOKUP(G10232,[3]잔가율!$B$3:$C$33,2,FALSE)</f>
        <v>0.82599999999999996</v>
      </c>
      <c r="I10232" s="434">
        <f t="shared" si="159"/>
        <v>43307180</v>
      </c>
    </row>
    <row r="10233" spans="1:9">
      <c r="A10233" s="421">
        <v>10232</v>
      </c>
      <c r="B10233" s="422" t="s">
        <v>7711</v>
      </c>
      <c r="C10233" s="422" t="s">
        <v>11561</v>
      </c>
      <c r="D10233" s="422" t="s">
        <v>14162</v>
      </c>
      <c r="E10233" s="422" t="s">
        <v>14251</v>
      </c>
      <c r="F10233" s="438">
        <v>44340000</v>
      </c>
      <c r="G10233" s="423">
        <v>2023</v>
      </c>
      <c r="H10233" s="424">
        <f>VLOOKUP(G10233,[3]잔가율!$B$3:$C$33,2,FALSE)</f>
        <v>0.82599999999999996</v>
      </c>
      <c r="I10233" s="434">
        <f t="shared" si="159"/>
        <v>36624840</v>
      </c>
    </row>
    <row r="10234" spans="1:9">
      <c r="A10234" s="421">
        <v>10233</v>
      </c>
      <c r="B10234" s="422" t="s">
        <v>7711</v>
      </c>
      <c r="C10234" s="422" t="s">
        <v>11561</v>
      </c>
      <c r="D10234" s="422" t="s">
        <v>14162</v>
      </c>
      <c r="E10234" s="422" t="s">
        <v>14252</v>
      </c>
      <c r="F10234" s="438">
        <v>45420000</v>
      </c>
      <c r="G10234" s="423">
        <v>2023</v>
      </c>
      <c r="H10234" s="424">
        <f>VLOOKUP(G10234,[3]잔가율!$B$3:$C$33,2,FALSE)</f>
        <v>0.82599999999999996</v>
      </c>
      <c r="I10234" s="434">
        <f t="shared" si="159"/>
        <v>37516920</v>
      </c>
    </row>
    <row r="10235" spans="1:9">
      <c r="A10235" s="421">
        <v>10234</v>
      </c>
      <c r="B10235" s="422" t="s">
        <v>7711</v>
      </c>
      <c r="C10235" s="422" t="s">
        <v>11561</v>
      </c>
      <c r="D10235" s="422" t="s">
        <v>14162</v>
      </c>
      <c r="E10235" s="422" t="s">
        <v>14253</v>
      </c>
      <c r="F10235" s="438">
        <v>50260000</v>
      </c>
      <c r="G10235" s="423">
        <v>2023</v>
      </c>
      <c r="H10235" s="424">
        <f>VLOOKUP(G10235,[3]잔가율!$B$3:$C$33,2,FALSE)</f>
        <v>0.82599999999999996</v>
      </c>
      <c r="I10235" s="434">
        <f t="shared" si="159"/>
        <v>41514760</v>
      </c>
    </row>
    <row r="10236" spans="1:9">
      <c r="A10236" s="421">
        <v>10235</v>
      </c>
      <c r="B10236" s="422" t="s">
        <v>7711</v>
      </c>
      <c r="C10236" s="422" t="s">
        <v>11561</v>
      </c>
      <c r="D10236" s="422" t="s">
        <v>14162</v>
      </c>
      <c r="E10236" s="422" t="s">
        <v>14254</v>
      </c>
      <c r="F10236" s="438">
        <v>51340000</v>
      </c>
      <c r="G10236" s="423">
        <v>2023</v>
      </c>
      <c r="H10236" s="424">
        <f>VLOOKUP(G10236,[3]잔가율!$B$3:$C$33,2,FALSE)</f>
        <v>0.82599999999999996</v>
      </c>
      <c r="I10236" s="434">
        <f t="shared" si="159"/>
        <v>42406840</v>
      </c>
    </row>
    <row r="10237" spans="1:9">
      <c r="A10237" s="421">
        <v>10236</v>
      </c>
      <c r="B10237" s="422" t="s">
        <v>7711</v>
      </c>
      <c r="C10237" s="422" t="s">
        <v>11561</v>
      </c>
      <c r="D10237" s="422" t="s">
        <v>14162</v>
      </c>
      <c r="E10237" s="422" t="s">
        <v>14255</v>
      </c>
      <c r="F10237" s="438">
        <v>44750000</v>
      </c>
      <c r="G10237" s="423">
        <v>2023</v>
      </c>
      <c r="H10237" s="424">
        <f>VLOOKUP(G10237,[3]잔가율!$B$3:$C$33,2,FALSE)</f>
        <v>0.82599999999999996</v>
      </c>
      <c r="I10237" s="434">
        <f t="shared" si="159"/>
        <v>36963500</v>
      </c>
    </row>
    <row r="10238" spans="1:9">
      <c r="A10238" s="421">
        <v>10237</v>
      </c>
      <c r="B10238" s="422" t="s">
        <v>7711</v>
      </c>
      <c r="C10238" s="422" t="s">
        <v>11561</v>
      </c>
      <c r="D10238" s="422" t="s">
        <v>14162</v>
      </c>
      <c r="E10238" s="422" t="s">
        <v>14256</v>
      </c>
      <c r="F10238" s="438">
        <v>45840000</v>
      </c>
      <c r="G10238" s="423">
        <v>2023</v>
      </c>
      <c r="H10238" s="424">
        <f>VLOOKUP(G10238,[3]잔가율!$B$3:$C$33,2,FALSE)</f>
        <v>0.82599999999999996</v>
      </c>
      <c r="I10238" s="434">
        <f t="shared" si="159"/>
        <v>37863840</v>
      </c>
    </row>
    <row r="10239" spans="1:9">
      <c r="A10239" s="421">
        <v>10238</v>
      </c>
      <c r="B10239" s="422" t="s">
        <v>7711</v>
      </c>
      <c r="C10239" s="422" t="s">
        <v>11561</v>
      </c>
      <c r="D10239" s="422" t="s">
        <v>14162</v>
      </c>
      <c r="E10239" s="422" t="s">
        <v>14257</v>
      </c>
      <c r="F10239" s="438">
        <v>50190000</v>
      </c>
      <c r="G10239" s="423">
        <v>2023</v>
      </c>
      <c r="H10239" s="424">
        <f>VLOOKUP(G10239,[3]잔가율!$B$3:$C$33,2,FALSE)</f>
        <v>0.82599999999999996</v>
      </c>
      <c r="I10239" s="434">
        <f t="shared" si="159"/>
        <v>41456940</v>
      </c>
    </row>
    <row r="10240" spans="1:9">
      <c r="A10240" s="421">
        <v>10239</v>
      </c>
      <c r="B10240" s="422" t="s">
        <v>7711</v>
      </c>
      <c r="C10240" s="422" t="s">
        <v>11561</v>
      </c>
      <c r="D10240" s="422" t="s">
        <v>14162</v>
      </c>
      <c r="E10240" s="422" t="s">
        <v>14258</v>
      </c>
      <c r="F10240" s="438">
        <v>51290000</v>
      </c>
      <c r="G10240" s="423">
        <v>2023</v>
      </c>
      <c r="H10240" s="424">
        <f>VLOOKUP(G10240,[3]잔가율!$B$3:$C$33,2,FALSE)</f>
        <v>0.82599999999999996</v>
      </c>
      <c r="I10240" s="434">
        <f t="shared" si="159"/>
        <v>42365540</v>
      </c>
    </row>
    <row r="10241" spans="1:9">
      <c r="A10241" s="421">
        <v>10240</v>
      </c>
      <c r="B10241" s="422" t="s">
        <v>7711</v>
      </c>
      <c r="C10241" s="422" t="s">
        <v>11561</v>
      </c>
      <c r="D10241" s="422" t="s">
        <v>14162</v>
      </c>
      <c r="E10241" s="422" t="s">
        <v>14259</v>
      </c>
      <c r="F10241" s="438">
        <v>57510000</v>
      </c>
      <c r="G10241" s="423">
        <v>2023</v>
      </c>
      <c r="H10241" s="424">
        <f>VLOOKUP(G10241,[3]잔가율!$B$3:$C$33,2,FALSE)</f>
        <v>0.82599999999999996</v>
      </c>
      <c r="I10241" s="434">
        <f t="shared" si="159"/>
        <v>47503260</v>
      </c>
    </row>
    <row r="10242" spans="1:9">
      <c r="A10242" s="421">
        <v>10241</v>
      </c>
      <c r="B10242" s="426" t="s">
        <v>7711</v>
      </c>
      <c r="C10242" s="426" t="s">
        <v>11561</v>
      </c>
      <c r="D10242" s="426" t="s">
        <v>14162</v>
      </c>
      <c r="E10242" s="426" t="s">
        <v>14260</v>
      </c>
      <c r="F10242" s="441">
        <v>56670000</v>
      </c>
      <c r="G10242" s="423">
        <v>2023</v>
      </c>
      <c r="H10242" s="424">
        <f>VLOOKUP(G10242,[3]잔가율!$B$3:$C$33,2,FALSE)</f>
        <v>0.82599999999999996</v>
      </c>
      <c r="I10242" s="434">
        <f t="shared" ref="I10242:I10305" si="160">ROUNDDOWN(F10242*H10242,0)</f>
        <v>46809420</v>
      </c>
    </row>
    <row r="10243" spans="1:9">
      <c r="A10243" s="421">
        <v>10242</v>
      </c>
      <c r="B10243" s="422" t="s">
        <v>7711</v>
      </c>
      <c r="C10243" s="422" t="s">
        <v>11561</v>
      </c>
      <c r="D10243" s="422" t="s">
        <v>14162</v>
      </c>
      <c r="E10243" s="422" t="s">
        <v>14261</v>
      </c>
      <c r="F10243" s="438">
        <v>63510000</v>
      </c>
      <c r="G10243" s="423">
        <v>2023</v>
      </c>
      <c r="H10243" s="424">
        <f>VLOOKUP(G10243,[3]잔가율!$B$3:$C$33,2,FALSE)</f>
        <v>0.82599999999999996</v>
      </c>
      <c r="I10243" s="434">
        <f t="shared" si="160"/>
        <v>52459260</v>
      </c>
    </row>
    <row r="10244" spans="1:9">
      <c r="A10244" s="421">
        <v>10243</v>
      </c>
      <c r="B10244" s="422" t="s">
        <v>7711</v>
      </c>
      <c r="C10244" s="422" t="s">
        <v>11561</v>
      </c>
      <c r="D10244" s="422" t="s">
        <v>14162</v>
      </c>
      <c r="E10244" s="422" t="s">
        <v>14262</v>
      </c>
      <c r="F10244" s="438">
        <v>64460000</v>
      </c>
      <c r="G10244" s="423">
        <v>2023</v>
      </c>
      <c r="H10244" s="424">
        <f>VLOOKUP(G10244,[3]잔가율!$B$3:$C$33,2,FALSE)</f>
        <v>0.82599999999999996</v>
      </c>
      <c r="I10244" s="434">
        <f t="shared" si="160"/>
        <v>53243960</v>
      </c>
    </row>
    <row r="10245" spans="1:9">
      <c r="A10245" s="421">
        <v>10244</v>
      </c>
      <c r="B10245" s="422" t="s">
        <v>7711</v>
      </c>
      <c r="C10245" s="422" t="s">
        <v>11561</v>
      </c>
      <c r="D10245" s="422" t="s">
        <v>14162</v>
      </c>
      <c r="E10245" s="422" t="s">
        <v>14263</v>
      </c>
      <c r="F10245" s="438">
        <v>50330000</v>
      </c>
      <c r="G10245" s="423">
        <v>2023</v>
      </c>
      <c r="H10245" s="424">
        <f>VLOOKUP(G10245,[3]잔가율!$B$3:$C$33,2,FALSE)</f>
        <v>0.82599999999999996</v>
      </c>
      <c r="I10245" s="434">
        <f t="shared" si="160"/>
        <v>41572580</v>
      </c>
    </row>
    <row r="10246" spans="1:9">
      <c r="A10246" s="421">
        <v>10245</v>
      </c>
      <c r="B10246" s="422" t="s">
        <v>7711</v>
      </c>
      <c r="C10246" s="422" t="s">
        <v>11561</v>
      </c>
      <c r="D10246" s="422" t="s">
        <v>14162</v>
      </c>
      <c r="E10246" s="422" t="s">
        <v>14264</v>
      </c>
      <c r="F10246" s="438">
        <v>51420000</v>
      </c>
      <c r="G10246" s="423">
        <v>2023</v>
      </c>
      <c r="H10246" s="424">
        <f>VLOOKUP(G10246,[3]잔가율!$B$3:$C$33,2,FALSE)</f>
        <v>0.82599999999999996</v>
      </c>
      <c r="I10246" s="434">
        <f t="shared" si="160"/>
        <v>42472920</v>
      </c>
    </row>
    <row r="10247" spans="1:9">
      <c r="A10247" s="421">
        <v>10246</v>
      </c>
      <c r="B10247" s="422" t="s">
        <v>7711</v>
      </c>
      <c r="C10247" s="422" t="s">
        <v>11561</v>
      </c>
      <c r="D10247" s="422" t="s">
        <v>14162</v>
      </c>
      <c r="E10247" s="422" t="s">
        <v>14265</v>
      </c>
      <c r="F10247" s="438">
        <v>55830000</v>
      </c>
      <c r="G10247" s="423">
        <v>2023</v>
      </c>
      <c r="H10247" s="424">
        <f>VLOOKUP(G10247,[3]잔가율!$B$3:$C$33,2,FALSE)</f>
        <v>0.82599999999999996</v>
      </c>
      <c r="I10247" s="434">
        <f t="shared" si="160"/>
        <v>46115580</v>
      </c>
    </row>
    <row r="10248" spans="1:9">
      <c r="A10248" s="421">
        <v>10247</v>
      </c>
      <c r="B10248" s="422" t="s">
        <v>7711</v>
      </c>
      <c r="C10248" s="422" t="s">
        <v>11561</v>
      </c>
      <c r="D10248" s="422" t="s">
        <v>14162</v>
      </c>
      <c r="E10248" s="422" t="s">
        <v>14266</v>
      </c>
      <c r="F10248" s="438">
        <v>57040000</v>
      </c>
      <c r="G10248" s="423">
        <v>2023</v>
      </c>
      <c r="H10248" s="424">
        <f>VLOOKUP(G10248,[3]잔가율!$B$3:$C$33,2,FALSE)</f>
        <v>0.82599999999999996</v>
      </c>
      <c r="I10248" s="434">
        <f t="shared" si="160"/>
        <v>47115040</v>
      </c>
    </row>
    <row r="10249" spans="1:9">
      <c r="A10249" s="421">
        <v>10248</v>
      </c>
      <c r="B10249" s="422" t="s">
        <v>7711</v>
      </c>
      <c r="C10249" s="422" t="s">
        <v>11561</v>
      </c>
      <c r="D10249" s="422" t="s">
        <v>14162</v>
      </c>
      <c r="E10249" s="422" t="s">
        <v>14267</v>
      </c>
      <c r="F10249" s="438">
        <v>63370000</v>
      </c>
      <c r="G10249" s="423">
        <v>2023</v>
      </c>
      <c r="H10249" s="424">
        <f>VLOOKUP(G10249,[3]잔가율!$B$3:$C$33,2,FALSE)</f>
        <v>0.82599999999999996</v>
      </c>
      <c r="I10249" s="434">
        <f t="shared" si="160"/>
        <v>52343620</v>
      </c>
    </row>
    <row r="10250" spans="1:9">
      <c r="A10250" s="421">
        <v>10249</v>
      </c>
      <c r="B10250" s="422" t="s">
        <v>7711</v>
      </c>
      <c r="C10250" s="422" t="s">
        <v>11561</v>
      </c>
      <c r="D10250" s="422" t="s">
        <v>14162</v>
      </c>
      <c r="E10250" s="422" t="s">
        <v>14268</v>
      </c>
      <c r="F10250" s="438">
        <v>64460000</v>
      </c>
      <c r="G10250" s="423">
        <v>2023</v>
      </c>
      <c r="H10250" s="424">
        <f>VLOOKUP(G10250,[3]잔가율!$B$3:$C$33,2,FALSE)</f>
        <v>0.82599999999999996</v>
      </c>
      <c r="I10250" s="434">
        <f t="shared" si="160"/>
        <v>53243960</v>
      </c>
    </row>
    <row r="10251" spans="1:9">
      <c r="A10251" s="421">
        <v>10250</v>
      </c>
      <c r="B10251" s="422" t="s">
        <v>7711</v>
      </c>
      <c r="C10251" s="422" t="s">
        <v>11561</v>
      </c>
      <c r="D10251" s="422" t="s">
        <v>14162</v>
      </c>
      <c r="E10251" s="422" t="s">
        <v>14269</v>
      </c>
      <c r="F10251" s="438">
        <v>49590000</v>
      </c>
      <c r="G10251" s="423">
        <v>2023</v>
      </c>
      <c r="H10251" s="424">
        <f>VLOOKUP(G10251,[3]잔가율!$B$3:$C$33,2,FALSE)</f>
        <v>0.82599999999999996</v>
      </c>
      <c r="I10251" s="434">
        <f t="shared" si="160"/>
        <v>40961340</v>
      </c>
    </row>
    <row r="10252" spans="1:9">
      <c r="A10252" s="421">
        <v>10251</v>
      </c>
      <c r="B10252" s="422" t="s">
        <v>7711</v>
      </c>
      <c r="C10252" s="422" t="s">
        <v>11561</v>
      </c>
      <c r="D10252" s="422" t="s">
        <v>14162</v>
      </c>
      <c r="E10252" s="422" t="s">
        <v>14270</v>
      </c>
      <c r="F10252" s="438">
        <v>50790000</v>
      </c>
      <c r="G10252" s="423">
        <v>2023</v>
      </c>
      <c r="H10252" s="424">
        <f>VLOOKUP(G10252,[3]잔가율!$B$3:$C$33,2,FALSE)</f>
        <v>0.82599999999999996</v>
      </c>
      <c r="I10252" s="434">
        <f t="shared" si="160"/>
        <v>41952540</v>
      </c>
    </row>
    <row r="10253" spans="1:9">
      <c r="A10253" s="421">
        <v>10252</v>
      </c>
      <c r="B10253" s="422" t="s">
        <v>7711</v>
      </c>
      <c r="C10253" s="422" t="s">
        <v>11561</v>
      </c>
      <c r="D10253" s="422" t="s">
        <v>14162</v>
      </c>
      <c r="E10253" s="422" t="s">
        <v>14271</v>
      </c>
      <c r="F10253" s="438">
        <v>55280000</v>
      </c>
      <c r="G10253" s="423">
        <v>2023</v>
      </c>
      <c r="H10253" s="424">
        <f>VLOOKUP(G10253,[3]잔가율!$B$3:$C$33,2,FALSE)</f>
        <v>0.82599999999999996</v>
      </c>
      <c r="I10253" s="434">
        <f t="shared" si="160"/>
        <v>45661280</v>
      </c>
    </row>
    <row r="10254" spans="1:9">
      <c r="A10254" s="421">
        <v>10253</v>
      </c>
      <c r="B10254" s="422" t="s">
        <v>7711</v>
      </c>
      <c r="C10254" s="422" t="s">
        <v>11561</v>
      </c>
      <c r="D10254" s="422" t="s">
        <v>14162</v>
      </c>
      <c r="E10254" s="422" t="s">
        <v>14272</v>
      </c>
      <c r="F10254" s="438">
        <v>54040000</v>
      </c>
      <c r="G10254" s="423">
        <v>2023</v>
      </c>
      <c r="H10254" s="424">
        <f>VLOOKUP(G10254,[3]잔가율!$B$3:$C$33,2,FALSE)</f>
        <v>0.82599999999999996</v>
      </c>
      <c r="I10254" s="434">
        <f t="shared" si="160"/>
        <v>44637040</v>
      </c>
    </row>
    <row r="10255" spans="1:9">
      <c r="A10255" s="421">
        <v>10254</v>
      </c>
      <c r="B10255" s="422" t="s">
        <v>7711</v>
      </c>
      <c r="C10255" s="422" t="s">
        <v>11561</v>
      </c>
      <c r="D10255" s="422" t="s">
        <v>14162</v>
      </c>
      <c r="E10255" s="422" t="s">
        <v>14273</v>
      </c>
      <c r="F10255" s="438">
        <v>61100000</v>
      </c>
      <c r="G10255" s="423">
        <v>2023</v>
      </c>
      <c r="H10255" s="424">
        <f>VLOOKUP(G10255,[3]잔가율!$B$3:$C$33,2,FALSE)</f>
        <v>0.82599999999999996</v>
      </c>
      <c r="I10255" s="434">
        <f t="shared" si="160"/>
        <v>50468600</v>
      </c>
    </row>
    <row r="10256" spans="1:9">
      <c r="A10256" s="421">
        <v>10255</v>
      </c>
      <c r="B10256" s="422" t="s">
        <v>7711</v>
      </c>
      <c r="C10256" s="422" t="s">
        <v>11561</v>
      </c>
      <c r="D10256" s="422" t="s">
        <v>14162</v>
      </c>
      <c r="E10256" s="422" t="s">
        <v>14274</v>
      </c>
      <c r="F10256" s="438">
        <v>61360000</v>
      </c>
      <c r="G10256" s="423">
        <v>2023</v>
      </c>
      <c r="H10256" s="424">
        <f>VLOOKUP(G10256,[3]잔가율!$B$3:$C$33,2,FALSE)</f>
        <v>0.82599999999999996</v>
      </c>
      <c r="I10256" s="434">
        <f t="shared" si="160"/>
        <v>50683360</v>
      </c>
    </row>
    <row r="10257" spans="1:9">
      <c r="A10257" s="421">
        <v>10256</v>
      </c>
      <c r="B10257" s="422" t="s">
        <v>7711</v>
      </c>
      <c r="C10257" s="422" t="s">
        <v>11561</v>
      </c>
      <c r="D10257" s="422" t="s">
        <v>14162</v>
      </c>
      <c r="E10257" s="422" t="s">
        <v>14275</v>
      </c>
      <c r="F10257" s="438">
        <v>48850000</v>
      </c>
      <c r="G10257" s="423">
        <v>2023</v>
      </c>
      <c r="H10257" s="424">
        <f>VLOOKUP(G10257,[3]잔가율!$B$3:$C$33,2,FALSE)</f>
        <v>0.82599999999999996</v>
      </c>
      <c r="I10257" s="434">
        <f t="shared" si="160"/>
        <v>40350100</v>
      </c>
    </row>
    <row r="10258" spans="1:9">
      <c r="A10258" s="421">
        <v>10257</v>
      </c>
      <c r="B10258" s="422" t="s">
        <v>7711</v>
      </c>
      <c r="C10258" s="422" t="s">
        <v>11561</v>
      </c>
      <c r="D10258" s="422" t="s">
        <v>14162</v>
      </c>
      <c r="E10258" s="422" t="s">
        <v>14276</v>
      </c>
      <c r="F10258" s="438">
        <v>48850000</v>
      </c>
      <c r="G10258" s="423">
        <v>2023</v>
      </c>
      <c r="H10258" s="424">
        <f>VLOOKUP(G10258,[3]잔가율!$B$3:$C$33,2,FALSE)</f>
        <v>0.82599999999999996</v>
      </c>
      <c r="I10258" s="434">
        <f t="shared" si="160"/>
        <v>40350100</v>
      </c>
    </row>
    <row r="10259" spans="1:9">
      <c r="A10259" s="421">
        <v>10258</v>
      </c>
      <c r="B10259" s="422" t="s">
        <v>7711</v>
      </c>
      <c r="C10259" s="422" t="s">
        <v>11561</v>
      </c>
      <c r="D10259" s="422" t="s">
        <v>14162</v>
      </c>
      <c r="E10259" s="422" t="s">
        <v>14277</v>
      </c>
      <c r="F10259" s="438">
        <v>57080000</v>
      </c>
      <c r="G10259" s="423">
        <v>2023</v>
      </c>
      <c r="H10259" s="424">
        <f>VLOOKUP(G10259,[3]잔가율!$B$3:$C$33,2,FALSE)</f>
        <v>0.82599999999999996</v>
      </c>
      <c r="I10259" s="434">
        <f t="shared" si="160"/>
        <v>47148080</v>
      </c>
    </row>
    <row r="10260" spans="1:9">
      <c r="A10260" s="421">
        <v>10259</v>
      </c>
      <c r="B10260" s="422" t="s">
        <v>7711</v>
      </c>
      <c r="C10260" s="422" t="s">
        <v>11561</v>
      </c>
      <c r="D10260" s="422" t="s">
        <v>14162</v>
      </c>
      <c r="E10260" s="422" t="s">
        <v>14278</v>
      </c>
      <c r="F10260" s="438">
        <v>57100000</v>
      </c>
      <c r="G10260" s="423">
        <v>2023</v>
      </c>
      <c r="H10260" s="424">
        <f>VLOOKUP(G10260,[3]잔가율!$B$3:$C$33,2,FALSE)</f>
        <v>0.82599999999999996</v>
      </c>
      <c r="I10260" s="434">
        <f t="shared" si="160"/>
        <v>47164600</v>
      </c>
    </row>
    <row r="10261" spans="1:9">
      <c r="A10261" s="421">
        <v>10260</v>
      </c>
      <c r="B10261" s="422" t="s">
        <v>7711</v>
      </c>
      <c r="C10261" s="422" t="s">
        <v>11561</v>
      </c>
      <c r="D10261" s="422" t="s">
        <v>14162</v>
      </c>
      <c r="E10261" s="422" t="s">
        <v>14279</v>
      </c>
      <c r="F10261" s="438">
        <v>63010000</v>
      </c>
      <c r="G10261" s="423">
        <v>2023</v>
      </c>
      <c r="H10261" s="424">
        <f>VLOOKUP(G10261,[3]잔가율!$B$3:$C$33,2,FALSE)</f>
        <v>0.82599999999999996</v>
      </c>
      <c r="I10261" s="434">
        <f t="shared" si="160"/>
        <v>52046260</v>
      </c>
    </row>
    <row r="10262" spans="1:9">
      <c r="A10262" s="421">
        <v>10261</v>
      </c>
      <c r="B10262" s="422" t="s">
        <v>7711</v>
      </c>
      <c r="C10262" s="422" t="s">
        <v>11561</v>
      </c>
      <c r="D10262" s="422" t="s">
        <v>14162</v>
      </c>
      <c r="E10262" s="422" t="s">
        <v>14280</v>
      </c>
      <c r="F10262" s="438">
        <v>63830000</v>
      </c>
      <c r="G10262" s="423">
        <v>2023</v>
      </c>
      <c r="H10262" s="424">
        <f>VLOOKUP(G10262,[3]잔가율!$B$3:$C$33,2,FALSE)</f>
        <v>0.82599999999999996</v>
      </c>
      <c r="I10262" s="434">
        <f t="shared" si="160"/>
        <v>52723580</v>
      </c>
    </row>
    <row r="10263" spans="1:9">
      <c r="A10263" s="421">
        <v>10262</v>
      </c>
      <c r="B10263" s="422" t="s">
        <v>7711</v>
      </c>
      <c r="C10263" s="422" t="s">
        <v>11561</v>
      </c>
      <c r="D10263" s="422" t="s">
        <v>14162</v>
      </c>
      <c r="E10263" s="422" t="s">
        <v>14281</v>
      </c>
      <c r="F10263" s="438">
        <v>52600000</v>
      </c>
      <c r="G10263" s="423">
        <v>2023</v>
      </c>
      <c r="H10263" s="424">
        <f>VLOOKUP(G10263,[3]잔가율!$B$3:$C$33,2,FALSE)</f>
        <v>0.82599999999999996</v>
      </c>
      <c r="I10263" s="434">
        <f t="shared" si="160"/>
        <v>43447600</v>
      </c>
    </row>
    <row r="10264" spans="1:9">
      <c r="A10264" s="421">
        <v>10263</v>
      </c>
      <c r="B10264" s="422" t="s">
        <v>7711</v>
      </c>
      <c r="C10264" s="422" t="s">
        <v>11561</v>
      </c>
      <c r="D10264" s="422" t="s">
        <v>14162</v>
      </c>
      <c r="E10264" s="422" t="s">
        <v>14282</v>
      </c>
      <c r="F10264" s="438">
        <v>53690000</v>
      </c>
      <c r="G10264" s="423">
        <v>2023</v>
      </c>
      <c r="H10264" s="424">
        <f>VLOOKUP(G10264,[3]잔가율!$B$3:$C$33,2,FALSE)</f>
        <v>0.82599999999999996</v>
      </c>
      <c r="I10264" s="434">
        <f t="shared" si="160"/>
        <v>44347940</v>
      </c>
    </row>
    <row r="10265" spans="1:9">
      <c r="A10265" s="421">
        <v>10264</v>
      </c>
      <c r="B10265" s="422" t="s">
        <v>7711</v>
      </c>
      <c r="C10265" s="422" t="s">
        <v>11561</v>
      </c>
      <c r="D10265" s="422" t="s">
        <v>14162</v>
      </c>
      <c r="E10265" s="422" t="s">
        <v>14283</v>
      </c>
      <c r="F10265" s="438">
        <v>59780000</v>
      </c>
      <c r="G10265" s="423">
        <v>2023</v>
      </c>
      <c r="H10265" s="424">
        <f>VLOOKUP(G10265,[3]잔가율!$B$3:$C$33,2,FALSE)</f>
        <v>0.82599999999999996</v>
      </c>
      <c r="I10265" s="434">
        <f t="shared" si="160"/>
        <v>49378280</v>
      </c>
    </row>
    <row r="10266" spans="1:9">
      <c r="A10266" s="421">
        <v>10265</v>
      </c>
      <c r="B10266" s="422" t="s">
        <v>7711</v>
      </c>
      <c r="C10266" s="422" t="s">
        <v>11561</v>
      </c>
      <c r="D10266" s="422" t="s">
        <v>14162</v>
      </c>
      <c r="E10266" s="422" t="s">
        <v>14284</v>
      </c>
      <c r="F10266" s="438">
        <v>59330000</v>
      </c>
      <c r="G10266" s="423">
        <v>2023</v>
      </c>
      <c r="H10266" s="424">
        <f>VLOOKUP(G10266,[3]잔가율!$B$3:$C$33,2,FALSE)</f>
        <v>0.82599999999999996</v>
      </c>
      <c r="I10266" s="434">
        <f t="shared" si="160"/>
        <v>49006580</v>
      </c>
    </row>
    <row r="10267" spans="1:9">
      <c r="A10267" s="421">
        <v>10266</v>
      </c>
      <c r="B10267" s="422" t="s">
        <v>7711</v>
      </c>
      <c r="C10267" s="422" t="s">
        <v>11561</v>
      </c>
      <c r="D10267" s="422" t="s">
        <v>14162</v>
      </c>
      <c r="E10267" s="422" t="s">
        <v>14285</v>
      </c>
      <c r="F10267" s="438">
        <v>26460000</v>
      </c>
      <c r="G10267" s="423">
        <v>2023</v>
      </c>
      <c r="H10267" s="424">
        <f>VLOOKUP(G10267,[3]잔가율!$B$3:$C$33,2,FALSE)</f>
        <v>0.82599999999999996</v>
      </c>
      <c r="I10267" s="434">
        <f t="shared" si="160"/>
        <v>21855960</v>
      </c>
    </row>
    <row r="10268" spans="1:9">
      <c r="A10268" s="421">
        <v>10267</v>
      </c>
      <c r="B10268" s="422" t="s">
        <v>7711</v>
      </c>
      <c r="C10268" s="422" t="s">
        <v>11561</v>
      </c>
      <c r="D10268" s="422" t="s">
        <v>14162</v>
      </c>
      <c r="E10268" s="422" t="s">
        <v>14286</v>
      </c>
      <c r="F10268" s="438">
        <v>65780000</v>
      </c>
      <c r="G10268" s="423">
        <v>2023</v>
      </c>
      <c r="H10268" s="424">
        <f>VLOOKUP(G10268,[3]잔가율!$B$3:$C$33,2,FALSE)</f>
        <v>0.82599999999999996</v>
      </c>
      <c r="I10268" s="434">
        <f t="shared" si="160"/>
        <v>54334280</v>
      </c>
    </row>
    <row r="10269" spans="1:9">
      <c r="A10269" s="421">
        <v>10268</v>
      </c>
      <c r="B10269" s="422" t="s">
        <v>7711</v>
      </c>
      <c r="C10269" s="422" t="s">
        <v>11561</v>
      </c>
      <c r="D10269" s="422" t="s">
        <v>14162</v>
      </c>
      <c r="E10269" s="422" t="s">
        <v>14287</v>
      </c>
      <c r="F10269" s="438">
        <v>66870000</v>
      </c>
      <c r="G10269" s="423">
        <v>2023</v>
      </c>
      <c r="H10269" s="424">
        <f>VLOOKUP(G10269,[3]잔가율!$B$3:$C$33,2,FALSE)</f>
        <v>0.82599999999999996</v>
      </c>
      <c r="I10269" s="434">
        <f t="shared" si="160"/>
        <v>55234620</v>
      </c>
    </row>
    <row r="10270" spans="1:9">
      <c r="A10270" s="421">
        <v>10269</v>
      </c>
      <c r="B10270" s="422" t="s">
        <v>7711</v>
      </c>
      <c r="C10270" s="422" t="s">
        <v>11561</v>
      </c>
      <c r="D10270" s="422" t="s">
        <v>14162</v>
      </c>
      <c r="E10270" s="422" t="s">
        <v>14288</v>
      </c>
      <c r="F10270" s="438">
        <v>52600000</v>
      </c>
      <c r="G10270" s="423">
        <v>2023</v>
      </c>
      <c r="H10270" s="424">
        <f>VLOOKUP(G10270,[3]잔가율!$B$3:$C$33,2,FALSE)</f>
        <v>0.82599999999999996</v>
      </c>
      <c r="I10270" s="434">
        <f t="shared" si="160"/>
        <v>43447600</v>
      </c>
    </row>
    <row r="10271" spans="1:9">
      <c r="A10271" s="421">
        <v>10270</v>
      </c>
      <c r="B10271" s="422" t="s">
        <v>7711</v>
      </c>
      <c r="C10271" s="422" t="s">
        <v>11561</v>
      </c>
      <c r="D10271" s="422" t="s">
        <v>14162</v>
      </c>
      <c r="E10271" s="422" t="s">
        <v>14289</v>
      </c>
      <c r="F10271" s="438">
        <v>55330000</v>
      </c>
      <c r="G10271" s="423">
        <v>2023</v>
      </c>
      <c r="H10271" s="424">
        <f>VLOOKUP(G10271,[3]잔가율!$B$3:$C$33,2,FALSE)</f>
        <v>0.82599999999999996</v>
      </c>
      <c r="I10271" s="434">
        <f t="shared" si="160"/>
        <v>45702580</v>
      </c>
    </row>
    <row r="10272" spans="1:9">
      <c r="A10272" s="421">
        <v>10271</v>
      </c>
      <c r="B10272" s="422" t="s">
        <v>7711</v>
      </c>
      <c r="C10272" s="422" t="s">
        <v>11561</v>
      </c>
      <c r="D10272" s="422" t="s">
        <v>14162</v>
      </c>
      <c r="E10272" s="422" t="s">
        <v>14290</v>
      </c>
      <c r="F10272" s="438">
        <v>59780000</v>
      </c>
      <c r="G10272" s="423">
        <v>2023</v>
      </c>
      <c r="H10272" s="424">
        <f>VLOOKUP(G10272,[3]잔가율!$B$3:$C$33,2,FALSE)</f>
        <v>0.82599999999999996</v>
      </c>
      <c r="I10272" s="434">
        <f t="shared" si="160"/>
        <v>49378280</v>
      </c>
    </row>
    <row r="10273" spans="1:9">
      <c r="A10273" s="421">
        <v>10272</v>
      </c>
      <c r="B10273" s="422" t="s">
        <v>7711</v>
      </c>
      <c r="C10273" s="422" t="s">
        <v>11561</v>
      </c>
      <c r="D10273" s="422" t="s">
        <v>14162</v>
      </c>
      <c r="E10273" s="422" t="s">
        <v>14291</v>
      </c>
      <c r="F10273" s="438">
        <v>60870000</v>
      </c>
      <c r="G10273" s="423">
        <v>2023</v>
      </c>
      <c r="H10273" s="424">
        <f>VLOOKUP(G10273,[3]잔가율!$B$3:$C$33,2,FALSE)</f>
        <v>0.82599999999999996</v>
      </c>
      <c r="I10273" s="434">
        <f t="shared" si="160"/>
        <v>50278620</v>
      </c>
    </row>
    <row r="10274" spans="1:9">
      <c r="A10274" s="421">
        <v>10273</v>
      </c>
      <c r="B10274" s="422" t="s">
        <v>7711</v>
      </c>
      <c r="C10274" s="422" t="s">
        <v>11561</v>
      </c>
      <c r="D10274" s="422" t="s">
        <v>14162</v>
      </c>
      <c r="E10274" s="422" t="s">
        <v>14292</v>
      </c>
      <c r="F10274" s="438">
        <v>65780000</v>
      </c>
      <c r="G10274" s="423">
        <v>2023</v>
      </c>
      <c r="H10274" s="424">
        <f>VLOOKUP(G10274,[3]잔가율!$B$3:$C$33,2,FALSE)</f>
        <v>0.82599999999999996</v>
      </c>
      <c r="I10274" s="434">
        <f t="shared" si="160"/>
        <v>54334280</v>
      </c>
    </row>
    <row r="10275" spans="1:9">
      <c r="A10275" s="421">
        <v>10274</v>
      </c>
      <c r="B10275" s="422" t="s">
        <v>7711</v>
      </c>
      <c r="C10275" s="422" t="s">
        <v>11561</v>
      </c>
      <c r="D10275" s="422" t="s">
        <v>14162</v>
      </c>
      <c r="E10275" s="422" t="s">
        <v>14293</v>
      </c>
      <c r="F10275" s="438">
        <v>66870000</v>
      </c>
      <c r="G10275" s="423">
        <v>2023</v>
      </c>
      <c r="H10275" s="424">
        <f>VLOOKUP(G10275,[3]잔가율!$B$3:$C$33,2,FALSE)</f>
        <v>0.82599999999999996</v>
      </c>
      <c r="I10275" s="434">
        <f t="shared" si="160"/>
        <v>55234620</v>
      </c>
    </row>
    <row r="10276" spans="1:9">
      <c r="A10276" s="421">
        <v>10275</v>
      </c>
      <c r="B10276" s="422" t="s">
        <v>7711</v>
      </c>
      <c r="C10276" s="422" t="s">
        <v>11561</v>
      </c>
      <c r="D10276" s="422" t="s">
        <v>14162</v>
      </c>
      <c r="E10276" s="422" t="s">
        <v>14294</v>
      </c>
      <c r="F10276" s="438">
        <v>51970000</v>
      </c>
      <c r="G10276" s="423">
        <v>2023</v>
      </c>
      <c r="H10276" s="424">
        <f>VLOOKUP(G10276,[3]잔가율!$B$3:$C$33,2,FALSE)</f>
        <v>0.82599999999999996</v>
      </c>
      <c r="I10276" s="434">
        <f t="shared" si="160"/>
        <v>42927220</v>
      </c>
    </row>
    <row r="10277" spans="1:9">
      <c r="A10277" s="421">
        <v>10276</v>
      </c>
      <c r="B10277" s="422" t="s">
        <v>7711</v>
      </c>
      <c r="C10277" s="422" t="s">
        <v>11561</v>
      </c>
      <c r="D10277" s="422" t="s">
        <v>14162</v>
      </c>
      <c r="E10277" s="422" t="s">
        <v>14295</v>
      </c>
      <c r="F10277" s="438">
        <v>54670000</v>
      </c>
      <c r="G10277" s="423">
        <v>2023</v>
      </c>
      <c r="H10277" s="424">
        <f>VLOOKUP(G10277,[3]잔가율!$B$3:$C$33,2,FALSE)</f>
        <v>0.82599999999999996</v>
      </c>
      <c r="I10277" s="434">
        <f t="shared" si="160"/>
        <v>45157420</v>
      </c>
    </row>
    <row r="10278" spans="1:9">
      <c r="A10278" s="421">
        <v>10277</v>
      </c>
      <c r="B10278" s="422" t="s">
        <v>7711</v>
      </c>
      <c r="C10278" s="422" t="s">
        <v>11561</v>
      </c>
      <c r="D10278" s="422" t="s">
        <v>14162</v>
      </c>
      <c r="E10278" s="422" t="s">
        <v>14296</v>
      </c>
      <c r="F10278" s="438">
        <v>59060000</v>
      </c>
      <c r="G10278" s="423">
        <v>2023</v>
      </c>
      <c r="H10278" s="424">
        <f>VLOOKUP(G10278,[3]잔가율!$B$3:$C$33,2,FALSE)</f>
        <v>0.82599999999999996</v>
      </c>
      <c r="I10278" s="434">
        <f t="shared" si="160"/>
        <v>48783560</v>
      </c>
    </row>
    <row r="10279" spans="1:9">
      <c r="A10279" s="421">
        <v>10278</v>
      </c>
      <c r="B10279" s="422" t="s">
        <v>7711</v>
      </c>
      <c r="C10279" s="422" t="s">
        <v>11561</v>
      </c>
      <c r="D10279" s="422" t="s">
        <v>14162</v>
      </c>
      <c r="E10279" s="422" t="s">
        <v>14297</v>
      </c>
      <c r="F10279" s="438">
        <v>61220000</v>
      </c>
      <c r="G10279" s="423">
        <v>2023</v>
      </c>
      <c r="H10279" s="424">
        <f>VLOOKUP(G10279,[3]잔가율!$B$3:$C$33,2,FALSE)</f>
        <v>0.82599999999999996</v>
      </c>
      <c r="I10279" s="434">
        <f t="shared" si="160"/>
        <v>50567720</v>
      </c>
    </row>
    <row r="10280" spans="1:9">
      <c r="A10280" s="421">
        <v>10279</v>
      </c>
      <c r="B10280" s="422" t="s">
        <v>7711</v>
      </c>
      <c r="C10280" s="422" t="s">
        <v>11561</v>
      </c>
      <c r="D10280" s="422" t="s">
        <v>14162</v>
      </c>
      <c r="E10280" s="422" t="s">
        <v>14298</v>
      </c>
      <c r="F10280" s="438">
        <v>64990000</v>
      </c>
      <c r="G10280" s="423">
        <v>2023</v>
      </c>
      <c r="H10280" s="424">
        <f>VLOOKUP(G10280,[3]잔가율!$B$3:$C$33,2,FALSE)</f>
        <v>0.82599999999999996</v>
      </c>
      <c r="I10280" s="434">
        <f t="shared" si="160"/>
        <v>53681740</v>
      </c>
    </row>
    <row r="10281" spans="1:9">
      <c r="A10281" s="421">
        <v>10280</v>
      </c>
      <c r="B10281" s="422" t="s">
        <v>7711</v>
      </c>
      <c r="C10281" s="422" t="s">
        <v>11561</v>
      </c>
      <c r="D10281" s="422" t="s">
        <v>14162</v>
      </c>
      <c r="E10281" s="422" t="s">
        <v>14299</v>
      </c>
      <c r="F10281" s="438">
        <v>66070000</v>
      </c>
      <c r="G10281" s="423">
        <v>2023</v>
      </c>
      <c r="H10281" s="424">
        <f>VLOOKUP(G10281,[3]잔가율!$B$3:$C$33,2,FALSE)</f>
        <v>0.82599999999999996</v>
      </c>
      <c r="I10281" s="434">
        <f t="shared" si="160"/>
        <v>54573820</v>
      </c>
    </row>
    <row r="10282" spans="1:9">
      <c r="A10282" s="421">
        <v>10281</v>
      </c>
      <c r="B10282" s="422" t="s">
        <v>7711</v>
      </c>
      <c r="C10282" s="422" t="s">
        <v>11561</v>
      </c>
      <c r="D10282" s="422" t="s">
        <v>14162</v>
      </c>
      <c r="E10282" s="422" t="s">
        <v>14300</v>
      </c>
      <c r="F10282" s="438">
        <v>52150000</v>
      </c>
      <c r="G10282" s="423">
        <v>2023</v>
      </c>
      <c r="H10282" s="424">
        <f>VLOOKUP(G10282,[3]잔가율!$B$3:$C$33,2,FALSE)</f>
        <v>0.82599999999999996</v>
      </c>
      <c r="I10282" s="434">
        <f t="shared" si="160"/>
        <v>43075900</v>
      </c>
    </row>
    <row r="10283" spans="1:9">
      <c r="A10283" s="421">
        <v>10282</v>
      </c>
      <c r="B10283" s="422" t="s">
        <v>7711</v>
      </c>
      <c r="C10283" s="422" t="s">
        <v>11561</v>
      </c>
      <c r="D10283" s="422" t="s">
        <v>14162</v>
      </c>
      <c r="E10283" s="422" t="s">
        <v>14301</v>
      </c>
      <c r="F10283" s="438">
        <v>49660000</v>
      </c>
      <c r="G10283" s="423">
        <v>2023</v>
      </c>
      <c r="H10283" s="424">
        <f>VLOOKUP(G10283,[3]잔가율!$B$3:$C$33,2,FALSE)</f>
        <v>0.82599999999999996</v>
      </c>
      <c r="I10283" s="434">
        <f t="shared" si="160"/>
        <v>41019160</v>
      </c>
    </row>
    <row r="10284" spans="1:9">
      <c r="A10284" s="421">
        <v>10283</v>
      </c>
      <c r="B10284" s="422" t="s">
        <v>7711</v>
      </c>
      <c r="C10284" s="422" t="s">
        <v>11561</v>
      </c>
      <c r="D10284" s="422" t="s">
        <v>14162</v>
      </c>
      <c r="E10284" s="422" t="s">
        <v>14302</v>
      </c>
      <c r="F10284" s="438">
        <v>59460000</v>
      </c>
      <c r="G10284" s="423">
        <v>2023</v>
      </c>
      <c r="H10284" s="424">
        <f>VLOOKUP(G10284,[3]잔가율!$B$3:$C$33,2,FALSE)</f>
        <v>0.82599999999999996</v>
      </c>
      <c r="I10284" s="434">
        <f t="shared" si="160"/>
        <v>49113960</v>
      </c>
    </row>
    <row r="10285" spans="1:9">
      <c r="A10285" s="421">
        <v>10284</v>
      </c>
      <c r="B10285" s="422" t="s">
        <v>7711</v>
      </c>
      <c r="C10285" s="422" t="s">
        <v>11561</v>
      </c>
      <c r="D10285" s="422" t="s">
        <v>14162</v>
      </c>
      <c r="E10285" s="422" t="s">
        <v>14303</v>
      </c>
      <c r="F10285" s="438">
        <v>60550000</v>
      </c>
      <c r="G10285" s="423">
        <v>2023</v>
      </c>
      <c r="H10285" s="424">
        <f>VLOOKUP(G10285,[3]잔가율!$B$3:$C$33,2,FALSE)</f>
        <v>0.82599999999999996</v>
      </c>
      <c r="I10285" s="434">
        <f t="shared" si="160"/>
        <v>50014300</v>
      </c>
    </row>
    <row r="10286" spans="1:9">
      <c r="A10286" s="421">
        <v>10285</v>
      </c>
      <c r="B10286" s="422" t="s">
        <v>7711</v>
      </c>
      <c r="C10286" s="422" t="s">
        <v>11561</v>
      </c>
      <c r="D10286" s="422" t="s">
        <v>14162</v>
      </c>
      <c r="E10286" s="422" t="s">
        <v>14304</v>
      </c>
      <c r="F10286" s="438">
        <v>65390000</v>
      </c>
      <c r="G10286" s="423">
        <v>2023</v>
      </c>
      <c r="H10286" s="424">
        <f>VLOOKUP(G10286,[3]잔가율!$B$3:$C$33,2,FALSE)</f>
        <v>0.82599999999999996</v>
      </c>
      <c r="I10286" s="434">
        <f t="shared" si="160"/>
        <v>54012140</v>
      </c>
    </row>
    <row r="10287" spans="1:9">
      <c r="A10287" s="421">
        <v>10286</v>
      </c>
      <c r="B10287" s="422" t="s">
        <v>7711</v>
      </c>
      <c r="C10287" s="422" t="s">
        <v>11561</v>
      </c>
      <c r="D10287" s="422" t="s">
        <v>14162</v>
      </c>
      <c r="E10287" s="422" t="s">
        <v>14305</v>
      </c>
      <c r="F10287" s="438">
        <v>66470000</v>
      </c>
      <c r="G10287" s="423">
        <v>2023</v>
      </c>
      <c r="H10287" s="424">
        <f>VLOOKUP(G10287,[3]잔가율!$B$3:$C$33,2,FALSE)</f>
        <v>0.82599999999999996</v>
      </c>
      <c r="I10287" s="434">
        <f t="shared" si="160"/>
        <v>54904220</v>
      </c>
    </row>
    <row r="10288" spans="1:9">
      <c r="A10288" s="421">
        <v>10287</v>
      </c>
      <c r="B10288" s="422" t="s">
        <v>7711</v>
      </c>
      <c r="C10288" s="422" t="s">
        <v>15873</v>
      </c>
      <c r="D10288" s="422" t="s">
        <v>15874</v>
      </c>
      <c r="E10288" s="422" t="s">
        <v>14306</v>
      </c>
      <c r="F10288" s="438">
        <v>56930000</v>
      </c>
      <c r="G10288" s="423">
        <v>2023</v>
      </c>
      <c r="H10288" s="424">
        <f>VLOOKUP(G10288,[3]잔가율!$B$3:$C$33,2,FALSE)</f>
        <v>0.82599999999999996</v>
      </c>
      <c r="I10288" s="434">
        <f t="shared" si="160"/>
        <v>47024180</v>
      </c>
    </row>
    <row r="10289" spans="1:9">
      <c r="A10289" s="421">
        <v>10288</v>
      </c>
      <c r="B10289" s="422" t="s">
        <v>7711</v>
      </c>
      <c r="C10289" s="422" t="s">
        <v>11561</v>
      </c>
      <c r="D10289" s="422" t="s">
        <v>14162</v>
      </c>
      <c r="E10289" s="422" t="s">
        <v>14307</v>
      </c>
      <c r="F10289" s="438">
        <v>19590000</v>
      </c>
      <c r="G10289" s="423">
        <v>2023</v>
      </c>
      <c r="H10289" s="424">
        <f>VLOOKUP(G10289,[3]잔가율!$B$3:$C$33,2,FALSE)</f>
        <v>0.82599999999999996</v>
      </c>
      <c r="I10289" s="434">
        <f t="shared" si="160"/>
        <v>16181340</v>
      </c>
    </row>
    <row r="10290" spans="1:9">
      <c r="A10290" s="421">
        <v>10289</v>
      </c>
      <c r="B10290" s="422" t="s">
        <v>7711</v>
      </c>
      <c r="C10290" s="422" t="s">
        <v>11561</v>
      </c>
      <c r="D10290" s="422" t="s">
        <v>14162</v>
      </c>
      <c r="E10290" s="422" t="s">
        <v>14308</v>
      </c>
      <c r="F10290" s="438">
        <v>26720000</v>
      </c>
      <c r="G10290" s="423">
        <v>2023</v>
      </c>
      <c r="H10290" s="424">
        <f>VLOOKUP(G10290,[3]잔가율!$B$3:$C$33,2,FALSE)</f>
        <v>0.82599999999999996</v>
      </c>
      <c r="I10290" s="434">
        <f t="shared" si="160"/>
        <v>22070720</v>
      </c>
    </row>
    <row r="10291" spans="1:9">
      <c r="A10291" s="421">
        <v>10290</v>
      </c>
      <c r="B10291" s="422" t="s">
        <v>7711</v>
      </c>
      <c r="C10291" s="422" t="s">
        <v>11561</v>
      </c>
      <c r="D10291" s="422" t="s">
        <v>14162</v>
      </c>
      <c r="E10291" s="422" t="s">
        <v>14309</v>
      </c>
      <c r="F10291" s="438">
        <v>26720000</v>
      </c>
      <c r="G10291" s="423">
        <v>2023</v>
      </c>
      <c r="H10291" s="424">
        <f>VLOOKUP(G10291,[3]잔가율!$B$3:$C$33,2,FALSE)</f>
        <v>0.82599999999999996</v>
      </c>
      <c r="I10291" s="434">
        <f t="shared" si="160"/>
        <v>22070720</v>
      </c>
    </row>
    <row r="10292" spans="1:9">
      <c r="A10292" s="421">
        <v>10291</v>
      </c>
      <c r="B10292" s="422" t="s">
        <v>7711</v>
      </c>
      <c r="C10292" s="422" t="s">
        <v>11561</v>
      </c>
      <c r="D10292" s="422" t="s">
        <v>14162</v>
      </c>
      <c r="E10292" s="422" t="s">
        <v>14310</v>
      </c>
      <c r="F10292" s="438">
        <v>37880000</v>
      </c>
      <c r="G10292" s="423">
        <v>2023</v>
      </c>
      <c r="H10292" s="424">
        <f>VLOOKUP(G10292,[3]잔가율!$B$3:$C$33,2,FALSE)</f>
        <v>0.82599999999999996</v>
      </c>
      <c r="I10292" s="434">
        <f t="shared" si="160"/>
        <v>31288880</v>
      </c>
    </row>
    <row r="10293" spans="1:9">
      <c r="A10293" s="421">
        <v>10292</v>
      </c>
      <c r="B10293" s="422" t="s">
        <v>7711</v>
      </c>
      <c r="C10293" s="422" t="s">
        <v>15873</v>
      </c>
      <c r="D10293" s="422" t="s">
        <v>15874</v>
      </c>
      <c r="E10293" s="422" t="s">
        <v>14311</v>
      </c>
      <c r="F10293" s="438">
        <v>13580000</v>
      </c>
      <c r="G10293" s="423">
        <v>2023</v>
      </c>
      <c r="H10293" s="424">
        <f>VLOOKUP(G10293,[3]잔가율!$B$3:$C$33,2,FALSE)</f>
        <v>0.82599999999999996</v>
      </c>
      <c r="I10293" s="434">
        <f t="shared" si="160"/>
        <v>11217080</v>
      </c>
    </row>
    <row r="10294" spans="1:9">
      <c r="A10294" s="421">
        <v>10293</v>
      </c>
      <c r="B10294" s="422" t="s">
        <v>7711</v>
      </c>
      <c r="C10294" s="422" t="s">
        <v>11561</v>
      </c>
      <c r="D10294" s="422" t="s">
        <v>14162</v>
      </c>
      <c r="E10294" s="422" t="s">
        <v>14312</v>
      </c>
      <c r="F10294" s="438">
        <v>40760000</v>
      </c>
      <c r="G10294" s="423">
        <v>2023</v>
      </c>
      <c r="H10294" s="424">
        <f>VLOOKUP(G10294,[3]잔가율!$B$3:$C$33,2,FALSE)</f>
        <v>0.82599999999999996</v>
      </c>
      <c r="I10294" s="434">
        <f t="shared" si="160"/>
        <v>33667760</v>
      </c>
    </row>
    <row r="10295" spans="1:9">
      <c r="A10295" s="421">
        <v>10294</v>
      </c>
      <c r="B10295" s="422" t="s">
        <v>7711</v>
      </c>
      <c r="C10295" s="422" t="s">
        <v>11561</v>
      </c>
      <c r="D10295" s="422" t="s">
        <v>14162</v>
      </c>
      <c r="E10295" s="422" t="s">
        <v>14313</v>
      </c>
      <c r="F10295" s="438">
        <v>40760000</v>
      </c>
      <c r="G10295" s="423">
        <v>2023</v>
      </c>
      <c r="H10295" s="424">
        <f>VLOOKUP(G10295,[3]잔가율!$B$3:$C$33,2,FALSE)</f>
        <v>0.82599999999999996</v>
      </c>
      <c r="I10295" s="434">
        <f t="shared" si="160"/>
        <v>33667760</v>
      </c>
    </row>
    <row r="10296" spans="1:9">
      <c r="A10296" s="421">
        <v>10295</v>
      </c>
      <c r="B10296" s="426" t="s">
        <v>7711</v>
      </c>
      <c r="C10296" s="426" t="s">
        <v>11561</v>
      </c>
      <c r="D10296" s="426" t="s">
        <v>14314</v>
      </c>
      <c r="E10296" s="426" t="s">
        <v>14315</v>
      </c>
      <c r="F10296" s="441">
        <v>12960000</v>
      </c>
      <c r="G10296" s="423">
        <v>2023</v>
      </c>
      <c r="H10296" s="424">
        <f>VLOOKUP(G10296,[3]잔가율!$B$3:$C$33,2,FALSE)</f>
        <v>0.82599999999999996</v>
      </c>
      <c r="I10296" s="434">
        <f t="shared" si="160"/>
        <v>10704960</v>
      </c>
    </row>
    <row r="10297" spans="1:9">
      <c r="A10297" s="421">
        <v>10296</v>
      </c>
      <c r="B10297" s="426" t="s">
        <v>7711</v>
      </c>
      <c r="C10297" s="426" t="s">
        <v>11561</v>
      </c>
      <c r="D10297" s="426" t="s">
        <v>14314</v>
      </c>
      <c r="E10297" s="426" t="s">
        <v>14316</v>
      </c>
      <c r="F10297" s="441">
        <v>14450000</v>
      </c>
      <c r="G10297" s="423">
        <v>2023</v>
      </c>
      <c r="H10297" s="424">
        <f>VLOOKUP(G10297,[3]잔가율!$B$3:$C$33,2,FALSE)</f>
        <v>0.82599999999999996</v>
      </c>
      <c r="I10297" s="434">
        <f t="shared" si="160"/>
        <v>11935700</v>
      </c>
    </row>
    <row r="10298" spans="1:9">
      <c r="A10298" s="421">
        <v>10297</v>
      </c>
      <c r="B10298" s="426" t="s">
        <v>7711</v>
      </c>
      <c r="C10298" s="426" t="s">
        <v>11561</v>
      </c>
      <c r="D10298" s="426" t="s">
        <v>14314</v>
      </c>
      <c r="E10298" s="426" t="s">
        <v>14317</v>
      </c>
      <c r="F10298" s="441">
        <v>16350000</v>
      </c>
      <c r="G10298" s="423">
        <v>2023</v>
      </c>
      <c r="H10298" s="424">
        <f>VLOOKUP(G10298,[3]잔가율!$B$3:$C$33,2,FALSE)</f>
        <v>0.82599999999999996</v>
      </c>
      <c r="I10298" s="434">
        <f t="shared" si="160"/>
        <v>13505100</v>
      </c>
    </row>
    <row r="10299" spans="1:9">
      <c r="A10299" s="421">
        <v>10298</v>
      </c>
      <c r="B10299" s="426" t="s">
        <v>7711</v>
      </c>
      <c r="C10299" s="426" t="s">
        <v>11561</v>
      </c>
      <c r="D10299" s="426" t="s">
        <v>14314</v>
      </c>
      <c r="E10299" s="426" t="s">
        <v>14318</v>
      </c>
      <c r="F10299" s="441">
        <v>16510000</v>
      </c>
      <c r="G10299" s="423">
        <v>2023</v>
      </c>
      <c r="H10299" s="424">
        <f>VLOOKUP(G10299,[3]잔가율!$B$3:$C$33,2,FALSE)</f>
        <v>0.82599999999999996</v>
      </c>
      <c r="I10299" s="434">
        <f t="shared" si="160"/>
        <v>13637260</v>
      </c>
    </row>
    <row r="10300" spans="1:9">
      <c r="A10300" s="421">
        <v>10299</v>
      </c>
      <c r="B10300" s="426" t="s">
        <v>7711</v>
      </c>
      <c r="C10300" s="426" t="s">
        <v>11561</v>
      </c>
      <c r="D10300" s="426" t="s">
        <v>14314</v>
      </c>
      <c r="E10300" s="426" t="s">
        <v>14319</v>
      </c>
      <c r="F10300" s="441">
        <v>18060000</v>
      </c>
      <c r="G10300" s="423">
        <v>2023</v>
      </c>
      <c r="H10300" s="424">
        <f>VLOOKUP(G10300,[3]잔가율!$B$3:$C$33,2,FALSE)</f>
        <v>0.82599999999999996</v>
      </c>
      <c r="I10300" s="434">
        <f t="shared" si="160"/>
        <v>14917560</v>
      </c>
    </row>
    <row r="10301" spans="1:9">
      <c r="A10301" s="421">
        <v>10300</v>
      </c>
      <c r="B10301" s="426" t="s">
        <v>7711</v>
      </c>
      <c r="C10301" s="426" t="s">
        <v>11561</v>
      </c>
      <c r="D10301" s="426" t="s">
        <v>14314</v>
      </c>
      <c r="E10301" s="426" t="s">
        <v>14320</v>
      </c>
      <c r="F10301" s="441">
        <v>14080000</v>
      </c>
      <c r="G10301" s="423">
        <v>2023</v>
      </c>
      <c r="H10301" s="424">
        <f>VLOOKUP(G10301,[3]잔가율!$B$3:$C$33,2,FALSE)</f>
        <v>0.82599999999999996</v>
      </c>
      <c r="I10301" s="434">
        <f t="shared" si="160"/>
        <v>11630080</v>
      </c>
    </row>
    <row r="10302" spans="1:9">
      <c r="A10302" s="421">
        <v>10301</v>
      </c>
      <c r="B10302" s="426" t="s">
        <v>7711</v>
      </c>
      <c r="C10302" s="426" t="s">
        <v>11561</v>
      </c>
      <c r="D10302" s="426" t="s">
        <v>14314</v>
      </c>
      <c r="E10302" s="426" t="s">
        <v>14321</v>
      </c>
      <c r="F10302" s="441">
        <v>16260000</v>
      </c>
      <c r="G10302" s="423">
        <v>2023</v>
      </c>
      <c r="H10302" s="424">
        <f>VLOOKUP(G10302,[3]잔가율!$B$3:$C$33,2,FALSE)</f>
        <v>0.82599999999999996</v>
      </c>
      <c r="I10302" s="434">
        <f t="shared" si="160"/>
        <v>13430760</v>
      </c>
    </row>
    <row r="10303" spans="1:9">
      <c r="A10303" s="421">
        <v>10302</v>
      </c>
      <c r="B10303" s="426" t="s">
        <v>7711</v>
      </c>
      <c r="C10303" s="426" t="s">
        <v>11561</v>
      </c>
      <c r="D10303" s="426" t="s">
        <v>14314</v>
      </c>
      <c r="E10303" s="426" t="s">
        <v>14322</v>
      </c>
      <c r="F10303" s="441">
        <v>17480000</v>
      </c>
      <c r="G10303" s="423">
        <v>2023</v>
      </c>
      <c r="H10303" s="424">
        <f>VLOOKUP(G10303,[3]잔가율!$B$3:$C$33,2,FALSE)</f>
        <v>0.82599999999999996</v>
      </c>
      <c r="I10303" s="434">
        <f t="shared" si="160"/>
        <v>14438480</v>
      </c>
    </row>
    <row r="10304" spans="1:9">
      <c r="A10304" s="421">
        <v>10303</v>
      </c>
      <c r="B10304" s="426" t="s">
        <v>7711</v>
      </c>
      <c r="C10304" s="426" t="s">
        <v>11561</v>
      </c>
      <c r="D10304" s="426" t="s">
        <v>14314</v>
      </c>
      <c r="E10304" s="426" t="s">
        <v>14323</v>
      </c>
      <c r="F10304" s="441">
        <v>18180000</v>
      </c>
      <c r="G10304" s="423">
        <v>2023</v>
      </c>
      <c r="H10304" s="424">
        <f>VLOOKUP(G10304,[3]잔가율!$B$3:$C$33,2,FALSE)</f>
        <v>0.82599999999999996</v>
      </c>
      <c r="I10304" s="434">
        <f t="shared" si="160"/>
        <v>15016680</v>
      </c>
    </row>
    <row r="10305" spans="1:9">
      <c r="A10305" s="421">
        <v>10304</v>
      </c>
      <c r="B10305" s="426" t="s">
        <v>7711</v>
      </c>
      <c r="C10305" s="426" t="s">
        <v>11561</v>
      </c>
      <c r="D10305" s="426" t="s">
        <v>14314</v>
      </c>
      <c r="E10305" s="426" t="s">
        <v>14324</v>
      </c>
      <c r="F10305" s="441">
        <v>13530000</v>
      </c>
      <c r="G10305" s="423">
        <v>2023</v>
      </c>
      <c r="H10305" s="424">
        <f>VLOOKUP(G10305,[3]잔가율!$B$3:$C$33,2,FALSE)</f>
        <v>0.82599999999999996</v>
      </c>
      <c r="I10305" s="434">
        <f t="shared" si="160"/>
        <v>11175780</v>
      </c>
    </row>
    <row r="10306" spans="1:9">
      <c r="A10306" s="421">
        <v>10305</v>
      </c>
      <c r="B10306" s="426" t="s">
        <v>7711</v>
      </c>
      <c r="C10306" s="426" t="s">
        <v>11561</v>
      </c>
      <c r="D10306" s="426" t="s">
        <v>14314</v>
      </c>
      <c r="E10306" s="426" t="s">
        <v>14325</v>
      </c>
      <c r="F10306" s="441">
        <v>15400000</v>
      </c>
      <c r="G10306" s="423">
        <v>2023</v>
      </c>
      <c r="H10306" s="424">
        <f>VLOOKUP(G10306,[3]잔가율!$B$3:$C$33,2,FALSE)</f>
        <v>0.82599999999999996</v>
      </c>
      <c r="I10306" s="434">
        <f t="shared" ref="I10306:I10369" si="161">ROUNDDOWN(F10306*H10306,0)</f>
        <v>12720400</v>
      </c>
    </row>
    <row r="10307" spans="1:9">
      <c r="A10307" s="421">
        <v>10306</v>
      </c>
      <c r="B10307" s="426" t="s">
        <v>7711</v>
      </c>
      <c r="C10307" s="426" t="s">
        <v>11561</v>
      </c>
      <c r="D10307" s="426" t="s">
        <v>14314</v>
      </c>
      <c r="E10307" s="426" t="s">
        <v>14326</v>
      </c>
      <c r="F10307" s="441">
        <v>16190000</v>
      </c>
      <c r="G10307" s="423">
        <v>2023</v>
      </c>
      <c r="H10307" s="424">
        <f>VLOOKUP(G10307,[3]잔가율!$B$3:$C$33,2,FALSE)</f>
        <v>0.82599999999999996</v>
      </c>
      <c r="I10307" s="434">
        <f t="shared" si="161"/>
        <v>13372940</v>
      </c>
    </row>
    <row r="10308" spans="1:9">
      <c r="A10308" s="421">
        <v>10307</v>
      </c>
      <c r="B10308" s="426" t="s">
        <v>7711</v>
      </c>
      <c r="C10308" s="426" t="s">
        <v>11561</v>
      </c>
      <c r="D10308" s="426" t="s">
        <v>14314</v>
      </c>
      <c r="E10308" s="426" t="s">
        <v>14327</v>
      </c>
      <c r="F10308" s="441">
        <v>16840000</v>
      </c>
      <c r="G10308" s="423">
        <v>2023</v>
      </c>
      <c r="H10308" s="424">
        <f>VLOOKUP(G10308,[3]잔가율!$B$3:$C$33,2,FALSE)</f>
        <v>0.82599999999999996</v>
      </c>
      <c r="I10308" s="434">
        <f t="shared" si="161"/>
        <v>13909840</v>
      </c>
    </row>
    <row r="10309" spans="1:9">
      <c r="A10309" s="421">
        <v>10308</v>
      </c>
      <c r="B10309" s="426" t="s">
        <v>7711</v>
      </c>
      <c r="C10309" s="426" t="s">
        <v>11561</v>
      </c>
      <c r="D10309" s="426" t="s">
        <v>14314</v>
      </c>
      <c r="E10309" s="426" t="s">
        <v>14328</v>
      </c>
      <c r="F10309" s="441">
        <v>13930000</v>
      </c>
      <c r="G10309" s="423">
        <v>2023</v>
      </c>
      <c r="H10309" s="424">
        <f>VLOOKUP(G10309,[3]잔가율!$B$3:$C$33,2,FALSE)</f>
        <v>0.82599999999999996</v>
      </c>
      <c r="I10309" s="434">
        <f t="shared" si="161"/>
        <v>11506180</v>
      </c>
    </row>
    <row r="10310" spans="1:9">
      <c r="A10310" s="421">
        <v>10309</v>
      </c>
      <c r="B10310" s="426" t="s">
        <v>7711</v>
      </c>
      <c r="C10310" s="426" t="s">
        <v>11561</v>
      </c>
      <c r="D10310" s="426" t="s">
        <v>14314</v>
      </c>
      <c r="E10310" s="426" t="s">
        <v>14329</v>
      </c>
      <c r="F10310" s="441">
        <v>15730000</v>
      </c>
      <c r="G10310" s="423">
        <v>2023</v>
      </c>
      <c r="H10310" s="424">
        <f>VLOOKUP(G10310,[3]잔가율!$B$3:$C$33,2,FALSE)</f>
        <v>0.82599999999999996</v>
      </c>
      <c r="I10310" s="434">
        <f t="shared" si="161"/>
        <v>12992980</v>
      </c>
    </row>
    <row r="10311" spans="1:9">
      <c r="A10311" s="421">
        <v>10310</v>
      </c>
      <c r="B10311" s="426" t="s">
        <v>7711</v>
      </c>
      <c r="C10311" s="426" t="s">
        <v>11561</v>
      </c>
      <c r="D10311" s="426" t="s">
        <v>14314</v>
      </c>
      <c r="E10311" s="426" t="s">
        <v>14330</v>
      </c>
      <c r="F10311" s="441">
        <v>16530000</v>
      </c>
      <c r="G10311" s="423">
        <v>2023</v>
      </c>
      <c r="H10311" s="424">
        <f>VLOOKUP(G10311,[3]잔가율!$B$3:$C$33,2,FALSE)</f>
        <v>0.82599999999999996</v>
      </c>
      <c r="I10311" s="434">
        <f t="shared" si="161"/>
        <v>13653780</v>
      </c>
    </row>
    <row r="10312" spans="1:9">
      <c r="A10312" s="421">
        <v>10311</v>
      </c>
      <c r="B10312" s="426" t="s">
        <v>7711</v>
      </c>
      <c r="C10312" s="426" t="s">
        <v>11561</v>
      </c>
      <c r="D10312" s="426" t="s">
        <v>14314</v>
      </c>
      <c r="E10312" s="426" t="s">
        <v>14331</v>
      </c>
      <c r="F10312" s="441">
        <v>17070000</v>
      </c>
      <c r="G10312" s="423">
        <v>2023</v>
      </c>
      <c r="H10312" s="424">
        <f>VLOOKUP(G10312,[3]잔가율!$B$3:$C$33,2,FALSE)</f>
        <v>0.82599999999999996</v>
      </c>
      <c r="I10312" s="434">
        <f t="shared" si="161"/>
        <v>14099820</v>
      </c>
    </row>
    <row r="10313" spans="1:9">
      <c r="A10313" s="421">
        <v>10312</v>
      </c>
      <c r="B10313" s="422" t="s">
        <v>7711</v>
      </c>
      <c r="C10313" s="422" t="s">
        <v>11561</v>
      </c>
      <c r="D10313" s="422" t="s">
        <v>2022</v>
      </c>
      <c r="E10313" s="422" t="s">
        <v>14332</v>
      </c>
      <c r="F10313" s="438">
        <v>17300000</v>
      </c>
      <c r="G10313" s="423">
        <v>2023</v>
      </c>
      <c r="H10313" s="424">
        <f>VLOOKUP(G10313,[3]잔가율!$B$3:$C$33,2,FALSE)</f>
        <v>0.82599999999999996</v>
      </c>
      <c r="I10313" s="434">
        <f t="shared" si="161"/>
        <v>14289800</v>
      </c>
    </row>
    <row r="10314" spans="1:9">
      <c r="A10314" s="421">
        <v>10313</v>
      </c>
      <c r="B10314" s="422" t="s">
        <v>7711</v>
      </c>
      <c r="C10314" s="422" t="s">
        <v>11561</v>
      </c>
      <c r="D10314" s="422" t="s">
        <v>2022</v>
      </c>
      <c r="E10314" s="422" t="s">
        <v>14333</v>
      </c>
      <c r="F10314" s="438">
        <v>19850000</v>
      </c>
      <c r="G10314" s="423">
        <v>2023</v>
      </c>
      <c r="H10314" s="424">
        <f>VLOOKUP(G10314,[3]잔가율!$B$3:$C$33,2,FALSE)</f>
        <v>0.82599999999999996</v>
      </c>
      <c r="I10314" s="434">
        <f t="shared" si="161"/>
        <v>16396100</v>
      </c>
    </row>
    <row r="10315" spans="1:9">
      <c r="A10315" s="421">
        <v>10314</v>
      </c>
      <c r="B10315" s="422" t="s">
        <v>7711</v>
      </c>
      <c r="C10315" s="422" t="s">
        <v>11561</v>
      </c>
      <c r="D10315" s="422" t="s">
        <v>2022</v>
      </c>
      <c r="E10315" s="422" t="s">
        <v>14334</v>
      </c>
      <c r="F10315" s="438">
        <v>21200000</v>
      </c>
      <c r="G10315" s="423">
        <v>2023</v>
      </c>
      <c r="H10315" s="424">
        <f>VLOOKUP(G10315,[3]잔가율!$B$3:$C$33,2,FALSE)</f>
        <v>0.82599999999999996</v>
      </c>
      <c r="I10315" s="434">
        <f t="shared" si="161"/>
        <v>17511200</v>
      </c>
    </row>
    <row r="10316" spans="1:9">
      <c r="A10316" s="421">
        <v>10315</v>
      </c>
      <c r="B10316" s="422" t="s">
        <v>7711</v>
      </c>
      <c r="C10316" s="422" t="s">
        <v>11561</v>
      </c>
      <c r="D10316" s="422" t="s">
        <v>2022</v>
      </c>
      <c r="E10316" s="422" t="s">
        <v>14335</v>
      </c>
      <c r="F10316" s="438">
        <v>17000000</v>
      </c>
      <c r="G10316" s="423">
        <v>2023</v>
      </c>
      <c r="H10316" s="424">
        <f>VLOOKUP(G10316,[3]잔가율!$B$3:$C$33,2,FALSE)</f>
        <v>0.82599999999999996</v>
      </c>
      <c r="I10316" s="434">
        <f t="shared" si="161"/>
        <v>14042000</v>
      </c>
    </row>
    <row r="10317" spans="1:9">
      <c r="A10317" s="421">
        <v>10316</v>
      </c>
      <c r="B10317" s="422" t="s">
        <v>7711</v>
      </c>
      <c r="C10317" s="422" t="s">
        <v>11561</v>
      </c>
      <c r="D10317" s="422" t="s">
        <v>2022</v>
      </c>
      <c r="E10317" s="422" t="s">
        <v>14336</v>
      </c>
      <c r="F10317" s="438">
        <v>16200000</v>
      </c>
      <c r="G10317" s="423">
        <v>2023</v>
      </c>
      <c r="H10317" s="424">
        <f>VLOOKUP(G10317,[3]잔가율!$B$3:$C$33,2,FALSE)</f>
        <v>0.82599999999999996</v>
      </c>
      <c r="I10317" s="434">
        <f t="shared" si="161"/>
        <v>13381200</v>
      </c>
    </row>
    <row r="10318" spans="1:9">
      <c r="A10318" s="421">
        <v>10317</v>
      </c>
      <c r="B10318" s="422" t="s">
        <v>7711</v>
      </c>
      <c r="C10318" s="422" t="s">
        <v>11561</v>
      </c>
      <c r="D10318" s="422" t="s">
        <v>2022</v>
      </c>
      <c r="E10318" s="422" t="s">
        <v>14337</v>
      </c>
      <c r="F10318" s="438">
        <v>18580000</v>
      </c>
      <c r="G10318" s="423">
        <v>2023</v>
      </c>
      <c r="H10318" s="424">
        <f>VLOOKUP(G10318,[3]잔가율!$B$3:$C$33,2,FALSE)</f>
        <v>0.82599999999999996</v>
      </c>
      <c r="I10318" s="434">
        <f t="shared" si="161"/>
        <v>15347080</v>
      </c>
    </row>
    <row r="10319" spans="1:9">
      <c r="A10319" s="421">
        <v>10318</v>
      </c>
      <c r="B10319" s="422" t="s">
        <v>7711</v>
      </c>
      <c r="C10319" s="422" t="s">
        <v>11561</v>
      </c>
      <c r="D10319" s="422" t="s">
        <v>2022</v>
      </c>
      <c r="E10319" s="422" t="s">
        <v>14338</v>
      </c>
      <c r="F10319" s="438">
        <v>18700000</v>
      </c>
      <c r="G10319" s="423">
        <v>2023</v>
      </c>
      <c r="H10319" s="424">
        <f>VLOOKUP(G10319,[3]잔가율!$B$3:$C$33,2,FALSE)</f>
        <v>0.82599999999999996</v>
      </c>
      <c r="I10319" s="434">
        <f t="shared" si="161"/>
        <v>15446200</v>
      </c>
    </row>
    <row r="10320" spans="1:9">
      <c r="A10320" s="421">
        <v>10319</v>
      </c>
      <c r="B10320" s="422" t="s">
        <v>7711</v>
      </c>
      <c r="C10320" s="422" t="s">
        <v>11561</v>
      </c>
      <c r="D10320" s="422" t="s">
        <v>2022</v>
      </c>
      <c r="E10320" s="422" t="s">
        <v>14339</v>
      </c>
      <c r="F10320" s="438">
        <v>19850000</v>
      </c>
      <c r="G10320" s="423">
        <v>2023</v>
      </c>
      <c r="H10320" s="424">
        <f>VLOOKUP(G10320,[3]잔가율!$B$3:$C$33,2,FALSE)</f>
        <v>0.82599999999999996</v>
      </c>
      <c r="I10320" s="434">
        <f t="shared" si="161"/>
        <v>16396100</v>
      </c>
    </row>
    <row r="10321" spans="1:9">
      <c r="A10321" s="421">
        <v>10320</v>
      </c>
      <c r="B10321" s="422" t="s">
        <v>7711</v>
      </c>
      <c r="C10321" s="422" t="s">
        <v>11561</v>
      </c>
      <c r="D10321" s="422" t="s">
        <v>2022</v>
      </c>
      <c r="E10321" s="422" t="s">
        <v>14340</v>
      </c>
      <c r="F10321" s="438">
        <v>19850000</v>
      </c>
      <c r="G10321" s="423">
        <v>2023</v>
      </c>
      <c r="H10321" s="424">
        <f>VLOOKUP(G10321,[3]잔가율!$B$3:$C$33,2,FALSE)</f>
        <v>0.82599999999999996</v>
      </c>
      <c r="I10321" s="434">
        <f t="shared" si="161"/>
        <v>16396100</v>
      </c>
    </row>
    <row r="10322" spans="1:9">
      <c r="A10322" s="421">
        <v>10321</v>
      </c>
      <c r="B10322" s="422" t="s">
        <v>7711</v>
      </c>
      <c r="C10322" s="422" t="s">
        <v>11561</v>
      </c>
      <c r="D10322" s="422" t="s">
        <v>2022</v>
      </c>
      <c r="E10322" s="422" t="s">
        <v>14341</v>
      </c>
      <c r="F10322" s="438">
        <v>16900000</v>
      </c>
      <c r="G10322" s="423">
        <v>2023</v>
      </c>
      <c r="H10322" s="424">
        <f>VLOOKUP(G10322,[3]잔가율!$B$3:$C$33,2,FALSE)</f>
        <v>0.82599999999999996</v>
      </c>
      <c r="I10322" s="434">
        <f t="shared" si="161"/>
        <v>13959400</v>
      </c>
    </row>
    <row r="10323" spans="1:9">
      <c r="A10323" s="421">
        <v>10322</v>
      </c>
      <c r="B10323" s="422" t="s">
        <v>7711</v>
      </c>
      <c r="C10323" s="422" t="s">
        <v>11561</v>
      </c>
      <c r="D10323" s="422" t="s">
        <v>2022</v>
      </c>
      <c r="E10323" s="422" t="s">
        <v>14342</v>
      </c>
      <c r="F10323" s="438">
        <v>16900000</v>
      </c>
      <c r="G10323" s="423">
        <v>2023</v>
      </c>
      <c r="H10323" s="424">
        <f>VLOOKUP(G10323,[3]잔가율!$B$3:$C$33,2,FALSE)</f>
        <v>0.82599999999999996</v>
      </c>
      <c r="I10323" s="434">
        <f t="shared" si="161"/>
        <v>13959400</v>
      </c>
    </row>
    <row r="10324" spans="1:9">
      <c r="A10324" s="421">
        <v>10323</v>
      </c>
      <c r="B10324" s="422" t="s">
        <v>7711</v>
      </c>
      <c r="C10324" s="422" t="s">
        <v>11561</v>
      </c>
      <c r="D10324" s="422" t="s">
        <v>2022</v>
      </c>
      <c r="E10324" s="422" t="s">
        <v>14343</v>
      </c>
      <c r="F10324" s="438">
        <v>21640000</v>
      </c>
      <c r="G10324" s="423">
        <v>2023</v>
      </c>
      <c r="H10324" s="424">
        <f>VLOOKUP(G10324,[3]잔가율!$B$3:$C$33,2,FALSE)</f>
        <v>0.82599999999999996</v>
      </c>
      <c r="I10324" s="434">
        <f t="shared" si="161"/>
        <v>17874640</v>
      </c>
    </row>
    <row r="10325" spans="1:9">
      <c r="A10325" s="421">
        <v>10324</v>
      </c>
      <c r="B10325" s="422" t="s">
        <v>7711</v>
      </c>
      <c r="C10325" s="422" t="s">
        <v>11561</v>
      </c>
      <c r="D10325" s="422" t="s">
        <v>2022</v>
      </c>
      <c r="E10325" s="422" t="s">
        <v>14344</v>
      </c>
      <c r="F10325" s="438">
        <v>18550000</v>
      </c>
      <c r="G10325" s="423">
        <v>2023</v>
      </c>
      <c r="H10325" s="424">
        <f>VLOOKUP(G10325,[3]잔가율!$B$3:$C$33,2,FALSE)</f>
        <v>0.82599999999999996</v>
      </c>
      <c r="I10325" s="434">
        <f t="shared" si="161"/>
        <v>15322300</v>
      </c>
    </row>
    <row r="10326" spans="1:9">
      <c r="A10326" s="421">
        <v>10325</v>
      </c>
      <c r="B10326" s="422" t="s">
        <v>7711</v>
      </c>
      <c r="C10326" s="422" t="s">
        <v>11561</v>
      </c>
      <c r="D10326" s="422" t="s">
        <v>2022</v>
      </c>
      <c r="E10326" s="422" t="s">
        <v>14345</v>
      </c>
      <c r="F10326" s="438">
        <v>19460000</v>
      </c>
      <c r="G10326" s="423">
        <v>2023</v>
      </c>
      <c r="H10326" s="424">
        <f>VLOOKUP(G10326,[3]잔가율!$B$3:$C$33,2,FALSE)</f>
        <v>0.82599999999999996</v>
      </c>
      <c r="I10326" s="434">
        <f t="shared" si="161"/>
        <v>16073960</v>
      </c>
    </row>
    <row r="10327" spans="1:9">
      <c r="A10327" s="421">
        <v>10326</v>
      </c>
      <c r="B10327" s="422" t="s">
        <v>7711</v>
      </c>
      <c r="C10327" s="422" t="s">
        <v>11561</v>
      </c>
      <c r="D10327" s="422" t="s">
        <v>2022</v>
      </c>
      <c r="E10327" s="422" t="s">
        <v>14346</v>
      </c>
      <c r="F10327" s="438">
        <v>20790000</v>
      </c>
      <c r="G10327" s="423">
        <v>2023</v>
      </c>
      <c r="H10327" s="424">
        <f>VLOOKUP(G10327,[3]잔가율!$B$3:$C$33,2,FALSE)</f>
        <v>0.82599999999999996</v>
      </c>
      <c r="I10327" s="434">
        <f t="shared" si="161"/>
        <v>17172540</v>
      </c>
    </row>
    <row r="10328" spans="1:9">
      <c r="A10328" s="421">
        <v>10327</v>
      </c>
      <c r="B10328" s="422" t="s">
        <v>7711</v>
      </c>
      <c r="C10328" s="422" t="s">
        <v>11561</v>
      </c>
      <c r="D10328" s="422" t="s">
        <v>2022</v>
      </c>
      <c r="E10328" s="422" t="s">
        <v>14347</v>
      </c>
      <c r="F10328" s="438">
        <v>16440000</v>
      </c>
      <c r="G10328" s="423">
        <v>2023</v>
      </c>
      <c r="H10328" s="424">
        <f>VLOOKUP(G10328,[3]잔가율!$B$3:$C$33,2,FALSE)</f>
        <v>0.82599999999999996</v>
      </c>
      <c r="I10328" s="434">
        <f t="shared" si="161"/>
        <v>13579440</v>
      </c>
    </row>
    <row r="10329" spans="1:9">
      <c r="A10329" s="421">
        <v>10328</v>
      </c>
      <c r="B10329" s="422" t="s">
        <v>7711</v>
      </c>
      <c r="C10329" s="422" t="s">
        <v>11561</v>
      </c>
      <c r="D10329" s="422" t="s">
        <v>2022</v>
      </c>
      <c r="E10329" s="422" t="s">
        <v>14348</v>
      </c>
      <c r="F10329" s="438">
        <v>17570000</v>
      </c>
      <c r="G10329" s="423">
        <v>2023</v>
      </c>
      <c r="H10329" s="424">
        <f>VLOOKUP(G10329,[3]잔가율!$B$3:$C$33,2,FALSE)</f>
        <v>0.82599999999999996</v>
      </c>
      <c r="I10329" s="434">
        <f t="shared" si="161"/>
        <v>14512820</v>
      </c>
    </row>
    <row r="10330" spans="1:9">
      <c r="A10330" s="421">
        <v>10329</v>
      </c>
      <c r="B10330" s="422" t="s">
        <v>7711</v>
      </c>
      <c r="C10330" s="422" t="s">
        <v>11561</v>
      </c>
      <c r="D10330" s="422" t="s">
        <v>2022</v>
      </c>
      <c r="E10330" s="422" t="s">
        <v>14349</v>
      </c>
      <c r="F10330" s="438">
        <v>21910000</v>
      </c>
      <c r="G10330" s="423">
        <v>2023</v>
      </c>
      <c r="H10330" s="424">
        <f>VLOOKUP(G10330,[3]잔가율!$B$3:$C$33,2,FALSE)</f>
        <v>0.82599999999999996</v>
      </c>
      <c r="I10330" s="434">
        <f t="shared" si="161"/>
        <v>18097660</v>
      </c>
    </row>
    <row r="10331" spans="1:9">
      <c r="A10331" s="421">
        <v>10330</v>
      </c>
      <c r="B10331" s="422" t="s">
        <v>7711</v>
      </c>
      <c r="C10331" s="422" t="s">
        <v>11561</v>
      </c>
      <c r="D10331" s="422" t="s">
        <v>2022</v>
      </c>
      <c r="E10331" s="422" t="s">
        <v>14350</v>
      </c>
      <c r="F10331" s="438">
        <v>21460000</v>
      </c>
      <c r="G10331" s="423">
        <v>2023</v>
      </c>
      <c r="H10331" s="424">
        <f>VLOOKUP(G10331,[3]잔가율!$B$3:$C$33,2,FALSE)</f>
        <v>0.82599999999999996</v>
      </c>
      <c r="I10331" s="434">
        <f t="shared" si="161"/>
        <v>17725960</v>
      </c>
    </row>
    <row r="10332" spans="1:9">
      <c r="A10332" s="421">
        <v>10331</v>
      </c>
      <c r="B10332" s="422" t="s">
        <v>7711</v>
      </c>
      <c r="C10332" s="422" t="s">
        <v>11561</v>
      </c>
      <c r="D10332" s="422" t="s">
        <v>2022</v>
      </c>
      <c r="E10332" s="422" t="s">
        <v>14351</v>
      </c>
      <c r="F10332" s="438">
        <v>18510000</v>
      </c>
      <c r="G10332" s="423">
        <v>2023</v>
      </c>
      <c r="H10332" s="424">
        <f>VLOOKUP(G10332,[3]잔가율!$B$3:$C$33,2,FALSE)</f>
        <v>0.82599999999999996</v>
      </c>
      <c r="I10332" s="434">
        <f t="shared" si="161"/>
        <v>15289260</v>
      </c>
    </row>
    <row r="10333" spans="1:9">
      <c r="A10333" s="421">
        <v>10332</v>
      </c>
      <c r="B10333" s="422" t="s">
        <v>7711</v>
      </c>
      <c r="C10333" s="422" t="s">
        <v>11561</v>
      </c>
      <c r="D10333" s="422" t="s">
        <v>2022</v>
      </c>
      <c r="E10333" s="422" t="s">
        <v>14352</v>
      </c>
      <c r="F10333" s="438">
        <v>19210000</v>
      </c>
      <c r="G10333" s="423">
        <v>2023</v>
      </c>
      <c r="H10333" s="424">
        <f>VLOOKUP(G10333,[3]잔가율!$B$3:$C$33,2,FALSE)</f>
        <v>0.82599999999999996</v>
      </c>
      <c r="I10333" s="434">
        <f t="shared" si="161"/>
        <v>15867460</v>
      </c>
    </row>
    <row r="10334" spans="1:9">
      <c r="A10334" s="421">
        <v>10333</v>
      </c>
      <c r="B10334" s="422" t="s">
        <v>7711</v>
      </c>
      <c r="C10334" s="422" t="s">
        <v>11561</v>
      </c>
      <c r="D10334" s="422" t="s">
        <v>2022</v>
      </c>
      <c r="E10334" s="422" t="s">
        <v>14353</v>
      </c>
      <c r="F10334" s="438">
        <v>23250000</v>
      </c>
      <c r="G10334" s="423">
        <v>2023</v>
      </c>
      <c r="H10334" s="424">
        <f>VLOOKUP(G10334,[3]잔가율!$B$3:$C$33,2,FALSE)</f>
        <v>0.82599999999999996</v>
      </c>
      <c r="I10334" s="434">
        <f t="shared" si="161"/>
        <v>19204500</v>
      </c>
    </row>
    <row r="10335" spans="1:9">
      <c r="A10335" s="421">
        <v>10334</v>
      </c>
      <c r="B10335" s="422" t="s">
        <v>7711</v>
      </c>
      <c r="C10335" s="422" t="s">
        <v>11561</v>
      </c>
      <c r="D10335" s="422" t="s">
        <v>2022</v>
      </c>
      <c r="E10335" s="422" t="s">
        <v>14354</v>
      </c>
      <c r="F10335" s="438">
        <v>21460000</v>
      </c>
      <c r="G10335" s="423">
        <v>2023</v>
      </c>
      <c r="H10335" s="424">
        <f>VLOOKUP(G10335,[3]잔가율!$B$3:$C$33,2,FALSE)</f>
        <v>0.82599999999999996</v>
      </c>
      <c r="I10335" s="434">
        <f t="shared" si="161"/>
        <v>17725960</v>
      </c>
    </row>
    <row r="10336" spans="1:9">
      <c r="A10336" s="421">
        <v>10335</v>
      </c>
      <c r="B10336" s="422" t="s">
        <v>7711</v>
      </c>
      <c r="C10336" s="422" t="s">
        <v>11561</v>
      </c>
      <c r="D10336" s="422" t="s">
        <v>2022</v>
      </c>
      <c r="E10336" s="422" t="s">
        <v>14355</v>
      </c>
      <c r="F10336" s="438">
        <v>21460000</v>
      </c>
      <c r="G10336" s="423">
        <v>2023</v>
      </c>
      <c r="H10336" s="424">
        <f>VLOOKUP(G10336,[3]잔가율!$B$3:$C$33,2,FALSE)</f>
        <v>0.82599999999999996</v>
      </c>
      <c r="I10336" s="434">
        <f t="shared" si="161"/>
        <v>17725960</v>
      </c>
    </row>
    <row r="10337" spans="1:9">
      <c r="A10337" s="421">
        <v>10336</v>
      </c>
      <c r="B10337" s="422" t="s">
        <v>7711</v>
      </c>
      <c r="C10337" s="422" t="s">
        <v>11561</v>
      </c>
      <c r="D10337" s="422" t="s">
        <v>2022</v>
      </c>
      <c r="E10337" s="422" t="s">
        <v>14356</v>
      </c>
      <c r="F10337" s="438">
        <v>21460000</v>
      </c>
      <c r="G10337" s="423">
        <v>2023</v>
      </c>
      <c r="H10337" s="424">
        <f>VLOOKUP(G10337,[3]잔가율!$B$3:$C$33,2,FALSE)</f>
        <v>0.82599999999999996</v>
      </c>
      <c r="I10337" s="434">
        <f t="shared" si="161"/>
        <v>17725960</v>
      </c>
    </row>
    <row r="10338" spans="1:9">
      <c r="A10338" s="421">
        <v>10337</v>
      </c>
      <c r="B10338" s="422" t="s">
        <v>7711</v>
      </c>
      <c r="C10338" s="422" t="s">
        <v>11561</v>
      </c>
      <c r="D10338" s="422" t="s">
        <v>2022</v>
      </c>
      <c r="E10338" s="422" t="s">
        <v>14357</v>
      </c>
      <c r="F10338" s="438">
        <v>18400000</v>
      </c>
      <c r="G10338" s="423">
        <v>2023</v>
      </c>
      <c r="H10338" s="424">
        <f>VLOOKUP(G10338,[3]잔가율!$B$3:$C$33,2,FALSE)</f>
        <v>0.82599999999999996</v>
      </c>
      <c r="I10338" s="434">
        <f t="shared" si="161"/>
        <v>15198400</v>
      </c>
    </row>
    <row r="10339" spans="1:9">
      <c r="A10339" s="421">
        <v>10338</v>
      </c>
      <c r="B10339" s="422" t="s">
        <v>7711</v>
      </c>
      <c r="C10339" s="422" t="s">
        <v>11561</v>
      </c>
      <c r="D10339" s="422" t="s">
        <v>2022</v>
      </c>
      <c r="E10339" s="422" t="s">
        <v>14358</v>
      </c>
      <c r="F10339" s="438">
        <v>18510000</v>
      </c>
      <c r="G10339" s="423">
        <v>2023</v>
      </c>
      <c r="H10339" s="424">
        <f>VLOOKUP(G10339,[3]잔가율!$B$3:$C$33,2,FALSE)</f>
        <v>0.82599999999999996</v>
      </c>
      <c r="I10339" s="434">
        <f t="shared" si="161"/>
        <v>15289260</v>
      </c>
    </row>
    <row r="10340" spans="1:9">
      <c r="A10340" s="421">
        <v>10339</v>
      </c>
      <c r="B10340" s="422" t="s">
        <v>7711</v>
      </c>
      <c r="C10340" s="422" t="s">
        <v>11561</v>
      </c>
      <c r="D10340" s="422" t="s">
        <v>2022</v>
      </c>
      <c r="E10340" s="422" t="s">
        <v>14359</v>
      </c>
      <c r="F10340" s="438">
        <v>23250000</v>
      </c>
      <c r="G10340" s="423">
        <v>2023</v>
      </c>
      <c r="H10340" s="424">
        <f>VLOOKUP(G10340,[3]잔가율!$B$3:$C$33,2,FALSE)</f>
        <v>0.82599999999999996</v>
      </c>
      <c r="I10340" s="434">
        <f t="shared" si="161"/>
        <v>19204500</v>
      </c>
    </row>
    <row r="10341" spans="1:9">
      <c r="A10341" s="421">
        <v>10340</v>
      </c>
      <c r="B10341" s="422" t="s">
        <v>7711</v>
      </c>
      <c r="C10341" s="422" t="s">
        <v>11561</v>
      </c>
      <c r="D10341" s="422" t="s">
        <v>2022</v>
      </c>
      <c r="E10341" s="422" t="s">
        <v>14360</v>
      </c>
      <c r="F10341" s="438">
        <v>20510000</v>
      </c>
      <c r="G10341" s="423">
        <v>2023</v>
      </c>
      <c r="H10341" s="424">
        <f>VLOOKUP(G10341,[3]잔가율!$B$3:$C$33,2,FALSE)</f>
        <v>0.82599999999999996</v>
      </c>
      <c r="I10341" s="434">
        <f t="shared" si="161"/>
        <v>16941260</v>
      </c>
    </row>
    <row r="10342" spans="1:9">
      <c r="A10342" s="421">
        <v>10341</v>
      </c>
      <c r="B10342" s="422" t="s">
        <v>7711</v>
      </c>
      <c r="C10342" s="422" t="s">
        <v>11561</v>
      </c>
      <c r="D10342" s="422" t="s">
        <v>2022</v>
      </c>
      <c r="E10342" s="422" t="s">
        <v>14361</v>
      </c>
      <c r="F10342" s="438">
        <v>22520000</v>
      </c>
      <c r="G10342" s="423">
        <v>2023</v>
      </c>
      <c r="H10342" s="424">
        <f>VLOOKUP(G10342,[3]잔가율!$B$3:$C$33,2,FALSE)</f>
        <v>0.82599999999999996</v>
      </c>
      <c r="I10342" s="434">
        <f t="shared" si="161"/>
        <v>18601520</v>
      </c>
    </row>
    <row r="10343" spans="1:9">
      <c r="A10343" s="421">
        <v>10342</v>
      </c>
      <c r="B10343" s="422" t="s">
        <v>7711</v>
      </c>
      <c r="C10343" s="422" t="s">
        <v>11561</v>
      </c>
      <c r="D10343" s="422" t="s">
        <v>2022</v>
      </c>
      <c r="E10343" s="422" t="s">
        <v>14362</v>
      </c>
      <c r="F10343" s="438">
        <v>22520000</v>
      </c>
      <c r="G10343" s="423">
        <v>2023</v>
      </c>
      <c r="H10343" s="424">
        <f>VLOOKUP(G10343,[3]잔가율!$B$3:$C$33,2,FALSE)</f>
        <v>0.82599999999999996</v>
      </c>
      <c r="I10343" s="434">
        <f t="shared" si="161"/>
        <v>18601520</v>
      </c>
    </row>
    <row r="10344" spans="1:9">
      <c r="A10344" s="421">
        <v>10343</v>
      </c>
      <c r="B10344" s="422" t="s">
        <v>7711</v>
      </c>
      <c r="C10344" s="422" t="s">
        <v>15861</v>
      </c>
      <c r="D10344" s="422" t="s">
        <v>15875</v>
      </c>
      <c r="E10344" s="422" t="s">
        <v>14363</v>
      </c>
      <c r="F10344" s="438">
        <v>16740000</v>
      </c>
      <c r="G10344" s="423">
        <v>2023</v>
      </c>
      <c r="H10344" s="424">
        <f>VLOOKUP(G10344,[3]잔가율!$B$3:$C$33,2,FALSE)</f>
        <v>0.82599999999999996</v>
      </c>
      <c r="I10344" s="434">
        <f t="shared" si="161"/>
        <v>13827240</v>
      </c>
    </row>
    <row r="10345" spans="1:9">
      <c r="A10345" s="421">
        <v>10344</v>
      </c>
      <c r="B10345" s="422" t="s">
        <v>7711</v>
      </c>
      <c r="C10345" s="422" t="s">
        <v>11561</v>
      </c>
      <c r="D10345" s="422" t="s">
        <v>2022</v>
      </c>
      <c r="E10345" s="422" t="s">
        <v>14364</v>
      </c>
      <c r="F10345" s="438">
        <v>19450000</v>
      </c>
      <c r="G10345" s="423">
        <v>2023</v>
      </c>
      <c r="H10345" s="424">
        <f>VLOOKUP(G10345,[3]잔가율!$B$3:$C$33,2,FALSE)</f>
        <v>0.82599999999999996</v>
      </c>
      <c r="I10345" s="434">
        <f t="shared" si="161"/>
        <v>16065700</v>
      </c>
    </row>
    <row r="10346" spans="1:9">
      <c r="A10346" s="421">
        <v>10345</v>
      </c>
      <c r="B10346" s="422" t="s">
        <v>7711</v>
      </c>
      <c r="C10346" s="422" t="s">
        <v>11561</v>
      </c>
      <c r="D10346" s="422" t="s">
        <v>2022</v>
      </c>
      <c r="E10346" s="422" t="s">
        <v>14365</v>
      </c>
      <c r="F10346" s="438">
        <v>18650000</v>
      </c>
      <c r="G10346" s="423">
        <v>2023</v>
      </c>
      <c r="H10346" s="424">
        <f>VLOOKUP(G10346,[3]잔가율!$B$3:$C$33,2,FALSE)</f>
        <v>0.82599999999999996</v>
      </c>
      <c r="I10346" s="434">
        <f t="shared" si="161"/>
        <v>15404900</v>
      </c>
    </row>
    <row r="10347" spans="1:9">
      <c r="A10347" s="421">
        <v>10346</v>
      </c>
      <c r="B10347" s="422" t="s">
        <v>7711</v>
      </c>
      <c r="C10347" s="422" t="s">
        <v>11561</v>
      </c>
      <c r="D10347" s="422" t="s">
        <v>2022</v>
      </c>
      <c r="E10347" s="422" t="s">
        <v>14366</v>
      </c>
      <c r="F10347" s="438">
        <v>18650000</v>
      </c>
      <c r="G10347" s="423">
        <v>2023</v>
      </c>
      <c r="H10347" s="424">
        <f>VLOOKUP(G10347,[3]잔가율!$B$3:$C$33,2,FALSE)</f>
        <v>0.82599999999999996</v>
      </c>
      <c r="I10347" s="434">
        <f t="shared" si="161"/>
        <v>15404900</v>
      </c>
    </row>
    <row r="10348" spans="1:9">
      <c r="A10348" s="421">
        <v>10347</v>
      </c>
      <c r="B10348" s="422" t="s">
        <v>7711</v>
      </c>
      <c r="C10348" s="422" t="s">
        <v>11561</v>
      </c>
      <c r="D10348" s="422" t="s">
        <v>2022</v>
      </c>
      <c r="E10348" s="422" t="s">
        <v>14367</v>
      </c>
      <c r="F10348" s="438">
        <v>20430000</v>
      </c>
      <c r="G10348" s="423">
        <v>2023</v>
      </c>
      <c r="H10348" s="424">
        <f>VLOOKUP(G10348,[3]잔가율!$B$3:$C$33,2,FALSE)</f>
        <v>0.82599999999999996</v>
      </c>
      <c r="I10348" s="434">
        <f t="shared" si="161"/>
        <v>16875180</v>
      </c>
    </row>
    <row r="10349" spans="1:9">
      <c r="A10349" s="421">
        <v>10348</v>
      </c>
      <c r="B10349" s="422" t="s">
        <v>7711</v>
      </c>
      <c r="C10349" s="422" t="s">
        <v>11561</v>
      </c>
      <c r="D10349" s="422" t="s">
        <v>2022</v>
      </c>
      <c r="E10349" s="422" t="s">
        <v>14368</v>
      </c>
      <c r="F10349" s="438">
        <v>21600000</v>
      </c>
      <c r="G10349" s="423">
        <v>2023</v>
      </c>
      <c r="H10349" s="424">
        <f>VLOOKUP(G10349,[3]잔가율!$B$3:$C$33,2,FALSE)</f>
        <v>0.82599999999999996</v>
      </c>
      <c r="I10349" s="434">
        <f t="shared" si="161"/>
        <v>17841600</v>
      </c>
    </row>
    <row r="10350" spans="1:9">
      <c r="A10350" s="421">
        <v>10349</v>
      </c>
      <c r="B10350" s="422" t="s">
        <v>7711</v>
      </c>
      <c r="C10350" s="422" t="s">
        <v>11561</v>
      </c>
      <c r="D10350" s="422" t="s">
        <v>2022</v>
      </c>
      <c r="E10350" s="422" t="s">
        <v>14369</v>
      </c>
      <c r="F10350" s="438">
        <v>21600000</v>
      </c>
      <c r="G10350" s="423">
        <v>2023</v>
      </c>
      <c r="H10350" s="424">
        <f>VLOOKUP(G10350,[3]잔가율!$B$3:$C$33,2,FALSE)</f>
        <v>0.82599999999999996</v>
      </c>
      <c r="I10350" s="434">
        <f t="shared" si="161"/>
        <v>17841600</v>
      </c>
    </row>
    <row r="10351" spans="1:9">
      <c r="A10351" s="421">
        <v>10350</v>
      </c>
      <c r="B10351" s="422" t="s">
        <v>7711</v>
      </c>
      <c r="C10351" s="422" t="s">
        <v>11561</v>
      </c>
      <c r="D10351" s="422" t="s">
        <v>2022</v>
      </c>
      <c r="E10351" s="422" t="s">
        <v>14370</v>
      </c>
      <c r="F10351" s="438">
        <v>23380000</v>
      </c>
      <c r="G10351" s="423">
        <v>2023</v>
      </c>
      <c r="H10351" s="424">
        <f>VLOOKUP(G10351,[3]잔가율!$B$3:$C$33,2,FALSE)</f>
        <v>0.82599999999999996</v>
      </c>
      <c r="I10351" s="434">
        <f t="shared" si="161"/>
        <v>19311880</v>
      </c>
    </row>
    <row r="10352" spans="1:9">
      <c r="A10352" s="421">
        <v>10351</v>
      </c>
      <c r="B10352" s="422" t="s">
        <v>7711</v>
      </c>
      <c r="C10352" s="422" t="s">
        <v>11561</v>
      </c>
      <c r="D10352" s="422" t="s">
        <v>2022</v>
      </c>
      <c r="E10352" s="422" t="s">
        <v>14371</v>
      </c>
      <c r="F10352" s="438">
        <v>18650000</v>
      </c>
      <c r="G10352" s="423">
        <v>2023</v>
      </c>
      <c r="H10352" s="424">
        <f>VLOOKUP(G10352,[3]잔가율!$B$3:$C$33,2,FALSE)</f>
        <v>0.82599999999999996</v>
      </c>
      <c r="I10352" s="434">
        <f t="shared" si="161"/>
        <v>15404900</v>
      </c>
    </row>
    <row r="10353" spans="1:9">
      <c r="A10353" s="421">
        <v>10352</v>
      </c>
      <c r="B10353" s="422" t="s">
        <v>7711</v>
      </c>
      <c r="C10353" s="422" t="s">
        <v>11561</v>
      </c>
      <c r="D10353" s="422" t="s">
        <v>2022</v>
      </c>
      <c r="E10353" s="422" t="s">
        <v>14372</v>
      </c>
      <c r="F10353" s="438">
        <v>18650000</v>
      </c>
      <c r="G10353" s="423">
        <v>2023</v>
      </c>
      <c r="H10353" s="424">
        <f>VLOOKUP(G10353,[3]잔가율!$B$3:$C$33,2,FALSE)</f>
        <v>0.82599999999999996</v>
      </c>
      <c r="I10353" s="434">
        <f t="shared" si="161"/>
        <v>15404900</v>
      </c>
    </row>
    <row r="10354" spans="1:9">
      <c r="A10354" s="421">
        <v>10353</v>
      </c>
      <c r="B10354" s="422" t="s">
        <v>7711</v>
      </c>
      <c r="C10354" s="422" t="s">
        <v>11561</v>
      </c>
      <c r="D10354" s="422" t="s">
        <v>2022</v>
      </c>
      <c r="E10354" s="422" t="s">
        <v>14373</v>
      </c>
      <c r="F10354" s="438">
        <v>20430000</v>
      </c>
      <c r="G10354" s="423">
        <v>2023</v>
      </c>
      <c r="H10354" s="424">
        <f>VLOOKUP(G10354,[3]잔가율!$B$3:$C$33,2,FALSE)</f>
        <v>0.82599999999999996</v>
      </c>
      <c r="I10354" s="434">
        <f t="shared" si="161"/>
        <v>16875180</v>
      </c>
    </row>
    <row r="10355" spans="1:9">
      <c r="A10355" s="421">
        <v>10354</v>
      </c>
      <c r="B10355" s="422" t="s">
        <v>7711</v>
      </c>
      <c r="C10355" s="422" t="s">
        <v>11561</v>
      </c>
      <c r="D10355" s="422" t="s">
        <v>2022</v>
      </c>
      <c r="E10355" s="422" t="s">
        <v>14374</v>
      </c>
      <c r="F10355" s="438">
        <v>21600000</v>
      </c>
      <c r="G10355" s="423">
        <v>2023</v>
      </c>
      <c r="H10355" s="424">
        <f>VLOOKUP(G10355,[3]잔가율!$B$3:$C$33,2,FALSE)</f>
        <v>0.82599999999999996</v>
      </c>
      <c r="I10355" s="434">
        <f t="shared" si="161"/>
        <v>17841600</v>
      </c>
    </row>
    <row r="10356" spans="1:9">
      <c r="A10356" s="421">
        <v>10355</v>
      </c>
      <c r="B10356" s="422" t="s">
        <v>7711</v>
      </c>
      <c r="C10356" s="422" t="s">
        <v>11561</v>
      </c>
      <c r="D10356" s="422" t="s">
        <v>2022</v>
      </c>
      <c r="E10356" s="422" t="s">
        <v>14375</v>
      </c>
      <c r="F10356" s="438">
        <v>21600000</v>
      </c>
      <c r="G10356" s="423">
        <v>2023</v>
      </c>
      <c r="H10356" s="424">
        <f>VLOOKUP(G10356,[3]잔가율!$B$3:$C$33,2,FALSE)</f>
        <v>0.82599999999999996</v>
      </c>
      <c r="I10356" s="434">
        <f t="shared" si="161"/>
        <v>17841600</v>
      </c>
    </row>
    <row r="10357" spans="1:9">
      <c r="A10357" s="421">
        <v>10356</v>
      </c>
      <c r="B10357" s="422" t="s">
        <v>7711</v>
      </c>
      <c r="C10357" s="422" t="s">
        <v>11561</v>
      </c>
      <c r="D10357" s="422" t="s">
        <v>2022</v>
      </c>
      <c r="E10357" s="422" t="s">
        <v>14376</v>
      </c>
      <c r="F10357" s="438">
        <v>23380000</v>
      </c>
      <c r="G10357" s="423">
        <v>2023</v>
      </c>
      <c r="H10357" s="424">
        <f>VLOOKUP(G10357,[3]잔가율!$B$3:$C$33,2,FALSE)</f>
        <v>0.82599999999999996</v>
      </c>
      <c r="I10357" s="434">
        <f t="shared" si="161"/>
        <v>19311880</v>
      </c>
    </row>
    <row r="10358" spans="1:9">
      <c r="A10358" s="421">
        <v>10357</v>
      </c>
      <c r="B10358" s="422" t="s">
        <v>7711</v>
      </c>
      <c r="C10358" s="422" t="s">
        <v>11561</v>
      </c>
      <c r="D10358" s="422" t="s">
        <v>2022</v>
      </c>
      <c r="E10358" s="422" t="s">
        <v>14377</v>
      </c>
      <c r="F10358" s="438">
        <v>18650000</v>
      </c>
      <c r="G10358" s="423">
        <v>2023</v>
      </c>
      <c r="H10358" s="424">
        <f>VLOOKUP(G10358,[3]잔가율!$B$3:$C$33,2,FALSE)</f>
        <v>0.82599999999999996</v>
      </c>
      <c r="I10358" s="434">
        <f t="shared" si="161"/>
        <v>15404900</v>
      </c>
    </row>
    <row r="10359" spans="1:9">
      <c r="A10359" s="421">
        <v>10358</v>
      </c>
      <c r="B10359" s="422" t="s">
        <v>7711</v>
      </c>
      <c r="C10359" s="422" t="s">
        <v>11561</v>
      </c>
      <c r="D10359" s="422" t="s">
        <v>2022</v>
      </c>
      <c r="E10359" s="422" t="s">
        <v>14378</v>
      </c>
      <c r="F10359" s="438">
        <v>18650000</v>
      </c>
      <c r="G10359" s="423">
        <v>2023</v>
      </c>
      <c r="H10359" s="424">
        <f>VLOOKUP(G10359,[3]잔가율!$B$3:$C$33,2,FALSE)</f>
        <v>0.82599999999999996</v>
      </c>
      <c r="I10359" s="434">
        <f t="shared" si="161"/>
        <v>15404900</v>
      </c>
    </row>
    <row r="10360" spans="1:9">
      <c r="A10360" s="421">
        <v>10359</v>
      </c>
      <c r="B10360" s="422" t="s">
        <v>7711</v>
      </c>
      <c r="C10360" s="422" t="s">
        <v>11561</v>
      </c>
      <c r="D10360" s="422" t="s">
        <v>2022</v>
      </c>
      <c r="E10360" s="422" t="s">
        <v>14379</v>
      </c>
      <c r="F10360" s="438">
        <v>20430000</v>
      </c>
      <c r="G10360" s="423">
        <v>2023</v>
      </c>
      <c r="H10360" s="424">
        <f>VLOOKUP(G10360,[3]잔가율!$B$3:$C$33,2,FALSE)</f>
        <v>0.82599999999999996</v>
      </c>
      <c r="I10360" s="434">
        <f t="shared" si="161"/>
        <v>16875180</v>
      </c>
    </row>
    <row r="10361" spans="1:9">
      <c r="A10361" s="421">
        <v>10360</v>
      </c>
      <c r="B10361" s="422" t="s">
        <v>7711</v>
      </c>
      <c r="C10361" s="422" t="s">
        <v>11561</v>
      </c>
      <c r="D10361" s="422" t="s">
        <v>2022</v>
      </c>
      <c r="E10361" s="422" t="s">
        <v>14380</v>
      </c>
      <c r="F10361" s="438">
        <v>21600000</v>
      </c>
      <c r="G10361" s="423">
        <v>2023</v>
      </c>
      <c r="H10361" s="424">
        <f>VLOOKUP(G10361,[3]잔가율!$B$3:$C$33,2,FALSE)</f>
        <v>0.82599999999999996</v>
      </c>
      <c r="I10361" s="434">
        <f t="shared" si="161"/>
        <v>17841600</v>
      </c>
    </row>
    <row r="10362" spans="1:9">
      <c r="A10362" s="421">
        <v>10361</v>
      </c>
      <c r="B10362" s="422" t="s">
        <v>7711</v>
      </c>
      <c r="C10362" s="422" t="s">
        <v>11561</v>
      </c>
      <c r="D10362" s="422" t="s">
        <v>2022</v>
      </c>
      <c r="E10362" s="422" t="s">
        <v>14381</v>
      </c>
      <c r="F10362" s="438">
        <v>21600000</v>
      </c>
      <c r="G10362" s="423">
        <v>2023</v>
      </c>
      <c r="H10362" s="424">
        <f>VLOOKUP(G10362,[3]잔가율!$B$3:$C$33,2,FALSE)</f>
        <v>0.82599999999999996</v>
      </c>
      <c r="I10362" s="434">
        <f t="shared" si="161"/>
        <v>17841600</v>
      </c>
    </row>
    <row r="10363" spans="1:9">
      <c r="A10363" s="421">
        <v>10362</v>
      </c>
      <c r="B10363" s="422" t="s">
        <v>7711</v>
      </c>
      <c r="C10363" s="422" t="s">
        <v>11561</v>
      </c>
      <c r="D10363" s="422" t="s">
        <v>2022</v>
      </c>
      <c r="E10363" s="422" t="s">
        <v>14382</v>
      </c>
      <c r="F10363" s="438">
        <v>23380000</v>
      </c>
      <c r="G10363" s="423">
        <v>2023</v>
      </c>
      <c r="H10363" s="424">
        <f>VLOOKUP(G10363,[3]잔가율!$B$3:$C$33,2,FALSE)</f>
        <v>0.82599999999999996</v>
      </c>
      <c r="I10363" s="434">
        <f t="shared" si="161"/>
        <v>19311880</v>
      </c>
    </row>
    <row r="10364" spans="1:9">
      <c r="A10364" s="421">
        <v>10363</v>
      </c>
      <c r="B10364" s="422" t="s">
        <v>7711</v>
      </c>
      <c r="C10364" s="422" t="s">
        <v>11561</v>
      </c>
      <c r="D10364" s="422" t="s">
        <v>2022</v>
      </c>
      <c r="E10364" s="422" t="s">
        <v>14383</v>
      </c>
      <c r="F10364" s="438">
        <v>17720000</v>
      </c>
      <c r="G10364" s="423">
        <v>2023</v>
      </c>
      <c r="H10364" s="424">
        <f>VLOOKUP(G10364,[3]잔가율!$B$3:$C$33,2,FALSE)</f>
        <v>0.82599999999999996</v>
      </c>
      <c r="I10364" s="434">
        <f t="shared" si="161"/>
        <v>14636720</v>
      </c>
    </row>
    <row r="10365" spans="1:9">
      <c r="A10365" s="421">
        <v>10364</v>
      </c>
      <c r="B10365" s="422" t="s">
        <v>7711</v>
      </c>
      <c r="C10365" s="422" t="s">
        <v>11561</v>
      </c>
      <c r="D10365" s="422" t="s">
        <v>2022</v>
      </c>
      <c r="E10365" s="422" t="s">
        <v>14384</v>
      </c>
      <c r="F10365" s="438">
        <v>19120000</v>
      </c>
      <c r="G10365" s="423">
        <v>2023</v>
      </c>
      <c r="H10365" s="424">
        <f>VLOOKUP(G10365,[3]잔가율!$B$3:$C$33,2,FALSE)</f>
        <v>0.82599999999999996</v>
      </c>
      <c r="I10365" s="434">
        <f t="shared" si="161"/>
        <v>15793120</v>
      </c>
    </row>
    <row r="10366" spans="1:9">
      <c r="A10366" s="421">
        <v>10365</v>
      </c>
      <c r="B10366" s="422" t="s">
        <v>7711</v>
      </c>
      <c r="C10366" s="422" t="s">
        <v>11561</v>
      </c>
      <c r="D10366" s="422" t="s">
        <v>2022</v>
      </c>
      <c r="E10366" s="422" t="s">
        <v>14385</v>
      </c>
      <c r="F10366" s="438">
        <v>20180000</v>
      </c>
      <c r="G10366" s="423">
        <v>2023</v>
      </c>
      <c r="H10366" s="424">
        <f>VLOOKUP(G10366,[3]잔가율!$B$3:$C$33,2,FALSE)</f>
        <v>0.82599999999999996</v>
      </c>
      <c r="I10366" s="434">
        <f t="shared" si="161"/>
        <v>16668680</v>
      </c>
    </row>
    <row r="10367" spans="1:9">
      <c r="A10367" s="421">
        <v>10366</v>
      </c>
      <c r="B10367" s="422" t="s">
        <v>7711</v>
      </c>
      <c r="C10367" s="422" t="s">
        <v>11561</v>
      </c>
      <c r="D10367" s="422" t="s">
        <v>2022</v>
      </c>
      <c r="E10367" s="422" t="s">
        <v>14386</v>
      </c>
      <c r="F10367" s="438">
        <v>21230000</v>
      </c>
      <c r="G10367" s="423">
        <v>2023</v>
      </c>
      <c r="H10367" s="424">
        <f>VLOOKUP(G10367,[3]잔가율!$B$3:$C$33,2,FALSE)</f>
        <v>0.82599999999999996</v>
      </c>
      <c r="I10367" s="434">
        <f t="shared" si="161"/>
        <v>17535980</v>
      </c>
    </row>
    <row r="10368" spans="1:9">
      <c r="A10368" s="421">
        <v>10367</v>
      </c>
      <c r="B10368" s="422" t="s">
        <v>7711</v>
      </c>
      <c r="C10368" s="422" t="s">
        <v>11561</v>
      </c>
      <c r="D10368" s="422" t="s">
        <v>2022</v>
      </c>
      <c r="E10368" s="422" t="s">
        <v>14387</v>
      </c>
      <c r="F10368" s="438">
        <v>22570000</v>
      </c>
      <c r="G10368" s="423">
        <v>2023</v>
      </c>
      <c r="H10368" s="424">
        <f>VLOOKUP(G10368,[3]잔가율!$B$3:$C$33,2,FALSE)</f>
        <v>0.82599999999999996</v>
      </c>
      <c r="I10368" s="434">
        <f t="shared" si="161"/>
        <v>18642820</v>
      </c>
    </row>
    <row r="10369" spans="1:9">
      <c r="A10369" s="421">
        <v>10368</v>
      </c>
      <c r="B10369" s="422" t="s">
        <v>7711</v>
      </c>
      <c r="C10369" s="422" t="s">
        <v>11561</v>
      </c>
      <c r="D10369" s="422" t="s">
        <v>2022</v>
      </c>
      <c r="E10369" s="422" t="s">
        <v>14388</v>
      </c>
      <c r="F10369" s="438">
        <v>19730000</v>
      </c>
      <c r="G10369" s="423">
        <v>2023</v>
      </c>
      <c r="H10369" s="424">
        <f>VLOOKUP(G10369,[3]잔가율!$B$3:$C$33,2,FALSE)</f>
        <v>0.82599999999999996</v>
      </c>
      <c r="I10369" s="434">
        <f t="shared" si="161"/>
        <v>16296980</v>
      </c>
    </row>
    <row r="10370" spans="1:9">
      <c r="A10370" s="421">
        <v>10369</v>
      </c>
      <c r="B10370" s="422" t="s">
        <v>7711</v>
      </c>
      <c r="C10370" s="422" t="s">
        <v>11561</v>
      </c>
      <c r="D10370" s="422" t="s">
        <v>2022</v>
      </c>
      <c r="E10370" s="422" t="s">
        <v>14389</v>
      </c>
      <c r="F10370" s="438">
        <v>21220000</v>
      </c>
      <c r="G10370" s="423">
        <v>2023</v>
      </c>
      <c r="H10370" s="424">
        <f>VLOOKUP(G10370,[3]잔가율!$B$3:$C$33,2,FALSE)</f>
        <v>0.82599999999999996</v>
      </c>
      <c r="I10370" s="434">
        <f t="shared" ref="I10370:I10433" si="162">ROUNDDOWN(F10370*H10370,0)</f>
        <v>17527720</v>
      </c>
    </row>
    <row r="10371" spans="1:9">
      <c r="A10371" s="421">
        <v>10370</v>
      </c>
      <c r="B10371" s="422" t="s">
        <v>7711</v>
      </c>
      <c r="C10371" s="422" t="s">
        <v>11561</v>
      </c>
      <c r="D10371" s="422" t="s">
        <v>2022</v>
      </c>
      <c r="E10371" s="422" t="s">
        <v>14390</v>
      </c>
      <c r="F10371" s="438">
        <v>21210000</v>
      </c>
      <c r="G10371" s="423">
        <v>2023</v>
      </c>
      <c r="H10371" s="424">
        <f>VLOOKUP(G10371,[3]잔가율!$B$3:$C$33,2,FALSE)</f>
        <v>0.82599999999999996</v>
      </c>
      <c r="I10371" s="434">
        <f t="shared" si="162"/>
        <v>17519460</v>
      </c>
    </row>
    <row r="10372" spans="1:9">
      <c r="A10372" s="421">
        <v>10371</v>
      </c>
      <c r="B10372" s="422" t="s">
        <v>7711</v>
      </c>
      <c r="C10372" s="422" t="s">
        <v>11561</v>
      </c>
      <c r="D10372" s="422" t="s">
        <v>2022</v>
      </c>
      <c r="E10372" s="422" t="s">
        <v>14391</v>
      </c>
      <c r="F10372" s="438">
        <v>23930000</v>
      </c>
      <c r="G10372" s="423">
        <v>2023</v>
      </c>
      <c r="H10372" s="424">
        <f>VLOOKUP(G10372,[3]잔가율!$B$3:$C$33,2,FALSE)</f>
        <v>0.82599999999999996</v>
      </c>
      <c r="I10372" s="434">
        <f t="shared" si="162"/>
        <v>19766180</v>
      </c>
    </row>
    <row r="10373" spans="1:9">
      <c r="A10373" s="421">
        <v>10372</v>
      </c>
      <c r="B10373" s="422" t="s">
        <v>7711</v>
      </c>
      <c r="C10373" s="422" t="s">
        <v>11561</v>
      </c>
      <c r="D10373" s="422" t="s">
        <v>2022</v>
      </c>
      <c r="E10373" s="422" t="s">
        <v>14392</v>
      </c>
      <c r="F10373" s="438">
        <v>24170000</v>
      </c>
      <c r="G10373" s="423">
        <v>2023</v>
      </c>
      <c r="H10373" s="424">
        <f>VLOOKUP(G10373,[3]잔가율!$B$3:$C$33,2,FALSE)</f>
        <v>0.82599999999999996</v>
      </c>
      <c r="I10373" s="434">
        <f t="shared" si="162"/>
        <v>19964420</v>
      </c>
    </row>
    <row r="10374" spans="1:9">
      <c r="A10374" s="421">
        <v>10373</v>
      </c>
      <c r="B10374" s="426" t="s">
        <v>7711</v>
      </c>
      <c r="C10374" s="426" t="s">
        <v>11561</v>
      </c>
      <c r="D10374" s="426" t="s">
        <v>2022</v>
      </c>
      <c r="E10374" s="426" t="s">
        <v>14393</v>
      </c>
      <c r="F10374" s="441">
        <v>21710000</v>
      </c>
      <c r="G10374" s="423">
        <v>2023</v>
      </c>
      <c r="H10374" s="424">
        <f>VLOOKUP(G10374,[3]잔가율!$B$3:$C$33,2,FALSE)</f>
        <v>0.82599999999999996</v>
      </c>
      <c r="I10374" s="434">
        <f t="shared" si="162"/>
        <v>17932460</v>
      </c>
    </row>
    <row r="10375" spans="1:9">
      <c r="A10375" s="421">
        <v>10374</v>
      </c>
      <c r="B10375" s="426" t="s">
        <v>7711</v>
      </c>
      <c r="C10375" s="426" t="s">
        <v>11561</v>
      </c>
      <c r="D10375" s="426" t="s">
        <v>2022</v>
      </c>
      <c r="E10375" s="426" t="s">
        <v>14394</v>
      </c>
      <c r="F10375" s="441">
        <v>22280000</v>
      </c>
      <c r="G10375" s="423">
        <v>2023</v>
      </c>
      <c r="H10375" s="424">
        <f>VLOOKUP(G10375,[3]잔가율!$B$3:$C$33,2,FALSE)</f>
        <v>0.82599999999999996</v>
      </c>
      <c r="I10375" s="434">
        <f t="shared" si="162"/>
        <v>18403280</v>
      </c>
    </row>
    <row r="10376" spans="1:9">
      <c r="A10376" s="421">
        <v>10375</v>
      </c>
      <c r="B10376" s="426" t="s">
        <v>7711</v>
      </c>
      <c r="C10376" s="426" t="s">
        <v>11561</v>
      </c>
      <c r="D10376" s="426" t="s">
        <v>2022</v>
      </c>
      <c r="E10376" s="426" t="s">
        <v>14395</v>
      </c>
      <c r="F10376" s="441">
        <v>23380000</v>
      </c>
      <c r="G10376" s="423">
        <v>2023</v>
      </c>
      <c r="H10376" s="424">
        <f>VLOOKUP(G10376,[3]잔가율!$B$3:$C$33,2,FALSE)</f>
        <v>0.82599999999999996</v>
      </c>
      <c r="I10376" s="434">
        <f t="shared" si="162"/>
        <v>19311880</v>
      </c>
    </row>
    <row r="10377" spans="1:9">
      <c r="A10377" s="421">
        <v>10376</v>
      </c>
      <c r="B10377" s="426" t="s">
        <v>7711</v>
      </c>
      <c r="C10377" s="426" t="s">
        <v>11561</v>
      </c>
      <c r="D10377" s="426" t="s">
        <v>2022</v>
      </c>
      <c r="E10377" s="426" t="s">
        <v>14396</v>
      </c>
      <c r="F10377" s="441">
        <v>24790000</v>
      </c>
      <c r="G10377" s="423">
        <v>2023</v>
      </c>
      <c r="H10377" s="424">
        <f>VLOOKUP(G10377,[3]잔가율!$B$3:$C$33,2,FALSE)</f>
        <v>0.82599999999999996</v>
      </c>
      <c r="I10377" s="434">
        <f t="shared" si="162"/>
        <v>20476540</v>
      </c>
    </row>
    <row r="10378" spans="1:9">
      <c r="A10378" s="421">
        <v>10377</v>
      </c>
      <c r="B10378" s="426" t="s">
        <v>7711</v>
      </c>
      <c r="C10378" s="426" t="s">
        <v>11561</v>
      </c>
      <c r="D10378" s="426" t="s">
        <v>2022</v>
      </c>
      <c r="E10378" s="426" t="s">
        <v>14397</v>
      </c>
      <c r="F10378" s="441">
        <v>20310000</v>
      </c>
      <c r="G10378" s="423">
        <v>2023</v>
      </c>
      <c r="H10378" s="424">
        <f>VLOOKUP(G10378,[3]잔가율!$B$3:$C$33,2,FALSE)</f>
        <v>0.82599999999999996</v>
      </c>
      <c r="I10378" s="434">
        <f t="shared" si="162"/>
        <v>16776060</v>
      </c>
    </row>
    <row r="10379" spans="1:9">
      <c r="A10379" s="421">
        <v>10378</v>
      </c>
      <c r="B10379" s="426" t="s">
        <v>7711</v>
      </c>
      <c r="C10379" s="426" t="s">
        <v>11561</v>
      </c>
      <c r="D10379" s="426" t="s">
        <v>2022</v>
      </c>
      <c r="E10379" s="426" t="s">
        <v>14398</v>
      </c>
      <c r="F10379" s="441">
        <v>22040000</v>
      </c>
      <c r="G10379" s="423">
        <v>2023</v>
      </c>
      <c r="H10379" s="424">
        <f>VLOOKUP(G10379,[3]잔가율!$B$3:$C$33,2,FALSE)</f>
        <v>0.82599999999999996</v>
      </c>
      <c r="I10379" s="434">
        <f t="shared" si="162"/>
        <v>18205040</v>
      </c>
    </row>
    <row r="10380" spans="1:9">
      <c r="A10380" s="421">
        <v>10379</v>
      </c>
      <c r="B10380" s="426" t="s">
        <v>7711</v>
      </c>
      <c r="C10380" s="426" t="s">
        <v>11561</v>
      </c>
      <c r="D10380" s="426" t="s">
        <v>2022</v>
      </c>
      <c r="E10380" s="426" t="s">
        <v>14399</v>
      </c>
      <c r="F10380" s="441">
        <v>22390000</v>
      </c>
      <c r="G10380" s="423">
        <v>2023</v>
      </c>
      <c r="H10380" s="424">
        <f>VLOOKUP(G10380,[3]잔가율!$B$3:$C$33,2,FALSE)</f>
        <v>0.82599999999999996</v>
      </c>
      <c r="I10380" s="434">
        <f t="shared" si="162"/>
        <v>18494140</v>
      </c>
    </row>
    <row r="10381" spans="1:9">
      <c r="A10381" s="421">
        <v>10380</v>
      </c>
      <c r="B10381" s="426" t="s">
        <v>7711</v>
      </c>
      <c r="C10381" s="426" t="s">
        <v>11561</v>
      </c>
      <c r="D10381" s="426" t="s">
        <v>2022</v>
      </c>
      <c r="E10381" s="426" t="s">
        <v>14400</v>
      </c>
      <c r="F10381" s="441">
        <v>23760000</v>
      </c>
      <c r="G10381" s="423">
        <v>2023</v>
      </c>
      <c r="H10381" s="424">
        <f>VLOOKUP(G10381,[3]잔가율!$B$3:$C$33,2,FALSE)</f>
        <v>0.82599999999999996</v>
      </c>
      <c r="I10381" s="434">
        <f t="shared" si="162"/>
        <v>19625760</v>
      </c>
    </row>
    <row r="10382" spans="1:9">
      <c r="A10382" s="421">
        <v>10381</v>
      </c>
      <c r="B10382" s="426" t="s">
        <v>7711</v>
      </c>
      <c r="C10382" s="426" t="s">
        <v>11561</v>
      </c>
      <c r="D10382" s="426" t="s">
        <v>2022</v>
      </c>
      <c r="E10382" s="426" t="s">
        <v>14401</v>
      </c>
      <c r="F10382" s="441">
        <v>24790000</v>
      </c>
      <c r="G10382" s="423">
        <v>2023</v>
      </c>
      <c r="H10382" s="424">
        <f>VLOOKUP(G10382,[3]잔가율!$B$3:$C$33,2,FALSE)</f>
        <v>0.82599999999999996</v>
      </c>
      <c r="I10382" s="434">
        <f t="shared" si="162"/>
        <v>20476540</v>
      </c>
    </row>
    <row r="10383" spans="1:9">
      <c r="A10383" s="421">
        <v>10382</v>
      </c>
      <c r="B10383" s="426" t="s">
        <v>7711</v>
      </c>
      <c r="C10383" s="426" t="s">
        <v>11561</v>
      </c>
      <c r="D10383" s="426" t="s">
        <v>2022</v>
      </c>
      <c r="E10383" s="426" t="s">
        <v>14402</v>
      </c>
      <c r="F10383" s="441">
        <v>25410000</v>
      </c>
      <c r="G10383" s="423">
        <v>2023</v>
      </c>
      <c r="H10383" s="424">
        <f>VLOOKUP(G10383,[3]잔가율!$B$3:$C$33,2,FALSE)</f>
        <v>0.82599999999999996</v>
      </c>
      <c r="I10383" s="434">
        <f t="shared" si="162"/>
        <v>20988660</v>
      </c>
    </row>
    <row r="10384" spans="1:9">
      <c r="A10384" s="421">
        <v>10383</v>
      </c>
      <c r="B10384" s="426" t="s">
        <v>7711</v>
      </c>
      <c r="C10384" s="426" t="s">
        <v>11561</v>
      </c>
      <c r="D10384" s="426" t="s">
        <v>2022</v>
      </c>
      <c r="E10384" s="426" t="s">
        <v>14403</v>
      </c>
      <c r="F10384" s="441">
        <v>21820000</v>
      </c>
      <c r="G10384" s="423">
        <v>2023</v>
      </c>
      <c r="H10384" s="424">
        <f>VLOOKUP(G10384,[3]잔가율!$B$3:$C$33,2,FALSE)</f>
        <v>0.82599999999999996</v>
      </c>
      <c r="I10384" s="434">
        <f t="shared" si="162"/>
        <v>18023320</v>
      </c>
    </row>
    <row r="10385" spans="1:9">
      <c r="A10385" s="421">
        <v>10384</v>
      </c>
      <c r="B10385" s="426" t="s">
        <v>7711</v>
      </c>
      <c r="C10385" s="426" t="s">
        <v>11561</v>
      </c>
      <c r="D10385" s="426" t="s">
        <v>2022</v>
      </c>
      <c r="E10385" s="426" t="s">
        <v>14404</v>
      </c>
      <c r="F10385" s="441">
        <v>24510000</v>
      </c>
      <c r="G10385" s="423">
        <v>2023</v>
      </c>
      <c r="H10385" s="424">
        <f>VLOOKUP(G10385,[3]잔가율!$B$3:$C$33,2,FALSE)</f>
        <v>0.82599999999999996</v>
      </c>
      <c r="I10385" s="434">
        <f t="shared" si="162"/>
        <v>20245260</v>
      </c>
    </row>
    <row r="10386" spans="1:9">
      <c r="A10386" s="421">
        <v>10385</v>
      </c>
      <c r="B10386" s="426" t="s">
        <v>7711</v>
      </c>
      <c r="C10386" s="426" t="s">
        <v>11561</v>
      </c>
      <c r="D10386" s="426" t="s">
        <v>2022</v>
      </c>
      <c r="E10386" s="426" t="s">
        <v>14405</v>
      </c>
      <c r="F10386" s="441">
        <v>25590000</v>
      </c>
      <c r="G10386" s="423">
        <v>2023</v>
      </c>
      <c r="H10386" s="424">
        <f>VLOOKUP(G10386,[3]잔가율!$B$3:$C$33,2,FALSE)</f>
        <v>0.82599999999999996</v>
      </c>
      <c r="I10386" s="434">
        <f t="shared" si="162"/>
        <v>21137340</v>
      </c>
    </row>
    <row r="10387" spans="1:9">
      <c r="A10387" s="421">
        <v>10386</v>
      </c>
      <c r="B10387" s="426" t="s">
        <v>7711</v>
      </c>
      <c r="C10387" s="426" t="s">
        <v>11561</v>
      </c>
      <c r="D10387" s="426" t="s">
        <v>2022</v>
      </c>
      <c r="E10387" s="426" t="s">
        <v>14406</v>
      </c>
      <c r="F10387" s="441">
        <v>27230000</v>
      </c>
      <c r="G10387" s="423">
        <v>2023</v>
      </c>
      <c r="H10387" s="424">
        <f>VLOOKUP(G10387,[3]잔가율!$B$3:$C$33,2,FALSE)</f>
        <v>0.82599999999999996</v>
      </c>
      <c r="I10387" s="434">
        <f t="shared" si="162"/>
        <v>22491980</v>
      </c>
    </row>
    <row r="10388" spans="1:9">
      <c r="A10388" s="421">
        <v>10387</v>
      </c>
      <c r="B10388" s="426" t="s">
        <v>7711</v>
      </c>
      <c r="C10388" s="426" t="s">
        <v>11561</v>
      </c>
      <c r="D10388" s="426" t="s">
        <v>2022</v>
      </c>
      <c r="E10388" s="426" t="s">
        <v>14407</v>
      </c>
      <c r="F10388" s="441">
        <v>19470000</v>
      </c>
      <c r="G10388" s="423">
        <v>2023</v>
      </c>
      <c r="H10388" s="424">
        <f>VLOOKUP(G10388,[3]잔가율!$B$3:$C$33,2,FALSE)</f>
        <v>0.82599999999999996</v>
      </c>
      <c r="I10388" s="434">
        <f t="shared" si="162"/>
        <v>16082220</v>
      </c>
    </row>
    <row r="10389" spans="1:9">
      <c r="A10389" s="421">
        <v>10388</v>
      </c>
      <c r="B10389" s="426" t="s">
        <v>7711</v>
      </c>
      <c r="C10389" s="426" t="s">
        <v>11561</v>
      </c>
      <c r="D10389" s="426" t="s">
        <v>2022</v>
      </c>
      <c r="E10389" s="426" t="s">
        <v>14408</v>
      </c>
      <c r="F10389" s="441">
        <v>21190000</v>
      </c>
      <c r="G10389" s="423">
        <v>2023</v>
      </c>
      <c r="H10389" s="424">
        <f>VLOOKUP(G10389,[3]잔가율!$B$3:$C$33,2,FALSE)</f>
        <v>0.82599999999999996</v>
      </c>
      <c r="I10389" s="434">
        <f t="shared" si="162"/>
        <v>17502940</v>
      </c>
    </row>
    <row r="10390" spans="1:9">
      <c r="A10390" s="421">
        <v>10389</v>
      </c>
      <c r="B10390" s="426" t="s">
        <v>7711</v>
      </c>
      <c r="C10390" s="426" t="s">
        <v>11561</v>
      </c>
      <c r="D10390" s="426" t="s">
        <v>2022</v>
      </c>
      <c r="E10390" s="426" t="s">
        <v>14409</v>
      </c>
      <c r="F10390" s="441">
        <v>21680000</v>
      </c>
      <c r="G10390" s="423">
        <v>2023</v>
      </c>
      <c r="H10390" s="424">
        <f>VLOOKUP(G10390,[3]잔가율!$B$3:$C$33,2,FALSE)</f>
        <v>0.82599999999999996</v>
      </c>
      <c r="I10390" s="434">
        <f t="shared" si="162"/>
        <v>17907680</v>
      </c>
    </row>
    <row r="10391" spans="1:9">
      <c r="A10391" s="421">
        <v>10390</v>
      </c>
      <c r="B10391" s="426" t="s">
        <v>7711</v>
      </c>
      <c r="C10391" s="426" t="s">
        <v>11561</v>
      </c>
      <c r="D10391" s="426" t="s">
        <v>2022</v>
      </c>
      <c r="E10391" s="426" t="s">
        <v>14410</v>
      </c>
      <c r="F10391" s="441">
        <v>23090000</v>
      </c>
      <c r="G10391" s="423">
        <v>2023</v>
      </c>
      <c r="H10391" s="424">
        <f>VLOOKUP(G10391,[3]잔가율!$B$3:$C$33,2,FALSE)</f>
        <v>0.82599999999999996</v>
      </c>
      <c r="I10391" s="434">
        <f t="shared" si="162"/>
        <v>19072340</v>
      </c>
    </row>
    <row r="10392" spans="1:9">
      <c r="A10392" s="421">
        <v>10391</v>
      </c>
      <c r="B10392" s="426" t="s">
        <v>7711</v>
      </c>
      <c r="C10392" s="426" t="s">
        <v>11561</v>
      </c>
      <c r="D10392" s="426" t="s">
        <v>2022</v>
      </c>
      <c r="E10392" s="426" t="s">
        <v>14411</v>
      </c>
      <c r="F10392" s="441">
        <v>24130000</v>
      </c>
      <c r="G10392" s="423">
        <v>2023</v>
      </c>
      <c r="H10392" s="424">
        <f>VLOOKUP(G10392,[3]잔가율!$B$3:$C$33,2,FALSE)</f>
        <v>0.82599999999999996</v>
      </c>
      <c r="I10392" s="434">
        <f t="shared" si="162"/>
        <v>19931380</v>
      </c>
    </row>
    <row r="10393" spans="1:9">
      <c r="A10393" s="421">
        <v>10392</v>
      </c>
      <c r="B10393" s="426" t="s">
        <v>7711</v>
      </c>
      <c r="C10393" s="426" t="s">
        <v>11561</v>
      </c>
      <c r="D10393" s="426" t="s">
        <v>2022</v>
      </c>
      <c r="E10393" s="426" t="s">
        <v>14412</v>
      </c>
      <c r="F10393" s="441">
        <v>19680000</v>
      </c>
      <c r="G10393" s="423">
        <v>2023</v>
      </c>
      <c r="H10393" s="424">
        <f>VLOOKUP(G10393,[3]잔가율!$B$3:$C$33,2,FALSE)</f>
        <v>0.82599999999999996</v>
      </c>
      <c r="I10393" s="434">
        <f t="shared" si="162"/>
        <v>16255680</v>
      </c>
    </row>
    <row r="10394" spans="1:9">
      <c r="A10394" s="421">
        <v>10393</v>
      </c>
      <c r="B10394" s="426" t="s">
        <v>7711</v>
      </c>
      <c r="C10394" s="426" t="s">
        <v>11561</v>
      </c>
      <c r="D10394" s="426" t="s">
        <v>2022</v>
      </c>
      <c r="E10394" s="426" t="s">
        <v>14413</v>
      </c>
      <c r="F10394" s="441">
        <v>21090000</v>
      </c>
      <c r="G10394" s="423">
        <v>2023</v>
      </c>
      <c r="H10394" s="424">
        <f>VLOOKUP(G10394,[3]잔가율!$B$3:$C$33,2,FALSE)</f>
        <v>0.82599999999999996</v>
      </c>
      <c r="I10394" s="434">
        <f t="shared" si="162"/>
        <v>17420340</v>
      </c>
    </row>
    <row r="10395" spans="1:9">
      <c r="A10395" s="421">
        <v>10394</v>
      </c>
      <c r="B10395" s="426" t="s">
        <v>7711</v>
      </c>
      <c r="C10395" s="426" t="s">
        <v>11561</v>
      </c>
      <c r="D10395" s="426" t="s">
        <v>2022</v>
      </c>
      <c r="E10395" s="426" t="s">
        <v>14414</v>
      </c>
      <c r="F10395" s="441">
        <v>21790000</v>
      </c>
      <c r="G10395" s="423">
        <v>2023</v>
      </c>
      <c r="H10395" s="424">
        <f>VLOOKUP(G10395,[3]잔가율!$B$3:$C$33,2,FALSE)</f>
        <v>0.82599999999999996</v>
      </c>
      <c r="I10395" s="434">
        <f t="shared" si="162"/>
        <v>17998540</v>
      </c>
    </row>
    <row r="10396" spans="1:9">
      <c r="A10396" s="421">
        <v>10395</v>
      </c>
      <c r="B10396" s="426" t="s">
        <v>7711</v>
      </c>
      <c r="C10396" s="426" t="s">
        <v>11561</v>
      </c>
      <c r="D10396" s="426" t="s">
        <v>2022</v>
      </c>
      <c r="E10396" s="426" t="s">
        <v>14415</v>
      </c>
      <c r="F10396" s="441">
        <v>22820000</v>
      </c>
      <c r="G10396" s="423">
        <v>2023</v>
      </c>
      <c r="H10396" s="424">
        <f>VLOOKUP(G10396,[3]잔가율!$B$3:$C$33,2,FALSE)</f>
        <v>0.82599999999999996</v>
      </c>
      <c r="I10396" s="434">
        <f t="shared" si="162"/>
        <v>18849320</v>
      </c>
    </row>
    <row r="10397" spans="1:9">
      <c r="A10397" s="421">
        <v>10396</v>
      </c>
      <c r="B10397" s="426" t="s">
        <v>7711</v>
      </c>
      <c r="C10397" s="426" t="s">
        <v>11561</v>
      </c>
      <c r="D10397" s="426" t="s">
        <v>2022</v>
      </c>
      <c r="E10397" s="426" t="s">
        <v>14416</v>
      </c>
      <c r="F10397" s="441">
        <v>24280000</v>
      </c>
      <c r="G10397" s="423">
        <v>2023</v>
      </c>
      <c r="H10397" s="424">
        <f>VLOOKUP(G10397,[3]잔가율!$B$3:$C$33,2,FALSE)</f>
        <v>0.82599999999999996</v>
      </c>
      <c r="I10397" s="434">
        <f t="shared" si="162"/>
        <v>20055280</v>
      </c>
    </row>
    <row r="10398" spans="1:9">
      <c r="A10398" s="421">
        <v>10397</v>
      </c>
      <c r="B10398" s="426" t="s">
        <v>7711</v>
      </c>
      <c r="C10398" s="426" t="s">
        <v>11561</v>
      </c>
      <c r="D10398" s="426" t="s">
        <v>2022</v>
      </c>
      <c r="E10398" s="426" t="s">
        <v>14417</v>
      </c>
      <c r="F10398" s="441">
        <v>21790000</v>
      </c>
      <c r="G10398" s="423">
        <v>2023</v>
      </c>
      <c r="H10398" s="424">
        <f>VLOOKUP(G10398,[3]잔가율!$B$3:$C$33,2,FALSE)</f>
        <v>0.82599999999999996</v>
      </c>
      <c r="I10398" s="434">
        <f t="shared" si="162"/>
        <v>17998540</v>
      </c>
    </row>
    <row r="10399" spans="1:9">
      <c r="A10399" s="421">
        <v>10398</v>
      </c>
      <c r="B10399" s="426" t="s">
        <v>7711</v>
      </c>
      <c r="C10399" s="426" t="s">
        <v>11561</v>
      </c>
      <c r="D10399" s="426" t="s">
        <v>2022</v>
      </c>
      <c r="E10399" s="426" t="s">
        <v>14418</v>
      </c>
      <c r="F10399" s="441">
        <v>23430000</v>
      </c>
      <c r="G10399" s="423">
        <v>2023</v>
      </c>
      <c r="H10399" s="424">
        <f>VLOOKUP(G10399,[3]잔가율!$B$3:$C$33,2,FALSE)</f>
        <v>0.82599999999999996</v>
      </c>
      <c r="I10399" s="434">
        <f t="shared" si="162"/>
        <v>19353180</v>
      </c>
    </row>
    <row r="10400" spans="1:9">
      <c r="A10400" s="421">
        <v>10399</v>
      </c>
      <c r="B10400" s="426" t="s">
        <v>7711</v>
      </c>
      <c r="C10400" s="426" t="s">
        <v>11561</v>
      </c>
      <c r="D10400" s="426" t="s">
        <v>2022</v>
      </c>
      <c r="E10400" s="426" t="s">
        <v>14419</v>
      </c>
      <c r="F10400" s="441">
        <v>26230000</v>
      </c>
      <c r="G10400" s="423">
        <v>2023</v>
      </c>
      <c r="H10400" s="424">
        <f>VLOOKUP(G10400,[3]잔가율!$B$3:$C$33,2,FALSE)</f>
        <v>0.82599999999999996</v>
      </c>
      <c r="I10400" s="434">
        <f t="shared" si="162"/>
        <v>21665980</v>
      </c>
    </row>
    <row r="10401" spans="1:9">
      <c r="A10401" s="421">
        <v>10400</v>
      </c>
      <c r="B10401" s="426" t="s">
        <v>7711</v>
      </c>
      <c r="C10401" s="426" t="s">
        <v>11561</v>
      </c>
      <c r="D10401" s="426" t="s">
        <v>2022</v>
      </c>
      <c r="E10401" s="426" t="s">
        <v>14420</v>
      </c>
      <c r="F10401" s="441">
        <v>21140000</v>
      </c>
      <c r="G10401" s="423">
        <v>2023</v>
      </c>
      <c r="H10401" s="424">
        <f>VLOOKUP(G10401,[3]잔가율!$B$3:$C$33,2,FALSE)</f>
        <v>0.82599999999999996</v>
      </c>
      <c r="I10401" s="434">
        <f t="shared" si="162"/>
        <v>17461640</v>
      </c>
    </row>
    <row r="10402" spans="1:9">
      <c r="A10402" s="421">
        <v>10401</v>
      </c>
      <c r="B10402" s="426" t="s">
        <v>7711</v>
      </c>
      <c r="C10402" s="426" t="s">
        <v>11561</v>
      </c>
      <c r="D10402" s="426" t="s">
        <v>2022</v>
      </c>
      <c r="E10402" s="426" t="s">
        <v>14421</v>
      </c>
      <c r="F10402" s="441">
        <v>23110000</v>
      </c>
      <c r="G10402" s="423">
        <v>2023</v>
      </c>
      <c r="H10402" s="424">
        <f>VLOOKUP(G10402,[3]잔가율!$B$3:$C$33,2,FALSE)</f>
        <v>0.82599999999999996</v>
      </c>
      <c r="I10402" s="434">
        <f t="shared" si="162"/>
        <v>19088860</v>
      </c>
    </row>
    <row r="10403" spans="1:9">
      <c r="A10403" s="421">
        <v>10402</v>
      </c>
      <c r="B10403" s="426" t="s">
        <v>7711</v>
      </c>
      <c r="C10403" s="426" t="s">
        <v>11561</v>
      </c>
      <c r="D10403" s="426" t="s">
        <v>2022</v>
      </c>
      <c r="E10403" s="426" t="s">
        <v>14422</v>
      </c>
      <c r="F10403" s="441">
        <v>25080000</v>
      </c>
      <c r="G10403" s="423">
        <v>2023</v>
      </c>
      <c r="H10403" s="424">
        <f>VLOOKUP(G10403,[3]잔가율!$B$3:$C$33,2,FALSE)</f>
        <v>0.82599999999999996</v>
      </c>
      <c r="I10403" s="434">
        <f t="shared" si="162"/>
        <v>20716080</v>
      </c>
    </row>
    <row r="10404" spans="1:9">
      <c r="A10404" s="421">
        <v>10403</v>
      </c>
      <c r="B10404" s="426" t="s">
        <v>7711</v>
      </c>
      <c r="C10404" s="426" t="s">
        <v>11561</v>
      </c>
      <c r="D10404" s="426" t="s">
        <v>2022</v>
      </c>
      <c r="E10404" s="426" t="s">
        <v>14423</v>
      </c>
      <c r="F10404" s="441">
        <v>26440000</v>
      </c>
      <c r="G10404" s="423">
        <v>2023</v>
      </c>
      <c r="H10404" s="424">
        <f>VLOOKUP(G10404,[3]잔가율!$B$3:$C$33,2,FALSE)</f>
        <v>0.82599999999999996</v>
      </c>
      <c r="I10404" s="434">
        <f t="shared" si="162"/>
        <v>21839440</v>
      </c>
    </row>
    <row r="10405" spans="1:9">
      <c r="A10405" s="421">
        <v>10404</v>
      </c>
      <c r="B10405" s="422" t="s">
        <v>7711</v>
      </c>
      <c r="C10405" s="422" t="s">
        <v>11561</v>
      </c>
      <c r="D10405" s="422" t="s">
        <v>2022</v>
      </c>
      <c r="E10405" s="422" t="s">
        <v>14424</v>
      </c>
      <c r="F10405" s="438">
        <v>26770000</v>
      </c>
      <c r="G10405" s="423">
        <v>2023</v>
      </c>
      <c r="H10405" s="424">
        <f>VLOOKUP(G10405,[3]잔가율!$B$3:$C$33,2,FALSE)</f>
        <v>0.82599999999999996</v>
      </c>
      <c r="I10405" s="434">
        <f t="shared" si="162"/>
        <v>22112020</v>
      </c>
    </row>
    <row r="10406" spans="1:9">
      <c r="A10406" s="421">
        <v>10405</v>
      </c>
      <c r="B10406" s="422" t="s">
        <v>7711</v>
      </c>
      <c r="C10406" s="422" t="s">
        <v>11561</v>
      </c>
      <c r="D10406" s="422" t="s">
        <v>2022</v>
      </c>
      <c r="E10406" s="422" t="s">
        <v>14425</v>
      </c>
      <c r="F10406" s="438">
        <v>28380000</v>
      </c>
      <c r="G10406" s="423">
        <v>2023</v>
      </c>
      <c r="H10406" s="424">
        <f>VLOOKUP(G10406,[3]잔가율!$B$3:$C$33,2,FALSE)</f>
        <v>0.82599999999999996</v>
      </c>
      <c r="I10406" s="434">
        <f t="shared" si="162"/>
        <v>23441880</v>
      </c>
    </row>
    <row r="10407" spans="1:9">
      <c r="A10407" s="421">
        <v>10406</v>
      </c>
      <c r="B10407" s="313" t="s">
        <v>7711</v>
      </c>
      <c r="C10407" s="422" t="s">
        <v>11561</v>
      </c>
      <c r="D10407" s="422" t="s">
        <v>14426</v>
      </c>
      <c r="E10407" s="422" t="s">
        <v>14427</v>
      </c>
      <c r="F10407" s="440">
        <v>21460000</v>
      </c>
      <c r="G10407" s="423">
        <v>2023</v>
      </c>
      <c r="H10407" s="424">
        <f>VLOOKUP(G10407,[3]잔가율!$B$3:$C$33,2,FALSE)</f>
        <v>0.82599999999999996</v>
      </c>
      <c r="I10407" s="434">
        <f t="shared" si="162"/>
        <v>17725960</v>
      </c>
    </row>
    <row r="10408" spans="1:9">
      <c r="A10408" s="421">
        <v>10407</v>
      </c>
      <c r="B10408" s="313" t="s">
        <v>7711</v>
      </c>
      <c r="C10408" s="422" t="s">
        <v>11561</v>
      </c>
      <c r="D10408" s="422" t="s">
        <v>14426</v>
      </c>
      <c r="E10408" s="422" t="s">
        <v>14428</v>
      </c>
      <c r="F10408" s="440">
        <v>41590000</v>
      </c>
      <c r="G10408" s="423">
        <v>2023</v>
      </c>
      <c r="H10408" s="424">
        <f>VLOOKUP(G10408,[3]잔가율!$B$3:$C$33,2,FALSE)</f>
        <v>0.82599999999999996</v>
      </c>
      <c r="I10408" s="434">
        <f t="shared" si="162"/>
        <v>34353340</v>
      </c>
    </row>
    <row r="10409" spans="1:9">
      <c r="A10409" s="421">
        <v>10408</v>
      </c>
      <c r="B10409" s="313" t="s">
        <v>7711</v>
      </c>
      <c r="C10409" s="422" t="s">
        <v>11561</v>
      </c>
      <c r="D10409" s="422" t="s">
        <v>14426</v>
      </c>
      <c r="E10409" s="422" t="s">
        <v>14429</v>
      </c>
      <c r="F10409" s="440">
        <v>45020000</v>
      </c>
      <c r="G10409" s="423">
        <v>2023</v>
      </c>
      <c r="H10409" s="424">
        <f>VLOOKUP(G10409,[3]잔가율!$B$3:$C$33,2,FALSE)</f>
        <v>0.82599999999999996</v>
      </c>
      <c r="I10409" s="434">
        <f t="shared" si="162"/>
        <v>37186520</v>
      </c>
    </row>
    <row r="10410" spans="1:9">
      <c r="A10410" s="421">
        <v>10409</v>
      </c>
      <c r="B10410" s="313" t="s">
        <v>15840</v>
      </c>
      <c r="C10410" s="422" t="s">
        <v>11561</v>
      </c>
      <c r="D10410" s="422" t="s">
        <v>14426</v>
      </c>
      <c r="E10410" s="422" t="s">
        <v>14430</v>
      </c>
      <c r="F10410" s="440">
        <v>46190000</v>
      </c>
      <c r="G10410" s="423">
        <v>2023</v>
      </c>
      <c r="H10410" s="424">
        <f>VLOOKUP(G10410,[3]잔가율!$B$3:$C$33,2,FALSE)</f>
        <v>0.82599999999999996</v>
      </c>
      <c r="I10410" s="434">
        <f t="shared" si="162"/>
        <v>38152940</v>
      </c>
    </row>
    <row r="10411" spans="1:9">
      <c r="A10411" s="421">
        <v>10410</v>
      </c>
      <c r="B10411" s="313" t="s">
        <v>7711</v>
      </c>
      <c r="C10411" s="422" t="s">
        <v>11561</v>
      </c>
      <c r="D10411" s="422" t="s">
        <v>14426</v>
      </c>
      <c r="E10411" s="422" t="s">
        <v>14431</v>
      </c>
      <c r="F10411" s="440">
        <v>40030000</v>
      </c>
      <c r="G10411" s="423">
        <v>2023</v>
      </c>
      <c r="H10411" s="424">
        <f>VLOOKUP(G10411,[3]잔가율!$B$3:$C$33,2,FALSE)</f>
        <v>0.82599999999999996</v>
      </c>
      <c r="I10411" s="434">
        <f t="shared" si="162"/>
        <v>33064780</v>
      </c>
    </row>
    <row r="10412" spans="1:9">
      <c r="A10412" s="421">
        <v>10411</v>
      </c>
      <c r="B10412" s="313" t="s">
        <v>7711</v>
      </c>
      <c r="C10412" s="426" t="s">
        <v>11561</v>
      </c>
      <c r="D10412" s="426" t="s">
        <v>14426</v>
      </c>
      <c r="E10412" s="426" t="s">
        <v>14432</v>
      </c>
      <c r="F10412" s="442">
        <v>42250000</v>
      </c>
      <c r="G10412" s="423">
        <v>2023</v>
      </c>
      <c r="H10412" s="424">
        <f>VLOOKUP(G10412,[3]잔가율!$B$3:$C$33,2,FALSE)</f>
        <v>0.82599999999999996</v>
      </c>
      <c r="I10412" s="434">
        <f t="shared" si="162"/>
        <v>34898500</v>
      </c>
    </row>
    <row r="10413" spans="1:9">
      <c r="A10413" s="421">
        <v>10412</v>
      </c>
      <c r="B10413" s="313" t="s">
        <v>7711</v>
      </c>
      <c r="C10413" s="422" t="s">
        <v>11561</v>
      </c>
      <c r="D10413" s="422" t="s">
        <v>14426</v>
      </c>
      <c r="E10413" s="422" t="s">
        <v>14433</v>
      </c>
      <c r="F10413" s="440">
        <v>41630000</v>
      </c>
      <c r="G10413" s="423">
        <v>2023</v>
      </c>
      <c r="H10413" s="424">
        <f>VLOOKUP(G10413,[3]잔가율!$B$3:$C$33,2,FALSE)</f>
        <v>0.82599999999999996</v>
      </c>
      <c r="I10413" s="434">
        <f t="shared" si="162"/>
        <v>34386380</v>
      </c>
    </row>
    <row r="10414" spans="1:9">
      <c r="A10414" s="421">
        <v>10413</v>
      </c>
      <c r="B10414" s="313" t="s">
        <v>7711</v>
      </c>
      <c r="C10414" s="422" t="s">
        <v>11561</v>
      </c>
      <c r="D10414" s="422" t="s">
        <v>14426</v>
      </c>
      <c r="E10414" s="422" t="s">
        <v>14434</v>
      </c>
      <c r="F10414" s="440">
        <v>43310000</v>
      </c>
      <c r="G10414" s="423">
        <v>2023</v>
      </c>
      <c r="H10414" s="424">
        <f>VLOOKUP(G10414,[3]잔가율!$B$3:$C$33,2,FALSE)</f>
        <v>0.82599999999999996</v>
      </c>
      <c r="I10414" s="434">
        <f t="shared" si="162"/>
        <v>35774060</v>
      </c>
    </row>
    <row r="10415" spans="1:9">
      <c r="A10415" s="421">
        <v>10414</v>
      </c>
      <c r="B10415" s="313" t="s">
        <v>7711</v>
      </c>
      <c r="C10415" s="422" t="s">
        <v>11561</v>
      </c>
      <c r="D10415" s="422" t="s">
        <v>14426</v>
      </c>
      <c r="E10415" s="422" t="s">
        <v>14435</v>
      </c>
      <c r="F10415" s="440">
        <v>44170000</v>
      </c>
      <c r="G10415" s="423">
        <v>2023</v>
      </c>
      <c r="H10415" s="424">
        <f>VLOOKUP(G10415,[3]잔가율!$B$3:$C$33,2,FALSE)</f>
        <v>0.82599999999999996</v>
      </c>
      <c r="I10415" s="434">
        <f t="shared" si="162"/>
        <v>36484420</v>
      </c>
    </row>
    <row r="10416" spans="1:9">
      <c r="A10416" s="421">
        <v>10415</v>
      </c>
      <c r="B10416" s="313" t="s">
        <v>7711</v>
      </c>
      <c r="C10416" s="422" t="s">
        <v>11561</v>
      </c>
      <c r="D10416" s="422" t="s">
        <v>14426</v>
      </c>
      <c r="E10416" s="422" t="s">
        <v>14436</v>
      </c>
      <c r="F10416" s="440">
        <v>43520000</v>
      </c>
      <c r="G10416" s="423">
        <v>2023</v>
      </c>
      <c r="H10416" s="424">
        <f>VLOOKUP(G10416,[3]잔가율!$B$3:$C$33,2,FALSE)</f>
        <v>0.82599999999999996</v>
      </c>
      <c r="I10416" s="434">
        <f t="shared" si="162"/>
        <v>35947520</v>
      </c>
    </row>
    <row r="10417" spans="1:9">
      <c r="A10417" s="421">
        <v>10416</v>
      </c>
      <c r="B10417" s="313" t="s">
        <v>7711</v>
      </c>
      <c r="C10417" s="425" t="s">
        <v>11561</v>
      </c>
      <c r="D10417" s="425" t="s">
        <v>14426</v>
      </c>
      <c r="E10417" s="425" t="s">
        <v>14437</v>
      </c>
      <c r="F10417" s="444">
        <v>38170000</v>
      </c>
      <c r="G10417" s="423">
        <v>2023</v>
      </c>
      <c r="H10417" s="424">
        <f>VLOOKUP(G10417,[3]잔가율!$B$3:$C$33,2,FALSE)</f>
        <v>0.82599999999999996</v>
      </c>
      <c r="I10417" s="434">
        <f t="shared" si="162"/>
        <v>31528420</v>
      </c>
    </row>
    <row r="10418" spans="1:9">
      <c r="A10418" s="421">
        <v>10417</v>
      </c>
      <c r="B10418" s="313" t="s">
        <v>7711</v>
      </c>
      <c r="C10418" s="425" t="s">
        <v>11561</v>
      </c>
      <c r="D10418" s="425" t="s">
        <v>14426</v>
      </c>
      <c r="E10418" s="425" t="s">
        <v>14438</v>
      </c>
      <c r="F10418" s="444">
        <v>41560000</v>
      </c>
      <c r="G10418" s="423">
        <v>2023</v>
      </c>
      <c r="H10418" s="424">
        <f>VLOOKUP(G10418,[3]잔가율!$B$3:$C$33,2,FALSE)</f>
        <v>0.82599999999999996</v>
      </c>
      <c r="I10418" s="434">
        <f t="shared" si="162"/>
        <v>34328560</v>
      </c>
    </row>
    <row r="10419" spans="1:9">
      <c r="A10419" s="421">
        <v>10418</v>
      </c>
      <c r="B10419" s="313" t="s">
        <v>7711</v>
      </c>
      <c r="C10419" s="425" t="s">
        <v>11561</v>
      </c>
      <c r="D10419" s="425" t="s">
        <v>14426</v>
      </c>
      <c r="E10419" s="425" t="s">
        <v>14439</v>
      </c>
      <c r="F10419" s="444">
        <v>39180000</v>
      </c>
      <c r="G10419" s="423">
        <v>2023</v>
      </c>
      <c r="H10419" s="424">
        <f>VLOOKUP(G10419,[3]잔가율!$B$3:$C$33,2,FALSE)</f>
        <v>0.82599999999999996</v>
      </c>
      <c r="I10419" s="434">
        <f t="shared" si="162"/>
        <v>32362680</v>
      </c>
    </row>
    <row r="10420" spans="1:9">
      <c r="A10420" s="421">
        <v>10419</v>
      </c>
      <c r="B10420" s="313" t="s">
        <v>7711</v>
      </c>
      <c r="C10420" s="425" t="s">
        <v>11561</v>
      </c>
      <c r="D10420" s="425" t="s">
        <v>14426</v>
      </c>
      <c r="E10420" s="425" t="s">
        <v>14440</v>
      </c>
      <c r="F10420" s="444">
        <v>41080000</v>
      </c>
      <c r="G10420" s="423">
        <v>2023</v>
      </c>
      <c r="H10420" s="424">
        <f>VLOOKUP(G10420,[3]잔가율!$B$3:$C$33,2,FALSE)</f>
        <v>0.82599999999999996</v>
      </c>
      <c r="I10420" s="434">
        <f t="shared" si="162"/>
        <v>33932080</v>
      </c>
    </row>
    <row r="10421" spans="1:9">
      <c r="A10421" s="421">
        <v>10420</v>
      </c>
      <c r="B10421" s="313" t="s">
        <v>7711</v>
      </c>
      <c r="C10421" s="425" t="s">
        <v>11561</v>
      </c>
      <c r="D10421" s="425" t="s">
        <v>14426</v>
      </c>
      <c r="E10421" s="425" t="s">
        <v>14441</v>
      </c>
      <c r="F10421" s="444">
        <v>40590000</v>
      </c>
      <c r="G10421" s="423">
        <v>2023</v>
      </c>
      <c r="H10421" s="424">
        <f>VLOOKUP(G10421,[3]잔가율!$B$3:$C$33,2,FALSE)</f>
        <v>0.82599999999999996</v>
      </c>
      <c r="I10421" s="434">
        <f t="shared" si="162"/>
        <v>33527340</v>
      </c>
    </row>
    <row r="10422" spans="1:9">
      <c r="A10422" s="421">
        <v>10421</v>
      </c>
      <c r="B10422" s="313" t="s">
        <v>7711</v>
      </c>
      <c r="C10422" s="425" t="s">
        <v>11561</v>
      </c>
      <c r="D10422" s="425" t="s">
        <v>14426</v>
      </c>
      <c r="E10422" s="425" t="s">
        <v>14442</v>
      </c>
      <c r="F10422" s="444">
        <v>41480000</v>
      </c>
      <c r="G10422" s="423">
        <v>2023</v>
      </c>
      <c r="H10422" s="424">
        <f>VLOOKUP(G10422,[3]잔가율!$B$3:$C$33,2,FALSE)</f>
        <v>0.82599999999999996</v>
      </c>
      <c r="I10422" s="434">
        <f t="shared" si="162"/>
        <v>34262480</v>
      </c>
    </row>
    <row r="10423" spans="1:9">
      <c r="A10423" s="421">
        <v>10422</v>
      </c>
      <c r="B10423" s="313" t="s">
        <v>7711</v>
      </c>
      <c r="C10423" s="422" t="s">
        <v>11561</v>
      </c>
      <c r="D10423" s="422" t="s">
        <v>14426</v>
      </c>
      <c r="E10423" s="422" t="s">
        <v>14443</v>
      </c>
      <c r="F10423" s="440">
        <v>41830000</v>
      </c>
      <c r="G10423" s="423">
        <v>2023</v>
      </c>
      <c r="H10423" s="424">
        <f>VLOOKUP(G10423,[3]잔가율!$B$3:$C$33,2,FALSE)</f>
        <v>0.82599999999999996</v>
      </c>
      <c r="I10423" s="434">
        <f t="shared" si="162"/>
        <v>34551580</v>
      </c>
    </row>
    <row r="10424" spans="1:9">
      <c r="A10424" s="421">
        <v>10423</v>
      </c>
      <c r="B10424" s="313" t="s">
        <v>7711</v>
      </c>
      <c r="C10424" s="422" t="s">
        <v>11561</v>
      </c>
      <c r="D10424" s="422" t="s">
        <v>14426</v>
      </c>
      <c r="E10424" s="422" t="s">
        <v>14444</v>
      </c>
      <c r="F10424" s="440">
        <v>46090000</v>
      </c>
      <c r="G10424" s="423">
        <v>2023</v>
      </c>
      <c r="H10424" s="424">
        <f>VLOOKUP(G10424,[3]잔가율!$B$3:$C$33,2,FALSE)</f>
        <v>0.82599999999999996</v>
      </c>
      <c r="I10424" s="434">
        <f t="shared" si="162"/>
        <v>38070340</v>
      </c>
    </row>
    <row r="10425" spans="1:9">
      <c r="A10425" s="421">
        <v>10424</v>
      </c>
      <c r="B10425" s="313" t="s">
        <v>7711</v>
      </c>
      <c r="C10425" s="425" t="s">
        <v>11561</v>
      </c>
      <c r="D10425" s="425" t="s">
        <v>14426</v>
      </c>
      <c r="E10425" s="425" t="s">
        <v>14445</v>
      </c>
      <c r="F10425" s="444">
        <v>38120000</v>
      </c>
      <c r="G10425" s="423">
        <v>2023</v>
      </c>
      <c r="H10425" s="424">
        <f>VLOOKUP(G10425,[3]잔가율!$B$3:$C$33,2,FALSE)</f>
        <v>0.82599999999999996</v>
      </c>
      <c r="I10425" s="434">
        <f t="shared" si="162"/>
        <v>31487120</v>
      </c>
    </row>
    <row r="10426" spans="1:9">
      <c r="A10426" s="421">
        <v>10425</v>
      </c>
      <c r="B10426" s="313" t="s">
        <v>7711</v>
      </c>
      <c r="C10426" s="422" t="s">
        <v>15861</v>
      </c>
      <c r="D10426" s="422" t="s">
        <v>15876</v>
      </c>
      <c r="E10426" s="422" t="s">
        <v>14446</v>
      </c>
      <c r="F10426" s="440">
        <v>42700000</v>
      </c>
      <c r="G10426" s="423">
        <v>2023</v>
      </c>
      <c r="H10426" s="424">
        <f>VLOOKUP(G10426,[3]잔가율!$B$3:$C$33,2,FALSE)</f>
        <v>0.82599999999999996</v>
      </c>
      <c r="I10426" s="434">
        <f t="shared" si="162"/>
        <v>35270200</v>
      </c>
    </row>
    <row r="10427" spans="1:9">
      <c r="A10427" s="421">
        <v>10426</v>
      </c>
      <c r="B10427" s="313" t="s">
        <v>7711</v>
      </c>
      <c r="C10427" s="425" t="s">
        <v>11561</v>
      </c>
      <c r="D10427" s="425" t="s">
        <v>14426</v>
      </c>
      <c r="E10427" s="425" t="s">
        <v>14447</v>
      </c>
      <c r="F10427" s="444">
        <v>39590000</v>
      </c>
      <c r="G10427" s="423">
        <v>2023</v>
      </c>
      <c r="H10427" s="424">
        <f>VLOOKUP(G10427,[3]잔가율!$B$3:$C$33,2,FALSE)</f>
        <v>0.82599999999999996</v>
      </c>
      <c r="I10427" s="434">
        <f t="shared" si="162"/>
        <v>32701340</v>
      </c>
    </row>
    <row r="10428" spans="1:9">
      <c r="A10428" s="421">
        <v>10427</v>
      </c>
      <c r="B10428" s="313" t="s">
        <v>7711</v>
      </c>
      <c r="C10428" s="425" t="s">
        <v>11561</v>
      </c>
      <c r="D10428" s="425" t="s">
        <v>14426</v>
      </c>
      <c r="E10428" s="425" t="s">
        <v>14448</v>
      </c>
      <c r="F10428" s="444">
        <v>40000000</v>
      </c>
      <c r="G10428" s="423">
        <v>2023</v>
      </c>
      <c r="H10428" s="424">
        <f>VLOOKUP(G10428,[3]잔가율!$B$3:$C$33,2,FALSE)</f>
        <v>0.82599999999999996</v>
      </c>
      <c r="I10428" s="434">
        <f t="shared" si="162"/>
        <v>33040000</v>
      </c>
    </row>
    <row r="10429" spans="1:9">
      <c r="A10429" s="421">
        <v>10428</v>
      </c>
      <c r="B10429" s="313" t="s">
        <v>15840</v>
      </c>
      <c r="C10429" s="422" t="s">
        <v>11561</v>
      </c>
      <c r="D10429" s="422" t="s">
        <v>15877</v>
      </c>
      <c r="E10429" s="422" t="s">
        <v>14450</v>
      </c>
      <c r="F10429" s="440">
        <v>20300000</v>
      </c>
      <c r="G10429" s="423">
        <v>2023</v>
      </c>
      <c r="H10429" s="424">
        <f>VLOOKUP(G10429,[3]잔가율!$B$3:$C$33,2,FALSE)</f>
        <v>0.82599999999999996</v>
      </c>
      <c r="I10429" s="434">
        <f t="shared" si="162"/>
        <v>16767800</v>
      </c>
    </row>
    <row r="10430" spans="1:9">
      <c r="A10430" s="421">
        <v>10429</v>
      </c>
      <c r="B10430" s="313" t="s">
        <v>7711</v>
      </c>
      <c r="C10430" s="422" t="s">
        <v>11561</v>
      </c>
      <c r="D10430" s="422" t="s">
        <v>15877</v>
      </c>
      <c r="E10430" s="422" t="s">
        <v>14451</v>
      </c>
      <c r="F10430" s="440">
        <v>21350000</v>
      </c>
      <c r="G10430" s="423">
        <v>2023</v>
      </c>
      <c r="H10430" s="424">
        <f>VLOOKUP(G10430,[3]잔가율!$B$3:$C$33,2,FALSE)</f>
        <v>0.82599999999999996</v>
      </c>
      <c r="I10430" s="434">
        <f t="shared" si="162"/>
        <v>17635100</v>
      </c>
    </row>
    <row r="10431" spans="1:9">
      <c r="A10431" s="421">
        <v>10430</v>
      </c>
      <c r="B10431" s="313" t="s">
        <v>7711</v>
      </c>
      <c r="C10431" s="422" t="s">
        <v>11561</v>
      </c>
      <c r="D10431" s="422" t="s">
        <v>15877</v>
      </c>
      <c r="E10431" s="422" t="s">
        <v>14452</v>
      </c>
      <c r="F10431" s="440">
        <v>22990000</v>
      </c>
      <c r="G10431" s="423">
        <v>2023</v>
      </c>
      <c r="H10431" s="424">
        <f>VLOOKUP(G10431,[3]잔가율!$B$3:$C$33,2,FALSE)</f>
        <v>0.82599999999999996</v>
      </c>
      <c r="I10431" s="434">
        <f t="shared" si="162"/>
        <v>18989740</v>
      </c>
    </row>
    <row r="10432" spans="1:9">
      <c r="A10432" s="421">
        <v>10431</v>
      </c>
      <c r="B10432" s="313" t="s">
        <v>7711</v>
      </c>
      <c r="C10432" s="422" t="s">
        <v>11561</v>
      </c>
      <c r="D10432" s="422" t="s">
        <v>15877</v>
      </c>
      <c r="E10432" s="422" t="s">
        <v>14453</v>
      </c>
      <c r="F10432" s="440">
        <v>24650000</v>
      </c>
      <c r="G10432" s="423">
        <v>2023</v>
      </c>
      <c r="H10432" s="424">
        <f>VLOOKUP(G10432,[3]잔가율!$B$3:$C$33,2,FALSE)</f>
        <v>0.82599999999999996</v>
      </c>
      <c r="I10432" s="434">
        <f t="shared" si="162"/>
        <v>20360900</v>
      </c>
    </row>
    <row r="10433" spans="1:9">
      <c r="A10433" s="421">
        <v>10432</v>
      </c>
      <c r="B10433" s="313" t="s">
        <v>7711</v>
      </c>
      <c r="C10433" s="425" t="s">
        <v>11561</v>
      </c>
      <c r="D10433" s="425" t="s">
        <v>15877</v>
      </c>
      <c r="E10433" s="425" t="s">
        <v>14454</v>
      </c>
      <c r="F10433" s="444">
        <v>22330000</v>
      </c>
      <c r="G10433" s="423">
        <v>2023</v>
      </c>
      <c r="H10433" s="424">
        <f>VLOOKUP(G10433,[3]잔가율!$B$3:$C$33,2,FALSE)</f>
        <v>0.82599999999999996</v>
      </c>
      <c r="I10433" s="434">
        <f t="shared" si="162"/>
        <v>18444580</v>
      </c>
    </row>
    <row r="10434" spans="1:9">
      <c r="A10434" s="421">
        <v>10433</v>
      </c>
      <c r="B10434" s="313" t="s">
        <v>7711</v>
      </c>
      <c r="C10434" s="425" t="s">
        <v>11561</v>
      </c>
      <c r="D10434" s="425" t="s">
        <v>14449</v>
      </c>
      <c r="E10434" s="425" t="s">
        <v>14455</v>
      </c>
      <c r="F10434" s="444">
        <v>24960000</v>
      </c>
      <c r="G10434" s="423">
        <v>2023</v>
      </c>
      <c r="H10434" s="424">
        <f>VLOOKUP(G10434,[3]잔가율!$B$3:$C$33,2,FALSE)</f>
        <v>0.82599999999999996</v>
      </c>
      <c r="I10434" s="434">
        <f t="shared" ref="I10434:I10497" si="163">ROUNDDOWN(F10434*H10434,0)</f>
        <v>20616960</v>
      </c>
    </row>
    <row r="10435" spans="1:9">
      <c r="A10435" s="421">
        <v>10434</v>
      </c>
      <c r="B10435" s="313" t="s">
        <v>7711</v>
      </c>
      <c r="C10435" s="425" t="s">
        <v>11561</v>
      </c>
      <c r="D10435" s="425" t="s">
        <v>14449</v>
      </c>
      <c r="E10435" s="425" t="s">
        <v>14456</v>
      </c>
      <c r="F10435" s="444">
        <v>19740000</v>
      </c>
      <c r="G10435" s="423">
        <v>2023</v>
      </c>
      <c r="H10435" s="424">
        <f>VLOOKUP(G10435,[3]잔가율!$B$3:$C$33,2,FALSE)</f>
        <v>0.82599999999999996</v>
      </c>
      <c r="I10435" s="434">
        <f t="shared" si="163"/>
        <v>16305240</v>
      </c>
    </row>
    <row r="10436" spans="1:9">
      <c r="A10436" s="421">
        <v>10435</v>
      </c>
      <c r="B10436" s="313" t="s">
        <v>7711</v>
      </c>
      <c r="C10436" s="425" t="s">
        <v>11561</v>
      </c>
      <c r="D10436" s="425" t="s">
        <v>14449</v>
      </c>
      <c r="E10436" s="425" t="s">
        <v>14457</v>
      </c>
      <c r="F10436" s="444">
        <v>19180000</v>
      </c>
      <c r="G10436" s="423">
        <v>2023</v>
      </c>
      <c r="H10436" s="424">
        <f>VLOOKUP(G10436,[3]잔가율!$B$3:$C$33,2,FALSE)</f>
        <v>0.82599999999999996</v>
      </c>
      <c r="I10436" s="434">
        <f t="shared" si="163"/>
        <v>15842680</v>
      </c>
    </row>
    <row r="10437" spans="1:9">
      <c r="A10437" s="421">
        <v>10436</v>
      </c>
      <c r="B10437" s="313" t="s">
        <v>7711</v>
      </c>
      <c r="C10437" s="426" t="s">
        <v>11561</v>
      </c>
      <c r="D10437" s="426" t="s">
        <v>14449</v>
      </c>
      <c r="E10437" s="426" t="s">
        <v>14458</v>
      </c>
      <c r="F10437" s="442">
        <v>26590000</v>
      </c>
      <c r="G10437" s="423">
        <v>2023</v>
      </c>
      <c r="H10437" s="424">
        <f>VLOOKUP(G10437,[3]잔가율!$B$3:$C$33,2,FALSE)</f>
        <v>0.82599999999999996</v>
      </c>
      <c r="I10437" s="434">
        <f t="shared" si="163"/>
        <v>21963340</v>
      </c>
    </row>
    <row r="10438" spans="1:9">
      <c r="A10438" s="421">
        <v>10437</v>
      </c>
      <c r="B10438" s="313" t="s">
        <v>7711</v>
      </c>
      <c r="C10438" s="426" t="s">
        <v>11561</v>
      </c>
      <c r="D10438" s="426" t="s">
        <v>14449</v>
      </c>
      <c r="E10438" s="426" t="s">
        <v>14459</v>
      </c>
      <c r="F10438" s="442">
        <v>27070000</v>
      </c>
      <c r="G10438" s="423">
        <v>2023</v>
      </c>
      <c r="H10438" s="424">
        <f>VLOOKUP(G10438,[3]잔가율!$B$3:$C$33,2,FALSE)</f>
        <v>0.82599999999999996</v>
      </c>
      <c r="I10438" s="434">
        <f t="shared" si="163"/>
        <v>22359820</v>
      </c>
    </row>
    <row r="10439" spans="1:9">
      <c r="A10439" s="421">
        <v>10438</v>
      </c>
      <c r="B10439" s="422" t="s">
        <v>7711</v>
      </c>
      <c r="C10439" s="422" t="s">
        <v>11561</v>
      </c>
      <c r="D10439" s="422" t="s">
        <v>2023</v>
      </c>
      <c r="E10439" s="422" t="s">
        <v>14460</v>
      </c>
      <c r="F10439" s="438">
        <v>17560000</v>
      </c>
      <c r="G10439" s="423">
        <v>2023</v>
      </c>
      <c r="H10439" s="424">
        <f>VLOOKUP(G10439,[3]잔가율!$B$3:$C$33,2,FALSE)</f>
        <v>0.82599999999999996</v>
      </c>
      <c r="I10439" s="434">
        <f t="shared" si="163"/>
        <v>14504560</v>
      </c>
    </row>
    <row r="10440" spans="1:9">
      <c r="A10440" s="421">
        <v>10439</v>
      </c>
      <c r="B10440" s="422" t="s">
        <v>7711</v>
      </c>
      <c r="C10440" s="422" t="s">
        <v>11561</v>
      </c>
      <c r="D10440" s="422" t="s">
        <v>2023</v>
      </c>
      <c r="E10440" s="422" t="s">
        <v>14461</v>
      </c>
      <c r="F10440" s="438">
        <v>16210000</v>
      </c>
      <c r="G10440" s="423">
        <v>2023</v>
      </c>
      <c r="H10440" s="424">
        <f>VLOOKUP(G10440,[3]잔가율!$B$3:$C$33,2,FALSE)</f>
        <v>0.82599999999999996</v>
      </c>
      <c r="I10440" s="434">
        <f t="shared" si="163"/>
        <v>13389460</v>
      </c>
    </row>
    <row r="10441" spans="1:9">
      <c r="A10441" s="421">
        <v>10440</v>
      </c>
      <c r="B10441" s="422" t="s">
        <v>7711</v>
      </c>
      <c r="C10441" s="422" t="s">
        <v>11561</v>
      </c>
      <c r="D10441" s="422" t="s">
        <v>2023</v>
      </c>
      <c r="E10441" s="422" t="s">
        <v>14462</v>
      </c>
      <c r="F10441" s="438">
        <v>17610000</v>
      </c>
      <c r="G10441" s="423">
        <v>2023</v>
      </c>
      <c r="H10441" s="424">
        <f>VLOOKUP(G10441,[3]잔가율!$B$3:$C$33,2,FALSE)</f>
        <v>0.82599999999999996</v>
      </c>
      <c r="I10441" s="434">
        <f t="shared" si="163"/>
        <v>14545860</v>
      </c>
    </row>
    <row r="10442" spans="1:9">
      <c r="A10442" s="421">
        <v>10441</v>
      </c>
      <c r="B10442" s="422" t="s">
        <v>7711</v>
      </c>
      <c r="C10442" s="422" t="s">
        <v>11561</v>
      </c>
      <c r="D10442" s="422" t="s">
        <v>2023</v>
      </c>
      <c r="E10442" s="422" t="s">
        <v>14463</v>
      </c>
      <c r="F10442" s="438">
        <v>17020000</v>
      </c>
      <c r="G10442" s="423">
        <v>2023</v>
      </c>
      <c r="H10442" s="424">
        <f>VLOOKUP(G10442,[3]잔가율!$B$3:$C$33,2,FALSE)</f>
        <v>0.82599999999999996</v>
      </c>
      <c r="I10442" s="434">
        <f t="shared" si="163"/>
        <v>14058520</v>
      </c>
    </row>
    <row r="10443" spans="1:9">
      <c r="A10443" s="421">
        <v>10442</v>
      </c>
      <c r="B10443" s="422" t="s">
        <v>7711</v>
      </c>
      <c r="C10443" s="422" t="s">
        <v>11561</v>
      </c>
      <c r="D10443" s="422" t="s">
        <v>2023</v>
      </c>
      <c r="E10443" s="422" t="s">
        <v>14464</v>
      </c>
      <c r="F10443" s="438">
        <v>16650000</v>
      </c>
      <c r="G10443" s="423">
        <v>2023</v>
      </c>
      <c r="H10443" s="424">
        <f>VLOOKUP(G10443,[3]잔가율!$B$3:$C$33,2,FALSE)</f>
        <v>0.82599999999999996</v>
      </c>
      <c r="I10443" s="434">
        <f t="shared" si="163"/>
        <v>13752900</v>
      </c>
    </row>
    <row r="10444" spans="1:9">
      <c r="A10444" s="421">
        <v>10443</v>
      </c>
      <c r="B10444" s="422" t="s">
        <v>7711</v>
      </c>
      <c r="C10444" s="422" t="s">
        <v>11561</v>
      </c>
      <c r="D10444" s="422" t="s">
        <v>2023</v>
      </c>
      <c r="E10444" s="422" t="s">
        <v>14465</v>
      </c>
      <c r="F10444" s="438">
        <v>22260000</v>
      </c>
      <c r="G10444" s="423">
        <v>2023</v>
      </c>
      <c r="H10444" s="424">
        <f>VLOOKUP(G10444,[3]잔가율!$B$3:$C$33,2,FALSE)</f>
        <v>0.82599999999999996</v>
      </c>
      <c r="I10444" s="434">
        <f t="shared" si="163"/>
        <v>18386760</v>
      </c>
    </row>
    <row r="10445" spans="1:9">
      <c r="A10445" s="421">
        <v>10444</v>
      </c>
      <c r="B10445" s="422" t="s">
        <v>7711</v>
      </c>
      <c r="C10445" s="422" t="s">
        <v>11561</v>
      </c>
      <c r="D10445" s="422" t="s">
        <v>2023</v>
      </c>
      <c r="E10445" s="422" t="s">
        <v>14466</v>
      </c>
      <c r="F10445" s="438">
        <v>22420000</v>
      </c>
      <c r="G10445" s="423">
        <v>2023</v>
      </c>
      <c r="H10445" s="424">
        <f>VLOOKUP(G10445,[3]잔가율!$B$3:$C$33,2,FALSE)</f>
        <v>0.82599999999999996</v>
      </c>
      <c r="I10445" s="434">
        <f t="shared" si="163"/>
        <v>18518920</v>
      </c>
    </row>
    <row r="10446" spans="1:9">
      <c r="A10446" s="421">
        <v>10445</v>
      </c>
      <c r="B10446" s="422" t="s">
        <v>7711</v>
      </c>
      <c r="C10446" s="422" t="s">
        <v>11561</v>
      </c>
      <c r="D10446" s="422" t="s">
        <v>2023</v>
      </c>
      <c r="E10446" s="422" t="s">
        <v>14467</v>
      </c>
      <c r="F10446" s="438">
        <v>22530000</v>
      </c>
      <c r="G10446" s="423">
        <v>2023</v>
      </c>
      <c r="H10446" s="424">
        <f>VLOOKUP(G10446,[3]잔가율!$B$3:$C$33,2,FALSE)</f>
        <v>0.82599999999999996</v>
      </c>
      <c r="I10446" s="434">
        <f t="shared" si="163"/>
        <v>18609780</v>
      </c>
    </row>
    <row r="10447" spans="1:9">
      <c r="A10447" s="421">
        <v>10446</v>
      </c>
      <c r="B10447" s="422" t="s">
        <v>7711</v>
      </c>
      <c r="C10447" s="422" t="s">
        <v>11561</v>
      </c>
      <c r="D10447" s="422" t="s">
        <v>2023</v>
      </c>
      <c r="E10447" s="422" t="s">
        <v>14468</v>
      </c>
      <c r="F10447" s="438">
        <v>22340000</v>
      </c>
      <c r="G10447" s="423">
        <v>2023</v>
      </c>
      <c r="H10447" s="424">
        <f>VLOOKUP(G10447,[3]잔가율!$B$3:$C$33,2,FALSE)</f>
        <v>0.82599999999999996</v>
      </c>
      <c r="I10447" s="434">
        <f t="shared" si="163"/>
        <v>18452840</v>
      </c>
    </row>
    <row r="10448" spans="1:9">
      <c r="A10448" s="421">
        <v>10447</v>
      </c>
      <c r="B10448" s="422" t="s">
        <v>7711</v>
      </c>
      <c r="C10448" s="422" t="s">
        <v>11561</v>
      </c>
      <c r="D10448" s="422" t="s">
        <v>2023</v>
      </c>
      <c r="E10448" s="422" t="s">
        <v>14469</v>
      </c>
      <c r="F10448" s="438">
        <v>21190000</v>
      </c>
      <c r="G10448" s="423">
        <v>2023</v>
      </c>
      <c r="H10448" s="424">
        <f>VLOOKUP(G10448,[3]잔가율!$B$3:$C$33,2,FALSE)</f>
        <v>0.82599999999999996</v>
      </c>
      <c r="I10448" s="434">
        <f t="shared" si="163"/>
        <v>17502940</v>
      </c>
    </row>
    <row r="10449" spans="1:9">
      <c r="A10449" s="421">
        <v>10448</v>
      </c>
      <c r="B10449" s="422" t="s">
        <v>7711</v>
      </c>
      <c r="C10449" s="422" t="s">
        <v>11561</v>
      </c>
      <c r="D10449" s="422" t="s">
        <v>2023</v>
      </c>
      <c r="E10449" s="422" t="s">
        <v>14470</v>
      </c>
      <c r="F10449" s="438">
        <v>21190000</v>
      </c>
      <c r="G10449" s="423">
        <v>2023</v>
      </c>
      <c r="H10449" s="424">
        <f>VLOOKUP(G10449,[3]잔가율!$B$3:$C$33,2,FALSE)</f>
        <v>0.82599999999999996</v>
      </c>
      <c r="I10449" s="434">
        <f t="shared" si="163"/>
        <v>17502940</v>
      </c>
    </row>
    <row r="10450" spans="1:9">
      <c r="A10450" s="421">
        <v>10449</v>
      </c>
      <c r="B10450" s="422" t="s">
        <v>7711</v>
      </c>
      <c r="C10450" s="422" t="s">
        <v>11561</v>
      </c>
      <c r="D10450" s="422" t="s">
        <v>2023</v>
      </c>
      <c r="E10450" s="422" t="s">
        <v>14471</v>
      </c>
      <c r="F10450" s="438">
        <v>16480000</v>
      </c>
      <c r="G10450" s="423">
        <v>2023</v>
      </c>
      <c r="H10450" s="424">
        <f>VLOOKUP(G10450,[3]잔가율!$B$3:$C$33,2,FALSE)</f>
        <v>0.82599999999999996</v>
      </c>
      <c r="I10450" s="434">
        <f t="shared" si="163"/>
        <v>13612480</v>
      </c>
    </row>
    <row r="10451" spans="1:9">
      <c r="A10451" s="421">
        <v>10450</v>
      </c>
      <c r="B10451" s="422" t="s">
        <v>7711</v>
      </c>
      <c r="C10451" s="422" t="s">
        <v>11561</v>
      </c>
      <c r="D10451" s="422" t="s">
        <v>2023</v>
      </c>
      <c r="E10451" s="422" t="s">
        <v>14472</v>
      </c>
      <c r="F10451" s="438">
        <v>16580000</v>
      </c>
      <c r="G10451" s="423">
        <v>2023</v>
      </c>
      <c r="H10451" s="424">
        <f>VLOOKUP(G10451,[3]잔가율!$B$3:$C$33,2,FALSE)</f>
        <v>0.82599999999999996</v>
      </c>
      <c r="I10451" s="434">
        <f t="shared" si="163"/>
        <v>13695080</v>
      </c>
    </row>
    <row r="10452" spans="1:9">
      <c r="A10452" s="421">
        <v>10451</v>
      </c>
      <c r="B10452" s="422" t="s">
        <v>7711</v>
      </c>
      <c r="C10452" s="422" t="s">
        <v>11561</v>
      </c>
      <c r="D10452" s="422" t="s">
        <v>2023</v>
      </c>
      <c r="E10452" s="422" t="s">
        <v>14473</v>
      </c>
      <c r="F10452" s="438">
        <v>16120000</v>
      </c>
      <c r="G10452" s="423">
        <v>2023</v>
      </c>
      <c r="H10452" s="424">
        <f>VLOOKUP(G10452,[3]잔가율!$B$3:$C$33,2,FALSE)</f>
        <v>0.82599999999999996</v>
      </c>
      <c r="I10452" s="434">
        <f t="shared" si="163"/>
        <v>13315120</v>
      </c>
    </row>
    <row r="10453" spans="1:9">
      <c r="A10453" s="421">
        <v>10452</v>
      </c>
      <c r="B10453" s="422" t="s">
        <v>7711</v>
      </c>
      <c r="C10453" s="422" t="s">
        <v>11561</v>
      </c>
      <c r="D10453" s="422" t="s">
        <v>2023</v>
      </c>
      <c r="E10453" s="422" t="s">
        <v>14474</v>
      </c>
      <c r="F10453" s="438">
        <v>16410000</v>
      </c>
      <c r="G10453" s="423">
        <v>2023</v>
      </c>
      <c r="H10453" s="424">
        <f>VLOOKUP(G10453,[3]잔가율!$B$3:$C$33,2,FALSE)</f>
        <v>0.82599999999999996</v>
      </c>
      <c r="I10453" s="434">
        <f t="shared" si="163"/>
        <v>13554660</v>
      </c>
    </row>
    <row r="10454" spans="1:9">
      <c r="A10454" s="421">
        <v>10453</v>
      </c>
      <c r="B10454" s="422" t="s">
        <v>7711</v>
      </c>
      <c r="C10454" s="422" t="s">
        <v>11561</v>
      </c>
      <c r="D10454" s="422" t="s">
        <v>2023</v>
      </c>
      <c r="E10454" s="422" t="s">
        <v>14475</v>
      </c>
      <c r="F10454" s="438">
        <v>16480000</v>
      </c>
      <c r="G10454" s="423">
        <v>2023</v>
      </c>
      <c r="H10454" s="424">
        <f>VLOOKUP(G10454,[3]잔가율!$B$3:$C$33,2,FALSE)</f>
        <v>0.82599999999999996</v>
      </c>
      <c r="I10454" s="434">
        <f t="shared" si="163"/>
        <v>13612480</v>
      </c>
    </row>
    <row r="10455" spans="1:9">
      <c r="A10455" s="421">
        <v>10454</v>
      </c>
      <c r="B10455" s="422" t="s">
        <v>7711</v>
      </c>
      <c r="C10455" s="422" t="s">
        <v>11561</v>
      </c>
      <c r="D10455" s="422" t="s">
        <v>2023</v>
      </c>
      <c r="E10455" s="422" t="s">
        <v>14476</v>
      </c>
      <c r="F10455" s="438">
        <v>16030000</v>
      </c>
      <c r="G10455" s="423">
        <v>2023</v>
      </c>
      <c r="H10455" s="424">
        <f>VLOOKUP(G10455,[3]잔가율!$B$3:$C$33,2,FALSE)</f>
        <v>0.82599999999999996</v>
      </c>
      <c r="I10455" s="434">
        <f t="shared" si="163"/>
        <v>13240780</v>
      </c>
    </row>
    <row r="10456" spans="1:9">
      <c r="A10456" s="421">
        <v>10455</v>
      </c>
      <c r="B10456" s="422" t="s">
        <v>7711</v>
      </c>
      <c r="C10456" s="422" t="s">
        <v>11561</v>
      </c>
      <c r="D10456" s="422" t="s">
        <v>2023</v>
      </c>
      <c r="E10456" s="422" t="s">
        <v>14477</v>
      </c>
      <c r="F10456" s="438">
        <v>20290000</v>
      </c>
      <c r="G10456" s="423">
        <v>2023</v>
      </c>
      <c r="H10456" s="424">
        <f>VLOOKUP(G10456,[3]잔가율!$B$3:$C$33,2,FALSE)</f>
        <v>0.82599999999999996</v>
      </c>
      <c r="I10456" s="434">
        <f t="shared" si="163"/>
        <v>16759540</v>
      </c>
    </row>
    <row r="10457" spans="1:9">
      <c r="A10457" s="421">
        <v>10456</v>
      </c>
      <c r="B10457" s="422" t="s">
        <v>7711</v>
      </c>
      <c r="C10457" s="422" t="s">
        <v>11561</v>
      </c>
      <c r="D10457" s="422" t="s">
        <v>2023</v>
      </c>
      <c r="E10457" s="422" t="s">
        <v>14478</v>
      </c>
      <c r="F10457" s="438">
        <v>20490000</v>
      </c>
      <c r="G10457" s="423">
        <v>2023</v>
      </c>
      <c r="H10457" s="424">
        <f>VLOOKUP(G10457,[3]잔가율!$B$3:$C$33,2,FALSE)</f>
        <v>0.82599999999999996</v>
      </c>
      <c r="I10457" s="434">
        <f t="shared" si="163"/>
        <v>16924740</v>
      </c>
    </row>
    <row r="10458" spans="1:9">
      <c r="A10458" s="421">
        <v>10457</v>
      </c>
      <c r="B10458" s="422" t="s">
        <v>7711</v>
      </c>
      <c r="C10458" s="422" t="s">
        <v>11561</v>
      </c>
      <c r="D10458" s="422" t="s">
        <v>2023</v>
      </c>
      <c r="E10458" s="422" t="s">
        <v>14479</v>
      </c>
      <c r="F10458" s="438">
        <v>20170000</v>
      </c>
      <c r="G10458" s="423">
        <v>2023</v>
      </c>
      <c r="H10458" s="424">
        <f>VLOOKUP(G10458,[3]잔가율!$B$3:$C$33,2,FALSE)</f>
        <v>0.82599999999999996</v>
      </c>
      <c r="I10458" s="434">
        <f t="shared" si="163"/>
        <v>16660420</v>
      </c>
    </row>
    <row r="10459" spans="1:9">
      <c r="A10459" s="421">
        <v>10458</v>
      </c>
      <c r="B10459" s="422" t="s">
        <v>7711</v>
      </c>
      <c r="C10459" s="422" t="s">
        <v>11561</v>
      </c>
      <c r="D10459" s="422" t="s">
        <v>2023</v>
      </c>
      <c r="E10459" s="422" t="s">
        <v>14480</v>
      </c>
      <c r="F10459" s="438">
        <v>21070000</v>
      </c>
      <c r="G10459" s="423">
        <v>2023</v>
      </c>
      <c r="H10459" s="424">
        <f>VLOOKUP(G10459,[3]잔가율!$B$3:$C$33,2,FALSE)</f>
        <v>0.82599999999999996</v>
      </c>
      <c r="I10459" s="434">
        <f t="shared" si="163"/>
        <v>17403820</v>
      </c>
    </row>
    <row r="10460" spans="1:9">
      <c r="A10460" s="421">
        <v>10459</v>
      </c>
      <c r="B10460" s="422" t="s">
        <v>7711</v>
      </c>
      <c r="C10460" s="422" t="s">
        <v>11561</v>
      </c>
      <c r="D10460" s="422" t="s">
        <v>2023</v>
      </c>
      <c r="E10460" s="422" t="s">
        <v>14481</v>
      </c>
      <c r="F10460" s="438">
        <v>19970000</v>
      </c>
      <c r="G10460" s="423">
        <v>2023</v>
      </c>
      <c r="H10460" s="424">
        <f>VLOOKUP(G10460,[3]잔가율!$B$3:$C$33,2,FALSE)</f>
        <v>0.82599999999999996</v>
      </c>
      <c r="I10460" s="434">
        <f t="shared" si="163"/>
        <v>16495220</v>
      </c>
    </row>
    <row r="10461" spans="1:9">
      <c r="A10461" s="421">
        <v>10460</v>
      </c>
      <c r="B10461" s="422" t="s">
        <v>7711</v>
      </c>
      <c r="C10461" s="422" t="s">
        <v>11561</v>
      </c>
      <c r="D10461" s="422" t="s">
        <v>2023</v>
      </c>
      <c r="E10461" s="422" t="s">
        <v>14482</v>
      </c>
      <c r="F10461" s="438">
        <v>20090000</v>
      </c>
      <c r="G10461" s="423">
        <v>2023</v>
      </c>
      <c r="H10461" s="424">
        <f>VLOOKUP(G10461,[3]잔가율!$B$3:$C$33,2,FALSE)</f>
        <v>0.82599999999999996</v>
      </c>
      <c r="I10461" s="434">
        <f t="shared" si="163"/>
        <v>16594340</v>
      </c>
    </row>
    <row r="10462" spans="1:9">
      <c r="A10462" s="421">
        <v>10461</v>
      </c>
      <c r="B10462" s="422" t="s">
        <v>7711</v>
      </c>
      <c r="C10462" s="422" t="s">
        <v>11561</v>
      </c>
      <c r="D10462" s="422" t="s">
        <v>2023</v>
      </c>
      <c r="E10462" s="422" t="s">
        <v>14483</v>
      </c>
      <c r="F10462" s="438">
        <v>21460000</v>
      </c>
      <c r="G10462" s="423">
        <v>2023</v>
      </c>
      <c r="H10462" s="424">
        <f>VLOOKUP(G10462,[3]잔가율!$B$3:$C$33,2,FALSE)</f>
        <v>0.82599999999999996</v>
      </c>
      <c r="I10462" s="434">
        <f t="shared" si="163"/>
        <v>17725960</v>
      </c>
    </row>
    <row r="10463" spans="1:9">
      <c r="A10463" s="421">
        <v>10462</v>
      </c>
      <c r="B10463" s="422" t="s">
        <v>7711</v>
      </c>
      <c r="C10463" s="422" t="s">
        <v>11561</v>
      </c>
      <c r="D10463" s="422" t="s">
        <v>2023</v>
      </c>
      <c r="E10463" s="422" t="s">
        <v>14484</v>
      </c>
      <c r="F10463" s="438">
        <v>21360000</v>
      </c>
      <c r="G10463" s="423">
        <v>2023</v>
      </c>
      <c r="H10463" s="424">
        <f>VLOOKUP(G10463,[3]잔가율!$B$3:$C$33,2,FALSE)</f>
        <v>0.82599999999999996</v>
      </c>
      <c r="I10463" s="434">
        <f t="shared" si="163"/>
        <v>17643360</v>
      </c>
    </row>
    <row r="10464" spans="1:9">
      <c r="A10464" s="421">
        <v>10463</v>
      </c>
      <c r="B10464" s="422" t="s">
        <v>7711</v>
      </c>
      <c r="C10464" s="422" t="s">
        <v>11561</v>
      </c>
      <c r="D10464" s="422" t="s">
        <v>2023</v>
      </c>
      <c r="E10464" s="422" t="s">
        <v>14485</v>
      </c>
      <c r="F10464" s="438">
        <v>21430000</v>
      </c>
      <c r="G10464" s="423">
        <v>2023</v>
      </c>
      <c r="H10464" s="424">
        <f>VLOOKUP(G10464,[3]잔가율!$B$3:$C$33,2,FALSE)</f>
        <v>0.82599999999999996</v>
      </c>
      <c r="I10464" s="434">
        <f t="shared" si="163"/>
        <v>17701180</v>
      </c>
    </row>
    <row r="10465" spans="1:9">
      <c r="A10465" s="421">
        <v>10464</v>
      </c>
      <c r="B10465" s="422" t="s">
        <v>7711</v>
      </c>
      <c r="C10465" s="422" t="s">
        <v>11561</v>
      </c>
      <c r="D10465" s="422" t="s">
        <v>2023</v>
      </c>
      <c r="E10465" s="422" t="s">
        <v>14486</v>
      </c>
      <c r="F10465" s="438">
        <v>20890000</v>
      </c>
      <c r="G10465" s="423">
        <v>2023</v>
      </c>
      <c r="H10465" s="424">
        <f>VLOOKUP(G10465,[3]잔가율!$B$3:$C$33,2,FALSE)</f>
        <v>0.82599999999999996</v>
      </c>
      <c r="I10465" s="434">
        <f t="shared" si="163"/>
        <v>17255140</v>
      </c>
    </row>
    <row r="10466" spans="1:9">
      <c r="A10466" s="421">
        <v>10465</v>
      </c>
      <c r="B10466" s="422" t="s">
        <v>7711</v>
      </c>
      <c r="C10466" s="422" t="s">
        <v>11561</v>
      </c>
      <c r="D10466" s="422" t="s">
        <v>2023</v>
      </c>
      <c r="E10466" s="422" t="s">
        <v>14487</v>
      </c>
      <c r="F10466" s="438">
        <v>20080000</v>
      </c>
      <c r="G10466" s="423">
        <v>2023</v>
      </c>
      <c r="H10466" s="424">
        <f>VLOOKUP(G10466,[3]잔가율!$B$3:$C$33,2,FALSE)</f>
        <v>0.82599999999999996</v>
      </c>
      <c r="I10466" s="434">
        <f t="shared" si="163"/>
        <v>16586080</v>
      </c>
    </row>
    <row r="10467" spans="1:9">
      <c r="A10467" s="421">
        <v>10466</v>
      </c>
      <c r="B10467" s="422" t="s">
        <v>7711</v>
      </c>
      <c r="C10467" s="422" t="s">
        <v>11561</v>
      </c>
      <c r="D10467" s="422" t="s">
        <v>2023</v>
      </c>
      <c r="E10467" s="422" t="s">
        <v>14488</v>
      </c>
      <c r="F10467" s="438">
        <v>19700000</v>
      </c>
      <c r="G10467" s="423">
        <v>2023</v>
      </c>
      <c r="H10467" s="424">
        <f>VLOOKUP(G10467,[3]잔가율!$B$3:$C$33,2,FALSE)</f>
        <v>0.82599999999999996</v>
      </c>
      <c r="I10467" s="434">
        <f t="shared" si="163"/>
        <v>16272200</v>
      </c>
    </row>
    <row r="10468" spans="1:9">
      <c r="A10468" s="421">
        <v>10467</v>
      </c>
      <c r="B10468" s="422" t="s">
        <v>7711</v>
      </c>
      <c r="C10468" s="422" t="s">
        <v>11561</v>
      </c>
      <c r="D10468" s="422" t="s">
        <v>2023</v>
      </c>
      <c r="E10468" s="422" t="s">
        <v>14489</v>
      </c>
      <c r="F10468" s="438">
        <v>17470000</v>
      </c>
      <c r="G10468" s="423">
        <v>2023</v>
      </c>
      <c r="H10468" s="424">
        <f>VLOOKUP(G10468,[3]잔가율!$B$3:$C$33,2,FALSE)</f>
        <v>0.82599999999999996</v>
      </c>
      <c r="I10468" s="434">
        <f t="shared" si="163"/>
        <v>14430220</v>
      </c>
    </row>
    <row r="10469" spans="1:9">
      <c r="A10469" s="421">
        <v>10468</v>
      </c>
      <c r="B10469" s="422" t="s">
        <v>7711</v>
      </c>
      <c r="C10469" s="422" t="s">
        <v>11561</v>
      </c>
      <c r="D10469" s="422" t="s">
        <v>2023</v>
      </c>
      <c r="E10469" s="422" t="s">
        <v>14490</v>
      </c>
      <c r="F10469" s="438">
        <v>14410000</v>
      </c>
      <c r="G10469" s="423">
        <v>2023</v>
      </c>
      <c r="H10469" s="424">
        <f>VLOOKUP(G10469,[3]잔가율!$B$3:$C$33,2,FALSE)</f>
        <v>0.82599999999999996</v>
      </c>
      <c r="I10469" s="434">
        <f t="shared" si="163"/>
        <v>11902660</v>
      </c>
    </row>
    <row r="10470" spans="1:9">
      <c r="A10470" s="421">
        <v>10469</v>
      </c>
      <c r="B10470" s="422" t="s">
        <v>7711</v>
      </c>
      <c r="C10470" s="422" t="s">
        <v>11561</v>
      </c>
      <c r="D10470" s="422" t="s">
        <v>2023</v>
      </c>
      <c r="E10470" s="422" t="s">
        <v>14491</v>
      </c>
      <c r="F10470" s="438">
        <v>14460000</v>
      </c>
      <c r="G10470" s="423">
        <v>2023</v>
      </c>
      <c r="H10470" s="424">
        <f>VLOOKUP(G10470,[3]잔가율!$B$3:$C$33,2,FALSE)</f>
        <v>0.82599999999999996</v>
      </c>
      <c r="I10470" s="434">
        <f t="shared" si="163"/>
        <v>11943960</v>
      </c>
    </row>
    <row r="10471" spans="1:9">
      <c r="A10471" s="421">
        <v>10470</v>
      </c>
      <c r="B10471" s="422" t="s">
        <v>7711</v>
      </c>
      <c r="C10471" s="422" t="s">
        <v>11561</v>
      </c>
      <c r="D10471" s="422" t="s">
        <v>2023</v>
      </c>
      <c r="E10471" s="422" t="s">
        <v>14492</v>
      </c>
      <c r="F10471" s="438">
        <v>14430000</v>
      </c>
      <c r="G10471" s="423">
        <v>2023</v>
      </c>
      <c r="H10471" s="424">
        <f>VLOOKUP(G10471,[3]잔가율!$B$3:$C$33,2,FALSE)</f>
        <v>0.82599999999999996</v>
      </c>
      <c r="I10471" s="434">
        <f t="shared" si="163"/>
        <v>11919180</v>
      </c>
    </row>
    <row r="10472" spans="1:9">
      <c r="A10472" s="421">
        <v>10471</v>
      </c>
      <c r="B10472" s="422" t="s">
        <v>7711</v>
      </c>
      <c r="C10472" s="422" t="s">
        <v>11561</v>
      </c>
      <c r="D10472" s="422" t="s">
        <v>2023</v>
      </c>
      <c r="E10472" s="422" t="s">
        <v>14493</v>
      </c>
      <c r="F10472" s="438">
        <v>14510000</v>
      </c>
      <c r="G10472" s="423">
        <v>2023</v>
      </c>
      <c r="H10472" s="424">
        <f>VLOOKUP(G10472,[3]잔가율!$B$3:$C$33,2,FALSE)</f>
        <v>0.82599999999999996</v>
      </c>
      <c r="I10472" s="434">
        <f t="shared" si="163"/>
        <v>11985260</v>
      </c>
    </row>
    <row r="10473" spans="1:9">
      <c r="A10473" s="421">
        <v>10472</v>
      </c>
      <c r="B10473" s="422" t="s">
        <v>7711</v>
      </c>
      <c r="C10473" s="422" t="s">
        <v>11561</v>
      </c>
      <c r="D10473" s="422" t="s">
        <v>2023</v>
      </c>
      <c r="E10473" s="422" t="s">
        <v>14494</v>
      </c>
      <c r="F10473" s="438">
        <v>14490000</v>
      </c>
      <c r="G10473" s="423">
        <v>2023</v>
      </c>
      <c r="H10473" s="424">
        <f>VLOOKUP(G10473,[3]잔가율!$B$3:$C$33,2,FALSE)</f>
        <v>0.82599999999999996</v>
      </c>
      <c r="I10473" s="434">
        <f t="shared" si="163"/>
        <v>11968740</v>
      </c>
    </row>
    <row r="10474" spans="1:9">
      <c r="A10474" s="421">
        <v>10473</v>
      </c>
      <c r="B10474" s="422" t="s">
        <v>7711</v>
      </c>
      <c r="C10474" s="422" t="s">
        <v>11561</v>
      </c>
      <c r="D10474" s="422" t="s">
        <v>2023</v>
      </c>
      <c r="E10474" s="422" t="s">
        <v>14495</v>
      </c>
      <c r="F10474" s="438">
        <v>14460000</v>
      </c>
      <c r="G10474" s="423">
        <v>2023</v>
      </c>
      <c r="H10474" s="424">
        <f>VLOOKUP(G10474,[3]잔가율!$B$3:$C$33,2,FALSE)</f>
        <v>0.82599999999999996</v>
      </c>
      <c r="I10474" s="434">
        <f t="shared" si="163"/>
        <v>11943960</v>
      </c>
    </row>
    <row r="10475" spans="1:9">
      <c r="A10475" s="421">
        <v>10474</v>
      </c>
      <c r="B10475" s="422" t="s">
        <v>7711</v>
      </c>
      <c r="C10475" s="422" t="s">
        <v>11561</v>
      </c>
      <c r="D10475" s="422" t="s">
        <v>2023</v>
      </c>
      <c r="E10475" s="422" t="s">
        <v>14496</v>
      </c>
      <c r="F10475" s="438">
        <v>13930000</v>
      </c>
      <c r="G10475" s="423">
        <v>2023</v>
      </c>
      <c r="H10475" s="424">
        <f>VLOOKUP(G10475,[3]잔가율!$B$3:$C$33,2,FALSE)</f>
        <v>0.82599999999999996</v>
      </c>
      <c r="I10475" s="434">
        <f t="shared" si="163"/>
        <v>11506180</v>
      </c>
    </row>
    <row r="10476" spans="1:9">
      <c r="A10476" s="421">
        <v>10475</v>
      </c>
      <c r="B10476" s="422" t="s">
        <v>7711</v>
      </c>
      <c r="C10476" s="422" t="s">
        <v>11561</v>
      </c>
      <c r="D10476" s="422" t="s">
        <v>2023</v>
      </c>
      <c r="E10476" s="422" t="s">
        <v>14497</v>
      </c>
      <c r="F10476" s="438">
        <v>18390000</v>
      </c>
      <c r="G10476" s="423">
        <v>2023</v>
      </c>
      <c r="H10476" s="424">
        <f>VLOOKUP(G10476,[3]잔가율!$B$3:$C$33,2,FALSE)</f>
        <v>0.82599999999999996</v>
      </c>
      <c r="I10476" s="434">
        <f t="shared" si="163"/>
        <v>15190140</v>
      </c>
    </row>
    <row r="10477" spans="1:9">
      <c r="A10477" s="421">
        <v>10476</v>
      </c>
      <c r="B10477" s="422" t="s">
        <v>7711</v>
      </c>
      <c r="C10477" s="422" t="s">
        <v>11561</v>
      </c>
      <c r="D10477" s="422" t="s">
        <v>2023</v>
      </c>
      <c r="E10477" s="422" t="s">
        <v>14498</v>
      </c>
      <c r="F10477" s="438">
        <v>18570000</v>
      </c>
      <c r="G10477" s="423">
        <v>2023</v>
      </c>
      <c r="H10477" s="424">
        <f>VLOOKUP(G10477,[3]잔가율!$B$3:$C$33,2,FALSE)</f>
        <v>0.82599999999999996</v>
      </c>
      <c r="I10477" s="434">
        <f t="shared" si="163"/>
        <v>15338820</v>
      </c>
    </row>
    <row r="10478" spans="1:9">
      <c r="A10478" s="421">
        <v>10477</v>
      </c>
      <c r="B10478" s="422" t="s">
        <v>7711</v>
      </c>
      <c r="C10478" s="422" t="s">
        <v>11561</v>
      </c>
      <c r="D10478" s="422" t="s">
        <v>2023</v>
      </c>
      <c r="E10478" s="422" t="s">
        <v>14499</v>
      </c>
      <c r="F10478" s="438">
        <v>18010000</v>
      </c>
      <c r="G10478" s="423">
        <v>2023</v>
      </c>
      <c r="H10478" s="424">
        <f>VLOOKUP(G10478,[3]잔가율!$B$3:$C$33,2,FALSE)</f>
        <v>0.82599999999999996</v>
      </c>
      <c r="I10478" s="434">
        <f t="shared" si="163"/>
        <v>14876260</v>
      </c>
    </row>
    <row r="10479" spans="1:9">
      <c r="A10479" s="421">
        <v>10478</v>
      </c>
      <c r="B10479" s="422" t="s">
        <v>7711</v>
      </c>
      <c r="C10479" s="422" t="s">
        <v>11561</v>
      </c>
      <c r="D10479" s="422" t="s">
        <v>2023</v>
      </c>
      <c r="E10479" s="422" t="s">
        <v>14500</v>
      </c>
      <c r="F10479" s="438">
        <v>18170000</v>
      </c>
      <c r="G10479" s="423">
        <v>2023</v>
      </c>
      <c r="H10479" s="424">
        <f>VLOOKUP(G10479,[3]잔가율!$B$3:$C$33,2,FALSE)</f>
        <v>0.82599999999999996</v>
      </c>
      <c r="I10479" s="434">
        <f t="shared" si="163"/>
        <v>15008420</v>
      </c>
    </row>
    <row r="10480" spans="1:9">
      <c r="A10480" s="421">
        <v>10479</v>
      </c>
      <c r="B10480" s="422" t="s">
        <v>7711</v>
      </c>
      <c r="C10480" s="422" t="s">
        <v>11561</v>
      </c>
      <c r="D10480" s="422" t="s">
        <v>2023</v>
      </c>
      <c r="E10480" s="422" t="s">
        <v>14501</v>
      </c>
      <c r="F10480" s="438">
        <v>18110000</v>
      </c>
      <c r="G10480" s="423">
        <v>2023</v>
      </c>
      <c r="H10480" s="424">
        <f>VLOOKUP(G10480,[3]잔가율!$B$3:$C$33,2,FALSE)</f>
        <v>0.82599999999999996</v>
      </c>
      <c r="I10480" s="434">
        <f t="shared" si="163"/>
        <v>14958860</v>
      </c>
    </row>
    <row r="10481" spans="1:9">
      <c r="A10481" s="421">
        <v>10480</v>
      </c>
      <c r="B10481" s="422" t="s">
        <v>7711</v>
      </c>
      <c r="C10481" s="422" t="s">
        <v>11561</v>
      </c>
      <c r="D10481" s="422" t="s">
        <v>2023</v>
      </c>
      <c r="E10481" s="422" t="s">
        <v>14502</v>
      </c>
      <c r="F10481" s="438">
        <v>17960000</v>
      </c>
      <c r="G10481" s="423">
        <v>2023</v>
      </c>
      <c r="H10481" s="424">
        <f>VLOOKUP(G10481,[3]잔가율!$B$3:$C$33,2,FALSE)</f>
        <v>0.82599999999999996</v>
      </c>
      <c r="I10481" s="434">
        <f t="shared" si="163"/>
        <v>14834960</v>
      </c>
    </row>
    <row r="10482" spans="1:9">
      <c r="A10482" s="421">
        <v>10481</v>
      </c>
      <c r="B10482" s="426" t="s">
        <v>7711</v>
      </c>
      <c r="C10482" s="426" t="s">
        <v>11561</v>
      </c>
      <c r="D10482" s="426" t="s">
        <v>2023</v>
      </c>
      <c r="E10482" s="426" t="s">
        <v>14503</v>
      </c>
      <c r="F10482" s="441">
        <v>19360000</v>
      </c>
      <c r="G10482" s="423">
        <v>2023</v>
      </c>
      <c r="H10482" s="424">
        <f>VLOOKUP(G10482,[3]잔가율!$B$3:$C$33,2,FALSE)</f>
        <v>0.82599999999999996</v>
      </c>
      <c r="I10482" s="434">
        <f t="shared" si="163"/>
        <v>15991360</v>
      </c>
    </row>
    <row r="10483" spans="1:9">
      <c r="A10483" s="421">
        <v>10482</v>
      </c>
      <c r="B10483" s="422" t="s">
        <v>7711</v>
      </c>
      <c r="C10483" s="422" t="s">
        <v>11561</v>
      </c>
      <c r="D10483" s="422" t="s">
        <v>2023</v>
      </c>
      <c r="E10483" s="422" t="s">
        <v>14504</v>
      </c>
      <c r="F10483" s="438">
        <v>19390000</v>
      </c>
      <c r="G10483" s="423">
        <v>2023</v>
      </c>
      <c r="H10483" s="424">
        <f>VLOOKUP(G10483,[3]잔가율!$B$3:$C$33,2,FALSE)</f>
        <v>0.82599999999999996</v>
      </c>
      <c r="I10483" s="434">
        <f t="shared" si="163"/>
        <v>16016140</v>
      </c>
    </row>
    <row r="10484" spans="1:9">
      <c r="A10484" s="421">
        <v>10483</v>
      </c>
      <c r="B10484" s="422" t="s">
        <v>7711</v>
      </c>
      <c r="C10484" s="422" t="s">
        <v>11561</v>
      </c>
      <c r="D10484" s="422" t="s">
        <v>2023</v>
      </c>
      <c r="E10484" s="422" t="s">
        <v>14505</v>
      </c>
      <c r="F10484" s="438">
        <v>19540000</v>
      </c>
      <c r="G10484" s="423">
        <v>2023</v>
      </c>
      <c r="H10484" s="424">
        <f>VLOOKUP(G10484,[3]잔가율!$B$3:$C$33,2,FALSE)</f>
        <v>0.82599999999999996</v>
      </c>
      <c r="I10484" s="434">
        <f t="shared" si="163"/>
        <v>16140040</v>
      </c>
    </row>
    <row r="10485" spans="1:9">
      <c r="A10485" s="421">
        <v>10484</v>
      </c>
      <c r="B10485" s="422" t="s">
        <v>7711</v>
      </c>
      <c r="C10485" s="422" t="s">
        <v>11561</v>
      </c>
      <c r="D10485" s="422" t="s">
        <v>2023</v>
      </c>
      <c r="E10485" s="422" t="s">
        <v>14506</v>
      </c>
      <c r="F10485" s="438">
        <v>18910000</v>
      </c>
      <c r="G10485" s="423">
        <v>2023</v>
      </c>
      <c r="H10485" s="424">
        <f>VLOOKUP(G10485,[3]잔가율!$B$3:$C$33,2,FALSE)</f>
        <v>0.82599999999999996</v>
      </c>
      <c r="I10485" s="434">
        <f t="shared" si="163"/>
        <v>15619660</v>
      </c>
    </row>
    <row r="10486" spans="1:9">
      <c r="A10486" s="421">
        <v>10485</v>
      </c>
      <c r="B10486" s="422" t="s">
        <v>7711</v>
      </c>
      <c r="C10486" s="422" t="s">
        <v>11561</v>
      </c>
      <c r="D10486" s="422" t="s">
        <v>2023</v>
      </c>
      <c r="E10486" s="422" t="s">
        <v>14507</v>
      </c>
      <c r="F10486" s="438">
        <v>18330000</v>
      </c>
      <c r="G10486" s="423">
        <v>2023</v>
      </c>
      <c r="H10486" s="424">
        <f>VLOOKUP(G10486,[3]잔가율!$B$3:$C$33,2,FALSE)</f>
        <v>0.82599999999999996</v>
      </c>
      <c r="I10486" s="434">
        <f t="shared" si="163"/>
        <v>15140580</v>
      </c>
    </row>
    <row r="10487" spans="1:9">
      <c r="A10487" s="421">
        <v>10486</v>
      </c>
      <c r="B10487" s="422" t="s">
        <v>7711</v>
      </c>
      <c r="C10487" s="422" t="s">
        <v>11561</v>
      </c>
      <c r="D10487" s="422" t="s">
        <v>2023</v>
      </c>
      <c r="E10487" s="422" t="s">
        <v>14508</v>
      </c>
      <c r="F10487" s="438">
        <v>18180000</v>
      </c>
      <c r="G10487" s="423">
        <v>2023</v>
      </c>
      <c r="H10487" s="424">
        <f>VLOOKUP(G10487,[3]잔가율!$B$3:$C$33,2,FALSE)</f>
        <v>0.82599999999999996</v>
      </c>
      <c r="I10487" s="434">
        <f t="shared" si="163"/>
        <v>15016680</v>
      </c>
    </row>
    <row r="10488" spans="1:9">
      <c r="A10488" s="421">
        <v>10487</v>
      </c>
      <c r="B10488" s="422" t="s">
        <v>7711</v>
      </c>
      <c r="C10488" s="422" t="s">
        <v>11561</v>
      </c>
      <c r="D10488" s="422" t="s">
        <v>2023</v>
      </c>
      <c r="E10488" s="422" t="s">
        <v>14509</v>
      </c>
      <c r="F10488" s="438">
        <v>18120000</v>
      </c>
      <c r="G10488" s="423">
        <v>2023</v>
      </c>
      <c r="H10488" s="424">
        <f>VLOOKUP(G10488,[3]잔가율!$B$3:$C$33,2,FALSE)</f>
        <v>0.82599999999999996</v>
      </c>
      <c r="I10488" s="434">
        <f t="shared" si="163"/>
        <v>14967120</v>
      </c>
    </row>
    <row r="10489" spans="1:9">
      <c r="A10489" s="421">
        <v>10488</v>
      </c>
      <c r="B10489" s="422" t="s">
        <v>7711</v>
      </c>
      <c r="C10489" s="422" t="s">
        <v>11561</v>
      </c>
      <c r="D10489" s="422" t="s">
        <v>2023</v>
      </c>
      <c r="E10489" s="422" t="s">
        <v>14510</v>
      </c>
      <c r="F10489" s="438">
        <v>17290000</v>
      </c>
      <c r="G10489" s="423">
        <v>2023</v>
      </c>
      <c r="H10489" s="424">
        <f>VLOOKUP(G10489,[3]잔가율!$B$3:$C$33,2,FALSE)</f>
        <v>0.82599999999999996</v>
      </c>
      <c r="I10489" s="434">
        <f t="shared" si="163"/>
        <v>14281540</v>
      </c>
    </row>
    <row r="10490" spans="1:9">
      <c r="A10490" s="421">
        <v>10489</v>
      </c>
      <c r="B10490" s="422" t="s">
        <v>7711</v>
      </c>
      <c r="C10490" s="422" t="s">
        <v>11561</v>
      </c>
      <c r="D10490" s="422" t="s">
        <v>2023</v>
      </c>
      <c r="E10490" s="422" t="s">
        <v>14511</v>
      </c>
      <c r="F10490" s="438">
        <v>18140000</v>
      </c>
      <c r="G10490" s="423">
        <v>2023</v>
      </c>
      <c r="H10490" s="424">
        <f>VLOOKUP(G10490,[3]잔가율!$B$3:$C$33,2,FALSE)</f>
        <v>0.82599999999999996</v>
      </c>
      <c r="I10490" s="434">
        <f t="shared" si="163"/>
        <v>14983640</v>
      </c>
    </row>
    <row r="10491" spans="1:9">
      <c r="A10491" s="421">
        <v>10490</v>
      </c>
      <c r="B10491" s="422" t="s">
        <v>7711</v>
      </c>
      <c r="C10491" s="422" t="s">
        <v>11561</v>
      </c>
      <c r="D10491" s="422" t="s">
        <v>2023</v>
      </c>
      <c r="E10491" s="422" t="s">
        <v>14512</v>
      </c>
      <c r="F10491" s="438">
        <v>16940000</v>
      </c>
      <c r="G10491" s="423">
        <v>2023</v>
      </c>
      <c r="H10491" s="424">
        <f>VLOOKUP(G10491,[3]잔가율!$B$3:$C$33,2,FALSE)</f>
        <v>0.82599999999999996</v>
      </c>
      <c r="I10491" s="434">
        <f t="shared" si="163"/>
        <v>13992440</v>
      </c>
    </row>
    <row r="10492" spans="1:9">
      <c r="A10492" s="421">
        <v>10491</v>
      </c>
      <c r="B10492" s="422" t="s">
        <v>7711</v>
      </c>
      <c r="C10492" s="422" t="s">
        <v>11561</v>
      </c>
      <c r="D10492" s="422" t="s">
        <v>2023</v>
      </c>
      <c r="E10492" s="422" t="s">
        <v>14513</v>
      </c>
      <c r="F10492" s="438">
        <v>17620000</v>
      </c>
      <c r="G10492" s="423">
        <v>2023</v>
      </c>
      <c r="H10492" s="424">
        <f>VLOOKUP(G10492,[3]잔가율!$B$3:$C$33,2,FALSE)</f>
        <v>0.82599999999999996</v>
      </c>
      <c r="I10492" s="434">
        <f t="shared" si="163"/>
        <v>14554120</v>
      </c>
    </row>
    <row r="10493" spans="1:9">
      <c r="A10493" s="421">
        <v>10492</v>
      </c>
      <c r="B10493" s="422" t="s">
        <v>7711</v>
      </c>
      <c r="C10493" s="422" t="s">
        <v>11561</v>
      </c>
      <c r="D10493" s="422" t="s">
        <v>2023</v>
      </c>
      <c r="E10493" s="422" t="s">
        <v>14514</v>
      </c>
      <c r="F10493" s="438">
        <v>18340000</v>
      </c>
      <c r="G10493" s="423">
        <v>2023</v>
      </c>
      <c r="H10493" s="424">
        <f>VLOOKUP(G10493,[3]잔가율!$B$3:$C$33,2,FALSE)</f>
        <v>0.82599999999999996</v>
      </c>
      <c r="I10493" s="434">
        <f t="shared" si="163"/>
        <v>15148840</v>
      </c>
    </row>
    <row r="10494" spans="1:9">
      <c r="A10494" s="421">
        <v>10493</v>
      </c>
      <c r="B10494" s="422" t="s">
        <v>7711</v>
      </c>
      <c r="C10494" s="422" t="s">
        <v>11561</v>
      </c>
      <c r="D10494" s="422" t="s">
        <v>2023</v>
      </c>
      <c r="E10494" s="422" t="s">
        <v>14515</v>
      </c>
      <c r="F10494" s="438">
        <v>18300000</v>
      </c>
      <c r="G10494" s="423">
        <v>2023</v>
      </c>
      <c r="H10494" s="424">
        <f>VLOOKUP(G10494,[3]잔가율!$B$3:$C$33,2,FALSE)</f>
        <v>0.82599999999999996</v>
      </c>
      <c r="I10494" s="434">
        <f t="shared" si="163"/>
        <v>15115800</v>
      </c>
    </row>
    <row r="10495" spans="1:9">
      <c r="A10495" s="421">
        <v>10494</v>
      </c>
      <c r="B10495" s="422" t="s">
        <v>7711</v>
      </c>
      <c r="C10495" s="422" t="s">
        <v>11561</v>
      </c>
      <c r="D10495" s="422" t="s">
        <v>2023</v>
      </c>
      <c r="E10495" s="422" t="s">
        <v>14516</v>
      </c>
      <c r="F10495" s="438">
        <v>17020000</v>
      </c>
      <c r="G10495" s="423">
        <v>2023</v>
      </c>
      <c r="H10495" s="424">
        <f>VLOOKUP(G10495,[3]잔가율!$B$3:$C$33,2,FALSE)</f>
        <v>0.82599999999999996</v>
      </c>
      <c r="I10495" s="434">
        <f t="shared" si="163"/>
        <v>14058520</v>
      </c>
    </row>
    <row r="10496" spans="1:9">
      <c r="A10496" s="421">
        <v>10495</v>
      </c>
      <c r="B10496" s="422" t="s">
        <v>7711</v>
      </c>
      <c r="C10496" s="422" t="s">
        <v>11561</v>
      </c>
      <c r="D10496" s="422" t="s">
        <v>2023</v>
      </c>
      <c r="E10496" s="422" t="s">
        <v>14517</v>
      </c>
      <c r="F10496" s="438">
        <v>17200000</v>
      </c>
      <c r="G10496" s="423">
        <v>2023</v>
      </c>
      <c r="H10496" s="424">
        <f>VLOOKUP(G10496,[3]잔가율!$B$3:$C$33,2,FALSE)</f>
        <v>0.82599999999999996</v>
      </c>
      <c r="I10496" s="434">
        <f t="shared" si="163"/>
        <v>14207200</v>
      </c>
    </row>
    <row r="10497" spans="1:9">
      <c r="A10497" s="421">
        <v>10496</v>
      </c>
      <c r="B10497" s="422" t="s">
        <v>7711</v>
      </c>
      <c r="C10497" s="422" t="s">
        <v>11561</v>
      </c>
      <c r="D10497" s="422" t="s">
        <v>2023</v>
      </c>
      <c r="E10497" s="422" t="s">
        <v>14518</v>
      </c>
      <c r="F10497" s="438">
        <v>17470000</v>
      </c>
      <c r="G10497" s="423">
        <v>2023</v>
      </c>
      <c r="H10497" s="424">
        <f>VLOOKUP(G10497,[3]잔가율!$B$3:$C$33,2,FALSE)</f>
        <v>0.82599999999999996</v>
      </c>
      <c r="I10497" s="434">
        <f t="shared" si="163"/>
        <v>14430220</v>
      </c>
    </row>
    <row r="10498" spans="1:9">
      <c r="A10498" s="421">
        <v>10497</v>
      </c>
      <c r="B10498" s="422" t="s">
        <v>7711</v>
      </c>
      <c r="C10498" s="422" t="s">
        <v>11561</v>
      </c>
      <c r="D10498" s="422" t="s">
        <v>2023</v>
      </c>
      <c r="E10498" s="422" t="s">
        <v>14519</v>
      </c>
      <c r="F10498" s="438">
        <v>17340000</v>
      </c>
      <c r="G10498" s="423">
        <v>2023</v>
      </c>
      <c r="H10498" s="424">
        <f>VLOOKUP(G10498,[3]잔가율!$B$3:$C$33,2,FALSE)</f>
        <v>0.82599999999999996</v>
      </c>
      <c r="I10498" s="434">
        <f t="shared" ref="I10498:I10561" si="164">ROUNDDOWN(F10498*H10498,0)</f>
        <v>14322840</v>
      </c>
    </row>
    <row r="10499" spans="1:9">
      <c r="A10499" s="421">
        <v>10498</v>
      </c>
      <c r="B10499" s="422" t="s">
        <v>7711</v>
      </c>
      <c r="C10499" s="422" t="s">
        <v>11561</v>
      </c>
      <c r="D10499" s="422" t="s">
        <v>2023</v>
      </c>
      <c r="E10499" s="422" t="s">
        <v>14520</v>
      </c>
      <c r="F10499" s="438">
        <v>18430000</v>
      </c>
      <c r="G10499" s="423">
        <v>2023</v>
      </c>
      <c r="H10499" s="424">
        <f>VLOOKUP(G10499,[3]잔가율!$B$3:$C$33,2,FALSE)</f>
        <v>0.82599999999999996</v>
      </c>
      <c r="I10499" s="434">
        <f t="shared" si="164"/>
        <v>15223180</v>
      </c>
    </row>
    <row r="10500" spans="1:9">
      <c r="A10500" s="421">
        <v>10499</v>
      </c>
      <c r="B10500" s="422" t="s">
        <v>7711</v>
      </c>
      <c r="C10500" s="422" t="s">
        <v>11561</v>
      </c>
      <c r="D10500" s="422" t="s">
        <v>2023</v>
      </c>
      <c r="E10500" s="422" t="s">
        <v>14521</v>
      </c>
      <c r="F10500" s="438">
        <v>18620000</v>
      </c>
      <c r="G10500" s="423">
        <v>2023</v>
      </c>
      <c r="H10500" s="424">
        <f>VLOOKUP(G10500,[3]잔가율!$B$3:$C$33,2,FALSE)</f>
        <v>0.82599999999999996</v>
      </c>
      <c r="I10500" s="434">
        <f t="shared" si="164"/>
        <v>15380120</v>
      </c>
    </row>
    <row r="10501" spans="1:9">
      <c r="A10501" s="421">
        <v>10500</v>
      </c>
      <c r="B10501" s="422" t="s">
        <v>7711</v>
      </c>
      <c r="C10501" s="422" t="s">
        <v>11561</v>
      </c>
      <c r="D10501" s="422" t="s">
        <v>2023</v>
      </c>
      <c r="E10501" s="422" t="s">
        <v>14522</v>
      </c>
      <c r="F10501" s="438">
        <v>18120000</v>
      </c>
      <c r="G10501" s="423">
        <v>2023</v>
      </c>
      <c r="H10501" s="424">
        <f>VLOOKUP(G10501,[3]잔가율!$B$3:$C$33,2,FALSE)</f>
        <v>0.82599999999999996</v>
      </c>
      <c r="I10501" s="434">
        <f t="shared" si="164"/>
        <v>14967120</v>
      </c>
    </row>
    <row r="10502" spans="1:9">
      <c r="A10502" s="421">
        <v>10501</v>
      </c>
      <c r="B10502" s="422" t="s">
        <v>7711</v>
      </c>
      <c r="C10502" s="422" t="s">
        <v>11561</v>
      </c>
      <c r="D10502" s="422" t="s">
        <v>2023</v>
      </c>
      <c r="E10502" s="422" t="s">
        <v>14523</v>
      </c>
      <c r="F10502" s="438">
        <v>18450000</v>
      </c>
      <c r="G10502" s="423">
        <v>2023</v>
      </c>
      <c r="H10502" s="424">
        <f>VLOOKUP(G10502,[3]잔가율!$B$3:$C$33,2,FALSE)</f>
        <v>0.82599999999999996</v>
      </c>
      <c r="I10502" s="434">
        <f t="shared" si="164"/>
        <v>15239700</v>
      </c>
    </row>
    <row r="10503" spans="1:9">
      <c r="A10503" s="421">
        <v>10502</v>
      </c>
      <c r="B10503" s="422" t="s">
        <v>7711</v>
      </c>
      <c r="C10503" s="422" t="s">
        <v>11561</v>
      </c>
      <c r="D10503" s="422" t="s">
        <v>2023</v>
      </c>
      <c r="E10503" s="422" t="s">
        <v>14524</v>
      </c>
      <c r="F10503" s="438">
        <v>17970000</v>
      </c>
      <c r="G10503" s="423">
        <v>2023</v>
      </c>
      <c r="H10503" s="424">
        <f>VLOOKUP(G10503,[3]잔가율!$B$3:$C$33,2,FALSE)</f>
        <v>0.82599999999999996</v>
      </c>
      <c r="I10503" s="434">
        <f t="shared" si="164"/>
        <v>14843220</v>
      </c>
    </row>
    <row r="10504" spans="1:9">
      <c r="A10504" s="421">
        <v>10503</v>
      </c>
      <c r="B10504" s="422" t="s">
        <v>7711</v>
      </c>
      <c r="C10504" s="422" t="s">
        <v>11561</v>
      </c>
      <c r="D10504" s="422" t="s">
        <v>2023</v>
      </c>
      <c r="E10504" s="422" t="s">
        <v>14525</v>
      </c>
      <c r="F10504" s="438">
        <v>18160000</v>
      </c>
      <c r="G10504" s="423">
        <v>2023</v>
      </c>
      <c r="H10504" s="424">
        <f>VLOOKUP(G10504,[3]잔가율!$B$3:$C$33,2,FALSE)</f>
        <v>0.82599999999999996</v>
      </c>
      <c r="I10504" s="434">
        <f t="shared" si="164"/>
        <v>15000160</v>
      </c>
    </row>
    <row r="10505" spans="1:9">
      <c r="A10505" s="421">
        <v>10504</v>
      </c>
      <c r="B10505" s="422" t="s">
        <v>7711</v>
      </c>
      <c r="C10505" s="422" t="s">
        <v>11561</v>
      </c>
      <c r="D10505" s="422" t="s">
        <v>2023</v>
      </c>
      <c r="E10505" s="422" t="s">
        <v>14526</v>
      </c>
      <c r="F10505" s="438">
        <v>17480000</v>
      </c>
      <c r="G10505" s="423">
        <v>2023</v>
      </c>
      <c r="H10505" s="424">
        <f>VLOOKUP(G10505,[3]잔가율!$B$3:$C$33,2,FALSE)</f>
        <v>0.82599999999999996</v>
      </c>
      <c r="I10505" s="434">
        <f t="shared" si="164"/>
        <v>14438480</v>
      </c>
    </row>
    <row r="10506" spans="1:9">
      <c r="A10506" s="421">
        <v>10505</v>
      </c>
      <c r="B10506" s="422" t="s">
        <v>7711</v>
      </c>
      <c r="C10506" s="422" t="s">
        <v>11561</v>
      </c>
      <c r="D10506" s="422" t="s">
        <v>2023</v>
      </c>
      <c r="E10506" s="422" t="s">
        <v>14527</v>
      </c>
      <c r="F10506" s="438">
        <v>17370000</v>
      </c>
      <c r="G10506" s="423">
        <v>2023</v>
      </c>
      <c r="H10506" s="424">
        <f>VLOOKUP(G10506,[3]잔가율!$B$3:$C$33,2,FALSE)</f>
        <v>0.82599999999999996</v>
      </c>
      <c r="I10506" s="434">
        <f t="shared" si="164"/>
        <v>14347620</v>
      </c>
    </row>
    <row r="10507" spans="1:9">
      <c r="A10507" s="421">
        <v>10506</v>
      </c>
      <c r="B10507" s="422" t="s">
        <v>7711</v>
      </c>
      <c r="C10507" s="422" t="s">
        <v>11561</v>
      </c>
      <c r="D10507" s="422" t="s">
        <v>2023</v>
      </c>
      <c r="E10507" s="422" t="s">
        <v>14528</v>
      </c>
      <c r="F10507" s="438">
        <v>16700000</v>
      </c>
      <c r="G10507" s="423">
        <v>2023</v>
      </c>
      <c r="H10507" s="424">
        <f>VLOOKUP(G10507,[3]잔가율!$B$3:$C$33,2,FALSE)</f>
        <v>0.82599999999999996</v>
      </c>
      <c r="I10507" s="434">
        <f t="shared" si="164"/>
        <v>13794200</v>
      </c>
    </row>
    <row r="10508" spans="1:9">
      <c r="A10508" s="421">
        <v>10507</v>
      </c>
      <c r="B10508" s="422" t="s">
        <v>7711</v>
      </c>
      <c r="C10508" s="422" t="s">
        <v>11561</v>
      </c>
      <c r="D10508" s="422" t="s">
        <v>2023</v>
      </c>
      <c r="E10508" s="422" t="s">
        <v>14529</v>
      </c>
      <c r="F10508" s="438">
        <v>17070000</v>
      </c>
      <c r="G10508" s="423">
        <v>2023</v>
      </c>
      <c r="H10508" s="424">
        <f>VLOOKUP(G10508,[3]잔가율!$B$3:$C$33,2,FALSE)</f>
        <v>0.82599999999999996</v>
      </c>
      <c r="I10508" s="434">
        <f t="shared" si="164"/>
        <v>14099820</v>
      </c>
    </row>
    <row r="10509" spans="1:9">
      <c r="A10509" s="421">
        <v>10508</v>
      </c>
      <c r="B10509" s="422" t="s">
        <v>7711</v>
      </c>
      <c r="C10509" s="422" t="s">
        <v>11561</v>
      </c>
      <c r="D10509" s="422" t="s">
        <v>2023</v>
      </c>
      <c r="E10509" s="422" t="s">
        <v>14530</v>
      </c>
      <c r="F10509" s="438">
        <v>16440000</v>
      </c>
      <c r="G10509" s="423">
        <v>2023</v>
      </c>
      <c r="H10509" s="424">
        <f>VLOOKUP(G10509,[3]잔가율!$B$3:$C$33,2,FALSE)</f>
        <v>0.82599999999999996</v>
      </c>
      <c r="I10509" s="434">
        <f t="shared" si="164"/>
        <v>13579440</v>
      </c>
    </row>
    <row r="10510" spans="1:9">
      <c r="A10510" s="421">
        <v>10509</v>
      </c>
      <c r="B10510" s="422" t="s">
        <v>7711</v>
      </c>
      <c r="C10510" s="422" t="s">
        <v>11561</v>
      </c>
      <c r="D10510" s="422" t="s">
        <v>2023</v>
      </c>
      <c r="E10510" s="422" t="s">
        <v>14531</v>
      </c>
      <c r="F10510" s="438">
        <v>16410000</v>
      </c>
      <c r="G10510" s="423">
        <v>2023</v>
      </c>
      <c r="H10510" s="424">
        <f>VLOOKUP(G10510,[3]잔가율!$B$3:$C$33,2,FALSE)</f>
        <v>0.82599999999999996</v>
      </c>
      <c r="I10510" s="434">
        <f t="shared" si="164"/>
        <v>13554660</v>
      </c>
    </row>
    <row r="10511" spans="1:9">
      <c r="A10511" s="421">
        <v>10510</v>
      </c>
      <c r="B10511" s="422" t="s">
        <v>7711</v>
      </c>
      <c r="C10511" s="422" t="s">
        <v>11561</v>
      </c>
      <c r="D10511" s="422" t="s">
        <v>2023</v>
      </c>
      <c r="E10511" s="422" t="s">
        <v>14532</v>
      </c>
      <c r="F10511" s="438">
        <v>13460000</v>
      </c>
      <c r="G10511" s="423">
        <v>2023</v>
      </c>
      <c r="H10511" s="424">
        <f>VLOOKUP(G10511,[3]잔가율!$B$3:$C$33,2,FALSE)</f>
        <v>0.82599999999999996</v>
      </c>
      <c r="I10511" s="434">
        <f t="shared" si="164"/>
        <v>11117960</v>
      </c>
    </row>
    <row r="10512" spans="1:9">
      <c r="A10512" s="421">
        <v>10511</v>
      </c>
      <c r="B10512" s="422" t="s">
        <v>7711</v>
      </c>
      <c r="C10512" s="422" t="s">
        <v>11561</v>
      </c>
      <c r="D10512" s="422" t="s">
        <v>2023</v>
      </c>
      <c r="E10512" s="422" t="s">
        <v>14533</v>
      </c>
      <c r="F10512" s="438">
        <v>13460000</v>
      </c>
      <c r="G10512" s="423">
        <v>2023</v>
      </c>
      <c r="H10512" s="424">
        <f>VLOOKUP(G10512,[3]잔가율!$B$3:$C$33,2,FALSE)</f>
        <v>0.82599999999999996</v>
      </c>
      <c r="I10512" s="434">
        <f t="shared" si="164"/>
        <v>11117960</v>
      </c>
    </row>
    <row r="10513" spans="1:9">
      <c r="A10513" s="421">
        <v>10512</v>
      </c>
      <c r="B10513" s="422" t="s">
        <v>7711</v>
      </c>
      <c r="C10513" s="422" t="s">
        <v>11561</v>
      </c>
      <c r="D10513" s="422" t="s">
        <v>2023</v>
      </c>
      <c r="E10513" s="422" t="s">
        <v>14534</v>
      </c>
      <c r="F10513" s="438">
        <v>13420000</v>
      </c>
      <c r="G10513" s="423">
        <v>2023</v>
      </c>
      <c r="H10513" s="424">
        <f>VLOOKUP(G10513,[3]잔가율!$B$3:$C$33,2,FALSE)</f>
        <v>0.82599999999999996</v>
      </c>
      <c r="I10513" s="434">
        <f t="shared" si="164"/>
        <v>11084920</v>
      </c>
    </row>
    <row r="10514" spans="1:9">
      <c r="A10514" s="421">
        <v>10513</v>
      </c>
      <c r="B10514" s="422" t="s">
        <v>7711</v>
      </c>
      <c r="C10514" s="422" t="s">
        <v>11561</v>
      </c>
      <c r="D10514" s="422" t="s">
        <v>2023</v>
      </c>
      <c r="E10514" s="422" t="s">
        <v>14535</v>
      </c>
      <c r="F10514" s="438">
        <v>13610000</v>
      </c>
      <c r="G10514" s="423">
        <v>2023</v>
      </c>
      <c r="H10514" s="424">
        <f>VLOOKUP(G10514,[3]잔가율!$B$3:$C$33,2,FALSE)</f>
        <v>0.82599999999999996</v>
      </c>
      <c r="I10514" s="434">
        <f t="shared" si="164"/>
        <v>11241860</v>
      </c>
    </row>
    <row r="10515" spans="1:9">
      <c r="A10515" s="421">
        <v>10514</v>
      </c>
      <c r="B10515" s="422" t="s">
        <v>7711</v>
      </c>
      <c r="C10515" s="422" t="s">
        <v>11561</v>
      </c>
      <c r="D10515" s="422" t="s">
        <v>2023</v>
      </c>
      <c r="E10515" s="422" t="s">
        <v>14536</v>
      </c>
      <c r="F10515" s="438">
        <v>14060000</v>
      </c>
      <c r="G10515" s="423">
        <v>2023</v>
      </c>
      <c r="H10515" s="424">
        <f>VLOOKUP(G10515,[3]잔가율!$B$3:$C$33,2,FALSE)</f>
        <v>0.82599999999999996</v>
      </c>
      <c r="I10515" s="434">
        <f t="shared" si="164"/>
        <v>11613560</v>
      </c>
    </row>
    <row r="10516" spans="1:9">
      <c r="A10516" s="421">
        <v>10515</v>
      </c>
      <c r="B10516" s="422" t="s">
        <v>7711</v>
      </c>
      <c r="C10516" s="422" t="s">
        <v>11561</v>
      </c>
      <c r="D10516" s="422" t="s">
        <v>2023</v>
      </c>
      <c r="E10516" s="422" t="s">
        <v>14537</v>
      </c>
      <c r="F10516" s="438">
        <v>16370000</v>
      </c>
      <c r="G10516" s="423">
        <v>2023</v>
      </c>
      <c r="H10516" s="424">
        <f>VLOOKUP(G10516,[3]잔가율!$B$3:$C$33,2,FALSE)</f>
        <v>0.82599999999999996</v>
      </c>
      <c r="I10516" s="434">
        <f t="shared" si="164"/>
        <v>13521620</v>
      </c>
    </row>
    <row r="10517" spans="1:9">
      <c r="A10517" s="421">
        <v>10516</v>
      </c>
      <c r="B10517" s="422" t="s">
        <v>7711</v>
      </c>
      <c r="C10517" s="422" t="s">
        <v>11561</v>
      </c>
      <c r="D10517" s="422" t="s">
        <v>2023</v>
      </c>
      <c r="E10517" s="422" t="s">
        <v>14538</v>
      </c>
      <c r="F10517" s="438">
        <v>17060000</v>
      </c>
      <c r="G10517" s="423">
        <v>2023</v>
      </c>
      <c r="H10517" s="424">
        <f>VLOOKUP(G10517,[3]잔가율!$B$3:$C$33,2,FALSE)</f>
        <v>0.82599999999999996</v>
      </c>
      <c r="I10517" s="434">
        <f t="shared" si="164"/>
        <v>14091560</v>
      </c>
    </row>
    <row r="10518" spans="1:9">
      <c r="A10518" s="421">
        <v>10517</v>
      </c>
      <c r="B10518" s="422" t="s">
        <v>7711</v>
      </c>
      <c r="C10518" s="422" t="s">
        <v>11561</v>
      </c>
      <c r="D10518" s="422" t="s">
        <v>2023</v>
      </c>
      <c r="E10518" s="422" t="s">
        <v>14539</v>
      </c>
      <c r="F10518" s="438">
        <v>16170000</v>
      </c>
      <c r="G10518" s="423">
        <v>2023</v>
      </c>
      <c r="H10518" s="424">
        <f>VLOOKUP(G10518,[3]잔가율!$B$3:$C$33,2,FALSE)</f>
        <v>0.82599999999999996</v>
      </c>
      <c r="I10518" s="434">
        <f t="shared" si="164"/>
        <v>13356420</v>
      </c>
    </row>
    <row r="10519" spans="1:9">
      <c r="A10519" s="421">
        <v>10518</v>
      </c>
      <c r="B10519" s="422" t="s">
        <v>7711</v>
      </c>
      <c r="C10519" s="422" t="s">
        <v>11561</v>
      </c>
      <c r="D10519" s="422" t="s">
        <v>2023</v>
      </c>
      <c r="E10519" s="422" t="s">
        <v>14540</v>
      </c>
      <c r="F10519" s="438">
        <v>16110000</v>
      </c>
      <c r="G10519" s="423">
        <v>2023</v>
      </c>
      <c r="H10519" s="424">
        <f>VLOOKUP(G10519,[3]잔가율!$B$3:$C$33,2,FALSE)</f>
        <v>0.82599999999999996</v>
      </c>
      <c r="I10519" s="434">
        <f t="shared" si="164"/>
        <v>13306860</v>
      </c>
    </row>
    <row r="10520" spans="1:9">
      <c r="A10520" s="421">
        <v>10519</v>
      </c>
      <c r="B10520" s="422" t="s">
        <v>7711</v>
      </c>
      <c r="C10520" s="422" t="s">
        <v>11561</v>
      </c>
      <c r="D10520" s="422" t="s">
        <v>2023</v>
      </c>
      <c r="E10520" s="422" t="s">
        <v>14541</v>
      </c>
      <c r="F10520" s="438">
        <v>16460000</v>
      </c>
      <c r="G10520" s="423">
        <v>2023</v>
      </c>
      <c r="H10520" s="424">
        <f>VLOOKUP(G10520,[3]잔가율!$B$3:$C$33,2,FALSE)</f>
        <v>0.82599999999999996</v>
      </c>
      <c r="I10520" s="434">
        <f t="shared" si="164"/>
        <v>13595960</v>
      </c>
    </row>
    <row r="10521" spans="1:9">
      <c r="A10521" s="421">
        <v>10520</v>
      </c>
      <c r="B10521" s="422" t="s">
        <v>7711</v>
      </c>
      <c r="C10521" s="422" t="s">
        <v>11561</v>
      </c>
      <c r="D10521" s="422" t="s">
        <v>2023</v>
      </c>
      <c r="E10521" s="422" t="s">
        <v>14542</v>
      </c>
      <c r="F10521" s="438">
        <v>16160000</v>
      </c>
      <c r="G10521" s="423">
        <v>2023</v>
      </c>
      <c r="H10521" s="424">
        <f>VLOOKUP(G10521,[3]잔가율!$B$3:$C$33,2,FALSE)</f>
        <v>0.82599999999999996</v>
      </c>
      <c r="I10521" s="434">
        <f t="shared" si="164"/>
        <v>13348160</v>
      </c>
    </row>
    <row r="10522" spans="1:9">
      <c r="A10522" s="421">
        <v>10521</v>
      </c>
      <c r="B10522" s="422" t="s">
        <v>7711</v>
      </c>
      <c r="C10522" s="422" t="s">
        <v>11561</v>
      </c>
      <c r="D10522" s="422" t="s">
        <v>2023</v>
      </c>
      <c r="E10522" s="422" t="s">
        <v>14543</v>
      </c>
      <c r="F10522" s="438">
        <v>17100000</v>
      </c>
      <c r="G10522" s="423">
        <v>2023</v>
      </c>
      <c r="H10522" s="424">
        <f>VLOOKUP(G10522,[3]잔가율!$B$3:$C$33,2,FALSE)</f>
        <v>0.82599999999999996</v>
      </c>
      <c r="I10522" s="434">
        <f t="shared" si="164"/>
        <v>14124600</v>
      </c>
    </row>
    <row r="10523" spans="1:9">
      <c r="A10523" s="421">
        <v>10522</v>
      </c>
      <c r="B10523" s="422" t="s">
        <v>7711</v>
      </c>
      <c r="C10523" s="422" t="s">
        <v>11561</v>
      </c>
      <c r="D10523" s="422" t="s">
        <v>2023</v>
      </c>
      <c r="E10523" s="422" t="s">
        <v>14544</v>
      </c>
      <c r="F10523" s="438">
        <v>17360000</v>
      </c>
      <c r="G10523" s="423">
        <v>2023</v>
      </c>
      <c r="H10523" s="424">
        <f>VLOOKUP(G10523,[3]잔가율!$B$3:$C$33,2,FALSE)</f>
        <v>0.82599999999999996</v>
      </c>
      <c r="I10523" s="434">
        <f t="shared" si="164"/>
        <v>14339360</v>
      </c>
    </row>
    <row r="10524" spans="1:9">
      <c r="A10524" s="421">
        <v>10523</v>
      </c>
      <c r="B10524" s="422" t="s">
        <v>7711</v>
      </c>
      <c r="C10524" s="422" t="s">
        <v>11561</v>
      </c>
      <c r="D10524" s="422" t="s">
        <v>2023</v>
      </c>
      <c r="E10524" s="422" t="s">
        <v>14545</v>
      </c>
      <c r="F10524" s="438">
        <v>17430000</v>
      </c>
      <c r="G10524" s="423">
        <v>2023</v>
      </c>
      <c r="H10524" s="424">
        <f>VLOOKUP(G10524,[3]잔가율!$B$3:$C$33,2,FALSE)</f>
        <v>0.82599999999999996</v>
      </c>
      <c r="I10524" s="434">
        <f t="shared" si="164"/>
        <v>14397180</v>
      </c>
    </row>
    <row r="10525" spans="1:9">
      <c r="A10525" s="421">
        <v>10524</v>
      </c>
      <c r="B10525" s="422" t="s">
        <v>7711</v>
      </c>
      <c r="C10525" s="422" t="s">
        <v>11561</v>
      </c>
      <c r="D10525" s="422" t="s">
        <v>2023</v>
      </c>
      <c r="E10525" s="422" t="s">
        <v>14546</v>
      </c>
      <c r="F10525" s="438">
        <v>16920000</v>
      </c>
      <c r="G10525" s="423">
        <v>2023</v>
      </c>
      <c r="H10525" s="424">
        <f>VLOOKUP(G10525,[3]잔가율!$B$3:$C$33,2,FALSE)</f>
        <v>0.82599999999999996</v>
      </c>
      <c r="I10525" s="434">
        <f t="shared" si="164"/>
        <v>13975920</v>
      </c>
    </row>
    <row r="10526" spans="1:9">
      <c r="A10526" s="421">
        <v>10525</v>
      </c>
      <c r="B10526" s="422" t="s">
        <v>7711</v>
      </c>
      <c r="C10526" s="422" t="s">
        <v>11561</v>
      </c>
      <c r="D10526" s="422" t="s">
        <v>2023</v>
      </c>
      <c r="E10526" s="422" t="s">
        <v>14547</v>
      </c>
      <c r="F10526" s="438">
        <v>16060000</v>
      </c>
      <c r="G10526" s="423">
        <v>2023</v>
      </c>
      <c r="H10526" s="424">
        <f>VLOOKUP(G10526,[3]잔가율!$B$3:$C$33,2,FALSE)</f>
        <v>0.82599999999999996</v>
      </c>
      <c r="I10526" s="434">
        <f t="shared" si="164"/>
        <v>13265560</v>
      </c>
    </row>
    <row r="10527" spans="1:9">
      <c r="A10527" s="421">
        <v>10526</v>
      </c>
      <c r="B10527" s="422" t="s">
        <v>7711</v>
      </c>
      <c r="C10527" s="422" t="s">
        <v>11561</v>
      </c>
      <c r="D10527" s="422" t="s">
        <v>2023</v>
      </c>
      <c r="E10527" s="422" t="s">
        <v>14548</v>
      </c>
      <c r="F10527" s="438">
        <v>16880000</v>
      </c>
      <c r="G10527" s="423">
        <v>2023</v>
      </c>
      <c r="H10527" s="424">
        <f>VLOOKUP(G10527,[3]잔가율!$B$3:$C$33,2,FALSE)</f>
        <v>0.82599999999999996</v>
      </c>
      <c r="I10527" s="434">
        <f t="shared" si="164"/>
        <v>13942880</v>
      </c>
    </row>
    <row r="10528" spans="1:9">
      <c r="A10528" s="421">
        <v>10527</v>
      </c>
      <c r="B10528" s="422" t="s">
        <v>7711</v>
      </c>
      <c r="C10528" s="422" t="s">
        <v>11561</v>
      </c>
      <c r="D10528" s="422" t="s">
        <v>2023</v>
      </c>
      <c r="E10528" s="422" t="s">
        <v>14549</v>
      </c>
      <c r="F10528" s="438">
        <v>15500000</v>
      </c>
      <c r="G10528" s="423">
        <v>2023</v>
      </c>
      <c r="H10528" s="424">
        <f>VLOOKUP(G10528,[3]잔가율!$B$3:$C$33,2,FALSE)</f>
        <v>0.82599999999999996</v>
      </c>
      <c r="I10528" s="434">
        <f t="shared" si="164"/>
        <v>12803000</v>
      </c>
    </row>
    <row r="10529" spans="1:9">
      <c r="A10529" s="421">
        <v>10528</v>
      </c>
      <c r="B10529" s="422" t="s">
        <v>7711</v>
      </c>
      <c r="C10529" s="422" t="s">
        <v>11561</v>
      </c>
      <c r="D10529" s="422" t="s">
        <v>2023</v>
      </c>
      <c r="E10529" s="422" t="s">
        <v>14550</v>
      </c>
      <c r="F10529" s="438">
        <v>16430000</v>
      </c>
      <c r="G10529" s="423">
        <v>2023</v>
      </c>
      <c r="H10529" s="424">
        <f>VLOOKUP(G10529,[3]잔가율!$B$3:$C$33,2,FALSE)</f>
        <v>0.82599999999999996</v>
      </c>
      <c r="I10529" s="434">
        <f t="shared" si="164"/>
        <v>13571180</v>
      </c>
    </row>
    <row r="10530" spans="1:9">
      <c r="A10530" s="421">
        <v>10529</v>
      </c>
      <c r="B10530" s="422" t="s">
        <v>7711</v>
      </c>
      <c r="C10530" s="422" t="s">
        <v>11561</v>
      </c>
      <c r="D10530" s="422" t="s">
        <v>2023</v>
      </c>
      <c r="E10530" s="422" t="s">
        <v>14551</v>
      </c>
      <c r="F10530" s="438">
        <v>15490000</v>
      </c>
      <c r="G10530" s="423">
        <v>2023</v>
      </c>
      <c r="H10530" s="424">
        <f>VLOOKUP(G10530,[3]잔가율!$B$3:$C$33,2,FALSE)</f>
        <v>0.82599999999999996</v>
      </c>
      <c r="I10530" s="434">
        <f t="shared" si="164"/>
        <v>12794740</v>
      </c>
    </row>
    <row r="10531" spans="1:9">
      <c r="A10531" s="421">
        <v>10530</v>
      </c>
      <c r="B10531" s="422" t="s">
        <v>7711</v>
      </c>
      <c r="C10531" s="422" t="s">
        <v>11561</v>
      </c>
      <c r="D10531" s="422" t="s">
        <v>2023</v>
      </c>
      <c r="E10531" s="422" t="s">
        <v>14552</v>
      </c>
      <c r="F10531" s="438">
        <v>15490000</v>
      </c>
      <c r="G10531" s="423">
        <v>2023</v>
      </c>
      <c r="H10531" s="424">
        <f>VLOOKUP(G10531,[3]잔가율!$B$3:$C$33,2,FALSE)</f>
        <v>0.82599999999999996</v>
      </c>
      <c r="I10531" s="434">
        <f t="shared" si="164"/>
        <v>12794740</v>
      </c>
    </row>
    <row r="10532" spans="1:9">
      <c r="A10532" s="421">
        <v>10531</v>
      </c>
      <c r="B10532" s="422" t="s">
        <v>7711</v>
      </c>
      <c r="C10532" s="422" t="s">
        <v>11561</v>
      </c>
      <c r="D10532" s="422" t="s">
        <v>2023</v>
      </c>
      <c r="E10532" s="422" t="s">
        <v>14553</v>
      </c>
      <c r="F10532" s="438">
        <v>15400000</v>
      </c>
      <c r="G10532" s="423">
        <v>2023</v>
      </c>
      <c r="H10532" s="424">
        <f>VLOOKUP(G10532,[3]잔가율!$B$3:$C$33,2,FALSE)</f>
        <v>0.82599999999999996</v>
      </c>
      <c r="I10532" s="434">
        <f t="shared" si="164"/>
        <v>12720400</v>
      </c>
    </row>
    <row r="10533" spans="1:9">
      <c r="A10533" s="421">
        <v>10532</v>
      </c>
      <c r="B10533" s="422" t="s">
        <v>7711</v>
      </c>
      <c r="C10533" s="422" t="s">
        <v>11561</v>
      </c>
      <c r="D10533" s="422" t="s">
        <v>2023</v>
      </c>
      <c r="E10533" s="422" t="s">
        <v>14554</v>
      </c>
      <c r="F10533" s="438">
        <v>15630000</v>
      </c>
      <c r="G10533" s="423">
        <v>2023</v>
      </c>
      <c r="H10533" s="424">
        <f>VLOOKUP(G10533,[3]잔가율!$B$3:$C$33,2,FALSE)</f>
        <v>0.82599999999999996</v>
      </c>
      <c r="I10533" s="434">
        <f t="shared" si="164"/>
        <v>12910380</v>
      </c>
    </row>
    <row r="10534" spans="1:9">
      <c r="A10534" s="421">
        <v>10533</v>
      </c>
      <c r="B10534" s="422" t="s">
        <v>7711</v>
      </c>
      <c r="C10534" s="422" t="s">
        <v>11561</v>
      </c>
      <c r="D10534" s="422" t="s">
        <v>2023</v>
      </c>
      <c r="E10534" s="422" t="s">
        <v>14555</v>
      </c>
      <c r="F10534" s="438">
        <v>14410000</v>
      </c>
      <c r="G10534" s="423">
        <v>2023</v>
      </c>
      <c r="H10534" s="424">
        <f>VLOOKUP(G10534,[3]잔가율!$B$3:$C$33,2,FALSE)</f>
        <v>0.82599999999999996</v>
      </c>
      <c r="I10534" s="434">
        <f t="shared" si="164"/>
        <v>11902660</v>
      </c>
    </row>
    <row r="10535" spans="1:9">
      <c r="A10535" s="421">
        <v>10534</v>
      </c>
      <c r="B10535" s="422" t="s">
        <v>7711</v>
      </c>
      <c r="C10535" s="422" t="s">
        <v>11561</v>
      </c>
      <c r="D10535" s="422" t="s">
        <v>2023</v>
      </c>
      <c r="E10535" s="422" t="s">
        <v>14556</v>
      </c>
      <c r="F10535" s="438">
        <v>13950000</v>
      </c>
      <c r="G10535" s="423">
        <v>2023</v>
      </c>
      <c r="H10535" s="424">
        <f>VLOOKUP(G10535,[3]잔가율!$B$3:$C$33,2,FALSE)</f>
        <v>0.82599999999999996</v>
      </c>
      <c r="I10535" s="434">
        <f t="shared" si="164"/>
        <v>11522700</v>
      </c>
    </row>
    <row r="10536" spans="1:9">
      <c r="A10536" s="421">
        <v>10535</v>
      </c>
      <c r="B10536" s="422" t="s">
        <v>7711</v>
      </c>
      <c r="C10536" s="422" t="s">
        <v>11561</v>
      </c>
      <c r="D10536" s="422" t="s">
        <v>2023</v>
      </c>
      <c r="E10536" s="422" t="s">
        <v>14557</v>
      </c>
      <c r="F10536" s="438">
        <v>16790000</v>
      </c>
      <c r="G10536" s="423">
        <v>2023</v>
      </c>
      <c r="H10536" s="424">
        <f>VLOOKUP(G10536,[3]잔가율!$B$3:$C$33,2,FALSE)</f>
        <v>0.82599999999999996</v>
      </c>
      <c r="I10536" s="434">
        <f t="shared" si="164"/>
        <v>13868540</v>
      </c>
    </row>
    <row r="10537" spans="1:9">
      <c r="A10537" s="421">
        <v>10536</v>
      </c>
      <c r="B10537" s="422" t="s">
        <v>7711</v>
      </c>
      <c r="C10537" s="422" t="s">
        <v>11561</v>
      </c>
      <c r="D10537" s="422" t="s">
        <v>2023</v>
      </c>
      <c r="E10537" s="422" t="s">
        <v>14558</v>
      </c>
      <c r="F10537" s="438">
        <v>13910000</v>
      </c>
      <c r="G10537" s="423">
        <v>2023</v>
      </c>
      <c r="H10537" s="424">
        <f>VLOOKUP(G10537,[3]잔가율!$B$3:$C$33,2,FALSE)</f>
        <v>0.82599999999999996</v>
      </c>
      <c r="I10537" s="434">
        <f t="shared" si="164"/>
        <v>11489660</v>
      </c>
    </row>
    <row r="10538" spans="1:9">
      <c r="A10538" s="421">
        <v>10537</v>
      </c>
      <c r="B10538" s="422" t="s">
        <v>7711</v>
      </c>
      <c r="C10538" s="422" t="s">
        <v>11561</v>
      </c>
      <c r="D10538" s="422" t="s">
        <v>2023</v>
      </c>
      <c r="E10538" s="422" t="s">
        <v>14559</v>
      </c>
      <c r="F10538" s="438">
        <v>23400000</v>
      </c>
      <c r="G10538" s="423">
        <v>2023</v>
      </c>
      <c r="H10538" s="424">
        <f>VLOOKUP(G10538,[3]잔가율!$B$3:$C$33,2,FALSE)</f>
        <v>0.82599999999999996</v>
      </c>
      <c r="I10538" s="434">
        <f t="shared" si="164"/>
        <v>19328400</v>
      </c>
    </row>
    <row r="10539" spans="1:9">
      <c r="A10539" s="421">
        <v>10538</v>
      </c>
      <c r="B10539" s="422" t="s">
        <v>7711</v>
      </c>
      <c r="C10539" s="422" t="s">
        <v>11561</v>
      </c>
      <c r="D10539" s="422" t="s">
        <v>2023</v>
      </c>
      <c r="E10539" s="422" t="s">
        <v>14560</v>
      </c>
      <c r="F10539" s="438">
        <v>21950000</v>
      </c>
      <c r="G10539" s="423">
        <v>2023</v>
      </c>
      <c r="H10539" s="424">
        <f>VLOOKUP(G10539,[3]잔가율!$B$3:$C$33,2,FALSE)</f>
        <v>0.82599999999999996</v>
      </c>
      <c r="I10539" s="434">
        <f t="shared" si="164"/>
        <v>18130700</v>
      </c>
    </row>
    <row r="10540" spans="1:9">
      <c r="A10540" s="421">
        <v>10539</v>
      </c>
      <c r="B10540" s="422" t="s">
        <v>7711</v>
      </c>
      <c r="C10540" s="422" t="s">
        <v>11561</v>
      </c>
      <c r="D10540" s="422" t="s">
        <v>2023</v>
      </c>
      <c r="E10540" s="422" t="s">
        <v>14561</v>
      </c>
      <c r="F10540" s="438">
        <v>20610000</v>
      </c>
      <c r="G10540" s="423">
        <v>2023</v>
      </c>
      <c r="H10540" s="424">
        <f>VLOOKUP(G10540,[3]잔가율!$B$3:$C$33,2,FALSE)</f>
        <v>0.82599999999999996</v>
      </c>
      <c r="I10540" s="434">
        <f t="shared" si="164"/>
        <v>17023860</v>
      </c>
    </row>
    <row r="10541" spans="1:9">
      <c r="A10541" s="421">
        <v>10540</v>
      </c>
      <c r="B10541" s="426" t="s">
        <v>7711</v>
      </c>
      <c r="C10541" s="426" t="s">
        <v>11561</v>
      </c>
      <c r="D10541" s="426" t="s">
        <v>2023</v>
      </c>
      <c r="E10541" s="426" t="s">
        <v>14562</v>
      </c>
      <c r="F10541" s="441">
        <v>20690000</v>
      </c>
      <c r="G10541" s="423">
        <v>2023</v>
      </c>
      <c r="H10541" s="424">
        <f>VLOOKUP(G10541,[3]잔가율!$B$3:$C$33,2,FALSE)</f>
        <v>0.82599999999999996</v>
      </c>
      <c r="I10541" s="434">
        <f t="shared" si="164"/>
        <v>17089940</v>
      </c>
    </row>
    <row r="10542" spans="1:9">
      <c r="A10542" s="421">
        <v>10541</v>
      </c>
      <c r="B10542" s="422" t="s">
        <v>7711</v>
      </c>
      <c r="C10542" s="422" t="s">
        <v>11561</v>
      </c>
      <c r="D10542" s="422" t="s">
        <v>2023</v>
      </c>
      <c r="E10542" s="422" t="s">
        <v>14563</v>
      </c>
      <c r="F10542" s="438">
        <v>22390000</v>
      </c>
      <c r="G10542" s="423">
        <v>2023</v>
      </c>
      <c r="H10542" s="424">
        <f>VLOOKUP(G10542,[3]잔가율!$B$3:$C$33,2,FALSE)</f>
        <v>0.82599999999999996</v>
      </c>
      <c r="I10542" s="434">
        <f t="shared" si="164"/>
        <v>18494140</v>
      </c>
    </row>
    <row r="10543" spans="1:9">
      <c r="A10543" s="421">
        <v>10542</v>
      </c>
      <c r="B10543" s="426" t="s">
        <v>7711</v>
      </c>
      <c r="C10543" s="426" t="s">
        <v>11561</v>
      </c>
      <c r="D10543" s="426" t="s">
        <v>2023</v>
      </c>
      <c r="E10543" s="426" t="s">
        <v>14564</v>
      </c>
      <c r="F10543" s="441">
        <v>16480000</v>
      </c>
      <c r="G10543" s="423">
        <v>2023</v>
      </c>
      <c r="H10543" s="424">
        <f>VLOOKUP(G10543,[3]잔가율!$B$3:$C$33,2,FALSE)</f>
        <v>0.82599999999999996</v>
      </c>
      <c r="I10543" s="434">
        <f t="shared" si="164"/>
        <v>13612480</v>
      </c>
    </row>
    <row r="10544" spans="1:9">
      <c r="A10544" s="421">
        <v>10543</v>
      </c>
      <c r="B10544" s="422" t="s">
        <v>7711</v>
      </c>
      <c r="C10544" s="422" t="s">
        <v>11561</v>
      </c>
      <c r="D10544" s="422" t="s">
        <v>2023</v>
      </c>
      <c r="E10544" s="422" t="s">
        <v>14565</v>
      </c>
      <c r="F10544" s="438">
        <v>16860000</v>
      </c>
      <c r="G10544" s="423">
        <v>2023</v>
      </c>
      <c r="H10544" s="424">
        <f>VLOOKUP(G10544,[3]잔가율!$B$3:$C$33,2,FALSE)</f>
        <v>0.82599999999999996</v>
      </c>
      <c r="I10544" s="434">
        <f t="shared" si="164"/>
        <v>13926360</v>
      </c>
    </row>
    <row r="10545" spans="1:9">
      <c r="A10545" s="421">
        <v>10544</v>
      </c>
      <c r="B10545" s="422" t="s">
        <v>7711</v>
      </c>
      <c r="C10545" s="422" t="s">
        <v>11561</v>
      </c>
      <c r="D10545" s="422" t="s">
        <v>2023</v>
      </c>
      <c r="E10545" s="422" t="s">
        <v>14566</v>
      </c>
      <c r="F10545" s="438">
        <v>20340000</v>
      </c>
      <c r="G10545" s="423">
        <v>2023</v>
      </c>
      <c r="H10545" s="424">
        <f>VLOOKUP(G10545,[3]잔가율!$B$3:$C$33,2,FALSE)</f>
        <v>0.82599999999999996</v>
      </c>
      <c r="I10545" s="434">
        <f t="shared" si="164"/>
        <v>16800840</v>
      </c>
    </row>
    <row r="10546" spans="1:9">
      <c r="A10546" s="421">
        <v>10545</v>
      </c>
      <c r="B10546" s="422" t="s">
        <v>7711</v>
      </c>
      <c r="C10546" s="422" t="s">
        <v>11561</v>
      </c>
      <c r="D10546" s="422" t="s">
        <v>2023</v>
      </c>
      <c r="E10546" s="422" t="s">
        <v>14567</v>
      </c>
      <c r="F10546" s="438">
        <v>20290000</v>
      </c>
      <c r="G10546" s="423">
        <v>2023</v>
      </c>
      <c r="H10546" s="424">
        <f>VLOOKUP(G10546,[3]잔가율!$B$3:$C$33,2,FALSE)</f>
        <v>0.82599999999999996</v>
      </c>
      <c r="I10546" s="434">
        <f t="shared" si="164"/>
        <v>16759540</v>
      </c>
    </row>
    <row r="10547" spans="1:9">
      <c r="A10547" s="421">
        <v>10546</v>
      </c>
      <c r="B10547" s="426" t="s">
        <v>7711</v>
      </c>
      <c r="C10547" s="426" t="s">
        <v>11561</v>
      </c>
      <c r="D10547" s="426" t="s">
        <v>2023</v>
      </c>
      <c r="E10547" s="426" t="s">
        <v>14568</v>
      </c>
      <c r="F10547" s="441">
        <v>20470000</v>
      </c>
      <c r="G10547" s="423">
        <v>2023</v>
      </c>
      <c r="H10547" s="424">
        <f>VLOOKUP(G10547,[3]잔가율!$B$3:$C$33,2,FALSE)</f>
        <v>0.82599999999999996</v>
      </c>
      <c r="I10547" s="434">
        <f t="shared" si="164"/>
        <v>16908220</v>
      </c>
    </row>
    <row r="10548" spans="1:9">
      <c r="A10548" s="421">
        <v>10547</v>
      </c>
      <c r="B10548" s="422" t="s">
        <v>7711</v>
      </c>
      <c r="C10548" s="422" t="s">
        <v>11561</v>
      </c>
      <c r="D10548" s="422" t="s">
        <v>2023</v>
      </c>
      <c r="E10548" s="422" t="s">
        <v>14569</v>
      </c>
      <c r="F10548" s="438">
        <v>20400000</v>
      </c>
      <c r="G10548" s="423">
        <v>2023</v>
      </c>
      <c r="H10548" s="424">
        <f>VLOOKUP(G10548,[3]잔가율!$B$3:$C$33,2,FALSE)</f>
        <v>0.82599999999999996</v>
      </c>
      <c r="I10548" s="434">
        <f t="shared" si="164"/>
        <v>16850400</v>
      </c>
    </row>
    <row r="10549" spans="1:9">
      <c r="A10549" s="421">
        <v>10548</v>
      </c>
      <c r="B10549" s="422" t="s">
        <v>7711</v>
      </c>
      <c r="C10549" s="422" t="s">
        <v>11561</v>
      </c>
      <c r="D10549" s="422" t="s">
        <v>2023</v>
      </c>
      <c r="E10549" s="422" t="s">
        <v>14570</v>
      </c>
      <c r="F10549" s="438">
        <v>18890000</v>
      </c>
      <c r="G10549" s="423">
        <v>2023</v>
      </c>
      <c r="H10549" s="424">
        <f>VLOOKUP(G10549,[3]잔가율!$B$3:$C$33,2,FALSE)</f>
        <v>0.82599999999999996</v>
      </c>
      <c r="I10549" s="434">
        <f t="shared" si="164"/>
        <v>15603140</v>
      </c>
    </row>
    <row r="10550" spans="1:9">
      <c r="A10550" s="421">
        <v>10549</v>
      </c>
      <c r="B10550" s="422" t="s">
        <v>7711</v>
      </c>
      <c r="C10550" s="422" t="s">
        <v>11561</v>
      </c>
      <c r="D10550" s="422" t="s">
        <v>2023</v>
      </c>
      <c r="E10550" s="422" t="s">
        <v>14571</v>
      </c>
      <c r="F10550" s="438">
        <v>18600000</v>
      </c>
      <c r="G10550" s="423">
        <v>2023</v>
      </c>
      <c r="H10550" s="424">
        <f>VLOOKUP(G10550,[3]잔가율!$B$3:$C$33,2,FALSE)</f>
        <v>0.82599999999999996</v>
      </c>
      <c r="I10550" s="434">
        <f t="shared" si="164"/>
        <v>15363600</v>
      </c>
    </row>
    <row r="10551" spans="1:9">
      <c r="A10551" s="421">
        <v>10550</v>
      </c>
      <c r="B10551" s="422" t="s">
        <v>7711</v>
      </c>
      <c r="C10551" s="422" t="s">
        <v>11561</v>
      </c>
      <c r="D10551" s="422" t="s">
        <v>2023</v>
      </c>
      <c r="E10551" s="422" t="s">
        <v>14572</v>
      </c>
      <c r="F10551" s="438">
        <v>18540000</v>
      </c>
      <c r="G10551" s="423">
        <v>2023</v>
      </c>
      <c r="H10551" s="424">
        <f>VLOOKUP(G10551,[3]잔가율!$B$3:$C$33,2,FALSE)</f>
        <v>0.82599999999999996</v>
      </c>
      <c r="I10551" s="434">
        <f t="shared" si="164"/>
        <v>15314040</v>
      </c>
    </row>
    <row r="10552" spans="1:9">
      <c r="A10552" s="421">
        <v>10551</v>
      </c>
      <c r="B10552" s="422" t="s">
        <v>7711</v>
      </c>
      <c r="C10552" s="422" t="s">
        <v>11561</v>
      </c>
      <c r="D10552" s="422" t="s">
        <v>2023</v>
      </c>
      <c r="E10552" s="422" t="s">
        <v>14573</v>
      </c>
      <c r="F10552" s="438">
        <v>18960000</v>
      </c>
      <c r="G10552" s="423">
        <v>2023</v>
      </c>
      <c r="H10552" s="424">
        <f>VLOOKUP(G10552,[3]잔가율!$B$3:$C$33,2,FALSE)</f>
        <v>0.82599999999999996</v>
      </c>
      <c r="I10552" s="434">
        <f t="shared" si="164"/>
        <v>15660960</v>
      </c>
    </row>
    <row r="10553" spans="1:9">
      <c r="A10553" s="421">
        <v>10552</v>
      </c>
      <c r="B10553" s="422" t="s">
        <v>7711</v>
      </c>
      <c r="C10553" s="422" t="s">
        <v>11561</v>
      </c>
      <c r="D10553" s="422" t="s">
        <v>2023</v>
      </c>
      <c r="E10553" s="422" t="s">
        <v>14574</v>
      </c>
      <c r="F10553" s="438">
        <v>19670000</v>
      </c>
      <c r="G10553" s="423">
        <v>2023</v>
      </c>
      <c r="H10553" s="424">
        <f>VLOOKUP(G10553,[3]잔가율!$B$3:$C$33,2,FALSE)</f>
        <v>0.82599999999999996</v>
      </c>
      <c r="I10553" s="434">
        <f t="shared" si="164"/>
        <v>16247420</v>
      </c>
    </row>
    <row r="10554" spans="1:9">
      <c r="A10554" s="421">
        <v>10553</v>
      </c>
      <c r="B10554" s="422" t="s">
        <v>7711</v>
      </c>
      <c r="C10554" s="422" t="s">
        <v>11561</v>
      </c>
      <c r="D10554" s="422" t="s">
        <v>2023</v>
      </c>
      <c r="E10554" s="422" t="s">
        <v>14575</v>
      </c>
      <c r="F10554" s="438">
        <v>21630000</v>
      </c>
      <c r="G10554" s="423">
        <v>2023</v>
      </c>
      <c r="H10554" s="424">
        <f>VLOOKUP(G10554,[3]잔가율!$B$3:$C$33,2,FALSE)</f>
        <v>0.82599999999999996</v>
      </c>
      <c r="I10554" s="434">
        <f t="shared" si="164"/>
        <v>17866380</v>
      </c>
    </row>
    <row r="10555" spans="1:9">
      <c r="A10555" s="421">
        <v>10554</v>
      </c>
      <c r="B10555" s="422" t="s">
        <v>7711</v>
      </c>
      <c r="C10555" s="422" t="s">
        <v>11561</v>
      </c>
      <c r="D10555" s="422" t="s">
        <v>2023</v>
      </c>
      <c r="E10555" s="422" t="s">
        <v>14576</v>
      </c>
      <c r="F10555" s="438">
        <v>15740000</v>
      </c>
      <c r="G10555" s="423">
        <v>2023</v>
      </c>
      <c r="H10555" s="424">
        <f>VLOOKUP(G10555,[3]잔가율!$B$3:$C$33,2,FALSE)</f>
        <v>0.82599999999999996</v>
      </c>
      <c r="I10555" s="434">
        <f t="shared" si="164"/>
        <v>13001240</v>
      </c>
    </row>
    <row r="10556" spans="1:9">
      <c r="A10556" s="421">
        <v>10555</v>
      </c>
      <c r="B10556" s="426" t="s">
        <v>7711</v>
      </c>
      <c r="C10556" s="426" t="s">
        <v>11561</v>
      </c>
      <c r="D10556" s="426" t="s">
        <v>2023</v>
      </c>
      <c r="E10556" s="426" t="s">
        <v>14577</v>
      </c>
      <c r="F10556" s="441">
        <v>15410000</v>
      </c>
      <c r="G10556" s="423">
        <v>2023</v>
      </c>
      <c r="H10556" s="424">
        <f>VLOOKUP(G10556,[3]잔가율!$B$3:$C$33,2,FALSE)</f>
        <v>0.82599999999999996</v>
      </c>
      <c r="I10556" s="434">
        <f t="shared" si="164"/>
        <v>12728660</v>
      </c>
    </row>
    <row r="10557" spans="1:9">
      <c r="A10557" s="421">
        <v>10556</v>
      </c>
      <c r="B10557" s="422" t="s">
        <v>7711</v>
      </c>
      <c r="C10557" s="422" t="s">
        <v>11561</v>
      </c>
      <c r="D10557" s="422" t="s">
        <v>2023</v>
      </c>
      <c r="E10557" s="422" t="s">
        <v>14578</v>
      </c>
      <c r="F10557" s="438">
        <v>15400000</v>
      </c>
      <c r="G10557" s="423">
        <v>2023</v>
      </c>
      <c r="H10557" s="424">
        <f>VLOOKUP(G10557,[3]잔가율!$B$3:$C$33,2,FALSE)</f>
        <v>0.82599999999999996</v>
      </c>
      <c r="I10557" s="434">
        <f t="shared" si="164"/>
        <v>12720400</v>
      </c>
    </row>
    <row r="10558" spans="1:9">
      <c r="A10558" s="421">
        <v>10557</v>
      </c>
      <c r="B10558" s="422" t="s">
        <v>7711</v>
      </c>
      <c r="C10558" s="422" t="s">
        <v>11561</v>
      </c>
      <c r="D10558" s="422" t="s">
        <v>2023</v>
      </c>
      <c r="E10558" s="422" t="s">
        <v>14579</v>
      </c>
      <c r="F10558" s="438">
        <v>18490000</v>
      </c>
      <c r="G10558" s="423">
        <v>2023</v>
      </c>
      <c r="H10558" s="424">
        <f>VLOOKUP(G10558,[3]잔가율!$B$3:$C$33,2,FALSE)</f>
        <v>0.82599999999999996</v>
      </c>
      <c r="I10558" s="434">
        <f t="shared" si="164"/>
        <v>15272740</v>
      </c>
    </row>
    <row r="10559" spans="1:9">
      <c r="A10559" s="421">
        <v>10558</v>
      </c>
      <c r="B10559" s="422" t="s">
        <v>7711</v>
      </c>
      <c r="C10559" s="422" t="s">
        <v>11561</v>
      </c>
      <c r="D10559" s="422" t="s">
        <v>2023</v>
      </c>
      <c r="E10559" s="422" t="s">
        <v>14580</v>
      </c>
      <c r="F10559" s="438">
        <v>18470000</v>
      </c>
      <c r="G10559" s="423">
        <v>2023</v>
      </c>
      <c r="H10559" s="424">
        <f>VLOOKUP(G10559,[3]잔가율!$B$3:$C$33,2,FALSE)</f>
        <v>0.82599999999999996</v>
      </c>
      <c r="I10559" s="434">
        <f t="shared" si="164"/>
        <v>15256220</v>
      </c>
    </row>
    <row r="10560" spans="1:9">
      <c r="A10560" s="421">
        <v>10559</v>
      </c>
      <c r="B10560" s="426" t="s">
        <v>7711</v>
      </c>
      <c r="C10560" s="426" t="s">
        <v>11561</v>
      </c>
      <c r="D10560" s="426" t="s">
        <v>2023</v>
      </c>
      <c r="E10560" s="426" t="s">
        <v>14581</v>
      </c>
      <c r="F10560" s="441">
        <v>19190000</v>
      </c>
      <c r="G10560" s="423">
        <v>2023</v>
      </c>
      <c r="H10560" s="424">
        <f>VLOOKUP(G10560,[3]잔가율!$B$3:$C$33,2,FALSE)</f>
        <v>0.82599999999999996</v>
      </c>
      <c r="I10560" s="434">
        <f t="shared" si="164"/>
        <v>15850940</v>
      </c>
    </row>
    <row r="10561" spans="1:9">
      <c r="A10561" s="421">
        <v>10560</v>
      </c>
      <c r="B10561" s="422" t="s">
        <v>7711</v>
      </c>
      <c r="C10561" s="422" t="s">
        <v>11561</v>
      </c>
      <c r="D10561" s="422" t="s">
        <v>2023</v>
      </c>
      <c r="E10561" s="422" t="s">
        <v>14582</v>
      </c>
      <c r="F10561" s="438">
        <v>19070000</v>
      </c>
      <c r="G10561" s="423">
        <v>2023</v>
      </c>
      <c r="H10561" s="424">
        <f>VLOOKUP(G10561,[3]잔가율!$B$3:$C$33,2,FALSE)</f>
        <v>0.82599999999999996</v>
      </c>
      <c r="I10561" s="434">
        <f t="shared" si="164"/>
        <v>15751820</v>
      </c>
    </row>
    <row r="10562" spans="1:9">
      <c r="A10562" s="421">
        <v>10561</v>
      </c>
      <c r="B10562" s="422" t="s">
        <v>7711</v>
      </c>
      <c r="C10562" s="422" t="s">
        <v>11561</v>
      </c>
      <c r="D10562" s="422" t="s">
        <v>2023</v>
      </c>
      <c r="E10562" s="422" t="s">
        <v>14583</v>
      </c>
      <c r="F10562" s="438">
        <v>17080000</v>
      </c>
      <c r="G10562" s="423">
        <v>2023</v>
      </c>
      <c r="H10562" s="424">
        <f>VLOOKUP(G10562,[3]잔가율!$B$3:$C$33,2,FALSE)</f>
        <v>0.82599999999999996</v>
      </c>
      <c r="I10562" s="434">
        <f t="shared" ref="I10562:I10625" si="165">ROUNDDOWN(F10562*H10562,0)</f>
        <v>14108080</v>
      </c>
    </row>
    <row r="10563" spans="1:9">
      <c r="A10563" s="421">
        <v>10562</v>
      </c>
      <c r="B10563" s="422" t="s">
        <v>7711</v>
      </c>
      <c r="C10563" s="422" t="s">
        <v>11561</v>
      </c>
      <c r="D10563" s="422" t="s">
        <v>2023</v>
      </c>
      <c r="E10563" s="422" t="s">
        <v>14584</v>
      </c>
      <c r="F10563" s="438">
        <v>16570000</v>
      </c>
      <c r="G10563" s="423">
        <v>2023</v>
      </c>
      <c r="H10563" s="424">
        <f>VLOOKUP(G10563,[3]잔가율!$B$3:$C$33,2,FALSE)</f>
        <v>0.82599999999999996</v>
      </c>
      <c r="I10563" s="434">
        <f t="shared" si="165"/>
        <v>13686820</v>
      </c>
    </row>
    <row r="10564" spans="1:9">
      <c r="A10564" s="421">
        <v>10563</v>
      </c>
      <c r="B10564" s="422" t="s">
        <v>7711</v>
      </c>
      <c r="C10564" s="422" t="s">
        <v>11561</v>
      </c>
      <c r="D10564" s="422" t="s">
        <v>2023</v>
      </c>
      <c r="E10564" s="422" t="s">
        <v>14585</v>
      </c>
      <c r="F10564" s="438">
        <v>17420000</v>
      </c>
      <c r="G10564" s="423">
        <v>2023</v>
      </c>
      <c r="H10564" s="424">
        <f>VLOOKUP(G10564,[3]잔가율!$B$3:$C$33,2,FALSE)</f>
        <v>0.82599999999999996</v>
      </c>
      <c r="I10564" s="434">
        <f t="shared" si="165"/>
        <v>14388920</v>
      </c>
    </row>
    <row r="10565" spans="1:9">
      <c r="A10565" s="421">
        <v>10564</v>
      </c>
      <c r="B10565" s="422" t="s">
        <v>7711</v>
      </c>
      <c r="C10565" s="422" t="s">
        <v>11561</v>
      </c>
      <c r="D10565" s="422" t="s">
        <v>2023</v>
      </c>
      <c r="E10565" s="422" t="s">
        <v>14586</v>
      </c>
      <c r="F10565" s="438">
        <v>17470000</v>
      </c>
      <c r="G10565" s="423">
        <v>2023</v>
      </c>
      <c r="H10565" s="424">
        <f>VLOOKUP(G10565,[3]잔가율!$B$3:$C$33,2,FALSE)</f>
        <v>0.82599999999999996</v>
      </c>
      <c r="I10565" s="434">
        <f t="shared" si="165"/>
        <v>14430220</v>
      </c>
    </row>
    <row r="10566" spans="1:9">
      <c r="A10566" s="421">
        <v>10565</v>
      </c>
      <c r="B10566" s="426" t="s">
        <v>7711</v>
      </c>
      <c r="C10566" s="426" t="s">
        <v>11561</v>
      </c>
      <c r="D10566" s="426" t="s">
        <v>2023</v>
      </c>
      <c r="E10566" s="426" t="s">
        <v>14587</v>
      </c>
      <c r="F10566" s="441">
        <v>17390000</v>
      </c>
      <c r="G10566" s="423">
        <v>2023</v>
      </c>
      <c r="H10566" s="424">
        <f>VLOOKUP(G10566,[3]잔가율!$B$3:$C$33,2,FALSE)</f>
        <v>0.82599999999999996</v>
      </c>
      <c r="I10566" s="434">
        <f t="shared" si="165"/>
        <v>14364140</v>
      </c>
    </row>
    <row r="10567" spans="1:9">
      <c r="A10567" s="421">
        <v>10566</v>
      </c>
      <c r="B10567" s="422" t="s">
        <v>7711</v>
      </c>
      <c r="C10567" s="422" t="s">
        <v>11561</v>
      </c>
      <c r="D10567" s="422" t="s">
        <v>2023</v>
      </c>
      <c r="E10567" s="422" t="s">
        <v>14588</v>
      </c>
      <c r="F10567" s="438">
        <v>15570000</v>
      </c>
      <c r="G10567" s="423">
        <v>2023</v>
      </c>
      <c r="H10567" s="424">
        <f>VLOOKUP(G10567,[3]잔가율!$B$3:$C$33,2,FALSE)</f>
        <v>0.82599999999999996</v>
      </c>
      <c r="I10567" s="434">
        <f t="shared" si="165"/>
        <v>12860820</v>
      </c>
    </row>
    <row r="10568" spans="1:9">
      <c r="A10568" s="421">
        <v>10567</v>
      </c>
      <c r="B10568" s="426" t="s">
        <v>7711</v>
      </c>
      <c r="C10568" s="426" t="s">
        <v>11561</v>
      </c>
      <c r="D10568" s="426" t="s">
        <v>2023</v>
      </c>
      <c r="E10568" s="426" t="s">
        <v>14589</v>
      </c>
      <c r="F10568" s="441">
        <v>15380000</v>
      </c>
      <c r="G10568" s="423">
        <v>2023</v>
      </c>
      <c r="H10568" s="424">
        <f>VLOOKUP(G10568,[3]잔가율!$B$3:$C$33,2,FALSE)</f>
        <v>0.82599999999999996</v>
      </c>
      <c r="I10568" s="434">
        <f t="shared" si="165"/>
        <v>12703880</v>
      </c>
    </row>
    <row r="10569" spans="1:9">
      <c r="A10569" s="421">
        <v>10568</v>
      </c>
      <c r="B10569" s="426" t="s">
        <v>7711</v>
      </c>
      <c r="C10569" s="426" t="s">
        <v>11561</v>
      </c>
      <c r="D10569" s="426" t="s">
        <v>2023</v>
      </c>
      <c r="E10569" s="426" t="s">
        <v>14590</v>
      </c>
      <c r="F10569" s="441">
        <v>16320000</v>
      </c>
      <c r="G10569" s="423">
        <v>2023</v>
      </c>
      <c r="H10569" s="424">
        <f>VLOOKUP(G10569,[3]잔가율!$B$3:$C$33,2,FALSE)</f>
        <v>0.82599999999999996</v>
      </c>
      <c r="I10569" s="434">
        <f t="shared" si="165"/>
        <v>13480320</v>
      </c>
    </row>
    <row r="10570" spans="1:9">
      <c r="A10570" s="421">
        <v>10569</v>
      </c>
      <c r="B10570" s="426" t="s">
        <v>7711</v>
      </c>
      <c r="C10570" s="426" t="s">
        <v>11561</v>
      </c>
      <c r="D10570" s="426" t="s">
        <v>2023</v>
      </c>
      <c r="E10570" s="426" t="s">
        <v>14591</v>
      </c>
      <c r="F10570" s="441">
        <v>16140000</v>
      </c>
      <c r="G10570" s="423">
        <v>2023</v>
      </c>
      <c r="H10570" s="424">
        <f>VLOOKUP(G10570,[3]잔가율!$B$3:$C$33,2,FALSE)</f>
        <v>0.82599999999999996</v>
      </c>
      <c r="I10570" s="434">
        <f t="shared" si="165"/>
        <v>13331640</v>
      </c>
    </row>
    <row r="10571" spans="1:9">
      <c r="A10571" s="421">
        <v>10570</v>
      </c>
      <c r="B10571" s="422" t="s">
        <v>7711</v>
      </c>
      <c r="C10571" s="422" t="s">
        <v>11561</v>
      </c>
      <c r="D10571" s="422" t="s">
        <v>2023</v>
      </c>
      <c r="E10571" s="422" t="s">
        <v>14592</v>
      </c>
      <c r="F10571" s="438">
        <v>19060000</v>
      </c>
      <c r="G10571" s="423">
        <v>2023</v>
      </c>
      <c r="H10571" s="424">
        <f>VLOOKUP(G10571,[3]잔가율!$B$3:$C$33,2,FALSE)</f>
        <v>0.82599999999999996</v>
      </c>
      <c r="I10571" s="434">
        <f t="shared" si="165"/>
        <v>15743560</v>
      </c>
    </row>
    <row r="10572" spans="1:9">
      <c r="A10572" s="421">
        <v>10571</v>
      </c>
      <c r="B10572" s="426" t="s">
        <v>7711</v>
      </c>
      <c r="C10572" s="426" t="s">
        <v>11561</v>
      </c>
      <c r="D10572" s="426" t="s">
        <v>2023</v>
      </c>
      <c r="E10572" s="426" t="s">
        <v>14593</v>
      </c>
      <c r="F10572" s="441">
        <v>19620000</v>
      </c>
      <c r="G10572" s="423">
        <v>2023</v>
      </c>
      <c r="H10572" s="424">
        <f>VLOOKUP(G10572,[3]잔가율!$B$3:$C$33,2,FALSE)</f>
        <v>0.82599999999999996</v>
      </c>
      <c r="I10572" s="434">
        <f t="shared" si="165"/>
        <v>16206120</v>
      </c>
    </row>
    <row r="10573" spans="1:9">
      <c r="A10573" s="421">
        <v>10572</v>
      </c>
      <c r="B10573" s="422" t="s">
        <v>7711</v>
      </c>
      <c r="C10573" s="422" t="s">
        <v>11561</v>
      </c>
      <c r="D10573" s="422" t="s">
        <v>2023</v>
      </c>
      <c r="E10573" s="422" t="s">
        <v>14594</v>
      </c>
      <c r="F10573" s="438">
        <v>18410000</v>
      </c>
      <c r="G10573" s="423">
        <v>2023</v>
      </c>
      <c r="H10573" s="424">
        <f>VLOOKUP(G10573,[3]잔가율!$B$3:$C$33,2,FALSE)</f>
        <v>0.82599999999999996</v>
      </c>
      <c r="I10573" s="434">
        <f t="shared" si="165"/>
        <v>15206660</v>
      </c>
    </row>
    <row r="10574" spans="1:9">
      <c r="A10574" s="421">
        <v>10573</v>
      </c>
      <c r="B10574" s="422" t="s">
        <v>7711</v>
      </c>
      <c r="C10574" s="422" t="s">
        <v>11561</v>
      </c>
      <c r="D10574" s="422" t="s">
        <v>2023</v>
      </c>
      <c r="E10574" s="422" t="s">
        <v>14595</v>
      </c>
      <c r="F10574" s="438">
        <v>12030000</v>
      </c>
      <c r="G10574" s="423">
        <v>2023</v>
      </c>
      <c r="H10574" s="424">
        <f>VLOOKUP(G10574,[3]잔가율!$B$3:$C$33,2,FALSE)</f>
        <v>0.82599999999999996</v>
      </c>
      <c r="I10574" s="434">
        <f t="shared" si="165"/>
        <v>9936780</v>
      </c>
    </row>
    <row r="10575" spans="1:9">
      <c r="A10575" s="421">
        <v>10574</v>
      </c>
      <c r="B10575" s="426" t="s">
        <v>7711</v>
      </c>
      <c r="C10575" s="426" t="s">
        <v>11561</v>
      </c>
      <c r="D10575" s="426" t="s">
        <v>2023</v>
      </c>
      <c r="E10575" s="426" t="s">
        <v>14596</v>
      </c>
      <c r="F10575" s="441">
        <v>18340000</v>
      </c>
      <c r="G10575" s="423">
        <v>2023</v>
      </c>
      <c r="H10575" s="424">
        <f>VLOOKUP(G10575,[3]잔가율!$B$3:$C$33,2,FALSE)</f>
        <v>0.82599999999999996</v>
      </c>
      <c r="I10575" s="434">
        <f t="shared" si="165"/>
        <v>15148840</v>
      </c>
    </row>
    <row r="10576" spans="1:9">
      <c r="A10576" s="421">
        <v>10575</v>
      </c>
      <c r="B10576" s="422" t="s">
        <v>7711</v>
      </c>
      <c r="C10576" s="422" t="s">
        <v>11561</v>
      </c>
      <c r="D10576" s="422" t="s">
        <v>2023</v>
      </c>
      <c r="E10576" s="422" t="s">
        <v>14597</v>
      </c>
      <c r="F10576" s="438">
        <v>18430000</v>
      </c>
      <c r="G10576" s="423">
        <v>2023</v>
      </c>
      <c r="H10576" s="424">
        <f>VLOOKUP(G10576,[3]잔가율!$B$3:$C$33,2,FALSE)</f>
        <v>0.82599999999999996</v>
      </c>
      <c r="I10576" s="434">
        <f t="shared" si="165"/>
        <v>15223180</v>
      </c>
    </row>
    <row r="10577" spans="1:9">
      <c r="A10577" s="421">
        <v>10576</v>
      </c>
      <c r="B10577" s="422" t="s">
        <v>7711</v>
      </c>
      <c r="C10577" s="422" t="s">
        <v>11561</v>
      </c>
      <c r="D10577" s="422" t="s">
        <v>2023</v>
      </c>
      <c r="E10577" s="422" t="s">
        <v>14598</v>
      </c>
      <c r="F10577" s="438">
        <v>16660000</v>
      </c>
      <c r="G10577" s="423">
        <v>2023</v>
      </c>
      <c r="H10577" s="424">
        <f>VLOOKUP(G10577,[3]잔가율!$B$3:$C$33,2,FALSE)</f>
        <v>0.82599999999999996</v>
      </c>
      <c r="I10577" s="434">
        <f t="shared" si="165"/>
        <v>13761160</v>
      </c>
    </row>
    <row r="10578" spans="1:9">
      <c r="A10578" s="421">
        <v>10577</v>
      </c>
      <c r="B10578" s="422" t="s">
        <v>7711</v>
      </c>
      <c r="C10578" s="422" t="s">
        <v>11561</v>
      </c>
      <c r="D10578" s="422" t="s">
        <v>2023</v>
      </c>
      <c r="E10578" s="422" t="s">
        <v>14599</v>
      </c>
      <c r="F10578" s="438">
        <v>16680000</v>
      </c>
      <c r="G10578" s="423">
        <v>2023</v>
      </c>
      <c r="H10578" s="424">
        <f>VLOOKUP(G10578,[3]잔가율!$B$3:$C$33,2,FALSE)</f>
        <v>0.82599999999999996</v>
      </c>
      <c r="I10578" s="434">
        <f t="shared" si="165"/>
        <v>13777680</v>
      </c>
    </row>
    <row r="10579" spans="1:9">
      <c r="A10579" s="421">
        <v>10578</v>
      </c>
      <c r="B10579" s="426" t="s">
        <v>7711</v>
      </c>
      <c r="C10579" s="426" t="s">
        <v>11561</v>
      </c>
      <c r="D10579" s="426" t="s">
        <v>2023</v>
      </c>
      <c r="E10579" s="426" t="s">
        <v>14600</v>
      </c>
      <c r="F10579" s="441">
        <v>15470000</v>
      </c>
      <c r="G10579" s="423">
        <v>2023</v>
      </c>
      <c r="H10579" s="424">
        <f>VLOOKUP(G10579,[3]잔가율!$B$3:$C$33,2,FALSE)</f>
        <v>0.82599999999999996</v>
      </c>
      <c r="I10579" s="434">
        <f t="shared" si="165"/>
        <v>12778220</v>
      </c>
    </row>
    <row r="10580" spans="1:9">
      <c r="A10580" s="421">
        <v>10579</v>
      </c>
      <c r="B10580" s="426" t="s">
        <v>7711</v>
      </c>
      <c r="C10580" s="426" t="s">
        <v>11561</v>
      </c>
      <c r="D10580" s="426" t="s">
        <v>2023</v>
      </c>
      <c r="E10580" s="426" t="s">
        <v>14601</v>
      </c>
      <c r="F10580" s="441">
        <v>15400000</v>
      </c>
      <c r="G10580" s="423">
        <v>2023</v>
      </c>
      <c r="H10580" s="424">
        <f>VLOOKUP(G10580,[3]잔가율!$B$3:$C$33,2,FALSE)</f>
        <v>0.82599999999999996</v>
      </c>
      <c r="I10580" s="434">
        <f t="shared" si="165"/>
        <v>12720400</v>
      </c>
    </row>
    <row r="10581" spans="1:9">
      <c r="A10581" s="421">
        <v>10580</v>
      </c>
      <c r="B10581" s="422" t="s">
        <v>7711</v>
      </c>
      <c r="C10581" s="422" t="s">
        <v>11561</v>
      </c>
      <c r="D10581" s="422" t="s">
        <v>2023</v>
      </c>
      <c r="E10581" s="422" t="s">
        <v>14602</v>
      </c>
      <c r="F10581" s="438">
        <v>18150000</v>
      </c>
      <c r="G10581" s="423">
        <v>2023</v>
      </c>
      <c r="H10581" s="424">
        <f>VLOOKUP(G10581,[3]잔가율!$B$3:$C$33,2,FALSE)</f>
        <v>0.82599999999999996</v>
      </c>
      <c r="I10581" s="434">
        <f t="shared" si="165"/>
        <v>14991900</v>
      </c>
    </row>
    <row r="10582" spans="1:9">
      <c r="A10582" s="421">
        <v>10581</v>
      </c>
      <c r="B10582" s="422" t="s">
        <v>7711</v>
      </c>
      <c r="C10582" s="422" t="s">
        <v>11561</v>
      </c>
      <c r="D10582" s="422" t="s">
        <v>2023</v>
      </c>
      <c r="E10582" s="422" t="s">
        <v>14603</v>
      </c>
      <c r="F10582" s="438">
        <v>19470000</v>
      </c>
      <c r="G10582" s="423">
        <v>2023</v>
      </c>
      <c r="H10582" s="424">
        <f>VLOOKUP(G10582,[3]잔가율!$B$3:$C$33,2,FALSE)</f>
        <v>0.82599999999999996</v>
      </c>
      <c r="I10582" s="434">
        <f t="shared" si="165"/>
        <v>16082220</v>
      </c>
    </row>
    <row r="10583" spans="1:9">
      <c r="A10583" s="421">
        <v>10582</v>
      </c>
      <c r="B10583" s="422" t="s">
        <v>7711</v>
      </c>
      <c r="C10583" s="422" t="s">
        <v>11561</v>
      </c>
      <c r="D10583" s="422" t="s">
        <v>2023</v>
      </c>
      <c r="E10583" s="422" t="s">
        <v>14604</v>
      </c>
      <c r="F10583" s="438">
        <v>17530000</v>
      </c>
      <c r="G10583" s="423">
        <v>2023</v>
      </c>
      <c r="H10583" s="424">
        <f>VLOOKUP(G10583,[3]잔가율!$B$3:$C$33,2,FALSE)</f>
        <v>0.82599999999999996</v>
      </c>
      <c r="I10583" s="434">
        <f t="shared" si="165"/>
        <v>14479780</v>
      </c>
    </row>
    <row r="10584" spans="1:9">
      <c r="A10584" s="421">
        <v>10583</v>
      </c>
      <c r="B10584" s="422" t="s">
        <v>7711</v>
      </c>
      <c r="C10584" s="422" t="s">
        <v>11561</v>
      </c>
      <c r="D10584" s="422" t="s">
        <v>2023</v>
      </c>
      <c r="E10584" s="422" t="s">
        <v>14605</v>
      </c>
      <c r="F10584" s="438">
        <v>16190000</v>
      </c>
      <c r="G10584" s="423">
        <v>2023</v>
      </c>
      <c r="H10584" s="424">
        <f>VLOOKUP(G10584,[3]잔가율!$B$3:$C$33,2,FALSE)</f>
        <v>0.82599999999999996</v>
      </c>
      <c r="I10584" s="434">
        <f t="shared" si="165"/>
        <v>13372940</v>
      </c>
    </row>
    <row r="10585" spans="1:9">
      <c r="A10585" s="421">
        <v>10584</v>
      </c>
      <c r="B10585" s="422" t="s">
        <v>7711</v>
      </c>
      <c r="C10585" s="422" t="s">
        <v>11561</v>
      </c>
      <c r="D10585" s="422" t="s">
        <v>2023</v>
      </c>
      <c r="E10585" s="422" t="s">
        <v>14606</v>
      </c>
      <c r="F10585" s="438">
        <v>15190000</v>
      </c>
      <c r="G10585" s="423">
        <v>2023</v>
      </c>
      <c r="H10585" s="424">
        <f>VLOOKUP(G10585,[3]잔가율!$B$3:$C$33,2,FALSE)</f>
        <v>0.82599999999999996</v>
      </c>
      <c r="I10585" s="434">
        <f t="shared" si="165"/>
        <v>12546940</v>
      </c>
    </row>
    <row r="10586" spans="1:9">
      <c r="A10586" s="421">
        <v>10585</v>
      </c>
      <c r="B10586" s="426" t="s">
        <v>7711</v>
      </c>
      <c r="C10586" s="426" t="s">
        <v>11561</v>
      </c>
      <c r="D10586" s="426" t="s">
        <v>2023</v>
      </c>
      <c r="E10586" s="426" t="s">
        <v>14607</v>
      </c>
      <c r="F10586" s="441">
        <v>14920000</v>
      </c>
      <c r="G10586" s="423">
        <v>2023</v>
      </c>
      <c r="H10586" s="424">
        <f>VLOOKUP(G10586,[3]잔가율!$B$3:$C$33,2,FALSE)</f>
        <v>0.82599999999999996</v>
      </c>
      <c r="I10586" s="434">
        <f t="shared" si="165"/>
        <v>12323920</v>
      </c>
    </row>
    <row r="10587" spans="1:9">
      <c r="A10587" s="421">
        <v>10586</v>
      </c>
      <c r="B10587" s="422" t="s">
        <v>7711</v>
      </c>
      <c r="C10587" s="422" t="s">
        <v>11561</v>
      </c>
      <c r="D10587" s="422" t="s">
        <v>2023</v>
      </c>
      <c r="E10587" s="422" t="s">
        <v>14608</v>
      </c>
      <c r="F10587" s="438">
        <v>17070000</v>
      </c>
      <c r="G10587" s="423">
        <v>2023</v>
      </c>
      <c r="H10587" s="424">
        <f>VLOOKUP(G10587,[3]잔가율!$B$3:$C$33,2,FALSE)</f>
        <v>0.82599999999999996</v>
      </c>
      <c r="I10587" s="434">
        <f t="shared" si="165"/>
        <v>14099820</v>
      </c>
    </row>
    <row r="10588" spans="1:9">
      <c r="A10588" s="421">
        <v>10587</v>
      </c>
      <c r="B10588" s="422" t="s">
        <v>7711</v>
      </c>
      <c r="C10588" s="422" t="s">
        <v>11561</v>
      </c>
      <c r="D10588" s="422" t="s">
        <v>2023</v>
      </c>
      <c r="E10588" s="422" t="s">
        <v>14609</v>
      </c>
      <c r="F10588" s="438">
        <v>15350000</v>
      </c>
      <c r="G10588" s="423">
        <v>2023</v>
      </c>
      <c r="H10588" s="424">
        <f>VLOOKUP(G10588,[3]잔가율!$B$3:$C$33,2,FALSE)</f>
        <v>0.82599999999999996</v>
      </c>
      <c r="I10588" s="434">
        <f t="shared" si="165"/>
        <v>12679100</v>
      </c>
    </row>
    <row r="10589" spans="1:9">
      <c r="A10589" s="421">
        <v>10588</v>
      </c>
      <c r="B10589" s="422" t="s">
        <v>7711</v>
      </c>
      <c r="C10589" s="422" t="s">
        <v>11561</v>
      </c>
      <c r="D10589" s="422" t="s">
        <v>2023</v>
      </c>
      <c r="E10589" s="422" t="s">
        <v>14610</v>
      </c>
      <c r="F10589" s="438">
        <v>15350000</v>
      </c>
      <c r="G10589" s="423">
        <v>2023</v>
      </c>
      <c r="H10589" s="424">
        <f>VLOOKUP(G10589,[3]잔가율!$B$3:$C$33,2,FALSE)</f>
        <v>0.82599999999999996</v>
      </c>
      <c r="I10589" s="434">
        <f t="shared" si="165"/>
        <v>12679100</v>
      </c>
    </row>
    <row r="10590" spans="1:9">
      <c r="A10590" s="421">
        <v>10589</v>
      </c>
      <c r="B10590" s="422" t="s">
        <v>7711</v>
      </c>
      <c r="C10590" s="422" t="s">
        <v>11561</v>
      </c>
      <c r="D10590" s="422" t="s">
        <v>2023</v>
      </c>
      <c r="E10590" s="422" t="s">
        <v>14611</v>
      </c>
      <c r="F10590" s="438">
        <v>15530000</v>
      </c>
      <c r="G10590" s="423">
        <v>2023</v>
      </c>
      <c r="H10590" s="424">
        <f>VLOOKUP(G10590,[3]잔가율!$B$3:$C$33,2,FALSE)</f>
        <v>0.82599999999999996</v>
      </c>
      <c r="I10590" s="434">
        <f t="shared" si="165"/>
        <v>12827780</v>
      </c>
    </row>
    <row r="10591" spans="1:9">
      <c r="A10591" s="421">
        <v>10590</v>
      </c>
      <c r="B10591" s="422" t="s">
        <v>7711</v>
      </c>
      <c r="C10591" s="422" t="s">
        <v>11561</v>
      </c>
      <c r="D10591" s="422" t="s">
        <v>2023</v>
      </c>
      <c r="E10591" s="422" t="s">
        <v>14612</v>
      </c>
      <c r="F10591" s="438">
        <v>15510000</v>
      </c>
      <c r="G10591" s="423">
        <v>2023</v>
      </c>
      <c r="H10591" s="424">
        <f>VLOOKUP(G10591,[3]잔가율!$B$3:$C$33,2,FALSE)</f>
        <v>0.82599999999999996</v>
      </c>
      <c r="I10591" s="434">
        <f t="shared" si="165"/>
        <v>12811260</v>
      </c>
    </row>
    <row r="10592" spans="1:9">
      <c r="A10592" s="421">
        <v>10591</v>
      </c>
      <c r="B10592" s="422" t="s">
        <v>7711</v>
      </c>
      <c r="C10592" s="422" t="s">
        <v>11561</v>
      </c>
      <c r="D10592" s="422" t="s">
        <v>2023</v>
      </c>
      <c r="E10592" s="422" t="s">
        <v>14613</v>
      </c>
      <c r="F10592" s="438">
        <v>13970000</v>
      </c>
      <c r="G10592" s="423">
        <v>2023</v>
      </c>
      <c r="H10592" s="424">
        <f>VLOOKUP(G10592,[3]잔가율!$B$3:$C$33,2,FALSE)</f>
        <v>0.82599999999999996</v>
      </c>
      <c r="I10592" s="434">
        <f t="shared" si="165"/>
        <v>11539220</v>
      </c>
    </row>
    <row r="10593" spans="1:9">
      <c r="A10593" s="421">
        <v>10592</v>
      </c>
      <c r="B10593" s="422" t="s">
        <v>7711</v>
      </c>
      <c r="C10593" s="422" t="s">
        <v>11561</v>
      </c>
      <c r="D10593" s="422" t="s">
        <v>2023</v>
      </c>
      <c r="E10593" s="422" t="s">
        <v>14614</v>
      </c>
      <c r="F10593" s="438">
        <v>13560000</v>
      </c>
      <c r="G10593" s="423">
        <v>2023</v>
      </c>
      <c r="H10593" s="424">
        <f>VLOOKUP(G10593,[3]잔가율!$B$3:$C$33,2,FALSE)</f>
        <v>0.82599999999999996</v>
      </c>
      <c r="I10593" s="434">
        <f t="shared" si="165"/>
        <v>11200560</v>
      </c>
    </row>
    <row r="10594" spans="1:9">
      <c r="A10594" s="421">
        <v>10593</v>
      </c>
      <c r="B10594" s="426" t="s">
        <v>7711</v>
      </c>
      <c r="C10594" s="426" t="s">
        <v>11561</v>
      </c>
      <c r="D10594" s="426" t="s">
        <v>2023</v>
      </c>
      <c r="E10594" s="426" t="s">
        <v>14615</v>
      </c>
      <c r="F10594" s="441">
        <v>14210000</v>
      </c>
      <c r="G10594" s="423">
        <v>2023</v>
      </c>
      <c r="H10594" s="424">
        <f>VLOOKUP(G10594,[3]잔가율!$B$3:$C$33,2,FALSE)</f>
        <v>0.82599999999999996</v>
      </c>
      <c r="I10594" s="434">
        <f t="shared" si="165"/>
        <v>11737460</v>
      </c>
    </row>
    <row r="10595" spans="1:9">
      <c r="A10595" s="421">
        <v>10594</v>
      </c>
      <c r="B10595" s="422" t="s">
        <v>7711</v>
      </c>
      <c r="C10595" s="422" t="s">
        <v>11561</v>
      </c>
      <c r="D10595" s="422" t="s">
        <v>2023</v>
      </c>
      <c r="E10595" s="422" t="s">
        <v>14616</v>
      </c>
      <c r="F10595" s="438">
        <v>17070000</v>
      </c>
      <c r="G10595" s="423">
        <v>2023</v>
      </c>
      <c r="H10595" s="424">
        <f>VLOOKUP(G10595,[3]잔가율!$B$3:$C$33,2,FALSE)</f>
        <v>0.82599999999999996</v>
      </c>
      <c r="I10595" s="434">
        <f t="shared" si="165"/>
        <v>14099820</v>
      </c>
    </row>
    <row r="10596" spans="1:9">
      <c r="A10596" s="421">
        <v>10595</v>
      </c>
      <c r="B10596" s="422" t="s">
        <v>7711</v>
      </c>
      <c r="C10596" s="422" t="s">
        <v>11561</v>
      </c>
      <c r="D10596" s="422" t="s">
        <v>2023</v>
      </c>
      <c r="E10596" s="422" t="s">
        <v>14617</v>
      </c>
      <c r="F10596" s="438">
        <v>17580000</v>
      </c>
      <c r="G10596" s="423">
        <v>2023</v>
      </c>
      <c r="H10596" s="424">
        <f>VLOOKUP(G10596,[3]잔가율!$B$3:$C$33,2,FALSE)</f>
        <v>0.82599999999999996</v>
      </c>
      <c r="I10596" s="434">
        <f t="shared" si="165"/>
        <v>14521080</v>
      </c>
    </row>
    <row r="10597" spans="1:9">
      <c r="A10597" s="421">
        <v>10596</v>
      </c>
      <c r="B10597" s="422" t="s">
        <v>7711</v>
      </c>
      <c r="C10597" s="422" t="s">
        <v>11561</v>
      </c>
      <c r="D10597" s="422" t="s">
        <v>2023</v>
      </c>
      <c r="E10597" s="422" t="s">
        <v>14618</v>
      </c>
      <c r="F10597" s="438">
        <v>17200000</v>
      </c>
      <c r="G10597" s="423">
        <v>2023</v>
      </c>
      <c r="H10597" s="424">
        <f>VLOOKUP(G10597,[3]잔가율!$B$3:$C$33,2,FALSE)</f>
        <v>0.82599999999999996</v>
      </c>
      <c r="I10597" s="434">
        <f t="shared" si="165"/>
        <v>14207200</v>
      </c>
    </row>
    <row r="10598" spans="1:9">
      <c r="A10598" s="421">
        <v>10597</v>
      </c>
      <c r="B10598" s="422" t="s">
        <v>7711</v>
      </c>
      <c r="C10598" s="422" t="s">
        <v>11561</v>
      </c>
      <c r="D10598" s="422" t="s">
        <v>2023</v>
      </c>
      <c r="E10598" s="422" t="s">
        <v>14619</v>
      </c>
      <c r="F10598" s="438">
        <v>15920000</v>
      </c>
      <c r="G10598" s="423">
        <v>2023</v>
      </c>
      <c r="H10598" s="424">
        <f>VLOOKUP(G10598,[3]잔가율!$B$3:$C$33,2,FALSE)</f>
        <v>0.82599999999999996</v>
      </c>
      <c r="I10598" s="434">
        <f t="shared" si="165"/>
        <v>13149920</v>
      </c>
    </row>
    <row r="10599" spans="1:9">
      <c r="A10599" s="421">
        <v>10598</v>
      </c>
      <c r="B10599" s="426" t="s">
        <v>7711</v>
      </c>
      <c r="C10599" s="426" t="s">
        <v>11561</v>
      </c>
      <c r="D10599" s="426" t="s">
        <v>2023</v>
      </c>
      <c r="E10599" s="426" t="s">
        <v>14620</v>
      </c>
      <c r="F10599" s="441">
        <v>17140000</v>
      </c>
      <c r="G10599" s="423">
        <v>2023</v>
      </c>
      <c r="H10599" s="424">
        <f>VLOOKUP(G10599,[3]잔가율!$B$3:$C$33,2,FALSE)</f>
        <v>0.82599999999999996</v>
      </c>
      <c r="I10599" s="434">
        <f t="shared" si="165"/>
        <v>14157640</v>
      </c>
    </row>
    <row r="10600" spans="1:9">
      <c r="A10600" s="421">
        <v>10599</v>
      </c>
      <c r="B10600" s="422" t="s">
        <v>7711</v>
      </c>
      <c r="C10600" s="422" t="s">
        <v>11561</v>
      </c>
      <c r="D10600" s="422" t="s">
        <v>2023</v>
      </c>
      <c r="E10600" s="422" t="s">
        <v>14621</v>
      </c>
      <c r="F10600" s="438">
        <v>15660000</v>
      </c>
      <c r="G10600" s="423">
        <v>2023</v>
      </c>
      <c r="H10600" s="424">
        <f>VLOOKUP(G10600,[3]잔가율!$B$3:$C$33,2,FALSE)</f>
        <v>0.82599999999999996</v>
      </c>
      <c r="I10600" s="434">
        <f t="shared" si="165"/>
        <v>12935160</v>
      </c>
    </row>
    <row r="10601" spans="1:9">
      <c r="A10601" s="421">
        <v>10600</v>
      </c>
      <c r="B10601" s="422" t="s">
        <v>7711</v>
      </c>
      <c r="C10601" s="422" t="s">
        <v>11561</v>
      </c>
      <c r="D10601" s="422" t="s">
        <v>2023</v>
      </c>
      <c r="E10601" s="422" t="s">
        <v>14622</v>
      </c>
      <c r="F10601" s="438">
        <v>19060000</v>
      </c>
      <c r="G10601" s="423">
        <v>2023</v>
      </c>
      <c r="H10601" s="424">
        <f>VLOOKUP(G10601,[3]잔가율!$B$3:$C$33,2,FALSE)</f>
        <v>0.82599999999999996</v>
      </c>
      <c r="I10601" s="434">
        <f t="shared" si="165"/>
        <v>15743560</v>
      </c>
    </row>
    <row r="10602" spans="1:9">
      <c r="A10602" s="421">
        <v>10601</v>
      </c>
      <c r="B10602" s="422" t="s">
        <v>7711</v>
      </c>
      <c r="C10602" s="422" t="s">
        <v>11561</v>
      </c>
      <c r="D10602" s="422" t="s">
        <v>2023</v>
      </c>
      <c r="E10602" s="422" t="s">
        <v>14623</v>
      </c>
      <c r="F10602" s="438">
        <v>22110000</v>
      </c>
      <c r="G10602" s="423">
        <v>2023</v>
      </c>
      <c r="H10602" s="424">
        <f>VLOOKUP(G10602,[3]잔가율!$B$3:$C$33,2,FALSE)</f>
        <v>0.82599999999999996</v>
      </c>
      <c r="I10602" s="434">
        <f t="shared" si="165"/>
        <v>18262860</v>
      </c>
    </row>
    <row r="10603" spans="1:9">
      <c r="A10603" s="421">
        <v>10602</v>
      </c>
      <c r="B10603" s="422" t="s">
        <v>7711</v>
      </c>
      <c r="C10603" s="422" t="s">
        <v>11561</v>
      </c>
      <c r="D10603" s="422" t="s">
        <v>2023</v>
      </c>
      <c r="E10603" s="422" t="s">
        <v>14624</v>
      </c>
      <c r="F10603" s="438">
        <v>17260000</v>
      </c>
      <c r="G10603" s="423">
        <v>2023</v>
      </c>
      <c r="H10603" s="424">
        <f>VLOOKUP(G10603,[3]잔가율!$B$3:$C$33,2,FALSE)</f>
        <v>0.82599999999999996</v>
      </c>
      <c r="I10603" s="434">
        <f t="shared" si="165"/>
        <v>14256760</v>
      </c>
    </row>
    <row r="10604" spans="1:9">
      <c r="A10604" s="421">
        <v>10603</v>
      </c>
      <c r="B10604" s="422" t="s">
        <v>7711</v>
      </c>
      <c r="C10604" s="422" t="s">
        <v>11561</v>
      </c>
      <c r="D10604" s="422" t="s">
        <v>2023</v>
      </c>
      <c r="E10604" s="422" t="s">
        <v>14625</v>
      </c>
      <c r="F10604" s="438">
        <v>20630000</v>
      </c>
      <c r="G10604" s="423">
        <v>2023</v>
      </c>
      <c r="H10604" s="424">
        <f>VLOOKUP(G10604,[3]잔가율!$B$3:$C$33,2,FALSE)</f>
        <v>0.82599999999999996</v>
      </c>
      <c r="I10604" s="434">
        <f t="shared" si="165"/>
        <v>17040380</v>
      </c>
    </row>
    <row r="10605" spans="1:9">
      <c r="A10605" s="421">
        <v>10604</v>
      </c>
      <c r="B10605" s="422" t="s">
        <v>7711</v>
      </c>
      <c r="C10605" s="422" t="s">
        <v>11561</v>
      </c>
      <c r="D10605" s="422" t="s">
        <v>2023</v>
      </c>
      <c r="E10605" s="422" t="s">
        <v>14626</v>
      </c>
      <c r="F10605" s="438">
        <v>17660000</v>
      </c>
      <c r="G10605" s="423">
        <v>2023</v>
      </c>
      <c r="H10605" s="424">
        <f>VLOOKUP(G10605,[3]잔가율!$B$3:$C$33,2,FALSE)</f>
        <v>0.82599999999999996</v>
      </c>
      <c r="I10605" s="434">
        <f t="shared" si="165"/>
        <v>14587160</v>
      </c>
    </row>
    <row r="10606" spans="1:9">
      <c r="A10606" s="421">
        <v>10605</v>
      </c>
      <c r="B10606" s="422" t="s">
        <v>7711</v>
      </c>
      <c r="C10606" s="422" t="s">
        <v>11561</v>
      </c>
      <c r="D10606" s="422" t="s">
        <v>2023</v>
      </c>
      <c r="E10606" s="422" t="s">
        <v>14627</v>
      </c>
      <c r="F10606" s="438">
        <v>21100000</v>
      </c>
      <c r="G10606" s="423">
        <v>2023</v>
      </c>
      <c r="H10606" s="424">
        <f>VLOOKUP(G10606,[3]잔가율!$B$3:$C$33,2,FALSE)</f>
        <v>0.82599999999999996</v>
      </c>
      <c r="I10606" s="434">
        <f t="shared" si="165"/>
        <v>17428600</v>
      </c>
    </row>
    <row r="10607" spans="1:9">
      <c r="A10607" s="421">
        <v>10606</v>
      </c>
      <c r="B10607" s="422" t="s">
        <v>7711</v>
      </c>
      <c r="C10607" s="422" t="s">
        <v>11561</v>
      </c>
      <c r="D10607" s="422" t="s">
        <v>2023</v>
      </c>
      <c r="E10607" s="422" t="s">
        <v>14628</v>
      </c>
      <c r="F10607" s="438">
        <v>17530000</v>
      </c>
      <c r="G10607" s="423">
        <v>2023</v>
      </c>
      <c r="H10607" s="424">
        <f>VLOOKUP(G10607,[3]잔가율!$B$3:$C$33,2,FALSE)</f>
        <v>0.82599999999999996</v>
      </c>
      <c r="I10607" s="434">
        <f t="shared" si="165"/>
        <v>14479780</v>
      </c>
    </row>
    <row r="10608" spans="1:9">
      <c r="A10608" s="421">
        <v>10607</v>
      </c>
      <c r="B10608" s="422" t="s">
        <v>7711</v>
      </c>
      <c r="C10608" s="422" t="s">
        <v>11561</v>
      </c>
      <c r="D10608" s="422" t="s">
        <v>2023</v>
      </c>
      <c r="E10608" s="422" t="s">
        <v>14629</v>
      </c>
      <c r="F10608" s="438">
        <v>21230000</v>
      </c>
      <c r="G10608" s="423">
        <v>2023</v>
      </c>
      <c r="H10608" s="424">
        <f>VLOOKUP(G10608,[3]잔가율!$B$3:$C$33,2,FALSE)</f>
        <v>0.82599999999999996</v>
      </c>
      <c r="I10608" s="434">
        <f t="shared" si="165"/>
        <v>17535980</v>
      </c>
    </row>
    <row r="10609" spans="1:9">
      <c r="A10609" s="421">
        <v>10608</v>
      </c>
      <c r="B10609" s="422" t="s">
        <v>7711</v>
      </c>
      <c r="C10609" s="422" t="s">
        <v>11561</v>
      </c>
      <c r="D10609" s="422" t="s">
        <v>2023</v>
      </c>
      <c r="E10609" s="422" t="s">
        <v>14630</v>
      </c>
      <c r="F10609" s="438">
        <v>17500000</v>
      </c>
      <c r="G10609" s="423">
        <v>2023</v>
      </c>
      <c r="H10609" s="424">
        <f>VLOOKUP(G10609,[3]잔가율!$B$3:$C$33,2,FALSE)</f>
        <v>0.82599999999999996</v>
      </c>
      <c r="I10609" s="434">
        <f t="shared" si="165"/>
        <v>14455000</v>
      </c>
    </row>
    <row r="10610" spans="1:9">
      <c r="A10610" s="421">
        <v>10609</v>
      </c>
      <c r="B10610" s="422" t="s">
        <v>7711</v>
      </c>
      <c r="C10610" s="422" t="s">
        <v>11561</v>
      </c>
      <c r="D10610" s="422" t="s">
        <v>2023</v>
      </c>
      <c r="E10610" s="422" t="s">
        <v>14631</v>
      </c>
      <c r="F10610" s="438">
        <v>21000000</v>
      </c>
      <c r="G10610" s="423">
        <v>2023</v>
      </c>
      <c r="H10610" s="424">
        <f>VLOOKUP(G10610,[3]잔가율!$B$3:$C$33,2,FALSE)</f>
        <v>0.82599999999999996</v>
      </c>
      <c r="I10610" s="434">
        <f t="shared" si="165"/>
        <v>17346000</v>
      </c>
    </row>
    <row r="10611" spans="1:9">
      <c r="A10611" s="421">
        <v>10610</v>
      </c>
      <c r="B10611" s="422" t="s">
        <v>7711</v>
      </c>
      <c r="C10611" s="422" t="s">
        <v>11561</v>
      </c>
      <c r="D10611" s="422" t="s">
        <v>2023</v>
      </c>
      <c r="E10611" s="422" t="s">
        <v>14632</v>
      </c>
      <c r="F10611" s="438">
        <v>18110000</v>
      </c>
      <c r="G10611" s="423">
        <v>2023</v>
      </c>
      <c r="H10611" s="424">
        <f>VLOOKUP(G10611,[3]잔가율!$B$3:$C$33,2,FALSE)</f>
        <v>0.82599999999999996</v>
      </c>
      <c r="I10611" s="434">
        <f t="shared" si="165"/>
        <v>14958860</v>
      </c>
    </row>
    <row r="10612" spans="1:9">
      <c r="A10612" s="421">
        <v>10611</v>
      </c>
      <c r="B10612" s="422" t="s">
        <v>7711</v>
      </c>
      <c r="C10612" s="422" t="s">
        <v>11561</v>
      </c>
      <c r="D10612" s="422" t="s">
        <v>2023</v>
      </c>
      <c r="E10612" s="422" t="s">
        <v>14633</v>
      </c>
      <c r="F10612" s="438">
        <v>22560000</v>
      </c>
      <c r="G10612" s="423">
        <v>2023</v>
      </c>
      <c r="H10612" s="424">
        <f>VLOOKUP(G10612,[3]잔가율!$B$3:$C$33,2,FALSE)</f>
        <v>0.82599999999999996</v>
      </c>
      <c r="I10612" s="434">
        <f t="shared" si="165"/>
        <v>18634560</v>
      </c>
    </row>
    <row r="10613" spans="1:9">
      <c r="A10613" s="421">
        <v>10612</v>
      </c>
      <c r="B10613" s="422" t="s">
        <v>7711</v>
      </c>
      <c r="C10613" s="422" t="s">
        <v>11561</v>
      </c>
      <c r="D10613" s="422" t="s">
        <v>2023</v>
      </c>
      <c r="E10613" s="422" t="s">
        <v>14634</v>
      </c>
      <c r="F10613" s="438">
        <v>21470000</v>
      </c>
      <c r="G10613" s="423">
        <v>2023</v>
      </c>
      <c r="H10613" s="424">
        <f>VLOOKUP(G10613,[3]잔가율!$B$3:$C$33,2,FALSE)</f>
        <v>0.82599999999999996</v>
      </c>
      <c r="I10613" s="434">
        <f t="shared" si="165"/>
        <v>17734220</v>
      </c>
    </row>
    <row r="10614" spans="1:9">
      <c r="A10614" s="421">
        <v>10613</v>
      </c>
      <c r="B10614" s="422" t="s">
        <v>7711</v>
      </c>
      <c r="C10614" s="422" t="s">
        <v>11561</v>
      </c>
      <c r="D10614" s="422" t="s">
        <v>2023</v>
      </c>
      <c r="E10614" s="422" t="s">
        <v>14635</v>
      </c>
      <c r="F10614" s="438">
        <v>17360000</v>
      </c>
      <c r="G10614" s="423">
        <v>2023</v>
      </c>
      <c r="H10614" s="424">
        <f>VLOOKUP(G10614,[3]잔가율!$B$3:$C$33,2,FALSE)</f>
        <v>0.82599999999999996</v>
      </c>
      <c r="I10614" s="434">
        <f t="shared" si="165"/>
        <v>14339360</v>
      </c>
    </row>
    <row r="10615" spans="1:9">
      <c r="A10615" s="421">
        <v>10614</v>
      </c>
      <c r="B10615" s="422" t="s">
        <v>7711</v>
      </c>
      <c r="C10615" s="422" t="s">
        <v>11561</v>
      </c>
      <c r="D10615" s="422" t="s">
        <v>2023</v>
      </c>
      <c r="E10615" s="422" t="s">
        <v>14636</v>
      </c>
      <c r="F10615" s="438">
        <v>18490000</v>
      </c>
      <c r="G10615" s="423">
        <v>2023</v>
      </c>
      <c r="H10615" s="424">
        <f>VLOOKUP(G10615,[3]잔가율!$B$3:$C$33,2,FALSE)</f>
        <v>0.82599999999999996</v>
      </c>
      <c r="I10615" s="434">
        <f t="shared" si="165"/>
        <v>15272740</v>
      </c>
    </row>
    <row r="10616" spans="1:9">
      <c r="A10616" s="421">
        <v>10615</v>
      </c>
      <c r="B10616" s="422" t="s">
        <v>7711</v>
      </c>
      <c r="C10616" s="422" t="s">
        <v>11561</v>
      </c>
      <c r="D10616" s="422" t="s">
        <v>2023</v>
      </c>
      <c r="E10616" s="422" t="s">
        <v>14637</v>
      </c>
      <c r="F10616" s="438">
        <v>19050000</v>
      </c>
      <c r="G10616" s="423">
        <v>2023</v>
      </c>
      <c r="H10616" s="424">
        <f>VLOOKUP(G10616,[3]잔가율!$B$3:$C$33,2,FALSE)</f>
        <v>0.82599999999999996</v>
      </c>
      <c r="I10616" s="434">
        <f t="shared" si="165"/>
        <v>15735300</v>
      </c>
    </row>
    <row r="10617" spans="1:9">
      <c r="A10617" s="421">
        <v>10616</v>
      </c>
      <c r="B10617" s="422" t="s">
        <v>7711</v>
      </c>
      <c r="C10617" s="422" t="s">
        <v>11561</v>
      </c>
      <c r="D10617" s="422" t="s">
        <v>2023</v>
      </c>
      <c r="E10617" s="422" t="s">
        <v>14638</v>
      </c>
      <c r="F10617" s="438">
        <v>18680000</v>
      </c>
      <c r="G10617" s="423">
        <v>2023</v>
      </c>
      <c r="H10617" s="424">
        <f>VLOOKUP(G10617,[3]잔가율!$B$3:$C$33,2,FALSE)</f>
        <v>0.82599999999999996</v>
      </c>
      <c r="I10617" s="434">
        <f t="shared" si="165"/>
        <v>15429680</v>
      </c>
    </row>
    <row r="10618" spans="1:9">
      <c r="A10618" s="421">
        <v>10617</v>
      </c>
      <c r="B10618" s="422" t="s">
        <v>7711</v>
      </c>
      <c r="C10618" s="422" t="s">
        <v>11561</v>
      </c>
      <c r="D10618" s="422" t="s">
        <v>2023</v>
      </c>
      <c r="E10618" s="422" t="s">
        <v>14639</v>
      </c>
      <c r="F10618" s="438">
        <v>18600000</v>
      </c>
      <c r="G10618" s="423">
        <v>2023</v>
      </c>
      <c r="H10618" s="424">
        <f>VLOOKUP(G10618,[3]잔가율!$B$3:$C$33,2,FALSE)</f>
        <v>0.82599999999999996</v>
      </c>
      <c r="I10618" s="434">
        <f t="shared" si="165"/>
        <v>15363600</v>
      </c>
    </row>
    <row r="10619" spans="1:9">
      <c r="A10619" s="421">
        <v>10618</v>
      </c>
      <c r="B10619" s="422" t="s">
        <v>7711</v>
      </c>
      <c r="C10619" s="422" t="s">
        <v>11561</v>
      </c>
      <c r="D10619" s="422" t="s">
        <v>2023</v>
      </c>
      <c r="E10619" s="422" t="s">
        <v>14640</v>
      </c>
      <c r="F10619" s="438">
        <v>19160000</v>
      </c>
      <c r="G10619" s="423">
        <v>2023</v>
      </c>
      <c r="H10619" s="424">
        <f>VLOOKUP(G10619,[3]잔가율!$B$3:$C$33,2,FALSE)</f>
        <v>0.82599999999999996</v>
      </c>
      <c r="I10619" s="434">
        <f t="shared" si="165"/>
        <v>15826160</v>
      </c>
    </row>
    <row r="10620" spans="1:9">
      <c r="A10620" s="421">
        <v>10619</v>
      </c>
      <c r="B10620" s="422" t="s">
        <v>7711</v>
      </c>
      <c r="C10620" s="422" t="s">
        <v>11561</v>
      </c>
      <c r="D10620" s="422" t="s">
        <v>2023</v>
      </c>
      <c r="E10620" s="422" t="s">
        <v>14641</v>
      </c>
      <c r="F10620" s="438">
        <v>19110000</v>
      </c>
      <c r="G10620" s="423">
        <v>2023</v>
      </c>
      <c r="H10620" s="424">
        <f>VLOOKUP(G10620,[3]잔가율!$B$3:$C$33,2,FALSE)</f>
        <v>0.82599999999999996</v>
      </c>
      <c r="I10620" s="434">
        <f t="shared" si="165"/>
        <v>15784860</v>
      </c>
    </row>
    <row r="10621" spans="1:9">
      <c r="A10621" s="421">
        <v>10620</v>
      </c>
      <c r="B10621" s="422" t="s">
        <v>7711</v>
      </c>
      <c r="C10621" s="422" t="s">
        <v>11561</v>
      </c>
      <c r="D10621" s="422" t="s">
        <v>2023</v>
      </c>
      <c r="E10621" s="422" t="s">
        <v>14642</v>
      </c>
      <c r="F10621" s="438">
        <v>19110000</v>
      </c>
      <c r="G10621" s="423">
        <v>2023</v>
      </c>
      <c r="H10621" s="424">
        <f>VLOOKUP(G10621,[3]잔가율!$B$3:$C$33,2,FALSE)</f>
        <v>0.82599999999999996</v>
      </c>
      <c r="I10621" s="434">
        <f t="shared" si="165"/>
        <v>15784860</v>
      </c>
    </row>
    <row r="10622" spans="1:9">
      <c r="A10622" s="421">
        <v>10621</v>
      </c>
      <c r="B10622" s="422" t="s">
        <v>7711</v>
      </c>
      <c r="C10622" s="422" t="s">
        <v>11561</v>
      </c>
      <c r="D10622" s="422" t="s">
        <v>2023</v>
      </c>
      <c r="E10622" s="422" t="s">
        <v>14643</v>
      </c>
      <c r="F10622" s="438">
        <v>19120000</v>
      </c>
      <c r="G10622" s="423">
        <v>2023</v>
      </c>
      <c r="H10622" s="424">
        <f>VLOOKUP(G10622,[3]잔가율!$B$3:$C$33,2,FALSE)</f>
        <v>0.82599999999999996</v>
      </c>
      <c r="I10622" s="434">
        <f t="shared" si="165"/>
        <v>15793120</v>
      </c>
    </row>
    <row r="10623" spans="1:9">
      <c r="A10623" s="421">
        <v>10622</v>
      </c>
      <c r="B10623" s="422" t="s">
        <v>7711</v>
      </c>
      <c r="C10623" s="422" t="s">
        <v>11561</v>
      </c>
      <c r="D10623" s="422" t="s">
        <v>2023</v>
      </c>
      <c r="E10623" s="422" t="s">
        <v>14644</v>
      </c>
      <c r="F10623" s="438">
        <v>21640000</v>
      </c>
      <c r="G10623" s="423">
        <v>2023</v>
      </c>
      <c r="H10623" s="424">
        <f>VLOOKUP(G10623,[3]잔가율!$B$3:$C$33,2,FALSE)</f>
        <v>0.82599999999999996</v>
      </c>
      <c r="I10623" s="434">
        <f t="shared" si="165"/>
        <v>17874640</v>
      </c>
    </row>
    <row r="10624" spans="1:9">
      <c r="A10624" s="421">
        <v>10623</v>
      </c>
      <c r="B10624" s="422" t="s">
        <v>7711</v>
      </c>
      <c r="C10624" s="422" t="s">
        <v>11561</v>
      </c>
      <c r="D10624" s="422" t="s">
        <v>2023</v>
      </c>
      <c r="E10624" s="422" t="s">
        <v>14645</v>
      </c>
      <c r="F10624" s="438">
        <v>24930000</v>
      </c>
      <c r="G10624" s="423">
        <v>2023</v>
      </c>
      <c r="H10624" s="424">
        <f>VLOOKUP(G10624,[3]잔가율!$B$3:$C$33,2,FALSE)</f>
        <v>0.82599999999999996</v>
      </c>
      <c r="I10624" s="434">
        <f t="shared" si="165"/>
        <v>20592180</v>
      </c>
    </row>
    <row r="10625" spans="1:9">
      <c r="A10625" s="421">
        <v>10624</v>
      </c>
      <c r="B10625" s="422" t="s">
        <v>7711</v>
      </c>
      <c r="C10625" s="422" t="s">
        <v>11561</v>
      </c>
      <c r="D10625" s="422" t="s">
        <v>2023</v>
      </c>
      <c r="E10625" s="422" t="s">
        <v>14646</v>
      </c>
      <c r="F10625" s="438">
        <v>20080000</v>
      </c>
      <c r="G10625" s="423">
        <v>2023</v>
      </c>
      <c r="H10625" s="424">
        <f>VLOOKUP(G10625,[3]잔가율!$B$3:$C$33,2,FALSE)</f>
        <v>0.82599999999999996</v>
      </c>
      <c r="I10625" s="434">
        <f t="shared" si="165"/>
        <v>16586080</v>
      </c>
    </row>
    <row r="10626" spans="1:9">
      <c r="A10626" s="421">
        <v>10625</v>
      </c>
      <c r="B10626" s="422" t="s">
        <v>7711</v>
      </c>
      <c r="C10626" s="422" t="s">
        <v>11561</v>
      </c>
      <c r="D10626" s="422" t="s">
        <v>2023</v>
      </c>
      <c r="E10626" s="422" t="s">
        <v>14647</v>
      </c>
      <c r="F10626" s="438">
        <v>22140000</v>
      </c>
      <c r="G10626" s="423">
        <v>2023</v>
      </c>
      <c r="H10626" s="424">
        <f>VLOOKUP(G10626,[3]잔가율!$B$3:$C$33,2,FALSE)</f>
        <v>0.82599999999999996</v>
      </c>
      <c r="I10626" s="434">
        <f t="shared" ref="I10626:I10689" si="166">ROUNDDOWN(F10626*H10626,0)</f>
        <v>18287640</v>
      </c>
    </row>
    <row r="10627" spans="1:9">
      <c r="A10627" s="421">
        <v>10626</v>
      </c>
      <c r="B10627" s="422" t="s">
        <v>7711</v>
      </c>
      <c r="C10627" s="422" t="s">
        <v>11561</v>
      </c>
      <c r="D10627" s="422" t="s">
        <v>2023</v>
      </c>
      <c r="E10627" s="422" t="s">
        <v>14648</v>
      </c>
      <c r="F10627" s="438">
        <v>25940000</v>
      </c>
      <c r="G10627" s="423">
        <v>2023</v>
      </c>
      <c r="H10627" s="424">
        <f>VLOOKUP(G10627,[3]잔가율!$B$3:$C$33,2,FALSE)</f>
        <v>0.82599999999999996</v>
      </c>
      <c r="I10627" s="434">
        <f t="shared" si="166"/>
        <v>21426440</v>
      </c>
    </row>
    <row r="10628" spans="1:9">
      <c r="A10628" s="421">
        <v>10627</v>
      </c>
      <c r="B10628" s="422" t="s">
        <v>7711</v>
      </c>
      <c r="C10628" s="422" t="s">
        <v>11561</v>
      </c>
      <c r="D10628" s="422" t="s">
        <v>2023</v>
      </c>
      <c r="E10628" s="422" t="s">
        <v>14649</v>
      </c>
      <c r="F10628" s="438">
        <v>20560000</v>
      </c>
      <c r="G10628" s="423">
        <v>2023</v>
      </c>
      <c r="H10628" s="424">
        <f>VLOOKUP(G10628,[3]잔가율!$B$3:$C$33,2,FALSE)</f>
        <v>0.82599999999999996</v>
      </c>
      <c r="I10628" s="434">
        <f t="shared" si="166"/>
        <v>16982560</v>
      </c>
    </row>
    <row r="10629" spans="1:9">
      <c r="A10629" s="421">
        <v>10628</v>
      </c>
      <c r="B10629" s="422" t="s">
        <v>7711</v>
      </c>
      <c r="C10629" s="422" t="s">
        <v>11561</v>
      </c>
      <c r="D10629" s="422" t="s">
        <v>2023</v>
      </c>
      <c r="E10629" s="422" t="s">
        <v>14650</v>
      </c>
      <c r="F10629" s="438">
        <v>23050000</v>
      </c>
      <c r="G10629" s="423">
        <v>2023</v>
      </c>
      <c r="H10629" s="424">
        <f>VLOOKUP(G10629,[3]잔가율!$B$3:$C$33,2,FALSE)</f>
        <v>0.82599999999999996</v>
      </c>
      <c r="I10629" s="434">
        <f t="shared" si="166"/>
        <v>19039300</v>
      </c>
    </row>
    <row r="10630" spans="1:9">
      <c r="A10630" s="421">
        <v>10629</v>
      </c>
      <c r="B10630" s="422" t="s">
        <v>7711</v>
      </c>
      <c r="C10630" s="422" t="s">
        <v>11561</v>
      </c>
      <c r="D10630" s="422" t="s">
        <v>2023</v>
      </c>
      <c r="E10630" s="422" t="s">
        <v>14651</v>
      </c>
      <c r="F10630" s="438">
        <v>26170000</v>
      </c>
      <c r="G10630" s="423">
        <v>2023</v>
      </c>
      <c r="H10630" s="424">
        <f>VLOOKUP(G10630,[3]잔가율!$B$3:$C$33,2,FALSE)</f>
        <v>0.82599999999999996</v>
      </c>
      <c r="I10630" s="434">
        <f t="shared" si="166"/>
        <v>21616420</v>
      </c>
    </row>
    <row r="10631" spans="1:9">
      <c r="A10631" s="421">
        <v>10630</v>
      </c>
      <c r="B10631" s="422" t="s">
        <v>7711</v>
      </c>
      <c r="C10631" s="422" t="s">
        <v>11561</v>
      </c>
      <c r="D10631" s="422" t="s">
        <v>2023</v>
      </c>
      <c r="E10631" s="422" t="s">
        <v>14652</v>
      </c>
      <c r="F10631" s="438">
        <v>19500000</v>
      </c>
      <c r="G10631" s="423">
        <v>2023</v>
      </c>
      <c r="H10631" s="424">
        <f>VLOOKUP(G10631,[3]잔가율!$B$3:$C$33,2,FALSE)</f>
        <v>0.82599999999999996</v>
      </c>
      <c r="I10631" s="434">
        <f t="shared" si="166"/>
        <v>16107000</v>
      </c>
    </row>
    <row r="10632" spans="1:9">
      <c r="A10632" s="421">
        <v>10631</v>
      </c>
      <c r="B10632" s="422" t="s">
        <v>7711</v>
      </c>
      <c r="C10632" s="422" t="s">
        <v>11561</v>
      </c>
      <c r="D10632" s="422" t="s">
        <v>2023</v>
      </c>
      <c r="E10632" s="422" t="s">
        <v>14653</v>
      </c>
      <c r="F10632" s="438">
        <v>22100000</v>
      </c>
      <c r="G10632" s="423">
        <v>2023</v>
      </c>
      <c r="H10632" s="424">
        <f>VLOOKUP(G10632,[3]잔가율!$B$3:$C$33,2,FALSE)</f>
        <v>0.82599999999999996</v>
      </c>
      <c r="I10632" s="434">
        <f t="shared" si="166"/>
        <v>18254600</v>
      </c>
    </row>
    <row r="10633" spans="1:9">
      <c r="A10633" s="421">
        <v>10632</v>
      </c>
      <c r="B10633" s="422" t="s">
        <v>7711</v>
      </c>
      <c r="C10633" s="422" t="s">
        <v>11561</v>
      </c>
      <c r="D10633" s="422" t="s">
        <v>2023</v>
      </c>
      <c r="E10633" s="422" t="s">
        <v>14654</v>
      </c>
      <c r="F10633" s="438">
        <v>25400000</v>
      </c>
      <c r="G10633" s="423">
        <v>2023</v>
      </c>
      <c r="H10633" s="424">
        <f>VLOOKUP(G10633,[3]잔가율!$B$3:$C$33,2,FALSE)</f>
        <v>0.82599999999999996</v>
      </c>
      <c r="I10633" s="434">
        <f t="shared" si="166"/>
        <v>20980400</v>
      </c>
    </row>
    <row r="10634" spans="1:9">
      <c r="A10634" s="421">
        <v>10633</v>
      </c>
      <c r="B10634" s="422" t="s">
        <v>7711</v>
      </c>
      <c r="C10634" s="422" t="s">
        <v>11561</v>
      </c>
      <c r="D10634" s="422" t="s">
        <v>2023</v>
      </c>
      <c r="E10634" s="422" t="s">
        <v>14655</v>
      </c>
      <c r="F10634" s="438">
        <v>21620000</v>
      </c>
      <c r="G10634" s="423">
        <v>2023</v>
      </c>
      <c r="H10634" s="424">
        <f>VLOOKUP(G10634,[3]잔가율!$B$3:$C$33,2,FALSE)</f>
        <v>0.82599999999999996</v>
      </c>
      <c r="I10634" s="434">
        <f t="shared" si="166"/>
        <v>17858120</v>
      </c>
    </row>
    <row r="10635" spans="1:9">
      <c r="A10635" s="421">
        <v>10634</v>
      </c>
      <c r="B10635" s="422" t="s">
        <v>7711</v>
      </c>
      <c r="C10635" s="422" t="s">
        <v>11561</v>
      </c>
      <c r="D10635" s="422" t="s">
        <v>2023</v>
      </c>
      <c r="E10635" s="422" t="s">
        <v>14656</v>
      </c>
      <c r="F10635" s="438">
        <v>22420000</v>
      </c>
      <c r="G10635" s="423">
        <v>2023</v>
      </c>
      <c r="H10635" s="424">
        <f>VLOOKUP(G10635,[3]잔가율!$B$3:$C$33,2,FALSE)</f>
        <v>0.82599999999999996</v>
      </c>
      <c r="I10635" s="434">
        <f t="shared" si="166"/>
        <v>18518920</v>
      </c>
    </row>
    <row r="10636" spans="1:9">
      <c r="A10636" s="421">
        <v>10635</v>
      </c>
      <c r="B10636" s="422" t="s">
        <v>7711</v>
      </c>
      <c r="C10636" s="422" t="s">
        <v>11561</v>
      </c>
      <c r="D10636" s="422" t="s">
        <v>2023</v>
      </c>
      <c r="E10636" s="422" t="s">
        <v>14657</v>
      </c>
      <c r="F10636" s="438">
        <v>26100000</v>
      </c>
      <c r="G10636" s="423">
        <v>2023</v>
      </c>
      <c r="H10636" s="424">
        <f>VLOOKUP(G10636,[3]잔가율!$B$3:$C$33,2,FALSE)</f>
        <v>0.82599999999999996</v>
      </c>
      <c r="I10636" s="434">
        <f t="shared" si="166"/>
        <v>21558600</v>
      </c>
    </row>
    <row r="10637" spans="1:9">
      <c r="A10637" s="421">
        <v>10636</v>
      </c>
      <c r="B10637" s="422" t="s">
        <v>7711</v>
      </c>
      <c r="C10637" s="422" t="s">
        <v>11561</v>
      </c>
      <c r="D10637" s="422" t="s">
        <v>2023</v>
      </c>
      <c r="E10637" s="422" t="s">
        <v>14658</v>
      </c>
      <c r="F10637" s="438">
        <v>21650000</v>
      </c>
      <c r="G10637" s="423">
        <v>2023</v>
      </c>
      <c r="H10637" s="424">
        <f>VLOOKUP(G10637,[3]잔가율!$B$3:$C$33,2,FALSE)</f>
        <v>0.82599999999999996</v>
      </c>
      <c r="I10637" s="434">
        <f t="shared" si="166"/>
        <v>17882900</v>
      </c>
    </row>
    <row r="10638" spans="1:9">
      <c r="A10638" s="421">
        <v>10637</v>
      </c>
      <c r="B10638" s="422" t="s">
        <v>7711</v>
      </c>
      <c r="C10638" s="422" t="s">
        <v>11561</v>
      </c>
      <c r="D10638" s="422" t="s">
        <v>2023</v>
      </c>
      <c r="E10638" s="422" t="s">
        <v>14659</v>
      </c>
      <c r="F10638" s="438">
        <v>23280000</v>
      </c>
      <c r="G10638" s="423">
        <v>2023</v>
      </c>
      <c r="H10638" s="424">
        <f>VLOOKUP(G10638,[3]잔가율!$B$3:$C$33,2,FALSE)</f>
        <v>0.82599999999999996</v>
      </c>
      <c r="I10638" s="434">
        <f t="shared" si="166"/>
        <v>19229280</v>
      </c>
    </row>
    <row r="10639" spans="1:9">
      <c r="A10639" s="421">
        <v>10638</v>
      </c>
      <c r="B10639" s="422" t="s">
        <v>7711</v>
      </c>
      <c r="C10639" s="422" t="s">
        <v>11561</v>
      </c>
      <c r="D10639" s="422" t="s">
        <v>2023</v>
      </c>
      <c r="E10639" s="422" t="s">
        <v>14660</v>
      </c>
      <c r="F10639" s="438">
        <v>24500000</v>
      </c>
      <c r="G10639" s="423">
        <v>2023</v>
      </c>
      <c r="H10639" s="424">
        <f>VLOOKUP(G10639,[3]잔가율!$B$3:$C$33,2,FALSE)</f>
        <v>0.82599999999999996</v>
      </c>
      <c r="I10639" s="434">
        <f t="shared" si="166"/>
        <v>20237000</v>
      </c>
    </row>
    <row r="10640" spans="1:9">
      <c r="A10640" s="421">
        <v>10639</v>
      </c>
      <c r="B10640" s="422" t="s">
        <v>7711</v>
      </c>
      <c r="C10640" s="422" t="s">
        <v>11561</v>
      </c>
      <c r="D10640" s="422" t="s">
        <v>2023</v>
      </c>
      <c r="E10640" s="422" t="s">
        <v>14661</v>
      </c>
      <c r="F10640" s="438">
        <v>21840000</v>
      </c>
      <c r="G10640" s="423">
        <v>2023</v>
      </c>
      <c r="H10640" s="424">
        <f>VLOOKUP(G10640,[3]잔가율!$B$3:$C$33,2,FALSE)</f>
        <v>0.82599999999999996</v>
      </c>
      <c r="I10640" s="434">
        <f t="shared" si="166"/>
        <v>18039840</v>
      </c>
    </row>
    <row r="10641" spans="1:9">
      <c r="A10641" s="421">
        <v>10640</v>
      </c>
      <c r="B10641" s="422" t="s">
        <v>7711</v>
      </c>
      <c r="C10641" s="422" t="s">
        <v>11561</v>
      </c>
      <c r="D10641" s="422" t="s">
        <v>2023</v>
      </c>
      <c r="E10641" s="422" t="s">
        <v>14662</v>
      </c>
      <c r="F10641" s="438">
        <v>23750000</v>
      </c>
      <c r="G10641" s="423">
        <v>2023</v>
      </c>
      <c r="H10641" s="424">
        <f>VLOOKUP(G10641,[3]잔가율!$B$3:$C$33,2,FALSE)</f>
        <v>0.82599999999999996</v>
      </c>
      <c r="I10641" s="434">
        <f t="shared" si="166"/>
        <v>19617500</v>
      </c>
    </row>
    <row r="10642" spans="1:9">
      <c r="A10642" s="421">
        <v>10641</v>
      </c>
      <c r="B10642" s="422" t="s">
        <v>7711</v>
      </c>
      <c r="C10642" s="422" t="s">
        <v>11561</v>
      </c>
      <c r="D10642" s="422" t="s">
        <v>2023</v>
      </c>
      <c r="E10642" s="422" t="s">
        <v>14663</v>
      </c>
      <c r="F10642" s="438">
        <v>25200000</v>
      </c>
      <c r="G10642" s="423">
        <v>2023</v>
      </c>
      <c r="H10642" s="424">
        <f>VLOOKUP(G10642,[3]잔가율!$B$3:$C$33,2,FALSE)</f>
        <v>0.82599999999999996</v>
      </c>
      <c r="I10642" s="434">
        <f t="shared" si="166"/>
        <v>20815200</v>
      </c>
    </row>
    <row r="10643" spans="1:9">
      <c r="A10643" s="421">
        <v>10642</v>
      </c>
      <c r="B10643" s="422" t="s">
        <v>7711</v>
      </c>
      <c r="C10643" s="422" t="s">
        <v>11561</v>
      </c>
      <c r="D10643" s="422" t="s">
        <v>2023</v>
      </c>
      <c r="E10643" s="422" t="s">
        <v>14664</v>
      </c>
      <c r="F10643" s="438">
        <v>22150000</v>
      </c>
      <c r="G10643" s="423">
        <v>2023</v>
      </c>
      <c r="H10643" s="424">
        <f>VLOOKUP(G10643,[3]잔가율!$B$3:$C$33,2,FALSE)</f>
        <v>0.82599999999999996</v>
      </c>
      <c r="I10643" s="434">
        <f t="shared" si="166"/>
        <v>18295900</v>
      </c>
    </row>
    <row r="10644" spans="1:9">
      <c r="A10644" s="421">
        <v>10643</v>
      </c>
      <c r="B10644" s="422" t="s">
        <v>7711</v>
      </c>
      <c r="C10644" s="422" t="s">
        <v>11561</v>
      </c>
      <c r="D10644" s="422" t="s">
        <v>2023</v>
      </c>
      <c r="E10644" s="422" t="s">
        <v>14665</v>
      </c>
      <c r="F10644" s="438">
        <v>24840000</v>
      </c>
      <c r="G10644" s="423">
        <v>2023</v>
      </c>
      <c r="H10644" s="424">
        <f>VLOOKUP(G10644,[3]잔가율!$B$3:$C$33,2,FALSE)</f>
        <v>0.82599999999999996</v>
      </c>
      <c r="I10644" s="434">
        <f t="shared" si="166"/>
        <v>20517840</v>
      </c>
    </row>
    <row r="10645" spans="1:9">
      <c r="A10645" s="421">
        <v>10644</v>
      </c>
      <c r="B10645" s="422" t="s">
        <v>7711</v>
      </c>
      <c r="C10645" s="422" t="s">
        <v>11561</v>
      </c>
      <c r="D10645" s="422" t="s">
        <v>2023</v>
      </c>
      <c r="E10645" s="422" t="s">
        <v>14666</v>
      </c>
      <c r="F10645" s="438">
        <v>20280000</v>
      </c>
      <c r="G10645" s="423">
        <v>2023</v>
      </c>
      <c r="H10645" s="424">
        <f>VLOOKUP(G10645,[3]잔가율!$B$3:$C$33,2,FALSE)</f>
        <v>0.82599999999999996</v>
      </c>
      <c r="I10645" s="434">
        <f t="shared" si="166"/>
        <v>16751280</v>
      </c>
    </row>
    <row r="10646" spans="1:9">
      <c r="A10646" s="421">
        <v>10645</v>
      </c>
      <c r="B10646" s="422" t="s">
        <v>7711</v>
      </c>
      <c r="C10646" s="422" t="s">
        <v>11561</v>
      </c>
      <c r="D10646" s="422" t="s">
        <v>2023</v>
      </c>
      <c r="E10646" s="422" t="s">
        <v>14667</v>
      </c>
      <c r="F10646" s="438">
        <v>20660000</v>
      </c>
      <c r="G10646" s="423">
        <v>2023</v>
      </c>
      <c r="H10646" s="424">
        <f>VLOOKUP(G10646,[3]잔가율!$B$3:$C$33,2,FALSE)</f>
        <v>0.82599999999999996</v>
      </c>
      <c r="I10646" s="434">
        <f t="shared" si="166"/>
        <v>17065160</v>
      </c>
    </row>
    <row r="10647" spans="1:9">
      <c r="A10647" s="421">
        <v>10646</v>
      </c>
      <c r="B10647" s="422" t="s">
        <v>7711</v>
      </c>
      <c r="C10647" s="422" t="s">
        <v>11561</v>
      </c>
      <c r="D10647" s="422" t="s">
        <v>2023</v>
      </c>
      <c r="E10647" s="422" t="s">
        <v>14668</v>
      </c>
      <c r="F10647" s="438">
        <v>20590000</v>
      </c>
      <c r="G10647" s="423">
        <v>2023</v>
      </c>
      <c r="H10647" s="424">
        <f>VLOOKUP(G10647,[3]잔가율!$B$3:$C$33,2,FALSE)</f>
        <v>0.82599999999999996</v>
      </c>
      <c r="I10647" s="434">
        <f t="shared" si="166"/>
        <v>17007340</v>
      </c>
    </row>
    <row r="10648" spans="1:9">
      <c r="A10648" s="421">
        <v>10647</v>
      </c>
      <c r="B10648" s="422" t="s">
        <v>7711</v>
      </c>
      <c r="C10648" s="422" t="s">
        <v>11561</v>
      </c>
      <c r="D10648" s="422" t="s">
        <v>2023</v>
      </c>
      <c r="E10648" s="422" t="s">
        <v>14669</v>
      </c>
      <c r="F10648" s="438">
        <v>20500000</v>
      </c>
      <c r="G10648" s="423">
        <v>2023</v>
      </c>
      <c r="H10648" s="424">
        <f>VLOOKUP(G10648,[3]잔가율!$B$3:$C$33,2,FALSE)</f>
        <v>0.82599999999999996</v>
      </c>
      <c r="I10648" s="434">
        <f t="shared" si="166"/>
        <v>16933000</v>
      </c>
    </row>
    <row r="10649" spans="1:9">
      <c r="A10649" s="421">
        <v>10648</v>
      </c>
      <c r="B10649" s="422" t="s">
        <v>7711</v>
      </c>
      <c r="C10649" s="422" t="s">
        <v>11561</v>
      </c>
      <c r="D10649" s="422" t="s">
        <v>2023</v>
      </c>
      <c r="E10649" s="422" t="s">
        <v>14670</v>
      </c>
      <c r="F10649" s="438">
        <v>20490000</v>
      </c>
      <c r="G10649" s="423">
        <v>2023</v>
      </c>
      <c r="H10649" s="424">
        <f>VLOOKUP(G10649,[3]잔가율!$B$3:$C$33,2,FALSE)</f>
        <v>0.82599999999999996</v>
      </c>
      <c r="I10649" s="434">
        <f t="shared" si="166"/>
        <v>16924740</v>
      </c>
    </row>
    <row r="10650" spans="1:9">
      <c r="A10650" s="421">
        <v>10649</v>
      </c>
      <c r="B10650" s="422" t="s">
        <v>7711</v>
      </c>
      <c r="C10650" s="422" t="s">
        <v>11561</v>
      </c>
      <c r="D10650" s="422" t="s">
        <v>2023</v>
      </c>
      <c r="E10650" s="422" t="s">
        <v>14671</v>
      </c>
      <c r="F10650" s="438">
        <v>20840000</v>
      </c>
      <c r="G10650" s="423">
        <v>2023</v>
      </c>
      <c r="H10650" s="424">
        <f>VLOOKUP(G10650,[3]잔가율!$B$3:$C$33,2,FALSE)</f>
        <v>0.82599999999999996</v>
      </c>
      <c r="I10650" s="434">
        <f t="shared" si="166"/>
        <v>17213840</v>
      </c>
    </row>
    <row r="10651" spans="1:9">
      <c r="A10651" s="421">
        <v>10650</v>
      </c>
      <c r="B10651" s="422" t="s">
        <v>7711</v>
      </c>
      <c r="C10651" s="422" t="s">
        <v>11561</v>
      </c>
      <c r="D10651" s="422" t="s">
        <v>2023</v>
      </c>
      <c r="E10651" s="422" t="s">
        <v>7665</v>
      </c>
      <c r="F10651" s="438">
        <v>20750000</v>
      </c>
      <c r="G10651" s="423">
        <v>2023</v>
      </c>
      <c r="H10651" s="424">
        <f>VLOOKUP(G10651,[3]잔가율!$B$3:$C$33,2,FALSE)</f>
        <v>0.82599999999999996</v>
      </c>
      <c r="I10651" s="434">
        <f t="shared" si="166"/>
        <v>17139500</v>
      </c>
    </row>
    <row r="10652" spans="1:9">
      <c r="A10652" s="421">
        <v>10651</v>
      </c>
      <c r="B10652" s="422" t="s">
        <v>7711</v>
      </c>
      <c r="C10652" s="422" t="s">
        <v>11561</v>
      </c>
      <c r="D10652" s="422" t="s">
        <v>2023</v>
      </c>
      <c r="E10652" s="422" t="s">
        <v>14672</v>
      </c>
      <c r="F10652" s="438">
        <v>19840000</v>
      </c>
      <c r="G10652" s="423">
        <v>2023</v>
      </c>
      <c r="H10652" s="424">
        <f>VLOOKUP(G10652,[3]잔가율!$B$3:$C$33,2,FALSE)</f>
        <v>0.82599999999999996</v>
      </c>
      <c r="I10652" s="434">
        <f t="shared" si="166"/>
        <v>16387840</v>
      </c>
    </row>
    <row r="10653" spans="1:9">
      <c r="A10653" s="421">
        <v>10652</v>
      </c>
      <c r="B10653" s="422" t="s">
        <v>7711</v>
      </c>
      <c r="C10653" s="422" t="s">
        <v>11561</v>
      </c>
      <c r="D10653" s="422" t="s">
        <v>2023</v>
      </c>
      <c r="E10653" s="422" t="s">
        <v>14673</v>
      </c>
      <c r="F10653" s="438">
        <v>24060000</v>
      </c>
      <c r="G10653" s="423">
        <v>2023</v>
      </c>
      <c r="H10653" s="424">
        <f>VLOOKUP(G10653,[3]잔가율!$B$3:$C$33,2,FALSE)</f>
        <v>0.82599999999999996</v>
      </c>
      <c r="I10653" s="434">
        <f t="shared" si="166"/>
        <v>19873560</v>
      </c>
    </row>
    <row r="10654" spans="1:9">
      <c r="A10654" s="421">
        <v>10653</v>
      </c>
      <c r="B10654" s="422" t="s">
        <v>7711</v>
      </c>
      <c r="C10654" s="422" t="s">
        <v>11561</v>
      </c>
      <c r="D10654" s="422" t="s">
        <v>2023</v>
      </c>
      <c r="E10654" s="422" t="s">
        <v>14674</v>
      </c>
      <c r="F10654" s="438">
        <v>26680000</v>
      </c>
      <c r="G10654" s="423">
        <v>2023</v>
      </c>
      <c r="H10654" s="424">
        <f>VLOOKUP(G10654,[3]잔가율!$B$3:$C$33,2,FALSE)</f>
        <v>0.82599999999999996</v>
      </c>
      <c r="I10654" s="434">
        <f t="shared" si="166"/>
        <v>22037680</v>
      </c>
    </row>
    <row r="10655" spans="1:9">
      <c r="A10655" s="421">
        <v>10654</v>
      </c>
      <c r="B10655" s="422" t="s">
        <v>7711</v>
      </c>
      <c r="C10655" s="422" t="s">
        <v>11561</v>
      </c>
      <c r="D10655" s="422" t="s">
        <v>2023</v>
      </c>
      <c r="E10655" s="422" t="s">
        <v>14675</v>
      </c>
      <c r="F10655" s="438">
        <v>21380000</v>
      </c>
      <c r="G10655" s="423">
        <v>2023</v>
      </c>
      <c r="H10655" s="424">
        <f>VLOOKUP(G10655,[3]잔가율!$B$3:$C$33,2,FALSE)</f>
        <v>0.82599999999999996</v>
      </c>
      <c r="I10655" s="434">
        <f t="shared" si="166"/>
        <v>17659880</v>
      </c>
    </row>
    <row r="10656" spans="1:9">
      <c r="A10656" s="421">
        <v>10655</v>
      </c>
      <c r="B10656" s="422" t="s">
        <v>7711</v>
      </c>
      <c r="C10656" s="422" t="s">
        <v>11561</v>
      </c>
      <c r="D10656" s="422" t="s">
        <v>2023</v>
      </c>
      <c r="E10656" s="422" t="s">
        <v>14676</v>
      </c>
      <c r="F10656" s="438">
        <v>24410000</v>
      </c>
      <c r="G10656" s="423">
        <v>2023</v>
      </c>
      <c r="H10656" s="424">
        <f>VLOOKUP(G10656,[3]잔가율!$B$3:$C$33,2,FALSE)</f>
        <v>0.82599999999999996</v>
      </c>
      <c r="I10656" s="434">
        <f t="shared" si="166"/>
        <v>20162660</v>
      </c>
    </row>
    <row r="10657" spans="1:9">
      <c r="A10657" s="421">
        <v>10656</v>
      </c>
      <c r="B10657" s="422" t="s">
        <v>7711</v>
      </c>
      <c r="C10657" s="422" t="s">
        <v>11561</v>
      </c>
      <c r="D10657" s="422" t="s">
        <v>2023</v>
      </c>
      <c r="E10657" s="422" t="s">
        <v>14677</v>
      </c>
      <c r="F10657" s="438">
        <v>27260000</v>
      </c>
      <c r="G10657" s="423">
        <v>2023</v>
      </c>
      <c r="H10657" s="424">
        <f>VLOOKUP(G10657,[3]잔가율!$B$3:$C$33,2,FALSE)</f>
        <v>0.82599999999999996</v>
      </c>
      <c r="I10657" s="434">
        <f t="shared" si="166"/>
        <v>22516760</v>
      </c>
    </row>
    <row r="10658" spans="1:9">
      <c r="A10658" s="421">
        <v>10657</v>
      </c>
      <c r="B10658" s="422" t="s">
        <v>7711</v>
      </c>
      <c r="C10658" s="422" t="s">
        <v>11561</v>
      </c>
      <c r="D10658" s="422" t="s">
        <v>2023</v>
      </c>
      <c r="E10658" s="422" t="s">
        <v>14678</v>
      </c>
      <c r="F10658" s="438">
        <v>19100000</v>
      </c>
      <c r="G10658" s="423">
        <v>2023</v>
      </c>
      <c r="H10658" s="424">
        <f>VLOOKUP(G10658,[3]잔가율!$B$3:$C$33,2,FALSE)</f>
        <v>0.82599999999999996</v>
      </c>
      <c r="I10658" s="434">
        <f t="shared" si="166"/>
        <v>15776600</v>
      </c>
    </row>
    <row r="10659" spans="1:9">
      <c r="A10659" s="421">
        <v>10658</v>
      </c>
      <c r="B10659" s="422" t="s">
        <v>7711</v>
      </c>
      <c r="C10659" s="422" t="s">
        <v>11561</v>
      </c>
      <c r="D10659" s="422" t="s">
        <v>2023</v>
      </c>
      <c r="E10659" s="422" t="s">
        <v>14679</v>
      </c>
      <c r="F10659" s="438">
        <v>25410000</v>
      </c>
      <c r="G10659" s="423">
        <v>2023</v>
      </c>
      <c r="H10659" s="424">
        <f>VLOOKUP(G10659,[3]잔가율!$B$3:$C$33,2,FALSE)</f>
        <v>0.82599999999999996</v>
      </c>
      <c r="I10659" s="434">
        <f t="shared" si="166"/>
        <v>20988660</v>
      </c>
    </row>
    <row r="10660" spans="1:9">
      <c r="A10660" s="421">
        <v>10659</v>
      </c>
      <c r="B10660" s="422" t="s">
        <v>7711</v>
      </c>
      <c r="C10660" s="422" t="s">
        <v>11561</v>
      </c>
      <c r="D10660" s="422" t="s">
        <v>2023</v>
      </c>
      <c r="E10660" s="422" t="s">
        <v>14680</v>
      </c>
      <c r="F10660" s="438">
        <v>28490000</v>
      </c>
      <c r="G10660" s="423">
        <v>2023</v>
      </c>
      <c r="H10660" s="424">
        <f>VLOOKUP(G10660,[3]잔가율!$B$3:$C$33,2,FALSE)</f>
        <v>0.82599999999999996</v>
      </c>
      <c r="I10660" s="434">
        <f t="shared" si="166"/>
        <v>23532740</v>
      </c>
    </row>
    <row r="10661" spans="1:9">
      <c r="A10661" s="421">
        <v>10660</v>
      </c>
      <c r="B10661" s="422" t="s">
        <v>7711</v>
      </c>
      <c r="C10661" s="422" t="s">
        <v>11561</v>
      </c>
      <c r="D10661" s="422" t="s">
        <v>2023</v>
      </c>
      <c r="E10661" s="422" t="s">
        <v>14681</v>
      </c>
      <c r="F10661" s="438">
        <v>19240000</v>
      </c>
      <c r="G10661" s="423">
        <v>2023</v>
      </c>
      <c r="H10661" s="424">
        <f>VLOOKUP(G10661,[3]잔가율!$B$3:$C$33,2,FALSE)</f>
        <v>0.82599999999999996</v>
      </c>
      <c r="I10661" s="434">
        <f t="shared" si="166"/>
        <v>15892240</v>
      </c>
    </row>
    <row r="10662" spans="1:9">
      <c r="A10662" s="421">
        <v>10661</v>
      </c>
      <c r="B10662" s="422" t="s">
        <v>7711</v>
      </c>
      <c r="C10662" s="422" t="s">
        <v>11561</v>
      </c>
      <c r="D10662" s="422" t="s">
        <v>2023</v>
      </c>
      <c r="E10662" s="422" t="s">
        <v>14682</v>
      </c>
      <c r="F10662" s="438">
        <v>25760000</v>
      </c>
      <c r="G10662" s="423">
        <v>2023</v>
      </c>
      <c r="H10662" s="424">
        <f>VLOOKUP(G10662,[3]잔가율!$B$3:$C$33,2,FALSE)</f>
        <v>0.82599999999999996</v>
      </c>
      <c r="I10662" s="434">
        <f t="shared" si="166"/>
        <v>21277760</v>
      </c>
    </row>
    <row r="10663" spans="1:9">
      <c r="A10663" s="421">
        <v>10662</v>
      </c>
      <c r="B10663" s="422" t="s">
        <v>7711</v>
      </c>
      <c r="C10663" s="422" t="s">
        <v>11561</v>
      </c>
      <c r="D10663" s="422" t="s">
        <v>2023</v>
      </c>
      <c r="E10663" s="422" t="s">
        <v>14683</v>
      </c>
      <c r="F10663" s="438">
        <v>26500000</v>
      </c>
      <c r="G10663" s="423">
        <v>2023</v>
      </c>
      <c r="H10663" s="424">
        <f>VLOOKUP(G10663,[3]잔가율!$B$3:$C$33,2,FALSE)</f>
        <v>0.82599999999999996</v>
      </c>
      <c r="I10663" s="434">
        <f t="shared" si="166"/>
        <v>21889000</v>
      </c>
    </row>
    <row r="10664" spans="1:9">
      <c r="A10664" s="421">
        <v>10663</v>
      </c>
      <c r="B10664" s="422" t="s">
        <v>7711</v>
      </c>
      <c r="C10664" s="422" t="s">
        <v>11561</v>
      </c>
      <c r="D10664" s="422" t="s">
        <v>2023</v>
      </c>
      <c r="E10664" s="422" t="s">
        <v>14684</v>
      </c>
      <c r="F10664" s="438">
        <v>20500000</v>
      </c>
      <c r="G10664" s="423">
        <v>2023</v>
      </c>
      <c r="H10664" s="424">
        <f>VLOOKUP(G10664,[3]잔가율!$B$3:$C$33,2,FALSE)</f>
        <v>0.82599999999999996</v>
      </c>
      <c r="I10664" s="434">
        <f t="shared" si="166"/>
        <v>16933000</v>
      </c>
    </row>
    <row r="10665" spans="1:9">
      <c r="A10665" s="421">
        <v>10664</v>
      </c>
      <c r="B10665" s="422" t="s">
        <v>7711</v>
      </c>
      <c r="C10665" s="422" t="s">
        <v>11561</v>
      </c>
      <c r="D10665" s="422" t="s">
        <v>2023</v>
      </c>
      <c r="E10665" s="422" t="s">
        <v>14685</v>
      </c>
      <c r="F10665" s="438">
        <v>26110000</v>
      </c>
      <c r="G10665" s="423">
        <v>2023</v>
      </c>
      <c r="H10665" s="424">
        <f>VLOOKUP(G10665,[3]잔가율!$B$3:$C$33,2,FALSE)</f>
        <v>0.82599999999999996</v>
      </c>
      <c r="I10665" s="434">
        <f t="shared" si="166"/>
        <v>21566860</v>
      </c>
    </row>
    <row r="10666" spans="1:9">
      <c r="A10666" s="421">
        <v>10665</v>
      </c>
      <c r="B10666" s="422" t="s">
        <v>7711</v>
      </c>
      <c r="C10666" s="422" t="s">
        <v>11561</v>
      </c>
      <c r="D10666" s="422" t="s">
        <v>2023</v>
      </c>
      <c r="E10666" s="422" t="s">
        <v>14686</v>
      </c>
      <c r="F10666" s="438">
        <v>28100000</v>
      </c>
      <c r="G10666" s="423">
        <v>2023</v>
      </c>
      <c r="H10666" s="424">
        <f>VLOOKUP(G10666,[3]잔가율!$B$3:$C$33,2,FALSE)</f>
        <v>0.82599999999999996</v>
      </c>
      <c r="I10666" s="434">
        <f t="shared" si="166"/>
        <v>23210600</v>
      </c>
    </row>
    <row r="10667" spans="1:9">
      <c r="A10667" s="421">
        <v>10666</v>
      </c>
      <c r="B10667" s="422" t="s">
        <v>7711</v>
      </c>
      <c r="C10667" s="422" t="s">
        <v>11561</v>
      </c>
      <c r="D10667" s="422" t="s">
        <v>2023</v>
      </c>
      <c r="E10667" s="422" t="s">
        <v>14687</v>
      </c>
      <c r="F10667" s="438">
        <v>20360000</v>
      </c>
      <c r="G10667" s="423">
        <v>2023</v>
      </c>
      <c r="H10667" s="424">
        <f>VLOOKUP(G10667,[3]잔가율!$B$3:$C$33,2,FALSE)</f>
        <v>0.82599999999999996</v>
      </c>
      <c r="I10667" s="434">
        <f t="shared" si="166"/>
        <v>16817360</v>
      </c>
    </row>
    <row r="10668" spans="1:9">
      <c r="A10668" s="421">
        <v>10667</v>
      </c>
      <c r="B10668" s="422" t="s">
        <v>7711</v>
      </c>
      <c r="C10668" s="422" t="s">
        <v>11561</v>
      </c>
      <c r="D10668" s="422" t="s">
        <v>2023</v>
      </c>
      <c r="E10668" s="422" t="s">
        <v>14688</v>
      </c>
      <c r="F10668" s="438">
        <v>25020000</v>
      </c>
      <c r="G10668" s="423">
        <v>2023</v>
      </c>
      <c r="H10668" s="424">
        <f>VLOOKUP(G10668,[3]잔가율!$B$3:$C$33,2,FALSE)</f>
        <v>0.82599999999999996</v>
      </c>
      <c r="I10668" s="434">
        <f t="shared" si="166"/>
        <v>20666520</v>
      </c>
    </row>
    <row r="10669" spans="1:9">
      <c r="A10669" s="421">
        <v>10668</v>
      </c>
      <c r="B10669" s="422" t="s">
        <v>7711</v>
      </c>
      <c r="C10669" s="422" t="s">
        <v>11561</v>
      </c>
      <c r="D10669" s="422" t="s">
        <v>2023</v>
      </c>
      <c r="E10669" s="422" t="s">
        <v>14689</v>
      </c>
      <c r="F10669" s="438">
        <v>26370000</v>
      </c>
      <c r="G10669" s="423">
        <v>2023</v>
      </c>
      <c r="H10669" s="424">
        <f>VLOOKUP(G10669,[3]잔가율!$B$3:$C$33,2,FALSE)</f>
        <v>0.82599999999999996</v>
      </c>
      <c r="I10669" s="434">
        <f t="shared" si="166"/>
        <v>21781620</v>
      </c>
    </row>
    <row r="10670" spans="1:9">
      <c r="A10670" s="421">
        <v>10669</v>
      </c>
      <c r="B10670" s="422" t="s">
        <v>7711</v>
      </c>
      <c r="C10670" s="422" t="s">
        <v>11561</v>
      </c>
      <c r="D10670" s="422" t="s">
        <v>2023</v>
      </c>
      <c r="E10670" s="422" t="s">
        <v>14690</v>
      </c>
      <c r="F10670" s="438">
        <v>23470000</v>
      </c>
      <c r="G10670" s="423">
        <v>2023</v>
      </c>
      <c r="H10670" s="424">
        <f>VLOOKUP(G10670,[3]잔가율!$B$3:$C$33,2,FALSE)</f>
        <v>0.82599999999999996</v>
      </c>
      <c r="I10670" s="434">
        <f t="shared" si="166"/>
        <v>19386220</v>
      </c>
    </row>
    <row r="10671" spans="1:9">
      <c r="A10671" s="421">
        <v>10670</v>
      </c>
      <c r="B10671" s="422" t="s">
        <v>7711</v>
      </c>
      <c r="C10671" s="422" t="s">
        <v>11561</v>
      </c>
      <c r="D10671" s="422" t="s">
        <v>2023</v>
      </c>
      <c r="E10671" s="422" t="s">
        <v>14691</v>
      </c>
      <c r="F10671" s="438">
        <v>25380000</v>
      </c>
      <c r="G10671" s="423">
        <v>2023</v>
      </c>
      <c r="H10671" s="424">
        <f>VLOOKUP(G10671,[3]잔가율!$B$3:$C$33,2,FALSE)</f>
        <v>0.82599999999999996</v>
      </c>
      <c r="I10671" s="434">
        <f t="shared" si="166"/>
        <v>20963880</v>
      </c>
    </row>
    <row r="10672" spans="1:9">
      <c r="A10672" s="421">
        <v>10671</v>
      </c>
      <c r="B10672" s="422" t="s">
        <v>7711</v>
      </c>
      <c r="C10672" s="422" t="s">
        <v>11561</v>
      </c>
      <c r="D10672" s="422" t="s">
        <v>2023</v>
      </c>
      <c r="E10672" s="422" t="s">
        <v>14692</v>
      </c>
      <c r="F10672" s="438">
        <v>28880000</v>
      </c>
      <c r="G10672" s="423">
        <v>2023</v>
      </c>
      <c r="H10672" s="424">
        <f>VLOOKUP(G10672,[3]잔가율!$B$3:$C$33,2,FALSE)</f>
        <v>0.82599999999999996</v>
      </c>
      <c r="I10672" s="434">
        <f t="shared" si="166"/>
        <v>23854880</v>
      </c>
    </row>
    <row r="10673" spans="1:9">
      <c r="A10673" s="421">
        <v>10672</v>
      </c>
      <c r="B10673" s="422" t="s">
        <v>7711</v>
      </c>
      <c r="C10673" s="422" t="s">
        <v>11561</v>
      </c>
      <c r="D10673" s="422" t="s">
        <v>2023</v>
      </c>
      <c r="E10673" s="422" t="s">
        <v>14693</v>
      </c>
      <c r="F10673" s="438">
        <v>23790000</v>
      </c>
      <c r="G10673" s="423">
        <v>2023</v>
      </c>
      <c r="H10673" s="424">
        <f>VLOOKUP(G10673,[3]잔가율!$B$3:$C$33,2,FALSE)</f>
        <v>0.82599999999999996</v>
      </c>
      <c r="I10673" s="434">
        <f t="shared" si="166"/>
        <v>19650540</v>
      </c>
    </row>
    <row r="10674" spans="1:9">
      <c r="A10674" s="421">
        <v>10673</v>
      </c>
      <c r="B10674" s="422" t="s">
        <v>7711</v>
      </c>
      <c r="C10674" s="422" t="s">
        <v>11561</v>
      </c>
      <c r="D10674" s="422" t="s">
        <v>2023</v>
      </c>
      <c r="E10674" s="422" t="s">
        <v>14694</v>
      </c>
      <c r="F10674" s="438">
        <v>26470000</v>
      </c>
      <c r="G10674" s="423">
        <v>2023</v>
      </c>
      <c r="H10674" s="424">
        <f>VLOOKUP(G10674,[3]잔가율!$B$3:$C$33,2,FALSE)</f>
        <v>0.82599999999999996</v>
      </c>
      <c r="I10674" s="434">
        <f t="shared" si="166"/>
        <v>21864220</v>
      </c>
    </row>
    <row r="10675" spans="1:9">
      <c r="A10675" s="421">
        <v>10674</v>
      </c>
      <c r="B10675" s="426" t="s">
        <v>7711</v>
      </c>
      <c r="C10675" s="426" t="s">
        <v>11561</v>
      </c>
      <c r="D10675" s="426" t="s">
        <v>2023</v>
      </c>
      <c r="E10675" s="426" t="s">
        <v>14695</v>
      </c>
      <c r="F10675" s="441">
        <v>23750000</v>
      </c>
      <c r="G10675" s="423">
        <v>2023</v>
      </c>
      <c r="H10675" s="424">
        <f>VLOOKUP(G10675,[3]잔가율!$B$3:$C$33,2,FALSE)</f>
        <v>0.82599999999999996</v>
      </c>
      <c r="I10675" s="434">
        <f t="shared" si="166"/>
        <v>19617500</v>
      </c>
    </row>
    <row r="10676" spans="1:9">
      <c r="A10676" s="421">
        <v>10675</v>
      </c>
      <c r="B10676" s="426" t="s">
        <v>7711</v>
      </c>
      <c r="C10676" s="426" t="s">
        <v>11561</v>
      </c>
      <c r="D10676" s="426" t="s">
        <v>2023</v>
      </c>
      <c r="E10676" s="426" t="s">
        <v>14696</v>
      </c>
      <c r="F10676" s="441">
        <v>25190000</v>
      </c>
      <c r="G10676" s="423">
        <v>2023</v>
      </c>
      <c r="H10676" s="424">
        <f>VLOOKUP(G10676,[3]잔가율!$B$3:$C$33,2,FALSE)</f>
        <v>0.82599999999999996</v>
      </c>
      <c r="I10676" s="434">
        <f t="shared" si="166"/>
        <v>20806940</v>
      </c>
    </row>
    <row r="10677" spans="1:9">
      <c r="A10677" s="421">
        <v>10676</v>
      </c>
      <c r="B10677" s="426" t="s">
        <v>7711</v>
      </c>
      <c r="C10677" s="426" t="s">
        <v>11561</v>
      </c>
      <c r="D10677" s="426" t="s">
        <v>2023</v>
      </c>
      <c r="E10677" s="426" t="s">
        <v>14697</v>
      </c>
      <c r="F10677" s="441">
        <v>26610000</v>
      </c>
      <c r="G10677" s="423">
        <v>2023</v>
      </c>
      <c r="H10677" s="424">
        <f>VLOOKUP(G10677,[3]잔가율!$B$3:$C$33,2,FALSE)</f>
        <v>0.82599999999999996</v>
      </c>
      <c r="I10677" s="434">
        <f t="shared" si="166"/>
        <v>21979860</v>
      </c>
    </row>
    <row r="10678" spans="1:9">
      <c r="A10678" s="421">
        <v>10677</v>
      </c>
      <c r="B10678" s="426" t="s">
        <v>7711</v>
      </c>
      <c r="C10678" s="426" t="s">
        <v>11561</v>
      </c>
      <c r="D10678" s="426" t="s">
        <v>2023</v>
      </c>
      <c r="E10678" s="426" t="s">
        <v>14698</v>
      </c>
      <c r="F10678" s="441">
        <v>26910000</v>
      </c>
      <c r="G10678" s="423">
        <v>2023</v>
      </c>
      <c r="H10678" s="424">
        <f>VLOOKUP(G10678,[3]잔가율!$B$3:$C$33,2,FALSE)</f>
        <v>0.82599999999999996</v>
      </c>
      <c r="I10678" s="434">
        <f t="shared" si="166"/>
        <v>22227660</v>
      </c>
    </row>
    <row r="10679" spans="1:9">
      <c r="A10679" s="421">
        <v>10678</v>
      </c>
      <c r="B10679" s="426" t="s">
        <v>7711</v>
      </c>
      <c r="C10679" s="426" t="s">
        <v>11561</v>
      </c>
      <c r="D10679" s="426" t="s">
        <v>2023</v>
      </c>
      <c r="E10679" s="426" t="s">
        <v>14699</v>
      </c>
      <c r="F10679" s="441">
        <v>29280000</v>
      </c>
      <c r="G10679" s="423">
        <v>2023</v>
      </c>
      <c r="H10679" s="424">
        <f>VLOOKUP(G10679,[3]잔가율!$B$3:$C$33,2,FALSE)</f>
        <v>0.82599999999999996</v>
      </c>
      <c r="I10679" s="434">
        <f t="shared" si="166"/>
        <v>24185280</v>
      </c>
    </row>
    <row r="10680" spans="1:9">
      <c r="A10680" s="421">
        <v>10679</v>
      </c>
      <c r="B10680" s="426" t="s">
        <v>7711</v>
      </c>
      <c r="C10680" s="426" t="s">
        <v>11561</v>
      </c>
      <c r="D10680" s="426" t="s">
        <v>2023</v>
      </c>
      <c r="E10680" s="426" t="s">
        <v>14700</v>
      </c>
      <c r="F10680" s="441">
        <v>25120000</v>
      </c>
      <c r="G10680" s="423">
        <v>2023</v>
      </c>
      <c r="H10680" s="424">
        <f>VLOOKUP(G10680,[3]잔가율!$B$3:$C$33,2,FALSE)</f>
        <v>0.82599999999999996</v>
      </c>
      <c r="I10680" s="434">
        <f t="shared" si="166"/>
        <v>20749120</v>
      </c>
    </row>
    <row r="10681" spans="1:9">
      <c r="A10681" s="421">
        <v>10680</v>
      </c>
      <c r="B10681" s="426" t="s">
        <v>7711</v>
      </c>
      <c r="C10681" s="426" t="s">
        <v>11561</v>
      </c>
      <c r="D10681" s="426" t="s">
        <v>2023</v>
      </c>
      <c r="E10681" s="426" t="s">
        <v>14701</v>
      </c>
      <c r="F10681" s="441">
        <v>26870000</v>
      </c>
      <c r="G10681" s="423">
        <v>2023</v>
      </c>
      <c r="H10681" s="424">
        <f>VLOOKUP(G10681,[3]잔가율!$B$3:$C$33,2,FALSE)</f>
        <v>0.82599999999999996</v>
      </c>
      <c r="I10681" s="434">
        <f t="shared" si="166"/>
        <v>22194620</v>
      </c>
    </row>
    <row r="10682" spans="1:9">
      <c r="A10682" s="421">
        <v>10681</v>
      </c>
      <c r="B10682" s="426" t="s">
        <v>7711</v>
      </c>
      <c r="C10682" s="426" t="s">
        <v>11561</v>
      </c>
      <c r="D10682" s="426" t="s">
        <v>2023</v>
      </c>
      <c r="E10682" s="426" t="s">
        <v>14702</v>
      </c>
      <c r="F10682" s="441">
        <v>27340000</v>
      </c>
      <c r="G10682" s="423">
        <v>2023</v>
      </c>
      <c r="H10682" s="424">
        <f>VLOOKUP(G10682,[3]잔가율!$B$3:$C$33,2,FALSE)</f>
        <v>0.82599999999999996</v>
      </c>
      <c r="I10682" s="434">
        <f t="shared" si="166"/>
        <v>22582840</v>
      </c>
    </row>
    <row r="10683" spans="1:9">
      <c r="A10683" s="421">
        <v>10682</v>
      </c>
      <c r="B10683" s="426" t="s">
        <v>7711</v>
      </c>
      <c r="C10683" s="426" t="s">
        <v>11561</v>
      </c>
      <c r="D10683" s="426" t="s">
        <v>2023</v>
      </c>
      <c r="E10683" s="426" t="s">
        <v>14703</v>
      </c>
      <c r="F10683" s="441">
        <v>29240000</v>
      </c>
      <c r="G10683" s="423">
        <v>2023</v>
      </c>
      <c r="H10683" s="424">
        <f>VLOOKUP(G10683,[3]잔가율!$B$3:$C$33,2,FALSE)</f>
        <v>0.82599999999999996</v>
      </c>
      <c r="I10683" s="434">
        <f t="shared" si="166"/>
        <v>24152240</v>
      </c>
    </row>
    <row r="10684" spans="1:9">
      <c r="A10684" s="421">
        <v>10683</v>
      </c>
      <c r="B10684" s="426" t="s">
        <v>7711</v>
      </c>
      <c r="C10684" s="426" t="s">
        <v>11561</v>
      </c>
      <c r="D10684" s="426" t="s">
        <v>2023</v>
      </c>
      <c r="E10684" s="426" t="s">
        <v>14704</v>
      </c>
      <c r="F10684" s="441">
        <v>25550000</v>
      </c>
      <c r="G10684" s="423">
        <v>2023</v>
      </c>
      <c r="H10684" s="424">
        <f>VLOOKUP(G10684,[3]잔가율!$B$3:$C$33,2,FALSE)</f>
        <v>0.82599999999999996</v>
      </c>
      <c r="I10684" s="434">
        <f t="shared" si="166"/>
        <v>21104300</v>
      </c>
    </row>
    <row r="10685" spans="1:9">
      <c r="A10685" s="421">
        <v>10684</v>
      </c>
      <c r="B10685" s="426" t="s">
        <v>7711</v>
      </c>
      <c r="C10685" s="426" t="s">
        <v>11561</v>
      </c>
      <c r="D10685" s="426" t="s">
        <v>2023</v>
      </c>
      <c r="E10685" s="426" t="s">
        <v>14705</v>
      </c>
      <c r="F10685" s="441">
        <v>26970000</v>
      </c>
      <c r="G10685" s="423">
        <v>2023</v>
      </c>
      <c r="H10685" s="424">
        <f>VLOOKUP(G10685,[3]잔가율!$B$3:$C$33,2,FALSE)</f>
        <v>0.82599999999999996</v>
      </c>
      <c r="I10685" s="434">
        <f t="shared" si="166"/>
        <v>22277220</v>
      </c>
    </row>
    <row r="10686" spans="1:9">
      <c r="A10686" s="421">
        <v>10685</v>
      </c>
      <c r="B10686" s="426" t="s">
        <v>7711</v>
      </c>
      <c r="C10686" s="426" t="s">
        <v>11561</v>
      </c>
      <c r="D10686" s="426" t="s">
        <v>2023</v>
      </c>
      <c r="E10686" s="426" t="s">
        <v>14706</v>
      </c>
      <c r="F10686" s="441">
        <v>28380000</v>
      </c>
      <c r="G10686" s="423">
        <v>2023</v>
      </c>
      <c r="H10686" s="424">
        <f>VLOOKUP(G10686,[3]잔가율!$B$3:$C$33,2,FALSE)</f>
        <v>0.82599999999999996</v>
      </c>
      <c r="I10686" s="434">
        <f t="shared" si="166"/>
        <v>23441880</v>
      </c>
    </row>
    <row r="10687" spans="1:9">
      <c r="A10687" s="421">
        <v>10686</v>
      </c>
      <c r="B10687" s="426" t="s">
        <v>7711</v>
      </c>
      <c r="C10687" s="426" t="s">
        <v>11561</v>
      </c>
      <c r="D10687" s="426" t="s">
        <v>2023</v>
      </c>
      <c r="E10687" s="426" t="s">
        <v>14707</v>
      </c>
      <c r="F10687" s="441">
        <v>28720000</v>
      </c>
      <c r="G10687" s="423">
        <v>2023</v>
      </c>
      <c r="H10687" s="424">
        <f>VLOOKUP(G10687,[3]잔가율!$B$3:$C$33,2,FALSE)</f>
        <v>0.82599999999999996</v>
      </c>
      <c r="I10687" s="434">
        <f t="shared" si="166"/>
        <v>23722720</v>
      </c>
    </row>
    <row r="10688" spans="1:9">
      <c r="A10688" s="421">
        <v>10687</v>
      </c>
      <c r="B10688" s="426" t="s">
        <v>7711</v>
      </c>
      <c r="C10688" s="426" t="s">
        <v>11561</v>
      </c>
      <c r="D10688" s="426" t="s">
        <v>2023</v>
      </c>
      <c r="E10688" s="426" t="s">
        <v>14708</v>
      </c>
      <c r="F10688" s="441">
        <v>25510000</v>
      </c>
      <c r="G10688" s="423">
        <v>2023</v>
      </c>
      <c r="H10688" s="424">
        <f>VLOOKUP(G10688,[3]잔가율!$B$3:$C$33,2,FALSE)</f>
        <v>0.82599999999999996</v>
      </c>
      <c r="I10688" s="434">
        <f t="shared" si="166"/>
        <v>21071260</v>
      </c>
    </row>
    <row r="10689" spans="1:9">
      <c r="A10689" s="421">
        <v>10688</v>
      </c>
      <c r="B10689" s="426" t="s">
        <v>7711</v>
      </c>
      <c r="C10689" s="426" t="s">
        <v>11561</v>
      </c>
      <c r="D10689" s="426" t="s">
        <v>2023</v>
      </c>
      <c r="E10689" s="426" t="s">
        <v>14709</v>
      </c>
      <c r="F10689" s="441">
        <v>27360000</v>
      </c>
      <c r="G10689" s="423">
        <v>2023</v>
      </c>
      <c r="H10689" s="424">
        <f>VLOOKUP(G10689,[3]잔가율!$B$3:$C$33,2,FALSE)</f>
        <v>0.82599999999999996</v>
      </c>
      <c r="I10689" s="434">
        <f t="shared" si="166"/>
        <v>22599360</v>
      </c>
    </row>
    <row r="10690" spans="1:9">
      <c r="A10690" s="421">
        <v>10689</v>
      </c>
      <c r="B10690" s="426" t="s">
        <v>7711</v>
      </c>
      <c r="C10690" s="426" t="s">
        <v>11561</v>
      </c>
      <c r="D10690" s="426" t="s">
        <v>2023</v>
      </c>
      <c r="E10690" s="426" t="s">
        <v>14710</v>
      </c>
      <c r="F10690" s="441">
        <v>27810000</v>
      </c>
      <c r="G10690" s="423">
        <v>2023</v>
      </c>
      <c r="H10690" s="424">
        <f>VLOOKUP(G10690,[3]잔가율!$B$3:$C$33,2,FALSE)</f>
        <v>0.82599999999999996</v>
      </c>
      <c r="I10690" s="434">
        <f t="shared" ref="I10690:I10753" si="167">ROUNDDOWN(F10690*H10690,0)</f>
        <v>22971060</v>
      </c>
    </row>
    <row r="10691" spans="1:9">
      <c r="A10691" s="421">
        <v>10690</v>
      </c>
      <c r="B10691" s="425" t="s">
        <v>7711</v>
      </c>
      <c r="C10691" s="425" t="s">
        <v>11561</v>
      </c>
      <c r="D10691" s="425" t="s">
        <v>2023</v>
      </c>
      <c r="E10691" s="425" t="s">
        <v>14711</v>
      </c>
      <c r="F10691" s="443">
        <v>23940000</v>
      </c>
      <c r="G10691" s="423">
        <v>2023</v>
      </c>
      <c r="H10691" s="424">
        <f>VLOOKUP(G10691,[3]잔가율!$B$3:$C$33,2,FALSE)</f>
        <v>0.82599999999999996</v>
      </c>
      <c r="I10691" s="434">
        <f t="shared" si="167"/>
        <v>19774440</v>
      </c>
    </row>
    <row r="10692" spans="1:9">
      <c r="A10692" s="421">
        <v>10691</v>
      </c>
      <c r="B10692" s="425" t="s">
        <v>7711</v>
      </c>
      <c r="C10692" s="425" t="s">
        <v>11561</v>
      </c>
      <c r="D10692" s="425" t="s">
        <v>2023</v>
      </c>
      <c r="E10692" s="425" t="s">
        <v>14712</v>
      </c>
      <c r="F10692" s="443">
        <v>26130000</v>
      </c>
      <c r="G10692" s="423">
        <v>2023</v>
      </c>
      <c r="H10692" s="424">
        <f>VLOOKUP(G10692,[3]잔가율!$B$3:$C$33,2,FALSE)</f>
        <v>0.82599999999999996</v>
      </c>
      <c r="I10692" s="434">
        <f t="shared" si="167"/>
        <v>21583380</v>
      </c>
    </row>
    <row r="10693" spans="1:9">
      <c r="A10693" s="421">
        <v>10692</v>
      </c>
      <c r="B10693" s="425" t="s">
        <v>7711</v>
      </c>
      <c r="C10693" s="425" t="s">
        <v>11561</v>
      </c>
      <c r="D10693" s="425" t="s">
        <v>2023</v>
      </c>
      <c r="E10693" s="425" t="s">
        <v>14713</v>
      </c>
      <c r="F10693" s="443">
        <v>26310000</v>
      </c>
      <c r="G10693" s="423">
        <v>2023</v>
      </c>
      <c r="H10693" s="424">
        <f>VLOOKUP(G10693,[3]잔가율!$B$3:$C$33,2,FALSE)</f>
        <v>0.82599999999999996</v>
      </c>
      <c r="I10693" s="434">
        <f t="shared" si="167"/>
        <v>21732060</v>
      </c>
    </row>
    <row r="10694" spans="1:9">
      <c r="A10694" s="421">
        <v>10693</v>
      </c>
      <c r="B10694" s="425" t="s">
        <v>7711</v>
      </c>
      <c r="C10694" s="425" t="s">
        <v>11561</v>
      </c>
      <c r="D10694" s="425" t="s">
        <v>2023</v>
      </c>
      <c r="E10694" s="425" t="s">
        <v>14714</v>
      </c>
      <c r="F10694" s="443">
        <v>27590000</v>
      </c>
      <c r="G10694" s="423">
        <v>2023</v>
      </c>
      <c r="H10694" s="424">
        <f>VLOOKUP(G10694,[3]잔가율!$B$3:$C$33,2,FALSE)</f>
        <v>0.82599999999999996</v>
      </c>
      <c r="I10694" s="434">
        <f t="shared" si="167"/>
        <v>22789340</v>
      </c>
    </row>
    <row r="10695" spans="1:9">
      <c r="A10695" s="421">
        <v>10694</v>
      </c>
      <c r="B10695" s="425" t="s">
        <v>7711</v>
      </c>
      <c r="C10695" s="425" t="s">
        <v>11561</v>
      </c>
      <c r="D10695" s="425" t="s">
        <v>2023</v>
      </c>
      <c r="E10695" s="425" t="s">
        <v>14715</v>
      </c>
      <c r="F10695" s="443">
        <v>28080000</v>
      </c>
      <c r="G10695" s="423">
        <v>2023</v>
      </c>
      <c r="H10695" s="424">
        <f>VLOOKUP(G10695,[3]잔가율!$B$3:$C$33,2,FALSE)</f>
        <v>0.82599999999999996</v>
      </c>
      <c r="I10695" s="434">
        <f t="shared" si="167"/>
        <v>23194080</v>
      </c>
    </row>
    <row r="10696" spans="1:9">
      <c r="A10696" s="421">
        <v>10695</v>
      </c>
      <c r="B10696" s="425" t="s">
        <v>7711</v>
      </c>
      <c r="C10696" s="425" t="s">
        <v>11561</v>
      </c>
      <c r="D10696" s="425" t="s">
        <v>2023</v>
      </c>
      <c r="E10696" s="425" t="s">
        <v>14716</v>
      </c>
      <c r="F10696" s="443">
        <v>29850000</v>
      </c>
      <c r="G10696" s="423">
        <v>2023</v>
      </c>
      <c r="H10696" s="424">
        <f>VLOOKUP(G10696,[3]잔가율!$B$3:$C$33,2,FALSE)</f>
        <v>0.82599999999999996</v>
      </c>
      <c r="I10696" s="434">
        <f t="shared" si="167"/>
        <v>24656100</v>
      </c>
    </row>
    <row r="10697" spans="1:9">
      <c r="A10697" s="421">
        <v>10696</v>
      </c>
      <c r="B10697" s="426" t="s">
        <v>7711</v>
      </c>
      <c r="C10697" s="426" t="s">
        <v>11561</v>
      </c>
      <c r="D10697" s="426" t="s">
        <v>2023</v>
      </c>
      <c r="E10697" s="426" t="s">
        <v>14717</v>
      </c>
      <c r="F10697" s="441">
        <v>24070000</v>
      </c>
      <c r="G10697" s="423">
        <v>2023</v>
      </c>
      <c r="H10697" s="424">
        <f>VLOOKUP(G10697,[3]잔가율!$B$3:$C$33,2,FALSE)</f>
        <v>0.82599999999999996</v>
      </c>
      <c r="I10697" s="434">
        <f t="shared" si="167"/>
        <v>19881820</v>
      </c>
    </row>
    <row r="10698" spans="1:9">
      <c r="A10698" s="421">
        <v>10697</v>
      </c>
      <c r="B10698" s="426" t="s">
        <v>7711</v>
      </c>
      <c r="C10698" s="426" t="s">
        <v>11561</v>
      </c>
      <c r="D10698" s="426" t="s">
        <v>2023</v>
      </c>
      <c r="E10698" s="426" t="s">
        <v>14718</v>
      </c>
      <c r="F10698" s="441">
        <v>27570000</v>
      </c>
      <c r="G10698" s="423">
        <v>2023</v>
      </c>
      <c r="H10698" s="424">
        <f>VLOOKUP(G10698,[3]잔가율!$B$3:$C$33,2,FALSE)</f>
        <v>0.82599999999999996</v>
      </c>
      <c r="I10698" s="434">
        <f t="shared" si="167"/>
        <v>22772820</v>
      </c>
    </row>
    <row r="10699" spans="1:9">
      <c r="A10699" s="421">
        <v>10698</v>
      </c>
      <c r="B10699" s="426" t="s">
        <v>7711</v>
      </c>
      <c r="C10699" s="426" t="s">
        <v>11561</v>
      </c>
      <c r="D10699" s="426" t="s">
        <v>2023</v>
      </c>
      <c r="E10699" s="426" t="s">
        <v>14719</v>
      </c>
      <c r="F10699" s="441">
        <v>29100000</v>
      </c>
      <c r="G10699" s="423">
        <v>2023</v>
      </c>
      <c r="H10699" s="424">
        <f>VLOOKUP(G10699,[3]잔가율!$B$3:$C$33,2,FALSE)</f>
        <v>0.82599999999999996</v>
      </c>
      <c r="I10699" s="434">
        <f t="shared" si="167"/>
        <v>24036600</v>
      </c>
    </row>
    <row r="10700" spans="1:9">
      <c r="A10700" s="421">
        <v>10699</v>
      </c>
      <c r="B10700" s="426" t="s">
        <v>7711</v>
      </c>
      <c r="C10700" s="426" t="s">
        <v>11561</v>
      </c>
      <c r="D10700" s="426" t="s">
        <v>2023</v>
      </c>
      <c r="E10700" s="426" t="s">
        <v>14720</v>
      </c>
      <c r="F10700" s="441">
        <v>30430000</v>
      </c>
      <c r="G10700" s="423">
        <v>2023</v>
      </c>
      <c r="H10700" s="424">
        <f>VLOOKUP(G10700,[3]잔가율!$B$3:$C$33,2,FALSE)</f>
        <v>0.82599999999999996</v>
      </c>
      <c r="I10700" s="434">
        <f t="shared" si="167"/>
        <v>25135180</v>
      </c>
    </row>
    <row r="10701" spans="1:9">
      <c r="A10701" s="421">
        <v>10700</v>
      </c>
      <c r="B10701" s="426" t="s">
        <v>7711</v>
      </c>
      <c r="C10701" s="426" t="s">
        <v>11561</v>
      </c>
      <c r="D10701" s="426" t="s">
        <v>2023</v>
      </c>
      <c r="E10701" s="426" t="s">
        <v>14721</v>
      </c>
      <c r="F10701" s="441">
        <v>24320000</v>
      </c>
      <c r="G10701" s="423">
        <v>2023</v>
      </c>
      <c r="H10701" s="424">
        <f>VLOOKUP(G10701,[3]잔가율!$B$3:$C$33,2,FALSE)</f>
        <v>0.82599999999999996</v>
      </c>
      <c r="I10701" s="434">
        <f t="shared" si="167"/>
        <v>20088320</v>
      </c>
    </row>
    <row r="10702" spans="1:9">
      <c r="A10702" s="421">
        <v>10701</v>
      </c>
      <c r="B10702" s="426" t="s">
        <v>7711</v>
      </c>
      <c r="C10702" s="426" t="s">
        <v>11561</v>
      </c>
      <c r="D10702" s="426" t="s">
        <v>2023</v>
      </c>
      <c r="E10702" s="426" t="s">
        <v>14722</v>
      </c>
      <c r="F10702" s="441">
        <v>26870000</v>
      </c>
      <c r="G10702" s="423">
        <v>2023</v>
      </c>
      <c r="H10702" s="424">
        <f>VLOOKUP(G10702,[3]잔가율!$B$3:$C$33,2,FALSE)</f>
        <v>0.82599999999999996</v>
      </c>
      <c r="I10702" s="434">
        <f t="shared" si="167"/>
        <v>22194620</v>
      </c>
    </row>
    <row r="10703" spans="1:9">
      <c r="A10703" s="421">
        <v>10702</v>
      </c>
      <c r="B10703" s="426" t="s">
        <v>7711</v>
      </c>
      <c r="C10703" s="426" t="s">
        <v>11561</v>
      </c>
      <c r="D10703" s="426" t="s">
        <v>2023</v>
      </c>
      <c r="E10703" s="426" t="s">
        <v>14723</v>
      </c>
      <c r="F10703" s="441">
        <v>27540000</v>
      </c>
      <c r="G10703" s="423">
        <v>2023</v>
      </c>
      <c r="H10703" s="424">
        <f>VLOOKUP(G10703,[3]잔가율!$B$3:$C$33,2,FALSE)</f>
        <v>0.82599999999999996</v>
      </c>
      <c r="I10703" s="434">
        <f t="shared" si="167"/>
        <v>22748040</v>
      </c>
    </row>
    <row r="10704" spans="1:9">
      <c r="A10704" s="421">
        <v>10703</v>
      </c>
      <c r="B10704" s="426" t="s">
        <v>7711</v>
      </c>
      <c r="C10704" s="426" t="s">
        <v>11561</v>
      </c>
      <c r="D10704" s="426" t="s">
        <v>2023</v>
      </c>
      <c r="E10704" s="426" t="s">
        <v>14724</v>
      </c>
      <c r="F10704" s="441">
        <v>28420000</v>
      </c>
      <c r="G10704" s="423">
        <v>2023</v>
      </c>
      <c r="H10704" s="424">
        <f>VLOOKUP(G10704,[3]잔가율!$B$3:$C$33,2,FALSE)</f>
        <v>0.82599999999999996</v>
      </c>
      <c r="I10704" s="434">
        <f t="shared" si="167"/>
        <v>23474920</v>
      </c>
    </row>
    <row r="10705" spans="1:9">
      <c r="A10705" s="421">
        <v>10704</v>
      </c>
      <c r="B10705" s="426" t="s">
        <v>7711</v>
      </c>
      <c r="C10705" s="426" t="s">
        <v>11561</v>
      </c>
      <c r="D10705" s="426" t="s">
        <v>2023</v>
      </c>
      <c r="E10705" s="426" t="s">
        <v>14725</v>
      </c>
      <c r="F10705" s="441">
        <v>30800000</v>
      </c>
      <c r="G10705" s="423">
        <v>2023</v>
      </c>
      <c r="H10705" s="424">
        <f>VLOOKUP(G10705,[3]잔가율!$B$3:$C$33,2,FALSE)</f>
        <v>0.82599999999999996</v>
      </c>
      <c r="I10705" s="434">
        <f t="shared" si="167"/>
        <v>25440800</v>
      </c>
    </row>
    <row r="10706" spans="1:9">
      <c r="A10706" s="421">
        <v>10705</v>
      </c>
      <c r="B10706" s="425" t="s">
        <v>7711</v>
      </c>
      <c r="C10706" s="425" t="s">
        <v>11561</v>
      </c>
      <c r="D10706" s="425" t="s">
        <v>2023</v>
      </c>
      <c r="E10706" s="425" t="s">
        <v>14726</v>
      </c>
      <c r="F10706" s="443">
        <v>25140000</v>
      </c>
      <c r="G10706" s="423">
        <v>2023</v>
      </c>
      <c r="H10706" s="424">
        <f>VLOOKUP(G10706,[3]잔가율!$B$3:$C$33,2,FALSE)</f>
        <v>0.82599999999999996</v>
      </c>
      <c r="I10706" s="434">
        <f t="shared" si="167"/>
        <v>20765640</v>
      </c>
    </row>
    <row r="10707" spans="1:9">
      <c r="A10707" s="421">
        <v>10706</v>
      </c>
      <c r="B10707" s="425" t="s">
        <v>7711</v>
      </c>
      <c r="C10707" s="425" t="s">
        <v>11561</v>
      </c>
      <c r="D10707" s="425" t="s">
        <v>2023</v>
      </c>
      <c r="E10707" s="425" t="s">
        <v>14727</v>
      </c>
      <c r="F10707" s="443">
        <v>27780000</v>
      </c>
      <c r="G10707" s="423">
        <v>2023</v>
      </c>
      <c r="H10707" s="424">
        <f>VLOOKUP(G10707,[3]잔가율!$B$3:$C$33,2,FALSE)</f>
        <v>0.82599999999999996</v>
      </c>
      <c r="I10707" s="434">
        <f t="shared" si="167"/>
        <v>22946280</v>
      </c>
    </row>
    <row r="10708" spans="1:9">
      <c r="A10708" s="421">
        <v>10707</v>
      </c>
      <c r="B10708" s="425" t="s">
        <v>7711</v>
      </c>
      <c r="C10708" s="425" t="s">
        <v>11561</v>
      </c>
      <c r="D10708" s="425" t="s">
        <v>2023</v>
      </c>
      <c r="E10708" s="425" t="s">
        <v>14728</v>
      </c>
      <c r="F10708" s="443">
        <v>28100000</v>
      </c>
      <c r="G10708" s="423">
        <v>2023</v>
      </c>
      <c r="H10708" s="424">
        <f>VLOOKUP(G10708,[3]잔가율!$B$3:$C$33,2,FALSE)</f>
        <v>0.82599999999999996</v>
      </c>
      <c r="I10708" s="434">
        <f t="shared" si="167"/>
        <v>23210600</v>
      </c>
    </row>
    <row r="10709" spans="1:9">
      <c r="A10709" s="421">
        <v>10708</v>
      </c>
      <c r="B10709" s="426" t="s">
        <v>7711</v>
      </c>
      <c r="C10709" s="426" t="s">
        <v>11561</v>
      </c>
      <c r="D10709" s="426" t="s">
        <v>2023</v>
      </c>
      <c r="E10709" s="426" t="s">
        <v>14729</v>
      </c>
      <c r="F10709" s="441">
        <v>30100000</v>
      </c>
      <c r="G10709" s="423">
        <v>2023</v>
      </c>
      <c r="H10709" s="424">
        <f>VLOOKUP(G10709,[3]잔가율!$B$3:$C$33,2,FALSE)</f>
        <v>0.82599999999999996</v>
      </c>
      <c r="I10709" s="434">
        <f t="shared" si="167"/>
        <v>24862600</v>
      </c>
    </row>
    <row r="10710" spans="1:9">
      <c r="A10710" s="421">
        <v>10709</v>
      </c>
      <c r="B10710" s="425" t="s">
        <v>7711</v>
      </c>
      <c r="C10710" s="425" t="s">
        <v>11561</v>
      </c>
      <c r="D10710" s="425" t="s">
        <v>2023</v>
      </c>
      <c r="E10710" s="425" t="s">
        <v>14730</v>
      </c>
      <c r="F10710" s="443">
        <v>30140000</v>
      </c>
      <c r="G10710" s="423">
        <v>2023</v>
      </c>
      <c r="H10710" s="424">
        <f>VLOOKUP(G10710,[3]잔가율!$B$3:$C$33,2,FALSE)</f>
        <v>0.82599999999999996</v>
      </c>
      <c r="I10710" s="434">
        <f t="shared" si="167"/>
        <v>24895640</v>
      </c>
    </row>
    <row r="10711" spans="1:9">
      <c r="A10711" s="421">
        <v>10710</v>
      </c>
      <c r="B10711" s="426" t="s">
        <v>7711</v>
      </c>
      <c r="C10711" s="426" t="s">
        <v>11561</v>
      </c>
      <c r="D10711" s="426" t="s">
        <v>2023</v>
      </c>
      <c r="E10711" s="426" t="s">
        <v>14731</v>
      </c>
      <c r="F10711" s="441">
        <v>25400000</v>
      </c>
      <c r="G10711" s="423">
        <v>2023</v>
      </c>
      <c r="H10711" s="424">
        <f>VLOOKUP(G10711,[3]잔가율!$B$3:$C$33,2,FALSE)</f>
        <v>0.82599999999999996</v>
      </c>
      <c r="I10711" s="434">
        <f t="shared" si="167"/>
        <v>20980400</v>
      </c>
    </row>
    <row r="10712" spans="1:9">
      <c r="A10712" s="421">
        <v>10711</v>
      </c>
      <c r="B10712" s="426" t="s">
        <v>7711</v>
      </c>
      <c r="C10712" s="426" t="s">
        <v>11561</v>
      </c>
      <c r="D10712" s="426" t="s">
        <v>2023</v>
      </c>
      <c r="E10712" s="426" t="s">
        <v>14732</v>
      </c>
      <c r="F10712" s="441">
        <v>28720000</v>
      </c>
      <c r="G10712" s="423">
        <v>2023</v>
      </c>
      <c r="H10712" s="424">
        <f>VLOOKUP(G10712,[3]잔가율!$B$3:$C$33,2,FALSE)</f>
        <v>0.82599999999999996</v>
      </c>
      <c r="I10712" s="434">
        <f t="shared" si="167"/>
        <v>23722720</v>
      </c>
    </row>
    <row r="10713" spans="1:9">
      <c r="A10713" s="421">
        <v>10712</v>
      </c>
      <c r="B10713" s="426" t="s">
        <v>7711</v>
      </c>
      <c r="C10713" s="426" t="s">
        <v>11561</v>
      </c>
      <c r="D10713" s="426" t="s">
        <v>2023</v>
      </c>
      <c r="E10713" s="426" t="s">
        <v>14733</v>
      </c>
      <c r="F10713" s="441">
        <v>24910000</v>
      </c>
      <c r="G10713" s="423">
        <v>2023</v>
      </c>
      <c r="H10713" s="424">
        <f>VLOOKUP(G10713,[3]잔가율!$B$3:$C$33,2,FALSE)</f>
        <v>0.82599999999999996</v>
      </c>
      <c r="I10713" s="434">
        <f t="shared" si="167"/>
        <v>20575660</v>
      </c>
    </row>
    <row r="10714" spans="1:9">
      <c r="A10714" s="421">
        <v>10713</v>
      </c>
      <c r="B10714" s="426" t="s">
        <v>7711</v>
      </c>
      <c r="C10714" s="426" t="s">
        <v>11561</v>
      </c>
      <c r="D10714" s="426" t="s">
        <v>2023</v>
      </c>
      <c r="E10714" s="426" t="s">
        <v>14734</v>
      </c>
      <c r="F10714" s="441">
        <v>28520000</v>
      </c>
      <c r="G10714" s="423">
        <v>2023</v>
      </c>
      <c r="H10714" s="424">
        <f>VLOOKUP(G10714,[3]잔가율!$B$3:$C$33,2,FALSE)</f>
        <v>0.82599999999999996</v>
      </c>
      <c r="I10714" s="434">
        <f t="shared" si="167"/>
        <v>23557520</v>
      </c>
    </row>
    <row r="10715" spans="1:9">
      <c r="A10715" s="421">
        <v>10714</v>
      </c>
      <c r="B10715" s="426" t="s">
        <v>7711</v>
      </c>
      <c r="C10715" s="426" t="s">
        <v>11561</v>
      </c>
      <c r="D10715" s="426" t="s">
        <v>2023</v>
      </c>
      <c r="E10715" s="426" t="s">
        <v>14735</v>
      </c>
      <c r="F10715" s="441">
        <v>30100000</v>
      </c>
      <c r="G10715" s="423">
        <v>2023</v>
      </c>
      <c r="H10715" s="424">
        <f>VLOOKUP(G10715,[3]잔가율!$B$3:$C$33,2,FALSE)</f>
        <v>0.82599999999999996</v>
      </c>
      <c r="I10715" s="434">
        <f t="shared" si="167"/>
        <v>24862600</v>
      </c>
    </row>
    <row r="10716" spans="1:9">
      <c r="A10716" s="421">
        <v>10715</v>
      </c>
      <c r="B10716" s="426" t="s">
        <v>7711</v>
      </c>
      <c r="C10716" s="426" t="s">
        <v>11561</v>
      </c>
      <c r="D10716" s="426" t="s">
        <v>2023</v>
      </c>
      <c r="E10716" s="426" t="s">
        <v>14736</v>
      </c>
      <c r="F10716" s="441">
        <v>33470000</v>
      </c>
      <c r="G10716" s="423">
        <v>2023</v>
      </c>
      <c r="H10716" s="424">
        <f>VLOOKUP(G10716,[3]잔가율!$B$3:$C$33,2,FALSE)</f>
        <v>0.82599999999999996</v>
      </c>
      <c r="I10716" s="434">
        <f t="shared" si="167"/>
        <v>27646220</v>
      </c>
    </row>
    <row r="10717" spans="1:9">
      <c r="A10717" s="421">
        <v>10716</v>
      </c>
      <c r="B10717" s="422" t="s">
        <v>7711</v>
      </c>
      <c r="C10717" s="422" t="s">
        <v>11561</v>
      </c>
      <c r="D10717" s="422" t="s">
        <v>2023</v>
      </c>
      <c r="E10717" s="422" t="s">
        <v>14737</v>
      </c>
      <c r="F10717" s="438">
        <v>21090000</v>
      </c>
      <c r="G10717" s="423">
        <v>2023</v>
      </c>
      <c r="H10717" s="424">
        <f>VLOOKUP(G10717,[3]잔가율!$B$3:$C$33,2,FALSE)</f>
        <v>0.82599999999999996</v>
      </c>
      <c r="I10717" s="434">
        <f t="shared" si="167"/>
        <v>17420340</v>
      </c>
    </row>
    <row r="10718" spans="1:9">
      <c r="A10718" s="421">
        <v>10717</v>
      </c>
      <c r="B10718" s="422" t="s">
        <v>7711</v>
      </c>
      <c r="C10718" s="422" t="s">
        <v>11561</v>
      </c>
      <c r="D10718" s="422" t="s">
        <v>2023</v>
      </c>
      <c r="E10718" s="422" t="s">
        <v>14738</v>
      </c>
      <c r="F10718" s="438">
        <v>22100000</v>
      </c>
      <c r="G10718" s="423">
        <v>2023</v>
      </c>
      <c r="H10718" s="424">
        <f>VLOOKUP(G10718,[3]잔가율!$B$3:$C$33,2,FALSE)</f>
        <v>0.82599999999999996</v>
      </c>
      <c r="I10718" s="434">
        <f t="shared" si="167"/>
        <v>18254600</v>
      </c>
    </row>
    <row r="10719" spans="1:9">
      <c r="A10719" s="421">
        <v>10718</v>
      </c>
      <c r="B10719" s="422" t="s">
        <v>7711</v>
      </c>
      <c r="C10719" s="422" t="s">
        <v>11561</v>
      </c>
      <c r="D10719" s="422" t="s">
        <v>2023</v>
      </c>
      <c r="E10719" s="422" t="s">
        <v>14739</v>
      </c>
      <c r="F10719" s="438">
        <v>22940000</v>
      </c>
      <c r="G10719" s="423">
        <v>2023</v>
      </c>
      <c r="H10719" s="424">
        <f>VLOOKUP(G10719,[3]잔가율!$B$3:$C$33,2,FALSE)</f>
        <v>0.82599999999999996</v>
      </c>
      <c r="I10719" s="434">
        <f t="shared" si="167"/>
        <v>18948440</v>
      </c>
    </row>
    <row r="10720" spans="1:9">
      <c r="A10720" s="421">
        <v>10719</v>
      </c>
      <c r="B10720" s="422" t="s">
        <v>7711</v>
      </c>
      <c r="C10720" s="422" t="s">
        <v>11561</v>
      </c>
      <c r="D10720" s="422" t="s">
        <v>2023</v>
      </c>
      <c r="E10720" s="422" t="s">
        <v>14740</v>
      </c>
      <c r="F10720" s="438">
        <v>23130000</v>
      </c>
      <c r="G10720" s="423">
        <v>2023</v>
      </c>
      <c r="H10720" s="424">
        <f>VLOOKUP(G10720,[3]잔가율!$B$3:$C$33,2,FALSE)</f>
        <v>0.82599999999999996</v>
      </c>
      <c r="I10720" s="434">
        <f t="shared" si="167"/>
        <v>19105380</v>
      </c>
    </row>
    <row r="10721" spans="1:9">
      <c r="A10721" s="421">
        <v>10720</v>
      </c>
      <c r="B10721" s="422" t="s">
        <v>7711</v>
      </c>
      <c r="C10721" s="422" t="s">
        <v>11561</v>
      </c>
      <c r="D10721" s="422" t="s">
        <v>2023</v>
      </c>
      <c r="E10721" s="422" t="s">
        <v>14741</v>
      </c>
      <c r="F10721" s="438">
        <v>20790000</v>
      </c>
      <c r="G10721" s="423">
        <v>2023</v>
      </c>
      <c r="H10721" s="424">
        <f>VLOOKUP(G10721,[3]잔가율!$B$3:$C$33,2,FALSE)</f>
        <v>0.82599999999999996</v>
      </c>
      <c r="I10721" s="434">
        <f t="shared" si="167"/>
        <v>17172540</v>
      </c>
    </row>
    <row r="10722" spans="1:9">
      <c r="A10722" s="421">
        <v>10721</v>
      </c>
      <c r="B10722" s="422" t="s">
        <v>7711</v>
      </c>
      <c r="C10722" s="422" t="s">
        <v>11561</v>
      </c>
      <c r="D10722" s="422" t="s">
        <v>2023</v>
      </c>
      <c r="E10722" s="422" t="s">
        <v>14742</v>
      </c>
      <c r="F10722" s="438">
        <v>22530000</v>
      </c>
      <c r="G10722" s="423">
        <v>2023</v>
      </c>
      <c r="H10722" s="424">
        <f>VLOOKUP(G10722,[3]잔가율!$B$3:$C$33,2,FALSE)</f>
        <v>0.82599999999999996</v>
      </c>
      <c r="I10722" s="434">
        <f t="shared" si="167"/>
        <v>18609780</v>
      </c>
    </row>
    <row r="10723" spans="1:9">
      <c r="A10723" s="421">
        <v>10722</v>
      </c>
      <c r="B10723" s="422" t="s">
        <v>7711</v>
      </c>
      <c r="C10723" s="422" t="s">
        <v>11561</v>
      </c>
      <c r="D10723" s="422" t="s">
        <v>2023</v>
      </c>
      <c r="E10723" s="422" t="s">
        <v>14743</v>
      </c>
      <c r="F10723" s="438">
        <v>23200000</v>
      </c>
      <c r="G10723" s="423">
        <v>2023</v>
      </c>
      <c r="H10723" s="424">
        <f>VLOOKUP(G10723,[3]잔가율!$B$3:$C$33,2,FALSE)</f>
        <v>0.82599999999999996</v>
      </c>
      <c r="I10723" s="434">
        <f t="shared" si="167"/>
        <v>19163200</v>
      </c>
    </row>
    <row r="10724" spans="1:9">
      <c r="A10724" s="421">
        <v>10723</v>
      </c>
      <c r="B10724" s="422" t="s">
        <v>7711</v>
      </c>
      <c r="C10724" s="422" t="s">
        <v>11561</v>
      </c>
      <c r="D10724" s="422" t="s">
        <v>2023</v>
      </c>
      <c r="E10724" s="422" t="s">
        <v>14744</v>
      </c>
      <c r="F10724" s="438">
        <v>24100000</v>
      </c>
      <c r="G10724" s="423">
        <v>2023</v>
      </c>
      <c r="H10724" s="424">
        <f>VLOOKUP(G10724,[3]잔가율!$B$3:$C$33,2,FALSE)</f>
        <v>0.82599999999999996</v>
      </c>
      <c r="I10724" s="434">
        <f t="shared" si="167"/>
        <v>19906600</v>
      </c>
    </row>
    <row r="10725" spans="1:9">
      <c r="A10725" s="421">
        <v>10724</v>
      </c>
      <c r="B10725" s="422" t="s">
        <v>7711</v>
      </c>
      <c r="C10725" s="422" t="s">
        <v>11561</v>
      </c>
      <c r="D10725" s="422" t="s">
        <v>2023</v>
      </c>
      <c r="E10725" s="422" t="s">
        <v>14745</v>
      </c>
      <c r="F10725" s="438">
        <v>24670000</v>
      </c>
      <c r="G10725" s="423">
        <v>2023</v>
      </c>
      <c r="H10725" s="424">
        <f>VLOOKUP(G10725,[3]잔가율!$B$3:$C$33,2,FALSE)</f>
        <v>0.82599999999999996</v>
      </c>
      <c r="I10725" s="434">
        <f t="shared" si="167"/>
        <v>20377420</v>
      </c>
    </row>
    <row r="10726" spans="1:9">
      <c r="A10726" s="421">
        <v>10725</v>
      </c>
      <c r="B10726" s="422" t="s">
        <v>7711</v>
      </c>
      <c r="C10726" s="422" t="s">
        <v>11561</v>
      </c>
      <c r="D10726" s="422" t="s">
        <v>2023</v>
      </c>
      <c r="E10726" s="422" t="s">
        <v>14746</v>
      </c>
      <c r="F10726" s="438">
        <v>21370000</v>
      </c>
      <c r="G10726" s="423">
        <v>2023</v>
      </c>
      <c r="H10726" s="424">
        <f>VLOOKUP(G10726,[3]잔가율!$B$3:$C$33,2,FALSE)</f>
        <v>0.82599999999999996</v>
      </c>
      <c r="I10726" s="434">
        <f t="shared" si="167"/>
        <v>17651620</v>
      </c>
    </row>
    <row r="10727" spans="1:9">
      <c r="A10727" s="421">
        <v>10726</v>
      </c>
      <c r="B10727" s="422" t="s">
        <v>7711</v>
      </c>
      <c r="C10727" s="422" t="s">
        <v>11561</v>
      </c>
      <c r="D10727" s="422" t="s">
        <v>2023</v>
      </c>
      <c r="E10727" s="422" t="s">
        <v>14747</v>
      </c>
      <c r="F10727" s="438">
        <v>21370000</v>
      </c>
      <c r="G10727" s="423">
        <v>2023</v>
      </c>
      <c r="H10727" s="424">
        <f>VLOOKUP(G10727,[3]잔가율!$B$3:$C$33,2,FALSE)</f>
        <v>0.82599999999999996</v>
      </c>
      <c r="I10727" s="434">
        <f t="shared" si="167"/>
        <v>17651620</v>
      </c>
    </row>
    <row r="10728" spans="1:9">
      <c r="A10728" s="421">
        <v>10727</v>
      </c>
      <c r="B10728" s="422" t="s">
        <v>7711</v>
      </c>
      <c r="C10728" s="422" t="s">
        <v>11561</v>
      </c>
      <c r="D10728" s="422" t="s">
        <v>2023</v>
      </c>
      <c r="E10728" s="422" t="s">
        <v>14748</v>
      </c>
      <c r="F10728" s="438">
        <v>24050000</v>
      </c>
      <c r="G10728" s="423">
        <v>2023</v>
      </c>
      <c r="H10728" s="424">
        <f>VLOOKUP(G10728,[3]잔가율!$B$3:$C$33,2,FALSE)</f>
        <v>0.82599999999999996</v>
      </c>
      <c r="I10728" s="434">
        <f t="shared" si="167"/>
        <v>19865300</v>
      </c>
    </row>
    <row r="10729" spans="1:9">
      <c r="A10729" s="421">
        <v>10728</v>
      </c>
      <c r="B10729" s="422" t="s">
        <v>7711</v>
      </c>
      <c r="C10729" s="422" t="s">
        <v>11561</v>
      </c>
      <c r="D10729" s="422" t="s">
        <v>2023</v>
      </c>
      <c r="E10729" s="422" t="s">
        <v>14749</v>
      </c>
      <c r="F10729" s="438">
        <v>24050000</v>
      </c>
      <c r="G10729" s="423">
        <v>2023</v>
      </c>
      <c r="H10729" s="424">
        <f>VLOOKUP(G10729,[3]잔가율!$B$3:$C$33,2,FALSE)</f>
        <v>0.82599999999999996</v>
      </c>
      <c r="I10729" s="434">
        <f t="shared" si="167"/>
        <v>19865300</v>
      </c>
    </row>
    <row r="10730" spans="1:9">
      <c r="A10730" s="421">
        <v>10729</v>
      </c>
      <c r="B10730" s="422" t="s">
        <v>15840</v>
      </c>
      <c r="C10730" s="422" t="s">
        <v>15861</v>
      </c>
      <c r="D10730" s="422" t="s">
        <v>2023</v>
      </c>
      <c r="E10730" s="422" t="s">
        <v>14750</v>
      </c>
      <c r="F10730" s="438">
        <v>20880000</v>
      </c>
      <c r="G10730" s="423">
        <v>2023</v>
      </c>
      <c r="H10730" s="424">
        <f>VLOOKUP(G10730,[3]잔가율!$B$3:$C$33,2,FALSE)</f>
        <v>0.82599999999999996</v>
      </c>
      <c r="I10730" s="434">
        <f t="shared" si="167"/>
        <v>17246880</v>
      </c>
    </row>
    <row r="10731" spans="1:9">
      <c r="A10731" s="421">
        <v>10730</v>
      </c>
      <c r="B10731" s="422" t="s">
        <v>15840</v>
      </c>
      <c r="C10731" s="422" t="s">
        <v>15861</v>
      </c>
      <c r="D10731" s="422" t="s">
        <v>2023</v>
      </c>
      <c r="E10731" s="422" t="s">
        <v>14751</v>
      </c>
      <c r="F10731" s="438">
        <v>20880000</v>
      </c>
      <c r="G10731" s="423">
        <v>2023</v>
      </c>
      <c r="H10731" s="424">
        <f>VLOOKUP(G10731,[3]잔가율!$B$3:$C$33,2,FALSE)</f>
        <v>0.82599999999999996</v>
      </c>
      <c r="I10731" s="434">
        <f t="shared" si="167"/>
        <v>17246880</v>
      </c>
    </row>
    <row r="10732" spans="1:9">
      <c r="A10732" s="421">
        <v>10731</v>
      </c>
      <c r="B10732" s="422" t="s">
        <v>15840</v>
      </c>
      <c r="C10732" s="422" t="s">
        <v>15861</v>
      </c>
      <c r="D10732" s="422" t="s">
        <v>2023</v>
      </c>
      <c r="E10732" s="422" t="s">
        <v>14752</v>
      </c>
      <c r="F10732" s="438">
        <v>22130000</v>
      </c>
      <c r="G10732" s="423">
        <v>2023</v>
      </c>
      <c r="H10732" s="424">
        <f>VLOOKUP(G10732,[3]잔가율!$B$3:$C$33,2,FALSE)</f>
        <v>0.82599999999999996</v>
      </c>
      <c r="I10732" s="434">
        <f t="shared" si="167"/>
        <v>18279380</v>
      </c>
    </row>
    <row r="10733" spans="1:9">
      <c r="A10733" s="421">
        <v>10732</v>
      </c>
      <c r="B10733" s="422" t="s">
        <v>15840</v>
      </c>
      <c r="C10733" s="422" t="s">
        <v>15861</v>
      </c>
      <c r="D10733" s="422" t="s">
        <v>2023</v>
      </c>
      <c r="E10733" s="422" t="s">
        <v>14753</v>
      </c>
      <c r="F10733" s="438">
        <v>22130000</v>
      </c>
      <c r="G10733" s="423">
        <v>2023</v>
      </c>
      <c r="H10733" s="424">
        <f>VLOOKUP(G10733,[3]잔가율!$B$3:$C$33,2,FALSE)</f>
        <v>0.82599999999999996</v>
      </c>
      <c r="I10733" s="434">
        <f t="shared" si="167"/>
        <v>18279380</v>
      </c>
    </row>
    <row r="10734" spans="1:9">
      <c r="A10734" s="421">
        <v>10733</v>
      </c>
      <c r="B10734" s="422" t="s">
        <v>15840</v>
      </c>
      <c r="C10734" s="422" t="s">
        <v>15861</v>
      </c>
      <c r="D10734" s="422" t="s">
        <v>2023</v>
      </c>
      <c r="E10734" s="422" t="s">
        <v>14754</v>
      </c>
      <c r="F10734" s="438">
        <v>26110000</v>
      </c>
      <c r="G10734" s="423">
        <v>2023</v>
      </c>
      <c r="H10734" s="424">
        <f>VLOOKUP(G10734,[3]잔가율!$B$3:$C$33,2,FALSE)</f>
        <v>0.82599999999999996</v>
      </c>
      <c r="I10734" s="434">
        <f t="shared" si="167"/>
        <v>21566860</v>
      </c>
    </row>
    <row r="10735" spans="1:9">
      <c r="A10735" s="421">
        <v>10734</v>
      </c>
      <c r="B10735" s="422" t="s">
        <v>7711</v>
      </c>
      <c r="C10735" s="422" t="s">
        <v>11561</v>
      </c>
      <c r="D10735" s="422" t="s">
        <v>2023</v>
      </c>
      <c r="E10735" s="422" t="s">
        <v>14755</v>
      </c>
      <c r="F10735" s="438">
        <v>23150000</v>
      </c>
      <c r="G10735" s="423">
        <v>2023</v>
      </c>
      <c r="H10735" s="424">
        <f>VLOOKUP(G10735,[3]잔가율!$B$3:$C$33,2,FALSE)</f>
        <v>0.82599999999999996</v>
      </c>
      <c r="I10735" s="434">
        <f t="shared" si="167"/>
        <v>19121900</v>
      </c>
    </row>
    <row r="10736" spans="1:9">
      <c r="A10736" s="421">
        <v>10735</v>
      </c>
      <c r="B10736" s="422" t="s">
        <v>7711</v>
      </c>
      <c r="C10736" s="422" t="s">
        <v>11561</v>
      </c>
      <c r="D10736" s="422" t="s">
        <v>2023</v>
      </c>
      <c r="E10736" s="422" t="s">
        <v>14756</v>
      </c>
      <c r="F10736" s="438">
        <v>23150000</v>
      </c>
      <c r="G10736" s="423">
        <v>2023</v>
      </c>
      <c r="H10736" s="424">
        <f>VLOOKUP(G10736,[3]잔가율!$B$3:$C$33,2,FALSE)</f>
        <v>0.82599999999999996</v>
      </c>
      <c r="I10736" s="434">
        <f t="shared" si="167"/>
        <v>19121900</v>
      </c>
    </row>
    <row r="10737" spans="1:9">
      <c r="A10737" s="421">
        <v>10736</v>
      </c>
      <c r="B10737" s="422" t="s">
        <v>7711</v>
      </c>
      <c r="C10737" s="422" t="s">
        <v>11561</v>
      </c>
      <c r="D10737" s="422" t="s">
        <v>2023</v>
      </c>
      <c r="E10737" s="422" t="s">
        <v>14757</v>
      </c>
      <c r="F10737" s="438">
        <v>25830000</v>
      </c>
      <c r="G10737" s="423">
        <v>2023</v>
      </c>
      <c r="H10737" s="424">
        <f>VLOOKUP(G10737,[3]잔가율!$B$3:$C$33,2,FALSE)</f>
        <v>0.82599999999999996</v>
      </c>
      <c r="I10737" s="434">
        <f t="shared" si="167"/>
        <v>21335580</v>
      </c>
    </row>
    <row r="10738" spans="1:9">
      <c r="A10738" s="421">
        <v>10737</v>
      </c>
      <c r="B10738" s="422" t="s">
        <v>7711</v>
      </c>
      <c r="C10738" s="422" t="s">
        <v>11561</v>
      </c>
      <c r="D10738" s="422" t="s">
        <v>2023</v>
      </c>
      <c r="E10738" s="422" t="s">
        <v>14758</v>
      </c>
      <c r="F10738" s="438">
        <v>27080000</v>
      </c>
      <c r="G10738" s="423">
        <v>2023</v>
      </c>
      <c r="H10738" s="424">
        <f>VLOOKUP(G10738,[3]잔가율!$B$3:$C$33,2,FALSE)</f>
        <v>0.82599999999999996</v>
      </c>
      <c r="I10738" s="434">
        <f t="shared" si="167"/>
        <v>22368080</v>
      </c>
    </row>
    <row r="10739" spans="1:9">
      <c r="A10739" s="421">
        <v>10738</v>
      </c>
      <c r="B10739" s="422" t="s">
        <v>15840</v>
      </c>
      <c r="C10739" s="422" t="s">
        <v>15861</v>
      </c>
      <c r="D10739" s="422" t="s">
        <v>2023</v>
      </c>
      <c r="E10739" s="422" t="s">
        <v>14759</v>
      </c>
      <c r="F10739" s="438">
        <v>22360000</v>
      </c>
      <c r="G10739" s="423">
        <v>2023</v>
      </c>
      <c r="H10739" s="424">
        <f>VLOOKUP(G10739,[3]잔가율!$B$3:$C$33,2,FALSE)</f>
        <v>0.82599999999999996</v>
      </c>
      <c r="I10739" s="434">
        <f t="shared" si="167"/>
        <v>18469360</v>
      </c>
    </row>
    <row r="10740" spans="1:9">
      <c r="A10740" s="421">
        <v>10739</v>
      </c>
      <c r="B10740" s="422" t="s">
        <v>15840</v>
      </c>
      <c r="C10740" s="422" t="s">
        <v>15861</v>
      </c>
      <c r="D10740" s="422" t="s">
        <v>2023</v>
      </c>
      <c r="E10740" s="422" t="s">
        <v>14760</v>
      </c>
      <c r="F10740" s="438">
        <v>22560000</v>
      </c>
      <c r="G10740" s="423">
        <v>2023</v>
      </c>
      <c r="H10740" s="424">
        <f>VLOOKUP(G10740,[3]잔가율!$B$3:$C$33,2,FALSE)</f>
        <v>0.82599999999999996</v>
      </c>
      <c r="I10740" s="434">
        <f t="shared" si="167"/>
        <v>18634560</v>
      </c>
    </row>
    <row r="10741" spans="1:9">
      <c r="A10741" s="421">
        <v>10740</v>
      </c>
      <c r="B10741" s="422" t="s">
        <v>15840</v>
      </c>
      <c r="C10741" s="422" t="s">
        <v>15861</v>
      </c>
      <c r="D10741" s="422" t="s">
        <v>2023</v>
      </c>
      <c r="E10741" s="422" t="s">
        <v>14761</v>
      </c>
      <c r="F10741" s="438">
        <v>23950000</v>
      </c>
      <c r="G10741" s="423">
        <v>2023</v>
      </c>
      <c r="H10741" s="424">
        <f>VLOOKUP(G10741,[3]잔가율!$B$3:$C$33,2,FALSE)</f>
        <v>0.82599999999999996</v>
      </c>
      <c r="I10741" s="434">
        <f t="shared" si="167"/>
        <v>19782700</v>
      </c>
    </row>
    <row r="10742" spans="1:9">
      <c r="A10742" s="421">
        <v>10741</v>
      </c>
      <c r="B10742" s="422" t="s">
        <v>15840</v>
      </c>
      <c r="C10742" s="422" t="s">
        <v>15861</v>
      </c>
      <c r="D10742" s="422" t="s">
        <v>2023</v>
      </c>
      <c r="E10742" s="422" t="s">
        <v>14762</v>
      </c>
      <c r="F10742" s="438">
        <v>23950000</v>
      </c>
      <c r="G10742" s="423">
        <v>2023</v>
      </c>
      <c r="H10742" s="424">
        <f>VLOOKUP(G10742,[3]잔가율!$B$3:$C$33,2,FALSE)</f>
        <v>0.82599999999999996</v>
      </c>
      <c r="I10742" s="434">
        <f t="shared" si="167"/>
        <v>19782700</v>
      </c>
    </row>
    <row r="10743" spans="1:9">
      <c r="A10743" s="421">
        <v>10742</v>
      </c>
      <c r="B10743" s="422" t="s">
        <v>15840</v>
      </c>
      <c r="C10743" s="422" t="s">
        <v>15861</v>
      </c>
      <c r="D10743" s="422" t="s">
        <v>2023</v>
      </c>
      <c r="E10743" s="422" t="s">
        <v>14763</v>
      </c>
      <c r="F10743" s="438">
        <v>28650000</v>
      </c>
      <c r="G10743" s="423">
        <v>2023</v>
      </c>
      <c r="H10743" s="424">
        <f>VLOOKUP(G10743,[3]잔가율!$B$3:$C$33,2,FALSE)</f>
        <v>0.82599999999999996</v>
      </c>
      <c r="I10743" s="434">
        <f t="shared" si="167"/>
        <v>23664900</v>
      </c>
    </row>
    <row r="10744" spans="1:9">
      <c r="A10744" s="421">
        <v>10743</v>
      </c>
      <c r="B10744" s="422" t="s">
        <v>7711</v>
      </c>
      <c r="C10744" s="422" t="s">
        <v>11561</v>
      </c>
      <c r="D10744" s="422" t="s">
        <v>2023</v>
      </c>
      <c r="E10744" s="422" t="s">
        <v>14764</v>
      </c>
      <c r="F10744" s="438">
        <v>23520000</v>
      </c>
      <c r="G10744" s="423">
        <v>2023</v>
      </c>
      <c r="H10744" s="424">
        <f>VLOOKUP(G10744,[3]잔가율!$B$3:$C$33,2,FALSE)</f>
        <v>0.82599999999999996</v>
      </c>
      <c r="I10744" s="434">
        <f t="shared" si="167"/>
        <v>19427520</v>
      </c>
    </row>
    <row r="10745" spans="1:9">
      <c r="A10745" s="421">
        <v>10744</v>
      </c>
      <c r="B10745" s="422" t="s">
        <v>7711</v>
      </c>
      <c r="C10745" s="422" t="s">
        <v>11561</v>
      </c>
      <c r="D10745" s="422" t="s">
        <v>2023</v>
      </c>
      <c r="E10745" s="422" t="s">
        <v>14765</v>
      </c>
      <c r="F10745" s="438">
        <v>23380000</v>
      </c>
      <c r="G10745" s="423">
        <v>2023</v>
      </c>
      <c r="H10745" s="424">
        <f>VLOOKUP(G10745,[3]잔가율!$B$3:$C$33,2,FALSE)</f>
        <v>0.82599999999999996</v>
      </c>
      <c r="I10745" s="434">
        <f t="shared" si="167"/>
        <v>19311880</v>
      </c>
    </row>
    <row r="10746" spans="1:9">
      <c r="A10746" s="421">
        <v>10745</v>
      </c>
      <c r="B10746" s="422" t="s">
        <v>7711</v>
      </c>
      <c r="C10746" s="422" t="s">
        <v>11561</v>
      </c>
      <c r="D10746" s="422" t="s">
        <v>2023</v>
      </c>
      <c r="E10746" s="422" t="s">
        <v>14766</v>
      </c>
      <c r="F10746" s="438">
        <v>22300000</v>
      </c>
      <c r="G10746" s="423">
        <v>2023</v>
      </c>
      <c r="H10746" s="424">
        <f>VLOOKUP(G10746,[3]잔가율!$B$3:$C$33,2,FALSE)</f>
        <v>0.82599999999999996</v>
      </c>
      <c r="I10746" s="434">
        <f t="shared" si="167"/>
        <v>18419800</v>
      </c>
    </row>
    <row r="10747" spans="1:9">
      <c r="A10747" s="421">
        <v>10746</v>
      </c>
      <c r="B10747" s="422" t="s">
        <v>7711</v>
      </c>
      <c r="C10747" s="422" t="s">
        <v>11561</v>
      </c>
      <c r="D10747" s="422" t="s">
        <v>2023</v>
      </c>
      <c r="E10747" s="422" t="s">
        <v>14767</v>
      </c>
      <c r="F10747" s="438">
        <v>22950000</v>
      </c>
      <c r="G10747" s="423">
        <v>2023</v>
      </c>
      <c r="H10747" s="424">
        <f>VLOOKUP(G10747,[3]잔가율!$B$3:$C$33,2,FALSE)</f>
        <v>0.82599999999999996</v>
      </c>
      <c r="I10747" s="434">
        <f t="shared" si="167"/>
        <v>18956700</v>
      </c>
    </row>
    <row r="10748" spans="1:9">
      <c r="A10748" s="421">
        <v>10747</v>
      </c>
      <c r="B10748" s="422" t="s">
        <v>7711</v>
      </c>
      <c r="C10748" s="422" t="s">
        <v>11561</v>
      </c>
      <c r="D10748" s="422" t="s">
        <v>2023</v>
      </c>
      <c r="E10748" s="422" t="s">
        <v>14768</v>
      </c>
      <c r="F10748" s="438">
        <v>21390000</v>
      </c>
      <c r="G10748" s="423">
        <v>2023</v>
      </c>
      <c r="H10748" s="424">
        <f>VLOOKUP(G10748,[3]잔가율!$B$3:$C$33,2,FALSE)</f>
        <v>0.82599999999999996</v>
      </c>
      <c r="I10748" s="434">
        <f t="shared" si="167"/>
        <v>17668140</v>
      </c>
    </row>
    <row r="10749" spans="1:9">
      <c r="A10749" s="421">
        <v>10748</v>
      </c>
      <c r="B10749" s="422" t="s">
        <v>7711</v>
      </c>
      <c r="C10749" s="422" t="s">
        <v>11561</v>
      </c>
      <c r="D10749" s="422" t="s">
        <v>2023</v>
      </c>
      <c r="E10749" s="422" t="s">
        <v>7666</v>
      </c>
      <c r="F10749" s="438">
        <v>23910000</v>
      </c>
      <c r="G10749" s="423">
        <v>2023</v>
      </c>
      <c r="H10749" s="424">
        <f>VLOOKUP(G10749,[3]잔가율!$B$3:$C$33,2,FALSE)</f>
        <v>0.82599999999999996</v>
      </c>
      <c r="I10749" s="434">
        <f t="shared" si="167"/>
        <v>19749660</v>
      </c>
    </row>
    <row r="10750" spans="1:9">
      <c r="A10750" s="421">
        <v>10749</v>
      </c>
      <c r="B10750" s="422" t="s">
        <v>7711</v>
      </c>
      <c r="C10750" s="422" t="s">
        <v>11561</v>
      </c>
      <c r="D10750" s="422" t="s">
        <v>2023</v>
      </c>
      <c r="E10750" s="422" t="s">
        <v>14769</v>
      </c>
      <c r="F10750" s="438">
        <v>22950000</v>
      </c>
      <c r="G10750" s="423">
        <v>2023</v>
      </c>
      <c r="H10750" s="424">
        <f>VLOOKUP(G10750,[3]잔가율!$B$3:$C$33,2,FALSE)</f>
        <v>0.82599999999999996</v>
      </c>
      <c r="I10750" s="434">
        <f t="shared" si="167"/>
        <v>18956700</v>
      </c>
    </row>
    <row r="10751" spans="1:9">
      <c r="A10751" s="421">
        <v>10750</v>
      </c>
      <c r="B10751" s="422" t="s">
        <v>7711</v>
      </c>
      <c r="C10751" s="422" t="s">
        <v>11561</v>
      </c>
      <c r="D10751" s="422" t="s">
        <v>2023</v>
      </c>
      <c r="E10751" s="422" t="s">
        <v>7667</v>
      </c>
      <c r="F10751" s="438">
        <v>26800000</v>
      </c>
      <c r="G10751" s="423">
        <v>2023</v>
      </c>
      <c r="H10751" s="424">
        <f>VLOOKUP(G10751,[3]잔가율!$B$3:$C$33,2,FALSE)</f>
        <v>0.82599999999999996</v>
      </c>
      <c r="I10751" s="434">
        <f t="shared" si="167"/>
        <v>22136800</v>
      </c>
    </row>
    <row r="10752" spans="1:9">
      <c r="A10752" s="421">
        <v>10751</v>
      </c>
      <c r="B10752" s="422" t="s">
        <v>7711</v>
      </c>
      <c r="C10752" s="422" t="s">
        <v>11561</v>
      </c>
      <c r="D10752" s="422" t="s">
        <v>2023</v>
      </c>
      <c r="E10752" s="422" t="s">
        <v>14770</v>
      </c>
      <c r="F10752" s="438">
        <v>21600000</v>
      </c>
      <c r="G10752" s="423">
        <v>2023</v>
      </c>
      <c r="H10752" s="424">
        <f>VLOOKUP(G10752,[3]잔가율!$B$3:$C$33,2,FALSE)</f>
        <v>0.82599999999999996</v>
      </c>
      <c r="I10752" s="434">
        <f t="shared" si="167"/>
        <v>17841600</v>
      </c>
    </row>
    <row r="10753" spans="1:9">
      <c r="A10753" s="421">
        <v>10752</v>
      </c>
      <c r="B10753" s="422" t="s">
        <v>7711</v>
      </c>
      <c r="C10753" s="422" t="s">
        <v>11561</v>
      </c>
      <c r="D10753" s="422" t="s">
        <v>2023</v>
      </c>
      <c r="E10753" s="422" t="s">
        <v>14771</v>
      </c>
      <c r="F10753" s="438">
        <v>23500000</v>
      </c>
      <c r="G10753" s="423">
        <v>2023</v>
      </c>
      <c r="H10753" s="424">
        <f>VLOOKUP(G10753,[3]잔가율!$B$3:$C$33,2,FALSE)</f>
        <v>0.82599999999999996</v>
      </c>
      <c r="I10753" s="434">
        <f t="shared" si="167"/>
        <v>19411000</v>
      </c>
    </row>
    <row r="10754" spans="1:9">
      <c r="A10754" s="421">
        <v>10753</v>
      </c>
      <c r="B10754" s="422" t="s">
        <v>7711</v>
      </c>
      <c r="C10754" s="422" t="s">
        <v>11561</v>
      </c>
      <c r="D10754" s="422" t="s">
        <v>2023</v>
      </c>
      <c r="E10754" s="422" t="s">
        <v>7668</v>
      </c>
      <c r="F10754" s="438">
        <v>23800000</v>
      </c>
      <c r="G10754" s="423">
        <v>2023</v>
      </c>
      <c r="H10754" s="424">
        <f>VLOOKUP(G10754,[3]잔가율!$B$3:$C$33,2,FALSE)</f>
        <v>0.82599999999999996</v>
      </c>
      <c r="I10754" s="434">
        <f t="shared" ref="I10754:I10817" si="168">ROUNDDOWN(F10754*H10754,0)</f>
        <v>19658800</v>
      </c>
    </row>
    <row r="10755" spans="1:9">
      <c r="A10755" s="421">
        <v>10754</v>
      </c>
      <c r="B10755" s="422" t="s">
        <v>7711</v>
      </c>
      <c r="C10755" s="422" t="s">
        <v>11561</v>
      </c>
      <c r="D10755" s="422" t="s">
        <v>2023</v>
      </c>
      <c r="E10755" s="422" t="s">
        <v>14772</v>
      </c>
      <c r="F10755" s="438">
        <v>24780000</v>
      </c>
      <c r="G10755" s="423">
        <v>2023</v>
      </c>
      <c r="H10755" s="424">
        <f>VLOOKUP(G10755,[3]잔가율!$B$3:$C$33,2,FALSE)</f>
        <v>0.82599999999999996</v>
      </c>
      <c r="I10755" s="434">
        <f t="shared" si="168"/>
        <v>20468280</v>
      </c>
    </row>
    <row r="10756" spans="1:9">
      <c r="A10756" s="421">
        <v>10755</v>
      </c>
      <c r="B10756" s="422" t="s">
        <v>7711</v>
      </c>
      <c r="C10756" s="422" t="s">
        <v>11561</v>
      </c>
      <c r="D10756" s="422" t="s">
        <v>2023</v>
      </c>
      <c r="E10756" s="422" t="s">
        <v>14773</v>
      </c>
      <c r="F10756" s="438">
        <v>25360000</v>
      </c>
      <c r="G10756" s="423">
        <v>2023</v>
      </c>
      <c r="H10756" s="424">
        <f>VLOOKUP(G10756,[3]잔가율!$B$3:$C$33,2,FALSE)</f>
        <v>0.82599999999999996</v>
      </c>
      <c r="I10756" s="434">
        <f t="shared" si="168"/>
        <v>20947360</v>
      </c>
    </row>
    <row r="10757" spans="1:9">
      <c r="A10757" s="421">
        <v>10756</v>
      </c>
      <c r="B10757" s="422" t="s">
        <v>7711</v>
      </c>
      <c r="C10757" s="422" t="s">
        <v>11561</v>
      </c>
      <c r="D10757" s="422" t="s">
        <v>2023</v>
      </c>
      <c r="E10757" s="422" t="s">
        <v>14774</v>
      </c>
      <c r="F10757" s="438">
        <v>21900000</v>
      </c>
      <c r="G10757" s="423">
        <v>2023</v>
      </c>
      <c r="H10757" s="424">
        <f>VLOOKUP(G10757,[3]잔가율!$B$3:$C$33,2,FALSE)</f>
        <v>0.82599999999999996</v>
      </c>
      <c r="I10757" s="434">
        <f t="shared" si="168"/>
        <v>18089400</v>
      </c>
    </row>
    <row r="10758" spans="1:9">
      <c r="A10758" s="421">
        <v>10757</v>
      </c>
      <c r="B10758" s="422" t="s">
        <v>7711</v>
      </c>
      <c r="C10758" s="422" t="s">
        <v>11561</v>
      </c>
      <c r="D10758" s="422" t="s">
        <v>2023</v>
      </c>
      <c r="E10758" s="422" t="s">
        <v>14775</v>
      </c>
      <c r="F10758" s="438">
        <v>21690000</v>
      </c>
      <c r="G10758" s="423">
        <v>2023</v>
      </c>
      <c r="H10758" s="424">
        <f>VLOOKUP(G10758,[3]잔가율!$B$3:$C$33,2,FALSE)</f>
        <v>0.82599999999999996</v>
      </c>
      <c r="I10758" s="434">
        <f t="shared" si="168"/>
        <v>17915940</v>
      </c>
    </row>
    <row r="10759" spans="1:9">
      <c r="A10759" s="421">
        <v>10758</v>
      </c>
      <c r="B10759" s="422" t="s">
        <v>7711</v>
      </c>
      <c r="C10759" s="422" t="s">
        <v>11561</v>
      </c>
      <c r="D10759" s="422" t="s">
        <v>2023</v>
      </c>
      <c r="E10759" s="422" t="s">
        <v>14776</v>
      </c>
      <c r="F10759" s="438">
        <v>22980000</v>
      </c>
      <c r="G10759" s="423">
        <v>2023</v>
      </c>
      <c r="H10759" s="424">
        <f>VLOOKUP(G10759,[3]잔가율!$B$3:$C$33,2,FALSE)</f>
        <v>0.82599999999999996</v>
      </c>
      <c r="I10759" s="434">
        <f t="shared" si="168"/>
        <v>18981480</v>
      </c>
    </row>
    <row r="10760" spans="1:9">
      <c r="A10760" s="421">
        <v>10759</v>
      </c>
      <c r="B10760" s="422" t="s">
        <v>7711</v>
      </c>
      <c r="C10760" s="422" t="s">
        <v>11561</v>
      </c>
      <c r="D10760" s="422" t="s">
        <v>2023</v>
      </c>
      <c r="E10760" s="422" t="s">
        <v>14777</v>
      </c>
      <c r="F10760" s="438">
        <v>22980000</v>
      </c>
      <c r="G10760" s="423">
        <v>2023</v>
      </c>
      <c r="H10760" s="424">
        <f>VLOOKUP(G10760,[3]잔가율!$B$3:$C$33,2,FALSE)</f>
        <v>0.82599999999999996</v>
      </c>
      <c r="I10760" s="434">
        <f t="shared" si="168"/>
        <v>18981480</v>
      </c>
    </row>
    <row r="10761" spans="1:9">
      <c r="A10761" s="421">
        <v>10760</v>
      </c>
      <c r="B10761" s="422" t="s">
        <v>7711</v>
      </c>
      <c r="C10761" s="422" t="s">
        <v>11561</v>
      </c>
      <c r="D10761" s="422" t="s">
        <v>2023</v>
      </c>
      <c r="E10761" s="422" t="s">
        <v>14778</v>
      </c>
      <c r="F10761" s="438">
        <v>25570000</v>
      </c>
      <c r="G10761" s="423">
        <v>2023</v>
      </c>
      <c r="H10761" s="424">
        <f>VLOOKUP(G10761,[3]잔가율!$B$3:$C$33,2,FALSE)</f>
        <v>0.82599999999999996</v>
      </c>
      <c r="I10761" s="434">
        <f t="shared" si="168"/>
        <v>21120820</v>
      </c>
    </row>
    <row r="10762" spans="1:9">
      <c r="A10762" s="421">
        <v>10761</v>
      </c>
      <c r="B10762" s="422" t="s">
        <v>7711</v>
      </c>
      <c r="C10762" s="422" t="s">
        <v>11561</v>
      </c>
      <c r="D10762" s="422" t="s">
        <v>2023</v>
      </c>
      <c r="E10762" s="422" t="s">
        <v>14779</v>
      </c>
      <c r="F10762" s="438">
        <v>21640000</v>
      </c>
      <c r="G10762" s="423">
        <v>2023</v>
      </c>
      <c r="H10762" s="424">
        <f>VLOOKUP(G10762,[3]잔가율!$B$3:$C$33,2,FALSE)</f>
        <v>0.82599999999999996</v>
      </c>
      <c r="I10762" s="434">
        <f t="shared" si="168"/>
        <v>17874640</v>
      </c>
    </row>
    <row r="10763" spans="1:9">
      <c r="A10763" s="421">
        <v>10762</v>
      </c>
      <c r="B10763" s="422" t="s">
        <v>7711</v>
      </c>
      <c r="C10763" s="422" t="s">
        <v>11561</v>
      </c>
      <c r="D10763" s="422" t="s">
        <v>2023</v>
      </c>
      <c r="E10763" s="422" t="s">
        <v>14780</v>
      </c>
      <c r="F10763" s="438">
        <v>22800000</v>
      </c>
      <c r="G10763" s="423">
        <v>2023</v>
      </c>
      <c r="H10763" s="424">
        <f>VLOOKUP(G10763,[3]잔가율!$B$3:$C$33,2,FALSE)</f>
        <v>0.82599999999999996</v>
      </c>
      <c r="I10763" s="434">
        <f t="shared" si="168"/>
        <v>18832800</v>
      </c>
    </row>
    <row r="10764" spans="1:9">
      <c r="A10764" s="421">
        <v>10763</v>
      </c>
      <c r="B10764" s="422" t="s">
        <v>7711</v>
      </c>
      <c r="C10764" s="422" t="s">
        <v>11561</v>
      </c>
      <c r="D10764" s="422" t="s">
        <v>2023</v>
      </c>
      <c r="E10764" s="422" t="s">
        <v>14781</v>
      </c>
      <c r="F10764" s="438">
        <v>22800000</v>
      </c>
      <c r="G10764" s="423">
        <v>2023</v>
      </c>
      <c r="H10764" s="424">
        <f>VLOOKUP(G10764,[3]잔가율!$B$3:$C$33,2,FALSE)</f>
        <v>0.82599999999999996</v>
      </c>
      <c r="I10764" s="434">
        <f t="shared" si="168"/>
        <v>18832800</v>
      </c>
    </row>
    <row r="10765" spans="1:9">
      <c r="A10765" s="421">
        <v>10764</v>
      </c>
      <c r="B10765" s="422" t="s">
        <v>7711</v>
      </c>
      <c r="C10765" s="422" t="s">
        <v>11561</v>
      </c>
      <c r="D10765" s="422" t="s">
        <v>2023</v>
      </c>
      <c r="E10765" s="422" t="s">
        <v>14782</v>
      </c>
      <c r="F10765" s="438">
        <v>25430000</v>
      </c>
      <c r="G10765" s="423">
        <v>2023</v>
      </c>
      <c r="H10765" s="424">
        <f>VLOOKUP(G10765,[3]잔가율!$B$3:$C$33,2,FALSE)</f>
        <v>0.82599999999999996</v>
      </c>
      <c r="I10765" s="434">
        <f t="shared" si="168"/>
        <v>21005180</v>
      </c>
    </row>
    <row r="10766" spans="1:9">
      <c r="A10766" s="421">
        <v>10765</v>
      </c>
      <c r="B10766" s="422" t="s">
        <v>7711</v>
      </c>
      <c r="C10766" s="422" t="s">
        <v>11561</v>
      </c>
      <c r="D10766" s="422" t="s">
        <v>2023</v>
      </c>
      <c r="E10766" s="422" t="s">
        <v>14783</v>
      </c>
      <c r="F10766" s="438">
        <v>25430000</v>
      </c>
      <c r="G10766" s="423">
        <v>2023</v>
      </c>
      <c r="H10766" s="424">
        <f>VLOOKUP(G10766,[3]잔가율!$B$3:$C$33,2,FALSE)</f>
        <v>0.82599999999999996</v>
      </c>
      <c r="I10766" s="434">
        <f t="shared" si="168"/>
        <v>21005180</v>
      </c>
    </row>
    <row r="10767" spans="1:9">
      <c r="A10767" s="421">
        <v>10766</v>
      </c>
      <c r="B10767" s="422" t="s">
        <v>15840</v>
      </c>
      <c r="C10767" s="422" t="s">
        <v>15861</v>
      </c>
      <c r="D10767" s="422" t="s">
        <v>2023</v>
      </c>
      <c r="E10767" s="422" t="s">
        <v>14784</v>
      </c>
      <c r="F10767" s="438">
        <v>21720000</v>
      </c>
      <c r="G10767" s="423">
        <v>2023</v>
      </c>
      <c r="H10767" s="424">
        <f>VLOOKUP(G10767,[3]잔가율!$B$3:$C$33,2,FALSE)</f>
        <v>0.82599999999999996</v>
      </c>
      <c r="I10767" s="434">
        <f t="shared" si="168"/>
        <v>17940720</v>
      </c>
    </row>
    <row r="10768" spans="1:9">
      <c r="A10768" s="421">
        <v>10767</v>
      </c>
      <c r="B10768" s="422" t="s">
        <v>15840</v>
      </c>
      <c r="C10768" s="422" t="s">
        <v>15861</v>
      </c>
      <c r="D10768" s="422" t="s">
        <v>2023</v>
      </c>
      <c r="E10768" s="422" t="s">
        <v>14785</v>
      </c>
      <c r="F10768" s="438">
        <v>22270000</v>
      </c>
      <c r="G10768" s="423">
        <v>2023</v>
      </c>
      <c r="H10768" s="424">
        <f>VLOOKUP(G10768,[3]잔가율!$B$3:$C$33,2,FALSE)</f>
        <v>0.82599999999999996</v>
      </c>
      <c r="I10768" s="434">
        <f t="shared" si="168"/>
        <v>18395020</v>
      </c>
    </row>
    <row r="10769" spans="1:9">
      <c r="A10769" s="421">
        <v>10768</v>
      </c>
      <c r="B10769" s="422" t="s">
        <v>15840</v>
      </c>
      <c r="C10769" s="422" t="s">
        <v>15861</v>
      </c>
      <c r="D10769" s="422" t="s">
        <v>2023</v>
      </c>
      <c r="E10769" s="422" t="s">
        <v>14786</v>
      </c>
      <c r="F10769" s="438">
        <v>23290000</v>
      </c>
      <c r="G10769" s="423">
        <v>2023</v>
      </c>
      <c r="H10769" s="424">
        <f>VLOOKUP(G10769,[3]잔가율!$B$3:$C$33,2,FALSE)</f>
        <v>0.82599999999999996</v>
      </c>
      <c r="I10769" s="434">
        <f t="shared" si="168"/>
        <v>19237540</v>
      </c>
    </row>
    <row r="10770" spans="1:9">
      <c r="A10770" s="421">
        <v>10769</v>
      </c>
      <c r="B10770" s="422" t="s">
        <v>7711</v>
      </c>
      <c r="C10770" s="422" t="s">
        <v>15861</v>
      </c>
      <c r="D10770" s="422" t="s">
        <v>15878</v>
      </c>
      <c r="E10770" s="422" t="s">
        <v>14787</v>
      </c>
      <c r="F10770" s="438">
        <v>23520000</v>
      </c>
      <c r="G10770" s="423">
        <v>2023</v>
      </c>
      <c r="H10770" s="424">
        <f>VLOOKUP(G10770,[3]잔가율!$B$3:$C$33,2,FALSE)</f>
        <v>0.82599999999999996</v>
      </c>
      <c r="I10770" s="434">
        <f t="shared" si="168"/>
        <v>19427520</v>
      </c>
    </row>
    <row r="10771" spans="1:9">
      <c r="A10771" s="421">
        <v>10770</v>
      </c>
      <c r="B10771" s="422" t="s">
        <v>15840</v>
      </c>
      <c r="C10771" s="422" t="s">
        <v>15861</v>
      </c>
      <c r="D10771" s="422" t="s">
        <v>2023</v>
      </c>
      <c r="E10771" s="422" t="s">
        <v>14788</v>
      </c>
      <c r="F10771" s="438">
        <v>26570000</v>
      </c>
      <c r="G10771" s="423">
        <v>2023</v>
      </c>
      <c r="H10771" s="424">
        <f>VLOOKUP(G10771,[3]잔가율!$B$3:$C$33,2,FALSE)</f>
        <v>0.82599999999999996</v>
      </c>
      <c r="I10771" s="434">
        <f t="shared" si="168"/>
        <v>21946820</v>
      </c>
    </row>
    <row r="10772" spans="1:9">
      <c r="A10772" s="421">
        <v>10771</v>
      </c>
      <c r="B10772" s="422" t="s">
        <v>7711</v>
      </c>
      <c r="C10772" s="422" t="s">
        <v>11561</v>
      </c>
      <c r="D10772" s="422" t="s">
        <v>2023</v>
      </c>
      <c r="E10772" s="422" t="s">
        <v>14789</v>
      </c>
      <c r="F10772" s="438">
        <v>23420000</v>
      </c>
      <c r="G10772" s="423">
        <v>2023</v>
      </c>
      <c r="H10772" s="424">
        <f>VLOOKUP(G10772,[3]잔가율!$B$3:$C$33,2,FALSE)</f>
        <v>0.82599999999999996</v>
      </c>
      <c r="I10772" s="434">
        <f t="shared" si="168"/>
        <v>19344920</v>
      </c>
    </row>
    <row r="10773" spans="1:9">
      <c r="A10773" s="421">
        <v>10772</v>
      </c>
      <c r="B10773" s="422" t="s">
        <v>7711</v>
      </c>
      <c r="C10773" s="422" t="s">
        <v>11561</v>
      </c>
      <c r="D10773" s="422" t="s">
        <v>2023</v>
      </c>
      <c r="E10773" s="422" t="s">
        <v>14790</v>
      </c>
      <c r="F10773" s="438">
        <v>24580000</v>
      </c>
      <c r="G10773" s="423">
        <v>2023</v>
      </c>
      <c r="H10773" s="424">
        <f>VLOOKUP(G10773,[3]잔가율!$B$3:$C$33,2,FALSE)</f>
        <v>0.82599999999999996</v>
      </c>
      <c r="I10773" s="434">
        <f t="shared" si="168"/>
        <v>20303080</v>
      </c>
    </row>
    <row r="10774" spans="1:9">
      <c r="A10774" s="421">
        <v>10773</v>
      </c>
      <c r="B10774" s="422" t="s">
        <v>7711</v>
      </c>
      <c r="C10774" s="422" t="s">
        <v>11561</v>
      </c>
      <c r="D10774" s="422" t="s">
        <v>2023</v>
      </c>
      <c r="E10774" s="422" t="s">
        <v>14791</v>
      </c>
      <c r="F10774" s="438">
        <v>24580000</v>
      </c>
      <c r="G10774" s="423">
        <v>2023</v>
      </c>
      <c r="H10774" s="424">
        <f>VLOOKUP(G10774,[3]잔가율!$B$3:$C$33,2,FALSE)</f>
        <v>0.82599999999999996</v>
      </c>
      <c r="I10774" s="434">
        <f t="shared" si="168"/>
        <v>20303080</v>
      </c>
    </row>
    <row r="10775" spans="1:9">
      <c r="A10775" s="421">
        <v>10774</v>
      </c>
      <c r="B10775" s="422" t="s">
        <v>7711</v>
      </c>
      <c r="C10775" s="422" t="s">
        <v>11561</v>
      </c>
      <c r="D10775" s="422" t="s">
        <v>2023</v>
      </c>
      <c r="E10775" s="422" t="s">
        <v>14792</v>
      </c>
      <c r="F10775" s="438">
        <v>27210000</v>
      </c>
      <c r="G10775" s="423">
        <v>2023</v>
      </c>
      <c r="H10775" s="424">
        <f>VLOOKUP(G10775,[3]잔가율!$B$3:$C$33,2,FALSE)</f>
        <v>0.82599999999999996</v>
      </c>
      <c r="I10775" s="434">
        <f t="shared" si="168"/>
        <v>22475460</v>
      </c>
    </row>
    <row r="10776" spans="1:9">
      <c r="A10776" s="421">
        <v>10775</v>
      </c>
      <c r="B10776" s="422" t="s">
        <v>7711</v>
      </c>
      <c r="C10776" s="422" t="s">
        <v>11561</v>
      </c>
      <c r="D10776" s="422" t="s">
        <v>2023</v>
      </c>
      <c r="E10776" s="422" t="s">
        <v>14793</v>
      </c>
      <c r="F10776" s="438">
        <v>27210000</v>
      </c>
      <c r="G10776" s="423">
        <v>2023</v>
      </c>
      <c r="H10776" s="424">
        <f>VLOOKUP(G10776,[3]잔가율!$B$3:$C$33,2,FALSE)</f>
        <v>0.82599999999999996</v>
      </c>
      <c r="I10776" s="434">
        <f t="shared" si="168"/>
        <v>22475460</v>
      </c>
    </row>
    <row r="10777" spans="1:9">
      <c r="A10777" s="421">
        <v>10776</v>
      </c>
      <c r="B10777" s="422" t="s">
        <v>15840</v>
      </c>
      <c r="C10777" s="422" t="s">
        <v>15861</v>
      </c>
      <c r="D10777" s="422" t="s">
        <v>2023</v>
      </c>
      <c r="E10777" s="422" t="s">
        <v>14794</v>
      </c>
      <c r="F10777" s="438">
        <v>22570000</v>
      </c>
      <c r="G10777" s="423">
        <v>2023</v>
      </c>
      <c r="H10777" s="424">
        <f>VLOOKUP(G10777,[3]잔가율!$B$3:$C$33,2,FALSE)</f>
        <v>0.82599999999999996</v>
      </c>
      <c r="I10777" s="434">
        <f t="shared" si="168"/>
        <v>18642820</v>
      </c>
    </row>
    <row r="10778" spans="1:9">
      <c r="A10778" s="421">
        <v>10777</v>
      </c>
      <c r="B10778" s="422" t="s">
        <v>15840</v>
      </c>
      <c r="C10778" s="422" t="s">
        <v>15861</v>
      </c>
      <c r="D10778" s="422" t="s">
        <v>2023</v>
      </c>
      <c r="E10778" s="422" t="s">
        <v>14795</v>
      </c>
      <c r="F10778" s="438">
        <v>23900000</v>
      </c>
      <c r="G10778" s="423">
        <v>2023</v>
      </c>
      <c r="H10778" s="424">
        <f>VLOOKUP(G10778,[3]잔가율!$B$3:$C$33,2,FALSE)</f>
        <v>0.82599999999999996</v>
      </c>
      <c r="I10778" s="434">
        <f t="shared" si="168"/>
        <v>19741400</v>
      </c>
    </row>
    <row r="10779" spans="1:9">
      <c r="A10779" s="421">
        <v>10778</v>
      </c>
      <c r="B10779" s="422" t="s">
        <v>15840</v>
      </c>
      <c r="C10779" s="422" t="s">
        <v>15861</v>
      </c>
      <c r="D10779" s="422" t="s">
        <v>2023</v>
      </c>
      <c r="E10779" s="422" t="s">
        <v>14796</v>
      </c>
      <c r="F10779" s="438">
        <v>24820000</v>
      </c>
      <c r="G10779" s="423">
        <v>2023</v>
      </c>
      <c r="H10779" s="424">
        <f>VLOOKUP(G10779,[3]잔가율!$B$3:$C$33,2,FALSE)</f>
        <v>0.82599999999999996</v>
      </c>
      <c r="I10779" s="434">
        <f t="shared" si="168"/>
        <v>20501320</v>
      </c>
    </row>
    <row r="10780" spans="1:9">
      <c r="A10780" s="421">
        <v>10779</v>
      </c>
      <c r="B10780" s="422" t="s">
        <v>15840</v>
      </c>
      <c r="C10780" s="422" t="s">
        <v>15861</v>
      </c>
      <c r="D10780" s="422" t="s">
        <v>2023</v>
      </c>
      <c r="E10780" s="422" t="s">
        <v>14797</v>
      </c>
      <c r="F10780" s="438">
        <v>25340000</v>
      </c>
      <c r="G10780" s="423">
        <v>2023</v>
      </c>
      <c r="H10780" s="424">
        <f>VLOOKUP(G10780,[3]잔가율!$B$3:$C$33,2,FALSE)</f>
        <v>0.82599999999999996</v>
      </c>
      <c r="I10780" s="434">
        <f t="shared" si="168"/>
        <v>20930840</v>
      </c>
    </row>
    <row r="10781" spans="1:9">
      <c r="A10781" s="421">
        <v>10780</v>
      </c>
      <c r="B10781" s="422" t="s">
        <v>7711</v>
      </c>
      <c r="C10781" s="422" t="s">
        <v>15861</v>
      </c>
      <c r="D10781" s="422" t="s">
        <v>15878</v>
      </c>
      <c r="E10781" s="422" t="s">
        <v>14798</v>
      </c>
      <c r="F10781" s="438">
        <v>23840000</v>
      </c>
      <c r="G10781" s="423">
        <v>2023</v>
      </c>
      <c r="H10781" s="424">
        <f>VLOOKUP(G10781,[3]잔가율!$B$3:$C$33,2,FALSE)</f>
        <v>0.82599999999999996</v>
      </c>
      <c r="I10781" s="434">
        <f t="shared" si="168"/>
        <v>19691840</v>
      </c>
    </row>
    <row r="10782" spans="1:9">
      <c r="A10782" s="421">
        <v>10781</v>
      </c>
      <c r="B10782" s="422" t="s">
        <v>7711</v>
      </c>
      <c r="C10782" s="422" t="s">
        <v>11561</v>
      </c>
      <c r="D10782" s="422" t="s">
        <v>2023</v>
      </c>
      <c r="E10782" s="422" t="s">
        <v>14799</v>
      </c>
      <c r="F10782" s="438">
        <v>21290000</v>
      </c>
      <c r="G10782" s="423">
        <v>2023</v>
      </c>
      <c r="H10782" s="424">
        <f>VLOOKUP(G10782,[3]잔가율!$B$3:$C$33,2,FALSE)</f>
        <v>0.82599999999999996</v>
      </c>
      <c r="I10782" s="434">
        <f t="shared" si="168"/>
        <v>17585540</v>
      </c>
    </row>
    <row r="10783" spans="1:9">
      <c r="A10783" s="421">
        <v>10782</v>
      </c>
      <c r="B10783" s="422" t="s">
        <v>7711</v>
      </c>
      <c r="C10783" s="422" t="s">
        <v>11561</v>
      </c>
      <c r="D10783" s="422" t="s">
        <v>2023</v>
      </c>
      <c r="E10783" s="422" t="s">
        <v>14800</v>
      </c>
      <c r="F10783" s="438">
        <v>20910000</v>
      </c>
      <c r="G10783" s="423">
        <v>2023</v>
      </c>
      <c r="H10783" s="424">
        <f>VLOOKUP(G10783,[3]잔가율!$B$3:$C$33,2,FALSE)</f>
        <v>0.82599999999999996</v>
      </c>
      <c r="I10783" s="434">
        <f t="shared" si="168"/>
        <v>17271660</v>
      </c>
    </row>
    <row r="10784" spans="1:9">
      <c r="A10784" s="421">
        <v>10783</v>
      </c>
      <c r="B10784" s="422" t="s">
        <v>7711</v>
      </c>
      <c r="C10784" s="422" t="s">
        <v>11561</v>
      </c>
      <c r="D10784" s="422" t="s">
        <v>2023</v>
      </c>
      <c r="E10784" s="422" t="s">
        <v>14801</v>
      </c>
      <c r="F10784" s="438">
        <v>20910000</v>
      </c>
      <c r="G10784" s="423">
        <v>2023</v>
      </c>
      <c r="H10784" s="424">
        <f>VLOOKUP(G10784,[3]잔가율!$B$3:$C$33,2,FALSE)</f>
        <v>0.82599999999999996</v>
      </c>
      <c r="I10784" s="434">
        <f t="shared" si="168"/>
        <v>17271660</v>
      </c>
    </row>
    <row r="10785" spans="1:9">
      <c r="A10785" s="421">
        <v>10784</v>
      </c>
      <c r="B10785" s="422" t="s">
        <v>7711</v>
      </c>
      <c r="C10785" s="422" t="s">
        <v>11561</v>
      </c>
      <c r="D10785" s="422" t="s">
        <v>2023</v>
      </c>
      <c r="E10785" s="422" t="s">
        <v>14802</v>
      </c>
      <c r="F10785" s="438">
        <v>20450000</v>
      </c>
      <c r="G10785" s="423">
        <v>2023</v>
      </c>
      <c r="H10785" s="424">
        <f>VLOOKUP(G10785,[3]잔가율!$B$3:$C$33,2,FALSE)</f>
        <v>0.82599999999999996</v>
      </c>
      <c r="I10785" s="434">
        <f t="shared" si="168"/>
        <v>16891700</v>
      </c>
    </row>
    <row r="10786" spans="1:9">
      <c r="A10786" s="421">
        <v>10785</v>
      </c>
      <c r="B10786" s="422" t="s">
        <v>7711</v>
      </c>
      <c r="C10786" s="422" t="s">
        <v>11561</v>
      </c>
      <c r="D10786" s="422" t="s">
        <v>2023</v>
      </c>
      <c r="E10786" s="422" t="s">
        <v>14803</v>
      </c>
      <c r="F10786" s="438">
        <v>20350000</v>
      </c>
      <c r="G10786" s="423">
        <v>2023</v>
      </c>
      <c r="H10786" s="424">
        <f>VLOOKUP(G10786,[3]잔가율!$B$3:$C$33,2,FALSE)</f>
        <v>0.82599999999999996</v>
      </c>
      <c r="I10786" s="434">
        <f t="shared" si="168"/>
        <v>16809100</v>
      </c>
    </row>
    <row r="10787" spans="1:9">
      <c r="A10787" s="421">
        <v>10786</v>
      </c>
      <c r="B10787" s="422" t="s">
        <v>7711</v>
      </c>
      <c r="C10787" s="422" t="s">
        <v>11561</v>
      </c>
      <c r="D10787" s="422" t="s">
        <v>2023</v>
      </c>
      <c r="E10787" s="422" t="s">
        <v>14804</v>
      </c>
      <c r="F10787" s="438">
        <v>20450000</v>
      </c>
      <c r="G10787" s="423">
        <v>2023</v>
      </c>
      <c r="H10787" s="424">
        <f>VLOOKUP(G10787,[3]잔가율!$B$3:$C$33,2,FALSE)</f>
        <v>0.82599999999999996</v>
      </c>
      <c r="I10787" s="434">
        <f t="shared" si="168"/>
        <v>16891700</v>
      </c>
    </row>
    <row r="10788" spans="1:9">
      <c r="A10788" s="421">
        <v>10787</v>
      </c>
      <c r="B10788" s="422" t="s">
        <v>7711</v>
      </c>
      <c r="C10788" s="422" t="s">
        <v>11561</v>
      </c>
      <c r="D10788" s="422" t="s">
        <v>2023</v>
      </c>
      <c r="E10788" s="422" t="s">
        <v>14805</v>
      </c>
      <c r="F10788" s="438">
        <v>20080000</v>
      </c>
      <c r="G10788" s="423">
        <v>2023</v>
      </c>
      <c r="H10788" s="424">
        <f>VLOOKUP(G10788,[3]잔가율!$B$3:$C$33,2,FALSE)</f>
        <v>0.82599999999999996</v>
      </c>
      <c r="I10788" s="434">
        <f t="shared" si="168"/>
        <v>16586080</v>
      </c>
    </row>
    <row r="10789" spans="1:9">
      <c r="A10789" s="421">
        <v>10788</v>
      </c>
      <c r="B10789" s="422" t="s">
        <v>7711</v>
      </c>
      <c r="C10789" s="422" t="s">
        <v>11561</v>
      </c>
      <c r="D10789" s="422" t="s">
        <v>2023</v>
      </c>
      <c r="E10789" s="422" t="s">
        <v>14806</v>
      </c>
      <c r="F10789" s="438">
        <v>20080000</v>
      </c>
      <c r="G10789" s="423">
        <v>2023</v>
      </c>
      <c r="H10789" s="424">
        <f>VLOOKUP(G10789,[3]잔가율!$B$3:$C$33,2,FALSE)</f>
        <v>0.82599999999999996</v>
      </c>
      <c r="I10789" s="434">
        <f t="shared" si="168"/>
        <v>16586080</v>
      </c>
    </row>
    <row r="10790" spans="1:9">
      <c r="A10790" s="421">
        <v>10789</v>
      </c>
      <c r="B10790" s="422" t="s">
        <v>7711</v>
      </c>
      <c r="C10790" s="422" t="s">
        <v>11561</v>
      </c>
      <c r="D10790" s="422" t="s">
        <v>2023</v>
      </c>
      <c r="E10790" s="422" t="s">
        <v>14807</v>
      </c>
      <c r="F10790" s="438">
        <v>23560000</v>
      </c>
      <c r="G10790" s="423">
        <v>2023</v>
      </c>
      <c r="H10790" s="424">
        <f>VLOOKUP(G10790,[3]잔가율!$B$3:$C$33,2,FALSE)</f>
        <v>0.82599999999999996</v>
      </c>
      <c r="I10790" s="434">
        <f t="shared" si="168"/>
        <v>19460560</v>
      </c>
    </row>
    <row r="10791" spans="1:9">
      <c r="A10791" s="421">
        <v>10790</v>
      </c>
      <c r="B10791" s="422" t="s">
        <v>7711</v>
      </c>
      <c r="C10791" s="422" t="s">
        <v>11561</v>
      </c>
      <c r="D10791" s="422" t="s">
        <v>2023</v>
      </c>
      <c r="E10791" s="422" t="s">
        <v>14808</v>
      </c>
      <c r="F10791" s="438">
        <v>24340000</v>
      </c>
      <c r="G10791" s="423">
        <v>2023</v>
      </c>
      <c r="H10791" s="424">
        <f>VLOOKUP(G10791,[3]잔가율!$B$3:$C$33,2,FALSE)</f>
        <v>0.82599999999999996</v>
      </c>
      <c r="I10791" s="434">
        <f t="shared" si="168"/>
        <v>20104840</v>
      </c>
    </row>
    <row r="10792" spans="1:9">
      <c r="A10792" s="421">
        <v>10791</v>
      </c>
      <c r="B10792" s="422" t="s">
        <v>7711</v>
      </c>
      <c r="C10792" s="422" t="s">
        <v>11561</v>
      </c>
      <c r="D10792" s="422" t="s">
        <v>2023</v>
      </c>
      <c r="E10792" s="422" t="s">
        <v>14809</v>
      </c>
      <c r="F10792" s="438">
        <v>22640000</v>
      </c>
      <c r="G10792" s="423">
        <v>2023</v>
      </c>
      <c r="H10792" s="424">
        <f>VLOOKUP(G10792,[3]잔가율!$B$3:$C$33,2,FALSE)</f>
        <v>0.82599999999999996</v>
      </c>
      <c r="I10792" s="434">
        <f t="shared" si="168"/>
        <v>18700640</v>
      </c>
    </row>
    <row r="10793" spans="1:9">
      <c r="A10793" s="421">
        <v>10792</v>
      </c>
      <c r="B10793" s="422" t="s">
        <v>7711</v>
      </c>
      <c r="C10793" s="422" t="s">
        <v>11561</v>
      </c>
      <c r="D10793" s="422" t="s">
        <v>2023</v>
      </c>
      <c r="E10793" s="422" t="s">
        <v>14810</v>
      </c>
      <c r="F10793" s="438">
        <v>28000000</v>
      </c>
      <c r="G10793" s="423">
        <v>2023</v>
      </c>
      <c r="H10793" s="424">
        <f>VLOOKUP(G10793,[3]잔가율!$B$3:$C$33,2,FALSE)</f>
        <v>0.82599999999999996</v>
      </c>
      <c r="I10793" s="434">
        <f t="shared" si="168"/>
        <v>23128000</v>
      </c>
    </row>
    <row r="10794" spans="1:9">
      <c r="A10794" s="421">
        <v>10793</v>
      </c>
      <c r="B10794" s="422" t="s">
        <v>7711</v>
      </c>
      <c r="C10794" s="422" t="s">
        <v>11561</v>
      </c>
      <c r="D10794" s="422" t="s">
        <v>2023</v>
      </c>
      <c r="E10794" s="422" t="s">
        <v>14811</v>
      </c>
      <c r="F10794" s="438">
        <v>23150000</v>
      </c>
      <c r="G10794" s="423">
        <v>2023</v>
      </c>
      <c r="H10794" s="424">
        <f>VLOOKUP(G10794,[3]잔가율!$B$3:$C$33,2,FALSE)</f>
        <v>0.82599999999999996</v>
      </c>
      <c r="I10794" s="434">
        <f t="shared" si="168"/>
        <v>19121900</v>
      </c>
    </row>
    <row r="10795" spans="1:9">
      <c r="A10795" s="421">
        <v>10794</v>
      </c>
      <c r="B10795" s="422" t="s">
        <v>7711</v>
      </c>
      <c r="C10795" s="422" t="s">
        <v>11561</v>
      </c>
      <c r="D10795" s="422" t="s">
        <v>2023</v>
      </c>
      <c r="E10795" s="422" t="s">
        <v>14812</v>
      </c>
      <c r="F10795" s="438">
        <v>24220000</v>
      </c>
      <c r="G10795" s="423">
        <v>2023</v>
      </c>
      <c r="H10795" s="424">
        <f>VLOOKUP(G10795,[3]잔가율!$B$3:$C$33,2,FALSE)</f>
        <v>0.82599999999999996</v>
      </c>
      <c r="I10795" s="434">
        <f t="shared" si="168"/>
        <v>20005720</v>
      </c>
    </row>
    <row r="10796" spans="1:9">
      <c r="A10796" s="421">
        <v>10795</v>
      </c>
      <c r="B10796" s="422" t="s">
        <v>7711</v>
      </c>
      <c r="C10796" s="422" t="s">
        <v>11561</v>
      </c>
      <c r="D10796" s="422" t="s">
        <v>2023</v>
      </c>
      <c r="E10796" s="422" t="s">
        <v>14813</v>
      </c>
      <c r="F10796" s="438">
        <v>30850000</v>
      </c>
      <c r="G10796" s="423">
        <v>2023</v>
      </c>
      <c r="H10796" s="424">
        <f>VLOOKUP(G10796,[3]잔가율!$B$3:$C$33,2,FALSE)</f>
        <v>0.82599999999999996</v>
      </c>
      <c r="I10796" s="434">
        <f t="shared" si="168"/>
        <v>25482100</v>
      </c>
    </row>
    <row r="10797" spans="1:9">
      <c r="A10797" s="421">
        <v>10796</v>
      </c>
      <c r="B10797" s="422" t="s">
        <v>7711</v>
      </c>
      <c r="C10797" s="422" t="s">
        <v>11561</v>
      </c>
      <c r="D10797" s="422" t="s">
        <v>2023</v>
      </c>
      <c r="E10797" s="422" t="s">
        <v>14814</v>
      </c>
      <c r="F10797" s="438">
        <v>27540000</v>
      </c>
      <c r="G10797" s="423">
        <v>2023</v>
      </c>
      <c r="H10797" s="424">
        <f>VLOOKUP(G10797,[3]잔가율!$B$3:$C$33,2,FALSE)</f>
        <v>0.82599999999999996</v>
      </c>
      <c r="I10797" s="434">
        <f t="shared" si="168"/>
        <v>22748040</v>
      </c>
    </row>
    <row r="10798" spans="1:9">
      <c r="A10798" s="421">
        <v>10797</v>
      </c>
      <c r="B10798" s="422" t="s">
        <v>7711</v>
      </c>
      <c r="C10798" s="422" t="s">
        <v>11561</v>
      </c>
      <c r="D10798" s="422" t="s">
        <v>2023</v>
      </c>
      <c r="E10798" s="422" t="s">
        <v>14815</v>
      </c>
      <c r="F10798" s="438">
        <v>23370000</v>
      </c>
      <c r="G10798" s="423">
        <v>2023</v>
      </c>
      <c r="H10798" s="424">
        <f>VLOOKUP(G10798,[3]잔가율!$B$3:$C$33,2,FALSE)</f>
        <v>0.82599999999999996</v>
      </c>
      <c r="I10798" s="434">
        <f t="shared" si="168"/>
        <v>19303620</v>
      </c>
    </row>
    <row r="10799" spans="1:9">
      <c r="A10799" s="421">
        <v>10798</v>
      </c>
      <c r="B10799" s="422" t="s">
        <v>7711</v>
      </c>
      <c r="C10799" s="422" t="s">
        <v>11561</v>
      </c>
      <c r="D10799" s="422" t="s">
        <v>2023</v>
      </c>
      <c r="E10799" s="422" t="s">
        <v>14816</v>
      </c>
      <c r="F10799" s="438">
        <v>23580000</v>
      </c>
      <c r="G10799" s="423">
        <v>2023</v>
      </c>
      <c r="H10799" s="424">
        <f>VLOOKUP(G10799,[3]잔가율!$B$3:$C$33,2,FALSE)</f>
        <v>0.82599999999999996</v>
      </c>
      <c r="I10799" s="434">
        <f t="shared" si="168"/>
        <v>19477080</v>
      </c>
    </row>
    <row r="10800" spans="1:9">
      <c r="A10800" s="421">
        <v>10799</v>
      </c>
      <c r="B10800" s="422" t="s">
        <v>7711</v>
      </c>
      <c r="C10800" s="422" t="s">
        <v>11561</v>
      </c>
      <c r="D10800" s="422" t="s">
        <v>2023</v>
      </c>
      <c r="E10800" s="422" t="s">
        <v>14817</v>
      </c>
      <c r="F10800" s="438">
        <v>24430000</v>
      </c>
      <c r="G10800" s="423">
        <v>2023</v>
      </c>
      <c r="H10800" s="424">
        <f>VLOOKUP(G10800,[3]잔가율!$B$3:$C$33,2,FALSE)</f>
        <v>0.82599999999999996</v>
      </c>
      <c r="I10800" s="434">
        <f t="shared" si="168"/>
        <v>20179180</v>
      </c>
    </row>
    <row r="10801" spans="1:9">
      <c r="A10801" s="421">
        <v>10800</v>
      </c>
      <c r="B10801" s="422" t="s">
        <v>7711</v>
      </c>
      <c r="C10801" s="422" t="s">
        <v>11561</v>
      </c>
      <c r="D10801" s="422" t="s">
        <v>2023</v>
      </c>
      <c r="E10801" s="422" t="s">
        <v>14818</v>
      </c>
      <c r="F10801" s="438">
        <v>24220000</v>
      </c>
      <c r="G10801" s="423">
        <v>2023</v>
      </c>
      <c r="H10801" s="424">
        <f>VLOOKUP(G10801,[3]잔가율!$B$3:$C$33,2,FALSE)</f>
        <v>0.82599999999999996</v>
      </c>
      <c r="I10801" s="434">
        <f t="shared" si="168"/>
        <v>20005720</v>
      </c>
    </row>
    <row r="10802" spans="1:9">
      <c r="A10802" s="421">
        <v>10801</v>
      </c>
      <c r="B10802" s="422" t="s">
        <v>7711</v>
      </c>
      <c r="C10802" s="422" t="s">
        <v>11561</v>
      </c>
      <c r="D10802" s="422" t="s">
        <v>2023</v>
      </c>
      <c r="E10802" s="422" t="s">
        <v>14819</v>
      </c>
      <c r="F10802" s="438">
        <v>22040000</v>
      </c>
      <c r="G10802" s="423">
        <v>2023</v>
      </c>
      <c r="H10802" s="424">
        <f>VLOOKUP(G10802,[3]잔가율!$B$3:$C$33,2,FALSE)</f>
        <v>0.82599999999999996</v>
      </c>
      <c r="I10802" s="434">
        <f t="shared" si="168"/>
        <v>18205040</v>
      </c>
    </row>
    <row r="10803" spans="1:9">
      <c r="A10803" s="421">
        <v>10802</v>
      </c>
      <c r="B10803" s="422" t="s">
        <v>7711</v>
      </c>
      <c r="C10803" s="422" t="s">
        <v>11561</v>
      </c>
      <c r="D10803" s="422" t="s">
        <v>2023</v>
      </c>
      <c r="E10803" s="422" t="s">
        <v>7669</v>
      </c>
      <c r="F10803" s="438">
        <v>26540000</v>
      </c>
      <c r="G10803" s="423">
        <v>2023</v>
      </c>
      <c r="H10803" s="424">
        <f>VLOOKUP(G10803,[3]잔가율!$B$3:$C$33,2,FALSE)</f>
        <v>0.82599999999999996</v>
      </c>
      <c r="I10803" s="434">
        <f t="shared" si="168"/>
        <v>21922040</v>
      </c>
    </row>
    <row r="10804" spans="1:9">
      <c r="A10804" s="421">
        <v>10803</v>
      </c>
      <c r="B10804" s="422" t="s">
        <v>7711</v>
      </c>
      <c r="C10804" s="422" t="s">
        <v>11561</v>
      </c>
      <c r="D10804" s="422" t="s">
        <v>2023</v>
      </c>
      <c r="E10804" s="422" t="s">
        <v>14820</v>
      </c>
      <c r="F10804" s="438">
        <v>30970000</v>
      </c>
      <c r="G10804" s="423">
        <v>2023</v>
      </c>
      <c r="H10804" s="424">
        <f>VLOOKUP(G10804,[3]잔가율!$B$3:$C$33,2,FALSE)</f>
        <v>0.82599999999999996</v>
      </c>
      <c r="I10804" s="434">
        <f t="shared" si="168"/>
        <v>25581220</v>
      </c>
    </row>
    <row r="10805" spans="1:9">
      <c r="A10805" s="421">
        <v>10804</v>
      </c>
      <c r="B10805" s="422" t="s">
        <v>7711</v>
      </c>
      <c r="C10805" s="422" t="s">
        <v>11561</v>
      </c>
      <c r="D10805" s="422" t="s">
        <v>2023</v>
      </c>
      <c r="E10805" s="422" t="s">
        <v>14821</v>
      </c>
      <c r="F10805" s="438">
        <v>23410000</v>
      </c>
      <c r="G10805" s="423">
        <v>2023</v>
      </c>
      <c r="H10805" s="424">
        <f>VLOOKUP(G10805,[3]잔가율!$B$3:$C$33,2,FALSE)</f>
        <v>0.82599999999999996</v>
      </c>
      <c r="I10805" s="434">
        <f t="shared" si="168"/>
        <v>19336660</v>
      </c>
    </row>
    <row r="10806" spans="1:9">
      <c r="A10806" s="421">
        <v>10805</v>
      </c>
      <c r="B10806" s="422" t="s">
        <v>7711</v>
      </c>
      <c r="C10806" s="422" t="s">
        <v>11561</v>
      </c>
      <c r="D10806" s="422" t="s">
        <v>2023</v>
      </c>
      <c r="E10806" s="422" t="s">
        <v>14822</v>
      </c>
      <c r="F10806" s="438">
        <v>23600000</v>
      </c>
      <c r="G10806" s="423">
        <v>2023</v>
      </c>
      <c r="H10806" s="424">
        <f>VLOOKUP(G10806,[3]잔가율!$B$3:$C$33,2,FALSE)</f>
        <v>0.82599999999999996</v>
      </c>
      <c r="I10806" s="434">
        <f t="shared" si="168"/>
        <v>19493600</v>
      </c>
    </row>
    <row r="10807" spans="1:9">
      <c r="A10807" s="421">
        <v>10806</v>
      </c>
      <c r="B10807" s="422" t="s">
        <v>7711</v>
      </c>
      <c r="C10807" s="422" t="s">
        <v>11561</v>
      </c>
      <c r="D10807" s="422" t="s">
        <v>2023</v>
      </c>
      <c r="E10807" s="422" t="s">
        <v>14823</v>
      </c>
      <c r="F10807" s="438">
        <v>25220000</v>
      </c>
      <c r="G10807" s="423">
        <v>2023</v>
      </c>
      <c r="H10807" s="424">
        <f>VLOOKUP(G10807,[3]잔가율!$B$3:$C$33,2,FALSE)</f>
        <v>0.82599999999999996</v>
      </c>
      <c r="I10807" s="434">
        <f t="shared" si="168"/>
        <v>20831720</v>
      </c>
    </row>
    <row r="10808" spans="1:9">
      <c r="A10808" s="421">
        <v>10807</v>
      </c>
      <c r="B10808" s="422" t="s">
        <v>7711</v>
      </c>
      <c r="C10808" s="422" t="s">
        <v>11561</v>
      </c>
      <c r="D10808" s="422" t="s">
        <v>2023</v>
      </c>
      <c r="E10808" s="422" t="s">
        <v>14824</v>
      </c>
      <c r="F10808" s="438">
        <v>25270000</v>
      </c>
      <c r="G10808" s="423">
        <v>2023</v>
      </c>
      <c r="H10808" s="424">
        <f>VLOOKUP(G10808,[3]잔가율!$B$3:$C$33,2,FALSE)</f>
        <v>0.82599999999999996</v>
      </c>
      <c r="I10808" s="434">
        <f t="shared" si="168"/>
        <v>20873020</v>
      </c>
    </row>
    <row r="10809" spans="1:9">
      <c r="A10809" s="421">
        <v>10808</v>
      </c>
      <c r="B10809" s="422" t="s">
        <v>7711</v>
      </c>
      <c r="C10809" s="422" t="s">
        <v>11561</v>
      </c>
      <c r="D10809" s="422" t="s">
        <v>2023</v>
      </c>
      <c r="E10809" s="422" t="s">
        <v>14825</v>
      </c>
      <c r="F10809" s="438">
        <v>25270000</v>
      </c>
      <c r="G10809" s="423">
        <v>2023</v>
      </c>
      <c r="H10809" s="424">
        <f>VLOOKUP(G10809,[3]잔가율!$B$3:$C$33,2,FALSE)</f>
        <v>0.82599999999999996</v>
      </c>
      <c r="I10809" s="434">
        <f t="shared" si="168"/>
        <v>20873020</v>
      </c>
    </row>
    <row r="10810" spans="1:9">
      <c r="A10810" s="421">
        <v>10809</v>
      </c>
      <c r="B10810" s="422" t="s">
        <v>7711</v>
      </c>
      <c r="C10810" s="422" t="s">
        <v>11561</v>
      </c>
      <c r="D10810" s="422" t="s">
        <v>2023</v>
      </c>
      <c r="E10810" s="422" t="s">
        <v>14826</v>
      </c>
      <c r="F10810" s="438">
        <v>21600000</v>
      </c>
      <c r="G10810" s="423">
        <v>2023</v>
      </c>
      <c r="H10810" s="424">
        <f>VLOOKUP(G10810,[3]잔가율!$B$3:$C$33,2,FALSE)</f>
        <v>0.82599999999999996</v>
      </c>
      <c r="I10810" s="434">
        <f t="shared" si="168"/>
        <v>17841600</v>
      </c>
    </row>
    <row r="10811" spans="1:9">
      <c r="A10811" s="421">
        <v>10810</v>
      </c>
      <c r="B10811" s="422" t="s">
        <v>7711</v>
      </c>
      <c r="C10811" s="422" t="s">
        <v>11561</v>
      </c>
      <c r="D10811" s="422" t="s">
        <v>2023</v>
      </c>
      <c r="E10811" s="422" t="s">
        <v>14827</v>
      </c>
      <c r="F10811" s="438">
        <v>22350000</v>
      </c>
      <c r="G10811" s="423">
        <v>2023</v>
      </c>
      <c r="H10811" s="424">
        <f>VLOOKUP(G10811,[3]잔가율!$B$3:$C$33,2,FALSE)</f>
        <v>0.82599999999999996</v>
      </c>
      <c r="I10811" s="434">
        <f t="shared" si="168"/>
        <v>18461100</v>
      </c>
    </row>
    <row r="10812" spans="1:9">
      <c r="A10812" s="421">
        <v>10811</v>
      </c>
      <c r="B10812" s="422" t="s">
        <v>7711</v>
      </c>
      <c r="C10812" s="422" t="s">
        <v>11561</v>
      </c>
      <c r="D10812" s="422" t="s">
        <v>2023</v>
      </c>
      <c r="E10812" s="422" t="s">
        <v>14828</v>
      </c>
      <c r="F10812" s="438">
        <v>23910000</v>
      </c>
      <c r="G10812" s="423">
        <v>2023</v>
      </c>
      <c r="H10812" s="424">
        <f>VLOOKUP(G10812,[3]잔가율!$B$3:$C$33,2,FALSE)</f>
        <v>0.82599999999999996</v>
      </c>
      <c r="I10812" s="434">
        <f t="shared" si="168"/>
        <v>19749660</v>
      </c>
    </row>
    <row r="10813" spans="1:9">
      <c r="A10813" s="421">
        <v>10812</v>
      </c>
      <c r="B10813" s="422" t="s">
        <v>7711</v>
      </c>
      <c r="C10813" s="422" t="s">
        <v>11561</v>
      </c>
      <c r="D10813" s="422" t="s">
        <v>2023</v>
      </c>
      <c r="E10813" s="422" t="s">
        <v>14829</v>
      </c>
      <c r="F10813" s="438">
        <v>23910000</v>
      </c>
      <c r="G10813" s="423">
        <v>2023</v>
      </c>
      <c r="H10813" s="424">
        <f>VLOOKUP(G10813,[3]잔가율!$B$3:$C$33,2,FALSE)</f>
        <v>0.82599999999999996</v>
      </c>
      <c r="I10813" s="434">
        <f t="shared" si="168"/>
        <v>19749660</v>
      </c>
    </row>
    <row r="10814" spans="1:9">
      <c r="A10814" s="421">
        <v>10813</v>
      </c>
      <c r="B10814" s="422" t="s">
        <v>7711</v>
      </c>
      <c r="C10814" s="422" t="s">
        <v>11561</v>
      </c>
      <c r="D10814" s="422" t="s">
        <v>2023</v>
      </c>
      <c r="E10814" s="422" t="s">
        <v>14830</v>
      </c>
      <c r="F10814" s="438">
        <v>23580000</v>
      </c>
      <c r="G10814" s="423">
        <v>2023</v>
      </c>
      <c r="H10814" s="424">
        <f>VLOOKUP(G10814,[3]잔가율!$B$3:$C$33,2,FALSE)</f>
        <v>0.82599999999999996</v>
      </c>
      <c r="I10814" s="434">
        <f t="shared" si="168"/>
        <v>19477080</v>
      </c>
    </row>
    <row r="10815" spans="1:9">
      <c r="A10815" s="421">
        <v>10814</v>
      </c>
      <c r="B10815" s="422" t="s">
        <v>7711</v>
      </c>
      <c r="C10815" s="422" t="s">
        <v>11561</v>
      </c>
      <c r="D10815" s="422" t="s">
        <v>2023</v>
      </c>
      <c r="E10815" s="422" t="s">
        <v>14831</v>
      </c>
      <c r="F10815" s="438">
        <v>22090000</v>
      </c>
      <c r="G10815" s="423">
        <v>2023</v>
      </c>
      <c r="H10815" s="424">
        <f>VLOOKUP(G10815,[3]잔가율!$B$3:$C$33,2,FALSE)</f>
        <v>0.82599999999999996</v>
      </c>
      <c r="I10815" s="434">
        <f t="shared" si="168"/>
        <v>18246340</v>
      </c>
    </row>
    <row r="10816" spans="1:9">
      <c r="A10816" s="421">
        <v>10815</v>
      </c>
      <c r="B10816" s="422" t="s">
        <v>7711</v>
      </c>
      <c r="C10816" s="422" t="s">
        <v>11561</v>
      </c>
      <c r="D10816" s="422" t="s">
        <v>2023</v>
      </c>
      <c r="E10816" s="422" t="s">
        <v>14832</v>
      </c>
      <c r="F10816" s="438">
        <v>22090000</v>
      </c>
      <c r="G10816" s="423">
        <v>2023</v>
      </c>
      <c r="H10816" s="424">
        <f>VLOOKUP(G10816,[3]잔가율!$B$3:$C$33,2,FALSE)</f>
        <v>0.82599999999999996</v>
      </c>
      <c r="I10816" s="434">
        <f t="shared" si="168"/>
        <v>18246340</v>
      </c>
    </row>
    <row r="10817" spans="1:9">
      <c r="A10817" s="421">
        <v>10816</v>
      </c>
      <c r="B10817" s="422" t="s">
        <v>7711</v>
      </c>
      <c r="C10817" s="422" t="s">
        <v>11561</v>
      </c>
      <c r="D10817" s="422" t="s">
        <v>2023</v>
      </c>
      <c r="E10817" s="422" t="s">
        <v>14833</v>
      </c>
      <c r="F10817" s="438">
        <v>23240000</v>
      </c>
      <c r="G10817" s="423">
        <v>2023</v>
      </c>
      <c r="H10817" s="424">
        <f>VLOOKUP(G10817,[3]잔가율!$B$3:$C$33,2,FALSE)</f>
        <v>0.82599999999999996</v>
      </c>
      <c r="I10817" s="434">
        <f t="shared" si="168"/>
        <v>19196240</v>
      </c>
    </row>
    <row r="10818" spans="1:9">
      <c r="A10818" s="421">
        <v>10817</v>
      </c>
      <c r="B10818" s="422" t="s">
        <v>7711</v>
      </c>
      <c r="C10818" s="422" t="s">
        <v>11561</v>
      </c>
      <c r="D10818" s="422" t="s">
        <v>2023</v>
      </c>
      <c r="E10818" s="422" t="s">
        <v>14834</v>
      </c>
      <c r="F10818" s="438">
        <v>23240000</v>
      </c>
      <c r="G10818" s="423">
        <v>2023</v>
      </c>
      <c r="H10818" s="424">
        <f>VLOOKUP(G10818,[3]잔가율!$B$3:$C$33,2,FALSE)</f>
        <v>0.82599999999999996</v>
      </c>
      <c r="I10818" s="434">
        <f t="shared" ref="I10818:I10881" si="169">ROUNDDOWN(F10818*H10818,0)</f>
        <v>19196240</v>
      </c>
    </row>
    <row r="10819" spans="1:9">
      <c r="A10819" s="421">
        <v>10818</v>
      </c>
      <c r="B10819" s="422" t="s">
        <v>7711</v>
      </c>
      <c r="C10819" s="422" t="s">
        <v>11561</v>
      </c>
      <c r="D10819" s="422" t="s">
        <v>2023</v>
      </c>
      <c r="E10819" s="422" t="s">
        <v>14835</v>
      </c>
      <c r="F10819" s="438">
        <v>25880000</v>
      </c>
      <c r="G10819" s="423">
        <v>2023</v>
      </c>
      <c r="H10819" s="424">
        <f>VLOOKUP(G10819,[3]잔가율!$B$3:$C$33,2,FALSE)</f>
        <v>0.82599999999999996</v>
      </c>
      <c r="I10819" s="434">
        <f t="shared" si="169"/>
        <v>21376880</v>
      </c>
    </row>
    <row r="10820" spans="1:9">
      <c r="A10820" s="421">
        <v>10819</v>
      </c>
      <c r="B10820" s="422" t="s">
        <v>7711</v>
      </c>
      <c r="C10820" s="422" t="s">
        <v>11561</v>
      </c>
      <c r="D10820" s="422" t="s">
        <v>2023</v>
      </c>
      <c r="E10820" s="422" t="s">
        <v>14836</v>
      </c>
      <c r="F10820" s="438">
        <v>25880000</v>
      </c>
      <c r="G10820" s="423">
        <v>2023</v>
      </c>
      <c r="H10820" s="424">
        <f>VLOOKUP(G10820,[3]잔가율!$B$3:$C$33,2,FALSE)</f>
        <v>0.82599999999999996</v>
      </c>
      <c r="I10820" s="434">
        <f t="shared" si="169"/>
        <v>21376880</v>
      </c>
    </row>
    <row r="10821" spans="1:9">
      <c r="A10821" s="421">
        <v>10820</v>
      </c>
      <c r="B10821" s="422" t="s">
        <v>15840</v>
      </c>
      <c r="C10821" s="422" t="s">
        <v>15861</v>
      </c>
      <c r="D10821" s="422" t="s">
        <v>2023</v>
      </c>
      <c r="E10821" s="422" t="s">
        <v>14837</v>
      </c>
      <c r="F10821" s="438">
        <v>21960000</v>
      </c>
      <c r="G10821" s="423">
        <v>2023</v>
      </c>
      <c r="H10821" s="424">
        <f>VLOOKUP(G10821,[3]잔가율!$B$3:$C$33,2,FALSE)</f>
        <v>0.82599999999999996</v>
      </c>
      <c r="I10821" s="434">
        <f t="shared" si="169"/>
        <v>18138960</v>
      </c>
    </row>
    <row r="10822" spans="1:9">
      <c r="A10822" s="421">
        <v>10821</v>
      </c>
      <c r="B10822" s="422" t="s">
        <v>15840</v>
      </c>
      <c r="C10822" s="422" t="s">
        <v>15861</v>
      </c>
      <c r="D10822" s="422" t="s">
        <v>2023</v>
      </c>
      <c r="E10822" s="422" t="s">
        <v>14838</v>
      </c>
      <c r="F10822" s="438">
        <v>22600000</v>
      </c>
      <c r="G10822" s="423">
        <v>2023</v>
      </c>
      <c r="H10822" s="424">
        <f>VLOOKUP(G10822,[3]잔가율!$B$3:$C$33,2,FALSE)</f>
        <v>0.82599999999999996</v>
      </c>
      <c r="I10822" s="434">
        <f t="shared" si="169"/>
        <v>18667600</v>
      </c>
    </row>
    <row r="10823" spans="1:9">
      <c r="A10823" s="421">
        <v>10822</v>
      </c>
      <c r="B10823" s="422" t="s">
        <v>15840</v>
      </c>
      <c r="C10823" s="422" t="s">
        <v>15861</v>
      </c>
      <c r="D10823" s="422" t="s">
        <v>2023</v>
      </c>
      <c r="E10823" s="422" t="s">
        <v>14839</v>
      </c>
      <c r="F10823" s="438">
        <v>23620000</v>
      </c>
      <c r="G10823" s="423">
        <v>2023</v>
      </c>
      <c r="H10823" s="424">
        <f>VLOOKUP(G10823,[3]잔가율!$B$3:$C$33,2,FALSE)</f>
        <v>0.82599999999999996</v>
      </c>
      <c r="I10823" s="434">
        <f t="shared" si="169"/>
        <v>19510120</v>
      </c>
    </row>
    <row r="10824" spans="1:9">
      <c r="A10824" s="421">
        <v>10823</v>
      </c>
      <c r="B10824" s="422" t="s">
        <v>15840</v>
      </c>
      <c r="C10824" s="422" t="s">
        <v>15861</v>
      </c>
      <c r="D10824" s="422" t="s">
        <v>2023</v>
      </c>
      <c r="E10824" s="422" t="s">
        <v>14840</v>
      </c>
      <c r="F10824" s="438">
        <v>23980000</v>
      </c>
      <c r="G10824" s="423">
        <v>2023</v>
      </c>
      <c r="H10824" s="424">
        <f>VLOOKUP(G10824,[3]잔가율!$B$3:$C$33,2,FALSE)</f>
        <v>0.82599999999999996</v>
      </c>
      <c r="I10824" s="434">
        <f t="shared" si="169"/>
        <v>19807480</v>
      </c>
    </row>
    <row r="10825" spans="1:9">
      <c r="A10825" s="421">
        <v>10824</v>
      </c>
      <c r="B10825" s="422" t="s">
        <v>7711</v>
      </c>
      <c r="C10825" s="422" t="s">
        <v>15861</v>
      </c>
      <c r="D10825" s="422" t="s">
        <v>15878</v>
      </c>
      <c r="E10825" s="422" t="s">
        <v>14841</v>
      </c>
      <c r="F10825" s="438">
        <v>26500000</v>
      </c>
      <c r="G10825" s="423">
        <v>2023</v>
      </c>
      <c r="H10825" s="424">
        <f>VLOOKUP(G10825,[3]잔가율!$B$3:$C$33,2,FALSE)</f>
        <v>0.82599999999999996</v>
      </c>
      <c r="I10825" s="434">
        <f t="shared" si="169"/>
        <v>21889000</v>
      </c>
    </row>
    <row r="10826" spans="1:9">
      <c r="A10826" s="421">
        <v>10825</v>
      </c>
      <c r="B10826" s="422" t="s">
        <v>7711</v>
      </c>
      <c r="C10826" s="422" t="s">
        <v>11561</v>
      </c>
      <c r="D10826" s="422" t="s">
        <v>2023</v>
      </c>
      <c r="E10826" s="422" t="s">
        <v>14842</v>
      </c>
      <c r="F10826" s="438">
        <v>22930000</v>
      </c>
      <c r="G10826" s="423">
        <v>2023</v>
      </c>
      <c r="H10826" s="424">
        <f>VLOOKUP(G10826,[3]잔가율!$B$3:$C$33,2,FALSE)</f>
        <v>0.82599999999999996</v>
      </c>
      <c r="I10826" s="434">
        <f t="shared" si="169"/>
        <v>18940180</v>
      </c>
    </row>
    <row r="10827" spans="1:9">
      <c r="A10827" s="421">
        <v>10826</v>
      </c>
      <c r="B10827" s="422" t="s">
        <v>7711</v>
      </c>
      <c r="C10827" s="422" t="s">
        <v>11561</v>
      </c>
      <c r="D10827" s="422" t="s">
        <v>2023</v>
      </c>
      <c r="E10827" s="422" t="s">
        <v>14843</v>
      </c>
      <c r="F10827" s="438">
        <v>22740000</v>
      </c>
      <c r="G10827" s="423">
        <v>2023</v>
      </c>
      <c r="H10827" s="424">
        <f>VLOOKUP(G10827,[3]잔가율!$B$3:$C$33,2,FALSE)</f>
        <v>0.82599999999999996</v>
      </c>
      <c r="I10827" s="434">
        <f t="shared" si="169"/>
        <v>18783240</v>
      </c>
    </row>
    <row r="10828" spans="1:9">
      <c r="A10828" s="421">
        <v>10827</v>
      </c>
      <c r="B10828" s="422" t="s">
        <v>7711</v>
      </c>
      <c r="C10828" s="422" t="s">
        <v>11561</v>
      </c>
      <c r="D10828" s="422" t="s">
        <v>2023</v>
      </c>
      <c r="E10828" s="422" t="s">
        <v>14844</v>
      </c>
      <c r="F10828" s="438">
        <v>21520000</v>
      </c>
      <c r="G10828" s="423">
        <v>2023</v>
      </c>
      <c r="H10828" s="424">
        <f>VLOOKUP(G10828,[3]잔가율!$B$3:$C$33,2,FALSE)</f>
        <v>0.82599999999999996</v>
      </c>
      <c r="I10828" s="434">
        <f t="shared" si="169"/>
        <v>17775520</v>
      </c>
    </row>
    <row r="10829" spans="1:9">
      <c r="A10829" s="421">
        <v>10828</v>
      </c>
      <c r="B10829" s="422" t="s">
        <v>7711</v>
      </c>
      <c r="C10829" s="422" t="s">
        <v>11561</v>
      </c>
      <c r="D10829" s="422" t="s">
        <v>2023</v>
      </c>
      <c r="E10829" s="422" t="s">
        <v>14845</v>
      </c>
      <c r="F10829" s="438">
        <v>23120000</v>
      </c>
      <c r="G10829" s="423">
        <v>2023</v>
      </c>
      <c r="H10829" s="424">
        <f>VLOOKUP(G10829,[3]잔가율!$B$3:$C$33,2,FALSE)</f>
        <v>0.82599999999999996</v>
      </c>
      <c r="I10829" s="434">
        <f t="shared" si="169"/>
        <v>19097120</v>
      </c>
    </row>
    <row r="10830" spans="1:9">
      <c r="A10830" s="421">
        <v>10829</v>
      </c>
      <c r="B10830" s="422" t="s">
        <v>7711</v>
      </c>
      <c r="C10830" s="422" t="s">
        <v>11561</v>
      </c>
      <c r="D10830" s="422" t="s">
        <v>2023</v>
      </c>
      <c r="E10830" s="422" t="s">
        <v>14846</v>
      </c>
      <c r="F10830" s="438">
        <v>21760000</v>
      </c>
      <c r="G10830" s="423">
        <v>2023</v>
      </c>
      <c r="H10830" s="424">
        <f>VLOOKUP(G10830,[3]잔가율!$B$3:$C$33,2,FALSE)</f>
        <v>0.82599999999999996</v>
      </c>
      <c r="I10830" s="434">
        <f t="shared" si="169"/>
        <v>17973760</v>
      </c>
    </row>
    <row r="10831" spans="1:9">
      <c r="A10831" s="421">
        <v>10830</v>
      </c>
      <c r="B10831" s="422" t="s">
        <v>7711</v>
      </c>
      <c r="C10831" s="422" t="s">
        <v>11561</v>
      </c>
      <c r="D10831" s="422" t="s">
        <v>2023</v>
      </c>
      <c r="E10831" s="422" t="s">
        <v>14847</v>
      </c>
      <c r="F10831" s="438">
        <v>22560000</v>
      </c>
      <c r="G10831" s="423">
        <v>2023</v>
      </c>
      <c r="H10831" s="424">
        <f>VLOOKUP(G10831,[3]잔가율!$B$3:$C$33,2,FALSE)</f>
        <v>0.82599999999999996</v>
      </c>
      <c r="I10831" s="434">
        <f t="shared" si="169"/>
        <v>18634560</v>
      </c>
    </row>
    <row r="10832" spans="1:9">
      <c r="A10832" s="421">
        <v>10831</v>
      </c>
      <c r="B10832" s="422" t="s">
        <v>7711</v>
      </c>
      <c r="C10832" s="422" t="s">
        <v>11561</v>
      </c>
      <c r="D10832" s="422" t="s">
        <v>2023</v>
      </c>
      <c r="E10832" s="422" t="s">
        <v>14848</v>
      </c>
      <c r="F10832" s="438">
        <v>21690000</v>
      </c>
      <c r="G10832" s="423">
        <v>2023</v>
      </c>
      <c r="H10832" s="424">
        <f>VLOOKUP(G10832,[3]잔가율!$B$3:$C$33,2,FALSE)</f>
        <v>0.82599999999999996</v>
      </c>
      <c r="I10832" s="434">
        <f t="shared" si="169"/>
        <v>17915940</v>
      </c>
    </row>
    <row r="10833" spans="1:9">
      <c r="A10833" s="421">
        <v>10832</v>
      </c>
      <c r="B10833" s="422" t="s">
        <v>7711</v>
      </c>
      <c r="C10833" s="422" t="s">
        <v>11561</v>
      </c>
      <c r="D10833" s="422" t="s">
        <v>2023</v>
      </c>
      <c r="E10833" s="422" t="s">
        <v>14849</v>
      </c>
      <c r="F10833" s="438">
        <v>21080000</v>
      </c>
      <c r="G10833" s="423">
        <v>2023</v>
      </c>
      <c r="H10833" s="424">
        <f>VLOOKUP(G10833,[3]잔가율!$B$3:$C$33,2,FALSE)</f>
        <v>0.82599999999999996</v>
      </c>
      <c r="I10833" s="434">
        <f t="shared" si="169"/>
        <v>17412080</v>
      </c>
    </row>
    <row r="10834" spans="1:9">
      <c r="A10834" s="421">
        <v>10833</v>
      </c>
      <c r="B10834" s="422" t="s">
        <v>7711</v>
      </c>
      <c r="C10834" s="422" t="s">
        <v>11561</v>
      </c>
      <c r="D10834" s="422" t="s">
        <v>2023</v>
      </c>
      <c r="E10834" s="422" t="s">
        <v>14850</v>
      </c>
      <c r="F10834" s="438">
        <v>23470000</v>
      </c>
      <c r="G10834" s="423">
        <v>2023</v>
      </c>
      <c r="H10834" s="424">
        <f>VLOOKUP(G10834,[3]잔가율!$B$3:$C$33,2,FALSE)</f>
        <v>0.82599999999999996</v>
      </c>
      <c r="I10834" s="434">
        <f t="shared" si="169"/>
        <v>19386220</v>
      </c>
    </row>
    <row r="10835" spans="1:9">
      <c r="A10835" s="421">
        <v>10834</v>
      </c>
      <c r="B10835" s="422" t="s">
        <v>7711</v>
      </c>
      <c r="C10835" s="422" t="s">
        <v>11561</v>
      </c>
      <c r="D10835" s="422" t="s">
        <v>2023</v>
      </c>
      <c r="E10835" s="422" t="s">
        <v>14851</v>
      </c>
      <c r="F10835" s="438">
        <v>25970000</v>
      </c>
      <c r="G10835" s="423">
        <v>2023</v>
      </c>
      <c r="H10835" s="424">
        <f>VLOOKUP(G10835,[3]잔가율!$B$3:$C$33,2,FALSE)</f>
        <v>0.82599999999999996</v>
      </c>
      <c r="I10835" s="434">
        <f t="shared" si="169"/>
        <v>21451220</v>
      </c>
    </row>
    <row r="10836" spans="1:9">
      <c r="A10836" s="421">
        <v>10835</v>
      </c>
      <c r="B10836" s="422" t="s">
        <v>7711</v>
      </c>
      <c r="C10836" s="422" t="s">
        <v>11561</v>
      </c>
      <c r="D10836" s="422" t="s">
        <v>2023</v>
      </c>
      <c r="E10836" s="422" t="s">
        <v>14852</v>
      </c>
      <c r="F10836" s="438">
        <v>34250000</v>
      </c>
      <c r="G10836" s="423">
        <v>2023</v>
      </c>
      <c r="H10836" s="424">
        <f>VLOOKUP(G10836,[3]잔가율!$B$3:$C$33,2,FALSE)</f>
        <v>0.82599999999999996</v>
      </c>
      <c r="I10836" s="434">
        <f t="shared" si="169"/>
        <v>28290500</v>
      </c>
    </row>
    <row r="10837" spans="1:9">
      <c r="A10837" s="421">
        <v>10836</v>
      </c>
      <c r="B10837" s="422" t="s">
        <v>7711</v>
      </c>
      <c r="C10837" s="422" t="s">
        <v>11561</v>
      </c>
      <c r="D10837" s="422" t="s">
        <v>2023</v>
      </c>
      <c r="E10837" s="422" t="s">
        <v>14853</v>
      </c>
      <c r="F10837" s="438">
        <v>29700000</v>
      </c>
      <c r="G10837" s="423">
        <v>2023</v>
      </c>
      <c r="H10837" s="424">
        <f>VLOOKUP(G10837,[3]잔가율!$B$3:$C$33,2,FALSE)</f>
        <v>0.82599999999999996</v>
      </c>
      <c r="I10837" s="434">
        <f t="shared" si="169"/>
        <v>24532200</v>
      </c>
    </row>
    <row r="10838" spans="1:9">
      <c r="A10838" s="421">
        <v>10837</v>
      </c>
      <c r="B10838" s="422" t="s">
        <v>7711</v>
      </c>
      <c r="C10838" s="422" t="s">
        <v>11561</v>
      </c>
      <c r="D10838" s="422" t="s">
        <v>2023</v>
      </c>
      <c r="E10838" s="422" t="s">
        <v>14854</v>
      </c>
      <c r="F10838" s="438">
        <v>24980000</v>
      </c>
      <c r="G10838" s="423">
        <v>2023</v>
      </c>
      <c r="H10838" s="424">
        <f>VLOOKUP(G10838,[3]잔가율!$B$3:$C$33,2,FALSE)</f>
        <v>0.82599999999999996</v>
      </c>
      <c r="I10838" s="434">
        <f t="shared" si="169"/>
        <v>20633480</v>
      </c>
    </row>
    <row r="10839" spans="1:9">
      <c r="A10839" s="421">
        <v>10838</v>
      </c>
      <c r="B10839" s="422" t="s">
        <v>7711</v>
      </c>
      <c r="C10839" s="422" t="s">
        <v>11561</v>
      </c>
      <c r="D10839" s="422" t="s">
        <v>2023</v>
      </c>
      <c r="E10839" s="422" t="s">
        <v>14855</v>
      </c>
      <c r="F10839" s="438">
        <v>25590000</v>
      </c>
      <c r="G10839" s="423">
        <v>2023</v>
      </c>
      <c r="H10839" s="424">
        <f>VLOOKUP(G10839,[3]잔가율!$B$3:$C$33,2,FALSE)</f>
        <v>0.82599999999999996</v>
      </c>
      <c r="I10839" s="434">
        <f t="shared" si="169"/>
        <v>21137340</v>
      </c>
    </row>
    <row r="10840" spans="1:9">
      <c r="A10840" s="421">
        <v>10839</v>
      </c>
      <c r="B10840" s="422" t="s">
        <v>7711</v>
      </c>
      <c r="C10840" s="422" t="s">
        <v>11561</v>
      </c>
      <c r="D10840" s="422" t="s">
        <v>2023</v>
      </c>
      <c r="E10840" s="422" t="s">
        <v>14856</v>
      </c>
      <c r="F10840" s="438">
        <v>33630000</v>
      </c>
      <c r="G10840" s="423">
        <v>2023</v>
      </c>
      <c r="H10840" s="424">
        <f>VLOOKUP(G10840,[3]잔가율!$B$3:$C$33,2,FALSE)</f>
        <v>0.82599999999999996</v>
      </c>
      <c r="I10840" s="434">
        <f t="shared" si="169"/>
        <v>27778380</v>
      </c>
    </row>
    <row r="10841" spans="1:9">
      <c r="A10841" s="421">
        <v>10840</v>
      </c>
      <c r="B10841" s="422" t="s">
        <v>7711</v>
      </c>
      <c r="C10841" s="422" t="s">
        <v>11561</v>
      </c>
      <c r="D10841" s="422" t="s">
        <v>2023</v>
      </c>
      <c r="E10841" s="422" t="s">
        <v>14857</v>
      </c>
      <c r="F10841" s="438">
        <v>27870000</v>
      </c>
      <c r="G10841" s="423">
        <v>2023</v>
      </c>
      <c r="H10841" s="424">
        <f>VLOOKUP(G10841,[3]잔가율!$B$3:$C$33,2,FALSE)</f>
        <v>0.82599999999999996</v>
      </c>
      <c r="I10841" s="434">
        <f t="shared" si="169"/>
        <v>23020620</v>
      </c>
    </row>
    <row r="10842" spans="1:9">
      <c r="A10842" s="421">
        <v>10841</v>
      </c>
      <c r="B10842" s="422" t="s">
        <v>7711</v>
      </c>
      <c r="C10842" s="422" t="s">
        <v>11561</v>
      </c>
      <c r="D10842" s="422" t="s">
        <v>2023</v>
      </c>
      <c r="E10842" s="422" t="s">
        <v>14858</v>
      </c>
      <c r="F10842" s="438">
        <v>23870000</v>
      </c>
      <c r="G10842" s="423">
        <v>2023</v>
      </c>
      <c r="H10842" s="424">
        <f>VLOOKUP(G10842,[3]잔가율!$B$3:$C$33,2,FALSE)</f>
        <v>0.82599999999999996</v>
      </c>
      <c r="I10842" s="434">
        <f t="shared" si="169"/>
        <v>19716620</v>
      </c>
    </row>
    <row r="10843" spans="1:9">
      <c r="A10843" s="421">
        <v>10842</v>
      </c>
      <c r="B10843" s="422" t="s">
        <v>7711</v>
      </c>
      <c r="C10843" s="422" t="s">
        <v>11561</v>
      </c>
      <c r="D10843" s="422" t="s">
        <v>2023</v>
      </c>
      <c r="E10843" s="422" t="s">
        <v>14859</v>
      </c>
      <c r="F10843" s="438">
        <v>24040000</v>
      </c>
      <c r="G10843" s="423">
        <v>2023</v>
      </c>
      <c r="H10843" s="424">
        <f>VLOOKUP(G10843,[3]잔가율!$B$3:$C$33,2,FALSE)</f>
        <v>0.82599999999999996</v>
      </c>
      <c r="I10843" s="434">
        <f t="shared" si="169"/>
        <v>19857040</v>
      </c>
    </row>
    <row r="10844" spans="1:9">
      <c r="A10844" s="421">
        <v>10843</v>
      </c>
      <c r="B10844" s="422" t="s">
        <v>7711</v>
      </c>
      <c r="C10844" s="422" t="s">
        <v>11561</v>
      </c>
      <c r="D10844" s="422" t="s">
        <v>2023</v>
      </c>
      <c r="E10844" s="422" t="s">
        <v>7670</v>
      </c>
      <c r="F10844" s="438">
        <v>25590000</v>
      </c>
      <c r="G10844" s="423">
        <v>2023</v>
      </c>
      <c r="H10844" s="424">
        <f>VLOOKUP(G10844,[3]잔가율!$B$3:$C$33,2,FALSE)</f>
        <v>0.82599999999999996</v>
      </c>
      <c r="I10844" s="434">
        <f t="shared" si="169"/>
        <v>21137340</v>
      </c>
    </row>
    <row r="10845" spans="1:9">
      <c r="A10845" s="421">
        <v>10844</v>
      </c>
      <c r="B10845" s="422" t="s">
        <v>7711</v>
      </c>
      <c r="C10845" s="422" t="s">
        <v>11561</v>
      </c>
      <c r="D10845" s="422" t="s">
        <v>2023</v>
      </c>
      <c r="E10845" s="422" t="s">
        <v>7671</v>
      </c>
      <c r="F10845" s="438">
        <v>28580000</v>
      </c>
      <c r="G10845" s="423">
        <v>2023</v>
      </c>
      <c r="H10845" s="424">
        <f>VLOOKUP(G10845,[3]잔가율!$B$3:$C$33,2,FALSE)</f>
        <v>0.82599999999999996</v>
      </c>
      <c r="I10845" s="434">
        <f t="shared" si="169"/>
        <v>23607080</v>
      </c>
    </row>
    <row r="10846" spans="1:9">
      <c r="A10846" s="421">
        <v>10845</v>
      </c>
      <c r="B10846" s="422" t="s">
        <v>7711</v>
      </c>
      <c r="C10846" s="422" t="s">
        <v>11561</v>
      </c>
      <c r="D10846" s="422" t="s">
        <v>2023</v>
      </c>
      <c r="E10846" s="422" t="s">
        <v>14860</v>
      </c>
      <c r="F10846" s="438">
        <v>24980000</v>
      </c>
      <c r="G10846" s="423">
        <v>2023</v>
      </c>
      <c r="H10846" s="424">
        <f>VLOOKUP(G10846,[3]잔가율!$B$3:$C$33,2,FALSE)</f>
        <v>0.82599999999999996</v>
      </c>
      <c r="I10846" s="434">
        <f t="shared" si="169"/>
        <v>20633480</v>
      </c>
    </row>
    <row r="10847" spans="1:9">
      <c r="A10847" s="421">
        <v>10846</v>
      </c>
      <c r="B10847" s="422" t="s">
        <v>7711</v>
      </c>
      <c r="C10847" s="422" t="s">
        <v>11561</v>
      </c>
      <c r="D10847" s="422" t="s">
        <v>2023</v>
      </c>
      <c r="E10847" s="422" t="s">
        <v>14861</v>
      </c>
      <c r="F10847" s="438">
        <v>29290000</v>
      </c>
      <c r="G10847" s="423">
        <v>2023</v>
      </c>
      <c r="H10847" s="424">
        <f>VLOOKUP(G10847,[3]잔가율!$B$3:$C$33,2,FALSE)</f>
        <v>0.82599999999999996</v>
      </c>
      <c r="I10847" s="434">
        <f t="shared" si="169"/>
        <v>24193540</v>
      </c>
    </row>
    <row r="10848" spans="1:9">
      <c r="A10848" s="421">
        <v>10847</v>
      </c>
      <c r="B10848" s="422" t="s">
        <v>7711</v>
      </c>
      <c r="C10848" s="422" t="s">
        <v>11561</v>
      </c>
      <c r="D10848" s="422" t="s">
        <v>2023</v>
      </c>
      <c r="E10848" s="422" t="s">
        <v>14862</v>
      </c>
      <c r="F10848" s="438">
        <v>28180000</v>
      </c>
      <c r="G10848" s="423">
        <v>2023</v>
      </c>
      <c r="H10848" s="424">
        <f>VLOOKUP(G10848,[3]잔가율!$B$3:$C$33,2,FALSE)</f>
        <v>0.82599999999999996</v>
      </c>
      <c r="I10848" s="434">
        <f t="shared" si="169"/>
        <v>23276680</v>
      </c>
    </row>
    <row r="10849" spans="1:9">
      <c r="A10849" s="421">
        <v>10848</v>
      </c>
      <c r="B10849" s="422" t="s">
        <v>7711</v>
      </c>
      <c r="C10849" s="422" t="s">
        <v>11561</v>
      </c>
      <c r="D10849" s="422" t="s">
        <v>2023</v>
      </c>
      <c r="E10849" s="422" t="s">
        <v>14863</v>
      </c>
      <c r="F10849" s="438">
        <v>25250000</v>
      </c>
      <c r="G10849" s="423">
        <v>2023</v>
      </c>
      <c r="H10849" s="424">
        <f>VLOOKUP(G10849,[3]잔가율!$B$3:$C$33,2,FALSE)</f>
        <v>0.82599999999999996</v>
      </c>
      <c r="I10849" s="434">
        <f t="shared" si="169"/>
        <v>20856500</v>
      </c>
    </row>
    <row r="10850" spans="1:9">
      <c r="A10850" s="421">
        <v>10849</v>
      </c>
      <c r="B10850" s="422" t="s">
        <v>7711</v>
      </c>
      <c r="C10850" s="422" t="s">
        <v>11561</v>
      </c>
      <c r="D10850" s="422" t="s">
        <v>2023</v>
      </c>
      <c r="E10850" s="422" t="s">
        <v>7672</v>
      </c>
      <c r="F10850" s="438">
        <v>24500000</v>
      </c>
      <c r="G10850" s="423">
        <v>2023</v>
      </c>
      <c r="H10850" s="424">
        <f>VLOOKUP(G10850,[3]잔가율!$B$3:$C$33,2,FALSE)</f>
        <v>0.82599999999999996</v>
      </c>
      <c r="I10850" s="434">
        <f t="shared" si="169"/>
        <v>20237000</v>
      </c>
    </row>
    <row r="10851" spans="1:9">
      <c r="A10851" s="421">
        <v>10850</v>
      </c>
      <c r="B10851" s="422" t="s">
        <v>7711</v>
      </c>
      <c r="C10851" s="422" t="s">
        <v>11561</v>
      </c>
      <c r="D10851" s="422" t="s">
        <v>2023</v>
      </c>
      <c r="E10851" s="422" t="s">
        <v>7673</v>
      </c>
      <c r="F10851" s="438">
        <v>26660000</v>
      </c>
      <c r="G10851" s="423">
        <v>2023</v>
      </c>
      <c r="H10851" s="424">
        <f>VLOOKUP(G10851,[3]잔가율!$B$3:$C$33,2,FALSE)</f>
        <v>0.82599999999999996</v>
      </c>
      <c r="I10851" s="434">
        <f t="shared" si="169"/>
        <v>22021160</v>
      </c>
    </row>
    <row r="10852" spans="1:9">
      <c r="A10852" s="421">
        <v>10851</v>
      </c>
      <c r="B10852" s="422" t="s">
        <v>7711</v>
      </c>
      <c r="C10852" s="422" t="s">
        <v>11561</v>
      </c>
      <c r="D10852" s="422" t="s">
        <v>2023</v>
      </c>
      <c r="E10852" s="422" t="s">
        <v>14864</v>
      </c>
      <c r="F10852" s="438">
        <v>28690000</v>
      </c>
      <c r="G10852" s="423">
        <v>2023</v>
      </c>
      <c r="H10852" s="424">
        <f>VLOOKUP(G10852,[3]잔가율!$B$3:$C$33,2,FALSE)</f>
        <v>0.82599999999999996</v>
      </c>
      <c r="I10852" s="434">
        <f t="shared" si="169"/>
        <v>23697940</v>
      </c>
    </row>
    <row r="10853" spans="1:9">
      <c r="A10853" s="421">
        <v>10852</v>
      </c>
      <c r="B10853" s="422" t="s">
        <v>7711</v>
      </c>
      <c r="C10853" s="422" t="s">
        <v>11561</v>
      </c>
      <c r="D10853" s="422" t="s">
        <v>2023</v>
      </c>
      <c r="E10853" s="422" t="s">
        <v>14865</v>
      </c>
      <c r="F10853" s="438">
        <v>28270000</v>
      </c>
      <c r="G10853" s="423">
        <v>2023</v>
      </c>
      <c r="H10853" s="424">
        <f>VLOOKUP(G10853,[3]잔가율!$B$3:$C$33,2,FALSE)</f>
        <v>0.82599999999999996</v>
      </c>
      <c r="I10853" s="434">
        <f t="shared" si="169"/>
        <v>23351020</v>
      </c>
    </row>
    <row r="10854" spans="1:9">
      <c r="A10854" s="421">
        <v>10853</v>
      </c>
      <c r="B10854" s="422" t="s">
        <v>7711</v>
      </c>
      <c r="C10854" s="422" t="s">
        <v>11561</v>
      </c>
      <c r="D10854" s="422" t="s">
        <v>2023</v>
      </c>
      <c r="E10854" s="422" t="s">
        <v>14866</v>
      </c>
      <c r="F10854" s="438">
        <v>23200000</v>
      </c>
      <c r="G10854" s="423">
        <v>2023</v>
      </c>
      <c r="H10854" s="424">
        <f>VLOOKUP(G10854,[3]잔가율!$B$3:$C$33,2,FALSE)</f>
        <v>0.82599999999999996</v>
      </c>
      <c r="I10854" s="434">
        <f t="shared" si="169"/>
        <v>19163200</v>
      </c>
    </row>
    <row r="10855" spans="1:9">
      <c r="A10855" s="421">
        <v>10854</v>
      </c>
      <c r="B10855" s="422" t="s">
        <v>7711</v>
      </c>
      <c r="C10855" s="422" t="s">
        <v>11561</v>
      </c>
      <c r="D10855" s="422" t="s">
        <v>2023</v>
      </c>
      <c r="E10855" s="422" t="s">
        <v>14867</v>
      </c>
      <c r="F10855" s="438">
        <v>23200000</v>
      </c>
      <c r="G10855" s="423">
        <v>2023</v>
      </c>
      <c r="H10855" s="424">
        <f>VLOOKUP(G10855,[3]잔가율!$B$3:$C$33,2,FALSE)</f>
        <v>0.82599999999999996</v>
      </c>
      <c r="I10855" s="434">
        <f t="shared" si="169"/>
        <v>19163200</v>
      </c>
    </row>
    <row r="10856" spans="1:9">
      <c r="A10856" s="421">
        <v>10855</v>
      </c>
      <c r="B10856" s="422" t="s">
        <v>7711</v>
      </c>
      <c r="C10856" s="422" t="s">
        <v>11561</v>
      </c>
      <c r="D10856" s="422" t="s">
        <v>2023</v>
      </c>
      <c r="E10856" s="422" t="s">
        <v>14868</v>
      </c>
      <c r="F10856" s="438">
        <v>23100000</v>
      </c>
      <c r="G10856" s="423">
        <v>2023</v>
      </c>
      <c r="H10856" s="424">
        <f>VLOOKUP(G10856,[3]잔가율!$B$3:$C$33,2,FALSE)</f>
        <v>0.82599999999999996</v>
      </c>
      <c r="I10856" s="434">
        <f t="shared" si="169"/>
        <v>19080600</v>
      </c>
    </row>
    <row r="10857" spans="1:9">
      <c r="A10857" s="421">
        <v>10856</v>
      </c>
      <c r="B10857" s="422" t="s">
        <v>7711</v>
      </c>
      <c r="C10857" s="422" t="s">
        <v>11561</v>
      </c>
      <c r="D10857" s="422" t="s">
        <v>2023</v>
      </c>
      <c r="E10857" s="422" t="s">
        <v>14869</v>
      </c>
      <c r="F10857" s="438">
        <v>23100000</v>
      </c>
      <c r="G10857" s="423">
        <v>2023</v>
      </c>
      <c r="H10857" s="424">
        <f>VLOOKUP(G10857,[3]잔가율!$B$3:$C$33,2,FALSE)</f>
        <v>0.82599999999999996</v>
      </c>
      <c r="I10857" s="434">
        <f t="shared" si="169"/>
        <v>19080600</v>
      </c>
    </row>
    <row r="10858" spans="1:9">
      <c r="A10858" s="421">
        <v>10857</v>
      </c>
      <c r="B10858" s="422" t="s">
        <v>7711</v>
      </c>
      <c r="C10858" s="422" t="s">
        <v>11561</v>
      </c>
      <c r="D10858" s="422" t="s">
        <v>2023</v>
      </c>
      <c r="E10858" s="422" t="s">
        <v>14870</v>
      </c>
      <c r="F10858" s="438">
        <v>28070000</v>
      </c>
      <c r="G10858" s="423">
        <v>2023</v>
      </c>
      <c r="H10858" s="424">
        <f>VLOOKUP(G10858,[3]잔가율!$B$3:$C$33,2,FALSE)</f>
        <v>0.82599999999999996</v>
      </c>
      <c r="I10858" s="434">
        <f t="shared" si="169"/>
        <v>23185820</v>
      </c>
    </row>
    <row r="10859" spans="1:9">
      <c r="A10859" s="421">
        <v>10858</v>
      </c>
      <c r="B10859" s="422" t="s">
        <v>7711</v>
      </c>
      <c r="C10859" s="422" t="s">
        <v>11561</v>
      </c>
      <c r="D10859" s="422" t="s">
        <v>2023</v>
      </c>
      <c r="E10859" s="422" t="s">
        <v>14871</v>
      </c>
      <c r="F10859" s="438">
        <v>23870000</v>
      </c>
      <c r="G10859" s="423">
        <v>2023</v>
      </c>
      <c r="H10859" s="424">
        <f>VLOOKUP(G10859,[3]잔가율!$B$3:$C$33,2,FALSE)</f>
        <v>0.82599999999999996</v>
      </c>
      <c r="I10859" s="434">
        <f t="shared" si="169"/>
        <v>19716620</v>
      </c>
    </row>
    <row r="10860" spans="1:9">
      <c r="A10860" s="421">
        <v>10859</v>
      </c>
      <c r="B10860" s="422" t="s">
        <v>7711</v>
      </c>
      <c r="C10860" s="422" t="s">
        <v>11561</v>
      </c>
      <c r="D10860" s="422" t="s">
        <v>2023</v>
      </c>
      <c r="E10860" s="422" t="s">
        <v>14872</v>
      </c>
      <c r="F10860" s="438">
        <v>23870000</v>
      </c>
      <c r="G10860" s="423">
        <v>2023</v>
      </c>
      <c r="H10860" s="424">
        <f>VLOOKUP(G10860,[3]잔가율!$B$3:$C$33,2,FALSE)</f>
        <v>0.82599999999999996</v>
      </c>
      <c r="I10860" s="434">
        <f t="shared" si="169"/>
        <v>19716620</v>
      </c>
    </row>
    <row r="10861" spans="1:9">
      <c r="A10861" s="421">
        <v>10860</v>
      </c>
      <c r="B10861" s="422" t="s">
        <v>7711</v>
      </c>
      <c r="C10861" s="422" t="s">
        <v>11561</v>
      </c>
      <c r="D10861" s="422" t="s">
        <v>2023</v>
      </c>
      <c r="E10861" s="422" t="s">
        <v>14873</v>
      </c>
      <c r="F10861" s="438">
        <v>25020000</v>
      </c>
      <c r="G10861" s="423">
        <v>2023</v>
      </c>
      <c r="H10861" s="424">
        <f>VLOOKUP(G10861,[3]잔가율!$B$3:$C$33,2,FALSE)</f>
        <v>0.82599999999999996</v>
      </c>
      <c r="I10861" s="434">
        <f t="shared" si="169"/>
        <v>20666520</v>
      </c>
    </row>
    <row r="10862" spans="1:9">
      <c r="A10862" s="421">
        <v>10861</v>
      </c>
      <c r="B10862" s="422" t="s">
        <v>7711</v>
      </c>
      <c r="C10862" s="422" t="s">
        <v>11561</v>
      </c>
      <c r="D10862" s="422" t="s">
        <v>2023</v>
      </c>
      <c r="E10862" s="422" t="s">
        <v>14874</v>
      </c>
      <c r="F10862" s="438">
        <v>25020000</v>
      </c>
      <c r="G10862" s="423">
        <v>2023</v>
      </c>
      <c r="H10862" s="424">
        <f>VLOOKUP(G10862,[3]잔가율!$B$3:$C$33,2,FALSE)</f>
        <v>0.82599999999999996</v>
      </c>
      <c r="I10862" s="434">
        <f t="shared" si="169"/>
        <v>20666520</v>
      </c>
    </row>
    <row r="10863" spans="1:9">
      <c r="A10863" s="421">
        <v>10862</v>
      </c>
      <c r="B10863" s="422" t="s">
        <v>7711</v>
      </c>
      <c r="C10863" s="422" t="s">
        <v>11561</v>
      </c>
      <c r="D10863" s="422" t="s">
        <v>2023</v>
      </c>
      <c r="E10863" s="422" t="s">
        <v>14875</v>
      </c>
      <c r="F10863" s="438">
        <v>27660000</v>
      </c>
      <c r="G10863" s="423">
        <v>2023</v>
      </c>
      <c r="H10863" s="424">
        <f>VLOOKUP(G10863,[3]잔가율!$B$3:$C$33,2,FALSE)</f>
        <v>0.82599999999999996</v>
      </c>
      <c r="I10863" s="434">
        <f t="shared" si="169"/>
        <v>22847160</v>
      </c>
    </row>
    <row r="10864" spans="1:9">
      <c r="A10864" s="421">
        <v>10863</v>
      </c>
      <c r="B10864" s="422" t="s">
        <v>7711</v>
      </c>
      <c r="C10864" s="422" t="s">
        <v>11561</v>
      </c>
      <c r="D10864" s="422" t="s">
        <v>2023</v>
      </c>
      <c r="E10864" s="422" t="s">
        <v>14876</v>
      </c>
      <c r="F10864" s="438">
        <v>27660000</v>
      </c>
      <c r="G10864" s="423">
        <v>2023</v>
      </c>
      <c r="H10864" s="424">
        <f>VLOOKUP(G10864,[3]잔가율!$B$3:$C$33,2,FALSE)</f>
        <v>0.82599999999999996</v>
      </c>
      <c r="I10864" s="434">
        <f t="shared" si="169"/>
        <v>22847160</v>
      </c>
    </row>
    <row r="10865" spans="1:9">
      <c r="A10865" s="421">
        <v>10864</v>
      </c>
      <c r="B10865" s="422" t="s">
        <v>15840</v>
      </c>
      <c r="C10865" s="422" t="s">
        <v>15861</v>
      </c>
      <c r="D10865" s="422" t="s">
        <v>2023</v>
      </c>
      <c r="E10865" s="422" t="s">
        <v>14877</v>
      </c>
      <c r="F10865" s="438">
        <v>23110000</v>
      </c>
      <c r="G10865" s="423">
        <v>2023</v>
      </c>
      <c r="H10865" s="424">
        <f>VLOOKUP(G10865,[3]잔가율!$B$3:$C$33,2,FALSE)</f>
        <v>0.82599999999999996</v>
      </c>
      <c r="I10865" s="434">
        <f t="shared" si="169"/>
        <v>19088860</v>
      </c>
    </row>
    <row r="10866" spans="1:9">
      <c r="A10866" s="421">
        <v>10865</v>
      </c>
      <c r="B10866" s="422" t="s">
        <v>15840</v>
      </c>
      <c r="C10866" s="422" t="s">
        <v>15861</v>
      </c>
      <c r="D10866" s="422" t="s">
        <v>2023</v>
      </c>
      <c r="E10866" s="422" t="s">
        <v>14878</v>
      </c>
      <c r="F10866" s="438">
        <v>24460000</v>
      </c>
      <c r="G10866" s="423">
        <v>2023</v>
      </c>
      <c r="H10866" s="424">
        <f>VLOOKUP(G10866,[3]잔가율!$B$3:$C$33,2,FALSE)</f>
        <v>0.82599999999999996</v>
      </c>
      <c r="I10866" s="434">
        <f t="shared" si="169"/>
        <v>20203960</v>
      </c>
    </row>
    <row r="10867" spans="1:9">
      <c r="A10867" s="421">
        <v>10866</v>
      </c>
      <c r="B10867" s="422" t="s">
        <v>7711</v>
      </c>
      <c r="C10867" s="422" t="s">
        <v>15861</v>
      </c>
      <c r="D10867" s="422" t="s">
        <v>15878</v>
      </c>
      <c r="E10867" s="422" t="s">
        <v>14879</v>
      </c>
      <c r="F10867" s="438">
        <v>24910000</v>
      </c>
      <c r="G10867" s="423">
        <v>2023</v>
      </c>
      <c r="H10867" s="424">
        <f>VLOOKUP(G10867,[3]잔가율!$B$3:$C$33,2,FALSE)</f>
        <v>0.82599999999999996</v>
      </c>
      <c r="I10867" s="434">
        <f t="shared" si="169"/>
        <v>20575660</v>
      </c>
    </row>
    <row r="10868" spans="1:9">
      <c r="A10868" s="421">
        <v>10867</v>
      </c>
      <c r="B10868" s="422" t="s">
        <v>15840</v>
      </c>
      <c r="C10868" s="422" t="s">
        <v>15861</v>
      </c>
      <c r="D10868" s="422" t="s">
        <v>2023</v>
      </c>
      <c r="E10868" s="422" t="s">
        <v>14880</v>
      </c>
      <c r="F10868" s="438">
        <v>25790000</v>
      </c>
      <c r="G10868" s="423">
        <v>2023</v>
      </c>
      <c r="H10868" s="424">
        <f>VLOOKUP(G10868,[3]잔가율!$B$3:$C$33,2,FALSE)</f>
        <v>0.82599999999999996</v>
      </c>
      <c r="I10868" s="434">
        <f t="shared" si="169"/>
        <v>21302540</v>
      </c>
    </row>
    <row r="10869" spans="1:9">
      <c r="A10869" s="421">
        <v>10868</v>
      </c>
      <c r="B10869" s="422" t="s">
        <v>15840</v>
      </c>
      <c r="C10869" s="422" t="s">
        <v>15861</v>
      </c>
      <c r="D10869" s="422" t="s">
        <v>2023</v>
      </c>
      <c r="E10869" s="422" t="s">
        <v>14881</v>
      </c>
      <c r="F10869" s="438">
        <v>29530000</v>
      </c>
      <c r="G10869" s="423">
        <v>2023</v>
      </c>
      <c r="H10869" s="424">
        <f>VLOOKUP(G10869,[3]잔가율!$B$3:$C$33,2,FALSE)</f>
        <v>0.82599999999999996</v>
      </c>
      <c r="I10869" s="434">
        <f t="shared" si="169"/>
        <v>24391780</v>
      </c>
    </row>
    <row r="10870" spans="1:9">
      <c r="A10870" s="421">
        <v>10869</v>
      </c>
      <c r="B10870" s="313" t="s">
        <v>7711</v>
      </c>
      <c r="C10870" s="422" t="s">
        <v>11561</v>
      </c>
      <c r="D10870" s="422" t="s">
        <v>14882</v>
      </c>
      <c r="E10870" s="422" t="s">
        <v>14883</v>
      </c>
      <c r="F10870" s="440">
        <v>77270000</v>
      </c>
      <c r="G10870" s="423">
        <v>2023</v>
      </c>
      <c r="H10870" s="424">
        <f>VLOOKUP(G10870,[3]잔가율!$B$3:$C$33,2,FALSE)</f>
        <v>0.82599999999999996</v>
      </c>
      <c r="I10870" s="434">
        <f t="shared" si="169"/>
        <v>63825020</v>
      </c>
    </row>
    <row r="10871" spans="1:9">
      <c r="A10871" s="421">
        <v>10870</v>
      </c>
      <c r="B10871" s="313" t="s">
        <v>7711</v>
      </c>
      <c r="C10871" s="422" t="s">
        <v>11561</v>
      </c>
      <c r="D10871" s="422" t="s">
        <v>14882</v>
      </c>
      <c r="E10871" s="422" t="s">
        <v>14884</v>
      </c>
      <c r="F10871" s="440">
        <v>77460000</v>
      </c>
      <c r="G10871" s="423">
        <v>2023</v>
      </c>
      <c r="H10871" s="424">
        <f>VLOOKUP(G10871,[3]잔가율!$B$3:$C$33,2,FALSE)</f>
        <v>0.82599999999999996</v>
      </c>
      <c r="I10871" s="434">
        <f t="shared" si="169"/>
        <v>63981960</v>
      </c>
    </row>
    <row r="10872" spans="1:9">
      <c r="A10872" s="421">
        <v>10871</v>
      </c>
      <c r="B10872" s="313" t="s">
        <v>7711</v>
      </c>
      <c r="C10872" s="422" t="s">
        <v>11561</v>
      </c>
      <c r="D10872" s="422" t="s">
        <v>14882</v>
      </c>
      <c r="E10872" s="422" t="s">
        <v>14885</v>
      </c>
      <c r="F10872" s="440">
        <v>77270000</v>
      </c>
      <c r="G10872" s="423">
        <v>2023</v>
      </c>
      <c r="H10872" s="424">
        <f>VLOOKUP(G10872,[3]잔가율!$B$3:$C$33,2,FALSE)</f>
        <v>0.82599999999999996</v>
      </c>
      <c r="I10872" s="434">
        <f t="shared" si="169"/>
        <v>63825020</v>
      </c>
    </row>
    <row r="10873" spans="1:9">
      <c r="A10873" s="421">
        <v>10872</v>
      </c>
      <c r="B10873" s="313" t="s">
        <v>7711</v>
      </c>
      <c r="C10873" s="422" t="s">
        <v>11561</v>
      </c>
      <c r="D10873" s="422" t="s">
        <v>14882</v>
      </c>
      <c r="E10873" s="422" t="s">
        <v>14886</v>
      </c>
      <c r="F10873" s="440">
        <v>77270000</v>
      </c>
      <c r="G10873" s="423">
        <v>2023</v>
      </c>
      <c r="H10873" s="424">
        <f>VLOOKUP(G10873,[3]잔가율!$B$3:$C$33,2,FALSE)</f>
        <v>0.82599999999999996</v>
      </c>
      <c r="I10873" s="434">
        <f t="shared" si="169"/>
        <v>63825020</v>
      </c>
    </row>
    <row r="10874" spans="1:9">
      <c r="A10874" s="421">
        <v>10873</v>
      </c>
      <c r="B10874" s="313" t="s">
        <v>7711</v>
      </c>
      <c r="C10874" s="425" t="s">
        <v>11561</v>
      </c>
      <c r="D10874" s="425" t="s">
        <v>15879</v>
      </c>
      <c r="E10874" s="425" t="s">
        <v>14888</v>
      </c>
      <c r="F10874" s="444">
        <v>28090000</v>
      </c>
      <c r="G10874" s="423">
        <v>2023</v>
      </c>
      <c r="H10874" s="424">
        <f>VLOOKUP(G10874,[3]잔가율!$B$3:$C$33,2,FALSE)</f>
        <v>0.82599999999999996</v>
      </c>
      <c r="I10874" s="434">
        <f t="shared" si="169"/>
        <v>23202340</v>
      </c>
    </row>
    <row r="10875" spans="1:9">
      <c r="A10875" s="421">
        <v>10874</v>
      </c>
      <c r="B10875" s="313" t="s">
        <v>7711</v>
      </c>
      <c r="C10875" s="425" t="s">
        <v>11561</v>
      </c>
      <c r="D10875" s="425" t="s">
        <v>14887</v>
      </c>
      <c r="E10875" s="425" t="s">
        <v>14889</v>
      </c>
      <c r="F10875" s="444">
        <v>27860000</v>
      </c>
      <c r="G10875" s="423">
        <v>2023</v>
      </c>
      <c r="H10875" s="424">
        <f>VLOOKUP(G10875,[3]잔가율!$B$3:$C$33,2,FALSE)</f>
        <v>0.82599999999999996</v>
      </c>
      <c r="I10875" s="434">
        <f t="shared" si="169"/>
        <v>23012360</v>
      </c>
    </row>
    <row r="10876" spans="1:9">
      <c r="A10876" s="421">
        <v>10875</v>
      </c>
      <c r="B10876" s="313" t="s">
        <v>7711</v>
      </c>
      <c r="C10876" s="425" t="s">
        <v>11561</v>
      </c>
      <c r="D10876" s="425" t="s">
        <v>14887</v>
      </c>
      <c r="E10876" s="425" t="s">
        <v>14890</v>
      </c>
      <c r="F10876" s="444">
        <v>28990000</v>
      </c>
      <c r="G10876" s="423">
        <v>2023</v>
      </c>
      <c r="H10876" s="424">
        <f>VLOOKUP(G10876,[3]잔가율!$B$3:$C$33,2,FALSE)</f>
        <v>0.82599999999999996</v>
      </c>
      <c r="I10876" s="434">
        <f t="shared" si="169"/>
        <v>23945740</v>
      </c>
    </row>
    <row r="10877" spans="1:9">
      <c r="A10877" s="421">
        <v>10876</v>
      </c>
      <c r="B10877" s="313" t="s">
        <v>7711</v>
      </c>
      <c r="C10877" s="425" t="s">
        <v>11561</v>
      </c>
      <c r="D10877" s="425" t="s">
        <v>14887</v>
      </c>
      <c r="E10877" s="425" t="s">
        <v>14891</v>
      </c>
      <c r="F10877" s="444">
        <v>30450000</v>
      </c>
      <c r="G10877" s="423">
        <v>2023</v>
      </c>
      <c r="H10877" s="424">
        <f>VLOOKUP(G10877,[3]잔가율!$B$3:$C$33,2,FALSE)</f>
        <v>0.82599999999999996</v>
      </c>
      <c r="I10877" s="434">
        <f t="shared" si="169"/>
        <v>25151700</v>
      </c>
    </row>
    <row r="10878" spans="1:9">
      <c r="A10878" s="421">
        <v>10877</v>
      </c>
      <c r="B10878" s="313" t="s">
        <v>7711</v>
      </c>
      <c r="C10878" s="426" t="s">
        <v>11561</v>
      </c>
      <c r="D10878" s="426" t="s">
        <v>14887</v>
      </c>
      <c r="E10878" s="426" t="s">
        <v>14892</v>
      </c>
      <c r="F10878" s="442">
        <v>32160000</v>
      </c>
      <c r="G10878" s="423">
        <v>2023</v>
      </c>
      <c r="H10878" s="424">
        <f>VLOOKUP(G10878,[3]잔가율!$B$3:$C$33,2,FALSE)</f>
        <v>0.82599999999999996</v>
      </c>
      <c r="I10878" s="434">
        <f t="shared" si="169"/>
        <v>26564160</v>
      </c>
    </row>
    <row r="10879" spans="1:9">
      <c r="A10879" s="421">
        <v>10878</v>
      </c>
      <c r="B10879" s="313" t="s">
        <v>15840</v>
      </c>
      <c r="C10879" s="426" t="s">
        <v>11561</v>
      </c>
      <c r="D10879" s="426" t="s">
        <v>14887</v>
      </c>
      <c r="E10879" s="426" t="s">
        <v>14893</v>
      </c>
      <c r="F10879" s="442">
        <v>27080000</v>
      </c>
      <c r="G10879" s="423">
        <v>2023</v>
      </c>
      <c r="H10879" s="424">
        <f>VLOOKUP(G10879,[3]잔가율!$B$3:$C$33,2,FALSE)</f>
        <v>0.82599999999999996</v>
      </c>
      <c r="I10879" s="434">
        <f t="shared" si="169"/>
        <v>22368080</v>
      </c>
    </row>
    <row r="10880" spans="1:9">
      <c r="A10880" s="421">
        <v>10879</v>
      </c>
      <c r="B10880" s="313" t="s">
        <v>7711</v>
      </c>
      <c r="C10880" s="426" t="s">
        <v>11561</v>
      </c>
      <c r="D10880" s="426" t="s">
        <v>14887</v>
      </c>
      <c r="E10880" s="426" t="s">
        <v>14894</v>
      </c>
      <c r="F10880" s="442">
        <v>28560000</v>
      </c>
      <c r="G10880" s="423">
        <v>2023</v>
      </c>
      <c r="H10880" s="424">
        <f>VLOOKUP(G10880,[3]잔가율!$B$3:$C$33,2,FALSE)</f>
        <v>0.82599999999999996</v>
      </c>
      <c r="I10880" s="434">
        <f t="shared" si="169"/>
        <v>23590560</v>
      </c>
    </row>
    <row r="10881" spans="1:9">
      <c r="A10881" s="421">
        <v>10880</v>
      </c>
      <c r="B10881" s="313" t="s">
        <v>7711</v>
      </c>
      <c r="C10881" s="426" t="s">
        <v>11561</v>
      </c>
      <c r="D10881" s="426" t="s">
        <v>14887</v>
      </c>
      <c r="E10881" s="426" t="s">
        <v>14895</v>
      </c>
      <c r="F10881" s="442">
        <v>29750000</v>
      </c>
      <c r="G10881" s="423">
        <v>2023</v>
      </c>
      <c r="H10881" s="424">
        <f>VLOOKUP(G10881,[3]잔가율!$B$3:$C$33,2,FALSE)</f>
        <v>0.82599999999999996</v>
      </c>
      <c r="I10881" s="434">
        <f t="shared" si="169"/>
        <v>24573500</v>
      </c>
    </row>
    <row r="10882" spans="1:9">
      <c r="A10882" s="421">
        <v>10881</v>
      </c>
      <c r="B10882" s="313" t="s">
        <v>7711</v>
      </c>
      <c r="C10882" s="426" t="s">
        <v>11561</v>
      </c>
      <c r="D10882" s="426" t="s">
        <v>14887</v>
      </c>
      <c r="E10882" s="426" t="s">
        <v>14896</v>
      </c>
      <c r="F10882" s="442">
        <v>31690000</v>
      </c>
      <c r="G10882" s="423">
        <v>2023</v>
      </c>
      <c r="H10882" s="424">
        <f>VLOOKUP(G10882,[3]잔가율!$B$3:$C$33,2,FALSE)</f>
        <v>0.82599999999999996</v>
      </c>
      <c r="I10882" s="434">
        <f t="shared" ref="I10882:I10945" si="170">ROUNDDOWN(F10882*H10882,0)</f>
        <v>26175940</v>
      </c>
    </row>
    <row r="10883" spans="1:9">
      <c r="A10883" s="421">
        <v>10882</v>
      </c>
      <c r="B10883" s="313" t="s">
        <v>7711</v>
      </c>
      <c r="C10883" s="426" t="s">
        <v>11561</v>
      </c>
      <c r="D10883" s="426" t="s">
        <v>14887</v>
      </c>
      <c r="E10883" s="426" t="s">
        <v>14897</v>
      </c>
      <c r="F10883" s="442">
        <v>31930000</v>
      </c>
      <c r="G10883" s="423">
        <v>2023</v>
      </c>
      <c r="H10883" s="424">
        <f>VLOOKUP(G10883,[3]잔가율!$B$3:$C$33,2,FALSE)</f>
        <v>0.82599999999999996</v>
      </c>
      <c r="I10883" s="434">
        <f t="shared" si="170"/>
        <v>26374180</v>
      </c>
    </row>
    <row r="10884" spans="1:9">
      <c r="A10884" s="421">
        <v>10883</v>
      </c>
      <c r="B10884" s="313" t="s">
        <v>7711</v>
      </c>
      <c r="C10884" s="426" t="s">
        <v>11561</v>
      </c>
      <c r="D10884" s="426" t="s">
        <v>14887</v>
      </c>
      <c r="E10884" s="426" t="s">
        <v>14898</v>
      </c>
      <c r="F10884" s="442">
        <v>31720000</v>
      </c>
      <c r="G10884" s="423">
        <v>2023</v>
      </c>
      <c r="H10884" s="424">
        <f>VLOOKUP(G10884,[3]잔가율!$B$3:$C$33,2,FALSE)</f>
        <v>0.82599999999999996</v>
      </c>
      <c r="I10884" s="434">
        <f t="shared" si="170"/>
        <v>26200720</v>
      </c>
    </row>
    <row r="10885" spans="1:9">
      <c r="A10885" s="421">
        <v>10884</v>
      </c>
      <c r="B10885" s="313" t="s">
        <v>7711</v>
      </c>
      <c r="C10885" s="426" t="s">
        <v>11561</v>
      </c>
      <c r="D10885" s="426" t="s">
        <v>14887</v>
      </c>
      <c r="E10885" s="426" t="s">
        <v>14899</v>
      </c>
      <c r="F10885" s="442">
        <v>33530000</v>
      </c>
      <c r="G10885" s="423">
        <v>2023</v>
      </c>
      <c r="H10885" s="424">
        <f>VLOOKUP(G10885,[3]잔가율!$B$3:$C$33,2,FALSE)</f>
        <v>0.82599999999999996</v>
      </c>
      <c r="I10885" s="434">
        <f t="shared" si="170"/>
        <v>27695780</v>
      </c>
    </row>
    <row r="10886" spans="1:9">
      <c r="A10886" s="421">
        <v>10885</v>
      </c>
      <c r="B10886" s="422" t="s">
        <v>7711</v>
      </c>
      <c r="C10886" s="422" t="s">
        <v>11561</v>
      </c>
      <c r="D10886" s="422" t="s">
        <v>2024</v>
      </c>
      <c r="E10886" s="422" t="s">
        <v>14900</v>
      </c>
      <c r="F10886" s="438">
        <v>33190000</v>
      </c>
      <c r="G10886" s="423">
        <v>2023</v>
      </c>
      <c r="H10886" s="424">
        <f>VLOOKUP(G10886,[3]잔가율!$B$3:$C$33,2,FALSE)</f>
        <v>0.82599999999999996</v>
      </c>
      <c r="I10886" s="434">
        <f t="shared" si="170"/>
        <v>27414940</v>
      </c>
    </row>
    <row r="10887" spans="1:9">
      <c r="A10887" s="421">
        <v>10886</v>
      </c>
      <c r="B10887" s="422" t="s">
        <v>7711</v>
      </c>
      <c r="C10887" s="422" t="s">
        <v>11561</v>
      </c>
      <c r="D10887" s="422" t="s">
        <v>2024</v>
      </c>
      <c r="E10887" s="422" t="s">
        <v>14901</v>
      </c>
      <c r="F10887" s="438">
        <v>33190000</v>
      </c>
      <c r="G10887" s="423">
        <v>2023</v>
      </c>
      <c r="H10887" s="424">
        <f>VLOOKUP(G10887,[3]잔가율!$B$3:$C$33,2,FALSE)</f>
        <v>0.82599999999999996</v>
      </c>
      <c r="I10887" s="434">
        <f t="shared" si="170"/>
        <v>27414940</v>
      </c>
    </row>
    <row r="10888" spans="1:9">
      <c r="A10888" s="421">
        <v>10887</v>
      </c>
      <c r="B10888" s="422" t="s">
        <v>7711</v>
      </c>
      <c r="C10888" s="422" t="s">
        <v>11561</v>
      </c>
      <c r="D10888" s="422" t="s">
        <v>2024</v>
      </c>
      <c r="E10888" s="422" t="s">
        <v>14902</v>
      </c>
      <c r="F10888" s="438">
        <v>38230000</v>
      </c>
      <c r="G10888" s="423">
        <v>2023</v>
      </c>
      <c r="H10888" s="424">
        <f>VLOOKUP(G10888,[3]잔가율!$B$3:$C$33,2,FALSE)</f>
        <v>0.82599999999999996</v>
      </c>
      <c r="I10888" s="434">
        <f t="shared" si="170"/>
        <v>31577980</v>
      </c>
    </row>
    <row r="10889" spans="1:9">
      <c r="A10889" s="421">
        <v>10888</v>
      </c>
      <c r="B10889" s="422" t="s">
        <v>7711</v>
      </c>
      <c r="C10889" s="422" t="s">
        <v>11561</v>
      </c>
      <c r="D10889" s="422" t="s">
        <v>2024</v>
      </c>
      <c r="E10889" s="422" t="s">
        <v>14903</v>
      </c>
      <c r="F10889" s="438">
        <v>33810000</v>
      </c>
      <c r="G10889" s="423">
        <v>2023</v>
      </c>
      <c r="H10889" s="424">
        <f>VLOOKUP(G10889,[3]잔가율!$B$3:$C$33,2,FALSE)</f>
        <v>0.82599999999999996</v>
      </c>
      <c r="I10889" s="434">
        <f t="shared" si="170"/>
        <v>27927060</v>
      </c>
    </row>
    <row r="10890" spans="1:9">
      <c r="A10890" s="421">
        <v>10889</v>
      </c>
      <c r="B10890" s="422" t="s">
        <v>7711</v>
      </c>
      <c r="C10890" s="422" t="s">
        <v>11561</v>
      </c>
      <c r="D10890" s="422" t="s">
        <v>2024</v>
      </c>
      <c r="E10890" s="422" t="s">
        <v>14904</v>
      </c>
      <c r="F10890" s="438">
        <v>32940000</v>
      </c>
      <c r="G10890" s="423">
        <v>2023</v>
      </c>
      <c r="H10890" s="424">
        <f>VLOOKUP(G10890,[3]잔가율!$B$3:$C$33,2,FALSE)</f>
        <v>0.82599999999999996</v>
      </c>
      <c r="I10890" s="434">
        <f t="shared" si="170"/>
        <v>27208440</v>
      </c>
    </row>
    <row r="10891" spans="1:9">
      <c r="A10891" s="421">
        <v>10890</v>
      </c>
      <c r="B10891" s="422" t="s">
        <v>7711</v>
      </c>
      <c r="C10891" s="422" t="s">
        <v>11561</v>
      </c>
      <c r="D10891" s="422" t="s">
        <v>2024</v>
      </c>
      <c r="E10891" s="422" t="s">
        <v>14905</v>
      </c>
      <c r="F10891" s="438">
        <v>38030000</v>
      </c>
      <c r="G10891" s="423">
        <v>2023</v>
      </c>
      <c r="H10891" s="424">
        <f>VLOOKUP(G10891,[3]잔가율!$B$3:$C$33,2,FALSE)</f>
        <v>0.82599999999999996</v>
      </c>
      <c r="I10891" s="434">
        <f t="shared" si="170"/>
        <v>31412780</v>
      </c>
    </row>
    <row r="10892" spans="1:9">
      <c r="A10892" s="421">
        <v>10891</v>
      </c>
      <c r="B10892" s="426" t="s">
        <v>7711</v>
      </c>
      <c r="C10892" s="426" t="s">
        <v>11561</v>
      </c>
      <c r="D10892" s="426" t="s">
        <v>2024</v>
      </c>
      <c r="E10892" s="426" t="s">
        <v>14906</v>
      </c>
      <c r="F10892" s="441">
        <v>35560000</v>
      </c>
      <c r="G10892" s="423">
        <v>2023</v>
      </c>
      <c r="H10892" s="424">
        <f>VLOOKUP(G10892,[3]잔가율!$B$3:$C$33,2,FALSE)</f>
        <v>0.82599999999999996</v>
      </c>
      <c r="I10892" s="434">
        <f t="shared" si="170"/>
        <v>29372560</v>
      </c>
    </row>
    <row r="10893" spans="1:9">
      <c r="A10893" s="421">
        <v>10892</v>
      </c>
      <c r="B10893" s="426" t="s">
        <v>7711</v>
      </c>
      <c r="C10893" s="426" t="s">
        <v>11561</v>
      </c>
      <c r="D10893" s="426" t="s">
        <v>2024</v>
      </c>
      <c r="E10893" s="426" t="s">
        <v>14907</v>
      </c>
      <c r="F10893" s="441">
        <v>39240000</v>
      </c>
      <c r="G10893" s="423">
        <v>2023</v>
      </c>
      <c r="H10893" s="424">
        <f>VLOOKUP(G10893,[3]잔가율!$B$3:$C$33,2,FALSE)</f>
        <v>0.82599999999999996</v>
      </c>
      <c r="I10893" s="434">
        <f t="shared" si="170"/>
        <v>32412240</v>
      </c>
    </row>
    <row r="10894" spans="1:9">
      <c r="A10894" s="421">
        <v>10893</v>
      </c>
      <c r="B10894" s="425" t="s">
        <v>7711</v>
      </c>
      <c r="C10894" s="425" t="s">
        <v>11561</v>
      </c>
      <c r="D10894" s="425" t="s">
        <v>2024</v>
      </c>
      <c r="E10894" s="425" t="s">
        <v>14908</v>
      </c>
      <c r="F10894" s="443">
        <v>38750000</v>
      </c>
      <c r="G10894" s="423">
        <v>2023</v>
      </c>
      <c r="H10894" s="424">
        <f>VLOOKUP(G10894,[3]잔가율!$B$3:$C$33,2,FALSE)</f>
        <v>0.82599999999999996</v>
      </c>
      <c r="I10894" s="434">
        <f t="shared" si="170"/>
        <v>32007500</v>
      </c>
    </row>
    <row r="10895" spans="1:9">
      <c r="A10895" s="421">
        <v>10894</v>
      </c>
      <c r="B10895" s="425" t="s">
        <v>7711</v>
      </c>
      <c r="C10895" s="425" t="s">
        <v>11561</v>
      </c>
      <c r="D10895" s="425" t="s">
        <v>2024</v>
      </c>
      <c r="E10895" s="425" t="s">
        <v>14909</v>
      </c>
      <c r="F10895" s="443">
        <v>41140000</v>
      </c>
      <c r="G10895" s="423">
        <v>2023</v>
      </c>
      <c r="H10895" s="424">
        <f>VLOOKUP(G10895,[3]잔가율!$B$3:$C$33,2,FALSE)</f>
        <v>0.82599999999999996</v>
      </c>
      <c r="I10895" s="434">
        <f t="shared" si="170"/>
        <v>33981640</v>
      </c>
    </row>
    <row r="10896" spans="1:9">
      <c r="A10896" s="421">
        <v>10895</v>
      </c>
      <c r="B10896" s="425" t="s">
        <v>7711</v>
      </c>
      <c r="C10896" s="425" t="s">
        <v>11561</v>
      </c>
      <c r="D10896" s="425" t="s">
        <v>2024</v>
      </c>
      <c r="E10896" s="425" t="s">
        <v>14910</v>
      </c>
      <c r="F10896" s="443">
        <v>42100000</v>
      </c>
      <c r="G10896" s="423">
        <v>2023</v>
      </c>
      <c r="H10896" s="424">
        <f>VLOOKUP(G10896,[3]잔가율!$B$3:$C$33,2,FALSE)</f>
        <v>0.82599999999999996</v>
      </c>
      <c r="I10896" s="434">
        <f t="shared" si="170"/>
        <v>34774600</v>
      </c>
    </row>
    <row r="10897" spans="1:9">
      <c r="A10897" s="421">
        <v>10896</v>
      </c>
      <c r="B10897" s="425" t="s">
        <v>7711</v>
      </c>
      <c r="C10897" s="425" t="s">
        <v>11561</v>
      </c>
      <c r="D10897" s="425" t="s">
        <v>2024</v>
      </c>
      <c r="E10897" s="425" t="s">
        <v>14911</v>
      </c>
      <c r="F10897" s="443">
        <v>34610000</v>
      </c>
      <c r="G10897" s="423">
        <v>2023</v>
      </c>
      <c r="H10897" s="424">
        <f>VLOOKUP(G10897,[3]잔가율!$B$3:$C$33,2,FALSE)</f>
        <v>0.82599999999999996</v>
      </c>
      <c r="I10897" s="434">
        <f t="shared" si="170"/>
        <v>28587860</v>
      </c>
    </row>
    <row r="10898" spans="1:9">
      <c r="A10898" s="421">
        <v>10897</v>
      </c>
      <c r="B10898" s="425" t="s">
        <v>7711</v>
      </c>
      <c r="C10898" s="425" t="s">
        <v>11561</v>
      </c>
      <c r="D10898" s="425" t="s">
        <v>2024</v>
      </c>
      <c r="E10898" s="425" t="s">
        <v>14912</v>
      </c>
      <c r="F10898" s="443">
        <v>33360000</v>
      </c>
      <c r="G10898" s="423">
        <v>2023</v>
      </c>
      <c r="H10898" s="424">
        <f>VLOOKUP(G10898,[3]잔가율!$B$3:$C$33,2,FALSE)</f>
        <v>0.82599999999999996</v>
      </c>
      <c r="I10898" s="434">
        <f t="shared" si="170"/>
        <v>27555360</v>
      </c>
    </row>
    <row r="10899" spans="1:9">
      <c r="A10899" s="421">
        <v>10898</v>
      </c>
      <c r="B10899" s="425" t="s">
        <v>7711</v>
      </c>
      <c r="C10899" s="425" t="s">
        <v>11561</v>
      </c>
      <c r="D10899" s="425" t="s">
        <v>2024</v>
      </c>
      <c r="E10899" s="425" t="s">
        <v>14913</v>
      </c>
      <c r="F10899" s="443">
        <v>40040000</v>
      </c>
      <c r="G10899" s="423">
        <v>2023</v>
      </c>
      <c r="H10899" s="424">
        <f>VLOOKUP(G10899,[3]잔가율!$B$3:$C$33,2,FALSE)</f>
        <v>0.82599999999999996</v>
      </c>
      <c r="I10899" s="434">
        <f t="shared" si="170"/>
        <v>33073040</v>
      </c>
    </row>
    <row r="10900" spans="1:9">
      <c r="A10900" s="421">
        <v>10899</v>
      </c>
      <c r="B10900" s="425" t="s">
        <v>7711</v>
      </c>
      <c r="C10900" s="425" t="s">
        <v>11561</v>
      </c>
      <c r="D10900" s="425" t="s">
        <v>2024</v>
      </c>
      <c r="E10900" s="425" t="s">
        <v>14914</v>
      </c>
      <c r="F10900" s="443">
        <v>38350000</v>
      </c>
      <c r="G10900" s="423">
        <v>2023</v>
      </c>
      <c r="H10900" s="424">
        <f>VLOOKUP(G10900,[3]잔가율!$B$3:$C$33,2,FALSE)</f>
        <v>0.82599999999999996</v>
      </c>
      <c r="I10900" s="434">
        <f t="shared" si="170"/>
        <v>31677100</v>
      </c>
    </row>
    <row r="10901" spans="1:9">
      <c r="A10901" s="421">
        <v>10900</v>
      </c>
      <c r="B10901" s="425" t="s">
        <v>7711</v>
      </c>
      <c r="C10901" s="425" t="s">
        <v>11561</v>
      </c>
      <c r="D10901" s="425" t="s">
        <v>2024</v>
      </c>
      <c r="E10901" s="425" t="s">
        <v>14915</v>
      </c>
      <c r="F10901" s="443">
        <v>43510000</v>
      </c>
      <c r="G10901" s="423">
        <v>2023</v>
      </c>
      <c r="H10901" s="424">
        <f>VLOOKUP(G10901,[3]잔가율!$B$3:$C$33,2,FALSE)</f>
        <v>0.82599999999999996</v>
      </c>
      <c r="I10901" s="434">
        <f t="shared" si="170"/>
        <v>35939260</v>
      </c>
    </row>
    <row r="10902" spans="1:9">
      <c r="A10902" s="421">
        <v>10901</v>
      </c>
      <c r="B10902" s="425" t="s">
        <v>7711</v>
      </c>
      <c r="C10902" s="425" t="s">
        <v>11561</v>
      </c>
      <c r="D10902" s="425" t="s">
        <v>2024</v>
      </c>
      <c r="E10902" s="425" t="s">
        <v>14916</v>
      </c>
      <c r="F10902" s="443">
        <v>41130000</v>
      </c>
      <c r="G10902" s="423">
        <v>2023</v>
      </c>
      <c r="H10902" s="424">
        <f>VLOOKUP(G10902,[3]잔가율!$B$3:$C$33,2,FALSE)</f>
        <v>0.82599999999999996</v>
      </c>
      <c r="I10902" s="434">
        <f t="shared" si="170"/>
        <v>33973380</v>
      </c>
    </row>
    <row r="10903" spans="1:9">
      <c r="A10903" s="421">
        <v>10902</v>
      </c>
      <c r="B10903" s="425" t="s">
        <v>7711</v>
      </c>
      <c r="C10903" s="425" t="s">
        <v>11561</v>
      </c>
      <c r="D10903" s="425" t="s">
        <v>2024</v>
      </c>
      <c r="E10903" s="425" t="s">
        <v>14917</v>
      </c>
      <c r="F10903" s="443">
        <v>34950000</v>
      </c>
      <c r="G10903" s="423">
        <v>2023</v>
      </c>
      <c r="H10903" s="424">
        <f>VLOOKUP(G10903,[3]잔가율!$B$3:$C$33,2,FALSE)</f>
        <v>0.82599999999999996</v>
      </c>
      <c r="I10903" s="434">
        <f t="shared" si="170"/>
        <v>28868700</v>
      </c>
    </row>
    <row r="10904" spans="1:9">
      <c r="A10904" s="421">
        <v>10903</v>
      </c>
      <c r="B10904" s="425" t="s">
        <v>7711</v>
      </c>
      <c r="C10904" s="425" t="s">
        <v>11561</v>
      </c>
      <c r="D10904" s="425" t="s">
        <v>2024</v>
      </c>
      <c r="E10904" s="425" t="s">
        <v>14918</v>
      </c>
      <c r="F10904" s="443">
        <v>33050000</v>
      </c>
      <c r="G10904" s="423">
        <v>2023</v>
      </c>
      <c r="H10904" s="424">
        <f>VLOOKUP(G10904,[3]잔가율!$B$3:$C$33,2,FALSE)</f>
        <v>0.82599999999999996</v>
      </c>
      <c r="I10904" s="434">
        <f t="shared" si="170"/>
        <v>27299300</v>
      </c>
    </row>
    <row r="10905" spans="1:9">
      <c r="A10905" s="421">
        <v>10904</v>
      </c>
      <c r="B10905" s="426" t="s">
        <v>7711</v>
      </c>
      <c r="C10905" s="426" t="s">
        <v>11561</v>
      </c>
      <c r="D10905" s="426" t="s">
        <v>2024</v>
      </c>
      <c r="E10905" s="426" t="s">
        <v>14919</v>
      </c>
      <c r="F10905" s="441">
        <v>40780000</v>
      </c>
      <c r="G10905" s="423">
        <v>2023</v>
      </c>
      <c r="H10905" s="424">
        <f>VLOOKUP(G10905,[3]잔가율!$B$3:$C$33,2,FALSE)</f>
        <v>0.82599999999999996</v>
      </c>
      <c r="I10905" s="434">
        <f t="shared" si="170"/>
        <v>33684280</v>
      </c>
    </row>
    <row r="10906" spans="1:9">
      <c r="A10906" s="421">
        <v>10905</v>
      </c>
      <c r="B10906" s="425" t="s">
        <v>7711</v>
      </c>
      <c r="C10906" s="425" t="s">
        <v>11561</v>
      </c>
      <c r="D10906" s="425" t="s">
        <v>2024</v>
      </c>
      <c r="E10906" s="425" t="s">
        <v>14920</v>
      </c>
      <c r="F10906" s="443">
        <v>38600000</v>
      </c>
      <c r="G10906" s="423">
        <v>2023</v>
      </c>
      <c r="H10906" s="424">
        <f>VLOOKUP(G10906,[3]잔가율!$B$3:$C$33,2,FALSE)</f>
        <v>0.82599999999999996</v>
      </c>
      <c r="I10906" s="434">
        <f t="shared" si="170"/>
        <v>31883600</v>
      </c>
    </row>
    <row r="10907" spans="1:9">
      <c r="A10907" s="421">
        <v>10906</v>
      </c>
      <c r="B10907" s="426" t="s">
        <v>7711</v>
      </c>
      <c r="C10907" s="426" t="s">
        <v>11561</v>
      </c>
      <c r="D10907" s="426" t="s">
        <v>2024</v>
      </c>
      <c r="E10907" s="426" t="s">
        <v>14921</v>
      </c>
      <c r="F10907" s="441">
        <v>43450000</v>
      </c>
      <c r="G10907" s="423">
        <v>2023</v>
      </c>
      <c r="H10907" s="424">
        <f>VLOOKUP(G10907,[3]잔가율!$B$3:$C$33,2,FALSE)</f>
        <v>0.82599999999999996</v>
      </c>
      <c r="I10907" s="434">
        <f t="shared" si="170"/>
        <v>35889700</v>
      </c>
    </row>
    <row r="10908" spans="1:9">
      <c r="A10908" s="421">
        <v>10907</v>
      </c>
      <c r="B10908" s="425" t="s">
        <v>7711</v>
      </c>
      <c r="C10908" s="425" t="s">
        <v>11561</v>
      </c>
      <c r="D10908" s="425" t="s">
        <v>2024</v>
      </c>
      <c r="E10908" s="425" t="s">
        <v>14922</v>
      </c>
      <c r="F10908" s="443">
        <v>41280000</v>
      </c>
      <c r="G10908" s="423">
        <v>2023</v>
      </c>
      <c r="H10908" s="424">
        <f>VLOOKUP(G10908,[3]잔가율!$B$3:$C$33,2,FALSE)</f>
        <v>0.82599999999999996</v>
      </c>
      <c r="I10908" s="434">
        <f t="shared" si="170"/>
        <v>34097280</v>
      </c>
    </row>
    <row r="10909" spans="1:9">
      <c r="A10909" s="421">
        <v>10908</v>
      </c>
      <c r="B10909" s="422" t="s">
        <v>7711</v>
      </c>
      <c r="C10909" s="422" t="s">
        <v>11561</v>
      </c>
      <c r="D10909" s="422" t="s">
        <v>2024</v>
      </c>
      <c r="E10909" s="422" t="s">
        <v>14923</v>
      </c>
      <c r="F10909" s="438">
        <v>35290000</v>
      </c>
      <c r="G10909" s="423">
        <v>2023</v>
      </c>
      <c r="H10909" s="424">
        <f>VLOOKUP(G10909,[3]잔가율!$B$3:$C$33,2,FALSE)</f>
        <v>0.82599999999999996</v>
      </c>
      <c r="I10909" s="434">
        <f t="shared" si="170"/>
        <v>29149540</v>
      </c>
    </row>
    <row r="10910" spans="1:9">
      <c r="A10910" s="421">
        <v>10909</v>
      </c>
      <c r="B10910" s="422" t="s">
        <v>7711</v>
      </c>
      <c r="C10910" s="422" t="s">
        <v>11561</v>
      </c>
      <c r="D10910" s="422" t="s">
        <v>2024</v>
      </c>
      <c r="E10910" s="422" t="s">
        <v>14924</v>
      </c>
      <c r="F10910" s="438">
        <v>35290000</v>
      </c>
      <c r="G10910" s="423">
        <v>2023</v>
      </c>
      <c r="H10910" s="424">
        <f>VLOOKUP(G10910,[3]잔가율!$B$3:$C$33,2,FALSE)</f>
        <v>0.82599999999999996</v>
      </c>
      <c r="I10910" s="434">
        <f t="shared" si="170"/>
        <v>29149540</v>
      </c>
    </row>
    <row r="10911" spans="1:9">
      <c r="A10911" s="421">
        <v>10910</v>
      </c>
      <c r="B10911" s="422" t="s">
        <v>7711</v>
      </c>
      <c r="C10911" s="422" t="s">
        <v>11561</v>
      </c>
      <c r="D10911" s="422" t="s">
        <v>2024</v>
      </c>
      <c r="E10911" s="422" t="s">
        <v>14925</v>
      </c>
      <c r="F10911" s="438">
        <v>40330000</v>
      </c>
      <c r="G10911" s="423">
        <v>2023</v>
      </c>
      <c r="H10911" s="424">
        <f>VLOOKUP(G10911,[3]잔가율!$B$3:$C$33,2,FALSE)</f>
        <v>0.82599999999999996</v>
      </c>
      <c r="I10911" s="434">
        <f t="shared" si="170"/>
        <v>33312580</v>
      </c>
    </row>
    <row r="10912" spans="1:9">
      <c r="A10912" s="421">
        <v>10911</v>
      </c>
      <c r="B10912" s="422" t="s">
        <v>7711</v>
      </c>
      <c r="C10912" s="422" t="s">
        <v>11561</v>
      </c>
      <c r="D10912" s="422" t="s">
        <v>2024</v>
      </c>
      <c r="E10912" s="422" t="s">
        <v>14926</v>
      </c>
      <c r="F10912" s="438">
        <v>35950000</v>
      </c>
      <c r="G10912" s="423">
        <v>2023</v>
      </c>
      <c r="H10912" s="424">
        <f>VLOOKUP(G10912,[3]잔가율!$B$3:$C$33,2,FALSE)</f>
        <v>0.82599999999999996</v>
      </c>
      <c r="I10912" s="434">
        <f t="shared" si="170"/>
        <v>29694700</v>
      </c>
    </row>
    <row r="10913" spans="1:9">
      <c r="A10913" s="421">
        <v>10912</v>
      </c>
      <c r="B10913" s="422" t="s">
        <v>7711</v>
      </c>
      <c r="C10913" s="422" t="s">
        <v>11561</v>
      </c>
      <c r="D10913" s="422" t="s">
        <v>2024</v>
      </c>
      <c r="E10913" s="422" t="s">
        <v>14927</v>
      </c>
      <c r="F10913" s="438">
        <v>35400000</v>
      </c>
      <c r="G10913" s="423">
        <v>2023</v>
      </c>
      <c r="H10913" s="424">
        <f>VLOOKUP(G10913,[3]잔가율!$B$3:$C$33,2,FALSE)</f>
        <v>0.82599999999999996</v>
      </c>
      <c r="I10913" s="434">
        <f t="shared" si="170"/>
        <v>29240400</v>
      </c>
    </row>
    <row r="10914" spans="1:9">
      <c r="A10914" s="421">
        <v>10913</v>
      </c>
      <c r="B10914" s="422" t="s">
        <v>7711</v>
      </c>
      <c r="C10914" s="422" t="s">
        <v>11561</v>
      </c>
      <c r="D10914" s="422" t="s">
        <v>2024</v>
      </c>
      <c r="E10914" s="422" t="s">
        <v>14928</v>
      </c>
      <c r="F10914" s="438">
        <v>40650000</v>
      </c>
      <c r="G10914" s="423">
        <v>2023</v>
      </c>
      <c r="H10914" s="424">
        <f>VLOOKUP(G10914,[3]잔가율!$B$3:$C$33,2,FALSE)</f>
        <v>0.82599999999999996</v>
      </c>
      <c r="I10914" s="434">
        <f t="shared" si="170"/>
        <v>33576900</v>
      </c>
    </row>
    <row r="10915" spans="1:9">
      <c r="A10915" s="421">
        <v>10914</v>
      </c>
      <c r="B10915" s="425" t="s">
        <v>7711</v>
      </c>
      <c r="C10915" s="425" t="s">
        <v>11561</v>
      </c>
      <c r="D10915" s="425" t="s">
        <v>2024</v>
      </c>
      <c r="E10915" s="425" t="s">
        <v>14929</v>
      </c>
      <c r="F10915" s="443">
        <v>36950000</v>
      </c>
      <c r="G10915" s="423">
        <v>2023</v>
      </c>
      <c r="H10915" s="424">
        <f>VLOOKUP(G10915,[3]잔가율!$B$3:$C$33,2,FALSE)</f>
        <v>0.82599999999999996</v>
      </c>
      <c r="I10915" s="434">
        <f t="shared" si="170"/>
        <v>30520700</v>
      </c>
    </row>
    <row r="10916" spans="1:9">
      <c r="A10916" s="421">
        <v>10915</v>
      </c>
      <c r="B10916" s="425" t="s">
        <v>7711</v>
      </c>
      <c r="C10916" s="425" t="s">
        <v>11561</v>
      </c>
      <c r="D10916" s="425" t="s">
        <v>2024</v>
      </c>
      <c r="E10916" s="425" t="s">
        <v>14930</v>
      </c>
      <c r="F10916" s="443">
        <v>35310000</v>
      </c>
      <c r="G10916" s="423">
        <v>2023</v>
      </c>
      <c r="H10916" s="424">
        <f>VLOOKUP(G10916,[3]잔가율!$B$3:$C$33,2,FALSE)</f>
        <v>0.82599999999999996</v>
      </c>
      <c r="I10916" s="434">
        <f t="shared" si="170"/>
        <v>29166060</v>
      </c>
    </row>
    <row r="10917" spans="1:9">
      <c r="A10917" s="421">
        <v>10916</v>
      </c>
      <c r="B10917" s="426" t="s">
        <v>7711</v>
      </c>
      <c r="C10917" s="426" t="s">
        <v>11561</v>
      </c>
      <c r="D10917" s="426" t="s">
        <v>2024</v>
      </c>
      <c r="E10917" s="426" t="s">
        <v>14931</v>
      </c>
      <c r="F10917" s="441">
        <v>41810000</v>
      </c>
      <c r="G10917" s="423">
        <v>2023</v>
      </c>
      <c r="H10917" s="424">
        <f>VLOOKUP(G10917,[3]잔가율!$B$3:$C$33,2,FALSE)</f>
        <v>0.82599999999999996</v>
      </c>
      <c r="I10917" s="434">
        <f t="shared" si="170"/>
        <v>34535060</v>
      </c>
    </row>
    <row r="10918" spans="1:9">
      <c r="A10918" s="421">
        <v>10917</v>
      </c>
      <c r="B10918" s="425" t="s">
        <v>7711</v>
      </c>
      <c r="C10918" s="425" t="s">
        <v>11561</v>
      </c>
      <c r="D10918" s="425" t="s">
        <v>2024</v>
      </c>
      <c r="E10918" s="425" t="s">
        <v>14932</v>
      </c>
      <c r="F10918" s="443">
        <v>42260000</v>
      </c>
      <c r="G10918" s="423">
        <v>2023</v>
      </c>
      <c r="H10918" s="424">
        <f>VLOOKUP(G10918,[3]잔가율!$B$3:$C$33,2,FALSE)</f>
        <v>0.82599999999999996</v>
      </c>
      <c r="I10918" s="434">
        <f t="shared" si="170"/>
        <v>34906760</v>
      </c>
    </row>
    <row r="10919" spans="1:9">
      <c r="A10919" s="421">
        <v>10918</v>
      </c>
      <c r="B10919" s="426" t="s">
        <v>7711</v>
      </c>
      <c r="C10919" s="426" t="s">
        <v>11561</v>
      </c>
      <c r="D10919" s="426" t="s">
        <v>2024</v>
      </c>
      <c r="E10919" s="426" t="s">
        <v>14933</v>
      </c>
      <c r="F10919" s="441">
        <v>44520000</v>
      </c>
      <c r="G10919" s="423">
        <v>2023</v>
      </c>
      <c r="H10919" s="424">
        <f>VLOOKUP(G10919,[3]잔가율!$B$3:$C$33,2,FALSE)</f>
        <v>0.82599999999999996</v>
      </c>
      <c r="I10919" s="434">
        <f t="shared" si="170"/>
        <v>36773520</v>
      </c>
    </row>
    <row r="10920" spans="1:9">
      <c r="A10920" s="421">
        <v>10919</v>
      </c>
      <c r="B10920" s="425" t="s">
        <v>7711</v>
      </c>
      <c r="C10920" s="425" t="s">
        <v>11561</v>
      </c>
      <c r="D10920" s="425" t="s">
        <v>2024</v>
      </c>
      <c r="E10920" s="425" t="s">
        <v>14934</v>
      </c>
      <c r="F10920" s="443">
        <v>45550000</v>
      </c>
      <c r="G10920" s="423">
        <v>2023</v>
      </c>
      <c r="H10920" s="424">
        <f>VLOOKUP(G10920,[3]잔가율!$B$3:$C$33,2,FALSE)</f>
        <v>0.82599999999999996</v>
      </c>
      <c r="I10920" s="434">
        <f t="shared" si="170"/>
        <v>37624300</v>
      </c>
    </row>
    <row r="10921" spans="1:9">
      <c r="A10921" s="421">
        <v>10920</v>
      </c>
      <c r="B10921" s="425" t="s">
        <v>7711</v>
      </c>
      <c r="C10921" s="425" t="s">
        <v>11561</v>
      </c>
      <c r="D10921" s="425" t="s">
        <v>2024</v>
      </c>
      <c r="E10921" s="425" t="s">
        <v>14935</v>
      </c>
      <c r="F10921" s="443">
        <v>36710000</v>
      </c>
      <c r="G10921" s="423">
        <v>2023</v>
      </c>
      <c r="H10921" s="424">
        <f>VLOOKUP(G10921,[3]잔가율!$B$3:$C$33,2,FALSE)</f>
        <v>0.82599999999999996</v>
      </c>
      <c r="I10921" s="434">
        <f t="shared" si="170"/>
        <v>30322460</v>
      </c>
    </row>
    <row r="10922" spans="1:9">
      <c r="A10922" s="421">
        <v>10921</v>
      </c>
      <c r="B10922" s="425" t="s">
        <v>7711</v>
      </c>
      <c r="C10922" s="425" t="s">
        <v>11561</v>
      </c>
      <c r="D10922" s="425" t="s">
        <v>2024</v>
      </c>
      <c r="E10922" s="425" t="s">
        <v>14936</v>
      </c>
      <c r="F10922" s="443">
        <v>35430000</v>
      </c>
      <c r="G10922" s="423">
        <v>2023</v>
      </c>
      <c r="H10922" s="424">
        <f>VLOOKUP(G10922,[3]잔가율!$B$3:$C$33,2,FALSE)</f>
        <v>0.82599999999999996</v>
      </c>
      <c r="I10922" s="434">
        <f t="shared" si="170"/>
        <v>29265180</v>
      </c>
    </row>
    <row r="10923" spans="1:9">
      <c r="A10923" s="421">
        <v>10922</v>
      </c>
      <c r="B10923" s="425" t="s">
        <v>7711</v>
      </c>
      <c r="C10923" s="425" t="s">
        <v>11561</v>
      </c>
      <c r="D10923" s="425" t="s">
        <v>2024</v>
      </c>
      <c r="E10923" s="425" t="s">
        <v>14937</v>
      </c>
      <c r="F10923" s="443">
        <v>41020000</v>
      </c>
      <c r="G10923" s="423">
        <v>2023</v>
      </c>
      <c r="H10923" s="424">
        <f>VLOOKUP(G10923,[3]잔가율!$B$3:$C$33,2,FALSE)</f>
        <v>0.82599999999999996</v>
      </c>
      <c r="I10923" s="434">
        <f t="shared" si="170"/>
        <v>33882520</v>
      </c>
    </row>
    <row r="10924" spans="1:9">
      <c r="A10924" s="421">
        <v>10923</v>
      </c>
      <c r="B10924" s="425" t="s">
        <v>7711</v>
      </c>
      <c r="C10924" s="425" t="s">
        <v>11561</v>
      </c>
      <c r="D10924" s="425" t="s">
        <v>2024</v>
      </c>
      <c r="E10924" s="425" t="s">
        <v>14938</v>
      </c>
      <c r="F10924" s="443">
        <v>40870000</v>
      </c>
      <c r="G10924" s="423">
        <v>2023</v>
      </c>
      <c r="H10924" s="424">
        <f>VLOOKUP(G10924,[3]잔가율!$B$3:$C$33,2,FALSE)</f>
        <v>0.82599999999999996</v>
      </c>
      <c r="I10924" s="434">
        <f t="shared" si="170"/>
        <v>33758620</v>
      </c>
    </row>
    <row r="10925" spans="1:9">
      <c r="A10925" s="421">
        <v>10924</v>
      </c>
      <c r="B10925" s="425" t="s">
        <v>7711</v>
      </c>
      <c r="C10925" s="425" t="s">
        <v>11561</v>
      </c>
      <c r="D10925" s="425" t="s">
        <v>2024</v>
      </c>
      <c r="E10925" s="425" t="s">
        <v>14939</v>
      </c>
      <c r="F10925" s="443">
        <v>45750000</v>
      </c>
      <c r="G10925" s="423">
        <v>2023</v>
      </c>
      <c r="H10925" s="424">
        <f>VLOOKUP(G10925,[3]잔가율!$B$3:$C$33,2,FALSE)</f>
        <v>0.82599999999999996</v>
      </c>
      <c r="I10925" s="434">
        <f t="shared" si="170"/>
        <v>37789500</v>
      </c>
    </row>
    <row r="10926" spans="1:9">
      <c r="A10926" s="421">
        <v>10925</v>
      </c>
      <c r="B10926" s="425" t="s">
        <v>7711</v>
      </c>
      <c r="C10926" s="425" t="s">
        <v>11561</v>
      </c>
      <c r="D10926" s="425" t="s">
        <v>2024</v>
      </c>
      <c r="E10926" s="425" t="s">
        <v>14940</v>
      </c>
      <c r="F10926" s="443">
        <v>43630000</v>
      </c>
      <c r="G10926" s="423">
        <v>2023</v>
      </c>
      <c r="H10926" s="424">
        <f>VLOOKUP(G10926,[3]잔가율!$B$3:$C$33,2,FALSE)</f>
        <v>0.82599999999999996</v>
      </c>
      <c r="I10926" s="434">
        <f t="shared" si="170"/>
        <v>36038380</v>
      </c>
    </row>
    <row r="10927" spans="1:9">
      <c r="A10927" s="421">
        <v>10926</v>
      </c>
      <c r="B10927" s="425" t="s">
        <v>7711</v>
      </c>
      <c r="C10927" s="425" t="s">
        <v>11561</v>
      </c>
      <c r="D10927" s="425" t="s">
        <v>2024</v>
      </c>
      <c r="E10927" s="425" t="s">
        <v>14941</v>
      </c>
      <c r="F10927" s="443">
        <v>37490000</v>
      </c>
      <c r="G10927" s="423">
        <v>2023</v>
      </c>
      <c r="H10927" s="424">
        <f>VLOOKUP(G10927,[3]잔가율!$B$3:$C$33,2,FALSE)</f>
        <v>0.82599999999999996</v>
      </c>
      <c r="I10927" s="434">
        <f t="shared" si="170"/>
        <v>30966740</v>
      </c>
    </row>
    <row r="10928" spans="1:9">
      <c r="A10928" s="421">
        <v>10927</v>
      </c>
      <c r="B10928" s="425" t="s">
        <v>7711</v>
      </c>
      <c r="C10928" s="425" t="s">
        <v>11561</v>
      </c>
      <c r="D10928" s="425" t="s">
        <v>2024</v>
      </c>
      <c r="E10928" s="425" t="s">
        <v>14942</v>
      </c>
      <c r="F10928" s="443">
        <v>36150000</v>
      </c>
      <c r="G10928" s="423">
        <v>2023</v>
      </c>
      <c r="H10928" s="424">
        <f>VLOOKUP(G10928,[3]잔가율!$B$3:$C$33,2,FALSE)</f>
        <v>0.82599999999999996</v>
      </c>
      <c r="I10928" s="434">
        <f t="shared" si="170"/>
        <v>29859900</v>
      </c>
    </row>
    <row r="10929" spans="1:9">
      <c r="A10929" s="421">
        <v>10928</v>
      </c>
      <c r="B10929" s="425" t="s">
        <v>7711</v>
      </c>
      <c r="C10929" s="425" t="s">
        <v>11561</v>
      </c>
      <c r="D10929" s="425" t="s">
        <v>2024</v>
      </c>
      <c r="E10929" s="425" t="s">
        <v>14943</v>
      </c>
      <c r="F10929" s="443">
        <v>43490000</v>
      </c>
      <c r="G10929" s="423">
        <v>2023</v>
      </c>
      <c r="H10929" s="424">
        <f>VLOOKUP(G10929,[3]잔가율!$B$3:$C$33,2,FALSE)</f>
        <v>0.82599999999999996</v>
      </c>
      <c r="I10929" s="434">
        <f t="shared" si="170"/>
        <v>35922740</v>
      </c>
    </row>
    <row r="10930" spans="1:9">
      <c r="A10930" s="421">
        <v>10929</v>
      </c>
      <c r="B10930" s="425" t="s">
        <v>7711</v>
      </c>
      <c r="C10930" s="425" t="s">
        <v>11561</v>
      </c>
      <c r="D10930" s="425" t="s">
        <v>2024</v>
      </c>
      <c r="E10930" s="425" t="s">
        <v>14944</v>
      </c>
      <c r="F10930" s="443">
        <v>40600000</v>
      </c>
      <c r="G10930" s="423">
        <v>2023</v>
      </c>
      <c r="H10930" s="424">
        <f>VLOOKUP(G10930,[3]잔가율!$B$3:$C$33,2,FALSE)</f>
        <v>0.82599999999999996</v>
      </c>
      <c r="I10930" s="434">
        <f t="shared" si="170"/>
        <v>33535600</v>
      </c>
    </row>
    <row r="10931" spans="1:9">
      <c r="A10931" s="421">
        <v>10930</v>
      </c>
      <c r="B10931" s="425" t="s">
        <v>7711</v>
      </c>
      <c r="C10931" s="425" t="s">
        <v>11561</v>
      </c>
      <c r="D10931" s="425" t="s">
        <v>2024</v>
      </c>
      <c r="E10931" s="425" t="s">
        <v>14945</v>
      </c>
      <c r="F10931" s="443">
        <v>42990000</v>
      </c>
      <c r="G10931" s="423">
        <v>2023</v>
      </c>
      <c r="H10931" s="424">
        <f>VLOOKUP(G10931,[3]잔가율!$B$3:$C$33,2,FALSE)</f>
        <v>0.82599999999999996</v>
      </c>
      <c r="I10931" s="434">
        <f t="shared" si="170"/>
        <v>35509740</v>
      </c>
    </row>
    <row r="10932" spans="1:9">
      <c r="A10932" s="421">
        <v>10931</v>
      </c>
      <c r="B10932" s="425" t="s">
        <v>7711</v>
      </c>
      <c r="C10932" s="425" t="s">
        <v>11561</v>
      </c>
      <c r="D10932" s="425" t="s">
        <v>2024</v>
      </c>
      <c r="E10932" s="425" t="s">
        <v>14946</v>
      </c>
      <c r="F10932" s="443">
        <v>43660000</v>
      </c>
      <c r="G10932" s="423">
        <v>2023</v>
      </c>
      <c r="H10932" s="424">
        <f>VLOOKUP(G10932,[3]잔가율!$B$3:$C$33,2,FALSE)</f>
        <v>0.82599999999999996</v>
      </c>
      <c r="I10932" s="434">
        <f t="shared" si="170"/>
        <v>36063160</v>
      </c>
    </row>
    <row r="10933" spans="1:9">
      <c r="A10933" s="421">
        <v>10932</v>
      </c>
      <c r="B10933" s="422" t="s">
        <v>7711</v>
      </c>
      <c r="C10933" s="422" t="s">
        <v>11561</v>
      </c>
      <c r="D10933" s="422" t="s">
        <v>2024</v>
      </c>
      <c r="E10933" s="422" t="s">
        <v>14947</v>
      </c>
      <c r="F10933" s="438">
        <v>31850000</v>
      </c>
      <c r="G10933" s="423">
        <v>2023</v>
      </c>
      <c r="H10933" s="424">
        <f>VLOOKUP(G10933,[3]잔가율!$B$3:$C$33,2,FALSE)</f>
        <v>0.82599999999999996</v>
      </c>
      <c r="I10933" s="434">
        <f t="shared" si="170"/>
        <v>26308100</v>
      </c>
    </row>
    <row r="10934" spans="1:9">
      <c r="A10934" s="421">
        <v>10933</v>
      </c>
      <c r="B10934" s="422" t="s">
        <v>7711</v>
      </c>
      <c r="C10934" s="422" t="s">
        <v>11561</v>
      </c>
      <c r="D10934" s="422" t="s">
        <v>2024</v>
      </c>
      <c r="E10934" s="422" t="s">
        <v>14948</v>
      </c>
      <c r="F10934" s="438">
        <v>31850000</v>
      </c>
      <c r="G10934" s="423">
        <v>2023</v>
      </c>
      <c r="H10934" s="424">
        <f>VLOOKUP(G10934,[3]잔가율!$B$3:$C$33,2,FALSE)</f>
        <v>0.82599999999999996</v>
      </c>
      <c r="I10934" s="434">
        <f t="shared" si="170"/>
        <v>26308100</v>
      </c>
    </row>
    <row r="10935" spans="1:9">
      <c r="A10935" s="421">
        <v>10934</v>
      </c>
      <c r="B10935" s="422" t="s">
        <v>7711</v>
      </c>
      <c r="C10935" s="422" t="s">
        <v>11561</v>
      </c>
      <c r="D10935" s="422" t="s">
        <v>2024</v>
      </c>
      <c r="E10935" s="422" t="s">
        <v>14949</v>
      </c>
      <c r="F10935" s="438">
        <v>36900000</v>
      </c>
      <c r="G10935" s="423">
        <v>2023</v>
      </c>
      <c r="H10935" s="424">
        <f>VLOOKUP(G10935,[3]잔가율!$B$3:$C$33,2,FALSE)</f>
        <v>0.82599999999999996</v>
      </c>
      <c r="I10935" s="434">
        <f t="shared" si="170"/>
        <v>30479400</v>
      </c>
    </row>
    <row r="10936" spans="1:9">
      <c r="A10936" s="421">
        <v>10935</v>
      </c>
      <c r="B10936" s="422" t="s">
        <v>7711</v>
      </c>
      <c r="C10936" s="422" t="s">
        <v>11561</v>
      </c>
      <c r="D10936" s="422" t="s">
        <v>2024</v>
      </c>
      <c r="E10936" s="422" t="s">
        <v>14950</v>
      </c>
      <c r="F10936" s="438">
        <v>32450000</v>
      </c>
      <c r="G10936" s="423">
        <v>2023</v>
      </c>
      <c r="H10936" s="424">
        <f>VLOOKUP(G10936,[3]잔가율!$B$3:$C$33,2,FALSE)</f>
        <v>0.82599999999999996</v>
      </c>
      <c r="I10936" s="434">
        <f t="shared" si="170"/>
        <v>26803700</v>
      </c>
    </row>
    <row r="10937" spans="1:9">
      <c r="A10937" s="421">
        <v>10936</v>
      </c>
      <c r="B10937" s="422" t="s">
        <v>7711</v>
      </c>
      <c r="C10937" s="422" t="s">
        <v>11561</v>
      </c>
      <c r="D10937" s="422" t="s">
        <v>2024</v>
      </c>
      <c r="E10937" s="422" t="s">
        <v>14951</v>
      </c>
      <c r="F10937" s="438">
        <v>32020000</v>
      </c>
      <c r="G10937" s="423">
        <v>2023</v>
      </c>
      <c r="H10937" s="424">
        <f>VLOOKUP(G10937,[3]잔가율!$B$3:$C$33,2,FALSE)</f>
        <v>0.82599999999999996</v>
      </c>
      <c r="I10937" s="434">
        <f t="shared" si="170"/>
        <v>26448520</v>
      </c>
    </row>
    <row r="10938" spans="1:9" ht="17.25" thickBot="1">
      <c r="A10938" s="421">
        <v>10937</v>
      </c>
      <c r="B10938" s="422" t="s">
        <v>7711</v>
      </c>
      <c r="C10938" s="422" t="s">
        <v>11561</v>
      </c>
      <c r="D10938" s="422" t="s">
        <v>2024</v>
      </c>
      <c r="E10938" s="422" t="s">
        <v>14952</v>
      </c>
      <c r="F10938" s="438">
        <v>32450000</v>
      </c>
      <c r="G10938" s="423">
        <v>2023</v>
      </c>
      <c r="H10938" s="424">
        <f>VLOOKUP(G10938,[3]잔가율!$B$3:$C$33,2,FALSE)</f>
        <v>0.82599999999999996</v>
      </c>
      <c r="I10938" s="434">
        <f t="shared" si="170"/>
        <v>26803700</v>
      </c>
    </row>
    <row r="10939" spans="1:9">
      <c r="A10939" s="421">
        <v>10938</v>
      </c>
      <c r="B10939" s="427" t="s">
        <v>7711</v>
      </c>
      <c r="C10939" s="427" t="s">
        <v>11561</v>
      </c>
      <c r="D10939" s="427" t="s">
        <v>2024</v>
      </c>
      <c r="E10939" s="427" t="s">
        <v>14953</v>
      </c>
      <c r="F10939" s="445">
        <v>33070000</v>
      </c>
      <c r="G10939" s="428">
        <v>2023</v>
      </c>
      <c r="H10939" s="429">
        <f>VLOOKUP(G10939,[3]잔가율!$B$3:$C$33,2,FALSE)</f>
        <v>0.82599999999999996</v>
      </c>
      <c r="I10939" s="435">
        <f t="shared" si="170"/>
        <v>27315820</v>
      </c>
    </row>
    <row r="10940" spans="1:9">
      <c r="A10940" s="421">
        <v>10939</v>
      </c>
      <c r="B10940" s="426" t="s">
        <v>7711</v>
      </c>
      <c r="C10940" s="426" t="s">
        <v>11561</v>
      </c>
      <c r="D10940" s="426" t="s">
        <v>2024</v>
      </c>
      <c r="E10940" s="426" t="s">
        <v>14954</v>
      </c>
      <c r="F10940" s="441">
        <v>38830000</v>
      </c>
      <c r="G10940" s="423">
        <v>2023</v>
      </c>
      <c r="H10940" s="424">
        <f>VLOOKUP(G10940,[3]잔가율!$B$3:$C$33,2,FALSE)</f>
        <v>0.82599999999999996</v>
      </c>
      <c r="I10940" s="434">
        <f t="shared" si="170"/>
        <v>32073580</v>
      </c>
    </row>
    <row r="10941" spans="1:9">
      <c r="A10941" s="421">
        <v>10940</v>
      </c>
      <c r="B10941" s="426" t="s">
        <v>7711</v>
      </c>
      <c r="C10941" s="426" t="s">
        <v>11561</v>
      </c>
      <c r="D10941" s="426" t="s">
        <v>2024</v>
      </c>
      <c r="E10941" s="426" t="s">
        <v>14955</v>
      </c>
      <c r="F10941" s="441">
        <v>41240000</v>
      </c>
      <c r="G10941" s="423">
        <v>2023</v>
      </c>
      <c r="H10941" s="424">
        <f>VLOOKUP(G10941,[3]잔가율!$B$3:$C$33,2,FALSE)</f>
        <v>0.82599999999999996</v>
      </c>
      <c r="I10941" s="434">
        <f t="shared" si="170"/>
        <v>34064240</v>
      </c>
    </row>
    <row r="10942" spans="1:9">
      <c r="A10942" s="421">
        <v>10941</v>
      </c>
      <c r="B10942" s="426" t="s">
        <v>7711</v>
      </c>
      <c r="C10942" s="426" t="s">
        <v>11561</v>
      </c>
      <c r="D10942" s="426" t="s">
        <v>2024</v>
      </c>
      <c r="E10942" s="426" t="s">
        <v>14956</v>
      </c>
      <c r="F10942" s="441">
        <v>42070000</v>
      </c>
      <c r="G10942" s="423">
        <v>2023</v>
      </c>
      <c r="H10942" s="424">
        <f>VLOOKUP(G10942,[3]잔가율!$B$3:$C$33,2,FALSE)</f>
        <v>0.82599999999999996</v>
      </c>
      <c r="I10942" s="434">
        <f t="shared" si="170"/>
        <v>34749820</v>
      </c>
    </row>
    <row r="10943" spans="1:9">
      <c r="A10943" s="421">
        <v>10942</v>
      </c>
      <c r="B10943" s="426" t="s">
        <v>7711</v>
      </c>
      <c r="C10943" s="426" t="s">
        <v>11561</v>
      </c>
      <c r="D10943" s="426" t="s">
        <v>2024</v>
      </c>
      <c r="E10943" s="426" t="s">
        <v>14957</v>
      </c>
      <c r="F10943" s="441">
        <v>43150000</v>
      </c>
      <c r="G10943" s="423">
        <v>2023</v>
      </c>
      <c r="H10943" s="424">
        <f>VLOOKUP(G10943,[3]잔가율!$B$3:$C$33,2,FALSE)</f>
        <v>0.82599999999999996</v>
      </c>
      <c r="I10943" s="434">
        <f t="shared" si="170"/>
        <v>35641900</v>
      </c>
    </row>
    <row r="10944" spans="1:9">
      <c r="A10944" s="421">
        <v>10943</v>
      </c>
      <c r="B10944" s="426" t="s">
        <v>7711</v>
      </c>
      <c r="C10944" s="426" t="s">
        <v>11561</v>
      </c>
      <c r="D10944" s="426" t="s">
        <v>2024</v>
      </c>
      <c r="E10944" s="426" t="s">
        <v>14958</v>
      </c>
      <c r="F10944" s="441">
        <v>34790000</v>
      </c>
      <c r="G10944" s="423">
        <v>2023</v>
      </c>
      <c r="H10944" s="424">
        <f>VLOOKUP(G10944,[3]잔가율!$B$3:$C$33,2,FALSE)</f>
        <v>0.82599999999999996</v>
      </c>
      <c r="I10944" s="434">
        <f t="shared" si="170"/>
        <v>28736540</v>
      </c>
    </row>
    <row r="10945" spans="1:9">
      <c r="A10945" s="421">
        <v>10944</v>
      </c>
      <c r="B10945" s="426" t="s">
        <v>7711</v>
      </c>
      <c r="C10945" s="426" t="s">
        <v>11561</v>
      </c>
      <c r="D10945" s="426" t="s">
        <v>2024</v>
      </c>
      <c r="E10945" s="426" t="s">
        <v>14959</v>
      </c>
      <c r="F10945" s="441">
        <v>33340000</v>
      </c>
      <c r="G10945" s="423">
        <v>2023</v>
      </c>
      <c r="H10945" s="424">
        <f>VLOOKUP(G10945,[3]잔가율!$B$3:$C$33,2,FALSE)</f>
        <v>0.82599999999999996</v>
      </c>
      <c r="I10945" s="434">
        <f t="shared" si="170"/>
        <v>27538840</v>
      </c>
    </row>
    <row r="10946" spans="1:9">
      <c r="A10946" s="421">
        <v>10945</v>
      </c>
      <c r="B10946" s="426" t="s">
        <v>7711</v>
      </c>
      <c r="C10946" s="426" t="s">
        <v>11561</v>
      </c>
      <c r="D10946" s="426" t="s">
        <v>2024</v>
      </c>
      <c r="E10946" s="426" t="s">
        <v>14960</v>
      </c>
      <c r="F10946" s="441">
        <v>40330000</v>
      </c>
      <c r="G10946" s="423">
        <v>2023</v>
      </c>
      <c r="H10946" s="424">
        <f>VLOOKUP(G10946,[3]잔가율!$B$3:$C$33,2,FALSE)</f>
        <v>0.82599999999999996</v>
      </c>
      <c r="I10946" s="434">
        <f t="shared" ref="I10946:I11009" si="171">ROUNDDOWN(F10946*H10946,0)</f>
        <v>33312580</v>
      </c>
    </row>
    <row r="10947" spans="1:9">
      <c r="A10947" s="421">
        <v>10946</v>
      </c>
      <c r="B10947" s="426" t="s">
        <v>7711</v>
      </c>
      <c r="C10947" s="426" t="s">
        <v>11561</v>
      </c>
      <c r="D10947" s="426" t="s">
        <v>2024</v>
      </c>
      <c r="E10947" s="426" t="s">
        <v>14961</v>
      </c>
      <c r="F10947" s="441">
        <v>38540000</v>
      </c>
      <c r="G10947" s="423">
        <v>2023</v>
      </c>
      <c r="H10947" s="424">
        <f>VLOOKUP(G10947,[3]잔가율!$B$3:$C$33,2,FALSE)</f>
        <v>0.82599999999999996</v>
      </c>
      <c r="I10947" s="434">
        <f t="shared" si="171"/>
        <v>31834040</v>
      </c>
    </row>
    <row r="10948" spans="1:9">
      <c r="A10948" s="421">
        <v>10947</v>
      </c>
      <c r="B10948" s="426" t="s">
        <v>7711</v>
      </c>
      <c r="C10948" s="426" t="s">
        <v>11561</v>
      </c>
      <c r="D10948" s="426" t="s">
        <v>2024</v>
      </c>
      <c r="E10948" s="426" t="s">
        <v>14962</v>
      </c>
      <c r="F10948" s="441">
        <v>42800000</v>
      </c>
      <c r="G10948" s="423">
        <v>2023</v>
      </c>
      <c r="H10948" s="424">
        <f>VLOOKUP(G10948,[3]잔가율!$B$3:$C$33,2,FALSE)</f>
        <v>0.82599999999999996</v>
      </c>
      <c r="I10948" s="434">
        <f t="shared" si="171"/>
        <v>35352800</v>
      </c>
    </row>
    <row r="10949" spans="1:9">
      <c r="A10949" s="421">
        <v>10948</v>
      </c>
      <c r="B10949" s="426" t="s">
        <v>7711</v>
      </c>
      <c r="C10949" s="426" t="s">
        <v>11561</v>
      </c>
      <c r="D10949" s="426" t="s">
        <v>2024</v>
      </c>
      <c r="E10949" s="426" t="s">
        <v>14963</v>
      </c>
      <c r="F10949" s="441">
        <v>42090000</v>
      </c>
      <c r="G10949" s="423">
        <v>2023</v>
      </c>
      <c r="H10949" s="424">
        <f>VLOOKUP(G10949,[3]잔가율!$B$3:$C$33,2,FALSE)</f>
        <v>0.82599999999999996</v>
      </c>
      <c r="I10949" s="434">
        <f t="shared" si="171"/>
        <v>34766340</v>
      </c>
    </row>
    <row r="10950" spans="1:9">
      <c r="A10950" s="421">
        <v>10949</v>
      </c>
      <c r="B10950" s="422" t="s">
        <v>7711</v>
      </c>
      <c r="C10950" s="422" t="s">
        <v>11561</v>
      </c>
      <c r="D10950" s="422" t="s">
        <v>2024</v>
      </c>
      <c r="E10950" s="422" t="s">
        <v>14964</v>
      </c>
      <c r="F10950" s="438">
        <v>33950000</v>
      </c>
      <c r="G10950" s="423">
        <v>2023</v>
      </c>
      <c r="H10950" s="424">
        <f>VLOOKUP(G10950,[3]잔가율!$B$3:$C$33,2,FALSE)</f>
        <v>0.82599999999999996</v>
      </c>
      <c r="I10950" s="434">
        <f t="shared" si="171"/>
        <v>28042700</v>
      </c>
    </row>
    <row r="10951" spans="1:9">
      <c r="A10951" s="421">
        <v>10950</v>
      </c>
      <c r="B10951" s="422" t="s">
        <v>7711</v>
      </c>
      <c r="C10951" s="422" t="s">
        <v>11561</v>
      </c>
      <c r="D10951" s="422" t="s">
        <v>2024</v>
      </c>
      <c r="E10951" s="422" t="s">
        <v>14965</v>
      </c>
      <c r="F10951" s="438">
        <v>33950000</v>
      </c>
      <c r="G10951" s="423">
        <v>2023</v>
      </c>
      <c r="H10951" s="424">
        <f>VLOOKUP(G10951,[3]잔가율!$B$3:$C$33,2,FALSE)</f>
        <v>0.82599999999999996</v>
      </c>
      <c r="I10951" s="434">
        <f t="shared" si="171"/>
        <v>28042700</v>
      </c>
    </row>
    <row r="10952" spans="1:9">
      <c r="A10952" s="421">
        <v>10951</v>
      </c>
      <c r="B10952" s="422" t="s">
        <v>7711</v>
      </c>
      <c r="C10952" s="422" t="s">
        <v>11561</v>
      </c>
      <c r="D10952" s="422" t="s">
        <v>2024</v>
      </c>
      <c r="E10952" s="422" t="s">
        <v>14966</v>
      </c>
      <c r="F10952" s="438">
        <v>39000000</v>
      </c>
      <c r="G10952" s="423">
        <v>2023</v>
      </c>
      <c r="H10952" s="424">
        <f>VLOOKUP(G10952,[3]잔가율!$B$3:$C$33,2,FALSE)</f>
        <v>0.82599999999999996</v>
      </c>
      <c r="I10952" s="434">
        <f t="shared" si="171"/>
        <v>32214000</v>
      </c>
    </row>
    <row r="10953" spans="1:9">
      <c r="A10953" s="421">
        <v>10952</v>
      </c>
      <c r="B10953" s="422" t="s">
        <v>7711</v>
      </c>
      <c r="C10953" s="422" t="s">
        <v>11561</v>
      </c>
      <c r="D10953" s="422" t="s">
        <v>2024</v>
      </c>
      <c r="E10953" s="422" t="s">
        <v>14967</v>
      </c>
      <c r="F10953" s="438">
        <v>34590000</v>
      </c>
      <c r="G10953" s="423">
        <v>2023</v>
      </c>
      <c r="H10953" s="424">
        <f>VLOOKUP(G10953,[3]잔가율!$B$3:$C$33,2,FALSE)</f>
        <v>0.82599999999999996</v>
      </c>
      <c r="I10953" s="434">
        <f t="shared" si="171"/>
        <v>28571340</v>
      </c>
    </row>
    <row r="10954" spans="1:9">
      <c r="A10954" s="421">
        <v>10953</v>
      </c>
      <c r="B10954" s="422" t="s">
        <v>7711</v>
      </c>
      <c r="C10954" s="422" t="s">
        <v>15861</v>
      </c>
      <c r="D10954" s="422" t="s">
        <v>2024</v>
      </c>
      <c r="E10954" s="422" t="s">
        <v>14968</v>
      </c>
      <c r="F10954" s="438">
        <v>34100000</v>
      </c>
      <c r="G10954" s="423">
        <v>2023</v>
      </c>
      <c r="H10954" s="424">
        <f>VLOOKUP(G10954,[3]잔가율!$B$3:$C$33,2,FALSE)</f>
        <v>0.82599999999999996</v>
      </c>
      <c r="I10954" s="434">
        <f t="shared" si="171"/>
        <v>28166600</v>
      </c>
    </row>
    <row r="10955" spans="1:9">
      <c r="A10955" s="421">
        <v>10954</v>
      </c>
      <c r="B10955" s="422" t="s">
        <v>7711</v>
      </c>
      <c r="C10955" s="422" t="s">
        <v>11561</v>
      </c>
      <c r="D10955" s="422" t="s">
        <v>2024</v>
      </c>
      <c r="E10955" s="422" t="s">
        <v>14969</v>
      </c>
      <c r="F10955" s="438">
        <v>39720000</v>
      </c>
      <c r="G10955" s="423">
        <v>2023</v>
      </c>
      <c r="H10955" s="424">
        <f>VLOOKUP(G10955,[3]잔가율!$B$3:$C$33,2,FALSE)</f>
        <v>0.82599999999999996</v>
      </c>
      <c r="I10955" s="434">
        <f t="shared" si="171"/>
        <v>32808720</v>
      </c>
    </row>
    <row r="10956" spans="1:9">
      <c r="A10956" s="421">
        <v>10955</v>
      </c>
      <c r="B10956" s="426" t="s">
        <v>7711</v>
      </c>
      <c r="C10956" s="426" t="s">
        <v>11561</v>
      </c>
      <c r="D10956" s="426" t="s">
        <v>2024</v>
      </c>
      <c r="E10956" s="426" t="s">
        <v>14970</v>
      </c>
      <c r="F10956" s="441">
        <v>36930000</v>
      </c>
      <c r="G10956" s="423">
        <v>2023</v>
      </c>
      <c r="H10956" s="424">
        <f>VLOOKUP(G10956,[3]잔가율!$B$3:$C$33,2,FALSE)</f>
        <v>0.82599999999999996</v>
      </c>
      <c r="I10956" s="434">
        <f t="shared" si="171"/>
        <v>30504180</v>
      </c>
    </row>
    <row r="10957" spans="1:9">
      <c r="A10957" s="421">
        <v>10956</v>
      </c>
      <c r="B10957" s="426" t="s">
        <v>7711</v>
      </c>
      <c r="C10957" s="426" t="s">
        <v>11561</v>
      </c>
      <c r="D10957" s="426" t="s">
        <v>2024</v>
      </c>
      <c r="E10957" s="426" t="s">
        <v>14971</v>
      </c>
      <c r="F10957" s="441">
        <v>34900000</v>
      </c>
      <c r="G10957" s="423">
        <v>2023</v>
      </c>
      <c r="H10957" s="424">
        <f>VLOOKUP(G10957,[3]잔가율!$B$3:$C$33,2,FALSE)</f>
        <v>0.82599999999999996</v>
      </c>
      <c r="I10957" s="434">
        <f t="shared" si="171"/>
        <v>28827400</v>
      </c>
    </row>
    <row r="10958" spans="1:9">
      <c r="A10958" s="421">
        <v>10957</v>
      </c>
      <c r="B10958" s="426" t="s">
        <v>7711</v>
      </c>
      <c r="C10958" s="426" t="s">
        <v>11561</v>
      </c>
      <c r="D10958" s="426" t="s">
        <v>2024</v>
      </c>
      <c r="E10958" s="426" t="s">
        <v>14972</v>
      </c>
      <c r="F10958" s="441">
        <v>41530000</v>
      </c>
      <c r="G10958" s="423">
        <v>2023</v>
      </c>
      <c r="H10958" s="424">
        <f>VLOOKUP(G10958,[3]잔가율!$B$3:$C$33,2,FALSE)</f>
        <v>0.82599999999999996</v>
      </c>
      <c r="I10958" s="434">
        <f t="shared" si="171"/>
        <v>34303780</v>
      </c>
    </row>
    <row r="10959" spans="1:9">
      <c r="A10959" s="421">
        <v>10958</v>
      </c>
      <c r="B10959" s="426" t="s">
        <v>7711</v>
      </c>
      <c r="C10959" s="426" t="s">
        <v>11561</v>
      </c>
      <c r="D10959" s="426" t="s">
        <v>2024</v>
      </c>
      <c r="E10959" s="426" t="s">
        <v>14973</v>
      </c>
      <c r="F10959" s="441">
        <v>44940000</v>
      </c>
      <c r="G10959" s="423">
        <v>2023</v>
      </c>
      <c r="H10959" s="424">
        <f>VLOOKUP(G10959,[3]잔가율!$B$3:$C$33,2,FALSE)</f>
        <v>0.82599999999999996</v>
      </c>
      <c r="I10959" s="434">
        <f t="shared" si="171"/>
        <v>37120440</v>
      </c>
    </row>
    <row r="10960" spans="1:9">
      <c r="A10960" s="421">
        <v>10959</v>
      </c>
      <c r="B10960" s="426" t="s">
        <v>7711</v>
      </c>
      <c r="C10960" s="426" t="s">
        <v>11561</v>
      </c>
      <c r="D10960" s="426" t="s">
        <v>2024</v>
      </c>
      <c r="E10960" s="426" t="s">
        <v>14974</v>
      </c>
      <c r="F10960" s="441">
        <v>47280000</v>
      </c>
      <c r="G10960" s="423">
        <v>2023</v>
      </c>
      <c r="H10960" s="424">
        <f>VLOOKUP(G10960,[3]잔가율!$B$3:$C$33,2,FALSE)</f>
        <v>0.82599999999999996</v>
      </c>
      <c r="I10960" s="434">
        <f t="shared" si="171"/>
        <v>39053280</v>
      </c>
    </row>
    <row r="10961" spans="1:9">
      <c r="A10961" s="421">
        <v>10960</v>
      </c>
      <c r="B10961" s="426" t="s">
        <v>7711</v>
      </c>
      <c r="C10961" s="426" t="s">
        <v>11561</v>
      </c>
      <c r="D10961" s="426" t="s">
        <v>2024</v>
      </c>
      <c r="E10961" s="426" t="s">
        <v>14975</v>
      </c>
      <c r="F10961" s="441">
        <v>36630000</v>
      </c>
      <c r="G10961" s="423">
        <v>2023</v>
      </c>
      <c r="H10961" s="424">
        <f>VLOOKUP(G10961,[3]잔가율!$B$3:$C$33,2,FALSE)</f>
        <v>0.82599999999999996</v>
      </c>
      <c r="I10961" s="434">
        <f t="shared" si="171"/>
        <v>30256380</v>
      </c>
    </row>
    <row r="10962" spans="1:9">
      <c r="A10962" s="421">
        <v>10961</v>
      </c>
      <c r="B10962" s="426" t="s">
        <v>7711</v>
      </c>
      <c r="C10962" s="426" t="s">
        <v>11561</v>
      </c>
      <c r="D10962" s="426" t="s">
        <v>2024</v>
      </c>
      <c r="E10962" s="426" t="s">
        <v>14976</v>
      </c>
      <c r="F10962" s="441">
        <v>35090000</v>
      </c>
      <c r="G10962" s="423">
        <v>2023</v>
      </c>
      <c r="H10962" s="424">
        <f>VLOOKUP(G10962,[3]잔가율!$B$3:$C$33,2,FALSE)</f>
        <v>0.82599999999999996</v>
      </c>
      <c r="I10962" s="434">
        <f t="shared" si="171"/>
        <v>28984340</v>
      </c>
    </row>
    <row r="10963" spans="1:9">
      <c r="A10963" s="421">
        <v>10962</v>
      </c>
      <c r="B10963" s="426" t="s">
        <v>7711</v>
      </c>
      <c r="C10963" s="426" t="s">
        <v>11561</v>
      </c>
      <c r="D10963" s="426" t="s">
        <v>2024</v>
      </c>
      <c r="E10963" s="426" t="s">
        <v>14977</v>
      </c>
      <c r="F10963" s="441">
        <v>40710000</v>
      </c>
      <c r="G10963" s="423">
        <v>2023</v>
      </c>
      <c r="H10963" s="424">
        <f>VLOOKUP(G10963,[3]잔가율!$B$3:$C$33,2,FALSE)</f>
        <v>0.82599999999999996</v>
      </c>
      <c r="I10963" s="434">
        <f t="shared" si="171"/>
        <v>33626460</v>
      </c>
    </row>
    <row r="10964" spans="1:9">
      <c r="A10964" s="421">
        <v>10963</v>
      </c>
      <c r="B10964" s="426" t="s">
        <v>7711</v>
      </c>
      <c r="C10964" s="426" t="s">
        <v>11561</v>
      </c>
      <c r="D10964" s="426" t="s">
        <v>2024</v>
      </c>
      <c r="E10964" s="426" t="s">
        <v>14978</v>
      </c>
      <c r="F10964" s="441">
        <v>40870000</v>
      </c>
      <c r="G10964" s="423">
        <v>2023</v>
      </c>
      <c r="H10964" s="424">
        <f>VLOOKUP(G10964,[3]잔가율!$B$3:$C$33,2,FALSE)</f>
        <v>0.82599999999999996</v>
      </c>
      <c r="I10964" s="434">
        <f t="shared" si="171"/>
        <v>33758620</v>
      </c>
    </row>
    <row r="10965" spans="1:9">
      <c r="A10965" s="421">
        <v>10964</v>
      </c>
      <c r="B10965" s="426" t="s">
        <v>7711</v>
      </c>
      <c r="C10965" s="426" t="s">
        <v>11561</v>
      </c>
      <c r="D10965" s="426" t="s">
        <v>2024</v>
      </c>
      <c r="E10965" s="426" t="s">
        <v>14979</v>
      </c>
      <c r="F10965" s="441">
        <v>46730000</v>
      </c>
      <c r="G10965" s="423">
        <v>2023</v>
      </c>
      <c r="H10965" s="424">
        <f>VLOOKUP(G10965,[3]잔가율!$B$3:$C$33,2,FALSE)</f>
        <v>0.82599999999999996</v>
      </c>
      <c r="I10965" s="434">
        <f t="shared" si="171"/>
        <v>38598980</v>
      </c>
    </row>
    <row r="10966" spans="1:9">
      <c r="A10966" s="421">
        <v>10965</v>
      </c>
      <c r="B10966" s="426" t="s">
        <v>7711</v>
      </c>
      <c r="C10966" s="426" t="s">
        <v>11561</v>
      </c>
      <c r="D10966" s="426" t="s">
        <v>2024</v>
      </c>
      <c r="E10966" s="426" t="s">
        <v>14980</v>
      </c>
      <c r="F10966" s="441">
        <v>44590000</v>
      </c>
      <c r="G10966" s="423">
        <v>2023</v>
      </c>
      <c r="H10966" s="424">
        <f>VLOOKUP(G10966,[3]잔가율!$B$3:$C$33,2,FALSE)</f>
        <v>0.82599999999999996</v>
      </c>
      <c r="I10966" s="434">
        <f t="shared" si="171"/>
        <v>36831340</v>
      </c>
    </row>
    <row r="10967" spans="1:9">
      <c r="A10967" s="421">
        <v>10966</v>
      </c>
      <c r="B10967" s="422" t="s">
        <v>7711</v>
      </c>
      <c r="C10967" s="422" t="s">
        <v>11561</v>
      </c>
      <c r="D10967" s="422" t="s">
        <v>2024</v>
      </c>
      <c r="E10967" s="422" t="s">
        <v>14981</v>
      </c>
      <c r="F10967" s="438">
        <v>32920000</v>
      </c>
      <c r="G10967" s="423">
        <v>2023</v>
      </c>
      <c r="H10967" s="424">
        <f>VLOOKUP(G10967,[3]잔가율!$B$3:$C$33,2,FALSE)</f>
        <v>0.82599999999999996</v>
      </c>
      <c r="I10967" s="434">
        <f t="shared" si="171"/>
        <v>27191920</v>
      </c>
    </row>
    <row r="10968" spans="1:9">
      <c r="A10968" s="421">
        <v>10967</v>
      </c>
      <c r="B10968" s="422" t="s">
        <v>7711</v>
      </c>
      <c r="C10968" s="422" t="s">
        <v>11561</v>
      </c>
      <c r="D10968" s="422" t="s">
        <v>2024</v>
      </c>
      <c r="E10968" s="422" t="s">
        <v>14982</v>
      </c>
      <c r="F10968" s="438">
        <v>32920000</v>
      </c>
      <c r="G10968" s="423">
        <v>2023</v>
      </c>
      <c r="H10968" s="424">
        <f>VLOOKUP(G10968,[3]잔가율!$B$3:$C$33,2,FALSE)</f>
        <v>0.82599999999999996</v>
      </c>
      <c r="I10968" s="434">
        <f t="shared" si="171"/>
        <v>27191920</v>
      </c>
    </row>
    <row r="10969" spans="1:9">
      <c r="A10969" s="421">
        <v>10968</v>
      </c>
      <c r="B10969" s="422" t="s">
        <v>7711</v>
      </c>
      <c r="C10969" s="422" t="s">
        <v>11561</v>
      </c>
      <c r="D10969" s="422" t="s">
        <v>2024</v>
      </c>
      <c r="E10969" s="422" t="s">
        <v>14983</v>
      </c>
      <c r="F10969" s="438">
        <v>32920000</v>
      </c>
      <c r="G10969" s="423">
        <v>2023</v>
      </c>
      <c r="H10969" s="424">
        <f>VLOOKUP(G10969,[3]잔가율!$B$3:$C$33,2,FALSE)</f>
        <v>0.82599999999999996</v>
      </c>
      <c r="I10969" s="434">
        <f t="shared" si="171"/>
        <v>27191920</v>
      </c>
    </row>
    <row r="10970" spans="1:9">
      <c r="A10970" s="421">
        <v>10969</v>
      </c>
      <c r="B10970" s="422" t="s">
        <v>7711</v>
      </c>
      <c r="C10970" s="422" t="s">
        <v>11561</v>
      </c>
      <c r="D10970" s="422" t="s">
        <v>2024</v>
      </c>
      <c r="E10970" s="422" t="s">
        <v>14984</v>
      </c>
      <c r="F10970" s="438">
        <v>33540000</v>
      </c>
      <c r="G10970" s="423">
        <v>2023</v>
      </c>
      <c r="H10970" s="424">
        <f>VLOOKUP(G10970,[3]잔가율!$B$3:$C$33,2,FALSE)</f>
        <v>0.82599999999999996</v>
      </c>
      <c r="I10970" s="434">
        <f t="shared" si="171"/>
        <v>27704040</v>
      </c>
    </row>
    <row r="10971" spans="1:9">
      <c r="A10971" s="421">
        <v>10970</v>
      </c>
      <c r="B10971" s="422" t="s">
        <v>7711</v>
      </c>
      <c r="C10971" s="422" t="s">
        <v>11561</v>
      </c>
      <c r="D10971" s="422" t="s">
        <v>2024</v>
      </c>
      <c r="E10971" s="422" t="s">
        <v>14985</v>
      </c>
      <c r="F10971" s="438">
        <v>32680000</v>
      </c>
      <c r="G10971" s="423">
        <v>2023</v>
      </c>
      <c r="H10971" s="424">
        <f>VLOOKUP(G10971,[3]잔가율!$B$3:$C$33,2,FALSE)</f>
        <v>0.82599999999999996</v>
      </c>
      <c r="I10971" s="434">
        <f t="shared" si="171"/>
        <v>26993680</v>
      </c>
    </row>
    <row r="10972" spans="1:9">
      <c r="A10972" s="421">
        <v>10971</v>
      </c>
      <c r="B10972" s="422" t="s">
        <v>7711</v>
      </c>
      <c r="C10972" s="422" t="s">
        <v>11561</v>
      </c>
      <c r="D10972" s="422" t="s">
        <v>2024</v>
      </c>
      <c r="E10972" s="422" t="s">
        <v>14986</v>
      </c>
      <c r="F10972" s="438">
        <v>37190000</v>
      </c>
      <c r="G10972" s="423">
        <v>2023</v>
      </c>
      <c r="H10972" s="424">
        <f>VLOOKUP(G10972,[3]잔가율!$B$3:$C$33,2,FALSE)</f>
        <v>0.82599999999999996</v>
      </c>
      <c r="I10972" s="434">
        <f t="shared" si="171"/>
        <v>30718940</v>
      </c>
    </row>
    <row r="10973" spans="1:9">
      <c r="A10973" s="421">
        <v>10972</v>
      </c>
      <c r="B10973" s="425" t="s">
        <v>7711</v>
      </c>
      <c r="C10973" s="425" t="s">
        <v>11561</v>
      </c>
      <c r="D10973" s="425" t="s">
        <v>2024</v>
      </c>
      <c r="E10973" s="425" t="s">
        <v>14987</v>
      </c>
      <c r="F10973" s="443">
        <v>34450000</v>
      </c>
      <c r="G10973" s="423">
        <v>2023</v>
      </c>
      <c r="H10973" s="424">
        <f>VLOOKUP(G10973,[3]잔가율!$B$3:$C$33,2,FALSE)</f>
        <v>0.82599999999999996</v>
      </c>
      <c r="I10973" s="434">
        <f t="shared" si="171"/>
        <v>28455700</v>
      </c>
    </row>
    <row r="10974" spans="1:9">
      <c r="A10974" s="421">
        <v>10973</v>
      </c>
      <c r="B10974" s="425" t="s">
        <v>7711</v>
      </c>
      <c r="C10974" s="425" t="s">
        <v>11561</v>
      </c>
      <c r="D10974" s="425" t="s">
        <v>2024</v>
      </c>
      <c r="E10974" s="425" t="s">
        <v>14988</v>
      </c>
      <c r="F10974" s="443">
        <v>32820000</v>
      </c>
      <c r="G10974" s="423">
        <v>2023</v>
      </c>
      <c r="H10974" s="424">
        <f>VLOOKUP(G10974,[3]잔가율!$B$3:$C$33,2,FALSE)</f>
        <v>0.82599999999999996</v>
      </c>
      <c r="I10974" s="434">
        <f t="shared" si="171"/>
        <v>27109320</v>
      </c>
    </row>
    <row r="10975" spans="1:9">
      <c r="A10975" s="421">
        <v>10974</v>
      </c>
      <c r="B10975" s="425" t="s">
        <v>7711</v>
      </c>
      <c r="C10975" s="425" t="s">
        <v>11561</v>
      </c>
      <c r="D10975" s="425" t="s">
        <v>2024</v>
      </c>
      <c r="E10975" s="425" t="s">
        <v>14989</v>
      </c>
      <c r="F10975" s="443">
        <v>37990000</v>
      </c>
      <c r="G10975" s="423">
        <v>2023</v>
      </c>
      <c r="H10975" s="424">
        <f>VLOOKUP(G10975,[3]잔가율!$B$3:$C$33,2,FALSE)</f>
        <v>0.82599999999999996</v>
      </c>
      <c r="I10975" s="434">
        <f t="shared" si="171"/>
        <v>31379740</v>
      </c>
    </row>
    <row r="10976" spans="1:9">
      <c r="A10976" s="421">
        <v>10975</v>
      </c>
      <c r="B10976" s="425" t="s">
        <v>7711</v>
      </c>
      <c r="C10976" s="425" t="s">
        <v>11561</v>
      </c>
      <c r="D10976" s="425" t="s">
        <v>2024</v>
      </c>
      <c r="E10976" s="425" t="s">
        <v>14990</v>
      </c>
      <c r="F10976" s="443">
        <v>37830000</v>
      </c>
      <c r="G10976" s="423">
        <v>2023</v>
      </c>
      <c r="H10976" s="424">
        <f>VLOOKUP(G10976,[3]잔가율!$B$3:$C$33,2,FALSE)</f>
        <v>0.82599999999999996</v>
      </c>
      <c r="I10976" s="434">
        <f t="shared" si="171"/>
        <v>31247580</v>
      </c>
    </row>
    <row r="10977" spans="1:9">
      <c r="A10977" s="421">
        <v>10976</v>
      </c>
      <c r="B10977" s="425" t="s">
        <v>7711</v>
      </c>
      <c r="C10977" s="425" t="s">
        <v>11561</v>
      </c>
      <c r="D10977" s="425" t="s">
        <v>2024</v>
      </c>
      <c r="E10977" s="425" t="s">
        <v>14991</v>
      </c>
      <c r="F10977" s="443">
        <v>34410000</v>
      </c>
      <c r="G10977" s="423">
        <v>2023</v>
      </c>
      <c r="H10977" s="424">
        <f>VLOOKUP(G10977,[3]잔가율!$B$3:$C$33,2,FALSE)</f>
        <v>0.82599999999999996</v>
      </c>
      <c r="I10977" s="434">
        <f t="shared" si="171"/>
        <v>28422660</v>
      </c>
    </row>
    <row r="10978" spans="1:9">
      <c r="A10978" s="421">
        <v>10977</v>
      </c>
      <c r="B10978" s="425" t="s">
        <v>7711</v>
      </c>
      <c r="C10978" s="425" t="s">
        <v>11561</v>
      </c>
      <c r="D10978" s="425" t="s">
        <v>2024</v>
      </c>
      <c r="E10978" s="425" t="s">
        <v>14992</v>
      </c>
      <c r="F10978" s="443">
        <v>32840000</v>
      </c>
      <c r="G10978" s="423">
        <v>2023</v>
      </c>
      <c r="H10978" s="424">
        <f>VLOOKUP(G10978,[3]잔가율!$B$3:$C$33,2,FALSE)</f>
        <v>0.82599999999999996</v>
      </c>
      <c r="I10978" s="434">
        <f t="shared" si="171"/>
        <v>27125840</v>
      </c>
    </row>
    <row r="10979" spans="1:9">
      <c r="A10979" s="421">
        <v>10978</v>
      </c>
      <c r="B10979" s="425" t="s">
        <v>7711</v>
      </c>
      <c r="C10979" s="425" t="s">
        <v>11561</v>
      </c>
      <c r="D10979" s="425" t="s">
        <v>2024</v>
      </c>
      <c r="E10979" s="425" t="s">
        <v>14993</v>
      </c>
      <c r="F10979" s="443">
        <v>37760000</v>
      </c>
      <c r="G10979" s="423">
        <v>2023</v>
      </c>
      <c r="H10979" s="424">
        <f>VLOOKUP(G10979,[3]잔가율!$B$3:$C$33,2,FALSE)</f>
        <v>0.82599999999999996</v>
      </c>
      <c r="I10979" s="434">
        <f t="shared" si="171"/>
        <v>31189760</v>
      </c>
    </row>
    <row r="10980" spans="1:9">
      <c r="A10980" s="421">
        <v>10979</v>
      </c>
      <c r="B10980" s="425" t="s">
        <v>7711</v>
      </c>
      <c r="C10980" s="425" t="s">
        <v>11561</v>
      </c>
      <c r="D10980" s="425" t="s">
        <v>2024</v>
      </c>
      <c r="E10980" s="425" t="s">
        <v>14994</v>
      </c>
      <c r="F10980" s="443">
        <v>37510000</v>
      </c>
      <c r="G10980" s="423">
        <v>2023</v>
      </c>
      <c r="H10980" s="424">
        <f>VLOOKUP(G10980,[3]잔가율!$B$3:$C$33,2,FALSE)</f>
        <v>0.82599999999999996</v>
      </c>
      <c r="I10980" s="434">
        <f t="shared" si="171"/>
        <v>30983260</v>
      </c>
    </row>
    <row r="10981" spans="1:9">
      <c r="A10981" s="421">
        <v>10980</v>
      </c>
      <c r="B10981" s="425" t="s">
        <v>7711</v>
      </c>
      <c r="C10981" s="425" t="s">
        <v>11561</v>
      </c>
      <c r="D10981" s="425" t="s">
        <v>2024</v>
      </c>
      <c r="E10981" s="425" t="s">
        <v>14995</v>
      </c>
      <c r="F10981" s="443">
        <v>34890000</v>
      </c>
      <c r="G10981" s="423">
        <v>2023</v>
      </c>
      <c r="H10981" s="424">
        <f>VLOOKUP(G10981,[3]잔가율!$B$3:$C$33,2,FALSE)</f>
        <v>0.82599999999999996</v>
      </c>
      <c r="I10981" s="434">
        <f t="shared" si="171"/>
        <v>28819140</v>
      </c>
    </row>
    <row r="10982" spans="1:9">
      <c r="A10982" s="421">
        <v>10981</v>
      </c>
      <c r="B10982" s="425" t="s">
        <v>7711</v>
      </c>
      <c r="C10982" s="425" t="s">
        <v>11561</v>
      </c>
      <c r="D10982" s="425" t="s">
        <v>2024</v>
      </c>
      <c r="E10982" s="425" t="s">
        <v>14996</v>
      </c>
      <c r="F10982" s="443">
        <v>33250000</v>
      </c>
      <c r="G10982" s="423">
        <v>2023</v>
      </c>
      <c r="H10982" s="424">
        <f>VLOOKUP(G10982,[3]잔가율!$B$3:$C$33,2,FALSE)</f>
        <v>0.82599999999999996</v>
      </c>
      <c r="I10982" s="434">
        <f t="shared" si="171"/>
        <v>27464500</v>
      </c>
    </row>
    <row r="10983" spans="1:9">
      <c r="A10983" s="421">
        <v>10982</v>
      </c>
      <c r="B10983" s="426" t="s">
        <v>7711</v>
      </c>
      <c r="C10983" s="426" t="s">
        <v>11561</v>
      </c>
      <c r="D10983" s="426" t="s">
        <v>2024</v>
      </c>
      <c r="E10983" s="426" t="s">
        <v>14997</v>
      </c>
      <c r="F10983" s="441">
        <v>41090000</v>
      </c>
      <c r="G10983" s="423">
        <v>2023</v>
      </c>
      <c r="H10983" s="424">
        <f>VLOOKUP(G10983,[3]잔가율!$B$3:$C$33,2,FALSE)</f>
        <v>0.82599999999999996</v>
      </c>
      <c r="I10983" s="434">
        <f t="shared" si="171"/>
        <v>33940340</v>
      </c>
    </row>
    <row r="10984" spans="1:9">
      <c r="A10984" s="421">
        <v>10983</v>
      </c>
      <c r="B10984" s="425" t="s">
        <v>7711</v>
      </c>
      <c r="C10984" s="425" t="s">
        <v>11561</v>
      </c>
      <c r="D10984" s="425" t="s">
        <v>2024</v>
      </c>
      <c r="E10984" s="425" t="s">
        <v>14998</v>
      </c>
      <c r="F10984" s="443">
        <v>38300000</v>
      </c>
      <c r="G10984" s="423">
        <v>2023</v>
      </c>
      <c r="H10984" s="424">
        <f>VLOOKUP(G10984,[3]잔가율!$B$3:$C$33,2,FALSE)</f>
        <v>0.82599999999999996</v>
      </c>
      <c r="I10984" s="434">
        <f t="shared" si="171"/>
        <v>31635800</v>
      </c>
    </row>
    <row r="10985" spans="1:9">
      <c r="A10985" s="421">
        <v>10984</v>
      </c>
      <c r="B10985" s="422" t="s">
        <v>7711</v>
      </c>
      <c r="C10985" s="422" t="s">
        <v>11561</v>
      </c>
      <c r="D10985" s="422" t="s">
        <v>2024</v>
      </c>
      <c r="E10985" s="422" t="s">
        <v>14999</v>
      </c>
      <c r="F10985" s="438">
        <v>32920000</v>
      </c>
      <c r="G10985" s="423">
        <v>2023</v>
      </c>
      <c r="H10985" s="424">
        <f>VLOOKUP(G10985,[3]잔가율!$B$3:$C$33,2,FALSE)</f>
        <v>0.82599999999999996</v>
      </c>
      <c r="I10985" s="434">
        <f t="shared" si="171"/>
        <v>27191920</v>
      </c>
    </row>
    <row r="10986" spans="1:9">
      <c r="A10986" s="421">
        <v>10985</v>
      </c>
      <c r="B10986" s="422" t="s">
        <v>7711</v>
      </c>
      <c r="C10986" s="422" t="s">
        <v>11561</v>
      </c>
      <c r="D10986" s="422" t="s">
        <v>2024</v>
      </c>
      <c r="E10986" s="422" t="s">
        <v>15000</v>
      </c>
      <c r="F10986" s="438">
        <v>35020000</v>
      </c>
      <c r="G10986" s="423">
        <v>2023</v>
      </c>
      <c r="H10986" s="424">
        <f>VLOOKUP(G10986,[3]잔가율!$B$3:$C$33,2,FALSE)</f>
        <v>0.82599999999999996</v>
      </c>
      <c r="I10986" s="434">
        <f t="shared" si="171"/>
        <v>28926520</v>
      </c>
    </row>
    <row r="10987" spans="1:9">
      <c r="A10987" s="421">
        <v>10986</v>
      </c>
      <c r="B10987" s="422" t="s">
        <v>7711</v>
      </c>
      <c r="C10987" s="422" t="s">
        <v>11561</v>
      </c>
      <c r="D10987" s="422" t="s">
        <v>2024</v>
      </c>
      <c r="E10987" s="422" t="s">
        <v>15001</v>
      </c>
      <c r="F10987" s="438">
        <v>40070000</v>
      </c>
      <c r="G10987" s="423">
        <v>2023</v>
      </c>
      <c r="H10987" s="424">
        <f>VLOOKUP(G10987,[3]잔가율!$B$3:$C$33,2,FALSE)</f>
        <v>0.82599999999999996</v>
      </c>
      <c r="I10987" s="434">
        <f t="shared" si="171"/>
        <v>33097820</v>
      </c>
    </row>
    <row r="10988" spans="1:9">
      <c r="A10988" s="421">
        <v>10987</v>
      </c>
      <c r="B10988" s="422" t="s">
        <v>7711</v>
      </c>
      <c r="C10988" s="422" t="s">
        <v>11561</v>
      </c>
      <c r="D10988" s="422" t="s">
        <v>2024</v>
      </c>
      <c r="E10988" s="422" t="s">
        <v>15002</v>
      </c>
      <c r="F10988" s="438">
        <v>35680000</v>
      </c>
      <c r="G10988" s="423">
        <v>2023</v>
      </c>
      <c r="H10988" s="424">
        <f>VLOOKUP(G10988,[3]잔가율!$B$3:$C$33,2,FALSE)</f>
        <v>0.82599999999999996</v>
      </c>
      <c r="I10988" s="434">
        <f t="shared" si="171"/>
        <v>29471680</v>
      </c>
    </row>
    <row r="10989" spans="1:9">
      <c r="A10989" s="421">
        <v>10988</v>
      </c>
      <c r="B10989" s="422" t="s">
        <v>7711</v>
      </c>
      <c r="C10989" s="422" t="s">
        <v>11561</v>
      </c>
      <c r="D10989" s="422" t="s">
        <v>2024</v>
      </c>
      <c r="E10989" s="422" t="s">
        <v>15003</v>
      </c>
      <c r="F10989" s="438">
        <v>34730000</v>
      </c>
      <c r="G10989" s="423">
        <v>2023</v>
      </c>
      <c r="H10989" s="424">
        <f>VLOOKUP(G10989,[3]잔가율!$B$3:$C$33,2,FALSE)</f>
        <v>0.82599999999999996</v>
      </c>
      <c r="I10989" s="434">
        <f t="shared" si="171"/>
        <v>28686980</v>
      </c>
    </row>
    <row r="10990" spans="1:9">
      <c r="A10990" s="421">
        <v>10989</v>
      </c>
      <c r="B10990" s="422" t="s">
        <v>7711</v>
      </c>
      <c r="C10990" s="422" t="s">
        <v>11561</v>
      </c>
      <c r="D10990" s="422" t="s">
        <v>2024</v>
      </c>
      <c r="E10990" s="422" t="s">
        <v>15004</v>
      </c>
      <c r="F10990" s="438">
        <v>40220000</v>
      </c>
      <c r="G10990" s="423">
        <v>2023</v>
      </c>
      <c r="H10990" s="424">
        <f>VLOOKUP(G10990,[3]잔가율!$B$3:$C$33,2,FALSE)</f>
        <v>0.82599999999999996</v>
      </c>
      <c r="I10990" s="434">
        <f t="shared" si="171"/>
        <v>33221720</v>
      </c>
    </row>
    <row r="10991" spans="1:9">
      <c r="A10991" s="421">
        <v>10990</v>
      </c>
      <c r="B10991" s="425" t="s">
        <v>7711</v>
      </c>
      <c r="C10991" s="425" t="s">
        <v>11561</v>
      </c>
      <c r="D10991" s="425" t="s">
        <v>2024</v>
      </c>
      <c r="E10991" s="425" t="s">
        <v>15005</v>
      </c>
      <c r="F10991" s="443">
        <v>36150000</v>
      </c>
      <c r="G10991" s="423">
        <v>2023</v>
      </c>
      <c r="H10991" s="424">
        <f>VLOOKUP(G10991,[3]잔가율!$B$3:$C$33,2,FALSE)</f>
        <v>0.82599999999999996</v>
      </c>
      <c r="I10991" s="434">
        <f t="shared" si="171"/>
        <v>29859900</v>
      </c>
    </row>
    <row r="10992" spans="1:9">
      <c r="A10992" s="421">
        <v>10991</v>
      </c>
      <c r="B10992" s="425" t="s">
        <v>7711</v>
      </c>
      <c r="C10992" s="425" t="s">
        <v>11561</v>
      </c>
      <c r="D10992" s="425" t="s">
        <v>2024</v>
      </c>
      <c r="E10992" s="425" t="s">
        <v>15006</v>
      </c>
      <c r="F10992" s="443">
        <v>35000000</v>
      </c>
      <c r="G10992" s="423">
        <v>2023</v>
      </c>
      <c r="H10992" s="424">
        <f>VLOOKUP(G10992,[3]잔가율!$B$3:$C$33,2,FALSE)</f>
        <v>0.82599999999999996</v>
      </c>
      <c r="I10992" s="434">
        <f t="shared" si="171"/>
        <v>28910000</v>
      </c>
    </row>
    <row r="10993" spans="1:9">
      <c r="A10993" s="421">
        <v>10992</v>
      </c>
      <c r="B10993" s="425" t="s">
        <v>7711</v>
      </c>
      <c r="C10993" s="425" t="s">
        <v>11561</v>
      </c>
      <c r="D10993" s="425" t="s">
        <v>2024</v>
      </c>
      <c r="E10993" s="425" t="s">
        <v>15007</v>
      </c>
      <c r="F10993" s="443">
        <v>40260000</v>
      </c>
      <c r="G10993" s="423">
        <v>2023</v>
      </c>
      <c r="H10993" s="424">
        <f>VLOOKUP(G10993,[3]잔가율!$B$3:$C$33,2,FALSE)</f>
        <v>0.82599999999999996</v>
      </c>
      <c r="I10993" s="434">
        <f t="shared" si="171"/>
        <v>33254760</v>
      </c>
    </row>
    <row r="10994" spans="1:9">
      <c r="A10994" s="421">
        <v>10993</v>
      </c>
      <c r="B10994" s="425" t="s">
        <v>7711</v>
      </c>
      <c r="C10994" s="425" t="s">
        <v>11561</v>
      </c>
      <c r="D10994" s="425" t="s">
        <v>2024</v>
      </c>
      <c r="E10994" s="425" t="s">
        <v>15008</v>
      </c>
      <c r="F10994" s="443">
        <v>42360000</v>
      </c>
      <c r="G10994" s="423">
        <v>2023</v>
      </c>
      <c r="H10994" s="424">
        <f>VLOOKUP(G10994,[3]잔가율!$B$3:$C$33,2,FALSE)</f>
        <v>0.82599999999999996</v>
      </c>
      <c r="I10994" s="434">
        <f t="shared" si="171"/>
        <v>34989360</v>
      </c>
    </row>
    <row r="10995" spans="1:9">
      <c r="A10995" s="421">
        <v>10994</v>
      </c>
      <c r="B10995" s="425" t="s">
        <v>7711</v>
      </c>
      <c r="C10995" s="425" t="s">
        <v>11561</v>
      </c>
      <c r="D10995" s="425" t="s">
        <v>2024</v>
      </c>
      <c r="E10995" s="425" t="s">
        <v>15009</v>
      </c>
      <c r="F10995" s="443">
        <v>36320000</v>
      </c>
      <c r="G10995" s="423">
        <v>2023</v>
      </c>
      <c r="H10995" s="424">
        <f>VLOOKUP(G10995,[3]잔가율!$B$3:$C$33,2,FALSE)</f>
        <v>0.82599999999999996</v>
      </c>
      <c r="I10995" s="434">
        <f t="shared" si="171"/>
        <v>30000320</v>
      </c>
    </row>
    <row r="10996" spans="1:9">
      <c r="A10996" s="421">
        <v>10995</v>
      </c>
      <c r="B10996" s="425" t="s">
        <v>7711</v>
      </c>
      <c r="C10996" s="425" t="s">
        <v>11561</v>
      </c>
      <c r="D10996" s="425" t="s">
        <v>2024</v>
      </c>
      <c r="E10996" s="425" t="s">
        <v>15010</v>
      </c>
      <c r="F10996" s="443">
        <v>34930000</v>
      </c>
      <c r="G10996" s="423">
        <v>2023</v>
      </c>
      <c r="H10996" s="424">
        <f>VLOOKUP(G10996,[3]잔가율!$B$3:$C$33,2,FALSE)</f>
        <v>0.82599999999999996</v>
      </c>
      <c r="I10996" s="434">
        <f t="shared" si="171"/>
        <v>28852180</v>
      </c>
    </row>
    <row r="10997" spans="1:9">
      <c r="A10997" s="421">
        <v>10996</v>
      </c>
      <c r="B10997" s="425" t="s">
        <v>7711</v>
      </c>
      <c r="C10997" s="425" t="s">
        <v>11561</v>
      </c>
      <c r="D10997" s="425" t="s">
        <v>2024</v>
      </c>
      <c r="E10997" s="425" t="s">
        <v>15011</v>
      </c>
      <c r="F10997" s="443">
        <v>41420000</v>
      </c>
      <c r="G10997" s="423">
        <v>2023</v>
      </c>
      <c r="H10997" s="424">
        <f>VLOOKUP(G10997,[3]잔가율!$B$3:$C$33,2,FALSE)</f>
        <v>0.82599999999999996</v>
      </c>
      <c r="I10997" s="434">
        <f t="shared" si="171"/>
        <v>34212920</v>
      </c>
    </row>
    <row r="10998" spans="1:9">
      <c r="A10998" s="421">
        <v>10997</v>
      </c>
      <c r="B10998" s="425" t="s">
        <v>7711</v>
      </c>
      <c r="C10998" s="425" t="s">
        <v>11561</v>
      </c>
      <c r="D10998" s="425" t="s">
        <v>2024</v>
      </c>
      <c r="E10998" s="425" t="s">
        <v>15012</v>
      </c>
      <c r="F10998" s="443">
        <v>39950000</v>
      </c>
      <c r="G10998" s="423">
        <v>2023</v>
      </c>
      <c r="H10998" s="424">
        <f>VLOOKUP(G10998,[3]잔가율!$B$3:$C$33,2,FALSE)</f>
        <v>0.82599999999999996</v>
      </c>
      <c r="I10998" s="434">
        <f t="shared" si="171"/>
        <v>32998700</v>
      </c>
    </row>
    <row r="10999" spans="1:9">
      <c r="A10999" s="421">
        <v>10998</v>
      </c>
      <c r="B10999" s="425" t="s">
        <v>7711</v>
      </c>
      <c r="C10999" s="425" t="s">
        <v>11561</v>
      </c>
      <c r="D10999" s="425" t="s">
        <v>2024</v>
      </c>
      <c r="E10999" s="425" t="s">
        <v>15013</v>
      </c>
      <c r="F10999" s="443">
        <v>36990000</v>
      </c>
      <c r="G10999" s="423">
        <v>2023</v>
      </c>
      <c r="H10999" s="424">
        <f>VLOOKUP(G10999,[3]잔가율!$B$3:$C$33,2,FALSE)</f>
        <v>0.82599999999999996</v>
      </c>
      <c r="I10999" s="434">
        <f t="shared" si="171"/>
        <v>30553740</v>
      </c>
    </row>
    <row r="11000" spans="1:9">
      <c r="A11000" s="421">
        <v>10999</v>
      </c>
      <c r="B11000" s="425" t="s">
        <v>7711</v>
      </c>
      <c r="C11000" s="425" t="s">
        <v>11561</v>
      </c>
      <c r="D11000" s="425" t="s">
        <v>2024</v>
      </c>
      <c r="E11000" s="425" t="s">
        <v>15014</v>
      </c>
      <c r="F11000" s="443">
        <v>35550000</v>
      </c>
      <c r="G11000" s="423">
        <v>2023</v>
      </c>
      <c r="H11000" s="424">
        <f>VLOOKUP(G11000,[3]잔가율!$B$3:$C$33,2,FALSE)</f>
        <v>0.82599999999999996</v>
      </c>
      <c r="I11000" s="434">
        <f t="shared" si="171"/>
        <v>29364300</v>
      </c>
    </row>
    <row r="11001" spans="1:9">
      <c r="A11001" s="421">
        <v>11000</v>
      </c>
      <c r="B11001" s="425" t="s">
        <v>7711</v>
      </c>
      <c r="C11001" s="425" t="s">
        <v>11561</v>
      </c>
      <c r="D11001" s="425" t="s">
        <v>2024</v>
      </c>
      <c r="E11001" s="425" t="s">
        <v>15015</v>
      </c>
      <c r="F11001" s="443">
        <v>41330000</v>
      </c>
      <c r="G11001" s="423">
        <v>2023</v>
      </c>
      <c r="H11001" s="424">
        <f>VLOOKUP(G11001,[3]잔가율!$B$3:$C$33,2,FALSE)</f>
        <v>0.82599999999999996</v>
      </c>
      <c r="I11001" s="434">
        <f t="shared" si="171"/>
        <v>34138580</v>
      </c>
    </row>
    <row r="11002" spans="1:9">
      <c r="A11002" s="421">
        <v>11001</v>
      </c>
      <c r="B11002" s="425" t="s">
        <v>7711</v>
      </c>
      <c r="C11002" s="425" t="s">
        <v>11561</v>
      </c>
      <c r="D11002" s="425" t="s">
        <v>2024</v>
      </c>
      <c r="E11002" s="425" t="s">
        <v>15016</v>
      </c>
      <c r="F11002" s="443">
        <v>40380000</v>
      </c>
      <c r="G11002" s="423">
        <v>2023</v>
      </c>
      <c r="H11002" s="424">
        <f>VLOOKUP(G11002,[3]잔가율!$B$3:$C$33,2,FALSE)</f>
        <v>0.82599999999999996</v>
      </c>
      <c r="I11002" s="434">
        <f t="shared" si="171"/>
        <v>33353880</v>
      </c>
    </row>
    <row r="11003" spans="1:9">
      <c r="A11003" s="421">
        <v>11002</v>
      </c>
      <c r="B11003" s="422" t="s">
        <v>7711</v>
      </c>
      <c r="C11003" s="422" t="s">
        <v>11561</v>
      </c>
      <c r="D11003" s="422" t="s">
        <v>2024</v>
      </c>
      <c r="E11003" s="422" t="s">
        <v>15017</v>
      </c>
      <c r="F11003" s="438">
        <v>31590000</v>
      </c>
      <c r="G11003" s="423">
        <v>2023</v>
      </c>
      <c r="H11003" s="424">
        <f>VLOOKUP(G11003,[3]잔가율!$B$3:$C$33,2,FALSE)</f>
        <v>0.82599999999999996</v>
      </c>
      <c r="I11003" s="434">
        <f t="shared" si="171"/>
        <v>26093340</v>
      </c>
    </row>
    <row r="11004" spans="1:9">
      <c r="A11004" s="421">
        <v>11003</v>
      </c>
      <c r="B11004" s="422" t="s">
        <v>7711</v>
      </c>
      <c r="C11004" s="422" t="s">
        <v>11561</v>
      </c>
      <c r="D11004" s="422" t="s">
        <v>2024</v>
      </c>
      <c r="E11004" s="422" t="s">
        <v>15018</v>
      </c>
      <c r="F11004" s="438">
        <v>31590000</v>
      </c>
      <c r="G11004" s="423">
        <v>2023</v>
      </c>
      <c r="H11004" s="424">
        <f>VLOOKUP(G11004,[3]잔가율!$B$3:$C$33,2,FALSE)</f>
        <v>0.82599999999999996</v>
      </c>
      <c r="I11004" s="434">
        <f t="shared" si="171"/>
        <v>26093340</v>
      </c>
    </row>
    <row r="11005" spans="1:9">
      <c r="A11005" s="421">
        <v>11004</v>
      </c>
      <c r="B11005" s="422" t="s">
        <v>7711</v>
      </c>
      <c r="C11005" s="422" t="s">
        <v>11561</v>
      </c>
      <c r="D11005" s="422" t="s">
        <v>2024</v>
      </c>
      <c r="E11005" s="422" t="s">
        <v>15019</v>
      </c>
      <c r="F11005" s="438">
        <v>36630000</v>
      </c>
      <c r="G11005" s="423">
        <v>2023</v>
      </c>
      <c r="H11005" s="424">
        <f>VLOOKUP(G11005,[3]잔가율!$B$3:$C$33,2,FALSE)</f>
        <v>0.82599999999999996</v>
      </c>
      <c r="I11005" s="434">
        <f t="shared" si="171"/>
        <v>30256380</v>
      </c>
    </row>
    <row r="11006" spans="1:9">
      <c r="A11006" s="421">
        <v>11005</v>
      </c>
      <c r="B11006" s="422" t="s">
        <v>7711</v>
      </c>
      <c r="C11006" s="422" t="s">
        <v>11561</v>
      </c>
      <c r="D11006" s="422" t="s">
        <v>2024</v>
      </c>
      <c r="E11006" s="422" t="s">
        <v>15020</v>
      </c>
      <c r="F11006" s="438">
        <v>32180000</v>
      </c>
      <c r="G11006" s="423">
        <v>2023</v>
      </c>
      <c r="H11006" s="424">
        <f>VLOOKUP(G11006,[3]잔가율!$B$3:$C$33,2,FALSE)</f>
        <v>0.82599999999999996</v>
      </c>
      <c r="I11006" s="434">
        <f t="shared" si="171"/>
        <v>26580680</v>
      </c>
    </row>
    <row r="11007" spans="1:9">
      <c r="A11007" s="421">
        <v>11006</v>
      </c>
      <c r="B11007" s="422" t="s">
        <v>7711</v>
      </c>
      <c r="C11007" s="422" t="s">
        <v>11561</v>
      </c>
      <c r="D11007" s="422" t="s">
        <v>2024</v>
      </c>
      <c r="E11007" s="422" t="s">
        <v>15021</v>
      </c>
      <c r="F11007" s="438">
        <v>31360000</v>
      </c>
      <c r="G11007" s="423">
        <v>2023</v>
      </c>
      <c r="H11007" s="424">
        <f>VLOOKUP(G11007,[3]잔가율!$B$3:$C$33,2,FALSE)</f>
        <v>0.82599999999999996</v>
      </c>
      <c r="I11007" s="434">
        <f t="shared" si="171"/>
        <v>25903360</v>
      </c>
    </row>
    <row r="11008" spans="1:9">
      <c r="A11008" s="421">
        <v>11007</v>
      </c>
      <c r="B11008" s="422" t="s">
        <v>7711</v>
      </c>
      <c r="C11008" s="422" t="s">
        <v>11561</v>
      </c>
      <c r="D11008" s="422" t="s">
        <v>2024</v>
      </c>
      <c r="E11008" s="422" t="s">
        <v>15022</v>
      </c>
      <c r="F11008" s="438">
        <v>36880000</v>
      </c>
      <c r="G11008" s="423">
        <v>2023</v>
      </c>
      <c r="H11008" s="424">
        <f>VLOOKUP(G11008,[3]잔가율!$B$3:$C$33,2,FALSE)</f>
        <v>0.82599999999999996</v>
      </c>
      <c r="I11008" s="434">
        <f t="shared" si="171"/>
        <v>30462880</v>
      </c>
    </row>
    <row r="11009" spans="1:9">
      <c r="A11009" s="421">
        <v>11008</v>
      </c>
      <c r="B11009" s="426" t="s">
        <v>7711</v>
      </c>
      <c r="C11009" s="426" t="s">
        <v>11561</v>
      </c>
      <c r="D11009" s="426" t="s">
        <v>2024</v>
      </c>
      <c r="E11009" s="426" t="s">
        <v>15023</v>
      </c>
      <c r="F11009" s="441">
        <v>34090000</v>
      </c>
      <c r="G11009" s="423">
        <v>2023</v>
      </c>
      <c r="H11009" s="424">
        <f>VLOOKUP(G11009,[3]잔가율!$B$3:$C$33,2,FALSE)</f>
        <v>0.82599999999999996</v>
      </c>
      <c r="I11009" s="434">
        <f t="shared" si="171"/>
        <v>28158340</v>
      </c>
    </row>
    <row r="11010" spans="1:9">
      <c r="A11010" s="421">
        <v>11009</v>
      </c>
      <c r="B11010" s="426" t="s">
        <v>7711</v>
      </c>
      <c r="C11010" s="426" t="s">
        <v>11561</v>
      </c>
      <c r="D11010" s="426" t="s">
        <v>2024</v>
      </c>
      <c r="E11010" s="426" t="s">
        <v>15024</v>
      </c>
      <c r="F11010" s="441">
        <v>32580000</v>
      </c>
      <c r="G11010" s="423">
        <v>2023</v>
      </c>
      <c r="H11010" s="424">
        <f>VLOOKUP(G11010,[3]잔가율!$B$3:$C$33,2,FALSE)</f>
        <v>0.82599999999999996</v>
      </c>
      <c r="I11010" s="434">
        <f t="shared" ref="I11010:I11073" si="172">ROUNDDOWN(F11010*H11010,0)</f>
        <v>26911080</v>
      </c>
    </row>
    <row r="11011" spans="1:9">
      <c r="A11011" s="421">
        <v>11010</v>
      </c>
      <c r="B11011" s="426" t="s">
        <v>7711</v>
      </c>
      <c r="C11011" s="426" t="s">
        <v>11561</v>
      </c>
      <c r="D11011" s="426" t="s">
        <v>2024</v>
      </c>
      <c r="E11011" s="426" t="s">
        <v>15025</v>
      </c>
      <c r="F11011" s="441">
        <v>38240000</v>
      </c>
      <c r="G11011" s="423">
        <v>2023</v>
      </c>
      <c r="H11011" s="424">
        <f>VLOOKUP(G11011,[3]잔가율!$B$3:$C$33,2,FALSE)</f>
        <v>0.82599999999999996</v>
      </c>
      <c r="I11011" s="434">
        <f t="shared" si="172"/>
        <v>31586240</v>
      </c>
    </row>
    <row r="11012" spans="1:9">
      <c r="A11012" s="421">
        <v>11011</v>
      </c>
      <c r="B11012" s="426" t="s">
        <v>7711</v>
      </c>
      <c r="C11012" s="426" t="s">
        <v>11561</v>
      </c>
      <c r="D11012" s="426" t="s">
        <v>2024</v>
      </c>
      <c r="E11012" s="426" t="s">
        <v>15026</v>
      </c>
      <c r="F11012" s="441">
        <v>40280000</v>
      </c>
      <c r="G11012" s="423">
        <v>2023</v>
      </c>
      <c r="H11012" s="424">
        <f>VLOOKUP(G11012,[3]잔가율!$B$3:$C$33,2,FALSE)</f>
        <v>0.82599999999999996</v>
      </c>
      <c r="I11012" s="434">
        <f t="shared" si="172"/>
        <v>33271280</v>
      </c>
    </row>
    <row r="11013" spans="1:9">
      <c r="A11013" s="421">
        <v>11012</v>
      </c>
      <c r="B11013" s="426" t="s">
        <v>7711</v>
      </c>
      <c r="C11013" s="426" t="s">
        <v>11561</v>
      </c>
      <c r="D11013" s="426" t="s">
        <v>2024</v>
      </c>
      <c r="E11013" s="426" t="s">
        <v>15027</v>
      </c>
      <c r="F11013" s="441">
        <v>34220000</v>
      </c>
      <c r="G11013" s="423">
        <v>2023</v>
      </c>
      <c r="H11013" s="424">
        <f>VLOOKUP(G11013,[3]잔가율!$B$3:$C$33,2,FALSE)</f>
        <v>0.82599999999999996</v>
      </c>
      <c r="I11013" s="434">
        <f t="shared" si="172"/>
        <v>28265720</v>
      </c>
    </row>
    <row r="11014" spans="1:9">
      <c r="A11014" s="421">
        <v>11013</v>
      </c>
      <c r="B11014" s="426" t="s">
        <v>7711</v>
      </c>
      <c r="C11014" s="426" t="s">
        <v>11561</v>
      </c>
      <c r="D11014" s="426" t="s">
        <v>2024</v>
      </c>
      <c r="E11014" s="426" t="s">
        <v>15028</v>
      </c>
      <c r="F11014" s="441">
        <v>38080000</v>
      </c>
      <c r="G11014" s="423">
        <v>2023</v>
      </c>
      <c r="H11014" s="424">
        <f>VLOOKUP(G11014,[3]잔가율!$B$3:$C$33,2,FALSE)</f>
        <v>0.82599999999999996</v>
      </c>
      <c r="I11014" s="434">
        <f t="shared" si="172"/>
        <v>31454080</v>
      </c>
    </row>
    <row r="11015" spans="1:9">
      <c r="A11015" s="421">
        <v>11014</v>
      </c>
      <c r="B11015" s="422" t="s">
        <v>7711</v>
      </c>
      <c r="C11015" s="422" t="s">
        <v>11561</v>
      </c>
      <c r="D11015" s="422" t="s">
        <v>2024</v>
      </c>
      <c r="E11015" s="422" t="s">
        <v>15029</v>
      </c>
      <c r="F11015" s="438">
        <v>33690000</v>
      </c>
      <c r="G11015" s="423">
        <v>2023</v>
      </c>
      <c r="H11015" s="424">
        <f>VLOOKUP(G11015,[3]잔가율!$B$3:$C$33,2,FALSE)</f>
        <v>0.82599999999999996</v>
      </c>
      <c r="I11015" s="434">
        <f t="shared" si="172"/>
        <v>27827940</v>
      </c>
    </row>
    <row r="11016" spans="1:9">
      <c r="A11016" s="421">
        <v>11015</v>
      </c>
      <c r="B11016" s="422" t="s">
        <v>7711</v>
      </c>
      <c r="C11016" s="422" t="s">
        <v>11561</v>
      </c>
      <c r="D11016" s="422" t="s">
        <v>2024</v>
      </c>
      <c r="E11016" s="422" t="s">
        <v>15030</v>
      </c>
      <c r="F11016" s="438">
        <v>33690000</v>
      </c>
      <c r="G11016" s="423">
        <v>2023</v>
      </c>
      <c r="H11016" s="424">
        <f>VLOOKUP(G11016,[3]잔가율!$B$3:$C$33,2,FALSE)</f>
        <v>0.82599999999999996</v>
      </c>
      <c r="I11016" s="434">
        <f t="shared" si="172"/>
        <v>27827940</v>
      </c>
    </row>
    <row r="11017" spans="1:9">
      <c r="A11017" s="421">
        <v>11016</v>
      </c>
      <c r="B11017" s="422" t="s">
        <v>7711</v>
      </c>
      <c r="C11017" s="422" t="s">
        <v>11561</v>
      </c>
      <c r="D11017" s="422" t="s">
        <v>2024</v>
      </c>
      <c r="E11017" s="422" t="s">
        <v>15031</v>
      </c>
      <c r="F11017" s="438">
        <v>38730000</v>
      </c>
      <c r="G11017" s="423">
        <v>2023</v>
      </c>
      <c r="H11017" s="424">
        <f>VLOOKUP(G11017,[3]잔가율!$B$3:$C$33,2,FALSE)</f>
        <v>0.82599999999999996</v>
      </c>
      <c r="I11017" s="434">
        <f t="shared" si="172"/>
        <v>31990980</v>
      </c>
    </row>
    <row r="11018" spans="1:9">
      <c r="A11018" s="421">
        <v>11017</v>
      </c>
      <c r="B11018" s="422" t="s">
        <v>7711</v>
      </c>
      <c r="C11018" s="422" t="s">
        <v>11561</v>
      </c>
      <c r="D11018" s="422" t="s">
        <v>2024</v>
      </c>
      <c r="E11018" s="422" t="s">
        <v>15032</v>
      </c>
      <c r="F11018" s="438">
        <v>34310000</v>
      </c>
      <c r="G11018" s="423">
        <v>2023</v>
      </c>
      <c r="H11018" s="424">
        <f>VLOOKUP(G11018,[3]잔가율!$B$3:$C$33,2,FALSE)</f>
        <v>0.82599999999999996</v>
      </c>
      <c r="I11018" s="434">
        <f t="shared" si="172"/>
        <v>28340060</v>
      </c>
    </row>
    <row r="11019" spans="1:9">
      <c r="A11019" s="421">
        <v>11018</v>
      </c>
      <c r="B11019" s="422" t="s">
        <v>7711</v>
      </c>
      <c r="C11019" s="422" t="s">
        <v>11561</v>
      </c>
      <c r="D11019" s="422" t="s">
        <v>2024</v>
      </c>
      <c r="E11019" s="422" t="s">
        <v>15033</v>
      </c>
      <c r="F11019" s="438">
        <v>34030000</v>
      </c>
      <c r="G11019" s="423">
        <v>2023</v>
      </c>
      <c r="H11019" s="424">
        <f>VLOOKUP(G11019,[3]잔가율!$B$3:$C$33,2,FALSE)</f>
        <v>0.82599999999999996</v>
      </c>
      <c r="I11019" s="434">
        <f t="shared" si="172"/>
        <v>28108780</v>
      </c>
    </row>
    <row r="11020" spans="1:9">
      <c r="A11020" s="421">
        <v>11019</v>
      </c>
      <c r="B11020" s="422" t="s">
        <v>7711</v>
      </c>
      <c r="C11020" s="422" t="s">
        <v>11561</v>
      </c>
      <c r="D11020" s="422" t="s">
        <v>2024</v>
      </c>
      <c r="E11020" s="422" t="s">
        <v>15034</v>
      </c>
      <c r="F11020" s="438">
        <v>39450000</v>
      </c>
      <c r="G11020" s="423">
        <v>2023</v>
      </c>
      <c r="H11020" s="424">
        <f>VLOOKUP(G11020,[3]잔가율!$B$3:$C$33,2,FALSE)</f>
        <v>0.82599999999999996</v>
      </c>
      <c r="I11020" s="434">
        <f t="shared" si="172"/>
        <v>32585700</v>
      </c>
    </row>
    <row r="11021" spans="1:9">
      <c r="A11021" s="421">
        <v>11020</v>
      </c>
      <c r="B11021" s="426" t="s">
        <v>7711</v>
      </c>
      <c r="C11021" s="426" t="s">
        <v>11561</v>
      </c>
      <c r="D11021" s="426" t="s">
        <v>2024</v>
      </c>
      <c r="E11021" s="426" t="s">
        <v>15035</v>
      </c>
      <c r="F11021" s="441">
        <v>36470000</v>
      </c>
      <c r="G11021" s="423">
        <v>2023</v>
      </c>
      <c r="H11021" s="424">
        <f>VLOOKUP(G11021,[3]잔가율!$B$3:$C$33,2,FALSE)</f>
        <v>0.82599999999999996</v>
      </c>
      <c r="I11021" s="434">
        <f t="shared" si="172"/>
        <v>30124220</v>
      </c>
    </row>
    <row r="11022" spans="1:9">
      <c r="A11022" s="421">
        <v>11021</v>
      </c>
      <c r="B11022" s="426" t="s">
        <v>7711</v>
      </c>
      <c r="C11022" s="426" t="s">
        <v>11561</v>
      </c>
      <c r="D11022" s="426" t="s">
        <v>2024</v>
      </c>
      <c r="E11022" s="426" t="s">
        <v>15036</v>
      </c>
      <c r="F11022" s="441">
        <v>34630000</v>
      </c>
      <c r="G11022" s="423">
        <v>2023</v>
      </c>
      <c r="H11022" s="424">
        <f>VLOOKUP(G11022,[3]잔가율!$B$3:$C$33,2,FALSE)</f>
        <v>0.82599999999999996</v>
      </c>
      <c r="I11022" s="434">
        <f t="shared" si="172"/>
        <v>28604380</v>
      </c>
    </row>
    <row r="11023" spans="1:9">
      <c r="A11023" s="421">
        <v>11022</v>
      </c>
      <c r="B11023" s="426" t="s">
        <v>7711</v>
      </c>
      <c r="C11023" s="426" t="s">
        <v>11561</v>
      </c>
      <c r="D11023" s="426" t="s">
        <v>2024</v>
      </c>
      <c r="E11023" s="426" t="s">
        <v>15037</v>
      </c>
      <c r="F11023" s="441">
        <v>40910000</v>
      </c>
      <c r="G11023" s="423">
        <v>2023</v>
      </c>
      <c r="H11023" s="424">
        <f>VLOOKUP(G11023,[3]잔가율!$B$3:$C$33,2,FALSE)</f>
        <v>0.82599999999999996</v>
      </c>
      <c r="I11023" s="434">
        <f t="shared" si="172"/>
        <v>33791660</v>
      </c>
    </row>
    <row r="11024" spans="1:9">
      <c r="A11024" s="421">
        <v>11023</v>
      </c>
      <c r="B11024" s="426" t="s">
        <v>7711</v>
      </c>
      <c r="C11024" s="426" t="s">
        <v>11561</v>
      </c>
      <c r="D11024" s="426" t="s">
        <v>2024</v>
      </c>
      <c r="E11024" s="426" t="s">
        <v>15038</v>
      </c>
      <c r="F11024" s="441">
        <v>43330000</v>
      </c>
      <c r="G11024" s="423">
        <v>2023</v>
      </c>
      <c r="H11024" s="424">
        <f>VLOOKUP(G11024,[3]잔가율!$B$3:$C$33,2,FALSE)</f>
        <v>0.82599999999999996</v>
      </c>
      <c r="I11024" s="434">
        <f t="shared" si="172"/>
        <v>35790580</v>
      </c>
    </row>
    <row r="11025" spans="1:9">
      <c r="A11025" s="421">
        <v>11024</v>
      </c>
      <c r="B11025" s="426" t="s">
        <v>7711</v>
      </c>
      <c r="C11025" s="426" t="s">
        <v>11561</v>
      </c>
      <c r="D11025" s="426" t="s">
        <v>2024</v>
      </c>
      <c r="E11025" s="426" t="s">
        <v>15039</v>
      </c>
      <c r="F11025" s="441">
        <v>36590000</v>
      </c>
      <c r="G11025" s="423">
        <v>2023</v>
      </c>
      <c r="H11025" s="424">
        <f>VLOOKUP(G11025,[3]잔가율!$B$3:$C$33,2,FALSE)</f>
        <v>0.82599999999999996</v>
      </c>
      <c r="I11025" s="434">
        <f t="shared" si="172"/>
        <v>30223340</v>
      </c>
    </row>
    <row r="11026" spans="1:9">
      <c r="A11026" s="421">
        <v>11025</v>
      </c>
      <c r="B11026" s="426" t="s">
        <v>7711</v>
      </c>
      <c r="C11026" s="426" t="s">
        <v>11561</v>
      </c>
      <c r="D11026" s="426" t="s">
        <v>2024</v>
      </c>
      <c r="E11026" s="426" t="s">
        <v>15040</v>
      </c>
      <c r="F11026" s="441">
        <v>34430000</v>
      </c>
      <c r="G11026" s="423">
        <v>2023</v>
      </c>
      <c r="H11026" s="424">
        <f>VLOOKUP(G11026,[3]잔가율!$B$3:$C$33,2,FALSE)</f>
        <v>0.82599999999999996</v>
      </c>
      <c r="I11026" s="434">
        <f t="shared" si="172"/>
        <v>28439180</v>
      </c>
    </row>
    <row r="11027" spans="1:9">
      <c r="A11027" s="421">
        <v>11026</v>
      </c>
      <c r="B11027" s="426" t="s">
        <v>7711</v>
      </c>
      <c r="C11027" s="426" t="s">
        <v>11561</v>
      </c>
      <c r="D11027" s="426" t="s">
        <v>2024</v>
      </c>
      <c r="E11027" s="426" t="s">
        <v>15041</v>
      </c>
      <c r="F11027" s="441">
        <v>42250000</v>
      </c>
      <c r="G11027" s="423">
        <v>2023</v>
      </c>
      <c r="H11027" s="424">
        <f>VLOOKUP(G11027,[3]잔가율!$B$3:$C$33,2,FALSE)</f>
        <v>0.82599999999999996</v>
      </c>
      <c r="I11027" s="434">
        <f t="shared" si="172"/>
        <v>34898500</v>
      </c>
    </row>
    <row r="11028" spans="1:9">
      <c r="A11028" s="421">
        <v>11027</v>
      </c>
      <c r="B11028" s="426" t="s">
        <v>7711</v>
      </c>
      <c r="C11028" s="426" t="s">
        <v>11561</v>
      </c>
      <c r="D11028" s="426" t="s">
        <v>2024</v>
      </c>
      <c r="E11028" s="426" t="s">
        <v>15042</v>
      </c>
      <c r="F11028" s="441">
        <v>40690000</v>
      </c>
      <c r="G11028" s="423">
        <v>2023</v>
      </c>
      <c r="H11028" s="424">
        <f>VLOOKUP(G11028,[3]잔가율!$B$3:$C$33,2,FALSE)</f>
        <v>0.82599999999999996</v>
      </c>
      <c r="I11028" s="434">
        <f t="shared" si="172"/>
        <v>33609940</v>
      </c>
    </row>
    <row r="11029" spans="1:9">
      <c r="A11029" s="421">
        <v>11028</v>
      </c>
      <c r="B11029" s="422" t="s">
        <v>15043</v>
      </c>
      <c r="C11029" s="422" t="s">
        <v>4096</v>
      </c>
      <c r="D11029" s="422" t="s">
        <v>4099</v>
      </c>
      <c r="E11029" s="422" t="s">
        <v>15044</v>
      </c>
      <c r="F11029" s="438">
        <v>38900000</v>
      </c>
      <c r="G11029" s="423">
        <v>2023</v>
      </c>
      <c r="H11029" s="424">
        <f>VLOOKUP(G11029,[3]잔가율!$F$3:$G$33,2,FALSE)</f>
        <v>0.81</v>
      </c>
      <c r="I11029" s="434">
        <f t="shared" si="172"/>
        <v>31509000</v>
      </c>
    </row>
    <row r="11030" spans="1:9">
      <c r="A11030" s="421">
        <v>11029</v>
      </c>
      <c r="B11030" s="422" t="s">
        <v>15043</v>
      </c>
      <c r="C11030" s="422" t="s">
        <v>4096</v>
      </c>
      <c r="D11030" s="422" t="s">
        <v>4099</v>
      </c>
      <c r="E11030" s="422" t="s">
        <v>15045</v>
      </c>
      <c r="F11030" s="438">
        <v>77840000</v>
      </c>
      <c r="G11030" s="423">
        <v>2023</v>
      </c>
      <c r="H11030" s="424">
        <f>VLOOKUP(G11030,[3]잔가율!$F$3:$G$33,2,FALSE)</f>
        <v>0.81</v>
      </c>
      <c r="I11030" s="434">
        <f t="shared" si="172"/>
        <v>63050400</v>
      </c>
    </row>
    <row r="11031" spans="1:9">
      <c r="A11031" s="421">
        <v>11030</v>
      </c>
      <c r="B11031" s="422" t="s">
        <v>15043</v>
      </c>
      <c r="C11031" s="422" t="s">
        <v>4096</v>
      </c>
      <c r="D11031" s="422" t="s">
        <v>4099</v>
      </c>
      <c r="E11031" s="422" t="s">
        <v>15046</v>
      </c>
      <c r="F11031" s="438">
        <v>75450000</v>
      </c>
      <c r="G11031" s="423">
        <v>2023</v>
      </c>
      <c r="H11031" s="424">
        <f>VLOOKUP(G11031,[3]잔가율!$F$3:$G$33,2,FALSE)</f>
        <v>0.81</v>
      </c>
      <c r="I11031" s="434">
        <f t="shared" si="172"/>
        <v>61114500</v>
      </c>
    </row>
    <row r="11032" spans="1:9">
      <c r="A11032" s="421">
        <v>11031</v>
      </c>
      <c r="B11032" s="422" t="s">
        <v>15043</v>
      </c>
      <c r="C11032" s="422" t="s">
        <v>4096</v>
      </c>
      <c r="D11032" s="422" t="s">
        <v>4099</v>
      </c>
      <c r="E11032" s="422" t="s">
        <v>7611</v>
      </c>
      <c r="F11032" s="438">
        <v>89090000</v>
      </c>
      <c r="G11032" s="423">
        <v>2023</v>
      </c>
      <c r="H11032" s="424">
        <f>VLOOKUP(G11032,[3]잔가율!$F$3:$G$33,2,FALSE)</f>
        <v>0.81</v>
      </c>
      <c r="I11032" s="434">
        <f t="shared" si="172"/>
        <v>72162900</v>
      </c>
    </row>
    <row r="11033" spans="1:9">
      <c r="A11033" s="421">
        <v>11032</v>
      </c>
      <c r="B11033" s="422" t="s">
        <v>15043</v>
      </c>
      <c r="C11033" s="422" t="s">
        <v>4096</v>
      </c>
      <c r="D11033" s="422" t="s">
        <v>4099</v>
      </c>
      <c r="E11033" s="422" t="s">
        <v>15047</v>
      </c>
      <c r="F11033" s="438">
        <v>88180000</v>
      </c>
      <c r="G11033" s="423">
        <v>2023</v>
      </c>
      <c r="H11033" s="424">
        <f>VLOOKUP(G11033,[3]잔가율!$F$3:$G$33,2,FALSE)</f>
        <v>0.81</v>
      </c>
      <c r="I11033" s="434">
        <f t="shared" si="172"/>
        <v>71425800</v>
      </c>
    </row>
    <row r="11034" spans="1:9">
      <c r="A11034" s="421">
        <v>11033</v>
      </c>
      <c r="B11034" s="422" t="s">
        <v>15043</v>
      </c>
      <c r="C11034" s="422" t="s">
        <v>4096</v>
      </c>
      <c r="D11034" s="422" t="s">
        <v>4099</v>
      </c>
      <c r="E11034" s="422" t="s">
        <v>15048</v>
      </c>
      <c r="F11034" s="438">
        <v>95450000</v>
      </c>
      <c r="G11034" s="423">
        <v>2023</v>
      </c>
      <c r="H11034" s="424">
        <f>VLOOKUP(G11034,[3]잔가율!$F$3:$G$33,2,FALSE)</f>
        <v>0.81</v>
      </c>
      <c r="I11034" s="434">
        <f t="shared" si="172"/>
        <v>77314500</v>
      </c>
    </row>
    <row r="11035" spans="1:9">
      <c r="A11035" s="421">
        <v>11034</v>
      </c>
      <c r="B11035" s="422" t="s">
        <v>15043</v>
      </c>
      <c r="C11035" s="422" t="s">
        <v>4096</v>
      </c>
      <c r="D11035" s="422" t="s">
        <v>4099</v>
      </c>
      <c r="E11035" s="422" t="s">
        <v>15049</v>
      </c>
      <c r="F11035" s="438">
        <v>89090000</v>
      </c>
      <c r="G11035" s="423">
        <v>2023</v>
      </c>
      <c r="H11035" s="424">
        <f>VLOOKUP(G11035,[3]잔가율!$F$3:$G$33,2,FALSE)</f>
        <v>0.81</v>
      </c>
      <c r="I11035" s="434">
        <f t="shared" si="172"/>
        <v>72162900</v>
      </c>
    </row>
    <row r="11036" spans="1:9">
      <c r="A11036" s="421">
        <v>11035</v>
      </c>
      <c r="B11036" s="422" t="s">
        <v>15043</v>
      </c>
      <c r="C11036" s="422" t="s">
        <v>4096</v>
      </c>
      <c r="D11036" s="422" t="s">
        <v>4099</v>
      </c>
      <c r="E11036" s="422" t="s">
        <v>15050</v>
      </c>
      <c r="F11036" s="438">
        <v>95450000</v>
      </c>
      <c r="G11036" s="423">
        <v>2023</v>
      </c>
      <c r="H11036" s="424">
        <f>VLOOKUP(G11036,[3]잔가율!$F$3:$G$33,2,FALSE)</f>
        <v>0.81</v>
      </c>
      <c r="I11036" s="434">
        <f t="shared" si="172"/>
        <v>77314500</v>
      </c>
    </row>
    <row r="11037" spans="1:9">
      <c r="A11037" s="421">
        <v>11036</v>
      </c>
      <c r="B11037" s="422" t="s">
        <v>15043</v>
      </c>
      <c r="C11037" s="422" t="s">
        <v>4096</v>
      </c>
      <c r="D11037" s="422" t="s">
        <v>15051</v>
      </c>
      <c r="E11037" s="422" t="s">
        <v>15052</v>
      </c>
      <c r="F11037" s="438">
        <v>100770000</v>
      </c>
      <c r="G11037" s="423">
        <v>2023</v>
      </c>
      <c r="H11037" s="424">
        <f>VLOOKUP(G11037,[3]잔가율!$F$3:$G$33,2,FALSE)</f>
        <v>0.81</v>
      </c>
      <c r="I11037" s="434">
        <f t="shared" si="172"/>
        <v>81623700</v>
      </c>
    </row>
    <row r="11038" spans="1:9">
      <c r="A11038" s="421">
        <v>11037</v>
      </c>
      <c r="B11038" s="422" t="s">
        <v>15043</v>
      </c>
      <c r="C11038" s="422" t="s">
        <v>4096</v>
      </c>
      <c r="D11038" s="422" t="s">
        <v>15053</v>
      </c>
      <c r="E11038" s="422" t="s">
        <v>4169</v>
      </c>
      <c r="F11038" s="438">
        <v>105000000</v>
      </c>
      <c r="G11038" s="423">
        <v>2023</v>
      </c>
      <c r="H11038" s="424">
        <f>VLOOKUP(G11038,[3]잔가율!$F$3:$G$33,2,FALSE)</f>
        <v>0.81</v>
      </c>
      <c r="I11038" s="434">
        <f t="shared" si="172"/>
        <v>85050000</v>
      </c>
    </row>
    <row r="11039" spans="1:9">
      <c r="A11039" s="421">
        <v>11038</v>
      </c>
      <c r="B11039" s="422" t="s">
        <v>15043</v>
      </c>
      <c r="C11039" s="422" t="s">
        <v>4096</v>
      </c>
      <c r="D11039" s="422" t="s">
        <v>15054</v>
      </c>
      <c r="E11039" s="422" t="s">
        <v>4171</v>
      </c>
      <c r="F11039" s="438">
        <v>104540000</v>
      </c>
      <c r="G11039" s="423">
        <v>2023</v>
      </c>
      <c r="H11039" s="424">
        <f>VLOOKUP(G11039,[3]잔가율!$F$3:$G$33,2,FALSE)</f>
        <v>0.81</v>
      </c>
      <c r="I11039" s="434">
        <f t="shared" si="172"/>
        <v>84677400</v>
      </c>
    </row>
    <row r="11040" spans="1:9">
      <c r="A11040" s="421">
        <v>11039</v>
      </c>
      <c r="B11040" s="422" t="s">
        <v>15043</v>
      </c>
      <c r="C11040" s="422" t="s">
        <v>4096</v>
      </c>
      <c r="D11040" s="422" t="s">
        <v>15055</v>
      </c>
      <c r="E11040" s="422" t="s">
        <v>15056</v>
      </c>
      <c r="F11040" s="438">
        <v>154540000</v>
      </c>
      <c r="G11040" s="423">
        <v>2023</v>
      </c>
      <c r="H11040" s="424">
        <f>VLOOKUP(G11040,[3]잔가율!$F$3:$G$33,2,FALSE)</f>
        <v>0.81</v>
      </c>
      <c r="I11040" s="434">
        <f t="shared" si="172"/>
        <v>125177400</v>
      </c>
    </row>
    <row r="11041" spans="1:9">
      <c r="A11041" s="421">
        <v>11040</v>
      </c>
      <c r="B11041" s="422" t="s">
        <v>15043</v>
      </c>
      <c r="C11041" s="422" t="s">
        <v>175</v>
      </c>
      <c r="D11041" s="422" t="s">
        <v>15057</v>
      </c>
      <c r="E11041" s="422" t="s">
        <v>15058</v>
      </c>
      <c r="F11041" s="438">
        <v>65840000</v>
      </c>
      <c r="G11041" s="423">
        <v>2023</v>
      </c>
      <c r="H11041" s="424">
        <f>VLOOKUP(G11041,[3]잔가율!$F$3:$G$33,2,FALSE)</f>
        <v>0.81</v>
      </c>
      <c r="I11041" s="434">
        <f t="shared" si="172"/>
        <v>53330400</v>
      </c>
    </row>
    <row r="11042" spans="1:9">
      <c r="A11042" s="421">
        <v>11041</v>
      </c>
      <c r="B11042" s="422" t="s">
        <v>15043</v>
      </c>
      <c r="C11042" s="422" t="s">
        <v>175</v>
      </c>
      <c r="D11042" s="422" t="s">
        <v>15057</v>
      </c>
      <c r="E11042" s="422" t="s">
        <v>15059</v>
      </c>
      <c r="F11042" s="438">
        <v>68500000</v>
      </c>
      <c r="G11042" s="423">
        <v>2023</v>
      </c>
      <c r="H11042" s="424">
        <f>VLOOKUP(G11042,[3]잔가율!$F$3:$G$33,2,FALSE)</f>
        <v>0.81</v>
      </c>
      <c r="I11042" s="434">
        <f t="shared" si="172"/>
        <v>55485000</v>
      </c>
    </row>
    <row r="11043" spans="1:9">
      <c r="A11043" s="421">
        <v>11042</v>
      </c>
      <c r="B11043" s="422" t="s">
        <v>15043</v>
      </c>
      <c r="C11043" s="422" t="s">
        <v>175</v>
      </c>
      <c r="D11043" s="422" t="s">
        <v>15060</v>
      </c>
      <c r="E11043" s="422" t="s">
        <v>15061</v>
      </c>
      <c r="F11043" s="438">
        <v>71630000</v>
      </c>
      <c r="G11043" s="423">
        <v>2023</v>
      </c>
      <c r="H11043" s="424">
        <f>VLOOKUP(G11043,[3]잔가율!$F$3:$G$33,2,FALSE)</f>
        <v>0.81</v>
      </c>
      <c r="I11043" s="434">
        <f t="shared" si="172"/>
        <v>58020300</v>
      </c>
    </row>
    <row r="11044" spans="1:9">
      <c r="A11044" s="421">
        <v>11043</v>
      </c>
      <c r="B11044" s="422" t="s">
        <v>15043</v>
      </c>
      <c r="C11044" s="422" t="s">
        <v>175</v>
      </c>
      <c r="D11044" s="422" t="s">
        <v>15060</v>
      </c>
      <c r="E11044" s="422" t="s">
        <v>15062</v>
      </c>
      <c r="F11044" s="438">
        <v>75050000</v>
      </c>
      <c r="G11044" s="423">
        <v>2023</v>
      </c>
      <c r="H11044" s="424">
        <f>VLOOKUP(G11044,[3]잔가율!$F$3:$G$33,2,FALSE)</f>
        <v>0.81</v>
      </c>
      <c r="I11044" s="434">
        <f t="shared" si="172"/>
        <v>60790500</v>
      </c>
    </row>
    <row r="11045" spans="1:9">
      <c r="A11045" s="421">
        <v>11044</v>
      </c>
      <c r="B11045" s="422" t="s">
        <v>15043</v>
      </c>
      <c r="C11045" s="422" t="s">
        <v>175</v>
      </c>
      <c r="D11045" s="422" t="s">
        <v>15060</v>
      </c>
      <c r="E11045" s="422" t="s">
        <v>15063</v>
      </c>
      <c r="F11045" s="438">
        <v>125000000</v>
      </c>
      <c r="G11045" s="423">
        <v>2023</v>
      </c>
      <c r="H11045" s="424">
        <f>VLOOKUP(G11045,[3]잔가율!$F$3:$G$33,2,FALSE)</f>
        <v>0.81</v>
      </c>
      <c r="I11045" s="434">
        <f t="shared" si="172"/>
        <v>101250000</v>
      </c>
    </row>
    <row r="11046" spans="1:9">
      <c r="A11046" s="421">
        <v>11045</v>
      </c>
      <c r="B11046" s="422" t="s">
        <v>15043</v>
      </c>
      <c r="C11046" s="422" t="s">
        <v>175</v>
      </c>
      <c r="D11046" s="422" t="s">
        <v>15064</v>
      </c>
      <c r="E11046" s="422" t="s">
        <v>15065</v>
      </c>
      <c r="F11046" s="438">
        <v>126810000</v>
      </c>
      <c r="G11046" s="423">
        <v>2023</v>
      </c>
      <c r="H11046" s="424">
        <f>VLOOKUP(G11046,[3]잔가율!$F$3:$G$33,2,FALSE)</f>
        <v>0.81</v>
      </c>
      <c r="I11046" s="434">
        <f t="shared" si="172"/>
        <v>102716100</v>
      </c>
    </row>
    <row r="11047" spans="1:9">
      <c r="A11047" s="421">
        <v>11046</v>
      </c>
      <c r="B11047" s="422" t="s">
        <v>15043</v>
      </c>
      <c r="C11047" s="422" t="s">
        <v>175</v>
      </c>
      <c r="D11047" s="422" t="s">
        <v>15066</v>
      </c>
      <c r="E11047" s="422" t="s">
        <v>15067</v>
      </c>
      <c r="F11047" s="438">
        <v>71220000</v>
      </c>
      <c r="G11047" s="423">
        <v>2023</v>
      </c>
      <c r="H11047" s="424">
        <f>VLOOKUP(G11047,[3]잔가율!$F$3:$G$33,2,FALSE)</f>
        <v>0.81</v>
      </c>
      <c r="I11047" s="434">
        <f t="shared" si="172"/>
        <v>57688200</v>
      </c>
    </row>
    <row r="11048" spans="1:9">
      <c r="A11048" s="421">
        <v>11047</v>
      </c>
      <c r="B11048" s="425" t="s">
        <v>15043</v>
      </c>
      <c r="C11048" s="425" t="s">
        <v>4506</v>
      </c>
      <c r="D11048" s="425" t="s">
        <v>15880</v>
      </c>
      <c r="E11048" s="425" t="s">
        <v>15068</v>
      </c>
      <c r="F11048" s="443">
        <v>77510000</v>
      </c>
      <c r="G11048" s="423">
        <v>2023</v>
      </c>
      <c r="H11048" s="424">
        <f>VLOOKUP(G11048,[3]잔가율!$F$3:$G$33,2,FALSE)</f>
        <v>0.81</v>
      </c>
      <c r="I11048" s="434">
        <f t="shared" si="172"/>
        <v>62783100</v>
      </c>
    </row>
    <row r="11049" spans="1:9">
      <c r="A11049" s="421">
        <v>11048</v>
      </c>
      <c r="B11049" s="425" t="s">
        <v>15043</v>
      </c>
      <c r="C11049" s="425" t="s">
        <v>4506</v>
      </c>
      <c r="D11049" s="425" t="s">
        <v>15880</v>
      </c>
      <c r="E11049" s="425" t="s">
        <v>15069</v>
      </c>
      <c r="F11049" s="443">
        <v>111360000</v>
      </c>
      <c r="G11049" s="423">
        <v>2023</v>
      </c>
      <c r="H11049" s="424">
        <f>VLOOKUP(G11049,[3]잔가율!$F$3:$G$33,2,FALSE)</f>
        <v>0.81</v>
      </c>
      <c r="I11049" s="434">
        <f t="shared" si="172"/>
        <v>90201600</v>
      </c>
    </row>
    <row r="11050" spans="1:9">
      <c r="A11050" s="421">
        <v>11049</v>
      </c>
      <c r="B11050" s="422" t="s">
        <v>15043</v>
      </c>
      <c r="C11050" s="422" t="s">
        <v>164</v>
      </c>
      <c r="D11050" s="422" t="s">
        <v>15070</v>
      </c>
      <c r="E11050" s="422" t="s">
        <v>15071</v>
      </c>
      <c r="F11050" s="438">
        <v>89000000</v>
      </c>
      <c r="G11050" s="423">
        <v>2023</v>
      </c>
      <c r="H11050" s="424">
        <f>VLOOKUP(G11050,[3]잔가율!$F$3:$G$33,2,FALSE)</f>
        <v>0.81</v>
      </c>
      <c r="I11050" s="434">
        <f t="shared" si="172"/>
        <v>72090000</v>
      </c>
    </row>
    <row r="11051" spans="1:9">
      <c r="A11051" s="421">
        <v>11050</v>
      </c>
      <c r="B11051" s="422" t="s">
        <v>15043</v>
      </c>
      <c r="C11051" s="422" t="s">
        <v>164</v>
      </c>
      <c r="D11051" s="422" t="s">
        <v>15072</v>
      </c>
      <c r="E11051" s="422" t="s">
        <v>15073</v>
      </c>
      <c r="F11051" s="438">
        <v>65000000</v>
      </c>
      <c r="G11051" s="423">
        <v>2023</v>
      </c>
      <c r="H11051" s="424">
        <f>VLOOKUP(G11051,[3]잔가율!$F$3:$G$33,2,FALSE)</f>
        <v>0.81</v>
      </c>
      <c r="I11051" s="434">
        <f t="shared" si="172"/>
        <v>52650000</v>
      </c>
    </row>
    <row r="11052" spans="1:9">
      <c r="A11052" s="421">
        <v>11051</v>
      </c>
      <c r="B11052" s="422" t="s">
        <v>15043</v>
      </c>
      <c r="C11052" s="422" t="s">
        <v>164</v>
      </c>
      <c r="D11052" s="422" t="s">
        <v>15074</v>
      </c>
      <c r="E11052" s="422" t="s">
        <v>15075</v>
      </c>
      <c r="F11052" s="438">
        <v>51280000</v>
      </c>
      <c r="G11052" s="423">
        <v>2023</v>
      </c>
      <c r="H11052" s="424">
        <f>VLOOKUP(G11052,[3]잔가율!$F$3:$G$33,2,FALSE)</f>
        <v>0.81</v>
      </c>
      <c r="I11052" s="434">
        <f t="shared" si="172"/>
        <v>41536800</v>
      </c>
    </row>
    <row r="11053" spans="1:9">
      <c r="A11053" s="421">
        <v>11052</v>
      </c>
      <c r="B11053" s="422" t="s">
        <v>15043</v>
      </c>
      <c r="C11053" s="422" t="s">
        <v>164</v>
      </c>
      <c r="D11053" s="422" t="s">
        <v>15076</v>
      </c>
      <c r="E11053" s="422" t="s">
        <v>15077</v>
      </c>
      <c r="F11053" s="438">
        <v>100000000</v>
      </c>
      <c r="G11053" s="423">
        <v>2023</v>
      </c>
      <c r="H11053" s="424">
        <f>VLOOKUP(G11053,[3]잔가율!$F$3:$G$33,2,FALSE)</f>
        <v>0.81</v>
      </c>
      <c r="I11053" s="434">
        <f t="shared" si="172"/>
        <v>81000000</v>
      </c>
    </row>
    <row r="11054" spans="1:9">
      <c r="A11054" s="421">
        <v>11053</v>
      </c>
      <c r="B11054" s="425" t="s">
        <v>15043</v>
      </c>
      <c r="C11054" s="425" t="s">
        <v>4506</v>
      </c>
      <c r="D11054" s="425" t="s">
        <v>15881</v>
      </c>
      <c r="E11054" s="425" t="s">
        <v>15078</v>
      </c>
      <c r="F11054" s="443">
        <v>24500000</v>
      </c>
      <c r="G11054" s="423">
        <v>2023</v>
      </c>
      <c r="H11054" s="424">
        <f>VLOOKUP(G11054,[3]잔가율!$F$3:$G$33,2,FALSE)</f>
        <v>0.81</v>
      </c>
      <c r="I11054" s="434">
        <f t="shared" si="172"/>
        <v>19845000</v>
      </c>
    </row>
    <row r="11055" spans="1:9">
      <c r="A11055" s="421">
        <v>11054</v>
      </c>
      <c r="B11055" s="422" t="s">
        <v>15043</v>
      </c>
      <c r="C11055" s="422" t="s">
        <v>164</v>
      </c>
      <c r="D11055" s="422" t="s">
        <v>15079</v>
      </c>
      <c r="E11055" s="422" t="s">
        <v>15080</v>
      </c>
      <c r="F11055" s="438">
        <v>33920000</v>
      </c>
      <c r="G11055" s="423">
        <v>2023</v>
      </c>
      <c r="H11055" s="424">
        <f>VLOOKUP(G11055,[3]잔가율!$F$3:$G$33,2,FALSE)</f>
        <v>0.81</v>
      </c>
      <c r="I11055" s="434">
        <f t="shared" si="172"/>
        <v>27475200</v>
      </c>
    </row>
    <row r="11056" spans="1:9">
      <c r="A11056" s="421">
        <v>11055</v>
      </c>
      <c r="B11056" s="422" t="s">
        <v>15043</v>
      </c>
      <c r="C11056" s="422" t="s">
        <v>164</v>
      </c>
      <c r="D11056" s="422" t="s">
        <v>15079</v>
      </c>
      <c r="E11056" s="422" t="s">
        <v>15081</v>
      </c>
      <c r="F11056" s="438">
        <v>30900000</v>
      </c>
      <c r="G11056" s="423">
        <v>2023</v>
      </c>
      <c r="H11056" s="424">
        <f>VLOOKUP(G11056,[3]잔가율!$F$3:$G$33,2,FALSE)</f>
        <v>0.81</v>
      </c>
      <c r="I11056" s="434">
        <f t="shared" si="172"/>
        <v>25029000</v>
      </c>
    </row>
    <row r="11057" spans="1:9">
      <c r="A11057" s="421">
        <v>11056</v>
      </c>
      <c r="B11057" s="422" t="s">
        <v>15043</v>
      </c>
      <c r="C11057" s="422" t="s">
        <v>164</v>
      </c>
      <c r="D11057" s="422" t="s">
        <v>15079</v>
      </c>
      <c r="E11057" s="422" t="s">
        <v>15082</v>
      </c>
      <c r="F11057" s="438">
        <v>36270000</v>
      </c>
      <c r="G11057" s="423">
        <v>2023</v>
      </c>
      <c r="H11057" s="424">
        <f>VLOOKUP(G11057,[3]잔가율!$F$3:$G$33,2,FALSE)</f>
        <v>0.81</v>
      </c>
      <c r="I11057" s="434">
        <f t="shared" si="172"/>
        <v>29378700</v>
      </c>
    </row>
    <row r="11058" spans="1:9">
      <c r="A11058" s="421">
        <v>11057</v>
      </c>
      <c r="B11058" s="422" t="s">
        <v>15043</v>
      </c>
      <c r="C11058" s="422" t="s">
        <v>164</v>
      </c>
      <c r="D11058" s="422" t="s">
        <v>15079</v>
      </c>
      <c r="E11058" s="422" t="s">
        <v>15083</v>
      </c>
      <c r="F11058" s="438">
        <v>27270000</v>
      </c>
      <c r="G11058" s="423">
        <v>2023</v>
      </c>
      <c r="H11058" s="424">
        <f>VLOOKUP(G11058,[3]잔가율!$F$3:$G$33,2,FALSE)</f>
        <v>0.81</v>
      </c>
      <c r="I11058" s="434">
        <f t="shared" si="172"/>
        <v>22088700</v>
      </c>
    </row>
    <row r="11059" spans="1:9">
      <c r="A11059" s="421">
        <v>11058</v>
      </c>
      <c r="B11059" s="422" t="s">
        <v>15043</v>
      </c>
      <c r="C11059" s="422" t="s">
        <v>164</v>
      </c>
      <c r="D11059" s="422" t="s">
        <v>15079</v>
      </c>
      <c r="E11059" s="422" t="s">
        <v>15084</v>
      </c>
      <c r="F11059" s="438">
        <v>41180000</v>
      </c>
      <c r="G11059" s="423">
        <v>2023</v>
      </c>
      <c r="H11059" s="424">
        <f>VLOOKUP(G11059,[3]잔가율!$F$3:$G$33,2,FALSE)</f>
        <v>0.81</v>
      </c>
      <c r="I11059" s="434">
        <f t="shared" si="172"/>
        <v>33355800</v>
      </c>
    </row>
    <row r="11060" spans="1:9">
      <c r="A11060" s="421">
        <v>11059</v>
      </c>
      <c r="B11060" s="422" t="s">
        <v>15043</v>
      </c>
      <c r="C11060" s="422" t="s">
        <v>164</v>
      </c>
      <c r="D11060" s="422" t="s">
        <v>15079</v>
      </c>
      <c r="E11060" s="422" t="s">
        <v>15085</v>
      </c>
      <c r="F11060" s="438">
        <v>62000000</v>
      </c>
      <c r="G11060" s="423">
        <v>2023</v>
      </c>
      <c r="H11060" s="424">
        <f>VLOOKUP(G11060,[3]잔가율!$F$3:$G$33,2,FALSE)</f>
        <v>0.81</v>
      </c>
      <c r="I11060" s="434">
        <f t="shared" si="172"/>
        <v>50220000</v>
      </c>
    </row>
    <row r="11061" spans="1:9">
      <c r="A11061" s="421">
        <v>11060</v>
      </c>
      <c r="B11061" s="422" t="s">
        <v>15043</v>
      </c>
      <c r="C11061" s="422" t="s">
        <v>164</v>
      </c>
      <c r="D11061" s="422" t="s">
        <v>15086</v>
      </c>
      <c r="E11061" s="422" t="s">
        <v>15087</v>
      </c>
      <c r="F11061" s="438">
        <v>54540000</v>
      </c>
      <c r="G11061" s="423">
        <v>2023</v>
      </c>
      <c r="H11061" s="424">
        <f>VLOOKUP(G11061,[3]잔가율!$F$3:$G$33,2,FALSE)</f>
        <v>0.81</v>
      </c>
      <c r="I11061" s="434">
        <f t="shared" si="172"/>
        <v>44177400</v>
      </c>
    </row>
    <row r="11062" spans="1:9">
      <c r="A11062" s="421">
        <v>11061</v>
      </c>
      <c r="B11062" s="422" t="s">
        <v>15043</v>
      </c>
      <c r="C11062" s="422" t="s">
        <v>164</v>
      </c>
      <c r="D11062" s="422" t="s">
        <v>4725</v>
      </c>
      <c r="E11062" s="422" t="s">
        <v>15088</v>
      </c>
      <c r="F11062" s="438">
        <v>60000000</v>
      </c>
      <c r="G11062" s="423">
        <v>2023</v>
      </c>
      <c r="H11062" s="424">
        <f>VLOOKUP(G11062,[3]잔가율!$F$3:$G$33,2,FALSE)</f>
        <v>0.81</v>
      </c>
      <c r="I11062" s="434">
        <f t="shared" si="172"/>
        <v>48600000</v>
      </c>
    </row>
    <row r="11063" spans="1:9">
      <c r="A11063" s="421">
        <v>11062</v>
      </c>
      <c r="B11063" s="422" t="s">
        <v>15043</v>
      </c>
      <c r="C11063" s="422" t="s">
        <v>164</v>
      </c>
      <c r="D11063" s="422" t="s">
        <v>4725</v>
      </c>
      <c r="E11063" s="422" t="s">
        <v>15089</v>
      </c>
      <c r="F11063" s="438">
        <v>59090000</v>
      </c>
      <c r="G11063" s="423">
        <v>2023</v>
      </c>
      <c r="H11063" s="424">
        <f>VLOOKUP(G11063,[3]잔가율!$F$3:$G$33,2,FALSE)</f>
        <v>0.81</v>
      </c>
      <c r="I11063" s="434">
        <f t="shared" si="172"/>
        <v>47862900</v>
      </c>
    </row>
    <row r="11064" spans="1:9">
      <c r="A11064" s="421">
        <v>11063</v>
      </c>
      <c r="B11064" s="422" t="s">
        <v>15043</v>
      </c>
      <c r="C11064" s="422" t="s">
        <v>164</v>
      </c>
      <c r="D11064" s="422" t="s">
        <v>4725</v>
      </c>
      <c r="E11064" s="422" t="s">
        <v>15090</v>
      </c>
      <c r="F11064" s="438">
        <v>81810000</v>
      </c>
      <c r="G11064" s="423">
        <v>2023</v>
      </c>
      <c r="H11064" s="424">
        <f>VLOOKUP(G11064,[3]잔가율!$F$3:$G$33,2,FALSE)</f>
        <v>0.81</v>
      </c>
      <c r="I11064" s="434">
        <f t="shared" si="172"/>
        <v>66266100</v>
      </c>
    </row>
    <row r="11065" spans="1:9">
      <c r="A11065" s="421">
        <v>11064</v>
      </c>
      <c r="B11065" s="425" t="s">
        <v>15043</v>
      </c>
      <c r="C11065" s="425" t="s">
        <v>4506</v>
      </c>
      <c r="D11065" s="425" t="s">
        <v>4725</v>
      </c>
      <c r="E11065" s="425" t="s">
        <v>15091</v>
      </c>
      <c r="F11065" s="443">
        <v>53250000</v>
      </c>
      <c r="G11065" s="423">
        <v>2023</v>
      </c>
      <c r="H11065" s="424">
        <f>VLOOKUP(G11065,[3]잔가율!$F$3:$G$33,2,FALSE)</f>
        <v>0.81</v>
      </c>
      <c r="I11065" s="434">
        <f t="shared" si="172"/>
        <v>43132500</v>
      </c>
    </row>
    <row r="11066" spans="1:9">
      <c r="A11066" s="421">
        <v>11065</v>
      </c>
      <c r="B11066" s="425" t="s">
        <v>15043</v>
      </c>
      <c r="C11066" s="425" t="s">
        <v>4506</v>
      </c>
      <c r="D11066" s="425" t="s">
        <v>4725</v>
      </c>
      <c r="E11066" s="425" t="s">
        <v>15092</v>
      </c>
      <c r="F11066" s="443">
        <v>68560000</v>
      </c>
      <c r="G11066" s="423">
        <v>2023</v>
      </c>
      <c r="H11066" s="424">
        <f>VLOOKUP(G11066,[3]잔가율!$F$3:$G$33,2,FALSE)</f>
        <v>0.81</v>
      </c>
      <c r="I11066" s="434">
        <f t="shared" si="172"/>
        <v>55533600</v>
      </c>
    </row>
    <row r="11067" spans="1:9">
      <c r="A11067" s="421">
        <v>11066</v>
      </c>
      <c r="B11067" s="422" t="s">
        <v>15043</v>
      </c>
      <c r="C11067" s="422" t="s">
        <v>164</v>
      </c>
      <c r="D11067" s="422" t="s">
        <v>4725</v>
      </c>
      <c r="E11067" s="422" t="s">
        <v>15093</v>
      </c>
      <c r="F11067" s="438">
        <v>61810000</v>
      </c>
      <c r="G11067" s="423">
        <v>2023</v>
      </c>
      <c r="H11067" s="424">
        <f>VLOOKUP(G11067,[3]잔가율!$F$3:$G$33,2,FALSE)</f>
        <v>0.81</v>
      </c>
      <c r="I11067" s="434">
        <f t="shared" si="172"/>
        <v>50066100</v>
      </c>
    </row>
    <row r="11068" spans="1:9">
      <c r="A11068" s="421">
        <v>11067</v>
      </c>
      <c r="B11068" s="422" t="s">
        <v>15043</v>
      </c>
      <c r="C11068" s="422" t="s">
        <v>164</v>
      </c>
      <c r="D11068" s="422" t="s">
        <v>4725</v>
      </c>
      <c r="E11068" s="422" t="s">
        <v>15094</v>
      </c>
      <c r="F11068" s="438">
        <v>57270000</v>
      </c>
      <c r="G11068" s="423">
        <v>2023</v>
      </c>
      <c r="H11068" s="424">
        <f>VLOOKUP(G11068,[3]잔가율!$F$3:$G$33,2,FALSE)</f>
        <v>0.81</v>
      </c>
      <c r="I11068" s="434">
        <f t="shared" si="172"/>
        <v>46388700</v>
      </c>
    </row>
    <row r="11069" spans="1:9">
      <c r="A11069" s="421">
        <v>11068</v>
      </c>
      <c r="B11069" s="422" t="s">
        <v>15043</v>
      </c>
      <c r="C11069" s="422" t="s">
        <v>164</v>
      </c>
      <c r="D11069" s="422" t="s">
        <v>15095</v>
      </c>
      <c r="E11069" s="422" t="s">
        <v>15090</v>
      </c>
      <c r="F11069" s="438">
        <v>76400000</v>
      </c>
      <c r="G11069" s="423">
        <v>2023</v>
      </c>
      <c r="H11069" s="424">
        <f>VLOOKUP(G11069,[3]잔가율!$F$3:$G$33,2,FALSE)</f>
        <v>0.81</v>
      </c>
      <c r="I11069" s="434">
        <f t="shared" si="172"/>
        <v>61884000</v>
      </c>
    </row>
    <row r="11070" spans="1:9">
      <c r="A11070" s="421">
        <v>11069</v>
      </c>
      <c r="B11070" s="422" t="s">
        <v>15043</v>
      </c>
      <c r="C11070" s="422" t="s">
        <v>164</v>
      </c>
      <c r="D11070" s="422" t="s">
        <v>15096</v>
      </c>
      <c r="E11070" s="422" t="s">
        <v>15088</v>
      </c>
      <c r="F11070" s="438">
        <v>151810000</v>
      </c>
      <c r="G11070" s="423">
        <v>2023</v>
      </c>
      <c r="H11070" s="424">
        <f>VLOOKUP(G11070,[3]잔가율!$F$3:$G$33,2,FALSE)</f>
        <v>0.81</v>
      </c>
      <c r="I11070" s="434">
        <f t="shared" si="172"/>
        <v>122966100</v>
      </c>
    </row>
    <row r="11071" spans="1:9">
      <c r="A11071" s="421">
        <v>11070</v>
      </c>
      <c r="B11071" s="422" t="s">
        <v>15043</v>
      </c>
      <c r="C11071" s="422" t="s">
        <v>164</v>
      </c>
      <c r="D11071" s="422" t="s">
        <v>15097</v>
      </c>
      <c r="E11071" s="422" t="s">
        <v>15071</v>
      </c>
      <c r="F11071" s="438">
        <v>104000000</v>
      </c>
      <c r="G11071" s="423">
        <v>2023</v>
      </c>
      <c r="H11071" s="424">
        <f>VLOOKUP(G11071,[3]잔가율!$F$3:$G$33,2,FALSE)</f>
        <v>0.81</v>
      </c>
      <c r="I11071" s="434">
        <f t="shared" si="172"/>
        <v>84240000</v>
      </c>
    </row>
    <row r="11072" spans="1:9">
      <c r="A11072" s="421">
        <v>11071</v>
      </c>
      <c r="B11072" s="422" t="s">
        <v>15043</v>
      </c>
      <c r="C11072" s="422" t="s">
        <v>164</v>
      </c>
      <c r="D11072" s="422" t="s">
        <v>15098</v>
      </c>
      <c r="E11072" s="422" t="s">
        <v>15071</v>
      </c>
      <c r="F11072" s="438">
        <v>84500000</v>
      </c>
      <c r="G11072" s="423">
        <v>2023</v>
      </c>
      <c r="H11072" s="424">
        <f>VLOOKUP(G11072,[3]잔가율!$F$3:$G$33,2,FALSE)</f>
        <v>0.81</v>
      </c>
      <c r="I11072" s="434">
        <f t="shared" si="172"/>
        <v>68445000</v>
      </c>
    </row>
    <row r="11073" spans="1:9">
      <c r="A11073" s="421">
        <v>11072</v>
      </c>
      <c r="B11073" s="422" t="s">
        <v>15043</v>
      </c>
      <c r="C11073" s="422" t="s">
        <v>4772</v>
      </c>
      <c r="D11073" s="422" t="s">
        <v>15099</v>
      </c>
      <c r="E11073" s="422" t="s">
        <v>4747</v>
      </c>
      <c r="F11073" s="438">
        <v>90910000</v>
      </c>
      <c r="G11073" s="423">
        <v>2023</v>
      </c>
      <c r="H11073" s="424">
        <f>VLOOKUP(G11073,[3]잔가율!$F$3:$G$33,2,FALSE)</f>
        <v>0.81</v>
      </c>
      <c r="I11073" s="434">
        <f t="shared" si="172"/>
        <v>73637100</v>
      </c>
    </row>
    <row r="11074" spans="1:9">
      <c r="A11074" s="421">
        <v>11073</v>
      </c>
      <c r="B11074" s="422" t="s">
        <v>15043</v>
      </c>
      <c r="C11074" s="422" t="s">
        <v>4772</v>
      </c>
      <c r="D11074" s="422" t="s">
        <v>15099</v>
      </c>
      <c r="E11074" s="422" t="s">
        <v>4774</v>
      </c>
      <c r="F11074" s="438">
        <v>72560000</v>
      </c>
      <c r="G11074" s="423">
        <v>2023</v>
      </c>
      <c r="H11074" s="424">
        <f>VLOOKUP(G11074,[3]잔가율!$F$3:$G$33,2,FALSE)</f>
        <v>0.81</v>
      </c>
      <c r="I11074" s="434">
        <f t="shared" ref="I11074:I11137" si="173">ROUNDDOWN(F11074*H11074,0)</f>
        <v>58773600</v>
      </c>
    </row>
    <row r="11075" spans="1:9">
      <c r="A11075" s="421">
        <v>11074</v>
      </c>
      <c r="B11075" s="425" t="s">
        <v>15043</v>
      </c>
      <c r="C11075" s="425" t="s">
        <v>15882</v>
      </c>
      <c r="D11075" s="425" t="s">
        <v>15883</v>
      </c>
      <c r="E11075" s="425" t="s">
        <v>15100</v>
      </c>
      <c r="F11075" s="443">
        <v>112900000</v>
      </c>
      <c r="G11075" s="423">
        <v>2023</v>
      </c>
      <c r="H11075" s="424">
        <f>VLOOKUP(G11075,[3]잔가율!$F$3:$G$33,2,FALSE)</f>
        <v>0.81</v>
      </c>
      <c r="I11075" s="434">
        <f t="shared" si="173"/>
        <v>91449000</v>
      </c>
    </row>
    <row r="11076" spans="1:9">
      <c r="A11076" s="421">
        <v>11075</v>
      </c>
      <c r="B11076" s="422" t="s">
        <v>15043</v>
      </c>
      <c r="C11076" s="422" t="s">
        <v>5608</v>
      </c>
      <c r="D11076" s="422" t="s">
        <v>6399</v>
      </c>
      <c r="E11076" s="422" t="s">
        <v>15101</v>
      </c>
      <c r="F11076" s="438">
        <v>51540000</v>
      </c>
      <c r="G11076" s="423">
        <v>2023</v>
      </c>
      <c r="H11076" s="424">
        <f>VLOOKUP(G11076,[3]잔가율!$F$3:$G$33,2,FALSE)</f>
        <v>0.81</v>
      </c>
      <c r="I11076" s="434">
        <f t="shared" si="173"/>
        <v>41747400</v>
      </c>
    </row>
    <row r="11077" spans="1:9">
      <c r="A11077" s="421">
        <v>11076</v>
      </c>
      <c r="B11077" s="422" t="s">
        <v>15043</v>
      </c>
      <c r="C11077" s="422" t="s">
        <v>5608</v>
      </c>
      <c r="D11077" s="422" t="s">
        <v>6399</v>
      </c>
      <c r="E11077" s="422" t="s">
        <v>15102</v>
      </c>
      <c r="F11077" s="438">
        <v>136360000</v>
      </c>
      <c r="G11077" s="423">
        <v>2023</v>
      </c>
      <c r="H11077" s="424">
        <f>VLOOKUP(G11077,[3]잔가율!$F$3:$G$33,2,FALSE)</f>
        <v>0.81</v>
      </c>
      <c r="I11077" s="434">
        <f t="shared" si="173"/>
        <v>110451600</v>
      </c>
    </row>
    <row r="11078" spans="1:9">
      <c r="A11078" s="421">
        <v>11077</v>
      </c>
      <c r="B11078" s="422" t="s">
        <v>15043</v>
      </c>
      <c r="C11078" s="422" t="s">
        <v>5608</v>
      </c>
      <c r="D11078" s="422" t="s">
        <v>6399</v>
      </c>
      <c r="E11078" s="422" t="s">
        <v>15103</v>
      </c>
      <c r="F11078" s="438">
        <v>190000000</v>
      </c>
      <c r="G11078" s="423">
        <v>2023</v>
      </c>
      <c r="H11078" s="424">
        <f>VLOOKUP(G11078,[3]잔가율!$F$3:$G$33,2,FALSE)</f>
        <v>0.81</v>
      </c>
      <c r="I11078" s="434">
        <f t="shared" si="173"/>
        <v>153900000</v>
      </c>
    </row>
    <row r="11079" spans="1:9">
      <c r="A11079" s="421">
        <v>11078</v>
      </c>
      <c r="B11079" s="422" t="s">
        <v>15043</v>
      </c>
      <c r="C11079" s="422" t="s">
        <v>5608</v>
      </c>
      <c r="D11079" s="422" t="s">
        <v>6399</v>
      </c>
      <c r="E11079" s="422" t="s">
        <v>15104</v>
      </c>
      <c r="F11079" s="438">
        <v>198400000</v>
      </c>
      <c r="G11079" s="423">
        <v>2023</v>
      </c>
      <c r="H11079" s="424">
        <f>VLOOKUP(G11079,[3]잔가율!$F$3:$G$33,2,FALSE)</f>
        <v>0.81</v>
      </c>
      <c r="I11079" s="434">
        <f t="shared" si="173"/>
        <v>160704000</v>
      </c>
    </row>
    <row r="11080" spans="1:9">
      <c r="A11080" s="421">
        <v>11079</v>
      </c>
      <c r="B11080" s="422" t="s">
        <v>15043</v>
      </c>
      <c r="C11080" s="422" t="s">
        <v>5608</v>
      </c>
      <c r="D11080" s="422" t="s">
        <v>6399</v>
      </c>
      <c r="E11080" s="422" t="s">
        <v>15105</v>
      </c>
      <c r="F11080" s="438">
        <v>160000000</v>
      </c>
      <c r="G11080" s="423">
        <v>2023</v>
      </c>
      <c r="H11080" s="424">
        <f>VLOOKUP(G11080,[3]잔가율!$F$3:$G$33,2,FALSE)</f>
        <v>0.81</v>
      </c>
      <c r="I11080" s="434">
        <f t="shared" si="173"/>
        <v>129600000</v>
      </c>
    </row>
    <row r="11081" spans="1:9">
      <c r="A11081" s="421">
        <v>11080</v>
      </c>
      <c r="B11081" s="422" t="s">
        <v>15043</v>
      </c>
      <c r="C11081" s="422" t="s">
        <v>5608</v>
      </c>
      <c r="D11081" s="422" t="s">
        <v>6399</v>
      </c>
      <c r="E11081" s="422" t="s">
        <v>15106</v>
      </c>
      <c r="F11081" s="438">
        <v>154540000</v>
      </c>
      <c r="G11081" s="423">
        <v>2023</v>
      </c>
      <c r="H11081" s="424">
        <f>VLOOKUP(G11081,[3]잔가율!$F$3:$G$33,2,FALSE)</f>
        <v>0.81</v>
      </c>
      <c r="I11081" s="434">
        <f t="shared" si="173"/>
        <v>125177400</v>
      </c>
    </row>
    <row r="11082" spans="1:9">
      <c r="A11082" s="421">
        <v>11081</v>
      </c>
      <c r="B11082" s="422" t="s">
        <v>15043</v>
      </c>
      <c r="C11082" s="422" t="s">
        <v>5608</v>
      </c>
      <c r="D11082" s="422" t="s">
        <v>6399</v>
      </c>
      <c r="E11082" s="422" t="s">
        <v>15107</v>
      </c>
      <c r="F11082" s="438">
        <v>209090000</v>
      </c>
      <c r="G11082" s="423">
        <v>2023</v>
      </c>
      <c r="H11082" s="424">
        <f>VLOOKUP(G11082,[3]잔가율!$F$3:$G$33,2,FALSE)</f>
        <v>0.81</v>
      </c>
      <c r="I11082" s="434">
        <f t="shared" si="173"/>
        <v>169362900</v>
      </c>
    </row>
    <row r="11083" spans="1:9">
      <c r="A11083" s="421">
        <v>11082</v>
      </c>
      <c r="B11083" s="422" t="s">
        <v>15043</v>
      </c>
      <c r="C11083" s="422" t="s">
        <v>5608</v>
      </c>
      <c r="D11083" s="422" t="s">
        <v>6399</v>
      </c>
      <c r="E11083" s="422" t="s">
        <v>15108</v>
      </c>
      <c r="F11083" s="438">
        <v>109260000</v>
      </c>
      <c r="G11083" s="423">
        <v>2023</v>
      </c>
      <c r="H11083" s="424">
        <f>VLOOKUP(G11083,[3]잔가율!$F$3:$G$33,2,FALSE)</f>
        <v>0.81</v>
      </c>
      <c r="I11083" s="434">
        <f t="shared" si="173"/>
        <v>88500600</v>
      </c>
    </row>
    <row r="11084" spans="1:9">
      <c r="A11084" s="421">
        <v>11083</v>
      </c>
      <c r="B11084" s="422" t="s">
        <v>15043</v>
      </c>
      <c r="C11084" s="422" t="s">
        <v>5608</v>
      </c>
      <c r="D11084" s="422" t="s">
        <v>6399</v>
      </c>
      <c r="E11084" s="422" t="s">
        <v>15109</v>
      </c>
      <c r="F11084" s="438">
        <v>127270000</v>
      </c>
      <c r="G11084" s="423">
        <v>2023</v>
      </c>
      <c r="H11084" s="424">
        <f>VLOOKUP(G11084,[3]잔가율!$F$3:$G$33,2,FALSE)</f>
        <v>0.81</v>
      </c>
      <c r="I11084" s="434">
        <f t="shared" si="173"/>
        <v>103088700</v>
      </c>
    </row>
    <row r="11085" spans="1:9">
      <c r="A11085" s="421">
        <v>11084</v>
      </c>
      <c r="B11085" s="422" t="s">
        <v>15043</v>
      </c>
      <c r="C11085" s="422" t="s">
        <v>5608</v>
      </c>
      <c r="D11085" s="422" t="s">
        <v>6399</v>
      </c>
      <c r="E11085" s="422" t="s">
        <v>15110</v>
      </c>
      <c r="F11085" s="438">
        <v>132720000</v>
      </c>
      <c r="G11085" s="423">
        <v>2023</v>
      </c>
      <c r="H11085" s="424">
        <f>VLOOKUP(G11085,[3]잔가율!$F$3:$G$33,2,FALSE)</f>
        <v>0.81</v>
      </c>
      <c r="I11085" s="434">
        <f t="shared" si="173"/>
        <v>107503200</v>
      </c>
    </row>
    <row r="11086" spans="1:9">
      <c r="A11086" s="421">
        <v>11085</v>
      </c>
      <c r="B11086" s="422" t="s">
        <v>15043</v>
      </c>
      <c r="C11086" s="422" t="s">
        <v>5608</v>
      </c>
      <c r="D11086" s="422" t="s">
        <v>6399</v>
      </c>
      <c r="E11086" s="422" t="s">
        <v>15111</v>
      </c>
      <c r="F11086" s="438">
        <v>95720000</v>
      </c>
      <c r="G11086" s="423">
        <v>2023</v>
      </c>
      <c r="H11086" s="424">
        <f>VLOOKUP(G11086,[3]잔가율!$F$3:$G$33,2,FALSE)</f>
        <v>0.81</v>
      </c>
      <c r="I11086" s="434">
        <f t="shared" si="173"/>
        <v>77533200</v>
      </c>
    </row>
    <row r="11087" spans="1:9">
      <c r="A11087" s="421">
        <v>11086</v>
      </c>
      <c r="B11087" s="422" t="s">
        <v>15043</v>
      </c>
      <c r="C11087" s="422" t="s">
        <v>5608</v>
      </c>
      <c r="D11087" s="422" t="s">
        <v>6399</v>
      </c>
      <c r="E11087" s="422" t="s">
        <v>15112</v>
      </c>
      <c r="F11087" s="438">
        <v>107130000</v>
      </c>
      <c r="G11087" s="423">
        <v>2023</v>
      </c>
      <c r="H11087" s="424">
        <f>VLOOKUP(G11087,[3]잔가율!$F$3:$G$33,2,FALSE)</f>
        <v>0.81</v>
      </c>
      <c r="I11087" s="434">
        <f t="shared" si="173"/>
        <v>86775300</v>
      </c>
    </row>
    <row r="11088" spans="1:9">
      <c r="A11088" s="421">
        <v>11087</v>
      </c>
      <c r="B11088" s="422" t="s">
        <v>15043</v>
      </c>
      <c r="C11088" s="422" t="s">
        <v>5608</v>
      </c>
      <c r="D11088" s="422" t="s">
        <v>6399</v>
      </c>
      <c r="E11088" s="422" t="s">
        <v>15113</v>
      </c>
      <c r="F11088" s="438">
        <v>196150000</v>
      </c>
      <c r="G11088" s="423">
        <v>2023</v>
      </c>
      <c r="H11088" s="424">
        <f>VLOOKUP(G11088,[3]잔가율!$F$3:$G$33,2,FALSE)</f>
        <v>0.81</v>
      </c>
      <c r="I11088" s="434">
        <f t="shared" si="173"/>
        <v>158881500</v>
      </c>
    </row>
    <row r="11089" spans="1:9">
      <c r="A11089" s="421">
        <v>11088</v>
      </c>
      <c r="B11089" s="422" t="s">
        <v>15043</v>
      </c>
      <c r="C11089" s="422" t="s">
        <v>5608</v>
      </c>
      <c r="D11089" s="422" t="s">
        <v>6399</v>
      </c>
      <c r="E11089" s="422" t="s">
        <v>15114</v>
      </c>
      <c r="F11089" s="438">
        <v>153610000</v>
      </c>
      <c r="G11089" s="423">
        <v>2023</v>
      </c>
      <c r="H11089" s="424">
        <f>VLOOKUP(G11089,[3]잔가율!$F$3:$G$33,2,FALSE)</f>
        <v>0.81</v>
      </c>
      <c r="I11089" s="434">
        <f t="shared" si="173"/>
        <v>124424100</v>
      </c>
    </row>
    <row r="11090" spans="1:9">
      <c r="A11090" s="421">
        <v>11089</v>
      </c>
      <c r="B11090" s="422" t="s">
        <v>15043</v>
      </c>
      <c r="C11090" s="422" t="s">
        <v>5608</v>
      </c>
      <c r="D11090" s="422" t="s">
        <v>6399</v>
      </c>
      <c r="E11090" s="422" t="s">
        <v>15115</v>
      </c>
      <c r="F11090" s="438">
        <v>98000000</v>
      </c>
      <c r="G11090" s="423">
        <v>2023</v>
      </c>
      <c r="H11090" s="424">
        <f>VLOOKUP(G11090,[3]잔가율!$F$3:$G$33,2,FALSE)</f>
        <v>0.81</v>
      </c>
      <c r="I11090" s="434">
        <f t="shared" si="173"/>
        <v>79380000</v>
      </c>
    </row>
    <row r="11091" spans="1:9">
      <c r="A11091" s="421">
        <v>11090</v>
      </c>
      <c r="B11091" s="422" t="s">
        <v>15043</v>
      </c>
      <c r="C11091" s="422" t="s">
        <v>5608</v>
      </c>
      <c r="D11091" s="422" t="s">
        <v>6399</v>
      </c>
      <c r="E11091" s="422" t="s">
        <v>15116</v>
      </c>
      <c r="F11091" s="438">
        <v>130880000</v>
      </c>
      <c r="G11091" s="423">
        <v>2023</v>
      </c>
      <c r="H11091" s="424">
        <f>VLOOKUP(G11091,[3]잔가율!$F$3:$G$33,2,FALSE)</f>
        <v>0.81</v>
      </c>
      <c r="I11091" s="434">
        <f t="shared" si="173"/>
        <v>106012800</v>
      </c>
    </row>
    <row r="11092" spans="1:9">
      <c r="A11092" s="421">
        <v>11091</v>
      </c>
      <c r="B11092" s="422" t="s">
        <v>15043</v>
      </c>
      <c r="C11092" s="422" t="s">
        <v>5608</v>
      </c>
      <c r="D11092" s="422" t="s">
        <v>6399</v>
      </c>
      <c r="E11092" s="422" t="s">
        <v>15117</v>
      </c>
      <c r="F11092" s="438">
        <v>131810000</v>
      </c>
      <c r="G11092" s="423">
        <v>2023</v>
      </c>
      <c r="H11092" s="424">
        <f>VLOOKUP(G11092,[3]잔가율!$F$3:$G$33,2,FALSE)</f>
        <v>0.81</v>
      </c>
      <c r="I11092" s="434">
        <f t="shared" si="173"/>
        <v>106766100</v>
      </c>
    </row>
    <row r="11093" spans="1:9">
      <c r="A11093" s="421">
        <v>11092</v>
      </c>
      <c r="B11093" s="422" t="s">
        <v>15043</v>
      </c>
      <c r="C11093" s="422" t="s">
        <v>5608</v>
      </c>
      <c r="D11093" s="422" t="s">
        <v>6399</v>
      </c>
      <c r="E11093" s="422" t="s">
        <v>15118</v>
      </c>
      <c r="F11093" s="438">
        <v>121500000</v>
      </c>
      <c r="G11093" s="423">
        <v>2023</v>
      </c>
      <c r="H11093" s="424">
        <f>VLOOKUP(G11093,[3]잔가율!$F$3:$G$33,2,FALSE)</f>
        <v>0.81</v>
      </c>
      <c r="I11093" s="434">
        <f t="shared" si="173"/>
        <v>98415000</v>
      </c>
    </row>
    <row r="11094" spans="1:9">
      <c r="A11094" s="421">
        <v>11093</v>
      </c>
      <c r="B11094" s="422" t="s">
        <v>15043</v>
      </c>
      <c r="C11094" s="422" t="s">
        <v>5608</v>
      </c>
      <c r="D11094" s="422" t="s">
        <v>6399</v>
      </c>
      <c r="E11094" s="422" t="s">
        <v>15119</v>
      </c>
      <c r="F11094" s="438">
        <v>90700000</v>
      </c>
      <c r="G11094" s="423">
        <v>2023</v>
      </c>
      <c r="H11094" s="424">
        <f>VLOOKUP(G11094,[3]잔가율!$F$3:$G$33,2,FALSE)</f>
        <v>0.81</v>
      </c>
      <c r="I11094" s="434">
        <f t="shared" si="173"/>
        <v>73467000</v>
      </c>
    </row>
    <row r="11095" spans="1:9">
      <c r="A11095" s="421">
        <v>11094</v>
      </c>
      <c r="B11095" s="422" t="s">
        <v>15043</v>
      </c>
      <c r="C11095" s="422" t="s">
        <v>5608</v>
      </c>
      <c r="D11095" s="422" t="s">
        <v>6399</v>
      </c>
      <c r="E11095" s="422" t="s">
        <v>15120</v>
      </c>
      <c r="F11095" s="438">
        <v>104540000</v>
      </c>
      <c r="G11095" s="423">
        <v>2023</v>
      </c>
      <c r="H11095" s="424">
        <f>VLOOKUP(G11095,[3]잔가율!$F$3:$G$33,2,FALSE)</f>
        <v>0.81</v>
      </c>
      <c r="I11095" s="434">
        <f t="shared" si="173"/>
        <v>84677400</v>
      </c>
    </row>
    <row r="11096" spans="1:9">
      <c r="A11096" s="421">
        <v>11095</v>
      </c>
      <c r="B11096" s="422" t="s">
        <v>15043</v>
      </c>
      <c r="C11096" s="422" t="s">
        <v>5608</v>
      </c>
      <c r="D11096" s="422" t="s">
        <v>6399</v>
      </c>
      <c r="E11096" s="422" t="s">
        <v>15121</v>
      </c>
      <c r="F11096" s="438">
        <v>90700000</v>
      </c>
      <c r="G11096" s="423">
        <v>2023</v>
      </c>
      <c r="H11096" s="424">
        <f>VLOOKUP(G11096,[3]잔가율!$F$3:$G$33,2,FALSE)</f>
        <v>0.81</v>
      </c>
      <c r="I11096" s="434">
        <f t="shared" si="173"/>
        <v>73467000</v>
      </c>
    </row>
    <row r="11097" spans="1:9">
      <c r="A11097" s="421">
        <v>11096</v>
      </c>
      <c r="B11097" s="422" t="s">
        <v>15043</v>
      </c>
      <c r="C11097" s="422" t="s">
        <v>5608</v>
      </c>
      <c r="D11097" s="422" t="s">
        <v>6399</v>
      </c>
      <c r="E11097" s="422" t="s">
        <v>15122</v>
      </c>
      <c r="F11097" s="438">
        <v>110940000</v>
      </c>
      <c r="G11097" s="423">
        <v>2023</v>
      </c>
      <c r="H11097" s="424">
        <f>VLOOKUP(G11097,[3]잔가율!$F$3:$G$33,2,FALSE)</f>
        <v>0.81</v>
      </c>
      <c r="I11097" s="434">
        <f t="shared" si="173"/>
        <v>89861400</v>
      </c>
    </row>
    <row r="11098" spans="1:9">
      <c r="A11098" s="421">
        <v>11097</v>
      </c>
      <c r="B11098" s="422" t="s">
        <v>15043</v>
      </c>
      <c r="C11098" s="422" t="s">
        <v>5608</v>
      </c>
      <c r="D11098" s="422" t="s">
        <v>15123</v>
      </c>
      <c r="E11098" s="422" t="s">
        <v>15124</v>
      </c>
      <c r="F11098" s="438">
        <v>145500000</v>
      </c>
      <c r="G11098" s="423">
        <v>2023</v>
      </c>
      <c r="H11098" s="424">
        <f>VLOOKUP(G11098,[3]잔가율!$F$3:$G$33,2,FALSE)</f>
        <v>0.81</v>
      </c>
      <c r="I11098" s="434">
        <f t="shared" si="173"/>
        <v>117855000</v>
      </c>
    </row>
    <row r="11099" spans="1:9">
      <c r="A11099" s="421">
        <v>11098</v>
      </c>
      <c r="B11099" s="422" t="s">
        <v>15043</v>
      </c>
      <c r="C11099" s="422" t="s">
        <v>5608</v>
      </c>
      <c r="D11099" s="422" t="s">
        <v>15123</v>
      </c>
      <c r="E11099" s="422" t="s">
        <v>15103</v>
      </c>
      <c r="F11099" s="438">
        <v>145500000</v>
      </c>
      <c r="G11099" s="423">
        <v>2023</v>
      </c>
      <c r="H11099" s="424">
        <f>VLOOKUP(G11099,[3]잔가율!$F$3:$G$33,2,FALSE)</f>
        <v>0.81</v>
      </c>
      <c r="I11099" s="434">
        <f t="shared" si="173"/>
        <v>117855000</v>
      </c>
    </row>
    <row r="11100" spans="1:9">
      <c r="A11100" s="421">
        <v>11099</v>
      </c>
      <c r="B11100" s="422" t="s">
        <v>15043</v>
      </c>
      <c r="C11100" s="422" t="s">
        <v>5608</v>
      </c>
      <c r="D11100" s="422" t="s">
        <v>15125</v>
      </c>
      <c r="E11100" s="422" t="s">
        <v>15126</v>
      </c>
      <c r="F11100" s="438">
        <v>99390000</v>
      </c>
      <c r="G11100" s="423">
        <v>2023</v>
      </c>
      <c r="H11100" s="424">
        <f>VLOOKUP(G11100,[3]잔가율!$F$3:$G$33,2,FALSE)</f>
        <v>0.81</v>
      </c>
      <c r="I11100" s="434">
        <f t="shared" si="173"/>
        <v>80505900</v>
      </c>
    </row>
    <row r="11101" spans="1:9">
      <c r="A11101" s="421">
        <v>11100</v>
      </c>
      <c r="B11101" s="422" t="s">
        <v>15043</v>
      </c>
      <c r="C11101" s="422" t="s">
        <v>5608</v>
      </c>
      <c r="D11101" s="422" t="s">
        <v>15125</v>
      </c>
      <c r="E11101" s="422" t="s">
        <v>15127</v>
      </c>
      <c r="F11101" s="438">
        <v>96660000</v>
      </c>
      <c r="G11101" s="423">
        <v>2023</v>
      </c>
      <c r="H11101" s="424">
        <f>VLOOKUP(G11101,[3]잔가율!$F$3:$G$33,2,FALSE)</f>
        <v>0.81</v>
      </c>
      <c r="I11101" s="434">
        <f t="shared" si="173"/>
        <v>78294600</v>
      </c>
    </row>
    <row r="11102" spans="1:9">
      <c r="A11102" s="421">
        <v>11101</v>
      </c>
      <c r="B11102" s="422" t="s">
        <v>15043</v>
      </c>
      <c r="C11102" s="422" t="s">
        <v>5608</v>
      </c>
      <c r="D11102" s="422" t="s">
        <v>15128</v>
      </c>
      <c r="E11102" s="422" t="s">
        <v>15129</v>
      </c>
      <c r="F11102" s="438">
        <v>101170000</v>
      </c>
      <c r="G11102" s="423">
        <v>2023</v>
      </c>
      <c r="H11102" s="424">
        <f>VLOOKUP(G11102,[3]잔가율!$F$3:$G$33,2,FALSE)</f>
        <v>0.81</v>
      </c>
      <c r="I11102" s="434">
        <f t="shared" si="173"/>
        <v>81947700</v>
      </c>
    </row>
    <row r="11103" spans="1:9">
      <c r="A11103" s="421">
        <v>11102</v>
      </c>
      <c r="B11103" s="422" t="s">
        <v>15043</v>
      </c>
      <c r="C11103" s="422" t="s">
        <v>5608</v>
      </c>
      <c r="D11103" s="422" t="s">
        <v>15128</v>
      </c>
      <c r="E11103" s="422" t="s">
        <v>15130</v>
      </c>
      <c r="F11103" s="438">
        <v>102370000</v>
      </c>
      <c r="G11103" s="423">
        <v>2023</v>
      </c>
      <c r="H11103" s="424">
        <f>VLOOKUP(G11103,[3]잔가율!$F$3:$G$33,2,FALSE)</f>
        <v>0.81</v>
      </c>
      <c r="I11103" s="434">
        <f t="shared" si="173"/>
        <v>82919700</v>
      </c>
    </row>
    <row r="11104" spans="1:9">
      <c r="A11104" s="421">
        <v>11103</v>
      </c>
      <c r="B11104" s="422" t="s">
        <v>15043</v>
      </c>
      <c r="C11104" s="422" t="s">
        <v>5608</v>
      </c>
      <c r="D11104" s="422" t="s">
        <v>15128</v>
      </c>
      <c r="E11104" s="422" t="s">
        <v>15131</v>
      </c>
      <c r="F11104" s="438">
        <v>127310000</v>
      </c>
      <c r="G11104" s="423">
        <v>2023</v>
      </c>
      <c r="H11104" s="424">
        <f>VLOOKUP(G11104,[3]잔가율!$F$3:$G$33,2,FALSE)</f>
        <v>0.81</v>
      </c>
      <c r="I11104" s="434">
        <f t="shared" si="173"/>
        <v>103121100</v>
      </c>
    </row>
    <row r="11105" spans="1:9">
      <c r="A11105" s="421">
        <v>11104</v>
      </c>
      <c r="B11105" s="422" t="s">
        <v>15043</v>
      </c>
      <c r="C11105" s="422" t="s">
        <v>5608</v>
      </c>
      <c r="D11105" s="422" t="s">
        <v>15132</v>
      </c>
      <c r="E11105" s="422" t="s">
        <v>15133</v>
      </c>
      <c r="F11105" s="438">
        <v>44000000</v>
      </c>
      <c r="G11105" s="423">
        <v>2023</v>
      </c>
      <c r="H11105" s="424">
        <f>VLOOKUP(G11105,[3]잔가율!$F$3:$G$33,2,FALSE)</f>
        <v>0.81</v>
      </c>
      <c r="I11105" s="434">
        <f t="shared" si="173"/>
        <v>35640000</v>
      </c>
    </row>
    <row r="11106" spans="1:9">
      <c r="A11106" s="421">
        <v>11105</v>
      </c>
      <c r="B11106" s="422" t="s">
        <v>15043</v>
      </c>
      <c r="C11106" s="422" t="s">
        <v>5608</v>
      </c>
      <c r="D11106" s="422" t="s">
        <v>15134</v>
      </c>
      <c r="E11106" s="422" t="s">
        <v>15135</v>
      </c>
      <c r="F11106" s="438">
        <v>47000000</v>
      </c>
      <c r="G11106" s="423">
        <v>2023</v>
      </c>
      <c r="H11106" s="424">
        <f>VLOOKUP(G11106,[3]잔가율!$F$3:$G$33,2,FALSE)</f>
        <v>0.81</v>
      </c>
      <c r="I11106" s="434">
        <f t="shared" si="173"/>
        <v>38070000</v>
      </c>
    </row>
    <row r="11107" spans="1:9">
      <c r="A11107" s="421">
        <v>11106</v>
      </c>
      <c r="B11107" s="422" t="s">
        <v>15043</v>
      </c>
      <c r="C11107" s="422" t="s">
        <v>113</v>
      </c>
      <c r="D11107" s="422" t="s">
        <v>15136</v>
      </c>
      <c r="E11107" s="422" t="s">
        <v>15137</v>
      </c>
      <c r="F11107" s="438">
        <v>59090000</v>
      </c>
      <c r="G11107" s="423">
        <v>2023</v>
      </c>
      <c r="H11107" s="424">
        <f>VLOOKUP(G11107,[3]잔가율!$F$3:$G$33,2,FALSE)</f>
        <v>0.81</v>
      </c>
      <c r="I11107" s="434">
        <f t="shared" si="173"/>
        <v>47862900</v>
      </c>
    </row>
    <row r="11108" spans="1:9">
      <c r="A11108" s="421">
        <v>11107</v>
      </c>
      <c r="B11108" s="422" t="s">
        <v>15043</v>
      </c>
      <c r="C11108" s="422" t="s">
        <v>15138</v>
      </c>
      <c r="D11108" s="422" t="s">
        <v>15139</v>
      </c>
      <c r="E11108" s="422" t="s">
        <v>2356</v>
      </c>
      <c r="F11108" s="438">
        <v>11810000</v>
      </c>
      <c r="G11108" s="423">
        <v>2023</v>
      </c>
      <c r="H11108" s="424">
        <f>VLOOKUP(G11108,[3]잔가율!$F$3:$G$33,2,FALSE)</f>
        <v>0.81</v>
      </c>
      <c r="I11108" s="434">
        <f t="shared" si="173"/>
        <v>9566100</v>
      </c>
    </row>
    <row r="11109" spans="1:9">
      <c r="A11109" s="421">
        <v>11108</v>
      </c>
      <c r="B11109" s="422" t="s">
        <v>15043</v>
      </c>
      <c r="C11109" s="422" t="s">
        <v>15138</v>
      </c>
      <c r="D11109" s="422" t="s">
        <v>15140</v>
      </c>
      <c r="E11109" s="422" t="s">
        <v>15141</v>
      </c>
      <c r="F11109" s="438">
        <v>7000000</v>
      </c>
      <c r="G11109" s="423">
        <v>2023</v>
      </c>
      <c r="H11109" s="424">
        <f>VLOOKUP(G11109,[3]잔가율!$F$3:$G$33,2,FALSE)</f>
        <v>0.81</v>
      </c>
      <c r="I11109" s="434">
        <f t="shared" si="173"/>
        <v>5670000</v>
      </c>
    </row>
    <row r="11110" spans="1:9">
      <c r="A11110" s="421">
        <v>11109</v>
      </c>
      <c r="B11110" s="422" t="s">
        <v>15043</v>
      </c>
      <c r="C11110" s="422" t="s">
        <v>15138</v>
      </c>
      <c r="D11110" s="422" t="s">
        <v>15140</v>
      </c>
      <c r="E11110" s="422" t="s">
        <v>15142</v>
      </c>
      <c r="F11110" s="438">
        <v>24450000</v>
      </c>
      <c r="G11110" s="423">
        <v>2023</v>
      </c>
      <c r="H11110" s="424">
        <f>VLOOKUP(G11110,[3]잔가율!$F$3:$G$33,2,FALSE)</f>
        <v>0.81</v>
      </c>
      <c r="I11110" s="434">
        <f t="shared" si="173"/>
        <v>19804500</v>
      </c>
    </row>
    <row r="11111" spans="1:9">
      <c r="A11111" s="421">
        <v>11110</v>
      </c>
      <c r="B11111" s="422" t="s">
        <v>15043</v>
      </c>
      <c r="C11111" s="422" t="s">
        <v>15138</v>
      </c>
      <c r="D11111" s="422" t="s">
        <v>15140</v>
      </c>
      <c r="E11111" s="422" t="s">
        <v>15143</v>
      </c>
      <c r="F11111" s="438">
        <v>13120000</v>
      </c>
      <c r="G11111" s="423">
        <v>2023</v>
      </c>
      <c r="H11111" s="424">
        <f>VLOOKUP(G11111,[3]잔가율!$F$3:$G$33,2,FALSE)</f>
        <v>0.81</v>
      </c>
      <c r="I11111" s="434">
        <f t="shared" si="173"/>
        <v>10627200</v>
      </c>
    </row>
    <row r="11112" spans="1:9">
      <c r="A11112" s="421">
        <v>11111</v>
      </c>
      <c r="B11112" s="422" t="s">
        <v>15043</v>
      </c>
      <c r="C11112" s="422" t="s">
        <v>15138</v>
      </c>
      <c r="D11112" s="422" t="s">
        <v>15140</v>
      </c>
      <c r="E11112" s="422" t="s">
        <v>15144</v>
      </c>
      <c r="F11112" s="438">
        <v>12440000</v>
      </c>
      <c r="G11112" s="423">
        <v>2023</v>
      </c>
      <c r="H11112" s="424">
        <f>VLOOKUP(G11112,[3]잔가율!$F$3:$G$33,2,FALSE)</f>
        <v>0.81</v>
      </c>
      <c r="I11112" s="434">
        <f t="shared" si="173"/>
        <v>10076400</v>
      </c>
    </row>
    <row r="11113" spans="1:9">
      <c r="A11113" s="421">
        <v>11112</v>
      </c>
      <c r="B11113" s="425" t="s">
        <v>15043</v>
      </c>
      <c r="C11113" s="425" t="s">
        <v>7060</v>
      </c>
      <c r="D11113" s="425" t="s">
        <v>15884</v>
      </c>
      <c r="E11113" s="425" t="s">
        <v>15145</v>
      </c>
      <c r="F11113" s="443">
        <v>31910000</v>
      </c>
      <c r="G11113" s="423">
        <v>2023</v>
      </c>
      <c r="H11113" s="424">
        <f>VLOOKUP(G11113,[3]잔가율!$F$3:$G$33,2,FALSE)</f>
        <v>0.81</v>
      </c>
      <c r="I11113" s="434">
        <f t="shared" si="173"/>
        <v>25847100</v>
      </c>
    </row>
    <row r="11114" spans="1:9">
      <c r="A11114" s="421">
        <v>11113</v>
      </c>
      <c r="B11114" s="422" t="s">
        <v>15043</v>
      </c>
      <c r="C11114" s="422" t="s">
        <v>88</v>
      </c>
      <c r="D11114" s="422" t="s">
        <v>15146</v>
      </c>
      <c r="E11114" s="422" t="s">
        <v>15147</v>
      </c>
      <c r="F11114" s="438">
        <v>16400000</v>
      </c>
      <c r="G11114" s="423">
        <v>2023</v>
      </c>
      <c r="H11114" s="424">
        <f>VLOOKUP(G11114,[3]잔가율!$F$3:$G$33,2,FALSE)</f>
        <v>0.81</v>
      </c>
      <c r="I11114" s="434">
        <f t="shared" si="173"/>
        <v>13284000</v>
      </c>
    </row>
    <row r="11115" spans="1:9">
      <c r="A11115" s="421">
        <v>11114</v>
      </c>
      <c r="B11115" s="426" t="s">
        <v>15043</v>
      </c>
      <c r="C11115" s="426" t="s">
        <v>7712</v>
      </c>
      <c r="D11115" s="426" t="s">
        <v>8671</v>
      </c>
      <c r="E11115" s="426" t="s">
        <v>15148</v>
      </c>
      <c r="F11115" s="441">
        <v>18170000</v>
      </c>
      <c r="G11115" s="423">
        <v>2023</v>
      </c>
      <c r="H11115" s="424">
        <f>VLOOKUP(G11115,[3]잔가율!$F$3:$G$33,2,FALSE)</f>
        <v>0.81</v>
      </c>
      <c r="I11115" s="434">
        <f t="shared" si="173"/>
        <v>14717700</v>
      </c>
    </row>
    <row r="11116" spans="1:9">
      <c r="A11116" s="421">
        <v>11115</v>
      </c>
      <c r="B11116" s="426" t="s">
        <v>15043</v>
      </c>
      <c r="C11116" s="426" t="s">
        <v>7712</v>
      </c>
      <c r="D11116" s="426" t="s">
        <v>8671</v>
      </c>
      <c r="E11116" s="426" t="s">
        <v>15149</v>
      </c>
      <c r="F11116" s="441">
        <v>17800000</v>
      </c>
      <c r="G11116" s="423">
        <v>2023</v>
      </c>
      <c r="H11116" s="424">
        <f>VLOOKUP(G11116,[3]잔가율!$F$3:$G$33,2,FALSE)</f>
        <v>0.81</v>
      </c>
      <c r="I11116" s="434">
        <f t="shared" si="173"/>
        <v>14418000</v>
      </c>
    </row>
    <row r="11117" spans="1:9">
      <c r="A11117" s="421">
        <v>11116</v>
      </c>
      <c r="B11117" s="422" t="s">
        <v>15043</v>
      </c>
      <c r="C11117" s="422" t="s">
        <v>7712</v>
      </c>
      <c r="D11117" s="422" t="s">
        <v>8671</v>
      </c>
      <c r="E11117" s="422" t="s">
        <v>15150</v>
      </c>
      <c r="F11117" s="438">
        <v>17250000</v>
      </c>
      <c r="G11117" s="423">
        <v>2023</v>
      </c>
      <c r="H11117" s="424">
        <f>VLOOKUP(G11117,[3]잔가율!$F$3:$G$33,2,FALSE)</f>
        <v>0.81</v>
      </c>
      <c r="I11117" s="434">
        <f t="shared" si="173"/>
        <v>13972500</v>
      </c>
    </row>
    <row r="11118" spans="1:9">
      <c r="A11118" s="421">
        <v>11117</v>
      </c>
      <c r="B11118" s="422" t="s">
        <v>15043</v>
      </c>
      <c r="C11118" s="422" t="s">
        <v>7712</v>
      </c>
      <c r="D11118" s="422" t="s">
        <v>8671</v>
      </c>
      <c r="E11118" s="422" t="s">
        <v>15151</v>
      </c>
      <c r="F11118" s="438">
        <v>18180000</v>
      </c>
      <c r="G11118" s="423">
        <v>2023</v>
      </c>
      <c r="H11118" s="424">
        <f>VLOOKUP(G11118,[3]잔가율!$F$3:$G$33,2,FALSE)</f>
        <v>0.81</v>
      </c>
      <c r="I11118" s="434">
        <f t="shared" si="173"/>
        <v>14725800</v>
      </c>
    </row>
    <row r="11119" spans="1:9">
      <c r="A11119" s="421">
        <v>11118</v>
      </c>
      <c r="B11119" s="422" t="s">
        <v>15043</v>
      </c>
      <c r="C11119" s="422" t="s">
        <v>7712</v>
      </c>
      <c r="D11119" s="422" t="s">
        <v>8671</v>
      </c>
      <c r="E11119" s="422" t="s">
        <v>15152</v>
      </c>
      <c r="F11119" s="438">
        <v>20510000</v>
      </c>
      <c r="G11119" s="423">
        <v>2023</v>
      </c>
      <c r="H11119" s="424">
        <f>VLOOKUP(G11119,[3]잔가율!$F$3:$G$33,2,FALSE)</f>
        <v>0.81</v>
      </c>
      <c r="I11119" s="434">
        <f t="shared" si="173"/>
        <v>16613100</v>
      </c>
    </row>
    <row r="11120" spans="1:9">
      <c r="A11120" s="421">
        <v>11119</v>
      </c>
      <c r="B11120" s="422" t="s">
        <v>15043</v>
      </c>
      <c r="C11120" s="422" t="s">
        <v>7712</v>
      </c>
      <c r="D11120" s="422" t="s">
        <v>8671</v>
      </c>
      <c r="E11120" s="422" t="s">
        <v>15153</v>
      </c>
      <c r="F11120" s="438">
        <v>20060000</v>
      </c>
      <c r="G11120" s="423">
        <v>2023</v>
      </c>
      <c r="H11120" s="424">
        <f>VLOOKUP(G11120,[3]잔가율!$F$3:$G$33,2,FALSE)</f>
        <v>0.81</v>
      </c>
      <c r="I11120" s="434">
        <f t="shared" si="173"/>
        <v>16248600</v>
      </c>
    </row>
    <row r="11121" spans="1:9">
      <c r="A11121" s="421">
        <v>11120</v>
      </c>
      <c r="B11121" s="422" t="s">
        <v>15043</v>
      </c>
      <c r="C11121" s="422" t="s">
        <v>7712</v>
      </c>
      <c r="D11121" s="422" t="s">
        <v>8671</v>
      </c>
      <c r="E11121" s="422" t="s">
        <v>15154</v>
      </c>
      <c r="F11121" s="438">
        <v>17450000</v>
      </c>
      <c r="G11121" s="423">
        <v>2023</v>
      </c>
      <c r="H11121" s="424">
        <f>VLOOKUP(G11121,[3]잔가율!$F$3:$G$33,2,FALSE)</f>
        <v>0.81</v>
      </c>
      <c r="I11121" s="434">
        <f t="shared" si="173"/>
        <v>14134500</v>
      </c>
    </row>
    <row r="11122" spans="1:9">
      <c r="A11122" s="421">
        <v>11121</v>
      </c>
      <c r="B11122" s="422" t="s">
        <v>15043</v>
      </c>
      <c r="C11122" s="422" t="s">
        <v>7712</v>
      </c>
      <c r="D11122" s="422" t="s">
        <v>8671</v>
      </c>
      <c r="E11122" s="422" t="s">
        <v>15155</v>
      </c>
      <c r="F11122" s="438">
        <v>19380000</v>
      </c>
      <c r="G11122" s="423">
        <v>2023</v>
      </c>
      <c r="H11122" s="424">
        <f>VLOOKUP(G11122,[3]잔가율!$F$3:$G$33,2,FALSE)</f>
        <v>0.81</v>
      </c>
      <c r="I11122" s="434">
        <f t="shared" si="173"/>
        <v>15697800</v>
      </c>
    </row>
    <row r="11123" spans="1:9">
      <c r="A11123" s="421">
        <v>11122</v>
      </c>
      <c r="B11123" s="422" t="s">
        <v>15043</v>
      </c>
      <c r="C11123" s="422" t="s">
        <v>7712</v>
      </c>
      <c r="D11123" s="422" t="s">
        <v>8671</v>
      </c>
      <c r="E11123" s="422" t="s">
        <v>15156</v>
      </c>
      <c r="F11123" s="438">
        <v>20380000</v>
      </c>
      <c r="G11123" s="423">
        <v>2023</v>
      </c>
      <c r="H11123" s="424">
        <f>VLOOKUP(G11123,[3]잔가율!$F$3:$G$33,2,FALSE)</f>
        <v>0.81</v>
      </c>
      <c r="I11123" s="434">
        <f t="shared" si="173"/>
        <v>16507800</v>
      </c>
    </row>
    <row r="11124" spans="1:9">
      <c r="A11124" s="421">
        <v>11123</v>
      </c>
      <c r="B11124" s="422" t="s">
        <v>15043</v>
      </c>
      <c r="C11124" s="422" t="s">
        <v>7712</v>
      </c>
      <c r="D11124" s="422" t="s">
        <v>8671</v>
      </c>
      <c r="E11124" s="422" t="s">
        <v>15157</v>
      </c>
      <c r="F11124" s="438">
        <v>20640000</v>
      </c>
      <c r="G11124" s="423">
        <v>2023</v>
      </c>
      <c r="H11124" s="424">
        <f>VLOOKUP(G11124,[3]잔가율!$F$3:$G$33,2,FALSE)</f>
        <v>0.81</v>
      </c>
      <c r="I11124" s="434">
        <f t="shared" si="173"/>
        <v>16718400</v>
      </c>
    </row>
    <row r="11125" spans="1:9">
      <c r="A11125" s="421">
        <v>11124</v>
      </c>
      <c r="B11125" s="422" t="s">
        <v>15043</v>
      </c>
      <c r="C11125" s="422" t="s">
        <v>7712</v>
      </c>
      <c r="D11125" s="422" t="s">
        <v>8671</v>
      </c>
      <c r="E11125" s="422" t="s">
        <v>15158</v>
      </c>
      <c r="F11125" s="438">
        <v>18390000</v>
      </c>
      <c r="G11125" s="423">
        <v>2023</v>
      </c>
      <c r="H11125" s="424">
        <f>VLOOKUP(G11125,[3]잔가율!$F$3:$G$33,2,FALSE)</f>
        <v>0.81</v>
      </c>
      <c r="I11125" s="434">
        <f t="shared" si="173"/>
        <v>14895900</v>
      </c>
    </row>
    <row r="11126" spans="1:9">
      <c r="A11126" s="421">
        <v>11125</v>
      </c>
      <c r="B11126" s="422" t="s">
        <v>15043</v>
      </c>
      <c r="C11126" s="422" t="s">
        <v>7712</v>
      </c>
      <c r="D11126" s="422" t="s">
        <v>8671</v>
      </c>
      <c r="E11126" s="422" t="s">
        <v>15159</v>
      </c>
      <c r="F11126" s="438">
        <v>20150000</v>
      </c>
      <c r="G11126" s="423">
        <v>2023</v>
      </c>
      <c r="H11126" s="424">
        <f>VLOOKUP(G11126,[3]잔가율!$F$3:$G$33,2,FALSE)</f>
        <v>0.81</v>
      </c>
      <c r="I11126" s="434">
        <f t="shared" si="173"/>
        <v>16321500</v>
      </c>
    </row>
    <row r="11127" spans="1:9">
      <c r="A11127" s="421">
        <v>11126</v>
      </c>
      <c r="B11127" s="422" t="s">
        <v>15043</v>
      </c>
      <c r="C11127" s="422" t="s">
        <v>7712</v>
      </c>
      <c r="D11127" s="422" t="s">
        <v>8671</v>
      </c>
      <c r="E11127" s="422" t="s">
        <v>15160</v>
      </c>
      <c r="F11127" s="438">
        <v>21280000</v>
      </c>
      <c r="G11127" s="423">
        <v>2023</v>
      </c>
      <c r="H11127" s="424">
        <f>VLOOKUP(G11127,[3]잔가율!$F$3:$G$33,2,FALSE)</f>
        <v>0.81</v>
      </c>
      <c r="I11127" s="434">
        <f t="shared" si="173"/>
        <v>17236800</v>
      </c>
    </row>
    <row r="11128" spans="1:9">
      <c r="A11128" s="421">
        <v>11127</v>
      </c>
      <c r="B11128" s="422" t="s">
        <v>15043</v>
      </c>
      <c r="C11128" s="422" t="s">
        <v>7712</v>
      </c>
      <c r="D11128" s="422" t="s">
        <v>8671</v>
      </c>
      <c r="E11128" s="422" t="s">
        <v>15161</v>
      </c>
      <c r="F11128" s="438">
        <v>20480000</v>
      </c>
      <c r="G11128" s="423">
        <v>2023</v>
      </c>
      <c r="H11128" s="424">
        <f>VLOOKUP(G11128,[3]잔가율!$F$3:$G$33,2,FALSE)</f>
        <v>0.81</v>
      </c>
      <c r="I11128" s="434">
        <f t="shared" si="173"/>
        <v>16588800</v>
      </c>
    </row>
    <row r="11129" spans="1:9">
      <c r="A11129" s="421">
        <v>11128</v>
      </c>
      <c r="B11129" s="422" t="s">
        <v>15043</v>
      </c>
      <c r="C11129" s="422" t="s">
        <v>7712</v>
      </c>
      <c r="D11129" s="422" t="s">
        <v>8671</v>
      </c>
      <c r="E11129" s="422" t="s">
        <v>15162</v>
      </c>
      <c r="F11129" s="438">
        <v>20060000</v>
      </c>
      <c r="G11129" s="423">
        <v>2023</v>
      </c>
      <c r="H11129" s="424">
        <f>VLOOKUP(G11129,[3]잔가율!$F$3:$G$33,2,FALSE)</f>
        <v>0.81</v>
      </c>
      <c r="I11129" s="434">
        <f t="shared" si="173"/>
        <v>16248600</v>
      </c>
    </row>
    <row r="11130" spans="1:9">
      <c r="A11130" s="421">
        <v>11129</v>
      </c>
      <c r="B11130" s="422" t="s">
        <v>15043</v>
      </c>
      <c r="C11130" s="422" t="s">
        <v>7712</v>
      </c>
      <c r="D11130" s="422" t="s">
        <v>8671</v>
      </c>
      <c r="E11130" s="422" t="s">
        <v>15163</v>
      </c>
      <c r="F11130" s="438">
        <v>20510000</v>
      </c>
      <c r="G11130" s="423">
        <v>2023</v>
      </c>
      <c r="H11130" s="424">
        <f>VLOOKUP(G11130,[3]잔가율!$F$3:$G$33,2,FALSE)</f>
        <v>0.81</v>
      </c>
      <c r="I11130" s="434">
        <f t="shared" si="173"/>
        <v>16613100</v>
      </c>
    </row>
    <row r="11131" spans="1:9">
      <c r="A11131" s="421">
        <v>11130</v>
      </c>
      <c r="B11131" s="422" t="s">
        <v>15043</v>
      </c>
      <c r="C11131" s="422" t="s">
        <v>7712</v>
      </c>
      <c r="D11131" s="422" t="s">
        <v>8671</v>
      </c>
      <c r="E11131" s="422" t="s">
        <v>15164</v>
      </c>
      <c r="F11131" s="438">
        <v>22070000</v>
      </c>
      <c r="G11131" s="423">
        <v>2023</v>
      </c>
      <c r="H11131" s="424">
        <f>VLOOKUP(G11131,[3]잔가율!$F$3:$G$33,2,FALSE)</f>
        <v>0.81</v>
      </c>
      <c r="I11131" s="434">
        <f t="shared" si="173"/>
        <v>17876700</v>
      </c>
    </row>
    <row r="11132" spans="1:9">
      <c r="A11132" s="421">
        <v>11131</v>
      </c>
      <c r="B11132" s="422" t="s">
        <v>15043</v>
      </c>
      <c r="C11132" s="422" t="s">
        <v>7712</v>
      </c>
      <c r="D11132" s="422" t="s">
        <v>8671</v>
      </c>
      <c r="E11132" s="422" t="s">
        <v>15165</v>
      </c>
      <c r="F11132" s="438">
        <v>38720000</v>
      </c>
      <c r="G11132" s="423">
        <v>2023</v>
      </c>
      <c r="H11132" s="424">
        <f>VLOOKUP(G11132,[3]잔가율!$F$3:$G$33,2,FALSE)</f>
        <v>0.81</v>
      </c>
      <c r="I11132" s="434">
        <f t="shared" si="173"/>
        <v>31363200</v>
      </c>
    </row>
    <row r="11133" spans="1:9">
      <c r="A11133" s="421">
        <v>11132</v>
      </c>
      <c r="B11133" s="422" t="s">
        <v>15043</v>
      </c>
      <c r="C11133" s="422" t="s">
        <v>7712</v>
      </c>
      <c r="D11133" s="422" t="s">
        <v>8671</v>
      </c>
      <c r="E11133" s="422" t="s">
        <v>15166</v>
      </c>
      <c r="F11133" s="438">
        <v>23130000</v>
      </c>
      <c r="G11133" s="423">
        <v>2023</v>
      </c>
      <c r="H11133" s="424">
        <f>VLOOKUP(G11133,[3]잔가율!$F$3:$G$33,2,FALSE)</f>
        <v>0.81</v>
      </c>
      <c r="I11133" s="434">
        <f t="shared" si="173"/>
        <v>18735300</v>
      </c>
    </row>
    <row r="11134" spans="1:9">
      <c r="A11134" s="421">
        <v>11133</v>
      </c>
      <c r="B11134" s="422" t="s">
        <v>15043</v>
      </c>
      <c r="C11134" s="422" t="s">
        <v>7712</v>
      </c>
      <c r="D11134" s="422" t="s">
        <v>8671</v>
      </c>
      <c r="E11134" s="422" t="s">
        <v>15167</v>
      </c>
      <c r="F11134" s="438">
        <v>21990000</v>
      </c>
      <c r="G11134" s="423">
        <v>2023</v>
      </c>
      <c r="H11134" s="424">
        <f>VLOOKUP(G11134,[3]잔가율!$F$3:$G$33,2,FALSE)</f>
        <v>0.81</v>
      </c>
      <c r="I11134" s="434">
        <f t="shared" si="173"/>
        <v>17811900</v>
      </c>
    </row>
    <row r="11135" spans="1:9">
      <c r="A11135" s="421">
        <v>11134</v>
      </c>
      <c r="B11135" s="422" t="s">
        <v>15043</v>
      </c>
      <c r="C11135" s="422" t="s">
        <v>7712</v>
      </c>
      <c r="D11135" s="422" t="s">
        <v>8671</v>
      </c>
      <c r="E11135" s="422" t="s">
        <v>15168</v>
      </c>
      <c r="F11135" s="438">
        <v>19310000</v>
      </c>
      <c r="G11135" s="423">
        <v>2023</v>
      </c>
      <c r="H11135" s="424">
        <f>VLOOKUP(G11135,[3]잔가율!$F$3:$G$33,2,FALSE)</f>
        <v>0.81</v>
      </c>
      <c r="I11135" s="434">
        <f t="shared" si="173"/>
        <v>15641100</v>
      </c>
    </row>
    <row r="11136" spans="1:9">
      <c r="A11136" s="421">
        <v>11135</v>
      </c>
      <c r="B11136" s="422" t="s">
        <v>15043</v>
      </c>
      <c r="C11136" s="422" t="s">
        <v>7712</v>
      </c>
      <c r="D11136" s="422" t="s">
        <v>8671</v>
      </c>
      <c r="E11136" s="422" t="s">
        <v>15169</v>
      </c>
      <c r="F11136" s="438">
        <v>38530000</v>
      </c>
      <c r="G11136" s="423">
        <v>2023</v>
      </c>
      <c r="H11136" s="424">
        <f>VLOOKUP(G11136,[3]잔가율!$F$3:$G$33,2,FALSE)</f>
        <v>0.81</v>
      </c>
      <c r="I11136" s="434">
        <f t="shared" si="173"/>
        <v>31209300</v>
      </c>
    </row>
    <row r="11137" spans="1:9">
      <c r="A11137" s="421">
        <v>11136</v>
      </c>
      <c r="B11137" s="422" t="s">
        <v>15043</v>
      </c>
      <c r="C11137" s="422" t="s">
        <v>7712</v>
      </c>
      <c r="D11137" s="422" t="s">
        <v>8671</v>
      </c>
      <c r="E11137" s="422" t="s">
        <v>15170</v>
      </c>
      <c r="F11137" s="438">
        <v>21360000</v>
      </c>
      <c r="G11137" s="423">
        <v>2023</v>
      </c>
      <c r="H11137" s="424">
        <f>VLOOKUP(G11137,[3]잔가율!$F$3:$G$33,2,FALSE)</f>
        <v>0.81</v>
      </c>
      <c r="I11137" s="434">
        <f t="shared" si="173"/>
        <v>17301600</v>
      </c>
    </row>
    <row r="11138" spans="1:9">
      <c r="A11138" s="421">
        <v>11137</v>
      </c>
      <c r="B11138" s="422" t="s">
        <v>15043</v>
      </c>
      <c r="C11138" s="422" t="s">
        <v>7712</v>
      </c>
      <c r="D11138" s="422" t="s">
        <v>8671</v>
      </c>
      <c r="E11138" s="422" t="s">
        <v>15171</v>
      </c>
      <c r="F11138" s="438">
        <v>22660000</v>
      </c>
      <c r="G11138" s="423">
        <v>2023</v>
      </c>
      <c r="H11138" s="424">
        <f>VLOOKUP(G11138,[3]잔가율!$F$3:$G$33,2,FALSE)</f>
        <v>0.81</v>
      </c>
      <c r="I11138" s="434">
        <f t="shared" ref="I11138:I11201" si="174">ROUNDDOWN(F11138*H11138,0)</f>
        <v>18354600</v>
      </c>
    </row>
    <row r="11139" spans="1:9">
      <c r="A11139" s="421">
        <v>11138</v>
      </c>
      <c r="B11139" s="422" t="s">
        <v>15043</v>
      </c>
      <c r="C11139" s="422" t="s">
        <v>7712</v>
      </c>
      <c r="D11139" s="422" t="s">
        <v>8671</v>
      </c>
      <c r="E11139" s="422" t="s">
        <v>15172</v>
      </c>
      <c r="F11139" s="438">
        <v>22510000</v>
      </c>
      <c r="G11139" s="423">
        <v>2023</v>
      </c>
      <c r="H11139" s="424">
        <f>VLOOKUP(G11139,[3]잔가율!$F$3:$G$33,2,FALSE)</f>
        <v>0.81</v>
      </c>
      <c r="I11139" s="434">
        <f t="shared" si="174"/>
        <v>18233100</v>
      </c>
    </row>
    <row r="11140" spans="1:9">
      <c r="A11140" s="421">
        <v>11139</v>
      </c>
      <c r="B11140" s="422" t="s">
        <v>15043</v>
      </c>
      <c r="C11140" s="422" t="s">
        <v>7712</v>
      </c>
      <c r="D11140" s="422" t="s">
        <v>8671</v>
      </c>
      <c r="E11140" s="422" t="s">
        <v>15173</v>
      </c>
      <c r="F11140" s="438">
        <v>16900000</v>
      </c>
      <c r="G11140" s="423">
        <v>2023</v>
      </c>
      <c r="H11140" s="424">
        <f>VLOOKUP(G11140,[3]잔가율!$F$3:$G$33,2,FALSE)</f>
        <v>0.81</v>
      </c>
      <c r="I11140" s="434">
        <f t="shared" si="174"/>
        <v>13689000</v>
      </c>
    </row>
    <row r="11141" spans="1:9">
      <c r="A11141" s="421">
        <v>11140</v>
      </c>
      <c r="B11141" s="422" t="s">
        <v>15043</v>
      </c>
      <c r="C11141" s="422" t="s">
        <v>7712</v>
      </c>
      <c r="D11141" s="422" t="s">
        <v>8671</v>
      </c>
      <c r="E11141" s="422" t="s">
        <v>15174</v>
      </c>
      <c r="F11141" s="438">
        <v>19750000</v>
      </c>
      <c r="G11141" s="423">
        <v>2023</v>
      </c>
      <c r="H11141" s="424">
        <f>VLOOKUP(G11141,[3]잔가율!$F$3:$G$33,2,FALSE)</f>
        <v>0.81</v>
      </c>
      <c r="I11141" s="434">
        <f t="shared" si="174"/>
        <v>15997500</v>
      </c>
    </row>
    <row r="11142" spans="1:9">
      <c r="A11142" s="421">
        <v>11141</v>
      </c>
      <c r="B11142" s="422" t="s">
        <v>15043</v>
      </c>
      <c r="C11142" s="422" t="s">
        <v>7712</v>
      </c>
      <c r="D11142" s="422" t="s">
        <v>8671</v>
      </c>
      <c r="E11142" s="422" t="s">
        <v>15175</v>
      </c>
      <c r="F11142" s="438">
        <v>21260000</v>
      </c>
      <c r="G11142" s="423">
        <v>2023</v>
      </c>
      <c r="H11142" s="424">
        <f>VLOOKUP(G11142,[3]잔가율!$F$3:$G$33,2,FALSE)</f>
        <v>0.81</v>
      </c>
      <c r="I11142" s="434">
        <f t="shared" si="174"/>
        <v>17220600</v>
      </c>
    </row>
    <row r="11143" spans="1:9">
      <c r="A11143" s="421">
        <v>11142</v>
      </c>
      <c r="B11143" s="422" t="s">
        <v>15043</v>
      </c>
      <c r="C11143" s="422" t="s">
        <v>7712</v>
      </c>
      <c r="D11143" s="422" t="s">
        <v>8671</v>
      </c>
      <c r="E11143" s="422" t="s">
        <v>15176</v>
      </c>
      <c r="F11143" s="438">
        <v>23070000</v>
      </c>
      <c r="G11143" s="423">
        <v>2023</v>
      </c>
      <c r="H11143" s="424">
        <f>VLOOKUP(G11143,[3]잔가율!$F$3:$G$33,2,FALSE)</f>
        <v>0.81</v>
      </c>
      <c r="I11143" s="434">
        <f t="shared" si="174"/>
        <v>18686700</v>
      </c>
    </row>
    <row r="11144" spans="1:9">
      <c r="A11144" s="421">
        <v>11143</v>
      </c>
      <c r="B11144" s="422" t="s">
        <v>15043</v>
      </c>
      <c r="C11144" s="422" t="s">
        <v>7712</v>
      </c>
      <c r="D11144" s="422" t="s">
        <v>8671</v>
      </c>
      <c r="E11144" s="422" t="s">
        <v>15177</v>
      </c>
      <c r="F11144" s="438">
        <v>23290000</v>
      </c>
      <c r="G11144" s="423">
        <v>2023</v>
      </c>
      <c r="H11144" s="424">
        <f>VLOOKUP(G11144,[3]잔가율!$F$3:$G$33,2,FALSE)</f>
        <v>0.81</v>
      </c>
      <c r="I11144" s="434">
        <f t="shared" si="174"/>
        <v>18864900</v>
      </c>
    </row>
    <row r="11145" spans="1:9">
      <c r="A11145" s="421">
        <v>11144</v>
      </c>
      <c r="B11145" s="422" t="s">
        <v>15043</v>
      </c>
      <c r="C11145" s="422" t="s">
        <v>7712</v>
      </c>
      <c r="D11145" s="422" t="s">
        <v>8671</v>
      </c>
      <c r="E11145" s="422" t="s">
        <v>15178</v>
      </c>
      <c r="F11145" s="438">
        <v>19450000</v>
      </c>
      <c r="G11145" s="423">
        <v>2023</v>
      </c>
      <c r="H11145" s="424">
        <f>VLOOKUP(G11145,[3]잔가율!$F$3:$G$33,2,FALSE)</f>
        <v>0.81</v>
      </c>
      <c r="I11145" s="434">
        <f t="shared" si="174"/>
        <v>15754500</v>
      </c>
    </row>
    <row r="11146" spans="1:9">
      <c r="A11146" s="421">
        <v>11145</v>
      </c>
      <c r="B11146" s="422" t="s">
        <v>15043</v>
      </c>
      <c r="C11146" s="422" t="s">
        <v>7712</v>
      </c>
      <c r="D11146" s="422" t="s">
        <v>8671</v>
      </c>
      <c r="E11146" s="422" t="s">
        <v>15179</v>
      </c>
      <c r="F11146" s="438">
        <v>21150000</v>
      </c>
      <c r="G11146" s="423">
        <v>2023</v>
      </c>
      <c r="H11146" s="424">
        <f>VLOOKUP(G11146,[3]잔가율!$F$3:$G$33,2,FALSE)</f>
        <v>0.81</v>
      </c>
      <c r="I11146" s="434">
        <f t="shared" si="174"/>
        <v>17131500</v>
      </c>
    </row>
    <row r="11147" spans="1:9">
      <c r="A11147" s="421">
        <v>11146</v>
      </c>
      <c r="B11147" s="422" t="s">
        <v>15043</v>
      </c>
      <c r="C11147" s="422" t="s">
        <v>7712</v>
      </c>
      <c r="D11147" s="422" t="s">
        <v>8671</v>
      </c>
      <c r="E11147" s="422" t="s">
        <v>15180</v>
      </c>
      <c r="F11147" s="438">
        <v>21540000</v>
      </c>
      <c r="G11147" s="423">
        <v>2023</v>
      </c>
      <c r="H11147" s="424">
        <f>VLOOKUP(G11147,[3]잔가율!$F$3:$G$33,2,FALSE)</f>
        <v>0.81</v>
      </c>
      <c r="I11147" s="434">
        <f t="shared" si="174"/>
        <v>17447400</v>
      </c>
    </row>
    <row r="11148" spans="1:9">
      <c r="A11148" s="421">
        <v>11147</v>
      </c>
      <c r="B11148" s="422" t="s">
        <v>15043</v>
      </c>
      <c r="C11148" s="422" t="s">
        <v>7712</v>
      </c>
      <c r="D11148" s="422" t="s">
        <v>8671</v>
      </c>
      <c r="E11148" s="422" t="s">
        <v>15181</v>
      </c>
      <c r="F11148" s="438">
        <v>19080000</v>
      </c>
      <c r="G11148" s="423">
        <v>2023</v>
      </c>
      <c r="H11148" s="424">
        <f>VLOOKUP(G11148,[3]잔가율!$F$3:$G$33,2,FALSE)</f>
        <v>0.81</v>
      </c>
      <c r="I11148" s="434">
        <f t="shared" si="174"/>
        <v>15454800</v>
      </c>
    </row>
    <row r="11149" spans="1:9">
      <c r="A11149" s="421">
        <v>11148</v>
      </c>
      <c r="B11149" s="422" t="s">
        <v>15043</v>
      </c>
      <c r="C11149" s="422" t="s">
        <v>7712</v>
      </c>
      <c r="D11149" s="422" t="s">
        <v>8671</v>
      </c>
      <c r="E11149" s="422" t="s">
        <v>15182</v>
      </c>
      <c r="F11149" s="438">
        <v>20990000</v>
      </c>
      <c r="G11149" s="423">
        <v>2023</v>
      </c>
      <c r="H11149" s="424">
        <f>VLOOKUP(G11149,[3]잔가율!$F$3:$G$33,2,FALSE)</f>
        <v>0.81</v>
      </c>
      <c r="I11149" s="434">
        <f t="shared" si="174"/>
        <v>17001900</v>
      </c>
    </row>
    <row r="11150" spans="1:9">
      <c r="A11150" s="421">
        <v>11149</v>
      </c>
      <c r="B11150" s="422" t="s">
        <v>15043</v>
      </c>
      <c r="C11150" s="422" t="s">
        <v>7712</v>
      </c>
      <c r="D11150" s="422" t="s">
        <v>8671</v>
      </c>
      <c r="E11150" s="422" t="s">
        <v>15183</v>
      </c>
      <c r="F11150" s="438">
        <v>21130000</v>
      </c>
      <c r="G11150" s="423">
        <v>2023</v>
      </c>
      <c r="H11150" s="424">
        <f>VLOOKUP(G11150,[3]잔가율!$F$3:$G$33,2,FALSE)</f>
        <v>0.81</v>
      </c>
      <c r="I11150" s="434">
        <f t="shared" si="174"/>
        <v>17115300</v>
      </c>
    </row>
    <row r="11151" spans="1:9">
      <c r="A11151" s="421">
        <v>11150</v>
      </c>
      <c r="B11151" s="422" t="s">
        <v>15043</v>
      </c>
      <c r="C11151" s="422" t="s">
        <v>7712</v>
      </c>
      <c r="D11151" s="422" t="s">
        <v>8671</v>
      </c>
      <c r="E11151" s="422" t="s">
        <v>15184</v>
      </c>
      <c r="F11151" s="438">
        <v>33140000</v>
      </c>
      <c r="G11151" s="423">
        <v>2023</v>
      </c>
      <c r="H11151" s="424">
        <f>VLOOKUP(G11151,[3]잔가율!$F$3:$G$33,2,FALSE)</f>
        <v>0.81</v>
      </c>
      <c r="I11151" s="434">
        <f t="shared" si="174"/>
        <v>26843400</v>
      </c>
    </row>
    <row r="11152" spans="1:9">
      <c r="A11152" s="421">
        <v>11151</v>
      </c>
      <c r="B11152" s="422" t="s">
        <v>15043</v>
      </c>
      <c r="C11152" s="422" t="s">
        <v>7712</v>
      </c>
      <c r="D11152" s="422" t="s">
        <v>8671</v>
      </c>
      <c r="E11152" s="422" t="s">
        <v>15185</v>
      </c>
      <c r="F11152" s="438">
        <v>28360000</v>
      </c>
      <c r="G11152" s="423">
        <v>2023</v>
      </c>
      <c r="H11152" s="424">
        <f>VLOOKUP(G11152,[3]잔가율!$F$3:$G$33,2,FALSE)</f>
        <v>0.81</v>
      </c>
      <c r="I11152" s="434">
        <f t="shared" si="174"/>
        <v>22971600</v>
      </c>
    </row>
    <row r="11153" spans="1:9">
      <c r="A11153" s="421">
        <v>11152</v>
      </c>
      <c r="B11153" s="422" t="s">
        <v>15043</v>
      </c>
      <c r="C11153" s="422" t="s">
        <v>7712</v>
      </c>
      <c r="D11153" s="422" t="s">
        <v>8671</v>
      </c>
      <c r="E11153" s="422" t="s">
        <v>15186</v>
      </c>
      <c r="F11153" s="438">
        <v>34490000</v>
      </c>
      <c r="G11153" s="423">
        <v>2023</v>
      </c>
      <c r="H11153" s="424">
        <f>VLOOKUP(G11153,[3]잔가율!$F$3:$G$33,2,FALSE)</f>
        <v>0.81</v>
      </c>
      <c r="I11153" s="434">
        <f t="shared" si="174"/>
        <v>27936900</v>
      </c>
    </row>
    <row r="11154" spans="1:9">
      <c r="A11154" s="421">
        <v>11153</v>
      </c>
      <c r="B11154" s="422" t="s">
        <v>15043</v>
      </c>
      <c r="C11154" s="422" t="s">
        <v>7712</v>
      </c>
      <c r="D11154" s="422" t="s">
        <v>8671</v>
      </c>
      <c r="E11154" s="422" t="s">
        <v>15187</v>
      </c>
      <c r="F11154" s="438">
        <v>29460000</v>
      </c>
      <c r="G11154" s="423">
        <v>2023</v>
      </c>
      <c r="H11154" s="424">
        <f>VLOOKUP(G11154,[3]잔가율!$F$3:$G$33,2,FALSE)</f>
        <v>0.81</v>
      </c>
      <c r="I11154" s="434">
        <f t="shared" si="174"/>
        <v>23862600</v>
      </c>
    </row>
    <row r="11155" spans="1:9">
      <c r="A11155" s="421">
        <v>11154</v>
      </c>
      <c r="B11155" s="422" t="s">
        <v>15043</v>
      </c>
      <c r="C11155" s="422" t="s">
        <v>7712</v>
      </c>
      <c r="D11155" s="422" t="s">
        <v>8671</v>
      </c>
      <c r="E11155" s="422" t="s">
        <v>15188</v>
      </c>
      <c r="F11155" s="438">
        <v>21060000</v>
      </c>
      <c r="G11155" s="423">
        <v>2023</v>
      </c>
      <c r="H11155" s="424">
        <f>VLOOKUP(G11155,[3]잔가율!$F$3:$G$33,2,FALSE)</f>
        <v>0.81</v>
      </c>
      <c r="I11155" s="434">
        <f t="shared" si="174"/>
        <v>17058600</v>
      </c>
    </row>
    <row r="11156" spans="1:9">
      <c r="A11156" s="421">
        <v>11155</v>
      </c>
      <c r="B11156" s="422" t="s">
        <v>15043</v>
      </c>
      <c r="C11156" s="422" t="s">
        <v>7712</v>
      </c>
      <c r="D11156" s="422" t="s">
        <v>8671</v>
      </c>
      <c r="E11156" s="422" t="s">
        <v>15189</v>
      </c>
      <c r="F11156" s="438">
        <v>22200000</v>
      </c>
      <c r="G11156" s="423">
        <v>2023</v>
      </c>
      <c r="H11156" s="424">
        <f>VLOOKUP(G11156,[3]잔가율!$F$3:$G$33,2,FALSE)</f>
        <v>0.81</v>
      </c>
      <c r="I11156" s="434">
        <f t="shared" si="174"/>
        <v>17982000</v>
      </c>
    </row>
    <row r="11157" spans="1:9">
      <c r="A11157" s="421">
        <v>11156</v>
      </c>
      <c r="B11157" s="422" t="s">
        <v>15043</v>
      </c>
      <c r="C11157" s="422" t="s">
        <v>7712</v>
      </c>
      <c r="D11157" s="422" t="s">
        <v>8671</v>
      </c>
      <c r="E11157" s="422" t="s">
        <v>15190</v>
      </c>
      <c r="F11157" s="438">
        <v>23700000</v>
      </c>
      <c r="G11157" s="423">
        <v>2023</v>
      </c>
      <c r="H11157" s="424">
        <f>VLOOKUP(G11157,[3]잔가율!$F$3:$G$33,2,FALSE)</f>
        <v>0.81</v>
      </c>
      <c r="I11157" s="434">
        <f t="shared" si="174"/>
        <v>19197000</v>
      </c>
    </row>
    <row r="11158" spans="1:9">
      <c r="A11158" s="421">
        <v>11157</v>
      </c>
      <c r="B11158" s="422" t="s">
        <v>15043</v>
      </c>
      <c r="C11158" s="422" t="s">
        <v>7712</v>
      </c>
      <c r="D11158" s="422" t="s">
        <v>8671</v>
      </c>
      <c r="E11158" s="422" t="s">
        <v>15191</v>
      </c>
      <c r="F11158" s="438">
        <v>21170000</v>
      </c>
      <c r="G11158" s="423">
        <v>2023</v>
      </c>
      <c r="H11158" s="424">
        <f>VLOOKUP(G11158,[3]잔가율!$F$3:$G$33,2,FALSE)</f>
        <v>0.81</v>
      </c>
      <c r="I11158" s="434">
        <f t="shared" si="174"/>
        <v>17147700</v>
      </c>
    </row>
    <row r="11159" spans="1:9">
      <c r="A11159" s="421">
        <v>11158</v>
      </c>
      <c r="B11159" s="422" t="s">
        <v>15043</v>
      </c>
      <c r="C11159" s="422" t="s">
        <v>7712</v>
      </c>
      <c r="D11159" s="422" t="s">
        <v>8671</v>
      </c>
      <c r="E11159" s="422" t="s">
        <v>15192</v>
      </c>
      <c r="F11159" s="438">
        <v>23030000</v>
      </c>
      <c r="G11159" s="423">
        <v>2023</v>
      </c>
      <c r="H11159" s="424">
        <f>VLOOKUP(G11159,[3]잔가율!$F$3:$G$33,2,FALSE)</f>
        <v>0.81</v>
      </c>
      <c r="I11159" s="434">
        <f t="shared" si="174"/>
        <v>18654300</v>
      </c>
    </row>
    <row r="11160" spans="1:9">
      <c r="A11160" s="421">
        <v>11159</v>
      </c>
      <c r="B11160" s="422" t="s">
        <v>15043</v>
      </c>
      <c r="C11160" s="422" t="s">
        <v>7712</v>
      </c>
      <c r="D11160" s="422" t="s">
        <v>8671</v>
      </c>
      <c r="E11160" s="422" t="s">
        <v>15193</v>
      </c>
      <c r="F11160" s="438">
        <v>23610000</v>
      </c>
      <c r="G11160" s="423">
        <v>2023</v>
      </c>
      <c r="H11160" s="424">
        <f>VLOOKUP(G11160,[3]잔가율!$F$3:$G$33,2,FALSE)</f>
        <v>0.81</v>
      </c>
      <c r="I11160" s="434">
        <f t="shared" si="174"/>
        <v>19124100</v>
      </c>
    </row>
    <row r="11161" spans="1:9">
      <c r="A11161" s="421">
        <v>11160</v>
      </c>
      <c r="B11161" s="422" t="s">
        <v>15043</v>
      </c>
      <c r="C11161" s="422" t="s">
        <v>7712</v>
      </c>
      <c r="D11161" s="422" t="s">
        <v>8671</v>
      </c>
      <c r="E11161" s="422" t="s">
        <v>15194</v>
      </c>
      <c r="F11161" s="438">
        <v>20370000</v>
      </c>
      <c r="G11161" s="423">
        <v>2023</v>
      </c>
      <c r="H11161" s="424">
        <f>VLOOKUP(G11161,[3]잔가율!$F$3:$G$33,2,FALSE)</f>
        <v>0.81</v>
      </c>
      <c r="I11161" s="434">
        <f t="shared" si="174"/>
        <v>16499700</v>
      </c>
    </row>
    <row r="11162" spans="1:9">
      <c r="A11162" s="421">
        <v>11161</v>
      </c>
      <c r="B11162" s="422" t="s">
        <v>15043</v>
      </c>
      <c r="C11162" s="422" t="s">
        <v>7712</v>
      </c>
      <c r="D11162" s="422" t="s">
        <v>8671</v>
      </c>
      <c r="E11162" s="422" t="s">
        <v>15195</v>
      </c>
      <c r="F11162" s="438">
        <v>23040000</v>
      </c>
      <c r="G11162" s="423">
        <v>2023</v>
      </c>
      <c r="H11162" s="424">
        <f>VLOOKUP(G11162,[3]잔가율!$F$3:$G$33,2,FALSE)</f>
        <v>0.81</v>
      </c>
      <c r="I11162" s="434">
        <f t="shared" si="174"/>
        <v>18662400</v>
      </c>
    </row>
    <row r="11163" spans="1:9">
      <c r="A11163" s="421">
        <v>11162</v>
      </c>
      <c r="B11163" s="422" t="s">
        <v>15043</v>
      </c>
      <c r="C11163" s="422" t="s">
        <v>7712</v>
      </c>
      <c r="D11163" s="422" t="s">
        <v>8671</v>
      </c>
      <c r="E11163" s="422" t="s">
        <v>15196</v>
      </c>
      <c r="F11163" s="438">
        <v>20960000</v>
      </c>
      <c r="G11163" s="423">
        <v>2023</v>
      </c>
      <c r="H11163" s="424">
        <f>VLOOKUP(G11163,[3]잔가율!$F$3:$G$33,2,FALSE)</f>
        <v>0.81</v>
      </c>
      <c r="I11163" s="434">
        <f t="shared" si="174"/>
        <v>16977600</v>
      </c>
    </row>
    <row r="11164" spans="1:9">
      <c r="A11164" s="421">
        <v>11163</v>
      </c>
      <c r="B11164" s="422" t="s">
        <v>15043</v>
      </c>
      <c r="C11164" s="422" t="s">
        <v>7712</v>
      </c>
      <c r="D11164" s="422" t="s">
        <v>8671</v>
      </c>
      <c r="E11164" s="422" t="s">
        <v>15197</v>
      </c>
      <c r="F11164" s="438">
        <v>23360000</v>
      </c>
      <c r="G11164" s="423">
        <v>2023</v>
      </c>
      <c r="H11164" s="424">
        <f>VLOOKUP(G11164,[3]잔가율!$F$3:$G$33,2,FALSE)</f>
        <v>0.81</v>
      </c>
      <c r="I11164" s="434">
        <f t="shared" si="174"/>
        <v>18921600</v>
      </c>
    </row>
    <row r="11165" spans="1:9">
      <c r="A11165" s="421">
        <v>11164</v>
      </c>
      <c r="B11165" s="422" t="s">
        <v>15043</v>
      </c>
      <c r="C11165" s="422" t="s">
        <v>7712</v>
      </c>
      <c r="D11165" s="422" t="s">
        <v>8671</v>
      </c>
      <c r="E11165" s="422" t="s">
        <v>15198</v>
      </c>
      <c r="F11165" s="438">
        <v>19460000</v>
      </c>
      <c r="G11165" s="423">
        <v>2023</v>
      </c>
      <c r="H11165" s="424">
        <f>VLOOKUP(G11165,[3]잔가율!$F$3:$G$33,2,FALSE)</f>
        <v>0.81</v>
      </c>
      <c r="I11165" s="434">
        <f t="shared" si="174"/>
        <v>15762600</v>
      </c>
    </row>
    <row r="11166" spans="1:9">
      <c r="A11166" s="421">
        <v>11165</v>
      </c>
      <c r="B11166" s="422" t="s">
        <v>15043</v>
      </c>
      <c r="C11166" s="422" t="s">
        <v>7712</v>
      </c>
      <c r="D11166" s="422" t="s">
        <v>8671</v>
      </c>
      <c r="E11166" s="422" t="s">
        <v>15199</v>
      </c>
      <c r="F11166" s="438">
        <v>21480000</v>
      </c>
      <c r="G11166" s="423">
        <v>2023</v>
      </c>
      <c r="H11166" s="424">
        <f>VLOOKUP(G11166,[3]잔가율!$F$3:$G$33,2,FALSE)</f>
        <v>0.81</v>
      </c>
      <c r="I11166" s="434">
        <f t="shared" si="174"/>
        <v>17398800</v>
      </c>
    </row>
    <row r="11167" spans="1:9">
      <c r="A11167" s="421">
        <v>11166</v>
      </c>
      <c r="B11167" s="422" t="s">
        <v>15043</v>
      </c>
      <c r="C11167" s="422" t="s">
        <v>7712</v>
      </c>
      <c r="D11167" s="422" t="s">
        <v>8671</v>
      </c>
      <c r="E11167" s="422" t="s">
        <v>15200</v>
      </c>
      <c r="F11167" s="438">
        <v>21530000</v>
      </c>
      <c r="G11167" s="423">
        <v>2023</v>
      </c>
      <c r="H11167" s="424">
        <f>VLOOKUP(G11167,[3]잔가율!$F$3:$G$33,2,FALSE)</f>
        <v>0.81</v>
      </c>
      <c r="I11167" s="434">
        <f t="shared" si="174"/>
        <v>17439300</v>
      </c>
    </row>
    <row r="11168" spans="1:9">
      <c r="A11168" s="421">
        <v>11167</v>
      </c>
      <c r="B11168" s="422" t="s">
        <v>15043</v>
      </c>
      <c r="C11168" s="422" t="s">
        <v>7712</v>
      </c>
      <c r="D11168" s="422" t="s">
        <v>8671</v>
      </c>
      <c r="E11168" s="422" t="s">
        <v>15201</v>
      </c>
      <c r="F11168" s="438">
        <v>23290000</v>
      </c>
      <c r="G11168" s="423">
        <v>2023</v>
      </c>
      <c r="H11168" s="424">
        <f>VLOOKUP(G11168,[3]잔가율!$F$3:$G$33,2,FALSE)</f>
        <v>0.81</v>
      </c>
      <c r="I11168" s="434">
        <f t="shared" si="174"/>
        <v>18864900</v>
      </c>
    </row>
    <row r="11169" spans="1:9">
      <c r="A11169" s="421">
        <v>11168</v>
      </c>
      <c r="B11169" s="422" t="s">
        <v>15043</v>
      </c>
      <c r="C11169" s="422" t="s">
        <v>7712</v>
      </c>
      <c r="D11169" s="422" t="s">
        <v>8671</v>
      </c>
      <c r="E11169" s="422" t="s">
        <v>15202</v>
      </c>
      <c r="F11169" s="438">
        <v>22350000</v>
      </c>
      <c r="G11169" s="423">
        <v>2023</v>
      </c>
      <c r="H11169" s="424">
        <f>VLOOKUP(G11169,[3]잔가율!$F$3:$G$33,2,FALSE)</f>
        <v>0.81</v>
      </c>
      <c r="I11169" s="434">
        <f t="shared" si="174"/>
        <v>18103500</v>
      </c>
    </row>
    <row r="11170" spans="1:9">
      <c r="A11170" s="421">
        <v>11169</v>
      </c>
      <c r="B11170" s="422" t="s">
        <v>15043</v>
      </c>
      <c r="C11170" s="422" t="s">
        <v>7712</v>
      </c>
      <c r="D11170" s="422" t="s">
        <v>8671</v>
      </c>
      <c r="E11170" s="422" t="s">
        <v>15203</v>
      </c>
      <c r="F11170" s="438">
        <v>24320000</v>
      </c>
      <c r="G11170" s="423">
        <v>2023</v>
      </c>
      <c r="H11170" s="424">
        <f>VLOOKUP(G11170,[3]잔가율!$F$3:$G$33,2,FALSE)</f>
        <v>0.81</v>
      </c>
      <c r="I11170" s="434">
        <f t="shared" si="174"/>
        <v>19699200</v>
      </c>
    </row>
    <row r="11171" spans="1:9">
      <c r="A11171" s="421">
        <v>11170</v>
      </c>
      <c r="B11171" s="422" t="s">
        <v>15043</v>
      </c>
      <c r="C11171" s="422" t="s">
        <v>7712</v>
      </c>
      <c r="D11171" s="422" t="s">
        <v>8671</v>
      </c>
      <c r="E11171" s="422" t="s">
        <v>15204</v>
      </c>
      <c r="F11171" s="438">
        <v>22200000</v>
      </c>
      <c r="G11171" s="423">
        <v>2023</v>
      </c>
      <c r="H11171" s="424">
        <f>VLOOKUP(G11171,[3]잔가율!$F$3:$G$33,2,FALSE)</f>
        <v>0.81</v>
      </c>
      <c r="I11171" s="434">
        <f t="shared" si="174"/>
        <v>17982000</v>
      </c>
    </row>
    <row r="11172" spans="1:9">
      <c r="A11172" s="421">
        <v>11171</v>
      </c>
      <c r="B11172" s="422" t="s">
        <v>15043</v>
      </c>
      <c r="C11172" s="422" t="s">
        <v>7712</v>
      </c>
      <c r="D11172" s="422" t="s">
        <v>8671</v>
      </c>
      <c r="E11172" s="422" t="s">
        <v>15205</v>
      </c>
      <c r="F11172" s="438">
        <v>24890000</v>
      </c>
      <c r="G11172" s="423">
        <v>2023</v>
      </c>
      <c r="H11172" s="424">
        <f>VLOOKUP(G11172,[3]잔가율!$F$3:$G$33,2,FALSE)</f>
        <v>0.81</v>
      </c>
      <c r="I11172" s="434">
        <f t="shared" si="174"/>
        <v>20160900</v>
      </c>
    </row>
    <row r="11173" spans="1:9">
      <c r="A11173" s="421">
        <v>11172</v>
      </c>
      <c r="B11173" s="422" t="s">
        <v>15043</v>
      </c>
      <c r="C11173" s="422" t="s">
        <v>7712</v>
      </c>
      <c r="D11173" s="422" t="s">
        <v>8671</v>
      </c>
      <c r="E11173" s="422" t="s">
        <v>15206</v>
      </c>
      <c r="F11173" s="438">
        <v>23340000</v>
      </c>
      <c r="G11173" s="423">
        <v>2023</v>
      </c>
      <c r="H11173" s="424">
        <f>VLOOKUP(G11173,[3]잔가율!$F$3:$G$33,2,FALSE)</f>
        <v>0.81</v>
      </c>
      <c r="I11173" s="434">
        <f t="shared" si="174"/>
        <v>18905400</v>
      </c>
    </row>
    <row r="11174" spans="1:9">
      <c r="A11174" s="421">
        <v>11173</v>
      </c>
      <c r="B11174" s="422" t="s">
        <v>15043</v>
      </c>
      <c r="C11174" s="422" t="s">
        <v>7712</v>
      </c>
      <c r="D11174" s="422" t="s">
        <v>8671</v>
      </c>
      <c r="E11174" s="422" t="s">
        <v>15207</v>
      </c>
      <c r="F11174" s="438">
        <v>21450000</v>
      </c>
      <c r="G11174" s="423">
        <v>2023</v>
      </c>
      <c r="H11174" s="424">
        <f>VLOOKUP(G11174,[3]잔가율!$F$3:$G$33,2,FALSE)</f>
        <v>0.81</v>
      </c>
      <c r="I11174" s="434">
        <f t="shared" si="174"/>
        <v>17374500</v>
      </c>
    </row>
    <row r="11175" spans="1:9">
      <c r="A11175" s="421">
        <v>11174</v>
      </c>
      <c r="B11175" s="422" t="s">
        <v>15043</v>
      </c>
      <c r="C11175" s="422" t="s">
        <v>7712</v>
      </c>
      <c r="D11175" s="422" t="s">
        <v>8671</v>
      </c>
      <c r="E11175" s="422" t="s">
        <v>15208</v>
      </c>
      <c r="F11175" s="438">
        <v>20600000</v>
      </c>
      <c r="G11175" s="423">
        <v>2023</v>
      </c>
      <c r="H11175" s="424">
        <f>VLOOKUP(G11175,[3]잔가율!$F$3:$G$33,2,FALSE)</f>
        <v>0.81</v>
      </c>
      <c r="I11175" s="434">
        <f t="shared" si="174"/>
        <v>16686000</v>
      </c>
    </row>
    <row r="11176" spans="1:9">
      <c r="A11176" s="421">
        <v>11175</v>
      </c>
      <c r="B11176" s="422" t="s">
        <v>15043</v>
      </c>
      <c r="C11176" s="422" t="s">
        <v>7712</v>
      </c>
      <c r="D11176" s="422" t="s">
        <v>8671</v>
      </c>
      <c r="E11176" s="422" t="s">
        <v>15209</v>
      </c>
      <c r="F11176" s="438">
        <v>22550000</v>
      </c>
      <c r="G11176" s="423">
        <v>2023</v>
      </c>
      <c r="H11176" s="424">
        <f>VLOOKUP(G11176,[3]잔가율!$F$3:$G$33,2,FALSE)</f>
        <v>0.81</v>
      </c>
      <c r="I11176" s="434">
        <f t="shared" si="174"/>
        <v>18265500</v>
      </c>
    </row>
    <row r="11177" spans="1:9">
      <c r="A11177" s="421">
        <v>11176</v>
      </c>
      <c r="B11177" s="422" t="s">
        <v>15043</v>
      </c>
      <c r="C11177" s="422" t="s">
        <v>7712</v>
      </c>
      <c r="D11177" s="422" t="s">
        <v>8671</v>
      </c>
      <c r="E11177" s="422" t="s">
        <v>15210</v>
      </c>
      <c r="F11177" s="438">
        <v>21300000</v>
      </c>
      <c r="G11177" s="423">
        <v>2023</v>
      </c>
      <c r="H11177" s="424">
        <f>VLOOKUP(G11177,[3]잔가율!$F$3:$G$33,2,FALSE)</f>
        <v>0.81</v>
      </c>
      <c r="I11177" s="434">
        <f t="shared" si="174"/>
        <v>17253000</v>
      </c>
    </row>
    <row r="11178" spans="1:9">
      <c r="A11178" s="421">
        <v>11177</v>
      </c>
      <c r="B11178" s="422" t="s">
        <v>15043</v>
      </c>
      <c r="C11178" s="422" t="s">
        <v>7712</v>
      </c>
      <c r="D11178" s="422" t="s">
        <v>8671</v>
      </c>
      <c r="E11178" s="422" t="s">
        <v>15211</v>
      </c>
      <c r="F11178" s="438">
        <v>23020000</v>
      </c>
      <c r="G11178" s="423">
        <v>2023</v>
      </c>
      <c r="H11178" s="424">
        <f>VLOOKUP(G11178,[3]잔가율!$F$3:$G$33,2,FALSE)</f>
        <v>0.81</v>
      </c>
      <c r="I11178" s="434">
        <f t="shared" si="174"/>
        <v>18646200</v>
      </c>
    </row>
    <row r="11179" spans="1:9">
      <c r="A11179" s="421">
        <v>11178</v>
      </c>
      <c r="B11179" s="422" t="s">
        <v>15043</v>
      </c>
      <c r="C11179" s="422" t="s">
        <v>7712</v>
      </c>
      <c r="D11179" s="422" t="s">
        <v>8671</v>
      </c>
      <c r="E11179" s="422" t="s">
        <v>15212</v>
      </c>
      <c r="F11179" s="438">
        <v>21000000</v>
      </c>
      <c r="G11179" s="423">
        <v>2023</v>
      </c>
      <c r="H11179" s="424">
        <f>VLOOKUP(G11179,[3]잔가율!$F$3:$G$33,2,FALSE)</f>
        <v>0.81</v>
      </c>
      <c r="I11179" s="434">
        <f t="shared" si="174"/>
        <v>17010000</v>
      </c>
    </row>
    <row r="11180" spans="1:9">
      <c r="A11180" s="421">
        <v>11179</v>
      </c>
      <c r="B11180" s="422" t="s">
        <v>15043</v>
      </c>
      <c r="C11180" s="422" t="s">
        <v>7712</v>
      </c>
      <c r="D11180" s="422" t="s">
        <v>8671</v>
      </c>
      <c r="E11180" s="422" t="s">
        <v>15213</v>
      </c>
      <c r="F11180" s="438">
        <v>23500000</v>
      </c>
      <c r="G11180" s="423">
        <v>2023</v>
      </c>
      <c r="H11180" s="424">
        <f>VLOOKUP(G11180,[3]잔가율!$F$3:$G$33,2,FALSE)</f>
        <v>0.81</v>
      </c>
      <c r="I11180" s="434">
        <f t="shared" si="174"/>
        <v>19035000</v>
      </c>
    </row>
    <row r="11181" spans="1:9">
      <c r="A11181" s="421">
        <v>11180</v>
      </c>
      <c r="B11181" s="422" t="s">
        <v>15043</v>
      </c>
      <c r="C11181" s="422" t="s">
        <v>7712</v>
      </c>
      <c r="D11181" s="422" t="s">
        <v>8671</v>
      </c>
      <c r="E11181" s="422" t="s">
        <v>15214</v>
      </c>
      <c r="F11181" s="438">
        <v>21200000</v>
      </c>
      <c r="G11181" s="423">
        <v>2023</v>
      </c>
      <c r="H11181" s="424">
        <f>VLOOKUP(G11181,[3]잔가율!$F$3:$G$33,2,FALSE)</f>
        <v>0.81</v>
      </c>
      <c r="I11181" s="434">
        <f t="shared" si="174"/>
        <v>17172000</v>
      </c>
    </row>
    <row r="11182" spans="1:9">
      <c r="A11182" s="421">
        <v>11181</v>
      </c>
      <c r="B11182" s="422" t="s">
        <v>15043</v>
      </c>
      <c r="C11182" s="422" t="s">
        <v>7712</v>
      </c>
      <c r="D11182" s="422" t="s">
        <v>8671</v>
      </c>
      <c r="E11182" s="422" t="s">
        <v>15215</v>
      </c>
      <c r="F11182" s="438">
        <v>23900000</v>
      </c>
      <c r="G11182" s="423">
        <v>2023</v>
      </c>
      <c r="H11182" s="424">
        <f>VLOOKUP(G11182,[3]잔가율!$F$3:$G$33,2,FALSE)</f>
        <v>0.81</v>
      </c>
      <c r="I11182" s="434">
        <f t="shared" si="174"/>
        <v>19359000</v>
      </c>
    </row>
    <row r="11183" spans="1:9">
      <c r="A11183" s="421">
        <v>11182</v>
      </c>
      <c r="B11183" s="422" t="s">
        <v>15043</v>
      </c>
      <c r="C11183" s="422" t="s">
        <v>7712</v>
      </c>
      <c r="D11183" s="422" t="s">
        <v>8671</v>
      </c>
      <c r="E11183" s="422" t="s">
        <v>15216</v>
      </c>
      <c r="F11183" s="438">
        <v>22110000</v>
      </c>
      <c r="G11183" s="423">
        <v>2023</v>
      </c>
      <c r="H11183" s="424">
        <f>VLOOKUP(G11183,[3]잔가율!$F$3:$G$33,2,FALSE)</f>
        <v>0.81</v>
      </c>
      <c r="I11183" s="434">
        <f t="shared" si="174"/>
        <v>17909100</v>
      </c>
    </row>
    <row r="11184" spans="1:9">
      <c r="A11184" s="421">
        <v>11183</v>
      </c>
      <c r="B11184" s="422" t="s">
        <v>15043</v>
      </c>
      <c r="C11184" s="422" t="s">
        <v>7712</v>
      </c>
      <c r="D11184" s="422" t="s">
        <v>8671</v>
      </c>
      <c r="E11184" s="422" t="s">
        <v>15217</v>
      </c>
      <c r="F11184" s="438">
        <v>21840000</v>
      </c>
      <c r="G11184" s="423">
        <v>2023</v>
      </c>
      <c r="H11184" s="424">
        <f>VLOOKUP(G11184,[3]잔가율!$F$3:$G$33,2,FALSE)</f>
        <v>0.81</v>
      </c>
      <c r="I11184" s="434">
        <f t="shared" si="174"/>
        <v>17690400</v>
      </c>
    </row>
    <row r="11185" spans="1:9">
      <c r="A11185" s="421">
        <v>11184</v>
      </c>
      <c r="B11185" s="422" t="s">
        <v>15043</v>
      </c>
      <c r="C11185" s="422" t="s">
        <v>7712</v>
      </c>
      <c r="D11185" s="422" t="s">
        <v>8671</v>
      </c>
      <c r="E11185" s="422" t="s">
        <v>15218</v>
      </c>
      <c r="F11185" s="438">
        <v>22480000</v>
      </c>
      <c r="G11185" s="423">
        <v>2023</v>
      </c>
      <c r="H11185" s="424">
        <f>VLOOKUP(G11185,[3]잔가율!$F$3:$G$33,2,FALSE)</f>
        <v>0.81</v>
      </c>
      <c r="I11185" s="434">
        <f t="shared" si="174"/>
        <v>18208800</v>
      </c>
    </row>
    <row r="11186" spans="1:9">
      <c r="A11186" s="421">
        <v>11185</v>
      </c>
      <c r="B11186" s="422" t="s">
        <v>15043</v>
      </c>
      <c r="C11186" s="422" t="s">
        <v>7712</v>
      </c>
      <c r="D11186" s="422" t="s">
        <v>8671</v>
      </c>
      <c r="E11186" s="422" t="s">
        <v>15219</v>
      </c>
      <c r="F11186" s="438">
        <v>22090000</v>
      </c>
      <c r="G11186" s="423">
        <v>2023</v>
      </c>
      <c r="H11186" s="424">
        <f>VLOOKUP(G11186,[3]잔가율!$F$3:$G$33,2,FALSE)</f>
        <v>0.81</v>
      </c>
      <c r="I11186" s="434">
        <f t="shared" si="174"/>
        <v>17892900</v>
      </c>
    </row>
    <row r="11187" spans="1:9">
      <c r="A11187" s="421">
        <v>11186</v>
      </c>
      <c r="B11187" s="422" t="s">
        <v>15043</v>
      </c>
      <c r="C11187" s="422" t="s">
        <v>7712</v>
      </c>
      <c r="D11187" s="422" t="s">
        <v>8671</v>
      </c>
      <c r="E11187" s="422" t="s">
        <v>15220</v>
      </c>
      <c r="F11187" s="438">
        <v>22610000</v>
      </c>
      <c r="G11187" s="423">
        <v>2023</v>
      </c>
      <c r="H11187" s="424">
        <f>VLOOKUP(G11187,[3]잔가율!$F$3:$G$33,2,FALSE)</f>
        <v>0.81</v>
      </c>
      <c r="I11187" s="434">
        <f t="shared" si="174"/>
        <v>18314100</v>
      </c>
    </row>
    <row r="11188" spans="1:9">
      <c r="A11188" s="421">
        <v>11187</v>
      </c>
      <c r="B11188" s="422" t="s">
        <v>15043</v>
      </c>
      <c r="C11188" s="422" t="s">
        <v>7712</v>
      </c>
      <c r="D11188" s="422" t="s">
        <v>8671</v>
      </c>
      <c r="E11188" s="422" t="s">
        <v>15221</v>
      </c>
      <c r="F11188" s="438">
        <v>25100000</v>
      </c>
      <c r="G11188" s="423">
        <v>2023</v>
      </c>
      <c r="H11188" s="424">
        <f>VLOOKUP(G11188,[3]잔가율!$F$3:$G$33,2,FALSE)</f>
        <v>0.81</v>
      </c>
      <c r="I11188" s="434">
        <f t="shared" si="174"/>
        <v>20331000</v>
      </c>
    </row>
    <row r="11189" spans="1:9">
      <c r="A11189" s="421">
        <v>11188</v>
      </c>
      <c r="B11189" s="422" t="s">
        <v>15043</v>
      </c>
      <c r="C11189" s="422" t="s">
        <v>7712</v>
      </c>
      <c r="D11189" s="422" t="s">
        <v>8671</v>
      </c>
      <c r="E11189" s="422" t="s">
        <v>15222</v>
      </c>
      <c r="F11189" s="438">
        <v>23410000</v>
      </c>
      <c r="G11189" s="423">
        <v>2023</v>
      </c>
      <c r="H11189" s="424">
        <f>VLOOKUP(G11189,[3]잔가율!$F$3:$G$33,2,FALSE)</f>
        <v>0.81</v>
      </c>
      <c r="I11189" s="434">
        <f t="shared" si="174"/>
        <v>18962100</v>
      </c>
    </row>
    <row r="11190" spans="1:9">
      <c r="A11190" s="421">
        <v>11189</v>
      </c>
      <c r="B11190" s="422" t="s">
        <v>15043</v>
      </c>
      <c r="C11190" s="422" t="s">
        <v>7712</v>
      </c>
      <c r="D11190" s="422" t="s">
        <v>8671</v>
      </c>
      <c r="E11190" s="422" t="s">
        <v>15223</v>
      </c>
      <c r="F11190" s="438">
        <v>26880000</v>
      </c>
      <c r="G11190" s="423">
        <v>2023</v>
      </c>
      <c r="H11190" s="424">
        <f>VLOOKUP(G11190,[3]잔가율!$F$3:$G$33,2,FALSE)</f>
        <v>0.81</v>
      </c>
      <c r="I11190" s="434">
        <f t="shared" si="174"/>
        <v>21772800</v>
      </c>
    </row>
    <row r="11191" spans="1:9">
      <c r="A11191" s="421">
        <v>11190</v>
      </c>
      <c r="B11191" s="422" t="s">
        <v>15043</v>
      </c>
      <c r="C11191" s="422" t="s">
        <v>7712</v>
      </c>
      <c r="D11191" s="422" t="s">
        <v>8671</v>
      </c>
      <c r="E11191" s="422" t="s">
        <v>15224</v>
      </c>
      <c r="F11191" s="438">
        <v>23900000</v>
      </c>
      <c r="G11191" s="423">
        <v>2023</v>
      </c>
      <c r="H11191" s="424">
        <f>VLOOKUP(G11191,[3]잔가율!$F$3:$G$33,2,FALSE)</f>
        <v>0.81</v>
      </c>
      <c r="I11191" s="434">
        <f t="shared" si="174"/>
        <v>19359000</v>
      </c>
    </row>
    <row r="11192" spans="1:9">
      <c r="A11192" s="421">
        <v>11191</v>
      </c>
      <c r="B11192" s="422" t="s">
        <v>15043</v>
      </c>
      <c r="C11192" s="422" t="s">
        <v>7712</v>
      </c>
      <c r="D11192" s="422" t="s">
        <v>8671</v>
      </c>
      <c r="E11192" s="422" t="s">
        <v>15225</v>
      </c>
      <c r="F11192" s="438">
        <v>27000000</v>
      </c>
      <c r="G11192" s="423">
        <v>2023</v>
      </c>
      <c r="H11192" s="424">
        <f>VLOOKUP(G11192,[3]잔가율!$F$3:$G$33,2,FALSE)</f>
        <v>0.81</v>
      </c>
      <c r="I11192" s="434">
        <f t="shared" si="174"/>
        <v>21870000</v>
      </c>
    </row>
    <row r="11193" spans="1:9">
      <c r="A11193" s="421">
        <v>11192</v>
      </c>
      <c r="B11193" s="422" t="s">
        <v>15043</v>
      </c>
      <c r="C11193" s="422" t="s">
        <v>7712</v>
      </c>
      <c r="D11193" s="422" t="s">
        <v>8671</v>
      </c>
      <c r="E11193" s="422" t="s">
        <v>15226</v>
      </c>
      <c r="F11193" s="438">
        <v>24000000</v>
      </c>
      <c r="G11193" s="423">
        <v>2023</v>
      </c>
      <c r="H11193" s="424">
        <f>VLOOKUP(G11193,[3]잔가율!$F$3:$G$33,2,FALSE)</f>
        <v>0.81</v>
      </c>
      <c r="I11193" s="434">
        <f t="shared" si="174"/>
        <v>19440000</v>
      </c>
    </row>
    <row r="11194" spans="1:9">
      <c r="A11194" s="421">
        <v>11193</v>
      </c>
      <c r="B11194" s="422" t="s">
        <v>15043</v>
      </c>
      <c r="C11194" s="422" t="s">
        <v>7712</v>
      </c>
      <c r="D11194" s="422" t="s">
        <v>8671</v>
      </c>
      <c r="E11194" s="422" t="s">
        <v>15227</v>
      </c>
      <c r="F11194" s="438">
        <v>25870000</v>
      </c>
      <c r="G11194" s="423">
        <v>2023</v>
      </c>
      <c r="H11194" s="424">
        <f>VLOOKUP(G11194,[3]잔가율!$F$3:$G$33,2,FALSE)</f>
        <v>0.81</v>
      </c>
      <c r="I11194" s="434">
        <f t="shared" si="174"/>
        <v>20954700</v>
      </c>
    </row>
    <row r="11195" spans="1:9">
      <c r="A11195" s="421">
        <v>11194</v>
      </c>
      <c r="B11195" s="422" t="s">
        <v>15043</v>
      </c>
      <c r="C11195" s="422" t="s">
        <v>7712</v>
      </c>
      <c r="D11195" s="422" t="s">
        <v>8671</v>
      </c>
      <c r="E11195" s="422" t="s">
        <v>15228</v>
      </c>
      <c r="F11195" s="438">
        <v>24030000</v>
      </c>
      <c r="G11195" s="423">
        <v>2023</v>
      </c>
      <c r="H11195" s="424">
        <f>VLOOKUP(G11195,[3]잔가율!$F$3:$G$33,2,FALSE)</f>
        <v>0.81</v>
      </c>
      <c r="I11195" s="434">
        <f t="shared" si="174"/>
        <v>19464300</v>
      </c>
    </row>
    <row r="11196" spans="1:9">
      <c r="A11196" s="421">
        <v>11195</v>
      </c>
      <c r="B11196" s="422" t="s">
        <v>15043</v>
      </c>
      <c r="C11196" s="422" t="s">
        <v>7712</v>
      </c>
      <c r="D11196" s="422" t="s">
        <v>8671</v>
      </c>
      <c r="E11196" s="422" t="s">
        <v>15229</v>
      </c>
      <c r="F11196" s="438">
        <v>27780000</v>
      </c>
      <c r="G11196" s="423">
        <v>2023</v>
      </c>
      <c r="H11196" s="424">
        <f>VLOOKUP(G11196,[3]잔가율!$F$3:$G$33,2,FALSE)</f>
        <v>0.81</v>
      </c>
      <c r="I11196" s="434">
        <f t="shared" si="174"/>
        <v>22501800</v>
      </c>
    </row>
    <row r="11197" spans="1:9">
      <c r="A11197" s="421">
        <v>11196</v>
      </c>
      <c r="B11197" s="422" t="s">
        <v>15043</v>
      </c>
      <c r="C11197" s="422" t="s">
        <v>7712</v>
      </c>
      <c r="D11197" s="422" t="s">
        <v>8671</v>
      </c>
      <c r="E11197" s="422" t="s">
        <v>15230</v>
      </c>
      <c r="F11197" s="438">
        <v>22350000</v>
      </c>
      <c r="G11197" s="423">
        <v>2023</v>
      </c>
      <c r="H11197" s="424">
        <f>VLOOKUP(G11197,[3]잔가율!$F$3:$G$33,2,FALSE)</f>
        <v>0.81</v>
      </c>
      <c r="I11197" s="434">
        <f t="shared" si="174"/>
        <v>18103500</v>
      </c>
    </row>
    <row r="11198" spans="1:9">
      <c r="A11198" s="421">
        <v>11197</v>
      </c>
      <c r="B11198" s="422" t="s">
        <v>15043</v>
      </c>
      <c r="C11198" s="422" t="s">
        <v>7712</v>
      </c>
      <c r="D11198" s="422" t="s">
        <v>8671</v>
      </c>
      <c r="E11198" s="422" t="s">
        <v>15231</v>
      </c>
      <c r="F11198" s="438">
        <v>27220000</v>
      </c>
      <c r="G11198" s="423">
        <v>2023</v>
      </c>
      <c r="H11198" s="424">
        <f>VLOOKUP(G11198,[3]잔가율!$F$3:$G$33,2,FALSE)</f>
        <v>0.81</v>
      </c>
      <c r="I11198" s="434">
        <f t="shared" si="174"/>
        <v>22048200</v>
      </c>
    </row>
    <row r="11199" spans="1:9">
      <c r="A11199" s="421">
        <v>11198</v>
      </c>
      <c r="B11199" s="422" t="s">
        <v>15043</v>
      </c>
      <c r="C11199" s="422" t="s">
        <v>7712</v>
      </c>
      <c r="D11199" s="422" t="s">
        <v>8671</v>
      </c>
      <c r="E11199" s="422" t="s">
        <v>15232</v>
      </c>
      <c r="F11199" s="438">
        <v>23690000</v>
      </c>
      <c r="G11199" s="423">
        <v>2023</v>
      </c>
      <c r="H11199" s="424">
        <f>VLOOKUP(G11199,[3]잔가율!$F$3:$G$33,2,FALSE)</f>
        <v>0.81</v>
      </c>
      <c r="I11199" s="434">
        <f t="shared" si="174"/>
        <v>19188900</v>
      </c>
    </row>
    <row r="11200" spans="1:9">
      <c r="A11200" s="421">
        <v>11199</v>
      </c>
      <c r="B11200" s="422" t="s">
        <v>15043</v>
      </c>
      <c r="C11200" s="422" t="s">
        <v>7712</v>
      </c>
      <c r="D11200" s="422" t="s">
        <v>8671</v>
      </c>
      <c r="E11200" s="422" t="s">
        <v>15233</v>
      </c>
      <c r="F11200" s="438">
        <v>24810000</v>
      </c>
      <c r="G11200" s="423">
        <v>2023</v>
      </c>
      <c r="H11200" s="424">
        <f>VLOOKUP(G11200,[3]잔가율!$F$3:$G$33,2,FALSE)</f>
        <v>0.81</v>
      </c>
      <c r="I11200" s="434">
        <f t="shared" si="174"/>
        <v>20096100</v>
      </c>
    </row>
    <row r="11201" spans="1:9">
      <c r="A11201" s="421">
        <v>11200</v>
      </c>
      <c r="B11201" s="422" t="s">
        <v>15043</v>
      </c>
      <c r="C11201" s="422" t="s">
        <v>7712</v>
      </c>
      <c r="D11201" s="422" t="s">
        <v>8671</v>
      </c>
      <c r="E11201" s="422" t="s">
        <v>15234</v>
      </c>
      <c r="F11201" s="438">
        <v>28760000</v>
      </c>
      <c r="G11201" s="423">
        <v>2023</v>
      </c>
      <c r="H11201" s="424">
        <f>VLOOKUP(G11201,[3]잔가율!$F$3:$G$33,2,FALSE)</f>
        <v>0.81</v>
      </c>
      <c r="I11201" s="434">
        <f t="shared" si="174"/>
        <v>23295600</v>
      </c>
    </row>
    <row r="11202" spans="1:9">
      <c r="A11202" s="421">
        <v>11201</v>
      </c>
      <c r="B11202" s="422" t="s">
        <v>15043</v>
      </c>
      <c r="C11202" s="422" t="s">
        <v>7712</v>
      </c>
      <c r="D11202" s="422" t="s">
        <v>8671</v>
      </c>
      <c r="E11202" s="422" t="s">
        <v>15235</v>
      </c>
      <c r="F11202" s="438">
        <v>28400000</v>
      </c>
      <c r="G11202" s="423">
        <v>2023</v>
      </c>
      <c r="H11202" s="424">
        <f>VLOOKUP(G11202,[3]잔가율!$F$3:$G$33,2,FALSE)</f>
        <v>0.81</v>
      </c>
      <c r="I11202" s="434">
        <f t="shared" ref="I11202:I11265" si="175">ROUNDDOWN(F11202*H11202,0)</f>
        <v>23004000</v>
      </c>
    </row>
    <row r="11203" spans="1:9">
      <c r="A11203" s="421">
        <v>11202</v>
      </c>
      <c r="B11203" s="422" t="s">
        <v>15043</v>
      </c>
      <c r="C11203" s="422" t="s">
        <v>7712</v>
      </c>
      <c r="D11203" s="422" t="s">
        <v>8671</v>
      </c>
      <c r="E11203" s="422" t="s">
        <v>15236</v>
      </c>
      <c r="F11203" s="438">
        <v>29600000</v>
      </c>
      <c r="G11203" s="423">
        <v>2023</v>
      </c>
      <c r="H11203" s="424">
        <f>VLOOKUP(G11203,[3]잔가율!$F$3:$G$33,2,FALSE)</f>
        <v>0.81</v>
      </c>
      <c r="I11203" s="434">
        <f t="shared" si="175"/>
        <v>23976000</v>
      </c>
    </row>
    <row r="11204" spans="1:9">
      <c r="A11204" s="421">
        <v>11203</v>
      </c>
      <c r="B11204" s="422" t="s">
        <v>15043</v>
      </c>
      <c r="C11204" s="422" t="s">
        <v>7712</v>
      </c>
      <c r="D11204" s="422" t="s">
        <v>8671</v>
      </c>
      <c r="E11204" s="422" t="s">
        <v>15237</v>
      </c>
      <c r="F11204" s="438">
        <v>26320000</v>
      </c>
      <c r="G11204" s="423">
        <v>2023</v>
      </c>
      <c r="H11204" s="424">
        <f>VLOOKUP(G11204,[3]잔가율!$F$3:$G$33,2,FALSE)</f>
        <v>0.81</v>
      </c>
      <c r="I11204" s="434">
        <f t="shared" si="175"/>
        <v>21319200</v>
      </c>
    </row>
    <row r="11205" spans="1:9">
      <c r="A11205" s="421">
        <v>11204</v>
      </c>
      <c r="B11205" s="422" t="s">
        <v>15043</v>
      </c>
      <c r="C11205" s="422" t="s">
        <v>7712</v>
      </c>
      <c r="D11205" s="422" t="s">
        <v>15238</v>
      </c>
      <c r="E11205" s="422" t="s">
        <v>15239</v>
      </c>
      <c r="F11205" s="438">
        <v>38140000</v>
      </c>
      <c r="G11205" s="423">
        <v>2023</v>
      </c>
      <c r="H11205" s="424">
        <f>VLOOKUP(G11205,[3]잔가율!$F$3:$G$33,2,FALSE)</f>
        <v>0.81</v>
      </c>
      <c r="I11205" s="434">
        <f t="shared" si="175"/>
        <v>30893400</v>
      </c>
    </row>
    <row r="11206" spans="1:9">
      <c r="A11206" s="421">
        <v>11205</v>
      </c>
      <c r="B11206" s="422" t="s">
        <v>15043</v>
      </c>
      <c r="C11206" s="422" t="s">
        <v>7712</v>
      </c>
      <c r="D11206" s="422" t="s">
        <v>15238</v>
      </c>
      <c r="E11206" s="422" t="s">
        <v>15240</v>
      </c>
      <c r="F11206" s="438">
        <v>39380000</v>
      </c>
      <c r="G11206" s="423">
        <v>2023</v>
      </c>
      <c r="H11206" s="424">
        <f>VLOOKUP(G11206,[3]잔가율!$F$3:$G$33,2,FALSE)</f>
        <v>0.81</v>
      </c>
      <c r="I11206" s="434">
        <f t="shared" si="175"/>
        <v>31897800</v>
      </c>
    </row>
    <row r="11207" spans="1:9">
      <c r="A11207" s="421">
        <v>11206</v>
      </c>
      <c r="B11207" s="422" t="s">
        <v>15043</v>
      </c>
      <c r="C11207" s="422" t="s">
        <v>7712</v>
      </c>
      <c r="D11207" s="422" t="s">
        <v>15238</v>
      </c>
      <c r="E11207" s="422" t="s">
        <v>15241</v>
      </c>
      <c r="F11207" s="438">
        <v>35720000</v>
      </c>
      <c r="G11207" s="423">
        <v>2023</v>
      </c>
      <c r="H11207" s="424">
        <f>VLOOKUP(G11207,[3]잔가율!$F$3:$G$33,2,FALSE)</f>
        <v>0.81</v>
      </c>
      <c r="I11207" s="434">
        <f t="shared" si="175"/>
        <v>28933200</v>
      </c>
    </row>
    <row r="11208" spans="1:9">
      <c r="A11208" s="421">
        <v>11207</v>
      </c>
      <c r="B11208" s="422" t="s">
        <v>15043</v>
      </c>
      <c r="C11208" s="422" t="s">
        <v>7712</v>
      </c>
      <c r="D11208" s="422" t="s">
        <v>15238</v>
      </c>
      <c r="E11208" s="422" t="s">
        <v>15242</v>
      </c>
      <c r="F11208" s="438">
        <v>39350000</v>
      </c>
      <c r="G11208" s="423">
        <v>2023</v>
      </c>
      <c r="H11208" s="424">
        <f>VLOOKUP(G11208,[3]잔가율!$F$3:$G$33,2,FALSE)</f>
        <v>0.81</v>
      </c>
      <c r="I11208" s="434">
        <f t="shared" si="175"/>
        <v>31873500</v>
      </c>
    </row>
    <row r="11209" spans="1:9">
      <c r="A11209" s="421">
        <v>11208</v>
      </c>
      <c r="B11209" s="426" t="s">
        <v>15043</v>
      </c>
      <c r="C11209" s="426" t="s">
        <v>7712</v>
      </c>
      <c r="D11209" s="426" t="s">
        <v>15238</v>
      </c>
      <c r="E11209" s="426" t="s">
        <v>15243</v>
      </c>
      <c r="F11209" s="441">
        <v>36370000</v>
      </c>
      <c r="G11209" s="423">
        <v>2023</v>
      </c>
      <c r="H11209" s="424">
        <f>VLOOKUP(G11209,[3]잔가율!$F$3:$G$33,2,FALSE)</f>
        <v>0.81</v>
      </c>
      <c r="I11209" s="434">
        <f t="shared" si="175"/>
        <v>29459700</v>
      </c>
    </row>
    <row r="11210" spans="1:9">
      <c r="A11210" s="421">
        <v>11209</v>
      </c>
      <c r="B11210" s="422" t="s">
        <v>15043</v>
      </c>
      <c r="C11210" s="422" t="s">
        <v>7712</v>
      </c>
      <c r="D11210" s="422" t="s">
        <v>15238</v>
      </c>
      <c r="E11210" s="422" t="s">
        <v>15244</v>
      </c>
      <c r="F11210" s="438">
        <v>39430000</v>
      </c>
      <c r="G11210" s="423">
        <v>2023</v>
      </c>
      <c r="H11210" s="424">
        <f>VLOOKUP(G11210,[3]잔가율!$F$3:$G$33,2,FALSE)</f>
        <v>0.81</v>
      </c>
      <c r="I11210" s="434">
        <f t="shared" si="175"/>
        <v>31938300</v>
      </c>
    </row>
    <row r="11211" spans="1:9">
      <c r="A11211" s="421">
        <v>11210</v>
      </c>
      <c r="B11211" s="422" t="s">
        <v>15043</v>
      </c>
      <c r="C11211" s="422" t="s">
        <v>7712</v>
      </c>
      <c r="D11211" s="422" t="s">
        <v>15238</v>
      </c>
      <c r="E11211" s="422" t="s">
        <v>15245</v>
      </c>
      <c r="F11211" s="438">
        <v>37610000</v>
      </c>
      <c r="G11211" s="423">
        <v>2023</v>
      </c>
      <c r="H11211" s="424">
        <f>VLOOKUP(G11211,[3]잔가율!$F$3:$G$33,2,FALSE)</f>
        <v>0.81</v>
      </c>
      <c r="I11211" s="434">
        <f t="shared" si="175"/>
        <v>30464100</v>
      </c>
    </row>
    <row r="11212" spans="1:9">
      <c r="A11212" s="421">
        <v>11211</v>
      </c>
      <c r="B11212" s="422" t="s">
        <v>15043</v>
      </c>
      <c r="C11212" s="422" t="s">
        <v>7712</v>
      </c>
      <c r="D11212" s="422" t="s">
        <v>15238</v>
      </c>
      <c r="E11212" s="422" t="s">
        <v>15246</v>
      </c>
      <c r="F11212" s="438">
        <v>41460000</v>
      </c>
      <c r="G11212" s="423">
        <v>2023</v>
      </c>
      <c r="H11212" s="424">
        <f>VLOOKUP(G11212,[3]잔가율!$F$3:$G$33,2,FALSE)</f>
        <v>0.81</v>
      </c>
      <c r="I11212" s="434">
        <f t="shared" si="175"/>
        <v>33582600</v>
      </c>
    </row>
    <row r="11213" spans="1:9">
      <c r="A11213" s="421">
        <v>11212</v>
      </c>
      <c r="B11213" s="422" t="s">
        <v>15043</v>
      </c>
      <c r="C11213" s="422" t="s">
        <v>7712</v>
      </c>
      <c r="D11213" s="422" t="s">
        <v>15238</v>
      </c>
      <c r="E11213" s="422" t="s">
        <v>15247</v>
      </c>
      <c r="F11213" s="438">
        <v>36350000</v>
      </c>
      <c r="G11213" s="423">
        <v>2023</v>
      </c>
      <c r="H11213" s="424">
        <f>VLOOKUP(G11213,[3]잔가율!$F$3:$G$33,2,FALSE)</f>
        <v>0.81</v>
      </c>
      <c r="I11213" s="434">
        <f t="shared" si="175"/>
        <v>29443500</v>
      </c>
    </row>
    <row r="11214" spans="1:9">
      <c r="A11214" s="421">
        <v>11213</v>
      </c>
      <c r="B11214" s="422" t="s">
        <v>15043</v>
      </c>
      <c r="C11214" s="422" t="s">
        <v>7712</v>
      </c>
      <c r="D11214" s="422" t="s">
        <v>15238</v>
      </c>
      <c r="E11214" s="422" t="s">
        <v>15248</v>
      </c>
      <c r="F11214" s="438">
        <v>40250000</v>
      </c>
      <c r="G11214" s="423">
        <v>2023</v>
      </c>
      <c r="H11214" s="424">
        <f>VLOOKUP(G11214,[3]잔가율!$F$3:$G$33,2,FALSE)</f>
        <v>0.81</v>
      </c>
      <c r="I11214" s="434">
        <f t="shared" si="175"/>
        <v>32602500</v>
      </c>
    </row>
    <row r="11215" spans="1:9">
      <c r="A11215" s="421">
        <v>11214</v>
      </c>
      <c r="B11215" s="422" t="s">
        <v>15043</v>
      </c>
      <c r="C11215" s="422" t="s">
        <v>7712</v>
      </c>
      <c r="D11215" s="422" t="s">
        <v>15238</v>
      </c>
      <c r="E11215" s="422" t="s">
        <v>15249</v>
      </c>
      <c r="F11215" s="438">
        <v>41000000</v>
      </c>
      <c r="G11215" s="423">
        <v>2023</v>
      </c>
      <c r="H11215" s="424">
        <f>VLOOKUP(G11215,[3]잔가율!$F$3:$G$33,2,FALSE)</f>
        <v>0.81</v>
      </c>
      <c r="I11215" s="434">
        <f t="shared" si="175"/>
        <v>33210000</v>
      </c>
    </row>
    <row r="11216" spans="1:9">
      <c r="A11216" s="421">
        <v>11215</v>
      </c>
      <c r="B11216" s="422" t="s">
        <v>15043</v>
      </c>
      <c r="C11216" s="422" t="s">
        <v>7712</v>
      </c>
      <c r="D11216" s="422" t="s">
        <v>15238</v>
      </c>
      <c r="E11216" s="422" t="s">
        <v>15250</v>
      </c>
      <c r="F11216" s="438">
        <v>41300000</v>
      </c>
      <c r="G11216" s="423">
        <v>2023</v>
      </c>
      <c r="H11216" s="424">
        <f>VLOOKUP(G11216,[3]잔가율!$F$3:$G$33,2,FALSE)</f>
        <v>0.81</v>
      </c>
      <c r="I11216" s="434">
        <f t="shared" si="175"/>
        <v>33453000</v>
      </c>
    </row>
    <row r="11217" spans="1:9">
      <c r="A11217" s="421">
        <v>11216</v>
      </c>
      <c r="B11217" s="422" t="s">
        <v>15043</v>
      </c>
      <c r="C11217" s="422" t="s">
        <v>7712</v>
      </c>
      <c r="D11217" s="422" t="s">
        <v>15238</v>
      </c>
      <c r="E11217" s="422" t="s">
        <v>15251</v>
      </c>
      <c r="F11217" s="438">
        <v>41440000</v>
      </c>
      <c r="G11217" s="423">
        <v>2023</v>
      </c>
      <c r="H11217" s="424">
        <f>VLOOKUP(G11217,[3]잔가율!$F$3:$G$33,2,FALSE)</f>
        <v>0.81</v>
      </c>
      <c r="I11217" s="434">
        <f t="shared" si="175"/>
        <v>33566400</v>
      </c>
    </row>
    <row r="11218" spans="1:9">
      <c r="A11218" s="421">
        <v>11217</v>
      </c>
      <c r="B11218" s="422" t="s">
        <v>15043</v>
      </c>
      <c r="C11218" s="422" t="s">
        <v>7712</v>
      </c>
      <c r="D11218" s="422" t="s">
        <v>15238</v>
      </c>
      <c r="E11218" s="422" t="s">
        <v>15252</v>
      </c>
      <c r="F11218" s="438">
        <v>40900000</v>
      </c>
      <c r="G11218" s="423">
        <v>2023</v>
      </c>
      <c r="H11218" s="424">
        <f>VLOOKUP(G11218,[3]잔가율!$F$3:$G$33,2,FALSE)</f>
        <v>0.81</v>
      </c>
      <c r="I11218" s="434">
        <f t="shared" si="175"/>
        <v>33129000</v>
      </c>
    </row>
    <row r="11219" spans="1:9">
      <c r="A11219" s="421">
        <v>11218</v>
      </c>
      <c r="B11219" s="422" t="s">
        <v>15043</v>
      </c>
      <c r="C11219" s="422" t="s">
        <v>7712</v>
      </c>
      <c r="D11219" s="422" t="s">
        <v>15238</v>
      </c>
      <c r="E11219" s="422" t="s">
        <v>15253</v>
      </c>
      <c r="F11219" s="438">
        <v>38520000</v>
      </c>
      <c r="G11219" s="423">
        <v>2023</v>
      </c>
      <c r="H11219" s="424">
        <f>VLOOKUP(G11219,[3]잔가율!$F$3:$G$33,2,FALSE)</f>
        <v>0.81</v>
      </c>
      <c r="I11219" s="434">
        <f t="shared" si="175"/>
        <v>31201200</v>
      </c>
    </row>
    <row r="11220" spans="1:9">
      <c r="A11220" s="421">
        <v>11219</v>
      </c>
      <c r="B11220" s="422" t="s">
        <v>15043</v>
      </c>
      <c r="C11220" s="422" t="s">
        <v>7712</v>
      </c>
      <c r="D11220" s="422" t="s">
        <v>15238</v>
      </c>
      <c r="E11220" s="422" t="s">
        <v>15254</v>
      </c>
      <c r="F11220" s="438">
        <v>39900000</v>
      </c>
      <c r="G11220" s="423">
        <v>2023</v>
      </c>
      <c r="H11220" s="424">
        <f>VLOOKUP(G11220,[3]잔가율!$F$3:$G$33,2,FALSE)</f>
        <v>0.81</v>
      </c>
      <c r="I11220" s="434">
        <f t="shared" si="175"/>
        <v>32319000</v>
      </c>
    </row>
    <row r="11221" spans="1:9">
      <c r="A11221" s="421">
        <v>11220</v>
      </c>
      <c r="B11221" s="422" t="s">
        <v>15043</v>
      </c>
      <c r="C11221" s="422" t="s">
        <v>7712</v>
      </c>
      <c r="D11221" s="422" t="s">
        <v>15238</v>
      </c>
      <c r="E11221" s="422" t="s">
        <v>15255</v>
      </c>
      <c r="F11221" s="438">
        <v>39900000</v>
      </c>
      <c r="G11221" s="423">
        <v>2023</v>
      </c>
      <c r="H11221" s="424">
        <f>VLOOKUP(G11221,[3]잔가율!$F$3:$G$33,2,FALSE)</f>
        <v>0.81</v>
      </c>
      <c r="I11221" s="434">
        <f t="shared" si="175"/>
        <v>32319000</v>
      </c>
    </row>
    <row r="11222" spans="1:9">
      <c r="A11222" s="421">
        <v>11221</v>
      </c>
      <c r="B11222" s="422" t="s">
        <v>15043</v>
      </c>
      <c r="C11222" s="422" t="s">
        <v>7712</v>
      </c>
      <c r="D11222" s="422" t="s">
        <v>15238</v>
      </c>
      <c r="E11222" s="422" t="s">
        <v>15256</v>
      </c>
      <c r="F11222" s="438">
        <v>40080000</v>
      </c>
      <c r="G11222" s="423">
        <v>2023</v>
      </c>
      <c r="H11222" s="424">
        <f>VLOOKUP(G11222,[3]잔가율!$F$3:$G$33,2,FALSE)</f>
        <v>0.81</v>
      </c>
      <c r="I11222" s="434">
        <f t="shared" si="175"/>
        <v>32464800</v>
      </c>
    </row>
    <row r="11223" spans="1:9">
      <c r="A11223" s="421">
        <v>11222</v>
      </c>
      <c r="B11223" s="422" t="s">
        <v>15043</v>
      </c>
      <c r="C11223" s="422" t="s">
        <v>7712</v>
      </c>
      <c r="D11223" s="422" t="s">
        <v>15238</v>
      </c>
      <c r="E11223" s="422" t="s">
        <v>15257</v>
      </c>
      <c r="F11223" s="438">
        <v>39610000</v>
      </c>
      <c r="G11223" s="423">
        <v>2023</v>
      </c>
      <c r="H11223" s="424">
        <f>VLOOKUP(G11223,[3]잔가율!$F$3:$G$33,2,FALSE)</f>
        <v>0.81</v>
      </c>
      <c r="I11223" s="434">
        <f t="shared" si="175"/>
        <v>32084100</v>
      </c>
    </row>
    <row r="11224" spans="1:9">
      <c r="A11224" s="421">
        <v>11223</v>
      </c>
      <c r="B11224" s="422" t="s">
        <v>15043</v>
      </c>
      <c r="C11224" s="422" t="s">
        <v>7712</v>
      </c>
      <c r="D11224" s="422" t="s">
        <v>15258</v>
      </c>
      <c r="E11224" s="422" t="s">
        <v>15259</v>
      </c>
      <c r="F11224" s="438">
        <v>31770000</v>
      </c>
      <c r="G11224" s="423">
        <v>2023</v>
      </c>
      <c r="H11224" s="424">
        <f>VLOOKUP(G11224,[3]잔가율!$F$3:$G$33,2,FALSE)</f>
        <v>0.81</v>
      </c>
      <c r="I11224" s="434">
        <f t="shared" si="175"/>
        <v>25733700</v>
      </c>
    </row>
    <row r="11225" spans="1:9">
      <c r="A11225" s="421">
        <v>11224</v>
      </c>
      <c r="B11225" s="422" t="s">
        <v>15043</v>
      </c>
      <c r="C11225" s="422" t="s">
        <v>7712</v>
      </c>
      <c r="D11225" s="422" t="s">
        <v>15258</v>
      </c>
      <c r="E11225" s="422" t="s">
        <v>15260</v>
      </c>
      <c r="F11225" s="438">
        <v>31920000</v>
      </c>
      <c r="G11225" s="423">
        <v>2023</v>
      </c>
      <c r="H11225" s="424">
        <f>VLOOKUP(G11225,[3]잔가율!$F$3:$G$33,2,FALSE)</f>
        <v>0.81</v>
      </c>
      <c r="I11225" s="434">
        <f t="shared" si="175"/>
        <v>25855200</v>
      </c>
    </row>
    <row r="11226" spans="1:9">
      <c r="A11226" s="421">
        <v>11225</v>
      </c>
      <c r="B11226" s="422" t="s">
        <v>15043</v>
      </c>
      <c r="C11226" s="422" t="s">
        <v>7712</v>
      </c>
      <c r="D11226" s="422" t="s">
        <v>15258</v>
      </c>
      <c r="E11226" s="422" t="s">
        <v>15261</v>
      </c>
      <c r="F11226" s="438">
        <v>30020000</v>
      </c>
      <c r="G11226" s="423">
        <v>2023</v>
      </c>
      <c r="H11226" s="424">
        <f>VLOOKUP(G11226,[3]잔가율!$F$3:$G$33,2,FALSE)</f>
        <v>0.81</v>
      </c>
      <c r="I11226" s="434">
        <f t="shared" si="175"/>
        <v>24316200</v>
      </c>
    </row>
    <row r="11227" spans="1:9">
      <c r="A11227" s="421">
        <v>11226</v>
      </c>
      <c r="B11227" s="422" t="s">
        <v>15043</v>
      </c>
      <c r="C11227" s="422" t="s">
        <v>7712</v>
      </c>
      <c r="D11227" s="422" t="s">
        <v>15258</v>
      </c>
      <c r="E11227" s="422" t="s">
        <v>15262</v>
      </c>
      <c r="F11227" s="438">
        <v>20110000</v>
      </c>
      <c r="G11227" s="423">
        <v>2023</v>
      </c>
      <c r="H11227" s="424">
        <f>VLOOKUP(G11227,[3]잔가율!$F$3:$G$33,2,FALSE)</f>
        <v>0.81</v>
      </c>
      <c r="I11227" s="434">
        <f t="shared" si="175"/>
        <v>16289100</v>
      </c>
    </row>
    <row r="11228" spans="1:9">
      <c r="A11228" s="421">
        <v>11227</v>
      </c>
      <c r="B11228" s="426" t="s">
        <v>15043</v>
      </c>
      <c r="C11228" s="426" t="s">
        <v>7712</v>
      </c>
      <c r="D11228" s="426" t="s">
        <v>15258</v>
      </c>
      <c r="E11228" s="426" t="s">
        <v>15263</v>
      </c>
      <c r="F11228" s="441">
        <v>31350000</v>
      </c>
      <c r="G11228" s="423">
        <v>2023</v>
      </c>
      <c r="H11228" s="424">
        <f>VLOOKUP(G11228,[3]잔가율!$F$3:$G$33,2,FALSE)</f>
        <v>0.81</v>
      </c>
      <c r="I11228" s="434">
        <f t="shared" si="175"/>
        <v>25393500</v>
      </c>
    </row>
    <row r="11229" spans="1:9">
      <c r="A11229" s="421">
        <v>11228</v>
      </c>
      <c r="B11229" s="422" t="s">
        <v>15043</v>
      </c>
      <c r="C11229" s="422" t="s">
        <v>7712</v>
      </c>
      <c r="D11229" s="422" t="s">
        <v>15258</v>
      </c>
      <c r="E11229" s="422" t="s">
        <v>15264</v>
      </c>
      <c r="F11229" s="438">
        <v>30690000</v>
      </c>
      <c r="G11229" s="423">
        <v>2023</v>
      </c>
      <c r="H11229" s="424">
        <f>VLOOKUP(G11229,[3]잔가율!$F$3:$G$33,2,FALSE)</f>
        <v>0.81</v>
      </c>
      <c r="I11229" s="434">
        <f t="shared" si="175"/>
        <v>24858900</v>
      </c>
    </row>
    <row r="11230" spans="1:9">
      <c r="A11230" s="421">
        <v>11229</v>
      </c>
      <c r="B11230" s="422" t="s">
        <v>15043</v>
      </c>
      <c r="C11230" s="422" t="s">
        <v>7712</v>
      </c>
      <c r="D11230" s="422" t="s">
        <v>15258</v>
      </c>
      <c r="E11230" s="422" t="s">
        <v>15265</v>
      </c>
      <c r="F11230" s="438">
        <v>28610000</v>
      </c>
      <c r="G11230" s="423">
        <v>2023</v>
      </c>
      <c r="H11230" s="424">
        <f>VLOOKUP(G11230,[3]잔가율!$F$3:$G$33,2,FALSE)</f>
        <v>0.81</v>
      </c>
      <c r="I11230" s="434">
        <f t="shared" si="175"/>
        <v>23174100</v>
      </c>
    </row>
    <row r="11231" spans="1:9">
      <c r="A11231" s="421">
        <v>11230</v>
      </c>
      <c r="B11231" s="426" t="s">
        <v>15043</v>
      </c>
      <c r="C11231" s="426" t="s">
        <v>7712</v>
      </c>
      <c r="D11231" s="426" t="s">
        <v>15258</v>
      </c>
      <c r="E11231" s="426" t="s">
        <v>15266</v>
      </c>
      <c r="F11231" s="441">
        <v>30290000</v>
      </c>
      <c r="G11231" s="423">
        <v>2023</v>
      </c>
      <c r="H11231" s="424">
        <f>VLOOKUP(G11231,[3]잔가율!$F$3:$G$33,2,FALSE)</f>
        <v>0.81</v>
      </c>
      <c r="I11231" s="434">
        <f t="shared" si="175"/>
        <v>24534900</v>
      </c>
    </row>
    <row r="11232" spans="1:9">
      <c r="A11232" s="421">
        <v>11231</v>
      </c>
      <c r="B11232" s="422" t="s">
        <v>15043</v>
      </c>
      <c r="C11232" s="422" t="s">
        <v>7712</v>
      </c>
      <c r="D11232" s="422" t="s">
        <v>15258</v>
      </c>
      <c r="E11232" s="422" t="s">
        <v>15267</v>
      </c>
      <c r="F11232" s="438">
        <v>27280000</v>
      </c>
      <c r="G11232" s="423">
        <v>2023</v>
      </c>
      <c r="H11232" s="424">
        <f>VLOOKUP(G11232,[3]잔가율!$F$3:$G$33,2,FALSE)</f>
        <v>0.81</v>
      </c>
      <c r="I11232" s="434">
        <f t="shared" si="175"/>
        <v>22096800</v>
      </c>
    </row>
    <row r="11233" spans="1:9">
      <c r="A11233" s="421">
        <v>11232</v>
      </c>
      <c r="B11233" s="422" t="s">
        <v>15043</v>
      </c>
      <c r="C11233" s="422" t="s">
        <v>7712</v>
      </c>
      <c r="D11233" s="422" t="s">
        <v>15258</v>
      </c>
      <c r="E11233" s="422" t="s">
        <v>15268</v>
      </c>
      <c r="F11233" s="438">
        <v>31190000</v>
      </c>
      <c r="G11233" s="423">
        <v>2023</v>
      </c>
      <c r="H11233" s="424">
        <f>VLOOKUP(G11233,[3]잔가율!$F$3:$G$33,2,FALSE)</f>
        <v>0.81</v>
      </c>
      <c r="I11233" s="434">
        <f t="shared" si="175"/>
        <v>25263900</v>
      </c>
    </row>
    <row r="11234" spans="1:9">
      <c r="A11234" s="421">
        <v>11233</v>
      </c>
      <c r="B11234" s="422" t="s">
        <v>15043</v>
      </c>
      <c r="C11234" s="422" t="s">
        <v>7712</v>
      </c>
      <c r="D11234" s="422" t="s">
        <v>15258</v>
      </c>
      <c r="E11234" s="422" t="s">
        <v>15269</v>
      </c>
      <c r="F11234" s="438">
        <v>33200000</v>
      </c>
      <c r="G11234" s="423">
        <v>2023</v>
      </c>
      <c r="H11234" s="424">
        <f>VLOOKUP(G11234,[3]잔가율!$F$3:$G$33,2,FALSE)</f>
        <v>0.81</v>
      </c>
      <c r="I11234" s="434">
        <f t="shared" si="175"/>
        <v>26892000</v>
      </c>
    </row>
    <row r="11235" spans="1:9">
      <c r="A11235" s="421">
        <v>11234</v>
      </c>
      <c r="B11235" s="422" t="s">
        <v>15043</v>
      </c>
      <c r="C11235" s="422" t="s">
        <v>7712</v>
      </c>
      <c r="D11235" s="422" t="s">
        <v>15258</v>
      </c>
      <c r="E11235" s="422" t="s">
        <v>15270</v>
      </c>
      <c r="F11235" s="438">
        <v>32800000</v>
      </c>
      <c r="G11235" s="423">
        <v>2023</v>
      </c>
      <c r="H11235" s="424">
        <f>VLOOKUP(G11235,[3]잔가율!$F$3:$G$33,2,FALSE)</f>
        <v>0.81</v>
      </c>
      <c r="I11235" s="434">
        <f t="shared" si="175"/>
        <v>26568000</v>
      </c>
    </row>
    <row r="11236" spans="1:9">
      <c r="A11236" s="421">
        <v>11235</v>
      </c>
      <c r="B11236" s="422" t="s">
        <v>15043</v>
      </c>
      <c r="C11236" s="422" t="s">
        <v>7712</v>
      </c>
      <c r="D11236" s="422" t="s">
        <v>15258</v>
      </c>
      <c r="E11236" s="422" t="s">
        <v>15271</v>
      </c>
      <c r="F11236" s="438">
        <v>32990000</v>
      </c>
      <c r="G11236" s="423">
        <v>2023</v>
      </c>
      <c r="H11236" s="424">
        <f>VLOOKUP(G11236,[3]잔가율!$F$3:$G$33,2,FALSE)</f>
        <v>0.81</v>
      </c>
      <c r="I11236" s="434">
        <f t="shared" si="175"/>
        <v>26721900</v>
      </c>
    </row>
    <row r="11237" spans="1:9">
      <c r="A11237" s="421">
        <v>11236</v>
      </c>
      <c r="B11237" s="426" t="s">
        <v>15043</v>
      </c>
      <c r="C11237" s="426" t="s">
        <v>7712</v>
      </c>
      <c r="D11237" s="426" t="s">
        <v>15258</v>
      </c>
      <c r="E11237" s="426" t="s">
        <v>15272</v>
      </c>
      <c r="F11237" s="441">
        <v>32830000</v>
      </c>
      <c r="G11237" s="423">
        <v>2023</v>
      </c>
      <c r="H11237" s="424">
        <f>VLOOKUP(G11237,[3]잔가율!$F$3:$G$33,2,FALSE)</f>
        <v>0.81</v>
      </c>
      <c r="I11237" s="434">
        <f t="shared" si="175"/>
        <v>26592300</v>
      </c>
    </row>
    <row r="11238" spans="1:9">
      <c r="A11238" s="421">
        <v>11237</v>
      </c>
      <c r="B11238" s="422" t="s">
        <v>15043</v>
      </c>
      <c r="C11238" s="422" t="s">
        <v>7712</v>
      </c>
      <c r="D11238" s="422" t="s">
        <v>15258</v>
      </c>
      <c r="E11238" s="422" t="s">
        <v>15273</v>
      </c>
      <c r="F11238" s="438">
        <v>32670000</v>
      </c>
      <c r="G11238" s="423">
        <v>2023</v>
      </c>
      <c r="H11238" s="424">
        <f>VLOOKUP(G11238,[3]잔가율!$F$3:$G$33,2,FALSE)</f>
        <v>0.81</v>
      </c>
      <c r="I11238" s="434">
        <f t="shared" si="175"/>
        <v>26462700</v>
      </c>
    </row>
    <row r="11239" spans="1:9">
      <c r="A11239" s="421">
        <v>11238</v>
      </c>
      <c r="B11239" s="422" t="s">
        <v>15043</v>
      </c>
      <c r="C11239" s="422" t="s">
        <v>7712</v>
      </c>
      <c r="D11239" s="422" t="s">
        <v>15258</v>
      </c>
      <c r="E11239" s="422" t="s">
        <v>15274</v>
      </c>
      <c r="F11239" s="438">
        <v>25540000</v>
      </c>
      <c r="G11239" s="423">
        <v>2023</v>
      </c>
      <c r="H11239" s="424">
        <f>VLOOKUP(G11239,[3]잔가율!$F$3:$G$33,2,FALSE)</f>
        <v>0.81</v>
      </c>
      <c r="I11239" s="434">
        <f t="shared" si="175"/>
        <v>20687400</v>
      </c>
    </row>
    <row r="11240" spans="1:9">
      <c r="A11240" s="421">
        <v>11239</v>
      </c>
      <c r="B11240" s="422" t="s">
        <v>15043</v>
      </c>
      <c r="C11240" s="422" t="s">
        <v>7712</v>
      </c>
      <c r="D11240" s="422" t="s">
        <v>15258</v>
      </c>
      <c r="E11240" s="422" t="s">
        <v>15275</v>
      </c>
      <c r="F11240" s="438">
        <v>30590000</v>
      </c>
      <c r="G11240" s="423">
        <v>2023</v>
      </c>
      <c r="H11240" s="424">
        <f>VLOOKUP(G11240,[3]잔가율!$F$3:$G$33,2,FALSE)</f>
        <v>0.81</v>
      </c>
      <c r="I11240" s="434">
        <f t="shared" si="175"/>
        <v>24777900</v>
      </c>
    </row>
    <row r="11241" spans="1:9">
      <c r="A11241" s="421">
        <v>11240</v>
      </c>
      <c r="B11241" s="422" t="s">
        <v>15043</v>
      </c>
      <c r="C11241" s="422" t="s">
        <v>7712</v>
      </c>
      <c r="D11241" s="422" t="s">
        <v>15258</v>
      </c>
      <c r="E11241" s="422" t="s">
        <v>15276</v>
      </c>
      <c r="F11241" s="438">
        <v>31100000</v>
      </c>
      <c r="G11241" s="423">
        <v>2023</v>
      </c>
      <c r="H11241" s="424">
        <f>VLOOKUP(G11241,[3]잔가율!$F$3:$G$33,2,FALSE)</f>
        <v>0.81</v>
      </c>
      <c r="I11241" s="434">
        <f t="shared" si="175"/>
        <v>25191000</v>
      </c>
    </row>
    <row r="11242" spans="1:9">
      <c r="A11242" s="421">
        <v>11241</v>
      </c>
      <c r="B11242" s="422" t="s">
        <v>15043</v>
      </c>
      <c r="C11242" s="422" t="s">
        <v>7712</v>
      </c>
      <c r="D11242" s="422" t="s">
        <v>15258</v>
      </c>
      <c r="E11242" s="422" t="s">
        <v>15277</v>
      </c>
      <c r="F11242" s="438">
        <v>31200000</v>
      </c>
      <c r="G11242" s="423">
        <v>2023</v>
      </c>
      <c r="H11242" s="424">
        <f>VLOOKUP(G11242,[3]잔가율!$F$3:$G$33,2,FALSE)</f>
        <v>0.81</v>
      </c>
      <c r="I11242" s="434">
        <f t="shared" si="175"/>
        <v>25272000</v>
      </c>
    </row>
    <row r="11243" spans="1:9">
      <c r="A11243" s="421">
        <v>11242</v>
      </c>
      <c r="B11243" s="422" t="s">
        <v>15043</v>
      </c>
      <c r="C11243" s="422" t="s">
        <v>7712</v>
      </c>
      <c r="D11243" s="422" t="s">
        <v>15258</v>
      </c>
      <c r="E11243" s="422" t="s">
        <v>15278</v>
      </c>
      <c r="F11243" s="438">
        <v>31700000</v>
      </c>
      <c r="G11243" s="423">
        <v>2023</v>
      </c>
      <c r="H11243" s="424">
        <f>VLOOKUP(G11243,[3]잔가율!$F$3:$G$33,2,FALSE)</f>
        <v>0.81</v>
      </c>
      <c r="I11243" s="434">
        <f t="shared" si="175"/>
        <v>25677000</v>
      </c>
    </row>
    <row r="11244" spans="1:9">
      <c r="A11244" s="421">
        <v>11243</v>
      </c>
      <c r="B11244" s="426" t="s">
        <v>15043</v>
      </c>
      <c r="C11244" s="426" t="s">
        <v>7712</v>
      </c>
      <c r="D11244" s="426" t="s">
        <v>15258</v>
      </c>
      <c r="E11244" s="426" t="s">
        <v>15279</v>
      </c>
      <c r="F11244" s="441">
        <v>31670000</v>
      </c>
      <c r="G11244" s="423">
        <v>2023</v>
      </c>
      <c r="H11244" s="424">
        <f>VLOOKUP(G11244,[3]잔가율!$F$3:$G$33,2,FALSE)</f>
        <v>0.81</v>
      </c>
      <c r="I11244" s="434">
        <f t="shared" si="175"/>
        <v>25652700</v>
      </c>
    </row>
    <row r="11245" spans="1:9">
      <c r="A11245" s="421">
        <v>11244</v>
      </c>
      <c r="B11245" s="422" t="s">
        <v>15043</v>
      </c>
      <c r="C11245" s="422" t="s">
        <v>7712</v>
      </c>
      <c r="D11245" s="422" t="s">
        <v>15258</v>
      </c>
      <c r="E11245" s="422" t="s">
        <v>15280</v>
      </c>
      <c r="F11245" s="438">
        <v>31480000</v>
      </c>
      <c r="G11245" s="423">
        <v>2023</v>
      </c>
      <c r="H11245" s="424">
        <f>VLOOKUP(G11245,[3]잔가율!$F$3:$G$33,2,FALSE)</f>
        <v>0.81</v>
      </c>
      <c r="I11245" s="434">
        <f t="shared" si="175"/>
        <v>25498800</v>
      </c>
    </row>
    <row r="11246" spans="1:9">
      <c r="A11246" s="421">
        <v>11245</v>
      </c>
      <c r="B11246" s="422" t="s">
        <v>15043</v>
      </c>
      <c r="C11246" s="422" t="s">
        <v>7712</v>
      </c>
      <c r="D11246" s="422" t="s">
        <v>15281</v>
      </c>
      <c r="E11246" s="422" t="s">
        <v>15282</v>
      </c>
      <c r="F11246" s="438">
        <v>30300000</v>
      </c>
      <c r="G11246" s="423">
        <v>2023</v>
      </c>
      <c r="H11246" s="424">
        <f>VLOOKUP(G11246,[3]잔가율!$F$3:$G$33,2,FALSE)</f>
        <v>0.81</v>
      </c>
      <c r="I11246" s="434">
        <f t="shared" si="175"/>
        <v>24543000</v>
      </c>
    </row>
    <row r="11247" spans="1:9">
      <c r="A11247" s="421">
        <v>11246</v>
      </c>
      <c r="B11247" s="422" t="s">
        <v>15043</v>
      </c>
      <c r="C11247" s="422" t="s">
        <v>7712</v>
      </c>
      <c r="D11247" s="422" t="s">
        <v>15281</v>
      </c>
      <c r="E11247" s="422" t="s">
        <v>15283</v>
      </c>
      <c r="F11247" s="438">
        <v>40190000</v>
      </c>
      <c r="G11247" s="423">
        <v>2023</v>
      </c>
      <c r="H11247" s="424">
        <f>VLOOKUP(G11247,[3]잔가율!$F$3:$G$33,2,FALSE)</f>
        <v>0.81</v>
      </c>
      <c r="I11247" s="434">
        <f t="shared" si="175"/>
        <v>32553900</v>
      </c>
    </row>
    <row r="11248" spans="1:9">
      <c r="A11248" s="421">
        <v>11247</v>
      </c>
      <c r="B11248" s="426" t="s">
        <v>15043</v>
      </c>
      <c r="C11248" s="426" t="s">
        <v>7712</v>
      </c>
      <c r="D11248" s="426" t="s">
        <v>15284</v>
      </c>
      <c r="E11248" s="426" t="s">
        <v>15285</v>
      </c>
      <c r="F11248" s="441">
        <v>12960000</v>
      </c>
      <c r="G11248" s="423">
        <v>2023</v>
      </c>
      <c r="H11248" s="424">
        <f>VLOOKUP(G11248,[3]잔가율!$F$3:$G$33,2,FALSE)</f>
        <v>0.81</v>
      </c>
      <c r="I11248" s="434">
        <f t="shared" si="175"/>
        <v>10497600</v>
      </c>
    </row>
    <row r="11249" spans="1:9">
      <c r="A11249" s="421">
        <v>11248</v>
      </c>
      <c r="B11249" s="422" t="s">
        <v>15043</v>
      </c>
      <c r="C11249" s="422" t="s">
        <v>7712</v>
      </c>
      <c r="D11249" s="422" t="s">
        <v>15286</v>
      </c>
      <c r="E11249" s="422" t="s">
        <v>15287</v>
      </c>
      <c r="F11249" s="438">
        <v>16130000</v>
      </c>
      <c r="G11249" s="423">
        <v>2023</v>
      </c>
      <c r="H11249" s="424">
        <f>VLOOKUP(G11249,[3]잔가율!$F$3:$G$33,2,FALSE)</f>
        <v>0.81</v>
      </c>
      <c r="I11249" s="434">
        <f t="shared" si="175"/>
        <v>13065300</v>
      </c>
    </row>
    <row r="11250" spans="1:9">
      <c r="A11250" s="421">
        <v>11249</v>
      </c>
      <c r="B11250" s="422" t="s">
        <v>15043</v>
      </c>
      <c r="C11250" s="422" t="s">
        <v>7712</v>
      </c>
      <c r="D11250" s="422" t="s">
        <v>15288</v>
      </c>
      <c r="E11250" s="422" t="s">
        <v>15289</v>
      </c>
      <c r="F11250" s="438">
        <v>12620000</v>
      </c>
      <c r="G11250" s="423">
        <v>2023</v>
      </c>
      <c r="H11250" s="424">
        <f>VLOOKUP(G11250,[3]잔가율!$F$3:$G$33,2,FALSE)</f>
        <v>0.81</v>
      </c>
      <c r="I11250" s="434">
        <f t="shared" si="175"/>
        <v>10222200</v>
      </c>
    </row>
    <row r="11251" spans="1:9">
      <c r="A11251" s="421">
        <v>11250</v>
      </c>
      <c r="B11251" s="422" t="s">
        <v>15043</v>
      </c>
      <c r="C11251" s="422" t="s">
        <v>7712</v>
      </c>
      <c r="D11251" s="422" t="s">
        <v>15288</v>
      </c>
      <c r="E11251" s="422" t="s">
        <v>15290</v>
      </c>
      <c r="F11251" s="438">
        <v>13130000</v>
      </c>
      <c r="G11251" s="423">
        <v>2023</v>
      </c>
      <c r="H11251" s="424">
        <f>VLOOKUP(G11251,[3]잔가율!$F$3:$G$33,2,FALSE)</f>
        <v>0.81</v>
      </c>
      <c r="I11251" s="434">
        <f t="shared" si="175"/>
        <v>10635300</v>
      </c>
    </row>
    <row r="11252" spans="1:9">
      <c r="A11252" s="421">
        <v>11251</v>
      </c>
      <c r="B11252" s="422" t="s">
        <v>15043</v>
      </c>
      <c r="C11252" s="422" t="s">
        <v>7712</v>
      </c>
      <c r="D11252" s="422" t="s">
        <v>15288</v>
      </c>
      <c r="E11252" s="422" t="s">
        <v>15291</v>
      </c>
      <c r="F11252" s="438">
        <v>14150000</v>
      </c>
      <c r="G11252" s="423">
        <v>2023</v>
      </c>
      <c r="H11252" s="424">
        <f>VLOOKUP(G11252,[3]잔가율!$F$3:$G$33,2,FALSE)</f>
        <v>0.81</v>
      </c>
      <c r="I11252" s="434">
        <f t="shared" si="175"/>
        <v>11461500</v>
      </c>
    </row>
    <row r="11253" spans="1:9">
      <c r="A11253" s="421">
        <v>11252</v>
      </c>
      <c r="B11253" s="422" t="s">
        <v>15043</v>
      </c>
      <c r="C11253" s="422" t="s">
        <v>7712</v>
      </c>
      <c r="D11253" s="422" t="s">
        <v>15288</v>
      </c>
      <c r="E11253" s="422" t="s">
        <v>15292</v>
      </c>
      <c r="F11253" s="438">
        <v>14900000</v>
      </c>
      <c r="G11253" s="423">
        <v>2023</v>
      </c>
      <c r="H11253" s="424">
        <f>VLOOKUP(G11253,[3]잔가율!$F$3:$G$33,2,FALSE)</f>
        <v>0.81</v>
      </c>
      <c r="I11253" s="434">
        <f t="shared" si="175"/>
        <v>12069000</v>
      </c>
    </row>
    <row r="11254" spans="1:9">
      <c r="A11254" s="421">
        <v>11253</v>
      </c>
      <c r="B11254" s="422" t="s">
        <v>15043</v>
      </c>
      <c r="C11254" s="422" t="s">
        <v>7712</v>
      </c>
      <c r="D11254" s="422" t="s">
        <v>15288</v>
      </c>
      <c r="E11254" s="422" t="s">
        <v>15293</v>
      </c>
      <c r="F11254" s="438">
        <v>15640000</v>
      </c>
      <c r="G11254" s="423">
        <v>2023</v>
      </c>
      <c r="H11254" s="424">
        <f>VLOOKUP(G11254,[3]잔가율!$F$3:$G$33,2,FALSE)</f>
        <v>0.81</v>
      </c>
      <c r="I11254" s="434">
        <f t="shared" si="175"/>
        <v>12668400</v>
      </c>
    </row>
    <row r="11255" spans="1:9">
      <c r="A11255" s="421">
        <v>11254</v>
      </c>
      <c r="B11255" s="422" t="s">
        <v>15043</v>
      </c>
      <c r="C11255" s="422" t="s">
        <v>7712</v>
      </c>
      <c r="D11255" s="422" t="s">
        <v>15288</v>
      </c>
      <c r="E11255" s="422" t="s">
        <v>15294</v>
      </c>
      <c r="F11255" s="438">
        <v>15340000</v>
      </c>
      <c r="G11255" s="423">
        <v>2023</v>
      </c>
      <c r="H11255" s="424">
        <f>VLOOKUP(G11255,[3]잔가율!$F$3:$G$33,2,FALSE)</f>
        <v>0.81</v>
      </c>
      <c r="I11255" s="434">
        <f t="shared" si="175"/>
        <v>12425400</v>
      </c>
    </row>
    <row r="11256" spans="1:9">
      <c r="A11256" s="421">
        <v>11255</v>
      </c>
      <c r="B11256" s="426" t="s">
        <v>15043</v>
      </c>
      <c r="C11256" s="426" t="s">
        <v>7712</v>
      </c>
      <c r="D11256" s="426" t="s">
        <v>1991</v>
      </c>
      <c r="E11256" s="426" t="s">
        <v>15295</v>
      </c>
      <c r="F11256" s="441">
        <v>29430000</v>
      </c>
      <c r="G11256" s="423">
        <v>2023</v>
      </c>
      <c r="H11256" s="424">
        <f>VLOOKUP(G11256,[3]잔가율!$F$3:$G$33,2,FALSE)</f>
        <v>0.81</v>
      </c>
      <c r="I11256" s="434">
        <f t="shared" si="175"/>
        <v>23838300</v>
      </c>
    </row>
    <row r="11257" spans="1:9">
      <c r="A11257" s="421">
        <v>11256</v>
      </c>
      <c r="B11257" s="426" t="s">
        <v>15043</v>
      </c>
      <c r="C11257" s="426" t="s">
        <v>7712</v>
      </c>
      <c r="D11257" s="426" t="s">
        <v>1991</v>
      </c>
      <c r="E11257" s="426" t="s">
        <v>15296</v>
      </c>
      <c r="F11257" s="441">
        <v>33280000</v>
      </c>
      <c r="G11257" s="423">
        <v>2023</v>
      </c>
      <c r="H11257" s="424">
        <f>VLOOKUP(G11257,[3]잔가율!$F$3:$G$33,2,FALSE)</f>
        <v>0.81</v>
      </c>
      <c r="I11257" s="434">
        <f t="shared" si="175"/>
        <v>26956800</v>
      </c>
    </row>
    <row r="11258" spans="1:9">
      <c r="A11258" s="421">
        <v>11257</v>
      </c>
      <c r="B11258" s="426" t="s">
        <v>15043</v>
      </c>
      <c r="C11258" s="426" t="s">
        <v>7712</v>
      </c>
      <c r="D11258" s="426" t="s">
        <v>1991</v>
      </c>
      <c r="E11258" s="426" t="s">
        <v>15297</v>
      </c>
      <c r="F11258" s="441">
        <v>34690000</v>
      </c>
      <c r="G11258" s="423">
        <v>2023</v>
      </c>
      <c r="H11258" s="424">
        <f>VLOOKUP(G11258,[3]잔가율!$F$3:$G$33,2,FALSE)</f>
        <v>0.81</v>
      </c>
      <c r="I11258" s="434">
        <f t="shared" si="175"/>
        <v>28098900</v>
      </c>
    </row>
    <row r="11259" spans="1:9">
      <c r="A11259" s="421">
        <v>11258</v>
      </c>
      <c r="B11259" s="426" t="s">
        <v>15043</v>
      </c>
      <c r="C11259" s="426" t="s">
        <v>7712</v>
      </c>
      <c r="D11259" s="426" t="s">
        <v>1991</v>
      </c>
      <c r="E11259" s="426" t="s">
        <v>15298</v>
      </c>
      <c r="F11259" s="441">
        <v>36220000</v>
      </c>
      <c r="G11259" s="423">
        <v>2023</v>
      </c>
      <c r="H11259" s="424">
        <f>VLOOKUP(G11259,[3]잔가율!$F$3:$G$33,2,FALSE)</f>
        <v>0.81</v>
      </c>
      <c r="I11259" s="434">
        <f t="shared" si="175"/>
        <v>29338200</v>
      </c>
    </row>
    <row r="11260" spans="1:9">
      <c r="A11260" s="421">
        <v>11259</v>
      </c>
      <c r="B11260" s="426" t="s">
        <v>15043</v>
      </c>
      <c r="C11260" s="426" t="s">
        <v>7712</v>
      </c>
      <c r="D11260" s="426" t="s">
        <v>1991</v>
      </c>
      <c r="E11260" s="426" t="s">
        <v>15299</v>
      </c>
      <c r="F11260" s="441">
        <v>37260000</v>
      </c>
      <c r="G11260" s="423">
        <v>2023</v>
      </c>
      <c r="H11260" s="424">
        <f>VLOOKUP(G11260,[3]잔가율!$F$3:$G$33,2,FALSE)</f>
        <v>0.81</v>
      </c>
      <c r="I11260" s="434">
        <f t="shared" si="175"/>
        <v>30180600</v>
      </c>
    </row>
    <row r="11261" spans="1:9">
      <c r="A11261" s="421">
        <v>11260</v>
      </c>
      <c r="B11261" s="426" t="s">
        <v>15043</v>
      </c>
      <c r="C11261" s="426" t="s">
        <v>7712</v>
      </c>
      <c r="D11261" s="426" t="s">
        <v>1991</v>
      </c>
      <c r="E11261" s="426" t="s">
        <v>15300</v>
      </c>
      <c r="F11261" s="441">
        <v>38580000</v>
      </c>
      <c r="G11261" s="423">
        <v>2023</v>
      </c>
      <c r="H11261" s="424">
        <f>VLOOKUP(G11261,[3]잔가율!$F$3:$G$33,2,FALSE)</f>
        <v>0.81</v>
      </c>
      <c r="I11261" s="434">
        <f t="shared" si="175"/>
        <v>31249800</v>
      </c>
    </row>
    <row r="11262" spans="1:9">
      <c r="A11262" s="421">
        <v>11261</v>
      </c>
      <c r="B11262" s="426" t="s">
        <v>15043</v>
      </c>
      <c r="C11262" s="426" t="s">
        <v>7712</v>
      </c>
      <c r="D11262" s="426" t="s">
        <v>1991</v>
      </c>
      <c r="E11262" s="426" t="s">
        <v>15301</v>
      </c>
      <c r="F11262" s="441">
        <v>30070000</v>
      </c>
      <c r="G11262" s="423">
        <v>2023</v>
      </c>
      <c r="H11262" s="424">
        <f>VLOOKUP(G11262,[3]잔가율!$F$3:$G$33,2,FALSE)</f>
        <v>0.81</v>
      </c>
      <c r="I11262" s="434">
        <f t="shared" si="175"/>
        <v>24356700</v>
      </c>
    </row>
    <row r="11263" spans="1:9">
      <c r="A11263" s="421">
        <v>11262</v>
      </c>
      <c r="B11263" s="426" t="s">
        <v>15043</v>
      </c>
      <c r="C11263" s="426" t="s">
        <v>7712</v>
      </c>
      <c r="D11263" s="426" t="s">
        <v>1991</v>
      </c>
      <c r="E11263" s="426" t="s">
        <v>15302</v>
      </c>
      <c r="F11263" s="441">
        <v>35230000</v>
      </c>
      <c r="G11263" s="423">
        <v>2023</v>
      </c>
      <c r="H11263" s="424">
        <f>VLOOKUP(G11263,[3]잔가율!$F$3:$G$33,2,FALSE)</f>
        <v>0.81</v>
      </c>
      <c r="I11263" s="434">
        <f t="shared" si="175"/>
        <v>28536300</v>
      </c>
    </row>
    <row r="11264" spans="1:9">
      <c r="A11264" s="421">
        <v>11263</v>
      </c>
      <c r="B11264" s="426" t="s">
        <v>15043</v>
      </c>
      <c r="C11264" s="426" t="s">
        <v>7712</v>
      </c>
      <c r="D11264" s="426" t="s">
        <v>1991</v>
      </c>
      <c r="E11264" s="426" t="s">
        <v>15303</v>
      </c>
      <c r="F11264" s="441">
        <v>36000000</v>
      </c>
      <c r="G11264" s="423">
        <v>2023</v>
      </c>
      <c r="H11264" s="424">
        <f>VLOOKUP(G11264,[3]잔가율!$F$3:$G$33,2,FALSE)</f>
        <v>0.81</v>
      </c>
      <c r="I11264" s="434">
        <f t="shared" si="175"/>
        <v>29160000</v>
      </c>
    </row>
    <row r="11265" spans="1:9">
      <c r="A11265" s="421">
        <v>11264</v>
      </c>
      <c r="B11265" s="426" t="s">
        <v>15043</v>
      </c>
      <c r="C11265" s="426" t="s">
        <v>7712</v>
      </c>
      <c r="D11265" s="426" t="s">
        <v>1991</v>
      </c>
      <c r="E11265" s="426" t="s">
        <v>15304</v>
      </c>
      <c r="F11265" s="441">
        <v>37720000</v>
      </c>
      <c r="G11265" s="423">
        <v>2023</v>
      </c>
      <c r="H11265" s="424">
        <f>VLOOKUP(G11265,[3]잔가율!$F$3:$G$33,2,FALSE)</f>
        <v>0.81</v>
      </c>
      <c r="I11265" s="434">
        <f t="shared" si="175"/>
        <v>30553200</v>
      </c>
    </row>
    <row r="11266" spans="1:9">
      <c r="A11266" s="421">
        <v>11265</v>
      </c>
      <c r="B11266" s="426" t="s">
        <v>15043</v>
      </c>
      <c r="C11266" s="426" t="s">
        <v>7712</v>
      </c>
      <c r="D11266" s="426" t="s">
        <v>1991</v>
      </c>
      <c r="E11266" s="426" t="s">
        <v>15305</v>
      </c>
      <c r="F11266" s="441">
        <v>39060000</v>
      </c>
      <c r="G11266" s="423">
        <v>2023</v>
      </c>
      <c r="H11266" s="424">
        <f>VLOOKUP(G11266,[3]잔가율!$F$3:$G$33,2,FALSE)</f>
        <v>0.81</v>
      </c>
      <c r="I11266" s="434">
        <f t="shared" ref="I11266:I11329" si="176">ROUNDDOWN(F11266*H11266,0)</f>
        <v>31638600</v>
      </c>
    </row>
    <row r="11267" spans="1:9">
      <c r="A11267" s="421">
        <v>11266</v>
      </c>
      <c r="B11267" s="313" t="s">
        <v>15043</v>
      </c>
      <c r="C11267" s="313" t="s">
        <v>7712</v>
      </c>
      <c r="D11267" s="313" t="s">
        <v>1991</v>
      </c>
      <c r="E11267" s="313" t="s">
        <v>15306</v>
      </c>
      <c r="F11267" s="446">
        <v>32930000</v>
      </c>
      <c r="G11267" s="423">
        <v>2023</v>
      </c>
      <c r="H11267" s="424">
        <f>VLOOKUP(G11267,[3]잔가율!$F$3:$G$33,2,FALSE)</f>
        <v>0.81</v>
      </c>
      <c r="I11267" s="434">
        <f t="shared" si="176"/>
        <v>26673300</v>
      </c>
    </row>
    <row r="11268" spans="1:9">
      <c r="A11268" s="421">
        <v>11267</v>
      </c>
      <c r="B11268" s="313" t="s">
        <v>15043</v>
      </c>
      <c r="C11268" s="313" t="s">
        <v>7712</v>
      </c>
      <c r="D11268" s="313" t="s">
        <v>1991</v>
      </c>
      <c r="E11268" s="313" t="s">
        <v>15307</v>
      </c>
      <c r="F11268" s="446">
        <v>34470000</v>
      </c>
      <c r="G11268" s="423">
        <v>2023</v>
      </c>
      <c r="H11268" s="424">
        <f>VLOOKUP(G11268,[3]잔가율!$F$3:$G$33,2,FALSE)</f>
        <v>0.81</v>
      </c>
      <c r="I11268" s="434">
        <f t="shared" si="176"/>
        <v>27920700</v>
      </c>
    </row>
    <row r="11269" spans="1:9">
      <c r="A11269" s="421">
        <v>11268</v>
      </c>
      <c r="B11269" s="313" t="s">
        <v>15043</v>
      </c>
      <c r="C11269" s="313" t="s">
        <v>7712</v>
      </c>
      <c r="D11269" s="313" t="s">
        <v>1991</v>
      </c>
      <c r="E11269" s="313" t="s">
        <v>15308</v>
      </c>
      <c r="F11269" s="446">
        <v>36000000</v>
      </c>
      <c r="G11269" s="423">
        <v>2023</v>
      </c>
      <c r="H11269" s="424">
        <f>VLOOKUP(G11269,[3]잔가율!$F$3:$G$33,2,FALSE)</f>
        <v>0.81</v>
      </c>
      <c r="I11269" s="434">
        <f t="shared" si="176"/>
        <v>29160000</v>
      </c>
    </row>
    <row r="11270" spans="1:9">
      <c r="A11270" s="421">
        <v>11269</v>
      </c>
      <c r="B11270" s="313" t="s">
        <v>15043</v>
      </c>
      <c r="C11270" s="313" t="s">
        <v>7712</v>
      </c>
      <c r="D11270" s="313" t="s">
        <v>1991</v>
      </c>
      <c r="E11270" s="313" t="s">
        <v>15309</v>
      </c>
      <c r="F11270" s="446">
        <v>36450000</v>
      </c>
      <c r="G11270" s="423">
        <v>2023</v>
      </c>
      <c r="H11270" s="424">
        <f>VLOOKUP(G11270,[3]잔가율!$F$3:$G$33,2,FALSE)</f>
        <v>0.81</v>
      </c>
      <c r="I11270" s="434">
        <f t="shared" si="176"/>
        <v>29524500</v>
      </c>
    </row>
    <row r="11271" spans="1:9">
      <c r="A11271" s="421">
        <v>11270</v>
      </c>
      <c r="B11271" s="313" t="s">
        <v>15043</v>
      </c>
      <c r="C11271" s="313" t="s">
        <v>7712</v>
      </c>
      <c r="D11271" s="313" t="s">
        <v>1991</v>
      </c>
      <c r="E11271" s="313" t="s">
        <v>15310</v>
      </c>
      <c r="F11271" s="446">
        <v>38460000</v>
      </c>
      <c r="G11271" s="423">
        <v>2023</v>
      </c>
      <c r="H11271" s="424">
        <f>VLOOKUP(G11271,[3]잔가율!$F$3:$G$33,2,FALSE)</f>
        <v>0.81</v>
      </c>
      <c r="I11271" s="434">
        <f t="shared" si="176"/>
        <v>31152600</v>
      </c>
    </row>
    <row r="11272" spans="1:9">
      <c r="A11272" s="421">
        <v>11271</v>
      </c>
      <c r="B11272" s="426" t="s">
        <v>15043</v>
      </c>
      <c r="C11272" s="426" t="s">
        <v>7712</v>
      </c>
      <c r="D11272" s="426" t="s">
        <v>1991</v>
      </c>
      <c r="E11272" s="426" t="s">
        <v>15311</v>
      </c>
      <c r="F11272" s="441">
        <v>31690000</v>
      </c>
      <c r="G11272" s="423">
        <v>2023</v>
      </c>
      <c r="H11272" s="424">
        <f>VLOOKUP(G11272,[3]잔가율!$F$3:$G$33,2,FALSE)</f>
        <v>0.81</v>
      </c>
      <c r="I11272" s="434">
        <f t="shared" si="176"/>
        <v>25668900</v>
      </c>
    </row>
    <row r="11273" spans="1:9">
      <c r="A11273" s="421">
        <v>11272</v>
      </c>
      <c r="B11273" s="426" t="s">
        <v>15043</v>
      </c>
      <c r="C11273" s="426" t="s">
        <v>7712</v>
      </c>
      <c r="D11273" s="426" t="s">
        <v>1991</v>
      </c>
      <c r="E11273" s="426" t="s">
        <v>15312</v>
      </c>
      <c r="F11273" s="441">
        <v>35580000</v>
      </c>
      <c r="G11273" s="423">
        <v>2023</v>
      </c>
      <c r="H11273" s="424">
        <f>VLOOKUP(G11273,[3]잔가율!$F$3:$G$33,2,FALSE)</f>
        <v>0.81</v>
      </c>
      <c r="I11273" s="434">
        <f t="shared" si="176"/>
        <v>28819800</v>
      </c>
    </row>
    <row r="11274" spans="1:9">
      <c r="A11274" s="421">
        <v>11273</v>
      </c>
      <c r="B11274" s="426" t="s">
        <v>15043</v>
      </c>
      <c r="C11274" s="426" t="s">
        <v>7712</v>
      </c>
      <c r="D11274" s="426" t="s">
        <v>1991</v>
      </c>
      <c r="E11274" s="426" t="s">
        <v>15313</v>
      </c>
      <c r="F11274" s="441">
        <v>36240000</v>
      </c>
      <c r="G11274" s="423">
        <v>2023</v>
      </c>
      <c r="H11274" s="424">
        <f>VLOOKUP(G11274,[3]잔가율!$F$3:$G$33,2,FALSE)</f>
        <v>0.81</v>
      </c>
      <c r="I11274" s="434">
        <f t="shared" si="176"/>
        <v>29354400</v>
      </c>
    </row>
    <row r="11275" spans="1:9">
      <c r="A11275" s="421">
        <v>11274</v>
      </c>
      <c r="B11275" s="426" t="s">
        <v>15043</v>
      </c>
      <c r="C11275" s="426" t="s">
        <v>7712</v>
      </c>
      <c r="D11275" s="426" t="s">
        <v>1991</v>
      </c>
      <c r="E11275" s="426" t="s">
        <v>15314</v>
      </c>
      <c r="F11275" s="441">
        <v>38720000</v>
      </c>
      <c r="G11275" s="423">
        <v>2023</v>
      </c>
      <c r="H11275" s="424">
        <f>VLOOKUP(G11275,[3]잔가율!$F$3:$G$33,2,FALSE)</f>
        <v>0.81</v>
      </c>
      <c r="I11275" s="434">
        <f t="shared" si="176"/>
        <v>31363200</v>
      </c>
    </row>
    <row r="11276" spans="1:9">
      <c r="A11276" s="421">
        <v>11275</v>
      </c>
      <c r="B11276" s="426" t="s">
        <v>15043</v>
      </c>
      <c r="C11276" s="426" t="s">
        <v>7712</v>
      </c>
      <c r="D11276" s="426" t="s">
        <v>1991</v>
      </c>
      <c r="E11276" s="426" t="s">
        <v>15315</v>
      </c>
      <c r="F11276" s="441">
        <v>39450000</v>
      </c>
      <c r="G11276" s="423">
        <v>2023</v>
      </c>
      <c r="H11276" s="424">
        <f>VLOOKUP(G11276,[3]잔가율!$F$3:$G$33,2,FALSE)</f>
        <v>0.81</v>
      </c>
      <c r="I11276" s="434">
        <f t="shared" si="176"/>
        <v>31954500</v>
      </c>
    </row>
    <row r="11277" spans="1:9">
      <c r="A11277" s="421">
        <v>11276</v>
      </c>
      <c r="B11277" s="426" t="s">
        <v>15043</v>
      </c>
      <c r="C11277" s="426" t="s">
        <v>7712</v>
      </c>
      <c r="D11277" s="426" t="s">
        <v>1991</v>
      </c>
      <c r="E11277" s="426" t="s">
        <v>15316</v>
      </c>
      <c r="F11277" s="441">
        <v>31510000</v>
      </c>
      <c r="G11277" s="423">
        <v>2023</v>
      </c>
      <c r="H11277" s="424">
        <f>VLOOKUP(G11277,[3]잔가율!$F$3:$G$33,2,FALSE)</f>
        <v>0.81</v>
      </c>
      <c r="I11277" s="434">
        <f t="shared" si="176"/>
        <v>25523100</v>
      </c>
    </row>
    <row r="11278" spans="1:9">
      <c r="A11278" s="421">
        <v>11277</v>
      </c>
      <c r="B11278" s="426" t="s">
        <v>15043</v>
      </c>
      <c r="C11278" s="426" t="s">
        <v>7712</v>
      </c>
      <c r="D11278" s="426" t="s">
        <v>1991</v>
      </c>
      <c r="E11278" s="426" t="s">
        <v>15317</v>
      </c>
      <c r="F11278" s="441">
        <v>38770000</v>
      </c>
      <c r="G11278" s="423">
        <v>2023</v>
      </c>
      <c r="H11278" s="424">
        <f>VLOOKUP(G11278,[3]잔가율!$F$3:$G$33,2,FALSE)</f>
        <v>0.81</v>
      </c>
      <c r="I11278" s="434">
        <f t="shared" si="176"/>
        <v>31403700</v>
      </c>
    </row>
    <row r="11279" spans="1:9">
      <c r="A11279" s="421">
        <v>11278</v>
      </c>
      <c r="B11279" s="426" t="s">
        <v>15043</v>
      </c>
      <c r="C11279" s="426" t="s">
        <v>7712</v>
      </c>
      <c r="D11279" s="426" t="s">
        <v>1991</v>
      </c>
      <c r="E11279" s="426" t="s">
        <v>15318</v>
      </c>
      <c r="F11279" s="441">
        <v>41240000</v>
      </c>
      <c r="G11279" s="423">
        <v>2023</v>
      </c>
      <c r="H11279" s="424">
        <f>VLOOKUP(G11279,[3]잔가율!$F$3:$G$33,2,FALSE)</f>
        <v>0.81</v>
      </c>
      <c r="I11279" s="434">
        <f t="shared" si="176"/>
        <v>33404400</v>
      </c>
    </row>
    <row r="11280" spans="1:9">
      <c r="A11280" s="421">
        <v>11279</v>
      </c>
      <c r="B11280" s="422" t="s">
        <v>15043</v>
      </c>
      <c r="C11280" s="422" t="s">
        <v>7712</v>
      </c>
      <c r="D11280" s="422" t="s">
        <v>1991</v>
      </c>
      <c r="E11280" s="422" t="s">
        <v>15319</v>
      </c>
      <c r="F11280" s="438">
        <v>28720000</v>
      </c>
      <c r="G11280" s="423">
        <v>2023</v>
      </c>
      <c r="H11280" s="424">
        <f>VLOOKUP(G11280,[3]잔가율!$F$3:$G$33,2,FALSE)</f>
        <v>0.81</v>
      </c>
      <c r="I11280" s="434">
        <f t="shared" si="176"/>
        <v>23263200</v>
      </c>
    </row>
    <row r="11281" spans="1:9">
      <c r="A11281" s="421">
        <v>11280</v>
      </c>
      <c r="B11281" s="422" t="s">
        <v>15043</v>
      </c>
      <c r="C11281" s="422" t="s">
        <v>7712</v>
      </c>
      <c r="D11281" s="422" t="s">
        <v>1991</v>
      </c>
      <c r="E11281" s="422" t="s">
        <v>15320</v>
      </c>
      <c r="F11281" s="438">
        <v>28000000</v>
      </c>
      <c r="G11281" s="423">
        <v>2023</v>
      </c>
      <c r="H11281" s="424">
        <f>VLOOKUP(G11281,[3]잔가율!$F$3:$G$33,2,FALSE)</f>
        <v>0.81</v>
      </c>
      <c r="I11281" s="434">
        <f t="shared" si="176"/>
        <v>22680000</v>
      </c>
    </row>
    <row r="11282" spans="1:9">
      <c r="A11282" s="421">
        <v>11281</v>
      </c>
      <c r="B11282" s="422" t="s">
        <v>15043</v>
      </c>
      <c r="C11282" s="422" t="s">
        <v>7712</v>
      </c>
      <c r="D11282" s="422" t="s">
        <v>1991</v>
      </c>
      <c r="E11282" s="422" t="s">
        <v>15321</v>
      </c>
      <c r="F11282" s="438">
        <v>24790000</v>
      </c>
      <c r="G11282" s="423">
        <v>2023</v>
      </c>
      <c r="H11282" s="424">
        <f>VLOOKUP(G11282,[3]잔가율!$F$3:$G$33,2,FALSE)</f>
        <v>0.81</v>
      </c>
      <c r="I11282" s="434">
        <f t="shared" si="176"/>
        <v>20079900</v>
      </c>
    </row>
    <row r="11283" spans="1:9">
      <c r="A11283" s="421">
        <v>11282</v>
      </c>
      <c r="B11283" s="422" t="s">
        <v>15043</v>
      </c>
      <c r="C11283" s="422" t="s">
        <v>7712</v>
      </c>
      <c r="D11283" s="422" t="s">
        <v>1991</v>
      </c>
      <c r="E11283" s="422" t="s">
        <v>15322</v>
      </c>
      <c r="F11283" s="438">
        <v>30250000</v>
      </c>
      <c r="G11283" s="423">
        <v>2023</v>
      </c>
      <c r="H11283" s="424">
        <f>VLOOKUP(G11283,[3]잔가율!$F$3:$G$33,2,FALSE)</f>
        <v>0.81</v>
      </c>
      <c r="I11283" s="434">
        <f t="shared" si="176"/>
        <v>24502500</v>
      </c>
    </row>
    <row r="11284" spans="1:9">
      <c r="A11284" s="421">
        <v>11283</v>
      </c>
      <c r="B11284" s="422" t="s">
        <v>15043</v>
      </c>
      <c r="C11284" s="422" t="s">
        <v>7712</v>
      </c>
      <c r="D11284" s="422" t="s">
        <v>1991</v>
      </c>
      <c r="E11284" s="422" t="s">
        <v>15323</v>
      </c>
      <c r="F11284" s="438">
        <v>33340000</v>
      </c>
      <c r="G11284" s="423">
        <v>2023</v>
      </c>
      <c r="H11284" s="424">
        <f>VLOOKUP(G11284,[3]잔가율!$F$3:$G$33,2,FALSE)</f>
        <v>0.81</v>
      </c>
      <c r="I11284" s="434">
        <f t="shared" si="176"/>
        <v>27005400</v>
      </c>
    </row>
    <row r="11285" spans="1:9">
      <c r="A11285" s="421">
        <v>11284</v>
      </c>
      <c r="B11285" s="422" t="s">
        <v>15043</v>
      </c>
      <c r="C11285" s="422" t="s">
        <v>7712</v>
      </c>
      <c r="D11285" s="422" t="s">
        <v>1991</v>
      </c>
      <c r="E11285" s="422" t="s">
        <v>15324</v>
      </c>
      <c r="F11285" s="438">
        <v>27200000</v>
      </c>
      <c r="G11285" s="423">
        <v>2023</v>
      </c>
      <c r="H11285" s="424">
        <f>VLOOKUP(G11285,[3]잔가율!$F$3:$G$33,2,FALSE)</f>
        <v>0.81</v>
      </c>
      <c r="I11285" s="434">
        <f t="shared" si="176"/>
        <v>22032000</v>
      </c>
    </row>
    <row r="11286" spans="1:9">
      <c r="A11286" s="421">
        <v>11285</v>
      </c>
      <c r="B11286" s="422" t="s">
        <v>15043</v>
      </c>
      <c r="C11286" s="422" t="s">
        <v>7712</v>
      </c>
      <c r="D11286" s="422" t="s">
        <v>1991</v>
      </c>
      <c r="E11286" s="422" t="s">
        <v>15325</v>
      </c>
      <c r="F11286" s="438">
        <v>24930000</v>
      </c>
      <c r="G11286" s="423">
        <v>2023</v>
      </c>
      <c r="H11286" s="424">
        <f>VLOOKUP(G11286,[3]잔가율!$F$3:$G$33,2,FALSE)</f>
        <v>0.81</v>
      </c>
      <c r="I11286" s="434">
        <f t="shared" si="176"/>
        <v>20193300</v>
      </c>
    </row>
    <row r="11287" spans="1:9">
      <c r="A11287" s="421">
        <v>11286</v>
      </c>
      <c r="B11287" s="422" t="s">
        <v>15043</v>
      </c>
      <c r="C11287" s="422" t="s">
        <v>7712</v>
      </c>
      <c r="D11287" s="422" t="s">
        <v>1991</v>
      </c>
      <c r="E11287" s="422" t="s">
        <v>15326</v>
      </c>
      <c r="F11287" s="438">
        <v>30520000</v>
      </c>
      <c r="G11287" s="423">
        <v>2023</v>
      </c>
      <c r="H11287" s="424">
        <f>VLOOKUP(G11287,[3]잔가율!$F$3:$G$33,2,FALSE)</f>
        <v>0.81</v>
      </c>
      <c r="I11287" s="434">
        <f t="shared" si="176"/>
        <v>24721200</v>
      </c>
    </row>
    <row r="11288" spans="1:9">
      <c r="A11288" s="421">
        <v>11287</v>
      </c>
      <c r="B11288" s="422" t="s">
        <v>15043</v>
      </c>
      <c r="C11288" s="422" t="s">
        <v>7712</v>
      </c>
      <c r="D11288" s="422" t="s">
        <v>1991</v>
      </c>
      <c r="E11288" s="422" t="s">
        <v>15327</v>
      </c>
      <c r="F11288" s="438">
        <v>35840000</v>
      </c>
      <c r="G11288" s="423">
        <v>2023</v>
      </c>
      <c r="H11288" s="424">
        <f>VLOOKUP(G11288,[3]잔가율!$F$3:$G$33,2,FALSE)</f>
        <v>0.81</v>
      </c>
      <c r="I11288" s="434">
        <f t="shared" si="176"/>
        <v>29030400</v>
      </c>
    </row>
    <row r="11289" spans="1:9">
      <c r="A11289" s="421">
        <v>11288</v>
      </c>
      <c r="B11289" s="422" t="s">
        <v>15043</v>
      </c>
      <c r="C11289" s="422" t="s">
        <v>7712</v>
      </c>
      <c r="D11289" s="422" t="s">
        <v>1991</v>
      </c>
      <c r="E11289" s="422" t="s">
        <v>15328</v>
      </c>
      <c r="F11289" s="438">
        <v>27240000</v>
      </c>
      <c r="G11289" s="423">
        <v>2023</v>
      </c>
      <c r="H11289" s="424">
        <f>VLOOKUP(G11289,[3]잔가율!$F$3:$G$33,2,FALSE)</f>
        <v>0.81</v>
      </c>
      <c r="I11289" s="434">
        <f t="shared" si="176"/>
        <v>22064400</v>
      </c>
    </row>
    <row r="11290" spans="1:9">
      <c r="A11290" s="421">
        <v>11289</v>
      </c>
      <c r="B11290" s="422" t="s">
        <v>15043</v>
      </c>
      <c r="C11290" s="422" t="s">
        <v>7712</v>
      </c>
      <c r="D11290" s="422" t="s">
        <v>1991</v>
      </c>
      <c r="E11290" s="422" t="s">
        <v>15329</v>
      </c>
      <c r="F11290" s="438">
        <v>25100000</v>
      </c>
      <c r="G11290" s="423">
        <v>2023</v>
      </c>
      <c r="H11290" s="424">
        <f>VLOOKUP(G11290,[3]잔가율!$F$3:$G$33,2,FALSE)</f>
        <v>0.81</v>
      </c>
      <c r="I11290" s="434">
        <f t="shared" si="176"/>
        <v>20331000</v>
      </c>
    </row>
    <row r="11291" spans="1:9">
      <c r="A11291" s="421">
        <v>11290</v>
      </c>
      <c r="B11291" s="422" t="s">
        <v>15043</v>
      </c>
      <c r="C11291" s="422" t="s">
        <v>7712</v>
      </c>
      <c r="D11291" s="422" t="s">
        <v>1991</v>
      </c>
      <c r="E11291" s="422" t="s">
        <v>15330</v>
      </c>
      <c r="F11291" s="438">
        <v>30600000</v>
      </c>
      <c r="G11291" s="423">
        <v>2023</v>
      </c>
      <c r="H11291" s="424">
        <f>VLOOKUP(G11291,[3]잔가율!$F$3:$G$33,2,FALSE)</f>
        <v>0.81</v>
      </c>
      <c r="I11291" s="434">
        <f t="shared" si="176"/>
        <v>24786000</v>
      </c>
    </row>
    <row r="11292" spans="1:9">
      <c r="A11292" s="421">
        <v>11291</v>
      </c>
      <c r="B11292" s="422" t="s">
        <v>15043</v>
      </c>
      <c r="C11292" s="422" t="s">
        <v>7712</v>
      </c>
      <c r="D11292" s="422" t="s">
        <v>1991</v>
      </c>
      <c r="E11292" s="422" t="s">
        <v>15331</v>
      </c>
      <c r="F11292" s="438">
        <v>33200000</v>
      </c>
      <c r="G11292" s="423">
        <v>2023</v>
      </c>
      <c r="H11292" s="424">
        <f>VLOOKUP(G11292,[3]잔가율!$F$3:$G$33,2,FALSE)</f>
        <v>0.81</v>
      </c>
      <c r="I11292" s="434">
        <f t="shared" si="176"/>
        <v>26892000</v>
      </c>
    </row>
    <row r="11293" spans="1:9">
      <c r="A11293" s="421">
        <v>11292</v>
      </c>
      <c r="B11293" s="422" t="s">
        <v>15043</v>
      </c>
      <c r="C11293" s="422" t="s">
        <v>7712</v>
      </c>
      <c r="D11293" s="422" t="s">
        <v>1991</v>
      </c>
      <c r="E11293" s="422" t="s">
        <v>15332</v>
      </c>
      <c r="F11293" s="438">
        <v>25950000</v>
      </c>
      <c r="G11293" s="423">
        <v>2023</v>
      </c>
      <c r="H11293" s="424">
        <f>VLOOKUP(G11293,[3]잔가율!$F$3:$G$33,2,FALSE)</f>
        <v>0.81</v>
      </c>
      <c r="I11293" s="434">
        <f t="shared" si="176"/>
        <v>21019500</v>
      </c>
    </row>
    <row r="11294" spans="1:9">
      <c r="A11294" s="421">
        <v>11293</v>
      </c>
      <c r="B11294" s="422" t="s">
        <v>15043</v>
      </c>
      <c r="C11294" s="422" t="s">
        <v>7712</v>
      </c>
      <c r="D11294" s="422" t="s">
        <v>1991</v>
      </c>
      <c r="E11294" s="422" t="s">
        <v>15333</v>
      </c>
      <c r="F11294" s="438">
        <v>25100000</v>
      </c>
      <c r="G11294" s="423">
        <v>2023</v>
      </c>
      <c r="H11294" s="424">
        <f>VLOOKUP(G11294,[3]잔가율!$F$3:$G$33,2,FALSE)</f>
        <v>0.81</v>
      </c>
      <c r="I11294" s="434">
        <f t="shared" si="176"/>
        <v>20331000</v>
      </c>
    </row>
    <row r="11295" spans="1:9">
      <c r="A11295" s="421">
        <v>11294</v>
      </c>
      <c r="B11295" s="422" t="s">
        <v>15043</v>
      </c>
      <c r="C11295" s="422" t="s">
        <v>7712</v>
      </c>
      <c r="D11295" s="422" t="s">
        <v>1991</v>
      </c>
      <c r="E11295" s="422" t="s">
        <v>15334</v>
      </c>
      <c r="F11295" s="438">
        <v>30700000</v>
      </c>
      <c r="G11295" s="423">
        <v>2023</v>
      </c>
      <c r="H11295" s="424">
        <f>VLOOKUP(G11295,[3]잔가율!$F$3:$G$33,2,FALSE)</f>
        <v>0.81</v>
      </c>
      <c r="I11295" s="434">
        <f t="shared" si="176"/>
        <v>24867000</v>
      </c>
    </row>
    <row r="11296" spans="1:9">
      <c r="A11296" s="421">
        <v>11295</v>
      </c>
      <c r="B11296" s="422" t="s">
        <v>15043</v>
      </c>
      <c r="C11296" s="422" t="s">
        <v>7712</v>
      </c>
      <c r="D11296" s="422" t="s">
        <v>1991</v>
      </c>
      <c r="E11296" s="422" t="s">
        <v>15335</v>
      </c>
      <c r="F11296" s="438">
        <v>34750000</v>
      </c>
      <c r="G11296" s="423">
        <v>2023</v>
      </c>
      <c r="H11296" s="424">
        <f>VLOOKUP(G11296,[3]잔가율!$F$3:$G$33,2,FALSE)</f>
        <v>0.81</v>
      </c>
      <c r="I11296" s="434">
        <f t="shared" si="176"/>
        <v>28147500</v>
      </c>
    </row>
    <row r="11297" spans="1:9">
      <c r="A11297" s="421">
        <v>11296</v>
      </c>
      <c r="B11297" s="422" t="s">
        <v>15043</v>
      </c>
      <c r="C11297" s="422" t="s">
        <v>7712</v>
      </c>
      <c r="D11297" s="422" t="s">
        <v>1991</v>
      </c>
      <c r="E11297" s="422" t="s">
        <v>15336</v>
      </c>
      <c r="F11297" s="438">
        <v>26220000</v>
      </c>
      <c r="G11297" s="423">
        <v>2023</v>
      </c>
      <c r="H11297" s="424">
        <f>VLOOKUP(G11297,[3]잔가율!$F$3:$G$33,2,FALSE)</f>
        <v>0.81</v>
      </c>
      <c r="I11297" s="434">
        <f t="shared" si="176"/>
        <v>21238200</v>
      </c>
    </row>
    <row r="11298" spans="1:9">
      <c r="A11298" s="421">
        <v>11297</v>
      </c>
      <c r="B11298" s="422" t="s">
        <v>15043</v>
      </c>
      <c r="C11298" s="422" t="s">
        <v>7712</v>
      </c>
      <c r="D11298" s="422" t="s">
        <v>1991</v>
      </c>
      <c r="E11298" s="422" t="s">
        <v>15337</v>
      </c>
      <c r="F11298" s="438">
        <v>27700000</v>
      </c>
      <c r="G11298" s="423">
        <v>2023</v>
      </c>
      <c r="H11298" s="424">
        <f>VLOOKUP(G11298,[3]잔가율!$F$3:$G$33,2,FALSE)</f>
        <v>0.81</v>
      </c>
      <c r="I11298" s="434">
        <f t="shared" si="176"/>
        <v>22437000</v>
      </c>
    </row>
    <row r="11299" spans="1:9">
      <c r="A11299" s="421">
        <v>11298</v>
      </c>
      <c r="B11299" s="422" t="s">
        <v>15043</v>
      </c>
      <c r="C11299" s="422" t="s">
        <v>7712</v>
      </c>
      <c r="D11299" s="422" t="s">
        <v>1991</v>
      </c>
      <c r="E11299" s="422" t="s">
        <v>15338</v>
      </c>
      <c r="F11299" s="438">
        <v>30010000</v>
      </c>
      <c r="G11299" s="423">
        <v>2023</v>
      </c>
      <c r="H11299" s="424">
        <f>VLOOKUP(G11299,[3]잔가율!$F$3:$G$33,2,FALSE)</f>
        <v>0.81</v>
      </c>
      <c r="I11299" s="434">
        <f t="shared" si="176"/>
        <v>24308100</v>
      </c>
    </row>
    <row r="11300" spans="1:9">
      <c r="A11300" s="421">
        <v>11299</v>
      </c>
      <c r="B11300" s="422" t="s">
        <v>15043</v>
      </c>
      <c r="C11300" s="422" t="s">
        <v>7712</v>
      </c>
      <c r="D11300" s="422" t="s">
        <v>1991</v>
      </c>
      <c r="E11300" s="422" t="s">
        <v>15339</v>
      </c>
      <c r="F11300" s="438">
        <v>16180000</v>
      </c>
      <c r="G11300" s="423">
        <v>2023</v>
      </c>
      <c r="H11300" s="424">
        <f>VLOOKUP(G11300,[3]잔가율!$F$3:$G$33,2,FALSE)</f>
        <v>0.81</v>
      </c>
      <c r="I11300" s="434">
        <f t="shared" si="176"/>
        <v>13105800</v>
      </c>
    </row>
    <row r="11301" spans="1:9">
      <c r="A11301" s="421">
        <v>11300</v>
      </c>
      <c r="B11301" s="422" t="s">
        <v>15043</v>
      </c>
      <c r="C11301" s="422" t="s">
        <v>7712</v>
      </c>
      <c r="D11301" s="422" t="s">
        <v>1991</v>
      </c>
      <c r="E11301" s="422" t="s">
        <v>15340</v>
      </c>
      <c r="F11301" s="438">
        <v>26040000</v>
      </c>
      <c r="G11301" s="423">
        <v>2023</v>
      </c>
      <c r="H11301" s="424">
        <f>VLOOKUP(G11301,[3]잔가율!$F$3:$G$33,2,FALSE)</f>
        <v>0.81</v>
      </c>
      <c r="I11301" s="434">
        <f t="shared" si="176"/>
        <v>21092400</v>
      </c>
    </row>
    <row r="11302" spans="1:9">
      <c r="A11302" s="421">
        <v>11301</v>
      </c>
      <c r="B11302" s="422" t="s">
        <v>15043</v>
      </c>
      <c r="C11302" s="422" t="s">
        <v>7712</v>
      </c>
      <c r="D11302" s="422" t="s">
        <v>1991</v>
      </c>
      <c r="E11302" s="422" t="s">
        <v>15341</v>
      </c>
      <c r="F11302" s="438">
        <v>30200000</v>
      </c>
      <c r="G11302" s="423">
        <v>2023</v>
      </c>
      <c r="H11302" s="424">
        <f>VLOOKUP(G11302,[3]잔가율!$F$3:$G$33,2,FALSE)</f>
        <v>0.81</v>
      </c>
      <c r="I11302" s="434">
        <f t="shared" si="176"/>
        <v>24462000</v>
      </c>
    </row>
    <row r="11303" spans="1:9">
      <c r="A11303" s="421">
        <v>11302</v>
      </c>
      <c r="B11303" s="422" t="s">
        <v>15043</v>
      </c>
      <c r="C11303" s="422" t="s">
        <v>7712</v>
      </c>
      <c r="D11303" s="422" t="s">
        <v>11127</v>
      </c>
      <c r="E11303" s="422" t="s">
        <v>15342</v>
      </c>
      <c r="F11303" s="438">
        <v>31520000</v>
      </c>
      <c r="G11303" s="423">
        <v>2023</v>
      </c>
      <c r="H11303" s="424">
        <f>VLOOKUP(G11303,[3]잔가율!$F$3:$G$33,2,FALSE)</f>
        <v>0.81</v>
      </c>
      <c r="I11303" s="434">
        <f t="shared" si="176"/>
        <v>25531200</v>
      </c>
    </row>
    <row r="11304" spans="1:9">
      <c r="A11304" s="421">
        <v>11303</v>
      </c>
      <c r="B11304" s="422" t="s">
        <v>15043</v>
      </c>
      <c r="C11304" s="422" t="s">
        <v>7712</v>
      </c>
      <c r="D11304" s="422" t="s">
        <v>11127</v>
      </c>
      <c r="E11304" s="422" t="s">
        <v>15343</v>
      </c>
      <c r="F11304" s="438">
        <v>34670000</v>
      </c>
      <c r="G11304" s="423">
        <v>2023</v>
      </c>
      <c r="H11304" s="424">
        <f>VLOOKUP(G11304,[3]잔가율!$F$3:$G$33,2,FALSE)</f>
        <v>0.81</v>
      </c>
      <c r="I11304" s="434">
        <f t="shared" si="176"/>
        <v>28082700</v>
      </c>
    </row>
    <row r="11305" spans="1:9">
      <c r="A11305" s="421">
        <v>11304</v>
      </c>
      <c r="B11305" s="422" t="s">
        <v>15043</v>
      </c>
      <c r="C11305" s="422" t="s">
        <v>7712</v>
      </c>
      <c r="D11305" s="422" t="s">
        <v>11127</v>
      </c>
      <c r="E11305" s="422" t="s">
        <v>15344</v>
      </c>
      <c r="F11305" s="438">
        <v>35160000</v>
      </c>
      <c r="G11305" s="423">
        <v>2023</v>
      </c>
      <c r="H11305" s="424">
        <f>VLOOKUP(G11305,[3]잔가율!$F$3:$G$33,2,FALSE)</f>
        <v>0.81</v>
      </c>
      <c r="I11305" s="434">
        <f t="shared" si="176"/>
        <v>28479600</v>
      </c>
    </row>
    <row r="11306" spans="1:9">
      <c r="A11306" s="421">
        <v>11305</v>
      </c>
      <c r="B11306" s="422" t="s">
        <v>15043</v>
      </c>
      <c r="C11306" s="422" t="s">
        <v>7712</v>
      </c>
      <c r="D11306" s="422" t="s">
        <v>11127</v>
      </c>
      <c r="E11306" s="422" t="s">
        <v>15345</v>
      </c>
      <c r="F11306" s="438">
        <v>34700000</v>
      </c>
      <c r="G11306" s="423">
        <v>2023</v>
      </c>
      <c r="H11306" s="424">
        <f>VLOOKUP(G11306,[3]잔가율!$F$3:$G$33,2,FALSE)</f>
        <v>0.81</v>
      </c>
      <c r="I11306" s="434">
        <f t="shared" si="176"/>
        <v>28107000</v>
      </c>
    </row>
    <row r="11307" spans="1:9">
      <c r="A11307" s="421">
        <v>11306</v>
      </c>
      <c r="B11307" s="422" t="s">
        <v>15043</v>
      </c>
      <c r="C11307" s="422" t="s">
        <v>7712</v>
      </c>
      <c r="D11307" s="422" t="s">
        <v>11144</v>
      </c>
      <c r="E11307" s="422" t="s">
        <v>15346</v>
      </c>
      <c r="F11307" s="438">
        <v>44160000</v>
      </c>
      <c r="G11307" s="423">
        <v>2023</v>
      </c>
      <c r="H11307" s="424">
        <f>VLOOKUP(G11307,[3]잔가율!$F$3:$G$33,2,FALSE)</f>
        <v>0.81</v>
      </c>
      <c r="I11307" s="434">
        <f t="shared" si="176"/>
        <v>35769600</v>
      </c>
    </row>
    <row r="11308" spans="1:9">
      <c r="A11308" s="421">
        <v>11307</v>
      </c>
      <c r="B11308" s="422" t="s">
        <v>15043</v>
      </c>
      <c r="C11308" s="422" t="s">
        <v>7712</v>
      </c>
      <c r="D11308" s="422" t="s">
        <v>11144</v>
      </c>
      <c r="E11308" s="422" t="s">
        <v>15347</v>
      </c>
      <c r="F11308" s="438">
        <v>41890000</v>
      </c>
      <c r="G11308" s="423">
        <v>2023</v>
      </c>
      <c r="H11308" s="424">
        <f>VLOOKUP(G11308,[3]잔가율!$F$3:$G$33,2,FALSE)</f>
        <v>0.81</v>
      </c>
      <c r="I11308" s="434">
        <f t="shared" si="176"/>
        <v>33930900</v>
      </c>
    </row>
    <row r="11309" spans="1:9">
      <c r="A11309" s="421">
        <v>11308</v>
      </c>
      <c r="B11309" s="422" t="s">
        <v>15043</v>
      </c>
      <c r="C11309" s="422" t="s">
        <v>7712</v>
      </c>
      <c r="D11309" s="422" t="s">
        <v>11144</v>
      </c>
      <c r="E11309" s="422" t="s">
        <v>15348</v>
      </c>
      <c r="F11309" s="438">
        <v>40540000</v>
      </c>
      <c r="G11309" s="423">
        <v>2023</v>
      </c>
      <c r="H11309" s="424">
        <f>VLOOKUP(G11309,[3]잔가율!$F$3:$G$33,2,FALSE)</f>
        <v>0.81</v>
      </c>
      <c r="I11309" s="434">
        <f t="shared" si="176"/>
        <v>32837400</v>
      </c>
    </row>
    <row r="11310" spans="1:9">
      <c r="A11310" s="421">
        <v>11309</v>
      </c>
      <c r="B11310" s="422" t="s">
        <v>15043</v>
      </c>
      <c r="C11310" s="422" t="s">
        <v>7712</v>
      </c>
      <c r="D11310" s="422" t="s">
        <v>11144</v>
      </c>
      <c r="E11310" s="422" t="s">
        <v>15349</v>
      </c>
      <c r="F11310" s="438">
        <v>44800000</v>
      </c>
      <c r="G11310" s="423">
        <v>2023</v>
      </c>
      <c r="H11310" s="424">
        <f>VLOOKUP(G11310,[3]잔가율!$F$3:$G$33,2,FALSE)</f>
        <v>0.81</v>
      </c>
      <c r="I11310" s="434">
        <f t="shared" si="176"/>
        <v>36288000</v>
      </c>
    </row>
    <row r="11311" spans="1:9">
      <c r="A11311" s="421">
        <v>11310</v>
      </c>
      <c r="B11311" s="422" t="s">
        <v>15043</v>
      </c>
      <c r="C11311" s="422" t="s">
        <v>7712</v>
      </c>
      <c r="D11311" s="422" t="s">
        <v>11144</v>
      </c>
      <c r="E11311" s="422" t="s">
        <v>15350</v>
      </c>
      <c r="F11311" s="438">
        <v>43210000</v>
      </c>
      <c r="G11311" s="423">
        <v>2023</v>
      </c>
      <c r="H11311" s="424">
        <f>VLOOKUP(G11311,[3]잔가율!$F$3:$G$33,2,FALSE)</f>
        <v>0.81</v>
      </c>
      <c r="I11311" s="434">
        <f t="shared" si="176"/>
        <v>35000100</v>
      </c>
    </row>
    <row r="11312" spans="1:9">
      <c r="A11312" s="421">
        <v>11311</v>
      </c>
      <c r="B11312" s="422" t="s">
        <v>15043</v>
      </c>
      <c r="C11312" s="422" t="s">
        <v>7712</v>
      </c>
      <c r="D11312" s="422" t="s">
        <v>11144</v>
      </c>
      <c r="E11312" s="422" t="s">
        <v>15351</v>
      </c>
      <c r="F11312" s="438">
        <v>44440000</v>
      </c>
      <c r="G11312" s="423">
        <v>2023</v>
      </c>
      <c r="H11312" s="424">
        <f>VLOOKUP(G11312,[3]잔가율!$F$3:$G$33,2,FALSE)</f>
        <v>0.81</v>
      </c>
      <c r="I11312" s="434">
        <f t="shared" si="176"/>
        <v>35996400</v>
      </c>
    </row>
    <row r="11313" spans="1:9">
      <c r="A11313" s="421">
        <v>11312</v>
      </c>
      <c r="B11313" s="422" t="s">
        <v>15043</v>
      </c>
      <c r="C11313" s="422" t="s">
        <v>7712</v>
      </c>
      <c r="D11313" s="422" t="s">
        <v>11144</v>
      </c>
      <c r="E11313" s="422" t="s">
        <v>15352</v>
      </c>
      <c r="F11313" s="438">
        <v>44930000</v>
      </c>
      <c r="G11313" s="423">
        <v>2023</v>
      </c>
      <c r="H11313" s="424">
        <f>VLOOKUP(G11313,[3]잔가율!$F$3:$G$33,2,FALSE)</f>
        <v>0.81</v>
      </c>
      <c r="I11313" s="434">
        <f t="shared" si="176"/>
        <v>36393300</v>
      </c>
    </row>
    <row r="11314" spans="1:9">
      <c r="A11314" s="421">
        <v>11313</v>
      </c>
      <c r="B11314" s="422" t="s">
        <v>15043</v>
      </c>
      <c r="C11314" s="422" t="s">
        <v>15353</v>
      </c>
      <c r="D11314" s="422" t="s">
        <v>1999</v>
      </c>
      <c r="E11314" s="422" t="s">
        <v>15354</v>
      </c>
      <c r="F11314" s="438">
        <v>8940000</v>
      </c>
      <c r="G11314" s="423">
        <v>2023</v>
      </c>
      <c r="H11314" s="424">
        <f>VLOOKUP(G11314,[3]잔가율!$F$3:$G$33,2,FALSE)</f>
        <v>0.81</v>
      </c>
      <c r="I11314" s="434">
        <f t="shared" si="176"/>
        <v>7241400</v>
      </c>
    </row>
    <row r="11315" spans="1:9">
      <c r="A11315" s="421">
        <v>11314</v>
      </c>
      <c r="B11315" s="422" t="s">
        <v>15043</v>
      </c>
      <c r="C11315" s="422" t="s">
        <v>15353</v>
      </c>
      <c r="D11315" s="422" t="s">
        <v>1999</v>
      </c>
      <c r="E11315" s="422" t="s">
        <v>15355</v>
      </c>
      <c r="F11315" s="438">
        <v>5130000</v>
      </c>
      <c r="G11315" s="423">
        <v>2023</v>
      </c>
      <c r="H11315" s="424">
        <f>VLOOKUP(G11315,[3]잔가율!$F$3:$G$33,2,FALSE)</f>
        <v>0.81</v>
      </c>
      <c r="I11315" s="434">
        <f t="shared" si="176"/>
        <v>4155300</v>
      </c>
    </row>
    <row r="11316" spans="1:9">
      <c r="A11316" s="421">
        <v>11315</v>
      </c>
      <c r="B11316" s="422" t="s">
        <v>15043</v>
      </c>
      <c r="C11316" s="422" t="s">
        <v>15353</v>
      </c>
      <c r="D11316" s="422" t="s">
        <v>1999</v>
      </c>
      <c r="E11316" s="422" t="s">
        <v>15356</v>
      </c>
      <c r="F11316" s="438">
        <v>5530000</v>
      </c>
      <c r="G11316" s="423">
        <v>2023</v>
      </c>
      <c r="H11316" s="424">
        <f>VLOOKUP(G11316,[3]잔가율!$F$3:$G$33,2,FALSE)</f>
        <v>0.81</v>
      </c>
      <c r="I11316" s="434">
        <f t="shared" si="176"/>
        <v>4479300</v>
      </c>
    </row>
    <row r="11317" spans="1:9">
      <c r="A11317" s="421">
        <v>11316</v>
      </c>
      <c r="B11317" s="422" t="s">
        <v>15043</v>
      </c>
      <c r="C11317" s="422" t="s">
        <v>15353</v>
      </c>
      <c r="D11317" s="422" t="s">
        <v>1999</v>
      </c>
      <c r="E11317" s="422" t="s">
        <v>15357</v>
      </c>
      <c r="F11317" s="438">
        <v>5400000</v>
      </c>
      <c r="G11317" s="423">
        <v>2023</v>
      </c>
      <c r="H11317" s="424">
        <f>VLOOKUP(G11317,[3]잔가율!$F$3:$G$33,2,FALSE)</f>
        <v>0.81</v>
      </c>
      <c r="I11317" s="434">
        <f t="shared" si="176"/>
        <v>4374000</v>
      </c>
    </row>
    <row r="11318" spans="1:9">
      <c r="A11318" s="421">
        <v>11317</v>
      </c>
      <c r="B11318" s="422" t="s">
        <v>15043</v>
      </c>
      <c r="C11318" s="422" t="s">
        <v>15353</v>
      </c>
      <c r="D11318" s="422" t="s">
        <v>1999</v>
      </c>
      <c r="E11318" s="422" t="s">
        <v>15358</v>
      </c>
      <c r="F11318" s="438">
        <v>6520000</v>
      </c>
      <c r="G11318" s="423">
        <v>2023</v>
      </c>
      <c r="H11318" s="424">
        <f>VLOOKUP(G11318,[3]잔가율!$F$3:$G$33,2,FALSE)</f>
        <v>0.81</v>
      </c>
      <c r="I11318" s="434">
        <f t="shared" si="176"/>
        <v>5281200</v>
      </c>
    </row>
    <row r="11319" spans="1:9">
      <c r="A11319" s="421">
        <v>11318</v>
      </c>
      <c r="B11319" s="422" t="s">
        <v>15043</v>
      </c>
      <c r="C11319" s="422" t="s">
        <v>15353</v>
      </c>
      <c r="D11319" s="422" t="s">
        <v>1999</v>
      </c>
      <c r="E11319" s="422" t="s">
        <v>15359</v>
      </c>
      <c r="F11319" s="438">
        <v>6140000</v>
      </c>
      <c r="G11319" s="423">
        <v>2023</v>
      </c>
      <c r="H11319" s="424">
        <f>VLOOKUP(G11319,[3]잔가율!$F$3:$G$33,2,FALSE)</f>
        <v>0.81</v>
      </c>
      <c r="I11319" s="434">
        <f t="shared" si="176"/>
        <v>4973400</v>
      </c>
    </row>
    <row r="11320" spans="1:9">
      <c r="A11320" s="421">
        <v>11319</v>
      </c>
      <c r="B11320" s="422" t="s">
        <v>15043</v>
      </c>
      <c r="C11320" s="422" t="s">
        <v>15353</v>
      </c>
      <c r="D11320" s="422" t="s">
        <v>1999</v>
      </c>
      <c r="E11320" s="422" t="s">
        <v>15360</v>
      </c>
      <c r="F11320" s="438">
        <v>6270000</v>
      </c>
      <c r="G11320" s="423">
        <v>2023</v>
      </c>
      <c r="H11320" s="424">
        <f>VLOOKUP(G11320,[3]잔가율!$F$3:$G$33,2,FALSE)</f>
        <v>0.81</v>
      </c>
      <c r="I11320" s="434">
        <f t="shared" si="176"/>
        <v>5078700</v>
      </c>
    </row>
    <row r="11321" spans="1:9">
      <c r="A11321" s="421">
        <v>11320</v>
      </c>
      <c r="B11321" s="422" t="s">
        <v>15043</v>
      </c>
      <c r="C11321" s="422" t="s">
        <v>15353</v>
      </c>
      <c r="D11321" s="422" t="s">
        <v>1999</v>
      </c>
      <c r="E11321" s="422" t="s">
        <v>15361</v>
      </c>
      <c r="F11321" s="438">
        <v>6690000</v>
      </c>
      <c r="G11321" s="423">
        <v>2023</v>
      </c>
      <c r="H11321" s="424">
        <f>VLOOKUP(G11321,[3]잔가율!$F$3:$G$33,2,FALSE)</f>
        <v>0.81</v>
      </c>
      <c r="I11321" s="434">
        <f t="shared" si="176"/>
        <v>5418900</v>
      </c>
    </row>
    <row r="11322" spans="1:9">
      <c r="A11322" s="421">
        <v>11321</v>
      </c>
      <c r="B11322" s="422" t="s">
        <v>15043</v>
      </c>
      <c r="C11322" s="422" t="s">
        <v>15353</v>
      </c>
      <c r="D11322" s="422" t="s">
        <v>1999</v>
      </c>
      <c r="E11322" s="422" t="s">
        <v>15362</v>
      </c>
      <c r="F11322" s="438">
        <v>5120000</v>
      </c>
      <c r="G11322" s="423">
        <v>2023</v>
      </c>
      <c r="H11322" s="424">
        <f>VLOOKUP(G11322,[3]잔가율!$F$3:$G$33,2,FALSE)</f>
        <v>0.81</v>
      </c>
      <c r="I11322" s="434">
        <f t="shared" si="176"/>
        <v>4147200</v>
      </c>
    </row>
    <row r="11323" spans="1:9">
      <c r="A11323" s="421">
        <v>11322</v>
      </c>
      <c r="B11323" s="422" t="s">
        <v>15043</v>
      </c>
      <c r="C11323" s="422" t="s">
        <v>15353</v>
      </c>
      <c r="D11323" s="422" t="s">
        <v>15363</v>
      </c>
      <c r="E11323" s="422" t="s">
        <v>15354</v>
      </c>
      <c r="F11323" s="438">
        <v>8720000</v>
      </c>
      <c r="G11323" s="423">
        <v>2023</v>
      </c>
      <c r="H11323" s="424">
        <f>VLOOKUP(G11323,[3]잔가율!$F$3:$G$33,2,FALSE)</f>
        <v>0.81</v>
      </c>
      <c r="I11323" s="434">
        <f t="shared" si="176"/>
        <v>7063200</v>
      </c>
    </row>
    <row r="11324" spans="1:9">
      <c r="A11324" s="421">
        <v>11323</v>
      </c>
      <c r="B11324" s="422" t="s">
        <v>15043</v>
      </c>
      <c r="C11324" s="422" t="s">
        <v>15353</v>
      </c>
      <c r="D11324" s="422" t="s">
        <v>15364</v>
      </c>
      <c r="E11324" s="422" t="s">
        <v>15354</v>
      </c>
      <c r="F11324" s="438">
        <v>9210000</v>
      </c>
      <c r="G11324" s="423">
        <v>2023</v>
      </c>
      <c r="H11324" s="424">
        <f>VLOOKUP(G11324,[3]잔가율!$F$3:$G$33,2,FALSE)</f>
        <v>0.81</v>
      </c>
      <c r="I11324" s="434">
        <f t="shared" si="176"/>
        <v>7460100</v>
      </c>
    </row>
    <row r="11325" spans="1:9">
      <c r="A11325" s="421">
        <v>11324</v>
      </c>
      <c r="B11325" s="422" t="s">
        <v>15043</v>
      </c>
      <c r="C11325" s="422" t="s">
        <v>15353</v>
      </c>
      <c r="D11325" s="422" t="s">
        <v>15365</v>
      </c>
      <c r="E11325" s="422" t="s">
        <v>15366</v>
      </c>
      <c r="F11325" s="438">
        <v>9400000</v>
      </c>
      <c r="G11325" s="423">
        <v>2023</v>
      </c>
      <c r="H11325" s="424">
        <f>VLOOKUP(G11325,[3]잔가율!$F$3:$G$33,2,FALSE)</f>
        <v>0.81</v>
      </c>
      <c r="I11325" s="434">
        <f t="shared" si="176"/>
        <v>7614000</v>
      </c>
    </row>
    <row r="11326" spans="1:9">
      <c r="A11326" s="421">
        <v>11325</v>
      </c>
      <c r="B11326" s="422" t="s">
        <v>15043</v>
      </c>
      <c r="C11326" s="422" t="s">
        <v>15367</v>
      </c>
      <c r="D11326" s="422" t="s">
        <v>15368</v>
      </c>
      <c r="E11326" s="422" t="s">
        <v>15369</v>
      </c>
      <c r="F11326" s="438">
        <v>81270000</v>
      </c>
      <c r="G11326" s="423">
        <v>2023</v>
      </c>
      <c r="H11326" s="424">
        <f>VLOOKUP(G11326,[3]잔가율!$F$3:$G$33,2,FALSE)</f>
        <v>0.81</v>
      </c>
      <c r="I11326" s="434">
        <f t="shared" si="176"/>
        <v>65828700</v>
      </c>
    </row>
    <row r="11327" spans="1:9">
      <c r="A11327" s="421">
        <v>11326</v>
      </c>
      <c r="B11327" s="422" t="s">
        <v>15043</v>
      </c>
      <c r="C11327" s="422" t="s">
        <v>11283</v>
      </c>
      <c r="D11327" s="422" t="s">
        <v>15370</v>
      </c>
      <c r="E11327" s="422" t="s">
        <v>15371</v>
      </c>
      <c r="F11327" s="438">
        <v>28900000</v>
      </c>
      <c r="G11327" s="423">
        <v>2023</v>
      </c>
      <c r="H11327" s="424">
        <f>VLOOKUP(G11327,[3]잔가율!$F$3:$G$33,2,FALSE)</f>
        <v>0.81</v>
      </c>
      <c r="I11327" s="434">
        <f t="shared" si="176"/>
        <v>23409000</v>
      </c>
    </row>
    <row r="11328" spans="1:9">
      <c r="A11328" s="421">
        <v>11327</v>
      </c>
      <c r="B11328" s="422" t="s">
        <v>15043</v>
      </c>
      <c r="C11328" s="422" t="s">
        <v>11283</v>
      </c>
      <c r="D11328" s="422" t="s">
        <v>15370</v>
      </c>
      <c r="E11328" s="422" t="s">
        <v>15372</v>
      </c>
      <c r="F11328" s="438">
        <v>32700000</v>
      </c>
      <c r="G11328" s="423">
        <v>2023</v>
      </c>
      <c r="H11328" s="424">
        <f>VLOOKUP(G11328,[3]잔가율!$F$3:$G$33,2,FALSE)</f>
        <v>0.81</v>
      </c>
      <c r="I11328" s="434">
        <f t="shared" si="176"/>
        <v>26487000</v>
      </c>
    </row>
    <row r="11329" spans="1:9">
      <c r="A11329" s="421">
        <v>11328</v>
      </c>
      <c r="B11329" s="422" t="s">
        <v>15043</v>
      </c>
      <c r="C11329" s="422" t="s">
        <v>15373</v>
      </c>
      <c r="D11329" s="422" t="s">
        <v>15370</v>
      </c>
      <c r="E11329" s="422" t="s">
        <v>15372</v>
      </c>
      <c r="F11329" s="438">
        <v>33890000</v>
      </c>
      <c r="G11329" s="423">
        <v>2023</v>
      </c>
      <c r="H11329" s="424">
        <f>VLOOKUP(G11329,[3]잔가율!$F$3:$G$33,2,FALSE)</f>
        <v>0.81</v>
      </c>
      <c r="I11329" s="434">
        <f t="shared" si="176"/>
        <v>27450900</v>
      </c>
    </row>
    <row r="11330" spans="1:9">
      <c r="A11330" s="421">
        <v>11329</v>
      </c>
      <c r="B11330" s="422" t="s">
        <v>15043</v>
      </c>
      <c r="C11330" s="422" t="s">
        <v>7618</v>
      </c>
      <c r="D11330" s="422" t="s">
        <v>15374</v>
      </c>
      <c r="E11330" s="422" t="s">
        <v>15375</v>
      </c>
      <c r="F11330" s="438">
        <v>90800000</v>
      </c>
      <c r="G11330" s="423">
        <v>2023</v>
      </c>
      <c r="H11330" s="424">
        <f>VLOOKUP(G11330,[3]잔가율!$F$3:$G$33,2,FALSE)</f>
        <v>0.81</v>
      </c>
      <c r="I11330" s="434">
        <f t="shared" ref="I11330:I11393" si="177">ROUNDDOWN(F11330*H11330,0)</f>
        <v>73548000</v>
      </c>
    </row>
    <row r="11331" spans="1:9">
      <c r="A11331" s="421">
        <v>11330</v>
      </c>
      <c r="B11331" s="422" t="s">
        <v>15043</v>
      </c>
      <c r="C11331" s="422" t="s">
        <v>11561</v>
      </c>
      <c r="D11331" s="422" t="s">
        <v>15376</v>
      </c>
      <c r="E11331" s="422" t="s">
        <v>15377</v>
      </c>
      <c r="F11331" s="438">
        <v>68880000</v>
      </c>
      <c r="G11331" s="423">
        <v>2023</v>
      </c>
      <c r="H11331" s="424">
        <f>VLOOKUP(G11331,[3]잔가율!$F$3:$G$33,2,FALSE)</f>
        <v>0.81</v>
      </c>
      <c r="I11331" s="434">
        <f t="shared" si="177"/>
        <v>55792800</v>
      </c>
    </row>
    <row r="11332" spans="1:9">
      <c r="A11332" s="421">
        <v>11331</v>
      </c>
      <c r="B11332" s="426" t="s">
        <v>15043</v>
      </c>
      <c r="C11332" s="426" t="s">
        <v>11561</v>
      </c>
      <c r="D11332" s="426" t="s">
        <v>15376</v>
      </c>
      <c r="E11332" s="426" t="s">
        <v>15378</v>
      </c>
      <c r="F11332" s="441">
        <v>72350000</v>
      </c>
      <c r="G11332" s="423">
        <v>2023</v>
      </c>
      <c r="H11332" s="424">
        <f>VLOOKUP(G11332,[3]잔가율!$F$3:$G$33,2,FALSE)</f>
        <v>0.81</v>
      </c>
      <c r="I11332" s="434">
        <f t="shared" si="177"/>
        <v>58603500</v>
      </c>
    </row>
    <row r="11333" spans="1:9">
      <c r="A11333" s="421">
        <v>11332</v>
      </c>
      <c r="B11333" s="422" t="s">
        <v>15043</v>
      </c>
      <c r="C11333" s="422" t="s">
        <v>11561</v>
      </c>
      <c r="D11333" s="422" t="s">
        <v>15376</v>
      </c>
      <c r="E11333" s="422" t="s">
        <v>15379</v>
      </c>
      <c r="F11333" s="438">
        <v>78100000</v>
      </c>
      <c r="G11333" s="423">
        <v>2023</v>
      </c>
      <c r="H11333" s="424">
        <f>VLOOKUP(G11333,[3]잔가율!$F$3:$G$33,2,FALSE)</f>
        <v>0.81</v>
      </c>
      <c r="I11333" s="434">
        <f t="shared" si="177"/>
        <v>63261000</v>
      </c>
    </row>
    <row r="11334" spans="1:9">
      <c r="A11334" s="421">
        <v>11333</v>
      </c>
      <c r="B11334" s="422" t="s">
        <v>15043</v>
      </c>
      <c r="C11334" s="422" t="s">
        <v>11561</v>
      </c>
      <c r="D11334" s="422" t="s">
        <v>15376</v>
      </c>
      <c r="E11334" s="422" t="s">
        <v>15380</v>
      </c>
      <c r="F11334" s="438">
        <v>77270000</v>
      </c>
      <c r="G11334" s="423">
        <v>2023</v>
      </c>
      <c r="H11334" s="424">
        <f>VLOOKUP(G11334,[3]잔가율!$F$3:$G$33,2,FALSE)</f>
        <v>0.81</v>
      </c>
      <c r="I11334" s="434">
        <f t="shared" si="177"/>
        <v>62588700</v>
      </c>
    </row>
    <row r="11335" spans="1:9">
      <c r="A11335" s="421">
        <v>11334</v>
      </c>
      <c r="B11335" s="422" t="s">
        <v>15043</v>
      </c>
      <c r="C11335" s="422" t="s">
        <v>11561</v>
      </c>
      <c r="D11335" s="422" t="s">
        <v>15376</v>
      </c>
      <c r="E11335" s="422" t="s">
        <v>15381</v>
      </c>
      <c r="F11335" s="438">
        <v>78450000</v>
      </c>
      <c r="G11335" s="423">
        <v>2023</v>
      </c>
      <c r="H11335" s="424">
        <f>VLOOKUP(G11335,[3]잔가율!$F$3:$G$33,2,FALSE)</f>
        <v>0.81</v>
      </c>
      <c r="I11335" s="434">
        <f t="shared" si="177"/>
        <v>63544500</v>
      </c>
    </row>
    <row r="11336" spans="1:9">
      <c r="A11336" s="421">
        <v>11335</v>
      </c>
      <c r="B11336" s="422" t="s">
        <v>15043</v>
      </c>
      <c r="C11336" s="422" t="s">
        <v>11561</v>
      </c>
      <c r="D11336" s="422" t="s">
        <v>15376</v>
      </c>
      <c r="E11336" s="422" t="s">
        <v>15382</v>
      </c>
      <c r="F11336" s="438">
        <v>79650000</v>
      </c>
      <c r="G11336" s="423">
        <v>2023</v>
      </c>
      <c r="H11336" s="424">
        <f>VLOOKUP(G11336,[3]잔가율!$F$3:$G$33,2,FALSE)</f>
        <v>0.81</v>
      </c>
      <c r="I11336" s="434">
        <f t="shared" si="177"/>
        <v>64516500</v>
      </c>
    </row>
    <row r="11337" spans="1:9">
      <c r="A11337" s="421">
        <v>11336</v>
      </c>
      <c r="B11337" s="422" t="s">
        <v>15043</v>
      </c>
      <c r="C11337" s="422" t="s">
        <v>11561</v>
      </c>
      <c r="D11337" s="422" t="s">
        <v>15376</v>
      </c>
      <c r="E11337" s="422" t="s">
        <v>15383</v>
      </c>
      <c r="F11337" s="438">
        <v>75920000</v>
      </c>
      <c r="G11337" s="423">
        <v>2023</v>
      </c>
      <c r="H11337" s="424">
        <f>VLOOKUP(G11337,[3]잔가율!$F$3:$G$33,2,FALSE)</f>
        <v>0.81</v>
      </c>
      <c r="I11337" s="434">
        <f t="shared" si="177"/>
        <v>61495200</v>
      </c>
    </row>
    <row r="11338" spans="1:9">
      <c r="A11338" s="421">
        <v>11337</v>
      </c>
      <c r="B11338" s="422" t="s">
        <v>15043</v>
      </c>
      <c r="C11338" s="422" t="s">
        <v>11561</v>
      </c>
      <c r="D11338" s="422" t="s">
        <v>15376</v>
      </c>
      <c r="E11338" s="422" t="s">
        <v>15384</v>
      </c>
      <c r="F11338" s="438">
        <v>103210000</v>
      </c>
      <c r="G11338" s="423">
        <v>2023</v>
      </c>
      <c r="H11338" s="424">
        <f>VLOOKUP(G11338,[3]잔가율!$F$3:$G$33,2,FALSE)</f>
        <v>0.81</v>
      </c>
      <c r="I11338" s="434">
        <f t="shared" si="177"/>
        <v>83600100</v>
      </c>
    </row>
    <row r="11339" spans="1:9">
      <c r="A11339" s="421">
        <v>11338</v>
      </c>
      <c r="B11339" s="422" t="s">
        <v>15043</v>
      </c>
      <c r="C11339" s="422" t="s">
        <v>11561</v>
      </c>
      <c r="D11339" s="422" t="s">
        <v>15376</v>
      </c>
      <c r="E11339" s="422" t="s">
        <v>15385</v>
      </c>
      <c r="F11339" s="438">
        <v>48580000</v>
      </c>
      <c r="G11339" s="423">
        <v>2023</v>
      </c>
      <c r="H11339" s="424">
        <f>VLOOKUP(G11339,[3]잔가율!$F$3:$G$33,2,FALSE)</f>
        <v>0.81</v>
      </c>
      <c r="I11339" s="434">
        <f t="shared" si="177"/>
        <v>39349800</v>
      </c>
    </row>
    <row r="11340" spans="1:9">
      <c r="A11340" s="421">
        <v>11339</v>
      </c>
      <c r="B11340" s="422" t="s">
        <v>15043</v>
      </c>
      <c r="C11340" s="422" t="s">
        <v>11561</v>
      </c>
      <c r="D11340" s="422" t="s">
        <v>15376</v>
      </c>
      <c r="E11340" s="422" t="s">
        <v>15386</v>
      </c>
      <c r="F11340" s="438">
        <v>56400000</v>
      </c>
      <c r="G11340" s="423">
        <v>2023</v>
      </c>
      <c r="H11340" s="424">
        <f>VLOOKUP(G11340,[3]잔가율!$F$3:$G$33,2,FALSE)</f>
        <v>0.81</v>
      </c>
      <c r="I11340" s="434">
        <f t="shared" si="177"/>
        <v>45684000</v>
      </c>
    </row>
    <row r="11341" spans="1:9">
      <c r="A11341" s="421">
        <v>11340</v>
      </c>
      <c r="B11341" s="422" t="s">
        <v>15043</v>
      </c>
      <c r="C11341" s="422" t="s">
        <v>11561</v>
      </c>
      <c r="D11341" s="422" t="s">
        <v>15376</v>
      </c>
      <c r="E11341" s="422" t="s">
        <v>15387</v>
      </c>
      <c r="F11341" s="438">
        <v>57190000</v>
      </c>
      <c r="G11341" s="423">
        <v>2023</v>
      </c>
      <c r="H11341" s="424">
        <f>VLOOKUP(G11341,[3]잔가율!$F$3:$G$33,2,FALSE)</f>
        <v>0.81</v>
      </c>
      <c r="I11341" s="434">
        <f t="shared" si="177"/>
        <v>46323900</v>
      </c>
    </row>
    <row r="11342" spans="1:9">
      <c r="A11342" s="421">
        <v>11341</v>
      </c>
      <c r="B11342" s="422" t="s">
        <v>15043</v>
      </c>
      <c r="C11342" s="422" t="s">
        <v>11561</v>
      </c>
      <c r="D11342" s="422" t="s">
        <v>15376</v>
      </c>
      <c r="E11342" s="422" t="s">
        <v>15388</v>
      </c>
      <c r="F11342" s="438">
        <v>57500000</v>
      </c>
      <c r="G11342" s="423">
        <v>2023</v>
      </c>
      <c r="H11342" s="424">
        <f>VLOOKUP(G11342,[3]잔가율!$F$3:$G$33,2,FALSE)</f>
        <v>0.81</v>
      </c>
      <c r="I11342" s="434">
        <f t="shared" si="177"/>
        <v>46575000</v>
      </c>
    </row>
    <row r="11343" spans="1:9">
      <c r="A11343" s="421">
        <v>11342</v>
      </c>
      <c r="B11343" s="422" t="s">
        <v>15043</v>
      </c>
      <c r="C11343" s="422" t="s">
        <v>11561</v>
      </c>
      <c r="D11343" s="422" t="s">
        <v>15376</v>
      </c>
      <c r="E11343" s="422" t="s">
        <v>15389</v>
      </c>
      <c r="F11343" s="438">
        <v>57090000</v>
      </c>
      <c r="G11343" s="423">
        <v>2023</v>
      </c>
      <c r="H11343" s="424">
        <f>VLOOKUP(G11343,[3]잔가율!$F$3:$G$33,2,FALSE)</f>
        <v>0.81</v>
      </c>
      <c r="I11343" s="434">
        <f t="shared" si="177"/>
        <v>46242900</v>
      </c>
    </row>
    <row r="11344" spans="1:9">
      <c r="A11344" s="421">
        <v>11343</v>
      </c>
      <c r="B11344" s="422" t="s">
        <v>15043</v>
      </c>
      <c r="C11344" s="422" t="s">
        <v>11561</v>
      </c>
      <c r="D11344" s="422" t="s">
        <v>15376</v>
      </c>
      <c r="E11344" s="422" t="s">
        <v>15390</v>
      </c>
      <c r="F11344" s="438">
        <v>57480000</v>
      </c>
      <c r="G11344" s="423">
        <v>2023</v>
      </c>
      <c r="H11344" s="424">
        <f>VLOOKUP(G11344,[3]잔가율!$F$3:$G$33,2,FALSE)</f>
        <v>0.81</v>
      </c>
      <c r="I11344" s="434">
        <f t="shared" si="177"/>
        <v>46558800</v>
      </c>
    </row>
    <row r="11345" spans="1:9">
      <c r="A11345" s="421">
        <v>11344</v>
      </c>
      <c r="B11345" s="422" t="s">
        <v>15043</v>
      </c>
      <c r="C11345" s="422" t="s">
        <v>11561</v>
      </c>
      <c r="D11345" s="422" t="s">
        <v>15376</v>
      </c>
      <c r="E11345" s="422" t="s">
        <v>15391</v>
      </c>
      <c r="F11345" s="438">
        <v>57840000</v>
      </c>
      <c r="G11345" s="423">
        <v>2023</v>
      </c>
      <c r="H11345" s="424">
        <f>VLOOKUP(G11345,[3]잔가율!$F$3:$G$33,2,FALSE)</f>
        <v>0.81</v>
      </c>
      <c r="I11345" s="434">
        <f t="shared" si="177"/>
        <v>46850400</v>
      </c>
    </row>
    <row r="11346" spans="1:9">
      <c r="A11346" s="421">
        <v>11345</v>
      </c>
      <c r="B11346" s="313" t="s">
        <v>15043</v>
      </c>
      <c r="C11346" s="313" t="s">
        <v>11561</v>
      </c>
      <c r="D11346" s="313" t="s">
        <v>15376</v>
      </c>
      <c r="E11346" s="313" t="s">
        <v>15392</v>
      </c>
      <c r="F11346" s="446">
        <v>58700000</v>
      </c>
      <c r="G11346" s="423">
        <v>2023</v>
      </c>
      <c r="H11346" s="424">
        <f>VLOOKUP(G11346,[3]잔가율!$F$3:$G$33,2,FALSE)</f>
        <v>0.81</v>
      </c>
      <c r="I11346" s="434">
        <f t="shared" si="177"/>
        <v>47547000</v>
      </c>
    </row>
    <row r="11347" spans="1:9">
      <c r="A11347" s="421">
        <v>11346</v>
      </c>
      <c r="B11347" s="422" t="s">
        <v>15043</v>
      </c>
      <c r="C11347" s="422" t="s">
        <v>11561</v>
      </c>
      <c r="D11347" s="422" t="s">
        <v>15376</v>
      </c>
      <c r="E11347" s="422" t="s">
        <v>15393</v>
      </c>
      <c r="F11347" s="438">
        <v>48050000</v>
      </c>
      <c r="G11347" s="423">
        <v>2023</v>
      </c>
      <c r="H11347" s="424">
        <f>VLOOKUP(G11347,[3]잔가율!$F$3:$G$33,2,FALSE)</f>
        <v>0.81</v>
      </c>
      <c r="I11347" s="434">
        <f t="shared" si="177"/>
        <v>38920500</v>
      </c>
    </row>
    <row r="11348" spans="1:9">
      <c r="A11348" s="421">
        <v>11347</v>
      </c>
      <c r="B11348" s="422" t="s">
        <v>15043</v>
      </c>
      <c r="C11348" s="422" t="s">
        <v>11561</v>
      </c>
      <c r="D11348" s="422" t="s">
        <v>15376</v>
      </c>
      <c r="E11348" s="422" t="s">
        <v>15394</v>
      </c>
      <c r="F11348" s="438">
        <v>65180000</v>
      </c>
      <c r="G11348" s="423">
        <v>2023</v>
      </c>
      <c r="H11348" s="424">
        <f>VLOOKUP(G11348,[3]잔가율!$F$3:$G$33,2,FALSE)</f>
        <v>0.81</v>
      </c>
      <c r="I11348" s="434">
        <f t="shared" si="177"/>
        <v>52795800</v>
      </c>
    </row>
    <row r="11349" spans="1:9">
      <c r="A11349" s="421">
        <v>11348</v>
      </c>
      <c r="B11349" s="422" t="s">
        <v>15043</v>
      </c>
      <c r="C11349" s="422" t="s">
        <v>11561</v>
      </c>
      <c r="D11349" s="422" t="s">
        <v>15376</v>
      </c>
      <c r="E11349" s="422" t="s">
        <v>15395</v>
      </c>
      <c r="F11349" s="438">
        <v>46550000</v>
      </c>
      <c r="G11349" s="423">
        <v>2023</v>
      </c>
      <c r="H11349" s="424">
        <f>VLOOKUP(G11349,[3]잔가율!$F$3:$G$33,2,FALSE)</f>
        <v>0.81</v>
      </c>
      <c r="I11349" s="434">
        <f t="shared" si="177"/>
        <v>37705500</v>
      </c>
    </row>
    <row r="11350" spans="1:9">
      <c r="A11350" s="421">
        <v>11349</v>
      </c>
      <c r="B11350" s="422" t="s">
        <v>15043</v>
      </c>
      <c r="C11350" s="422" t="s">
        <v>11561</v>
      </c>
      <c r="D11350" s="422" t="s">
        <v>15376</v>
      </c>
      <c r="E11350" s="422" t="s">
        <v>15396</v>
      </c>
      <c r="F11350" s="438">
        <v>59360000</v>
      </c>
      <c r="G11350" s="423">
        <v>2023</v>
      </c>
      <c r="H11350" s="424">
        <f>VLOOKUP(G11350,[3]잔가율!$F$3:$G$33,2,FALSE)</f>
        <v>0.81</v>
      </c>
      <c r="I11350" s="434">
        <f t="shared" si="177"/>
        <v>48081600</v>
      </c>
    </row>
    <row r="11351" spans="1:9">
      <c r="A11351" s="421">
        <v>11350</v>
      </c>
      <c r="B11351" s="422" t="s">
        <v>15043</v>
      </c>
      <c r="C11351" s="422" t="s">
        <v>11561</v>
      </c>
      <c r="D11351" s="422" t="s">
        <v>15376</v>
      </c>
      <c r="E11351" s="422" t="s">
        <v>15397</v>
      </c>
      <c r="F11351" s="438">
        <v>63420000</v>
      </c>
      <c r="G11351" s="423">
        <v>2023</v>
      </c>
      <c r="H11351" s="424">
        <f>VLOOKUP(G11351,[3]잔가율!$F$3:$G$33,2,FALSE)</f>
        <v>0.81</v>
      </c>
      <c r="I11351" s="434">
        <f t="shared" si="177"/>
        <v>51370200</v>
      </c>
    </row>
    <row r="11352" spans="1:9">
      <c r="A11352" s="421">
        <v>11351</v>
      </c>
      <c r="B11352" s="422" t="s">
        <v>15043</v>
      </c>
      <c r="C11352" s="422" t="s">
        <v>11561</v>
      </c>
      <c r="D11352" s="422" t="s">
        <v>15376</v>
      </c>
      <c r="E11352" s="422" t="s">
        <v>15398</v>
      </c>
      <c r="F11352" s="438">
        <v>60220000</v>
      </c>
      <c r="G11352" s="423">
        <v>2023</v>
      </c>
      <c r="H11352" s="424">
        <f>VLOOKUP(G11352,[3]잔가율!$F$3:$G$33,2,FALSE)</f>
        <v>0.81</v>
      </c>
      <c r="I11352" s="434">
        <f t="shared" si="177"/>
        <v>48778200</v>
      </c>
    </row>
    <row r="11353" spans="1:9">
      <c r="A11353" s="421">
        <v>11352</v>
      </c>
      <c r="B11353" s="422" t="s">
        <v>15043</v>
      </c>
      <c r="C11353" s="422" t="s">
        <v>11561</v>
      </c>
      <c r="D11353" s="422" t="s">
        <v>15376</v>
      </c>
      <c r="E11353" s="422" t="s">
        <v>15399</v>
      </c>
      <c r="F11353" s="438">
        <v>43920000</v>
      </c>
      <c r="G11353" s="423">
        <v>2023</v>
      </c>
      <c r="H11353" s="424">
        <f>VLOOKUP(G11353,[3]잔가율!$F$3:$G$33,2,FALSE)</f>
        <v>0.81</v>
      </c>
      <c r="I11353" s="434">
        <f t="shared" si="177"/>
        <v>35575200</v>
      </c>
    </row>
    <row r="11354" spans="1:9">
      <c r="A11354" s="421">
        <v>11353</v>
      </c>
      <c r="B11354" s="422" t="s">
        <v>15043</v>
      </c>
      <c r="C11354" s="422" t="s">
        <v>11561</v>
      </c>
      <c r="D11354" s="422" t="s">
        <v>15376</v>
      </c>
      <c r="E11354" s="422" t="s">
        <v>15400</v>
      </c>
      <c r="F11354" s="438">
        <v>49890000</v>
      </c>
      <c r="G11354" s="423">
        <v>2023</v>
      </c>
      <c r="H11354" s="424">
        <f>VLOOKUP(G11354,[3]잔가율!$F$3:$G$33,2,FALSE)</f>
        <v>0.81</v>
      </c>
      <c r="I11354" s="434">
        <f t="shared" si="177"/>
        <v>40410900</v>
      </c>
    </row>
    <row r="11355" spans="1:9">
      <c r="A11355" s="421">
        <v>11354</v>
      </c>
      <c r="B11355" s="422" t="s">
        <v>15043</v>
      </c>
      <c r="C11355" s="422" t="s">
        <v>11561</v>
      </c>
      <c r="D11355" s="422" t="s">
        <v>15376</v>
      </c>
      <c r="E11355" s="422" t="s">
        <v>15401</v>
      </c>
      <c r="F11355" s="438">
        <v>53800000</v>
      </c>
      <c r="G11355" s="423">
        <v>2023</v>
      </c>
      <c r="H11355" s="424">
        <f>VLOOKUP(G11355,[3]잔가율!$F$3:$G$33,2,FALSE)</f>
        <v>0.81</v>
      </c>
      <c r="I11355" s="434">
        <f t="shared" si="177"/>
        <v>43578000</v>
      </c>
    </row>
    <row r="11356" spans="1:9">
      <c r="A11356" s="421">
        <v>11355</v>
      </c>
      <c r="B11356" s="422" t="s">
        <v>15043</v>
      </c>
      <c r="C11356" s="422" t="s">
        <v>11561</v>
      </c>
      <c r="D11356" s="422" t="s">
        <v>15376</v>
      </c>
      <c r="E11356" s="422" t="s">
        <v>15402</v>
      </c>
      <c r="F11356" s="438">
        <v>67850000</v>
      </c>
      <c r="G11356" s="423">
        <v>2023</v>
      </c>
      <c r="H11356" s="424">
        <f>VLOOKUP(G11356,[3]잔가율!$F$3:$G$33,2,FALSE)</f>
        <v>0.81</v>
      </c>
      <c r="I11356" s="434">
        <f t="shared" si="177"/>
        <v>54958500</v>
      </c>
    </row>
    <row r="11357" spans="1:9">
      <c r="A11357" s="421">
        <v>11356</v>
      </c>
      <c r="B11357" s="422" t="s">
        <v>15043</v>
      </c>
      <c r="C11357" s="422" t="s">
        <v>11561</v>
      </c>
      <c r="D11357" s="422" t="s">
        <v>15376</v>
      </c>
      <c r="E11357" s="422" t="s">
        <v>15403</v>
      </c>
      <c r="F11357" s="438">
        <v>64670000</v>
      </c>
      <c r="G11357" s="423">
        <v>2023</v>
      </c>
      <c r="H11357" s="424">
        <f>VLOOKUP(G11357,[3]잔가율!$F$3:$G$33,2,FALSE)</f>
        <v>0.81</v>
      </c>
      <c r="I11357" s="434">
        <f t="shared" si="177"/>
        <v>52382700</v>
      </c>
    </row>
    <row r="11358" spans="1:9">
      <c r="A11358" s="421">
        <v>11357</v>
      </c>
      <c r="B11358" s="422" t="s">
        <v>15043</v>
      </c>
      <c r="C11358" s="422" t="s">
        <v>11561</v>
      </c>
      <c r="D11358" s="422" t="s">
        <v>15376</v>
      </c>
      <c r="E11358" s="422" t="s">
        <v>15404</v>
      </c>
      <c r="F11358" s="438">
        <v>71660000</v>
      </c>
      <c r="G11358" s="423">
        <v>2023</v>
      </c>
      <c r="H11358" s="424">
        <f>VLOOKUP(G11358,[3]잔가율!$F$3:$G$33,2,FALSE)</f>
        <v>0.81</v>
      </c>
      <c r="I11358" s="434">
        <f t="shared" si="177"/>
        <v>58044600</v>
      </c>
    </row>
    <row r="11359" spans="1:9">
      <c r="A11359" s="421">
        <v>11358</v>
      </c>
      <c r="B11359" s="422" t="s">
        <v>15043</v>
      </c>
      <c r="C11359" s="422" t="s">
        <v>11561</v>
      </c>
      <c r="D11359" s="422" t="s">
        <v>15376</v>
      </c>
      <c r="E11359" s="422" t="s">
        <v>15405</v>
      </c>
      <c r="F11359" s="438">
        <v>67500000</v>
      </c>
      <c r="G11359" s="423">
        <v>2023</v>
      </c>
      <c r="H11359" s="424">
        <f>VLOOKUP(G11359,[3]잔가율!$F$3:$G$33,2,FALSE)</f>
        <v>0.81</v>
      </c>
      <c r="I11359" s="434">
        <f t="shared" si="177"/>
        <v>54675000</v>
      </c>
    </row>
    <row r="11360" spans="1:9">
      <c r="A11360" s="421">
        <v>11359</v>
      </c>
      <c r="B11360" s="422" t="s">
        <v>15043</v>
      </c>
      <c r="C11360" s="422" t="s">
        <v>11561</v>
      </c>
      <c r="D11360" s="422" t="s">
        <v>15376</v>
      </c>
      <c r="E11360" s="422" t="s">
        <v>15406</v>
      </c>
      <c r="F11360" s="438">
        <v>50590000</v>
      </c>
      <c r="G11360" s="423">
        <v>2023</v>
      </c>
      <c r="H11360" s="424">
        <f>VLOOKUP(G11360,[3]잔가율!$F$3:$G$33,2,FALSE)</f>
        <v>0.81</v>
      </c>
      <c r="I11360" s="434">
        <f t="shared" si="177"/>
        <v>40977900</v>
      </c>
    </row>
    <row r="11361" spans="1:9">
      <c r="A11361" s="421">
        <v>11360</v>
      </c>
      <c r="B11361" s="422" t="s">
        <v>15043</v>
      </c>
      <c r="C11361" s="422" t="s">
        <v>11561</v>
      </c>
      <c r="D11361" s="422" t="s">
        <v>15376</v>
      </c>
      <c r="E11361" s="422" t="s">
        <v>15407</v>
      </c>
      <c r="F11361" s="438">
        <v>58370000</v>
      </c>
      <c r="G11361" s="423">
        <v>2023</v>
      </c>
      <c r="H11361" s="424">
        <f>VLOOKUP(G11361,[3]잔가율!$F$3:$G$33,2,FALSE)</f>
        <v>0.81</v>
      </c>
      <c r="I11361" s="434">
        <f t="shared" si="177"/>
        <v>47279700</v>
      </c>
    </row>
    <row r="11362" spans="1:9">
      <c r="A11362" s="421">
        <v>11361</v>
      </c>
      <c r="B11362" s="422" t="s">
        <v>15043</v>
      </c>
      <c r="C11362" s="422" t="s">
        <v>11561</v>
      </c>
      <c r="D11362" s="422" t="s">
        <v>15376</v>
      </c>
      <c r="E11362" s="422" t="s">
        <v>15408</v>
      </c>
      <c r="F11362" s="438">
        <v>69820000</v>
      </c>
      <c r="G11362" s="423">
        <v>2023</v>
      </c>
      <c r="H11362" s="424">
        <f>VLOOKUP(G11362,[3]잔가율!$F$3:$G$33,2,FALSE)</f>
        <v>0.81</v>
      </c>
      <c r="I11362" s="434">
        <f t="shared" si="177"/>
        <v>56554200</v>
      </c>
    </row>
    <row r="11363" spans="1:9">
      <c r="A11363" s="421">
        <v>11362</v>
      </c>
      <c r="B11363" s="422" t="s">
        <v>15043</v>
      </c>
      <c r="C11363" s="422" t="s">
        <v>11561</v>
      </c>
      <c r="D11363" s="422" t="s">
        <v>15376</v>
      </c>
      <c r="E11363" s="422" t="s">
        <v>15409</v>
      </c>
      <c r="F11363" s="438">
        <v>68550000</v>
      </c>
      <c r="G11363" s="423">
        <v>2023</v>
      </c>
      <c r="H11363" s="424">
        <f>VLOOKUP(G11363,[3]잔가율!$F$3:$G$33,2,FALSE)</f>
        <v>0.81</v>
      </c>
      <c r="I11363" s="434">
        <f t="shared" si="177"/>
        <v>55525500</v>
      </c>
    </row>
    <row r="11364" spans="1:9">
      <c r="A11364" s="421">
        <v>11363</v>
      </c>
      <c r="B11364" s="422" t="s">
        <v>15043</v>
      </c>
      <c r="C11364" s="422" t="s">
        <v>11561</v>
      </c>
      <c r="D11364" s="422" t="s">
        <v>15376</v>
      </c>
      <c r="E11364" s="422" t="s">
        <v>15410</v>
      </c>
      <c r="F11364" s="438">
        <v>54540000</v>
      </c>
      <c r="G11364" s="423">
        <v>2023</v>
      </c>
      <c r="H11364" s="424">
        <f>VLOOKUP(G11364,[3]잔가율!$F$3:$G$33,2,FALSE)</f>
        <v>0.81</v>
      </c>
      <c r="I11364" s="434">
        <f t="shared" si="177"/>
        <v>44177400</v>
      </c>
    </row>
    <row r="11365" spans="1:9">
      <c r="A11365" s="421">
        <v>11364</v>
      </c>
      <c r="B11365" s="422" t="s">
        <v>15043</v>
      </c>
      <c r="C11365" s="422" t="s">
        <v>11561</v>
      </c>
      <c r="D11365" s="422" t="s">
        <v>15376</v>
      </c>
      <c r="E11365" s="422" t="s">
        <v>15411</v>
      </c>
      <c r="F11365" s="438">
        <v>67470000</v>
      </c>
      <c r="G11365" s="423">
        <v>2023</v>
      </c>
      <c r="H11365" s="424">
        <f>VLOOKUP(G11365,[3]잔가율!$F$3:$G$33,2,FALSE)</f>
        <v>0.81</v>
      </c>
      <c r="I11365" s="434">
        <f t="shared" si="177"/>
        <v>54650700</v>
      </c>
    </row>
    <row r="11366" spans="1:9">
      <c r="A11366" s="421">
        <v>11365</v>
      </c>
      <c r="B11366" s="422" t="s">
        <v>15043</v>
      </c>
      <c r="C11366" s="422" t="s">
        <v>11561</v>
      </c>
      <c r="D11366" s="422" t="s">
        <v>15376</v>
      </c>
      <c r="E11366" s="422" t="s">
        <v>15412</v>
      </c>
      <c r="F11366" s="438">
        <v>64550000</v>
      </c>
      <c r="G11366" s="423">
        <v>2023</v>
      </c>
      <c r="H11366" s="424">
        <f>VLOOKUP(G11366,[3]잔가율!$F$3:$G$33,2,FALSE)</f>
        <v>0.81</v>
      </c>
      <c r="I11366" s="434">
        <f t="shared" si="177"/>
        <v>52285500</v>
      </c>
    </row>
    <row r="11367" spans="1:9">
      <c r="A11367" s="421">
        <v>11366</v>
      </c>
      <c r="B11367" s="422" t="s">
        <v>15043</v>
      </c>
      <c r="C11367" s="422" t="s">
        <v>11561</v>
      </c>
      <c r="D11367" s="422" t="s">
        <v>15376</v>
      </c>
      <c r="E11367" s="422" t="s">
        <v>15413</v>
      </c>
      <c r="F11367" s="438">
        <v>52220000</v>
      </c>
      <c r="G11367" s="423">
        <v>2023</v>
      </c>
      <c r="H11367" s="424">
        <f>VLOOKUP(G11367,[3]잔가율!$F$3:$G$33,2,FALSE)</f>
        <v>0.81</v>
      </c>
      <c r="I11367" s="434">
        <f t="shared" si="177"/>
        <v>42298200</v>
      </c>
    </row>
    <row r="11368" spans="1:9">
      <c r="A11368" s="421">
        <v>11367</v>
      </c>
      <c r="B11368" s="422" t="s">
        <v>15043</v>
      </c>
      <c r="C11368" s="422" t="s">
        <v>11561</v>
      </c>
      <c r="D11368" s="422" t="s">
        <v>15376</v>
      </c>
      <c r="E11368" s="422" t="s">
        <v>15414</v>
      </c>
      <c r="F11368" s="438">
        <v>58340000</v>
      </c>
      <c r="G11368" s="423">
        <v>2023</v>
      </c>
      <c r="H11368" s="424">
        <f>VLOOKUP(G11368,[3]잔가율!$F$3:$G$33,2,FALSE)</f>
        <v>0.81</v>
      </c>
      <c r="I11368" s="434">
        <f t="shared" si="177"/>
        <v>47255400</v>
      </c>
    </row>
    <row r="11369" spans="1:9">
      <c r="A11369" s="421">
        <v>11368</v>
      </c>
      <c r="B11369" s="422" t="s">
        <v>15043</v>
      </c>
      <c r="C11369" s="422" t="s">
        <v>11561</v>
      </c>
      <c r="D11369" s="422" t="s">
        <v>15376</v>
      </c>
      <c r="E11369" s="422" t="s">
        <v>15415</v>
      </c>
      <c r="F11369" s="438">
        <v>70120000</v>
      </c>
      <c r="G11369" s="423">
        <v>2023</v>
      </c>
      <c r="H11369" s="424">
        <f>VLOOKUP(G11369,[3]잔가율!$F$3:$G$33,2,FALSE)</f>
        <v>0.81</v>
      </c>
      <c r="I11369" s="434">
        <f t="shared" si="177"/>
        <v>56797200</v>
      </c>
    </row>
    <row r="11370" spans="1:9">
      <c r="A11370" s="421">
        <v>11369</v>
      </c>
      <c r="B11370" s="422" t="s">
        <v>15043</v>
      </c>
      <c r="C11370" s="422" t="s">
        <v>11561</v>
      </c>
      <c r="D11370" s="422" t="s">
        <v>15376</v>
      </c>
      <c r="E11370" s="422" t="s">
        <v>15416</v>
      </c>
      <c r="F11370" s="438">
        <v>68550000</v>
      </c>
      <c r="G11370" s="423">
        <v>2023</v>
      </c>
      <c r="H11370" s="424">
        <f>VLOOKUP(G11370,[3]잔가율!$F$3:$G$33,2,FALSE)</f>
        <v>0.81</v>
      </c>
      <c r="I11370" s="434">
        <f t="shared" si="177"/>
        <v>55525500</v>
      </c>
    </row>
    <row r="11371" spans="1:9">
      <c r="A11371" s="421">
        <v>11370</v>
      </c>
      <c r="B11371" s="422" t="s">
        <v>15043</v>
      </c>
      <c r="C11371" s="422" t="s">
        <v>11561</v>
      </c>
      <c r="D11371" s="422" t="s">
        <v>15376</v>
      </c>
      <c r="E11371" s="422" t="s">
        <v>15417</v>
      </c>
      <c r="F11371" s="438">
        <v>52060000</v>
      </c>
      <c r="G11371" s="423">
        <v>2023</v>
      </c>
      <c r="H11371" s="424">
        <f>VLOOKUP(G11371,[3]잔가율!$F$3:$G$33,2,FALSE)</f>
        <v>0.81</v>
      </c>
      <c r="I11371" s="434">
        <f t="shared" si="177"/>
        <v>42168600</v>
      </c>
    </row>
    <row r="11372" spans="1:9">
      <c r="A11372" s="421">
        <v>11371</v>
      </c>
      <c r="B11372" s="422" t="s">
        <v>15043</v>
      </c>
      <c r="C11372" s="422" t="s">
        <v>11561</v>
      </c>
      <c r="D11372" s="422" t="s">
        <v>15376</v>
      </c>
      <c r="E11372" s="422" t="s">
        <v>15418</v>
      </c>
      <c r="F11372" s="438">
        <v>66820000</v>
      </c>
      <c r="G11372" s="423">
        <v>2023</v>
      </c>
      <c r="H11372" s="424">
        <f>VLOOKUP(G11372,[3]잔가율!$F$3:$G$33,2,FALSE)</f>
        <v>0.81</v>
      </c>
      <c r="I11372" s="434">
        <f t="shared" si="177"/>
        <v>54124200</v>
      </c>
    </row>
    <row r="11373" spans="1:9">
      <c r="A11373" s="421">
        <v>11372</v>
      </c>
      <c r="B11373" s="422" t="s">
        <v>15043</v>
      </c>
      <c r="C11373" s="422" t="s">
        <v>11561</v>
      </c>
      <c r="D11373" s="422" t="s">
        <v>15376</v>
      </c>
      <c r="E11373" s="422" t="s">
        <v>15419</v>
      </c>
      <c r="F11373" s="438">
        <v>51770000</v>
      </c>
      <c r="G11373" s="423">
        <v>2023</v>
      </c>
      <c r="H11373" s="424">
        <f>VLOOKUP(G11373,[3]잔가율!$F$3:$G$33,2,FALSE)</f>
        <v>0.81</v>
      </c>
      <c r="I11373" s="434">
        <f t="shared" si="177"/>
        <v>41933700</v>
      </c>
    </row>
    <row r="11374" spans="1:9">
      <c r="A11374" s="421">
        <v>11373</v>
      </c>
      <c r="B11374" s="422" t="s">
        <v>15043</v>
      </c>
      <c r="C11374" s="422" t="s">
        <v>11561</v>
      </c>
      <c r="D11374" s="422" t="s">
        <v>15376</v>
      </c>
      <c r="E11374" s="422" t="s">
        <v>15420</v>
      </c>
      <c r="F11374" s="438">
        <v>56870000</v>
      </c>
      <c r="G11374" s="423">
        <v>2023</v>
      </c>
      <c r="H11374" s="424">
        <f>VLOOKUP(G11374,[3]잔가율!$F$3:$G$33,2,FALSE)</f>
        <v>0.81</v>
      </c>
      <c r="I11374" s="434">
        <f t="shared" si="177"/>
        <v>46064700</v>
      </c>
    </row>
    <row r="11375" spans="1:9">
      <c r="A11375" s="421">
        <v>11374</v>
      </c>
      <c r="B11375" s="422" t="s">
        <v>15043</v>
      </c>
      <c r="C11375" s="422" t="s">
        <v>11561</v>
      </c>
      <c r="D11375" s="422" t="s">
        <v>15376</v>
      </c>
      <c r="E11375" s="422" t="s">
        <v>15421</v>
      </c>
      <c r="F11375" s="438">
        <v>72560000</v>
      </c>
      <c r="G11375" s="423">
        <v>2023</v>
      </c>
      <c r="H11375" s="424">
        <f>VLOOKUP(G11375,[3]잔가율!$F$3:$G$33,2,FALSE)</f>
        <v>0.81</v>
      </c>
      <c r="I11375" s="434">
        <f t="shared" si="177"/>
        <v>58773600</v>
      </c>
    </row>
    <row r="11376" spans="1:9">
      <c r="A11376" s="421">
        <v>11375</v>
      </c>
      <c r="B11376" s="422" t="s">
        <v>15043</v>
      </c>
      <c r="C11376" s="422" t="s">
        <v>11561</v>
      </c>
      <c r="D11376" s="422" t="s">
        <v>15376</v>
      </c>
      <c r="E11376" s="422" t="s">
        <v>15422</v>
      </c>
      <c r="F11376" s="438">
        <v>67980000</v>
      </c>
      <c r="G11376" s="423">
        <v>2023</v>
      </c>
      <c r="H11376" s="424">
        <f>VLOOKUP(G11376,[3]잔가율!$F$3:$G$33,2,FALSE)</f>
        <v>0.81</v>
      </c>
      <c r="I11376" s="434">
        <f t="shared" si="177"/>
        <v>55063800</v>
      </c>
    </row>
    <row r="11377" spans="1:9">
      <c r="A11377" s="421">
        <v>11376</v>
      </c>
      <c r="B11377" s="422" t="s">
        <v>15043</v>
      </c>
      <c r="C11377" s="422" t="s">
        <v>11561</v>
      </c>
      <c r="D11377" s="422" t="s">
        <v>15376</v>
      </c>
      <c r="E11377" s="422" t="s">
        <v>15423</v>
      </c>
      <c r="F11377" s="438">
        <v>55200000</v>
      </c>
      <c r="G11377" s="423">
        <v>2023</v>
      </c>
      <c r="H11377" s="424">
        <f>VLOOKUP(G11377,[3]잔가율!$F$3:$G$33,2,FALSE)</f>
        <v>0.81</v>
      </c>
      <c r="I11377" s="434">
        <f t="shared" si="177"/>
        <v>44712000</v>
      </c>
    </row>
    <row r="11378" spans="1:9">
      <c r="A11378" s="421">
        <v>11377</v>
      </c>
      <c r="B11378" s="422" t="s">
        <v>15043</v>
      </c>
      <c r="C11378" s="422" t="s">
        <v>11561</v>
      </c>
      <c r="D11378" s="422" t="s">
        <v>15376</v>
      </c>
      <c r="E11378" s="422" t="s">
        <v>15424</v>
      </c>
      <c r="F11378" s="438">
        <v>68960000</v>
      </c>
      <c r="G11378" s="423">
        <v>2023</v>
      </c>
      <c r="H11378" s="424">
        <f>VLOOKUP(G11378,[3]잔가율!$F$3:$G$33,2,FALSE)</f>
        <v>0.81</v>
      </c>
      <c r="I11378" s="434">
        <f t="shared" si="177"/>
        <v>55857600</v>
      </c>
    </row>
    <row r="11379" spans="1:9">
      <c r="A11379" s="421">
        <v>11378</v>
      </c>
      <c r="B11379" s="422" t="s">
        <v>15043</v>
      </c>
      <c r="C11379" s="422" t="s">
        <v>11561</v>
      </c>
      <c r="D11379" s="422" t="s">
        <v>15376</v>
      </c>
      <c r="E11379" s="422" t="s">
        <v>15425</v>
      </c>
      <c r="F11379" s="438">
        <v>64100000</v>
      </c>
      <c r="G11379" s="423">
        <v>2023</v>
      </c>
      <c r="H11379" s="424">
        <f>VLOOKUP(G11379,[3]잔가율!$F$3:$G$33,2,FALSE)</f>
        <v>0.81</v>
      </c>
      <c r="I11379" s="434">
        <f t="shared" si="177"/>
        <v>51921000</v>
      </c>
    </row>
    <row r="11380" spans="1:9">
      <c r="A11380" s="421">
        <v>11379</v>
      </c>
      <c r="B11380" s="422" t="s">
        <v>15043</v>
      </c>
      <c r="C11380" s="422" t="s">
        <v>11561</v>
      </c>
      <c r="D11380" s="422" t="s">
        <v>15376</v>
      </c>
      <c r="E11380" s="422" t="s">
        <v>15426</v>
      </c>
      <c r="F11380" s="438">
        <v>52750000</v>
      </c>
      <c r="G11380" s="423">
        <v>2023</v>
      </c>
      <c r="H11380" s="424">
        <f>VLOOKUP(G11380,[3]잔가율!$F$3:$G$33,2,FALSE)</f>
        <v>0.81</v>
      </c>
      <c r="I11380" s="434">
        <f t="shared" si="177"/>
        <v>42727500</v>
      </c>
    </row>
    <row r="11381" spans="1:9">
      <c r="A11381" s="421">
        <v>11380</v>
      </c>
      <c r="B11381" s="422" t="s">
        <v>15043</v>
      </c>
      <c r="C11381" s="422" t="s">
        <v>11561</v>
      </c>
      <c r="D11381" s="422" t="s">
        <v>15376</v>
      </c>
      <c r="E11381" s="422" t="s">
        <v>15427</v>
      </c>
      <c r="F11381" s="438">
        <v>59370000</v>
      </c>
      <c r="G11381" s="423">
        <v>2023</v>
      </c>
      <c r="H11381" s="424">
        <f>VLOOKUP(G11381,[3]잔가율!$F$3:$G$33,2,FALSE)</f>
        <v>0.81</v>
      </c>
      <c r="I11381" s="434">
        <f t="shared" si="177"/>
        <v>48089700</v>
      </c>
    </row>
    <row r="11382" spans="1:9">
      <c r="A11382" s="421">
        <v>11381</v>
      </c>
      <c r="B11382" s="422" t="s">
        <v>15043</v>
      </c>
      <c r="C11382" s="422" t="s">
        <v>11561</v>
      </c>
      <c r="D11382" s="422" t="s">
        <v>15376</v>
      </c>
      <c r="E11382" s="422" t="s">
        <v>15428</v>
      </c>
      <c r="F11382" s="438">
        <v>72730000</v>
      </c>
      <c r="G11382" s="423">
        <v>2023</v>
      </c>
      <c r="H11382" s="424">
        <f>VLOOKUP(G11382,[3]잔가율!$F$3:$G$33,2,FALSE)</f>
        <v>0.81</v>
      </c>
      <c r="I11382" s="434">
        <f t="shared" si="177"/>
        <v>58911300</v>
      </c>
    </row>
    <row r="11383" spans="1:9">
      <c r="A11383" s="421">
        <v>11382</v>
      </c>
      <c r="B11383" s="422" t="s">
        <v>15043</v>
      </c>
      <c r="C11383" s="422" t="s">
        <v>11561</v>
      </c>
      <c r="D11383" s="422" t="s">
        <v>15376</v>
      </c>
      <c r="E11383" s="422" t="s">
        <v>15429</v>
      </c>
      <c r="F11383" s="438">
        <v>69540000</v>
      </c>
      <c r="G11383" s="423">
        <v>2023</v>
      </c>
      <c r="H11383" s="424">
        <f>VLOOKUP(G11383,[3]잔가율!$F$3:$G$33,2,FALSE)</f>
        <v>0.81</v>
      </c>
      <c r="I11383" s="434">
        <f t="shared" si="177"/>
        <v>56327400</v>
      </c>
    </row>
    <row r="11384" spans="1:9">
      <c r="A11384" s="421">
        <v>11383</v>
      </c>
      <c r="B11384" s="422" t="s">
        <v>15043</v>
      </c>
      <c r="C11384" s="422" t="s">
        <v>11561</v>
      </c>
      <c r="D11384" s="422" t="s">
        <v>15376</v>
      </c>
      <c r="E11384" s="422" t="s">
        <v>15430</v>
      </c>
      <c r="F11384" s="438">
        <v>55200000</v>
      </c>
      <c r="G11384" s="423">
        <v>2023</v>
      </c>
      <c r="H11384" s="424">
        <f>VLOOKUP(G11384,[3]잔가율!$F$3:$G$33,2,FALSE)</f>
        <v>0.81</v>
      </c>
      <c r="I11384" s="434">
        <f t="shared" si="177"/>
        <v>44712000</v>
      </c>
    </row>
    <row r="11385" spans="1:9">
      <c r="A11385" s="421">
        <v>11384</v>
      </c>
      <c r="B11385" s="422" t="s">
        <v>15043</v>
      </c>
      <c r="C11385" s="422" t="s">
        <v>11561</v>
      </c>
      <c r="D11385" s="422" t="s">
        <v>15376</v>
      </c>
      <c r="E11385" s="422" t="s">
        <v>15431</v>
      </c>
      <c r="F11385" s="438">
        <v>53480000</v>
      </c>
      <c r="G11385" s="423">
        <v>2023</v>
      </c>
      <c r="H11385" s="424">
        <f>VLOOKUP(G11385,[3]잔가율!$F$3:$G$33,2,FALSE)</f>
        <v>0.81</v>
      </c>
      <c r="I11385" s="434">
        <f t="shared" si="177"/>
        <v>43318800</v>
      </c>
    </row>
    <row r="11386" spans="1:9">
      <c r="A11386" s="421">
        <v>11385</v>
      </c>
      <c r="B11386" s="422" t="s">
        <v>15043</v>
      </c>
      <c r="C11386" s="422" t="s">
        <v>11561</v>
      </c>
      <c r="D11386" s="422" t="s">
        <v>15376</v>
      </c>
      <c r="E11386" s="422" t="s">
        <v>15432</v>
      </c>
      <c r="F11386" s="438">
        <v>68870000</v>
      </c>
      <c r="G11386" s="423">
        <v>2023</v>
      </c>
      <c r="H11386" s="424">
        <f>VLOOKUP(G11386,[3]잔가율!$F$3:$G$33,2,FALSE)</f>
        <v>0.81</v>
      </c>
      <c r="I11386" s="434">
        <f t="shared" si="177"/>
        <v>55784700</v>
      </c>
    </row>
    <row r="11387" spans="1:9">
      <c r="A11387" s="421">
        <v>11386</v>
      </c>
      <c r="B11387" s="422" t="s">
        <v>15043</v>
      </c>
      <c r="C11387" s="422" t="s">
        <v>11561</v>
      </c>
      <c r="D11387" s="422" t="s">
        <v>15376</v>
      </c>
      <c r="E11387" s="422" t="s">
        <v>15433</v>
      </c>
      <c r="F11387" s="438">
        <v>67690000</v>
      </c>
      <c r="G11387" s="423">
        <v>2023</v>
      </c>
      <c r="H11387" s="424">
        <f>VLOOKUP(G11387,[3]잔가율!$F$3:$G$33,2,FALSE)</f>
        <v>0.81</v>
      </c>
      <c r="I11387" s="434">
        <f t="shared" si="177"/>
        <v>54828900</v>
      </c>
    </row>
    <row r="11388" spans="1:9">
      <c r="A11388" s="421">
        <v>11387</v>
      </c>
      <c r="B11388" s="422" t="s">
        <v>15043</v>
      </c>
      <c r="C11388" s="422" t="s">
        <v>11561</v>
      </c>
      <c r="D11388" s="422" t="s">
        <v>15376</v>
      </c>
      <c r="E11388" s="422" t="s">
        <v>15434</v>
      </c>
      <c r="F11388" s="438">
        <v>54780000</v>
      </c>
      <c r="G11388" s="423">
        <v>2023</v>
      </c>
      <c r="H11388" s="424">
        <f>VLOOKUP(G11388,[3]잔가율!$F$3:$G$33,2,FALSE)</f>
        <v>0.81</v>
      </c>
      <c r="I11388" s="434">
        <f t="shared" si="177"/>
        <v>44371800</v>
      </c>
    </row>
    <row r="11389" spans="1:9">
      <c r="A11389" s="421">
        <v>11388</v>
      </c>
      <c r="B11389" s="422" t="s">
        <v>15043</v>
      </c>
      <c r="C11389" s="422" t="s">
        <v>11561</v>
      </c>
      <c r="D11389" s="422" t="s">
        <v>15376</v>
      </c>
      <c r="E11389" s="422" t="s">
        <v>15435</v>
      </c>
      <c r="F11389" s="438">
        <v>52260000</v>
      </c>
      <c r="G11389" s="423">
        <v>2023</v>
      </c>
      <c r="H11389" s="424">
        <f>VLOOKUP(G11389,[3]잔가율!$F$3:$G$33,2,FALSE)</f>
        <v>0.81</v>
      </c>
      <c r="I11389" s="434">
        <f t="shared" si="177"/>
        <v>42330600</v>
      </c>
    </row>
    <row r="11390" spans="1:9">
      <c r="A11390" s="421">
        <v>11389</v>
      </c>
      <c r="B11390" s="313" t="s">
        <v>15043</v>
      </c>
      <c r="C11390" s="313" t="s">
        <v>11561</v>
      </c>
      <c r="D11390" s="313" t="s">
        <v>15376</v>
      </c>
      <c r="E11390" s="313" t="s">
        <v>15436</v>
      </c>
      <c r="F11390" s="446">
        <v>58430000</v>
      </c>
      <c r="G11390" s="423">
        <v>2023</v>
      </c>
      <c r="H11390" s="424">
        <f>VLOOKUP(G11390,[3]잔가율!$F$3:$G$33,2,FALSE)</f>
        <v>0.81</v>
      </c>
      <c r="I11390" s="434">
        <f t="shared" si="177"/>
        <v>47328300</v>
      </c>
    </row>
    <row r="11391" spans="1:9">
      <c r="A11391" s="421">
        <v>11390</v>
      </c>
      <c r="B11391" s="313" t="s">
        <v>15043</v>
      </c>
      <c r="C11391" s="313" t="s">
        <v>11561</v>
      </c>
      <c r="D11391" s="313" t="s">
        <v>15376</v>
      </c>
      <c r="E11391" s="313" t="s">
        <v>15437</v>
      </c>
      <c r="F11391" s="446">
        <v>74060000</v>
      </c>
      <c r="G11391" s="423">
        <v>2023</v>
      </c>
      <c r="H11391" s="424">
        <f>VLOOKUP(G11391,[3]잔가율!$F$3:$G$33,2,FALSE)</f>
        <v>0.81</v>
      </c>
      <c r="I11391" s="434">
        <f t="shared" si="177"/>
        <v>59988600</v>
      </c>
    </row>
    <row r="11392" spans="1:9">
      <c r="A11392" s="421">
        <v>11391</v>
      </c>
      <c r="B11392" s="313" t="s">
        <v>15043</v>
      </c>
      <c r="C11392" s="313" t="s">
        <v>11561</v>
      </c>
      <c r="D11392" s="313" t="s">
        <v>15376</v>
      </c>
      <c r="E11392" s="313" t="s">
        <v>15438</v>
      </c>
      <c r="F11392" s="446">
        <v>71910000</v>
      </c>
      <c r="G11392" s="423">
        <v>2023</v>
      </c>
      <c r="H11392" s="424">
        <f>VLOOKUP(G11392,[3]잔가율!$F$3:$G$33,2,FALSE)</f>
        <v>0.81</v>
      </c>
      <c r="I11392" s="434">
        <f t="shared" si="177"/>
        <v>58247100</v>
      </c>
    </row>
    <row r="11393" spans="1:9">
      <c r="A11393" s="421">
        <v>11392</v>
      </c>
      <c r="B11393" s="313" t="s">
        <v>15043</v>
      </c>
      <c r="C11393" s="313" t="s">
        <v>11561</v>
      </c>
      <c r="D11393" s="313" t="s">
        <v>15376</v>
      </c>
      <c r="E11393" s="313" t="s">
        <v>15439</v>
      </c>
      <c r="F11393" s="446">
        <v>56310000</v>
      </c>
      <c r="G11393" s="423">
        <v>2023</v>
      </c>
      <c r="H11393" s="424">
        <f>VLOOKUP(G11393,[3]잔가율!$F$3:$G$33,2,FALSE)</f>
        <v>0.81</v>
      </c>
      <c r="I11393" s="434">
        <f t="shared" si="177"/>
        <v>45611100</v>
      </c>
    </row>
    <row r="11394" spans="1:9">
      <c r="A11394" s="421">
        <v>11393</v>
      </c>
      <c r="B11394" s="313" t="s">
        <v>15043</v>
      </c>
      <c r="C11394" s="313" t="s">
        <v>11561</v>
      </c>
      <c r="D11394" s="313" t="s">
        <v>15376</v>
      </c>
      <c r="E11394" s="313" t="s">
        <v>15440</v>
      </c>
      <c r="F11394" s="446">
        <v>54760000</v>
      </c>
      <c r="G11394" s="423">
        <v>2023</v>
      </c>
      <c r="H11394" s="424">
        <f>VLOOKUP(G11394,[3]잔가율!$F$3:$G$33,2,FALSE)</f>
        <v>0.81</v>
      </c>
      <c r="I11394" s="434">
        <f t="shared" ref="I11394:I11457" si="178">ROUNDDOWN(F11394*H11394,0)</f>
        <v>44355600</v>
      </c>
    </row>
    <row r="11395" spans="1:9">
      <c r="A11395" s="421">
        <v>11394</v>
      </c>
      <c r="B11395" s="426" t="s">
        <v>15043</v>
      </c>
      <c r="C11395" s="426" t="s">
        <v>11561</v>
      </c>
      <c r="D11395" s="426" t="s">
        <v>15376</v>
      </c>
      <c r="E11395" s="426" t="s">
        <v>15441</v>
      </c>
      <c r="F11395" s="441">
        <v>81730000</v>
      </c>
      <c r="G11395" s="423">
        <v>2023</v>
      </c>
      <c r="H11395" s="424">
        <f>VLOOKUP(G11395,[3]잔가율!$F$3:$G$33,2,FALSE)</f>
        <v>0.81</v>
      </c>
      <c r="I11395" s="434">
        <f t="shared" si="178"/>
        <v>66201300</v>
      </c>
    </row>
    <row r="11396" spans="1:9">
      <c r="A11396" s="421">
        <v>11395</v>
      </c>
      <c r="B11396" s="422" t="s">
        <v>15043</v>
      </c>
      <c r="C11396" s="422" t="s">
        <v>11561</v>
      </c>
      <c r="D11396" s="422" t="s">
        <v>15376</v>
      </c>
      <c r="E11396" s="422" t="s">
        <v>15442</v>
      </c>
      <c r="F11396" s="438">
        <v>46270000</v>
      </c>
      <c r="G11396" s="423">
        <v>2023</v>
      </c>
      <c r="H11396" s="424">
        <f>VLOOKUP(G11396,[3]잔가율!$F$3:$G$33,2,FALSE)</f>
        <v>0.81</v>
      </c>
      <c r="I11396" s="434">
        <f t="shared" si="178"/>
        <v>37478700</v>
      </c>
    </row>
    <row r="11397" spans="1:9">
      <c r="A11397" s="421">
        <v>11396</v>
      </c>
      <c r="B11397" s="422" t="s">
        <v>15043</v>
      </c>
      <c r="C11397" s="422" t="s">
        <v>11561</v>
      </c>
      <c r="D11397" s="422" t="s">
        <v>15376</v>
      </c>
      <c r="E11397" s="422" t="s">
        <v>15443</v>
      </c>
      <c r="F11397" s="438">
        <v>56910000</v>
      </c>
      <c r="G11397" s="423">
        <v>2023</v>
      </c>
      <c r="H11397" s="424">
        <f>VLOOKUP(G11397,[3]잔가율!$F$3:$G$33,2,FALSE)</f>
        <v>0.81</v>
      </c>
      <c r="I11397" s="434">
        <f t="shared" si="178"/>
        <v>46097100</v>
      </c>
    </row>
    <row r="11398" spans="1:9">
      <c r="A11398" s="421">
        <v>11397</v>
      </c>
      <c r="B11398" s="422" t="s">
        <v>15043</v>
      </c>
      <c r="C11398" s="422" t="s">
        <v>11561</v>
      </c>
      <c r="D11398" s="422" t="s">
        <v>15376</v>
      </c>
      <c r="E11398" s="422" t="s">
        <v>15444</v>
      </c>
      <c r="F11398" s="438">
        <v>53940000</v>
      </c>
      <c r="G11398" s="423">
        <v>2023</v>
      </c>
      <c r="H11398" s="424">
        <f>VLOOKUP(G11398,[3]잔가율!$F$3:$G$33,2,FALSE)</f>
        <v>0.81</v>
      </c>
      <c r="I11398" s="434">
        <f t="shared" si="178"/>
        <v>43691400</v>
      </c>
    </row>
    <row r="11399" spans="1:9">
      <c r="A11399" s="421">
        <v>11398</v>
      </c>
      <c r="B11399" s="422" t="s">
        <v>15043</v>
      </c>
      <c r="C11399" s="422" t="s">
        <v>11561</v>
      </c>
      <c r="D11399" s="422" t="s">
        <v>15376</v>
      </c>
      <c r="E11399" s="422" t="s">
        <v>15445</v>
      </c>
      <c r="F11399" s="438">
        <v>64600000</v>
      </c>
      <c r="G11399" s="423">
        <v>2023</v>
      </c>
      <c r="H11399" s="424">
        <f>VLOOKUP(G11399,[3]잔가율!$F$3:$G$33,2,FALSE)</f>
        <v>0.81</v>
      </c>
      <c r="I11399" s="434">
        <f t="shared" si="178"/>
        <v>52326000</v>
      </c>
    </row>
    <row r="11400" spans="1:9">
      <c r="A11400" s="421">
        <v>11399</v>
      </c>
      <c r="B11400" s="422" t="s">
        <v>15043</v>
      </c>
      <c r="C11400" s="422" t="s">
        <v>11561</v>
      </c>
      <c r="D11400" s="422" t="s">
        <v>15376</v>
      </c>
      <c r="E11400" s="422" t="s">
        <v>15446</v>
      </c>
      <c r="F11400" s="438">
        <v>52840000</v>
      </c>
      <c r="G11400" s="423">
        <v>2023</v>
      </c>
      <c r="H11400" s="424">
        <f>VLOOKUP(G11400,[3]잔가율!$F$3:$G$33,2,FALSE)</f>
        <v>0.81</v>
      </c>
      <c r="I11400" s="434">
        <f t="shared" si="178"/>
        <v>42800400</v>
      </c>
    </row>
    <row r="11401" spans="1:9">
      <c r="A11401" s="421">
        <v>11400</v>
      </c>
      <c r="B11401" s="422" t="s">
        <v>15043</v>
      </c>
      <c r="C11401" s="422" t="s">
        <v>11561</v>
      </c>
      <c r="D11401" s="422" t="s">
        <v>15376</v>
      </c>
      <c r="E11401" s="422" t="s">
        <v>15447</v>
      </c>
      <c r="F11401" s="438">
        <v>65450000</v>
      </c>
      <c r="G11401" s="423">
        <v>2023</v>
      </c>
      <c r="H11401" s="424">
        <f>VLOOKUP(G11401,[3]잔가율!$F$3:$G$33,2,FALSE)</f>
        <v>0.81</v>
      </c>
      <c r="I11401" s="434">
        <f t="shared" si="178"/>
        <v>53014500</v>
      </c>
    </row>
    <row r="11402" spans="1:9">
      <c r="A11402" s="421">
        <v>11401</v>
      </c>
      <c r="B11402" s="422" t="s">
        <v>15043</v>
      </c>
      <c r="C11402" s="422" t="s">
        <v>11561</v>
      </c>
      <c r="D11402" s="422" t="s">
        <v>15376</v>
      </c>
      <c r="E11402" s="422" t="s">
        <v>15448</v>
      </c>
      <c r="F11402" s="438">
        <v>53950000</v>
      </c>
      <c r="G11402" s="423">
        <v>2023</v>
      </c>
      <c r="H11402" s="424">
        <f>VLOOKUP(G11402,[3]잔가율!$F$3:$G$33,2,FALSE)</f>
        <v>0.81</v>
      </c>
      <c r="I11402" s="434">
        <f t="shared" si="178"/>
        <v>43699500</v>
      </c>
    </row>
    <row r="11403" spans="1:9">
      <c r="A11403" s="421">
        <v>11402</v>
      </c>
      <c r="B11403" s="422" t="s">
        <v>15043</v>
      </c>
      <c r="C11403" s="422" t="s">
        <v>11561</v>
      </c>
      <c r="D11403" s="422" t="s">
        <v>15376</v>
      </c>
      <c r="E11403" s="422" t="s">
        <v>15449</v>
      </c>
      <c r="F11403" s="438">
        <v>58540000</v>
      </c>
      <c r="G11403" s="423">
        <v>2023</v>
      </c>
      <c r="H11403" s="424">
        <f>VLOOKUP(G11403,[3]잔가율!$F$3:$G$33,2,FALSE)</f>
        <v>0.81</v>
      </c>
      <c r="I11403" s="434">
        <f t="shared" si="178"/>
        <v>47417400</v>
      </c>
    </row>
    <row r="11404" spans="1:9">
      <c r="A11404" s="421">
        <v>11403</v>
      </c>
      <c r="B11404" s="422" t="s">
        <v>15043</v>
      </c>
      <c r="C11404" s="422" t="s">
        <v>11561</v>
      </c>
      <c r="D11404" s="422" t="s">
        <v>15376</v>
      </c>
      <c r="E11404" s="422" t="s">
        <v>15450</v>
      </c>
      <c r="F11404" s="438">
        <v>55000000</v>
      </c>
      <c r="G11404" s="423">
        <v>2023</v>
      </c>
      <c r="H11404" s="424">
        <f>VLOOKUP(G11404,[3]잔가율!$F$3:$G$33,2,FALSE)</f>
        <v>0.81</v>
      </c>
      <c r="I11404" s="434">
        <f t="shared" si="178"/>
        <v>44550000</v>
      </c>
    </row>
    <row r="11405" spans="1:9">
      <c r="A11405" s="421">
        <v>11404</v>
      </c>
      <c r="B11405" s="422" t="s">
        <v>15043</v>
      </c>
      <c r="C11405" s="422" t="s">
        <v>11561</v>
      </c>
      <c r="D11405" s="422" t="s">
        <v>15376</v>
      </c>
      <c r="E11405" s="422" t="s">
        <v>15451</v>
      </c>
      <c r="F11405" s="438">
        <v>55200000</v>
      </c>
      <c r="G11405" s="423">
        <v>2023</v>
      </c>
      <c r="H11405" s="424">
        <f>VLOOKUP(G11405,[3]잔가율!$F$3:$G$33,2,FALSE)</f>
        <v>0.81</v>
      </c>
      <c r="I11405" s="434">
        <f t="shared" si="178"/>
        <v>44712000</v>
      </c>
    </row>
    <row r="11406" spans="1:9">
      <c r="A11406" s="421">
        <v>11405</v>
      </c>
      <c r="B11406" s="422" t="s">
        <v>15043</v>
      </c>
      <c r="C11406" s="422" t="s">
        <v>11561</v>
      </c>
      <c r="D11406" s="422" t="s">
        <v>15376</v>
      </c>
      <c r="E11406" s="422" t="s">
        <v>15452</v>
      </c>
      <c r="F11406" s="438">
        <v>53670000</v>
      </c>
      <c r="G11406" s="423">
        <v>2023</v>
      </c>
      <c r="H11406" s="424">
        <f>VLOOKUP(G11406,[3]잔가율!$F$3:$G$33,2,FALSE)</f>
        <v>0.81</v>
      </c>
      <c r="I11406" s="434">
        <f t="shared" si="178"/>
        <v>43472700</v>
      </c>
    </row>
    <row r="11407" spans="1:9">
      <c r="A11407" s="421">
        <v>11406</v>
      </c>
      <c r="B11407" s="422" t="s">
        <v>15043</v>
      </c>
      <c r="C11407" s="422" t="s">
        <v>11561</v>
      </c>
      <c r="D11407" s="422" t="s">
        <v>15376</v>
      </c>
      <c r="E11407" s="422" t="s">
        <v>15453</v>
      </c>
      <c r="F11407" s="438">
        <v>44680000</v>
      </c>
      <c r="G11407" s="423">
        <v>2023</v>
      </c>
      <c r="H11407" s="424">
        <f>VLOOKUP(G11407,[3]잔가율!$F$3:$G$33,2,FALSE)</f>
        <v>0.81</v>
      </c>
      <c r="I11407" s="434">
        <f t="shared" si="178"/>
        <v>36190800</v>
      </c>
    </row>
    <row r="11408" spans="1:9">
      <c r="A11408" s="421">
        <v>11407</v>
      </c>
      <c r="B11408" s="422" t="s">
        <v>15043</v>
      </c>
      <c r="C11408" s="422" t="s">
        <v>11561</v>
      </c>
      <c r="D11408" s="422" t="s">
        <v>15376</v>
      </c>
      <c r="E11408" s="422" t="s">
        <v>15454</v>
      </c>
      <c r="F11408" s="438">
        <v>45500000</v>
      </c>
      <c r="G11408" s="423">
        <v>2023</v>
      </c>
      <c r="H11408" s="424">
        <f>VLOOKUP(G11408,[3]잔가율!$F$3:$G$33,2,FALSE)</f>
        <v>0.81</v>
      </c>
      <c r="I11408" s="434">
        <f t="shared" si="178"/>
        <v>36855000</v>
      </c>
    </row>
    <row r="11409" spans="1:9">
      <c r="A11409" s="421">
        <v>11408</v>
      </c>
      <c r="B11409" s="422" t="s">
        <v>15043</v>
      </c>
      <c r="C11409" s="422" t="s">
        <v>11561</v>
      </c>
      <c r="D11409" s="422" t="s">
        <v>15376</v>
      </c>
      <c r="E11409" s="422" t="s">
        <v>15455</v>
      </c>
      <c r="F11409" s="438">
        <v>59410000</v>
      </c>
      <c r="G11409" s="423">
        <v>2023</v>
      </c>
      <c r="H11409" s="424">
        <f>VLOOKUP(G11409,[3]잔가율!$F$3:$G$33,2,FALSE)</f>
        <v>0.81</v>
      </c>
      <c r="I11409" s="434">
        <f t="shared" si="178"/>
        <v>48122100</v>
      </c>
    </row>
    <row r="11410" spans="1:9">
      <c r="A11410" s="421">
        <v>11409</v>
      </c>
      <c r="B11410" s="422" t="s">
        <v>15043</v>
      </c>
      <c r="C11410" s="422" t="s">
        <v>11561</v>
      </c>
      <c r="D11410" s="422" t="s">
        <v>15376</v>
      </c>
      <c r="E11410" s="422" t="s">
        <v>15456</v>
      </c>
      <c r="F11410" s="438">
        <v>56010000</v>
      </c>
      <c r="G11410" s="423">
        <v>2023</v>
      </c>
      <c r="H11410" s="424">
        <f>VLOOKUP(G11410,[3]잔가율!$F$3:$G$33,2,FALSE)</f>
        <v>0.81</v>
      </c>
      <c r="I11410" s="434">
        <f t="shared" si="178"/>
        <v>45368100</v>
      </c>
    </row>
    <row r="11411" spans="1:9">
      <c r="A11411" s="421">
        <v>11410</v>
      </c>
      <c r="B11411" s="422" t="s">
        <v>15043</v>
      </c>
      <c r="C11411" s="422" t="s">
        <v>11561</v>
      </c>
      <c r="D11411" s="422" t="s">
        <v>15376</v>
      </c>
      <c r="E11411" s="422" t="s">
        <v>15457</v>
      </c>
      <c r="F11411" s="438">
        <v>63140000</v>
      </c>
      <c r="G11411" s="423">
        <v>2023</v>
      </c>
      <c r="H11411" s="424">
        <f>VLOOKUP(G11411,[3]잔가율!$F$3:$G$33,2,FALSE)</f>
        <v>0.81</v>
      </c>
      <c r="I11411" s="434">
        <f t="shared" si="178"/>
        <v>51143400</v>
      </c>
    </row>
    <row r="11412" spans="1:9">
      <c r="A11412" s="421">
        <v>11411</v>
      </c>
      <c r="B11412" s="422" t="s">
        <v>15043</v>
      </c>
      <c r="C11412" s="422" t="s">
        <v>11561</v>
      </c>
      <c r="D11412" s="422" t="s">
        <v>15376</v>
      </c>
      <c r="E11412" s="422" t="s">
        <v>15458</v>
      </c>
      <c r="F11412" s="438">
        <v>49620000</v>
      </c>
      <c r="G11412" s="423">
        <v>2023</v>
      </c>
      <c r="H11412" s="424">
        <f>VLOOKUP(G11412,[3]잔가율!$F$3:$G$33,2,FALSE)</f>
        <v>0.81</v>
      </c>
      <c r="I11412" s="434">
        <f t="shared" si="178"/>
        <v>40192200</v>
      </c>
    </row>
    <row r="11413" spans="1:9">
      <c r="A11413" s="421">
        <v>11412</v>
      </c>
      <c r="B11413" s="422" t="s">
        <v>15043</v>
      </c>
      <c r="C11413" s="422" t="s">
        <v>11561</v>
      </c>
      <c r="D11413" s="422" t="s">
        <v>15376</v>
      </c>
      <c r="E11413" s="422" t="s">
        <v>15459</v>
      </c>
      <c r="F11413" s="438">
        <v>64720000</v>
      </c>
      <c r="G11413" s="423">
        <v>2023</v>
      </c>
      <c r="H11413" s="424">
        <f>VLOOKUP(G11413,[3]잔가율!$F$3:$G$33,2,FALSE)</f>
        <v>0.81</v>
      </c>
      <c r="I11413" s="434">
        <f t="shared" si="178"/>
        <v>52423200</v>
      </c>
    </row>
    <row r="11414" spans="1:9">
      <c r="A11414" s="421">
        <v>11413</v>
      </c>
      <c r="B11414" s="422" t="s">
        <v>15043</v>
      </c>
      <c r="C11414" s="422" t="s">
        <v>11561</v>
      </c>
      <c r="D11414" s="422" t="s">
        <v>15376</v>
      </c>
      <c r="E11414" s="422" t="s">
        <v>15460</v>
      </c>
      <c r="F11414" s="438">
        <v>65830000</v>
      </c>
      <c r="G11414" s="423">
        <v>2023</v>
      </c>
      <c r="H11414" s="424">
        <f>VLOOKUP(G11414,[3]잔가율!$F$3:$G$33,2,FALSE)</f>
        <v>0.81</v>
      </c>
      <c r="I11414" s="434">
        <f t="shared" si="178"/>
        <v>53322300</v>
      </c>
    </row>
    <row r="11415" spans="1:9">
      <c r="A11415" s="421">
        <v>11414</v>
      </c>
      <c r="B11415" s="422" t="s">
        <v>15043</v>
      </c>
      <c r="C11415" s="422" t="s">
        <v>11561</v>
      </c>
      <c r="D11415" s="422" t="s">
        <v>15376</v>
      </c>
      <c r="E11415" s="422" t="s">
        <v>15461</v>
      </c>
      <c r="F11415" s="438">
        <v>66600000</v>
      </c>
      <c r="G11415" s="423">
        <v>2023</v>
      </c>
      <c r="H11415" s="424">
        <f>VLOOKUP(G11415,[3]잔가율!$F$3:$G$33,2,FALSE)</f>
        <v>0.81</v>
      </c>
      <c r="I11415" s="434">
        <f t="shared" si="178"/>
        <v>53946000</v>
      </c>
    </row>
    <row r="11416" spans="1:9">
      <c r="A11416" s="421">
        <v>11415</v>
      </c>
      <c r="B11416" s="422" t="s">
        <v>15043</v>
      </c>
      <c r="C11416" s="422" t="s">
        <v>11561</v>
      </c>
      <c r="D11416" s="422" t="s">
        <v>15376</v>
      </c>
      <c r="E11416" s="422" t="s">
        <v>15462</v>
      </c>
      <c r="F11416" s="438">
        <v>44860000</v>
      </c>
      <c r="G11416" s="423">
        <v>2023</v>
      </c>
      <c r="H11416" s="424">
        <f>VLOOKUP(G11416,[3]잔가율!$F$3:$G$33,2,FALSE)</f>
        <v>0.81</v>
      </c>
      <c r="I11416" s="434">
        <f t="shared" si="178"/>
        <v>36336600</v>
      </c>
    </row>
    <row r="11417" spans="1:9">
      <c r="A11417" s="421">
        <v>11416</v>
      </c>
      <c r="B11417" s="422" t="s">
        <v>15043</v>
      </c>
      <c r="C11417" s="422" t="s">
        <v>11561</v>
      </c>
      <c r="D11417" s="422" t="s">
        <v>15376</v>
      </c>
      <c r="E11417" s="422" t="s">
        <v>15463</v>
      </c>
      <c r="F11417" s="438">
        <v>55800000</v>
      </c>
      <c r="G11417" s="423">
        <v>2023</v>
      </c>
      <c r="H11417" s="424">
        <f>VLOOKUP(G11417,[3]잔가율!$F$3:$G$33,2,FALSE)</f>
        <v>0.81</v>
      </c>
      <c r="I11417" s="434">
        <f t="shared" si="178"/>
        <v>45198000</v>
      </c>
    </row>
    <row r="11418" spans="1:9">
      <c r="A11418" s="421">
        <v>11417</v>
      </c>
      <c r="B11418" s="422" t="s">
        <v>15043</v>
      </c>
      <c r="C11418" s="422" t="s">
        <v>11561</v>
      </c>
      <c r="D11418" s="422" t="s">
        <v>15376</v>
      </c>
      <c r="E11418" s="422" t="s">
        <v>15464</v>
      </c>
      <c r="F11418" s="438">
        <v>64340000</v>
      </c>
      <c r="G11418" s="423">
        <v>2023</v>
      </c>
      <c r="H11418" s="424">
        <f>VLOOKUP(G11418,[3]잔가율!$F$3:$G$33,2,FALSE)</f>
        <v>0.81</v>
      </c>
      <c r="I11418" s="434">
        <f t="shared" si="178"/>
        <v>52115400</v>
      </c>
    </row>
    <row r="11419" spans="1:9">
      <c r="A11419" s="421">
        <v>11418</v>
      </c>
      <c r="B11419" s="422" t="s">
        <v>15043</v>
      </c>
      <c r="C11419" s="422" t="s">
        <v>11561</v>
      </c>
      <c r="D11419" s="422" t="s">
        <v>15376</v>
      </c>
      <c r="E11419" s="422" t="s">
        <v>15465</v>
      </c>
      <c r="F11419" s="438">
        <v>68870000</v>
      </c>
      <c r="G11419" s="423">
        <v>2023</v>
      </c>
      <c r="H11419" s="424">
        <f>VLOOKUP(G11419,[3]잔가율!$F$3:$G$33,2,FALSE)</f>
        <v>0.81</v>
      </c>
      <c r="I11419" s="434">
        <f t="shared" si="178"/>
        <v>55784700</v>
      </c>
    </row>
    <row r="11420" spans="1:9">
      <c r="A11420" s="421">
        <v>11419</v>
      </c>
      <c r="B11420" s="422" t="s">
        <v>15043</v>
      </c>
      <c r="C11420" s="422" t="s">
        <v>11561</v>
      </c>
      <c r="D11420" s="422" t="s">
        <v>15376</v>
      </c>
      <c r="E11420" s="422" t="s">
        <v>15466</v>
      </c>
      <c r="F11420" s="438">
        <v>69600000</v>
      </c>
      <c r="G11420" s="423">
        <v>2023</v>
      </c>
      <c r="H11420" s="424">
        <f>VLOOKUP(G11420,[3]잔가율!$F$3:$G$33,2,FALSE)</f>
        <v>0.81</v>
      </c>
      <c r="I11420" s="434">
        <f t="shared" si="178"/>
        <v>56376000</v>
      </c>
    </row>
    <row r="11421" spans="1:9">
      <c r="A11421" s="421">
        <v>11420</v>
      </c>
      <c r="B11421" s="422" t="s">
        <v>15043</v>
      </c>
      <c r="C11421" s="422" t="s">
        <v>11561</v>
      </c>
      <c r="D11421" s="422" t="s">
        <v>15376</v>
      </c>
      <c r="E11421" s="422" t="s">
        <v>15467</v>
      </c>
      <c r="F11421" s="438">
        <v>66050000</v>
      </c>
      <c r="G11421" s="423">
        <v>2023</v>
      </c>
      <c r="H11421" s="424">
        <f>VLOOKUP(G11421,[3]잔가율!$F$3:$G$33,2,FALSE)</f>
        <v>0.81</v>
      </c>
      <c r="I11421" s="434">
        <f t="shared" si="178"/>
        <v>53500500</v>
      </c>
    </row>
    <row r="11422" spans="1:9">
      <c r="A11422" s="421">
        <v>11421</v>
      </c>
      <c r="B11422" s="422" t="s">
        <v>15043</v>
      </c>
      <c r="C11422" s="422" t="s">
        <v>11561</v>
      </c>
      <c r="D11422" s="422" t="s">
        <v>15376</v>
      </c>
      <c r="E11422" s="422" t="s">
        <v>15468</v>
      </c>
      <c r="F11422" s="438">
        <v>67610000</v>
      </c>
      <c r="G11422" s="423">
        <v>2023</v>
      </c>
      <c r="H11422" s="424">
        <f>VLOOKUP(G11422,[3]잔가율!$F$3:$G$33,2,FALSE)</f>
        <v>0.81</v>
      </c>
      <c r="I11422" s="434">
        <f t="shared" si="178"/>
        <v>54764100</v>
      </c>
    </row>
    <row r="11423" spans="1:9">
      <c r="A11423" s="421">
        <v>11422</v>
      </c>
      <c r="B11423" s="422" t="s">
        <v>15043</v>
      </c>
      <c r="C11423" s="422" t="s">
        <v>11561</v>
      </c>
      <c r="D11423" s="422" t="s">
        <v>15376</v>
      </c>
      <c r="E11423" s="422" t="s">
        <v>15469</v>
      </c>
      <c r="F11423" s="438">
        <v>63550000</v>
      </c>
      <c r="G11423" s="423">
        <v>2023</v>
      </c>
      <c r="H11423" s="424">
        <f>VLOOKUP(G11423,[3]잔가율!$F$3:$G$33,2,FALSE)</f>
        <v>0.81</v>
      </c>
      <c r="I11423" s="434">
        <f t="shared" si="178"/>
        <v>51475500</v>
      </c>
    </row>
    <row r="11424" spans="1:9">
      <c r="A11424" s="421">
        <v>11423</v>
      </c>
      <c r="B11424" s="422" t="s">
        <v>15043</v>
      </c>
      <c r="C11424" s="422" t="s">
        <v>11561</v>
      </c>
      <c r="D11424" s="422" t="s">
        <v>15376</v>
      </c>
      <c r="E11424" s="422" t="s">
        <v>15470</v>
      </c>
      <c r="F11424" s="438">
        <v>67570000</v>
      </c>
      <c r="G11424" s="423">
        <v>2023</v>
      </c>
      <c r="H11424" s="424">
        <f>VLOOKUP(G11424,[3]잔가율!$F$3:$G$33,2,FALSE)</f>
        <v>0.81</v>
      </c>
      <c r="I11424" s="434">
        <f t="shared" si="178"/>
        <v>54731700</v>
      </c>
    </row>
    <row r="11425" spans="1:9">
      <c r="A11425" s="421">
        <v>11424</v>
      </c>
      <c r="B11425" s="422" t="s">
        <v>15043</v>
      </c>
      <c r="C11425" s="422" t="s">
        <v>11561</v>
      </c>
      <c r="D11425" s="422" t="s">
        <v>15376</v>
      </c>
      <c r="E11425" s="422" t="s">
        <v>15471</v>
      </c>
      <c r="F11425" s="438">
        <v>64660000</v>
      </c>
      <c r="G11425" s="423">
        <v>2023</v>
      </c>
      <c r="H11425" s="424">
        <f>VLOOKUP(G11425,[3]잔가율!$F$3:$G$33,2,FALSE)</f>
        <v>0.81</v>
      </c>
      <c r="I11425" s="434">
        <f t="shared" si="178"/>
        <v>52374600</v>
      </c>
    </row>
    <row r="11426" spans="1:9">
      <c r="A11426" s="421">
        <v>11425</v>
      </c>
      <c r="B11426" s="422" t="s">
        <v>15043</v>
      </c>
      <c r="C11426" s="422" t="s">
        <v>11561</v>
      </c>
      <c r="D11426" s="422" t="s">
        <v>15376</v>
      </c>
      <c r="E11426" s="422" t="s">
        <v>15472</v>
      </c>
      <c r="F11426" s="438">
        <v>68640000</v>
      </c>
      <c r="G11426" s="423">
        <v>2023</v>
      </c>
      <c r="H11426" s="424">
        <f>VLOOKUP(G11426,[3]잔가율!$F$3:$G$33,2,FALSE)</f>
        <v>0.81</v>
      </c>
      <c r="I11426" s="434">
        <f t="shared" si="178"/>
        <v>55598400</v>
      </c>
    </row>
    <row r="11427" spans="1:9">
      <c r="A11427" s="421">
        <v>11426</v>
      </c>
      <c r="B11427" s="422" t="s">
        <v>15043</v>
      </c>
      <c r="C11427" s="422" t="s">
        <v>11561</v>
      </c>
      <c r="D11427" s="422" t="s">
        <v>15376</v>
      </c>
      <c r="E11427" s="422" t="s">
        <v>15473</v>
      </c>
      <c r="F11427" s="438">
        <v>63080000</v>
      </c>
      <c r="G11427" s="423">
        <v>2023</v>
      </c>
      <c r="H11427" s="424">
        <f>VLOOKUP(G11427,[3]잔가율!$F$3:$G$33,2,FALSE)</f>
        <v>0.81</v>
      </c>
      <c r="I11427" s="434">
        <f t="shared" si="178"/>
        <v>51094800</v>
      </c>
    </row>
    <row r="11428" spans="1:9">
      <c r="A11428" s="421">
        <v>11427</v>
      </c>
      <c r="B11428" s="426" t="s">
        <v>15043</v>
      </c>
      <c r="C11428" s="426" t="s">
        <v>11561</v>
      </c>
      <c r="D11428" s="426" t="s">
        <v>15376</v>
      </c>
      <c r="E11428" s="426" t="s">
        <v>15474</v>
      </c>
      <c r="F11428" s="441">
        <v>64530000</v>
      </c>
      <c r="G11428" s="423">
        <v>2023</v>
      </c>
      <c r="H11428" s="424">
        <f>VLOOKUP(G11428,[3]잔가율!$F$3:$G$33,2,FALSE)</f>
        <v>0.81</v>
      </c>
      <c r="I11428" s="434">
        <f t="shared" si="178"/>
        <v>52269300</v>
      </c>
    </row>
    <row r="11429" spans="1:9">
      <c r="A11429" s="421">
        <v>11428</v>
      </c>
      <c r="B11429" s="426" t="s">
        <v>15043</v>
      </c>
      <c r="C11429" s="426" t="s">
        <v>11561</v>
      </c>
      <c r="D11429" s="426" t="s">
        <v>15376</v>
      </c>
      <c r="E11429" s="426" t="s">
        <v>15475</v>
      </c>
      <c r="F11429" s="441">
        <v>61230000</v>
      </c>
      <c r="G11429" s="423">
        <v>2023</v>
      </c>
      <c r="H11429" s="424">
        <f>VLOOKUP(G11429,[3]잔가율!$F$3:$G$33,2,FALSE)</f>
        <v>0.81</v>
      </c>
      <c r="I11429" s="434">
        <f t="shared" si="178"/>
        <v>49596300</v>
      </c>
    </row>
    <row r="11430" spans="1:9">
      <c r="A11430" s="421">
        <v>11429</v>
      </c>
      <c r="B11430" s="426" t="s">
        <v>15043</v>
      </c>
      <c r="C11430" s="426" t="s">
        <v>11561</v>
      </c>
      <c r="D11430" s="426" t="s">
        <v>15376</v>
      </c>
      <c r="E11430" s="426" t="s">
        <v>15476</v>
      </c>
      <c r="F11430" s="441">
        <v>63140000</v>
      </c>
      <c r="G11430" s="423">
        <v>2023</v>
      </c>
      <c r="H11430" s="424">
        <f>VLOOKUP(G11430,[3]잔가율!$F$3:$G$33,2,FALSE)</f>
        <v>0.81</v>
      </c>
      <c r="I11430" s="434">
        <f t="shared" si="178"/>
        <v>51143400</v>
      </c>
    </row>
    <row r="11431" spans="1:9">
      <c r="A11431" s="421">
        <v>11430</v>
      </c>
      <c r="B11431" s="422" t="s">
        <v>15043</v>
      </c>
      <c r="C11431" s="422" t="s">
        <v>11561</v>
      </c>
      <c r="D11431" s="422" t="s">
        <v>15376</v>
      </c>
      <c r="E11431" s="422" t="s">
        <v>15477</v>
      </c>
      <c r="F11431" s="438">
        <v>68220000</v>
      </c>
      <c r="G11431" s="423">
        <v>2023</v>
      </c>
      <c r="H11431" s="424">
        <f>VLOOKUP(G11431,[3]잔가율!$F$3:$G$33,2,FALSE)</f>
        <v>0.81</v>
      </c>
      <c r="I11431" s="434">
        <f t="shared" si="178"/>
        <v>55258200</v>
      </c>
    </row>
    <row r="11432" spans="1:9">
      <c r="A11432" s="421">
        <v>11431</v>
      </c>
      <c r="B11432" s="422" t="s">
        <v>15043</v>
      </c>
      <c r="C11432" s="422" t="s">
        <v>11561</v>
      </c>
      <c r="D11432" s="422" t="s">
        <v>15376</v>
      </c>
      <c r="E11432" s="422" t="s">
        <v>15478</v>
      </c>
      <c r="F11432" s="438">
        <v>64490000</v>
      </c>
      <c r="G11432" s="423">
        <v>2023</v>
      </c>
      <c r="H11432" s="424">
        <f>VLOOKUP(G11432,[3]잔가율!$F$3:$G$33,2,FALSE)</f>
        <v>0.81</v>
      </c>
      <c r="I11432" s="434">
        <f t="shared" si="178"/>
        <v>52236900</v>
      </c>
    </row>
    <row r="11433" spans="1:9">
      <c r="A11433" s="421">
        <v>11432</v>
      </c>
      <c r="B11433" s="426" t="s">
        <v>15043</v>
      </c>
      <c r="C11433" s="426" t="s">
        <v>11561</v>
      </c>
      <c r="D11433" s="426" t="s">
        <v>15376</v>
      </c>
      <c r="E11433" s="426" t="s">
        <v>15479</v>
      </c>
      <c r="F11433" s="441">
        <v>62710000</v>
      </c>
      <c r="G11433" s="423">
        <v>2023</v>
      </c>
      <c r="H11433" s="424">
        <f>VLOOKUP(G11433,[3]잔가율!$F$3:$G$33,2,FALSE)</f>
        <v>0.81</v>
      </c>
      <c r="I11433" s="434">
        <f t="shared" si="178"/>
        <v>50795100</v>
      </c>
    </row>
    <row r="11434" spans="1:9">
      <c r="A11434" s="421">
        <v>11433</v>
      </c>
      <c r="B11434" s="422" t="s">
        <v>15043</v>
      </c>
      <c r="C11434" s="422" t="s">
        <v>11561</v>
      </c>
      <c r="D11434" s="422" t="s">
        <v>15376</v>
      </c>
      <c r="E11434" s="422" t="s">
        <v>15480</v>
      </c>
      <c r="F11434" s="438">
        <v>52580000</v>
      </c>
      <c r="G11434" s="423">
        <v>2023</v>
      </c>
      <c r="H11434" s="424">
        <f>VLOOKUP(G11434,[3]잔가율!$F$3:$G$33,2,FALSE)</f>
        <v>0.81</v>
      </c>
      <c r="I11434" s="434">
        <f t="shared" si="178"/>
        <v>42589800</v>
      </c>
    </row>
    <row r="11435" spans="1:9">
      <c r="A11435" s="421">
        <v>11434</v>
      </c>
      <c r="B11435" s="422" t="s">
        <v>15043</v>
      </c>
      <c r="C11435" s="422" t="s">
        <v>11561</v>
      </c>
      <c r="D11435" s="422" t="s">
        <v>15376</v>
      </c>
      <c r="E11435" s="422" t="s">
        <v>15481</v>
      </c>
      <c r="F11435" s="438">
        <v>61240000</v>
      </c>
      <c r="G11435" s="423">
        <v>2023</v>
      </c>
      <c r="H11435" s="424">
        <f>VLOOKUP(G11435,[3]잔가율!$F$3:$G$33,2,FALSE)</f>
        <v>0.81</v>
      </c>
      <c r="I11435" s="434">
        <f t="shared" si="178"/>
        <v>49604400</v>
      </c>
    </row>
    <row r="11436" spans="1:9">
      <c r="A11436" s="421">
        <v>11435</v>
      </c>
      <c r="B11436" s="422" t="s">
        <v>15043</v>
      </c>
      <c r="C11436" s="422" t="s">
        <v>11561</v>
      </c>
      <c r="D11436" s="422" t="s">
        <v>15376</v>
      </c>
      <c r="E11436" s="422" t="s">
        <v>15482</v>
      </c>
      <c r="F11436" s="438">
        <v>44450000</v>
      </c>
      <c r="G11436" s="423">
        <v>2023</v>
      </c>
      <c r="H11436" s="424">
        <f>VLOOKUP(G11436,[3]잔가율!$F$3:$G$33,2,FALSE)</f>
        <v>0.81</v>
      </c>
      <c r="I11436" s="434">
        <f t="shared" si="178"/>
        <v>36004500</v>
      </c>
    </row>
    <row r="11437" spans="1:9">
      <c r="A11437" s="421">
        <v>11436</v>
      </c>
      <c r="B11437" s="422" t="s">
        <v>15043</v>
      </c>
      <c r="C11437" s="422" t="s">
        <v>11561</v>
      </c>
      <c r="D11437" s="422" t="s">
        <v>15376</v>
      </c>
      <c r="E11437" s="422" t="s">
        <v>15483</v>
      </c>
      <c r="F11437" s="438">
        <v>60540000</v>
      </c>
      <c r="G11437" s="423">
        <v>2023</v>
      </c>
      <c r="H11437" s="424">
        <f>VLOOKUP(G11437,[3]잔가율!$F$3:$G$33,2,FALSE)</f>
        <v>0.81</v>
      </c>
      <c r="I11437" s="434">
        <f t="shared" si="178"/>
        <v>49037400</v>
      </c>
    </row>
    <row r="11438" spans="1:9">
      <c r="A11438" s="421">
        <v>11437</v>
      </c>
      <c r="B11438" s="422" t="s">
        <v>15043</v>
      </c>
      <c r="C11438" s="422" t="s">
        <v>11561</v>
      </c>
      <c r="D11438" s="422" t="s">
        <v>15376</v>
      </c>
      <c r="E11438" s="422" t="s">
        <v>15484</v>
      </c>
      <c r="F11438" s="438">
        <v>67400000</v>
      </c>
      <c r="G11438" s="423">
        <v>2023</v>
      </c>
      <c r="H11438" s="424">
        <f>VLOOKUP(G11438,[3]잔가율!$F$3:$G$33,2,FALSE)</f>
        <v>0.81</v>
      </c>
      <c r="I11438" s="434">
        <f t="shared" si="178"/>
        <v>54594000</v>
      </c>
    </row>
    <row r="11439" spans="1:9">
      <c r="A11439" s="421">
        <v>11438</v>
      </c>
      <c r="B11439" s="422" t="s">
        <v>15043</v>
      </c>
      <c r="C11439" s="422" t="s">
        <v>11561</v>
      </c>
      <c r="D11439" s="422" t="s">
        <v>15376</v>
      </c>
      <c r="E11439" s="422" t="s">
        <v>15485</v>
      </c>
      <c r="F11439" s="438">
        <v>54370000</v>
      </c>
      <c r="G11439" s="423">
        <v>2023</v>
      </c>
      <c r="H11439" s="424">
        <f>VLOOKUP(G11439,[3]잔가율!$F$3:$G$33,2,FALSE)</f>
        <v>0.81</v>
      </c>
      <c r="I11439" s="434">
        <f t="shared" si="178"/>
        <v>44039700</v>
      </c>
    </row>
    <row r="11440" spans="1:9">
      <c r="A11440" s="421">
        <v>11439</v>
      </c>
      <c r="B11440" s="422" t="s">
        <v>15043</v>
      </c>
      <c r="C11440" s="422" t="s">
        <v>11561</v>
      </c>
      <c r="D11440" s="422" t="s">
        <v>15376</v>
      </c>
      <c r="E11440" s="422" t="s">
        <v>15486</v>
      </c>
      <c r="F11440" s="438">
        <v>69910000</v>
      </c>
      <c r="G11440" s="423">
        <v>2023</v>
      </c>
      <c r="H11440" s="424">
        <f>VLOOKUP(G11440,[3]잔가율!$F$3:$G$33,2,FALSE)</f>
        <v>0.81</v>
      </c>
      <c r="I11440" s="434">
        <f t="shared" si="178"/>
        <v>56627100</v>
      </c>
    </row>
    <row r="11441" spans="1:9">
      <c r="A11441" s="421">
        <v>11440</v>
      </c>
      <c r="B11441" s="422" t="s">
        <v>15043</v>
      </c>
      <c r="C11441" s="422" t="s">
        <v>11561</v>
      </c>
      <c r="D11441" s="422" t="s">
        <v>15376</v>
      </c>
      <c r="E11441" s="422" t="s">
        <v>15487</v>
      </c>
      <c r="F11441" s="438">
        <v>64450000</v>
      </c>
      <c r="G11441" s="423">
        <v>2023</v>
      </c>
      <c r="H11441" s="424">
        <f>VLOOKUP(G11441,[3]잔가율!$F$3:$G$33,2,FALSE)</f>
        <v>0.81</v>
      </c>
      <c r="I11441" s="434">
        <f t="shared" si="178"/>
        <v>52204500</v>
      </c>
    </row>
    <row r="11442" spans="1:9">
      <c r="A11442" s="421">
        <v>11441</v>
      </c>
      <c r="B11442" s="422" t="s">
        <v>15043</v>
      </c>
      <c r="C11442" s="422" t="s">
        <v>11561</v>
      </c>
      <c r="D11442" s="422" t="s">
        <v>15376</v>
      </c>
      <c r="E11442" s="422" t="s">
        <v>15488</v>
      </c>
      <c r="F11442" s="438">
        <v>52410000</v>
      </c>
      <c r="G11442" s="423">
        <v>2023</v>
      </c>
      <c r="H11442" s="424">
        <f>VLOOKUP(G11442,[3]잔가율!$F$3:$G$33,2,FALSE)</f>
        <v>0.81</v>
      </c>
      <c r="I11442" s="434">
        <f t="shared" si="178"/>
        <v>42452100</v>
      </c>
    </row>
    <row r="11443" spans="1:9">
      <c r="A11443" s="421">
        <v>11442</v>
      </c>
      <c r="B11443" s="422" t="s">
        <v>15043</v>
      </c>
      <c r="C11443" s="422" t="s">
        <v>11561</v>
      </c>
      <c r="D11443" s="422" t="s">
        <v>15376</v>
      </c>
      <c r="E11443" s="422" t="s">
        <v>15489</v>
      </c>
      <c r="F11443" s="438">
        <v>63450000</v>
      </c>
      <c r="G11443" s="423">
        <v>2023</v>
      </c>
      <c r="H11443" s="424">
        <f>VLOOKUP(G11443,[3]잔가율!$F$3:$G$33,2,FALSE)</f>
        <v>0.81</v>
      </c>
      <c r="I11443" s="434">
        <f t="shared" si="178"/>
        <v>51394500</v>
      </c>
    </row>
    <row r="11444" spans="1:9">
      <c r="A11444" s="421">
        <v>11443</v>
      </c>
      <c r="B11444" s="422" t="s">
        <v>15043</v>
      </c>
      <c r="C11444" s="422" t="s">
        <v>11561</v>
      </c>
      <c r="D11444" s="422" t="s">
        <v>15376</v>
      </c>
      <c r="E11444" s="422" t="s">
        <v>15490</v>
      </c>
      <c r="F11444" s="438">
        <v>58690000</v>
      </c>
      <c r="G11444" s="423">
        <v>2023</v>
      </c>
      <c r="H11444" s="424">
        <f>VLOOKUP(G11444,[3]잔가율!$F$3:$G$33,2,FALSE)</f>
        <v>0.81</v>
      </c>
      <c r="I11444" s="434">
        <f t="shared" si="178"/>
        <v>47538900</v>
      </c>
    </row>
    <row r="11445" spans="1:9">
      <c r="A11445" s="421">
        <v>11444</v>
      </c>
      <c r="B11445" s="422" t="s">
        <v>15043</v>
      </c>
      <c r="C11445" s="422" t="s">
        <v>11561</v>
      </c>
      <c r="D11445" s="422" t="s">
        <v>15376</v>
      </c>
      <c r="E11445" s="422" t="s">
        <v>15491</v>
      </c>
      <c r="F11445" s="438">
        <v>54100000</v>
      </c>
      <c r="G11445" s="423">
        <v>2023</v>
      </c>
      <c r="H11445" s="424">
        <f>VLOOKUP(G11445,[3]잔가율!$F$3:$G$33,2,FALSE)</f>
        <v>0.81</v>
      </c>
      <c r="I11445" s="434">
        <f t="shared" si="178"/>
        <v>43821000</v>
      </c>
    </row>
    <row r="11446" spans="1:9">
      <c r="A11446" s="421">
        <v>11445</v>
      </c>
      <c r="B11446" s="422" t="s">
        <v>15043</v>
      </c>
      <c r="C11446" s="422" t="s">
        <v>11561</v>
      </c>
      <c r="D11446" s="422" t="s">
        <v>15376</v>
      </c>
      <c r="E11446" s="422" t="s">
        <v>15492</v>
      </c>
      <c r="F11446" s="438">
        <v>68760000</v>
      </c>
      <c r="G11446" s="423">
        <v>2023</v>
      </c>
      <c r="H11446" s="424">
        <f>VLOOKUP(G11446,[3]잔가율!$F$3:$G$33,2,FALSE)</f>
        <v>0.81</v>
      </c>
      <c r="I11446" s="434">
        <f t="shared" si="178"/>
        <v>55695600</v>
      </c>
    </row>
    <row r="11447" spans="1:9">
      <c r="A11447" s="421">
        <v>11446</v>
      </c>
      <c r="B11447" s="422" t="s">
        <v>15043</v>
      </c>
      <c r="C11447" s="422" t="s">
        <v>11561</v>
      </c>
      <c r="D11447" s="422" t="s">
        <v>15376</v>
      </c>
      <c r="E11447" s="422" t="s">
        <v>15493</v>
      </c>
      <c r="F11447" s="438">
        <v>65040000</v>
      </c>
      <c r="G11447" s="423">
        <v>2023</v>
      </c>
      <c r="H11447" s="424">
        <f>VLOOKUP(G11447,[3]잔가율!$F$3:$G$33,2,FALSE)</f>
        <v>0.81</v>
      </c>
      <c r="I11447" s="434">
        <f t="shared" si="178"/>
        <v>52682400</v>
      </c>
    </row>
    <row r="11448" spans="1:9">
      <c r="A11448" s="421">
        <v>11447</v>
      </c>
      <c r="B11448" s="422" t="s">
        <v>15043</v>
      </c>
      <c r="C11448" s="422" t="s">
        <v>11561</v>
      </c>
      <c r="D11448" s="422" t="s">
        <v>15376</v>
      </c>
      <c r="E11448" s="422" t="s">
        <v>15494</v>
      </c>
      <c r="F11448" s="438">
        <v>56100000</v>
      </c>
      <c r="G11448" s="423">
        <v>2023</v>
      </c>
      <c r="H11448" s="424">
        <f>VLOOKUP(G11448,[3]잔가율!$F$3:$G$33,2,FALSE)</f>
        <v>0.81</v>
      </c>
      <c r="I11448" s="434">
        <f t="shared" si="178"/>
        <v>45441000</v>
      </c>
    </row>
    <row r="11449" spans="1:9">
      <c r="A11449" s="421">
        <v>11448</v>
      </c>
      <c r="B11449" s="422" t="s">
        <v>15043</v>
      </c>
      <c r="C11449" s="422" t="s">
        <v>11561</v>
      </c>
      <c r="D11449" s="422" t="s">
        <v>15376</v>
      </c>
      <c r="E11449" s="422" t="s">
        <v>15495</v>
      </c>
      <c r="F11449" s="438">
        <v>69380000</v>
      </c>
      <c r="G11449" s="423">
        <v>2023</v>
      </c>
      <c r="H11449" s="424">
        <f>VLOOKUP(G11449,[3]잔가율!$F$3:$G$33,2,FALSE)</f>
        <v>0.81</v>
      </c>
      <c r="I11449" s="434">
        <f t="shared" si="178"/>
        <v>56197800</v>
      </c>
    </row>
    <row r="11450" spans="1:9">
      <c r="A11450" s="421">
        <v>11449</v>
      </c>
      <c r="B11450" s="422" t="s">
        <v>15043</v>
      </c>
      <c r="C11450" s="422" t="s">
        <v>11561</v>
      </c>
      <c r="D11450" s="422" t="s">
        <v>15376</v>
      </c>
      <c r="E11450" s="422" t="s">
        <v>15496</v>
      </c>
      <c r="F11450" s="438">
        <v>62160000</v>
      </c>
      <c r="G11450" s="423">
        <v>2023</v>
      </c>
      <c r="H11450" s="424">
        <f>VLOOKUP(G11450,[3]잔가율!$F$3:$G$33,2,FALSE)</f>
        <v>0.81</v>
      </c>
      <c r="I11450" s="434">
        <f t="shared" si="178"/>
        <v>50349600</v>
      </c>
    </row>
    <row r="11451" spans="1:9">
      <c r="A11451" s="421">
        <v>11450</v>
      </c>
      <c r="B11451" s="422" t="s">
        <v>15043</v>
      </c>
      <c r="C11451" s="422" t="s">
        <v>11561</v>
      </c>
      <c r="D11451" s="422" t="s">
        <v>15376</v>
      </c>
      <c r="E11451" s="422" t="s">
        <v>15497</v>
      </c>
      <c r="F11451" s="438">
        <v>56430000</v>
      </c>
      <c r="G11451" s="423">
        <v>2023</v>
      </c>
      <c r="H11451" s="424">
        <f>VLOOKUP(G11451,[3]잔가율!$F$3:$G$33,2,FALSE)</f>
        <v>0.81</v>
      </c>
      <c r="I11451" s="434">
        <f t="shared" si="178"/>
        <v>45708300</v>
      </c>
    </row>
    <row r="11452" spans="1:9">
      <c r="A11452" s="421">
        <v>11451</v>
      </c>
      <c r="B11452" s="422" t="s">
        <v>15043</v>
      </c>
      <c r="C11452" s="422" t="s">
        <v>11561</v>
      </c>
      <c r="D11452" s="422" t="s">
        <v>15376</v>
      </c>
      <c r="E11452" s="422" t="s">
        <v>15498</v>
      </c>
      <c r="F11452" s="438">
        <v>69110000</v>
      </c>
      <c r="G11452" s="423">
        <v>2023</v>
      </c>
      <c r="H11452" s="424">
        <f>VLOOKUP(G11452,[3]잔가율!$F$3:$G$33,2,FALSE)</f>
        <v>0.81</v>
      </c>
      <c r="I11452" s="434">
        <f t="shared" si="178"/>
        <v>55979100</v>
      </c>
    </row>
    <row r="11453" spans="1:9">
      <c r="A11453" s="421">
        <v>11452</v>
      </c>
      <c r="B11453" s="422" t="s">
        <v>15043</v>
      </c>
      <c r="C11453" s="422" t="s">
        <v>11561</v>
      </c>
      <c r="D11453" s="422" t="s">
        <v>15376</v>
      </c>
      <c r="E11453" s="422" t="s">
        <v>15499</v>
      </c>
      <c r="F11453" s="438">
        <v>66670000</v>
      </c>
      <c r="G11453" s="423">
        <v>2023</v>
      </c>
      <c r="H11453" s="424">
        <f>VLOOKUP(G11453,[3]잔가율!$F$3:$G$33,2,FALSE)</f>
        <v>0.81</v>
      </c>
      <c r="I11453" s="434">
        <f t="shared" si="178"/>
        <v>54002700</v>
      </c>
    </row>
    <row r="11454" spans="1:9">
      <c r="A11454" s="421">
        <v>11453</v>
      </c>
      <c r="B11454" s="422" t="s">
        <v>15043</v>
      </c>
      <c r="C11454" s="422" t="s">
        <v>11561</v>
      </c>
      <c r="D11454" s="422" t="s">
        <v>15376</v>
      </c>
      <c r="E11454" s="422" t="s">
        <v>15500</v>
      </c>
      <c r="F11454" s="438">
        <v>54000000</v>
      </c>
      <c r="G11454" s="423">
        <v>2023</v>
      </c>
      <c r="H11454" s="424">
        <f>VLOOKUP(G11454,[3]잔가율!$F$3:$G$33,2,FALSE)</f>
        <v>0.81</v>
      </c>
      <c r="I11454" s="434">
        <f t="shared" si="178"/>
        <v>43740000</v>
      </c>
    </row>
    <row r="11455" spans="1:9">
      <c r="A11455" s="421">
        <v>11454</v>
      </c>
      <c r="B11455" s="313" t="s">
        <v>15043</v>
      </c>
      <c r="C11455" s="313" t="s">
        <v>11561</v>
      </c>
      <c r="D11455" s="313" t="s">
        <v>15376</v>
      </c>
      <c r="E11455" s="313" t="s">
        <v>15501</v>
      </c>
      <c r="F11455" s="446">
        <v>70740000</v>
      </c>
      <c r="G11455" s="423">
        <v>2023</v>
      </c>
      <c r="H11455" s="424">
        <f>VLOOKUP(G11455,[3]잔가율!$F$3:$G$33,2,FALSE)</f>
        <v>0.81</v>
      </c>
      <c r="I11455" s="434">
        <f t="shared" si="178"/>
        <v>57299400</v>
      </c>
    </row>
    <row r="11456" spans="1:9">
      <c r="A11456" s="421">
        <v>11455</v>
      </c>
      <c r="B11456" s="313" t="s">
        <v>15043</v>
      </c>
      <c r="C11456" s="313" t="s">
        <v>11561</v>
      </c>
      <c r="D11456" s="313" t="s">
        <v>15376</v>
      </c>
      <c r="E11456" s="313" t="s">
        <v>15502</v>
      </c>
      <c r="F11456" s="446">
        <v>65910000</v>
      </c>
      <c r="G11456" s="423">
        <v>2023</v>
      </c>
      <c r="H11456" s="424">
        <f>VLOOKUP(G11456,[3]잔가율!$F$3:$G$33,2,FALSE)</f>
        <v>0.81</v>
      </c>
      <c r="I11456" s="434">
        <f t="shared" si="178"/>
        <v>53387100</v>
      </c>
    </row>
    <row r="11457" spans="1:9">
      <c r="A11457" s="421">
        <v>11456</v>
      </c>
      <c r="B11457" s="426" t="s">
        <v>15043</v>
      </c>
      <c r="C11457" s="426" t="s">
        <v>11561</v>
      </c>
      <c r="D11457" s="426" t="s">
        <v>15376</v>
      </c>
      <c r="E11457" s="426" t="s">
        <v>15503</v>
      </c>
      <c r="F11457" s="441">
        <v>57010000</v>
      </c>
      <c r="G11457" s="423">
        <v>2023</v>
      </c>
      <c r="H11457" s="424">
        <f>VLOOKUP(G11457,[3]잔가율!$F$3:$G$33,2,FALSE)</f>
        <v>0.81</v>
      </c>
      <c r="I11457" s="434">
        <f t="shared" si="178"/>
        <v>46178100</v>
      </c>
    </row>
    <row r="11458" spans="1:9">
      <c r="A11458" s="421">
        <v>11457</v>
      </c>
      <c r="B11458" s="426" t="s">
        <v>15043</v>
      </c>
      <c r="C11458" s="426" t="s">
        <v>11561</v>
      </c>
      <c r="D11458" s="426" t="s">
        <v>15376</v>
      </c>
      <c r="E11458" s="426" t="s">
        <v>15504</v>
      </c>
      <c r="F11458" s="441">
        <v>76060000</v>
      </c>
      <c r="G11458" s="423">
        <v>2023</v>
      </c>
      <c r="H11458" s="424">
        <f>VLOOKUP(G11458,[3]잔가율!$F$3:$G$33,2,FALSE)</f>
        <v>0.81</v>
      </c>
      <c r="I11458" s="434">
        <f t="shared" ref="I11458:I11521" si="179">ROUNDDOWN(F11458*H11458,0)</f>
        <v>61608600</v>
      </c>
    </row>
    <row r="11459" spans="1:9">
      <c r="A11459" s="421">
        <v>11458</v>
      </c>
      <c r="B11459" s="422" t="s">
        <v>15043</v>
      </c>
      <c r="C11459" s="422" t="s">
        <v>11561</v>
      </c>
      <c r="D11459" s="422" t="s">
        <v>15376</v>
      </c>
      <c r="E11459" s="422" t="s">
        <v>15505</v>
      </c>
      <c r="F11459" s="438">
        <v>52930000</v>
      </c>
      <c r="G11459" s="423">
        <v>2023</v>
      </c>
      <c r="H11459" s="424">
        <f>VLOOKUP(G11459,[3]잔가율!$F$3:$G$33,2,FALSE)</f>
        <v>0.81</v>
      </c>
      <c r="I11459" s="434">
        <f t="shared" si="179"/>
        <v>42873300</v>
      </c>
    </row>
    <row r="11460" spans="1:9">
      <c r="A11460" s="421">
        <v>11459</v>
      </c>
      <c r="B11460" s="422" t="s">
        <v>15043</v>
      </c>
      <c r="C11460" s="422" t="s">
        <v>11561</v>
      </c>
      <c r="D11460" s="422" t="s">
        <v>15376</v>
      </c>
      <c r="E11460" s="422" t="s">
        <v>15506</v>
      </c>
      <c r="F11460" s="438">
        <v>52910000</v>
      </c>
      <c r="G11460" s="423">
        <v>2023</v>
      </c>
      <c r="H11460" s="424">
        <f>VLOOKUP(G11460,[3]잔가율!$F$3:$G$33,2,FALSE)</f>
        <v>0.81</v>
      </c>
      <c r="I11460" s="434">
        <f t="shared" si="179"/>
        <v>42857100</v>
      </c>
    </row>
    <row r="11461" spans="1:9">
      <c r="A11461" s="421">
        <v>11460</v>
      </c>
      <c r="B11461" s="422" t="s">
        <v>15043</v>
      </c>
      <c r="C11461" s="422" t="s">
        <v>11561</v>
      </c>
      <c r="D11461" s="422" t="s">
        <v>15376</v>
      </c>
      <c r="E11461" s="422" t="s">
        <v>15507</v>
      </c>
      <c r="F11461" s="438">
        <v>58640000</v>
      </c>
      <c r="G11461" s="423">
        <v>2023</v>
      </c>
      <c r="H11461" s="424">
        <f>VLOOKUP(G11461,[3]잔가율!$F$3:$G$33,2,FALSE)</f>
        <v>0.81</v>
      </c>
      <c r="I11461" s="434">
        <f t="shared" si="179"/>
        <v>47498400</v>
      </c>
    </row>
    <row r="11462" spans="1:9">
      <c r="A11462" s="421">
        <v>11461</v>
      </c>
      <c r="B11462" s="422" t="s">
        <v>15043</v>
      </c>
      <c r="C11462" s="422" t="s">
        <v>11561</v>
      </c>
      <c r="D11462" s="422" t="s">
        <v>15376</v>
      </c>
      <c r="E11462" s="422" t="s">
        <v>15508</v>
      </c>
      <c r="F11462" s="438">
        <v>45500000</v>
      </c>
      <c r="G11462" s="423">
        <v>2023</v>
      </c>
      <c r="H11462" s="424">
        <f>VLOOKUP(G11462,[3]잔가율!$F$3:$G$33,2,FALSE)</f>
        <v>0.81</v>
      </c>
      <c r="I11462" s="434">
        <f t="shared" si="179"/>
        <v>36855000</v>
      </c>
    </row>
    <row r="11463" spans="1:9">
      <c r="A11463" s="421">
        <v>11462</v>
      </c>
      <c r="B11463" s="422" t="s">
        <v>15043</v>
      </c>
      <c r="C11463" s="422" t="s">
        <v>11561</v>
      </c>
      <c r="D11463" s="422" t="s">
        <v>15376</v>
      </c>
      <c r="E11463" s="422" t="s">
        <v>15509</v>
      </c>
      <c r="F11463" s="438">
        <v>49300000</v>
      </c>
      <c r="G11463" s="423">
        <v>2023</v>
      </c>
      <c r="H11463" s="424">
        <f>VLOOKUP(G11463,[3]잔가율!$F$3:$G$33,2,FALSE)</f>
        <v>0.81</v>
      </c>
      <c r="I11463" s="434">
        <f t="shared" si="179"/>
        <v>39933000</v>
      </c>
    </row>
    <row r="11464" spans="1:9">
      <c r="A11464" s="421">
        <v>11463</v>
      </c>
      <c r="B11464" s="422" t="s">
        <v>15043</v>
      </c>
      <c r="C11464" s="422" t="s">
        <v>11561</v>
      </c>
      <c r="D11464" s="422" t="s">
        <v>15376</v>
      </c>
      <c r="E11464" s="422" t="s">
        <v>15510</v>
      </c>
      <c r="F11464" s="438">
        <v>52670000</v>
      </c>
      <c r="G11464" s="423">
        <v>2023</v>
      </c>
      <c r="H11464" s="424">
        <f>VLOOKUP(G11464,[3]잔가율!$F$3:$G$33,2,FALSE)</f>
        <v>0.81</v>
      </c>
      <c r="I11464" s="434">
        <f t="shared" si="179"/>
        <v>42662700</v>
      </c>
    </row>
    <row r="11465" spans="1:9">
      <c r="A11465" s="421">
        <v>11464</v>
      </c>
      <c r="B11465" s="422" t="s">
        <v>15043</v>
      </c>
      <c r="C11465" s="422" t="s">
        <v>11561</v>
      </c>
      <c r="D11465" s="422" t="s">
        <v>15376</v>
      </c>
      <c r="E11465" s="422" t="s">
        <v>15511</v>
      </c>
      <c r="F11465" s="438">
        <v>60630000</v>
      </c>
      <c r="G11465" s="423">
        <v>2023</v>
      </c>
      <c r="H11465" s="424">
        <f>VLOOKUP(G11465,[3]잔가율!$F$3:$G$33,2,FALSE)</f>
        <v>0.81</v>
      </c>
      <c r="I11465" s="434">
        <f t="shared" si="179"/>
        <v>49110300</v>
      </c>
    </row>
    <row r="11466" spans="1:9">
      <c r="A11466" s="421">
        <v>11465</v>
      </c>
      <c r="B11466" s="422" t="s">
        <v>15043</v>
      </c>
      <c r="C11466" s="422" t="s">
        <v>11561</v>
      </c>
      <c r="D11466" s="422" t="s">
        <v>15376</v>
      </c>
      <c r="E11466" s="422" t="s">
        <v>15512</v>
      </c>
      <c r="F11466" s="438">
        <v>61580000</v>
      </c>
      <c r="G11466" s="423">
        <v>2023</v>
      </c>
      <c r="H11466" s="424">
        <f>VLOOKUP(G11466,[3]잔가율!$F$3:$G$33,2,FALSE)</f>
        <v>0.81</v>
      </c>
      <c r="I11466" s="434">
        <f t="shared" si="179"/>
        <v>49879800</v>
      </c>
    </row>
    <row r="11467" spans="1:9">
      <c r="A11467" s="421">
        <v>11466</v>
      </c>
      <c r="B11467" s="422" t="s">
        <v>15043</v>
      </c>
      <c r="C11467" s="422" t="s">
        <v>11561</v>
      </c>
      <c r="D11467" s="422" t="s">
        <v>15376</v>
      </c>
      <c r="E11467" s="422" t="s">
        <v>15513</v>
      </c>
      <c r="F11467" s="438">
        <v>63440000</v>
      </c>
      <c r="G11467" s="423">
        <v>2023</v>
      </c>
      <c r="H11467" s="424">
        <f>VLOOKUP(G11467,[3]잔가율!$F$3:$G$33,2,FALSE)</f>
        <v>0.81</v>
      </c>
      <c r="I11467" s="434">
        <f t="shared" si="179"/>
        <v>51386400</v>
      </c>
    </row>
    <row r="11468" spans="1:9">
      <c r="A11468" s="421">
        <v>11467</v>
      </c>
      <c r="B11468" s="422" t="s">
        <v>15043</v>
      </c>
      <c r="C11468" s="422" t="s">
        <v>11561</v>
      </c>
      <c r="D11468" s="422" t="s">
        <v>15376</v>
      </c>
      <c r="E11468" s="422" t="s">
        <v>15514</v>
      </c>
      <c r="F11468" s="438">
        <v>61680000</v>
      </c>
      <c r="G11468" s="423">
        <v>2023</v>
      </c>
      <c r="H11468" s="424">
        <f>VLOOKUP(G11468,[3]잔가율!$F$3:$G$33,2,FALSE)</f>
        <v>0.81</v>
      </c>
      <c r="I11468" s="434">
        <f t="shared" si="179"/>
        <v>49960800</v>
      </c>
    </row>
    <row r="11469" spans="1:9">
      <c r="A11469" s="421">
        <v>11468</v>
      </c>
      <c r="B11469" s="422" t="s">
        <v>15043</v>
      </c>
      <c r="C11469" s="422" t="s">
        <v>11561</v>
      </c>
      <c r="D11469" s="422" t="s">
        <v>15376</v>
      </c>
      <c r="E11469" s="422" t="s">
        <v>15515</v>
      </c>
      <c r="F11469" s="438">
        <v>66800000</v>
      </c>
      <c r="G11469" s="423">
        <v>2023</v>
      </c>
      <c r="H11469" s="424">
        <f>VLOOKUP(G11469,[3]잔가율!$F$3:$G$33,2,FALSE)</f>
        <v>0.81</v>
      </c>
      <c r="I11469" s="434">
        <f t="shared" si="179"/>
        <v>54108000</v>
      </c>
    </row>
    <row r="11470" spans="1:9">
      <c r="A11470" s="421">
        <v>11469</v>
      </c>
      <c r="B11470" s="422" t="s">
        <v>15043</v>
      </c>
      <c r="C11470" s="422" t="s">
        <v>11561</v>
      </c>
      <c r="D11470" s="422" t="s">
        <v>15376</v>
      </c>
      <c r="E11470" s="422" t="s">
        <v>15516</v>
      </c>
      <c r="F11470" s="438">
        <v>66800000</v>
      </c>
      <c r="G11470" s="423">
        <v>2023</v>
      </c>
      <c r="H11470" s="424">
        <f>VLOOKUP(G11470,[3]잔가율!$F$3:$G$33,2,FALSE)</f>
        <v>0.81</v>
      </c>
      <c r="I11470" s="434">
        <f t="shared" si="179"/>
        <v>54108000</v>
      </c>
    </row>
    <row r="11471" spans="1:9">
      <c r="A11471" s="421">
        <v>11470</v>
      </c>
      <c r="B11471" s="313" t="s">
        <v>15043</v>
      </c>
      <c r="C11471" s="313" t="s">
        <v>11561</v>
      </c>
      <c r="D11471" s="313" t="s">
        <v>15376</v>
      </c>
      <c r="E11471" s="313" t="s">
        <v>15517</v>
      </c>
      <c r="F11471" s="446">
        <v>75180000</v>
      </c>
      <c r="G11471" s="423">
        <v>2023</v>
      </c>
      <c r="H11471" s="424">
        <f>VLOOKUP(G11471,[3]잔가율!$F$3:$G$33,2,FALSE)</f>
        <v>0.81</v>
      </c>
      <c r="I11471" s="434">
        <f t="shared" si="179"/>
        <v>60895800</v>
      </c>
    </row>
    <row r="11472" spans="1:9">
      <c r="A11472" s="421">
        <v>11471</v>
      </c>
      <c r="B11472" s="313" t="s">
        <v>15043</v>
      </c>
      <c r="C11472" s="313" t="s">
        <v>11561</v>
      </c>
      <c r="D11472" s="313" t="s">
        <v>15376</v>
      </c>
      <c r="E11472" s="313" t="s">
        <v>15518</v>
      </c>
      <c r="F11472" s="446">
        <v>66310000</v>
      </c>
      <c r="G11472" s="423">
        <v>2023</v>
      </c>
      <c r="H11472" s="424">
        <f>VLOOKUP(G11472,[3]잔가율!$F$3:$G$33,2,FALSE)</f>
        <v>0.81</v>
      </c>
      <c r="I11472" s="434">
        <f t="shared" si="179"/>
        <v>53711100</v>
      </c>
    </row>
    <row r="11473" spans="1:9">
      <c r="A11473" s="421">
        <v>11472</v>
      </c>
      <c r="B11473" s="313" t="s">
        <v>15043</v>
      </c>
      <c r="C11473" s="313" t="s">
        <v>11561</v>
      </c>
      <c r="D11473" s="313" t="s">
        <v>15376</v>
      </c>
      <c r="E11473" s="313" t="s">
        <v>15519</v>
      </c>
      <c r="F11473" s="446">
        <v>63380000</v>
      </c>
      <c r="G11473" s="423">
        <v>2023</v>
      </c>
      <c r="H11473" s="424">
        <f>VLOOKUP(G11473,[3]잔가율!$F$3:$G$33,2,FALSE)</f>
        <v>0.81</v>
      </c>
      <c r="I11473" s="434">
        <f t="shared" si="179"/>
        <v>51337800</v>
      </c>
    </row>
    <row r="11474" spans="1:9">
      <c r="A11474" s="421">
        <v>11473</v>
      </c>
      <c r="B11474" s="426" t="s">
        <v>15043</v>
      </c>
      <c r="C11474" s="426" t="s">
        <v>11561</v>
      </c>
      <c r="D11474" s="426" t="s">
        <v>15376</v>
      </c>
      <c r="E11474" s="426" t="s">
        <v>15520</v>
      </c>
      <c r="F11474" s="441">
        <v>79240000</v>
      </c>
      <c r="G11474" s="423">
        <v>2023</v>
      </c>
      <c r="H11474" s="424">
        <f>VLOOKUP(G11474,[3]잔가율!$F$3:$G$33,2,FALSE)</f>
        <v>0.81</v>
      </c>
      <c r="I11474" s="434">
        <f t="shared" si="179"/>
        <v>64184400</v>
      </c>
    </row>
    <row r="11475" spans="1:9">
      <c r="A11475" s="421">
        <v>11474</v>
      </c>
      <c r="B11475" s="426" t="s">
        <v>15043</v>
      </c>
      <c r="C11475" s="426" t="s">
        <v>11561</v>
      </c>
      <c r="D11475" s="426" t="s">
        <v>15376</v>
      </c>
      <c r="E11475" s="426" t="s">
        <v>15521</v>
      </c>
      <c r="F11475" s="441">
        <v>73830000</v>
      </c>
      <c r="G11475" s="423">
        <v>2023</v>
      </c>
      <c r="H11475" s="424">
        <f>VLOOKUP(G11475,[3]잔가율!$F$3:$G$33,2,FALSE)</f>
        <v>0.81</v>
      </c>
      <c r="I11475" s="434">
        <f t="shared" si="179"/>
        <v>59802300</v>
      </c>
    </row>
    <row r="11476" spans="1:9">
      <c r="A11476" s="421">
        <v>11475</v>
      </c>
      <c r="B11476" s="426" t="s">
        <v>15043</v>
      </c>
      <c r="C11476" s="426" t="s">
        <v>11561</v>
      </c>
      <c r="D11476" s="426" t="s">
        <v>15376</v>
      </c>
      <c r="E11476" s="426" t="s">
        <v>15522</v>
      </c>
      <c r="F11476" s="441">
        <v>68440000</v>
      </c>
      <c r="G11476" s="423">
        <v>2023</v>
      </c>
      <c r="H11476" s="424">
        <f>VLOOKUP(G11476,[3]잔가율!$F$3:$G$33,2,FALSE)</f>
        <v>0.81</v>
      </c>
      <c r="I11476" s="434">
        <f t="shared" si="179"/>
        <v>55436400</v>
      </c>
    </row>
    <row r="11477" spans="1:9">
      <c r="A11477" s="421">
        <v>11476</v>
      </c>
      <c r="B11477" s="422" t="s">
        <v>15043</v>
      </c>
      <c r="C11477" s="422" t="s">
        <v>11561</v>
      </c>
      <c r="D11477" s="422" t="s">
        <v>15376</v>
      </c>
      <c r="E11477" s="422" t="s">
        <v>15523</v>
      </c>
      <c r="F11477" s="438">
        <v>52230000</v>
      </c>
      <c r="G11477" s="423">
        <v>2023</v>
      </c>
      <c r="H11477" s="424">
        <f>VLOOKUP(G11477,[3]잔가율!$F$3:$G$33,2,FALSE)</f>
        <v>0.81</v>
      </c>
      <c r="I11477" s="434">
        <f t="shared" si="179"/>
        <v>42306300</v>
      </c>
    </row>
    <row r="11478" spans="1:9">
      <c r="A11478" s="421">
        <v>11477</v>
      </c>
      <c r="B11478" s="422" t="s">
        <v>15043</v>
      </c>
      <c r="C11478" s="422" t="s">
        <v>11561</v>
      </c>
      <c r="D11478" s="422" t="s">
        <v>15376</v>
      </c>
      <c r="E11478" s="422" t="s">
        <v>15524</v>
      </c>
      <c r="F11478" s="438">
        <v>51600000</v>
      </c>
      <c r="G11478" s="423">
        <v>2023</v>
      </c>
      <c r="H11478" s="424">
        <f>VLOOKUP(G11478,[3]잔가율!$F$3:$G$33,2,FALSE)</f>
        <v>0.81</v>
      </c>
      <c r="I11478" s="434">
        <f t="shared" si="179"/>
        <v>41796000</v>
      </c>
    </row>
    <row r="11479" spans="1:9">
      <c r="A11479" s="421">
        <v>11478</v>
      </c>
      <c r="B11479" s="426" t="s">
        <v>15043</v>
      </c>
      <c r="C11479" s="426" t="s">
        <v>11561</v>
      </c>
      <c r="D11479" s="426" t="s">
        <v>15525</v>
      </c>
      <c r="E11479" s="426" t="s">
        <v>15526</v>
      </c>
      <c r="F11479" s="441">
        <v>71420000</v>
      </c>
      <c r="G11479" s="423">
        <v>2023</v>
      </c>
      <c r="H11479" s="424">
        <f>VLOOKUP(G11479,[3]잔가율!$F$3:$G$33,2,FALSE)</f>
        <v>0.81</v>
      </c>
      <c r="I11479" s="434">
        <f t="shared" si="179"/>
        <v>57850200</v>
      </c>
    </row>
    <row r="11480" spans="1:9">
      <c r="A11480" s="421">
        <v>11479</v>
      </c>
      <c r="B11480" s="426" t="s">
        <v>15043</v>
      </c>
      <c r="C11480" s="426" t="s">
        <v>11561</v>
      </c>
      <c r="D11480" s="426" t="s">
        <v>15525</v>
      </c>
      <c r="E11480" s="426" t="s">
        <v>15527</v>
      </c>
      <c r="F11480" s="441">
        <v>68180000</v>
      </c>
      <c r="G11480" s="423">
        <v>2023</v>
      </c>
      <c r="H11480" s="424">
        <f>VLOOKUP(G11480,[3]잔가율!$F$3:$G$33,2,FALSE)</f>
        <v>0.81</v>
      </c>
      <c r="I11480" s="434">
        <f t="shared" si="179"/>
        <v>55225800</v>
      </c>
    </row>
    <row r="11481" spans="1:9">
      <c r="A11481" s="421">
        <v>11480</v>
      </c>
      <c r="B11481" s="426" t="s">
        <v>15043</v>
      </c>
      <c r="C11481" s="426" t="s">
        <v>11561</v>
      </c>
      <c r="D11481" s="426" t="s">
        <v>15525</v>
      </c>
      <c r="E11481" s="426" t="s">
        <v>15528</v>
      </c>
      <c r="F11481" s="441">
        <v>69660000</v>
      </c>
      <c r="G11481" s="423">
        <v>2023</v>
      </c>
      <c r="H11481" s="424">
        <f>VLOOKUP(G11481,[3]잔가율!$F$3:$G$33,2,FALSE)</f>
        <v>0.81</v>
      </c>
      <c r="I11481" s="434">
        <f t="shared" si="179"/>
        <v>56424600</v>
      </c>
    </row>
    <row r="11482" spans="1:9">
      <c r="A11482" s="421">
        <v>11481</v>
      </c>
      <c r="B11482" s="426" t="s">
        <v>15043</v>
      </c>
      <c r="C11482" s="426" t="s">
        <v>11561</v>
      </c>
      <c r="D11482" s="426" t="s">
        <v>15525</v>
      </c>
      <c r="E11482" s="426" t="s">
        <v>15529</v>
      </c>
      <c r="F11482" s="441">
        <v>74290000</v>
      </c>
      <c r="G11482" s="423">
        <v>2023</v>
      </c>
      <c r="H11482" s="424">
        <f>VLOOKUP(G11482,[3]잔가율!$F$3:$G$33,2,FALSE)</f>
        <v>0.81</v>
      </c>
      <c r="I11482" s="434">
        <f t="shared" si="179"/>
        <v>60174900</v>
      </c>
    </row>
    <row r="11483" spans="1:9">
      <c r="A11483" s="421">
        <v>11482</v>
      </c>
      <c r="B11483" s="426" t="s">
        <v>15043</v>
      </c>
      <c r="C11483" s="426" t="s">
        <v>11561</v>
      </c>
      <c r="D11483" s="426" t="s">
        <v>15525</v>
      </c>
      <c r="E11483" s="426" t="s">
        <v>15530</v>
      </c>
      <c r="F11483" s="441">
        <v>70910000</v>
      </c>
      <c r="G11483" s="423">
        <v>2023</v>
      </c>
      <c r="H11483" s="424">
        <f>VLOOKUP(G11483,[3]잔가율!$F$3:$G$33,2,FALSE)</f>
        <v>0.81</v>
      </c>
      <c r="I11483" s="434">
        <f t="shared" si="179"/>
        <v>57437100</v>
      </c>
    </row>
    <row r="11484" spans="1:9">
      <c r="A11484" s="421">
        <v>11483</v>
      </c>
      <c r="B11484" s="422" t="s">
        <v>15043</v>
      </c>
      <c r="C11484" s="422" t="s">
        <v>11561</v>
      </c>
      <c r="D11484" s="422" t="s">
        <v>15531</v>
      </c>
      <c r="E11484" s="422" t="s">
        <v>15532</v>
      </c>
      <c r="F11484" s="438">
        <v>61640000</v>
      </c>
      <c r="G11484" s="423">
        <v>2023</v>
      </c>
      <c r="H11484" s="424">
        <f>VLOOKUP(G11484,[3]잔가율!$F$3:$G$33,2,FALSE)</f>
        <v>0.81</v>
      </c>
      <c r="I11484" s="434">
        <f t="shared" si="179"/>
        <v>49928400</v>
      </c>
    </row>
    <row r="11485" spans="1:9">
      <c r="A11485" s="421">
        <v>11484</v>
      </c>
      <c r="B11485" s="422" t="s">
        <v>15043</v>
      </c>
      <c r="C11485" s="422" t="s">
        <v>11561</v>
      </c>
      <c r="D11485" s="422" t="s">
        <v>15531</v>
      </c>
      <c r="E11485" s="422" t="s">
        <v>15533</v>
      </c>
      <c r="F11485" s="438">
        <v>57930000</v>
      </c>
      <c r="G11485" s="423">
        <v>2023</v>
      </c>
      <c r="H11485" s="424">
        <f>VLOOKUP(G11485,[3]잔가율!$F$3:$G$33,2,FALSE)</f>
        <v>0.81</v>
      </c>
      <c r="I11485" s="434">
        <f t="shared" si="179"/>
        <v>46923300</v>
      </c>
    </row>
    <row r="11486" spans="1:9">
      <c r="A11486" s="421">
        <v>11485</v>
      </c>
      <c r="B11486" s="313" t="s">
        <v>15043</v>
      </c>
      <c r="C11486" s="313" t="s">
        <v>11561</v>
      </c>
      <c r="D11486" s="313" t="s">
        <v>15885</v>
      </c>
      <c r="E11486" s="313" t="s">
        <v>15534</v>
      </c>
      <c r="F11486" s="446">
        <v>65450000</v>
      </c>
      <c r="G11486" s="423">
        <v>2023</v>
      </c>
      <c r="H11486" s="424">
        <f>VLOOKUP(G11486,[3]잔가율!$F$3:$G$33,2,FALSE)</f>
        <v>0.81</v>
      </c>
      <c r="I11486" s="434">
        <f t="shared" si="179"/>
        <v>53014500</v>
      </c>
    </row>
    <row r="11487" spans="1:9">
      <c r="A11487" s="421">
        <v>11486</v>
      </c>
      <c r="B11487" s="313" t="s">
        <v>15043</v>
      </c>
      <c r="C11487" s="313" t="s">
        <v>11561</v>
      </c>
      <c r="D11487" s="313" t="s">
        <v>15885</v>
      </c>
      <c r="E11487" s="313" t="s">
        <v>15535</v>
      </c>
      <c r="F11487" s="446">
        <v>61750000</v>
      </c>
      <c r="G11487" s="423">
        <v>2023</v>
      </c>
      <c r="H11487" s="424">
        <f>VLOOKUP(G11487,[3]잔가율!$F$3:$G$33,2,FALSE)</f>
        <v>0.81</v>
      </c>
      <c r="I11487" s="434">
        <f t="shared" si="179"/>
        <v>50017500</v>
      </c>
    </row>
    <row r="11488" spans="1:9">
      <c r="A11488" s="421">
        <v>11487</v>
      </c>
      <c r="B11488" s="313" t="s">
        <v>15043</v>
      </c>
      <c r="C11488" s="313" t="s">
        <v>11561</v>
      </c>
      <c r="D11488" s="313" t="s">
        <v>15885</v>
      </c>
      <c r="E11488" s="313" t="s">
        <v>15536</v>
      </c>
      <c r="F11488" s="446">
        <v>64950000</v>
      </c>
      <c r="G11488" s="423">
        <v>2023</v>
      </c>
      <c r="H11488" s="424">
        <f>VLOOKUP(G11488,[3]잔가율!$F$3:$G$33,2,FALSE)</f>
        <v>0.81</v>
      </c>
      <c r="I11488" s="434">
        <f t="shared" si="179"/>
        <v>52609500</v>
      </c>
    </row>
    <row r="11489" spans="1:9">
      <c r="A11489" s="421">
        <v>11488</v>
      </c>
      <c r="B11489" s="422" t="s">
        <v>15043</v>
      </c>
      <c r="C11489" s="422" t="s">
        <v>11561</v>
      </c>
      <c r="D11489" s="422" t="s">
        <v>15531</v>
      </c>
      <c r="E11489" s="422" t="s">
        <v>15537</v>
      </c>
      <c r="F11489" s="438">
        <v>47090000</v>
      </c>
      <c r="G11489" s="423">
        <v>2023</v>
      </c>
      <c r="H11489" s="424">
        <f>VLOOKUP(G11489,[3]잔가율!$F$3:$G$33,2,FALSE)</f>
        <v>0.81</v>
      </c>
      <c r="I11489" s="434">
        <f t="shared" si="179"/>
        <v>38142900</v>
      </c>
    </row>
    <row r="11490" spans="1:9">
      <c r="A11490" s="421">
        <v>11489</v>
      </c>
      <c r="B11490" s="422" t="s">
        <v>15043</v>
      </c>
      <c r="C11490" s="422" t="s">
        <v>11561</v>
      </c>
      <c r="D11490" s="422" t="s">
        <v>15531</v>
      </c>
      <c r="E11490" s="422" t="s">
        <v>15538</v>
      </c>
      <c r="F11490" s="438">
        <v>55060000</v>
      </c>
      <c r="G11490" s="423">
        <v>2023</v>
      </c>
      <c r="H11490" s="424">
        <f>VLOOKUP(G11490,[3]잔가율!$F$3:$G$33,2,FALSE)</f>
        <v>0.81</v>
      </c>
      <c r="I11490" s="434">
        <f t="shared" si="179"/>
        <v>44598600</v>
      </c>
    </row>
    <row r="11491" spans="1:9">
      <c r="A11491" s="421">
        <v>11490</v>
      </c>
      <c r="B11491" s="422" t="s">
        <v>15043</v>
      </c>
      <c r="C11491" s="422" t="s">
        <v>11561</v>
      </c>
      <c r="D11491" s="422" t="s">
        <v>15531</v>
      </c>
      <c r="E11491" s="422" t="s">
        <v>15539</v>
      </c>
      <c r="F11491" s="438">
        <v>54990000</v>
      </c>
      <c r="G11491" s="423">
        <v>2023</v>
      </c>
      <c r="H11491" s="424">
        <f>VLOOKUP(G11491,[3]잔가율!$F$3:$G$33,2,FALSE)</f>
        <v>0.81</v>
      </c>
      <c r="I11491" s="434">
        <f t="shared" si="179"/>
        <v>44541900</v>
      </c>
    </row>
    <row r="11492" spans="1:9">
      <c r="A11492" s="421">
        <v>11491</v>
      </c>
      <c r="B11492" s="422" t="s">
        <v>15043</v>
      </c>
      <c r="C11492" s="422" t="s">
        <v>11561</v>
      </c>
      <c r="D11492" s="422" t="s">
        <v>15531</v>
      </c>
      <c r="E11492" s="422" t="s">
        <v>15540</v>
      </c>
      <c r="F11492" s="438">
        <v>55850000</v>
      </c>
      <c r="G11492" s="423">
        <v>2023</v>
      </c>
      <c r="H11492" s="424">
        <f>VLOOKUP(G11492,[3]잔가율!$F$3:$G$33,2,FALSE)</f>
        <v>0.81</v>
      </c>
      <c r="I11492" s="434">
        <f t="shared" si="179"/>
        <v>45238500</v>
      </c>
    </row>
    <row r="11493" spans="1:9">
      <c r="A11493" s="421">
        <v>11492</v>
      </c>
      <c r="B11493" s="422" t="s">
        <v>15043</v>
      </c>
      <c r="C11493" s="422" t="s">
        <v>11561</v>
      </c>
      <c r="D11493" s="422" t="s">
        <v>15531</v>
      </c>
      <c r="E11493" s="422" t="s">
        <v>15541</v>
      </c>
      <c r="F11493" s="438">
        <v>56300000</v>
      </c>
      <c r="G11493" s="423">
        <v>2023</v>
      </c>
      <c r="H11493" s="424">
        <f>VLOOKUP(G11493,[3]잔가율!$F$3:$G$33,2,FALSE)</f>
        <v>0.81</v>
      </c>
      <c r="I11493" s="434">
        <f t="shared" si="179"/>
        <v>45603000</v>
      </c>
    </row>
    <row r="11494" spans="1:9">
      <c r="A11494" s="421">
        <v>11493</v>
      </c>
      <c r="B11494" s="422" t="s">
        <v>15043</v>
      </c>
      <c r="C11494" s="422" t="s">
        <v>11561</v>
      </c>
      <c r="D11494" s="422" t="s">
        <v>15531</v>
      </c>
      <c r="E11494" s="422" t="s">
        <v>15542</v>
      </c>
      <c r="F11494" s="438">
        <v>56190000</v>
      </c>
      <c r="G11494" s="423">
        <v>2023</v>
      </c>
      <c r="H11494" s="424">
        <f>VLOOKUP(G11494,[3]잔가율!$F$3:$G$33,2,FALSE)</f>
        <v>0.81</v>
      </c>
      <c r="I11494" s="434">
        <f t="shared" si="179"/>
        <v>45513900</v>
      </c>
    </row>
    <row r="11495" spans="1:9">
      <c r="A11495" s="421">
        <v>11494</v>
      </c>
      <c r="B11495" s="422" t="s">
        <v>15043</v>
      </c>
      <c r="C11495" s="422" t="s">
        <v>11561</v>
      </c>
      <c r="D11495" s="422" t="s">
        <v>15531</v>
      </c>
      <c r="E11495" s="422" t="s">
        <v>15543</v>
      </c>
      <c r="F11495" s="438">
        <v>57100000</v>
      </c>
      <c r="G11495" s="423">
        <v>2023</v>
      </c>
      <c r="H11495" s="424">
        <f>VLOOKUP(G11495,[3]잔가율!$F$3:$G$33,2,FALSE)</f>
        <v>0.81</v>
      </c>
      <c r="I11495" s="434">
        <f t="shared" si="179"/>
        <v>46251000</v>
      </c>
    </row>
    <row r="11496" spans="1:9">
      <c r="A11496" s="421">
        <v>11495</v>
      </c>
      <c r="B11496" s="422" t="s">
        <v>15043</v>
      </c>
      <c r="C11496" s="422" t="s">
        <v>11561</v>
      </c>
      <c r="D11496" s="422" t="s">
        <v>15531</v>
      </c>
      <c r="E11496" s="422" t="s">
        <v>15544</v>
      </c>
      <c r="F11496" s="438">
        <v>55540000</v>
      </c>
      <c r="G11496" s="423">
        <v>2023</v>
      </c>
      <c r="H11496" s="424">
        <f>VLOOKUP(G11496,[3]잔가율!$F$3:$G$33,2,FALSE)</f>
        <v>0.81</v>
      </c>
      <c r="I11496" s="434">
        <f t="shared" si="179"/>
        <v>44987400</v>
      </c>
    </row>
    <row r="11497" spans="1:9">
      <c r="A11497" s="421">
        <v>11496</v>
      </c>
      <c r="B11497" s="422" t="s">
        <v>15043</v>
      </c>
      <c r="C11497" s="422" t="s">
        <v>11561</v>
      </c>
      <c r="D11497" s="422" t="s">
        <v>15531</v>
      </c>
      <c r="E11497" s="422" t="s">
        <v>15545</v>
      </c>
      <c r="F11497" s="438">
        <v>46360000</v>
      </c>
      <c r="G11497" s="423">
        <v>2023</v>
      </c>
      <c r="H11497" s="424">
        <f>VLOOKUP(G11497,[3]잔가율!$F$3:$G$33,2,FALSE)</f>
        <v>0.81</v>
      </c>
      <c r="I11497" s="434">
        <f t="shared" si="179"/>
        <v>37551600</v>
      </c>
    </row>
    <row r="11498" spans="1:9">
      <c r="A11498" s="421">
        <v>11497</v>
      </c>
      <c r="B11498" s="422" t="s">
        <v>15043</v>
      </c>
      <c r="C11498" s="422" t="s">
        <v>11561</v>
      </c>
      <c r="D11498" s="422" t="s">
        <v>15531</v>
      </c>
      <c r="E11498" s="422" t="s">
        <v>15546</v>
      </c>
      <c r="F11498" s="438">
        <v>46360000</v>
      </c>
      <c r="G11498" s="423">
        <v>2023</v>
      </c>
      <c r="H11498" s="424">
        <f>VLOOKUP(G11498,[3]잔가율!$F$3:$G$33,2,FALSE)</f>
        <v>0.81</v>
      </c>
      <c r="I11498" s="434">
        <f t="shared" si="179"/>
        <v>37551600</v>
      </c>
    </row>
    <row r="11499" spans="1:9">
      <c r="A11499" s="421">
        <v>11498</v>
      </c>
      <c r="B11499" s="422" t="s">
        <v>15043</v>
      </c>
      <c r="C11499" s="422" t="s">
        <v>11561</v>
      </c>
      <c r="D11499" s="422" t="s">
        <v>15531</v>
      </c>
      <c r="E11499" s="422" t="s">
        <v>15547</v>
      </c>
      <c r="F11499" s="438">
        <v>48320000</v>
      </c>
      <c r="G11499" s="423">
        <v>2023</v>
      </c>
      <c r="H11499" s="424">
        <f>VLOOKUP(G11499,[3]잔가율!$F$3:$G$33,2,FALSE)</f>
        <v>0.81</v>
      </c>
      <c r="I11499" s="434">
        <f t="shared" si="179"/>
        <v>39139200</v>
      </c>
    </row>
    <row r="11500" spans="1:9">
      <c r="A11500" s="421">
        <v>11499</v>
      </c>
      <c r="B11500" s="422" t="s">
        <v>15043</v>
      </c>
      <c r="C11500" s="422" t="s">
        <v>11561</v>
      </c>
      <c r="D11500" s="422" t="s">
        <v>15531</v>
      </c>
      <c r="E11500" s="422" t="s">
        <v>15548</v>
      </c>
      <c r="F11500" s="438">
        <v>52050000</v>
      </c>
      <c r="G11500" s="423">
        <v>2023</v>
      </c>
      <c r="H11500" s="424">
        <f>VLOOKUP(G11500,[3]잔가율!$F$3:$G$33,2,FALSE)</f>
        <v>0.81</v>
      </c>
      <c r="I11500" s="434">
        <f t="shared" si="179"/>
        <v>42160500</v>
      </c>
    </row>
    <row r="11501" spans="1:9">
      <c r="A11501" s="421">
        <v>11500</v>
      </c>
      <c r="B11501" s="422" t="s">
        <v>15043</v>
      </c>
      <c r="C11501" s="422" t="s">
        <v>11561</v>
      </c>
      <c r="D11501" s="422" t="s">
        <v>15531</v>
      </c>
      <c r="E11501" s="422" t="s">
        <v>15549</v>
      </c>
      <c r="F11501" s="438">
        <v>56230000</v>
      </c>
      <c r="G11501" s="423">
        <v>2023</v>
      </c>
      <c r="H11501" s="424">
        <f>VLOOKUP(G11501,[3]잔가율!$F$3:$G$33,2,FALSE)</f>
        <v>0.81</v>
      </c>
      <c r="I11501" s="434">
        <f t="shared" si="179"/>
        <v>45546300</v>
      </c>
    </row>
    <row r="11502" spans="1:9">
      <c r="A11502" s="421">
        <v>11501</v>
      </c>
      <c r="B11502" s="422" t="s">
        <v>15043</v>
      </c>
      <c r="C11502" s="422" t="s">
        <v>11561</v>
      </c>
      <c r="D11502" s="422" t="s">
        <v>15531</v>
      </c>
      <c r="E11502" s="422" t="s">
        <v>15550</v>
      </c>
      <c r="F11502" s="438">
        <v>59950000</v>
      </c>
      <c r="G11502" s="423">
        <v>2023</v>
      </c>
      <c r="H11502" s="424">
        <f>VLOOKUP(G11502,[3]잔가율!$F$3:$G$33,2,FALSE)</f>
        <v>0.81</v>
      </c>
      <c r="I11502" s="434">
        <f t="shared" si="179"/>
        <v>48559500</v>
      </c>
    </row>
    <row r="11503" spans="1:9">
      <c r="A11503" s="421">
        <v>11502</v>
      </c>
      <c r="B11503" s="422" t="s">
        <v>15043</v>
      </c>
      <c r="C11503" s="422" t="s">
        <v>11561</v>
      </c>
      <c r="D11503" s="422" t="s">
        <v>15531</v>
      </c>
      <c r="E11503" s="422" t="s">
        <v>15551</v>
      </c>
      <c r="F11503" s="438">
        <v>60810000</v>
      </c>
      <c r="G11503" s="423">
        <v>2023</v>
      </c>
      <c r="H11503" s="424">
        <f>VLOOKUP(G11503,[3]잔가율!$F$3:$G$33,2,FALSE)</f>
        <v>0.81</v>
      </c>
      <c r="I11503" s="434">
        <f t="shared" si="179"/>
        <v>49256100</v>
      </c>
    </row>
    <row r="11504" spans="1:9">
      <c r="A11504" s="421">
        <v>11503</v>
      </c>
      <c r="B11504" s="422" t="s">
        <v>15043</v>
      </c>
      <c r="C11504" s="422" t="s">
        <v>11561</v>
      </c>
      <c r="D11504" s="422" t="s">
        <v>15531</v>
      </c>
      <c r="E11504" s="422" t="s">
        <v>15552</v>
      </c>
      <c r="F11504" s="438">
        <v>57080000</v>
      </c>
      <c r="G11504" s="423">
        <v>2023</v>
      </c>
      <c r="H11504" s="424">
        <f>VLOOKUP(G11504,[3]잔가율!$F$3:$G$33,2,FALSE)</f>
        <v>0.81</v>
      </c>
      <c r="I11504" s="434">
        <f t="shared" si="179"/>
        <v>46234800</v>
      </c>
    </row>
    <row r="11505" spans="1:9">
      <c r="A11505" s="421">
        <v>11504</v>
      </c>
      <c r="B11505" s="422" t="s">
        <v>15043</v>
      </c>
      <c r="C11505" s="422" t="s">
        <v>11561</v>
      </c>
      <c r="D11505" s="422" t="s">
        <v>15531</v>
      </c>
      <c r="E11505" s="422" t="s">
        <v>15553</v>
      </c>
      <c r="F11505" s="438">
        <v>61140000</v>
      </c>
      <c r="G11505" s="423">
        <v>2023</v>
      </c>
      <c r="H11505" s="424">
        <f>VLOOKUP(G11505,[3]잔가율!$F$3:$G$33,2,FALSE)</f>
        <v>0.81</v>
      </c>
      <c r="I11505" s="434">
        <f t="shared" si="179"/>
        <v>49523400</v>
      </c>
    </row>
    <row r="11506" spans="1:9">
      <c r="A11506" s="421">
        <v>11505</v>
      </c>
      <c r="B11506" s="422" t="s">
        <v>15043</v>
      </c>
      <c r="C11506" s="422" t="s">
        <v>11561</v>
      </c>
      <c r="D11506" s="422" t="s">
        <v>15531</v>
      </c>
      <c r="E11506" s="422" t="s">
        <v>15554</v>
      </c>
      <c r="F11506" s="438">
        <v>57400000</v>
      </c>
      <c r="G11506" s="423">
        <v>2023</v>
      </c>
      <c r="H11506" s="424">
        <f>VLOOKUP(G11506,[3]잔가율!$F$3:$G$33,2,FALSE)</f>
        <v>0.81</v>
      </c>
      <c r="I11506" s="434">
        <f t="shared" si="179"/>
        <v>46494000</v>
      </c>
    </row>
    <row r="11507" spans="1:9">
      <c r="A11507" s="421">
        <v>11506</v>
      </c>
      <c r="B11507" s="422" t="s">
        <v>15043</v>
      </c>
      <c r="C11507" s="422" t="s">
        <v>11561</v>
      </c>
      <c r="D11507" s="422" t="s">
        <v>15531</v>
      </c>
      <c r="E11507" s="422" t="s">
        <v>15555</v>
      </c>
      <c r="F11507" s="438">
        <v>61140000</v>
      </c>
      <c r="G11507" s="423">
        <v>2023</v>
      </c>
      <c r="H11507" s="424">
        <f>VLOOKUP(G11507,[3]잔가율!$F$3:$G$33,2,FALSE)</f>
        <v>0.81</v>
      </c>
      <c r="I11507" s="434">
        <f t="shared" si="179"/>
        <v>49523400</v>
      </c>
    </row>
    <row r="11508" spans="1:9">
      <c r="A11508" s="421">
        <v>11507</v>
      </c>
      <c r="B11508" s="422" t="s">
        <v>15043</v>
      </c>
      <c r="C11508" s="422" t="s">
        <v>11561</v>
      </c>
      <c r="D11508" s="422" t="s">
        <v>15531</v>
      </c>
      <c r="E11508" s="422" t="s">
        <v>15556</v>
      </c>
      <c r="F11508" s="438">
        <v>57420000</v>
      </c>
      <c r="G11508" s="423">
        <v>2023</v>
      </c>
      <c r="H11508" s="424">
        <f>VLOOKUP(G11508,[3]잔가율!$F$3:$G$33,2,FALSE)</f>
        <v>0.81</v>
      </c>
      <c r="I11508" s="434">
        <f t="shared" si="179"/>
        <v>46510200</v>
      </c>
    </row>
    <row r="11509" spans="1:9">
      <c r="A11509" s="421">
        <v>11508</v>
      </c>
      <c r="B11509" s="422" t="s">
        <v>15043</v>
      </c>
      <c r="C11509" s="422" t="s">
        <v>11561</v>
      </c>
      <c r="D11509" s="422" t="s">
        <v>15531</v>
      </c>
      <c r="E11509" s="422" t="s">
        <v>15557</v>
      </c>
      <c r="F11509" s="438">
        <v>62050000</v>
      </c>
      <c r="G11509" s="423">
        <v>2023</v>
      </c>
      <c r="H11509" s="424">
        <f>VLOOKUP(G11509,[3]잔가율!$F$3:$G$33,2,FALSE)</f>
        <v>0.81</v>
      </c>
      <c r="I11509" s="434">
        <f t="shared" si="179"/>
        <v>50260500</v>
      </c>
    </row>
    <row r="11510" spans="1:9">
      <c r="A11510" s="421">
        <v>11509</v>
      </c>
      <c r="B11510" s="422" t="s">
        <v>15043</v>
      </c>
      <c r="C11510" s="422" t="s">
        <v>11561</v>
      </c>
      <c r="D11510" s="422" t="s">
        <v>15531</v>
      </c>
      <c r="E11510" s="422" t="s">
        <v>15558</v>
      </c>
      <c r="F11510" s="438">
        <v>58320000</v>
      </c>
      <c r="G11510" s="423">
        <v>2023</v>
      </c>
      <c r="H11510" s="424">
        <f>VLOOKUP(G11510,[3]잔가율!$F$3:$G$33,2,FALSE)</f>
        <v>0.81</v>
      </c>
      <c r="I11510" s="434">
        <f t="shared" si="179"/>
        <v>47239200</v>
      </c>
    </row>
    <row r="11511" spans="1:9">
      <c r="A11511" s="421">
        <v>11510</v>
      </c>
      <c r="B11511" s="422" t="s">
        <v>15043</v>
      </c>
      <c r="C11511" s="422" t="s">
        <v>11561</v>
      </c>
      <c r="D11511" s="422" t="s">
        <v>15531</v>
      </c>
      <c r="E11511" s="422" t="s">
        <v>15559</v>
      </c>
      <c r="F11511" s="438">
        <v>60310000</v>
      </c>
      <c r="G11511" s="423">
        <v>2023</v>
      </c>
      <c r="H11511" s="424">
        <f>VLOOKUP(G11511,[3]잔가율!$F$3:$G$33,2,FALSE)</f>
        <v>0.81</v>
      </c>
      <c r="I11511" s="434">
        <f t="shared" si="179"/>
        <v>48851100</v>
      </c>
    </row>
    <row r="11512" spans="1:9">
      <c r="A11512" s="421">
        <v>11511</v>
      </c>
      <c r="B11512" s="422" t="s">
        <v>15043</v>
      </c>
      <c r="C11512" s="422" t="s">
        <v>11561</v>
      </c>
      <c r="D11512" s="422" t="s">
        <v>15531</v>
      </c>
      <c r="E11512" s="422" t="s">
        <v>15560</v>
      </c>
      <c r="F11512" s="438">
        <v>56700000</v>
      </c>
      <c r="G11512" s="423">
        <v>2023</v>
      </c>
      <c r="H11512" s="424">
        <f>VLOOKUP(G11512,[3]잔가율!$F$3:$G$33,2,FALSE)</f>
        <v>0.81</v>
      </c>
      <c r="I11512" s="434">
        <f t="shared" si="179"/>
        <v>45927000</v>
      </c>
    </row>
    <row r="11513" spans="1:9">
      <c r="A11513" s="421">
        <v>11512</v>
      </c>
      <c r="B11513" s="422" t="s">
        <v>15043</v>
      </c>
      <c r="C11513" s="422" t="s">
        <v>11561</v>
      </c>
      <c r="D11513" s="422" t="s">
        <v>15531</v>
      </c>
      <c r="E11513" s="422" t="s">
        <v>15561</v>
      </c>
      <c r="F11513" s="438">
        <v>47590000</v>
      </c>
      <c r="G11513" s="423">
        <v>2023</v>
      </c>
      <c r="H11513" s="424">
        <f>VLOOKUP(G11513,[3]잔가율!$F$3:$G$33,2,FALSE)</f>
        <v>0.81</v>
      </c>
      <c r="I11513" s="434">
        <f t="shared" si="179"/>
        <v>38547900</v>
      </c>
    </row>
    <row r="11514" spans="1:9">
      <c r="A11514" s="421">
        <v>11513</v>
      </c>
      <c r="B11514" s="422" t="s">
        <v>15043</v>
      </c>
      <c r="C11514" s="422" t="s">
        <v>11561</v>
      </c>
      <c r="D11514" s="422" t="s">
        <v>15531</v>
      </c>
      <c r="E11514" s="422" t="s">
        <v>15562</v>
      </c>
      <c r="F11514" s="438">
        <v>47450000</v>
      </c>
      <c r="G11514" s="423">
        <v>2023</v>
      </c>
      <c r="H11514" s="424">
        <f>VLOOKUP(G11514,[3]잔가율!$F$3:$G$33,2,FALSE)</f>
        <v>0.81</v>
      </c>
      <c r="I11514" s="434">
        <f t="shared" si="179"/>
        <v>38434500</v>
      </c>
    </row>
    <row r="11515" spans="1:9">
      <c r="A11515" s="421">
        <v>11514</v>
      </c>
      <c r="B11515" s="422" t="s">
        <v>15043</v>
      </c>
      <c r="C11515" s="422" t="s">
        <v>11561</v>
      </c>
      <c r="D11515" s="422" t="s">
        <v>15531</v>
      </c>
      <c r="E11515" s="422" t="s">
        <v>15563</v>
      </c>
      <c r="F11515" s="438">
        <v>43510000</v>
      </c>
      <c r="G11515" s="423">
        <v>2023</v>
      </c>
      <c r="H11515" s="424">
        <f>VLOOKUP(G11515,[3]잔가율!$F$3:$G$33,2,FALSE)</f>
        <v>0.81</v>
      </c>
      <c r="I11515" s="434">
        <f t="shared" si="179"/>
        <v>35243100</v>
      </c>
    </row>
    <row r="11516" spans="1:9">
      <c r="A11516" s="421">
        <v>11515</v>
      </c>
      <c r="B11516" s="422" t="s">
        <v>15043</v>
      </c>
      <c r="C11516" s="422" t="s">
        <v>11561</v>
      </c>
      <c r="D11516" s="422" t="s">
        <v>15531</v>
      </c>
      <c r="E11516" s="422" t="s">
        <v>15564</v>
      </c>
      <c r="F11516" s="438">
        <v>46680000</v>
      </c>
      <c r="G11516" s="423">
        <v>2023</v>
      </c>
      <c r="H11516" s="424">
        <f>VLOOKUP(G11516,[3]잔가율!$F$3:$G$33,2,FALSE)</f>
        <v>0.81</v>
      </c>
      <c r="I11516" s="434">
        <f t="shared" si="179"/>
        <v>37810800</v>
      </c>
    </row>
    <row r="11517" spans="1:9">
      <c r="A11517" s="421">
        <v>11516</v>
      </c>
      <c r="B11517" s="313" t="s">
        <v>15043</v>
      </c>
      <c r="C11517" s="313" t="s">
        <v>11561</v>
      </c>
      <c r="D11517" s="313" t="s">
        <v>15886</v>
      </c>
      <c r="E11517" s="313" t="s">
        <v>15565</v>
      </c>
      <c r="F11517" s="446">
        <v>28330000</v>
      </c>
      <c r="G11517" s="423">
        <v>2023</v>
      </c>
      <c r="H11517" s="424">
        <f>VLOOKUP(G11517,[3]잔가율!$F$3:$G$33,2,FALSE)</f>
        <v>0.81</v>
      </c>
      <c r="I11517" s="434">
        <f t="shared" si="179"/>
        <v>22947300</v>
      </c>
    </row>
    <row r="11518" spans="1:9">
      <c r="A11518" s="421">
        <v>11517</v>
      </c>
      <c r="B11518" s="426" t="s">
        <v>15043</v>
      </c>
      <c r="C11518" s="426" t="s">
        <v>11561</v>
      </c>
      <c r="D11518" s="426" t="s">
        <v>12755</v>
      </c>
      <c r="E11518" s="426" t="s">
        <v>15566</v>
      </c>
      <c r="F11518" s="441">
        <v>20740000</v>
      </c>
      <c r="G11518" s="423">
        <v>2023</v>
      </c>
      <c r="H11518" s="424">
        <f>VLOOKUP(G11518,[3]잔가율!$F$3:$G$33,2,FALSE)</f>
        <v>0.81</v>
      </c>
      <c r="I11518" s="434">
        <f t="shared" si="179"/>
        <v>16799400</v>
      </c>
    </row>
    <row r="11519" spans="1:9">
      <c r="A11519" s="421">
        <v>11518</v>
      </c>
      <c r="B11519" s="426" t="s">
        <v>15043</v>
      </c>
      <c r="C11519" s="426" t="s">
        <v>11561</v>
      </c>
      <c r="D11519" s="426" t="s">
        <v>12755</v>
      </c>
      <c r="E11519" s="426" t="s">
        <v>15567</v>
      </c>
      <c r="F11519" s="441">
        <v>30620000</v>
      </c>
      <c r="G11519" s="423">
        <v>2023</v>
      </c>
      <c r="H11519" s="424">
        <f>VLOOKUP(G11519,[3]잔가율!$F$3:$G$33,2,FALSE)</f>
        <v>0.81</v>
      </c>
      <c r="I11519" s="434">
        <f t="shared" si="179"/>
        <v>24802200</v>
      </c>
    </row>
    <row r="11520" spans="1:9">
      <c r="A11520" s="421">
        <v>11519</v>
      </c>
      <c r="B11520" s="426" t="s">
        <v>15043</v>
      </c>
      <c r="C11520" s="426" t="s">
        <v>11561</v>
      </c>
      <c r="D11520" s="426" t="s">
        <v>12755</v>
      </c>
      <c r="E11520" s="426" t="s">
        <v>15568</v>
      </c>
      <c r="F11520" s="441">
        <v>31380000</v>
      </c>
      <c r="G11520" s="423">
        <v>2023</v>
      </c>
      <c r="H11520" s="424">
        <f>VLOOKUP(G11520,[3]잔가율!$F$3:$G$33,2,FALSE)</f>
        <v>0.81</v>
      </c>
      <c r="I11520" s="434">
        <f t="shared" si="179"/>
        <v>25417800</v>
      </c>
    </row>
    <row r="11521" spans="1:9">
      <c r="A11521" s="421">
        <v>11520</v>
      </c>
      <c r="B11521" s="426" t="s">
        <v>15043</v>
      </c>
      <c r="C11521" s="426" t="s">
        <v>11561</v>
      </c>
      <c r="D11521" s="426" t="s">
        <v>12755</v>
      </c>
      <c r="E11521" s="426" t="s">
        <v>15569</v>
      </c>
      <c r="F11521" s="441">
        <v>26630000</v>
      </c>
      <c r="G11521" s="423">
        <v>2023</v>
      </c>
      <c r="H11521" s="424">
        <f>VLOOKUP(G11521,[3]잔가율!$F$3:$G$33,2,FALSE)</f>
        <v>0.81</v>
      </c>
      <c r="I11521" s="434">
        <f t="shared" si="179"/>
        <v>21570300</v>
      </c>
    </row>
    <row r="11522" spans="1:9">
      <c r="A11522" s="421">
        <v>11521</v>
      </c>
      <c r="B11522" s="426" t="s">
        <v>15043</v>
      </c>
      <c r="C11522" s="426" t="s">
        <v>11561</v>
      </c>
      <c r="D11522" s="426" t="s">
        <v>12755</v>
      </c>
      <c r="E11522" s="426" t="s">
        <v>15570</v>
      </c>
      <c r="F11522" s="441">
        <v>31180000</v>
      </c>
      <c r="G11522" s="423">
        <v>2023</v>
      </c>
      <c r="H11522" s="424">
        <f>VLOOKUP(G11522,[3]잔가율!$F$3:$G$33,2,FALSE)</f>
        <v>0.81</v>
      </c>
      <c r="I11522" s="434">
        <f t="shared" ref="I11522:I11585" si="180">ROUNDDOWN(F11522*H11522,0)</f>
        <v>25255800</v>
      </c>
    </row>
    <row r="11523" spans="1:9">
      <c r="A11523" s="421">
        <v>11522</v>
      </c>
      <c r="B11523" s="426" t="s">
        <v>15043</v>
      </c>
      <c r="C11523" s="426" t="s">
        <v>11561</v>
      </c>
      <c r="D11523" s="426" t="s">
        <v>12755</v>
      </c>
      <c r="E11523" s="426" t="s">
        <v>15571</v>
      </c>
      <c r="F11523" s="441">
        <v>29240000</v>
      </c>
      <c r="G11523" s="423">
        <v>2023</v>
      </c>
      <c r="H11523" s="424">
        <f>VLOOKUP(G11523,[3]잔가율!$F$3:$G$33,2,FALSE)</f>
        <v>0.81</v>
      </c>
      <c r="I11523" s="434">
        <f t="shared" si="180"/>
        <v>23684400</v>
      </c>
    </row>
    <row r="11524" spans="1:9">
      <c r="A11524" s="421">
        <v>11523</v>
      </c>
      <c r="B11524" s="426" t="s">
        <v>15043</v>
      </c>
      <c r="C11524" s="426" t="s">
        <v>11561</v>
      </c>
      <c r="D11524" s="426" t="s">
        <v>12755</v>
      </c>
      <c r="E11524" s="426" t="s">
        <v>15572</v>
      </c>
      <c r="F11524" s="441">
        <v>29190000</v>
      </c>
      <c r="G11524" s="423">
        <v>2023</v>
      </c>
      <c r="H11524" s="424">
        <f>VLOOKUP(G11524,[3]잔가율!$F$3:$G$33,2,FALSE)</f>
        <v>0.81</v>
      </c>
      <c r="I11524" s="434">
        <f t="shared" si="180"/>
        <v>23643900</v>
      </c>
    </row>
    <row r="11525" spans="1:9">
      <c r="A11525" s="421">
        <v>11524</v>
      </c>
      <c r="B11525" s="426" t="s">
        <v>15043</v>
      </c>
      <c r="C11525" s="426" t="s">
        <v>11561</v>
      </c>
      <c r="D11525" s="426" t="s">
        <v>12755</v>
      </c>
      <c r="E11525" s="426" t="s">
        <v>15573</v>
      </c>
      <c r="F11525" s="441">
        <v>32190000</v>
      </c>
      <c r="G11525" s="423">
        <v>2023</v>
      </c>
      <c r="H11525" s="424">
        <f>VLOOKUP(G11525,[3]잔가율!$F$3:$G$33,2,FALSE)</f>
        <v>0.81</v>
      </c>
      <c r="I11525" s="434">
        <f t="shared" si="180"/>
        <v>26073900</v>
      </c>
    </row>
    <row r="11526" spans="1:9">
      <c r="A11526" s="421">
        <v>11525</v>
      </c>
      <c r="B11526" s="426" t="s">
        <v>15043</v>
      </c>
      <c r="C11526" s="426" t="s">
        <v>11561</v>
      </c>
      <c r="D11526" s="426" t="s">
        <v>15574</v>
      </c>
      <c r="E11526" s="426" t="s">
        <v>15575</v>
      </c>
      <c r="F11526" s="441">
        <v>32850000</v>
      </c>
      <c r="G11526" s="423">
        <v>2023</v>
      </c>
      <c r="H11526" s="424">
        <f>VLOOKUP(G11526,[3]잔가율!$F$3:$G$33,2,FALSE)</f>
        <v>0.81</v>
      </c>
      <c r="I11526" s="434">
        <f t="shared" si="180"/>
        <v>26608500</v>
      </c>
    </row>
    <row r="11527" spans="1:9">
      <c r="A11527" s="421">
        <v>11526</v>
      </c>
      <c r="B11527" s="426" t="s">
        <v>15043</v>
      </c>
      <c r="C11527" s="426" t="s">
        <v>11561</v>
      </c>
      <c r="D11527" s="426" t="s">
        <v>15574</v>
      </c>
      <c r="E11527" s="426" t="s">
        <v>15576</v>
      </c>
      <c r="F11527" s="441">
        <v>35590000</v>
      </c>
      <c r="G11527" s="423">
        <v>2023</v>
      </c>
      <c r="H11527" s="424">
        <f>VLOOKUP(G11527,[3]잔가율!$F$3:$G$33,2,FALSE)</f>
        <v>0.81</v>
      </c>
      <c r="I11527" s="434">
        <f t="shared" si="180"/>
        <v>28827900</v>
      </c>
    </row>
    <row r="11528" spans="1:9">
      <c r="A11528" s="421">
        <v>11527</v>
      </c>
      <c r="B11528" s="426" t="s">
        <v>15043</v>
      </c>
      <c r="C11528" s="426" t="s">
        <v>11561</v>
      </c>
      <c r="D11528" s="426" t="s">
        <v>15574</v>
      </c>
      <c r="E11528" s="426" t="s">
        <v>15577</v>
      </c>
      <c r="F11528" s="441">
        <v>35270000</v>
      </c>
      <c r="G11528" s="423">
        <v>2023</v>
      </c>
      <c r="H11528" s="424">
        <f>VLOOKUP(G11528,[3]잔가율!$F$3:$G$33,2,FALSE)</f>
        <v>0.81</v>
      </c>
      <c r="I11528" s="434">
        <f t="shared" si="180"/>
        <v>28568700</v>
      </c>
    </row>
    <row r="11529" spans="1:9">
      <c r="A11529" s="421">
        <v>11528</v>
      </c>
      <c r="B11529" s="426" t="s">
        <v>15043</v>
      </c>
      <c r="C11529" s="426" t="s">
        <v>11561</v>
      </c>
      <c r="D11529" s="426" t="s">
        <v>15574</v>
      </c>
      <c r="E11529" s="426" t="s">
        <v>15578</v>
      </c>
      <c r="F11529" s="441">
        <v>37440000</v>
      </c>
      <c r="G11529" s="423">
        <v>2023</v>
      </c>
      <c r="H11529" s="424">
        <f>VLOOKUP(G11529,[3]잔가율!$F$3:$G$33,2,FALSE)</f>
        <v>0.81</v>
      </c>
      <c r="I11529" s="434">
        <f t="shared" si="180"/>
        <v>30326400</v>
      </c>
    </row>
    <row r="11530" spans="1:9">
      <c r="A11530" s="421">
        <v>11529</v>
      </c>
      <c r="B11530" s="422" t="s">
        <v>15043</v>
      </c>
      <c r="C11530" s="422" t="s">
        <v>11561</v>
      </c>
      <c r="D11530" s="422" t="s">
        <v>2020</v>
      </c>
      <c r="E11530" s="422" t="s">
        <v>15579</v>
      </c>
      <c r="F11530" s="438">
        <v>51510000</v>
      </c>
      <c r="G11530" s="423">
        <v>2023</v>
      </c>
      <c r="H11530" s="424">
        <f>VLOOKUP(G11530,[3]잔가율!$F$3:$G$33,2,FALSE)</f>
        <v>0.81</v>
      </c>
      <c r="I11530" s="434">
        <f t="shared" si="180"/>
        <v>41723100</v>
      </c>
    </row>
    <row r="11531" spans="1:9">
      <c r="A11531" s="421">
        <v>11530</v>
      </c>
      <c r="B11531" s="422" t="s">
        <v>15043</v>
      </c>
      <c r="C11531" s="422" t="s">
        <v>11561</v>
      </c>
      <c r="D11531" s="422" t="s">
        <v>2020</v>
      </c>
      <c r="E11531" s="422" t="s">
        <v>15580</v>
      </c>
      <c r="F11531" s="438">
        <v>57290000</v>
      </c>
      <c r="G11531" s="423">
        <v>2023</v>
      </c>
      <c r="H11531" s="424">
        <f>VLOOKUP(G11531,[3]잔가율!$F$3:$G$33,2,FALSE)</f>
        <v>0.81</v>
      </c>
      <c r="I11531" s="434">
        <f t="shared" si="180"/>
        <v>46404900</v>
      </c>
    </row>
    <row r="11532" spans="1:9">
      <c r="A11532" s="421">
        <v>11531</v>
      </c>
      <c r="B11532" s="422" t="s">
        <v>15043</v>
      </c>
      <c r="C11532" s="422" t="s">
        <v>11561</v>
      </c>
      <c r="D11532" s="422" t="s">
        <v>2020</v>
      </c>
      <c r="E11532" s="422" t="s">
        <v>15581</v>
      </c>
      <c r="F11532" s="438">
        <v>55430000</v>
      </c>
      <c r="G11532" s="423">
        <v>2023</v>
      </c>
      <c r="H11532" s="424">
        <f>VLOOKUP(G11532,[3]잔가율!$F$3:$G$33,2,FALSE)</f>
        <v>0.81</v>
      </c>
      <c r="I11532" s="434">
        <f t="shared" si="180"/>
        <v>44898300</v>
      </c>
    </row>
    <row r="11533" spans="1:9">
      <c r="A11533" s="421">
        <v>11532</v>
      </c>
      <c r="B11533" s="422" t="s">
        <v>15043</v>
      </c>
      <c r="C11533" s="422" t="s">
        <v>11561</v>
      </c>
      <c r="D11533" s="422" t="s">
        <v>2020</v>
      </c>
      <c r="E11533" s="422" t="s">
        <v>15582</v>
      </c>
      <c r="F11533" s="438">
        <v>55420000</v>
      </c>
      <c r="G11533" s="423">
        <v>2023</v>
      </c>
      <c r="H11533" s="424">
        <f>VLOOKUP(G11533,[3]잔가율!$F$3:$G$33,2,FALSE)</f>
        <v>0.81</v>
      </c>
      <c r="I11533" s="434">
        <f t="shared" si="180"/>
        <v>44890200</v>
      </c>
    </row>
    <row r="11534" spans="1:9">
      <c r="A11534" s="421">
        <v>11533</v>
      </c>
      <c r="B11534" s="422" t="s">
        <v>15043</v>
      </c>
      <c r="C11534" s="422" t="s">
        <v>11561</v>
      </c>
      <c r="D11534" s="422" t="s">
        <v>2020</v>
      </c>
      <c r="E11534" s="422" t="s">
        <v>15583</v>
      </c>
      <c r="F11534" s="438">
        <v>56600000</v>
      </c>
      <c r="G11534" s="423">
        <v>2023</v>
      </c>
      <c r="H11534" s="424">
        <f>VLOOKUP(G11534,[3]잔가율!$F$3:$G$33,2,FALSE)</f>
        <v>0.81</v>
      </c>
      <c r="I11534" s="434">
        <f t="shared" si="180"/>
        <v>45846000</v>
      </c>
    </row>
    <row r="11535" spans="1:9">
      <c r="A11535" s="421">
        <v>11534</v>
      </c>
      <c r="B11535" s="422" t="s">
        <v>15043</v>
      </c>
      <c r="C11535" s="422" t="s">
        <v>11561</v>
      </c>
      <c r="D11535" s="422" t="s">
        <v>2020</v>
      </c>
      <c r="E11535" s="422" t="s">
        <v>15584</v>
      </c>
      <c r="F11535" s="438">
        <v>55040000</v>
      </c>
      <c r="G11535" s="423">
        <v>2023</v>
      </c>
      <c r="H11535" s="424">
        <f>VLOOKUP(G11535,[3]잔가율!$F$3:$G$33,2,FALSE)</f>
        <v>0.81</v>
      </c>
      <c r="I11535" s="434">
        <f t="shared" si="180"/>
        <v>44582400</v>
      </c>
    </row>
    <row r="11536" spans="1:9">
      <c r="A11536" s="421">
        <v>11535</v>
      </c>
      <c r="B11536" s="422" t="s">
        <v>15043</v>
      </c>
      <c r="C11536" s="422" t="s">
        <v>11561</v>
      </c>
      <c r="D11536" s="422" t="s">
        <v>2020</v>
      </c>
      <c r="E11536" s="422" t="s">
        <v>15585</v>
      </c>
      <c r="F11536" s="438">
        <v>54720000</v>
      </c>
      <c r="G11536" s="423">
        <v>2023</v>
      </c>
      <c r="H11536" s="424">
        <f>VLOOKUP(G11536,[3]잔가율!$F$3:$G$33,2,FALSE)</f>
        <v>0.81</v>
      </c>
      <c r="I11536" s="434">
        <f t="shared" si="180"/>
        <v>44323200</v>
      </c>
    </row>
    <row r="11537" spans="1:9">
      <c r="A11537" s="421">
        <v>11536</v>
      </c>
      <c r="B11537" s="422" t="s">
        <v>15043</v>
      </c>
      <c r="C11537" s="422" t="s">
        <v>11561</v>
      </c>
      <c r="D11537" s="422" t="s">
        <v>2020</v>
      </c>
      <c r="E11537" s="422" t="s">
        <v>15586</v>
      </c>
      <c r="F11537" s="438">
        <v>55760000</v>
      </c>
      <c r="G11537" s="423">
        <v>2023</v>
      </c>
      <c r="H11537" s="424">
        <f>VLOOKUP(G11537,[3]잔가율!$F$3:$G$33,2,FALSE)</f>
        <v>0.81</v>
      </c>
      <c r="I11537" s="434">
        <f t="shared" si="180"/>
        <v>45165600</v>
      </c>
    </row>
    <row r="11538" spans="1:9">
      <c r="A11538" s="421">
        <v>11537</v>
      </c>
      <c r="B11538" s="422" t="s">
        <v>15043</v>
      </c>
      <c r="C11538" s="422" t="s">
        <v>11561</v>
      </c>
      <c r="D11538" s="422" t="s">
        <v>2020</v>
      </c>
      <c r="E11538" s="422" t="s">
        <v>15587</v>
      </c>
      <c r="F11538" s="438">
        <v>55110000</v>
      </c>
      <c r="G11538" s="423">
        <v>2023</v>
      </c>
      <c r="H11538" s="424">
        <f>VLOOKUP(G11538,[3]잔가율!$F$3:$G$33,2,FALSE)</f>
        <v>0.81</v>
      </c>
      <c r="I11538" s="434">
        <f t="shared" si="180"/>
        <v>44639100</v>
      </c>
    </row>
    <row r="11539" spans="1:9">
      <c r="A11539" s="421">
        <v>11538</v>
      </c>
      <c r="B11539" s="422" t="s">
        <v>15043</v>
      </c>
      <c r="C11539" s="422" t="s">
        <v>11561</v>
      </c>
      <c r="D11539" s="422" t="s">
        <v>2020</v>
      </c>
      <c r="E11539" s="422" t="s">
        <v>15588</v>
      </c>
      <c r="F11539" s="438">
        <v>53850000</v>
      </c>
      <c r="G11539" s="423">
        <v>2023</v>
      </c>
      <c r="H11539" s="424">
        <f>VLOOKUP(G11539,[3]잔가율!$F$3:$G$33,2,FALSE)</f>
        <v>0.81</v>
      </c>
      <c r="I11539" s="434">
        <f t="shared" si="180"/>
        <v>43618500</v>
      </c>
    </row>
    <row r="11540" spans="1:9">
      <c r="A11540" s="421">
        <v>11539</v>
      </c>
      <c r="B11540" s="422" t="s">
        <v>15043</v>
      </c>
      <c r="C11540" s="422" t="s">
        <v>11561</v>
      </c>
      <c r="D11540" s="422" t="s">
        <v>2020</v>
      </c>
      <c r="E11540" s="422" t="s">
        <v>15589</v>
      </c>
      <c r="F11540" s="438">
        <v>52510000</v>
      </c>
      <c r="G11540" s="423">
        <v>2023</v>
      </c>
      <c r="H11540" s="424">
        <f>VLOOKUP(G11540,[3]잔가율!$F$3:$G$33,2,FALSE)</f>
        <v>0.81</v>
      </c>
      <c r="I11540" s="434">
        <f t="shared" si="180"/>
        <v>42533100</v>
      </c>
    </row>
    <row r="11541" spans="1:9">
      <c r="A11541" s="421">
        <v>11540</v>
      </c>
      <c r="B11541" s="422" t="s">
        <v>15043</v>
      </c>
      <c r="C11541" s="422" t="s">
        <v>11561</v>
      </c>
      <c r="D11541" s="422" t="s">
        <v>2020</v>
      </c>
      <c r="E11541" s="422" t="s">
        <v>15590</v>
      </c>
      <c r="F11541" s="438">
        <v>53120000</v>
      </c>
      <c r="G11541" s="423">
        <v>2023</v>
      </c>
      <c r="H11541" s="424">
        <f>VLOOKUP(G11541,[3]잔가율!$F$3:$G$33,2,FALSE)</f>
        <v>0.81</v>
      </c>
      <c r="I11541" s="434">
        <f t="shared" si="180"/>
        <v>43027200</v>
      </c>
    </row>
    <row r="11542" spans="1:9">
      <c r="A11542" s="421">
        <v>11541</v>
      </c>
      <c r="B11542" s="422" t="s">
        <v>15043</v>
      </c>
      <c r="C11542" s="422" t="s">
        <v>11561</v>
      </c>
      <c r="D11542" s="422" t="s">
        <v>2020</v>
      </c>
      <c r="E11542" s="422" t="s">
        <v>15591</v>
      </c>
      <c r="F11542" s="438">
        <v>52010000</v>
      </c>
      <c r="G11542" s="423">
        <v>2023</v>
      </c>
      <c r="H11542" s="424">
        <f>VLOOKUP(G11542,[3]잔가율!$F$3:$G$33,2,FALSE)</f>
        <v>0.81</v>
      </c>
      <c r="I11542" s="434">
        <f t="shared" si="180"/>
        <v>42128100</v>
      </c>
    </row>
    <row r="11543" spans="1:9">
      <c r="A11543" s="421">
        <v>11542</v>
      </c>
      <c r="B11543" s="422" t="s">
        <v>15043</v>
      </c>
      <c r="C11543" s="422" t="s">
        <v>11561</v>
      </c>
      <c r="D11543" s="422" t="s">
        <v>2020</v>
      </c>
      <c r="E11543" s="422" t="s">
        <v>15592</v>
      </c>
      <c r="F11543" s="438">
        <v>57970000</v>
      </c>
      <c r="G11543" s="423">
        <v>2023</v>
      </c>
      <c r="H11543" s="424">
        <f>VLOOKUP(G11543,[3]잔가율!$F$3:$G$33,2,FALSE)</f>
        <v>0.81</v>
      </c>
      <c r="I11543" s="434">
        <f t="shared" si="180"/>
        <v>46955700</v>
      </c>
    </row>
    <row r="11544" spans="1:9">
      <c r="A11544" s="421">
        <v>11543</v>
      </c>
      <c r="B11544" s="422" t="s">
        <v>15043</v>
      </c>
      <c r="C11544" s="422" t="s">
        <v>11561</v>
      </c>
      <c r="D11544" s="422" t="s">
        <v>2020</v>
      </c>
      <c r="E11544" s="422" t="s">
        <v>15593</v>
      </c>
      <c r="F11544" s="438">
        <v>58990000</v>
      </c>
      <c r="G11544" s="423">
        <v>2023</v>
      </c>
      <c r="H11544" s="424">
        <f>VLOOKUP(G11544,[3]잔가율!$F$3:$G$33,2,FALSE)</f>
        <v>0.81</v>
      </c>
      <c r="I11544" s="434">
        <f t="shared" si="180"/>
        <v>47781900</v>
      </c>
    </row>
    <row r="11545" spans="1:9">
      <c r="A11545" s="421">
        <v>11544</v>
      </c>
      <c r="B11545" s="422" t="s">
        <v>15043</v>
      </c>
      <c r="C11545" s="422" t="s">
        <v>11561</v>
      </c>
      <c r="D11545" s="422" t="s">
        <v>2020</v>
      </c>
      <c r="E11545" s="422" t="s">
        <v>15594</v>
      </c>
      <c r="F11545" s="438">
        <v>58990000</v>
      </c>
      <c r="G11545" s="423">
        <v>2023</v>
      </c>
      <c r="H11545" s="424">
        <f>VLOOKUP(G11545,[3]잔가율!$F$3:$G$33,2,FALSE)</f>
        <v>0.81</v>
      </c>
      <c r="I11545" s="434">
        <f t="shared" si="180"/>
        <v>47781900</v>
      </c>
    </row>
    <row r="11546" spans="1:9">
      <c r="A11546" s="421">
        <v>11545</v>
      </c>
      <c r="B11546" s="426" t="s">
        <v>15043</v>
      </c>
      <c r="C11546" s="426" t="s">
        <v>11561</v>
      </c>
      <c r="D11546" s="426" t="s">
        <v>2020</v>
      </c>
      <c r="E11546" s="426" t="s">
        <v>15595</v>
      </c>
      <c r="F11546" s="441">
        <v>63030000</v>
      </c>
      <c r="G11546" s="423">
        <v>2023</v>
      </c>
      <c r="H11546" s="424">
        <f>VLOOKUP(G11546,[3]잔가율!$F$3:$G$33,2,FALSE)</f>
        <v>0.81</v>
      </c>
      <c r="I11546" s="434">
        <f t="shared" si="180"/>
        <v>51054300</v>
      </c>
    </row>
    <row r="11547" spans="1:9">
      <c r="A11547" s="421">
        <v>11546</v>
      </c>
      <c r="B11547" s="422" t="s">
        <v>15043</v>
      </c>
      <c r="C11547" s="422" t="s">
        <v>11561</v>
      </c>
      <c r="D11547" s="422" t="s">
        <v>2020</v>
      </c>
      <c r="E11547" s="422" t="s">
        <v>15596</v>
      </c>
      <c r="F11547" s="438">
        <v>52720000</v>
      </c>
      <c r="G11547" s="423">
        <v>2023</v>
      </c>
      <c r="H11547" s="424">
        <f>VLOOKUP(G11547,[3]잔가율!$F$3:$G$33,2,FALSE)</f>
        <v>0.81</v>
      </c>
      <c r="I11547" s="434">
        <f t="shared" si="180"/>
        <v>42703200</v>
      </c>
    </row>
    <row r="11548" spans="1:9">
      <c r="A11548" s="421">
        <v>11547</v>
      </c>
      <c r="B11548" s="422" t="s">
        <v>15043</v>
      </c>
      <c r="C11548" s="422" t="s">
        <v>11561</v>
      </c>
      <c r="D11548" s="422" t="s">
        <v>2020</v>
      </c>
      <c r="E11548" s="422" t="s">
        <v>15597</v>
      </c>
      <c r="F11548" s="438">
        <v>53800000</v>
      </c>
      <c r="G11548" s="423">
        <v>2023</v>
      </c>
      <c r="H11548" s="424">
        <f>VLOOKUP(G11548,[3]잔가율!$F$3:$G$33,2,FALSE)</f>
        <v>0.81</v>
      </c>
      <c r="I11548" s="434">
        <f t="shared" si="180"/>
        <v>43578000</v>
      </c>
    </row>
    <row r="11549" spans="1:9">
      <c r="A11549" s="421">
        <v>11548</v>
      </c>
      <c r="B11549" s="422" t="s">
        <v>15043</v>
      </c>
      <c r="C11549" s="422" t="s">
        <v>11561</v>
      </c>
      <c r="D11549" s="422" t="s">
        <v>2020</v>
      </c>
      <c r="E11549" s="422" t="s">
        <v>15598</v>
      </c>
      <c r="F11549" s="438">
        <v>56240000</v>
      </c>
      <c r="G11549" s="423">
        <v>2023</v>
      </c>
      <c r="H11549" s="424">
        <f>VLOOKUP(G11549,[3]잔가율!$F$3:$G$33,2,FALSE)</f>
        <v>0.81</v>
      </c>
      <c r="I11549" s="434">
        <f t="shared" si="180"/>
        <v>45554400</v>
      </c>
    </row>
    <row r="11550" spans="1:9">
      <c r="A11550" s="421">
        <v>11549</v>
      </c>
      <c r="B11550" s="422" t="s">
        <v>15043</v>
      </c>
      <c r="C11550" s="422" t="s">
        <v>11561</v>
      </c>
      <c r="D11550" s="422" t="s">
        <v>2020</v>
      </c>
      <c r="E11550" s="422" t="s">
        <v>15599</v>
      </c>
      <c r="F11550" s="438">
        <v>50100000</v>
      </c>
      <c r="G11550" s="423">
        <v>2023</v>
      </c>
      <c r="H11550" s="424">
        <f>VLOOKUP(G11550,[3]잔가율!$F$3:$G$33,2,FALSE)</f>
        <v>0.81</v>
      </c>
      <c r="I11550" s="434">
        <f t="shared" si="180"/>
        <v>40581000</v>
      </c>
    </row>
    <row r="11551" spans="1:9">
      <c r="A11551" s="421">
        <v>11550</v>
      </c>
      <c r="B11551" s="422" t="s">
        <v>15043</v>
      </c>
      <c r="C11551" s="422" t="s">
        <v>11561</v>
      </c>
      <c r="D11551" s="422" t="s">
        <v>2020</v>
      </c>
      <c r="E11551" s="422" t="s">
        <v>15600</v>
      </c>
      <c r="F11551" s="438">
        <v>57500000</v>
      </c>
      <c r="G11551" s="423">
        <v>2023</v>
      </c>
      <c r="H11551" s="424">
        <f>VLOOKUP(G11551,[3]잔가율!$F$3:$G$33,2,FALSE)</f>
        <v>0.81</v>
      </c>
      <c r="I11551" s="434">
        <f t="shared" si="180"/>
        <v>46575000</v>
      </c>
    </row>
    <row r="11552" spans="1:9">
      <c r="A11552" s="421">
        <v>11551</v>
      </c>
      <c r="B11552" s="422" t="s">
        <v>15043</v>
      </c>
      <c r="C11552" s="422" t="s">
        <v>11561</v>
      </c>
      <c r="D11552" s="422" t="s">
        <v>2020</v>
      </c>
      <c r="E11552" s="422" t="s">
        <v>15601</v>
      </c>
      <c r="F11552" s="438">
        <v>53720000</v>
      </c>
      <c r="G11552" s="423">
        <v>2023</v>
      </c>
      <c r="H11552" s="424">
        <f>VLOOKUP(G11552,[3]잔가율!$F$3:$G$33,2,FALSE)</f>
        <v>0.81</v>
      </c>
      <c r="I11552" s="434">
        <f t="shared" si="180"/>
        <v>43513200</v>
      </c>
    </row>
    <row r="11553" spans="1:9">
      <c r="A11553" s="421">
        <v>11552</v>
      </c>
      <c r="B11553" s="422" t="s">
        <v>15043</v>
      </c>
      <c r="C11553" s="422" t="s">
        <v>11561</v>
      </c>
      <c r="D11553" s="422" t="s">
        <v>2020</v>
      </c>
      <c r="E11553" s="422" t="s">
        <v>15602</v>
      </c>
      <c r="F11553" s="438">
        <v>56390000</v>
      </c>
      <c r="G11553" s="423">
        <v>2023</v>
      </c>
      <c r="H11553" s="424">
        <f>VLOOKUP(G11553,[3]잔가율!$F$3:$G$33,2,FALSE)</f>
        <v>0.81</v>
      </c>
      <c r="I11553" s="434">
        <f t="shared" si="180"/>
        <v>45675900</v>
      </c>
    </row>
    <row r="11554" spans="1:9">
      <c r="A11554" s="421">
        <v>11553</v>
      </c>
      <c r="B11554" s="422" t="s">
        <v>15043</v>
      </c>
      <c r="C11554" s="422" t="s">
        <v>11561</v>
      </c>
      <c r="D11554" s="422" t="s">
        <v>2020</v>
      </c>
      <c r="E11554" s="422" t="s">
        <v>15603</v>
      </c>
      <c r="F11554" s="438">
        <v>57670000</v>
      </c>
      <c r="G11554" s="423">
        <v>2023</v>
      </c>
      <c r="H11554" s="424">
        <f>VLOOKUP(G11554,[3]잔가율!$F$3:$G$33,2,FALSE)</f>
        <v>0.81</v>
      </c>
      <c r="I11554" s="434">
        <f t="shared" si="180"/>
        <v>46712700</v>
      </c>
    </row>
    <row r="11555" spans="1:9">
      <c r="A11555" s="421">
        <v>11554</v>
      </c>
      <c r="B11555" s="426" t="s">
        <v>15043</v>
      </c>
      <c r="C11555" s="426" t="s">
        <v>11561</v>
      </c>
      <c r="D11555" s="426" t="s">
        <v>2020</v>
      </c>
      <c r="E11555" s="426" t="s">
        <v>15604</v>
      </c>
      <c r="F11555" s="441">
        <v>60900000</v>
      </c>
      <c r="G11555" s="423">
        <v>2023</v>
      </c>
      <c r="H11555" s="424">
        <f>VLOOKUP(G11555,[3]잔가율!$F$3:$G$33,2,FALSE)</f>
        <v>0.81</v>
      </c>
      <c r="I11555" s="434">
        <f t="shared" si="180"/>
        <v>49329000</v>
      </c>
    </row>
    <row r="11556" spans="1:9">
      <c r="A11556" s="421">
        <v>11555</v>
      </c>
      <c r="B11556" s="313" t="s">
        <v>15043</v>
      </c>
      <c r="C11556" s="313" t="s">
        <v>11561</v>
      </c>
      <c r="D11556" s="313" t="s">
        <v>15887</v>
      </c>
      <c r="E11556" s="313" t="s">
        <v>15605</v>
      </c>
      <c r="F11556" s="446">
        <v>56480000</v>
      </c>
      <c r="G11556" s="423">
        <v>2023</v>
      </c>
      <c r="H11556" s="424">
        <f>VLOOKUP(G11556,[3]잔가율!$F$3:$G$33,2,FALSE)</f>
        <v>0.81</v>
      </c>
      <c r="I11556" s="434">
        <f t="shared" si="180"/>
        <v>45748800</v>
      </c>
    </row>
    <row r="11557" spans="1:9">
      <c r="A11557" s="421">
        <v>11556</v>
      </c>
      <c r="B11557" s="422" t="s">
        <v>15043</v>
      </c>
      <c r="C11557" s="422" t="s">
        <v>11561</v>
      </c>
      <c r="D11557" s="422" t="s">
        <v>15606</v>
      </c>
      <c r="E11557" s="422" t="s">
        <v>15607</v>
      </c>
      <c r="F11557" s="438">
        <v>126630000</v>
      </c>
      <c r="G11557" s="423">
        <v>2023</v>
      </c>
      <c r="H11557" s="424">
        <f>VLOOKUP(G11557,[3]잔가율!$F$3:$G$33,2,FALSE)</f>
        <v>0.81</v>
      </c>
      <c r="I11557" s="434">
        <f t="shared" si="180"/>
        <v>102570300</v>
      </c>
    </row>
    <row r="11558" spans="1:9">
      <c r="A11558" s="421">
        <v>11557</v>
      </c>
      <c r="B11558" s="422" t="s">
        <v>15043</v>
      </c>
      <c r="C11558" s="422" t="s">
        <v>11561</v>
      </c>
      <c r="D11558" s="422" t="s">
        <v>15608</v>
      </c>
      <c r="E11558" s="422" t="s">
        <v>15609</v>
      </c>
      <c r="F11558" s="438">
        <v>60900000</v>
      </c>
      <c r="G11558" s="423">
        <v>2023</v>
      </c>
      <c r="H11558" s="424">
        <f>VLOOKUP(G11558,[3]잔가율!$F$3:$G$33,2,FALSE)</f>
        <v>0.81</v>
      </c>
      <c r="I11558" s="434">
        <f t="shared" si="180"/>
        <v>49329000</v>
      </c>
    </row>
    <row r="11559" spans="1:9">
      <c r="A11559" s="421">
        <v>11558</v>
      </c>
      <c r="B11559" s="422" t="s">
        <v>15043</v>
      </c>
      <c r="C11559" s="422" t="s">
        <v>11561</v>
      </c>
      <c r="D11559" s="422" t="s">
        <v>15608</v>
      </c>
      <c r="E11559" s="422" t="s">
        <v>15610</v>
      </c>
      <c r="F11559" s="438">
        <v>64900000</v>
      </c>
      <c r="G11559" s="423">
        <v>2023</v>
      </c>
      <c r="H11559" s="424">
        <f>VLOOKUP(G11559,[3]잔가율!$F$3:$G$33,2,FALSE)</f>
        <v>0.81</v>
      </c>
      <c r="I11559" s="434">
        <f t="shared" si="180"/>
        <v>52569000</v>
      </c>
    </row>
    <row r="11560" spans="1:9">
      <c r="A11560" s="421">
        <v>11559</v>
      </c>
      <c r="B11560" s="422" t="s">
        <v>15043</v>
      </c>
      <c r="C11560" s="422" t="s">
        <v>11561</v>
      </c>
      <c r="D11560" s="422" t="s">
        <v>15611</v>
      </c>
      <c r="E11560" s="422" t="s">
        <v>15612</v>
      </c>
      <c r="F11560" s="438">
        <v>56610000</v>
      </c>
      <c r="G11560" s="423">
        <v>2023</v>
      </c>
      <c r="H11560" s="424">
        <f>VLOOKUP(G11560,[3]잔가율!$F$3:$G$33,2,FALSE)</f>
        <v>0.81</v>
      </c>
      <c r="I11560" s="434">
        <f t="shared" si="180"/>
        <v>45854100</v>
      </c>
    </row>
    <row r="11561" spans="1:9">
      <c r="A11561" s="421">
        <v>11560</v>
      </c>
      <c r="B11561" s="422" t="s">
        <v>15043</v>
      </c>
      <c r="C11561" s="422" t="s">
        <v>11561</v>
      </c>
      <c r="D11561" s="422" t="s">
        <v>15613</v>
      </c>
      <c r="E11561" s="422" t="s">
        <v>15614</v>
      </c>
      <c r="F11561" s="438">
        <v>70970000</v>
      </c>
      <c r="G11561" s="423">
        <v>2023</v>
      </c>
      <c r="H11561" s="424">
        <f>VLOOKUP(G11561,[3]잔가율!$F$3:$G$33,2,FALSE)</f>
        <v>0.81</v>
      </c>
      <c r="I11561" s="434">
        <f t="shared" si="180"/>
        <v>57485700</v>
      </c>
    </row>
    <row r="11562" spans="1:9">
      <c r="A11562" s="421">
        <v>11561</v>
      </c>
      <c r="B11562" s="422" t="s">
        <v>15043</v>
      </c>
      <c r="C11562" s="422" t="s">
        <v>11561</v>
      </c>
      <c r="D11562" s="422" t="s">
        <v>15613</v>
      </c>
      <c r="E11562" s="422" t="s">
        <v>15615</v>
      </c>
      <c r="F11562" s="438">
        <v>68620000</v>
      </c>
      <c r="G11562" s="423">
        <v>2023</v>
      </c>
      <c r="H11562" s="424">
        <f>VLOOKUP(G11562,[3]잔가율!$F$3:$G$33,2,FALSE)</f>
        <v>0.81</v>
      </c>
      <c r="I11562" s="434">
        <f t="shared" si="180"/>
        <v>55582200</v>
      </c>
    </row>
    <row r="11563" spans="1:9">
      <c r="A11563" s="421">
        <v>11562</v>
      </c>
      <c r="B11563" s="422" t="s">
        <v>15043</v>
      </c>
      <c r="C11563" s="422" t="s">
        <v>11561</v>
      </c>
      <c r="D11563" s="422" t="s">
        <v>15616</v>
      </c>
      <c r="E11563" s="422" t="s">
        <v>15617</v>
      </c>
      <c r="F11563" s="438">
        <v>99900000</v>
      </c>
      <c r="G11563" s="423">
        <v>2023</v>
      </c>
      <c r="H11563" s="424">
        <f>VLOOKUP(G11563,[3]잔가율!$F$3:$G$33,2,FALSE)</f>
        <v>0.81</v>
      </c>
      <c r="I11563" s="434">
        <f t="shared" si="180"/>
        <v>80919000</v>
      </c>
    </row>
    <row r="11564" spans="1:9">
      <c r="A11564" s="421">
        <v>11563</v>
      </c>
      <c r="B11564" s="422" t="s">
        <v>15043</v>
      </c>
      <c r="C11564" s="422" t="s">
        <v>11561</v>
      </c>
      <c r="D11564" s="422" t="s">
        <v>15616</v>
      </c>
      <c r="E11564" s="422" t="s">
        <v>15618</v>
      </c>
      <c r="F11564" s="438">
        <v>104000000</v>
      </c>
      <c r="G11564" s="423">
        <v>2023</v>
      </c>
      <c r="H11564" s="424">
        <f>VLOOKUP(G11564,[3]잔가율!$F$3:$G$33,2,FALSE)</f>
        <v>0.81</v>
      </c>
      <c r="I11564" s="434">
        <f t="shared" si="180"/>
        <v>84240000</v>
      </c>
    </row>
    <row r="11565" spans="1:9">
      <c r="A11565" s="421">
        <v>11564</v>
      </c>
      <c r="B11565" s="422" t="s">
        <v>15043</v>
      </c>
      <c r="C11565" s="422" t="s">
        <v>11561</v>
      </c>
      <c r="D11565" s="422" t="s">
        <v>15619</v>
      </c>
      <c r="E11565" s="422" t="s">
        <v>15620</v>
      </c>
      <c r="F11565" s="438">
        <v>70510000</v>
      </c>
      <c r="G11565" s="423">
        <v>2023</v>
      </c>
      <c r="H11565" s="424">
        <f>VLOOKUP(G11565,[3]잔가율!$F$3:$G$33,2,FALSE)</f>
        <v>0.81</v>
      </c>
      <c r="I11565" s="434">
        <f t="shared" si="180"/>
        <v>57113100</v>
      </c>
    </row>
    <row r="11566" spans="1:9">
      <c r="A11566" s="421">
        <v>11565</v>
      </c>
      <c r="B11566" s="422" t="s">
        <v>15043</v>
      </c>
      <c r="C11566" s="422" t="s">
        <v>11561</v>
      </c>
      <c r="D11566" s="422" t="s">
        <v>15621</v>
      </c>
      <c r="E11566" s="422" t="s">
        <v>15622</v>
      </c>
      <c r="F11566" s="438">
        <v>75000000</v>
      </c>
      <c r="G11566" s="423">
        <v>2023</v>
      </c>
      <c r="H11566" s="424">
        <f>VLOOKUP(G11566,[3]잔가율!$F$3:$G$33,2,FALSE)</f>
        <v>0.81</v>
      </c>
      <c r="I11566" s="434">
        <f t="shared" si="180"/>
        <v>60750000</v>
      </c>
    </row>
    <row r="11567" spans="1:9">
      <c r="A11567" s="421">
        <v>11566</v>
      </c>
      <c r="B11567" s="422" t="s">
        <v>15043</v>
      </c>
      <c r="C11567" s="422" t="s">
        <v>11561</v>
      </c>
      <c r="D11567" s="422" t="s">
        <v>15888</v>
      </c>
      <c r="E11567" s="422" t="s">
        <v>15623</v>
      </c>
      <c r="F11567" s="438">
        <v>78890000</v>
      </c>
      <c r="G11567" s="423">
        <v>2023</v>
      </c>
      <c r="H11567" s="424">
        <f>VLOOKUP(G11567,[3]잔가율!$F$3:$G$33,2,FALSE)</f>
        <v>0.81</v>
      </c>
      <c r="I11567" s="434">
        <f t="shared" si="180"/>
        <v>63900900</v>
      </c>
    </row>
    <row r="11568" spans="1:9">
      <c r="A11568" s="421">
        <v>11567</v>
      </c>
      <c r="B11568" s="422" t="s">
        <v>15043</v>
      </c>
      <c r="C11568" s="422" t="s">
        <v>11561</v>
      </c>
      <c r="D11568" s="422" t="s">
        <v>15888</v>
      </c>
      <c r="E11568" s="422" t="s">
        <v>15624</v>
      </c>
      <c r="F11568" s="438">
        <v>68850000</v>
      </c>
      <c r="G11568" s="423">
        <v>2023</v>
      </c>
      <c r="H11568" s="424">
        <f>VLOOKUP(G11568,[3]잔가율!$F$3:$G$33,2,FALSE)</f>
        <v>0.81</v>
      </c>
      <c r="I11568" s="434">
        <f t="shared" si="180"/>
        <v>55768500</v>
      </c>
    </row>
    <row r="11569" spans="1:9">
      <c r="A11569" s="421">
        <v>11568</v>
      </c>
      <c r="B11569" s="313" t="s">
        <v>15043</v>
      </c>
      <c r="C11569" s="313" t="s">
        <v>11561</v>
      </c>
      <c r="D11569" s="313" t="s">
        <v>15888</v>
      </c>
      <c r="E11569" s="313" t="s">
        <v>15625</v>
      </c>
      <c r="F11569" s="446">
        <v>88930000</v>
      </c>
      <c r="G11569" s="423">
        <v>2023</v>
      </c>
      <c r="H11569" s="424">
        <f>VLOOKUP(G11569,[3]잔가율!$F$3:$G$33,2,FALSE)</f>
        <v>0.81</v>
      </c>
      <c r="I11569" s="434">
        <f t="shared" si="180"/>
        <v>72033300</v>
      </c>
    </row>
    <row r="11570" spans="1:9">
      <c r="A11570" s="421">
        <v>11569</v>
      </c>
      <c r="B11570" s="422" t="s">
        <v>15043</v>
      </c>
      <c r="C11570" s="422" t="s">
        <v>11561</v>
      </c>
      <c r="D11570" s="422" t="s">
        <v>15626</v>
      </c>
      <c r="E11570" s="422" t="s">
        <v>15627</v>
      </c>
      <c r="F11570" s="438">
        <v>43800000</v>
      </c>
      <c r="G11570" s="423">
        <v>2023</v>
      </c>
      <c r="H11570" s="424">
        <f>VLOOKUP(G11570,[3]잔가율!$F$3:$G$33,2,FALSE)</f>
        <v>0.81</v>
      </c>
      <c r="I11570" s="434">
        <f t="shared" si="180"/>
        <v>35478000</v>
      </c>
    </row>
    <row r="11571" spans="1:9">
      <c r="A11571" s="421">
        <v>11570</v>
      </c>
      <c r="B11571" s="422" t="s">
        <v>15043</v>
      </c>
      <c r="C11571" s="422" t="s">
        <v>11561</v>
      </c>
      <c r="D11571" s="422" t="s">
        <v>15626</v>
      </c>
      <c r="E11571" s="422" t="s">
        <v>15628</v>
      </c>
      <c r="F11571" s="438">
        <v>57390000</v>
      </c>
      <c r="G11571" s="423">
        <v>2023</v>
      </c>
      <c r="H11571" s="424">
        <f>VLOOKUP(G11571,[3]잔가율!$F$3:$G$33,2,FALSE)</f>
        <v>0.81</v>
      </c>
      <c r="I11571" s="434">
        <f t="shared" si="180"/>
        <v>46485900</v>
      </c>
    </row>
    <row r="11572" spans="1:9">
      <c r="A11572" s="421">
        <v>11571</v>
      </c>
      <c r="B11572" s="422" t="s">
        <v>15043</v>
      </c>
      <c r="C11572" s="422" t="s">
        <v>11561</v>
      </c>
      <c r="D11572" s="422" t="s">
        <v>15626</v>
      </c>
      <c r="E11572" s="422" t="s">
        <v>15629</v>
      </c>
      <c r="F11572" s="438">
        <v>46700000</v>
      </c>
      <c r="G11572" s="423">
        <v>2023</v>
      </c>
      <c r="H11572" s="424">
        <f>VLOOKUP(G11572,[3]잔가율!$F$3:$G$33,2,FALSE)</f>
        <v>0.81</v>
      </c>
      <c r="I11572" s="434">
        <f t="shared" si="180"/>
        <v>37827000</v>
      </c>
    </row>
    <row r="11573" spans="1:9">
      <c r="A11573" s="421">
        <v>11572</v>
      </c>
      <c r="B11573" s="422" t="s">
        <v>15043</v>
      </c>
      <c r="C11573" s="422" t="s">
        <v>11561</v>
      </c>
      <c r="D11573" s="422" t="s">
        <v>15626</v>
      </c>
      <c r="E11573" s="422" t="s">
        <v>15630</v>
      </c>
      <c r="F11573" s="438">
        <v>65700000</v>
      </c>
      <c r="G11573" s="423">
        <v>2023</v>
      </c>
      <c r="H11573" s="424">
        <f>VLOOKUP(G11573,[3]잔가율!$F$3:$G$33,2,FALSE)</f>
        <v>0.81</v>
      </c>
      <c r="I11573" s="434">
        <f t="shared" si="180"/>
        <v>53217000</v>
      </c>
    </row>
    <row r="11574" spans="1:9">
      <c r="A11574" s="421">
        <v>11573</v>
      </c>
      <c r="B11574" s="426" t="s">
        <v>15043</v>
      </c>
      <c r="C11574" s="426" t="s">
        <v>11561</v>
      </c>
      <c r="D11574" s="426" t="s">
        <v>15626</v>
      </c>
      <c r="E11574" s="426" t="s">
        <v>15631</v>
      </c>
      <c r="F11574" s="441">
        <v>49750000</v>
      </c>
      <c r="G11574" s="423">
        <v>2023</v>
      </c>
      <c r="H11574" s="424">
        <f>VLOOKUP(G11574,[3]잔가율!$F$3:$G$33,2,FALSE)</f>
        <v>0.81</v>
      </c>
      <c r="I11574" s="434">
        <f t="shared" si="180"/>
        <v>40297500</v>
      </c>
    </row>
    <row r="11575" spans="1:9">
      <c r="A11575" s="421">
        <v>11574</v>
      </c>
      <c r="B11575" s="422" t="s">
        <v>15043</v>
      </c>
      <c r="C11575" s="422" t="s">
        <v>11561</v>
      </c>
      <c r="D11575" s="422" t="s">
        <v>15626</v>
      </c>
      <c r="E11575" s="422" t="s">
        <v>15632</v>
      </c>
      <c r="F11575" s="438">
        <v>55660000</v>
      </c>
      <c r="G11575" s="423">
        <v>2023</v>
      </c>
      <c r="H11575" s="424">
        <f>VLOOKUP(G11575,[3]잔가율!$F$3:$G$33,2,FALSE)</f>
        <v>0.81</v>
      </c>
      <c r="I11575" s="434">
        <f t="shared" si="180"/>
        <v>45084600</v>
      </c>
    </row>
    <row r="11576" spans="1:9">
      <c r="A11576" s="421">
        <v>11575</v>
      </c>
      <c r="B11576" s="422" t="s">
        <v>15043</v>
      </c>
      <c r="C11576" s="422" t="s">
        <v>11561</v>
      </c>
      <c r="D11576" s="422" t="s">
        <v>15626</v>
      </c>
      <c r="E11576" s="422" t="s">
        <v>15633</v>
      </c>
      <c r="F11576" s="438">
        <v>56770000</v>
      </c>
      <c r="G11576" s="423">
        <v>2023</v>
      </c>
      <c r="H11576" s="424">
        <f>VLOOKUP(G11576,[3]잔가율!$F$3:$G$33,2,FALSE)</f>
        <v>0.81</v>
      </c>
      <c r="I11576" s="434">
        <f t="shared" si="180"/>
        <v>45983700</v>
      </c>
    </row>
    <row r="11577" spans="1:9">
      <c r="A11577" s="421">
        <v>11576</v>
      </c>
      <c r="B11577" s="422" t="s">
        <v>15043</v>
      </c>
      <c r="C11577" s="422" t="s">
        <v>11561</v>
      </c>
      <c r="D11577" s="422" t="s">
        <v>15626</v>
      </c>
      <c r="E11577" s="422" t="s">
        <v>15634</v>
      </c>
      <c r="F11577" s="438">
        <v>46550000</v>
      </c>
      <c r="G11577" s="423">
        <v>2023</v>
      </c>
      <c r="H11577" s="424">
        <f>VLOOKUP(G11577,[3]잔가율!$F$3:$G$33,2,FALSE)</f>
        <v>0.81</v>
      </c>
      <c r="I11577" s="434">
        <f t="shared" si="180"/>
        <v>37705500</v>
      </c>
    </row>
    <row r="11578" spans="1:9">
      <c r="A11578" s="421">
        <v>11577</v>
      </c>
      <c r="B11578" s="422" t="s">
        <v>15043</v>
      </c>
      <c r="C11578" s="422" t="s">
        <v>11561</v>
      </c>
      <c r="D11578" s="422" t="s">
        <v>15626</v>
      </c>
      <c r="E11578" s="422" t="s">
        <v>15635</v>
      </c>
      <c r="F11578" s="438">
        <v>60300000</v>
      </c>
      <c r="G11578" s="423">
        <v>2023</v>
      </c>
      <c r="H11578" s="424">
        <f>VLOOKUP(G11578,[3]잔가율!$F$3:$G$33,2,FALSE)</f>
        <v>0.81</v>
      </c>
      <c r="I11578" s="434">
        <f t="shared" si="180"/>
        <v>48843000</v>
      </c>
    </row>
    <row r="11579" spans="1:9">
      <c r="A11579" s="421">
        <v>11578</v>
      </c>
      <c r="B11579" s="422" t="s">
        <v>15043</v>
      </c>
      <c r="C11579" s="422" t="s">
        <v>11561</v>
      </c>
      <c r="D11579" s="422" t="s">
        <v>15626</v>
      </c>
      <c r="E11579" s="422" t="s">
        <v>15636</v>
      </c>
      <c r="F11579" s="438">
        <v>51990000</v>
      </c>
      <c r="G11579" s="423">
        <v>2023</v>
      </c>
      <c r="H11579" s="424">
        <f>VLOOKUP(G11579,[3]잔가율!$F$3:$G$33,2,FALSE)</f>
        <v>0.81</v>
      </c>
      <c r="I11579" s="434">
        <f t="shared" si="180"/>
        <v>42111900</v>
      </c>
    </row>
    <row r="11580" spans="1:9">
      <c r="A11580" s="421">
        <v>11579</v>
      </c>
      <c r="B11580" s="422" t="s">
        <v>15043</v>
      </c>
      <c r="C11580" s="422" t="s">
        <v>11561</v>
      </c>
      <c r="D11580" s="422" t="s">
        <v>15626</v>
      </c>
      <c r="E11580" s="422" t="s">
        <v>15637</v>
      </c>
      <c r="F11580" s="438">
        <v>41520000</v>
      </c>
      <c r="G11580" s="423">
        <v>2023</v>
      </c>
      <c r="H11580" s="424">
        <f>VLOOKUP(G11580,[3]잔가율!$F$3:$G$33,2,FALSE)</f>
        <v>0.81</v>
      </c>
      <c r="I11580" s="434">
        <f t="shared" si="180"/>
        <v>33631200</v>
      </c>
    </row>
    <row r="11581" spans="1:9">
      <c r="A11581" s="421">
        <v>11580</v>
      </c>
      <c r="B11581" s="422" t="s">
        <v>15043</v>
      </c>
      <c r="C11581" s="422" t="s">
        <v>11561</v>
      </c>
      <c r="D11581" s="422" t="s">
        <v>15626</v>
      </c>
      <c r="E11581" s="422" t="s">
        <v>15638</v>
      </c>
      <c r="F11581" s="438">
        <v>50280000</v>
      </c>
      <c r="G11581" s="423">
        <v>2023</v>
      </c>
      <c r="H11581" s="424">
        <f>VLOOKUP(G11581,[3]잔가율!$F$3:$G$33,2,FALSE)</f>
        <v>0.81</v>
      </c>
      <c r="I11581" s="434">
        <f t="shared" si="180"/>
        <v>40726800</v>
      </c>
    </row>
    <row r="11582" spans="1:9">
      <c r="A11582" s="421">
        <v>11581</v>
      </c>
      <c r="B11582" s="422" t="s">
        <v>15043</v>
      </c>
      <c r="C11582" s="422" t="s">
        <v>11561</v>
      </c>
      <c r="D11582" s="422" t="s">
        <v>15626</v>
      </c>
      <c r="E11582" s="422" t="s">
        <v>15639</v>
      </c>
      <c r="F11582" s="438">
        <v>51960000</v>
      </c>
      <c r="G11582" s="423">
        <v>2023</v>
      </c>
      <c r="H11582" s="424">
        <f>VLOOKUP(G11582,[3]잔가율!$F$3:$G$33,2,FALSE)</f>
        <v>0.81</v>
      </c>
      <c r="I11582" s="434">
        <f t="shared" si="180"/>
        <v>42087600</v>
      </c>
    </row>
    <row r="11583" spans="1:9">
      <c r="A11583" s="421">
        <v>11582</v>
      </c>
      <c r="B11583" s="422" t="s">
        <v>15043</v>
      </c>
      <c r="C11583" s="422" t="s">
        <v>11561</v>
      </c>
      <c r="D11583" s="422" t="s">
        <v>15626</v>
      </c>
      <c r="E11583" s="422" t="s">
        <v>15640</v>
      </c>
      <c r="F11583" s="438">
        <v>48080000</v>
      </c>
      <c r="G11583" s="423">
        <v>2023</v>
      </c>
      <c r="H11583" s="424">
        <f>VLOOKUP(G11583,[3]잔가율!$F$3:$G$33,2,FALSE)</f>
        <v>0.81</v>
      </c>
      <c r="I11583" s="434">
        <f t="shared" si="180"/>
        <v>38944800</v>
      </c>
    </row>
    <row r="11584" spans="1:9">
      <c r="A11584" s="421">
        <v>11583</v>
      </c>
      <c r="B11584" s="422" t="s">
        <v>15043</v>
      </c>
      <c r="C11584" s="422" t="s">
        <v>11561</v>
      </c>
      <c r="D11584" s="422" t="s">
        <v>15626</v>
      </c>
      <c r="E11584" s="422" t="s">
        <v>15641</v>
      </c>
      <c r="F11584" s="438">
        <v>39530000</v>
      </c>
      <c r="G11584" s="423">
        <v>2023</v>
      </c>
      <c r="H11584" s="424">
        <f>VLOOKUP(G11584,[3]잔가율!$F$3:$G$33,2,FALSE)</f>
        <v>0.81</v>
      </c>
      <c r="I11584" s="434">
        <f t="shared" si="180"/>
        <v>32019300</v>
      </c>
    </row>
    <row r="11585" spans="1:9">
      <c r="A11585" s="421">
        <v>11584</v>
      </c>
      <c r="B11585" s="422" t="s">
        <v>15043</v>
      </c>
      <c r="C11585" s="422" t="s">
        <v>11561</v>
      </c>
      <c r="D11585" s="422" t="s">
        <v>15626</v>
      </c>
      <c r="E11585" s="422" t="s">
        <v>15642</v>
      </c>
      <c r="F11585" s="438">
        <v>39530000</v>
      </c>
      <c r="G11585" s="423">
        <v>2023</v>
      </c>
      <c r="H11585" s="424">
        <f>VLOOKUP(G11585,[3]잔가율!$F$3:$G$33,2,FALSE)</f>
        <v>0.81</v>
      </c>
      <c r="I11585" s="434">
        <f t="shared" si="180"/>
        <v>32019300</v>
      </c>
    </row>
    <row r="11586" spans="1:9">
      <c r="A11586" s="421">
        <v>11585</v>
      </c>
      <c r="B11586" s="422" t="s">
        <v>15043</v>
      </c>
      <c r="C11586" s="422" t="s">
        <v>11561</v>
      </c>
      <c r="D11586" s="422" t="s">
        <v>15626</v>
      </c>
      <c r="E11586" s="422" t="s">
        <v>15643</v>
      </c>
      <c r="F11586" s="438">
        <v>45250000</v>
      </c>
      <c r="G11586" s="423">
        <v>2023</v>
      </c>
      <c r="H11586" s="424">
        <f>VLOOKUP(G11586,[3]잔가율!$F$3:$G$33,2,FALSE)</f>
        <v>0.81</v>
      </c>
      <c r="I11586" s="434">
        <f t="shared" ref="I11586:I11649" si="181">ROUNDDOWN(F11586*H11586,0)</f>
        <v>36652500</v>
      </c>
    </row>
    <row r="11587" spans="1:9">
      <c r="A11587" s="421">
        <v>11586</v>
      </c>
      <c r="B11587" s="422" t="s">
        <v>15043</v>
      </c>
      <c r="C11587" s="422" t="s">
        <v>11561</v>
      </c>
      <c r="D11587" s="422" t="s">
        <v>15626</v>
      </c>
      <c r="E11587" s="422" t="s">
        <v>15644</v>
      </c>
      <c r="F11587" s="438">
        <v>44500000</v>
      </c>
      <c r="G11587" s="423">
        <v>2023</v>
      </c>
      <c r="H11587" s="424">
        <f>VLOOKUP(G11587,[3]잔가율!$F$3:$G$33,2,FALSE)</f>
        <v>0.81</v>
      </c>
      <c r="I11587" s="434">
        <f t="shared" si="181"/>
        <v>36045000</v>
      </c>
    </row>
    <row r="11588" spans="1:9">
      <c r="A11588" s="421">
        <v>11587</v>
      </c>
      <c r="B11588" s="422" t="s">
        <v>15043</v>
      </c>
      <c r="C11588" s="422" t="s">
        <v>11561</v>
      </c>
      <c r="D11588" s="422" t="s">
        <v>15626</v>
      </c>
      <c r="E11588" s="422" t="s">
        <v>15645</v>
      </c>
      <c r="F11588" s="438">
        <v>54300000</v>
      </c>
      <c r="G11588" s="423">
        <v>2023</v>
      </c>
      <c r="H11588" s="424">
        <f>VLOOKUP(G11588,[3]잔가율!$F$3:$G$33,2,FALSE)</f>
        <v>0.81</v>
      </c>
      <c r="I11588" s="434">
        <f t="shared" si="181"/>
        <v>43983000</v>
      </c>
    </row>
    <row r="11589" spans="1:9">
      <c r="A11589" s="421">
        <v>11588</v>
      </c>
      <c r="B11589" s="422" t="s">
        <v>15043</v>
      </c>
      <c r="C11589" s="422" t="s">
        <v>11561</v>
      </c>
      <c r="D11589" s="422" t="s">
        <v>15626</v>
      </c>
      <c r="E11589" s="422" t="s">
        <v>15646</v>
      </c>
      <c r="F11589" s="438">
        <v>54200000</v>
      </c>
      <c r="G11589" s="423">
        <v>2023</v>
      </c>
      <c r="H11589" s="424">
        <f>VLOOKUP(G11589,[3]잔가율!$F$3:$G$33,2,FALSE)</f>
        <v>0.81</v>
      </c>
      <c r="I11589" s="434">
        <f t="shared" si="181"/>
        <v>43902000</v>
      </c>
    </row>
    <row r="11590" spans="1:9">
      <c r="A11590" s="421">
        <v>11589</v>
      </c>
      <c r="B11590" s="422" t="s">
        <v>15043</v>
      </c>
      <c r="C11590" s="422" t="s">
        <v>11561</v>
      </c>
      <c r="D11590" s="422" t="s">
        <v>15626</v>
      </c>
      <c r="E11590" s="422" t="s">
        <v>15647</v>
      </c>
      <c r="F11590" s="438">
        <v>50500000</v>
      </c>
      <c r="G11590" s="423">
        <v>2023</v>
      </c>
      <c r="H11590" s="424">
        <f>VLOOKUP(G11590,[3]잔가율!$F$3:$G$33,2,FALSE)</f>
        <v>0.81</v>
      </c>
      <c r="I11590" s="434">
        <f t="shared" si="181"/>
        <v>40905000</v>
      </c>
    </row>
    <row r="11591" spans="1:9">
      <c r="A11591" s="421">
        <v>11590</v>
      </c>
      <c r="B11591" s="422" t="s">
        <v>15043</v>
      </c>
      <c r="C11591" s="422" t="s">
        <v>11561</v>
      </c>
      <c r="D11591" s="422" t="s">
        <v>15626</v>
      </c>
      <c r="E11591" s="422" t="s">
        <v>15648</v>
      </c>
      <c r="F11591" s="438">
        <v>42700000</v>
      </c>
      <c r="G11591" s="423">
        <v>2023</v>
      </c>
      <c r="H11591" s="424">
        <f>VLOOKUP(G11591,[3]잔가율!$F$3:$G$33,2,FALSE)</f>
        <v>0.81</v>
      </c>
      <c r="I11591" s="434">
        <f t="shared" si="181"/>
        <v>34587000</v>
      </c>
    </row>
    <row r="11592" spans="1:9">
      <c r="A11592" s="421">
        <v>11591</v>
      </c>
      <c r="B11592" s="422" t="s">
        <v>15043</v>
      </c>
      <c r="C11592" s="422" t="s">
        <v>11561</v>
      </c>
      <c r="D11592" s="422" t="s">
        <v>15626</v>
      </c>
      <c r="E11592" s="422" t="s">
        <v>15649</v>
      </c>
      <c r="F11592" s="438">
        <v>47660000</v>
      </c>
      <c r="G11592" s="423">
        <v>2023</v>
      </c>
      <c r="H11592" s="424">
        <f>VLOOKUP(G11592,[3]잔가율!$F$3:$G$33,2,FALSE)</f>
        <v>0.81</v>
      </c>
      <c r="I11592" s="434">
        <f t="shared" si="181"/>
        <v>38604600</v>
      </c>
    </row>
    <row r="11593" spans="1:9">
      <c r="A11593" s="421">
        <v>11592</v>
      </c>
      <c r="B11593" s="426" t="s">
        <v>15043</v>
      </c>
      <c r="C11593" s="426" t="s">
        <v>11561</v>
      </c>
      <c r="D11593" s="426" t="s">
        <v>15626</v>
      </c>
      <c r="E11593" s="426" t="s">
        <v>15650</v>
      </c>
      <c r="F11593" s="441">
        <v>43550000</v>
      </c>
      <c r="G11593" s="423">
        <v>2023</v>
      </c>
      <c r="H11593" s="424">
        <f>VLOOKUP(G11593,[3]잔가율!$F$3:$G$33,2,FALSE)</f>
        <v>0.81</v>
      </c>
      <c r="I11593" s="434">
        <f t="shared" si="181"/>
        <v>35275500</v>
      </c>
    </row>
    <row r="11594" spans="1:9">
      <c r="A11594" s="421">
        <v>11593</v>
      </c>
      <c r="B11594" s="422" t="s">
        <v>15043</v>
      </c>
      <c r="C11594" s="422" t="s">
        <v>11561</v>
      </c>
      <c r="D11594" s="422" t="s">
        <v>15626</v>
      </c>
      <c r="E11594" s="422" t="s">
        <v>15651</v>
      </c>
      <c r="F11594" s="438">
        <v>32760000</v>
      </c>
      <c r="G11594" s="423">
        <v>2023</v>
      </c>
      <c r="H11594" s="424">
        <f>VLOOKUP(G11594,[3]잔가율!$F$3:$G$33,2,FALSE)</f>
        <v>0.81</v>
      </c>
      <c r="I11594" s="434">
        <f t="shared" si="181"/>
        <v>26535600</v>
      </c>
    </row>
    <row r="11595" spans="1:9">
      <c r="A11595" s="421">
        <v>11594</v>
      </c>
      <c r="B11595" s="422" t="s">
        <v>15043</v>
      </c>
      <c r="C11595" s="422" t="s">
        <v>11561</v>
      </c>
      <c r="D11595" s="422" t="s">
        <v>15626</v>
      </c>
      <c r="E11595" s="422" t="s">
        <v>15652</v>
      </c>
      <c r="F11595" s="438">
        <v>32840000</v>
      </c>
      <c r="G11595" s="423">
        <v>2023</v>
      </c>
      <c r="H11595" s="424">
        <f>VLOOKUP(G11595,[3]잔가율!$F$3:$G$33,2,FALSE)</f>
        <v>0.81</v>
      </c>
      <c r="I11595" s="434">
        <f t="shared" si="181"/>
        <v>26600400</v>
      </c>
    </row>
    <row r="11596" spans="1:9">
      <c r="A11596" s="421">
        <v>11595</v>
      </c>
      <c r="B11596" s="422" t="s">
        <v>15043</v>
      </c>
      <c r="C11596" s="422" t="s">
        <v>11561</v>
      </c>
      <c r="D11596" s="422" t="s">
        <v>15626</v>
      </c>
      <c r="E11596" s="422" t="s">
        <v>15653</v>
      </c>
      <c r="F11596" s="438">
        <v>37450000</v>
      </c>
      <c r="G11596" s="423">
        <v>2023</v>
      </c>
      <c r="H11596" s="424">
        <f>VLOOKUP(G11596,[3]잔가율!$F$3:$G$33,2,FALSE)</f>
        <v>0.81</v>
      </c>
      <c r="I11596" s="434">
        <f t="shared" si="181"/>
        <v>30334500</v>
      </c>
    </row>
    <row r="11597" spans="1:9">
      <c r="A11597" s="421">
        <v>11596</v>
      </c>
      <c r="B11597" s="426" t="s">
        <v>15043</v>
      </c>
      <c r="C11597" s="426" t="s">
        <v>11561</v>
      </c>
      <c r="D11597" s="426" t="s">
        <v>15626</v>
      </c>
      <c r="E11597" s="426" t="s">
        <v>15654</v>
      </c>
      <c r="F11597" s="441">
        <v>45090000</v>
      </c>
      <c r="G11597" s="423">
        <v>2023</v>
      </c>
      <c r="H11597" s="424">
        <f>VLOOKUP(G11597,[3]잔가율!$F$3:$G$33,2,FALSE)</f>
        <v>0.81</v>
      </c>
      <c r="I11597" s="434">
        <f t="shared" si="181"/>
        <v>36522900</v>
      </c>
    </row>
    <row r="11598" spans="1:9">
      <c r="A11598" s="421">
        <v>11597</v>
      </c>
      <c r="B11598" s="422" t="s">
        <v>15043</v>
      </c>
      <c r="C11598" s="422" t="s">
        <v>11561</v>
      </c>
      <c r="D11598" s="422" t="s">
        <v>15626</v>
      </c>
      <c r="E11598" s="422" t="s">
        <v>15655</v>
      </c>
      <c r="F11598" s="438">
        <v>34400000</v>
      </c>
      <c r="G11598" s="423">
        <v>2023</v>
      </c>
      <c r="H11598" s="424">
        <f>VLOOKUP(G11598,[3]잔가율!$F$3:$G$33,2,FALSE)</f>
        <v>0.81</v>
      </c>
      <c r="I11598" s="434">
        <f t="shared" si="181"/>
        <v>27864000</v>
      </c>
    </row>
    <row r="11599" spans="1:9">
      <c r="A11599" s="421">
        <v>11598</v>
      </c>
      <c r="B11599" s="422" t="s">
        <v>15043</v>
      </c>
      <c r="C11599" s="422" t="s">
        <v>11561</v>
      </c>
      <c r="D11599" s="422" t="s">
        <v>15626</v>
      </c>
      <c r="E11599" s="422" t="s">
        <v>15656</v>
      </c>
      <c r="F11599" s="438">
        <v>34170000</v>
      </c>
      <c r="G11599" s="423">
        <v>2023</v>
      </c>
      <c r="H11599" s="424">
        <f>VLOOKUP(G11599,[3]잔가율!$F$3:$G$33,2,FALSE)</f>
        <v>0.81</v>
      </c>
      <c r="I11599" s="434">
        <f t="shared" si="181"/>
        <v>27677700</v>
      </c>
    </row>
    <row r="11600" spans="1:9">
      <c r="A11600" s="421">
        <v>11599</v>
      </c>
      <c r="B11600" s="426" t="s">
        <v>15043</v>
      </c>
      <c r="C11600" s="426" t="s">
        <v>11561</v>
      </c>
      <c r="D11600" s="426" t="s">
        <v>15626</v>
      </c>
      <c r="E11600" s="426" t="s">
        <v>15657</v>
      </c>
      <c r="F11600" s="441">
        <v>33490000</v>
      </c>
      <c r="G11600" s="423">
        <v>2023</v>
      </c>
      <c r="H11600" s="424">
        <f>VLOOKUP(G11600,[3]잔가율!$F$3:$G$33,2,FALSE)</f>
        <v>0.81</v>
      </c>
      <c r="I11600" s="434">
        <f t="shared" si="181"/>
        <v>27126900</v>
      </c>
    </row>
    <row r="11601" spans="1:9">
      <c r="A11601" s="421">
        <v>11600</v>
      </c>
      <c r="B11601" s="426" t="s">
        <v>15043</v>
      </c>
      <c r="C11601" s="426" t="s">
        <v>11561</v>
      </c>
      <c r="D11601" s="426" t="s">
        <v>15626</v>
      </c>
      <c r="E11601" s="426" t="s">
        <v>15658</v>
      </c>
      <c r="F11601" s="441">
        <v>46400000</v>
      </c>
      <c r="G11601" s="423">
        <v>2023</v>
      </c>
      <c r="H11601" s="424">
        <f>VLOOKUP(G11601,[3]잔가율!$F$3:$G$33,2,FALSE)</f>
        <v>0.81</v>
      </c>
      <c r="I11601" s="434">
        <f t="shared" si="181"/>
        <v>37584000</v>
      </c>
    </row>
    <row r="11602" spans="1:9">
      <c r="A11602" s="421">
        <v>11601</v>
      </c>
      <c r="B11602" s="422" t="s">
        <v>15043</v>
      </c>
      <c r="C11602" s="422" t="s">
        <v>11561</v>
      </c>
      <c r="D11602" s="422" t="s">
        <v>15626</v>
      </c>
      <c r="E11602" s="422" t="s">
        <v>15659</v>
      </c>
      <c r="F11602" s="438">
        <v>46090000</v>
      </c>
      <c r="G11602" s="423">
        <v>2023</v>
      </c>
      <c r="H11602" s="424">
        <f>VLOOKUP(G11602,[3]잔가율!$F$3:$G$33,2,FALSE)</f>
        <v>0.81</v>
      </c>
      <c r="I11602" s="434">
        <f t="shared" si="181"/>
        <v>37332900</v>
      </c>
    </row>
    <row r="11603" spans="1:9">
      <c r="A11603" s="421">
        <v>11602</v>
      </c>
      <c r="B11603" s="422" t="s">
        <v>15043</v>
      </c>
      <c r="C11603" s="422" t="s">
        <v>11561</v>
      </c>
      <c r="D11603" s="422" t="s">
        <v>15626</v>
      </c>
      <c r="E11603" s="422" t="s">
        <v>15660</v>
      </c>
      <c r="F11603" s="438">
        <v>39770000</v>
      </c>
      <c r="G11603" s="423">
        <v>2023</v>
      </c>
      <c r="H11603" s="424">
        <f>VLOOKUP(G11603,[3]잔가율!$F$3:$G$33,2,FALSE)</f>
        <v>0.81</v>
      </c>
      <c r="I11603" s="434">
        <f t="shared" si="181"/>
        <v>32213700</v>
      </c>
    </row>
    <row r="11604" spans="1:9">
      <c r="A11604" s="421">
        <v>11603</v>
      </c>
      <c r="B11604" s="422" t="s">
        <v>15043</v>
      </c>
      <c r="C11604" s="422" t="s">
        <v>11561</v>
      </c>
      <c r="D11604" s="422" t="s">
        <v>15626</v>
      </c>
      <c r="E11604" s="422" t="s">
        <v>15661</v>
      </c>
      <c r="F11604" s="438">
        <v>31710000</v>
      </c>
      <c r="G11604" s="423">
        <v>2023</v>
      </c>
      <c r="H11604" s="424">
        <f>VLOOKUP(G11604,[3]잔가율!$F$3:$G$33,2,FALSE)</f>
        <v>0.81</v>
      </c>
      <c r="I11604" s="434">
        <f t="shared" si="181"/>
        <v>25685100</v>
      </c>
    </row>
    <row r="11605" spans="1:9">
      <c r="A11605" s="421">
        <v>11604</v>
      </c>
      <c r="B11605" s="422" t="s">
        <v>15043</v>
      </c>
      <c r="C11605" s="422" t="s">
        <v>11561</v>
      </c>
      <c r="D11605" s="422" t="s">
        <v>15626</v>
      </c>
      <c r="E11605" s="422" t="s">
        <v>15662</v>
      </c>
      <c r="F11605" s="438">
        <v>37220000</v>
      </c>
      <c r="G11605" s="423">
        <v>2023</v>
      </c>
      <c r="H11605" s="424">
        <f>VLOOKUP(G11605,[3]잔가율!$F$3:$G$33,2,FALSE)</f>
        <v>0.81</v>
      </c>
      <c r="I11605" s="434">
        <f t="shared" si="181"/>
        <v>30148200</v>
      </c>
    </row>
    <row r="11606" spans="1:9">
      <c r="A11606" s="421">
        <v>11605</v>
      </c>
      <c r="B11606" s="422" t="s">
        <v>15043</v>
      </c>
      <c r="C11606" s="422" t="s">
        <v>11561</v>
      </c>
      <c r="D11606" s="422" t="s">
        <v>15626</v>
      </c>
      <c r="E11606" s="422" t="s">
        <v>15663</v>
      </c>
      <c r="F11606" s="438">
        <v>41110000</v>
      </c>
      <c r="G11606" s="423">
        <v>2023</v>
      </c>
      <c r="H11606" s="424">
        <f>VLOOKUP(G11606,[3]잔가율!$F$3:$G$33,2,FALSE)</f>
        <v>0.81</v>
      </c>
      <c r="I11606" s="434">
        <f t="shared" si="181"/>
        <v>33299100</v>
      </c>
    </row>
    <row r="11607" spans="1:9">
      <c r="A11607" s="421">
        <v>11606</v>
      </c>
      <c r="B11607" s="422" t="s">
        <v>15043</v>
      </c>
      <c r="C11607" s="422" t="s">
        <v>11561</v>
      </c>
      <c r="D11607" s="422" t="s">
        <v>15626</v>
      </c>
      <c r="E11607" s="422" t="s">
        <v>15664</v>
      </c>
      <c r="F11607" s="438">
        <v>40240000</v>
      </c>
      <c r="G11607" s="423">
        <v>2023</v>
      </c>
      <c r="H11607" s="424">
        <f>VLOOKUP(G11607,[3]잔가율!$F$3:$G$33,2,FALSE)</f>
        <v>0.81</v>
      </c>
      <c r="I11607" s="434">
        <f t="shared" si="181"/>
        <v>32594400</v>
      </c>
    </row>
    <row r="11608" spans="1:9">
      <c r="A11608" s="421">
        <v>11607</v>
      </c>
      <c r="B11608" s="422" t="s">
        <v>15043</v>
      </c>
      <c r="C11608" s="422" t="s">
        <v>11561</v>
      </c>
      <c r="D11608" s="422" t="s">
        <v>15626</v>
      </c>
      <c r="E11608" s="422" t="s">
        <v>15665</v>
      </c>
      <c r="F11608" s="438">
        <v>50740000</v>
      </c>
      <c r="G11608" s="423">
        <v>2023</v>
      </c>
      <c r="H11608" s="424">
        <f>VLOOKUP(G11608,[3]잔가율!$F$3:$G$33,2,FALSE)</f>
        <v>0.81</v>
      </c>
      <c r="I11608" s="434">
        <f t="shared" si="181"/>
        <v>41099400</v>
      </c>
    </row>
    <row r="11609" spans="1:9">
      <c r="A11609" s="421">
        <v>11608</v>
      </c>
      <c r="B11609" s="422" t="s">
        <v>15043</v>
      </c>
      <c r="C11609" s="422" t="s">
        <v>11561</v>
      </c>
      <c r="D11609" s="422" t="s">
        <v>15626</v>
      </c>
      <c r="E11609" s="422" t="s">
        <v>15666</v>
      </c>
      <c r="F11609" s="438">
        <v>46990000</v>
      </c>
      <c r="G11609" s="423">
        <v>2023</v>
      </c>
      <c r="H11609" s="424">
        <f>VLOOKUP(G11609,[3]잔가율!$F$3:$G$33,2,FALSE)</f>
        <v>0.81</v>
      </c>
      <c r="I11609" s="434">
        <f t="shared" si="181"/>
        <v>38061900</v>
      </c>
    </row>
    <row r="11610" spans="1:9">
      <c r="A11610" s="421">
        <v>11609</v>
      </c>
      <c r="B11610" s="422" t="s">
        <v>15043</v>
      </c>
      <c r="C11610" s="422" t="s">
        <v>11561</v>
      </c>
      <c r="D11610" s="422" t="s">
        <v>15626</v>
      </c>
      <c r="E11610" s="422" t="s">
        <v>15667</v>
      </c>
      <c r="F11610" s="438">
        <v>39050000</v>
      </c>
      <c r="G11610" s="423">
        <v>2023</v>
      </c>
      <c r="H11610" s="424">
        <f>VLOOKUP(G11610,[3]잔가율!$F$3:$G$33,2,FALSE)</f>
        <v>0.81</v>
      </c>
      <c r="I11610" s="434">
        <f t="shared" si="181"/>
        <v>31630500</v>
      </c>
    </row>
    <row r="11611" spans="1:9">
      <c r="A11611" s="421">
        <v>11610</v>
      </c>
      <c r="B11611" s="422" t="s">
        <v>15043</v>
      </c>
      <c r="C11611" s="422" t="s">
        <v>11561</v>
      </c>
      <c r="D11611" s="422" t="s">
        <v>15626</v>
      </c>
      <c r="E11611" s="422" t="s">
        <v>15668</v>
      </c>
      <c r="F11611" s="438">
        <v>38480000</v>
      </c>
      <c r="G11611" s="423">
        <v>2023</v>
      </c>
      <c r="H11611" s="424">
        <f>VLOOKUP(G11611,[3]잔가율!$F$3:$G$33,2,FALSE)</f>
        <v>0.81</v>
      </c>
      <c r="I11611" s="434">
        <f t="shared" si="181"/>
        <v>31168800</v>
      </c>
    </row>
    <row r="11612" spans="1:9">
      <c r="A11612" s="421">
        <v>11611</v>
      </c>
      <c r="B11612" s="422" t="s">
        <v>15043</v>
      </c>
      <c r="C11612" s="422" t="s">
        <v>11561</v>
      </c>
      <c r="D11612" s="422" t="s">
        <v>15626</v>
      </c>
      <c r="E11612" s="422" t="s">
        <v>15669</v>
      </c>
      <c r="F11612" s="438">
        <v>44050000</v>
      </c>
      <c r="G11612" s="423">
        <v>2023</v>
      </c>
      <c r="H11612" s="424">
        <f>VLOOKUP(G11612,[3]잔가율!$F$3:$G$33,2,FALSE)</f>
        <v>0.81</v>
      </c>
      <c r="I11612" s="434">
        <f t="shared" si="181"/>
        <v>35680500</v>
      </c>
    </row>
    <row r="11613" spans="1:9">
      <c r="A11613" s="421">
        <v>11612</v>
      </c>
      <c r="B11613" s="422" t="s">
        <v>15043</v>
      </c>
      <c r="C11613" s="422" t="s">
        <v>11561</v>
      </c>
      <c r="D11613" s="422" t="s">
        <v>15626</v>
      </c>
      <c r="E11613" s="422" t="s">
        <v>15670</v>
      </c>
      <c r="F11613" s="438">
        <v>40780000</v>
      </c>
      <c r="G11613" s="423">
        <v>2023</v>
      </c>
      <c r="H11613" s="424">
        <f>VLOOKUP(G11613,[3]잔가율!$F$3:$G$33,2,FALSE)</f>
        <v>0.81</v>
      </c>
      <c r="I11613" s="434">
        <f t="shared" si="181"/>
        <v>33031800</v>
      </c>
    </row>
    <row r="11614" spans="1:9">
      <c r="A11614" s="421">
        <v>11613</v>
      </c>
      <c r="B11614" s="422" t="s">
        <v>15043</v>
      </c>
      <c r="C11614" s="422" t="s">
        <v>11561</v>
      </c>
      <c r="D11614" s="422" t="s">
        <v>15626</v>
      </c>
      <c r="E11614" s="422" t="s">
        <v>15671</v>
      </c>
      <c r="F11614" s="438">
        <v>50620000</v>
      </c>
      <c r="G11614" s="423">
        <v>2023</v>
      </c>
      <c r="H11614" s="424">
        <f>VLOOKUP(G11614,[3]잔가율!$F$3:$G$33,2,FALSE)</f>
        <v>0.81</v>
      </c>
      <c r="I11614" s="434">
        <f t="shared" si="181"/>
        <v>41002200</v>
      </c>
    </row>
    <row r="11615" spans="1:9">
      <c r="A11615" s="421">
        <v>11614</v>
      </c>
      <c r="B11615" s="426" t="s">
        <v>15043</v>
      </c>
      <c r="C11615" s="426" t="s">
        <v>11561</v>
      </c>
      <c r="D11615" s="426" t="s">
        <v>15626</v>
      </c>
      <c r="E11615" s="426" t="s">
        <v>15672</v>
      </c>
      <c r="F11615" s="441">
        <v>47280000</v>
      </c>
      <c r="G11615" s="423">
        <v>2023</v>
      </c>
      <c r="H11615" s="424">
        <f>VLOOKUP(G11615,[3]잔가율!$F$3:$G$33,2,FALSE)</f>
        <v>0.81</v>
      </c>
      <c r="I11615" s="434">
        <f t="shared" si="181"/>
        <v>38296800</v>
      </c>
    </row>
    <row r="11616" spans="1:9">
      <c r="A11616" s="421">
        <v>11615</v>
      </c>
      <c r="B11616" s="422" t="s">
        <v>15043</v>
      </c>
      <c r="C11616" s="422" t="s">
        <v>11561</v>
      </c>
      <c r="D11616" s="422" t="s">
        <v>15626</v>
      </c>
      <c r="E11616" s="422" t="s">
        <v>15673</v>
      </c>
      <c r="F11616" s="438">
        <v>38450000</v>
      </c>
      <c r="G11616" s="423">
        <v>2023</v>
      </c>
      <c r="H11616" s="424">
        <f>VLOOKUP(G11616,[3]잔가율!$F$3:$G$33,2,FALSE)</f>
        <v>0.81</v>
      </c>
      <c r="I11616" s="434">
        <f t="shared" si="181"/>
        <v>31144500</v>
      </c>
    </row>
    <row r="11617" spans="1:9">
      <c r="A11617" s="421">
        <v>11616</v>
      </c>
      <c r="B11617" s="422" t="s">
        <v>15043</v>
      </c>
      <c r="C11617" s="422" t="s">
        <v>11561</v>
      </c>
      <c r="D11617" s="422" t="s">
        <v>15626</v>
      </c>
      <c r="E11617" s="422" t="s">
        <v>15674</v>
      </c>
      <c r="F11617" s="438">
        <v>43140000</v>
      </c>
      <c r="G11617" s="423">
        <v>2023</v>
      </c>
      <c r="H11617" s="424">
        <f>VLOOKUP(G11617,[3]잔가율!$F$3:$G$33,2,FALSE)</f>
        <v>0.81</v>
      </c>
      <c r="I11617" s="434">
        <f t="shared" si="181"/>
        <v>34943400</v>
      </c>
    </row>
    <row r="11618" spans="1:9">
      <c r="A11618" s="421">
        <v>11617</v>
      </c>
      <c r="B11618" s="422" t="s">
        <v>15043</v>
      </c>
      <c r="C11618" s="422" t="s">
        <v>11561</v>
      </c>
      <c r="D11618" s="422" t="s">
        <v>15626</v>
      </c>
      <c r="E11618" s="422" t="s">
        <v>15675</v>
      </c>
      <c r="F11618" s="438">
        <v>44290000</v>
      </c>
      <c r="G11618" s="423">
        <v>2023</v>
      </c>
      <c r="H11618" s="424">
        <f>VLOOKUP(G11618,[3]잔가율!$F$3:$G$33,2,FALSE)</f>
        <v>0.81</v>
      </c>
      <c r="I11618" s="434">
        <f t="shared" si="181"/>
        <v>35874900</v>
      </c>
    </row>
    <row r="11619" spans="1:9">
      <c r="A11619" s="421">
        <v>11618</v>
      </c>
      <c r="B11619" s="422" t="s">
        <v>15043</v>
      </c>
      <c r="C11619" s="422" t="s">
        <v>11561</v>
      </c>
      <c r="D11619" s="422" t="s">
        <v>15626</v>
      </c>
      <c r="E11619" s="422" t="s">
        <v>15676</v>
      </c>
      <c r="F11619" s="438">
        <v>44000000</v>
      </c>
      <c r="G11619" s="423">
        <v>2023</v>
      </c>
      <c r="H11619" s="424">
        <f>VLOOKUP(G11619,[3]잔가율!$F$3:$G$33,2,FALSE)</f>
        <v>0.81</v>
      </c>
      <c r="I11619" s="434">
        <f t="shared" si="181"/>
        <v>35640000</v>
      </c>
    </row>
    <row r="11620" spans="1:9">
      <c r="A11620" s="421">
        <v>11619</v>
      </c>
      <c r="B11620" s="422" t="s">
        <v>15043</v>
      </c>
      <c r="C11620" s="422" t="s">
        <v>11561</v>
      </c>
      <c r="D11620" s="422" t="s">
        <v>15626</v>
      </c>
      <c r="E11620" s="422" t="s">
        <v>15677</v>
      </c>
      <c r="F11620" s="438">
        <v>53200000</v>
      </c>
      <c r="G11620" s="423">
        <v>2023</v>
      </c>
      <c r="H11620" s="424">
        <f>VLOOKUP(G11620,[3]잔가율!$F$3:$G$33,2,FALSE)</f>
        <v>0.81</v>
      </c>
      <c r="I11620" s="434">
        <f t="shared" si="181"/>
        <v>43092000</v>
      </c>
    </row>
    <row r="11621" spans="1:9">
      <c r="A11621" s="421">
        <v>11620</v>
      </c>
      <c r="B11621" s="422" t="s">
        <v>15043</v>
      </c>
      <c r="C11621" s="422" t="s">
        <v>11561</v>
      </c>
      <c r="D11621" s="422" t="s">
        <v>15626</v>
      </c>
      <c r="E11621" s="422" t="s">
        <v>15678</v>
      </c>
      <c r="F11621" s="438">
        <v>50500000</v>
      </c>
      <c r="G11621" s="423">
        <v>2023</v>
      </c>
      <c r="H11621" s="424">
        <f>VLOOKUP(G11621,[3]잔가율!$F$3:$G$33,2,FALSE)</f>
        <v>0.81</v>
      </c>
      <c r="I11621" s="434">
        <f t="shared" si="181"/>
        <v>40905000</v>
      </c>
    </row>
    <row r="11622" spans="1:9">
      <c r="A11622" s="421">
        <v>11621</v>
      </c>
      <c r="B11622" s="422" t="s">
        <v>15043</v>
      </c>
      <c r="C11622" s="422" t="s">
        <v>11561</v>
      </c>
      <c r="D11622" s="422" t="s">
        <v>15626</v>
      </c>
      <c r="E11622" s="422" t="s">
        <v>15679</v>
      </c>
      <c r="F11622" s="438">
        <v>42410000</v>
      </c>
      <c r="G11622" s="423">
        <v>2023</v>
      </c>
      <c r="H11622" s="424">
        <f>VLOOKUP(G11622,[3]잔가율!$F$3:$G$33,2,FALSE)</f>
        <v>0.81</v>
      </c>
      <c r="I11622" s="434">
        <f t="shared" si="181"/>
        <v>34352100</v>
      </c>
    </row>
    <row r="11623" spans="1:9">
      <c r="A11623" s="421">
        <v>11622</v>
      </c>
      <c r="B11623" s="422" t="s">
        <v>15043</v>
      </c>
      <c r="C11623" s="422" t="s">
        <v>11561</v>
      </c>
      <c r="D11623" s="422" t="s">
        <v>15626</v>
      </c>
      <c r="E11623" s="422" t="s">
        <v>15680</v>
      </c>
      <c r="F11623" s="438">
        <v>41260000</v>
      </c>
      <c r="G11623" s="423">
        <v>2023</v>
      </c>
      <c r="H11623" s="424">
        <f>VLOOKUP(G11623,[3]잔가율!$F$3:$G$33,2,FALSE)</f>
        <v>0.81</v>
      </c>
      <c r="I11623" s="434">
        <f t="shared" si="181"/>
        <v>33420600</v>
      </c>
    </row>
    <row r="11624" spans="1:9">
      <c r="A11624" s="421">
        <v>11623</v>
      </c>
      <c r="B11624" s="422" t="s">
        <v>15043</v>
      </c>
      <c r="C11624" s="422" t="s">
        <v>11561</v>
      </c>
      <c r="D11624" s="422" t="s">
        <v>15626</v>
      </c>
      <c r="E11624" s="422" t="s">
        <v>15681</v>
      </c>
      <c r="F11624" s="438">
        <v>47400000</v>
      </c>
      <c r="G11624" s="423">
        <v>2023</v>
      </c>
      <c r="H11624" s="424">
        <f>VLOOKUP(G11624,[3]잔가율!$F$3:$G$33,2,FALSE)</f>
        <v>0.81</v>
      </c>
      <c r="I11624" s="434">
        <f t="shared" si="181"/>
        <v>38394000</v>
      </c>
    </row>
    <row r="11625" spans="1:9">
      <c r="A11625" s="421">
        <v>11624</v>
      </c>
      <c r="B11625" s="422" t="s">
        <v>15043</v>
      </c>
      <c r="C11625" s="422" t="s">
        <v>11561</v>
      </c>
      <c r="D11625" s="422" t="s">
        <v>15626</v>
      </c>
      <c r="E11625" s="422" t="s">
        <v>15682</v>
      </c>
      <c r="F11625" s="438">
        <v>48150000</v>
      </c>
      <c r="G11625" s="423">
        <v>2023</v>
      </c>
      <c r="H11625" s="424">
        <f>VLOOKUP(G11625,[3]잔가율!$F$3:$G$33,2,FALSE)</f>
        <v>0.81</v>
      </c>
      <c r="I11625" s="434">
        <f t="shared" si="181"/>
        <v>39001500</v>
      </c>
    </row>
    <row r="11626" spans="1:9">
      <c r="A11626" s="421">
        <v>11625</v>
      </c>
      <c r="B11626" s="422" t="s">
        <v>15043</v>
      </c>
      <c r="C11626" s="422" t="s">
        <v>11561</v>
      </c>
      <c r="D11626" s="422" t="s">
        <v>15626</v>
      </c>
      <c r="E11626" s="422" t="s">
        <v>15683</v>
      </c>
      <c r="F11626" s="438">
        <v>44700000</v>
      </c>
      <c r="G11626" s="423">
        <v>2023</v>
      </c>
      <c r="H11626" s="424">
        <f>VLOOKUP(G11626,[3]잔가율!$F$3:$G$33,2,FALSE)</f>
        <v>0.81</v>
      </c>
      <c r="I11626" s="434">
        <f t="shared" si="181"/>
        <v>36207000</v>
      </c>
    </row>
    <row r="11627" spans="1:9">
      <c r="A11627" s="421">
        <v>11626</v>
      </c>
      <c r="B11627" s="422" t="s">
        <v>15043</v>
      </c>
      <c r="C11627" s="422" t="s">
        <v>11561</v>
      </c>
      <c r="D11627" s="422" t="s">
        <v>15626</v>
      </c>
      <c r="E11627" s="422" t="s">
        <v>15684</v>
      </c>
      <c r="F11627" s="438">
        <v>45000000</v>
      </c>
      <c r="G11627" s="423">
        <v>2023</v>
      </c>
      <c r="H11627" s="424">
        <f>VLOOKUP(G11627,[3]잔가율!$F$3:$G$33,2,FALSE)</f>
        <v>0.81</v>
      </c>
      <c r="I11627" s="434">
        <f t="shared" si="181"/>
        <v>36450000</v>
      </c>
    </row>
    <row r="11628" spans="1:9">
      <c r="A11628" s="421">
        <v>11627</v>
      </c>
      <c r="B11628" s="422" t="s">
        <v>15043</v>
      </c>
      <c r="C11628" s="422" t="s">
        <v>11561</v>
      </c>
      <c r="D11628" s="422" t="s">
        <v>15626</v>
      </c>
      <c r="E11628" s="422" t="s">
        <v>15685</v>
      </c>
      <c r="F11628" s="438">
        <v>50800000</v>
      </c>
      <c r="G11628" s="423">
        <v>2023</v>
      </c>
      <c r="H11628" s="424">
        <f>VLOOKUP(G11628,[3]잔가율!$F$3:$G$33,2,FALSE)</f>
        <v>0.81</v>
      </c>
      <c r="I11628" s="434">
        <f t="shared" si="181"/>
        <v>41148000</v>
      </c>
    </row>
    <row r="11629" spans="1:9">
      <c r="A11629" s="421">
        <v>11628</v>
      </c>
      <c r="B11629" s="426" t="s">
        <v>15043</v>
      </c>
      <c r="C11629" s="426" t="s">
        <v>11561</v>
      </c>
      <c r="D11629" s="426" t="s">
        <v>15626</v>
      </c>
      <c r="E11629" s="426" t="s">
        <v>15686</v>
      </c>
      <c r="F11629" s="441">
        <v>33590000</v>
      </c>
      <c r="G11629" s="423">
        <v>2023</v>
      </c>
      <c r="H11629" s="424">
        <f>VLOOKUP(G11629,[3]잔가율!$F$3:$G$33,2,FALSE)</f>
        <v>0.81</v>
      </c>
      <c r="I11629" s="434">
        <f t="shared" si="181"/>
        <v>27207900</v>
      </c>
    </row>
    <row r="11630" spans="1:9">
      <c r="A11630" s="421">
        <v>11629</v>
      </c>
      <c r="B11630" s="422" t="s">
        <v>15043</v>
      </c>
      <c r="C11630" s="422" t="s">
        <v>11561</v>
      </c>
      <c r="D11630" s="422" t="s">
        <v>15626</v>
      </c>
      <c r="E11630" s="422" t="s">
        <v>15687</v>
      </c>
      <c r="F11630" s="438">
        <v>40160000</v>
      </c>
      <c r="G11630" s="423">
        <v>2023</v>
      </c>
      <c r="H11630" s="424">
        <f>VLOOKUP(G11630,[3]잔가율!$F$3:$G$33,2,FALSE)</f>
        <v>0.81</v>
      </c>
      <c r="I11630" s="434">
        <f t="shared" si="181"/>
        <v>32529600</v>
      </c>
    </row>
    <row r="11631" spans="1:9">
      <c r="A11631" s="421">
        <v>11630</v>
      </c>
      <c r="B11631" s="422" t="s">
        <v>15043</v>
      </c>
      <c r="C11631" s="422" t="s">
        <v>11561</v>
      </c>
      <c r="D11631" s="422" t="s">
        <v>15626</v>
      </c>
      <c r="E11631" s="422" t="s">
        <v>15688</v>
      </c>
      <c r="F11631" s="438">
        <v>40320000</v>
      </c>
      <c r="G11631" s="423">
        <v>2023</v>
      </c>
      <c r="H11631" s="424">
        <f>VLOOKUP(G11631,[3]잔가율!$F$3:$G$33,2,FALSE)</f>
        <v>0.81</v>
      </c>
      <c r="I11631" s="434">
        <f t="shared" si="181"/>
        <v>32659200</v>
      </c>
    </row>
    <row r="11632" spans="1:9">
      <c r="A11632" s="421">
        <v>11631</v>
      </c>
      <c r="B11632" s="422" t="s">
        <v>15043</v>
      </c>
      <c r="C11632" s="422" t="s">
        <v>11561</v>
      </c>
      <c r="D11632" s="422" t="s">
        <v>15626</v>
      </c>
      <c r="E11632" s="422" t="s">
        <v>15689</v>
      </c>
      <c r="F11632" s="438">
        <v>45630000</v>
      </c>
      <c r="G11632" s="423">
        <v>2023</v>
      </c>
      <c r="H11632" s="424">
        <f>VLOOKUP(G11632,[3]잔가율!$F$3:$G$33,2,FALSE)</f>
        <v>0.81</v>
      </c>
      <c r="I11632" s="434">
        <f t="shared" si="181"/>
        <v>36960300</v>
      </c>
    </row>
    <row r="11633" spans="1:9">
      <c r="A11633" s="421">
        <v>11632</v>
      </c>
      <c r="B11633" s="422" t="s">
        <v>15043</v>
      </c>
      <c r="C11633" s="422" t="s">
        <v>11561</v>
      </c>
      <c r="D11633" s="422" t="s">
        <v>15626</v>
      </c>
      <c r="E11633" s="422" t="s">
        <v>15690</v>
      </c>
      <c r="F11633" s="438">
        <v>40650000</v>
      </c>
      <c r="G11633" s="423">
        <v>2023</v>
      </c>
      <c r="H11633" s="424">
        <f>VLOOKUP(G11633,[3]잔가율!$F$3:$G$33,2,FALSE)</f>
        <v>0.81</v>
      </c>
      <c r="I11633" s="434">
        <f t="shared" si="181"/>
        <v>32926500</v>
      </c>
    </row>
    <row r="11634" spans="1:9">
      <c r="A11634" s="421">
        <v>11633</v>
      </c>
      <c r="B11634" s="422" t="s">
        <v>15043</v>
      </c>
      <c r="C11634" s="422" t="s">
        <v>11561</v>
      </c>
      <c r="D11634" s="422" t="s">
        <v>15626</v>
      </c>
      <c r="E11634" s="422" t="s">
        <v>15691</v>
      </c>
      <c r="F11634" s="438">
        <v>47960000</v>
      </c>
      <c r="G11634" s="423">
        <v>2023</v>
      </c>
      <c r="H11634" s="424">
        <f>VLOOKUP(G11634,[3]잔가율!$F$3:$G$33,2,FALSE)</f>
        <v>0.81</v>
      </c>
      <c r="I11634" s="434">
        <f t="shared" si="181"/>
        <v>38847600</v>
      </c>
    </row>
    <row r="11635" spans="1:9">
      <c r="A11635" s="421">
        <v>11634</v>
      </c>
      <c r="B11635" s="422" t="s">
        <v>15043</v>
      </c>
      <c r="C11635" s="422" t="s">
        <v>11561</v>
      </c>
      <c r="D11635" s="422" t="s">
        <v>15626</v>
      </c>
      <c r="E11635" s="422" t="s">
        <v>15692</v>
      </c>
      <c r="F11635" s="438">
        <v>43930000</v>
      </c>
      <c r="G11635" s="423">
        <v>2023</v>
      </c>
      <c r="H11635" s="424">
        <f>VLOOKUP(G11635,[3]잔가율!$F$3:$G$33,2,FALSE)</f>
        <v>0.81</v>
      </c>
      <c r="I11635" s="434">
        <f t="shared" si="181"/>
        <v>35583300</v>
      </c>
    </row>
    <row r="11636" spans="1:9">
      <c r="A11636" s="421">
        <v>11635</v>
      </c>
      <c r="B11636" s="422" t="s">
        <v>15043</v>
      </c>
      <c r="C11636" s="422" t="s">
        <v>11561</v>
      </c>
      <c r="D11636" s="422" t="s">
        <v>15626</v>
      </c>
      <c r="E11636" s="422" t="s">
        <v>15693</v>
      </c>
      <c r="F11636" s="438">
        <v>44070000</v>
      </c>
      <c r="G11636" s="423">
        <v>2023</v>
      </c>
      <c r="H11636" s="424">
        <f>VLOOKUP(G11636,[3]잔가율!$F$3:$G$33,2,FALSE)</f>
        <v>0.81</v>
      </c>
      <c r="I11636" s="434">
        <f t="shared" si="181"/>
        <v>35696700</v>
      </c>
    </row>
    <row r="11637" spans="1:9">
      <c r="A11637" s="421">
        <v>11636</v>
      </c>
      <c r="B11637" s="422" t="s">
        <v>15043</v>
      </c>
      <c r="C11637" s="422" t="s">
        <v>11561</v>
      </c>
      <c r="D11637" s="422" t="s">
        <v>15626</v>
      </c>
      <c r="E11637" s="422" t="s">
        <v>15694</v>
      </c>
      <c r="F11637" s="438">
        <v>50560000</v>
      </c>
      <c r="G11637" s="423">
        <v>2023</v>
      </c>
      <c r="H11637" s="424">
        <f>VLOOKUP(G11637,[3]잔가율!$F$3:$G$33,2,FALSE)</f>
        <v>0.81</v>
      </c>
      <c r="I11637" s="434">
        <f t="shared" si="181"/>
        <v>40953600</v>
      </c>
    </row>
    <row r="11638" spans="1:9">
      <c r="A11638" s="421">
        <v>11637</v>
      </c>
      <c r="B11638" s="422" t="s">
        <v>15043</v>
      </c>
      <c r="C11638" s="422" t="s">
        <v>11561</v>
      </c>
      <c r="D11638" s="422" t="s">
        <v>15626</v>
      </c>
      <c r="E11638" s="422" t="s">
        <v>15695</v>
      </c>
      <c r="F11638" s="438">
        <v>38560000</v>
      </c>
      <c r="G11638" s="423">
        <v>2023</v>
      </c>
      <c r="H11638" s="424">
        <f>VLOOKUP(G11638,[3]잔가율!$F$3:$G$33,2,FALSE)</f>
        <v>0.81</v>
      </c>
      <c r="I11638" s="434">
        <f t="shared" si="181"/>
        <v>31233600</v>
      </c>
    </row>
    <row r="11639" spans="1:9">
      <c r="A11639" s="421">
        <v>11638</v>
      </c>
      <c r="B11639" s="422" t="s">
        <v>15043</v>
      </c>
      <c r="C11639" s="422" t="s">
        <v>11561</v>
      </c>
      <c r="D11639" s="422" t="s">
        <v>15626</v>
      </c>
      <c r="E11639" s="422" t="s">
        <v>15696</v>
      </c>
      <c r="F11639" s="438">
        <v>52780000</v>
      </c>
      <c r="G11639" s="423">
        <v>2023</v>
      </c>
      <c r="H11639" s="424">
        <f>VLOOKUP(G11639,[3]잔가율!$F$3:$G$33,2,FALSE)</f>
        <v>0.81</v>
      </c>
      <c r="I11639" s="434">
        <f t="shared" si="181"/>
        <v>42751800</v>
      </c>
    </row>
    <row r="11640" spans="1:9">
      <c r="A11640" s="421">
        <v>11639</v>
      </c>
      <c r="B11640" s="422" t="s">
        <v>15043</v>
      </c>
      <c r="C11640" s="422" t="s">
        <v>11561</v>
      </c>
      <c r="D11640" s="422" t="s">
        <v>15626</v>
      </c>
      <c r="E11640" s="422" t="s">
        <v>15697</v>
      </c>
      <c r="F11640" s="438">
        <v>47820000</v>
      </c>
      <c r="G11640" s="423">
        <v>2023</v>
      </c>
      <c r="H11640" s="424">
        <f>VLOOKUP(G11640,[3]잔가율!$F$3:$G$33,2,FALSE)</f>
        <v>0.81</v>
      </c>
      <c r="I11640" s="434">
        <f t="shared" si="181"/>
        <v>38734200</v>
      </c>
    </row>
    <row r="11641" spans="1:9">
      <c r="A11641" s="421">
        <v>11640</v>
      </c>
      <c r="B11641" s="422" t="s">
        <v>15043</v>
      </c>
      <c r="C11641" s="422" t="s">
        <v>11561</v>
      </c>
      <c r="D11641" s="422" t="s">
        <v>15626</v>
      </c>
      <c r="E11641" s="422" t="s">
        <v>15698</v>
      </c>
      <c r="F11641" s="438">
        <v>46670000</v>
      </c>
      <c r="G11641" s="423">
        <v>2023</v>
      </c>
      <c r="H11641" s="424">
        <f>VLOOKUP(G11641,[3]잔가율!$F$3:$G$33,2,FALSE)</f>
        <v>0.81</v>
      </c>
      <c r="I11641" s="434">
        <f t="shared" si="181"/>
        <v>37802700</v>
      </c>
    </row>
    <row r="11642" spans="1:9">
      <c r="A11642" s="421">
        <v>11641</v>
      </c>
      <c r="B11642" s="422" t="s">
        <v>15043</v>
      </c>
      <c r="C11642" s="422" t="s">
        <v>11561</v>
      </c>
      <c r="D11642" s="422" t="s">
        <v>15626</v>
      </c>
      <c r="E11642" s="422" t="s">
        <v>15699</v>
      </c>
      <c r="F11642" s="438">
        <v>39720000</v>
      </c>
      <c r="G11642" s="423">
        <v>2023</v>
      </c>
      <c r="H11642" s="424">
        <f>VLOOKUP(G11642,[3]잔가율!$F$3:$G$33,2,FALSE)</f>
        <v>0.81</v>
      </c>
      <c r="I11642" s="434">
        <f t="shared" si="181"/>
        <v>32173200</v>
      </c>
    </row>
    <row r="11643" spans="1:9">
      <c r="A11643" s="421">
        <v>11642</v>
      </c>
      <c r="B11643" s="422" t="s">
        <v>15043</v>
      </c>
      <c r="C11643" s="422" t="s">
        <v>11561</v>
      </c>
      <c r="D11643" s="422" t="s">
        <v>15626</v>
      </c>
      <c r="E11643" s="422" t="s">
        <v>15700</v>
      </c>
      <c r="F11643" s="438">
        <v>49590000</v>
      </c>
      <c r="G11643" s="423">
        <v>2023</v>
      </c>
      <c r="H11643" s="424">
        <f>VLOOKUP(G11643,[3]잔가율!$F$3:$G$33,2,FALSE)</f>
        <v>0.81</v>
      </c>
      <c r="I11643" s="434">
        <f t="shared" si="181"/>
        <v>40167900</v>
      </c>
    </row>
    <row r="11644" spans="1:9">
      <c r="A11644" s="421">
        <v>11643</v>
      </c>
      <c r="B11644" s="422" t="s">
        <v>15043</v>
      </c>
      <c r="C11644" s="422" t="s">
        <v>11561</v>
      </c>
      <c r="D11644" s="422" t="s">
        <v>15626</v>
      </c>
      <c r="E11644" s="422" t="s">
        <v>15701</v>
      </c>
      <c r="F11644" s="438">
        <v>45100000</v>
      </c>
      <c r="G11644" s="423">
        <v>2023</v>
      </c>
      <c r="H11644" s="424">
        <f>VLOOKUP(G11644,[3]잔가율!$F$3:$G$33,2,FALSE)</f>
        <v>0.81</v>
      </c>
      <c r="I11644" s="434">
        <f t="shared" si="181"/>
        <v>36531000</v>
      </c>
    </row>
    <row r="11645" spans="1:9">
      <c r="A11645" s="421">
        <v>11644</v>
      </c>
      <c r="B11645" s="422" t="s">
        <v>15043</v>
      </c>
      <c r="C11645" s="422" t="s">
        <v>11561</v>
      </c>
      <c r="D11645" s="422" t="s">
        <v>15626</v>
      </c>
      <c r="E11645" s="422" t="s">
        <v>15702</v>
      </c>
      <c r="F11645" s="438">
        <v>36190000</v>
      </c>
      <c r="G11645" s="423">
        <v>2023</v>
      </c>
      <c r="H11645" s="424">
        <f>VLOOKUP(G11645,[3]잔가율!$F$3:$G$33,2,FALSE)</f>
        <v>0.81</v>
      </c>
      <c r="I11645" s="434">
        <f t="shared" si="181"/>
        <v>29313900</v>
      </c>
    </row>
    <row r="11646" spans="1:9">
      <c r="A11646" s="421">
        <v>11645</v>
      </c>
      <c r="B11646" s="426" t="s">
        <v>15043</v>
      </c>
      <c r="C11646" s="426" t="s">
        <v>11561</v>
      </c>
      <c r="D11646" s="426" t="s">
        <v>15626</v>
      </c>
      <c r="E11646" s="426" t="s">
        <v>15703</v>
      </c>
      <c r="F11646" s="441">
        <v>30590000</v>
      </c>
      <c r="G11646" s="423">
        <v>2023</v>
      </c>
      <c r="H11646" s="424">
        <f>VLOOKUP(G11646,[3]잔가율!$F$3:$G$33,2,FALSE)</f>
        <v>0.81</v>
      </c>
      <c r="I11646" s="434">
        <f t="shared" si="181"/>
        <v>24777900</v>
      </c>
    </row>
    <row r="11647" spans="1:9">
      <c r="A11647" s="421">
        <v>11646</v>
      </c>
      <c r="B11647" s="422" t="s">
        <v>15043</v>
      </c>
      <c r="C11647" s="422" t="s">
        <v>11561</v>
      </c>
      <c r="D11647" s="422" t="s">
        <v>15626</v>
      </c>
      <c r="E11647" s="422" t="s">
        <v>15704</v>
      </c>
      <c r="F11647" s="438">
        <v>36190000</v>
      </c>
      <c r="G11647" s="423">
        <v>2023</v>
      </c>
      <c r="H11647" s="424">
        <f>VLOOKUP(G11647,[3]잔가율!$F$3:$G$33,2,FALSE)</f>
        <v>0.81</v>
      </c>
      <c r="I11647" s="434">
        <f t="shared" si="181"/>
        <v>29313900</v>
      </c>
    </row>
    <row r="11648" spans="1:9">
      <c r="A11648" s="421">
        <v>11647</v>
      </c>
      <c r="B11648" s="422" t="s">
        <v>15043</v>
      </c>
      <c r="C11648" s="422" t="s">
        <v>11561</v>
      </c>
      <c r="D11648" s="422" t="s">
        <v>15626</v>
      </c>
      <c r="E11648" s="422" t="s">
        <v>15705</v>
      </c>
      <c r="F11648" s="438">
        <v>30450000</v>
      </c>
      <c r="G11648" s="423">
        <v>2023</v>
      </c>
      <c r="H11648" s="424">
        <f>VLOOKUP(G11648,[3]잔가율!$F$3:$G$33,2,FALSE)</f>
        <v>0.81</v>
      </c>
      <c r="I11648" s="434">
        <f t="shared" si="181"/>
        <v>24664500</v>
      </c>
    </row>
    <row r="11649" spans="1:9">
      <c r="A11649" s="421">
        <v>11648</v>
      </c>
      <c r="B11649" s="422" t="s">
        <v>15043</v>
      </c>
      <c r="C11649" s="422" t="s">
        <v>11561</v>
      </c>
      <c r="D11649" s="422" t="s">
        <v>15626</v>
      </c>
      <c r="E11649" s="422" t="s">
        <v>15706</v>
      </c>
      <c r="F11649" s="438">
        <v>38780000</v>
      </c>
      <c r="G11649" s="423">
        <v>2023</v>
      </c>
      <c r="H11649" s="424">
        <f>VLOOKUP(G11649,[3]잔가율!$F$3:$G$33,2,FALSE)</f>
        <v>0.81</v>
      </c>
      <c r="I11649" s="434">
        <f t="shared" si="181"/>
        <v>31411800</v>
      </c>
    </row>
    <row r="11650" spans="1:9">
      <c r="A11650" s="421">
        <v>11649</v>
      </c>
      <c r="B11650" s="422" t="s">
        <v>15043</v>
      </c>
      <c r="C11650" s="422" t="s">
        <v>11561</v>
      </c>
      <c r="D11650" s="422" t="s">
        <v>15626</v>
      </c>
      <c r="E11650" s="422" t="s">
        <v>15707</v>
      </c>
      <c r="F11650" s="438">
        <v>31790000</v>
      </c>
      <c r="G11650" s="423">
        <v>2023</v>
      </c>
      <c r="H11650" s="424">
        <f>VLOOKUP(G11650,[3]잔가율!$F$3:$G$33,2,FALSE)</f>
        <v>0.81</v>
      </c>
      <c r="I11650" s="434">
        <f t="shared" ref="I11650:I11713" si="182">ROUNDDOWN(F11650*H11650,0)</f>
        <v>25749900</v>
      </c>
    </row>
    <row r="11651" spans="1:9">
      <c r="A11651" s="421">
        <v>11650</v>
      </c>
      <c r="B11651" s="422" t="s">
        <v>15043</v>
      </c>
      <c r="C11651" s="422" t="s">
        <v>11561</v>
      </c>
      <c r="D11651" s="422" t="s">
        <v>15626</v>
      </c>
      <c r="E11651" s="422" t="s">
        <v>15708</v>
      </c>
      <c r="F11651" s="438">
        <v>46270000</v>
      </c>
      <c r="G11651" s="423">
        <v>2023</v>
      </c>
      <c r="H11651" s="424">
        <f>VLOOKUP(G11651,[3]잔가율!$F$3:$G$33,2,FALSE)</f>
        <v>0.81</v>
      </c>
      <c r="I11651" s="434">
        <f t="shared" si="182"/>
        <v>37478700</v>
      </c>
    </row>
    <row r="11652" spans="1:9">
      <c r="A11652" s="421">
        <v>11651</v>
      </c>
      <c r="B11652" s="422" t="s">
        <v>15043</v>
      </c>
      <c r="C11652" s="422" t="s">
        <v>11561</v>
      </c>
      <c r="D11652" s="422" t="s">
        <v>15626</v>
      </c>
      <c r="E11652" s="422" t="s">
        <v>15709</v>
      </c>
      <c r="F11652" s="438">
        <v>39590000</v>
      </c>
      <c r="G11652" s="423">
        <v>2023</v>
      </c>
      <c r="H11652" s="424">
        <f>VLOOKUP(G11652,[3]잔가율!$F$3:$G$33,2,FALSE)</f>
        <v>0.81</v>
      </c>
      <c r="I11652" s="434">
        <f t="shared" si="182"/>
        <v>32067900</v>
      </c>
    </row>
    <row r="11653" spans="1:9">
      <c r="A11653" s="421">
        <v>11652</v>
      </c>
      <c r="B11653" s="422" t="s">
        <v>15043</v>
      </c>
      <c r="C11653" s="422" t="s">
        <v>11561</v>
      </c>
      <c r="D11653" s="422" t="s">
        <v>15626</v>
      </c>
      <c r="E11653" s="422" t="s">
        <v>15710</v>
      </c>
      <c r="F11653" s="438">
        <v>45320000</v>
      </c>
      <c r="G11653" s="423">
        <v>2023</v>
      </c>
      <c r="H11653" s="424">
        <f>VLOOKUP(G11653,[3]잔가율!$F$3:$G$33,2,FALSE)</f>
        <v>0.81</v>
      </c>
      <c r="I11653" s="434">
        <f t="shared" si="182"/>
        <v>36709200</v>
      </c>
    </row>
    <row r="11654" spans="1:9">
      <c r="A11654" s="421">
        <v>11653</v>
      </c>
      <c r="B11654" s="422" t="s">
        <v>15043</v>
      </c>
      <c r="C11654" s="422" t="s">
        <v>11561</v>
      </c>
      <c r="D11654" s="422" t="s">
        <v>15626</v>
      </c>
      <c r="E11654" s="422" t="s">
        <v>15711</v>
      </c>
      <c r="F11654" s="438">
        <v>44590000</v>
      </c>
      <c r="G11654" s="423">
        <v>2023</v>
      </c>
      <c r="H11654" s="424">
        <f>VLOOKUP(G11654,[3]잔가율!$F$3:$G$33,2,FALSE)</f>
        <v>0.81</v>
      </c>
      <c r="I11654" s="434">
        <f t="shared" si="182"/>
        <v>36117900</v>
      </c>
    </row>
    <row r="11655" spans="1:9">
      <c r="A11655" s="421">
        <v>11654</v>
      </c>
      <c r="B11655" s="422" t="s">
        <v>15043</v>
      </c>
      <c r="C11655" s="422" t="s">
        <v>11561</v>
      </c>
      <c r="D11655" s="422" t="s">
        <v>15626</v>
      </c>
      <c r="E11655" s="422" t="s">
        <v>15712</v>
      </c>
      <c r="F11655" s="438">
        <v>38590000</v>
      </c>
      <c r="G11655" s="423">
        <v>2023</v>
      </c>
      <c r="H11655" s="424">
        <f>VLOOKUP(G11655,[3]잔가율!$F$3:$G$33,2,FALSE)</f>
        <v>0.81</v>
      </c>
      <c r="I11655" s="434">
        <f t="shared" si="182"/>
        <v>31257900</v>
      </c>
    </row>
    <row r="11656" spans="1:9">
      <c r="A11656" s="421">
        <v>11655</v>
      </c>
      <c r="B11656" s="422" t="s">
        <v>15043</v>
      </c>
      <c r="C11656" s="422" t="s">
        <v>11561</v>
      </c>
      <c r="D11656" s="422" t="s">
        <v>15626</v>
      </c>
      <c r="E11656" s="422" t="s">
        <v>15713</v>
      </c>
      <c r="F11656" s="438">
        <v>37570000</v>
      </c>
      <c r="G11656" s="423">
        <v>2023</v>
      </c>
      <c r="H11656" s="424">
        <f>VLOOKUP(G11656,[3]잔가율!$F$3:$G$33,2,FALSE)</f>
        <v>0.81</v>
      </c>
      <c r="I11656" s="434">
        <f t="shared" si="182"/>
        <v>30431700</v>
      </c>
    </row>
    <row r="11657" spans="1:9">
      <c r="A11657" s="421">
        <v>11656</v>
      </c>
      <c r="B11657" s="422" t="s">
        <v>15043</v>
      </c>
      <c r="C11657" s="422" t="s">
        <v>11561</v>
      </c>
      <c r="D11657" s="422" t="s">
        <v>15626</v>
      </c>
      <c r="E11657" s="422" t="s">
        <v>15714</v>
      </c>
      <c r="F11657" s="438">
        <v>49430000</v>
      </c>
      <c r="G11657" s="423">
        <v>2023</v>
      </c>
      <c r="H11657" s="424">
        <f>VLOOKUP(G11657,[3]잔가율!$F$3:$G$33,2,FALSE)</f>
        <v>0.81</v>
      </c>
      <c r="I11657" s="434">
        <f t="shared" si="182"/>
        <v>40038300</v>
      </c>
    </row>
    <row r="11658" spans="1:9">
      <c r="A11658" s="421">
        <v>11657</v>
      </c>
      <c r="B11658" s="422" t="s">
        <v>15043</v>
      </c>
      <c r="C11658" s="422" t="s">
        <v>11561</v>
      </c>
      <c r="D11658" s="422" t="s">
        <v>15626</v>
      </c>
      <c r="E11658" s="422" t="s">
        <v>15715</v>
      </c>
      <c r="F11658" s="438">
        <v>49450000</v>
      </c>
      <c r="G11658" s="423">
        <v>2023</v>
      </c>
      <c r="H11658" s="424">
        <f>VLOOKUP(G11658,[3]잔가율!$F$3:$G$33,2,FALSE)</f>
        <v>0.81</v>
      </c>
      <c r="I11658" s="434">
        <f t="shared" si="182"/>
        <v>40054500</v>
      </c>
    </row>
    <row r="11659" spans="1:9">
      <c r="A11659" s="421">
        <v>11658</v>
      </c>
      <c r="B11659" s="422" t="s">
        <v>15043</v>
      </c>
      <c r="C11659" s="422" t="s">
        <v>11561</v>
      </c>
      <c r="D11659" s="422" t="s">
        <v>15626</v>
      </c>
      <c r="E11659" s="422" t="s">
        <v>15716</v>
      </c>
      <c r="F11659" s="438">
        <v>42340000</v>
      </c>
      <c r="G11659" s="423">
        <v>2023</v>
      </c>
      <c r="H11659" s="424">
        <f>VLOOKUP(G11659,[3]잔가율!$F$3:$G$33,2,FALSE)</f>
        <v>0.81</v>
      </c>
      <c r="I11659" s="434">
        <f t="shared" si="182"/>
        <v>34295400</v>
      </c>
    </row>
    <row r="11660" spans="1:9">
      <c r="A11660" s="421">
        <v>11659</v>
      </c>
      <c r="B11660" s="422" t="s">
        <v>15043</v>
      </c>
      <c r="C11660" s="422" t="s">
        <v>11561</v>
      </c>
      <c r="D11660" s="422" t="s">
        <v>15626</v>
      </c>
      <c r="E11660" s="422" t="s">
        <v>15717</v>
      </c>
      <c r="F11660" s="438">
        <v>46050000</v>
      </c>
      <c r="G11660" s="423">
        <v>2023</v>
      </c>
      <c r="H11660" s="424">
        <f>VLOOKUP(G11660,[3]잔가율!$F$3:$G$33,2,FALSE)</f>
        <v>0.81</v>
      </c>
      <c r="I11660" s="434">
        <f t="shared" si="182"/>
        <v>37300500</v>
      </c>
    </row>
    <row r="11661" spans="1:9">
      <c r="A11661" s="421">
        <v>11660</v>
      </c>
      <c r="B11661" s="422" t="s">
        <v>15043</v>
      </c>
      <c r="C11661" s="422" t="s">
        <v>11561</v>
      </c>
      <c r="D11661" s="422" t="s">
        <v>15626</v>
      </c>
      <c r="E11661" s="422" t="s">
        <v>15718</v>
      </c>
      <c r="F11661" s="438">
        <v>46730000</v>
      </c>
      <c r="G11661" s="423">
        <v>2023</v>
      </c>
      <c r="H11661" s="424">
        <f>VLOOKUP(G11661,[3]잔가율!$F$3:$G$33,2,FALSE)</f>
        <v>0.81</v>
      </c>
      <c r="I11661" s="434">
        <f t="shared" si="182"/>
        <v>37851300</v>
      </c>
    </row>
    <row r="11662" spans="1:9">
      <c r="A11662" s="421">
        <v>11661</v>
      </c>
      <c r="B11662" s="422" t="s">
        <v>15043</v>
      </c>
      <c r="C11662" s="422" t="s">
        <v>11561</v>
      </c>
      <c r="D11662" s="422" t="s">
        <v>15626</v>
      </c>
      <c r="E11662" s="422" t="s">
        <v>15719</v>
      </c>
      <c r="F11662" s="438">
        <v>49400000</v>
      </c>
      <c r="G11662" s="423">
        <v>2023</v>
      </c>
      <c r="H11662" s="424">
        <f>VLOOKUP(G11662,[3]잔가율!$F$3:$G$33,2,FALSE)</f>
        <v>0.81</v>
      </c>
      <c r="I11662" s="434">
        <f t="shared" si="182"/>
        <v>40014000</v>
      </c>
    </row>
    <row r="11663" spans="1:9">
      <c r="A11663" s="421">
        <v>11662</v>
      </c>
      <c r="B11663" s="422" t="s">
        <v>15043</v>
      </c>
      <c r="C11663" s="422" t="s">
        <v>11561</v>
      </c>
      <c r="D11663" s="422" t="s">
        <v>15626</v>
      </c>
      <c r="E11663" s="422" t="s">
        <v>15720</v>
      </c>
      <c r="F11663" s="438">
        <v>32560000</v>
      </c>
      <c r="G11663" s="423">
        <v>2023</v>
      </c>
      <c r="H11663" s="424">
        <f>VLOOKUP(G11663,[3]잔가율!$F$3:$G$33,2,FALSE)</f>
        <v>0.81</v>
      </c>
      <c r="I11663" s="434">
        <f t="shared" si="182"/>
        <v>26373600</v>
      </c>
    </row>
    <row r="11664" spans="1:9">
      <c r="A11664" s="421">
        <v>11663</v>
      </c>
      <c r="B11664" s="422" t="s">
        <v>15043</v>
      </c>
      <c r="C11664" s="422" t="s">
        <v>11561</v>
      </c>
      <c r="D11664" s="422" t="s">
        <v>15626</v>
      </c>
      <c r="E11664" s="422" t="s">
        <v>15721</v>
      </c>
      <c r="F11664" s="438">
        <v>34310000</v>
      </c>
      <c r="G11664" s="423">
        <v>2023</v>
      </c>
      <c r="H11664" s="424">
        <f>VLOOKUP(G11664,[3]잔가율!$F$3:$G$33,2,FALSE)</f>
        <v>0.81</v>
      </c>
      <c r="I11664" s="434">
        <f t="shared" si="182"/>
        <v>27791100</v>
      </c>
    </row>
    <row r="11665" spans="1:9">
      <c r="A11665" s="421">
        <v>11664</v>
      </c>
      <c r="B11665" s="422" t="s">
        <v>15043</v>
      </c>
      <c r="C11665" s="422" t="s">
        <v>11561</v>
      </c>
      <c r="D11665" s="422" t="s">
        <v>15626</v>
      </c>
      <c r="E11665" s="422" t="s">
        <v>15722</v>
      </c>
      <c r="F11665" s="438">
        <v>35820000</v>
      </c>
      <c r="G11665" s="423">
        <v>2023</v>
      </c>
      <c r="H11665" s="424">
        <f>VLOOKUP(G11665,[3]잔가율!$F$3:$G$33,2,FALSE)</f>
        <v>0.81</v>
      </c>
      <c r="I11665" s="434">
        <f t="shared" si="182"/>
        <v>29014200</v>
      </c>
    </row>
    <row r="11666" spans="1:9">
      <c r="A11666" s="421">
        <v>11665</v>
      </c>
      <c r="B11666" s="422" t="s">
        <v>15043</v>
      </c>
      <c r="C11666" s="422" t="s">
        <v>11561</v>
      </c>
      <c r="D11666" s="422" t="s">
        <v>15626</v>
      </c>
      <c r="E11666" s="422" t="s">
        <v>15723</v>
      </c>
      <c r="F11666" s="438">
        <v>38650000</v>
      </c>
      <c r="G11666" s="423">
        <v>2023</v>
      </c>
      <c r="H11666" s="424">
        <f>VLOOKUP(G11666,[3]잔가율!$F$3:$G$33,2,FALSE)</f>
        <v>0.81</v>
      </c>
      <c r="I11666" s="434">
        <f t="shared" si="182"/>
        <v>31306500</v>
      </c>
    </row>
    <row r="11667" spans="1:9">
      <c r="A11667" s="421">
        <v>11666</v>
      </c>
      <c r="B11667" s="422" t="s">
        <v>15043</v>
      </c>
      <c r="C11667" s="422" t="s">
        <v>11561</v>
      </c>
      <c r="D11667" s="422" t="s">
        <v>15626</v>
      </c>
      <c r="E11667" s="422" t="s">
        <v>15724</v>
      </c>
      <c r="F11667" s="438">
        <v>45830000</v>
      </c>
      <c r="G11667" s="423">
        <v>2023</v>
      </c>
      <c r="H11667" s="424">
        <f>VLOOKUP(G11667,[3]잔가율!$F$3:$G$33,2,FALSE)</f>
        <v>0.81</v>
      </c>
      <c r="I11667" s="434">
        <f t="shared" si="182"/>
        <v>37122300</v>
      </c>
    </row>
    <row r="11668" spans="1:9">
      <c r="A11668" s="421">
        <v>11667</v>
      </c>
      <c r="B11668" s="422" t="s">
        <v>15043</v>
      </c>
      <c r="C11668" s="422" t="s">
        <v>11561</v>
      </c>
      <c r="D11668" s="422" t="s">
        <v>15626</v>
      </c>
      <c r="E11668" s="422" t="s">
        <v>15725</v>
      </c>
      <c r="F11668" s="438">
        <v>46280000</v>
      </c>
      <c r="G11668" s="423">
        <v>2023</v>
      </c>
      <c r="H11668" s="424">
        <f>VLOOKUP(G11668,[3]잔가율!$F$3:$G$33,2,FALSE)</f>
        <v>0.81</v>
      </c>
      <c r="I11668" s="434">
        <f t="shared" si="182"/>
        <v>37486800</v>
      </c>
    </row>
    <row r="11669" spans="1:9">
      <c r="A11669" s="421">
        <v>11668</v>
      </c>
      <c r="B11669" s="422" t="s">
        <v>15043</v>
      </c>
      <c r="C11669" s="422" t="s">
        <v>11561</v>
      </c>
      <c r="D11669" s="422" t="s">
        <v>15626</v>
      </c>
      <c r="E11669" s="422" t="s">
        <v>15726</v>
      </c>
      <c r="F11669" s="438">
        <v>45860000</v>
      </c>
      <c r="G11669" s="423">
        <v>2023</v>
      </c>
      <c r="H11669" s="424">
        <f>VLOOKUP(G11669,[3]잔가율!$F$3:$G$33,2,FALSE)</f>
        <v>0.81</v>
      </c>
      <c r="I11669" s="434">
        <f t="shared" si="182"/>
        <v>37146600</v>
      </c>
    </row>
    <row r="11670" spans="1:9">
      <c r="A11670" s="421">
        <v>11669</v>
      </c>
      <c r="B11670" s="422" t="s">
        <v>15043</v>
      </c>
      <c r="C11670" s="422" t="s">
        <v>11561</v>
      </c>
      <c r="D11670" s="422" t="s">
        <v>15626</v>
      </c>
      <c r="E11670" s="422" t="s">
        <v>15727</v>
      </c>
      <c r="F11670" s="438">
        <v>49360000</v>
      </c>
      <c r="G11670" s="423">
        <v>2023</v>
      </c>
      <c r="H11670" s="424">
        <f>VLOOKUP(G11670,[3]잔가율!$F$3:$G$33,2,FALSE)</f>
        <v>0.81</v>
      </c>
      <c r="I11670" s="434">
        <f t="shared" si="182"/>
        <v>39981600</v>
      </c>
    </row>
    <row r="11671" spans="1:9">
      <c r="A11671" s="421">
        <v>11670</v>
      </c>
      <c r="B11671" s="422" t="s">
        <v>15043</v>
      </c>
      <c r="C11671" s="422" t="s">
        <v>11561</v>
      </c>
      <c r="D11671" s="422" t="s">
        <v>15626</v>
      </c>
      <c r="E11671" s="422" t="s">
        <v>15728</v>
      </c>
      <c r="F11671" s="438">
        <v>48640000</v>
      </c>
      <c r="G11671" s="423">
        <v>2023</v>
      </c>
      <c r="H11671" s="424">
        <f>VLOOKUP(G11671,[3]잔가율!$F$3:$G$33,2,FALSE)</f>
        <v>0.81</v>
      </c>
      <c r="I11671" s="434">
        <f t="shared" si="182"/>
        <v>39398400</v>
      </c>
    </row>
    <row r="11672" spans="1:9">
      <c r="A11672" s="421">
        <v>11671</v>
      </c>
      <c r="B11672" s="422" t="s">
        <v>15043</v>
      </c>
      <c r="C11672" s="422" t="s">
        <v>11561</v>
      </c>
      <c r="D11672" s="422" t="s">
        <v>15626</v>
      </c>
      <c r="E11672" s="422" t="s">
        <v>15729</v>
      </c>
      <c r="F11672" s="438">
        <v>49950000</v>
      </c>
      <c r="G11672" s="423">
        <v>2023</v>
      </c>
      <c r="H11672" s="424">
        <f>VLOOKUP(G11672,[3]잔가율!$F$3:$G$33,2,FALSE)</f>
        <v>0.81</v>
      </c>
      <c r="I11672" s="434">
        <f t="shared" si="182"/>
        <v>40459500</v>
      </c>
    </row>
    <row r="11673" spans="1:9">
      <c r="A11673" s="421">
        <v>11672</v>
      </c>
      <c r="B11673" s="422" t="s">
        <v>15043</v>
      </c>
      <c r="C11673" s="422" t="s">
        <v>11561</v>
      </c>
      <c r="D11673" s="422" t="s">
        <v>15626</v>
      </c>
      <c r="E11673" s="422" t="s">
        <v>15730</v>
      </c>
      <c r="F11673" s="438">
        <v>31680000</v>
      </c>
      <c r="G11673" s="423">
        <v>2023</v>
      </c>
      <c r="H11673" s="424">
        <f>VLOOKUP(G11673,[3]잔가율!$F$3:$G$33,2,FALSE)</f>
        <v>0.81</v>
      </c>
      <c r="I11673" s="434">
        <f t="shared" si="182"/>
        <v>25660800</v>
      </c>
    </row>
    <row r="11674" spans="1:9">
      <c r="A11674" s="421">
        <v>11673</v>
      </c>
      <c r="B11674" s="422" t="s">
        <v>15043</v>
      </c>
      <c r="C11674" s="422" t="s">
        <v>11561</v>
      </c>
      <c r="D11674" s="422" t="s">
        <v>15626</v>
      </c>
      <c r="E11674" s="422" t="s">
        <v>15731</v>
      </c>
      <c r="F11674" s="438">
        <v>33540000</v>
      </c>
      <c r="G11674" s="423">
        <v>2023</v>
      </c>
      <c r="H11674" s="424">
        <f>VLOOKUP(G11674,[3]잔가율!$F$3:$G$33,2,FALSE)</f>
        <v>0.81</v>
      </c>
      <c r="I11674" s="434">
        <f t="shared" si="182"/>
        <v>27167400</v>
      </c>
    </row>
    <row r="11675" spans="1:9">
      <c r="A11675" s="421">
        <v>11674</v>
      </c>
      <c r="B11675" s="422" t="s">
        <v>15043</v>
      </c>
      <c r="C11675" s="422" t="s">
        <v>11561</v>
      </c>
      <c r="D11675" s="422" t="s">
        <v>15626</v>
      </c>
      <c r="E11675" s="422" t="s">
        <v>15732</v>
      </c>
      <c r="F11675" s="438">
        <v>35190000</v>
      </c>
      <c r="G11675" s="423">
        <v>2023</v>
      </c>
      <c r="H11675" s="424">
        <f>VLOOKUP(G11675,[3]잔가율!$F$3:$G$33,2,FALSE)</f>
        <v>0.81</v>
      </c>
      <c r="I11675" s="434">
        <f t="shared" si="182"/>
        <v>28503900</v>
      </c>
    </row>
    <row r="11676" spans="1:9">
      <c r="A11676" s="421">
        <v>11675</v>
      </c>
      <c r="B11676" s="422" t="s">
        <v>15043</v>
      </c>
      <c r="C11676" s="422" t="s">
        <v>11561</v>
      </c>
      <c r="D11676" s="422" t="s">
        <v>15626</v>
      </c>
      <c r="E11676" s="422" t="s">
        <v>15733</v>
      </c>
      <c r="F11676" s="438">
        <v>33370000</v>
      </c>
      <c r="G11676" s="423">
        <v>2023</v>
      </c>
      <c r="H11676" s="424">
        <f>VLOOKUP(G11676,[3]잔가율!$F$3:$G$33,2,FALSE)</f>
        <v>0.81</v>
      </c>
      <c r="I11676" s="434">
        <f t="shared" si="182"/>
        <v>27029700</v>
      </c>
    </row>
    <row r="11677" spans="1:9">
      <c r="A11677" s="421">
        <v>11676</v>
      </c>
      <c r="B11677" s="422" t="s">
        <v>15043</v>
      </c>
      <c r="C11677" s="422" t="s">
        <v>11561</v>
      </c>
      <c r="D11677" s="422" t="s">
        <v>15626</v>
      </c>
      <c r="E11677" s="422" t="s">
        <v>15734</v>
      </c>
      <c r="F11677" s="438">
        <v>34730000</v>
      </c>
      <c r="G11677" s="423">
        <v>2023</v>
      </c>
      <c r="H11677" s="424">
        <f>VLOOKUP(G11677,[3]잔가율!$F$3:$G$33,2,FALSE)</f>
        <v>0.81</v>
      </c>
      <c r="I11677" s="434">
        <f t="shared" si="182"/>
        <v>28131300</v>
      </c>
    </row>
    <row r="11678" spans="1:9">
      <c r="A11678" s="421">
        <v>11677</v>
      </c>
      <c r="B11678" s="422" t="s">
        <v>15043</v>
      </c>
      <c r="C11678" s="422" t="s">
        <v>11561</v>
      </c>
      <c r="D11678" s="422" t="s">
        <v>15626</v>
      </c>
      <c r="E11678" s="422" t="s">
        <v>15735</v>
      </c>
      <c r="F11678" s="438">
        <v>36390000</v>
      </c>
      <c r="G11678" s="423">
        <v>2023</v>
      </c>
      <c r="H11678" s="424">
        <f>VLOOKUP(G11678,[3]잔가율!$F$3:$G$33,2,FALSE)</f>
        <v>0.81</v>
      </c>
      <c r="I11678" s="434">
        <f t="shared" si="182"/>
        <v>29475900</v>
      </c>
    </row>
    <row r="11679" spans="1:9">
      <c r="A11679" s="421">
        <v>11678</v>
      </c>
      <c r="B11679" s="422" t="s">
        <v>15043</v>
      </c>
      <c r="C11679" s="422" t="s">
        <v>11561</v>
      </c>
      <c r="D11679" s="422" t="s">
        <v>15736</v>
      </c>
      <c r="E11679" s="422" t="s">
        <v>15737</v>
      </c>
      <c r="F11679" s="438">
        <v>43110000</v>
      </c>
      <c r="G11679" s="423">
        <v>2023</v>
      </c>
      <c r="H11679" s="424">
        <f>VLOOKUP(G11679,[3]잔가율!$F$3:$G$33,2,FALSE)</f>
        <v>0.81</v>
      </c>
      <c r="I11679" s="434">
        <f t="shared" si="182"/>
        <v>34919100</v>
      </c>
    </row>
    <row r="11680" spans="1:9">
      <c r="A11680" s="421">
        <v>11679</v>
      </c>
      <c r="B11680" s="422" t="s">
        <v>15043</v>
      </c>
      <c r="C11680" s="422" t="s">
        <v>11561</v>
      </c>
      <c r="D11680" s="422" t="s">
        <v>15736</v>
      </c>
      <c r="E11680" s="422" t="s">
        <v>15738</v>
      </c>
      <c r="F11680" s="438">
        <v>45700000</v>
      </c>
      <c r="G11680" s="423">
        <v>2023</v>
      </c>
      <c r="H11680" s="424">
        <f>VLOOKUP(G11680,[3]잔가율!$F$3:$G$33,2,FALSE)</f>
        <v>0.81</v>
      </c>
      <c r="I11680" s="434">
        <f t="shared" si="182"/>
        <v>37017000</v>
      </c>
    </row>
    <row r="11681" spans="1:9">
      <c r="A11681" s="421">
        <v>11680</v>
      </c>
      <c r="B11681" s="422" t="s">
        <v>15043</v>
      </c>
      <c r="C11681" s="422" t="s">
        <v>11561</v>
      </c>
      <c r="D11681" s="422" t="s">
        <v>15736</v>
      </c>
      <c r="E11681" s="422" t="s">
        <v>15739</v>
      </c>
      <c r="F11681" s="438">
        <v>42000000</v>
      </c>
      <c r="G11681" s="423">
        <v>2023</v>
      </c>
      <c r="H11681" s="424">
        <f>VLOOKUP(G11681,[3]잔가율!$F$3:$G$33,2,FALSE)</f>
        <v>0.81</v>
      </c>
      <c r="I11681" s="434">
        <f t="shared" si="182"/>
        <v>34020000</v>
      </c>
    </row>
    <row r="11682" spans="1:9">
      <c r="A11682" s="421">
        <v>11681</v>
      </c>
      <c r="B11682" s="422" t="s">
        <v>15043</v>
      </c>
      <c r="C11682" s="422" t="s">
        <v>11561</v>
      </c>
      <c r="D11682" s="422" t="s">
        <v>15736</v>
      </c>
      <c r="E11682" s="422" t="s">
        <v>15740</v>
      </c>
      <c r="F11682" s="438">
        <v>42090000</v>
      </c>
      <c r="G11682" s="423">
        <v>2023</v>
      </c>
      <c r="H11682" s="424">
        <f>VLOOKUP(G11682,[3]잔가율!$F$3:$G$33,2,FALSE)</f>
        <v>0.81</v>
      </c>
      <c r="I11682" s="434">
        <f t="shared" si="182"/>
        <v>34092900</v>
      </c>
    </row>
    <row r="11683" spans="1:9">
      <c r="A11683" s="421">
        <v>11682</v>
      </c>
      <c r="B11683" s="422" t="s">
        <v>15043</v>
      </c>
      <c r="C11683" s="422" t="s">
        <v>11561</v>
      </c>
      <c r="D11683" s="422" t="s">
        <v>15736</v>
      </c>
      <c r="E11683" s="422" t="s">
        <v>15741</v>
      </c>
      <c r="F11683" s="438">
        <v>45580000</v>
      </c>
      <c r="G11683" s="423">
        <v>2023</v>
      </c>
      <c r="H11683" s="424">
        <f>VLOOKUP(G11683,[3]잔가율!$F$3:$G$33,2,FALSE)</f>
        <v>0.81</v>
      </c>
      <c r="I11683" s="434">
        <f t="shared" si="182"/>
        <v>36919800</v>
      </c>
    </row>
    <row r="11684" spans="1:9">
      <c r="A11684" s="421">
        <v>11683</v>
      </c>
      <c r="B11684" s="422" t="s">
        <v>15043</v>
      </c>
      <c r="C11684" s="422" t="s">
        <v>11561</v>
      </c>
      <c r="D11684" s="422" t="s">
        <v>15736</v>
      </c>
      <c r="E11684" s="422" t="s">
        <v>15742</v>
      </c>
      <c r="F11684" s="438">
        <v>44290000</v>
      </c>
      <c r="G11684" s="423">
        <v>2023</v>
      </c>
      <c r="H11684" s="424">
        <f>VLOOKUP(G11684,[3]잔가율!$F$3:$G$33,2,FALSE)</f>
        <v>0.81</v>
      </c>
      <c r="I11684" s="434">
        <f t="shared" si="182"/>
        <v>35874900</v>
      </c>
    </row>
    <row r="11685" spans="1:9">
      <c r="A11685" s="421">
        <v>11684</v>
      </c>
      <c r="B11685" s="422" t="s">
        <v>15043</v>
      </c>
      <c r="C11685" s="422" t="s">
        <v>11561</v>
      </c>
      <c r="D11685" s="422" t="s">
        <v>15736</v>
      </c>
      <c r="E11685" s="422" t="s">
        <v>15743</v>
      </c>
      <c r="F11685" s="438">
        <v>46900000</v>
      </c>
      <c r="G11685" s="423">
        <v>2023</v>
      </c>
      <c r="H11685" s="424">
        <f>VLOOKUP(G11685,[3]잔가율!$F$3:$G$33,2,FALSE)</f>
        <v>0.81</v>
      </c>
      <c r="I11685" s="434">
        <f t="shared" si="182"/>
        <v>37989000</v>
      </c>
    </row>
    <row r="11686" spans="1:9">
      <c r="A11686" s="421">
        <v>11685</v>
      </c>
      <c r="B11686" s="422" t="s">
        <v>15043</v>
      </c>
      <c r="C11686" s="422" t="s">
        <v>11561</v>
      </c>
      <c r="D11686" s="422" t="s">
        <v>15736</v>
      </c>
      <c r="E11686" s="422" t="s">
        <v>15744</v>
      </c>
      <c r="F11686" s="438">
        <v>43440000</v>
      </c>
      <c r="G11686" s="423">
        <v>2023</v>
      </c>
      <c r="H11686" s="424">
        <f>VLOOKUP(G11686,[3]잔가율!$F$3:$G$33,2,FALSE)</f>
        <v>0.81</v>
      </c>
      <c r="I11686" s="434">
        <f t="shared" si="182"/>
        <v>35186400</v>
      </c>
    </row>
    <row r="11687" spans="1:9">
      <c r="A11687" s="421">
        <v>11686</v>
      </c>
      <c r="B11687" s="426" t="s">
        <v>15043</v>
      </c>
      <c r="C11687" s="426" t="s">
        <v>11561</v>
      </c>
      <c r="D11687" s="426" t="s">
        <v>15745</v>
      </c>
      <c r="E11687" s="426" t="s">
        <v>15746</v>
      </c>
      <c r="F11687" s="441">
        <v>47310000</v>
      </c>
      <c r="G11687" s="423">
        <v>2023</v>
      </c>
      <c r="H11687" s="424">
        <f>VLOOKUP(G11687,[3]잔가율!$F$3:$G$33,2,FALSE)</f>
        <v>0.81</v>
      </c>
      <c r="I11687" s="434">
        <f t="shared" si="182"/>
        <v>38321100</v>
      </c>
    </row>
    <row r="11688" spans="1:9">
      <c r="A11688" s="421">
        <v>11687</v>
      </c>
      <c r="B11688" s="426" t="s">
        <v>15043</v>
      </c>
      <c r="C11688" s="426" t="s">
        <v>11561</v>
      </c>
      <c r="D11688" s="426" t="s">
        <v>15745</v>
      </c>
      <c r="E11688" s="426" t="s">
        <v>15747</v>
      </c>
      <c r="F11688" s="441">
        <v>42300000</v>
      </c>
      <c r="G11688" s="423">
        <v>2023</v>
      </c>
      <c r="H11688" s="424">
        <f>VLOOKUP(G11688,[3]잔가율!$F$3:$G$33,2,FALSE)</f>
        <v>0.81</v>
      </c>
      <c r="I11688" s="434">
        <f t="shared" si="182"/>
        <v>34263000</v>
      </c>
    </row>
    <row r="11689" spans="1:9">
      <c r="A11689" s="421">
        <v>11688</v>
      </c>
      <c r="B11689" s="426" t="s">
        <v>15043</v>
      </c>
      <c r="C11689" s="426" t="s">
        <v>11561</v>
      </c>
      <c r="D11689" s="426" t="s">
        <v>15745</v>
      </c>
      <c r="E11689" s="426" t="s">
        <v>15748</v>
      </c>
      <c r="F11689" s="441">
        <v>31440000</v>
      </c>
      <c r="G11689" s="423">
        <v>2023</v>
      </c>
      <c r="H11689" s="424">
        <f>VLOOKUP(G11689,[3]잔가율!$F$3:$G$33,2,FALSE)</f>
        <v>0.81</v>
      </c>
      <c r="I11689" s="434">
        <f t="shared" si="182"/>
        <v>25466400</v>
      </c>
    </row>
    <row r="11690" spans="1:9">
      <c r="A11690" s="421">
        <v>11689</v>
      </c>
      <c r="B11690" s="422" t="s">
        <v>15043</v>
      </c>
      <c r="C11690" s="422" t="s">
        <v>11561</v>
      </c>
      <c r="D11690" s="422" t="s">
        <v>15745</v>
      </c>
      <c r="E11690" s="422" t="s">
        <v>15749</v>
      </c>
      <c r="F11690" s="438">
        <v>29690000</v>
      </c>
      <c r="G11690" s="423">
        <v>2023</v>
      </c>
      <c r="H11690" s="424">
        <f>VLOOKUP(G11690,[3]잔가율!$F$3:$G$33,2,FALSE)</f>
        <v>0.81</v>
      </c>
      <c r="I11690" s="434">
        <f t="shared" si="182"/>
        <v>24048900</v>
      </c>
    </row>
    <row r="11691" spans="1:9">
      <c r="A11691" s="421">
        <v>11690</v>
      </c>
      <c r="B11691" s="426" t="s">
        <v>15043</v>
      </c>
      <c r="C11691" s="426" t="s">
        <v>11561</v>
      </c>
      <c r="D11691" s="426" t="s">
        <v>15745</v>
      </c>
      <c r="E11691" s="426" t="s">
        <v>15750</v>
      </c>
      <c r="F11691" s="441">
        <v>28230000</v>
      </c>
      <c r="G11691" s="423">
        <v>2023</v>
      </c>
      <c r="H11691" s="424">
        <f>VLOOKUP(G11691,[3]잔가율!$F$3:$G$33,2,FALSE)</f>
        <v>0.81</v>
      </c>
      <c r="I11691" s="434">
        <f t="shared" si="182"/>
        <v>22866300</v>
      </c>
    </row>
    <row r="11692" spans="1:9">
      <c r="A11692" s="421">
        <v>11691</v>
      </c>
      <c r="B11692" s="422" t="s">
        <v>15043</v>
      </c>
      <c r="C11692" s="422" t="s">
        <v>11561</v>
      </c>
      <c r="D11692" s="422" t="s">
        <v>15745</v>
      </c>
      <c r="E11692" s="422" t="s">
        <v>15751</v>
      </c>
      <c r="F11692" s="438">
        <v>31740000</v>
      </c>
      <c r="G11692" s="423">
        <v>2023</v>
      </c>
      <c r="H11692" s="424">
        <f>VLOOKUP(G11692,[3]잔가율!$F$3:$G$33,2,FALSE)</f>
        <v>0.81</v>
      </c>
      <c r="I11692" s="434">
        <f t="shared" si="182"/>
        <v>25709400</v>
      </c>
    </row>
    <row r="11693" spans="1:9">
      <c r="A11693" s="421">
        <v>11692</v>
      </c>
      <c r="B11693" s="422" t="s">
        <v>15043</v>
      </c>
      <c r="C11693" s="422" t="s">
        <v>11561</v>
      </c>
      <c r="D11693" s="422" t="s">
        <v>15745</v>
      </c>
      <c r="E11693" s="422" t="s">
        <v>15752</v>
      </c>
      <c r="F11693" s="438">
        <v>31790000</v>
      </c>
      <c r="G11693" s="423">
        <v>2023</v>
      </c>
      <c r="H11693" s="424">
        <f>VLOOKUP(G11693,[3]잔가율!$F$3:$G$33,2,FALSE)</f>
        <v>0.81</v>
      </c>
      <c r="I11693" s="434">
        <f t="shared" si="182"/>
        <v>25749900</v>
      </c>
    </row>
    <row r="11694" spans="1:9">
      <c r="A11694" s="421">
        <v>11693</v>
      </c>
      <c r="B11694" s="422" t="s">
        <v>15043</v>
      </c>
      <c r="C11694" s="422" t="s">
        <v>11561</v>
      </c>
      <c r="D11694" s="422" t="s">
        <v>15745</v>
      </c>
      <c r="E11694" s="422" t="s">
        <v>15753</v>
      </c>
      <c r="F11694" s="438">
        <v>33130000</v>
      </c>
      <c r="G11694" s="423">
        <v>2023</v>
      </c>
      <c r="H11694" s="424">
        <f>VLOOKUP(G11694,[3]잔가율!$F$3:$G$33,2,FALSE)</f>
        <v>0.81</v>
      </c>
      <c r="I11694" s="434">
        <f t="shared" si="182"/>
        <v>26835300</v>
      </c>
    </row>
    <row r="11695" spans="1:9">
      <c r="A11695" s="421">
        <v>11694</v>
      </c>
      <c r="B11695" s="426" t="s">
        <v>15043</v>
      </c>
      <c r="C11695" s="426" t="s">
        <v>11561</v>
      </c>
      <c r="D11695" s="426" t="s">
        <v>15745</v>
      </c>
      <c r="E11695" s="426" t="s">
        <v>15754</v>
      </c>
      <c r="F11695" s="441">
        <v>30310000</v>
      </c>
      <c r="G11695" s="423">
        <v>2023</v>
      </c>
      <c r="H11695" s="424">
        <f>VLOOKUP(G11695,[3]잔가율!$F$3:$G$33,2,FALSE)</f>
        <v>0.81</v>
      </c>
      <c r="I11695" s="434">
        <f t="shared" si="182"/>
        <v>24551100</v>
      </c>
    </row>
    <row r="11696" spans="1:9">
      <c r="A11696" s="421">
        <v>11695</v>
      </c>
      <c r="B11696" s="426" t="s">
        <v>15043</v>
      </c>
      <c r="C11696" s="426" t="s">
        <v>11561</v>
      </c>
      <c r="D11696" s="426" t="s">
        <v>15745</v>
      </c>
      <c r="E11696" s="426" t="s">
        <v>15755</v>
      </c>
      <c r="F11696" s="441">
        <v>30480000</v>
      </c>
      <c r="G11696" s="423">
        <v>2023</v>
      </c>
      <c r="H11696" s="424">
        <f>VLOOKUP(G11696,[3]잔가율!$F$3:$G$33,2,FALSE)</f>
        <v>0.81</v>
      </c>
      <c r="I11696" s="434">
        <f t="shared" si="182"/>
        <v>24688800</v>
      </c>
    </row>
    <row r="11697" spans="1:9">
      <c r="A11697" s="421">
        <v>11696</v>
      </c>
      <c r="B11697" s="426" t="s">
        <v>15043</v>
      </c>
      <c r="C11697" s="426" t="s">
        <v>11561</v>
      </c>
      <c r="D11697" s="426" t="s">
        <v>15745</v>
      </c>
      <c r="E11697" s="426" t="s">
        <v>15756</v>
      </c>
      <c r="F11697" s="441">
        <v>31450000</v>
      </c>
      <c r="G11697" s="423">
        <v>2023</v>
      </c>
      <c r="H11697" s="424">
        <f>VLOOKUP(G11697,[3]잔가율!$F$3:$G$33,2,FALSE)</f>
        <v>0.81</v>
      </c>
      <c r="I11697" s="434">
        <f t="shared" si="182"/>
        <v>25474500</v>
      </c>
    </row>
    <row r="11698" spans="1:9">
      <c r="A11698" s="421">
        <v>11697</v>
      </c>
      <c r="B11698" s="426" t="s">
        <v>15043</v>
      </c>
      <c r="C11698" s="426" t="s">
        <v>11561</v>
      </c>
      <c r="D11698" s="426" t="s">
        <v>15745</v>
      </c>
      <c r="E11698" s="426" t="s">
        <v>15757</v>
      </c>
      <c r="F11698" s="441">
        <v>27260000</v>
      </c>
      <c r="G11698" s="423">
        <v>2023</v>
      </c>
      <c r="H11698" s="424">
        <f>VLOOKUP(G11698,[3]잔가율!$F$3:$G$33,2,FALSE)</f>
        <v>0.81</v>
      </c>
      <c r="I11698" s="434">
        <f t="shared" si="182"/>
        <v>22080600</v>
      </c>
    </row>
    <row r="11699" spans="1:9">
      <c r="A11699" s="421">
        <v>11698</v>
      </c>
      <c r="B11699" s="422" t="s">
        <v>15043</v>
      </c>
      <c r="C11699" s="422" t="s">
        <v>11561</v>
      </c>
      <c r="D11699" s="422" t="s">
        <v>15745</v>
      </c>
      <c r="E11699" s="422" t="s">
        <v>15758</v>
      </c>
      <c r="F11699" s="438">
        <v>31450000</v>
      </c>
      <c r="G11699" s="423">
        <v>2023</v>
      </c>
      <c r="H11699" s="424">
        <f>VLOOKUP(G11699,[3]잔가율!$F$3:$G$33,2,FALSE)</f>
        <v>0.81</v>
      </c>
      <c r="I11699" s="434">
        <f t="shared" si="182"/>
        <v>25474500</v>
      </c>
    </row>
    <row r="11700" spans="1:9">
      <c r="A11700" s="421">
        <v>11699</v>
      </c>
      <c r="B11700" s="422" t="s">
        <v>15043</v>
      </c>
      <c r="C11700" s="422" t="s">
        <v>11561</v>
      </c>
      <c r="D11700" s="422" t="s">
        <v>15745</v>
      </c>
      <c r="E11700" s="422" t="s">
        <v>15759</v>
      </c>
      <c r="F11700" s="438">
        <v>31450000</v>
      </c>
      <c r="G11700" s="423">
        <v>2023</v>
      </c>
      <c r="H11700" s="424">
        <f>VLOOKUP(G11700,[3]잔가율!$F$3:$G$33,2,FALSE)</f>
        <v>0.81</v>
      </c>
      <c r="I11700" s="434">
        <f t="shared" si="182"/>
        <v>25474500</v>
      </c>
    </row>
    <row r="11701" spans="1:9">
      <c r="A11701" s="421">
        <v>11700</v>
      </c>
      <c r="B11701" s="426" t="s">
        <v>15043</v>
      </c>
      <c r="C11701" s="426" t="s">
        <v>11561</v>
      </c>
      <c r="D11701" s="426" t="s">
        <v>15745</v>
      </c>
      <c r="E11701" s="426" t="s">
        <v>15760</v>
      </c>
      <c r="F11701" s="441">
        <v>30020000</v>
      </c>
      <c r="G11701" s="423">
        <v>2023</v>
      </c>
      <c r="H11701" s="424">
        <f>VLOOKUP(G11701,[3]잔가율!$F$3:$G$33,2,FALSE)</f>
        <v>0.81</v>
      </c>
      <c r="I11701" s="434">
        <f t="shared" si="182"/>
        <v>24316200</v>
      </c>
    </row>
    <row r="11702" spans="1:9">
      <c r="A11702" s="421">
        <v>11701</v>
      </c>
      <c r="B11702" s="422" t="s">
        <v>15043</v>
      </c>
      <c r="C11702" s="422" t="s">
        <v>11561</v>
      </c>
      <c r="D11702" s="422" t="s">
        <v>15745</v>
      </c>
      <c r="E11702" s="422" t="s">
        <v>15761</v>
      </c>
      <c r="F11702" s="438">
        <v>26310000</v>
      </c>
      <c r="G11702" s="423">
        <v>2023</v>
      </c>
      <c r="H11702" s="424">
        <f>VLOOKUP(G11702,[3]잔가율!$F$3:$G$33,2,FALSE)</f>
        <v>0.81</v>
      </c>
      <c r="I11702" s="434">
        <f t="shared" si="182"/>
        <v>21311100</v>
      </c>
    </row>
    <row r="11703" spans="1:9">
      <c r="A11703" s="421">
        <v>11702</v>
      </c>
      <c r="B11703" s="422" t="s">
        <v>15043</v>
      </c>
      <c r="C11703" s="422" t="s">
        <v>11561</v>
      </c>
      <c r="D11703" s="422" t="s">
        <v>15745</v>
      </c>
      <c r="E11703" s="422" t="s">
        <v>15762</v>
      </c>
      <c r="F11703" s="438">
        <v>26870000</v>
      </c>
      <c r="G11703" s="423">
        <v>2023</v>
      </c>
      <c r="H11703" s="424">
        <f>VLOOKUP(G11703,[3]잔가율!$F$3:$G$33,2,FALSE)</f>
        <v>0.81</v>
      </c>
      <c r="I11703" s="434">
        <f t="shared" si="182"/>
        <v>21764700</v>
      </c>
    </row>
    <row r="11704" spans="1:9">
      <c r="A11704" s="421">
        <v>11703</v>
      </c>
      <c r="B11704" s="426" t="s">
        <v>15043</v>
      </c>
      <c r="C11704" s="426" t="s">
        <v>11561</v>
      </c>
      <c r="D11704" s="426" t="s">
        <v>15745</v>
      </c>
      <c r="E11704" s="426" t="s">
        <v>15763</v>
      </c>
      <c r="F11704" s="441">
        <v>29510000</v>
      </c>
      <c r="G11704" s="423">
        <v>2023</v>
      </c>
      <c r="H11704" s="424">
        <f>VLOOKUP(G11704,[3]잔가율!$F$3:$G$33,2,FALSE)</f>
        <v>0.81</v>
      </c>
      <c r="I11704" s="434">
        <f t="shared" si="182"/>
        <v>23903100</v>
      </c>
    </row>
    <row r="11705" spans="1:9">
      <c r="A11705" s="421">
        <v>11704</v>
      </c>
      <c r="B11705" s="422" t="s">
        <v>15043</v>
      </c>
      <c r="C11705" s="422" t="s">
        <v>11561</v>
      </c>
      <c r="D11705" s="422" t="s">
        <v>15745</v>
      </c>
      <c r="E11705" s="422" t="s">
        <v>15764</v>
      </c>
      <c r="F11705" s="438">
        <v>31950000</v>
      </c>
      <c r="G11705" s="423">
        <v>2023</v>
      </c>
      <c r="H11705" s="424">
        <f>VLOOKUP(G11705,[3]잔가율!$F$3:$G$33,2,FALSE)</f>
        <v>0.81</v>
      </c>
      <c r="I11705" s="434">
        <f t="shared" si="182"/>
        <v>25879500</v>
      </c>
    </row>
    <row r="11706" spans="1:9">
      <c r="A11706" s="421">
        <v>11705</v>
      </c>
      <c r="B11706" s="426" t="s">
        <v>15043</v>
      </c>
      <c r="C11706" s="426" t="s">
        <v>11561</v>
      </c>
      <c r="D11706" s="426" t="s">
        <v>15745</v>
      </c>
      <c r="E11706" s="426" t="s">
        <v>15765</v>
      </c>
      <c r="F11706" s="441">
        <v>30020000</v>
      </c>
      <c r="G11706" s="423">
        <v>2023</v>
      </c>
      <c r="H11706" s="424">
        <f>VLOOKUP(G11706,[3]잔가율!$F$3:$G$33,2,FALSE)</f>
        <v>0.81</v>
      </c>
      <c r="I11706" s="434">
        <f t="shared" si="182"/>
        <v>24316200</v>
      </c>
    </row>
    <row r="11707" spans="1:9">
      <c r="A11707" s="421">
        <v>11706</v>
      </c>
      <c r="B11707" s="426" t="s">
        <v>15043</v>
      </c>
      <c r="C11707" s="426" t="s">
        <v>11561</v>
      </c>
      <c r="D11707" s="426" t="s">
        <v>15745</v>
      </c>
      <c r="E11707" s="426" t="s">
        <v>15766</v>
      </c>
      <c r="F11707" s="441">
        <v>30560000</v>
      </c>
      <c r="G11707" s="423">
        <v>2023</v>
      </c>
      <c r="H11707" s="424">
        <f>VLOOKUP(G11707,[3]잔가율!$F$3:$G$33,2,FALSE)</f>
        <v>0.81</v>
      </c>
      <c r="I11707" s="434">
        <f t="shared" si="182"/>
        <v>24753600</v>
      </c>
    </row>
    <row r="11708" spans="1:9">
      <c r="A11708" s="421">
        <v>11707</v>
      </c>
      <c r="B11708" s="422" t="s">
        <v>15043</v>
      </c>
      <c r="C11708" s="422" t="s">
        <v>11561</v>
      </c>
      <c r="D11708" s="422" t="s">
        <v>15745</v>
      </c>
      <c r="E11708" s="422" t="s">
        <v>15767</v>
      </c>
      <c r="F11708" s="438">
        <v>27950000</v>
      </c>
      <c r="G11708" s="423">
        <v>2023</v>
      </c>
      <c r="H11708" s="424">
        <f>VLOOKUP(G11708,[3]잔가율!$F$3:$G$33,2,FALSE)</f>
        <v>0.81</v>
      </c>
      <c r="I11708" s="434">
        <f t="shared" si="182"/>
        <v>22639500</v>
      </c>
    </row>
    <row r="11709" spans="1:9">
      <c r="A11709" s="421">
        <v>11708</v>
      </c>
      <c r="B11709" s="422" t="s">
        <v>15043</v>
      </c>
      <c r="C11709" s="422" t="s">
        <v>11561</v>
      </c>
      <c r="D11709" s="422" t="s">
        <v>15745</v>
      </c>
      <c r="E11709" s="422" t="s">
        <v>15768</v>
      </c>
      <c r="F11709" s="438">
        <v>24810000</v>
      </c>
      <c r="G11709" s="423">
        <v>2023</v>
      </c>
      <c r="H11709" s="424">
        <f>VLOOKUP(G11709,[3]잔가율!$F$3:$G$33,2,FALSE)</f>
        <v>0.81</v>
      </c>
      <c r="I11709" s="434">
        <f t="shared" si="182"/>
        <v>20096100</v>
      </c>
    </row>
    <row r="11710" spans="1:9">
      <c r="A11710" s="421">
        <v>11709</v>
      </c>
      <c r="B11710" s="422" t="s">
        <v>15043</v>
      </c>
      <c r="C11710" s="422" t="s">
        <v>11561</v>
      </c>
      <c r="D11710" s="422" t="s">
        <v>15745</v>
      </c>
      <c r="E11710" s="422" t="s">
        <v>15769</v>
      </c>
      <c r="F11710" s="438">
        <v>28370000</v>
      </c>
      <c r="G11710" s="423">
        <v>2023</v>
      </c>
      <c r="H11710" s="424">
        <f>VLOOKUP(G11710,[3]잔가율!$F$3:$G$33,2,FALSE)</f>
        <v>0.81</v>
      </c>
      <c r="I11710" s="434">
        <f t="shared" si="182"/>
        <v>22979700</v>
      </c>
    </row>
    <row r="11711" spans="1:9">
      <c r="A11711" s="421">
        <v>11710</v>
      </c>
      <c r="B11711" s="422" t="s">
        <v>15043</v>
      </c>
      <c r="C11711" s="422" t="s">
        <v>11561</v>
      </c>
      <c r="D11711" s="422" t="s">
        <v>15745</v>
      </c>
      <c r="E11711" s="422" t="s">
        <v>15770</v>
      </c>
      <c r="F11711" s="438">
        <v>28180000</v>
      </c>
      <c r="G11711" s="423">
        <v>2023</v>
      </c>
      <c r="H11711" s="424">
        <f>VLOOKUP(G11711,[3]잔가율!$F$3:$G$33,2,FALSE)</f>
        <v>0.81</v>
      </c>
      <c r="I11711" s="434">
        <f t="shared" si="182"/>
        <v>22825800</v>
      </c>
    </row>
    <row r="11712" spans="1:9">
      <c r="A11712" s="421">
        <v>11711</v>
      </c>
      <c r="B11712" s="422" t="s">
        <v>15043</v>
      </c>
      <c r="C11712" s="422" t="s">
        <v>11561</v>
      </c>
      <c r="D11712" s="422" t="s">
        <v>15745</v>
      </c>
      <c r="E11712" s="422" t="s">
        <v>15771</v>
      </c>
      <c r="F11712" s="438">
        <v>23900000</v>
      </c>
      <c r="G11712" s="423">
        <v>2023</v>
      </c>
      <c r="H11712" s="424">
        <f>VLOOKUP(G11712,[3]잔가율!$F$3:$G$33,2,FALSE)</f>
        <v>0.81</v>
      </c>
      <c r="I11712" s="434">
        <f t="shared" si="182"/>
        <v>19359000</v>
      </c>
    </row>
    <row r="11713" spans="1:9">
      <c r="A11713" s="421">
        <v>11712</v>
      </c>
      <c r="B11713" s="422" t="s">
        <v>15043</v>
      </c>
      <c r="C11713" s="422" t="s">
        <v>11561</v>
      </c>
      <c r="D11713" s="422" t="s">
        <v>15745</v>
      </c>
      <c r="E11713" s="422" t="s">
        <v>15772</v>
      </c>
      <c r="F11713" s="438">
        <v>25450000</v>
      </c>
      <c r="G11713" s="423">
        <v>2023</v>
      </c>
      <c r="H11713" s="424">
        <f>VLOOKUP(G11713,[3]잔가율!$F$3:$G$33,2,FALSE)</f>
        <v>0.81</v>
      </c>
      <c r="I11713" s="434">
        <f t="shared" si="182"/>
        <v>20614500</v>
      </c>
    </row>
    <row r="11714" spans="1:9">
      <c r="A11714" s="421">
        <v>11713</v>
      </c>
      <c r="B11714" s="422" t="s">
        <v>15043</v>
      </c>
      <c r="C11714" s="422" t="s">
        <v>11561</v>
      </c>
      <c r="D11714" s="422" t="s">
        <v>15745</v>
      </c>
      <c r="E11714" s="422" t="s">
        <v>15773</v>
      </c>
      <c r="F11714" s="438">
        <v>28370000</v>
      </c>
      <c r="G11714" s="423">
        <v>2023</v>
      </c>
      <c r="H11714" s="424">
        <f>VLOOKUP(G11714,[3]잔가율!$F$3:$G$33,2,FALSE)</f>
        <v>0.81</v>
      </c>
      <c r="I11714" s="434">
        <f t="shared" ref="I11714:I11758" si="183">ROUNDDOWN(F11714*H11714,0)</f>
        <v>22979700</v>
      </c>
    </row>
    <row r="11715" spans="1:9">
      <c r="A11715" s="421">
        <v>11714</v>
      </c>
      <c r="B11715" s="422" t="s">
        <v>15043</v>
      </c>
      <c r="C11715" s="422" t="s">
        <v>11561</v>
      </c>
      <c r="D11715" s="422" t="s">
        <v>15774</v>
      </c>
      <c r="E11715" s="422" t="s">
        <v>15775</v>
      </c>
      <c r="F11715" s="438">
        <v>60600000</v>
      </c>
      <c r="G11715" s="423">
        <v>2023</v>
      </c>
      <c r="H11715" s="424">
        <f>VLOOKUP(G11715,[3]잔가율!$F$3:$G$33,2,FALSE)</f>
        <v>0.81</v>
      </c>
      <c r="I11715" s="434">
        <f t="shared" si="183"/>
        <v>49086000</v>
      </c>
    </row>
    <row r="11716" spans="1:9">
      <c r="A11716" s="421">
        <v>11715</v>
      </c>
      <c r="B11716" s="422" t="s">
        <v>15043</v>
      </c>
      <c r="C11716" s="422" t="s">
        <v>11561</v>
      </c>
      <c r="D11716" s="422" t="s">
        <v>15774</v>
      </c>
      <c r="E11716" s="422" t="s">
        <v>15776</v>
      </c>
      <c r="F11716" s="438">
        <v>49910000</v>
      </c>
      <c r="G11716" s="423">
        <v>2023</v>
      </c>
      <c r="H11716" s="424">
        <f>VLOOKUP(G11716,[3]잔가율!$F$3:$G$33,2,FALSE)</f>
        <v>0.81</v>
      </c>
      <c r="I11716" s="434">
        <f t="shared" si="183"/>
        <v>40427100</v>
      </c>
    </row>
    <row r="11717" spans="1:9">
      <c r="A11717" s="421">
        <v>11716</v>
      </c>
      <c r="B11717" s="313" t="s">
        <v>15889</v>
      </c>
      <c r="C11717" s="313" t="s">
        <v>11561</v>
      </c>
      <c r="D11717" s="313" t="s">
        <v>15777</v>
      </c>
      <c r="E11717" s="422" t="s">
        <v>15778</v>
      </c>
      <c r="F11717" s="440">
        <v>185000000</v>
      </c>
      <c r="G11717" s="423">
        <v>2023</v>
      </c>
      <c r="H11717" s="424">
        <f>VLOOKUP(G11717,[3]잔가율!$F$3:$G$33,2,FALSE)</f>
        <v>0.81</v>
      </c>
      <c r="I11717" s="434">
        <f t="shared" si="183"/>
        <v>149850000</v>
      </c>
    </row>
    <row r="11718" spans="1:9">
      <c r="A11718" s="421">
        <v>11717</v>
      </c>
      <c r="B11718" s="313" t="s">
        <v>15889</v>
      </c>
      <c r="C11718" s="426" t="s">
        <v>11561</v>
      </c>
      <c r="D11718" s="426" t="s">
        <v>15777</v>
      </c>
      <c r="E11718" s="426" t="s">
        <v>15779</v>
      </c>
      <c r="F11718" s="442">
        <v>188630000</v>
      </c>
      <c r="G11718" s="423">
        <v>2023</v>
      </c>
      <c r="H11718" s="424">
        <f>VLOOKUP(G11718,[3]잔가율!$F$3:$G$33,2,FALSE)</f>
        <v>0.81</v>
      </c>
      <c r="I11718" s="434">
        <f t="shared" si="183"/>
        <v>152790300</v>
      </c>
    </row>
    <row r="11719" spans="1:9">
      <c r="A11719" s="421">
        <v>11718</v>
      </c>
      <c r="B11719" s="422" t="s">
        <v>15043</v>
      </c>
      <c r="C11719" s="422" t="s">
        <v>11561</v>
      </c>
      <c r="D11719" s="422" t="s">
        <v>15780</v>
      </c>
      <c r="E11719" s="422" t="s">
        <v>15781</v>
      </c>
      <c r="F11719" s="438">
        <v>75150000</v>
      </c>
      <c r="G11719" s="423">
        <v>2023</v>
      </c>
      <c r="H11719" s="424">
        <f>VLOOKUP(G11719,[3]잔가율!$F$3:$G$33,2,FALSE)</f>
        <v>0.81</v>
      </c>
      <c r="I11719" s="434">
        <f t="shared" si="183"/>
        <v>60871500</v>
      </c>
    </row>
    <row r="11720" spans="1:9">
      <c r="A11720" s="421">
        <v>11719</v>
      </c>
      <c r="B11720" s="426" t="s">
        <v>15043</v>
      </c>
      <c r="C11720" s="426" t="s">
        <v>11561</v>
      </c>
      <c r="D11720" s="426" t="s">
        <v>15782</v>
      </c>
      <c r="E11720" s="426" t="s">
        <v>15783</v>
      </c>
      <c r="F11720" s="441">
        <v>51020000</v>
      </c>
      <c r="G11720" s="423">
        <v>2023</v>
      </c>
      <c r="H11720" s="424">
        <f>VLOOKUP(G11720,[3]잔가율!$F$3:$G$33,2,FALSE)</f>
        <v>0.81</v>
      </c>
      <c r="I11720" s="434">
        <f t="shared" si="183"/>
        <v>41326200</v>
      </c>
    </row>
    <row r="11721" spans="1:9">
      <c r="A11721" s="421">
        <v>11720</v>
      </c>
      <c r="B11721" s="426" t="s">
        <v>15043</v>
      </c>
      <c r="C11721" s="426" t="s">
        <v>11561</v>
      </c>
      <c r="D11721" s="426" t="s">
        <v>15782</v>
      </c>
      <c r="E11721" s="426" t="s">
        <v>15784</v>
      </c>
      <c r="F11721" s="441">
        <v>52910000</v>
      </c>
      <c r="G11721" s="423">
        <v>2023</v>
      </c>
      <c r="H11721" s="424">
        <f>VLOOKUP(G11721,[3]잔가율!$F$3:$G$33,2,FALSE)</f>
        <v>0.81</v>
      </c>
      <c r="I11721" s="434">
        <f t="shared" si="183"/>
        <v>42857100</v>
      </c>
    </row>
    <row r="11722" spans="1:9">
      <c r="A11722" s="421">
        <v>11721</v>
      </c>
      <c r="B11722" s="426" t="s">
        <v>15043</v>
      </c>
      <c r="C11722" s="426" t="s">
        <v>11561</v>
      </c>
      <c r="D11722" s="426" t="s">
        <v>15785</v>
      </c>
      <c r="E11722" s="426" t="s">
        <v>15786</v>
      </c>
      <c r="F11722" s="441">
        <v>47230000</v>
      </c>
      <c r="G11722" s="423">
        <v>2023</v>
      </c>
      <c r="H11722" s="424">
        <f>VLOOKUP(G11722,[3]잔가율!$F$3:$G$33,2,FALSE)</f>
        <v>0.81</v>
      </c>
      <c r="I11722" s="434">
        <f t="shared" si="183"/>
        <v>38256300</v>
      </c>
    </row>
    <row r="11723" spans="1:9">
      <c r="A11723" s="421">
        <v>11722</v>
      </c>
      <c r="B11723" s="422" t="s">
        <v>15043</v>
      </c>
      <c r="C11723" s="422" t="s">
        <v>11561</v>
      </c>
      <c r="D11723" s="422" t="s">
        <v>15785</v>
      </c>
      <c r="E11723" s="422" t="s">
        <v>15787</v>
      </c>
      <c r="F11723" s="438">
        <v>75550000</v>
      </c>
      <c r="G11723" s="423">
        <v>2023</v>
      </c>
      <c r="H11723" s="424">
        <f>VLOOKUP(G11723,[3]잔가율!$F$3:$G$33,2,FALSE)</f>
        <v>0.81</v>
      </c>
      <c r="I11723" s="434">
        <f t="shared" si="183"/>
        <v>61195500</v>
      </c>
    </row>
    <row r="11724" spans="1:9">
      <c r="A11724" s="421">
        <v>11723</v>
      </c>
      <c r="B11724" s="422" t="s">
        <v>15043</v>
      </c>
      <c r="C11724" s="422" t="s">
        <v>11561</v>
      </c>
      <c r="D11724" s="422" t="s">
        <v>15785</v>
      </c>
      <c r="E11724" s="422" t="s">
        <v>15788</v>
      </c>
      <c r="F11724" s="438">
        <v>74880000</v>
      </c>
      <c r="G11724" s="423">
        <v>2023</v>
      </c>
      <c r="H11724" s="424">
        <f>VLOOKUP(G11724,[3]잔가율!$F$3:$G$33,2,FALSE)</f>
        <v>0.81</v>
      </c>
      <c r="I11724" s="434">
        <f t="shared" si="183"/>
        <v>60652800</v>
      </c>
    </row>
    <row r="11725" spans="1:9">
      <c r="A11725" s="421">
        <v>11724</v>
      </c>
      <c r="B11725" s="422" t="s">
        <v>15043</v>
      </c>
      <c r="C11725" s="422" t="s">
        <v>11561</v>
      </c>
      <c r="D11725" s="422" t="s">
        <v>15785</v>
      </c>
      <c r="E11725" s="422" t="s">
        <v>15789</v>
      </c>
      <c r="F11725" s="438">
        <v>61670000</v>
      </c>
      <c r="G11725" s="423">
        <v>2023</v>
      </c>
      <c r="H11725" s="424">
        <f>VLOOKUP(G11725,[3]잔가율!$F$3:$G$33,2,FALSE)</f>
        <v>0.81</v>
      </c>
      <c r="I11725" s="434">
        <f t="shared" si="183"/>
        <v>49952700</v>
      </c>
    </row>
    <row r="11726" spans="1:9">
      <c r="A11726" s="421">
        <v>11725</v>
      </c>
      <c r="B11726" s="422" t="s">
        <v>15043</v>
      </c>
      <c r="C11726" s="422" t="s">
        <v>11561</v>
      </c>
      <c r="D11726" s="422" t="s">
        <v>15785</v>
      </c>
      <c r="E11726" s="422" t="s">
        <v>15790</v>
      </c>
      <c r="F11726" s="438">
        <v>63360000</v>
      </c>
      <c r="G11726" s="423">
        <v>2023</v>
      </c>
      <c r="H11726" s="424">
        <f>VLOOKUP(G11726,[3]잔가율!$F$3:$G$33,2,FALSE)</f>
        <v>0.81</v>
      </c>
      <c r="I11726" s="434">
        <f t="shared" si="183"/>
        <v>51321600</v>
      </c>
    </row>
    <row r="11727" spans="1:9">
      <c r="A11727" s="421">
        <v>11726</v>
      </c>
      <c r="B11727" s="422" t="s">
        <v>15043</v>
      </c>
      <c r="C11727" s="422" t="s">
        <v>11561</v>
      </c>
      <c r="D11727" s="422" t="s">
        <v>15785</v>
      </c>
      <c r="E11727" s="422" t="s">
        <v>15791</v>
      </c>
      <c r="F11727" s="438">
        <v>65040000</v>
      </c>
      <c r="G11727" s="423">
        <v>2023</v>
      </c>
      <c r="H11727" s="424">
        <f>VLOOKUP(G11727,[3]잔가율!$F$3:$G$33,2,FALSE)</f>
        <v>0.81</v>
      </c>
      <c r="I11727" s="434">
        <f t="shared" si="183"/>
        <v>52682400</v>
      </c>
    </row>
    <row r="11728" spans="1:9">
      <c r="A11728" s="421">
        <v>11727</v>
      </c>
      <c r="B11728" s="422" t="s">
        <v>15043</v>
      </c>
      <c r="C11728" s="422" t="s">
        <v>11561</v>
      </c>
      <c r="D11728" s="422" t="s">
        <v>15785</v>
      </c>
      <c r="E11728" s="422" t="s">
        <v>15792</v>
      </c>
      <c r="F11728" s="438">
        <v>66540000</v>
      </c>
      <c r="G11728" s="423">
        <v>2023</v>
      </c>
      <c r="H11728" s="424">
        <f>VLOOKUP(G11728,[3]잔가율!$F$3:$G$33,2,FALSE)</f>
        <v>0.81</v>
      </c>
      <c r="I11728" s="434">
        <f t="shared" si="183"/>
        <v>53897400</v>
      </c>
    </row>
    <row r="11729" spans="1:9">
      <c r="A11729" s="421">
        <v>11728</v>
      </c>
      <c r="B11729" s="422" t="s">
        <v>15043</v>
      </c>
      <c r="C11729" s="422" t="s">
        <v>11561</v>
      </c>
      <c r="D11729" s="422" t="s">
        <v>15785</v>
      </c>
      <c r="E11729" s="422" t="s">
        <v>15793</v>
      </c>
      <c r="F11729" s="438">
        <v>59280000</v>
      </c>
      <c r="G11729" s="423">
        <v>2023</v>
      </c>
      <c r="H11729" s="424">
        <f>VLOOKUP(G11729,[3]잔가율!$F$3:$G$33,2,FALSE)</f>
        <v>0.81</v>
      </c>
      <c r="I11729" s="434">
        <f t="shared" si="183"/>
        <v>48016800</v>
      </c>
    </row>
    <row r="11730" spans="1:9">
      <c r="A11730" s="421">
        <v>11729</v>
      </c>
      <c r="B11730" s="422" t="s">
        <v>15043</v>
      </c>
      <c r="C11730" s="422" t="s">
        <v>11561</v>
      </c>
      <c r="D11730" s="422" t="s">
        <v>15785</v>
      </c>
      <c r="E11730" s="422" t="s">
        <v>15794</v>
      </c>
      <c r="F11730" s="438">
        <v>61340000</v>
      </c>
      <c r="G11730" s="423">
        <v>2023</v>
      </c>
      <c r="H11730" s="424">
        <f>VLOOKUP(G11730,[3]잔가율!$F$3:$G$33,2,FALSE)</f>
        <v>0.81</v>
      </c>
      <c r="I11730" s="434">
        <f t="shared" si="183"/>
        <v>49685400</v>
      </c>
    </row>
    <row r="11731" spans="1:9">
      <c r="A11731" s="421">
        <v>11730</v>
      </c>
      <c r="B11731" s="422" t="s">
        <v>15043</v>
      </c>
      <c r="C11731" s="422" t="s">
        <v>11561</v>
      </c>
      <c r="D11731" s="422" t="s">
        <v>15785</v>
      </c>
      <c r="E11731" s="422" t="s">
        <v>15795</v>
      </c>
      <c r="F11731" s="438">
        <v>63260000</v>
      </c>
      <c r="G11731" s="423">
        <v>2023</v>
      </c>
      <c r="H11731" s="424">
        <f>VLOOKUP(G11731,[3]잔가율!$F$3:$G$33,2,FALSE)</f>
        <v>0.81</v>
      </c>
      <c r="I11731" s="434">
        <f t="shared" si="183"/>
        <v>51240600</v>
      </c>
    </row>
    <row r="11732" spans="1:9">
      <c r="A11732" s="421">
        <v>11731</v>
      </c>
      <c r="B11732" s="313" t="s">
        <v>15890</v>
      </c>
      <c r="C11732" s="426" t="s">
        <v>7712</v>
      </c>
      <c r="D11732" s="426" t="s">
        <v>15796</v>
      </c>
      <c r="E11732" s="426" t="s">
        <v>15797</v>
      </c>
      <c r="F11732" s="442">
        <v>39690000</v>
      </c>
      <c r="G11732" s="423">
        <v>2023</v>
      </c>
      <c r="H11732" s="424">
        <f>VLOOKUP(G11732,[3]잔가율!$H$3:$I$33,2,FALSE)</f>
        <v>0.76100000000000001</v>
      </c>
      <c r="I11732" s="434">
        <f t="shared" si="183"/>
        <v>30204090</v>
      </c>
    </row>
    <row r="11733" spans="1:9">
      <c r="A11733" s="421">
        <v>11732</v>
      </c>
      <c r="B11733" s="313" t="s">
        <v>15890</v>
      </c>
      <c r="C11733" s="425" t="s">
        <v>7712</v>
      </c>
      <c r="D11733" s="425" t="s">
        <v>15798</v>
      </c>
      <c r="E11733" s="425" t="s">
        <v>15799</v>
      </c>
      <c r="F11733" s="444">
        <v>40650000</v>
      </c>
      <c r="G11733" s="423">
        <v>2023</v>
      </c>
      <c r="H11733" s="424">
        <f>VLOOKUP(G11733,[3]잔가율!$H$3:$I$33,2,FALSE)</f>
        <v>0.76100000000000001</v>
      </c>
      <c r="I11733" s="434">
        <f t="shared" si="183"/>
        <v>30934650</v>
      </c>
    </row>
    <row r="11734" spans="1:9">
      <c r="A11734" s="421">
        <v>11733</v>
      </c>
      <c r="B11734" s="313" t="s">
        <v>15890</v>
      </c>
      <c r="C11734" s="426" t="s">
        <v>7712</v>
      </c>
      <c r="D11734" s="426" t="s">
        <v>15798</v>
      </c>
      <c r="E11734" s="426" t="s">
        <v>15800</v>
      </c>
      <c r="F11734" s="442">
        <v>42070000</v>
      </c>
      <c r="G11734" s="423">
        <v>2023</v>
      </c>
      <c r="H11734" s="424">
        <f>VLOOKUP(G11734,[3]잔가율!$H$3:$I$33,2,FALSE)</f>
        <v>0.76100000000000001</v>
      </c>
      <c r="I11734" s="434">
        <f t="shared" si="183"/>
        <v>32015270</v>
      </c>
    </row>
    <row r="11735" spans="1:9">
      <c r="A11735" s="421">
        <v>11734</v>
      </c>
      <c r="B11735" s="313" t="s">
        <v>15890</v>
      </c>
      <c r="C11735" s="425" t="s">
        <v>7712</v>
      </c>
      <c r="D11735" s="425" t="s">
        <v>15801</v>
      </c>
      <c r="E11735" s="425" t="s">
        <v>15802</v>
      </c>
      <c r="F11735" s="444">
        <v>41050000</v>
      </c>
      <c r="G11735" s="423">
        <v>2023</v>
      </c>
      <c r="H11735" s="424">
        <f>VLOOKUP(G11735,[3]잔가율!$H$3:$I$33,2,FALSE)</f>
        <v>0.76100000000000001</v>
      </c>
      <c r="I11735" s="434">
        <f t="shared" si="183"/>
        <v>31239050</v>
      </c>
    </row>
    <row r="11736" spans="1:9">
      <c r="A11736" s="421">
        <v>11735</v>
      </c>
      <c r="B11736" s="313" t="s">
        <v>15890</v>
      </c>
      <c r="C11736" s="426" t="s">
        <v>7712</v>
      </c>
      <c r="D11736" s="426" t="s">
        <v>15801</v>
      </c>
      <c r="E11736" s="426" t="s">
        <v>15803</v>
      </c>
      <c r="F11736" s="442">
        <v>42700000</v>
      </c>
      <c r="G11736" s="423">
        <v>2023</v>
      </c>
      <c r="H11736" s="424">
        <f>VLOOKUP(G11736,[3]잔가율!$H$3:$I$33,2,FALSE)</f>
        <v>0.76100000000000001</v>
      </c>
      <c r="I11736" s="434">
        <f t="shared" si="183"/>
        <v>32494700</v>
      </c>
    </row>
    <row r="11737" spans="1:9">
      <c r="A11737" s="421">
        <v>11736</v>
      </c>
      <c r="B11737" s="313" t="s">
        <v>15890</v>
      </c>
      <c r="C11737" s="425" t="s">
        <v>7712</v>
      </c>
      <c r="D11737" s="425" t="s">
        <v>15804</v>
      </c>
      <c r="E11737" s="425" t="s">
        <v>15805</v>
      </c>
      <c r="F11737" s="444">
        <v>40220000</v>
      </c>
      <c r="G11737" s="423">
        <v>2023</v>
      </c>
      <c r="H11737" s="424">
        <f>VLOOKUP(G11737,[3]잔가율!$H$3:$I$33,2,FALSE)</f>
        <v>0.76100000000000001</v>
      </c>
      <c r="I11737" s="434">
        <f t="shared" si="183"/>
        <v>30607420</v>
      </c>
    </row>
    <row r="11738" spans="1:9">
      <c r="A11738" s="421">
        <v>11737</v>
      </c>
      <c r="B11738" s="313" t="s">
        <v>15890</v>
      </c>
      <c r="C11738" s="426" t="s">
        <v>7712</v>
      </c>
      <c r="D11738" s="426" t="s">
        <v>15804</v>
      </c>
      <c r="E11738" s="426" t="s">
        <v>15806</v>
      </c>
      <c r="F11738" s="442">
        <v>41380000</v>
      </c>
      <c r="G11738" s="423">
        <v>2023</v>
      </c>
      <c r="H11738" s="424">
        <f>VLOOKUP(G11738,[3]잔가율!$H$3:$I$33,2,FALSE)</f>
        <v>0.76100000000000001</v>
      </c>
      <c r="I11738" s="434">
        <f t="shared" si="183"/>
        <v>31490180</v>
      </c>
    </row>
    <row r="11739" spans="1:9">
      <c r="A11739" s="421">
        <v>11738</v>
      </c>
      <c r="B11739" s="313" t="s">
        <v>15890</v>
      </c>
      <c r="C11739" s="425" t="s">
        <v>7712</v>
      </c>
      <c r="D11739" s="425" t="s">
        <v>15807</v>
      </c>
      <c r="E11739" s="425" t="s">
        <v>15808</v>
      </c>
      <c r="F11739" s="444">
        <v>40610000</v>
      </c>
      <c r="G11739" s="423">
        <v>2023</v>
      </c>
      <c r="H11739" s="424">
        <f>VLOOKUP(G11739,[3]잔가율!$H$3:$I$33,2,FALSE)</f>
        <v>0.76100000000000001</v>
      </c>
      <c r="I11739" s="434">
        <f t="shared" si="183"/>
        <v>30904210</v>
      </c>
    </row>
    <row r="11740" spans="1:9">
      <c r="A11740" s="421">
        <v>11739</v>
      </c>
      <c r="B11740" s="313" t="s">
        <v>15890</v>
      </c>
      <c r="C11740" s="426" t="s">
        <v>7712</v>
      </c>
      <c r="D11740" s="426" t="s">
        <v>15807</v>
      </c>
      <c r="E11740" s="426" t="s">
        <v>15809</v>
      </c>
      <c r="F11740" s="442">
        <v>41770000</v>
      </c>
      <c r="G11740" s="423">
        <v>2023</v>
      </c>
      <c r="H11740" s="424">
        <f>VLOOKUP(G11740,[3]잔가율!$H$3:$I$33,2,FALSE)</f>
        <v>0.76100000000000001</v>
      </c>
      <c r="I11740" s="434">
        <f t="shared" si="183"/>
        <v>31786970</v>
      </c>
    </row>
    <row r="11741" spans="1:9">
      <c r="A11741" s="421">
        <v>11740</v>
      </c>
      <c r="B11741" s="313" t="s">
        <v>15890</v>
      </c>
      <c r="C11741" s="425" t="s">
        <v>7712</v>
      </c>
      <c r="D11741" s="425" t="s">
        <v>15810</v>
      </c>
      <c r="E11741" s="425" t="s">
        <v>15811</v>
      </c>
      <c r="F11741" s="444">
        <v>41270000</v>
      </c>
      <c r="G11741" s="423">
        <v>2023</v>
      </c>
      <c r="H11741" s="424">
        <f>VLOOKUP(G11741,[3]잔가율!$H$3:$I$33,2,FALSE)</f>
        <v>0.76100000000000001</v>
      </c>
      <c r="I11741" s="434">
        <f t="shared" si="183"/>
        <v>31406470</v>
      </c>
    </row>
    <row r="11742" spans="1:9">
      <c r="A11742" s="421">
        <v>11741</v>
      </c>
      <c r="B11742" s="313" t="s">
        <v>15890</v>
      </c>
      <c r="C11742" s="422" t="s">
        <v>7712</v>
      </c>
      <c r="D11742" s="422" t="s">
        <v>15812</v>
      </c>
      <c r="E11742" s="422" t="s">
        <v>15813</v>
      </c>
      <c r="F11742" s="440">
        <v>37660000</v>
      </c>
      <c r="G11742" s="423">
        <v>2023</v>
      </c>
      <c r="H11742" s="424">
        <f>VLOOKUP(G11742,[3]잔가율!$H$3:$I$33,2,FALSE)</f>
        <v>0.76100000000000001</v>
      </c>
      <c r="I11742" s="434">
        <f t="shared" si="183"/>
        <v>28659260</v>
      </c>
    </row>
    <row r="11743" spans="1:9">
      <c r="A11743" s="421">
        <v>11742</v>
      </c>
      <c r="B11743" s="313" t="s">
        <v>15890</v>
      </c>
      <c r="C11743" s="426" t="s">
        <v>15814</v>
      </c>
      <c r="D11743" s="426" t="s">
        <v>15815</v>
      </c>
      <c r="E11743" s="426" t="s">
        <v>15816</v>
      </c>
      <c r="F11743" s="442">
        <v>19900000</v>
      </c>
      <c r="G11743" s="423">
        <v>2023</v>
      </c>
      <c r="H11743" s="424">
        <f>VLOOKUP(G11743,[3]잔가율!$H$3:$I$33,2,FALSE)</f>
        <v>0.76100000000000001</v>
      </c>
      <c r="I11743" s="434">
        <f t="shared" si="183"/>
        <v>15143900</v>
      </c>
    </row>
    <row r="11744" spans="1:9">
      <c r="A11744" s="421">
        <v>11743</v>
      </c>
      <c r="B11744" s="313" t="s">
        <v>15890</v>
      </c>
      <c r="C11744" s="422" t="s">
        <v>15814</v>
      </c>
      <c r="D11744" s="422" t="s">
        <v>15817</v>
      </c>
      <c r="E11744" s="422" t="s">
        <v>15818</v>
      </c>
      <c r="F11744" s="440">
        <v>15430000</v>
      </c>
      <c r="G11744" s="423">
        <v>2023</v>
      </c>
      <c r="H11744" s="424">
        <f>VLOOKUP(G11744,[3]잔가율!$H$3:$I$33,2,FALSE)</f>
        <v>0.76100000000000001</v>
      </c>
      <c r="I11744" s="434">
        <f t="shared" si="183"/>
        <v>11742230</v>
      </c>
    </row>
    <row r="11745" spans="1:9">
      <c r="A11745" s="421">
        <v>11744</v>
      </c>
      <c r="B11745" s="313" t="s">
        <v>15890</v>
      </c>
      <c r="C11745" s="422" t="s">
        <v>11561</v>
      </c>
      <c r="D11745" s="425" t="s">
        <v>15796</v>
      </c>
      <c r="E11745" s="425" t="s">
        <v>15819</v>
      </c>
      <c r="F11745" s="444">
        <v>39620000</v>
      </c>
      <c r="G11745" s="423">
        <v>2023</v>
      </c>
      <c r="H11745" s="424">
        <f>VLOOKUP(G11745,[3]잔가율!$H$3:$I$33,2,FALSE)</f>
        <v>0.76100000000000001</v>
      </c>
      <c r="I11745" s="434">
        <f t="shared" si="183"/>
        <v>30150820</v>
      </c>
    </row>
    <row r="11746" spans="1:9">
      <c r="A11746" s="421">
        <v>11745</v>
      </c>
      <c r="B11746" s="313" t="s">
        <v>15890</v>
      </c>
      <c r="C11746" s="422" t="s">
        <v>11561</v>
      </c>
      <c r="D11746" s="425" t="s">
        <v>15891</v>
      </c>
      <c r="E11746" s="425" t="s">
        <v>15820</v>
      </c>
      <c r="F11746" s="444">
        <v>38730000</v>
      </c>
      <c r="G11746" s="423">
        <v>2023</v>
      </c>
      <c r="H11746" s="424">
        <f>VLOOKUP(G11746,[3]잔가율!$H$3:$I$33,2,FALSE)</f>
        <v>0.76100000000000001</v>
      </c>
      <c r="I11746" s="434">
        <f t="shared" si="183"/>
        <v>29473530</v>
      </c>
    </row>
    <row r="11747" spans="1:9">
      <c r="A11747" s="421">
        <v>11746</v>
      </c>
      <c r="B11747" s="313" t="s">
        <v>15890</v>
      </c>
      <c r="C11747" s="426" t="s">
        <v>11561</v>
      </c>
      <c r="D11747" s="426" t="s">
        <v>15821</v>
      </c>
      <c r="E11747" s="426" t="s">
        <v>15822</v>
      </c>
      <c r="F11747" s="442">
        <v>39690000</v>
      </c>
      <c r="G11747" s="423">
        <v>2023</v>
      </c>
      <c r="H11747" s="424">
        <f>VLOOKUP(G11747,[3]잔가율!$H$3:$I$33,2,FALSE)</f>
        <v>0.76100000000000001</v>
      </c>
      <c r="I11747" s="434">
        <f t="shared" si="183"/>
        <v>30204090</v>
      </c>
    </row>
    <row r="11748" spans="1:9">
      <c r="A11748" s="421">
        <v>11747</v>
      </c>
      <c r="B11748" s="313" t="s">
        <v>15890</v>
      </c>
      <c r="C11748" s="426" t="s">
        <v>11561</v>
      </c>
      <c r="D11748" s="426" t="s">
        <v>15823</v>
      </c>
      <c r="E11748" s="426" t="s">
        <v>15824</v>
      </c>
      <c r="F11748" s="442">
        <v>43320000</v>
      </c>
      <c r="G11748" s="423">
        <v>2023</v>
      </c>
      <c r="H11748" s="424">
        <f>VLOOKUP(G11748,[3]잔가율!$H$3:$I$33,2,FALSE)</f>
        <v>0.76100000000000001</v>
      </c>
      <c r="I11748" s="434">
        <f t="shared" si="183"/>
        <v>32966520</v>
      </c>
    </row>
    <row r="11749" spans="1:9">
      <c r="A11749" s="421">
        <v>11748</v>
      </c>
      <c r="B11749" s="313" t="s">
        <v>15890</v>
      </c>
      <c r="C11749" s="426" t="s">
        <v>11561</v>
      </c>
      <c r="D11749" s="426" t="s">
        <v>15823</v>
      </c>
      <c r="E11749" s="426" t="s">
        <v>15825</v>
      </c>
      <c r="F11749" s="442">
        <v>41900000</v>
      </c>
      <c r="G11749" s="423">
        <v>2023</v>
      </c>
      <c r="H11749" s="424">
        <f>VLOOKUP(G11749,[3]잔가율!$H$3:$I$33,2,FALSE)</f>
        <v>0.76100000000000001</v>
      </c>
      <c r="I11749" s="434">
        <f t="shared" si="183"/>
        <v>31885900</v>
      </c>
    </row>
    <row r="11750" spans="1:9">
      <c r="A11750" s="421">
        <v>11749</v>
      </c>
      <c r="B11750" s="313" t="s">
        <v>15890</v>
      </c>
      <c r="C11750" s="426" t="s">
        <v>11561</v>
      </c>
      <c r="D11750" s="426" t="s">
        <v>15823</v>
      </c>
      <c r="E11750" s="426" t="s">
        <v>15826</v>
      </c>
      <c r="F11750" s="442">
        <v>43010000</v>
      </c>
      <c r="G11750" s="423">
        <v>2023</v>
      </c>
      <c r="H11750" s="424">
        <f>VLOOKUP(G11750,[3]잔가율!$H$3:$I$33,2,FALSE)</f>
        <v>0.76100000000000001</v>
      </c>
      <c r="I11750" s="434">
        <f t="shared" si="183"/>
        <v>32730610</v>
      </c>
    </row>
    <row r="11751" spans="1:9">
      <c r="A11751" s="421">
        <v>11750</v>
      </c>
      <c r="B11751" s="313" t="s">
        <v>15890</v>
      </c>
      <c r="C11751" s="425" t="s">
        <v>11561</v>
      </c>
      <c r="D11751" s="425" t="s">
        <v>15892</v>
      </c>
      <c r="E11751" s="425" t="s">
        <v>15827</v>
      </c>
      <c r="F11751" s="444">
        <v>42220000</v>
      </c>
      <c r="G11751" s="423">
        <v>2023</v>
      </c>
      <c r="H11751" s="424">
        <f>VLOOKUP(G11751,[3]잔가율!$H$3:$I$33,2,FALSE)</f>
        <v>0.76100000000000001</v>
      </c>
      <c r="I11751" s="434">
        <f t="shared" si="183"/>
        <v>32129420</v>
      </c>
    </row>
    <row r="11752" spans="1:9">
      <c r="A11752" s="421">
        <v>11751</v>
      </c>
      <c r="B11752" s="313" t="s">
        <v>15890</v>
      </c>
      <c r="C11752" s="425" t="s">
        <v>11561</v>
      </c>
      <c r="D11752" s="425" t="s">
        <v>15892</v>
      </c>
      <c r="E11752" s="425" t="s">
        <v>15828</v>
      </c>
      <c r="F11752" s="444">
        <v>41660000</v>
      </c>
      <c r="G11752" s="423">
        <v>2023</v>
      </c>
      <c r="H11752" s="424">
        <f>VLOOKUP(G11752,[3]잔가율!$H$3:$I$33,2,FALSE)</f>
        <v>0.76100000000000001</v>
      </c>
      <c r="I11752" s="434">
        <f t="shared" si="183"/>
        <v>31703260</v>
      </c>
    </row>
    <row r="11753" spans="1:9">
      <c r="A11753" s="421">
        <v>11752</v>
      </c>
      <c r="B11753" s="313" t="s">
        <v>15890</v>
      </c>
      <c r="C11753" s="425" t="s">
        <v>11561</v>
      </c>
      <c r="D11753" s="425" t="s">
        <v>15892</v>
      </c>
      <c r="E11753" s="425" t="s">
        <v>15829</v>
      </c>
      <c r="F11753" s="444">
        <v>42940000</v>
      </c>
      <c r="G11753" s="423">
        <v>2023</v>
      </c>
      <c r="H11753" s="424">
        <f>VLOOKUP(G11753,[3]잔가율!$H$3:$I$33,2,FALSE)</f>
        <v>0.76100000000000001</v>
      </c>
      <c r="I11753" s="434">
        <f t="shared" si="183"/>
        <v>32677340</v>
      </c>
    </row>
    <row r="11754" spans="1:9">
      <c r="A11754" s="421">
        <v>11753</v>
      </c>
      <c r="B11754" s="313" t="s">
        <v>15890</v>
      </c>
      <c r="C11754" s="425" t="s">
        <v>11561</v>
      </c>
      <c r="D11754" s="425" t="s">
        <v>15892</v>
      </c>
      <c r="E11754" s="425" t="s">
        <v>15830</v>
      </c>
      <c r="F11754" s="444">
        <v>42430000</v>
      </c>
      <c r="G11754" s="423">
        <v>2023</v>
      </c>
      <c r="H11754" s="424">
        <f>VLOOKUP(G11754,[3]잔가율!$H$3:$I$33,2,FALSE)</f>
        <v>0.76100000000000001</v>
      </c>
      <c r="I11754" s="434">
        <f t="shared" si="183"/>
        <v>32289230</v>
      </c>
    </row>
    <row r="11755" spans="1:9">
      <c r="A11755" s="421">
        <v>11754</v>
      </c>
      <c r="B11755" s="313" t="s">
        <v>15890</v>
      </c>
      <c r="C11755" s="426" t="s">
        <v>11561</v>
      </c>
      <c r="D11755" s="426" t="s">
        <v>15831</v>
      </c>
      <c r="E11755" s="426" t="s">
        <v>15832</v>
      </c>
      <c r="F11755" s="442">
        <v>43440000</v>
      </c>
      <c r="G11755" s="423">
        <v>2023</v>
      </c>
      <c r="H11755" s="424">
        <f>VLOOKUP(G11755,[3]잔가율!$H$3:$I$33,2,FALSE)</f>
        <v>0.76100000000000001</v>
      </c>
      <c r="I11755" s="434">
        <f t="shared" si="183"/>
        <v>33057840</v>
      </c>
    </row>
    <row r="11756" spans="1:9">
      <c r="A11756" s="421">
        <v>11755</v>
      </c>
      <c r="B11756" s="313" t="s">
        <v>15890</v>
      </c>
      <c r="C11756" s="425" t="s">
        <v>11561</v>
      </c>
      <c r="D11756" s="425" t="s">
        <v>15893</v>
      </c>
      <c r="E11756" s="425" t="s">
        <v>15834</v>
      </c>
      <c r="F11756" s="444">
        <v>41580000</v>
      </c>
      <c r="G11756" s="423">
        <v>2023</v>
      </c>
      <c r="H11756" s="424">
        <f>VLOOKUP(G11756,[3]잔가율!$H$3:$I$33,2,FALSE)</f>
        <v>0.76100000000000001</v>
      </c>
      <c r="I11756" s="434">
        <f t="shared" si="183"/>
        <v>31642380</v>
      </c>
    </row>
    <row r="11757" spans="1:9">
      <c r="A11757" s="421">
        <v>11756</v>
      </c>
      <c r="B11757" s="313" t="s">
        <v>15890</v>
      </c>
      <c r="C11757" s="426" t="s">
        <v>11561</v>
      </c>
      <c r="D11757" s="426" t="s">
        <v>15833</v>
      </c>
      <c r="E11757" s="426" t="s">
        <v>15835</v>
      </c>
      <c r="F11757" s="442">
        <v>42410000</v>
      </c>
      <c r="G11757" s="423">
        <v>2023</v>
      </c>
      <c r="H11757" s="424">
        <f>VLOOKUP(G11757,[3]잔가율!$H$3:$I$33,2,FALSE)</f>
        <v>0.76100000000000001</v>
      </c>
      <c r="I11757" s="434">
        <f t="shared" si="183"/>
        <v>32274010</v>
      </c>
    </row>
    <row r="11758" spans="1:9" ht="17.25" thickBot="1">
      <c r="A11758" s="421">
        <v>11757</v>
      </c>
      <c r="B11758" s="430" t="s">
        <v>15890</v>
      </c>
      <c r="C11758" s="431" t="s">
        <v>15861</v>
      </c>
      <c r="D11758" s="431" t="s">
        <v>15894</v>
      </c>
      <c r="E11758" s="431" t="s">
        <v>15836</v>
      </c>
      <c r="F11758" s="447">
        <v>38020000</v>
      </c>
      <c r="G11758" s="432">
        <v>2023</v>
      </c>
      <c r="H11758" s="433">
        <f>VLOOKUP(G11758,[3]잔가율!$H$3:$I$33,2,FALSE)</f>
        <v>0.76100000000000001</v>
      </c>
      <c r="I11758" s="436">
        <f t="shared" si="183"/>
        <v>28933220</v>
      </c>
    </row>
  </sheetData>
  <autoFilter ref="A1:I11758">
    <sortState ref="A2:I11758">
      <sortCondition ref="B2:B11758"/>
      <sortCondition ref="C2:C11758"/>
      <sortCondition ref="D2:D11758"/>
    </sortState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C3:Q29"/>
  <sheetViews>
    <sheetView showGridLines="0" workbookViewId="0">
      <selection activeCell="P19" sqref="P19:P20"/>
    </sheetView>
  </sheetViews>
  <sheetFormatPr defaultRowHeight="16.5"/>
  <cols>
    <col min="3" max="3" width="11" customWidth="1"/>
    <col min="4" max="4" width="24.125" customWidth="1"/>
    <col min="16" max="16" width="16" customWidth="1"/>
    <col min="17" max="17" width="21.5" bestFit="1" customWidth="1"/>
  </cols>
  <sheetData>
    <row r="3" spans="3:17">
      <c r="C3" s="209"/>
    </row>
    <row r="4" spans="3:17">
      <c r="C4" s="775" t="s">
        <v>2071</v>
      </c>
      <c r="D4" s="775"/>
    </row>
    <row r="5" spans="3:17" ht="17.25" thickBot="1">
      <c r="C5" s="208" t="s">
        <v>130</v>
      </c>
      <c r="D5" s="208" t="s">
        <v>2051</v>
      </c>
    </row>
    <row r="6" spans="3:17" ht="17.25" thickBot="1">
      <c r="C6" s="776" t="s">
        <v>127</v>
      </c>
      <c r="D6" s="208" t="s">
        <v>1621</v>
      </c>
      <c r="P6" s="772" t="s">
        <v>2076</v>
      </c>
      <c r="Q6" s="773"/>
    </row>
    <row r="7" spans="3:17">
      <c r="C7" s="776"/>
      <c r="D7" s="208" t="s">
        <v>1268</v>
      </c>
      <c r="P7" s="213" t="s">
        <v>57</v>
      </c>
      <c r="Q7" s="214" t="s">
        <v>1644</v>
      </c>
    </row>
    <row r="8" spans="3:17">
      <c r="C8" s="776"/>
      <c r="D8" s="208" t="s">
        <v>2052</v>
      </c>
      <c r="P8" s="212" t="s">
        <v>2077</v>
      </c>
      <c r="Q8" s="211" t="s">
        <v>2080</v>
      </c>
    </row>
    <row r="9" spans="3:17">
      <c r="C9" s="776" t="s">
        <v>2053</v>
      </c>
      <c r="D9" s="208" t="s">
        <v>2054</v>
      </c>
      <c r="P9" s="774" t="s">
        <v>2096</v>
      </c>
      <c r="Q9" s="211" t="s">
        <v>2078</v>
      </c>
    </row>
    <row r="10" spans="3:17">
      <c r="C10" s="776"/>
      <c r="D10" s="208" t="s">
        <v>2069</v>
      </c>
      <c r="P10" s="774"/>
      <c r="Q10" s="211" t="s">
        <v>2079</v>
      </c>
    </row>
    <row r="11" spans="3:17">
      <c r="C11" s="208" t="s">
        <v>124</v>
      </c>
      <c r="D11" s="208" t="s">
        <v>2055</v>
      </c>
      <c r="P11" s="774" t="s">
        <v>2081</v>
      </c>
      <c r="Q11" s="211" t="s">
        <v>2080</v>
      </c>
    </row>
    <row r="12" spans="3:17">
      <c r="C12" s="776" t="s">
        <v>2041</v>
      </c>
      <c r="D12" s="208" t="s">
        <v>2055</v>
      </c>
      <c r="P12" s="774"/>
      <c r="Q12" s="211">
        <v>220</v>
      </c>
    </row>
    <row r="13" spans="3:17">
      <c r="C13" s="776"/>
      <c r="D13" s="208">
        <v>220</v>
      </c>
      <c r="P13" s="777" t="s">
        <v>2082</v>
      </c>
      <c r="Q13" s="211" t="s">
        <v>2083</v>
      </c>
    </row>
    <row r="14" spans="3:17">
      <c r="C14" s="776" t="s">
        <v>122</v>
      </c>
      <c r="D14" s="208" t="s">
        <v>2056</v>
      </c>
      <c r="P14" s="778"/>
      <c r="Q14" s="211" t="s">
        <v>2084</v>
      </c>
    </row>
    <row r="15" spans="3:17">
      <c r="C15" s="776"/>
      <c r="D15" s="208" t="s">
        <v>2057</v>
      </c>
      <c r="P15" s="778"/>
      <c r="Q15" s="211" t="s">
        <v>2085</v>
      </c>
    </row>
    <row r="16" spans="3:17">
      <c r="C16" s="776"/>
      <c r="D16" s="208" t="s">
        <v>2058</v>
      </c>
      <c r="P16" s="779"/>
      <c r="Q16" s="211" t="s">
        <v>2086</v>
      </c>
    </row>
    <row r="17" spans="3:17">
      <c r="C17" s="776"/>
      <c r="D17" s="208" t="s">
        <v>2059</v>
      </c>
      <c r="P17" s="774" t="s">
        <v>2087</v>
      </c>
      <c r="Q17" s="211" t="s">
        <v>2097</v>
      </c>
    </row>
    <row r="18" spans="3:17">
      <c r="C18" s="776"/>
      <c r="D18" s="208" t="s">
        <v>2060</v>
      </c>
      <c r="P18" s="774"/>
      <c r="Q18" s="211" t="s">
        <v>2088</v>
      </c>
    </row>
    <row r="19" spans="3:17">
      <c r="C19" s="776"/>
      <c r="D19" s="208" t="s">
        <v>2061</v>
      </c>
      <c r="P19" s="774" t="s">
        <v>2068</v>
      </c>
      <c r="Q19" s="211" t="s">
        <v>2089</v>
      </c>
    </row>
    <row r="20" spans="3:17">
      <c r="C20" s="776" t="s">
        <v>121</v>
      </c>
      <c r="D20" s="208" t="s">
        <v>2054</v>
      </c>
      <c r="N20" t="s">
        <v>16695</v>
      </c>
      <c r="P20" s="774"/>
      <c r="Q20" s="211" t="s">
        <v>2090</v>
      </c>
    </row>
    <row r="21" spans="3:17">
      <c r="C21" s="776"/>
      <c r="D21" s="208" t="s">
        <v>2062</v>
      </c>
      <c r="P21" s="212" t="s">
        <v>2091</v>
      </c>
      <c r="Q21" s="211" t="s">
        <v>2092</v>
      </c>
    </row>
    <row r="22" spans="3:17">
      <c r="C22" s="776" t="s">
        <v>2068</v>
      </c>
      <c r="D22" s="208" t="s">
        <v>2063</v>
      </c>
      <c r="P22" s="774" t="s">
        <v>2093</v>
      </c>
      <c r="Q22" s="211" t="s">
        <v>2094</v>
      </c>
    </row>
    <row r="23" spans="3:17">
      <c r="C23" s="776"/>
      <c r="D23" s="208" t="s">
        <v>2064</v>
      </c>
      <c r="P23" s="774"/>
      <c r="Q23" s="211" t="s">
        <v>2095</v>
      </c>
    </row>
    <row r="24" spans="3:17">
      <c r="C24" s="776" t="s">
        <v>126</v>
      </c>
      <c r="D24" s="208" t="s">
        <v>2065</v>
      </c>
      <c r="P24" s="780" t="s">
        <v>2104</v>
      </c>
      <c r="Q24" s="215" t="s">
        <v>2098</v>
      </c>
    </row>
    <row r="25" spans="3:17">
      <c r="C25" s="776"/>
      <c r="D25" s="208" t="s">
        <v>2070</v>
      </c>
      <c r="P25" s="780"/>
      <c r="Q25" s="216" t="s">
        <v>2099</v>
      </c>
    </row>
    <row r="26" spans="3:17">
      <c r="C26" s="776" t="s">
        <v>134</v>
      </c>
      <c r="D26" s="208" t="s">
        <v>2066</v>
      </c>
      <c r="P26" s="780"/>
      <c r="Q26" s="216" t="s">
        <v>2100</v>
      </c>
    </row>
    <row r="27" spans="3:17">
      <c r="C27" s="776"/>
      <c r="D27" s="208" t="s">
        <v>2067</v>
      </c>
      <c r="P27" s="780"/>
      <c r="Q27" s="216" t="s">
        <v>2101</v>
      </c>
    </row>
    <row r="28" spans="3:17">
      <c r="P28" s="780"/>
      <c r="Q28" s="216" t="s">
        <v>2102</v>
      </c>
    </row>
    <row r="29" spans="3:17" ht="17.25" thickBot="1">
      <c r="P29" s="781"/>
      <c r="Q29" s="217" t="s">
        <v>2103</v>
      </c>
    </row>
  </sheetData>
  <mergeCells count="17">
    <mergeCell ref="C12:C13"/>
    <mergeCell ref="C14:C19"/>
    <mergeCell ref="P11:P12"/>
    <mergeCell ref="P13:P16"/>
    <mergeCell ref="P24:P29"/>
    <mergeCell ref="C24:C25"/>
    <mergeCell ref="C26:C27"/>
    <mergeCell ref="C20:C21"/>
    <mergeCell ref="C22:C23"/>
    <mergeCell ref="P17:P18"/>
    <mergeCell ref="P19:P20"/>
    <mergeCell ref="P22:P23"/>
    <mergeCell ref="P6:Q6"/>
    <mergeCell ref="P9:P10"/>
    <mergeCell ref="C4:D4"/>
    <mergeCell ref="C6:C8"/>
    <mergeCell ref="C9:C10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D13:I21"/>
  <sheetViews>
    <sheetView topLeftCell="A13" workbookViewId="0">
      <selection activeCell="Z14" sqref="Z14:AF14"/>
    </sheetView>
  </sheetViews>
  <sheetFormatPr defaultRowHeight="16.5"/>
  <sheetData>
    <row r="13" spans="4:9">
      <c r="E13">
        <v>12</v>
      </c>
      <c r="F13">
        <v>24</v>
      </c>
      <c r="G13">
        <v>36</v>
      </c>
      <c r="H13">
        <v>48</v>
      </c>
      <c r="I13">
        <v>60</v>
      </c>
    </row>
    <row r="14" spans="4:9">
      <c r="D14" s="454" t="s">
        <v>15918</v>
      </c>
      <c r="E14" s="459">
        <v>5.3800000000000001E-2</v>
      </c>
      <c r="F14" s="459">
        <v>5.5599999999999997E-2</v>
      </c>
      <c r="G14" s="459">
        <v>5.7099999999999998E-2</v>
      </c>
      <c r="H14" s="459">
        <v>5.7800000000000004E-2</v>
      </c>
      <c r="I14" s="459">
        <v>5.8099999999999999E-2</v>
      </c>
    </row>
    <row r="15" spans="4:9">
      <c r="D15" s="454" t="s">
        <v>15919</v>
      </c>
      <c r="E15" s="459">
        <v>5.5500000000000001E-2</v>
      </c>
      <c r="F15" s="459">
        <v>5.7299999999999997E-2</v>
      </c>
      <c r="G15" s="459">
        <v>5.8799999999999998E-2</v>
      </c>
      <c r="H15" s="459">
        <v>5.9500000000000004E-2</v>
      </c>
      <c r="I15" s="459">
        <v>5.9799999999999992E-2</v>
      </c>
    </row>
    <row r="16" spans="4:9">
      <c r="D16" s="454" t="s">
        <v>15920</v>
      </c>
      <c r="E16" s="459">
        <v>5.7500000000000002E-2</v>
      </c>
      <c r="F16" s="459">
        <v>5.9299999999999999E-2</v>
      </c>
      <c r="G16" s="459">
        <v>6.08E-2</v>
      </c>
      <c r="H16" s="459">
        <v>6.1500000000000006E-2</v>
      </c>
      <c r="I16" s="459">
        <v>6.1799999999999994E-2</v>
      </c>
    </row>
    <row r="17" spans="4:9">
      <c r="D17" s="454" t="s">
        <v>15921</v>
      </c>
      <c r="E17" s="459">
        <v>5.79E-2</v>
      </c>
      <c r="F17" s="459">
        <v>5.9700000000000003E-2</v>
      </c>
      <c r="G17" s="459">
        <v>6.1199999999999997E-2</v>
      </c>
      <c r="H17" s="459">
        <v>6.1900000000000011E-2</v>
      </c>
      <c r="I17" s="459">
        <v>6.2200000000000005E-2</v>
      </c>
    </row>
    <row r="18" spans="4:9">
      <c r="D18" s="454" t="s">
        <v>15922</v>
      </c>
      <c r="E18" s="459">
        <v>5.8400000000000001E-2</v>
      </c>
      <c r="F18" s="459">
        <v>6.0199999999999997E-2</v>
      </c>
      <c r="G18" s="459">
        <v>6.1699999999999998E-2</v>
      </c>
      <c r="H18" s="459">
        <v>6.2400000000000011E-2</v>
      </c>
      <c r="I18" s="459">
        <v>6.2700000000000006E-2</v>
      </c>
    </row>
    <row r="19" spans="4:9">
      <c r="D19" s="454" t="s">
        <v>15923</v>
      </c>
      <c r="E19" s="459">
        <v>5.9200000000000003E-2</v>
      </c>
      <c r="F19" s="459">
        <v>6.0999999999999999E-2</v>
      </c>
      <c r="G19" s="459">
        <v>6.25E-2</v>
      </c>
      <c r="H19" s="459">
        <v>6.3200000000000006E-2</v>
      </c>
      <c r="I19" s="459">
        <v>6.3500000000000001E-2</v>
      </c>
    </row>
    <row r="20" spans="4:9">
      <c r="D20" s="454" t="s">
        <v>15924</v>
      </c>
      <c r="E20" s="459">
        <v>6.4600000000000005E-2</v>
      </c>
      <c r="F20" s="459">
        <v>6.6400000000000001E-2</v>
      </c>
      <c r="G20" s="459">
        <v>6.7900000000000002E-2</v>
      </c>
      <c r="H20" s="459">
        <v>6.8600000000000008E-2</v>
      </c>
      <c r="I20" s="459">
        <v>6.8900000000000003E-2</v>
      </c>
    </row>
    <row r="21" spans="4:9">
      <c r="D21" s="455" t="s">
        <v>15925</v>
      </c>
      <c r="E21" s="459">
        <v>6.2199999999999998E-2</v>
      </c>
      <c r="F21" s="459">
        <v>6.4000000000000001E-2</v>
      </c>
      <c r="G21" s="459">
        <v>6.5500000000000003E-2</v>
      </c>
      <c r="H21" s="459">
        <v>6.6199999999999995E-2</v>
      </c>
      <c r="I21" s="459">
        <v>6.649999999999999E-2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C00000"/>
  </sheetPr>
  <dimension ref="A1:BH1156"/>
  <sheetViews>
    <sheetView zoomScale="85" zoomScaleNormal="85" workbookViewId="0">
      <pane ySplit="1" topLeftCell="A2" activePane="bottomLeft" state="frozen"/>
      <selection activeCell="D27" sqref="D27"/>
      <selection pane="bottomLeft" activeCell="J16" sqref="J16"/>
    </sheetView>
  </sheetViews>
  <sheetFormatPr defaultColWidth="6.375" defaultRowHeight="16.5"/>
  <cols>
    <col min="1" max="1" width="9" style="336" customWidth="1"/>
    <col min="2" max="2" width="8.625" style="270" customWidth="1"/>
    <col min="3" max="3" width="24" style="520" customWidth="1"/>
    <col min="4" max="4" width="24" style="337" customWidth="1"/>
    <col min="5" max="6" width="6.375" style="337" customWidth="1"/>
    <col min="7" max="7" width="11.125" style="337" customWidth="1"/>
    <col min="8" max="8" width="6.375" style="337" customWidth="1"/>
    <col min="9" max="9" width="6.375" style="520" customWidth="1"/>
    <col min="10" max="10" width="27.875" style="228" customWidth="1"/>
    <col min="11" max="11" width="20" style="228" customWidth="1"/>
    <col min="12" max="12" width="62" style="228" customWidth="1"/>
    <col min="13" max="13" width="15.25" style="338" customWidth="1"/>
    <col min="14" max="14" width="6.375" style="228" customWidth="1"/>
    <col min="15" max="15" width="11" style="228" customWidth="1"/>
    <col min="16" max="16" width="7.75" style="228" customWidth="1"/>
    <col min="17" max="18" width="6.375" style="228" customWidth="1"/>
    <col min="19" max="19" width="13.5" style="339" customWidth="1"/>
    <col min="20" max="21" width="6.125" style="228" customWidth="1"/>
    <col min="22" max="22" width="6.375" style="228" customWidth="1"/>
    <col min="23" max="23" width="91.375" style="228" customWidth="1"/>
    <col min="24" max="24" width="9" style="340" customWidth="1"/>
    <col min="25" max="25" width="6.375" style="228" customWidth="1"/>
    <col min="26" max="26" width="6.25" style="228" customWidth="1"/>
    <col min="27" max="27" width="6.375" style="228" customWidth="1"/>
    <col min="28" max="28" width="13.875" style="228" customWidth="1"/>
    <col min="29" max="29" width="6.375" style="228" customWidth="1"/>
    <col min="30" max="30" width="20" style="228" customWidth="1"/>
    <col min="31" max="31" width="13.5" style="228" customWidth="1"/>
    <col min="32" max="36" width="6.375" style="229" customWidth="1"/>
    <col min="37" max="37" width="11.125" style="229" customWidth="1"/>
    <col min="38" max="39" width="7.5" style="229" customWidth="1"/>
    <col min="40" max="41" width="6.375" style="229" customWidth="1"/>
    <col min="42" max="42" width="3.75" style="229" customWidth="1"/>
    <col min="43" max="43" width="5.5" style="291" customWidth="1"/>
    <col min="44" max="44" width="6.375" style="291" customWidth="1"/>
    <col min="45" max="45" width="8.625" style="291" customWidth="1"/>
    <col min="46" max="46" width="16" style="291" customWidth="1"/>
    <col min="47" max="48" width="11.875" style="291" customWidth="1"/>
    <col min="49" max="49" width="11.25" style="291" customWidth="1"/>
    <col min="50" max="50" width="15.625" style="291" customWidth="1"/>
    <col min="51" max="51" width="14.625" style="291" customWidth="1"/>
    <col min="52" max="53" width="6.375" style="191" customWidth="1"/>
    <col min="54" max="54" width="22.75" style="191" bestFit="1" customWidth="1"/>
    <col min="55" max="55" width="18.25" style="191" bestFit="1" customWidth="1"/>
    <col min="56" max="56" width="18.25" style="191" customWidth="1"/>
    <col min="57" max="57" width="11.125" style="337" customWidth="1"/>
    <col min="58" max="58" width="6.375" style="520" customWidth="1"/>
    <col min="59" max="16384" width="6.375" style="191"/>
  </cols>
  <sheetData>
    <row r="1" spans="1:59" ht="16.5" customHeight="1" thickBot="1">
      <c r="A1" s="298" t="s">
        <v>2370</v>
      </c>
      <c r="B1" s="299" t="s">
        <v>2270</v>
      </c>
      <c r="C1" s="782" t="s">
        <v>2269</v>
      </c>
      <c r="D1" s="783"/>
      <c r="E1" s="783"/>
      <c r="F1" s="783"/>
      <c r="G1" s="783"/>
      <c r="H1" s="783"/>
      <c r="I1" s="782"/>
      <c r="J1" s="531" t="s">
        <v>1102</v>
      </c>
      <c r="K1" s="531" t="s">
        <v>1101</v>
      </c>
      <c r="L1" s="531" t="s">
        <v>2302</v>
      </c>
      <c r="M1" s="549" t="s">
        <v>1100</v>
      </c>
      <c r="N1" s="515" t="s">
        <v>1099</v>
      </c>
      <c r="O1" s="515" t="s">
        <v>1167</v>
      </c>
      <c r="P1" s="300" t="s">
        <v>15987</v>
      </c>
      <c r="Q1" s="300" t="s">
        <v>15988</v>
      </c>
      <c r="R1" s="515" t="s">
        <v>1168</v>
      </c>
      <c r="S1" s="301" t="s">
        <v>2151</v>
      </c>
      <c r="T1" s="300" t="s">
        <v>15989</v>
      </c>
      <c r="U1" s="300" t="s">
        <v>15989</v>
      </c>
      <c r="V1" s="300" t="s">
        <v>16112</v>
      </c>
      <c r="W1" s="234" t="s">
        <v>15989</v>
      </c>
      <c r="X1" s="302" t="s">
        <v>15989</v>
      </c>
      <c r="Y1" s="300" t="s">
        <v>15989</v>
      </c>
      <c r="Z1" s="300" t="s">
        <v>15989</v>
      </c>
      <c r="AA1" s="234" t="s">
        <v>15989</v>
      </c>
      <c r="AB1" s="303" t="s">
        <v>2320</v>
      </c>
      <c r="AC1" s="234" t="s">
        <v>15989</v>
      </c>
      <c r="AD1" s="234" t="s">
        <v>2150</v>
      </c>
      <c r="AE1" s="234" t="s">
        <v>1217</v>
      </c>
      <c r="AF1" s="240" t="s">
        <v>15989</v>
      </c>
      <c r="AG1" s="347" t="s">
        <v>15989</v>
      </c>
      <c r="AH1" s="240" t="s">
        <v>15989</v>
      </c>
      <c r="AI1" s="240" t="s">
        <v>15989</v>
      </c>
      <c r="AJ1" s="347">
        <v>1</v>
      </c>
      <c r="AK1" s="531" t="s">
        <v>16338</v>
      </c>
      <c r="AL1" s="240" t="s">
        <v>16304</v>
      </c>
      <c r="AM1" s="532" t="s">
        <v>2149</v>
      </c>
      <c r="AN1" s="240">
        <v>1</v>
      </c>
      <c r="AO1" s="240">
        <v>1</v>
      </c>
      <c r="AP1" s="240">
        <v>1</v>
      </c>
      <c r="AQ1" s="265" t="s">
        <v>16165</v>
      </c>
      <c r="AR1" s="266" t="b">
        <f>AA1=E1</f>
        <v>0</v>
      </c>
      <c r="AS1" s="514" t="s">
        <v>2261</v>
      </c>
      <c r="AT1" s="268" t="s">
        <v>2262</v>
      </c>
      <c r="AU1" s="269" t="s">
        <v>2263</v>
      </c>
      <c r="AV1" s="269" t="s">
        <v>2264</v>
      </c>
      <c r="AW1" s="532" t="s">
        <v>2265</v>
      </c>
      <c r="AX1" s="514" t="s">
        <v>15984</v>
      </c>
      <c r="AY1" s="229" t="s">
        <v>2317</v>
      </c>
      <c r="BB1" s="513" t="s">
        <v>15982</v>
      </c>
      <c r="BC1" s="513" t="s">
        <v>15983</v>
      </c>
      <c r="BD1" s="513" t="s">
        <v>16265</v>
      </c>
      <c r="BE1" s="513" t="s">
        <v>16266</v>
      </c>
      <c r="BF1" s="513"/>
      <c r="BG1" s="513" t="s">
        <v>16267</v>
      </c>
    </row>
    <row r="2" spans="1:59">
      <c r="A2" s="304">
        <v>4443</v>
      </c>
      <c r="B2" s="305">
        <v>4443</v>
      </c>
      <c r="C2" s="238" t="str">
        <f>TEXT(F2,"0000")&amp;"-"&amp;TEXT(G2,"0000")</f>
        <v>0005-0001</v>
      </c>
      <c r="D2" s="238" t="str">
        <f>TEXT(F2,"0000")&amp;"-"&amp;TEXT(G2,"0000")&amp;"-"&amp;TEXT(H2,"0000")</f>
        <v>0005-0001-0001</v>
      </c>
      <c r="E2" s="306" t="s">
        <v>1098</v>
      </c>
      <c r="F2" s="238" t="str">
        <f>TEXT(VLOOKUP(J2,'1'!$I$43:$J$79,2,0),"0000")</f>
        <v>0005</v>
      </c>
      <c r="G2" s="306" t="s">
        <v>16120</v>
      </c>
      <c r="H2" s="307">
        <v>1</v>
      </c>
      <c r="I2" s="306" t="s">
        <v>1098</v>
      </c>
      <c r="J2" s="235" t="s">
        <v>290</v>
      </c>
      <c r="K2" s="235" t="s">
        <v>2004</v>
      </c>
      <c r="L2" s="235" t="s">
        <v>1857</v>
      </c>
      <c r="M2" s="308">
        <v>44470000</v>
      </c>
      <c r="N2" s="235">
        <v>2199</v>
      </c>
      <c r="O2" s="235" t="s">
        <v>77</v>
      </c>
      <c r="P2" s="235" t="s">
        <v>72</v>
      </c>
      <c r="Q2" s="235" t="s">
        <v>71</v>
      </c>
      <c r="R2" s="235">
        <v>5</v>
      </c>
      <c r="S2" s="309">
        <v>10</v>
      </c>
      <c r="T2" s="238">
        <v>6</v>
      </c>
      <c r="U2" s="238">
        <v>6</v>
      </c>
      <c r="V2" s="235" t="s">
        <v>70</v>
      </c>
      <c r="W2" s="238" t="str">
        <f t="shared" ref="W2:W4" si="0">J2&amp;K2&amp;L2&amp;M2</f>
        <v>현대자동차G702.2D Elite44470000</v>
      </c>
      <c r="X2" s="310">
        <f t="shared" ref="X2:X4" si="1">B2</f>
        <v>4443</v>
      </c>
      <c r="Y2" s="238">
        <v>6</v>
      </c>
      <c r="Z2" s="238">
        <v>6</v>
      </c>
      <c r="AA2" s="306" t="s">
        <v>1098</v>
      </c>
      <c r="AB2" s="235" t="s">
        <v>72</v>
      </c>
      <c r="AC2" s="235"/>
      <c r="AD2" s="235" t="s">
        <v>1701</v>
      </c>
      <c r="AE2" s="235" t="s">
        <v>1699</v>
      </c>
      <c r="AF2" s="236"/>
      <c r="AG2" s="237"/>
      <c r="AH2" s="236"/>
      <c r="AI2" s="236"/>
      <c r="AJ2" s="237"/>
      <c r="AK2" s="236">
        <v>26</v>
      </c>
      <c r="AL2" s="236"/>
      <c r="AM2" s="236" t="s">
        <v>2425</v>
      </c>
      <c r="AN2" s="348">
        <v>1</v>
      </c>
      <c r="AO2" s="348" t="s">
        <v>2276</v>
      </c>
      <c r="AP2" s="348"/>
      <c r="AQ2" s="291" t="str">
        <f>IFERROR(VLOOKUP(BG2,#REF!,1,0),"")</f>
        <v/>
      </c>
      <c r="AS2" s="236" t="s">
        <v>2425</v>
      </c>
      <c r="BD2" s="191" t="str">
        <f>K2&amp;L2</f>
        <v>G702.2D Elite</v>
      </c>
      <c r="BE2" s="306" t="s">
        <v>1098</v>
      </c>
      <c r="BF2" s="306" t="s">
        <v>16120</v>
      </c>
      <c r="BG2" s="191" t="str">
        <f>BE2&amp;"-"&amp;BF2</f>
        <v>0001-0001</v>
      </c>
    </row>
    <row r="3" spans="1:59">
      <c r="A3" s="304">
        <v>3777</v>
      </c>
      <c r="B3" s="305">
        <v>3777</v>
      </c>
      <c r="C3" s="238" t="str">
        <f>TEXT(F3,"0000")&amp;"-"&amp;TEXT(G3,"0000")</f>
        <v>0005-0001</v>
      </c>
      <c r="D3" s="238" t="str">
        <f>TEXT(F3,"0000")&amp;"-"&amp;TEXT(G3,"0000")&amp;"-"&amp;TEXT(H3,"0000")</f>
        <v>0005-0001-0002</v>
      </c>
      <c r="E3" s="306" t="s">
        <v>1097</v>
      </c>
      <c r="F3" s="238" t="str">
        <f>TEXT(VLOOKUP(J3,'1'!$I$43:$J$79,2,0),"0000")</f>
        <v>0005</v>
      </c>
      <c r="G3" s="238" t="str">
        <f>IF(K3=K2,TEXT(G2,"0000"),TEXT(G2+1,"0000"))</f>
        <v>0001</v>
      </c>
      <c r="H3" s="307">
        <f>IF(F3&amp;G3=F2&amp;G2,H2+1,1)</f>
        <v>2</v>
      </c>
      <c r="I3" s="306" t="s">
        <v>1097</v>
      </c>
      <c r="J3" s="235" t="s">
        <v>290</v>
      </c>
      <c r="K3" s="235" t="s">
        <v>2004</v>
      </c>
      <c r="L3" s="235" t="s">
        <v>1862</v>
      </c>
      <c r="M3" s="308">
        <v>43980000</v>
      </c>
      <c r="N3" s="235">
        <v>1998</v>
      </c>
      <c r="O3" s="235" t="s">
        <v>76</v>
      </c>
      <c r="P3" s="235" t="s">
        <v>72</v>
      </c>
      <c r="Q3" s="235" t="s">
        <v>71</v>
      </c>
      <c r="R3" s="235">
        <v>5</v>
      </c>
      <c r="S3" s="309">
        <v>5</v>
      </c>
      <c r="T3" s="238">
        <v>6</v>
      </c>
      <c r="U3" s="238">
        <v>6</v>
      </c>
      <c r="V3" s="235" t="s">
        <v>70</v>
      </c>
      <c r="W3" s="238" t="str">
        <f t="shared" si="0"/>
        <v>현대자동차G702.0T Sport Package43980000</v>
      </c>
      <c r="X3" s="310">
        <f t="shared" si="1"/>
        <v>3777</v>
      </c>
      <c r="Y3" s="238">
        <v>6</v>
      </c>
      <c r="Z3" s="238">
        <v>6</v>
      </c>
      <c r="AA3" s="306" t="s">
        <v>1097</v>
      </c>
      <c r="AB3" s="235" t="s">
        <v>72</v>
      </c>
      <c r="AC3" s="235"/>
      <c r="AD3" s="235" t="s">
        <v>1702</v>
      </c>
      <c r="AE3" s="235" t="s">
        <v>1699</v>
      </c>
      <c r="AF3" s="236"/>
      <c r="AG3" s="237"/>
      <c r="AH3" s="236"/>
      <c r="AI3" s="236"/>
      <c r="AJ3" s="237"/>
      <c r="AK3" s="236">
        <v>26</v>
      </c>
      <c r="AL3" s="236"/>
      <c r="AM3" s="236" t="s">
        <v>94</v>
      </c>
      <c r="AN3" s="348">
        <v>2</v>
      </c>
      <c r="AO3" s="348" t="s">
        <v>2277</v>
      </c>
      <c r="AP3" s="348"/>
      <c r="AQ3" s="291" t="str">
        <f>IFERROR(VLOOKUP(BG3,#REF!,1,0),"")</f>
        <v/>
      </c>
      <c r="AS3" s="236" t="s">
        <v>94</v>
      </c>
      <c r="BD3" s="191" t="str">
        <f t="shared" ref="BD3:BD4" si="2">K3&amp;L3</f>
        <v>G702.0T Sport Package</v>
      </c>
      <c r="BE3" s="238" t="str">
        <f>IF(K2=K3,TEXT(G2,"0000"),TEXT(G2+1,"0000"))</f>
        <v>0001</v>
      </c>
      <c r="BF3" s="306" t="s">
        <v>16268</v>
      </c>
      <c r="BG3" s="191" t="str">
        <f t="shared" ref="BG3:BG4" si="3">BE3&amp;"-"&amp;BF3</f>
        <v>0001-0002</v>
      </c>
    </row>
    <row r="4" spans="1:59">
      <c r="A4" s="304">
        <v>3778</v>
      </c>
      <c r="B4" s="305">
        <v>3778</v>
      </c>
      <c r="C4" s="238" t="str">
        <f t="shared" ref="C4:C5" si="4">TEXT(F4,"0000")&amp;"-"&amp;TEXT(G4,"0000")</f>
        <v>0005-0001</v>
      </c>
      <c r="D4" s="238" t="str">
        <f t="shared" ref="D4:D5" si="5">TEXT(F4,"0000")&amp;"-"&amp;TEXT(G4,"0000")&amp;"-"&amp;TEXT(H4,"0000")</f>
        <v>0005-0001-0003</v>
      </c>
      <c r="E4" s="306" t="s">
        <v>1096</v>
      </c>
      <c r="F4" s="238" t="str">
        <f>TEXT(VLOOKUP(J4,'1'!$I$43:$J$79,2,0),"0000")</f>
        <v>0005</v>
      </c>
      <c r="G4" s="238" t="str">
        <f t="shared" ref="G4:G5" si="6">IF(K4=K3,TEXT(G3,"0000"),TEXT(G3+1,"0000"))</f>
        <v>0001</v>
      </c>
      <c r="H4" s="307">
        <f t="shared" ref="H4:H5" si="7">IF(F4&amp;G4=F3&amp;G3,H3+1,1)</f>
        <v>3</v>
      </c>
      <c r="I4" s="306" t="s">
        <v>1096</v>
      </c>
      <c r="J4" s="235" t="s">
        <v>290</v>
      </c>
      <c r="K4" s="235" t="s">
        <v>2004</v>
      </c>
      <c r="L4" s="235" t="s">
        <v>1858</v>
      </c>
      <c r="M4" s="308">
        <v>41720000</v>
      </c>
      <c r="N4" s="235">
        <v>2199</v>
      </c>
      <c r="O4" s="235" t="s">
        <v>77</v>
      </c>
      <c r="P4" s="235" t="s">
        <v>72</v>
      </c>
      <c r="Q4" s="235" t="s">
        <v>71</v>
      </c>
      <c r="R4" s="235">
        <v>5</v>
      </c>
      <c r="S4" s="309">
        <v>10</v>
      </c>
      <c r="T4" s="238">
        <v>6</v>
      </c>
      <c r="U4" s="238">
        <v>6</v>
      </c>
      <c r="V4" s="235" t="s">
        <v>70</v>
      </c>
      <c r="W4" s="238" t="str">
        <f t="shared" si="0"/>
        <v>현대자동차G702.2D Advanced41720000</v>
      </c>
      <c r="X4" s="310">
        <f t="shared" si="1"/>
        <v>3778</v>
      </c>
      <c r="Y4" s="238">
        <v>6</v>
      </c>
      <c r="Z4" s="238">
        <v>6</v>
      </c>
      <c r="AA4" s="306" t="s">
        <v>1096</v>
      </c>
      <c r="AB4" s="235" t="s">
        <v>72</v>
      </c>
      <c r="AC4" s="235"/>
      <c r="AD4" s="235" t="s">
        <v>1701</v>
      </c>
      <c r="AE4" s="235" t="s">
        <v>1699</v>
      </c>
      <c r="AF4" s="236"/>
      <c r="AG4" s="237"/>
      <c r="AH4" s="236"/>
      <c r="AI4" s="236"/>
      <c r="AJ4" s="237"/>
      <c r="AK4" s="236">
        <v>26</v>
      </c>
      <c r="AL4" s="236"/>
      <c r="AM4" s="236" t="s">
        <v>2425</v>
      </c>
      <c r="AN4" s="348">
        <v>3</v>
      </c>
      <c r="AO4" s="348" t="s">
        <v>2278</v>
      </c>
      <c r="AP4" s="348"/>
      <c r="AQ4" s="291" t="str">
        <f>IFERROR(VLOOKUP(BG4,#REF!,1,0),"")</f>
        <v/>
      </c>
      <c r="AS4" s="236" t="s">
        <v>2425</v>
      </c>
      <c r="BD4" s="191" t="str">
        <f t="shared" si="2"/>
        <v>G702.2D Advanced</v>
      </c>
      <c r="BE4" s="238" t="str">
        <f t="shared" ref="BE4:BE5" si="8">IF(K3=K4,TEXT(G3,"0000"),TEXT(G3+1,"0000"))</f>
        <v>0001</v>
      </c>
      <c r="BF4" s="306" t="s">
        <v>1096</v>
      </c>
      <c r="BG4" s="191" t="str">
        <f t="shared" si="3"/>
        <v>0001-0003</v>
      </c>
    </row>
    <row r="5" spans="1:59">
      <c r="A5" s="304">
        <v>3779</v>
      </c>
      <c r="B5" s="305">
        <v>3779</v>
      </c>
      <c r="C5" s="238" t="str">
        <f t="shared" si="4"/>
        <v>0005-0001</v>
      </c>
      <c r="D5" s="238" t="str">
        <f t="shared" si="5"/>
        <v>0005-0001-0004</v>
      </c>
      <c r="E5" s="306" t="s">
        <v>1095</v>
      </c>
      <c r="F5" s="238" t="str">
        <f>TEXT(VLOOKUP(J5,'1'!$I$43:$J$79,2,0),"0000")</f>
        <v>0005</v>
      </c>
      <c r="G5" s="238" t="str">
        <f t="shared" si="6"/>
        <v>0001</v>
      </c>
      <c r="H5" s="307">
        <f t="shared" si="7"/>
        <v>4</v>
      </c>
      <c r="I5" s="306" t="s">
        <v>1095</v>
      </c>
      <c r="J5" s="235" t="s">
        <v>290</v>
      </c>
      <c r="K5" s="235" t="s">
        <v>2004</v>
      </c>
      <c r="L5" s="235" t="s">
        <v>1859</v>
      </c>
      <c r="M5" s="308">
        <v>38480000</v>
      </c>
      <c r="N5" s="235">
        <v>1998</v>
      </c>
      <c r="O5" s="235" t="s">
        <v>76</v>
      </c>
      <c r="P5" s="235" t="s">
        <v>72</v>
      </c>
      <c r="Q5" s="235" t="s">
        <v>71</v>
      </c>
      <c r="R5" s="235">
        <v>5</v>
      </c>
      <c r="S5" s="309">
        <v>5</v>
      </c>
      <c r="T5" s="238">
        <v>6</v>
      </c>
      <c r="U5" s="238">
        <v>6</v>
      </c>
      <c r="V5" s="235" t="s">
        <v>15961</v>
      </c>
      <c r="W5" s="238" t="str">
        <f t="shared" ref="W5:W6" si="9">J5&amp;K5&amp;L5&amp;M5</f>
        <v>현대자동차G702.0T Advanced38480000</v>
      </c>
      <c r="X5" s="310">
        <f t="shared" ref="X5:X6" si="10">B5</f>
        <v>3779</v>
      </c>
      <c r="Y5" s="238">
        <v>6</v>
      </c>
      <c r="Z5" s="238">
        <v>6</v>
      </c>
      <c r="AA5" s="306" t="s">
        <v>1095</v>
      </c>
      <c r="AB5" s="235" t="s">
        <v>15962</v>
      </c>
      <c r="AC5" s="235"/>
      <c r="AD5" s="235" t="s">
        <v>1702</v>
      </c>
      <c r="AE5" s="235" t="s">
        <v>1699</v>
      </c>
      <c r="AF5" s="236"/>
      <c r="AG5" s="237"/>
      <c r="AH5" s="236"/>
      <c r="AI5" s="236"/>
      <c r="AJ5" s="237"/>
      <c r="AK5" s="236">
        <v>26</v>
      </c>
      <c r="AL5" s="236"/>
      <c r="AM5" s="236" t="s">
        <v>94</v>
      </c>
      <c r="AN5" s="348">
        <v>4</v>
      </c>
      <c r="AO5" s="348" t="s">
        <v>2279</v>
      </c>
      <c r="AP5" s="348"/>
      <c r="AQ5" s="291" t="str">
        <f>IFERROR(VLOOKUP(BG5,#REF!,1,0),"")</f>
        <v/>
      </c>
      <c r="AS5" s="236" t="s">
        <v>94</v>
      </c>
      <c r="BD5" s="191" t="str">
        <f t="shared" ref="BD5:BD68" si="11">K5&amp;L5</f>
        <v>G702.0T Advanced</v>
      </c>
      <c r="BE5" s="238" t="str">
        <f t="shared" si="8"/>
        <v>0001</v>
      </c>
      <c r="BF5" s="306" t="s">
        <v>1095</v>
      </c>
      <c r="BG5" s="191" t="str">
        <f t="shared" ref="BG5:BG68" si="12">BE5&amp;"-"&amp;BF5</f>
        <v>0001-0004</v>
      </c>
    </row>
    <row r="6" spans="1:59">
      <c r="A6" s="304">
        <v>3780</v>
      </c>
      <c r="B6" s="305">
        <v>3780</v>
      </c>
      <c r="C6" s="238" t="str">
        <f t="shared" ref="C6:C7" si="13">TEXT(F6,"0000")&amp;"-"&amp;TEXT(G6,"0000")</f>
        <v>0005-0001</v>
      </c>
      <c r="D6" s="238" t="str">
        <f t="shared" ref="D6:D7" si="14">TEXT(F6,"0000")&amp;"-"&amp;TEXT(G6,"0000")&amp;"-"&amp;TEXT(H6,"0000")</f>
        <v>0005-0001-0005</v>
      </c>
      <c r="E6" s="306" t="s">
        <v>1094</v>
      </c>
      <c r="F6" s="238" t="str">
        <f>TEXT(VLOOKUP(J6,'1'!$I$43:$J$79,2,0),"0000")</f>
        <v>0005</v>
      </c>
      <c r="G6" s="238" t="str">
        <f t="shared" ref="G6:G7" si="15">IF(K6=K5,TEXT(G5,"0000"),TEXT(G5+1,"0000"))</f>
        <v>0001</v>
      </c>
      <c r="H6" s="307">
        <f t="shared" ref="H6:H7" si="16">IF(F6&amp;G6=F5&amp;G5,H5+1,1)</f>
        <v>5</v>
      </c>
      <c r="I6" s="306" t="s">
        <v>1094</v>
      </c>
      <c r="J6" s="235" t="s">
        <v>290</v>
      </c>
      <c r="K6" s="235" t="s">
        <v>2004</v>
      </c>
      <c r="L6" s="235" t="s">
        <v>16623</v>
      </c>
      <c r="M6" s="308">
        <v>43950000</v>
      </c>
      <c r="N6" s="235">
        <v>2497</v>
      </c>
      <c r="O6" s="235" t="s">
        <v>76</v>
      </c>
      <c r="P6" s="235" t="s">
        <v>72</v>
      </c>
      <c r="Q6" s="235" t="s">
        <v>71</v>
      </c>
      <c r="R6" s="235">
        <v>5</v>
      </c>
      <c r="S6" s="309">
        <v>7</v>
      </c>
      <c r="T6" s="238">
        <v>6</v>
      </c>
      <c r="U6" s="238">
        <v>6</v>
      </c>
      <c r="V6" s="235" t="s">
        <v>1614</v>
      </c>
      <c r="W6" s="238" t="str">
        <f t="shared" si="9"/>
        <v>현대자동차G702.5T 2WD43950000</v>
      </c>
      <c r="X6" s="310">
        <f t="shared" si="10"/>
        <v>3780</v>
      </c>
      <c r="Y6" s="238">
        <v>6</v>
      </c>
      <c r="Z6" s="238">
        <v>6</v>
      </c>
      <c r="AA6" s="306" t="s">
        <v>1094</v>
      </c>
      <c r="AB6" s="235" t="s">
        <v>1341</v>
      </c>
      <c r="AC6" s="235"/>
      <c r="AD6" s="235" t="s">
        <v>1702</v>
      </c>
      <c r="AE6" s="235" t="s">
        <v>1699</v>
      </c>
      <c r="AF6" s="236"/>
      <c r="AG6" s="237"/>
      <c r="AH6" s="236"/>
      <c r="AI6" s="236"/>
      <c r="AJ6" s="237"/>
      <c r="AK6" s="236">
        <v>26</v>
      </c>
      <c r="AL6" s="236"/>
      <c r="AM6" s="236" t="s">
        <v>94</v>
      </c>
      <c r="AN6" s="348">
        <v>4</v>
      </c>
      <c r="AO6" s="348" t="s">
        <v>1625</v>
      </c>
      <c r="AP6" s="348"/>
      <c r="AQ6" s="291" t="str">
        <f>IFERROR(VLOOKUP(BG6,#REF!,1,0),"")</f>
        <v/>
      </c>
      <c r="AS6" s="236" t="s">
        <v>16625</v>
      </c>
      <c r="AT6" s="291" t="s">
        <v>16626</v>
      </c>
      <c r="BD6" s="191" t="str">
        <f t="shared" si="11"/>
        <v>G702.5T 2WD</v>
      </c>
      <c r="BE6" s="238" t="str">
        <f t="shared" ref="BE6:BE69" si="17">IF(K5=K6,TEXT(G5,"0000"),TEXT(G5+1,"0000"))</f>
        <v>0001</v>
      </c>
      <c r="BF6" s="306" t="s">
        <v>1094</v>
      </c>
      <c r="BG6" s="191" t="str">
        <f t="shared" si="12"/>
        <v>0001-0005</v>
      </c>
    </row>
    <row r="7" spans="1:59">
      <c r="A7" s="304">
        <v>3781</v>
      </c>
      <c r="B7" s="305">
        <v>3781</v>
      </c>
      <c r="C7" s="238" t="str">
        <f t="shared" si="13"/>
        <v>0005-0001</v>
      </c>
      <c r="D7" s="238" t="str">
        <f t="shared" si="14"/>
        <v>0005-0001-0006</v>
      </c>
      <c r="E7" s="306" t="s">
        <v>1093</v>
      </c>
      <c r="F7" s="238" t="str">
        <f>TEXT(VLOOKUP(J7,'1'!$I$43:$J$79,2,0),"0000")</f>
        <v>0005</v>
      </c>
      <c r="G7" s="238" t="str">
        <f t="shared" si="15"/>
        <v>0001</v>
      </c>
      <c r="H7" s="307">
        <f t="shared" si="16"/>
        <v>6</v>
      </c>
      <c r="I7" s="306" t="s">
        <v>1093</v>
      </c>
      <c r="J7" s="235" t="s">
        <v>290</v>
      </c>
      <c r="K7" s="235" t="s">
        <v>2004</v>
      </c>
      <c r="L7" s="235" t="s">
        <v>16624</v>
      </c>
      <c r="M7" s="308">
        <v>46500000</v>
      </c>
      <c r="N7" s="235">
        <v>2497</v>
      </c>
      <c r="O7" s="235" t="s">
        <v>76</v>
      </c>
      <c r="P7" s="235" t="s">
        <v>72</v>
      </c>
      <c r="Q7" s="235" t="s">
        <v>71</v>
      </c>
      <c r="R7" s="235">
        <v>5</v>
      </c>
      <c r="S7" s="309">
        <v>7</v>
      </c>
      <c r="T7" s="238">
        <v>6</v>
      </c>
      <c r="U7" s="238">
        <v>6</v>
      </c>
      <c r="V7" s="235" t="s">
        <v>1614</v>
      </c>
      <c r="W7" s="238" t="str">
        <f t="shared" ref="W7:W70" si="18">J7&amp;K7&amp;L7&amp;M7</f>
        <v>현대자동차G702.5T AWD46500000</v>
      </c>
      <c r="X7" s="310">
        <f t="shared" ref="X7:X70" si="19">B7</f>
        <v>3781</v>
      </c>
      <c r="Y7" s="238">
        <v>6</v>
      </c>
      <c r="Z7" s="238">
        <v>6</v>
      </c>
      <c r="AA7" s="306" t="s">
        <v>1093</v>
      </c>
      <c r="AB7" s="235" t="s">
        <v>1341</v>
      </c>
      <c r="AC7" s="235"/>
      <c r="AD7" s="235" t="s">
        <v>1702</v>
      </c>
      <c r="AE7" s="235" t="s">
        <v>1699</v>
      </c>
      <c r="AF7" s="236"/>
      <c r="AG7" s="237"/>
      <c r="AH7" s="236"/>
      <c r="AI7" s="236"/>
      <c r="AJ7" s="237"/>
      <c r="AK7" s="236">
        <v>26</v>
      </c>
      <c r="AL7" s="236"/>
      <c r="AM7" s="236" t="s">
        <v>94</v>
      </c>
      <c r="AN7" s="348">
        <v>4</v>
      </c>
      <c r="AO7" s="348" t="s">
        <v>1625</v>
      </c>
      <c r="AP7" s="348"/>
      <c r="AQ7" s="291" t="str">
        <f>IFERROR(VLOOKUP(BG7,#REF!,1,0),"")</f>
        <v/>
      </c>
      <c r="AS7" s="236" t="s">
        <v>16625</v>
      </c>
      <c r="AT7" s="291" t="s">
        <v>16626</v>
      </c>
      <c r="BD7" s="191" t="str">
        <f t="shared" si="11"/>
        <v>G702.5T AWD</v>
      </c>
      <c r="BE7" s="238" t="str">
        <f t="shared" si="17"/>
        <v>0001</v>
      </c>
      <c r="BF7" s="306" t="s">
        <v>1093</v>
      </c>
      <c r="BG7" s="191" t="str">
        <f t="shared" si="12"/>
        <v>0001-0006</v>
      </c>
    </row>
    <row r="8" spans="1:59">
      <c r="A8" s="304">
        <v>3782</v>
      </c>
      <c r="B8" s="305">
        <v>3782</v>
      </c>
      <c r="C8" s="238" t="str">
        <f t="shared" ref="C8:C71" si="20">TEXT(F8,"0000")&amp;"-"&amp;TEXT(G8,"0000")</f>
        <v>0005-0001</v>
      </c>
      <c r="D8" s="238" t="str">
        <f t="shared" ref="D8:D71" si="21">TEXT(F8,"0000")&amp;"-"&amp;TEXT(G8,"0000")&amp;"-"&amp;TEXT(H8,"0000")</f>
        <v>0005-0001-0007</v>
      </c>
      <c r="E8" s="306" t="s">
        <v>1092</v>
      </c>
      <c r="F8" s="238" t="str">
        <f>TEXT(VLOOKUP(J8,'1'!$I$43:$J$79,2,0),"0000")</f>
        <v>0005</v>
      </c>
      <c r="G8" s="238" t="str">
        <f t="shared" ref="G8:G71" si="22">IF(K8=K7,TEXT(G7,"0000"),TEXT(G7+1,"0000"))</f>
        <v>0001</v>
      </c>
      <c r="H8" s="307">
        <f t="shared" ref="H8:H71" si="23">IF(F8&amp;G8=F7&amp;G7,H7+1,1)</f>
        <v>7</v>
      </c>
      <c r="I8" s="306" t="s">
        <v>1092</v>
      </c>
      <c r="J8" s="235" t="s">
        <v>290</v>
      </c>
      <c r="K8" s="235" t="s">
        <v>2004</v>
      </c>
      <c r="L8" s="235" t="s">
        <v>1860</v>
      </c>
      <c r="M8" s="308">
        <v>46580000</v>
      </c>
      <c r="N8" s="235">
        <v>3342</v>
      </c>
      <c r="O8" s="235" t="s">
        <v>76</v>
      </c>
      <c r="P8" s="235" t="s">
        <v>72</v>
      </c>
      <c r="Q8" s="235" t="s">
        <v>71</v>
      </c>
      <c r="R8" s="235">
        <v>5</v>
      </c>
      <c r="S8" s="309">
        <v>7</v>
      </c>
      <c r="T8" s="238">
        <v>6</v>
      </c>
      <c r="U8" s="238">
        <v>6</v>
      </c>
      <c r="V8" s="235" t="s">
        <v>15961</v>
      </c>
      <c r="W8" s="238" t="str">
        <f t="shared" si="18"/>
        <v>현대자동차G703.3T 스포츠 엘리트46580000</v>
      </c>
      <c r="X8" s="310">
        <f t="shared" si="19"/>
        <v>3782</v>
      </c>
      <c r="Y8" s="238">
        <v>6</v>
      </c>
      <c r="Z8" s="238">
        <v>6</v>
      </c>
      <c r="AA8" s="306" t="s">
        <v>1092</v>
      </c>
      <c r="AB8" s="235" t="s">
        <v>15962</v>
      </c>
      <c r="AC8" s="235"/>
      <c r="AD8" s="235" t="s">
        <v>1705</v>
      </c>
      <c r="AE8" s="235" t="s">
        <v>1699</v>
      </c>
      <c r="AF8" s="236"/>
      <c r="AG8" s="237"/>
      <c r="AH8" s="236"/>
      <c r="AI8" s="236"/>
      <c r="AJ8" s="237"/>
      <c r="AK8" s="236">
        <v>26</v>
      </c>
      <c r="AL8" s="236"/>
      <c r="AM8" s="236" t="s">
        <v>2430</v>
      </c>
      <c r="AN8" s="348">
        <v>5</v>
      </c>
      <c r="AO8" s="348" t="s">
        <v>2280</v>
      </c>
      <c r="AP8" s="348"/>
      <c r="AQ8" s="291" t="str">
        <f>IFERROR(VLOOKUP(BG8,#REF!,1,0),"")</f>
        <v/>
      </c>
      <c r="AS8" s="236" t="s">
        <v>2430</v>
      </c>
      <c r="BD8" s="191" t="str">
        <f t="shared" si="11"/>
        <v>G703.3T 스포츠 엘리트</v>
      </c>
      <c r="BE8" s="238" t="str">
        <f t="shared" si="17"/>
        <v>0001</v>
      </c>
      <c r="BF8" s="306" t="s">
        <v>1092</v>
      </c>
      <c r="BG8" s="191" t="str">
        <f t="shared" si="12"/>
        <v>0001-0007</v>
      </c>
    </row>
    <row r="9" spans="1:59">
      <c r="A9" s="304">
        <v>3783</v>
      </c>
      <c r="B9" s="305">
        <v>3783</v>
      </c>
      <c r="C9" s="238" t="str">
        <f t="shared" si="20"/>
        <v>0005-0001</v>
      </c>
      <c r="D9" s="238" t="str">
        <f t="shared" si="21"/>
        <v>0005-0001-0008</v>
      </c>
      <c r="E9" s="306" t="s">
        <v>1091</v>
      </c>
      <c r="F9" s="238" t="str">
        <f>TEXT(VLOOKUP(J9,'1'!$I$43:$J$79,2,0),"0000")</f>
        <v>0005</v>
      </c>
      <c r="G9" s="238" t="str">
        <f t="shared" si="22"/>
        <v>0001</v>
      </c>
      <c r="H9" s="307">
        <f t="shared" si="23"/>
        <v>8</v>
      </c>
      <c r="I9" s="306" t="s">
        <v>1091</v>
      </c>
      <c r="J9" s="235" t="s">
        <v>290</v>
      </c>
      <c r="K9" s="235" t="s">
        <v>2004</v>
      </c>
      <c r="L9" s="235" t="s">
        <v>1861</v>
      </c>
      <c r="M9" s="308">
        <v>53750000</v>
      </c>
      <c r="N9" s="235">
        <v>3342</v>
      </c>
      <c r="O9" s="235" t="s">
        <v>76</v>
      </c>
      <c r="P9" s="235" t="s">
        <v>72</v>
      </c>
      <c r="Q9" s="235" t="s">
        <v>71</v>
      </c>
      <c r="R9" s="235">
        <v>5</v>
      </c>
      <c r="S9" s="309">
        <v>7</v>
      </c>
      <c r="T9" s="238">
        <v>6</v>
      </c>
      <c r="U9" s="238">
        <v>6</v>
      </c>
      <c r="V9" s="235" t="s">
        <v>70</v>
      </c>
      <c r="W9" s="238" t="str">
        <f t="shared" si="18"/>
        <v>현대자동차G703.3T 스포츠 프레스티지53750000</v>
      </c>
      <c r="X9" s="310">
        <f t="shared" si="19"/>
        <v>3783</v>
      </c>
      <c r="Y9" s="238">
        <v>6</v>
      </c>
      <c r="Z9" s="238">
        <v>6</v>
      </c>
      <c r="AA9" s="306" t="s">
        <v>1091</v>
      </c>
      <c r="AB9" s="235" t="s">
        <v>72</v>
      </c>
      <c r="AC9" s="235"/>
      <c r="AD9" s="235" t="s">
        <v>1705</v>
      </c>
      <c r="AE9" s="235" t="s">
        <v>1699</v>
      </c>
      <c r="AF9" s="236"/>
      <c r="AG9" s="237"/>
      <c r="AH9" s="236"/>
      <c r="AI9" s="236"/>
      <c r="AJ9" s="237"/>
      <c r="AK9" s="236">
        <v>26</v>
      </c>
      <c r="AL9" s="236"/>
      <c r="AM9" s="236" t="s">
        <v>2430</v>
      </c>
      <c r="AN9" s="348">
        <v>6</v>
      </c>
      <c r="AO9" s="348" t="s">
        <v>2281</v>
      </c>
      <c r="AP9" s="348"/>
      <c r="AQ9" s="291" t="str">
        <f>IFERROR(VLOOKUP(BG9,#REF!,1,0),"")</f>
        <v/>
      </c>
      <c r="AS9" s="236" t="s">
        <v>2430</v>
      </c>
      <c r="BD9" s="191" t="str">
        <f t="shared" si="11"/>
        <v>G703.3T 스포츠 프레스티지</v>
      </c>
      <c r="BE9" s="238" t="str">
        <f t="shared" si="17"/>
        <v>0001</v>
      </c>
      <c r="BF9" s="306" t="s">
        <v>1091</v>
      </c>
      <c r="BG9" s="191" t="str">
        <f t="shared" si="12"/>
        <v>0001-0008</v>
      </c>
    </row>
    <row r="10" spans="1:59">
      <c r="A10" s="304">
        <v>3784</v>
      </c>
      <c r="B10" s="305">
        <v>3784</v>
      </c>
      <c r="C10" s="238" t="str">
        <f t="shared" si="20"/>
        <v>0005-0002</v>
      </c>
      <c r="D10" s="238" t="str">
        <f t="shared" si="21"/>
        <v>0005-0002-0001</v>
      </c>
      <c r="E10" s="306" t="s">
        <v>1090</v>
      </c>
      <c r="F10" s="238" t="str">
        <f>TEXT(VLOOKUP(J10,'1'!$I$43:$J$79,2,0),"0000")</f>
        <v>0005</v>
      </c>
      <c r="G10" s="238" t="str">
        <f t="shared" si="22"/>
        <v>0002</v>
      </c>
      <c r="H10" s="307">
        <f t="shared" si="23"/>
        <v>1</v>
      </c>
      <c r="I10" s="306" t="s">
        <v>1090</v>
      </c>
      <c r="J10" s="235" t="s">
        <v>290</v>
      </c>
      <c r="K10" s="235" t="s">
        <v>2005</v>
      </c>
      <c r="L10" s="235" t="s">
        <v>16138</v>
      </c>
      <c r="M10" s="308">
        <v>58110000</v>
      </c>
      <c r="N10" s="235">
        <v>2151</v>
      </c>
      <c r="O10" s="235" t="s">
        <v>77</v>
      </c>
      <c r="P10" s="235" t="s">
        <v>72</v>
      </c>
      <c r="Q10" s="235" t="s">
        <v>71</v>
      </c>
      <c r="R10" s="235">
        <v>5</v>
      </c>
      <c r="S10" s="309">
        <v>9</v>
      </c>
      <c r="T10" s="238">
        <v>6</v>
      </c>
      <c r="U10" s="238">
        <v>6</v>
      </c>
      <c r="V10" s="235" t="s">
        <v>70</v>
      </c>
      <c r="W10" s="238" t="str">
        <f t="shared" si="18"/>
        <v>현대자동차G802.2 디젤 AWD58110000</v>
      </c>
      <c r="X10" s="310">
        <f t="shared" si="19"/>
        <v>3784</v>
      </c>
      <c r="Y10" s="238">
        <v>6</v>
      </c>
      <c r="Z10" s="238">
        <v>6</v>
      </c>
      <c r="AA10" s="306" t="s">
        <v>1090</v>
      </c>
      <c r="AB10" s="235" t="s">
        <v>72</v>
      </c>
      <c r="AC10" s="235"/>
      <c r="AD10" s="235" t="s">
        <v>1700</v>
      </c>
      <c r="AE10" s="235" t="s">
        <v>1699</v>
      </c>
      <c r="AF10" s="236"/>
      <c r="AG10" s="237"/>
      <c r="AH10" s="236"/>
      <c r="AI10" s="236"/>
      <c r="AJ10" s="237"/>
      <c r="AK10" s="236">
        <v>26</v>
      </c>
      <c r="AL10" s="236"/>
      <c r="AM10" s="236" t="s">
        <v>2433</v>
      </c>
      <c r="AN10" s="348">
        <v>7</v>
      </c>
      <c r="AO10" s="348" t="s">
        <v>1628</v>
      </c>
      <c r="AP10" s="348"/>
      <c r="AQ10" s="291" t="str">
        <f>IFERROR(VLOOKUP(BG10,#REF!,1,0),"")</f>
        <v/>
      </c>
      <c r="AS10" s="236" t="s">
        <v>2423</v>
      </c>
      <c r="BD10" s="191" t="str">
        <f t="shared" si="11"/>
        <v>G802.2 디젤 AWD</v>
      </c>
      <c r="BE10" s="238" t="str">
        <f t="shared" si="17"/>
        <v>0002</v>
      </c>
      <c r="BF10" s="306" t="s">
        <v>1090</v>
      </c>
      <c r="BG10" s="191" t="str">
        <f t="shared" si="12"/>
        <v>0002-0009</v>
      </c>
    </row>
    <row r="11" spans="1:59">
      <c r="A11" s="304">
        <v>3785</v>
      </c>
      <c r="B11" s="305">
        <v>3785</v>
      </c>
      <c r="C11" s="238" t="str">
        <f t="shared" si="20"/>
        <v>0005-0002</v>
      </c>
      <c r="D11" s="238" t="str">
        <f t="shared" si="21"/>
        <v>0005-0002-0002</v>
      </c>
      <c r="E11" s="306" t="s">
        <v>1089</v>
      </c>
      <c r="F11" s="238" t="str">
        <f>TEXT(VLOOKUP(J11,'1'!$I$43:$J$79,2,0),"0000")</f>
        <v>0005</v>
      </c>
      <c r="G11" s="238" t="str">
        <f t="shared" si="22"/>
        <v>0002</v>
      </c>
      <c r="H11" s="307">
        <f t="shared" si="23"/>
        <v>2</v>
      </c>
      <c r="I11" s="306" t="s">
        <v>1089</v>
      </c>
      <c r="J11" s="235" t="s">
        <v>290</v>
      </c>
      <c r="K11" s="235" t="s">
        <v>2005</v>
      </c>
      <c r="L11" s="235" t="s">
        <v>16139</v>
      </c>
      <c r="M11" s="308">
        <v>55360000</v>
      </c>
      <c r="N11" s="235">
        <v>2151</v>
      </c>
      <c r="O11" s="235" t="s">
        <v>77</v>
      </c>
      <c r="P11" s="235" t="s">
        <v>72</v>
      </c>
      <c r="Q11" s="235" t="s">
        <v>71</v>
      </c>
      <c r="R11" s="235">
        <v>4</v>
      </c>
      <c r="S11" s="309">
        <v>9</v>
      </c>
      <c r="T11" s="238">
        <v>6</v>
      </c>
      <c r="U11" s="238">
        <v>6</v>
      </c>
      <c r="V11" s="235" t="s">
        <v>70</v>
      </c>
      <c r="W11" s="238" t="str">
        <f t="shared" si="18"/>
        <v>현대자동차G802.2 디젤 2WD 55360000</v>
      </c>
      <c r="X11" s="310">
        <f t="shared" si="19"/>
        <v>3785</v>
      </c>
      <c r="Y11" s="238">
        <v>6</v>
      </c>
      <c r="Z11" s="238">
        <v>6</v>
      </c>
      <c r="AA11" s="306" t="s">
        <v>1089</v>
      </c>
      <c r="AB11" s="235" t="s">
        <v>72</v>
      </c>
      <c r="AC11" s="235"/>
      <c r="AD11" s="235" t="s">
        <v>1700</v>
      </c>
      <c r="AE11" s="235" t="s">
        <v>1699</v>
      </c>
      <c r="AF11" s="236"/>
      <c r="AG11" s="237"/>
      <c r="AH11" s="236"/>
      <c r="AI11" s="236"/>
      <c r="AJ11" s="237"/>
      <c r="AK11" s="236">
        <v>26</v>
      </c>
      <c r="AL11" s="236"/>
      <c r="AM11" s="236" t="s">
        <v>2433</v>
      </c>
      <c r="AN11" s="348">
        <v>8</v>
      </c>
      <c r="AO11" s="348" t="s">
        <v>1629</v>
      </c>
      <c r="AP11" s="348"/>
      <c r="AQ11" s="291" t="str">
        <f>IFERROR(VLOOKUP(BG11,#REF!,1,0),"")</f>
        <v/>
      </c>
      <c r="AS11" s="236" t="s">
        <v>2423</v>
      </c>
      <c r="BD11" s="191" t="str">
        <f t="shared" si="11"/>
        <v xml:space="preserve">G802.2 디젤 2WD </v>
      </c>
      <c r="BE11" s="238" t="str">
        <f t="shared" si="17"/>
        <v>0002</v>
      </c>
      <c r="BF11" s="306" t="s">
        <v>1089</v>
      </c>
      <c r="BG11" s="191" t="str">
        <f t="shared" si="12"/>
        <v>0002-0010</v>
      </c>
    </row>
    <row r="12" spans="1:59">
      <c r="A12" s="304">
        <v>3786</v>
      </c>
      <c r="B12" s="305">
        <v>3786</v>
      </c>
      <c r="C12" s="238" t="str">
        <f t="shared" si="20"/>
        <v>0005-0002</v>
      </c>
      <c r="D12" s="238" t="str">
        <f t="shared" si="21"/>
        <v>0005-0002-0003</v>
      </c>
      <c r="E12" s="306" t="s">
        <v>1088</v>
      </c>
      <c r="F12" s="238" t="str">
        <f>TEXT(VLOOKUP(J12,'1'!$I$43:$J$79,2,0),"0000")</f>
        <v>0005</v>
      </c>
      <c r="G12" s="238" t="str">
        <f t="shared" si="22"/>
        <v>0002</v>
      </c>
      <c r="H12" s="307">
        <f t="shared" si="23"/>
        <v>3</v>
      </c>
      <c r="I12" s="306" t="s">
        <v>1088</v>
      </c>
      <c r="J12" s="235" t="s">
        <v>290</v>
      </c>
      <c r="K12" s="235" t="s">
        <v>2005</v>
      </c>
      <c r="L12" s="235" t="s">
        <v>16140</v>
      </c>
      <c r="M12" s="308">
        <v>55660000</v>
      </c>
      <c r="N12" s="235">
        <v>2497</v>
      </c>
      <c r="O12" s="235" t="s">
        <v>76</v>
      </c>
      <c r="P12" s="235" t="s">
        <v>72</v>
      </c>
      <c r="Q12" s="235" t="s">
        <v>71</v>
      </c>
      <c r="R12" s="235">
        <v>5</v>
      </c>
      <c r="S12" s="309">
        <v>2</v>
      </c>
      <c r="T12" s="238">
        <v>6</v>
      </c>
      <c r="U12" s="238">
        <v>6</v>
      </c>
      <c r="V12" s="235" t="s">
        <v>1614</v>
      </c>
      <c r="W12" s="238" t="str">
        <f t="shared" si="18"/>
        <v>현대자동차G80가솔린 터보 2.5 AWD55660000</v>
      </c>
      <c r="X12" s="310">
        <f t="shared" si="19"/>
        <v>3786</v>
      </c>
      <c r="Y12" s="238">
        <v>6</v>
      </c>
      <c r="Z12" s="238">
        <v>6</v>
      </c>
      <c r="AA12" s="306" t="s">
        <v>1088</v>
      </c>
      <c r="AB12" s="235" t="s">
        <v>1341</v>
      </c>
      <c r="AC12" s="235"/>
      <c r="AD12" s="235" t="s">
        <v>1701</v>
      </c>
      <c r="AE12" s="235" t="s">
        <v>1699</v>
      </c>
      <c r="AF12" s="236"/>
      <c r="AG12" s="237"/>
      <c r="AH12" s="236"/>
      <c r="AI12" s="236"/>
      <c r="AJ12" s="237"/>
      <c r="AK12" s="236">
        <v>26</v>
      </c>
      <c r="AL12" s="236"/>
      <c r="AM12" s="236" t="s">
        <v>2424</v>
      </c>
      <c r="AN12" s="348">
        <v>9</v>
      </c>
      <c r="AO12" s="348" t="s">
        <v>1630</v>
      </c>
      <c r="AP12" s="348"/>
      <c r="AQ12" s="291" t="str">
        <f>IFERROR(VLOOKUP(BG12,#REF!,1,0),"")</f>
        <v/>
      </c>
      <c r="AS12" s="236" t="s">
        <v>2424</v>
      </c>
      <c r="BD12" s="191" t="str">
        <f t="shared" si="11"/>
        <v>G80가솔린 터보 2.5 AWD</v>
      </c>
      <c r="BE12" s="238" t="str">
        <f t="shared" si="17"/>
        <v>0002</v>
      </c>
      <c r="BF12" s="306" t="s">
        <v>1088</v>
      </c>
      <c r="BG12" s="191" t="str">
        <f t="shared" si="12"/>
        <v>0002-0011</v>
      </c>
    </row>
    <row r="13" spans="1:59">
      <c r="A13" s="304">
        <v>3787</v>
      </c>
      <c r="B13" s="305">
        <v>3787</v>
      </c>
      <c r="C13" s="238" t="str">
        <f t="shared" si="20"/>
        <v>0005-0002</v>
      </c>
      <c r="D13" s="238" t="str">
        <f t="shared" si="21"/>
        <v>0005-0002-0004</v>
      </c>
      <c r="E13" s="306" t="s">
        <v>1087</v>
      </c>
      <c r="F13" s="238" t="str">
        <f>TEXT(VLOOKUP(J13,'1'!$I$43:$J$79,2,0),"0000")</f>
        <v>0005</v>
      </c>
      <c r="G13" s="238" t="str">
        <f t="shared" si="22"/>
        <v>0002</v>
      </c>
      <c r="H13" s="307">
        <f t="shared" si="23"/>
        <v>4</v>
      </c>
      <c r="I13" s="306" t="s">
        <v>1087</v>
      </c>
      <c r="J13" s="235" t="s">
        <v>290</v>
      </c>
      <c r="K13" s="235" t="s">
        <v>2005</v>
      </c>
      <c r="L13" s="235" t="s">
        <v>16141</v>
      </c>
      <c r="M13" s="308">
        <v>59390000</v>
      </c>
      <c r="N13" s="235">
        <v>3470</v>
      </c>
      <c r="O13" s="235" t="s">
        <v>76</v>
      </c>
      <c r="P13" s="235" t="s">
        <v>72</v>
      </c>
      <c r="Q13" s="235" t="s">
        <v>71</v>
      </c>
      <c r="R13" s="235">
        <v>5</v>
      </c>
      <c r="S13" s="309">
        <v>9</v>
      </c>
      <c r="T13" s="238">
        <v>6</v>
      </c>
      <c r="U13" s="238">
        <v>6</v>
      </c>
      <c r="V13" s="235" t="s">
        <v>1614</v>
      </c>
      <c r="W13" s="238" t="str">
        <f t="shared" si="18"/>
        <v>현대자동차G80가솔린 터보 3.5 2WD59390000</v>
      </c>
      <c r="X13" s="310">
        <f t="shared" si="19"/>
        <v>3787</v>
      </c>
      <c r="Y13" s="238">
        <v>6</v>
      </c>
      <c r="Z13" s="238">
        <v>6</v>
      </c>
      <c r="AA13" s="306" t="s">
        <v>1087</v>
      </c>
      <c r="AB13" s="235" t="s">
        <v>1341</v>
      </c>
      <c r="AC13" s="235"/>
      <c r="AD13" s="235" t="s">
        <v>1702</v>
      </c>
      <c r="AE13" s="235" t="s">
        <v>1699</v>
      </c>
      <c r="AF13" s="236"/>
      <c r="AG13" s="237"/>
      <c r="AH13" s="236"/>
      <c r="AI13" s="236"/>
      <c r="AJ13" s="237"/>
      <c r="AK13" s="236">
        <v>26</v>
      </c>
      <c r="AL13" s="236"/>
      <c r="AM13" s="236" t="s">
        <v>2423</v>
      </c>
      <c r="AN13" s="348">
        <v>10</v>
      </c>
      <c r="AO13" s="348" t="s">
        <v>1631</v>
      </c>
      <c r="AP13" s="348"/>
      <c r="AQ13" s="291" t="str">
        <f>IFERROR(VLOOKUP(BG13,#REF!,1,0),"")</f>
        <v/>
      </c>
      <c r="AS13" s="236" t="s">
        <v>2423</v>
      </c>
      <c r="BD13" s="191" t="str">
        <f t="shared" si="11"/>
        <v>G80가솔린 터보 3.5 2WD</v>
      </c>
      <c r="BE13" s="238" t="str">
        <f t="shared" si="17"/>
        <v>0002</v>
      </c>
      <c r="BF13" s="306" t="s">
        <v>1087</v>
      </c>
      <c r="BG13" s="191" t="str">
        <f t="shared" si="12"/>
        <v>0002-0012</v>
      </c>
    </row>
    <row r="14" spans="1:59">
      <c r="A14" s="304">
        <v>3788</v>
      </c>
      <c r="B14" s="305">
        <v>3788</v>
      </c>
      <c r="C14" s="238" t="str">
        <f t="shared" si="20"/>
        <v>0005-0002</v>
      </c>
      <c r="D14" s="238" t="str">
        <f t="shared" si="21"/>
        <v>0005-0002-0005</v>
      </c>
      <c r="E14" s="306" t="s">
        <v>1086</v>
      </c>
      <c r="F14" s="238" t="str">
        <f>TEXT(VLOOKUP(J14,'1'!$I$43:$J$79,2,0),"0000")</f>
        <v>0005</v>
      </c>
      <c r="G14" s="238" t="str">
        <f t="shared" si="22"/>
        <v>0002</v>
      </c>
      <c r="H14" s="307">
        <f t="shared" si="23"/>
        <v>5</v>
      </c>
      <c r="I14" s="306" t="s">
        <v>1086</v>
      </c>
      <c r="J14" s="235" t="s">
        <v>290</v>
      </c>
      <c r="K14" s="235" t="s">
        <v>2005</v>
      </c>
      <c r="L14" s="235" t="s">
        <v>16142</v>
      </c>
      <c r="M14" s="308">
        <v>52910000</v>
      </c>
      <c r="N14" s="235">
        <v>2497</v>
      </c>
      <c r="O14" s="235" t="s">
        <v>76</v>
      </c>
      <c r="P14" s="235" t="s">
        <v>72</v>
      </c>
      <c r="Q14" s="235" t="s">
        <v>71</v>
      </c>
      <c r="R14" s="235">
        <v>5</v>
      </c>
      <c r="S14" s="309">
        <v>2</v>
      </c>
      <c r="T14" s="238">
        <v>6</v>
      </c>
      <c r="U14" s="238">
        <v>6</v>
      </c>
      <c r="V14" s="235" t="s">
        <v>1614</v>
      </c>
      <c r="W14" s="238" t="str">
        <f t="shared" si="18"/>
        <v>현대자동차G80가솔린 터보 2.5 2WD52910000</v>
      </c>
      <c r="X14" s="310">
        <f t="shared" si="19"/>
        <v>3788</v>
      </c>
      <c r="Y14" s="238">
        <v>6</v>
      </c>
      <c r="Z14" s="238">
        <v>6</v>
      </c>
      <c r="AA14" s="306" t="s">
        <v>1086</v>
      </c>
      <c r="AB14" s="235" t="s">
        <v>1341</v>
      </c>
      <c r="AC14" s="235"/>
      <c r="AD14" s="235" t="s">
        <v>1701</v>
      </c>
      <c r="AE14" s="235" t="s">
        <v>1699</v>
      </c>
      <c r="AF14" s="236"/>
      <c r="AG14" s="237"/>
      <c r="AH14" s="236"/>
      <c r="AI14" s="236"/>
      <c r="AJ14" s="237"/>
      <c r="AK14" s="236">
        <v>26</v>
      </c>
      <c r="AL14" s="236"/>
      <c r="AM14" s="236" t="s">
        <v>2424</v>
      </c>
      <c r="AN14" s="348">
        <v>11</v>
      </c>
      <c r="AO14" s="348" t="s">
        <v>1632</v>
      </c>
      <c r="AP14" s="348"/>
      <c r="AQ14" s="291" t="str">
        <f>IFERROR(VLOOKUP(BG14,#REF!,1,0),"")</f>
        <v/>
      </c>
      <c r="AS14" s="236" t="s">
        <v>2424</v>
      </c>
      <c r="BD14" s="191" t="str">
        <f t="shared" si="11"/>
        <v>G80가솔린 터보 2.5 2WD</v>
      </c>
      <c r="BE14" s="238" t="str">
        <f t="shared" si="17"/>
        <v>0002</v>
      </c>
      <c r="BF14" s="306" t="s">
        <v>1086</v>
      </c>
      <c r="BG14" s="191" t="str">
        <f t="shared" si="12"/>
        <v>0002-0013</v>
      </c>
    </row>
    <row r="15" spans="1:59">
      <c r="A15" s="304">
        <v>3789</v>
      </c>
      <c r="B15" s="305">
        <v>3789</v>
      </c>
      <c r="C15" s="238" t="str">
        <f t="shared" si="20"/>
        <v>0005-0002</v>
      </c>
      <c r="D15" s="238" t="str">
        <f t="shared" si="21"/>
        <v>0005-0002-0006</v>
      </c>
      <c r="E15" s="306" t="s">
        <v>1085</v>
      </c>
      <c r="F15" s="238" t="str">
        <f>TEXT(VLOOKUP(J15,'1'!$I$43:$J$79,2,0),"0000")</f>
        <v>0005</v>
      </c>
      <c r="G15" s="238" t="str">
        <f t="shared" si="22"/>
        <v>0002</v>
      </c>
      <c r="H15" s="307">
        <f t="shared" si="23"/>
        <v>6</v>
      </c>
      <c r="I15" s="306" t="s">
        <v>1085</v>
      </c>
      <c r="J15" s="235" t="s">
        <v>290</v>
      </c>
      <c r="K15" s="235" t="s">
        <v>2005</v>
      </c>
      <c r="L15" s="235" t="s">
        <v>16143</v>
      </c>
      <c r="M15" s="308">
        <v>62140000</v>
      </c>
      <c r="N15" s="235">
        <v>3470</v>
      </c>
      <c r="O15" s="235" t="s">
        <v>76</v>
      </c>
      <c r="P15" s="235" t="s">
        <v>72</v>
      </c>
      <c r="Q15" s="235" t="s">
        <v>71</v>
      </c>
      <c r="R15" s="235">
        <v>5</v>
      </c>
      <c r="S15" s="309">
        <v>9</v>
      </c>
      <c r="T15" s="238">
        <v>6</v>
      </c>
      <c r="U15" s="238">
        <v>6</v>
      </c>
      <c r="V15" s="235" t="s">
        <v>1614</v>
      </c>
      <c r="W15" s="238" t="str">
        <f t="shared" si="18"/>
        <v>현대자동차G80가솔린 터보 3.5 AWD62140000</v>
      </c>
      <c r="X15" s="310">
        <f t="shared" si="19"/>
        <v>3789</v>
      </c>
      <c r="Y15" s="238">
        <v>6</v>
      </c>
      <c r="Z15" s="238">
        <v>6</v>
      </c>
      <c r="AA15" s="306" t="s">
        <v>1085</v>
      </c>
      <c r="AB15" s="235" t="s">
        <v>1341</v>
      </c>
      <c r="AC15" s="235"/>
      <c r="AD15" s="235" t="s">
        <v>1702</v>
      </c>
      <c r="AE15" s="235" t="s">
        <v>1699</v>
      </c>
      <c r="AF15" s="236"/>
      <c r="AG15" s="237"/>
      <c r="AH15" s="236"/>
      <c r="AI15" s="236"/>
      <c r="AJ15" s="237"/>
      <c r="AK15" s="236">
        <v>26</v>
      </c>
      <c r="AL15" s="236"/>
      <c r="AM15" s="236" t="s">
        <v>2423</v>
      </c>
      <c r="AN15" s="348">
        <v>12</v>
      </c>
      <c r="AO15" s="348" t="s">
        <v>1633</v>
      </c>
      <c r="AP15" s="348"/>
      <c r="AQ15" s="291" t="str">
        <f>IFERROR(VLOOKUP(BG15,#REF!,1,0),"")</f>
        <v/>
      </c>
      <c r="AS15" s="236" t="s">
        <v>2423</v>
      </c>
      <c r="BD15" s="191" t="str">
        <f t="shared" si="11"/>
        <v>G80가솔린 터보 3.5 AWD</v>
      </c>
      <c r="BE15" s="238" t="str">
        <f t="shared" si="17"/>
        <v>0002</v>
      </c>
      <c r="BF15" s="306" t="s">
        <v>1085</v>
      </c>
      <c r="BG15" s="191" t="str">
        <f t="shared" si="12"/>
        <v>0002-0014</v>
      </c>
    </row>
    <row r="16" spans="1:59">
      <c r="A16" s="304">
        <v>3790</v>
      </c>
      <c r="B16" s="305">
        <v>3790</v>
      </c>
      <c r="C16" s="238" t="str">
        <f t="shared" si="20"/>
        <v>0005-0003</v>
      </c>
      <c r="D16" s="238" t="str">
        <f t="shared" si="21"/>
        <v>0005-0003-0001</v>
      </c>
      <c r="E16" s="306" t="s">
        <v>1084</v>
      </c>
      <c r="F16" s="238" t="str">
        <f>TEXT(VLOOKUP(J16,'1'!$I$43:$J$79,2,0),"0000")</f>
        <v>0005</v>
      </c>
      <c r="G16" s="238" t="str">
        <f t="shared" si="22"/>
        <v>0003</v>
      </c>
      <c r="H16" s="307">
        <f t="shared" si="23"/>
        <v>1</v>
      </c>
      <c r="I16" s="306" t="s">
        <v>1084</v>
      </c>
      <c r="J16" s="235" t="s">
        <v>290</v>
      </c>
      <c r="K16" s="235" t="s">
        <v>2006</v>
      </c>
      <c r="L16" s="235" t="s">
        <v>16093</v>
      </c>
      <c r="M16" s="308">
        <v>101500000</v>
      </c>
      <c r="N16" s="235">
        <v>3470</v>
      </c>
      <c r="O16" s="235" t="s">
        <v>76</v>
      </c>
      <c r="P16" s="235" t="s">
        <v>72</v>
      </c>
      <c r="Q16" s="235" t="s">
        <v>71</v>
      </c>
      <c r="R16" s="235">
        <v>5</v>
      </c>
      <c r="S16" s="309">
        <v>11</v>
      </c>
      <c r="T16" s="238">
        <v>6</v>
      </c>
      <c r="U16" s="238">
        <v>6</v>
      </c>
      <c r="V16" s="235" t="s">
        <v>1614</v>
      </c>
      <c r="W16" s="238" t="str">
        <f t="shared" si="18"/>
        <v>현대자동차G90G90 3.5T 48V 2WD101500000</v>
      </c>
      <c r="X16" s="310">
        <f t="shared" si="19"/>
        <v>3790</v>
      </c>
      <c r="Y16" s="238">
        <v>6</v>
      </c>
      <c r="Z16" s="238">
        <v>6</v>
      </c>
      <c r="AA16" s="306" t="s">
        <v>1084</v>
      </c>
      <c r="AB16" s="235" t="s">
        <v>1341</v>
      </c>
      <c r="AC16" s="235"/>
      <c r="AD16" s="235"/>
      <c r="AE16" s="235"/>
      <c r="AF16" s="236"/>
      <c r="AG16" s="237"/>
      <c r="AH16" s="236"/>
      <c r="AI16" s="236"/>
      <c r="AJ16" s="237"/>
      <c r="AK16" s="236">
        <v>26</v>
      </c>
      <c r="AL16" s="236"/>
      <c r="AM16" s="236" t="s">
        <v>16095</v>
      </c>
      <c r="AN16" s="348"/>
      <c r="AO16" s="348"/>
      <c r="AP16" s="348"/>
      <c r="AQ16" s="291" t="str">
        <f>IFERROR(VLOOKUP(BG16,#REF!,1,0),"")</f>
        <v/>
      </c>
      <c r="AS16" s="236" t="s">
        <v>16096</v>
      </c>
      <c r="AT16" s="291">
        <v>2024.03</v>
      </c>
      <c r="BD16" s="191" t="str">
        <f t="shared" si="11"/>
        <v>G90G90 3.5T 48V 2WD</v>
      </c>
      <c r="BE16" s="238" t="str">
        <f t="shared" si="17"/>
        <v>0003</v>
      </c>
      <c r="BF16" s="306" t="s">
        <v>1084</v>
      </c>
      <c r="BG16" s="191" t="str">
        <f t="shared" si="12"/>
        <v>0003-0015</v>
      </c>
    </row>
    <row r="17" spans="1:59">
      <c r="A17" s="304">
        <v>3791</v>
      </c>
      <c r="B17" s="305">
        <v>3791</v>
      </c>
      <c r="C17" s="238" t="str">
        <f t="shared" si="20"/>
        <v>0005-0003</v>
      </c>
      <c r="D17" s="238" t="str">
        <f t="shared" si="21"/>
        <v>0005-0003-0002</v>
      </c>
      <c r="E17" s="306" t="s">
        <v>1083</v>
      </c>
      <c r="F17" s="238" t="str">
        <f>TEXT(VLOOKUP(J17,'1'!$I$43:$J$79,2,0),"0000")</f>
        <v>0005</v>
      </c>
      <c r="G17" s="238" t="str">
        <f t="shared" si="22"/>
        <v>0003</v>
      </c>
      <c r="H17" s="307">
        <f t="shared" si="23"/>
        <v>2</v>
      </c>
      <c r="I17" s="306" t="s">
        <v>1083</v>
      </c>
      <c r="J17" s="235" t="s">
        <v>290</v>
      </c>
      <c r="K17" s="235" t="s">
        <v>2006</v>
      </c>
      <c r="L17" s="235" t="s">
        <v>16094</v>
      </c>
      <c r="M17" s="308">
        <v>126500000</v>
      </c>
      <c r="N17" s="235">
        <v>3470</v>
      </c>
      <c r="O17" s="235" t="s">
        <v>76</v>
      </c>
      <c r="P17" s="235" t="s">
        <v>72</v>
      </c>
      <c r="Q17" s="235" t="s">
        <v>71</v>
      </c>
      <c r="R17" s="235">
        <v>5</v>
      </c>
      <c r="S17" s="309">
        <v>16</v>
      </c>
      <c r="T17" s="238">
        <v>6</v>
      </c>
      <c r="U17" s="238">
        <v>6</v>
      </c>
      <c r="V17" s="235" t="s">
        <v>1614</v>
      </c>
      <c r="W17" s="238" t="str">
        <f t="shared" si="18"/>
        <v>현대자동차G90G90 3.5T 48V 2WD+프레스티지 컬렉션126500000</v>
      </c>
      <c r="X17" s="310">
        <f t="shared" si="19"/>
        <v>3791</v>
      </c>
      <c r="Y17" s="238">
        <v>6</v>
      </c>
      <c r="Z17" s="238">
        <v>6</v>
      </c>
      <c r="AA17" s="306" t="s">
        <v>1083</v>
      </c>
      <c r="AB17" s="235" t="s">
        <v>1341</v>
      </c>
      <c r="AC17" s="235"/>
      <c r="AD17" s="235"/>
      <c r="AE17" s="235"/>
      <c r="AF17" s="236"/>
      <c r="AG17" s="237"/>
      <c r="AH17" s="236"/>
      <c r="AI17" s="236"/>
      <c r="AJ17" s="237"/>
      <c r="AK17" s="236">
        <v>26</v>
      </c>
      <c r="AL17" s="236"/>
      <c r="AM17" s="236" t="s">
        <v>16095</v>
      </c>
      <c r="AN17" s="348"/>
      <c r="AO17" s="348"/>
      <c r="AP17" s="348"/>
      <c r="AQ17" s="291" t="str">
        <f>IFERROR(VLOOKUP(BG17,#REF!,1,0),"")</f>
        <v/>
      </c>
      <c r="AS17" s="236" t="s">
        <v>16099</v>
      </c>
      <c r="AT17" s="291">
        <v>2024.03</v>
      </c>
      <c r="BD17" s="191" t="str">
        <f t="shared" si="11"/>
        <v>G90G90 3.5T 48V 2WD+프레스티지 컬렉션</v>
      </c>
      <c r="BE17" s="238" t="str">
        <f t="shared" si="17"/>
        <v>0003</v>
      </c>
      <c r="BF17" s="306" t="s">
        <v>1083</v>
      </c>
      <c r="BG17" s="191" t="str">
        <f t="shared" si="12"/>
        <v>0003-0016</v>
      </c>
    </row>
    <row r="18" spans="1:59">
      <c r="A18" s="304">
        <v>3792</v>
      </c>
      <c r="B18" s="305">
        <v>3792</v>
      </c>
      <c r="C18" s="238" t="str">
        <f t="shared" si="20"/>
        <v>0005-0003</v>
      </c>
      <c r="D18" s="238" t="str">
        <f t="shared" si="21"/>
        <v>0005-0003-0003</v>
      </c>
      <c r="E18" s="306" t="s">
        <v>1082</v>
      </c>
      <c r="F18" s="238" t="str">
        <f>TEXT(VLOOKUP(J18,'1'!$I$43:$J$79,2,0),"0000")</f>
        <v>0005</v>
      </c>
      <c r="G18" s="238" t="str">
        <f t="shared" si="22"/>
        <v>0003</v>
      </c>
      <c r="H18" s="307">
        <f t="shared" si="23"/>
        <v>3</v>
      </c>
      <c r="I18" s="306" t="s">
        <v>1082</v>
      </c>
      <c r="J18" s="235" t="s">
        <v>290</v>
      </c>
      <c r="K18" s="235" t="s">
        <v>2006</v>
      </c>
      <c r="L18" s="235" t="s">
        <v>16097</v>
      </c>
      <c r="M18" s="308">
        <v>101500000</v>
      </c>
      <c r="N18" s="235">
        <v>3470</v>
      </c>
      <c r="O18" s="235" t="s">
        <v>76</v>
      </c>
      <c r="P18" s="235" t="s">
        <v>72</v>
      </c>
      <c r="Q18" s="235" t="s">
        <v>71</v>
      </c>
      <c r="R18" s="235">
        <v>5</v>
      </c>
      <c r="S18" s="309">
        <v>11</v>
      </c>
      <c r="T18" s="238">
        <v>6</v>
      </c>
      <c r="U18" s="238">
        <v>6</v>
      </c>
      <c r="V18" s="235" t="s">
        <v>1614</v>
      </c>
      <c r="W18" s="238" t="str">
        <f t="shared" si="18"/>
        <v>현대자동차G90G90 3.5T 48V  AWD101500000</v>
      </c>
      <c r="X18" s="310">
        <f t="shared" si="19"/>
        <v>3792</v>
      </c>
      <c r="Y18" s="238">
        <v>6</v>
      </c>
      <c r="Z18" s="238">
        <v>6</v>
      </c>
      <c r="AA18" s="306" t="s">
        <v>1082</v>
      </c>
      <c r="AB18" s="235" t="s">
        <v>1341</v>
      </c>
      <c r="AC18" s="235"/>
      <c r="AD18" s="235"/>
      <c r="AE18" s="235"/>
      <c r="AF18" s="236"/>
      <c r="AG18" s="237"/>
      <c r="AH18" s="236"/>
      <c r="AI18" s="236"/>
      <c r="AJ18" s="237"/>
      <c r="AK18" s="236">
        <v>26</v>
      </c>
      <c r="AL18" s="236"/>
      <c r="AM18" s="236" t="s">
        <v>16095</v>
      </c>
      <c r="AN18" s="348"/>
      <c r="AO18" s="348"/>
      <c r="AP18" s="348"/>
      <c r="AQ18" s="291" t="str">
        <f>IFERROR(VLOOKUP(BG18,#REF!,1,0),"")</f>
        <v/>
      </c>
      <c r="AS18" s="236" t="s">
        <v>16096</v>
      </c>
      <c r="BD18" s="191" t="str">
        <f t="shared" si="11"/>
        <v>G90G90 3.5T 48V  AWD</v>
      </c>
      <c r="BE18" s="238" t="str">
        <f t="shared" si="17"/>
        <v>0003</v>
      </c>
      <c r="BF18" s="306" t="s">
        <v>1082</v>
      </c>
      <c r="BG18" s="191" t="str">
        <f t="shared" si="12"/>
        <v>0003-0017</v>
      </c>
    </row>
    <row r="19" spans="1:59">
      <c r="A19" s="304">
        <v>3793</v>
      </c>
      <c r="B19" s="305">
        <v>3793</v>
      </c>
      <c r="C19" s="238" t="str">
        <f t="shared" si="20"/>
        <v>0005-0003</v>
      </c>
      <c r="D19" s="238" t="str">
        <f t="shared" si="21"/>
        <v>0005-0003-0004</v>
      </c>
      <c r="E19" s="306" t="s">
        <v>1081</v>
      </c>
      <c r="F19" s="238" t="str">
        <f>TEXT(VLOOKUP(J19,'1'!$I$43:$J$79,2,0),"0000")</f>
        <v>0005</v>
      </c>
      <c r="G19" s="238" t="str">
        <f t="shared" si="22"/>
        <v>0003</v>
      </c>
      <c r="H19" s="307">
        <f t="shared" si="23"/>
        <v>4</v>
      </c>
      <c r="I19" s="306" t="s">
        <v>1081</v>
      </c>
      <c r="J19" s="235" t="s">
        <v>290</v>
      </c>
      <c r="K19" s="235" t="s">
        <v>2006</v>
      </c>
      <c r="L19" s="235" t="s">
        <v>16098</v>
      </c>
      <c r="M19" s="308">
        <v>126500000</v>
      </c>
      <c r="N19" s="235">
        <v>3470</v>
      </c>
      <c r="O19" s="235" t="s">
        <v>76</v>
      </c>
      <c r="P19" s="235" t="s">
        <v>72</v>
      </c>
      <c r="Q19" s="235" t="s">
        <v>71</v>
      </c>
      <c r="R19" s="235">
        <v>5</v>
      </c>
      <c r="S19" s="309">
        <v>16</v>
      </c>
      <c r="T19" s="238">
        <v>6</v>
      </c>
      <c r="U19" s="238">
        <v>6</v>
      </c>
      <c r="V19" s="235" t="s">
        <v>1614</v>
      </c>
      <c r="W19" s="238" t="str">
        <f t="shared" si="18"/>
        <v>현대자동차G90G90 3.5T 48V AWD+프레스티지 컬렉션126500000</v>
      </c>
      <c r="X19" s="310">
        <f t="shared" si="19"/>
        <v>3793</v>
      </c>
      <c r="Y19" s="238">
        <v>6</v>
      </c>
      <c r="Z19" s="238">
        <v>6</v>
      </c>
      <c r="AA19" s="306" t="s">
        <v>1081</v>
      </c>
      <c r="AB19" s="235" t="s">
        <v>1341</v>
      </c>
      <c r="AC19" s="235"/>
      <c r="AD19" s="235"/>
      <c r="AE19" s="235"/>
      <c r="AF19" s="236"/>
      <c r="AG19" s="237"/>
      <c r="AH19" s="236"/>
      <c r="AI19" s="236"/>
      <c r="AJ19" s="237"/>
      <c r="AK19" s="236">
        <v>26</v>
      </c>
      <c r="AL19" s="236"/>
      <c r="AM19" s="236" t="s">
        <v>2286</v>
      </c>
      <c r="AN19" s="348"/>
      <c r="AO19" s="348"/>
      <c r="AP19" s="348"/>
      <c r="AQ19" s="291" t="str">
        <f>IFERROR(VLOOKUP(BG19,#REF!,1,0),"")</f>
        <v/>
      </c>
      <c r="AS19" s="236" t="s">
        <v>1636</v>
      </c>
      <c r="BD19" s="191" t="str">
        <f t="shared" si="11"/>
        <v>G90G90 3.5T 48V AWD+프레스티지 컬렉션</v>
      </c>
      <c r="BE19" s="238" t="str">
        <f t="shared" si="17"/>
        <v>0003</v>
      </c>
      <c r="BF19" s="306" t="s">
        <v>1081</v>
      </c>
      <c r="BG19" s="191" t="str">
        <f t="shared" si="12"/>
        <v>0003-0018</v>
      </c>
    </row>
    <row r="20" spans="1:59">
      <c r="A20" s="304">
        <v>3794</v>
      </c>
      <c r="B20" s="305">
        <v>3794</v>
      </c>
      <c r="C20" s="238" t="str">
        <f t="shared" si="20"/>
        <v>0005-0003</v>
      </c>
      <c r="D20" s="238" t="str">
        <f t="shared" si="21"/>
        <v>0005-0003-0005</v>
      </c>
      <c r="E20" s="306" t="s">
        <v>1080</v>
      </c>
      <c r="F20" s="238" t="str">
        <f>TEXT(VLOOKUP(J20,'1'!$I$43:$J$79,2,0),"0000")</f>
        <v>0005</v>
      </c>
      <c r="G20" s="238" t="str">
        <f t="shared" si="22"/>
        <v>0003</v>
      </c>
      <c r="H20" s="307">
        <f t="shared" si="23"/>
        <v>5</v>
      </c>
      <c r="I20" s="306" t="s">
        <v>1080</v>
      </c>
      <c r="J20" s="235" t="s">
        <v>290</v>
      </c>
      <c r="K20" s="235" t="s">
        <v>2006</v>
      </c>
      <c r="L20" s="235" t="s">
        <v>16627</v>
      </c>
      <c r="M20" s="308">
        <v>126500000</v>
      </c>
      <c r="N20" s="235">
        <v>3470</v>
      </c>
      <c r="O20" s="235" t="s">
        <v>76</v>
      </c>
      <c r="P20" s="235" t="s">
        <v>72</v>
      </c>
      <c r="Q20" s="235" t="s">
        <v>71</v>
      </c>
      <c r="R20" s="235">
        <v>5</v>
      </c>
      <c r="S20" s="309">
        <v>11</v>
      </c>
      <c r="T20" s="238">
        <v>6</v>
      </c>
      <c r="U20" s="238">
        <v>6</v>
      </c>
      <c r="V20" s="235" t="s">
        <v>1614</v>
      </c>
      <c r="W20" s="238" t="str">
        <f t="shared" si="18"/>
        <v>현대자동차G90G90 3.5T AWD126500000</v>
      </c>
      <c r="X20" s="310">
        <f t="shared" si="19"/>
        <v>3794</v>
      </c>
      <c r="Y20" s="238">
        <v>6</v>
      </c>
      <c r="Z20" s="238">
        <v>6</v>
      </c>
      <c r="AA20" s="306" t="s">
        <v>1080</v>
      </c>
      <c r="AB20" s="235" t="s">
        <v>1341</v>
      </c>
      <c r="AC20" s="235"/>
      <c r="AD20" s="235"/>
      <c r="AE20" s="235"/>
      <c r="AF20" s="236"/>
      <c r="AG20" s="237"/>
      <c r="AH20" s="236"/>
      <c r="AI20" s="236"/>
      <c r="AJ20" s="237"/>
      <c r="AK20" s="236">
        <v>26</v>
      </c>
      <c r="AL20" s="236"/>
      <c r="AM20" s="236" t="s">
        <v>16095</v>
      </c>
      <c r="AN20" s="348"/>
      <c r="AO20" s="348"/>
      <c r="AP20" s="348"/>
      <c r="AQ20" s="291" t="str">
        <f>IFERROR(VLOOKUP(BG20,#REF!,1,0),"")</f>
        <v/>
      </c>
      <c r="AS20" s="236" t="s">
        <v>1632</v>
      </c>
      <c r="AT20" s="291" t="s">
        <v>16626</v>
      </c>
      <c r="BD20" s="191" t="str">
        <f t="shared" si="11"/>
        <v>G90G90 3.5T AWD</v>
      </c>
      <c r="BE20" s="238" t="str">
        <f t="shared" si="17"/>
        <v>0003</v>
      </c>
      <c r="BF20" s="306" t="s">
        <v>1080</v>
      </c>
      <c r="BG20" s="191" t="str">
        <f t="shared" si="12"/>
        <v>0003-0019</v>
      </c>
    </row>
    <row r="21" spans="1:59">
      <c r="A21" s="304">
        <v>3795</v>
      </c>
      <c r="B21" s="305">
        <v>3795</v>
      </c>
      <c r="C21" s="238" t="str">
        <f t="shared" si="20"/>
        <v>0005-0004</v>
      </c>
      <c r="D21" s="238" t="str">
        <f t="shared" si="21"/>
        <v>0005-0004-0001</v>
      </c>
      <c r="E21" s="306" t="s">
        <v>1079</v>
      </c>
      <c r="F21" s="238" t="str">
        <f>TEXT(VLOOKUP(J21,'1'!$I$43:$J$79,2,0),"0000")</f>
        <v>0005</v>
      </c>
      <c r="G21" s="238" t="str">
        <f t="shared" si="22"/>
        <v>0004</v>
      </c>
      <c r="H21" s="307">
        <f t="shared" si="23"/>
        <v>1</v>
      </c>
      <c r="I21" s="306" t="s">
        <v>1079</v>
      </c>
      <c r="J21" s="235" t="s">
        <v>290</v>
      </c>
      <c r="K21" s="235" t="s">
        <v>2130</v>
      </c>
      <c r="L21" s="235" t="s">
        <v>2131</v>
      </c>
      <c r="M21" s="308">
        <v>48800000</v>
      </c>
      <c r="N21" s="235">
        <v>2497</v>
      </c>
      <c r="O21" s="235" t="s">
        <v>76</v>
      </c>
      <c r="P21" s="235" t="s">
        <v>72</v>
      </c>
      <c r="Q21" s="235" t="s">
        <v>71</v>
      </c>
      <c r="R21" s="235">
        <v>5</v>
      </c>
      <c r="S21" s="309">
        <v>4</v>
      </c>
      <c r="T21" s="238">
        <v>6</v>
      </c>
      <c r="U21" s="238">
        <v>6</v>
      </c>
      <c r="V21" s="235" t="s">
        <v>70</v>
      </c>
      <c r="W21" s="238" t="str">
        <f t="shared" si="18"/>
        <v>현대자동차GV70가솔린 2.5 터보 2WD48800000</v>
      </c>
      <c r="X21" s="310">
        <f t="shared" si="19"/>
        <v>3795</v>
      </c>
      <c r="Y21" s="238">
        <v>6</v>
      </c>
      <c r="Z21" s="238">
        <v>6</v>
      </c>
      <c r="AA21" s="306" t="s">
        <v>1079</v>
      </c>
      <c r="AB21" s="235" t="s">
        <v>1611</v>
      </c>
      <c r="AC21" s="235"/>
      <c r="AD21" s="235">
        <v>6</v>
      </c>
      <c r="AE21" s="235">
        <v>0</v>
      </c>
      <c r="AF21" s="236"/>
      <c r="AG21" s="237"/>
      <c r="AH21" s="236"/>
      <c r="AI21" s="236"/>
      <c r="AJ21" s="237"/>
      <c r="AK21" s="236">
        <v>26</v>
      </c>
      <c r="AL21" s="236"/>
      <c r="AM21" s="401" t="s">
        <v>2427</v>
      </c>
      <c r="AN21" s="348">
        <v>23</v>
      </c>
      <c r="AO21" s="348" t="s">
        <v>2284</v>
      </c>
      <c r="AP21" s="348"/>
      <c r="AQ21" s="291" t="str">
        <f>IFERROR(VLOOKUP(BG21,#REF!,1,0),"")</f>
        <v/>
      </c>
      <c r="AS21" s="236" t="s">
        <v>2427</v>
      </c>
      <c r="BD21" s="191" t="str">
        <f t="shared" si="11"/>
        <v>GV70가솔린 2.5 터보 2WD</v>
      </c>
      <c r="BE21" s="238" t="str">
        <f t="shared" si="17"/>
        <v>0004</v>
      </c>
      <c r="BF21" s="306" t="s">
        <v>1079</v>
      </c>
      <c r="BG21" s="191" t="str">
        <f t="shared" si="12"/>
        <v>0004-0020</v>
      </c>
    </row>
    <row r="22" spans="1:59">
      <c r="A22" s="304">
        <v>3796</v>
      </c>
      <c r="B22" s="305">
        <v>3796</v>
      </c>
      <c r="C22" s="238" t="str">
        <f t="shared" si="20"/>
        <v>0005-0004</v>
      </c>
      <c r="D22" s="238" t="str">
        <f t="shared" si="21"/>
        <v>0005-0004-0002</v>
      </c>
      <c r="E22" s="306" t="s">
        <v>1078</v>
      </c>
      <c r="F22" s="238" t="str">
        <f>TEXT(VLOOKUP(J22,'1'!$I$43:$J$79,2,0),"0000")</f>
        <v>0005</v>
      </c>
      <c r="G22" s="238" t="str">
        <f t="shared" si="22"/>
        <v>0004</v>
      </c>
      <c r="H22" s="307">
        <f t="shared" si="23"/>
        <v>2</v>
      </c>
      <c r="I22" s="306" t="s">
        <v>1078</v>
      </c>
      <c r="J22" s="235" t="s">
        <v>290</v>
      </c>
      <c r="K22" s="235" t="s">
        <v>2130</v>
      </c>
      <c r="L22" s="235" t="s">
        <v>2132</v>
      </c>
      <c r="M22" s="308">
        <v>51800000</v>
      </c>
      <c r="N22" s="235">
        <v>2497</v>
      </c>
      <c r="O22" s="235" t="s">
        <v>76</v>
      </c>
      <c r="P22" s="235" t="s">
        <v>72</v>
      </c>
      <c r="Q22" s="235" t="s">
        <v>71</v>
      </c>
      <c r="R22" s="235">
        <v>5</v>
      </c>
      <c r="S22" s="309">
        <v>4</v>
      </c>
      <c r="T22" s="238">
        <v>6</v>
      </c>
      <c r="U22" s="238">
        <v>6</v>
      </c>
      <c r="V22" s="235" t="s">
        <v>70</v>
      </c>
      <c r="W22" s="238" t="str">
        <f t="shared" si="18"/>
        <v>현대자동차GV70가솔린 2.5 터보 AWD51800000</v>
      </c>
      <c r="X22" s="310">
        <f t="shared" si="19"/>
        <v>3796</v>
      </c>
      <c r="Y22" s="238">
        <v>6</v>
      </c>
      <c r="Z22" s="238">
        <v>6</v>
      </c>
      <c r="AA22" s="306" t="s">
        <v>1078</v>
      </c>
      <c r="AB22" s="235" t="s">
        <v>1611</v>
      </c>
      <c r="AC22" s="235"/>
      <c r="AD22" s="235">
        <v>6</v>
      </c>
      <c r="AE22" s="235">
        <v>0</v>
      </c>
      <c r="AF22" s="236"/>
      <c r="AG22" s="237"/>
      <c r="AH22" s="236"/>
      <c r="AI22" s="236"/>
      <c r="AJ22" s="237"/>
      <c r="AK22" s="236">
        <v>26</v>
      </c>
      <c r="AL22" s="236"/>
      <c r="AM22" s="401" t="s">
        <v>2427</v>
      </c>
      <c r="AN22" s="348">
        <v>24</v>
      </c>
      <c r="AO22" s="348" t="s">
        <v>2285</v>
      </c>
      <c r="AP22" s="348"/>
      <c r="AQ22" s="291" t="str">
        <f>IFERROR(VLOOKUP(BG22,#REF!,1,0),"")</f>
        <v/>
      </c>
      <c r="AS22" s="236" t="s">
        <v>2427</v>
      </c>
      <c r="BD22" s="191" t="str">
        <f t="shared" si="11"/>
        <v>GV70가솔린 2.5 터보 AWD</v>
      </c>
      <c r="BE22" s="238" t="str">
        <f t="shared" si="17"/>
        <v>0004</v>
      </c>
      <c r="BF22" s="306" t="s">
        <v>1078</v>
      </c>
      <c r="BG22" s="191" t="str">
        <f t="shared" si="12"/>
        <v>0004-0021</v>
      </c>
    </row>
    <row r="23" spans="1:59">
      <c r="A23" s="304">
        <v>3797</v>
      </c>
      <c r="B23" s="305">
        <v>3797</v>
      </c>
      <c r="C23" s="238" t="str">
        <f t="shared" si="20"/>
        <v>0005-0004</v>
      </c>
      <c r="D23" s="238" t="str">
        <f t="shared" si="21"/>
        <v>0005-0004-0003</v>
      </c>
      <c r="E23" s="306" t="s">
        <v>1077</v>
      </c>
      <c r="F23" s="238" t="str">
        <f>TEXT(VLOOKUP(J23,'1'!$I$43:$J$79,2,0),"0000")</f>
        <v>0005</v>
      </c>
      <c r="G23" s="238" t="str">
        <f t="shared" si="22"/>
        <v>0004</v>
      </c>
      <c r="H23" s="307">
        <f t="shared" si="23"/>
        <v>3</v>
      </c>
      <c r="I23" s="306" t="s">
        <v>1077</v>
      </c>
      <c r="J23" s="235" t="s">
        <v>290</v>
      </c>
      <c r="K23" s="235" t="s">
        <v>2130</v>
      </c>
      <c r="L23" s="235" t="s">
        <v>2133</v>
      </c>
      <c r="M23" s="308">
        <v>52800000</v>
      </c>
      <c r="N23" s="235">
        <v>2497</v>
      </c>
      <c r="O23" s="235" t="s">
        <v>76</v>
      </c>
      <c r="P23" s="235" t="s">
        <v>72</v>
      </c>
      <c r="Q23" s="235" t="s">
        <v>71</v>
      </c>
      <c r="R23" s="235">
        <v>5</v>
      </c>
      <c r="S23" s="309">
        <v>4</v>
      </c>
      <c r="T23" s="238">
        <v>6</v>
      </c>
      <c r="U23" s="238">
        <v>6</v>
      </c>
      <c r="V23" s="235" t="s">
        <v>70</v>
      </c>
      <c r="W23" s="238" t="str">
        <f t="shared" si="18"/>
        <v>현대자동차GV70가솔린 2.5 터보 스포츠 2WD52800000</v>
      </c>
      <c r="X23" s="310">
        <f t="shared" si="19"/>
        <v>3797</v>
      </c>
      <c r="Y23" s="238">
        <v>6</v>
      </c>
      <c r="Z23" s="238">
        <v>6</v>
      </c>
      <c r="AA23" s="306" t="s">
        <v>1077</v>
      </c>
      <c r="AB23" s="235" t="s">
        <v>1611</v>
      </c>
      <c r="AC23" s="235"/>
      <c r="AD23" s="235">
        <v>6</v>
      </c>
      <c r="AE23" s="235">
        <v>0</v>
      </c>
      <c r="AF23" s="236"/>
      <c r="AG23" s="237"/>
      <c r="AH23" s="236"/>
      <c r="AI23" s="236"/>
      <c r="AJ23" s="237"/>
      <c r="AK23" s="236">
        <v>26</v>
      </c>
      <c r="AL23" s="236"/>
      <c r="AM23" s="401" t="s">
        <v>2427</v>
      </c>
      <c r="AN23" s="348">
        <v>25</v>
      </c>
      <c r="AO23" s="348" t="s">
        <v>1572</v>
      </c>
      <c r="AP23" s="348"/>
      <c r="AQ23" s="291" t="str">
        <f>IFERROR(VLOOKUP(BG23,#REF!,1,0),"")</f>
        <v/>
      </c>
      <c r="AS23" s="236" t="s">
        <v>2427</v>
      </c>
      <c r="BD23" s="191" t="str">
        <f t="shared" si="11"/>
        <v>GV70가솔린 2.5 터보 스포츠 2WD</v>
      </c>
      <c r="BE23" s="238" t="str">
        <f t="shared" si="17"/>
        <v>0004</v>
      </c>
      <c r="BF23" s="306" t="s">
        <v>1077</v>
      </c>
      <c r="BG23" s="191" t="str">
        <f t="shared" si="12"/>
        <v>0004-0022</v>
      </c>
    </row>
    <row r="24" spans="1:59">
      <c r="A24" s="304">
        <v>3798</v>
      </c>
      <c r="B24" s="305">
        <v>3798</v>
      </c>
      <c r="C24" s="238" t="str">
        <f t="shared" si="20"/>
        <v>0005-0004</v>
      </c>
      <c r="D24" s="238" t="str">
        <f t="shared" si="21"/>
        <v>0005-0004-0004</v>
      </c>
      <c r="E24" s="306" t="s">
        <v>1076</v>
      </c>
      <c r="F24" s="238" t="str">
        <f>TEXT(VLOOKUP(J24,'1'!$I$43:$J$79,2,0),"0000")</f>
        <v>0005</v>
      </c>
      <c r="G24" s="238" t="str">
        <f t="shared" si="22"/>
        <v>0004</v>
      </c>
      <c r="H24" s="307">
        <f t="shared" si="23"/>
        <v>4</v>
      </c>
      <c r="I24" s="306" t="s">
        <v>1076</v>
      </c>
      <c r="J24" s="235" t="s">
        <v>290</v>
      </c>
      <c r="K24" s="235" t="s">
        <v>2129</v>
      </c>
      <c r="L24" s="235" t="s">
        <v>2134</v>
      </c>
      <c r="M24" s="308">
        <v>55800000</v>
      </c>
      <c r="N24" s="235">
        <v>2497</v>
      </c>
      <c r="O24" s="235" t="s">
        <v>76</v>
      </c>
      <c r="P24" s="235" t="s">
        <v>72</v>
      </c>
      <c r="Q24" s="235" t="s">
        <v>71</v>
      </c>
      <c r="R24" s="235">
        <v>5</v>
      </c>
      <c r="S24" s="309">
        <v>4</v>
      </c>
      <c r="T24" s="238">
        <v>6</v>
      </c>
      <c r="U24" s="238">
        <v>6</v>
      </c>
      <c r="V24" s="235" t="s">
        <v>70</v>
      </c>
      <c r="W24" s="238" t="str">
        <f t="shared" si="18"/>
        <v>현대자동차GV70가솔린 2.5 터보스포츠 AWD55800000</v>
      </c>
      <c r="X24" s="310">
        <f t="shared" si="19"/>
        <v>3798</v>
      </c>
      <c r="Y24" s="238">
        <v>6</v>
      </c>
      <c r="Z24" s="238">
        <v>6</v>
      </c>
      <c r="AA24" s="306" t="s">
        <v>1076</v>
      </c>
      <c r="AB24" s="235" t="s">
        <v>1611</v>
      </c>
      <c r="AC24" s="235"/>
      <c r="AD24" s="235">
        <v>6</v>
      </c>
      <c r="AE24" s="235">
        <v>0</v>
      </c>
      <c r="AF24" s="236"/>
      <c r="AG24" s="237"/>
      <c r="AH24" s="236"/>
      <c r="AI24" s="236"/>
      <c r="AJ24" s="237"/>
      <c r="AK24" s="236">
        <v>26</v>
      </c>
      <c r="AL24" s="236"/>
      <c r="AM24" s="401" t="s">
        <v>2427</v>
      </c>
      <c r="AN24" s="348">
        <v>26</v>
      </c>
      <c r="AO24" s="348" t="s">
        <v>2286</v>
      </c>
      <c r="AP24" s="348"/>
      <c r="AQ24" s="291" t="str">
        <f>IFERROR(VLOOKUP(BG24,#REF!,1,0),"")</f>
        <v/>
      </c>
      <c r="AS24" s="236" t="s">
        <v>2427</v>
      </c>
      <c r="BD24" s="191" t="str">
        <f t="shared" si="11"/>
        <v>GV70가솔린 2.5 터보스포츠 AWD</v>
      </c>
      <c r="BE24" s="238" t="str">
        <f t="shared" si="17"/>
        <v>0004</v>
      </c>
      <c r="BF24" s="306" t="s">
        <v>1076</v>
      </c>
      <c r="BG24" s="191" t="str">
        <f t="shared" si="12"/>
        <v>0004-0023</v>
      </c>
    </row>
    <row r="25" spans="1:59">
      <c r="A25" s="304">
        <v>3799</v>
      </c>
      <c r="B25" s="305">
        <v>3799</v>
      </c>
      <c r="C25" s="238" t="str">
        <f t="shared" si="20"/>
        <v>0005-0004</v>
      </c>
      <c r="D25" s="238" t="str">
        <f t="shared" si="21"/>
        <v>0005-0004-0005</v>
      </c>
      <c r="E25" s="306" t="s">
        <v>1075</v>
      </c>
      <c r="F25" s="238" t="str">
        <f>TEXT(VLOOKUP(J25,'1'!$I$43:$J$79,2,0),"0000")</f>
        <v>0005</v>
      </c>
      <c r="G25" s="238" t="str">
        <f t="shared" si="22"/>
        <v>0004</v>
      </c>
      <c r="H25" s="307">
        <f t="shared" si="23"/>
        <v>5</v>
      </c>
      <c r="I25" s="306" t="s">
        <v>1075</v>
      </c>
      <c r="J25" s="235" t="s">
        <v>290</v>
      </c>
      <c r="K25" s="235" t="s">
        <v>2129</v>
      </c>
      <c r="L25" s="235" t="s">
        <v>2135</v>
      </c>
      <c r="M25" s="308">
        <v>58300000</v>
      </c>
      <c r="N25" s="235">
        <v>3470</v>
      </c>
      <c r="O25" s="235" t="s">
        <v>76</v>
      </c>
      <c r="P25" s="235" t="s">
        <v>72</v>
      </c>
      <c r="Q25" s="235" t="s">
        <v>71</v>
      </c>
      <c r="R25" s="235">
        <v>5</v>
      </c>
      <c r="S25" s="309">
        <v>8</v>
      </c>
      <c r="T25" s="238">
        <v>6</v>
      </c>
      <c r="U25" s="238">
        <v>6</v>
      </c>
      <c r="V25" s="235" t="s">
        <v>70</v>
      </c>
      <c r="W25" s="238" t="str">
        <f t="shared" si="18"/>
        <v>현대자동차GV70가솔린 3.5 터보 AWD58300000</v>
      </c>
      <c r="X25" s="310">
        <f t="shared" si="19"/>
        <v>3799</v>
      </c>
      <c r="Y25" s="238">
        <v>6</v>
      </c>
      <c r="Z25" s="238">
        <v>6</v>
      </c>
      <c r="AA25" s="306" t="s">
        <v>1075</v>
      </c>
      <c r="AB25" s="235" t="s">
        <v>1611</v>
      </c>
      <c r="AC25" s="235"/>
      <c r="AD25" s="235">
        <v>6</v>
      </c>
      <c r="AE25" s="235">
        <v>0</v>
      </c>
      <c r="AF25" s="236"/>
      <c r="AG25" s="237"/>
      <c r="AH25" s="236"/>
      <c r="AI25" s="236"/>
      <c r="AJ25" s="237"/>
      <c r="AK25" s="236">
        <v>26</v>
      </c>
      <c r="AL25" s="236"/>
      <c r="AM25" s="401" t="s">
        <v>2427</v>
      </c>
      <c r="AN25" s="348"/>
      <c r="AO25" s="348"/>
      <c r="AP25" s="348"/>
      <c r="AQ25" s="291" t="str">
        <f>IFERROR(VLOOKUP(BG25,#REF!,1,0),"")</f>
        <v/>
      </c>
      <c r="AS25" s="236" t="s">
        <v>2432</v>
      </c>
      <c r="BD25" s="191" t="str">
        <f t="shared" si="11"/>
        <v>GV70가솔린 3.5 터보 AWD</v>
      </c>
      <c r="BE25" s="238" t="str">
        <f t="shared" si="17"/>
        <v>0004</v>
      </c>
      <c r="BF25" s="306" t="s">
        <v>1075</v>
      </c>
      <c r="BG25" s="191" t="str">
        <f t="shared" si="12"/>
        <v>0004-0024</v>
      </c>
    </row>
    <row r="26" spans="1:59">
      <c r="A26" s="304">
        <v>3800</v>
      </c>
      <c r="B26" s="305">
        <v>3800</v>
      </c>
      <c r="C26" s="238" t="str">
        <f t="shared" si="20"/>
        <v>0005-0004</v>
      </c>
      <c r="D26" s="238" t="str">
        <f t="shared" si="21"/>
        <v>0005-0004-0006</v>
      </c>
      <c r="E26" s="306" t="s">
        <v>1074</v>
      </c>
      <c r="F26" s="238" t="str">
        <f>TEXT(VLOOKUP(J26,'1'!$I$43:$J$79,2,0),"0000")</f>
        <v>0005</v>
      </c>
      <c r="G26" s="238" t="str">
        <f t="shared" si="22"/>
        <v>0004</v>
      </c>
      <c r="H26" s="307">
        <f t="shared" si="23"/>
        <v>6</v>
      </c>
      <c r="I26" s="306" t="s">
        <v>1074</v>
      </c>
      <c r="J26" s="235" t="s">
        <v>290</v>
      </c>
      <c r="K26" s="235" t="s">
        <v>2129</v>
      </c>
      <c r="L26" s="235" t="s">
        <v>2136</v>
      </c>
      <c r="M26" s="308">
        <v>61500000</v>
      </c>
      <c r="N26" s="235">
        <v>3470</v>
      </c>
      <c r="O26" s="235" t="s">
        <v>76</v>
      </c>
      <c r="P26" s="235" t="s">
        <v>72</v>
      </c>
      <c r="Q26" s="235" t="s">
        <v>71</v>
      </c>
      <c r="R26" s="235">
        <v>5</v>
      </c>
      <c r="S26" s="309">
        <v>8</v>
      </c>
      <c r="T26" s="238">
        <v>6</v>
      </c>
      <c r="U26" s="238">
        <v>6</v>
      </c>
      <c r="V26" s="235" t="s">
        <v>70</v>
      </c>
      <c r="W26" s="238" t="str">
        <f t="shared" si="18"/>
        <v>현대자동차GV70가솔린 3.5 터보 스포츠 AWD61500000</v>
      </c>
      <c r="X26" s="310">
        <f t="shared" si="19"/>
        <v>3800</v>
      </c>
      <c r="Y26" s="238">
        <v>6</v>
      </c>
      <c r="Z26" s="238">
        <v>6</v>
      </c>
      <c r="AA26" s="306" t="s">
        <v>1074</v>
      </c>
      <c r="AB26" s="235" t="s">
        <v>1611</v>
      </c>
      <c r="AC26" s="235"/>
      <c r="AD26" s="235">
        <v>6</v>
      </c>
      <c r="AE26" s="235">
        <v>0</v>
      </c>
      <c r="AF26" s="236"/>
      <c r="AG26" s="237"/>
      <c r="AH26" s="236"/>
      <c r="AI26" s="236"/>
      <c r="AJ26" s="237"/>
      <c r="AK26" s="236">
        <v>26</v>
      </c>
      <c r="AL26" s="236"/>
      <c r="AM26" s="401" t="s">
        <v>2427</v>
      </c>
      <c r="AN26" s="348"/>
      <c r="AO26" s="348"/>
      <c r="AP26" s="348"/>
      <c r="AQ26" s="291" t="str">
        <f>IFERROR(VLOOKUP(BG26,#REF!,1,0),"")</f>
        <v/>
      </c>
      <c r="AS26" s="236" t="s">
        <v>2432</v>
      </c>
      <c r="BD26" s="191" t="str">
        <f t="shared" si="11"/>
        <v>GV70가솔린 3.5 터보 스포츠 AWD</v>
      </c>
      <c r="BE26" s="238" t="str">
        <f t="shared" si="17"/>
        <v>0004</v>
      </c>
      <c r="BF26" s="306" t="s">
        <v>1074</v>
      </c>
      <c r="BG26" s="191" t="str">
        <f t="shared" si="12"/>
        <v>0004-0025</v>
      </c>
    </row>
    <row r="27" spans="1:59">
      <c r="A27" s="304">
        <v>3801</v>
      </c>
      <c r="B27" s="305">
        <v>3801</v>
      </c>
      <c r="C27" s="238" t="str">
        <f t="shared" si="20"/>
        <v>0005-0004</v>
      </c>
      <c r="D27" s="238" t="str">
        <f t="shared" si="21"/>
        <v>0005-0004-0007</v>
      </c>
      <c r="E27" s="306" t="s">
        <v>1073</v>
      </c>
      <c r="F27" s="238" t="str">
        <f>TEXT(VLOOKUP(J27,'1'!$I$43:$J$79,2,0),"0000")</f>
        <v>0005</v>
      </c>
      <c r="G27" s="238" t="str">
        <f t="shared" si="22"/>
        <v>0004</v>
      </c>
      <c r="H27" s="307">
        <f t="shared" si="23"/>
        <v>7</v>
      </c>
      <c r="I27" s="306" t="s">
        <v>1073</v>
      </c>
      <c r="J27" s="235" t="s">
        <v>290</v>
      </c>
      <c r="K27" s="235" t="s">
        <v>2129</v>
      </c>
      <c r="L27" s="235" t="s">
        <v>2137</v>
      </c>
      <c r="M27" s="308">
        <v>51300000</v>
      </c>
      <c r="N27" s="235">
        <v>2151</v>
      </c>
      <c r="O27" s="235" t="s">
        <v>77</v>
      </c>
      <c r="P27" s="235" t="s">
        <v>72</v>
      </c>
      <c r="Q27" s="235" t="s">
        <v>71</v>
      </c>
      <c r="R27" s="235">
        <v>5</v>
      </c>
      <c r="S27" s="309">
        <v>9</v>
      </c>
      <c r="T27" s="238">
        <v>6</v>
      </c>
      <c r="U27" s="238">
        <v>6</v>
      </c>
      <c r="V27" s="235" t="s">
        <v>70</v>
      </c>
      <c r="W27" s="238" t="str">
        <f t="shared" si="18"/>
        <v>현대자동차GV70디젤 2.2 2WD51300000</v>
      </c>
      <c r="X27" s="310">
        <f t="shared" si="19"/>
        <v>3801</v>
      </c>
      <c r="Y27" s="238">
        <v>6</v>
      </c>
      <c r="Z27" s="238">
        <v>6</v>
      </c>
      <c r="AA27" s="306" t="s">
        <v>1073</v>
      </c>
      <c r="AB27" s="235" t="s">
        <v>1611</v>
      </c>
      <c r="AC27" s="235"/>
      <c r="AD27" s="235">
        <v>6</v>
      </c>
      <c r="AE27" s="235">
        <v>0</v>
      </c>
      <c r="AF27" s="236"/>
      <c r="AG27" s="237"/>
      <c r="AH27" s="236"/>
      <c r="AI27" s="236"/>
      <c r="AJ27" s="237"/>
      <c r="AK27" s="236">
        <v>26</v>
      </c>
      <c r="AL27" s="236"/>
      <c r="AM27" s="401" t="s">
        <v>2427</v>
      </c>
      <c r="AN27" s="348"/>
      <c r="AO27" s="348"/>
      <c r="AP27" s="348"/>
      <c r="AQ27" s="291" t="str">
        <f>IFERROR(VLOOKUP(BG27,#REF!,1,0),"")</f>
        <v/>
      </c>
      <c r="AS27" s="236" t="s">
        <v>2423</v>
      </c>
      <c r="BD27" s="191" t="str">
        <f t="shared" si="11"/>
        <v>GV70디젤 2.2 2WD</v>
      </c>
      <c r="BE27" s="238" t="str">
        <f t="shared" si="17"/>
        <v>0004</v>
      </c>
      <c r="BF27" s="306" t="s">
        <v>1073</v>
      </c>
      <c r="BG27" s="191" t="str">
        <f t="shared" si="12"/>
        <v>0004-0026</v>
      </c>
    </row>
    <row r="28" spans="1:59">
      <c r="A28" s="304">
        <v>3802</v>
      </c>
      <c r="B28" s="305">
        <v>3802</v>
      </c>
      <c r="C28" s="238" t="str">
        <f t="shared" si="20"/>
        <v>0005-0004</v>
      </c>
      <c r="D28" s="238" t="str">
        <f t="shared" si="21"/>
        <v>0005-0004-0008</v>
      </c>
      <c r="E28" s="306" t="s">
        <v>1072</v>
      </c>
      <c r="F28" s="238" t="str">
        <f>TEXT(VLOOKUP(J28,'1'!$I$43:$J$79,2,0),"0000")</f>
        <v>0005</v>
      </c>
      <c r="G28" s="238" t="str">
        <f t="shared" si="22"/>
        <v>0004</v>
      </c>
      <c r="H28" s="307">
        <f t="shared" si="23"/>
        <v>8</v>
      </c>
      <c r="I28" s="306" t="s">
        <v>1072</v>
      </c>
      <c r="J28" s="235" t="s">
        <v>290</v>
      </c>
      <c r="K28" s="235" t="s">
        <v>2129</v>
      </c>
      <c r="L28" s="235" t="s">
        <v>2138</v>
      </c>
      <c r="M28" s="308">
        <v>54300000</v>
      </c>
      <c r="N28" s="235">
        <v>2151</v>
      </c>
      <c r="O28" s="235" t="s">
        <v>77</v>
      </c>
      <c r="P28" s="235" t="s">
        <v>72</v>
      </c>
      <c r="Q28" s="235" t="s">
        <v>71</v>
      </c>
      <c r="R28" s="235">
        <v>5</v>
      </c>
      <c r="S28" s="309">
        <v>9</v>
      </c>
      <c r="T28" s="238">
        <v>6</v>
      </c>
      <c r="U28" s="238">
        <v>6</v>
      </c>
      <c r="V28" s="235" t="s">
        <v>70</v>
      </c>
      <c r="W28" s="238" t="str">
        <f t="shared" si="18"/>
        <v>현대자동차GV70디젤 2.2 AWD54300000</v>
      </c>
      <c r="X28" s="310">
        <f t="shared" si="19"/>
        <v>3802</v>
      </c>
      <c r="Y28" s="238">
        <v>6</v>
      </c>
      <c r="Z28" s="238">
        <v>6</v>
      </c>
      <c r="AA28" s="306" t="s">
        <v>1072</v>
      </c>
      <c r="AB28" s="235" t="s">
        <v>1611</v>
      </c>
      <c r="AC28" s="235"/>
      <c r="AD28" s="235">
        <v>6</v>
      </c>
      <c r="AE28" s="235">
        <v>0</v>
      </c>
      <c r="AF28" s="236"/>
      <c r="AG28" s="237"/>
      <c r="AH28" s="236"/>
      <c r="AI28" s="236"/>
      <c r="AJ28" s="237"/>
      <c r="AK28" s="236">
        <v>26</v>
      </c>
      <c r="AL28" s="236"/>
      <c r="AM28" s="401" t="s">
        <v>2427</v>
      </c>
      <c r="AN28" s="348"/>
      <c r="AO28" s="348"/>
      <c r="AP28" s="348"/>
      <c r="AQ28" s="291" t="str">
        <f>IFERROR(VLOOKUP(BG28,#REF!,1,0),"")</f>
        <v/>
      </c>
      <c r="AS28" s="236" t="s">
        <v>2423</v>
      </c>
      <c r="BD28" s="191" t="str">
        <f t="shared" si="11"/>
        <v>GV70디젤 2.2 AWD</v>
      </c>
      <c r="BE28" s="238" t="str">
        <f t="shared" si="17"/>
        <v>0004</v>
      </c>
      <c r="BF28" s="306" t="s">
        <v>1072</v>
      </c>
      <c r="BG28" s="191" t="str">
        <f t="shared" si="12"/>
        <v>0004-0027</v>
      </c>
    </row>
    <row r="29" spans="1:59">
      <c r="A29" s="304">
        <v>3803</v>
      </c>
      <c r="B29" s="305">
        <v>3803</v>
      </c>
      <c r="C29" s="238" t="str">
        <f t="shared" si="20"/>
        <v>0005-0004</v>
      </c>
      <c r="D29" s="238" t="str">
        <f t="shared" si="21"/>
        <v>0005-0004-0009</v>
      </c>
      <c r="E29" s="306" t="s">
        <v>1071</v>
      </c>
      <c r="F29" s="238" t="str">
        <f>TEXT(VLOOKUP(J29,'1'!$I$43:$J$79,2,0),"0000")</f>
        <v>0005</v>
      </c>
      <c r="G29" s="238" t="str">
        <f t="shared" si="22"/>
        <v>0004</v>
      </c>
      <c r="H29" s="307">
        <f t="shared" si="23"/>
        <v>9</v>
      </c>
      <c r="I29" s="306" t="s">
        <v>1071</v>
      </c>
      <c r="J29" s="235" t="s">
        <v>290</v>
      </c>
      <c r="K29" s="235" t="s">
        <v>2129</v>
      </c>
      <c r="L29" s="235" t="s">
        <v>2139</v>
      </c>
      <c r="M29" s="308">
        <v>55300000</v>
      </c>
      <c r="N29" s="235">
        <v>2151</v>
      </c>
      <c r="O29" s="235" t="s">
        <v>77</v>
      </c>
      <c r="P29" s="235" t="s">
        <v>72</v>
      </c>
      <c r="Q29" s="235" t="s">
        <v>71</v>
      </c>
      <c r="R29" s="235">
        <v>5</v>
      </c>
      <c r="S29" s="309">
        <v>9</v>
      </c>
      <c r="T29" s="238">
        <v>6</v>
      </c>
      <c r="U29" s="238">
        <v>6</v>
      </c>
      <c r="V29" s="235" t="s">
        <v>70</v>
      </c>
      <c r="W29" s="238" t="str">
        <f t="shared" si="18"/>
        <v>현대자동차GV70디젤 2.2 스포츠 2WD55300000</v>
      </c>
      <c r="X29" s="310">
        <f t="shared" si="19"/>
        <v>3803</v>
      </c>
      <c r="Y29" s="238">
        <v>6</v>
      </c>
      <c r="Z29" s="238">
        <v>6</v>
      </c>
      <c r="AA29" s="306" t="s">
        <v>1071</v>
      </c>
      <c r="AB29" s="235" t="s">
        <v>1611</v>
      </c>
      <c r="AC29" s="235"/>
      <c r="AD29" s="235">
        <v>6</v>
      </c>
      <c r="AE29" s="235">
        <v>0</v>
      </c>
      <c r="AF29" s="236"/>
      <c r="AG29" s="237"/>
      <c r="AH29" s="236"/>
      <c r="AI29" s="236"/>
      <c r="AJ29" s="237"/>
      <c r="AK29" s="236">
        <v>26</v>
      </c>
      <c r="AL29" s="236"/>
      <c r="AM29" s="401" t="s">
        <v>2427</v>
      </c>
      <c r="AN29" s="348"/>
      <c r="AO29" s="348"/>
      <c r="AP29" s="348"/>
      <c r="AQ29" s="291" t="str">
        <f>IFERROR(VLOOKUP(BG29,#REF!,1,0),"")</f>
        <v/>
      </c>
      <c r="AS29" s="236" t="s">
        <v>2423</v>
      </c>
      <c r="BD29" s="191" t="str">
        <f t="shared" si="11"/>
        <v>GV70디젤 2.2 스포츠 2WD</v>
      </c>
      <c r="BE29" s="238" t="str">
        <f t="shared" si="17"/>
        <v>0004</v>
      </c>
      <c r="BF29" s="306" t="s">
        <v>1071</v>
      </c>
      <c r="BG29" s="191" t="str">
        <f t="shared" si="12"/>
        <v>0004-0028</v>
      </c>
    </row>
    <row r="30" spans="1:59">
      <c r="A30" s="304">
        <v>3804</v>
      </c>
      <c r="B30" s="305">
        <v>3804</v>
      </c>
      <c r="C30" s="238" t="str">
        <f t="shared" si="20"/>
        <v>0005-0004</v>
      </c>
      <c r="D30" s="238" t="str">
        <f t="shared" si="21"/>
        <v>0005-0004-0010</v>
      </c>
      <c r="E30" s="306" t="s">
        <v>1070</v>
      </c>
      <c r="F30" s="238" t="str">
        <f>TEXT(VLOOKUP(J30,'1'!$I$43:$J$79,2,0),"0000")</f>
        <v>0005</v>
      </c>
      <c r="G30" s="238" t="str">
        <f t="shared" si="22"/>
        <v>0004</v>
      </c>
      <c r="H30" s="307">
        <f t="shared" si="23"/>
        <v>10</v>
      </c>
      <c r="I30" s="306" t="s">
        <v>1070</v>
      </c>
      <c r="J30" s="235" t="s">
        <v>290</v>
      </c>
      <c r="K30" s="235" t="s">
        <v>2129</v>
      </c>
      <c r="L30" s="235" t="s">
        <v>2140</v>
      </c>
      <c r="M30" s="308">
        <v>58300000</v>
      </c>
      <c r="N30" s="235">
        <v>2151</v>
      </c>
      <c r="O30" s="235" t="s">
        <v>77</v>
      </c>
      <c r="P30" s="235" t="s">
        <v>72</v>
      </c>
      <c r="Q30" s="235" t="s">
        <v>71</v>
      </c>
      <c r="R30" s="235">
        <v>5</v>
      </c>
      <c r="S30" s="309">
        <v>9</v>
      </c>
      <c r="T30" s="238">
        <v>6</v>
      </c>
      <c r="U30" s="238">
        <v>6</v>
      </c>
      <c r="V30" s="235" t="s">
        <v>70</v>
      </c>
      <c r="W30" s="238" t="str">
        <f t="shared" si="18"/>
        <v>현대자동차GV70디젤 2.2 스포츠 AWD58300000</v>
      </c>
      <c r="X30" s="310">
        <f t="shared" si="19"/>
        <v>3804</v>
      </c>
      <c r="Y30" s="238">
        <v>6</v>
      </c>
      <c r="Z30" s="238">
        <v>6</v>
      </c>
      <c r="AA30" s="306" t="s">
        <v>1070</v>
      </c>
      <c r="AB30" s="235" t="s">
        <v>1611</v>
      </c>
      <c r="AC30" s="235"/>
      <c r="AD30" s="235">
        <v>6</v>
      </c>
      <c r="AE30" s="235">
        <v>0</v>
      </c>
      <c r="AF30" s="236"/>
      <c r="AG30" s="237"/>
      <c r="AH30" s="236"/>
      <c r="AI30" s="236"/>
      <c r="AJ30" s="237"/>
      <c r="AK30" s="236">
        <v>26</v>
      </c>
      <c r="AL30" s="236"/>
      <c r="AM30" s="401" t="s">
        <v>2427</v>
      </c>
      <c r="AN30" s="348"/>
      <c r="AO30" s="348"/>
      <c r="AP30" s="348"/>
      <c r="AQ30" s="291" t="str">
        <f>IFERROR(VLOOKUP(BG30,#REF!,1,0),"")</f>
        <v/>
      </c>
      <c r="AS30" s="236" t="s">
        <v>2423</v>
      </c>
      <c r="BD30" s="191" t="str">
        <f t="shared" si="11"/>
        <v>GV70디젤 2.2 스포츠 AWD</v>
      </c>
      <c r="BE30" s="238" t="str">
        <f t="shared" si="17"/>
        <v>0004</v>
      </c>
      <c r="BF30" s="306" t="s">
        <v>1070</v>
      </c>
      <c r="BG30" s="191" t="str">
        <f t="shared" si="12"/>
        <v>0004-0029</v>
      </c>
    </row>
    <row r="31" spans="1:59">
      <c r="A31" s="304">
        <v>3805</v>
      </c>
      <c r="B31" s="305">
        <v>3805</v>
      </c>
      <c r="C31" s="238" t="str">
        <f t="shared" si="20"/>
        <v>0005-0005</v>
      </c>
      <c r="D31" s="238" t="str">
        <f t="shared" si="21"/>
        <v>0005-0005-0001</v>
      </c>
      <c r="E31" s="306" t="s">
        <v>1069</v>
      </c>
      <c r="F31" s="238" t="str">
        <f>TEXT(VLOOKUP(J31,'1'!$I$43:$J$79,2,0),"0000")</f>
        <v>0005</v>
      </c>
      <c r="G31" s="238" t="str">
        <f t="shared" si="22"/>
        <v>0005</v>
      </c>
      <c r="H31" s="307">
        <f t="shared" si="23"/>
        <v>1</v>
      </c>
      <c r="I31" s="306" t="s">
        <v>1069</v>
      </c>
      <c r="J31" s="235" t="s">
        <v>290</v>
      </c>
      <c r="K31" s="235" t="s">
        <v>2007</v>
      </c>
      <c r="L31" s="235" t="s">
        <v>1863</v>
      </c>
      <c r="M31" s="308">
        <v>68040000</v>
      </c>
      <c r="N31" s="235">
        <v>2996</v>
      </c>
      <c r="O31" s="235" t="s">
        <v>77</v>
      </c>
      <c r="P31" s="235" t="s">
        <v>72</v>
      </c>
      <c r="Q31" s="235" t="s">
        <v>71</v>
      </c>
      <c r="R31" s="235">
        <v>5</v>
      </c>
      <c r="S31" s="309">
        <v>2</v>
      </c>
      <c r="T31" s="238">
        <v>6</v>
      </c>
      <c r="U31" s="238">
        <v>6</v>
      </c>
      <c r="V31" s="235" t="s">
        <v>70</v>
      </c>
      <c r="W31" s="238" t="str">
        <f t="shared" si="18"/>
        <v>현대자동차GV80GV80 3.0 AWD(5인승)68040000</v>
      </c>
      <c r="X31" s="310">
        <f t="shared" si="19"/>
        <v>3805</v>
      </c>
      <c r="Y31" s="238">
        <v>6</v>
      </c>
      <c r="Z31" s="238">
        <v>6</v>
      </c>
      <c r="AA31" s="306" t="s">
        <v>1069</v>
      </c>
      <c r="AB31" s="235" t="s">
        <v>1611</v>
      </c>
      <c r="AC31" s="235"/>
      <c r="AD31" s="235" t="s">
        <v>1702</v>
      </c>
      <c r="AE31" s="235" t="s">
        <v>1699</v>
      </c>
      <c r="AF31" s="236"/>
      <c r="AG31" s="237"/>
      <c r="AH31" s="236"/>
      <c r="AI31" s="236"/>
      <c r="AJ31" s="237"/>
      <c r="AK31" s="236">
        <v>26</v>
      </c>
      <c r="AL31" s="236"/>
      <c r="AM31" s="236" t="s">
        <v>147</v>
      </c>
      <c r="AN31" s="348"/>
      <c r="AO31" s="348"/>
      <c r="AP31" s="348"/>
      <c r="AQ31" s="291" t="str">
        <f>IFERROR(VLOOKUP(BG31,#REF!,1,0),"")</f>
        <v/>
      </c>
      <c r="AS31" s="236" t="s">
        <v>2424</v>
      </c>
      <c r="BD31" s="191" t="str">
        <f t="shared" si="11"/>
        <v>GV80GV80 3.0 AWD(5인승)</v>
      </c>
      <c r="BE31" s="238" t="str">
        <f t="shared" si="17"/>
        <v>0005</v>
      </c>
      <c r="BF31" s="306" t="s">
        <v>1069</v>
      </c>
      <c r="BG31" s="191" t="str">
        <f t="shared" si="12"/>
        <v>0005-0030</v>
      </c>
    </row>
    <row r="32" spans="1:59">
      <c r="A32" s="304">
        <v>3806</v>
      </c>
      <c r="B32" s="305">
        <v>3806</v>
      </c>
      <c r="C32" s="238" t="str">
        <f t="shared" si="20"/>
        <v>0005-0005</v>
      </c>
      <c r="D32" s="238" t="str">
        <f t="shared" si="21"/>
        <v>0005-0005-0002</v>
      </c>
      <c r="E32" s="306" t="s">
        <v>1068</v>
      </c>
      <c r="F32" s="238" t="str">
        <f>TEXT(VLOOKUP(J32,'1'!$I$43:$J$79,2,0),"0000")</f>
        <v>0005</v>
      </c>
      <c r="G32" s="238" t="str">
        <f t="shared" si="22"/>
        <v>0005</v>
      </c>
      <c r="H32" s="307">
        <f t="shared" si="23"/>
        <v>2</v>
      </c>
      <c r="I32" s="306" t="s">
        <v>1068</v>
      </c>
      <c r="J32" s="235" t="s">
        <v>290</v>
      </c>
      <c r="K32" s="235" t="s">
        <v>2007</v>
      </c>
      <c r="L32" s="235" t="s">
        <v>1864</v>
      </c>
      <c r="M32" s="308">
        <v>69020000</v>
      </c>
      <c r="N32" s="235">
        <v>2996</v>
      </c>
      <c r="O32" s="235" t="s">
        <v>77</v>
      </c>
      <c r="P32" s="235" t="s">
        <v>72</v>
      </c>
      <c r="Q32" s="235" t="s">
        <v>71</v>
      </c>
      <c r="R32" s="235">
        <v>5</v>
      </c>
      <c r="S32" s="309">
        <v>2</v>
      </c>
      <c r="T32" s="238">
        <v>6</v>
      </c>
      <c r="U32" s="238">
        <v>6</v>
      </c>
      <c r="V32" s="235" t="s">
        <v>70</v>
      </c>
      <c r="W32" s="238" t="str">
        <f t="shared" si="18"/>
        <v>현대자동차GV80GV80 3.0 AWD(7인승)69020000</v>
      </c>
      <c r="X32" s="310">
        <f t="shared" si="19"/>
        <v>3806</v>
      </c>
      <c r="Y32" s="238">
        <v>6</v>
      </c>
      <c r="Z32" s="238">
        <v>6</v>
      </c>
      <c r="AA32" s="306" t="s">
        <v>1068</v>
      </c>
      <c r="AB32" s="235" t="s">
        <v>1611</v>
      </c>
      <c r="AC32" s="235"/>
      <c r="AD32" s="235" t="s">
        <v>1702</v>
      </c>
      <c r="AE32" s="235" t="s">
        <v>1699</v>
      </c>
      <c r="AF32" s="236"/>
      <c r="AG32" s="237"/>
      <c r="AH32" s="236"/>
      <c r="AI32" s="236"/>
      <c r="AJ32" s="237"/>
      <c r="AK32" s="236">
        <v>26</v>
      </c>
      <c r="AL32" s="236"/>
      <c r="AM32" s="236" t="s">
        <v>147</v>
      </c>
      <c r="AN32" s="348"/>
      <c r="AO32" s="348"/>
      <c r="AP32" s="348"/>
      <c r="AQ32" s="291" t="str">
        <f>IFERROR(VLOOKUP(BG32,#REF!,1,0),"")</f>
        <v/>
      </c>
      <c r="AS32" s="236" t="s">
        <v>2424</v>
      </c>
      <c r="BD32" s="191" t="str">
        <f t="shared" si="11"/>
        <v>GV80GV80 3.0 AWD(7인승)</v>
      </c>
      <c r="BE32" s="238" t="str">
        <f t="shared" si="17"/>
        <v>0005</v>
      </c>
      <c r="BF32" s="306" t="s">
        <v>1068</v>
      </c>
      <c r="BG32" s="191" t="str">
        <f t="shared" si="12"/>
        <v>0005-0031</v>
      </c>
    </row>
    <row r="33" spans="1:59">
      <c r="A33" s="304">
        <v>3807</v>
      </c>
      <c r="B33" s="305">
        <v>3807</v>
      </c>
      <c r="C33" s="238" t="str">
        <f t="shared" si="20"/>
        <v>0005-0005</v>
      </c>
      <c r="D33" s="238" t="str">
        <f t="shared" si="21"/>
        <v>0005-0005-0003</v>
      </c>
      <c r="E33" s="306" t="s">
        <v>1067</v>
      </c>
      <c r="F33" s="238" t="str">
        <f>TEXT(VLOOKUP(J33,'1'!$I$43:$J$79,2,0),"0000")</f>
        <v>0005</v>
      </c>
      <c r="G33" s="238" t="str">
        <f t="shared" si="22"/>
        <v>0005</v>
      </c>
      <c r="H33" s="307">
        <f t="shared" si="23"/>
        <v>3</v>
      </c>
      <c r="I33" s="306" t="s">
        <v>1067</v>
      </c>
      <c r="J33" s="235" t="s">
        <v>290</v>
      </c>
      <c r="K33" s="235" t="s">
        <v>2007</v>
      </c>
      <c r="L33" s="235" t="s">
        <v>1865</v>
      </c>
      <c r="M33" s="308">
        <v>64600000</v>
      </c>
      <c r="N33" s="235">
        <v>2996</v>
      </c>
      <c r="O33" s="235" t="s">
        <v>77</v>
      </c>
      <c r="P33" s="235" t="s">
        <v>72</v>
      </c>
      <c r="Q33" s="235" t="s">
        <v>71</v>
      </c>
      <c r="R33" s="235">
        <v>5</v>
      </c>
      <c r="S33" s="309">
        <v>2</v>
      </c>
      <c r="T33" s="238">
        <v>6</v>
      </c>
      <c r="U33" s="238">
        <v>6</v>
      </c>
      <c r="V33" s="235" t="s">
        <v>15961</v>
      </c>
      <c r="W33" s="238" t="str">
        <f t="shared" si="18"/>
        <v>현대자동차GV80GV80 3.0 2WD(5인승)64600000</v>
      </c>
      <c r="X33" s="310">
        <f t="shared" si="19"/>
        <v>3807</v>
      </c>
      <c r="Y33" s="238">
        <v>6</v>
      </c>
      <c r="Z33" s="238">
        <v>6</v>
      </c>
      <c r="AA33" s="306" t="s">
        <v>1067</v>
      </c>
      <c r="AB33" s="235" t="s">
        <v>1611</v>
      </c>
      <c r="AC33" s="235"/>
      <c r="AD33" s="235" t="s">
        <v>1702</v>
      </c>
      <c r="AE33" s="235" t="s">
        <v>1699</v>
      </c>
      <c r="AF33" s="236"/>
      <c r="AG33" s="237"/>
      <c r="AH33" s="236"/>
      <c r="AI33" s="236"/>
      <c r="AJ33" s="237"/>
      <c r="AK33" s="236">
        <v>26</v>
      </c>
      <c r="AL33" s="236"/>
      <c r="AM33" s="236" t="s">
        <v>147</v>
      </c>
      <c r="AN33" s="348"/>
      <c r="AO33" s="348"/>
      <c r="AP33" s="348"/>
      <c r="AQ33" s="291" t="str">
        <f>IFERROR(VLOOKUP(BG33,#REF!,1,0),"")</f>
        <v/>
      </c>
      <c r="AS33" s="236" t="s">
        <v>2424</v>
      </c>
      <c r="BD33" s="191" t="str">
        <f t="shared" si="11"/>
        <v>GV80GV80 3.0 2WD(5인승)</v>
      </c>
      <c r="BE33" s="238" t="str">
        <f t="shared" si="17"/>
        <v>0005</v>
      </c>
      <c r="BF33" s="306" t="s">
        <v>1067</v>
      </c>
      <c r="BG33" s="191" t="str">
        <f t="shared" si="12"/>
        <v>0005-0032</v>
      </c>
    </row>
    <row r="34" spans="1:59">
      <c r="A34" s="304">
        <v>3808</v>
      </c>
      <c r="B34" s="305">
        <v>3808</v>
      </c>
      <c r="C34" s="238" t="str">
        <f t="shared" si="20"/>
        <v>0005-0005</v>
      </c>
      <c r="D34" s="238" t="str">
        <f t="shared" si="21"/>
        <v>0005-0005-0004</v>
      </c>
      <c r="E34" s="306" t="s">
        <v>1066</v>
      </c>
      <c r="F34" s="238" t="str">
        <f>TEXT(VLOOKUP(J34,'1'!$I$43:$J$79,2,0),"0000")</f>
        <v>0005</v>
      </c>
      <c r="G34" s="238" t="str">
        <f t="shared" si="22"/>
        <v>0005</v>
      </c>
      <c r="H34" s="307">
        <f t="shared" si="23"/>
        <v>4</v>
      </c>
      <c r="I34" s="306" t="s">
        <v>1066</v>
      </c>
      <c r="J34" s="235" t="s">
        <v>290</v>
      </c>
      <c r="K34" s="235" t="s">
        <v>2007</v>
      </c>
      <c r="L34" s="235" t="s">
        <v>1866</v>
      </c>
      <c r="M34" s="308">
        <v>65580000</v>
      </c>
      <c r="N34" s="235">
        <v>2996</v>
      </c>
      <c r="O34" s="235" t="s">
        <v>77</v>
      </c>
      <c r="P34" s="235" t="s">
        <v>72</v>
      </c>
      <c r="Q34" s="235" t="s">
        <v>71</v>
      </c>
      <c r="R34" s="235">
        <v>5</v>
      </c>
      <c r="S34" s="309">
        <v>2</v>
      </c>
      <c r="T34" s="238">
        <v>6</v>
      </c>
      <c r="U34" s="238">
        <v>6</v>
      </c>
      <c r="V34" s="235" t="s">
        <v>70</v>
      </c>
      <c r="W34" s="238" t="str">
        <f t="shared" si="18"/>
        <v>현대자동차GV80GV80 3.0 2WD(7인승)65580000</v>
      </c>
      <c r="X34" s="310">
        <f t="shared" si="19"/>
        <v>3808</v>
      </c>
      <c r="Y34" s="238">
        <v>6</v>
      </c>
      <c r="Z34" s="238">
        <v>6</v>
      </c>
      <c r="AA34" s="306" t="s">
        <v>1066</v>
      </c>
      <c r="AB34" s="235" t="s">
        <v>1611</v>
      </c>
      <c r="AC34" s="235"/>
      <c r="AD34" s="235" t="s">
        <v>1702</v>
      </c>
      <c r="AE34" s="235" t="s">
        <v>1699</v>
      </c>
      <c r="AF34" s="236"/>
      <c r="AG34" s="237"/>
      <c r="AH34" s="236"/>
      <c r="AI34" s="236"/>
      <c r="AJ34" s="237"/>
      <c r="AK34" s="236">
        <v>26</v>
      </c>
      <c r="AL34" s="236"/>
      <c r="AM34" s="236" t="s">
        <v>147</v>
      </c>
      <c r="AN34" s="348"/>
      <c r="AO34" s="348"/>
      <c r="AP34" s="348"/>
      <c r="AQ34" s="291" t="str">
        <f>IFERROR(VLOOKUP(BG34,#REF!,1,0),"")</f>
        <v/>
      </c>
      <c r="AS34" s="236" t="s">
        <v>2424</v>
      </c>
      <c r="BD34" s="191" t="str">
        <f t="shared" si="11"/>
        <v>GV80GV80 3.0 2WD(7인승)</v>
      </c>
      <c r="BE34" s="238" t="str">
        <f t="shared" si="17"/>
        <v>0005</v>
      </c>
      <c r="BF34" s="306" t="s">
        <v>1066</v>
      </c>
      <c r="BG34" s="191" t="str">
        <f t="shared" si="12"/>
        <v>0005-0033</v>
      </c>
    </row>
    <row r="35" spans="1:59">
      <c r="A35" s="304">
        <v>3809</v>
      </c>
      <c r="B35" s="305">
        <v>3809</v>
      </c>
      <c r="C35" s="238" t="str">
        <f t="shared" si="20"/>
        <v>0005-0005</v>
      </c>
      <c r="D35" s="238" t="str">
        <f t="shared" si="21"/>
        <v>0005-0005-0005</v>
      </c>
      <c r="E35" s="306" t="s">
        <v>1065</v>
      </c>
      <c r="F35" s="238" t="str">
        <f>TEXT(VLOOKUP(J35,'1'!$I$43:$J$79,2,0),"0000")</f>
        <v>0005</v>
      </c>
      <c r="G35" s="238" t="str">
        <f t="shared" si="22"/>
        <v>0005</v>
      </c>
      <c r="H35" s="307">
        <f t="shared" si="23"/>
        <v>5</v>
      </c>
      <c r="I35" s="306" t="s">
        <v>1065</v>
      </c>
      <c r="J35" s="235" t="s">
        <v>290</v>
      </c>
      <c r="K35" s="235" t="s">
        <v>2007</v>
      </c>
      <c r="L35" s="235" t="s">
        <v>1867</v>
      </c>
      <c r="M35" s="308">
        <v>60670000</v>
      </c>
      <c r="N35" s="235">
        <v>2497</v>
      </c>
      <c r="O35" s="235" t="s">
        <v>76</v>
      </c>
      <c r="P35" s="235" t="s">
        <v>72</v>
      </c>
      <c r="Q35" s="235" t="s">
        <v>71</v>
      </c>
      <c r="R35" s="235">
        <v>5</v>
      </c>
      <c r="S35" s="309">
        <v>2</v>
      </c>
      <c r="T35" s="238">
        <v>6</v>
      </c>
      <c r="U35" s="238">
        <v>6</v>
      </c>
      <c r="V35" s="235" t="s">
        <v>15961</v>
      </c>
      <c r="W35" s="238" t="str">
        <f t="shared" si="18"/>
        <v>현대자동차GV80GV80 2.5 2WD (5인승)60670000</v>
      </c>
      <c r="X35" s="310">
        <f t="shared" si="19"/>
        <v>3809</v>
      </c>
      <c r="Y35" s="238">
        <v>6</v>
      </c>
      <c r="Z35" s="238">
        <v>6</v>
      </c>
      <c r="AA35" s="306" t="s">
        <v>1065</v>
      </c>
      <c r="AB35" s="235" t="s">
        <v>1611</v>
      </c>
      <c r="AC35" s="235"/>
      <c r="AD35" s="235" t="s">
        <v>1702</v>
      </c>
      <c r="AE35" s="235" t="s">
        <v>1699</v>
      </c>
      <c r="AF35" s="236"/>
      <c r="AG35" s="237"/>
      <c r="AH35" s="236"/>
      <c r="AI35" s="236"/>
      <c r="AJ35" s="237"/>
      <c r="AK35" s="236">
        <v>26</v>
      </c>
      <c r="AL35" s="236"/>
      <c r="AM35" s="236" t="s">
        <v>147</v>
      </c>
      <c r="AN35" s="348"/>
      <c r="AO35" s="348"/>
      <c r="AP35" s="348"/>
      <c r="AQ35" s="291" t="str">
        <f>IFERROR(VLOOKUP(BG35,#REF!,1,0),"")</f>
        <v/>
      </c>
      <c r="AS35" s="236" t="s">
        <v>2424</v>
      </c>
      <c r="BD35" s="191" t="str">
        <f t="shared" si="11"/>
        <v>GV80GV80 2.5 2WD (5인승)</v>
      </c>
      <c r="BE35" s="238" t="str">
        <f t="shared" si="17"/>
        <v>0005</v>
      </c>
      <c r="BF35" s="306" t="s">
        <v>1065</v>
      </c>
      <c r="BG35" s="191" t="str">
        <f t="shared" si="12"/>
        <v>0005-0034</v>
      </c>
    </row>
    <row r="36" spans="1:59">
      <c r="A36" s="304">
        <v>3810</v>
      </c>
      <c r="B36" s="305">
        <v>3810</v>
      </c>
      <c r="C36" s="238" t="str">
        <f t="shared" si="20"/>
        <v>0005-0005</v>
      </c>
      <c r="D36" s="238" t="str">
        <f t="shared" si="21"/>
        <v>0005-0005-0006</v>
      </c>
      <c r="E36" s="306" t="s">
        <v>1064</v>
      </c>
      <c r="F36" s="238" t="str">
        <f>TEXT(VLOOKUP(J36,'1'!$I$43:$J$79,2,0),"0000")</f>
        <v>0005</v>
      </c>
      <c r="G36" s="238" t="str">
        <f t="shared" si="22"/>
        <v>0005</v>
      </c>
      <c r="H36" s="307">
        <f t="shared" si="23"/>
        <v>6</v>
      </c>
      <c r="I36" s="306" t="s">
        <v>1064</v>
      </c>
      <c r="J36" s="235" t="s">
        <v>290</v>
      </c>
      <c r="K36" s="235" t="s">
        <v>2007</v>
      </c>
      <c r="L36" s="235" t="s">
        <v>1870</v>
      </c>
      <c r="M36" s="308">
        <v>64110000</v>
      </c>
      <c r="N36" s="235">
        <v>2497</v>
      </c>
      <c r="O36" s="235" t="s">
        <v>76</v>
      </c>
      <c r="P36" s="235" t="s">
        <v>72</v>
      </c>
      <c r="Q36" s="235" t="s">
        <v>71</v>
      </c>
      <c r="R36" s="235">
        <v>5</v>
      </c>
      <c r="S36" s="309">
        <v>2</v>
      </c>
      <c r="T36" s="238">
        <v>6</v>
      </c>
      <c r="U36" s="238">
        <v>6</v>
      </c>
      <c r="V36" s="235" t="s">
        <v>70</v>
      </c>
      <c r="W36" s="238" t="str">
        <f t="shared" si="18"/>
        <v>현대자동차GV80GV80 2.5 AWD (5인승)64110000</v>
      </c>
      <c r="X36" s="310">
        <f t="shared" si="19"/>
        <v>3810</v>
      </c>
      <c r="Y36" s="238">
        <v>6</v>
      </c>
      <c r="Z36" s="238">
        <v>6</v>
      </c>
      <c r="AA36" s="306" t="s">
        <v>1064</v>
      </c>
      <c r="AB36" s="235" t="s">
        <v>1611</v>
      </c>
      <c r="AC36" s="235"/>
      <c r="AD36" s="235" t="s">
        <v>1702</v>
      </c>
      <c r="AE36" s="235" t="s">
        <v>1699</v>
      </c>
      <c r="AF36" s="236"/>
      <c r="AG36" s="237"/>
      <c r="AH36" s="236"/>
      <c r="AI36" s="236"/>
      <c r="AJ36" s="237"/>
      <c r="AK36" s="236">
        <v>26</v>
      </c>
      <c r="AL36" s="236"/>
      <c r="AM36" s="236" t="s">
        <v>147</v>
      </c>
      <c r="AN36" s="348"/>
      <c r="AO36" s="348"/>
      <c r="AP36" s="348"/>
      <c r="AQ36" s="291" t="str">
        <f>IFERROR(VLOOKUP(BG36,#REF!,1,0),"")</f>
        <v/>
      </c>
      <c r="AS36" s="236" t="s">
        <v>2424</v>
      </c>
      <c r="BD36" s="191" t="str">
        <f t="shared" si="11"/>
        <v>GV80GV80 2.5 AWD (5인승)</v>
      </c>
      <c r="BE36" s="238" t="str">
        <f t="shared" si="17"/>
        <v>0005</v>
      </c>
      <c r="BF36" s="306" t="s">
        <v>1064</v>
      </c>
      <c r="BG36" s="191" t="str">
        <f t="shared" si="12"/>
        <v>0005-0035</v>
      </c>
    </row>
    <row r="37" spans="1:59">
      <c r="A37" s="304">
        <v>3811</v>
      </c>
      <c r="B37" s="305">
        <v>3811</v>
      </c>
      <c r="C37" s="238" t="str">
        <f t="shared" si="20"/>
        <v>0005-0005</v>
      </c>
      <c r="D37" s="238" t="str">
        <f t="shared" si="21"/>
        <v>0005-0005-0007</v>
      </c>
      <c r="E37" s="306" t="s">
        <v>1063</v>
      </c>
      <c r="F37" s="238" t="str">
        <f>TEXT(VLOOKUP(J37,'1'!$I$43:$J$79,2,0),"0000")</f>
        <v>0005</v>
      </c>
      <c r="G37" s="238" t="str">
        <f t="shared" si="22"/>
        <v>0005</v>
      </c>
      <c r="H37" s="307">
        <f t="shared" si="23"/>
        <v>7</v>
      </c>
      <c r="I37" s="306" t="s">
        <v>1063</v>
      </c>
      <c r="J37" s="235" t="s">
        <v>290</v>
      </c>
      <c r="K37" s="235" t="s">
        <v>2007</v>
      </c>
      <c r="L37" s="235" t="s">
        <v>1871</v>
      </c>
      <c r="M37" s="308">
        <v>65090000</v>
      </c>
      <c r="N37" s="235">
        <v>2497</v>
      </c>
      <c r="O37" s="235" t="s">
        <v>76</v>
      </c>
      <c r="P37" s="235" t="s">
        <v>72</v>
      </c>
      <c r="Q37" s="235" t="s">
        <v>71</v>
      </c>
      <c r="R37" s="235">
        <v>5</v>
      </c>
      <c r="S37" s="309">
        <v>2</v>
      </c>
      <c r="T37" s="238">
        <v>6</v>
      </c>
      <c r="U37" s="238">
        <v>6</v>
      </c>
      <c r="V37" s="235" t="s">
        <v>70</v>
      </c>
      <c r="W37" s="238" t="str">
        <f t="shared" si="18"/>
        <v>현대자동차GV80GV80 2.5 AWD (7인승)65090000</v>
      </c>
      <c r="X37" s="310">
        <f t="shared" si="19"/>
        <v>3811</v>
      </c>
      <c r="Y37" s="238">
        <v>6</v>
      </c>
      <c r="Z37" s="238">
        <v>6</v>
      </c>
      <c r="AA37" s="306" t="s">
        <v>1063</v>
      </c>
      <c r="AB37" s="235" t="s">
        <v>1611</v>
      </c>
      <c r="AC37" s="235"/>
      <c r="AD37" s="235" t="s">
        <v>1702</v>
      </c>
      <c r="AE37" s="235" t="s">
        <v>1699</v>
      </c>
      <c r="AF37" s="236"/>
      <c r="AG37" s="237"/>
      <c r="AH37" s="236"/>
      <c r="AI37" s="236"/>
      <c r="AJ37" s="237"/>
      <c r="AK37" s="236">
        <v>26</v>
      </c>
      <c r="AL37" s="236"/>
      <c r="AM37" s="236" t="s">
        <v>147</v>
      </c>
      <c r="AN37" s="348"/>
      <c r="AO37" s="348"/>
      <c r="AP37" s="348"/>
      <c r="AQ37" s="291" t="str">
        <f>IFERROR(VLOOKUP(BG37,#REF!,1,0),"")</f>
        <v/>
      </c>
      <c r="AS37" s="236" t="s">
        <v>2424</v>
      </c>
      <c r="BD37" s="191" t="str">
        <f t="shared" si="11"/>
        <v>GV80GV80 2.5 AWD (7인승)</v>
      </c>
      <c r="BE37" s="238" t="str">
        <f t="shared" si="17"/>
        <v>0005</v>
      </c>
      <c r="BF37" s="306" t="s">
        <v>1063</v>
      </c>
      <c r="BG37" s="191" t="str">
        <f t="shared" si="12"/>
        <v>0005-0036</v>
      </c>
    </row>
    <row r="38" spans="1:59">
      <c r="A38" s="304">
        <v>3812</v>
      </c>
      <c r="B38" s="305">
        <v>3812</v>
      </c>
      <c r="C38" s="238" t="str">
        <f t="shared" si="20"/>
        <v>0005-0005</v>
      </c>
      <c r="D38" s="238" t="str">
        <f t="shared" si="21"/>
        <v>0005-0005-0008</v>
      </c>
      <c r="E38" s="306" t="s">
        <v>1062</v>
      </c>
      <c r="F38" s="238" t="str">
        <f>TEXT(VLOOKUP(J38,'1'!$I$43:$J$79,2,0),"0000")</f>
        <v>0005</v>
      </c>
      <c r="G38" s="238" t="str">
        <f t="shared" si="22"/>
        <v>0005</v>
      </c>
      <c r="H38" s="307">
        <f t="shared" si="23"/>
        <v>8</v>
      </c>
      <c r="I38" s="306" t="s">
        <v>1062</v>
      </c>
      <c r="J38" s="235" t="s">
        <v>290</v>
      </c>
      <c r="K38" s="235" t="s">
        <v>2007</v>
      </c>
      <c r="L38" s="235" t="s">
        <v>1874</v>
      </c>
      <c r="M38" s="308">
        <v>61650000</v>
      </c>
      <c r="N38" s="235">
        <v>2497</v>
      </c>
      <c r="O38" s="235" t="s">
        <v>76</v>
      </c>
      <c r="P38" s="235" t="s">
        <v>72</v>
      </c>
      <c r="Q38" s="235" t="s">
        <v>71</v>
      </c>
      <c r="R38" s="235">
        <v>5</v>
      </c>
      <c r="S38" s="309">
        <v>2</v>
      </c>
      <c r="T38" s="238">
        <v>6</v>
      </c>
      <c r="U38" s="238">
        <v>6</v>
      </c>
      <c r="V38" s="235" t="s">
        <v>70</v>
      </c>
      <c r="W38" s="238" t="str">
        <f t="shared" si="18"/>
        <v>현대자동차GV80GV80 2.5 2WD (7인승)61650000</v>
      </c>
      <c r="X38" s="310">
        <f t="shared" si="19"/>
        <v>3812</v>
      </c>
      <c r="Y38" s="238">
        <v>6</v>
      </c>
      <c r="Z38" s="238">
        <v>6</v>
      </c>
      <c r="AA38" s="306" t="s">
        <v>1062</v>
      </c>
      <c r="AB38" s="235" t="s">
        <v>1611</v>
      </c>
      <c r="AC38" s="235"/>
      <c r="AD38" s="235" t="s">
        <v>1702</v>
      </c>
      <c r="AE38" s="235" t="s">
        <v>1699</v>
      </c>
      <c r="AF38" s="236"/>
      <c r="AG38" s="237"/>
      <c r="AH38" s="236"/>
      <c r="AI38" s="236"/>
      <c r="AJ38" s="237"/>
      <c r="AK38" s="236">
        <v>26</v>
      </c>
      <c r="AL38" s="236"/>
      <c r="AM38" s="236" t="s">
        <v>147</v>
      </c>
      <c r="AN38" s="348"/>
      <c r="AO38" s="348"/>
      <c r="AP38" s="348"/>
      <c r="AQ38" s="291" t="str">
        <f>IFERROR(VLOOKUP(BG38,#REF!,1,0),"")</f>
        <v/>
      </c>
      <c r="AS38" s="236" t="s">
        <v>2424</v>
      </c>
      <c r="BD38" s="191" t="str">
        <f t="shared" si="11"/>
        <v>GV80GV80 2.5 2WD (7인승)</v>
      </c>
      <c r="BE38" s="238" t="str">
        <f t="shared" si="17"/>
        <v>0005</v>
      </c>
      <c r="BF38" s="306" t="s">
        <v>1062</v>
      </c>
      <c r="BG38" s="191" t="str">
        <f t="shared" si="12"/>
        <v>0005-0037</v>
      </c>
    </row>
    <row r="39" spans="1:59">
      <c r="A39" s="304">
        <v>3813</v>
      </c>
      <c r="B39" s="305">
        <v>3813</v>
      </c>
      <c r="C39" s="238" t="str">
        <f t="shared" si="20"/>
        <v>0005-0005</v>
      </c>
      <c r="D39" s="238" t="str">
        <f t="shared" si="21"/>
        <v>0005-0005-0009</v>
      </c>
      <c r="E39" s="306" t="s">
        <v>1061</v>
      </c>
      <c r="F39" s="238" t="str">
        <f>TEXT(VLOOKUP(J39,'1'!$I$43:$J$79,2,0),"0000")</f>
        <v>0005</v>
      </c>
      <c r="G39" s="238" t="str">
        <f t="shared" si="22"/>
        <v>0005</v>
      </c>
      <c r="H39" s="307">
        <f t="shared" si="23"/>
        <v>9</v>
      </c>
      <c r="I39" s="306" t="s">
        <v>1061</v>
      </c>
      <c r="J39" s="235" t="s">
        <v>290</v>
      </c>
      <c r="K39" s="235" t="s">
        <v>2007</v>
      </c>
      <c r="L39" s="235" t="s">
        <v>1868</v>
      </c>
      <c r="M39" s="308">
        <v>66070000</v>
      </c>
      <c r="N39" s="235">
        <v>3470</v>
      </c>
      <c r="O39" s="235" t="s">
        <v>76</v>
      </c>
      <c r="P39" s="235" t="s">
        <v>72</v>
      </c>
      <c r="Q39" s="235" t="s">
        <v>71</v>
      </c>
      <c r="R39" s="235">
        <v>5</v>
      </c>
      <c r="S39" s="309">
        <v>8</v>
      </c>
      <c r="T39" s="238">
        <v>6</v>
      </c>
      <c r="U39" s="238">
        <v>6</v>
      </c>
      <c r="V39" s="235" t="s">
        <v>70</v>
      </c>
      <c r="W39" s="238" t="str">
        <f t="shared" si="18"/>
        <v>현대자동차GV80GV80 3.5 2WD (5인승)66070000</v>
      </c>
      <c r="X39" s="310">
        <f t="shared" si="19"/>
        <v>3813</v>
      </c>
      <c r="Y39" s="238">
        <v>6</v>
      </c>
      <c r="Z39" s="238">
        <v>6</v>
      </c>
      <c r="AA39" s="306" t="s">
        <v>1061</v>
      </c>
      <c r="AB39" s="235" t="s">
        <v>1611</v>
      </c>
      <c r="AC39" s="235"/>
      <c r="AD39" s="235" t="s">
        <v>1702</v>
      </c>
      <c r="AE39" s="235" t="s">
        <v>1699</v>
      </c>
      <c r="AF39" s="236"/>
      <c r="AG39" s="237"/>
      <c r="AH39" s="236"/>
      <c r="AI39" s="236"/>
      <c r="AJ39" s="237"/>
      <c r="AK39" s="236">
        <v>26</v>
      </c>
      <c r="AL39" s="236"/>
      <c r="AM39" s="236" t="s">
        <v>2432</v>
      </c>
      <c r="AN39" s="348"/>
      <c r="AO39" s="348"/>
      <c r="AP39" s="348"/>
      <c r="AQ39" s="291" t="str">
        <f>IFERROR(VLOOKUP(BG39,#REF!,1,0),"")</f>
        <v/>
      </c>
      <c r="AS39" s="236" t="s">
        <v>2432</v>
      </c>
      <c r="BD39" s="191" t="str">
        <f t="shared" si="11"/>
        <v>GV80GV80 3.5 2WD (5인승)</v>
      </c>
      <c r="BE39" s="238" t="str">
        <f t="shared" si="17"/>
        <v>0005</v>
      </c>
      <c r="BF39" s="306" t="s">
        <v>1061</v>
      </c>
      <c r="BG39" s="191" t="str">
        <f t="shared" si="12"/>
        <v>0005-0038</v>
      </c>
    </row>
    <row r="40" spans="1:59">
      <c r="A40" s="304">
        <v>3814</v>
      </c>
      <c r="B40" s="305">
        <v>3814</v>
      </c>
      <c r="C40" s="238" t="str">
        <f t="shared" si="20"/>
        <v>0005-0005</v>
      </c>
      <c r="D40" s="238" t="str">
        <f t="shared" si="21"/>
        <v>0005-0005-0010</v>
      </c>
      <c r="E40" s="306" t="s">
        <v>1060</v>
      </c>
      <c r="F40" s="238" t="str">
        <f>TEXT(VLOOKUP(J40,'1'!$I$43:$J$79,2,0),"0000")</f>
        <v>0005</v>
      </c>
      <c r="G40" s="238" t="str">
        <f t="shared" si="22"/>
        <v>0005</v>
      </c>
      <c r="H40" s="307">
        <f t="shared" si="23"/>
        <v>10</v>
      </c>
      <c r="I40" s="306" t="s">
        <v>1060</v>
      </c>
      <c r="J40" s="235" t="s">
        <v>290</v>
      </c>
      <c r="K40" s="235" t="s">
        <v>2007</v>
      </c>
      <c r="L40" s="235" t="s">
        <v>1869</v>
      </c>
      <c r="M40" s="308">
        <v>70490000</v>
      </c>
      <c r="N40" s="235">
        <v>3470</v>
      </c>
      <c r="O40" s="235" t="s">
        <v>76</v>
      </c>
      <c r="P40" s="235" t="s">
        <v>72</v>
      </c>
      <c r="Q40" s="235" t="s">
        <v>71</v>
      </c>
      <c r="R40" s="235">
        <v>7</v>
      </c>
      <c r="S40" s="309">
        <v>8</v>
      </c>
      <c r="T40" s="238">
        <v>6</v>
      </c>
      <c r="U40" s="238">
        <v>6</v>
      </c>
      <c r="V40" s="235" t="s">
        <v>15961</v>
      </c>
      <c r="W40" s="238" t="str">
        <f t="shared" si="18"/>
        <v>현대자동차GV80GV80 3.5 AWD (7인승)70490000</v>
      </c>
      <c r="X40" s="310">
        <f t="shared" si="19"/>
        <v>3814</v>
      </c>
      <c r="Y40" s="238">
        <v>6</v>
      </c>
      <c r="Z40" s="238">
        <v>6</v>
      </c>
      <c r="AA40" s="306" t="s">
        <v>1060</v>
      </c>
      <c r="AB40" s="235" t="s">
        <v>1611</v>
      </c>
      <c r="AC40" s="235"/>
      <c r="AD40" s="235" t="s">
        <v>1702</v>
      </c>
      <c r="AE40" s="235" t="s">
        <v>1699</v>
      </c>
      <c r="AF40" s="236"/>
      <c r="AG40" s="237"/>
      <c r="AH40" s="236"/>
      <c r="AI40" s="236"/>
      <c r="AJ40" s="237"/>
      <c r="AK40" s="236">
        <v>26</v>
      </c>
      <c r="AL40" s="236"/>
      <c r="AM40" s="236" t="s">
        <v>2432</v>
      </c>
      <c r="AN40" s="348"/>
      <c r="AO40" s="348"/>
      <c r="AP40" s="348"/>
      <c r="AQ40" s="291" t="str">
        <f>IFERROR(VLOOKUP(BG40,#REF!,1,0),"")</f>
        <v/>
      </c>
      <c r="AS40" s="236" t="s">
        <v>2432</v>
      </c>
      <c r="BD40" s="191" t="str">
        <f t="shared" si="11"/>
        <v>GV80GV80 3.5 AWD (7인승)</v>
      </c>
      <c r="BE40" s="238" t="str">
        <f t="shared" si="17"/>
        <v>0005</v>
      </c>
      <c r="BF40" s="306" t="s">
        <v>1060</v>
      </c>
      <c r="BG40" s="191" t="str">
        <f t="shared" si="12"/>
        <v>0005-0039</v>
      </c>
    </row>
    <row r="41" spans="1:59">
      <c r="A41" s="304">
        <v>3815</v>
      </c>
      <c r="B41" s="305">
        <v>3815</v>
      </c>
      <c r="C41" s="238" t="str">
        <f t="shared" si="20"/>
        <v>0005-0005</v>
      </c>
      <c r="D41" s="238" t="str">
        <f t="shared" si="21"/>
        <v>0005-0005-0011</v>
      </c>
      <c r="E41" s="306" t="s">
        <v>1059</v>
      </c>
      <c r="F41" s="238" t="str">
        <f>TEXT(VLOOKUP(J41,'1'!$I$43:$J$79,2,0),"0000")</f>
        <v>0005</v>
      </c>
      <c r="G41" s="238" t="str">
        <f t="shared" si="22"/>
        <v>0005</v>
      </c>
      <c r="H41" s="307">
        <f t="shared" si="23"/>
        <v>11</v>
      </c>
      <c r="I41" s="306" t="s">
        <v>1059</v>
      </c>
      <c r="J41" s="235" t="s">
        <v>290</v>
      </c>
      <c r="K41" s="235" t="s">
        <v>2007</v>
      </c>
      <c r="L41" s="235" t="s">
        <v>1872</v>
      </c>
      <c r="M41" s="308">
        <v>67050000</v>
      </c>
      <c r="N41" s="235">
        <v>3470</v>
      </c>
      <c r="O41" s="235" t="s">
        <v>76</v>
      </c>
      <c r="P41" s="235" t="s">
        <v>72</v>
      </c>
      <c r="Q41" s="235" t="s">
        <v>71</v>
      </c>
      <c r="R41" s="235">
        <v>7</v>
      </c>
      <c r="S41" s="309">
        <v>8</v>
      </c>
      <c r="T41" s="238">
        <v>6</v>
      </c>
      <c r="U41" s="238">
        <v>6</v>
      </c>
      <c r="V41" s="235" t="s">
        <v>15961</v>
      </c>
      <c r="W41" s="238" t="str">
        <f t="shared" si="18"/>
        <v>현대자동차GV80GV80 3.5 2WD (7인승)67050000</v>
      </c>
      <c r="X41" s="310">
        <f t="shared" si="19"/>
        <v>3815</v>
      </c>
      <c r="Y41" s="238">
        <v>6</v>
      </c>
      <c r="Z41" s="238">
        <v>6</v>
      </c>
      <c r="AA41" s="306" t="s">
        <v>1059</v>
      </c>
      <c r="AB41" s="235" t="s">
        <v>1611</v>
      </c>
      <c r="AC41" s="235"/>
      <c r="AD41" s="235" t="s">
        <v>1702</v>
      </c>
      <c r="AE41" s="235" t="s">
        <v>1699</v>
      </c>
      <c r="AF41" s="236"/>
      <c r="AG41" s="237"/>
      <c r="AH41" s="236"/>
      <c r="AI41" s="236"/>
      <c r="AJ41" s="237"/>
      <c r="AK41" s="236">
        <v>26</v>
      </c>
      <c r="AL41" s="236"/>
      <c r="AM41" s="236" t="s">
        <v>2432</v>
      </c>
      <c r="AN41" s="348"/>
      <c r="AO41" s="348"/>
      <c r="AP41" s="348"/>
      <c r="AQ41" s="291" t="str">
        <f>IFERROR(VLOOKUP(BG41,#REF!,1,0),"")</f>
        <v/>
      </c>
      <c r="AS41" s="236" t="s">
        <v>2432</v>
      </c>
      <c r="BD41" s="191" t="str">
        <f t="shared" si="11"/>
        <v>GV80GV80 3.5 2WD (7인승)</v>
      </c>
      <c r="BE41" s="238" t="str">
        <f t="shared" si="17"/>
        <v>0005</v>
      </c>
      <c r="BF41" s="306" t="s">
        <v>1059</v>
      </c>
      <c r="BG41" s="191" t="str">
        <f t="shared" si="12"/>
        <v>0005-0040</v>
      </c>
    </row>
    <row r="42" spans="1:59">
      <c r="A42" s="304">
        <v>3816</v>
      </c>
      <c r="B42" s="305">
        <v>3816</v>
      </c>
      <c r="C42" s="238" t="str">
        <f t="shared" si="20"/>
        <v>0005-0005</v>
      </c>
      <c r="D42" s="238" t="str">
        <f t="shared" si="21"/>
        <v>0005-0005-0012</v>
      </c>
      <c r="E42" s="306" t="s">
        <v>1058</v>
      </c>
      <c r="F42" s="238" t="str">
        <f>TEXT(VLOOKUP(J42,'1'!$I$43:$J$79,2,0),"0000")</f>
        <v>0005</v>
      </c>
      <c r="G42" s="238" t="str">
        <f t="shared" si="22"/>
        <v>0005</v>
      </c>
      <c r="H42" s="307">
        <f t="shared" si="23"/>
        <v>12</v>
      </c>
      <c r="I42" s="306" t="s">
        <v>1058</v>
      </c>
      <c r="J42" s="235" t="s">
        <v>290</v>
      </c>
      <c r="K42" s="235" t="s">
        <v>2007</v>
      </c>
      <c r="L42" s="235" t="s">
        <v>1873</v>
      </c>
      <c r="M42" s="308">
        <v>69510000</v>
      </c>
      <c r="N42" s="235">
        <v>3470</v>
      </c>
      <c r="O42" s="235" t="s">
        <v>76</v>
      </c>
      <c r="P42" s="235" t="s">
        <v>72</v>
      </c>
      <c r="Q42" s="235" t="s">
        <v>71</v>
      </c>
      <c r="R42" s="235">
        <v>5</v>
      </c>
      <c r="S42" s="309">
        <v>8</v>
      </c>
      <c r="T42" s="238">
        <v>6</v>
      </c>
      <c r="U42" s="238">
        <v>6</v>
      </c>
      <c r="V42" s="235" t="s">
        <v>70</v>
      </c>
      <c r="W42" s="238" t="str">
        <f t="shared" si="18"/>
        <v>현대자동차GV80GV80 3.5 AWD (5인승)69510000</v>
      </c>
      <c r="X42" s="310">
        <f t="shared" si="19"/>
        <v>3816</v>
      </c>
      <c r="Y42" s="238">
        <v>6</v>
      </c>
      <c r="Z42" s="238">
        <v>6</v>
      </c>
      <c r="AA42" s="306" t="s">
        <v>1058</v>
      </c>
      <c r="AB42" s="235" t="s">
        <v>1611</v>
      </c>
      <c r="AC42" s="235"/>
      <c r="AD42" s="235" t="s">
        <v>1702</v>
      </c>
      <c r="AE42" s="235" t="s">
        <v>1699</v>
      </c>
      <c r="AF42" s="236"/>
      <c r="AG42" s="237"/>
      <c r="AH42" s="236"/>
      <c r="AI42" s="236"/>
      <c r="AJ42" s="237"/>
      <c r="AK42" s="236">
        <v>26</v>
      </c>
      <c r="AL42" s="236"/>
      <c r="AM42" s="236" t="s">
        <v>2432</v>
      </c>
      <c r="AN42" s="348"/>
      <c r="AO42" s="348"/>
      <c r="AP42" s="348"/>
      <c r="AQ42" s="291" t="str">
        <f>IFERROR(VLOOKUP(BG42,#REF!,1,0),"")</f>
        <v/>
      </c>
      <c r="AS42" s="236" t="s">
        <v>2432</v>
      </c>
      <c r="BD42" s="191" t="str">
        <f t="shared" si="11"/>
        <v>GV80GV80 3.5 AWD (5인승)</v>
      </c>
      <c r="BE42" s="238" t="str">
        <f t="shared" si="17"/>
        <v>0005</v>
      </c>
      <c r="BF42" s="306" t="s">
        <v>1058</v>
      </c>
      <c r="BG42" s="191" t="str">
        <f t="shared" si="12"/>
        <v>0005-0041</v>
      </c>
    </row>
    <row r="43" spans="1:59">
      <c r="A43" s="304">
        <v>3817</v>
      </c>
      <c r="B43" s="305">
        <v>3817</v>
      </c>
      <c r="C43" s="238" t="str">
        <f t="shared" si="20"/>
        <v>0005-0006</v>
      </c>
      <c r="D43" s="238" t="str">
        <f t="shared" si="21"/>
        <v>0005-0006-0001</v>
      </c>
      <c r="E43" s="306" t="s">
        <v>1057</v>
      </c>
      <c r="F43" s="238" t="str">
        <f>TEXT(VLOOKUP(J43,'1'!$I$43:$J$79,2,0),"0000")</f>
        <v>0005</v>
      </c>
      <c r="G43" s="238" t="str">
        <f t="shared" si="22"/>
        <v>0006</v>
      </c>
      <c r="H43" s="307">
        <f t="shared" si="23"/>
        <v>1</v>
      </c>
      <c r="I43" s="306" t="s">
        <v>1057</v>
      </c>
      <c r="J43" s="235" t="s">
        <v>290</v>
      </c>
      <c r="K43" s="235" t="s">
        <v>2008</v>
      </c>
      <c r="L43" s="235" t="s">
        <v>1875</v>
      </c>
      <c r="M43" s="308">
        <v>23790000</v>
      </c>
      <c r="N43" s="235">
        <v>1591</v>
      </c>
      <c r="O43" s="235" t="s">
        <v>76</v>
      </c>
      <c r="P43" s="235" t="s">
        <v>72</v>
      </c>
      <c r="Q43" s="235" t="s">
        <v>71</v>
      </c>
      <c r="R43" s="235">
        <v>5</v>
      </c>
      <c r="S43" s="309">
        <v>9</v>
      </c>
      <c r="T43" s="238">
        <v>6</v>
      </c>
      <c r="U43" s="238">
        <v>6</v>
      </c>
      <c r="V43" s="235" t="s">
        <v>70</v>
      </c>
      <c r="W43" s="238" t="str">
        <f t="shared" si="18"/>
        <v>현대자동차I30N 1.6 가솔린 (M/T)23790000</v>
      </c>
      <c r="X43" s="310">
        <f t="shared" si="19"/>
        <v>3817</v>
      </c>
      <c r="Y43" s="238">
        <v>6</v>
      </c>
      <c r="Z43" s="238">
        <v>6</v>
      </c>
      <c r="AA43" s="306" t="s">
        <v>1057</v>
      </c>
      <c r="AB43" s="235" t="s">
        <v>72</v>
      </c>
      <c r="AC43" s="235"/>
      <c r="AD43" s="235" t="s">
        <v>1701</v>
      </c>
      <c r="AE43" s="235" t="s">
        <v>1699</v>
      </c>
      <c r="AF43" s="236"/>
      <c r="AG43" s="237"/>
      <c r="AH43" s="236"/>
      <c r="AI43" s="236"/>
      <c r="AJ43" s="237"/>
      <c r="AK43" s="236">
        <v>26</v>
      </c>
      <c r="AL43" s="236"/>
      <c r="AM43" s="236" t="s">
        <v>2423</v>
      </c>
      <c r="AN43" s="348"/>
      <c r="AO43" s="348"/>
      <c r="AP43" s="348"/>
      <c r="AQ43" s="291" t="str">
        <f>IFERROR(VLOOKUP(BG43,#REF!,1,0),"")</f>
        <v/>
      </c>
      <c r="AS43" s="236" t="s">
        <v>2423</v>
      </c>
      <c r="BD43" s="191" t="str">
        <f t="shared" si="11"/>
        <v>I30N 1.6 가솔린 (M/T)</v>
      </c>
      <c r="BE43" s="238" t="str">
        <f t="shared" si="17"/>
        <v>0006</v>
      </c>
      <c r="BF43" s="306" t="s">
        <v>1057</v>
      </c>
      <c r="BG43" s="191" t="str">
        <f t="shared" si="12"/>
        <v>0006-0042</v>
      </c>
    </row>
    <row r="44" spans="1:59">
      <c r="A44" s="304">
        <v>3818</v>
      </c>
      <c r="B44" s="305">
        <v>3818</v>
      </c>
      <c r="C44" s="238" t="str">
        <f t="shared" si="20"/>
        <v>0005-0006</v>
      </c>
      <c r="D44" s="238" t="str">
        <f t="shared" si="21"/>
        <v>0005-0006-0002</v>
      </c>
      <c r="E44" s="306" t="s">
        <v>1056</v>
      </c>
      <c r="F44" s="238" t="str">
        <f>TEXT(VLOOKUP(J44,'1'!$I$43:$J$79,2,0),"0000")</f>
        <v>0005</v>
      </c>
      <c r="G44" s="238" t="str">
        <f t="shared" si="22"/>
        <v>0006</v>
      </c>
      <c r="H44" s="307">
        <f t="shared" si="23"/>
        <v>2</v>
      </c>
      <c r="I44" s="306" t="s">
        <v>1056</v>
      </c>
      <c r="J44" s="235" t="s">
        <v>290</v>
      </c>
      <c r="K44" s="235" t="s">
        <v>2008</v>
      </c>
      <c r="L44" s="235" t="s">
        <v>1876</v>
      </c>
      <c r="M44" s="308">
        <v>25560000</v>
      </c>
      <c r="N44" s="235">
        <v>1591</v>
      </c>
      <c r="O44" s="235" t="s">
        <v>76</v>
      </c>
      <c r="P44" s="235" t="s">
        <v>72</v>
      </c>
      <c r="Q44" s="235" t="s">
        <v>71</v>
      </c>
      <c r="R44" s="235">
        <v>5</v>
      </c>
      <c r="S44" s="309">
        <v>9</v>
      </c>
      <c r="T44" s="238">
        <v>6</v>
      </c>
      <c r="U44" s="238">
        <v>6</v>
      </c>
      <c r="V44" s="235" t="s">
        <v>70</v>
      </c>
      <c r="W44" s="238" t="str">
        <f t="shared" si="18"/>
        <v>현대자동차I30N Line A/T25560000</v>
      </c>
      <c r="X44" s="310">
        <f t="shared" si="19"/>
        <v>3818</v>
      </c>
      <c r="Y44" s="238">
        <v>6</v>
      </c>
      <c r="Z44" s="238">
        <v>6</v>
      </c>
      <c r="AA44" s="306" t="s">
        <v>1056</v>
      </c>
      <c r="AB44" s="235" t="s">
        <v>72</v>
      </c>
      <c r="AC44" s="235"/>
      <c r="AD44" s="235" t="s">
        <v>1701</v>
      </c>
      <c r="AE44" s="235" t="s">
        <v>1699</v>
      </c>
      <c r="AF44" s="236"/>
      <c r="AG44" s="237"/>
      <c r="AH44" s="236"/>
      <c r="AI44" s="236"/>
      <c r="AJ44" s="237"/>
      <c r="AK44" s="236">
        <v>26</v>
      </c>
      <c r="AL44" s="236"/>
      <c r="AM44" s="236" t="s">
        <v>2423</v>
      </c>
      <c r="AN44" s="348"/>
      <c r="AO44" s="348"/>
      <c r="AP44" s="348"/>
      <c r="AQ44" s="291" t="str">
        <f>IFERROR(VLOOKUP(BG44,#REF!,1,0),"")</f>
        <v/>
      </c>
      <c r="AS44" s="236" t="s">
        <v>2423</v>
      </c>
      <c r="BD44" s="191" t="str">
        <f t="shared" si="11"/>
        <v>I30N Line A/T</v>
      </c>
      <c r="BE44" s="238" t="str">
        <f t="shared" si="17"/>
        <v>0006</v>
      </c>
      <c r="BF44" s="306" t="s">
        <v>1056</v>
      </c>
      <c r="BG44" s="191" t="str">
        <f t="shared" si="12"/>
        <v>0006-0043</v>
      </c>
    </row>
    <row r="45" spans="1:59">
      <c r="A45" s="304">
        <v>3819</v>
      </c>
      <c r="B45" s="305">
        <v>3819</v>
      </c>
      <c r="C45" s="238" t="str">
        <f t="shared" si="20"/>
        <v>0005-0007</v>
      </c>
      <c r="D45" s="238" t="str">
        <f t="shared" si="21"/>
        <v>0005-0007-0001</v>
      </c>
      <c r="E45" s="306" t="s">
        <v>1055</v>
      </c>
      <c r="F45" s="238" t="str">
        <f>TEXT(VLOOKUP(J45,'1'!$I$43:$J$79,2,0),"0000")</f>
        <v>0005</v>
      </c>
      <c r="G45" s="238" t="str">
        <f t="shared" si="22"/>
        <v>0007</v>
      </c>
      <c r="H45" s="307">
        <f t="shared" si="23"/>
        <v>1</v>
      </c>
      <c r="I45" s="306" t="s">
        <v>1055</v>
      </c>
      <c r="J45" s="235" t="s">
        <v>290</v>
      </c>
      <c r="K45" s="235" t="s">
        <v>2009</v>
      </c>
      <c r="L45" s="235" t="s">
        <v>1878</v>
      </c>
      <c r="M45" s="308">
        <v>45300000</v>
      </c>
      <c r="N45" s="235">
        <v>2497</v>
      </c>
      <c r="O45" s="235" t="s">
        <v>77</v>
      </c>
      <c r="P45" s="235" t="s">
        <v>1341</v>
      </c>
      <c r="Q45" s="235" t="s">
        <v>71</v>
      </c>
      <c r="R45" s="235">
        <v>5</v>
      </c>
      <c r="S45" s="309">
        <v>5</v>
      </c>
      <c r="T45" s="238">
        <v>6</v>
      </c>
      <c r="U45" s="238">
        <v>6</v>
      </c>
      <c r="V45" s="235" t="s">
        <v>70</v>
      </c>
      <c r="W45" s="238" t="str">
        <f t="shared" si="18"/>
        <v>현대자동차그랜드 스타렉스디젤 9인승 익스클루시브45300000</v>
      </c>
      <c r="X45" s="310">
        <f t="shared" si="19"/>
        <v>3819</v>
      </c>
      <c r="Y45" s="238">
        <v>6</v>
      </c>
      <c r="Z45" s="238">
        <v>6</v>
      </c>
      <c r="AA45" s="306" t="s">
        <v>1055</v>
      </c>
      <c r="AB45" s="235" t="s">
        <v>1341</v>
      </c>
      <c r="AC45" s="235"/>
      <c r="AD45" s="235" t="s">
        <v>1704</v>
      </c>
      <c r="AE45" s="235" t="s">
        <v>1699</v>
      </c>
      <c r="AF45" s="236"/>
      <c r="AG45" s="237"/>
      <c r="AH45" s="236"/>
      <c r="AI45" s="236"/>
      <c r="AJ45" s="237"/>
      <c r="AK45" s="236">
        <v>26</v>
      </c>
      <c r="AL45" s="236"/>
      <c r="AM45" s="236" t="s">
        <v>94</v>
      </c>
      <c r="AN45" s="348"/>
      <c r="AO45" s="348"/>
      <c r="AP45" s="348"/>
      <c r="AQ45" s="291" t="str">
        <f>IFERROR(VLOOKUP(BG45,#REF!,1,0),"")</f>
        <v/>
      </c>
      <c r="AS45" s="236" t="s">
        <v>94</v>
      </c>
      <c r="BD45" s="191" t="str">
        <f t="shared" si="11"/>
        <v>그랜드 스타렉스디젤 9인승 익스클루시브</v>
      </c>
      <c r="BE45" s="238" t="str">
        <f t="shared" si="17"/>
        <v>0007</v>
      </c>
      <c r="BF45" s="306" t="s">
        <v>1055</v>
      </c>
      <c r="BG45" s="191" t="str">
        <f t="shared" si="12"/>
        <v>0007-0044</v>
      </c>
    </row>
    <row r="46" spans="1:59">
      <c r="A46" s="304">
        <v>3820</v>
      </c>
      <c r="B46" s="305">
        <v>3820</v>
      </c>
      <c r="C46" s="238" t="str">
        <f t="shared" si="20"/>
        <v>0005-0007</v>
      </c>
      <c r="D46" s="238" t="str">
        <f t="shared" si="21"/>
        <v>0005-0007-0002</v>
      </c>
      <c r="E46" s="306" t="s">
        <v>1054</v>
      </c>
      <c r="F46" s="238" t="str">
        <f>TEXT(VLOOKUP(J46,'1'!$I$43:$J$79,2,0),"0000")</f>
        <v>0005</v>
      </c>
      <c r="G46" s="238" t="str">
        <f t="shared" si="22"/>
        <v>0007</v>
      </c>
      <c r="H46" s="307">
        <f t="shared" si="23"/>
        <v>2</v>
      </c>
      <c r="I46" s="306" t="s">
        <v>1054</v>
      </c>
      <c r="J46" s="235" t="s">
        <v>290</v>
      </c>
      <c r="K46" s="235" t="s">
        <v>2009</v>
      </c>
      <c r="L46" s="235" t="s">
        <v>1879</v>
      </c>
      <c r="M46" s="308">
        <v>22900000</v>
      </c>
      <c r="N46" s="235">
        <v>2497</v>
      </c>
      <c r="O46" s="235" t="s">
        <v>77</v>
      </c>
      <c r="P46" s="235" t="s">
        <v>2144</v>
      </c>
      <c r="Q46" s="235" t="s">
        <v>89</v>
      </c>
      <c r="R46" s="235">
        <v>5</v>
      </c>
      <c r="S46" s="309">
        <v>5</v>
      </c>
      <c r="T46" s="238">
        <v>6</v>
      </c>
      <c r="U46" s="238">
        <v>6</v>
      </c>
      <c r="V46" s="235" t="s">
        <v>70</v>
      </c>
      <c r="W46" s="238" t="str">
        <f t="shared" si="18"/>
        <v>현대자동차그랜드 스타렉스디젤 왜건 2WD 12인승 스타일 M/T22900000</v>
      </c>
      <c r="X46" s="310">
        <f t="shared" si="19"/>
        <v>3820</v>
      </c>
      <c r="Y46" s="238">
        <v>6</v>
      </c>
      <c r="Z46" s="238">
        <v>6</v>
      </c>
      <c r="AA46" s="306" t="s">
        <v>1054</v>
      </c>
      <c r="AB46" s="235" t="s">
        <v>72</v>
      </c>
      <c r="AC46" s="235"/>
      <c r="AD46" s="235" t="s">
        <v>1703</v>
      </c>
      <c r="AE46" s="235" t="s">
        <v>1699</v>
      </c>
      <c r="AF46" s="236"/>
      <c r="AG46" s="237"/>
      <c r="AH46" s="236"/>
      <c r="AI46" s="236"/>
      <c r="AJ46" s="237"/>
      <c r="AK46" s="236">
        <v>26</v>
      </c>
      <c r="AL46" s="236"/>
      <c r="AM46" s="236" t="s">
        <v>94</v>
      </c>
      <c r="AN46" s="348"/>
      <c r="AO46" s="348"/>
      <c r="AP46" s="348"/>
      <c r="AQ46" s="291" t="str">
        <f>IFERROR(VLOOKUP(BG46,#REF!,1,0),"")</f>
        <v/>
      </c>
      <c r="AS46" s="236" t="s">
        <v>94</v>
      </c>
      <c r="BD46" s="191" t="str">
        <f t="shared" si="11"/>
        <v>그랜드 스타렉스디젤 왜건 2WD 12인승 스타일 M/T</v>
      </c>
      <c r="BE46" s="238" t="str">
        <f t="shared" si="17"/>
        <v>0007</v>
      </c>
      <c r="BF46" s="306" t="s">
        <v>1054</v>
      </c>
      <c r="BG46" s="191" t="str">
        <f t="shared" si="12"/>
        <v>0007-0045</v>
      </c>
    </row>
    <row r="47" spans="1:59">
      <c r="A47" s="304">
        <v>3821</v>
      </c>
      <c r="B47" s="305">
        <v>3821</v>
      </c>
      <c r="C47" s="238" t="str">
        <f t="shared" si="20"/>
        <v>0005-0007</v>
      </c>
      <c r="D47" s="238" t="str">
        <f t="shared" si="21"/>
        <v>0005-0007-0003</v>
      </c>
      <c r="E47" s="306" t="s">
        <v>1053</v>
      </c>
      <c r="F47" s="238" t="str">
        <f>TEXT(VLOOKUP(J47,'1'!$I$43:$J$79,2,0),"0000")</f>
        <v>0005</v>
      </c>
      <c r="G47" s="238" t="str">
        <f t="shared" si="22"/>
        <v>0007</v>
      </c>
      <c r="H47" s="307">
        <f t="shared" si="23"/>
        <v>3</v>
      </c>
      <c r="I47" s="306" t="s">
        <v>1053</v>
      </c>
      <c r="J47" s="235" t="s">
        <v>290</v>
      </c>
      <c r="K47" s="235" t="s">
        <v>2009</v>
      </c>
      <c r="L47" s="235" t="s">
        <v>1880</v>
      </c>
      <c r="M47" s="308">
        <v>25400000</v>
      </c>
      <c r="N47" s="235">
        <v>2497</v>
      </c>
      <c r="O47" s="235" t="s">
        <v>77</v>
      </c>
      <c r="P47" s="235" t="s">
        <v>2144</v>
      </c>
      <c r="Q47" s="235" t="s">
        <v>71</v>
      </c>
      <c r="R47" s="235">
        <v>12</v>
      </c>
      <c r="S47" s="309">
        <v>5</v>
      </c>
      <c r="T47" s="238">
        <v>6</v>
      </c>
      <c r="U47" s="238">
        <v>6</v>
      </c>
      <c r="V47" s="235" t="s">
        <v>16582</v>
      </c>
      <c r="W47" s="238" t="str">
        <f t="shared" si="18"/>
        <v>현대자동차그랜드 스타렉스디젤 왜건 2WD 12인승 스마트 A/T25400000</v>
      </c>
      <c r="X47" s="310">
        <f t="shared" si="19"/>
        <v>3821</v>
      </c>
      <c r="Y47" s="238">
        <v>6</v>
      </c>
      <c r="Z47" s="238">
        <v>6</v>
      </c>
      <c r="AA47" s="306" t="s">
        <v>1053</v>
      </c>
      <c r="AB47" s="235" t="str">
        <f>P47</f>
        <v>승합차</v>
      </c>
      <c r="AC47" s="235"/>
      <c r="AD47" s="235" t="s">
        <v>1703</v>
      </c>
      <c r="AE47" s="235" t="s">
        <v>1699</v>
      </c>
      <c r="AF47" s="236"/>
      <c r="AG47" s="237"/>
      <c r="AH47" s="236"/>
      <c r="AI47" s="236"/>
      <c r="AJ47" s="237"/>
      <c r="AK47" s="236">
        <v>26</v>
      </c>
      <c r="AL47" s="236"/>
      <c r="AM47" s="236" t="s">
        <v>94</v>
      </c>
      <c r="AN47" s="348"/>
      <c r="AO47" s="348"/>
      <c r="AP47" s="348"/>
      <c r="AQ47" s="291" t="str">
        <f>IFERROR(VLOOKUP(BG47,#REF!,1,0),"")</f>
        <v/>
      </c>
      <c r="AS47" s="236" t="s">
        <v>94</v>
      </c>
      <c r="BD47" s="191" t="str">
        <f t="shared" si="11"/>
        <v>그랜드 스타렉스디젤 왜건 2WD 12인승 스마트 A/T</v>
      </c>
      <c r="BE47" s="238" t="str">
        <f t="shared" si="17"/>
        <v>0007</v>
      </c>
      <c r="BF47" s="306" t="s">
        <v>1053</v>
      </c>
      <c r="BG47" s="191" t="str">
        <f t="shared" si="12"/>
        <v>0007-0046</v>
      </c>
    </row>
    <row r="48" spans="1:59">
      <c r="A48" s="304">
        <v>3822</v>
      </c>
      <c r="B48" s="305">
        <v>3822</v>
      </c>
      <c r="C48" s="238" t="str">
        <f t="shared" si="20"/>
        <v>0005-0007</v>
      </c>
      <c r="D48" s="238" t="str">
        <f t="shared" si="21"/>
        <v>0005-0007-0004</v>
      </c>
      <c r="E48" s="306" t="s">
        <v>1052</v>
      </c>
      <c r="F48" s="238" t="str">
        <f>TEXT(VLOOKUP(J48,'1'!$I$43:$J$79,2,0),"0000")</f>
        <v>0005</v>
      </c>
      <c r="G48" s="238" t="str">
        <f t="shared" si="22"/>
        <v>0007</v>
      </c>
      <c r="H48" s="307">
        <f t="shared" si="23"/>
        <v>4</v>
      </c>
      <c r="I48" s="306" t="s">
        <v>1052</v>
      </c>
      <c r="J48" s="235" t="s">
        <v>290</v>
      </c>
      <c r="K48" s="235" t="s">
        <v>2009</v>
      </c>
      <c r="L48" s="235" t="s">
        <v>1881</v>
      </c>
      <c r="M48" s="308">
        <v>27400000</v>
      </c>
      <c r="N48" s="235">
        <v>2497</v>
      </c>
      <c r="O48" s="235" t="s">
        <v>77</v>
      </c>
      <c r="P48" s="235" t="s">
        <v>2144</v>
      </c>
      <c r="Q48" s="235" t="s">
        <v>71</v>
      </c>
      <c r="R48" s="235">
        <v>12</v>
      </c>
      <c r="S48" s="309">
        <v>5</v>
      </c>
      <c r="T48" s="238">
        <v>6</v>
      </c>
      <c r="U48" s="238">
        <v>6</v>
      </c>
      <c r="V48" s="235" t="s">
        <v>16582</v>
      </c>
      <c r="W48" s="238" t="str">
        <f t="shared" si="18"/>
        <v>현대자동차그랜드 스타렉스디젤 왜건 4WD 12인승 스마트 A/T27400000</v>
      </c>
      <c r="X48" s="310">
        <f t="shared" si="19"/>
        <v>3822</v>
      </c>
      <c r="Y48" s="238">
        <v>6</v>
      </c>
      <c r="Z48" s="238">
        <v>6</v>
      </c>
      <c r="AA48" s="306" t="s">
        <v>1052</v>
      </c>
      <c r="AB48" s="235" t="str">
        <f>P48</f>
        <v>승합차</v>
      </c>
      <c r="AC48" s="235"/>
      <c r="AD48" s="235" t="s">
        <v>1703</v>
      </c>
      <c r="AE48" s="235" t="s">
        <v>1699</v>
      </c>
      <c r="AF48" s="236"/>
      <c r="AG48" s="237"/>
      <c r="AH48" s="236"/>
      <c r="AI48" s="236"/>
      <c r="AJ48" s="237"/>
      <c r="AK48" s="236">
        <v>26</v>
      </c>
      <c r="AL48" s="236"/>
      <c r="AM48" s="236" t="s">
        <v>94</v>
      </c>
      <c r="AN48" s="348"/>
      <c r="AO48" s="348"/>
      <c r="AP48" s="348"/>
      <c r="AQ48" s="291" t="str">
        <f>IFERROR(VLOOKUP(BG48,#REF!,1,0),"")</f>
        <v/>
      </c>
      <c r="AS48" s="236" t="s">
        <v>94</v>
      </c>
      <c r="BD48" s="191" t="str">
        <f t="shared" si="11"/>
        <v>그랜드 스타렉스디젤 왜건 4WD 12인승 스마트 A/T</v>
      </c>
      <c r="BE48" s="238" t="str">
        <f t="shared" si="17"/>
        <v>0007</v>
      </c>
      <c r="BF48" s="306" t="s">
        <v>1052</v>
      </c>
      <c r="BG48" s="191" t="str">
        <f t="shared" si="12"/>
        <v>0007-0047</v>
      </c>
    </row>
    <row r="49" spans="1:59">
      <c r="A49" s="304">
        <v>3823</v>
      </c>
      <c r="B49" s="305">
        <v>3823</v>
      </c>
      <c r="C49" s="238" t="str">
        <f t="shared" si="20"/>
        <v>0005-0007</v>
      </c>
      <c r="D49" s="238" t="str">
        <f t="shared" si="21"/>
        <v>0005-0007-0005</v>
      </c>
      <c r="E49" s="306" t="s">
        <v>1051</v>
      </c>
      <c r="F49" s="238" t="str">
        <f>TEXT(VLOOKUP(J49,'1'!$I$43:$J$79,2,0),"0000")</f>
        <v>0005</v>
      </c>
      <c r="G49" s="238" t="str">
        <f t="shared" si="22"/>
        <v>0007</v>
      </c>
      <c r="H49" s="307">
        <f t="shared" si="23"/>
        <v>5</v>
      </c>
      <c r="I49" s="306" t="s">
        <v>1051</v>
      </c>
      <c r="J49" s="235" t="s">
        <v>290</v>
      </c>
      <c r="K49" s="235" t="s">
        <v>2009</v>
      </c>
      <c r="L49" s="235" t="s">
        <v>1882</v>
      </c>
      <c r="M49" s="308">
        <v>29500000</v>
      </c>
      <c r="N49" s="235">
        <v>2497</v>
      </c>
      <c r="O49" s="235" t="s">
        <v>77</v>
      </c>
      <c r="P49" s="235" t="s">
        <v>2144</v>
      </c>
      <c r="Q49" s="235" t="s">
        <v>71</v>
      </c>
      <c r="R49" s="235">
        <v>5</v>
      </c>
      <c r="S49" s="309">
        <v>5</v>
      </c>
      <c r="T49" s="238">
        <v>6</v>
      </c>
      <c r="U49" s="238">
        <v>6</v>
      </c>
      <c r="V49" s="235" t="s">
        <v>70</v>
      </c>
      <c r="W49" s="238" t="str">
        <f t="shared" si="18"/>
        <v>현대자동차그랜드 스타렉스디젤 왜건 4WD 11인승 모던29500000</v>
      </c>
      <c r="X49" s="310">
        <f t="shared" si="19"/>
        <v>3823</v>
      </c>
      <c r="Y49" s="238">
        <v>6</v>
      </c>
      <c r="Z49" s="238">
        <v>6</v>
      </c>
      <c r="AA49" s="306" t="s">
        <v>1051</v>
      </c>
      <c r="AB49" s="235" t="s">
        <v>72</v>
      </c>
      <c r="AC49" s="235"/>
      <c r="AD49" s="235" t="s">
        <v>1703</v>
      </c>
      <c r="AE49" s="235" t="s">
        <v>1699</v>
      </c>
      <c r="AF49" s="236"/>
      <c r="AG49" s="237"/>
      <c r="AH49" s="236"/>
      <c r="AI49" s="236"/>
      <c r="AJ49" s="237"/>
      <c r="AK49" s="236">
        <v>26</v>
      </c>
      <c r="AL49" s="236"/>
      <c r="AM49" s="236" t="s">
        <v>94</v>
      </c>
      <c r="AN49" s="348"/>
      <c r="AO49" s="348"/>
      <c r="AP49" s="348"/>
      <c r="AQ49" s="291" t="str">
        <f>IFERROR(VLOOKUP(BG49,#REF!,1,0),"")</f>
        <v/>
      </c>
      <c r="AS49" s="236" t="s">
        <v>94</v>
      </c>
      <c r="BD49" s="191" t="str">
        <f t="shared" si="11"/>
        <v>그랜드 스타렉스디젤 왜건 4WD 11인승 모던</v>
      </c>
      <c r="BE49" s="238" t="str">
        <f t="shared" si="17"/>
        <v>0007</v>
      </c>
      <c r="BF49" s="306" t="s">
        <v>1051</v>
      </c>
      <c r="BG49" s="191" t="str">
        <f t="shared" si="12"/>
        <v>0007-0048</v>
      </c>
    </row>
    <row r="50" spans="1:59">
      <c r="A50" s="304">
        <v>3824</v>
      </c>
      <c r="B50" s="305">
        <v>3824</v>
      </c>
      <c r="C50" s="238" t="str">
        <f t="shared" si="20"/>
        <v>0005-0007</v>
      </c>
      <c r="D50" s="238" t="str">
        <f t="shared" si="21"/>
        <v>0005-0007-0006</v>
      </c>
      <c r="E50" s="306" t="s">
        <v>1050</v>
      </c>
      <c r="F50" s="238" t="str">
        <f>TEXT(VLOOKUP(J50,'1'!$I$43:$J$79,2,0),"0000")</f>
        <v>0005</v>
      </c>
      <c r="G50" s="238" t="str">
        <f t="shared" si="22"/>
        <v>0007</v>
      </c>
      <c r="H50" s="307">
        <f t="shared" si="23"/>
        <v>6</v>
      </c>
      <c r="I50" s="306" t="s">
        <v>1050</v>
      </c>
      <c r="J50" s="235" t="s">
        <v>290</v>
      </c>
      <c r="K50" s="235" t="s">
        <v>2009</v>
      </c>
      <c r="L50" s="235" t="s">
        <v>1883</v>
      </c>
      <c r="M50" s="308">
        <v>26700000</v>
      </c>
      <c r="N50" s="235">
        <v>2497</v>
      </c>
      <c r="O50" s="235" t="s">
        <v>77</v>
      </c>
      <c r="P50" s="235" t="s">
        <v>2144</v>
      </c>
      <c r="Q50" s="235" t="s">
        <v>71</v>
      </c>
      <c r="R50" s="235">
        <v>12</v>
      </c>
      <c r="S50" s="309">
        <v>5</v>
      </c>
      <c r="T50" s="238">
        <v>6</v>
      </c>
      <c r="U50" s="238">
        <v>6</v>
      </c>
      <c r="V50" s="235" t="s">
        <v>16582</v>
      </c>
      <c r="W50" s="238" t="str">
        <f t="shared" si="18"/>
        <v>현대자동차그랜드 스타렉스디젤 왜건 2WD 12인승 모던26700000</v>
      </c>
      <c r="X50" s="310">
        <f t="shared" si="19"/>
        <v>3824</v>
      </c>
      <c r="Y50" s="238">
        <v>6</v>
      </c>
      <c r="Z50" s="238">
        <v>6</v>
      </c>
      <c r="AA50" s="306" t="s">
        <v>1050</v>
      </c>
      <c r="AB50" s="235" t="str">
        <f t="shared" ref="AB50:AB53" si="24">P50</f>
        <v>승합차</v>
      </c>
      <c r="AC50" s="235"/>
      <c r="AD50" s="235" t="s">
        <v>1703</v>
      </c>
      <c r="AE50" s="235" t="s">
        <v>1699</v>
      </c>
      <c r="AF50" s="236"/>
      <c r="AG50" s="237"/>
      <c r="AH50" s="236"/>
      <c r="AI50" s="236"/>
      <c r="AJ50" s="237"/>
      <c r="AK50" s="236">
        <v>26</v>
      </c>
      <c r="AL50" s="236"/>
      <c r="AM50" s="236" t="s">
        <v>94</v>
      </c>
      <c r="AN50" s="348"/>
      <c r="AO50" s="348"/>
      <c r="AP50" s="348"/>
      <c r="AQ50" s="291" t="str">
        <f>IFERROR(VLOOKUP(BG50,#REF!,1,0),"")</f>
        <v/>
      </c>
      <c r="AS50" s="236" t="s">
        <v>94</v>
      </c>
      <c r="BD50" s="191" t="str">
        <f t="shared" si="11"/>
        <v>그랜드 스타렉스디젤 왜건 2WD 12인승 모던</v>
      </c>
      <c r="BE50" s="238" t="str">
        <f t="shared" si="17"/>
        <v>0007</v>
      </c>
      <c r="BF50" s="306" t="s">
        <v>1050</v>
      </c>
      <c r="BG50" s="191" t="str">
        <f t="shared" si="12"/>
        <v>0007-0049</v>
      </c>
    </row>
    <row r="51" spans="1:59">
      <c r="A51" s="304">
        <v>3825</v>
      </c>
      <c r="B51" s="305">
        <v>3825</v>
      </c>
      <c r="C51" s="238" t="str">
        <f t="shared" si="20"/>
        <v>0005-0007</v>
      </c>
      <c r="D51" s="238" t="str">
        <f t="shared" si="21"/>
        <v>0005-0007-0007</v>
      </c>
      <c r="E51" s="306" t="s">
        <v>1049</v>
      </c>
      <c r="F51" s="238" t="str">
        <f>TEXT(VLOOKUP(J51,'1'!$I$43:$J$79,2,0),"0000")</f>
        <v>0005</v>
      </c>
      <c r="G51" s="238" t="str">
        <f t="shared" si="22"/>
        <v>0007</v>
      </c>
      <c r="H51" s="307">
        <f t="shared" si="23"/>
        <v>7</v>
      </c>
      <c r="I51" s="306" t="s">
        <v>1049</v>
      </c>
      <c r="J51" s="235" t="s">
        <v>290</v>
      </c>
      <c r="K51" s="235" t="s">
        <v>2009</v>
      </c>
      <c r="L51" s="235" t="s">
        <v>1884</v>
      </c>
      <c r="M51" s="308">
        <v>28700000</v>
      </c>
      <c r="N51" s="235">
        <v>2497</v>
      </c>
      <c r="O51" s="235" t="s">
        <v>77</v>
      </c>
      <c r="P51" s="235" t="s">
        <v>2144</v>
      </c>
      <c r="Q51" s="235" t="s">
        <v>71</v>
      </c>
      <c r="R51" s="235">
        <v>12</v>
      </c>
      <c r="S51" s="309">
        <v>5</v>
      </c>
      <c r="T51" s="238">
        <v>6</v>
      </c>
      <c r="U51" s="238">
        <v>6</v>
      </c>
      <c r="V51" s="235" t="s">
        <v>16582</v>
      </c>
      <c r="W51" s="238" t="str">
        <f t="shared" si="18"/>
        <v>현대자동차그랜드 스타렉스디젤 왜건 4WD 12인승 모던28700000</v>
      </c>
      <c r="X51" s="310">
        <f t="shared" si="19"/>
        <v>3825</v>
      </c>
      <c r="Y51" s="238">
        <v>6</v>
      </c>
      <c r="Z51" s="238">
        <v>6</v>
      </c>
      <c r="AA51" s="306" t="s">
        <v>1049</v>
      </c>
      <c r="AB51" s="235" t="str">
        <f t="shared" si="24"/>
        <v>승합차</v>
      </c>
      <c r="AC51" s="235"/>
      <c r="AD51" s="235" t="s">
        <v>1703</v>
      </c>
      <c r="AE51" s="235" t="s">
        <v>1699</v>
      </c>
      <c r="AF51" s="236"/>
      <c r="AG51" s="237"/>
      <c r="AH51" s="236"/>
      <c r="AI51" s="236"/>
      <c r="AJ51" s="237"/>
      <c r="AK51" s="236">
        <v>26</v>
      </c>
      <c r="AL51" s="236"/>
      <c r="AM51" s="236" t="s">
        <v>94</v>
      </c>
      <c r="AN51" s="348"/>
      <c r="AO51" s="348"/>
      <c r="AP51" s="348"/>
      <c r="AQ51" s="291" t="str">
        <f>IFERROR(VLOOKUP(BG51,#REF!,1,0),"")</f>
        <v/>
      </c>
      <c r="AS51" s="236" t="s">
        <v>94</v>
      </c>
      <c r="BD51" s="191" t="str">
        <f t="shared" si="11"/>
        <v>그랜드 스타렉스디젤 왜건 4WD 12인승 모던</v>
      </c>
      <c r="BE51" s="238" t="str">
        <f t="shared" si="17"/>
        <v>0007</v>
      </c>
      <c r="BF51" s="306" t="s">
        <v>1049</v>
      </c>
      <c r="BG51" s="191" t="str">
        <f t="shared" si="12"/>
        <v>0007-0050</v>
      </c>
    </row>
    <row r="52" spans="1:59">
      <c r="A52" s="304">
        <v>3826</v>
      </c>
      <c r="B52" s="305">
        <v>3826</v>
      </c>
      <c r="C52" s="238" t="str">
        <f t="shared" si="20"/>
        <v>0005-0007</v>
      </c>
      <c r="D52" s="238" t="str">
        <f t="shared" si="21"/>
        <v>0005-0007-0008</v>
      </c>
      <c r="E52" s="306" t="s">
        <v>1048</v>
      </c>
      <c r="F52" s="238" t="str">
        <f>TEXT(VLOOKUP(J52,'1'!$I$43:$J$79,2,0),"0000")</f>
        <v>0005</v>
      </c>
      <c r="G52" s="238" t="str">
        <f t="shared" si="22"/>
        <v>0007</v>
      </c>
      <c r="H52" s="307">
        <f t="shared" si="23"/>
        <v>8</v>
      </c>
      <c r="I52" s="306" t="s">
        <v>1048</v>
      </c>
      <c r="J52" s="235" t="s">
        <v>290</v>
      </c>
      <c r="K52" s="235" t="s">
        <v>2009</v>
      </c>
      <c r="L52" s="235" t="s">
        <v>1885</v>
      </c>
      <c r="M52" s="308">
        <v>24750000</v>
      </c>
      <c r="N52" s="235">
        <v>2497</v>
      </c>
      <c r="O52" s="235" t="s">
        <v>77</v>
      </c>
      <c r="P52" s="235" t="s">
        <v>2144</v>
      </c>
      <c r="Q52" s="235" t="s">
        <v>71</v>
      </c>
      <c r="R52" s="235">
        <v>12</v>
      </c>
      <c r="S52" s="309">
        <v>5</v>
      </c>
      <c r="T52" s="238">
        <v>6</v>
      </c>
      <c r="U52" s="238">
        <v>6</v>
      </c>
      <c r="V52" s="235" t="s">
        <v>16582</v>
      </c>
      <c r="W52" s="238" t="str">
        <f t="shared" si="18"/>
        <v>현대자동차그랜드 스타렉스디젤 왜건 2WD 12인승 스타일 A/T24750000</v>
      </c>
      <c r="X52" s="310">
        <f t="shared" si="19"/>
        <v>3826</v>
      </c>
      <c r="Y52" s="238">
        <v>6</v>
      </c>
      <c r="Z52" s="238">
        <v>6</v>
      </c>
      <c r="AA52" s="306" t="s">
        <v>1048</v>
      </c>
      <c r="AB52" s="235" t="str">
        <f t="shared" si="24"/>
        <v>승합차</v>
      </c>
      <c r="AC52" s="235"/>
      <c r="AD52" s="235" t="s">
        <v>1703</v>
      </c>
      <c r="AE52" s="235" t="s">
        <v>1699</v>
      </c>
      <c r="AF52" s="236"/>
      <c r="AG52" s="237"/>
      <c r="AH52" s="236"/>
      <c r="AI52" s="236"/>
      <c r="AJ52" s="237"/>
      <c r="AK52" s="236">
        <v>26</v>
      </c>
      <c r="AL52" s="236"/>
      <c r="AM52" s="236" t="s">
        <v>94</v>
      </c>
      <c r="AN52" s="348"/>
      <c r="AO52" s="348"/>
      <c r="AP52" s="348"/>
      <c r="AQ52" s="291" t="str">
        <f>IFERROR(VLOOKUP(BG52,#REF!,1,0),"")</f>
        <v/>
      </c>
      <c r="AS52" s="236" t="s">
        <v>94</v>
      </c>
      <c r="BD52" s="191" t="str">
        <f t="shared" si="11"/>
        <v>그랜드 스타렉스디젤 왜건 2WD 12인승 스타일 A/T</v>
      </c>
      <c r="BE52" s="238" t="str">
        <f t="shared" si="17"/>
        <v>0007</v>
      </c>
      <c r="BF52" s="306" t="s">
        <v>1048</v>
      </c>
      <c r="BG52" s="191" t="str">
        <f t="shared" si="12"/>
        <v>0007-0051</v>
      </c>
    </row>
    <row r="53" spans="1:59">
      <c r="A53" s="304">
        <v>3827</v>
      </c>
      <c r="B53" s="305">
        <v>3827</v>
      </c>
      <c r="C53" s="238" t="str">
        <f t="shared" si="20"/>
        <v>0005-0007</v>
      </c>
      <c r="D53" s="238" t="str">
        <f t="shared" si="21"/>
        <v>0005-0007-0009</v>
      </c>
      <c r="E53" s="306" t="s">
        <v>1047</v>
      </c>
      <c r="F53" s="238" t="str">
        <f>TEXT(VLOOKUP(J53,'1'!$I$43:$J$79,2,0),"0000")</f>
        <v>0005</v>
      </c>
      <c r="G53" s="238" t="str">
        <f t="shared" si="22"/>
        <v>0007</v>
      </c>
      <c r="H53" s="307">
        <f t="shared" si="23"/>
        <v>9</v>
      </c>
      <c r="I53" s="306" t="s">
        <v>1047</v>
      </c>
      <c r="J53" s="235" t="s">
        <v>290</v>
      </c>
      <c r="K53" s="235" t="s">
        <v>2009</v>
      </c>
      <c r="L53" s="235" t="s">
        <v>1886</v>
      </c>
      <c r="M53" s="308">
        <v>23550000</v>
      </c>
      <c r="N53" s="235">
        <v>2497</v>
      </c>
      <c r="O53" s="235" t="s">
        <v>77</v>
      </c>
      <c r="P53" s="235" t="s">
        <v>2144</v>
      </c>
      <c r="Q53" s="235" t="s">
        <v>89</v>
      </c>
      <c r="R53" s="235">
        <v>12</v>
      </c>
      <c r="S53" s="309">
        <v>5</v>
      </c>
      <c r="T53" s="238">
        <v>6</v>
      </c>
      <c r="U53" s="238">
        <v>6</v>
      </c>
      <c r="V53" s="235" t="s">
        <v>16582</v>
      </c>
      <c r="W53" s="238" t="str">
        <f t="shared" si="18"/>
        <v>현대자동차그랜드 스타렉스디젤 왜건 2WD 12인승 스마트 M/T23550000</v>
      </c>
      <c r="X53" s="310">
        <f t="shared" si="19"/>
        <v>3827</v>
      </c>
      <c r="Y53" s="238">
        <v>6</v>
      </c>
      <c r="Z53" s="238">
        <v>6</v>
      </c>
      <c r="AA53" s="306" t="s">
        <v>1047</v>
      </c>
      <c r="AB53" s="235" t="str">
        <f t="shared" si="24"/>
        <v>승합차</v>
      </c>
      <c r="AC53" s="235"/>
      <c r="AD53" s="235" t="s">
        <v>1703</v>
      </c>
      <c r="AE53" s="235" t="s">
        <v>1699</v>
      </c>
      <c r="AF53" s="236"/>
      <c r="AG53" s="237"/>
      <c r="AH53" s="236"/>
      <c r="AI53" s="236"/>
      <c r="AJ53" s="237"/>
      <c r="AK53" s="236">
        <v>26</v>
      </c>
      <c r="AL53" s="236"/>
      <c r="AM53" s="236" t="s">
        <v>94</v>
      </c>
      <c r="AN53" s="348"/>
      <c r="AO53" s="348"/>
      <c r="AP53" s="348"/>
      <c r="AQ53" s="291" t="str">
        <f>IFERROR(VLOOKUP(BG53,#REF!,1,0),"")</f>
        <v/>
      </c>
      <c r="AS53" s="236" t="s">
        <v>94</v>
      </c>
      <c r="BD53" s="191" t="str">
        <f t="shared" si="11"/>
        <v>그랜드 스타렉스디젤 왜건 2WD 12인승 스마트 M/T</v>
      </c>
      <c r="BE53" s="238" t="str">
        <f t="shared" si="17"/>
        <v>0007</v>
      </c>
      <c r="BF53" s="306" t="s">
        <v>1047</v>
      </c>
      <c r="BG53" s="191" t="str">
        <f t="shared" si="12"/>
        <v>0007-0052</v>
      </c>
    </row>
    <row r="54" spans="1:59">
      <c r="A54" s="304">
        <v>3828</v>
      </c>
      <c r="B54" s="305">
        <v>3828</v>
      </c>
      <c r="C54" s="238" t="str">
        <f t="shared" si="20"/>
        <v>0005-0007</v>
      </c>
      <c r="D54" s="238" t="str">
        <f t="shared" si="21"/>
        <v>0005-0007-0010</v>
      </c>
      <c r="E54" s="306" t="s">
        <v>1046</v>
      </c>
      <c r="F54" s="238" t="str">
        <f>TEXT(VLOOKUP(J54,'1'!$I$43:$J$79,2,0),"0000")</f>
        <v>0005</v>
      </c>
      <c r="G54" s="238" t="str">
        <f t="shared" si="22"/>
        <v>0007</v>
      </c>
      <c r="H54" s="307">
        <f t="shared" si="23"/>
        <v>10</v>
      </c>
      <c r="I54" s="306" t="s">
        <v>1046</v>
      </c>
      <c r="J54" s="235" t="s">
        <v>290</v>
      </c>
      <c r="K54" s="235" t="s">
        <v>2009</v>
      </c>
      <c r="L54" s="235" t="s">
        <v>1887</v>
      </c>
      <c r="M54" s="308">
        <v>23100000</v>
      </c>
      <c r="N54" s="235">
        <v>2497</v>
      </c>
      <c r="O54" s="235" t="s">
        <v>77</v>
      </c>
      <c r="P54" s="235" t="s">
        <v>2144</v>
      </c>
      <c r="Q54" s="235" t="s">
        <v>71</v>
      </c>
      <c r="R54" s="235">
        <v>5</v>
      </c>
      <c r="S54" s="309">
        <v>5</v>
      </c>
      <c r="T54" s="238">
        <v>6</v>
      </c>
      <c r="U54" s="238">
        <v>6</v>
      </c>
      <c r="V54" s="235" t="s">
        <v>1276</v>
      </c>
      <c r="W54" s="238" t="str">
        <f t="shared" si="18"/>
        <v>현대자동차그랜드 스타렉스디젤 왜건 2WD 11인승 스타일 A/T23100000</v>
      </c>
      <c r="X54" s="310">
        <f t="shared" si="19"/>
        <v>3828</v>
      </c>
      <c r="Y54" s="238">
        <v>6</v>
      </c>
      <c r="Z54" s="238">
        <v>6</v>
      </c>
      <c r="AA54" s="306" t="s">
        <v>1046</v>
      </c>
      <c r="AB54" s="235" t="s">
        <v>72</v>
      </c>
      <c r="AC54" s="235"/>
      <c r="AD54" s="235" t="s">
        <v>1703</v>
      </c>
      <c r="AE54" s="235" t="s">
        <v>1699</v>
      </c>
      <c r="AF54" s="236"/>
      <c r="AG54" s="237"/>
      <c r="AH54" s="236"/>
      <c r="AI54" s="236"/>
      <c r="AJ54" s="237"/>
      <c r="AK54" s="236">
        <v>26</v>
      </c>
      <c r="AL54" s="236"/>
      <c r="AM54" s="236" t="s">
        <v>94</v>
      </c>
      <c r="AN54" s="348"/>
      <c r="AO54" s="348"/>
      <c r="AP54" s="348"/>
      <c r="AQ54" s="291" t="str">
        <f>IFERROR(VLOOKUP(BG54,#REF!,1,0),"")</f>
        <v/>
      </c>
      <c r="AS54" s="236" t="s">
        <v>94</v>
      </c>
      <c r="BD54" s="191" t="str">
        <f t="shared" si="11"/>
        <v>그랜드 스타렉스디젤 왜건 2WD 11인승 스타일 A/T</v>
      </c>
      <c r="BE54" s="238" t="str">
        <f t="shared" si="17"/>
        <v>0007</v>
      </c>
      <c r="BF54" s="306" t="s">
        <v>1046</v>
      </c>
      <c r="BG54" s="191" t="str">
        <f t="shared" si="12"/>
        <v>0007-0053</v>
      </c>
    </row>
    <row r="55" spans="1:59">
      <c r="A55" s="304">
        <v>3829</v>
      </c>
      <c r="B55" s="305">
        <v>3829</v>
      </c>
      <c r="C55" s="238" t="str">
        <f t="shared" si="20"/>
        <v>0005-0007</v>
      </c>
      <c r="D55" s="238" t="str">
        <f t="shared" si="21"/>
        <v>0005-0007-0011</v>
      </c>
      <c r="E55" s="306" t="s">
        <v>1045</v>
      </c>
      <c r="F55" s="238" t="str">
        <f>TEXT(VLOOKUP(J55,'1'!$I$43:$J$79,2,0),"0000")</f>
        <v>0005</v>
      </c>
      <c r="G55" s="238" t="str">
        <f t="shared" si="22"/>
        <v>0007</v>
      </c>
      <c r="H55" s="307">
        <f t="shared" si="23"/>
        <v>11</v>
      </c>
      <c r="I55" s="306" t="s">
        <v>1045</v>
      </c>
      <c r="J55" s="235" t="s">
        <v>290</v>
      </c>
      <c r="K55" s="235" t="s">
        <v>2009</v>
      </c>
      <c r="L55" s="235" t="s">
        <v>1877</v>
      </c>
      <c r="M55" s="308">
        <v>26890000</v>
      </c>
      <c r="N55" s="235">
        <v>2359</v>
      </c>
      <c r="O55" s="235" t="s">
        <v>1707</v>
      </c>
      <c r="P55" s="235" t="s">
        <v>2144</v>
      </c>
      <c r="Q55" s="235" t="s">
        <v>71</v>
      </c>
      <c r="R55" s="235">
        <v>12</v>
      </c>
      <c r="S55" s="309">
        <v>20</v>
      </c>
      <c r="T55" s="238">
        <v>6</v>
      </c>
      <c r="U55" s="238">
        <v>6</v>
      </c>
      <c r="V55" s="235" t="s">
        <v>16582</v>
      </c>
      <c r="W55" s="238" t="str">
        <f t="shared" si="18"/>
        <v>현대자동차그랜드 스타렉스LPG 2.4 어린이보호차 (12인승)26890000</v>
      </c>
      <c r="X55" s="310">
        <f t="shared" si="19"/>
        <v>3829</v>
      </c>
      <c r="Y55" s="238">
        <v>6</v>
      </c>
      <c r="Z55" s="238">
        <v>6</v>
      </c>
      <c r="AA55" s="306" t="s">
        <v>1045</v>
      </c>
      <c r="AB55" s="235" t="s">
        <v>2144</v>
      </c>
      <c r="AC55" s="235"/>
      <c r="AD55" s="235" t="s">
        <v>1703</v>
      </c>
      <c r="AE55" s="235" t="s">
        <v>1699</v>
      </c>
      <c r="AF55" s="236"/>
      <c r="AG55" s="237"/>
      <c r="AH55" s="236"/>
      <c r="AI55" s="236"/>
      <c r="AJ55" s="237"/>
      <c r="AK55" s="236">
        <v>26</v>
      </c>
      <c r="AL55" s="236"/>
      <c r="AM55" s="236" t="s">
        <v>2435</v>
      </c>
      <c r="AN55" s="348"/>
      <c r="AO55" s="348"/>
      <c r="AP55" s="348"/>
      <c r="AQ55" s="291" t="str">
        <f>IFERROR(VLOOKUP(BG55,#REF!,1,0),"")</f>
        <v/>
      </c>
      <c r="AS55" s="236" t="s">
        <v>2435</v>
      </c>
      <c r="BD55" s="191" t="str">
        <f t="shared" si="11"/>
        <v>그랜드 스타렉스LPG 2.4 어린이보호차 (12인승)</v>
      </c>
      <c r="BE55" s="238" t="str">
        <f t="shared" si="17"/>
        <v>0007</v>
      </c>
      <c r="BF55" s="306" t="s">
        <v>1045</v>
      </c>
      <c r="BG55" s="191" t="str">
        <f t="shared" si="12"/>
        <v>0007-0054</v>
      </c>
    </row>
    <row r="56" spans="1:59">
      <c r="A56" s="304">
        <v>3830</v>
      </c>
      <c r="B56" s="305">
        <v>3830</v>
      </c>
      <c r="C56" s="238" t="str">
        <f t="shared" si="20"/>
        <v>0005-0008</v>
      </c>
      <c r="D56" s="238" t="str">
        <f t="shared" si="21"/>
        <v>0005-0008-0001</v>
      </c>
      <c r="E56" s="306" t="s">
        <v>1044</v>
      </c>
      <c r="F56" s="238" t="str">
        <f>TEXT(VLOOKUP(J56,'1'!$I$43:$J$79,2,0),"0000")</f>
        <v>0005</v>
      </c>
      <c r="G56" s="238" t="str">
        <f t="shared" si="22"/>
        <v>0008</v>
      </c>
      <c r="H56" s="307">
        <f t="shared" si="23"/>
        <v>1</v>
      </c>
      <c r="I56" s="306" t="s">
        <v>1044</v>
      </c>
      <c r="J56" s="235" t="s">
        <v>290</v>
      </c>
      <c r="K56" s="235" t="s">
        <v>2010</v>
      </c>
      <c r="L56" s="235" t="s">
        <v>1889</v>
      </c>
      <c r="M56" s="308">
        <v>32800000</v>
      </c>
      <c r="N56" s="235">
        <v>2497</v>
      </c>
      <c r="O56" s="235" t="s">
        <v>77</v>
      </c>
      <c r="P56" s="235" t="s">
        <v>72</v>
      </c>
      <c r="Q56" s="235" t="s">
        <v>71</v>
      </c>
      <c r="R56" s="235">
        <v>5</v>
      </c>
      <c r="S56" s="309">
        <v>9</v>
      </c>
      <c r="T56" s="238">
        <v>6</v>
      </c>
      <c r="U56" s="238">
        <v>6</v>
      </c>
      <c r="V56" s="235" t="s">
        <v>70</v>
      </c>
      <c r="W56" s="238" t="str">
        <f t="shared" si="18"/>
        <v>현대자동차그랜드 스타렉스 Urban익스클루시브 [4WD]32800000</v>
      </c>
      <c r="X56" s="310">
        <f t="shared" si="19"/>
        <v>3830</v>
      </c>
      <c r="Y56" s="238">
        <v>6</v>
      </c>
      <c r="Z56" s="238">
        <v>6</v>
      </c>
      <c r="AA56" s="306" t="s">
        <v>1044</v>
      </c>
      <c r="AB56" s="235" t="s">
        <v>72</v>
      </c>
      <c r="AC56" s="235"/>
      <c r="AD56" s="235" t="s">
        <v>1702</v>
      </c>
      <c r="AE56" s="235" t="s">
        <v>1699</v>
      </c>
      <c r="AF56" s="236"/>
      <c r="AG56" s="237"/>
      <c r="AH56" s="236"/>
      <c r="AI56" s="236"/>
      <c r="AJ56" s="237"/>
      <c r="AK56" s="236">
        <v>26</v>
      </c>
      <c r="AL56" s="236"/>
      <c r="AM56" s="236" t="s">
        <v>2423</v>
      </c>
      <c r="AN56" s="348"/>
      <c r="AO56" s="348"/>
      <c r="AP56" s="348"/>
      <c r="AQ56" s="291" t="str">
        <f>IFERROR(VLOOKUP(BG56,#REF!,1,0),"")</f>
        <v/>
      </c>
      <c r="AS56" s="236" t="s">
        <v>2423</v>
      </c>
      <c r="BD56" s="191" t="str">
        <f t="shared" si="11"/>
        <v>그랜드 스타렉스 Urban익스클루시브 [4WD]</v>
      </c>
      <c r="BE56" s="238" t="str">
        <f t="shared" si="17"/>
        <v>0008</v>
      </c>
      <c r="BF56" s="306" t="s">
        <v>1044</v>
      </c>
      <c r="BG56" s="191" t="str">
        <f t="shared" si="12"/>
        <v>0008-0055</v>
      </c>
    </row>
    <row r="57" spans="1:59">
      <c r="A57" s="304">
        <v>3831</v>
      </c>
      <c r="B57" s="305">
        <v>3831</v>
      </c>
      <c r="C57" s="238" t="str">
        <f t="shared" si="20"/>
        <v>0005-0008</v>
      </c>
      <c r="D57" s="238" t="str">
        <f t="shared" si="21"/>
        <v>0005-0008-0002</v>
      </c>
      <c r="E57" s="306" t="s">
        <v>1042</v>
      </c>
      <c r="F57" s="238" t="str">
        <f>TEXT(VLOOKUP(J57,'1'!$I$43:$J$79,2,0),"0000")</f>
        <v>0005</v>
      </c>
      <c r="G57" s="238" t="str">
        <f t="shared" si="22"/>
        <v>0008</v>
      </c>
      <c r="H57" s="307">
        <f t="shared" si="23"/>
        <v>2</v>
      </c>
      <c r="I57" s="306" t="s">
        <v>1042</v>
      </c>
      <c r="J57" s="235" t="s">
        <v>290</v>
      </c>
      <c r="K57" s="235" t="s">
        <v>2010</v>
      </c>
      <c r="L57" s="235" t="s">
        <v>1890</v>
      </c>
      <c r="M57" s="308">
        <v>30900000</v>
      </c>
      <c r="N57" s="235">
        <v>2497</v>
      </c>
      <c r="O57" s="235" t="s">
        <v>77</v>
      </c>
      <c r="P57" s="235" t="s">
        <v>72</v>
      </c>
      <c r="Q57" s="235" t="s">
        <v>71</v>
      </c>
      <c r="R57" s="235">
        <v>5</v>
      </c>
      <c r="S57" s="309">
        <v>9</v>
      </c>
      <c r="T57" s="238">
        <v>6</v>
      </c>
      <c r="U57" s="238">
        <v>6</v>
      </c>
      <c r="V57" s="235" t="s">
        <v>70</v>
      </c>
      <c r="W57" s="238" t="str">
        <f t="shared" si="18"/>
        <v>현대자동차그랜드 스타렉스 Urban익스클루시브30900000</v>
      </c>
      <c r="X57" s="310">
        <f t="shared" si="19"/>
        <v>3831</v>
      </c>
      <c r="Y57" s="238">
        <v>6</v>
      </c>
      <c r="Z57" s="238">
        <v>6</v>
      </c>
      <c r="AA57" s="306" t="s">
        <v>1042</v>
      </c>
      <c r="AB57" s="235" t="s">
        <v>72</v>
      </c>
      <c r="AC57" s="235"/>
      <c r="AD57" s="235" t="s">
        <v>1702</v>
      </c>
      <c r="AE57" s="235" t="s">
        <v>1699</v>
      </c>
      <c r="AF57" s="236"/>
      <c r="AG57" s="237"/>
      <c r="AH57" s="236"/>
      <c r="AI57" s="236"/>
      <c r="AJ57" s="237"/>
      <c r="AK57" s="236">
        <v>26</v>
      </c>
      <c r="AL57" s="236"/>
      <c r="AM57" s="236" t="s">
        <v>2423</v>
      </c>
      <c r="AN57" s="348"/>
      <c r="AO57" s="348"/>
      <c r="AP57" s="348"/>
      <c r="AQ57" s="291" t="str">
        <f>IFERROR(VLOOKUP(BG57,#REF!,1,0),"")</f>
        <v/>
      </c>
      <c r="AS57" s="236" t="s">
        <v>2423</v>
      </c>
      <c r="BD57" s="191" t="str">
        <f t="shared" si="11"/>
        <v>그랜드 스타렉스 Urban익스클루시브</v>
      </c>
      <c r="BE57" s="238" t="str">
        <f t="shared" si="17"/>
        <v>0008</v>
      </c>
      <c r="BF57" s="306" t="s">
        <v>1042</v>
      </c>
      <c r="BG57" s="191" t="str">
        <f t="shared" si="12"/>
        <v>0008-0056</v>
      </c>
    </row>
    <row r="58" spans="1:59">
      <c r="A58" s="304">
        <v>3832</v>
      </c>
      <c r="B58" s="305">
        <v>3832</v>
      </c>
      <c r="C58" s="238" t="str">
        <f t="shared" si="20"/>
        <v>0005-0009</v>
      </c>
      <c r="D58" s="238" t="str">
        <f t="shared" si="21"/>
        <v>0005-0009-0001</v>
      </c>
      <c r="E58" s="306" t="s">
        <v>1041</v>
      </c>
      <c r="F58" s="238" t="str">
        <f>TEXT(VLOOKUP(J58,'1'!$I$43:$J$79,2,0),"0000")</f>
        <v>0005</v>
      </c>
      <c r="G58" s="238" t="str">
        <f t="shared" si="22"/>
        <v>0009</v>
      </c>
      <c r="H58" s="307">
        <f t="shared" si="23"/>
        <v>1</v>
      </c>
      <c r="I58" s="306" t="s">
        <v>1041</v>
      </c>
      <c r="J58" s="235" t="s">
        <v>290</v>
      </c>
      <c r="K58" s="235" t="s">
        <v>2011</v>
      </c>
      <c r="L58" s="235" t="s">
        <v>1891</v>
      </c>
      <c r="M58" s="308">
        <v>24700000</v>
      </c>
      <c r="N58" s="235">
        <v>2497</v>
      </c>
      <c r="O58" s="235" t="s">
        <v>77</v>
      </c>
      <c r="P58" s="235" t="s">
        <v>87</v>
      </c>
      <c r="Q58" s="235" t="s">
        <v>71</v>
      </c>
      <c r="R58" s="235">
        <v>5</v>
      </c>
      <c r="S58" s="309">
        <v>9</v>
      </c>
      <c r="T58" s="238">
        <v>6</v>
      </c>
      <c r="U58" s="238">
        <v>6</v>
      </c>
      <c r="V58" s="235" t="s">
        <v>70</v>
      </c>
      <c r="W58" s="238" t="str">
        <f t="shared" si="18"/>
        <v>현대자동차그랜드 스타렉스 밴디젤 밴 2WD 3인승 모던 A/T24700000</v>
      </c>
      <c r="X58" s="310">
        <f t="shared" si="19"/>
        <v>3832</v>
      </c>
      <c r="Y58" s="238">
        <v>6</v>
      </c>
      <c r="Z58" s="238">
        <v>6</v>
      </c>
      <c r="AA58" s="306" t="s">
        <v>1041</v>
      </c>
      <c r="AB58" s="235" t="s">
        <v>72</v>
      </c>
      <c r="AC58" s="235"/>
      <c r="AD58" s="235" t="s">
        <v>1705</v>
      </c>
      <c r="AE58" s="235" t="s">
        <v>1699</v>
      </c>
      <c r="AF58" s="236"/>
      <c r="AG58" s="237"/>
      <c r="AH58" s="236"/>
      <c r="AI58" s="236"/>
      <c r="AJ58" s="237"/>
      <c r="AK58" s="236">
        <v>26</v>
      </c>
      <c r="AL58" s="236"/>
      <c r="AM58" s="236" t="s">
        <v>2423</v>
      </c>
      <c r="AN58" s="348"/>
      <c r="AO58" s="348"/>
      <c r="AP58" s="348"/>
      <c r="AQ58" s="291" t="str">
        <f>IFERROR(VLOOKUP(BG58,#REF!,1,0),"")</f>
        <v/>
      </c>
      <c r="AS58" s="236" t="s">
        <v>2423</v>
      </c>
      <c r="BD58" s="191" t="str">
        <f t="shared" si="11"/>
        <v>그랜드 스타렉스 밴디젤 밴 2WD 3인승 모던 A/T</v>
      </c>
      <c r="BE58" s="238" t="str">
        <f t="shared" si="17"/>
        <v>0009</v>
      </c>
      <c r="BF58" s="306" t="s">
        <v>1041</v>
      </c>
      <c r="BG58" s="191" t="str">
        <f t="shared" si="12"/>
        <v>0009-0057</v>
      </c>
    </row>
    <row r="59" spans="1:59">
      <c r="A59" s="304">
        <v>3833</v>
      </c>
      <c r="B59" s="305">
        <v>3833</v>
      </c>
      <c r="C59" s="238" t="str">
        <f t="shared" si="20"/>
        <v>0005-0009</v>
      </c>
      <c r="D59" s="238" t="str">
        <f t="shared" si="21"/>
        <v>0005-0009-0002</v>
      </c>
      <c r="E59" s="306" t="s">
        <v>1040</v>
      </c>
      <c r="F59" s="238" t="str">
        <f>TEXT(VLOOKUP(J59,'1'!$I$43:$J$79,2,0),"0000")</f>
        <v>0005</v>
      </c>
      <c r="G59" s="238" t="str">
        <f t="shared" si="22"/>
        <v>0009</v>
      </c>
      <c r="H59" s="307">
        <f t="shared" si="23"/>
        <v>2</v>
      </c>
      <c r="I59" s="306" t="s">
        <v>1040</v>
      </c>
      <c r="J59" s="235" t="s">
        <v>290</v>
      </c>
      <c r="K59" s="235" t="s">
        <v>2011</v>
      </c>
      <c r="L59" s="235" t="s">
        <v>1892</v>
      </c>
      <c r="M59" s="308">
        <v>24620000</v>
      </c>
      <c r="N59" s="235">
        <v>2497</v>
      </c>
      <c r="O59" s="235" t="s">
        <v>77</v>
      </c>
      <c r="P59" s="235" t="s">
        <v>87</v>
      </c>
      <c r="Q59" s="235" t="s">
        <v>71</v>
      </c>
      <c r="R59" s="235">
        <v>5</v>
      </c>
      <c r="S59" s="309">
        <v>9</v>
      </c>
      <c r="T59" s="238">
        <v>6</v>
      </c>
      <c r="U59" s="238">
        <v>6</v>
      </c>
      <c r="V59" s="235" t="s">
        <v>70</v>
      </c>
      <c r="W59" s="238" t="str">
        <f t="shared" si="18"/>
        <v>현대자동차그랜드 스타렉스 밴디젤 밴 2WD 5인승 모던 A/T24620000</v>
      </c>
      <c r="X59" s="310">
        <f t="shared" si="19"/>
        <v>3833</v>
      </c>
      <c r="Y59" s="238">
        <v>6</v>
      </c>
      <c r="Z59" s="238">
        <v>6</v>
      </c>
      <c r="AA59" s="306" t="s">
        <v>1040</v>
      </c>
      <c r="AB59" s="235" t="s">
        <v>72</v>
      </c>
      <c r="AC59" s="235"/>
      <c r="AD59" s="235" t="s">
        <v>1705</v>
      </c>
      <c r="AE59" s="235" t="s">
        <v>1699</v>
      </c>
      <c r="AF59" s="236"/>
      <c r="AG59" s="237"/>
      <c r="AH59" s="236"/>
      <c r="AI59" s="236"/>
      <c r="AJ59" s="237"/>
      <c r="AK59" s="236">
        <v>26</v>
      </c>
      <c r="AL59" s="236"/>
      <c r="AM59" s="236" t="s">
        <v>2423</v>
      </c>
      <c r="AN59" s="348"/>
      <c r="AO59" s="348"/>
      <c r="AP59" s="348"/>
      <c r="AQ59" s="291" t="str">
        <f>IFERROR(VLOOKUP(BG59,#REF!,1,0),"")</f>
        <v/>
      </c>
      <c r="AS59" s="236" t="s">
        <v>2423</v>
      </c>
      <c r="BD59" s="191" t="str">
        <f t="shared" si="11"/>
        <v>그랜드 스타렉스 밴디젤 밴 2WD 5인승 모던 A/T</v>
      </c>
      <c r="BE59" s="238" t="str">
        <f t="shared" si="17"/>
        <v>0009</v>
      </c>
      <c r="BF59" s="306" t="s">
        <v>1040</v>
      </c>
      <c r="BG59" s="191" t="str">
        <f t="shared" si="12"/>
        <v>0009-0058</v>
      </c>
    </row>
    <row r="60" spans="1:59">
      <c r="A60" s="304">
        <v>3834</v>
      </c>
      <c r="B60" s="305">
        <v>3834</v>
      </c>
      <c r="C60" s="238" t="str">
        <f t="shared" si="20"/>
        <v>0005-0009</v>
      </c>
      <c r="D60" s="238" t="str">
        <f t="shared" si="21"/>
        <v>0005-0009-0003</v>
      </c>
      <c r="E60" s="306" t="s">
        <v>1039</v>
      </c>
      <c r="F60" s="238" t="str">
        <f>TEXT(VLOOKUP(J60,'1'!$I$43:$J$79,2,0),"0000")</f>
        <v>0005</v>
      </c>
      <c r="G60" s="238" t="str">
        <f t="shared" si="22"/>
        <v>0009</v>
      </c>
      <c r="H60" s="307">
        <f t="shared" si="23"/>
        <v>3</v>
      </c>
      <c r="I60" s="306" t="s">
        <v>1039</v>
      </c>
      <c r="J60" s="235" t="s">
        <v>290</v>
      </c>
      <c r="K60" s="235" t="s">
        <v>2011</v>
      </c>
      <c r="L60" s="235" t="s">
        <v>1893</v>
      </c>
      <c r="M60" s="308">
        <v>25940000</v>
      </c>
      <c r="N60" s="235">
        <v>2497</v>
      </c>
      <c r="O60" s="235" t="s">
        <v>77</v>
      </c>
      <c r="P60" s="235" t="s">
        <v>87</v>
      </c>
      <c r="Q60" s="235" t="s">
        <v>89</v>
      </c>
      <c r="R60" s="235">
        <v>5</v>
      </c>
      <c r="S60" s="309">
        <v>9</v>
      </c>
      <c r="T60" s="238">
        <v>6</v>
      </c>
      <c r="U60" s="238">
        <v>6</v>
      </c>
      <c r="V60" s="235" t="s">
        <v>16582</v>
      </c>
      <c r="W60" s="238" t="str">
        <f t="shared" si="18"/>
        <v>현대자동차그랜드 스타렉스 밴디젤 밴 2WD 5인승 모던 M/T25940000</v>
      </c>
      <c r="X60" s="310">
        <f t="shared" si="19"/>
        <v>3834</v>
      </c>
      <c r="Y60" s="238">
        <v>6</v>
      </c>
      <c r="Z60" s="238">
        <v>6</v>
      </c>
      <c r="AA60" s="306" t="s">
        <v>1039</v>
      </c>
      <c r="AB60" s="235" t="str">
        <f t="shared" ref="AB60:AB64" si="25">P60</f>
        <v>화물차</v>
      </c>
      <c r="AC60" s="235"/>
      <c r="AD60" s="235" t="s">
        <v>1705</v>
      </c>
      <c r="AE60" s="235" t="s">
        <v>1699</v>
      </c>
      <c r="AF60" s="236"/>
      <c r="AG60" s="237"/>
      <c r="AH60" s="236"/>
      <c r="AI60" s="236"/>
      <c r="AJ60" s="237"/>
      <c r="AK60" s="236">
        <v>26</v>
      </c>
      <c r="AL60" s="236"/>
      <c r="AM60" s="236" t="s">
        <v>2423</v>
      </c>
      <c r="AN60" s="348"/>
      <c r="AO60" s="348"/>
      <c r="AP60" s="348"/>
      <c r="AQ60" s="291" t="str">
        <f>IFERROR(VLOOKUP(BG60,#REF!,1,0),"")</f>
        <v/>
      </c>
      <c r="AS60" s="236" t="s">
        <v>2423</v>
      </c>
      <c r="BD60" s="191" t="str">
        <f t="shared" si="11"/>
        <v>그랜드 스타렉스 밴디젤 밴 2WD 5인승 모던 M/T</v>
      </c>
      <c r="BE60" s="238" t="str">
        <f t="shared" si="17"/>
        <v>0009</v>
      </c>
      <c r="BF60" s="306" t="s">
        <v>1039</v>
      </c>
      <c r="BG60" s="191" t="str">
        <f t="shared" si="12"/>
        <v>0009-0059</v>
      </c>
    </row>
    <row r="61" spans="1:59">
      <c r="A61" s="304">
        <v>3835</v>
      </c>
      <c r="B61" s="305">
        <v>3835</v>
      </c>
      <c r="C61" s="238" t="str">
        <f t="shared" si="20"/>
        <v>0005-0009</v>
      </c>
      <c r="D61" s="238" t="str">
        <f t="shared" si="21"/>
        <v>0005-0009-0004</v>
      </c>
      <c r="E61" s="306" t="s">
        <v>1038</v>
      </c>
      <c r="F61" s="238" t="str">
        <f>TEXT(VLOOKUP(J61,'1'!$I$43:$J$79,2,0),"0000")</f>
        <v>0005</v>
      </c>
      <c r="G61" s="238" t="str">
        <f t="shared" si="22"/>
        <v>0009</v>
      </c>
      <c r="H61" s="307">
        <f t="shared" si="23"/>
        <v>4</v>
      </c>
      <c r="I61" s="306" t="s">
        <v>1038</v>
      </c>
      <c r="J61" s="235" t="s">
        <v>290</v>
      </c>
      <c r="K61" s="235" t="s">
        <v>2011</v>
      </c>
      <c r="L61" s="235" t="s">
        <v>1894</v>
      </c>
      <c r="M61" s="308">
        <v>21050000</v>
      </c>
      <c r="N61" s="235">
        <v>2497</v>
      </c>
      <c r="O61" s="235" t="s">
        <v>77</v>
      </c>
      <c r="P61" s="235" t="s">
        <v>87</v>
      </c>
      <c r="Q61" s="235" t="s">
        <v>89</v>
      </c>
      <c r="R61" s="235">
        <v>5</v>
      </c>
      <c r="S61" s="309">
        <v>9</v>
      </c>
      <c r="T61" s="238">
        <v>6</v>
      </c>
      <c r="U61" s="238">
        <v>6</v>
      </c>
      <c r="V61" s="235" t="s">
        <v>16582</v>
      </c>
      <c r="W61" s="238" t="str">
        <f t="shared" si="18"/>
        <v>현대자동차그랜드 스타렉스 밴디젤 밴 2WD 5인승 기본형 M/T21050000</v>
      </c>
      <c r="X61" s="310">
        <f t="shared" si="19"/>
        <v>3835</v>
      </c>
      <c r="Y61" s="238">
        <v>6</v>
      </c>
      <c r="Z61" s="238">
        <v>6</v>
      </c>
      <c r="AA61" s="306" t="s">
        <v>1038</v>
      </c>
      <c r="AB61" s="235" t="str">
        <f t="shared" si="25"/>
        <v>화물차</v>
      </c>
      <c r="AC61" s="235"/>
      <c r="AD61" s="235" t="s">
        <v>1705</v>
      </c>
      <c r="AE61" s="235" t="s">
        <v>1699</v>
      </c>
      <c r="AF61" s="236"/>
      <c r="AG61" s="237"/>
      <c r="AH61" s="236"/>
      <c r="AI61" s="236"/>
      <c r="AJ61" s="237"/>
      <c r="AK61" s="236">
        <v>26</v>
      </c>
      <c r="AL61" s="236"/>
      <c r="AM61" s="236" t="s">
        <v>2423</v>
      </c>
      <c r="AN61" s="348"/>
      <c r="AO61" s="348"/>
      <c r="AP61" s="348"/>
      <c r="AQ61" s="291" t="str">
        <f>IFERROR(VLOOKUP(BG61,#REF!,1,0),"")</f>
        <v/>
      </c>
      <c r="AS61" s="236" t="s">
        <v>2423</v>
      </c>
      <c r="BD61" s="191" t="str">
        <f t="shared" si="11"/>
        <v>그랜드 스타렉스 밴디젤 밴 2WD 5인승 기본형 M/T</v>
      </c>
      <c r="BE61" s="238" t="str">
        <f t="shared" si="17"/>
        <v>0009</v>
      </c>
      <c r="BF61" s="306" t="s">
        <v>1038</v>
      </c>
      <c r="BG61" s="191" t="str">
        <f t="shared" si="12"/>
        <v>0009-0060</v>
      </c>
    </row>
    <row r="62" spans="1:59">
      <c r="A62" s="304">
        <v>3836</v>
      </c>
      <c r="B62" s="305">
        <v>3836</v>
      </c>
      <c r="C62" s="238" t="str">
        <f t="shared" si="20"/>
        <v>0005-0009</v>
      </c>
      <c r="D62" s="238" t="str">
        <f t="shared" si="21"/>
        <v>0005-0009-0005</v>
      </c>
      <c r="E62" s="306" t="s">
        <v>1037</v>
      </c>
      <c r="F62" s="238" t="str">
        <f>TEXT(VLOOKUP(J62,'1'!$I$43:$J$79,2,0),"0000")</f>
        <v>0005</v>
      </c>
      <c r="G62" s="238" t="str">
        <f t="shared" si="22"/>
        <v>0009</v>
      </c>
      <c r="H62" s="307">
        <f t="shared" si="23"/>
        <v>5</v>
      </c>
      <c r="I62" s="306" t="s">
        <v>1037</v>
      </c>
      <c r="J62" s="235" t="s">
        <v>290</v>
      </c>
      <c r="K62" s="235" t="s">
        <v>2011</v>
      </c>
      <c r="L62" s="235" t="s">
        <v>1895</v>
      </c>
      <c r="M62" s="308">
        <v>21100000</v>
      </c>
      <c r="N62" s="235">
        <v>2497</v>
      </c>
      <c r="O62" s="235" t="s">
        <v>77</v>
      </c>
      <c r="P62" s="235" t="s">
        <v>87</v>
      </c>
      <c r="Q62" s="235" t="s">
        <v>89</v>
      </c>
      <c r="R62" s="235">
        <v>3</v>
      </c>
      <c r="S62" s="309">
        <v>9</v>
      </c>
      <c r="T62" s="238">
        <v>6</v>
      </c>
      <c r="U62" s="238">
        <v>6</v>
      </c>
      <c r="V62" s="235" t="s">
        <v>16582</v>
      </c>
      <c r="W62" s="238" t="str">
        <f t="shared" si="18"/>
        <v>현대자동차그랜드 스타렉스 밴디젤 밴 2WD 3인승 스마트 M/T21100000</v>
      </c>
      <c r="X62" s="310">
        <f t="shared" si="19"/>
        <v>3836</v>
      </c>
      <c r="Y62" s="238">
        <v>6</v>
      </c>
      <c r="Z62" s="238">
        <v>6</v>
      </c>
      <c r="AA62" s="306" t="s">
        <v>1037</v>
      </c>
      <c r="AB62" s="235" t="str">
        <f t="shared" si="25"/>
        <v>화물차</v>
      </c>
      <c r="AC62" s="235"/>
      <c r="AD62" s="235" t="s">
        <v>1705</v>
      </c>
      <c r="AE62" s="235" t="s">
        <v>1699</v>
      </c>
      <c r="AF62" s="236"/>
      <c r="AG62" s="237"/>
      <c r="AH62" s="236"/>
      <c r="AI62" s="236"/>
      <c r="AJ62" s="237"/>
      <c r="AK62" s="236">
        <v>26</v>
      </c>
      <c r="AL62" s="236"/>
      <c r="AM62" s="236" t="s">
        <v>2423</v>
      </c>
      <c r="AN62" s="348"/>
      <c r="AO62" s="348"/>
      <c r="AP62" s="348"/>
      <c r="AQ62" s="291" t="str">
        <f>IFERROR(VLOOKUP(BG62,#REF!,1,0),"")</f>
        <v/>
      </c>
      <c r="AS62" s="236" t="s">
        <v>2423</v>
      </c>
      <c r="BD62" s="191" t="str">
        <f t="shared" si="11"/>
        <v>그랜드 스타렉스 밴디젤 밴 2WD 3인승 스마트 M/T</v>
      </c>
      <c r="BE62" s="238" t="str">
        <f t="shared" si="17"/>
        <v>0009</v>
      </c>
      <c r="BF62" s="306" t="s">
        <v>1037</v>
      </c>
      <c r="BG62" s="191" t="str">
        <f t="shared" si="12"/>
        <v>0009-0061</v>
      </c>
    </row>
    <row r="63" spans="1:59">
      <c r="A63" s="304">
        <v>3837</v>
      </c>
      <c r="B63" s="305">
        <v>3837</v>
      </c>
      <c r="C63" s="238" t="str">
        <f t="shared" si="20"/>
        <v>0005-0009</v>
      </c>
      <c r="D63" s="238" t="str">
        <f t="shared" si="21"/>
        <v>0005-0009-0006</v>
      </c>
      <c r="E63" s="306" t="s">
        <v>1036</v>
      </c>
      <c r="F63" s="238" t="str">
        <f>TEXT(VLOOKUP(J63,'1'!$I$43:$J$79,2,0),"0000")</f>
        <v>0005</v>
      </c>
      <c r="G63" s="238" t="str">
        <f t="shared" si="22"/>
        <v>0009</v>
      </c>
      <c r="H63" s="307">
        <f t="shared" si="23"/>
        <v>6</v>
      </c>
      <c r="I63" s="306" t="s">
        <v>1036</v>
      </c>
      <c r="J63" s="235" t="s">
        <v>290</v>
      </c>
      <c r="K63" s="235" t="s">
        <v>2011</v>
      </c>
      <c r="L63" s="235" t="s">
        <v>1896</v>
      </c>
      <c r="M63" s="308">
        <v>23400000</v>
      </c>
      <c r="N63" s="235">
        <v>2497</v>
      </c>
      <c r="O63" s="235" t="s">
        <v>77</v>
      </c>
      <c r="P63" s="235" t="s">
        <v>87</v>
      </c>
      <c r="Q63" s="235" t="s">
        <v>71</v>
      </c>
      <c r="R63" s="235">
        <v>5</v>
      </c>
      <c r="S63" s="309">
        <v>9</v>
      </c>
      <c r="T63" s="238">
        <v>6</v>
      </c>
      <c r="U63" s="238">
        <v>6</v>
      </c>
      <c r="V63" s="235" t="s">
        <v>16582</v>
      </c>
      <c r="W63" s="238" t="str">
        <f t="shared" si="18"/>
        <v>현대자동차그랜드 스타렉스 밴디젤 밴 2WD 5인승 스마트 A/T23400000</v>
      </c>
      <c r="X63" s="310">
        <f t="shared" si="19"/>
        <v>3837</v>
      </c>
      <c r="Y63" s="238">
        <v>6</v>
      </c>
      <c r="Z63" s="238">
        <v>6</v>
      </c>
      <c r="AA63" s="306" t="s">
        <v>1036</v>
      </c>
      <c r="AB63" s="235" t="str">
        <f t="shared" si="25"/>
        <v>화물차</v>
      </c>
      <c r="AC63" s="235"/>
      <c r="AD63" s="235" t="s">
        <v>1705</v>
      </c>
      <c r="AE63" s="235" t="s">
        <v>1699</v>
      </c>
      <c r="AF63" s="236"/>
      <c r="AG63" s="237"/>
      <c r="AH63" s="236"/>
      <c r="AI63" s="236"/>
      <c r="AJ63" s="237"/>
      <c r="AK63" s="236">
        <v>26</v>
      </c>
      <c r="AL63" s="236"/>
      <c r="AM63" s="236" t="s">
        <v>2423</v>
      </c>
      <c r="AN63" s="348"/>
      <c r="AO63" s="348"/>
      <c r="AP63" s="348"/>
      <c r="AQ63" s="291" t="str">
        <f>IFERROR(VLOOKUP(BG63,#REF!,1,0),"")</f>
        <v/>
      </c>
      <c r="AS63" s="236" t="s">
        <v>2423</v>
      </c>
      <c r="BD63" s="191" t="str">
        <f t="shared" si="11"/>
        <v>그랜드 스타렉스 밴디젤 밴 2WD 5인승 스마트 A/T</v>
      </c>
      <c r="BE63" s="238" t="str">
        <f t="shared" si="17"/>
        <v>0009</v>
      </c>
      <c r="BF63" s="306" t="s">
        <v>1036</v>
      </c>
      <c r="BG63" s="191" t="str">
        <f t="shared" si="12"/>
        <v>0009-0062</v>
      </c>
    </row>
    <row r="64" spans="1:59">
      <c r="A64" s="304">
        <v>3838</v>
      </c>
      <c r="B64" s="305">
        <v>3838</v>
      </c>
      <c r="C64" s="238" t="str">
        <f t="shared" si="20"/>
        <v>0005-0009</v>
      </c>
      <c r="D64" s="238" t="str">
        <f t="shared" si="21"/>
        <v>0005-0009-0007</v>
      </c>
      <c r="E64" s="306" t="s">
        <v>1035</v>
      </c>
      <c r="F64" s="238" t="str">
        <f>TEXT(VLOOKUP(J64,'1'!$I$43:$J$79,2,0),"0000")</f>
        <v>0005</v>
      </c>
      <c r="G64" s="238" t="str">
        <f t="shared" si="22"/>
        <v>0009</v>
      </c>
      <c r="H64" s="307">
        <f t="shared" si="23"/>
        <v>7</v>
      </c>
      <c r="I64" s="306" t="s">
        <v>1035</v>
      </c>
      <c r="J64" s="235" t="s">
        <v>290</v>
      </c>
      <c r="K64" s="235" t="s">
        <v>2011</v>
      </c>
      <c r="L64" s="235" t="s">
        <v>1897</v>
      </c>
      <c r="M64" s="308">
        <v>21550000</v>
      </c>
      <c r="N64" s="235">
        <v>2497</v>
      </c>
      <c r="O64" s="235" t="s">
        <v>77</v>
      </c>
      <c r="P64" s="235" t="s">
        <v>87</v>
      </c>
      <c r="Q64" s="235" t="s">
        <v>89</v>
      </c>
      <c r="R64" s="235">
        <v>5</v>
      </c>
      <c r="S64" s="309">
        <v>9</v>
      </c>
      <c r="T64" s="238">
        <v>6</v>
      </c>
      <c r="U64" s="238">
        <v>6</v>
      </c>
      <c r="V64" s="235" t="s">
        <v>16582</v>
      </c>
      <c r="W64" s="238" t="str">
        <f t="shared" si="18"/>
        <v>현대자동차그랜드 스타렉스 밴디젤 밴 2WD 5인승 스마트 M/T21550000</v>
      </c>
      <c r="X64" s="310">
        <f t="shared" si="19"/>
        <v>3838</v>
      </c>
      <c r="Y64" s="238">
        <v>6</v>
      </c>
      <c r="Z64" s="238">
        <v>6</v>
      </c>
      <c r="AA64" s="306" t="s">
        <v>1035</v>
      </c>
      <c r="AB64" s="235" t="str">
        <f t="shared" si="25"/>
        <v>화물차</v>
      </c>
      <c r="AC64" s="235"/>
      <c r="AD64" s="235" t="s">
        <v>1705</v>
      </c>
      <c r="AE64" s="235" t="s">
        <v>1699</v>
      </c>
      <c r="AF64" s="236"/>
      <c r="AG64" s="237"/>
      <c r="AH64" s="236"/>
      <c r="AI64" s="236"/>
      <c r="AJ64" s="237"/>
      <c r="AK64" s="236">
        <v>26</v>
      </c>
      <c r="AL64" s="236"/>
      <c r="AM64" s="236" t="s">
        <v>2423</v>
      </c>
      <c r="AN64" s="348"/>
      <c r="AO64" s="348"/>
      <c r="AP64" s="348"/>
      <c r="AQ64" s="291" t="str">
        <f>IFERROR(VLOOKUP(BG64,#REF!,1,0),"")</f>
        <v/>
      </c>
      <c r="AS64" s="236" t="s">
        <v>2423</v>
      </c>
      <c r="BD64" s="191" t="str">
        <f t="shared" si="11"/>
        <v>그랜드 스타렉스 밴디젤 밴 2WD 5인승 스마트 M/T</v>
      </c>
      <c r="BE64" s="238" t="str">
        <f t="shared" si="17"/>
        <v>0009</v>
      </c>
      <c r="BF64" s="306" t="s">
        <v>1035</v>
      </c>
      <c r="BG64" s="191" t="str">
        <f t="shared" si="12"/>
        <v>0009-0063</v>
      </c>
    </row>
    <row r="65" spans="1:59">
      <c r="A65" s="304">
        <v>3839</v>
      </c>
      <c r="B65" s="305">
        <v>3839</v>
      </c>
      <c r="C65" s="238" t="str">
        <f t="shared" si="20"/>
        <v>0005-0009</v>
      </c>
      <c r="D65" s="238" t="str">
        <f t="shared" si="21"/>
        <v>0005-0009-0008</v>
      </c>
      <c r="E65" s="306" t="s">
        <v>1034</v>
      </c>
      <c r="F65" s="238" t="str">
        <f>TEXT(VLOOKUP(J65,'1'!$I$43:$J$79,2,0),"0000")</f>
        <v>0005</v>
      </c>
      <c r="G65" s="238" t="str">
        <f t="shared" si="22"/>
        <v>0009</v>
      </c>
      <c r="H65" s="307">
        <f t="shared" si="23"/>
        <v>8</v>
      </c>
      <c r="I65" s="306" t="s">
        <v>1034</v>
      </c>
      <c r="J65" s="235" t="s">
        <v>290</v>
      </c>
      <c r="K65" s="235" t="s">
        <v>2011</v>
      </c>
      <c r="L65" s="235" t="s">
        <v>1898</v>
      </c>
      <c r="M65" s="308">
        <v>22950000</v>
      </c>
      <c r="N65" s="235">
        <v>2497</v>
      </c>
      <c r="O65" s="235" t="s">
        <v>77</v>
      </c>
      <c r="P65" s="235" t="s">
        <v>87</v>
      </c>
      <c r="Q65" s="235" t="s">
        <v>71</v>
      </c>
      <c r="R65" s="235">
        <v>4</v>
      </c>
      <c r="S65" s="309">
        <v>9</v>
      </c>
      <c r="T65" s="238">
        <v>6</v>
      </c>
      <c r="U65" s="238">
        <v>6</v>
      </c>
      <c r="V65" s="235" t="s">
        <v>70</v>
      </c>
      <c r="W65" s="238" t="str">
        <f t="shared" si="18"/>
        <v>현대자동차그랜드 스타렉스 밴디젤 밴 2WD 3인승 스마트 A/T22950000</v>
      </c>
      <c r="X65" s="310">
        <f t="shared" si="19"/>
        <v>3839</v>
      </c>
      <c r="Y65" s="238">
        <v>6</v>
      </c>
      <c r="Z65" s="238">
        <v>6</v>
      </c>
      <c r="AA65" s="306" t="s">
        <v>1034</v>
      </c>
      <c r="AB65" s="235" t="s">
        <v>72</v>
      </c>
      <c r="AC65" s="235"/>
      <c r="AD65" s="235" t="s">
        <v>1705</v>
      </c>
      <c r="AE65" s="235" t="s">
        <v>1699</v>
      </c>
      <c r="AF65" s="236"/>
      <c r="AG65" s="237"/>
      <c r="AH65" s="236"/>
      <c r="AI65" s="236"/>
      <c r="AJ65" s="237"/>
      <c r="AK65" s="236">
        <v>26</v>
      </c>
      <c r="AL65" s="236"/>
      <c r="AM65" s="236" t="s">
        <v>2423</v>
      </c>
      <c r="AN65" s="348"/>
      <c r="AO65" s="348"/>
      <c r="AP65" s="348"/>
      <c r="AQ65" s="291" t="str">
        <f>IFERROR(VLOOKUP(BG65,#REF!,1,0),"")</f>
        <v/>
      </c>
      <c r="AS65" s="236" t="s">
        <v>2423</v>
      </c>
      <c r="BD65" s="191" t="str">
        <f t="shared" si="11"/>
        <v>그랜드 스타렉스 밴디젤 밴 2WD 3인승 스마트 A/T</v>
      </c>
      <c r="BE65" s="238" t="str">
        <f t="shared" si="17"/>
        <v>0009</v>
      </c>
      <c r="BF65" s="306" t="s">
        <v>1034</v>
      </c>
      <c r="BG65" s="191" t="str">
        <f t="shared" si="12"/>
        <v>0009-0064</v>
      </c>
    </row>
    <row r="66" spans="1:59">
      <c r="A66" s="304">
        <v>3840</v>
      </c>
      <c r="B66" s="305">
        <v>3840</v>
      </c>
      <c r="C66" s="238" t="str">
        <f t="shared" si="20"/>
        <v>0005-0009</v>
      </c>
      <c r="D66" s="238" t="str">
        <f t="shared" si="21"/>
        <v>0005-0009-0009</v>
      </c>
      <c r="E66" s="306" t="s">
        <v>1033</v>
      </c>
      <c r="F66" s="238" t="str">
        <f>TEXT(VLOOKUP(J66,'1'!$I$43:$J$79,2,0),"0000")</f>
        <v>0005</v>
      </c>
      <c r="G66" s="238" t="str">
        <f t="shared" si="22"/>
        <v>0009</v>
      </c>
      <c r="H66" s="307">
        <f t="shared" si="23"/>
        <v>9</v>
      </c>
      <c r="I66" s="306" t="s">
        <v>1033</v>
      </c>
      <c r="J66" s="235" t="s">
        <v>290</v>
      </c>
      <c r="K66" s="235" t="s">
        <v>2011</v>
      </c>
      <c r="L66" s="235" t="s">
        <v>1899</v>
      </c>
      <c r="M66" s="308">
        <v>20600000</v>
      </c>
      <c r="N66" s="235">
        <v>2497</v>
      </c>
      <c r="O66" s="235" t="s">
        <v>77</v>
      </c>
      <c r="P66" s="235" t="s">
        <v>87</v>
      </c>
      <c r="Q66" s="235" t="s">
        <v>89</v>
      </c>
      <c r="R66" s="235">
        <v>3</v>
      </c>
      <c r="S66" s="309">
        <v>9</v>
      </c>
      <c r="T66" s="238">
        <v>6</v>
      </c>
      <c r="U66" s="238">
        <v>6</v>
      </c>
      <c r="V66" s="235" t="s">
        <v>16582</v>
      </c>
      <c r="W66" s="238" t="str">
        <f t="shared" si="18"/>
        <v>현대자동차그랜드 스타렉스 밴디젤 밴 2WD 3인승 기본형 M/T20600000</v>
      </c>
      <c r="X66" s="310">
        <f t="shared" si="19"/>
        <v>3840</v>
      </c>
      <c r="Y66" s="238">
        <v>6</v>
      </c>
      <c r="Z66" s="238">
        <v>6</v>
      </c>
      <c r="AA66" s="306" t="s">
        <v>1033</v>
      </c>
      <c r="AB66" s="235" t="str">
        <f t="shared" ref="AB66:AB68" si="26">P66</f>
        <v>화물차</v>
      </c>
      <c r="AC66" s="235"/>
      <c r="AD66" s="235" t="s">
        <v>1705</v>
      </c>
      <c r="AE66" s="235" t="s">
        <v>1699</v>
      </c>
      <c r="AF66" s="236"/>
      <c r="AG66" s="237"/>
      <c r="AH66" s="236"/>
      <c r="AI66" s="236"/>
      <c r="AJ66" s="237"/>
      <c r="AK66" s="236">
        <v>26</v>
      </c>
      <c r="AL66" s="236"/>
      <c r="AM66" s="236" t="s">
        <v>2423</v>
      </c>
      <c r="AN66" s="348"/>
      <c r="AO66" s="348"/>
      <c r="AP66" s="348"/>
      <c r="AQ66" s="291" t="str">
        <f>IFERROR(VLOOKUP(BG66,#REF!,1,0),"")</f>
        <v/>
      </c>
      <c r="AS66" s="236" t="s">
        <v>2423</v>
      </c>
      <c r="BD66" s="191" t="str">
        <f t="shared" si="11"/>
        <v>그랜드 스타렉스 밴디젤 밴 2WD 3인승 기본형 M/T</v>
      </c>
      <c r="BE66" s="238" t="str">
        <f t="shared" si="17"/>
        <v>0009</v>
      </c>
      <c r="BF66" s="306" t="s">
        <v>1033</v>
      </c>
      <c r="BG66" s="191" t="str">
        <f t="shared" si="12"/>
        <v>0009-0065</v>
      </c>
    </row>
    <row r="67" spans="1:59">
      <c r="A67" s="304">
        <v>3841</v>
      </c>
      <c r="B67" s="305">
        <v>3841</v>
      </c>
      <c r="C67" s="238" t="str">
        <f t="shared" si="20"/>
        <v>0005-0009</v>
      </c>
      <c r="D67" s="238" t="str">
        <f t="shared" si="21"/>
        <v>0005-0009-0010</v>
      </c>
      <c r="E67" s="306" t="s">
        <v>1032</v>
      </c>
      <c r="F67" s="238" t="str">
        <f>TEXT(VLOOKUP(J67,'1'!$I$43:$J$79,2,0),"0000")</f>
        <v>0005</v>
      </c>
      <c r="G67" s="238" t="str">
        <f t="shared" si="22"/>
        <v>0009</v>
      </c>
      <c r="H67" s="307">
        <f t="shared" si="23"/>
        <v>10</v>
      </c>
      <c r="I67" s="306" t="s">
        <v>1032</v>
      </c>
      <c r="J67" s="235" t="s">
        <v>290</v>
      </c>
      <c r="K67" s="235" t="s">
        <v>2011</v>
      </c>
      <c r="L67" s="235" t="s">
        <v>1900</v>
      </c>
      <c r="M67" s="308">
        <v>22450000</v>
      </c>
      <c r="N67" s="235">
        <v>2497</v>
      </c>
      <c r="O67" s="235" t="s">
        <v>77</v>
      </c>
      <c r="P67" s="235" t="s">
        <v>87</v>
      </c>
      <c r="Q67" s="235" t="s">
        <v>71</v>
      </c>
      <c r="R67" s="235">
        <v>3</v>
      </c>
      <c r="S67" s="309">
        <v>9</v>
      </c>
      <c r="T67" s="238">
        <v>6</v>
      </c>
      <c r="U67" s="238">
        <v>6</v>
      </c>
      <c r="V67" s="235" t="s">
        <v>16582</v>
      </c>
      <c r="W67" s="238" t="str">
        <f t="shared" si="18"/>
        <v>현대자동차그랜드 스타렉스 밴디젤 밴 2WD 3인승 기본형 A/T22450000</v>
      </c>
      <c r="X67" s="310">
        <f t="shared" si="19"/>
        <v>3841</v>
      </c>
      <c r="Y67" s="238">
        <v>6</v>
      </c>
      <c r="Z67" s="238">
        <v>6</v>
      </c>
      <c r="AA67" s="306" t="s">
        <v>1032</v>
      </c>
      <c r="AB67" s="235" t="str">
        <f t="shared" si="26"/>
        <v>화물차</v>
      </c>
      <c r="AC67" s="235"/>
      <c r="AD67" s="235" t="s">
        <v>1705</v>
      </c>
      <c r="AE67" s="235" t="s">
        <v>1699</v>
      </c>
      <c r="AF67" s="236"/>
      <c r="AG67" s="237"/>
      <c r="AH67" s="236"/>
      <c r="AI67" s="236"/>
      <c r="AJ67" s="237"/>
      <c r="AK67" s="236">
        <v>26</v>
      </c>
      <c r="AL67" s="236"/>
      <c r="AM67" s="236" t="s">
        <v>2423</v>
      </c>
      <c r="AN67" s="348"/>
      <c r="AO67" s="348"/>
      <c r="AP67" s="348"/>
      <c r="AQ67" s="291" t="str">
        <f>IFERROR(VLOOKUP(BG67,#REF!,1,0),"")</f>
        <v/>
      </c>
      <c r="AS67" s="236" t="s">
        <v>2423</v>
      </c>
      <c r="BD67" s="191" t="str">
        <f t="shared" si="11"/>
        <v>그랜드 스타렉스 밴디젤 밴 2WD 3인승 기본형 A/T</v>
      </c>
      <c r="BE67" s="238" t="str">
        <f t="shared" si="17"/>
        <v>0009</v>
      </c>
      <c r="BF67" s="306" t="s">
        <v>1032</v>
      </c>
      <c r="BG67" s="191" t="str">
        <f t="shared" si="12"/>
        <v>0009-0066</v>
      </c>
    </row>
    <row r="68" spans="1:59">
      <c r="A68" s="304">
        <v>3842</v>
      </c>
      <c r="B68" s="305">
        <v>3842</v>
      </c>
      <c r="C68" s="238" t="str">
        <f t="shared" si="20"/>
        <v>0005-0009</v>
      </c>
      <c r="D68" s="238" t="str">
        <f t="shared" si="21"/>
        <v>0005-0009-0011</v>
      </c>
      <c r="E68" s="306" t="s">
        <v>1031</v>
      </c>
      <c r="F68" s="238" t="str">
        <f>TEXT(VLOOKUP(J68,'1'!$I$43:$J$79,2,0),"0000")</f>
        <v>0005</v>
      </c>
      <c r="G68" s="238" t="str">
        <f t="shared" si="22"/>
        <v>0009</v>
      </c>
      <c r="H68" s="307">
        <f t="shared" si="23"/>
        <v>11</v>
      </c>
      <c r="I68" s="306" t="s">
        <v>1031</v>
      </c>
      <c r="J68" s="235" t="s">
        <v>290</v>
      </c>
      <c r="K68" s="235" t="s">
        <v>2011</v>
      </c>
      <c r="L68" s="235" t="s">
        <v>1901</v>
      </c>
      <c r="M68" s="308">
        <v>22900000</v>
      </c>
      <c r="N68" s="235">
        <v>2497</v>
      </c>
      <c r="O68" s="235" t="s">
        <v>77</v>
      </c>
      <c r="P68" s="235" t="s">
        <v>87</v>
      </c>
      <c r="Q68" s="235" t="s">
        <v>71</v>
      </c>
      <c r="R68" s="235">
        <v>5</v>
      </c>
      <c r="S68" s="309">
        <v>9</v>
      </c>
      <c r="T68" s="238">
        <v>6</v>
      </c>
      <c r="U68" s="238">
        <v>6</v>
      </c>
      <c r="V68" s="235" t="s">
        <v>16582</v>
      </c>
      <c r="W68" s="238" t="str">
        <f t="shared" si="18"/>
        <v>현대자동차그랜드 스타렉스 밴디젤 밴 2WD 5인승 기본형 A/T22900000</v>
      </c>
      <c r="X68" s="310">
        <f t="shared" si="19"/>
        <v>3842</v>
      </c>
      <c r="Y68" s="238">
        <v>6</v>
      </c>
      <c r="Z68" s="238">
        <v>6</v>
      </c>
      <c r="AA68" s="306" t="s">
        <v>1031</v>
      </c>
      <c r="AB68" s="235" t="str">
        <f t="shared" si="26"/>
        <v>화물차</v>
      </c>
      <c r="AC68" s="235"/>
      <c r="AD68" s="235" t="s">
        <v>1705</v>
      </c>
      <c r="AE68" s="235" t="s">
        <v>1699</v>
      </c>
      <c r="AF68" s="236"/>
      <c r="AG68" s="237"/>
      <c r="AH68" s="236"/>
      <c r="AI68" s="236"/>
      <c r="AJ68" s="237"/>
      <c r="AK68" s="236">
        <v>26</v>
      </c>
      <c r="AL68" s="236"/>
      <c r="AM68" s="236" t="s">
        <v>2423</v>
      </c>
      <c r="AN68" s="348"/>
      <c r="AO68" s="348"/>
      <c r="AP68" s="348"/>
      <c r="AQ68" s="291" t="str">
        <f>IFERROR(VLOOKUP(BG68,#REF!,1,0),"")</f>
        <v/>
      </c>
      <c r="AS68" s="236" t="s">
        <v>2423</v>
      </c>
      <c r="BD68" s="191" t="str">
        <f t="shared" si="11"/>
        <v>그랜드 스타렉스 밴디젤 밴 2WD 5인승 기본형 A/T</v>
      </c>
      <c r="BE68" s="238" t="str">
        <f t="shared" si="17"/>
        <v>0009</v>
      </c>
      <c r="BF68" s="306" t="s">
        <v>1031</v>
      </c>
      <c r="BG68" s="191" t="str">
        <f t="shared" si="12"/>
        <v>0009-0067</v>
      </c>
    </row>
    <row r="69" spans="1:59">
      <c r="A69" s="304">
        <v>3843</v>
      </c>
      <c r="B69" s="305">
        <v>3843</v>
      </c>
      <c r="C69" s="238" t="str">
        <f t="shared" si="20"/>
        <v>0005-0009</v>
      </c>
      <c r="D69" s="238" t="str">
        <f t="shared" si="21"/>
        <v>0005-0009-0012</v>
      </c>
      <c r="E69" s="306" t="s">
        <v>1030</v>
      </c>
      <c r="F69" s="238" t="str">
        <f>TEXT(VLOOKUP(J69,'1'!$I$43:$J$79,2,0),"0000")</f>
        <v>0005</v>
      </c>
      <c r="G69" s="238" t="str">
        <f t="shared" si="22"/>
        <v>0009</v>
      </c>
      <c r="H69" s="307">
        <f t="shared" si="23"/>
        <v>12</v>
      </c>
      <c r="I69" s="306" t="s">
        <v>1030</v>
      </c>
      <c r="J69" s="235" t="s">
        <v>290</v>
      </c>
      <c r="K69" s="235" t="s">
        <v>2011</v>
      </c>
      <c r="L69" s="235" t="s">
        <v>1902</v>
      </c>
      <c r="M69" s="308">
        <v>22030000</v>
      </c>
      <c r="N69" s="235">
        <v>2497</v>
      </c>
      <c r="O69" s="235" t="s">
        <v>77</v>
      </c>
      <c r="P69" s="235" t="s">
        <v>87</v>
      </c>
      <c r="Q69" s="235" t="s">
        <v>89</v>
      </c>
      <c r="R69" s="235">
        <v>3</v>
      </c>
      <c r="S69" s="309">
        <v>9</v>
      </c>
      <c r="T69" s="238">
        <v>6</v>
      </c>
      <c r="U69" s="238">
        <v>6</v>
      </c>
      <c r="V69" s="235" t="s">
        <v>70</v>
      </c>
      <c r="W69" s="238" t="str">
        <f t="shared" si="18"/>
        <v>현대자동차그랜드 스타렉스 밴디젤 밴 2WD 3인승 모던 M/T22030000</v>
      </c>
      <c r="X69" s="310">
        <f t="shared" si="19"/>
        <v>3843</v>
      </c>
      <c r="Y69" s="238">
        <v>6</v>
      </c>
      <c r="Z69" s="238">
        <v>6</v>
      </c>
      <c r="AA69" s="306" t="s">
        <v>1030</v>
      </c>
      <c r="AB69" s="235" t="s">
        <v>87</v>
      </c>
      <c r="AC69" s="235"/>
      <c r="AD69" s="235" t="s">
        <v>1705</v>
      </c>
      <c r="AE69" s="235" t="s">
        <v>1699</v>
      </c>
      <c r="AF69" s="236"/>
      <c r="AG69" s="237"/>
      <c r="AH69" s="236"/>
      <c r="AI69" s="236"/>
      <c r="AJ69" s="237"/>
      <c r="AK69" s="236">
        <v>26</v>
      </c>
      <c r="AL69" s="236"/>
      <c r="AM69" s="236" t="s">
        <v>2423</v>
      </c>
      <c r="AN69" s="348"/>
      <c r="AO69" s="348"/>
      <c r="AP69" s="348"/>
      <c r="AQ69" s="291" t="str">
        <f>IFERROR(VLOOKUP(BG69,#REF!,1,0),"")</f>
        <v/>
      </c>
      <c r="AS69" s="236" t="s">
        <v>2423</v>
      </c>
      <c r="BD69" s="191" t="str">
        <f t="shared" ref="BD69:BD132" si="27">K69&amp;L69</f>
        <v>그랜드 스타렉스 밴디젤 밴 2WD 3인승 모던 M/T</v>
      </c>
      <c r="BE69" s="238" t="str">
        <f t="shared" si="17"/>
        <v>0009</v>
      </c>
      <c r="BF69" s="306" t="s">
        <v>1030</v>
      </c>
      <c r="BG69" s="191" t="str">
        <f t="shared" ref="BG69:BG132" si="28">BE69&amp;"-"&amp;BF69</f>
        <v>0009-0068</v>
      </c>
    </row>
    <row r="70" spans="1:59">
      <c r="A70" s="304">
        <v>3844</v>
      </c>
      <c r="B70" s="305">
        <v>3844</v>
      </c>
      <c r="C70" s="238" t="str">
        <f t="shared" si="20"/>
        <v>0005-0010</v>
      </c>
      <c r="D70" s="238" t="str">
        <f t="shared" si="21"/>
        <v>0005-0010-0001</v>
      </c>
      <c r="E70" s="306" t="s">
        <v>1029</v>
      </c>
      <c r="F70" s="238" t="str">
        <f>TEXT(VLOOKUP(J70,'1'!$I$43:$J$79,2,0),"0000")</f>
        <v>0005</v>
      </c>
      <c r="G70" s="238" t="str">
        <f t="shared" si="22"/>
        <v>0010</v>
      </c>
      <c r="H70" s="307">
        <f t="shared" si="23"/>
        <v>1</v>
      </c>
      <c r="I70" s="306" t="s">
        <v>1029</v>
      </c>
      <c r="J70" s="235" t="s">
        <v>290</v>
      </c>
      <c r="K70" s="235" t="s">
        <v>2012</v>
      </c>
      <c r="L70" s="235" t="s">
        <v>1903</v>
      </c>
      <c r="M70" s="308">
        <v>52080000</v>
      </c>
      <c r="N70" s="235">
        <v>2497</v>
      </c>
      <c r="O70" s="235" t="s">
        <v>77</v>
      </c>
      <c r="P70" s="235" t="s">
        <v>87</v>
      </c>
      <c r="Q70" s="235" t="s">
        <v>71</v>
      </c>
      <c r="R70" s="235">
        <v>5</v>
      </c>
      <c r="S70" s="309">
        <v>15</v>
      </c>
      <c r="T70" s="238">
        <v>6</v>
      </c>
      <c r="U70" s="238">
        <v>6</v>
      </c>
      <c r="V70" s="235" t="s">
        <v>70</v>
      </c>
      <c r="W70" s="238" t="str">
        <f t="shared" si="18"/>
        <v>현대자동차그랜드 스타렉스 특장캠핑카 4인승 2WD 모던스페셜52080000</v>
      </c>
      <c r="X70" s="310">
        <f t="shared" si="19"/>
        <v>3844</v>
      </c>
      <c r="Y70" s="238">
        <v>6</v>
      </c>
      <c r="Z70" s="238">
        <v>6</v>
      </c>
      <c r="AA70" s="306" t="s">
        <v>1029</v>
      </c>
      <c r="AB70" s="235" t="s">
        <v>72</v>
      </c>
      <c r="AC70" s="235"/>
      <c r="AD70" s="235" t="s">
        <v>1704</v>
      </c>
      <c r="AE70" s="235" t="s">
        <v>1699</v>
      </c>
      <c r="AF70" s="236"/>
      <c r="AG70" s="237"/>
      <c r="AH70" s="236"/>
      <c r="AI70" s="236"/>
      <c r="AJ70" s="237"/>
      <c r="AK70" s="236">
        <v>26</v>
      </c>
      <c r="AL70" s="236"/>
      <c r="AM70" s="236" t="s">
        <v>2436</v>
      </c>
      <c r="AN70" s="348"/>
      <c r="AO70" s="348"/>
      <c r="AP70" s="348"/>
      <c r="AQ70" s="291" t="str">
        <f>IFERROR(VLOOKUP(BG70,#REF!,1,0),"")</f>
        <v/>
      </c>
      <c r="AS70" s="236" t="s">
        <v>2434</v>
      </c>
      <c r="BD70" s="191" t="str">
        <f t="shared" si="27"/>
        <v>그랜드 스타렉스 특장캠핑카 4인승 2WD 모던스페셜</v>
      </c>
      <c r="BE70" s="238" t="str">
        <f t="shared" ref="BE70:BE133" si="29">IF(K69=K70,TEXT(G69,"0000"),TEXT(G69+1,"0000"))</f>
        <v>0010</v>
      </c>
      <c r="BF70" s="306" t="s">
        <v>1029</v>
      </c>
      <c r="BG70" s="191" t="str">
        <f t="shared" si="28"/>
        <v>0010-0069</v>
      </c>
    </row>
    <row r="71" spans="1:59">
      <c r="A71" s="304">
        <v>3845</v>
      </c>
      <c r="B71" s="305">
        <v>3845</v>
      </c>
      <c r="C71" s="238" t="str">
        <f t="shared" si="20"/>
        <v>0005-0010</v>
      </c>
      <c r="D71" s="238" t="str">
        <f t="shared" si="21"/>
        <v>0005-0010-0002</v>
      </c>
      <c r="E71" s="306" t="s">
        <v>1028</v>
      </c>
      <c r="F71" s="238" t="str">
        <f>TEXT(VLOOKUP(J71,'1'!$I$43:$J$79,2,0),"0000")</f>
        <v>0005</v>
      </c>
      <c r="G71" s="238" t="str">
        <f t="shared" si="22"/>
        <v>0010</v>
      </c>
      <c r="H71" s="307">
        <f t="shared" si="23"/>
        <v>2</v>
      </c>
      <c r="I71" s="306" t="s">
        <v>1028</v>
      </c>
      <c r="J71" s="235" t="s">
        <v>290</v>
      </c>
      <c r="K71" s="235" t="s">
        <v>2012</v>
      </c>
      <c r="L71" s="235" t="s">
        <v>1904</v>
      </c>
      <c r="M71" s="308">
        <v>54110000</v>
      </c>
      <c r="N71" s="235">
        <v>2497</v>
      </c>
      <c r="O71" s="235" t="s">
        <v>77</v>
      </c>
      <c r="P71" s="235" t="s">
        <v>87</v>
      </c>
      <c r="Q71" s="235" t="s">
        <v>71</v>
      </c>
      <c r="R71" s="235">
        <v>5</v>
      </c>
      <c r="S71" s="309">
        <v>15</v>
      </c>
      <c r="T71" s="238">
        <v>6</v>
      </c>
      <c r="U71" s="238">
        <v>6</v>
      </c>
      <c r="V71" s="235" t="s">
        <v>70</v>
      </c>
      <c r="W71" s="238" t="str">
        <f t="shared" ref="W71:W134" si="30">J71&amp;K71&amp;L71&amp;M71</f>
        <v>현대자동차그랜드 스타렉스 특장캠핑카 4인승 4WD 모던스페셜54110000</v>
      </c>
      <c r="X71" s="310">
        <f t="shared" ref="X71:X134" si="31">B71</f>
        <v>3845</v>
      </c>
      <c r="Y71" s="238">
        <v>6</v>
      </c>
      <c r="Z71" s="238">
        <v>6</v>
      </c>
      <c r="AA71" s="306" t="s">
        <v>1028</v>
      </c>
      <c r="AB71" s="235" t="s">
        <v>72</v>
      </c>
      <c r="AC71" s="235"/>
      <c r="AD71" s="235" t="s">
        <v>1704</v>
      </c>
      <c r="AE71" s="235" t="s">
        <v>1699</v>
      </c>
      <c r="AF71" s="236"/>
      <c r="AG71" s="237"/>
      <c r="AH71" s="236"/>
      <c r="AI71" s="236"/>
      <c r="AJ71" s="237"/>
      <c r="AK71" s="236">
        <v>26</v>
      </c>
      <c r="AL71" s="236"/>
      <c r="AM71" s="236" t="s">
        <v>2436</v>
      </c>
      <c r="AN71" s="348"/>
      <c r="AO71" s="348"/>
      <c r="AP71" s="348"/>
      <c r="AQ71" s="291" t="str">
        <f>IFERROR(VLOOKUP(BG71,#REF!,1,0),"")</f>
        <v/>
      </c>
      <c r="AS71" s="236" t="s">
        <v>2434</v>
      </c>
      <c r="BD71" s="191" t="str">
        <f t="shared" si="27"/>
        <v>그랜드 스타렉스 특장캠핑카 4인승 4WD 모던스페셜</v>
      </c>
      <c r="BE71" s="238" t="str">
        <f t="shared" si="29"/>
        <v>0010</v>
      </c>
      <c r="BF71" s="306" t="s">
        <v>1028</v>
      </c>
      <c r="BG71" s="191" t="str">
        <f t="shared" si="28"/>
        <v>0010-0070</v>
      </c>
    </row>
    <row r="72" spans="1:59">
      <c r="A72" s="304">
        <v>3846</v>
      </c>
      <c r="B72" s="305">
        <v>3846</v>
      </c>
      <c r="C72" s="238" t="str">
        <f t="shared" ref="C72:C135" si="32">TEXT(F72,"0000")&amp;"-"&amp;TEXT(G72,"0000")</f>
        <v>0005-0010</v>
      </c>
      <c r="D72" s="238" t="str">
        <f t="shared" ref="D72:D135" si="33">TEXT(F72,"0000")&amp;"-"&amp;TEXT(G72,"0000")&amp;"-"&amp;TEXT(H72,"0000")</f>
        <v>0005-0010-0003</v>
      </c>
      <c r="E72" s="306" t="s">
        <v>1027</v>
      </c>
      <c r="F72" s="238" t="str">
        <f>TEXT(VLOOKUP(J72,'1'!$I$43:$J$79,2,0),"0000")</f>
        <v>0005</v>
      </c>
      <c r="G72" s="238" t="str">
        <f t="shared" ref="G72:G135" si="34">IF(K72=K71,TEXT(G71,"0000"),TEXT(G71+1,"0000"))</f>
        <v>0010</v>
      </c>
      <c r="H72" s="307">
        <f t="shared" ref="H72:H135" si="35">IF(F72&amp;G72=F71&amp;G71,H71+1,1)</f>
        <v>3</v>
      </c>
      <c r="I72" s="306" t="s">
        <v>1027</v>
      </c>
      <c r="J72" s="235" t="s">
        <v>290</v>
      </c>
      <c r="K72" s="235" t="s">
        <v>2012</v>
      </c>
      <c r="L72" s="235" t="s">
        <v>1905</v>
      </c>
      <c r="M72" s="308">
        <v>28150000</v>
      </c>
      <c r="N72" s="235">
        <v>2497</v>
      </c>
      <c r="O72" s="235" t="s">
        <v>77</v>
      </c>
      <c r="P72" s="235" t="s">
        <v>87</v>
      </c>
      <c r="Q72" s="235" t="s">
        <v>71</v>
      </c>
      <c r="R72" s="235">
        <v>3</v>
      </c>
      <c r="S72" s="309">
        <v>15</v>
      </c>
      <c r="T72" s="238">
        <v>6</v>
      </c>
      <c r="U72" s="238">
        <v>6</v>
      </c>
      <c r="V72" s="235" t="s">
        <v>16582</v>
      </c>
      <c r="W72" s="238" t="str">
        <f t="shared" si="30"/>
        <v>현대자동차그랜드 스타렉스 특장3밴냉동 디럭스 (3인승)28150000</v>
      </c>
      <c r="X72" s="310">
        <f t="shared" si="31"/>
        <v>3846</v>
      </c>
      <c r="Y72" s="238">
        <v>6</v>
      </c>
      <c r="Z72" s="238">
        <v>6</v>
      </c>
      <c r="AA72" s="306" t="s">
        <v>1027</v>
      </c>
      <c r="AB72" s="235" t="str">
        <f>P72</f>
        <v>화물차</v>
      </c>
      <c r="AC72" s="235"/>
      <c r="AD72" s="235" t="s">
        <v>1704</v>
      </c>
      <c r="AE72" s="235" t="s">
        <v>1699</v>
      </c>
      <c r="AF72" s="236"/>
      <c r="AG72" s="237"/>
      <c r="AH72" s="236"/>
      <c r="AI72" s="236"/>
      <c r="AJ72" s="237"/>
      <c r="AK72" s="236">
        <v>26</v>
      </c>
      <c r="AL72" s="236"/>
      <c r="AM72" s="236" t="s">
        <v>92</v>
      </c>
      <c r="AN72" s="348"/>
      <c r="AO72" s="348"/>
      <c r="AP72" s="348"/>
      <c r="AQ72" s="291" t="str">
        <f>IFERROR(VLOOKUP(BG72,#REF!,1,0),"")</f>
        <v/>
      </c>
      <c r="AS72" s="236" t="s">
        <v>2434</v>
      </c>
      <c r="BD72" s="191" t="str">
        <f t="shared" si="27"/>
        <v>그랜드 스타렉스 특장3밴냉동 디럭스 (3인승)</v>
      </c>
      <c r="BE72" s="238" t="str">
        <f t="shared" si="29"/>
        <v>0010</v>
      </c>
      <c r="BF72" s="306" t="s">
        <v>1027</v>
      </c>
      <c r="BG72" s="191" t="str">
        <f t="shared" si="28"/>
        <v>0010-0071</v>
      </c>
    </row>
    <row r="73" spans="1:59">
      <c r="A73" s="304">
        <v>3847</v>
      </c>
      <c r="B73" s="305">
        <v>3847</v>
      </c>
      <c r="C73" s="238" t="str">
        <f t="shared" si="32"/>
        <v>0005-0010</v>
      </c>
      <c r="D73" s="238" t="str">
        <f t="shared" si="33"/>
        <v>0005-0010-0004</v>
      </c>
      <c r="E73" s="306" t="s">
        <v>1026</v>
      </c>
      <c r="F73" s="238" t="str">
        <f>TEXT(VLOOKUP(J73,'1'!$I$43:$J$79,2,0),"0000")</f>
        <v>0005</v>
      </c>
      <c r="G73" s="238" t="str">
        <f t="shared" si="34"/>
        <v>0010</v>
      </c>
      <c r="H73" s="307">
        <f t="shared" si="35"/>
        <v>4</v>
      </c>
      <c r="I73" s="306" t="s">
        <v>1026</v>
      </c>
      <c r="J73" s="235" t="s">
        <v>290</v>
      </c>
      <c r="K73" s="235" t="s">
        <v>2012</v>
      </c>
      <c r="L73" s="235" t="s">
        <v>1906</v>
      </c>
      <c r="M73" s="308">
        <v>40800000</v>
      </c>
      <c r="N73" s="235">
        <v>2497</v>
      </c>
      <c r="O73" s="235" t="s">
        <v>77</v>
      </c>
      <c r="P73" s="235" t="s">
        <v>1341</v>
      </c>
      <c r="Q73" s="235" t="s">
        <v>71</v>
      </c>
      <c r="R73" s="235">
        <v>7</v>
      </c>
      <c r="S73" s="309">
        <v>15</v>
      </c>
      <c r="T73" s="238">
        <v>6</v>
      </c>
      <c r="U73" s="238">
        <v>6</v>
      </c>
      <c r="V73" s="235" t="s">
        <v>16582</v>
      </c>
      <c r="W73" s="238" t="str">
        <f t="shared" si="30"/>
        <v>현대자동차그랜드 스타렉스 특장휠체어리프트 2WD 모던 (7인승)40800000</v>
      </c>
      <c r="X73" s="310">
        <f t="shared" si="31"/>
        <v>3847</v>
      </c>
      <c r="Y73" s="238">
        <v>6</v>
      </c>
      <c r="Z73" s="238">
        <v>6</v>
      </c>
      <c r="AA73" s="306" t="s">
        <v>1026</v>
      </c>
      <c r="AB73" s="235" t="s">
        <v>1341</v>
      </c>
      <c r="AC73" s="235"/>
      <c r="AD73" s="235" t="s">
        <v>1704</v>
      </c>
      <c r="AE73" s="235" t="s">
        <v>1699</v>
      </c>
      <c r="AF73" s="236"/>
      <c r="AG73" s="237"/>
      <c r="AH73" s="236"/>
      <c r="AI73" s="236"/>
      <c r="AJ73" s="237"/>
      <c r="AK73" s="236">
        <v>26</v>
      </c>
      <c r="AL73" s="236"/>
      <c r="AM73" s="236" t="s">
        <v>92</v>
      </c>
      <c r="AN73" s="348"/>
      <c r="AO73" s="348"/>
      <c r="AP73" s="348"/>
      <c r="AQ73" s="291" t="str">
        <f>IFERROR(VLOOKUP(BG73,#REF!,1,0),"")</f>
        <v/>
      </c>
      <c r="AS73" s="236" t="s">
        <v>2434</v>
      </c>
      <c r="BD73" s="191" t="str">
        <f t="shared" si="27"/>
        <v>그랜드 스타렉스 특장휠체어리프트 2WD 모던 (7인승)</v>
      </c>
      <c r="BE73" s="238" t="str">
        <f t="shared" si="29"/>
        <v>0010</v>
      </c>
      <c r="BF73" s="306" t="s">
        <v>1026</v>
      </c>
      <c r="BG73" s="191" t="str">
        <f t="shared" si="28"/>
        <v>0010-0072</v>
      </c>
    </row>
    <row r="74" spans="1:59">
      <c r="A74" s="304">
        <v>3848</v>
      </c>
      <c r="B74" s="305">
        <v>3848</v>
      </c>
      <c r="C74" s="238" t="str">
        <f t="shared" si="32"/>
        <v>0005-0011</v>
      </c>
      <c r="D74" s="238" t="str">
        <f t="shared" si="33"/>
        <v>0005-0011-0001</v>
      </c>
      <c r="E74" s="306" t="s">
        <v>1025</v>
      </c>
      <c r="F74" s="238" t="str">
        <f>TEXT(VLOOKUP(J74,'1'!$I$43:$J$79,2,0),"0000")</f>
        <v>0005</v>
      </c>
      <c r="G74" s="238" t="str">
        <f t="shared" si="34"/>
        <v>0011</v>
      </c>
      <c r="H74" s="307">
        <f t="shared" si="35"/>
        <v>1</v>
      </c>
      <c r="I74" s="306" t="s">
        <v>1025</v>
      </c>
      <c r="J74" s="235" t="s">
        <v>290</v>
      </c>
      <c r="K74" s="235" t="s">
        <v>2287</v>
      </c>
      <c r="L74" s="235" t="s">
        <v>16605</v>
      </c>
      <c r="M74" s="308">
        <v>36000000</v>
      </c>
      <c r="N74" s="235">
        <v>1598</v>
      </c>
      <c r="O74" s="235" t="s">
        <v>16606</v>
      </c>
      <c r="P74" s="235" t="s">
        <v>2144</v>
      </c>
      <c r="Q74" s="235" t="s">
        <v>71</v>
      </c>
      <c r="R74" s="235">
        <v>11</v>
      </c>
      <c r="S74" s="309">
        <v>8</v>
      </c>
      <c r="T74" s="238">
        <v>6</v>
      </c>
      <c r="U74" s="238">
        <v>6</v>
      </c>
      <c r="V74" s="235" t="s">
        <v>1614</v>
      </c>
      <c r="W74" s="238" t="str">
        <f t="shared" si="30"/>
        <v>현대자동차스타리아투어러 1.6 11인승 하이브리드36000000</v>
      </c>
      <c r="X74" s="310">
        <f t="shared" si="31"/>
        <v>3848</v>
      </c>
      <c r="Y74" s="238">
        <v>6</v>
      </c>
      <c r="Z74" s="238">
        <v>6</v>
      </c>
      <c r="AA74" s="306" t="s">
        <v>1025</v>
      </c>
      <c r="AB74" s="235" t="s">
        <v>2298</v>
      </c>
      <c r="AC74" s="235"/>
      <c r="AD74" s="235" t="s">
        <v>1704</v>
      </c>
      <c r="AE74" s="235" t="s">
        <v>1699</v>
      </c>
      <c r="AF74" s="236"/>
      <c r="AG74" s="237"/>
      <c r="AH74" s="236"/>
      <c r="AI74" s="236"/>
      <c r="AJ74" s="237"/>
      <c r="AK74" s="236">
        <v>26</v>
      </c>
      <c r="AL74" s="236"/>
      <c r="AM74" s="236" t="s">
        <v>2430</v>
      </c>
      <c r="AN74" s="348"/>
      <c r="AO74" s="348"/>
      <c r="AP74" s="348"/>
      <c r="AQ74" s="291" t="str">
        <f>IFERROR(VLOOKUP(BG74,#REF!,1,0),"")</f>
        <v/>
      </c>
      <c r="AS74" s="236" t="s">
        <v>2432</v>
      </c>
      <c r="AT74" s="291" t="s">
        <v>16607</v>
      </c>
      <c r="BD74" s="191" t="str">
        <f t="shared" si="27"/>
        <v>스타리아투어러 1.6 11인승 하이브리드</v>
      </c>
      <c r="BE74" s="238" t="str">
        <f t="shared" si="29"/>
        <v>0011</v>
      </c>
      <c r="BF74" s="306" t="s">
        <v>1025</v>
      </c>
      <c r="BG74" s="191" t="str">
        <f t="shared" si="28"/>
        <v>0011-0073</v>
      </c>
    </row>
    <row r="75" spans="1:59">
      <c r="A75" s="304">
        <v>3849</v>
      </c>
      <c r="B75" s="305">
        <v>3849</v>
      </c>
      <c r="C75" s="238" t="str">
        <f t="shared" si="32"/>
        <v>0005-0011</v>
      </c>
      <c r="D75" s="238" t="str">
        <f t="shared" si="33"/>
        <v>0005-0011-0002</v>
      </c>
      <c r="E75" s="306" t="s">
        <v>1024</v>
      </c>
      <c r="F75" s="238" t="str">
        <f>TEXT(VLOOKUP(J75,'1'!$I$43:$J$79,2,0),"0000")</f>
        <v>0005</v>
      </c>
      <c r="G75" s="238" t="str">
        <f t="shared" si="34"/>
        <v>0011</v>
      </c>
      <c r="H75" s="307">
        <f t="shared" si="35"/>
        <v>2</v>
      </c>
      <c r="I75" s="306" t="s">
        <v>1024</v>
      </c>
      <c r="J75" s="235" t="s">
        <v>290</v>
      </c>
      <c r="K75" s="235" t="s">
        <v>2287</v>
      </c>
      <c r="L75" s="235" t="s">
        <v>16613</v>
      </c>
      <c r="M75" s="308">
        <v>36000000</v>
      </c>
      <c r="N75" s="235">
        <v>1598</v>
      </c>
      <c r="O75" s="235" t="s">
        <v>1169</v>
      </c>
      <c r="P75" s="235" t="s">
        <v>2144</v>
      </c>
      <c r="Q75" s="235" t="s">
        <v>71</v>
      </c>
      <c r="R75" s="235">
        <v>9</v>
      </c>
      <c r="S75" s="309">
        <v>8</v>
      </c>
      <c r="T75" s="238">
        <v>6</v>
      </c>
      <c r="U75" s="238">
        <v>6</v>
      </c>
      <c r="V75" s="235" t="s">
        <v>1614</v>
      </c>
      <c r="W75" s="238" t="str">
        <f t="shared" si="30"/>
        <v>현대자동차스타리아투어러 1.6 9인승 하이브리드36000000</v>
      </c>
      <c r="X75" s="310">
        <f t="shared" si="31"/>
        <v>3849</v>
      </c>
      <c r="Y75" s="238">
        <v>6</v>
      </c>
      <c r="Z75" s="238">
        <v>6</v>
      </c>
      <c r="AA75" s="306" t="s">
        <v>1024</v>
      </c>
      <c r="AB75" s="235" t="s">
        <v>2298</v>
      </c>
      <c r="AC75" s="235"/>
      <c r="AD75" s="235" t="s">
        <v>1704</v>
      </c>
      <c r="AE75" s="235" t="s">
        <v>1699</v>
      </c>
      <c r="AF75" s="236"/>
      <c r="AG75" s="237"/>
      <c r="AH75" s="236"/>
      <c r="AI75" s="236"/>
      <c r="AJ75" s="237"/>
      <c r="AK75" s="236">
        <v>26</v>
      </c>
      <c r="AL75" s="236"/>
      <c r="AM75" s="236" t="s">
        <v>2430</v>
      </c>
      <c r="AN75" s="348"/>
      <c r="AO75" s="348"/>
      <c r="AP75" s="348"/>
      <c r="AQ75" s="291" t="str">
        <f>IFERROR(VLOOKUP(BG75,#REF!,1,0),"")</f>
        <v/>
      </c>
      <c r="AS75" s="236" t="s">
        <v>2432</v>
      </c>
      <c r="AT75" s="291" t="s">
        <v>16607</v>
      </c>
      <c r="BD75" s="191" t="str">
        <f t="shared" si="27"/>
        <v>스타리아투어러 1.6 9인승 하이브리드</v>
      </c>
      <c r="BE75" s="238" t="str">
        <f t="shared" si="29"/>
        <v>0011</v>
      </c>
      <c r="BF75" s="306" t="s">
        <v>1024</v>
      </c>
      <c r="BG75" s="191" t="str">
        <f t="shared" si="28"/>
        <v>0011-0074</v>
      </c>
    </row>
    <row r="76" spans="1:59">
      <c r="A76" s="304">
        <v>3850</v>
      </c>
      <c r="B76" s="305">
        <v>3850</v>
      </c>
      <c r="C76" s="238" t="str">
        <f t="shared" si="32"/>
        <v>0005-0011</v>
      </c>
      <c r="D76" s="238" t="str">
        <f t="shared" si="33"/>
        <v>0005-0011-0003</v>
      </c>
      <c r="E76" s="306" t="s">
        <v>1023</v>
      </c>
      <c r="F76" s="238" t="str">
        <f>TEXT(VLOOKUP(J76,'1'!$I$43:$J$79,2,0),"0000")</f>
        <v>0005</v>
      </c>
      <c r="G76" s="238" t="str">
        <f t="shared" si="34"/>
        <v>0011</v>
      </c>
      <c r="H76" s="307">
        <f t="shared" si="35"/>
        <v>3</v>
      </c>
      <c r="I76" s="306" t="s">
        <v>1023</v>
      </c>
      <c r="J76" s="235" t="s">
        <v>290</v>
      </c>
      <c r="K76" s="235" t="s">
        <v>2287</v>
      </c>
      <c r="L76" s="235" t="s">
        <v>16616</v>
      </c>
      <c r="M76" s="308">
        <v>34000000</v>
      </c>
      <c r="N76" s="235">
        <v>1598</v>
      </c>
      <c r="O76" s="235" t="s">
        <v>1169</v>
      </c>
      <c r="P76" s="235" t="s">
        <v>2144</v>
      </c>
      <c r="Q76" s="235" t="s">
        <v>71</v>
      </c>
      <c r="R76" s="235">
        <v>9</v>
      </c>
      <c r="S76" s="309">
        <v>15</v>
      </c>
      <c r="T76" s="238">
        <v>6</v>
      </c>
      <c r="U76" s="238">
        <v>6</v>
      </c>
      <c r="V76" s="235" t="s">
        <v>1614</v>
      </c>
      <c r="W76" s="238" t="str">
        <f t="shared" si="30"/>
        <v>현대자동차스타리아카고 1.6 3인승 하이브리드34000000</v>
      </c>
      <c r="X76" s="310">
        <f t="shared" si="31"/>
        <v>3850</v>
      </c>
      <c r="Y76" s="238">
        <v>6</v>
      </c>
      <c r="Z76" s="238">
        <v>6</v>
      </c>
      <c r="AA76" s="306" t="s">
        <v>1023</v>
      </c>
      <c r="AB76" s="235" t="s">
        <v>2298</v>
      </c>
      <c r="AC76" s="235"/>
      <c r="AD76" s="235" t="s">
        <v>1704</v>
      </c>
      <c r="AE76" s="235" t="s">
        <v>1699</v>
      </c>
      <c r="AF76" s="236"/>
      <c r="AG76" s="237"/>
      <c r="AH76" s="236"/>
      <c r="AI76" s="236"/>
      <c r="AJ76" s="237"/>
      <c r="AK76" s="236">
        <v>26</v>
      </c>
      <c r="AL76" s="236"/>
      <c r="AM76" s="236" t="s">
        <v>2430</v>
      </c>
      <c r="AN76" s="348"/>
      <c r="AO76" s="348"/>
      <c r="AP76" s="348"/>
      <c r="AQ76" s="291" t="str">
        <f>IFERROR(VLOOKUP(BG76,#REF!,1,0),"")</f>
        <v/>
      </c>
      <c r="AS76" s="236" t="s">
        <v>16618</v>
      </c>
      <c r="AT76" s="291" t="s">
        <v>16607</v>
      </c>
      <c r="BD76" s="191" t="str">
        <f t="shared" si="27"/>
        <v>스타리아카고 1.6 3인승 하이브리드</v>
      </c>
      <c r="BE76" s="238" t="str">
        <f t="shared" si="29"/>
        <v>0011</v>
      </c>
      <c r="BF76" s="306" t="s">
        <v>1023</v>
      </c>
      <c r="BG76" s="191" t="str">
        <f t="shared" si="28"/>
        <v>0011-0075</v>
      </c>
    </row>
    <row r="77" spans="1:59">
      <c r="A77" s="304">
        <v>3851</v>
      </c>
      <c r="B77" s="305">
        <v>3851</v>
      </c>
      <c r="C77" s="238" t="str">
        <f t="shared" si="32"/>
        <v>0005-0011</v>
      </c>
      <c r="D77" s="238" t="str">
        <f t="shared" si="33"/>
        <v>0005-0011-0004</v>
      </c>
      <c r="E77" s="306" t="s">
        <v>1022</v>
      </c>
      <c r="F77" s="238" t="str">
        <f>TEXT(VLOOKUP(J77,'1'!$I$43:$J$79,2,0),"0000")</f>
        <v>0005</v>
      </c>
      <c r="G77" s="238" t="str">
        <f t="shared" si="34"/>
        <v>0011</v>
      </c>
      <c r="H77" s="307">
        <f t="shared" si="35"/>
        <v>4</v>
      </c>
      <c r="I77" s="306" t="s">
        <v>1022</v>
      </c>
      <c r="J77" s="235" t="s">
        <v>290</v>
      </c>
      <c r="K77" s="235" t="s">
        <v>2287</v>
      </c>
      <c r="L77" s="235" t="s">
        <v>16617</v>
      </c>
      <c r="M77" s="308">
        <v>35000000</v>
      </c>
      <c r="N77" s="235">
        <v>1598</v>
      </c>
      <c r="O77" s="235" t="s">
        <v>1169</v>
      </c>
      <c r="P77" s="235" t="s">
        <v>2144</v>
      </c>
      <c r="Q77" s="235" t="s">
        <v>71</v>
      </c>
      <c r="R77" s="235">
        <v>9</v>
      </c>
      <c r="S77" s="309">
        <v>15</v>
      </c>
      <c r="T77" s="238">
        <v>6</v>
      </c>
      <c r="U77" s="238">
        <v>6</v>
      </c>
      <c r="V77" s="235" t="s">
        <v>1614</v>
      </c>
      <c r="W77" s="238" t="str">
        <f t="shared" si="30"/>
        <v>현대자동차스타리아카고 1.6 5인승 하이브리드35000000</v>
      </c>
      <c r="X77" s="310">
        <f t="shared" si="31"/>
        <v>3851</v>
      </c>
      <c r="Y77" s="238">
        <v>6</v>
      </c>
      <c r="Z77" s="238">
        <v>6</v>
      </c>
      <c r="AA77" s="306" t="s">
        <v>1022</v>
      </c>
      <c r="AB77" s="235" t="s">
        <v>2298</v>
      </c>
      <c r="AC77" s="235"/>
      <c r="AD77" s="235" t="s">
        <v>1704</v>
      </c>
      <c r="AE77" s="235" t="s">
        <v>1699</v>
      </c>
      <c r="AF77" s="236"/>
      <c r="AG77" s="237"/>
      <c r="AH77" s="236"/>
      <c r="AI77" s="236"/>
      <c r="AJ77" s="237"/>
      <c r="AK77" s="236">
        <v>26</v>
      </c>
      <c r="AL77" s="236"/>
      <c r="AM77" s="236" t="s">
        <v>2430</v>
      </c>
      <c r="AN77" s="348"/>
      <c r="AO77" s="348"/>
      <c r="AP77" s="348"/>
      <c r="AQ77" s="291" t="str">
        <f>IFERROR(VLOOKUP(BG77,#REF!,1,0),"")</f>
        <v/>
      </c>
      <c r="AS77" s="236" t="s">
        <v>16618</v>
      </c>
      <c r="AT77" s="291" t="s">
        <v>16607</v>
      </c>
      <c r="BD77" s="191" t="str">
        <f t="shared" si="27"/>
        <v>스타리아카고 1.6 5인승 하이브리드</v>
      </c>
      <c r="BE77" s="238" t="str">
        <f t="shared" si="29"/>
        <v>0011</v>
      </c>
      <c r="BF77" s="306" t="s">
        <v>1022</v>
      </c>
      <c r="BG77" s="191" t="str">
        <f t="shared" si="28"/>
        <v>0011-0076</v>
      </c>
    </row>
    <row r="78" spans="1:59">
      <c r="A78" s="304">
        <v>3852</v>
      </c>
      <c r="B78" s="305">
        <v>3852</v>
      </c>
      <c r="C78" s="238" t="str">
        <f t="shared" si="32"/>
        <v>0005-0011</v>
      </c>
      <c r="D78" s="238" t="str">
        <f t="shared" si="33"/>
        <v>0005-0011-0005</v>
      </c>
      <c r="E78" s="306" t="s">
        <v>1021</v>
      </c>
      <c r="F78" s="238" t="str">
        <f>TEXT(VLOOKUP(J78,'1'!$I$43:$J$79,2,0),"0000")</f>
        <v>0005</v>
      </c>
      <c r="G78" s="238" t="str">
        <f t="shared" si="34"/>
        <v>0011</v>
      </c>
      <c r="H78" s="307">
        <f t="shared" si="35"/>
        <v>5</v>
      </c>
      <c r="I78" s="306" t="s">
        <v>1021</v>
      </c>
      <c r="J78" s="235" t="s">
        <v>290</v>
      </c>
      <c r="K78" s="235" t="s">
        <v>2287</v>
      </c>
      <c r="L78" s="235" t="s">
        <v>16619</v>
      </c>
      <c r="M78" s="308">
        <v>41000000</v>
      </c>
      <c r="N78" s="235">
        <v>1598</v>
      </c>
      <c r="O78" s="235" t="s">
        <v>1169</v>
      </c>
      <c r="P78" s="235" t="s">
        <v>2144</v>
      </c>
      <c r="Q78" s="235" t="s">
        <v>71</v>
      </c>
      <c r="R78" s="235">
        <v>9</v>
      </c>
      <c r="S78" s="309">
        <v>8</v>
      </c>
      <c r="T78" s="238">
        <v>6</v>
      </c>
      <c r="U78" s="238">
        <v>6</v>
      </c>
      <c r="V78" s="235" t="s">
        <v>1614</v>
      </c>
      <c r="W78" s="238" t="str">
        <f t="shared" si="30"/>
        <v>현대자동차스타리아라운지 1.6 9인승 HEV 프레스티지41000000</v>
      </c>
      <c r="X78" s="310">
        <f t="shared" si="31"/>
        <v>3852</v>
      </c>
      <c r="Y78" s="238">
        <v>6</v>
      </c>
      <c r="Z78" s="238">
        <v>6</v>
      </c>
      <c r="AA78" s="306" t="s">
        <v>1021</v>
      </c>
      <c r="AB78" s="235" t="s">
        <v>2298</v>
      </c>
      <c r="AC78" s="235"/>
      <c r="AD78" s="235" t="s">
        <v>1704</v>
      </c>
      <c r="AE78" s="235" t="s">
        <v>1699</v>
      </c>
      <c r="AF78" s="236"/>
      <c r="AG78" s="237"/>
      <c r="AH78" s="236"/>
      <c r="AI78" s="236"/>
      <c r="AJ78" s="237"/>
      <c r="AK78" s="236">
        <v>26</v>
      </c>
      <c r="AL78" s="236"/>
      <c r="AM78" s="236" t="s">
        <v>2430</v>
      </c>
      <c r="AN78" s="348"/>
      <c r="AO78" s="348"/>
      <c r="AP78" s="348"/>
      <c r="AQ78" s="291" t="str">
        <f>IFERROR(VLOOKUP(BG78,#REF!,1,0),"")</f>
        <v/>
      </c>
      <c r="AS78" s="236" t="s">
        <v>2432</v>
      </c>
      <c r="AT78" s="291" t="s">
        <v>16607</v>
      </c>
      <c r="BD78" s="191" t="str">
        <f t="shared" si="27"/>
        <v>스타리아라운지 1.6 9인승 HEV 프레스티지</v>
      </c>
      <c r="BE78" s="238" t="str">
        <f t="shared" si="29"/>
        <v>0011</v>
      </c>
      <c r="BF78" s="306" t="s">
        <v>1021</v>
      </c>
      <c r="BG78" s="191" t="str">
        <f t="shared" si="28"/>
        <v>0011-0077</v>
      </c>
    </row>
    <row r="79" spans="1:59">
      <c r="A79" s="304">
        <v>3853</v>
      </c>
      <c r="B79" s="305">
        <v>3853</v>
      </c>
      <c r="C79" s="238" t="str">
        <f t="shared" si="32"/>
        <v>0005-0011</v>
      </c>
      <c r="D79" s="238" t="str">
        <f t="shared" si="33"/>
        <v>0005-0011-0006</v>
      </c>
      <c r="E79" s="306" t="s">
        <v>1020</v>
      </c>
      <c r="F79" s="238" t="str">
        <f>TEXT(VLOOKUP(J79,'1'!$I$43:$J$79,2,0),"0000")</f>
        <v>0005</v>
      </c>
      <c r="G79" s="238" t="str">
        <f t="shared" si="34"/>
        <v>0011</v>
      </c>
      <c r="H79" s="307">
        <f t="shared" si="35"/>
        <v>6</v>
      </c>
      <c r="I79" s="306" t="s">
        <v>1020</v>
      </c>
      <c r="J79" s="235" t="s">
        <v>290</v>
      </c>
      <c r="K79" s="235" t="s">
        <v>2287</v>
      </c>
      <c r="L79" s="235" t="s">
        <v>16621</v>
      </c>
      <c r="M79" s="308">
        <v>44000000</v>
      </c>
      <c r="N79" s="235">
        <v>1598</v>
      </c>
      <c r="O79" s="235" t="s">
        <v>1169</v>
      </c>
      <c r="P79" s="235" t="s">
        <v>2144</v>
      </c>
      <c r="Q79" s="235" t="s">
        <v>71</v>
      </c>
      <c r="R79" s="235">
        <v>7</v>
      </c>
      <c r="S79" s="309">
        <v>13</v>
      </c>
      <c r="T79" s="238">
        <v>6</v>
      </c>
      <c r="U79" s="238">
        <v>6</v>
      </c>
      <c r="V79" s="235" t="s">
        <v>1614</v>
      </c>
      <c r="W79" s="238" t="str">
        <f t="shared" si="30"/>
        <v>현대자동차스타리아라운지 1.6 7인승 HEV 인스퍼레이션44000000</v>
      </c>
      <c r="X79" s="310">
        <f t="shared" si="31"/>
        <v>3853</v>
      </c>
      <c r="Y79" s="238">
        <v>6</v>
      </c>
      <c r="Z79" s="238">
        <v>6</v>
      </c>
      <c r="AA79" s="306" t="s">
        <v>1020</v>
      </c>
      <c r="AB79" s="235" t="s">
        <v>2298</v>
      </c>
      <c r="AC79" s="235"/>
      <c r="AD79" s="235" t="s">
        <v>1704</v>
      </c>
      <c r="AE79" s="235" t="s">
        <v>1699</v>
      </c>
      <c r="AF79" s="236"/>
      <c r="AG79" s="237"/>
      <c r="AH79" s="236"/>
      <c r="AI79" s="236"/>
      <c r="AJ79" s="237"/>
      <c r="AK79" s="236">
        <v>26</v>
      </c>
      <c r="AL79" s="236"/>
      <c r="AM79" s="236" t="s">
        <v>2430</v>
      </c>
      <c r="AN79" s="348"/>
      <c r="AO79" s="348"/>
      <c r="AP79" s="348"/>
      <c r="AQ79" s="291" t="str">
        <f>IFERROR(VLOOKUP(BG79,#REF!,1,0),"")</f>
        <v/>
      </c>
      <c r="AS79" s="236" t="s">
        <v>16622</v>
      </c>
      <c r="AT79" s="291" t="s">
        <v>16607</v>
      </c>
      <c r="BD79" s="191" t="str">
        <f t="shared" si="27"/>
        <v>스타리아라운지 1.6 7인승 HEV 인스퍼레이션</v>
      </c>
      <c r="BE79" s="238" t="str">
        <f t="shared" si="29"/>
        <v>0011</v>
      </c>
      <c r="BF79" s="306" t="s">
        <v>1020</v>
      </c>
      <c r="BG79" s="191" t="str">
        <f t="shared" si="28"/>
        <v>0011-0078</v>
      </c>
    </row>
    <row r="80" spans="1:59">
      <c r="A80" s="304">
        <v>3854</v>
      </c>
      <c r="B80" s="305">
        <v>3854</v>
      </c>
      <c r="C80" s="238" t="str">
        <f t="shared" si="32"/>
        <v>0005-0011</v>
      </c>
      <c r="D80" s="238" t="str">
        <f t="shared" si="33"/>
        <v>0005-0011-0007</v>
      </c>
      <c r="E80" s="306" t="s">
        <v>1019</v>
      </c>
      <c r="F80" s="238" t="str">
        <f>TEXT(VLOOKUP(J80,'1'!$I$43:$J$79,2,0),"0000")</f>
        <v>0005</v>
      </c>
      <c r="G80" s="238" t="str">
        <f t="shared" si="34"/>
        <v>0011</v>
      </c>
      <c r="H80" s="307">
        <f t="shared" si="35"/>
        <v>7</v>
      </c>
      <c r="I80" s="306" t="s">
        <v>1019</v>
      </c>
      <c r="J80" s="235" t="s">
        <v>290</v>
      </c>
      <c r="K80" s="235" t="s">
        <v>2287</v>
      </c>
      <c r="L80" s="235" t="s">
        <v>16620</v>
      </c>
      <c r="M80" s="308">
        <v>47000000</v>
      </c>
      <c r="N80" s="235">
        <v>1598</v>
      </c>
      <c r="O80" s="235" t="s">
        <v>1169</v>
      </c>
      <c r="P80" s="235" t="s">
        <v>2144</v>
      </c>
      <c r="Q80" s="235" t="s">
        <v>71</v>
      </c>
      <c r="R80" s="235">
        <v>9</v>
      </c>
      <c r="S80" s="309">
        <v>13</v>
      </c>
      <c r="T80" s="238">
        <v>6</v>
      </c>
      <c r="U80" s="238">
        <v>6</v>
      </c>
      <c r="V80" s="235" t="s">
        <v>1614</v>
      </c>
      <c r="W80" s="238" t="str">
        <f t="shared" si="30"/>
        <v>현대자동차스타리아라운지 1.6 9인승 HEV 인스퍼레이션47000000</v>
      </c>
      <c r="X80" s="310">
        <f t="shared" si="31"/>
        <v>3854</v>
      </c>
      <c r="Y80" s="238">
        <v>6</v>
      </c>
      <c r="Z80" s="238">
        <v>6</v>
      </c>
      <c r="AA80" s="306" t="s">
        <v>1019</v>
      </c>
      <c r="AB80" s="235" t="s">
        <v>2298</v>
      </c>
      <c r="AC80" s="235"/>
      <c r="AD80" s="235" t="s">
        <v>1704</v>
      </c>
      <c r="AE80" s="235" t="s">
        <v>1699</v>
      </c>
      <c r="AF80" s="236"/>
      <c r="AG80" s="237"/>
      <c r="AH80" s="236"/>
      <c r="AI80" s="236"/>
      <c r="AJ80" s="237"/>
      <c r="AK80" s="236">
        <v>26</v>
      </c>
      <c r="AL80" s="236"/>
      <c r="AM80" s="236" t="s">
        <v>2430</v>
      </c>
      <c r="AN80" s="348"/>
      <c r="AO80" s="348"/>
      <c r="AP80" s="348"/>
      <c r="AQ80" s="291" t="str">
        <f>IFERROR(VLOOKUP(BG80,#REF!,1,0),"")</f>
        <v/>
      </c>
      <c r="AS80" s="236" t="s">
        <v>16622</v>
      </c>
      <c r="AT80" s="291" t="s">
        <v>16607</v>
      </c>
      <c r="BD80" s="191" t="str">
        <f t="shared" si="27"/>
        <v>스타리아라운지 1.6 9인승 HEV 인스퍼레이션</v>
      </c>
      <c r="BE80" s="238" t="str">
        <f t="shared" si="29"/>
        <v>0011</v>
      </c>
      <c r="BF80" s="306" t="s">
        <v>1019</v>
      </c>
      <c r="BG80" s="191" t="str">
        <f t="shared" si="28"/>
        <v>0011-0079</v>
      </c>
    </row>
    <row r="81" spans="1:59">
      <c r="A81" s="304">
        <v>3855</v>
      </c>
      <c r="B81" s="305">
        <v>3855</v>
      </c>
      <c r="C81" s="238" t="str">
        <f t="shared" si="32"/>
        <v>0005-0011</v>
      </c>
      <c r="D81" s="238" t="str">
        <f t="shared" si="33"/>
        <v>0005-0011-0008</v>
      </c>
      <c r="E81" s="306" t="s">
        <v>1018</v>
      </c>
      <c r="F81" s="238" t="str">
        <f>TEXT(VLOOKUP(J81,'1'!$I$43:$J$79,2,0),"0000")</f>
        <v>0005</v>
      </c>
      <c r="G81" s="238" t="str">
        <f t="shared" si="34"/>
        <v>0011</v>
      </c>
      <c r="H81" s="307">
        <f t="shared" si="35"/>
        <v>8</v>
      </c>
      <c r="I81" s="306" t="s">
        <v>1018</v>
      </c>
      <c r="J81" s="235" t="s">
        <v>290</v>
      </c>
      <c r="K81" s="235" t="s">
        <v>2287</v>
      </c>
      <c r="L81" s="235" t="s">
        <v>16614</v>
      </c>
      <c r="M81" s="308">
        <v>30000000</v>
      </c>
      <c r="N81" s="235">
        <v>3470</v>
      </c>
      <c r="O81" s="235" t="s">
        <v>15979</v>
      </c>
      <c r="P81" s="235" t="s">
        <v>2144</v>
      </c>
      <c r="Q81" s="235" t="s">
        <v>71</v>
      </c>
      <c r="R81" s="235">
        <v>5</v>
      </c>
      <c r="S81" s="309">
        <v>20</v>
      </c>
      <c r="T81" s="238">
        <v>6</v>
      </c>
      <c r="U81" s="238">
        <v>6</v>
      </c>
      <c r="V81" s="235" t="s">
        <v>1614</v>
      </c>
      <c r="W81" s="238" t="str">
        <f t="shared" si="30"/>
        <v>현대자동차스타리아카고 LPG 3.5 5인승 모던30000000</v>
      </c>
      <c r="X81" s="310">
        <f t="shared" si="31"/>
        <v>3855</v>
      </c>
      <c r="Y81" s="238">
        <v>6</v>
      </c>
      <c r="Z81" s="238">
        <v>6</v>
      </c>
      <c r="AA81" s="306" t="s">
        <v>1018</v>
      </c>
      <c r="AB81" s="235" t="s">
        <v>2298</v>
      </c>
      <c r="AC81" s="235"/>
      <c r="AD81" s="235" t="s">
        <v>1704</v>
      </c>
      <c r="AE81" s="235" t="s">
        <v>1699</v>
      </c>
      <c r="AF81" s="236"/>
      <c r="AG81" s="237"/>
      <c r="AH81" s="236"/>
      <c r="AI81" s="236"/>
      <c r="AJ81" s="237"/>
      <c r="AK81" s="236">
        <v>26</v>
      </c>
      <c r="AL81" s="236"/>
      <c r="AM81" s="236" t="s">
        <v>2430</v>
      </c>
      <c r="AN81" s="348"/>
      <c r="AO81" s="348"/>
      <c r="AP81" s="348"/>
      <c r="AQ81" s="291" t="str">
        <f>IFERROR(VLOOKUP(BG81,#REF!,1,0),"")</f>
        <v/>
      </c>
      <c r="AS81" s="236" t="s">
        <v>16615</v>
      </c>
      <c r="AT81" s="291" t="s">
        <v>16607</v>
      </c>
      <c r="BD81" s="191" t="str">
        <f t="shared" si="27"/>
        <v>스타리아카고 LPG 3.5 5인승 모던</v>
      </c>
      <c r="BE81" s="238" t="str">
        <f t="shared" si="29"/>
        <v>0011</v>
      </c>
      <c r="BF81" s="306" t="s">
        <v>1018</v>
      </c>
      <c r="BG81" s="191" t="str">
        <f t="shared" si="28"/>
        <v>0011-0080</v>
      </c>
    </row>
    <row r="82" spans="1:59">
      <c r="A82" s="304">
        <v>3856</v>
      </c>
      <c r="B82" s="305">
        <v>3856</v>
      </c>
      <c r="C82" s="238" t="str">
        <f t="shared" si="32"/>
        <v>0005-0011</v>
      </c>
      <c r="D82" s="238" t="str">
        <f t="shared" si="33"/>
        <v>0005-0011-0009</v>
      </c>
      <c r="E82" s="306" t="s">
        <v>1017</v>
      </c>
      <c r="F82" s="238" t="str">
        <f>TEXT(VLOOKUP(J82,'1'!$I$43:$J$79,2,0),"0000")</f>
        <v>0005</v>
      </c>
      <c r="G82" s="238" t="str">
        <f t="shared" si="34"/>
        <v>0011</v>
      </c>
      <c r="H82" s="307">
        <f t="shared" si="35"/>
        <v>9</v>
      </c>
      <c r="I82" s="306" t="s">
        <v>1017</v>
      </c>
      <c r="J82" s="235" t="s">
        <v>290</v>
      </c>
      <c r="K82" s="235" t="s">
        <v>2287</v>
      </c>
      <c r="L82" s="235" t="s">
        <v>2288</v>
      </c>
      <c r="M82" s="308">
        <v>27220000</v>
      </c>
      <c r="N82" s="235">
        <v>2199</v>
      </c>
      <c r="O82" s="235" t="s">
        <v>77</v>
      </c>
      <c r="P82" s="235" t="s">
        <v>2144</v>
      </c>
      <c r="Q82" s="235" t="s">
        <v>71</v>
      </c>
      <c r="R82" s="235">
        <v>11</v>
      </c>
      <c r="S82" s="309">
        <v>6</v>
      </c>
      <c r="T82" s="238">
        <v>6</v>
      </c>
      <c r="U82" s="238">
        <v>6</v>
      </c>
      <c r="V82" s="235" t="s">
        <v>1614</v>
      </c>
      <c r="W82" s="238" t="str">
        <f t="shared" si="30"/>
        <v>현대자동차스타리아2.2 디젤 투어러 2WD 11인승 스마트27220000</v>
      </c>
      <c r="X82" s="310">
        <f t="shared" si="31"/>
        <v>3856</v>
      </c>
      <c r="Y82" s="238">
        <v>6</v>
      </c>
      <c r="Z82" s="238">
        <v>6</v>
      </c>
      <c r="AA82" s="306" t="s">
        <v>1017</v>
      </c>
      <c r="AB82" s="235" t="s">
        <v>2298</v>
      </c>
      <c r="AC82" s="235"/>
      <c r="AD82" s="235" t="s">
        <v>1704</v>
      </c>
      <c r="AE82" s="235" t="s">
        <v>1699</v>
      </c>
      <c r="AF82" s="236"/>
      <c r="AG82" s="237"/>
      <c r="AH82" s="236"/>
      <c r="AI82" s="236"/>
      <c r="AJ82" s="237"/>
      <c r="AK82" s="236">
        <v>26</v>
      </c>
      <c r="AL82" s="236"/>
      <c r="AM82" s="236" t="s">
        <v>94</v>
      </c>
      <c r="AN82" s="348"/>
      <c r="AO82" s="348"/>
      <c r="AP82" s="348"/>
      <c r="AQ82" s="291" t="str">
        <f>IFERROR(VLOOKUP(BG82,#REF!,1,0),"")</f>
        <v/>
      </c>
      <c r="AS82" s="236" t="s">
        <v>147</v>
      </c>
      <c r="AT82" s="291" t="s">
        <v>2299</v>
      </c>
      <c r="BD82" s="191" t="str">
        <f t="shared" si="27"/>
        <v>스타리아2.2 디젤 투어러 2WD 11인승 스마트</v>
      </c>
      <c r="BE82" s="238" t="str">
        <f t="shared" si="29"/>
        <v>0011</v>
      </c>
      <c r="BF82" s="306" t="s">
        <v>1017</v>
      </c>
      <c r="BG82" s="191" t="str">
        <f t="shared" si="28"/>
        <v>0011-0081</v>
      </c>
    </row>
    <row r="83" spans="1:59">
      <c r="A83" s="304">
        <v>3857</v>
      </c>
      <c r="B83" s="305">
        <v>3857</v>
      </c>
      <c r="C83" s="238" t="str">
        <f t="shared" si="32"/>
        <v>0005-0011</v>
      </c>
      <c r="D83" s="238" t="str">
        <f t="shared" si="33"/>
        <v>0005-0011-0010</v>
      </c>
      <c r="E83" s="306" t="s">
        <v>1016</v>
      </c>
      <c r="F83" s="238" t="str">
        <f>TEXT(VLOOKUP(J83,'1'!$I$43:$J$79,2,0),"0000")</f>
        <v>0005</v>
      </c>
      <c r="G83" s="238" t="str">
        <f t="shared" si="34"/>
        <v>0011</v>
      </c>
      <c r="H83" s="307">
        <f t="shared" si="35"/>
        <v>10</v>
      </c>
      <c r="I83" s="306" t="s">
        <v>1016</v>
      </c>
      <c r="J83" s="235" t="s">
        <v>290</v>
      </c>
      <c r="K83" s="235" t="s">
        <v>2287</v>
      </c>
      <c r="L83" s="235" t="s">
        <v>2289</v>
      </c>
      <c r="M83" s="308">
        <v>30840000</v>
      </c>
      <c r="N83" s="235">
        <v>2199</v>
      </c>
      <c r="O83" s="235" t="s">
        <v>77</v>
      </c>
      <c r="P83" s="235" t="s">
        <v>2144</v>
      </c>
      <c r="Q83" s="235" t="s">
        <v>71</v>
      </c>
      <c r="R83" s="235">
        <v>11</v>
      </c>
      <c r="S83" s="309">
        <v>6</v>
      </c>
      <c r="T83" s="238">
        <v>6</v>
      </c>
      <c r="U83" s="238">
        <v>6</v>
      </c>
      <c r="V83" s="235" t="s">
        <v>1614</v>
      </c>
      <c r="W83" s="238" t="str">
        <f t="shared" si="30"/>
        <v>현대자동차스타리아2.2 디젤 투어러 2WD 11인승 모던30840000</v>
      </c>
      <c r="X83" s="310">
        <f t="shared" si="31"/>
        <v>3857</v>
      </c>
      <c r="Y83" s="238">
        <v>6</v>
      </c>
      <c r="Z83" s="238">
        <v>6</v>
      </c>
      <c r="AA83" s="306" t="s">
        <v>1016</v>
      </c>
      <c r="AB83" s="235" t="s">
        <v>2298</v>
      </c>
      <c r="AC83" s="235"/>
      <c r="AD83" s="235" t="s">
        <v>1704</v>
      </c>
      <c r="AE83" s="235" t="s">
        <v>1699</v>
      </c>
      <c r="AF83" s="236"/>
      <c r="AG83" s="237"/>
      <c r="AH83" s="236"/>
      <c r="AI83" s="236"/>
      <c r="AJ83" s="237"/>
      <c r="AK83" s="236">
        <v>26</v>
      </c>
      <c r="AL83" s="236"/>
      <c r="AM83" s="236" t="s">
        <v>94</v>
      </c>
      <c r="AN83" s="348"/>
      <c r="AO83" s="348"/>
      <c r="AP83" s="348"/>
      <c r="AQ83" s="291" t="str">
        <f>IFERROR(VLOOKUP(BG83,#REF!,1,0),"")</f>
        <v/>
      </c>
      <c r="AS83" s="236" t="s">
        <v>147</v>
      </c>
      <c r="AT83" s="291" t="s">
        <v>2299</v>
      </c>
      <c r="BD83" s="191" t="str">
        <f t="shared" si="27"/>
        <v>스타리아2.2 디젤 투어러 2WD 11인승 모던</v>
      </c>
      <c r="BE83" s="238" t="str">
        <f t="shared" si="29"/>
        <v>0011</v>
      </c>
      <c r="BF83" s="306" t="s">
        <v>1016</v>
      </c>
      <c r="BG83" s="191" t="str">
        <f t="shared" si="28"/>
        <v>0011-0082</v>
      </c>
    </row>
    <row r="84" spans="1:59">
      <c r="A84" s="304">
        <v>3858</v>
      </c>
      <c r="B84" s="305">
        <v>3858</v>
      </c>
      <c r="C84" s="238" t="str">
        <f t="shared" si="32"/>
        <v>0005-0011</v>
      </c>
      <c r="D84" s="238" t="str">
        <f t="shared" si="33"/>
        <v>0005-0011-0011</v>
      </c>
      <c r="E84" s="306" t="s">
        <v>1015</v>
      </c>
      <c r="F84" s="238" t="str">
        <f>TEXT(VLOOKUP(J84,'1'!$I$43:$J$79,2,0),"0000")</f>
        <v>0005</v>
      </c>
      <c r="G84" s="238" t="str">
        <f t="shared" si="34"/>
        <v>0011</v>
      </c>
      <c r="H84" s="307">
        <f t="shared" si="35"/>
        <v>11</v>
      </c>
      <c r="I84" s="306" t="s">
        <v>1015</v>
      </c>
      <c r="J84" s="235" t="s">
        <v>290</v>
      </c>
      <c r="K84" s="235" t="s">
        <v>2287</v>
      </c>
      <c r="L84" s="235" t="s">
        <v>2290</v>
      </c>
      <c r="M84" s="308">
        <v>30840000</v>
      </c>
      <c r="N84" s="235">
        <v>2199</v>
      </c>
      <c r="O84" s="235" t="s">
        <v>77</v>
      </c>
      <c r="P84" s="235" t="s">
        <v>2144</v>
      </c>
      <c r="Q84" s="235" t="s">
        <v>71</v>
      </c>
      <c r="R84" s="235">
        <v>9</v>
      </c>
      <c r="S84" s="309">
        <v>6</v>
      </c>
      <c r="T84" s="238">
        <v>6</v>
      </c>
      <c r="U84" s="238">
        <v>6</v>
      </c>
      <c r="V84" s="235" t="s">
        <v>1614</v>
      </c>
      <c r="W84" s="238" t="str">
        <f t="shared" si="30"/>
        <v>현대자동차스타리아2.2 디젤 투어러 2WD 9인승 모던30840000</v>
      </c>
      <c r="X84" s="310">
        <f t="shared" si="31"/>
        <v>3858</v>
      </c>
      <c r="Y84" s="238">
        <v>6</v>
      </c>
      <c r="Z84" s="238">
        <v>6</v>
      </c>
      <c r="AA84" s="306" t="s">
        <v>1015</v>
      </c>
      <c r="AB84" s="235" t="s">
        <v>2298</v>
      </c>
      <c r="AC84" s="235"/>
      <c r="AD84" s="235" t="s">
        <v>1704</v>
      </c>
      <c r="AE84" s="235" t="s">
        <v>1699</v>
      </c>
      <c r="AF84" s="236"/>
      <c r="AG84" s="237"/>
      <c r="AH84" s="236"/>
      <c r="AI84" s="236"/>
      <c r="AJ84" s="237"/>
      <c r="AK84" s="236">
        <v>26</v>
      </c>
      <c r="AL84" s="236"/>
      <c r="AM84" s="236" t="s">
        <v>94</v>
      </c>
      <c r="AN84" s="348"/>
      <c r="AO84" s="348"/>
      <c r="AP84" s="348"/>
      <c r="AQ84" s="291" t="str">
        <f>IFERROR(VLOOKUP(BG84,#REF!,1,0),"")</f>
        <v/>
      </c>
      <c r="AS84" s="236" t="s">
        <v>147</v>
      </c>
      <c r="AT84" s="291" t="s">
        <v>2299</v>
      </c>
      <c r="BD84" s="191" t="str">
        <f t="shared" si="27"/>
        <v>스타리아2.2 디젤 투어러 2WD 9인승 모던</v>
      </c>
      <c r="BE84" s="238" t="str">
        <f t="shared" si="29"/>
        <v>0011</v>
      </c>
      <c r="BF84" s="306" t="s">
        <v>1015</v>
      </c>
      <c r="BG84" s="191" t="str">
        <f t="shared" si="28"/>
        <v>0011-0083</v>
      </c>
    </row>
    <row r="85" spans="1:59">
      <c r="A85" s="304">
        <v>3859</v>
      </c>
      <c r="B85" s="305">
        <v>3859</v>
      </c>
      <c r="C85" s="238" t="str">
        <f t="shared" si="32"/>
        <v>0005-0011</v>
      </c>
      <c r="D85" s="238" t="str">
        <f t="shared" si="33"/>
        <v>0005-0011-0012</v>
      </c>
      <c r="E85" s="306" t="s">
        <v>1014</v>
      </c>
      <c r="F85" s="238" t="str">
        <f>TEXT(VLOOKUP(J85,'1'!$I$43:$J$79,2,0),"0000")</f>
        <v>0005</v>
      </c>
      <c r="G85" s="238" t="str">
        <f t="shared" si="34"/>
        <v>0011</v>
      </c>
      <c r="H85" s="307">
        <f t="shared" si="35"/>
        <v>12</v>
      </c>
      <c r="I85" s="306" t="s">
        <v>1014</v>
      </c>
      <c r="J85" s="235" t="s">
        <v>290</v>
      </c>
      <c r="K85" s="235" t="s">
        <v>2287</v>
      </c>
      <c r="L85" s="235" t="s">
        <v>2291</v>
      </c>
      <c r="M85" s="308">
        <v>36610000</v>
      </c>
      <c r="N85" s="235">
        <v>2199</v>
      </c>
      <c r="O85" s="235" t="s">
        <v>77</v>
      </c>
      <c r="P85" s="235" t="s">
        <v>2144</v>
      </c>
      <c r="Q85" s="235" t="s">
        <v>71</v>
      </c>
      <c r="R85" s="235">
        <v>9</v>
      </c>
      <c r="S85" s="309">
        <v>8</v>
      </c>
      <c r="T85" s="238">
        <v>6</v>
      </c>
      <c r="U85" s="238">
        <v>6</v>
      </c>
      <c r="V85" s="235" t="s">
        <v>1614</v>
      </c>
      <c r="W85" s="238" t="str">
        <f t="shared" si="30"/>
        <v>현대자동차스타리아2.2 디젤 라운지  2WD 9인승 프레스티지36610000</v>
      </c>
      <c r="X85" s="310">
        <f t="shared" si="31"/>
        <v>3859</v>
      </c>
      <c r="Y85" s="238">
        <v>6</v>
      </c>
      <c r="Z85" s="238">
        <v>6</v>
      </c>
      <c r="AA85" s="306" t="s">
        <v>1014</v>
      </c>
      <c r="AB85" s="235" t="s">
        <v>2298</v>
      </c>
      <c r="AC85" s="235"/>
      <c r="AD85" s="235" t="s">
        <v>1704</v>
      </c>
      <c r="AE85" s="235" t="s">
        <v>1699</v>
      </c>
      <c r="AF85" s="236"/>
      <c r="AG85" s="237"/>
      <c r="AH85" s="236"/>
      <c r="AI85" s="236"/>
      <c r="AJ85" s="237"/>
      <c r="AK85" s="236">
        <v>26</v>
      </c>
      <c r="AL85" s="236"/>
      <c r="AM85" s="236" t="s">
        <v>2430</v>
      </c>
      <c r="AN85" s="348"/>
      <c r="AO85" s="348"/>
      <c r="AP85" s="348"/>
      <c r="AQ85" s="291" t="str">
        <f>IFERROR(VLOOKUP(BG85,#REF!,1,0),"")</f>
        <v/>
      </c>
      <c r="AS85" s="236" t="s">
        <v>2432</v>
      </c>
      <c r="AT85" s="291" t="s">
        <v>2299</v>
      </c>
      <c r="BD85" s="191" t="str">
        <f t="shared" si="27"/>
        <v>스타리아2.2 디젤 라운지  2WD 9인승 프레스티지</v>
      </c>
      <c r="BE85" s="238" t="str">
        <f t="shared" si="29"/>
        <v>0011</v>
      </c>
      <c r="BF85" s="306" t="s">
        <v>1014</v>
      </c>
      <c r="BG85" s="191" t="str">
        <f t="shared" si="28"/>
        <v>0011-0084</v>
      </c>
    </row>
    <row r="86" spans="1:59">
      <c r="A86" s="304">
        <v>3860</v>
      </c>
      <c r="B86" s="305">
        <v>3860</v>
      </c>
      <c r="C86" s="238" t="str">
        <f t="shared" si="32"/>
        <v>0005-0011</v>
      </c>
      <c r="D86" s="238" t="str">
        <f t="shared" si="33"/>
        <v>0005-0011-0013</v>
      </c>
      <c r="E86" s="306" t="s">
        <v>1013</v>
      </c>
      <c r="F86" s="238" t="str">
        <f>TEXT(VLOOKUP(J86,'1'!$I$43:$J$79,2,0),"0000")</f>
        <v>0005</v>
      </c>
      <c r="G86" s="238" t="str">
        <f t="shared" si="34"/>
        <v>0011</v>
      </c>
      <c r="H86" s="307">
        <f t="shared" si="35"/>
        <v>13</v>
      </c>
      <c r="I86" s="306" t="s">
        <v>1013</v>
      </c>
      <c r="J86" s="235" t="s">
        <v>290</v>
      </c>
      <c r="K86" s="235" t="s">
        <v>2287</v>
      </c>
      <c r="L86" s="235" t="s">
        <v>2292</v>
      </c>
      <c r="M86" s="308">
        <v>40480000</v>
      </c>
      <c r="N86" s="235">
        <v>2199</v>
      </c>
      <c r="O86" s="235" t="s">
        <v>77</v>
      </c>
      <c r="P86" s="235" t="s">
        <v>2144</v>
      </c>
      <c r="Q86" s="235" t="s">
        <v>71</v>
      </c>
      <c r="R86" s="235">
        <v>9</v>
      </c>
      <c r="S86" s="309">
        <v>8</v>
      </c>
      <c r="T86" s="238">
        <v>6</v>
      </c>
      <c r="U86" s="238">
        <v>6</v>
      </c>
      <c r="V86" s="235" t="s">
        <v>1614</v>
      </c>
      <c r="W86" s="238" t="str">
        <f t="shared" si="30"/>
        <v>현대자동차스타리아2.2 디젤 라운지  2WD 9인승 인스퍼레이션40480000</v>
      </c>
      <c r="X86" s="310">
        <f t="shared" si="31"/>
        <v>3860</v>
      </c>
      <c r="Y86" s="238">
        <v>6</v>
      </c>
      <c r="Z86" s="238">
        <v>6</v>
      </c>
      <c r="AA86" s="306" t="s">
        <v>1013</v>
      </c>
      <c r="AB86" s="235" t="s">
        <v>2298</v>
      </c>
      <c r="AC86" s="235"/>
      <c r="AD86" s="235" t="s">
        <v>1704</v>
      </c>
      <c r="AE86" s="235" t="s">
        <v>1699</v>
      </c>
      <c r="AF86" s="236"/>
      <c r="AG86" s="237"/>
      <c r="AH86" s="236"/>
      <c r="AI86" s="236"/>
      <c r="AJ86" s="237"/>
      <c r="AK86" s="236">
        <v>26</v>
      </c>
      <c r="AL86" s="236"/>
      <c r="AM86" s="236" t="s">
        <v>2430</v>
      </c>
      <c r="AN86" s="348"/>
      <c r="AO86" s="348"/>
      <c r="AP86" s="348"/>
      <c r="AQ86" s="291" t="str">
        <f>IFERROR(VLOOKUP(BG86,#REF!,1,0),"")</f>
        <v/>
      </c>
      <c r="AS86" s="236" t="s">
        <v>2432</v>
      </c>
      <c r="AT86" s="291" t="s">
        <v>2299</v>
      </c>
      <c r="BD86" s="191" t="str">
        <f t="shared" si="27"/>
        <v>스타리아2.2 디젤 라운지  2WD 9인승 인스퍼레이션</v>
      </c>
      <c r="BE86" s="238" t="str">
        <f t="shared" si="29"/>
        <v>0011</v>
      </c>
      <c r="BF86" s="306" t="s">
        <v>1013</v>
      </c>
      <c r="BG86" s="191" t="str">
        <f t="shared" si="28"/>
        <v>0011-0085</v>
      </c>
    </row>
    <row r="87" spans="1:59">
      <c r="A87" s="304">
        <v>3861</v>
      </c>
      <c r="B87" s="305">
        <v>3861</v>
      </c>
      <c r="C87" s="238" t="str">
        <f t="shared" si="32"/>
        <v>0005-0011</v>
      </c>
      <c r="D87" s="238" t="str">
        <f t="shared" si="33"/>
        <v>0005-0011-0014</v>
      </c>
      <c r="E87" s="306" t="s">
        <v>1012</v>
      </c>
      <c r="F87" s="238" t="str">
        <f>TEXT(VLOOKUP(J87,'1'!$I$43:$J$79,2,0),"0000")</f>
        <v>0005</v>
      </c>
      <c r="G87" s="238" t="str">
        <f t="shared" si="34"/>
        <v>0011</v>
      </c>
      <c r="H87" s="307">
        <f t="shared" si="35"/>
        <v>14</v>
      </c>
      <c r="I87" s="306" t="s">
        <v>1012</v>
      </c>
      <c r="J87" s="235" t="s">
        <v>290</v>
      </c>
      <c r="K87" s="235" t="s">
        <v>2287</v>
      </c>
      <c r="L87" s="235" t="s">
        <v>2293</v>
      </c>
      <c r="M87" s="308">
        <v>41350000</v>
      </c>
      <c r="N87" s="235">
        <v>2199</v>
      </c>
      <c r="O87" s="235" t="s">
        <v>77</v>
      </c>
      <c r="P87" s="235" t="s">
        <v>2144</v>
      </c>
      <c r="Q87" s="235" t="s">
        <v>71</v>
      </c>
      <c r="R87" s="235">
        <v>7</v>
      </c>
      <c r="S87" s="309">
        <v>8</v>
      </c>
      <c r="T87" s="238">
        <v>6</v>
      </c>
      <c r="U87" s="238">
        <v>6</v>
      </c>
      <c r="V87" s="235" t="s">
        <v>1614</v>
      </c>
      <c r="W87" s="238" t="str">
        <f t="shared" si="30"/>
        <v>현대자동차스타리아2.2 디젤 라운지  2WD 7인승 인스퍼레이션41350000</v>
      </c>
      <c r="X87" s="310">
        <f t="shared" si="31"/>
        <v>3861</v>
      </c>
      <c r="Y87" s="238">
        <v>6</v>
      </c>
      <c r="Z87" s="238">
        <v>6</v>
      </c>
      <c r="AA87" s="306" t="s">
        <v>1012</v>
      </c>
      <c r="AB87" s="235" t="s">
        <v>2298</v>
      </c>
      <c r="AC87" s="235"/>
      <c r="AD87" s="235" t="s">
        <v>1704</v>
      </c>
      <c r="AE87" s="235" t="s">
        <v>1699</v>
      </c>
      <c r="AF87" s="236"/>
      <c r="AG87" s="237"/>
      <c r="AH87" s="236"/>
      <c r="AI87" s="236"/>
      <c r="AJ87" s="237"/>
      <c r="AK87" s="236">
        <v>26</v>
      </c>
      <c r="AL87" s="236"/>
      <c r="AM87" s="236" t="s">
        <v>2430</v>
      </c>
      <c r="AN87" s="348"/>
      <c r="AO87" s="348"/>
      <c r="AP87" s="348"/>
      <c r="AQ87" s="291" t="str">
        <f>IFERROR(VLOOKUP(BG87,#REF!,1,0),"")</f>
        <v/>
      </c>
      <c r="AS87" s="236" t="s">
        <v>2432</v>
      </c>
      <c r="AT87" s="291" t="s">
        <v>2299</v>
      </c>
      <c r="BD87" s="191" t="str">
        <f t="shared" si="27"/>
        <v>스타리아2.2 디젤 라운지  2WD 7인승 인스퍼레이션</v>
      </c>
      <c r="BE87" s="238" t="str">
        <f t="shared" si="29"/>
        <v>0011</v>
      </c>
      <c r="BF87" s="306" t="s">
        <v>1012</v>
      </c>
      <c r="BG87" s="191" t="str">
        <f t="shared" si="28"/>
        <v>0011-0086</v>
      </c>
    </row>
    <row r="88" spans="1:59">
      <c r="A88" s="304">
        <v>3862</v>
      </c>
      <c r="B88" s="305">
        <v>3862</v>
      </c>
      <c r="C88" s="238" t="str">
        <f t="shared" si="32"/>
        <v>0005-0011</v>
      </c>
      <c r="D88" s="238" t="str">
        <f t="shared" si="33"/>
        <v>0005-0011-0015</v>
      </c>
      <c r="E88" s="306" t="s">
        <v>1011</v>
      </c>
      <c r="F88" s="238" t="str">
        <f>TEXT(VLOOKUP(J88,'1'!$I$43:$J$79,2,0),"0000")</f>
        <v>0005</v>
      </c>
      <c r="G88" s="238" t="str">
        <f t="shared" si="34"/>
        <v>0011</v>
      </c>
      <c r="H88" s="307">
        <f t="shared" si="35"/>
        <v>15</v>
      </c>
      <c r="I88" s="306" t="s">
        <v>1011</v>
      </c>
      <c r="J88" s="235" t="s">
        <v>290</v>
      </c>
      <c r="K88" s="235" t="s">
        <v>2287</v>
      </c>
      <c r="L88" s="235" t="s">
        <v>2294</v>
      </c>
      <c r="M88" s="308">
        <v>25160000</v>
      </c>
      <c r="N88" s="235">
        <v>2199</v>
      </c>
      <c r="O88" s="235" t="s">
        <v>77</v>
      </c>
      <c r="P88" s="235" t="s">
        <v>2301</v>
      </c>
      <c r="Q88" s="235" t="s">
        <v>71</v>
      </c>
      <c r="R88" s="235">
        <v>3</v>
      </c>
      <c r="S88" s="309">
        <v>10</v>
      </c>
      <c r="T88" s="238">
        <v>6</v>
      </c>
      <c r="U88" s="238">
        <v>6</v>
      </c>
      <c r="V88" s="235" t="s">
        <v>2282</v>
      </c>
      <c r="W88" s="238" t="str">
        <f t="shared" si="30"/>
        <v>현대자동차스타리아2.2 디젤 카고 2WD 3인승 스마트25160000</v>
      </c>
      <c r="X88" s="310">
        <f t="shared" si="31"/>
        <v>3862</v>
      </c>
      <c r="Y88" s="238">
        <v>6</v>
      </c>
      <c r="Z88" s="238">
        <v>6</v>
      </c>
      <c r="AA88" s="306" t="s">
        <v>1011</v>
      </c>
      <c r="AB88" s="235" t="s">
        <v>2301</v>
      </c>
      <c r="AC88" s="235"/>
      <c r="AD88" s="235" t="s">
        <v>1704</v>
      </c>
      <c r="AE88" s="235" t="s">
        <v>1699</v>
      </c>
      <c r="AF88" s="236"/>
      <c r="AG88" s="237"/>
      <c r="AH88" s="236"/>
      <c r="AI88" s="236"/>
      <c r="AJ88" s="237"/>
      <c r="AK88" s="236">
        <v>26</v>
      </c>
      <c r="AL88" s="236"/>
      <c r="AM88" s="236" t="s">
        <v>2423</v>
      </c>
      <c r="AN88" s="348"/>
      <c r="AO88" s="348"/>
      <c r="AP88" s="348"/>
      <c r="AQ88" s="291" t="str">
        <f>IFERROR(VLOOKUP(BG88,#REF!,1,0),"")</f>
        <v/>
      </c>
      <c r="AS88" s="236" t="s">
        <v>2425</v>
      </c>
      <c r="AT88" s="291" t="s">
        <v>2299</v>
      </c>
      <c r="BD88" s="191" t="str">
        <f t="shared" si="27"/>
        <v>스타리아2.2 디젤 카고 2WD 3인승 스마트</v>
      </c>
      <c r="BE88" s="238" t="str">
        <f t="shared" si="29"/>
        <v>0011</v>
      </c>
      <c r="BF88" s="306" t="s">
        <v>1011</v>
      </c>
      <c r="BG88" s="191" t="str">
        <f t="shared" si="28"/>
        <v>0011-0087</v>
      </c>
    </row>
    <row r="89" spans="1:59">
      <c r="A89" s="304">
        <v>3863</v>
      </c>
      <c r="B89" s="305">
        <v>3863</v>
      </c>
      <c r="C89" s="238" t="str">
        <f t="shared" si="32"/>
        <v>0005-0011</v>
      </c>
      <c r="D89" s="238" t="str">
        <f t="shared" si="33"/>
        <v>0005-0011-0016</v>
      </c>
      <c r="E89" s="306" t="s">
        <v>1010</v>
      </c>
      <c r="F89" s="238" t="str">
        <f>TEXT(VLOOKUP(J89,'1'!$I$43:$J$79,2,0),"0000")</f>
        <v>0005</v>
      </c>
      <c r="G89" s="238" t="str">
        <f t="shared" si="34"/>
        <v>0011</v>
      </c>
      <c r="H89" s="307">
        <f t="shared" si="35"/>
        <v>16</v>
      </c>
      <c r="I89" s="306" t="s">
        <v>1010</v>
      </c>
      <c r="J89" s="235" t="s">
        <v>290</v>
      </c>
      <c r="K89" s="235" t="s">
        <v>2287</v>
      </c>
      <c r="L89" s="235" t="s">
        <v>2296</v>
      </c>
      <c r="M89" s="308">
        <v>28720000</v>
      </c>
      <c r="N89" s="235">
        <v>2199</v>
      </c>
      <c r="O89" s="235" t="s">
        <v>77</v>
      </c>
      <c r="P89" s="235" t="s">
        <v>2301</v>
      </c>
      <c r="Q89" s="235" t="s">
        <v>71</v>
      </c>
      <c r="R89" s="235">
        <v>3</v>
      </c>
      <c r="S89" s="309">
        <v>10</v>
      </c>
      <c r="T89" s="238">
        <v>6</v>
      </c>
      <c r="U89" s="238">
        <v>6</v>
      </c>
      <c r="V89" s="235" t="s">
        <v>2282</v>
      </c>
      <c r="W89" s="238" t="str">
        <f t="shared" si="30"/>
        <v>현대자동차스타리아2.2 디젤 카고 2WD 3인승 모던28720000</v>
      </c>
      <c r="X89" s="310">
        <f t="shared" si="31"/>
        <v>3863</v>
      </c>
      <c r="Y89" s="238">
        <v>6</v>
      </c>
      <c r="Z89" s="238">
        <v>6</v>
      </c>
      <c r="AA89" s="306" t="s">
        <v>1010</v>
      </c>
      <c r="AB89" s="235" t="s">
        <v>2301</v>
      </c>
      <c r="AC89" s="235"/>
      <c r="AD89" s="235" t="s">
        <v>1704</v>
      </c>
      <c r="AE89" s="235" t="s">
        <v>1699</v>
      </c>
      <c r="AF89" s="236"/>
      <c r="AG89" s="237"/>
      <c r="AH89" s="236"/>
      <c r="AI89" s="236"/>
      <c r="AJ89" s="237"/>
      <c r="AK89" s="236">
        <v>26</v>
      </c>
      <c r="AL89" s="236"/>
      <c r="AM89" s="236" t="s">
        <v>2423</v>
      </c>
      <c r="AN89" s="348"/>
      <c r="AO89" s="348"/>
      <c r="AP89" s="348"/>
      <c r="AQ89" s="291" t="str">
        <f>IFERROR(VLOOKUP(BG89,#REF!,1,0),"")</f>
        <v/>
      </c>
      <c r="AS89" s="236" t="s">
        <v>2425</v>
      </c>
      <c r="AT89" s="291" t="s">
        <v>2299</v>
      </c>
      <c r="BD89" s="191" t="str">
        <f t="shared" si="27"/>
        <v>스타리아2.2 디젤 카고 2WD 3인승 모던</v>
      </c>
      <c r="BE89" s="238" t="str">
        <f t="shared" si="29"/>
        <v>0011</v>
      </c>
      <c r="BF89" s="306" t="s">
        <v>1010</v>
      </c>
      <c r="BG89" s="191" t="str">
        <f t="shared" si="28"/>
        <v>0011-0088</v>
      </c>
    </row>
    <row r="90" spans="1:59">
      <c r="A90" s="304">
        <v>3864</v>
      </c>
      <c r="B90" s="305">
        <v>3864</v>
      </c>
      <c r="C90" s="238" t="str">
        <f t="shared" si="32"/>
        <v>0005-0011</v>
      </c>
      <c r="D90" s="238" t="str">
        <f t="shared" si="33"/>
        <v>0005-0011-0017</v>
      </c>
      <c r="E90" s="306" t="s">
        <v>1009</v>
      </c>
      <c r="F90" s="238" t="str">
        <f>TEXT(VLOOKUP(J90,'1'!$I$43:$J$79,2,0),"0000")</f>
        <v>0005</v>
      </c>
      <c r="G90" s="238" t="str">
        <f t="shared" si="34"/>
        <v>0011</v>
      </c>
      <c r="H90" s="307">
        <f t="shared" si="35"/>
        <v>17</v>
      </c>
      <c r="I90" s="306" t="s">
        <v>1009</v>
      </c>
      <c r="J90" s="235" t="s">
        <v>290</v>
      </c>
      <c r="K90" s="235" t="s">
        <v>2287</v>
      </c>
      <c r="L90" s="235" t="s">
        <v>2295</v>
      </c>
      <c r="M90" s="308">
        <v>27950000</v>
      </c>
      <c r="N90" s="235">
        <v>2199</v>
      </c>
      <c r="O90" s="235" t="s">
        <v>77</v>
      </c>
      <c r="P90" s="235" t="s">
        <v>2301</v>
      </c>
      <c r="Q90" s="235" t="s">
        <v>71</v>
      </c>
      <c r="R90" s="235">
        <v>5</v>
      </c>
      <c r="S90" s="309">
        <v>10</v>
      </c>
      <c r="T90" s="238">
        <v>6</v>
      </c>
      <c r="U90" s="238">
        <v>6</v>
      </c>
      <c r="V90" s="235" t="s">
        <v>2282</v>
      </c>
      <c r="W90" s="238" t="str">
        <f t="shared" si="30"/>
        <v>현대자동차스타리아2.2 디젤 카고 2WD 5인승 스마트27950000</v>
      </c>
      <c r="X90" s="310">
        <f t="shared" si="31"/>
        <v>3864</v>
      </c>
      <c r="Y90" s="238">
        <v>6</v>
      </c>
      <c r="Z90" s="238">
        <v>6</v>
      </c>
      <c r="AA90" s="306" t="s">
        <v>1009</v>
      </c>
      <c r="AB90" s="235" t="s">
        <v>2301</v>
      </c>
      <c r="AC90" s="235"/>
      <c r="AD90" s="235" t="s">
        <v>1704</v>
      </c>
      <c r="AE90" s="235" t="s">
        <v>1699</v>
      </c>
      <c r="AF90" s="236"/>
      <c r="AG90" s="237"/>
      <c r="AH90" s="236"/>
      <c r="AI90" s="236"/>
      <c r="AJ90" s="237"/>
      <c r="AK90" s="236">
        <v>26</v>
      </c>
      <c r="AL90" s="236"/>
      <c r="AM90" s="236" t="s">
        <v>2423</v>
      </c>
      <c r="AN90" s="348"/>
      <c r="AO90" s="348"/>
      <c r="AP90" s="348"/>
      <c r="AQ90" s="291" t="str">
        <f>IFERROR(VLOOKUP(BG90,#REF!,1,0),"")</f>
        <v/>
      </c>
      <c r="AS90" s="236" t="s">
        <v>2425</v>
      </c>
      <c r="AT90" s="291" t="s">
        <v>2299</v>
      </c>
      <c r="BD90" s="191" t="str">
        <f t="shared" si="27"/>
        <v>스타리아2.2 디젤 카고 2WD 5인승 스마트</v>
      </c>
      <c r="BE90" s="238" t="str">
        <f t="shared" si="29"/>
        <v>0011</v>
      </c>
      <c r="BF90" s="306" t="s">
        <v>1009</v>
      </c>
      <c r="BG90" s="191" t="str">
        <f t="shared" si="28"/>
        <v>0011-0089</v>
      </c>
    </row>
    <row r="91" spans="1:59">
      <c r="A91" s="304">
        <v>3865</v>
      </c>
      <c r="B91" s="305">
        <v>3865</v>
      </c>
      <c r="C91" s="238" t="str">
        <f t="shared" si="32"/>
        <v>0005-0011</v>
      </c>
      <c r="D91" s="238" t="str">
        <f t="shared" si="33"/>
        <v>0005-0011-0018</v>
      </c>
      <c r="E91" s="306" t="s">
        <v>1008</v>
      </c>
      <c r="F91" s="238" t="str">
        <f>TEXT(VLOOKUP(J91,'1'!$I$43:$J$79,2,0),"0000")</f>
        <v>0005</v>
      </c>
      <c r="G91" s="238" t="str">
        <f t="shared" si="34"/>
        <v>0011</v>
      </c>
      <c r="H91" s="307">
        <f t="shared" si="35"/>
        <v>18</v>
      </c>
      <c r="I91" s="306" t="s">
        <v>1008</v>
      </c>
      <c r="J91" s="235" t="s">
        <v>290</v>
      </c>
      <c r="K91" s="235" t="s">
        <v>2287</v>
      </c>
      <c r="L91" s="235" t="s">
        <v>2297</v>
      </c>
      <c r="M91" s="308">
        <v>29520000</v>
      </c>
      <c r="N91" s="235">
        <v>2199</v>
      </c>
      <c r="O91" s="235" t="s">
        <v>77</v>
      </c>
      <c r="P91" s="235" t="s">
        <v>2301</v>
      </c>
      <c r="Q91" s="235" t="s">
        <v>71</v>
      </c>
      <c r="R91" s="235">
        <v>5</v>
      </c>
      <c r="S91" s="309">
        <v>10</v>
      </c>
      <c r="T91" s="238">
        <v>6</v>
      </c>
      <c r="U91" s="238">
        <v>6</v>
      </c>
      <c r="V91" s="235" t="s">
        <v>2282</v>
      </c>
      <c r="W91" s="238" t="str">
        <f t="shared" si="30"/>
        <v>현대자동차스타리아2.2 디젤 카고 2WD 5인승 모던29520000</v>
      </c>
      <c r="X91" s="310">
        <f t="shared" si="31"/>
        <v>3865</v>
      </c>
      <c r="Y91" s="238">
        <v>6</v>
      </c>
      <c r="Z91" s="238">
        <v>6</v>
      </c>
      <c r="AA91" s="306" t="s">
        <v>1008</v>
      </c>
      <c r="AB91" s="235" t="s">
        <v>2301</v>
      </c>
      <c r="AC91" s="235"/>
      <c r="AD91" s="235" t="s">
        <v>1704</v>
      </c>
      <c r="AE91" s="235" t="s">
        <v>1699</v>
      </c>
      <c r="AF91" s="236"/>
      <c r="AG91" s="237"/>
      <c r="AH91" s="236"/>
      <c r="AI91" s="236"/>
      <c r="AJ91" s="237"/>
      <c r="AK91" s="236">
        <v>26</v>
      </c>
      <c r="AL91" s="236"/>
      <c r="AM91" s="236" t="s">
        <v>2423</v>
      </c>
      <c r="AN91" s="348"/>
      <c r="AO91" s="348"/>
      <c r="AP91" s="348"/>
      <c r="AQ91" s="291" t="str">
        <f>IFERROR(VLOOKUP(BG91,#REF!,1,0),"")</f>
        <v/>
      </c>
      <c r="AS91" s="236" t="s">
        <v>2425</v>
      </c>
      <c r="AT91" s="291" t="s">
        <v>2299</v>
      </c>
      <c r="BD91" s="191" t="str">
        <f t="shared" si="27"/>
        <v>스타리아2.2 디젤 카고 2WD 5인승 모던</v>
      </c>
      <c r="BE91" s="238" t="str">
        <f t="shared" si="29"/>
        <v>0011</v>
      </c>
      <c r="BF91" s="306" t="s">
        <v>1008</v>
      </c>
      <c r="BG91" s="191" t="str">
        <f t="shared" si="28"/>
        <v>0011-0090</v>
      </c>
    </row>
    <row r="92" spans="1:59">
      <c r="A92" s="304">
        <v>3866</v>
      </c>
      <c r="B92" s="305">
        <v>3866</v>
      </c>
      <c r="C92" s="238" t="str">
        <f t="shared" si="32"/>
        <v>0005-0012</v>
      </c>
      <c r="D92" s="238" t="str">
        <f t="shared" si="33"/>
        <v>0005-0012-0001</v>
      </c>
      <c r="E92" s="306" t="s">
        <v>1007</v>
      </c>
      <c r="F92" s="238" t="str">
        <f>TEXT(VLOOKUP(J92,'1'!$I$43:$J$79,2,0),"0000")</f>
        <v>0005</v>
      </c>
      <c r="G92" s="238" t="str">
        <f t="shared" si="34"/>
        <v>0012</v>
      </c>
      <c r="H92" s="307">
        <f t="shared" si="35"/>
        <v>1</v>
      </c>
      <c r="I92" s="306" t="s">
        <v>1007</v>
      </c>
      <c r="J92" s="235" t="s">
        <v>290</v>
      </c>
      <c r="K92" s="235" t="s">
        <v>2013</v>
      </c>
      <c r="L92" s="235" t="s">
        <v>16316</v>
      </c>
      <c r="M92" s="308">
        <v>32940000</v>
      </c>
      <c r="N92" s="235">
        <v>2497</v>
      </c>
      <c r="O92" s="235" t="s">
        <v>76</v>
      </c>
      <c r="P92" s="235" t="s">
        <v>72</v>
      </c>
      <c r="Q92" s="235" t="s">
        <v>71</v>
      </c>
      <c r="R92" s="235">
        <v>5</v>
      </c>
      <c r="S92" s="309">
        <v>1</v>
      </c>
      <c r="T92" s="238">
        <v>6</v>
      </c>
      <c r="U92" s="238">
        <v>6</v>
      </c>
      <c r="V92" s="235" t="s">
        <v>70</v>
      </c>
      <c r="W92" s="238" t="str">
        <f t="shared" si="30"/>
        <v>현대자동차그랜저디올뉴 2.5 2WD32940000</v>
      </c>
      <c r="X92" s="310">
        <f t="shared" si="31"/>
        <v>3866</v>
      </c>
      <c r="Y92" s="238">
        <v>6</v>
      </c>
      <c r="Z92" s="238">
        <v>6</v>
      </c>
      <c r="AA92" s="306" t="s">
        <v>1007</v>
      </c>
      <c r="AB92" s="235" t="s">
        <v>72</v>
      </c>
      <c r="AC92" s="235"/>
      <c r="AD92" s="235" t="s">
        <v>1701</v>
      </c>
      <c r="AE92" s="235" t="s">
        <v>1699</v>
      </c>
      <c r="AF92" s="236"/>
      <c r="AG92" s="237"/>
      <c r="AH92" s="236"/>
      <c r="AI92" s="236"/>
      <c r="AJ92" s="237"/>
      <c r="AK92" s="236">
        <v>26</v>
      </c>
      <c r="AL92" s="236"/>
      <c r="AM92" s="236" t="s">
        <v>2390</v>
      </c>
      <c r="AN92" s="348"/>
      <c r="AO92" s="348"/>
      <c r="AP92" s="348"/>
      <c r="AQ92" s="291" t="str">
        <f>IFERROR(VLOOKUP(BG92,#REF!,1,0),"")</f>
        <v/>
      </c>
      <c r="AS92" s="236" t="s">
        <v>2390</v>
      </c>
      <c r="BD92" s="191" t="str">
        <f t="shared" si="27"/>
        <v>그랜저디올뉴 2.5 2WD</v>
      </c>
      <c r="BE92" s="238" t="str">
        <f t="shared" si="29"/>
        <v>0012</v>
      </c>
      <c r="BF92" s="306" t="s">
        <v>1007</v>
      </c>
      <c r="BG92" s="191" t="str">
        <f t="shared" si="28"/>
        <v>0012-0091</v>
      </c>
    </row>
    <row r="93" spans="1:59">
      <c r="A93" s="304">
        <v>3867</v>
      </c>
      <c r="B93" s="305">
        <v>3867</v>
      </c>
      <c r="C93" s="238" t="str">
        <f t="shared" si="32"/>
        <v>0005-0012</v>
      </c>
      <c r="D93" s="238" t="str">
        <f t="shared" si="33"/>
        <v>0005-0012-0002</v>
      </c>
      <c r="E93" s="306" t="s">
        <v>1006</v>
      </c>
      <c r="F93" s="238" t="str">
        <f>TEXT(VLOOKUP(J93,'1'!$I$43:$J$79,2,0),"0000")</f>
        <v>0005</v>
      </c>
      <c r="G93" s="238" t="str">
        <f t="shared" si="34"/>
        <v>0012</v>
      </c>
      <c r="H93" s="307">
        <f t="shared" si="35"/>
        <v>2</v>
      </c>
      <c r="I93" s="306" t="s">
        <v>1006</v>
      </c>
      <c r="J93" s="235" t="s">
        <v>290</v>
      </c>
      <c r="K93" s="235" t="s">
        <v>2013</v>
      </c>
      <c r="L93" s="235" t="s">
        <v>16317</v>
      </c>
      <c r="M93" s="308">
        <v>32940000</v>
      </c>
      <c r="N93" s="235">
        <v>3470</v>
      </c>
      <c r="O93" s="235" t="s">
        <v>76</v>
      </c>
      <c r="P93" s="235" t="s">
        <v>72</v>
      </c>
      <c r="Q93" s="235" t="s">
        <v>71</v>
      </c>
      <c r="R93" s="235">
        <v>5</v>
      </c>
      <c r="S93" s="309">
        <v>4</v>
      </c>
      <c r="T93" s="238">
        <v>6</v>
      </c>
      <c r="U93" s="238">
        <v>6</v>
      </c>
      <c r="V93" s="235" t="s">
        <v>70</v>
      </c>
      <c r="W93" s="238" t="str">
        <f t="shared" si="30"/>
        <v>현대자동차그랜저디올뉴 3.5 2WD32940000</v>
      </c>
      <c r="X93" s="310">
        <f t="shared" si="31"/>
        <v>3867</v>
      </c>
      <c r="Y93" s="238">
        <v>6</v>
      </c>
      <c r="Z93" s="238">
        <v>6</v>
      </c>
      <c r="AA93" s="306" t="s">
        <v>1006</v>
      </c>
      <c r="AB93" s="235" t="s">
        <v>72</v>
      </c>
      <c r="AC93" s="235"/>
      <c r="AD93" s="235" t="s">
        <v>1701</v>
      </c>
      <c r="AE93" s="235" t="s">
        <v>1699</v>
      </c>
      <c r="AF93" s="236"/>
      <c r="AG93" s="237"/>
      <c r="AH93" s="236"/>
      <c r="AI93" s="236"/>
      <c r="AJ93" s="237"/>
      <c r="AK93" s="236">
        <v>26</v>
      </c>
      <c r="AL93" s="236"/>
      <c r="AM93" s="236" t="s">
        <v>2390</v>
      </c>
      <c r="AN93" s="348"/>
      <c r="AO93" s="348"/>
      <c r="AP93" s="348"/>
      <c r="AQ93" s="291" t="str">
        <f>IFERROR(VLOOKUP(BG93,#REF!,1,0),"")</f>
        <v/>
      </c>
      <c r="AS93" s="236" t="s">
        <v>2390</v>
      </c>
      <c r="BD93" s="191" t="str">
        <f t="shared" si="27"/>
        <v>그랜저디올뉴 3.5 2WD</v>
      </c>
      <c r="BE93" s="238" t="str">
        <f t="shared" si="29"/>
        <v>0012</v>
      </c>
      <c r="BF93" s="306" t="s">
        <v>1006</v>
      </c>
      <c r="BG93" s="191" t="str">
        <f t="shared" si="28"/>
        <v>0012-0092</v>
      </c>
    </row>
    <row r="94" spans="1:59">
      <c r="A94" s="304">
        <v>3868</v>
      </c>
      <c r="B94" s="305">
        <v>3868</v>
      </c>
      <c r="C94" s="238" t="str">
        <f t="shared" si="32"/>
        <v>0005-0012</v>
      </c>
      <c r="D94" s="238" t="str">
        <f t="shared" si="33"/>
        <v>0005-0012-0003</v>
      </c>
      <c r="E94" s="306" t="s">
        <v>1005</v>
      </c>
      <c r="F94" s="238" t="str">
        <f>TEXT(VLOOKUP(J94,'1'!$I$43:$J$79,2,0),"0000")</f>
        <v>0005</v>
      </c>
      <c r="G94" s="238" t="str">
        <f t="shared" si="34"/>
        <v>0012</v>
      </c>
      <c r="H94" s="307">
        <f t="shared" si="35"/>
        <v>3</v>
      </c>
      <c r="I94" s="306" t="s">
        <v>1005</v>
      </c>
      <c r="J94" s="235" t="s">
        <v>290</v>
      </c>
      <c r="K94" s="235" t="s">
        <v>2013</v>
      </c>
      <c r="L94" s="235" t="s">
        <v>16318</v>
      </c>
      <c r="M94" s="308">
        <v>36810000</v>
      </c>
      <c r="N94" s="235">
        <v>2497</v>
      </c>
      <c r="O94" s="235" t="s">
        <v>76</v>
      </c>
      <c r="P94" s="235" t="s">
        <v>72</v>
      </c>
      <c r="Q94" s="235" t="s">
        <v>71</v>
      </c>
      <c r="R94" s="235">
        <v>5</v>
      </c>
      <c r="S94" s="309">
        <v>4</v>
      </c>
      <c r="T94" s="238">
        <v>6</v>
      </c>
      <c r="U94" s="238">
        <v>6</v>
      </c>
      <c r="V94" s="235" t="s">
        <v>15961</v>
      </c>
      <c r="W94" s="238" t="str">
        <f t="shared" si="30"/>
        <v>현대자동차그랜저디올뉴 3.5 4WD36810000</v>
      </c>
      <c r="X94" s="310">
        <f t="shared" si="31"/>
        <v>3868</v>
      </c>
      <c r="Y94" s="238">
        <v>6</v>
      </c>
      <c r="Z94" s="238">
        <v>6</v>
      </c>
      <c r="AA94" s="306" t="s">
        <v>1005</v>
      </c>
      <c r="AB94" s="235" t="s">
        <v>15964</v>
      </c>
      <c r="AC94" s="235"/>
      <c r="AD94" s="235" t="s">
        <v>1701</v>
      </c>
      <c r="AE94" s="235" t="s">
        <v>1699</v>
      </c>
      <c r="AF94" s="236"/>
      <c r="AG94" s="237"/>
      <c r="AH94" s="236"/>
      <c r="AI94" s="236"/>
      <c r="AJ94" s="237"/>
      <c r="AK94" s="236">
        <v>26</v>
      </c>
      <c r="AL94" s="236"/>
      <c r="AM94" s="236" t="s">
        <v>2424</v>
      </c>
      <c r="AN94" s="348"/>
      <c r="AO94" s="348"/>
      <c r="AP94" s="348"/>
      <c r="AQ94" s="291" t="str">
        <f>IFERROR(VLOOKUP(BG94,#REF!,1,0),"")</f>
        <v/>
      </c>
      <c r="AS94" s="236" t="s">
        <v>2390</v>
      </c>
      <c r="BD94" s="191" t="str">
        <f t="shared" si="27"/>
        <v>그랜저디올뉴 3.5 4WD</v>
      </c>
      <c r="BE94" s="238" t="str">
        <f t="shared" si="29"/>
        <v>0012</v>
      </c>
      <c r="BF94" s="306" t="s">
        <v>1005</v>
      </c>
      <c r="BG94" s="191" t="str">
        <f t="shared" si="28"/>
        <v>0012-0093</v>
      </c>
    </row>
    <row r="95" spans="1:59">
      <c r="A95" s="304">
        <v>3869</v>
      </c>
      <c r="B95" s="305">
        <v>3869</v>
      </c>
      <c r="C95" s="238" t="str">
        <f t="shared" si="32"/>
        <v>0005-0013</v>
      </c>
      <c r="D95" s="238" t="str">
        <f t="shared" si="33"/>
        <v>0005-0013-0001</v>
      </c>
      <c r="E95" s="306" t="s">
        <v>1004</v>
      </c>
      <c r="F95" s="238" t="str">
        <f>TEXT(VLOOKUP(J95,'1'!$I$43:$J$79,2,0),"0000")</f>
        <v>0005</v>
      </c>
      <c r="G95" s="238" t="str">
        <f t="shared" si="34"/>
        <v>0013</v>
      </c>
      <c r="H95" s="307">
        <f t="shared" si="35"/>
        <v>1</v>
      </c>
      <c r="I95" s="306" t="s">
        <v>1004</v>
      </c>
      <c r="J95" s="235" t="s">
        <v>290</v>
      </c>
      <c r="K95" s="235" t="s">
        <v>2014</v>
      </c>
      <c r="L95" s="235" t="s">
        <v>16313</v>
      </c>
      <c r="M95" s="308">
        <v>38120000</v>
      </c>
      <c r="N95" s="235">
        <v>1598</v>
      </c>
      <c r="O95" s="235" t="s">
        <v>73</v>
      </c>
      <c r="P95" s="235" t="s">
        <v>72</v>
      </c>
      <c r="Q95" s="235" t="s">
        <v>71</v>
      </c>
      <c r="R95" s="235">
        <v>5</v>
      </c>
      <c r="S95" s="309">
        <v>2</v>
      </c>
      <c r="T95" s="238">
        <v>6</v>
      </c>
      <c r="U95" s="238">
        <v>6</v>
      </c>
      <c r="V95" s="235" t="s">
        <v>1572</v>
      </c>
      <c r="W95" s="238" t="str">
        <f t="shared" si="30"/>
        <v>현대자동차그랜저 하이브리드디올뉴 프리미엄38120000</v>
      </c>
      <c r="X95" s="310">
        <f t="shared" si="31"/>
        <v>3869</v>
      </c>
      <c r="Y95" s="238">
        <v>6</v>
      </c>
      <c r="Z95" s="238">
        <v>6</v>
      </c>
      <c r="AA95" s="306" t="s">
        <v>1004</v>
      </c>
      <c r="AB95" s="235" t="s">
        <v>15964</v>
      </c>
      <c r="AC95" s="235"/>
      <c r="AD95" s="235" t="s">
        <v>1702</v>
      </c>
      <c r="AE95" s="235" t="s">
        <v>1699</v>
      </c>
      <c r="AF95" s="236"/>
      <c r="AG95" s="237"/>
      <c r="AH95" s="236"/>
      <c r="AI95" s="236"/>
      <c r="AJ95" s="237"/>
      <c r="AK95" s="236">
        <v>26</v>
      </c>
      <c r="AL95" s="236"/>
      <c r="AM95" s="236" t="s">
        <v>2424</v>
      </c>
      <c r="AN95" s="348"/>
      <c r="AO95" s="348"/>
      <c r="AP95" s="348"/>
      <c r="AQ95" s="291" t="str">
        <f>IFERROR(VLOOKUP(BG95,#REF!,1,0),"")</f>
        <v/>
      </c>
      <c r="AS95" s="236" t="s">
        <v>2424</v>
      </c>
      <c r="AX95" s="291" t="s">
        <v>16087</v>
      </c>
      <c r="BD95" s="191" t="str">
        <f t="shared" si="27"/>
        <v>그랜저 하이브리드디올뉴 프리미엄</v>
      </c>
      <c r="BE95" s="238" t="str">
        <f t="shared" si="29"/>
        <v>0013</v>
      </c>
      <c r="BF95" s="306" t="s">
        <v>1004</v>
      </c>
      <c r="BG95" s="191" t="str">
        <f t="shared" si="28"/>
        <v>0013-0094</v>
      </c>
    </row>
    <row r="96" spans="1:59">
      <c r="A96" s="304">
        <v>3870</v>
      </c>
      <c r="B96" s="305">
        <v>3870</v>
      </c>
      <c r="C96" s="238" t="str">
        <f t="shared" si="32"/>
        <v>0005-0013</v>
      </c>
      <c r="D96" s="238" t="str">
        <f t="shared" si="33"/>
        <v>0005-0013-0002</v>
      </c>
      <c r="E96" s="306" t="s">
        <v>1003</v>
      </c>
      <c r="F96" s="238" t="str">
        <f>TEXT(VLOOKUP(J96,'1'!$I$43:$J$79,2,0),"0000")</f>
        <v>0005</v>
      </c>
      <c r="G96" s="238" t="str">
        <f t="shared" si="34"/>
        <v>0013</v>
      </c>
      <c r="H96" s="307">
        <f t="shared" si="35"/>
        <v>2</v>
      </c>
      <c r="I96" s="306" t="s">
        <v>1003</v>
      </c>
      <c r="J96" s="235" t="s">
        <v>290</v>
      </c>
      <c r="K96" s="235" t="s">
        <v>2014</v>
      </c>
      <c r="L96" s="235" t="s">
        <v>16314</v>
      </c>
      <c r="M96" s="308">
        <v>41550000</v>
      </c>
      <c r="N96" s="235">
        <v>1598</v>
      </c>
      <c r="O96" s="235" t="s">
        <v>73</v>
      </c>
      <c r="P96" s="235" t="s">
        <v>72</v>
      </c>
      <c r="Q96" s="235" t="s">
        <v>71</v>
      </c>
      <c r="R96" s="235">
        <v>5</v>
      </c>
      <c r="S96" s="309">
        <v>2</v>
      </c>
      <c r="T96" s="238">
        <v>6</v>
      </c>
      <c r="U96" s="238">
        <v>6</v>
      </c>
      <c r="V96" s="235" t="s">
        <v>1572</v>
      </c>
      <c r="W96" s="238" t="str">
        <f t="shared" si="30"/>
        <v>현대자동차그랜저 하이브리드디올뉴 익스클루시브41550000</v>
      </c>
      <c r="X96" s="310">
        <f t="shared" si="31"/>
        <v>3870</v>
      </c>
      <c r="Y96" s="238">
        <v>6</v>
      </c>
      <c r="Z96" s="238">
        <v>6</v>
      </c>
      <c r="AA96" s="306" t="s">
        <v>1003</v>
      </c>
      <c r="AB96" s="235" t="s">
        <v>1341</v>
      </c>
      <c r="AC96" s="235"/>
      <c r="AD96" s="235" t="s">
        <v>1702</v>
      </c>
      <c r="AE96" s="235" t="s">
        <v>1699</v>
      </c>
      <c r="AF96" s="236"/>
      <c r="AG96" s="237"/>
      <c r="AH96" s="236"/>
      <c r="AI96" s="236"/>
      <c r="AJ96" s="237"/>
      <c r="AK96" s="236">
        <v>26</v>
      </c>
      <c r="AL96" s="236"/>
      <c r="AM96" s="236" t="s">
        <v>2424</v>
      </c>
      <c r="AN96" s="348"/>
      <c r="AO96" s="348"/>
      <c r="AP96" s="348"/>
      <c r="AQ96" s="291" t="str">
        <f>IFERROR(VLOOKUP(BG96,#REF!,1,0),"")</f>
        <v/>
      </c>
      <c r="AS96" s="236" t="s">
        <v>2424</v>
      </c>
      <c r="AX96" s="291" t="s">
        <v>16087</v>
      </c>
      <c r="BD96" s="191" t="str">
        <f t="shared" si="27"/>
        <v>그랜저 하이브리드디올뉴 익스클루시브</v>
      </c>
      <c r="BE96" s="238" t="str">
        <f t="shared" si="29"/>
        <v>0013</v>
      </c>
      <c r="BF96" s="306" t="s">
        <v>1003</v>
      </c>
      <c r="BG96" s="191" t="str">
        <f t="shared" si="28"/>
        <v>0013-0095</v>
      </c>
    </row>
    <row r="97" spans="1:59">
      <c r="A97" s="304">
        <v>3871</v>
      </c>
      <c r="B97" s="305">
        <v>3871</v>
      </c>
      <c r="C97" s="238" t="str">
        <f t="shared" si="32"/>
        <v>0005-0013</v>
      </c>
      <c r="D97" s="238" t="str">
        <f t="shared" si="33"/>
        <v>0005-0013-0003</v>
      </c>
      <c r="E97" s="306" t="s">
        <v>1002</v>
      </c>
      <c r="F97" s="238" t="str">
        <f>TEXT(VLOOKUP(J97,'1'!$I$43:$J$79,2,0),"0000")</f>
        <v>0005</v>
      </c>
      <c r="G97" s="238" t="str">
        <f t="shared" si="34"/>
        <v>0013</v>
      </c>
      <c r="H97" s="307">
        <f t="shared" si="35"/>
        <v>3</v>
      </c>
      <c r="I97" s="306" t="s">
        <v>1002</v>
      </c>
      <c r="J97" s="235" t="s">
        <v>290</v>
      </c>
      <c r="K97" s="235" t="s">
        <v>2014</v>
      </c>
      <c r="L97" s="235" t="s">
        <v>16315</v>
      </c>
      <c r="M97" s="308">
        <v>46320000</v>
      </c>
      <c r="N97" s="235">
        <v>1598</v>
      </c>
      <c r="O97" s="235" t="s">
        <v>73</v>
      </c>
      <c r="P97" s="235" t="s">
        <v>72</v>
      </c>
      <c r="Q97" s="235" t="s">
        <v>71</v>
      </c>
      <c r="R97" s="235">
        <v>5</v>
      </c>
      <c r="S97" s="309">
        <v>2</v>
      </c>
      <c r="T97" s="238">
        <v>6</v>
      </c>
      <c r="U97" s="238">
        <v>6</v>
      </c>
      <c r="V97" s="235" t="s">
        <v>1572</v>
      </c>
      <c r="W97" s="238" t="str">
        <f t="shared" si="30"/>
        <v>현대자동차그랜저 하이브리드디올뉴 캘리그래피46320000</v>
      </c>
      <c r="X97" s="310">
        <f t="shared" si="31"/>
        <v>3871</v>
      </c>
      <c r="Y97" s="238">
        <v>6</v>
      </c>
      <c r="Z97" s="238">
        <v>6</v>
      </c>
      <c r="AA97" s="306" t="s">
        <v>1002</v>
      </c>
      <c r="AB97" s="235" t="s">
        <v>1341</v>
      </c>
      <c r="AC97" s="235"/>
      <c r="AD97" s="235" t="s">
        <v>1702</v>
      </c>
      <c r="AE97" s="235" t="s">
        <v>1699</v>
      </c>
      <c r="AF97" s="236"/>
      <c r="AG97" s="237"/>
      <c r="AH97" s="236"/>
      <c r="AI97" s="236"/>
      <c r="AJ97" s="237"/>
      <c r="AK97" s="236">
        <v>26</v>
      </c>
      <c r="AL97" s="236"/>
      <c r="AM97" s="236" t="s">
        <v>2424</v>
      </c>
      <c r="AN97" s="348"/>
      <c r="AO97" s="348"/>
      <c r="AP97" s="348"/>
      <c r="AQ97" s="291" t="str">
        <f>IFERROR(VLOOKUP(BG97,#REF!,1,0),"")</f>
        <v/>
      </c>
      <c r="AS97" s="236" t="s">
        <v>2424</v>
      </c>
      <c r="AX97" s="291" t="s">
        <v>16087</v>
      </c>
      <c r="BD97" s="191" t="str">
        <f t="shared" si="27"/>
        <v>그랜저 하이브리드디올뉴 캘리그래피</v>
      </c>
      <c r="BE97" s="238" t="str">
        <f t="shared" si="29"/>
        <v>0013</v>
      </c>
      <c r="BF97" s="306" t="s">
        <v>1002</v>
      </c>
      <c r="BG97" s="191" t="str">
        <f t="shared" si="28"/>
        <v>0013-0096</v>
      </c>
    </row>
    <row r="98" spans="1:59">
      <c r="A98" s="304">
        <v>3872</v>
      </c>
      <c r="B98" s="305">
        <v>3872</v>
      </c>
      <c r="C98" s="238" t="str">
        <f t="shared" si="32"/>
        <v>0005-0014</v>
      </c>
      <c r="D98" s="238" t="str">
        <f t="shared" si="33"/>
        <v>0005-0014-0001</v>
      </c>
      <c r="E98" s="306" t="s">
        <v>1001</v>
      </c>
      <c r="F98" s="238" t="str">
        <f>TEXT(VLOOKUP(J98,'1'!$I$43:$J$79,2,0),"0000")</f>
        <v>0005</v>
      </c>
      <c r="G98" s="238" t="str">
        <f t="shared" si="34"/>
        <v>0014</v>
      </c>
      <c r="H98" s="307">
        <f t="shared" si="35"/>
        <v>1</v>
      </c>
      <c r="I98" s="306" t="s">
        <v>1001</v>
      </c>
      <c r="J98" s="235" t="s">
        <v>290</v>
      </c>
      <c r="K98" s="235" t="s">
        <v>2015</v>
      </c>
      <c r="L98" s="235" t="s">
        <v>1907</v>
      </c>
      <c r="M98" s="308">
        <v>17990000</v>
      </c>
      <c r="N98" s="235">
        <v>1598</v>
      </c>
      <c r="O98" s="235" t="s">
        <v>76</v>
      </c>
      <c r="P98" s="235" t="s">
        <v>72</v>
      </c>
      <c r="Q98" s="235" t="s">
        <v>71</v>
      </c>
      <c r="R98" s="235">
        <v>5</v>
      </c>
      <c r="S98" s="309">
        <v>8</v>
      </c>
      <c r="T98" s="238">
        <v>6</v>
      </c>
      <c r="U98" s="238">
        <v>6</v>
      </c>
      <c r="V98" s="235" t="s">
        <v>70</v>
      </c>
      <c r="W98" s="238" t="str">
        <f t="shared" si="30"/>
        <v>현대자동차베뉴모던17990000</v>
      </c>
      <c r="X98" s="310">
        <f t="shared" si="31"/>
        <v>3872</v>
      </c>
      <c r="Y98" s="238">
        <v>6</v>
      </c>
      <c r="Z98" s="238">
        <v>6</v>
      </c>
      <c r="AA98" s="306" t="s">
        <v>1001</v>
      </c>
      <c r="AB98" s="235" t="s">
        <v>72</v>
      </c>
      <c r="AC98" s="235"/>
      <c r="AD98" s="235" t="s">
        <v>1701</v>
      </c>
      <c r="AE98" s="235" t="s">
        <v>1699</v>
      </c>
      <c r="AF98" s="236"/>
      <c r="AG98" s="237"/>
      <c r="AH98" s="236"/>
      <c r="AI98" s="236"/>
      <c r="AJ98" s="237"/>
      <c r="AK98" s="236">
        <v>26</v>
      </c>
      <c r="AL98" s="236"/>
      <c r="AM98" s="236" t="s">
        <v>2432</v>
      </c>
      <c r="AN98" s="348"/>
      <c r="AO98" s="348"/>
      <c r="AP98" s="348"/>
      <c r="AQ98" s="291" t="str">
        <f>IFERROR(VLOOKUP(BG98,#REF!,1,0),"")</f>
        <v/>
      </c>
      <c r="AS98" s="236" t="s">
        <v>2432</v>
      </c>
      <c r="BD98" s="191" t="str">
        <f t="shared" si="27"/>
        <v>베뉴모던</v>
      </c>
      <c r="BE98" s="238" t="str">
        <f t="shared" si="29"/>
        <v>0014</v>
      </c>
      <c r="BF98" s="306" t="s">
        <v>1001</v>
      </c>
      <c r="BG98" s="191" t="str">
        <f t="shared" si="28"/>
        <v>0014-0097</v>
      </c>
    </row>
    <row r="99" spans="1:59">
      <c r="A99" s="304">
        <v>3873</v>
      </c>
      <c r="B99" s="305">
        <v>3873</v>
      </c>
      <c r="C99" s="238" t="str">
        <f t="shared" si="32"/>
        <v>0005-0014</v>
      </c>
      <c r="D99" s="238" t="str">
        <f t="shared" si="33"/>
        <v>0005-0014-0002</v>
      </c>
      <c r="E99" s="306" t="s">
        <v>1000</v>
      </c>
      <c r="F99" s="238" t="str">
        <f>TEXT(VLOOKUP(J99,'1'!$I$43:$J$79,2,0),"0000")</f>
        <v>0005</v>
      </c>
      <c r="G99" s="238" t="str">
        <f t="shared" si="34"/>
        <v>0014</v>
      </c>
      <c r="H99" s="307">
        <f t="shared" si="35"/>
        <v>2</v>
      </c>
      <c r="I99" s="306" t="s">
        <v>1000</v>
      </c>
      <c r="J99" s="235" t="s">
        <v>290</v>
      </c>
      <c r="K99" s="235" t="s">
        <v>2015</v>
      </c>
      <c r="L99" s="235" t="s">
        <v>1908</v>
      </c>
      <c r="M99" s="308">
        <v>21110000</v>
      </c>
      <c r="N99" s="235">
        <v>1598</v>
      </c>
      <c r="O99" s="235" t="s">
        <v>76</v>
      </c>
      <c r="P99" s="235" t="s">
        <v>72</v>
      </c>
      <c r="Q99" s="235" t="s">
        <v>71</v>
      </c>
      <c r="R99" s="235">
        <v>6</v>
      </c>
      <c r="S99" s="309">
        <v>8</v>
      </c>
      <c r="T99" s="238">
        <v>6</v>
      </c>
      <c r="U99" s="238">
        <v>6</v>
      </c>
      <c r="V99" s="235" t="s">
        <v>70</v>
      </c>
      <c r="W99" s="238" t="str">
        <f t="shared" si="30"/>
        <v>현대자동차베뉴FLUX21110000</v>
      </c>
      <c r="X99" s="310">
        <f t="shared" si="31"/>
        <v>3873</v>
      </c>
      <c r="Y99" s="238">
        <v>6</v>
      </c>
      <c r="Z99" s="238">
        <v>6</v>
      </c>
      <c r="AA99" s="306" t="s">
        <v>1000</v>
      </c>
      <c r="AB99" s="235" t="s">
        <v>87</v>
      </c>
      <c r="AC99" s="235"/>
      <c r="AD99" s="235" t="s">
        <v>1701</v>
      </c>
      <c r="AE99" s="235" t="s">
        <v>1699</v>
      </c>
      <c r="AF99" s="236"/>
      <c r="AG99" s="237"/>
      <c r="AH99" s="236"/>
      <c r="AI99" s="236"/>
      <c r="AJ99" s="237"/>
      <c r="AK99" s="236">
        <v>26</v>
      </c>
      <c r="AL99" s="236"/>
      <c r="AM99" s="236" t="s">
        <v>2432</v>
      </c>
      <c r="AN99" s="348"/>
      <c r="AO99" s="348"/>
      <c r="AP99" s="348"/>
      <c r="AQ99" s="291" t="str">
        <f>IFERROR(VLOOKUP(BG99,#REF!,1,0),"")</f>
        <v/>
      </c>
      <c r="AS99" s="236" t="s">
        <v>2432</v>
      </c>
      <c r="BD99" s="191" t="str">
        <f t="shared" si="27"/>
        <v>베뉴FLUX</v>
      </c>
      <c r="BE99" s="238" t="str">
        <f t="shared" si="29"/>
        <v>0014</v>
      </c>
      <c r="BF99" s="306" t="s">
        <v>1000</v>
      </c>
      <c r="BG99" s="191" t="str">
        <f t="shared" si="28"/>
        <v>0014-0098</v>
      </c>
    </row>
    <row r="100" spans="1:59">
      <c r="A100" s="304">
        <v>3874</v>
      </c>
      <c r="B100" s="305">
        <v>3874</v>
      </c>
      <c r="C100" s="238" t="str">
        <f t="shared" si="32"/>
        <v>0005-0014</v>
      </c>
      <c r="D100" s="238" t="str">
        <f t="shared" si="33"/>
        <v>0005-0014-0003</v>
      </c>
      <c r="E100" s="306" t="s">
        <v>999</v>
      </c>
      <c r="F100" s="238" t="str">
        <f>TEXT(VLOOKUP(J100,'1'!$I$43:$J$79,2,0),"0000")</f>
        <v>0005</v>
      </c>
      <c r="G100" s="238" t="str">
        <f t="shared" si="34"/>
        <v>0014</v>
      </c>
      <c r="H100" s="307">
        <f t="shared" si="35"/>
        <v>3</v>
      </c>
      <c r="I100" s="306" t="s">
        <v>999</v>
      </c>
      <c r="J100" s="235" t="s">
        <v>290</v>
      </c>
      <c r="K100" s="235" t="s">
        <v>2015</v>
      </c>
      <c r="L100" s="235" t="s">
        <v>1909</v>
      </c>
      <c r="M100" s="308">
        <v>14730000</v>
      </c>
      <c r="N100" s="235">
        <v>1598</v>
      </c>
      <c r="O100" s="235" t="s">
        <v>76</v>
      </c>
      <c r="P100" s="235" t="s">
        <v>72</v>
      </c>
      <c r="Q100" s="235" t="s">
        <v>71</v>
      </c>
      <c r="R100" s="235">
        <v>5</v>
      </c>
      <c r="S100" s="309">
        <v>8</v>
      </c>
      <c r="T100" s="238">
        <v>6</v>
      </c>
      <c r="U100" s="238">
        <v>6</v>
      </c>
      <c r="V100" s="235" t="s">
        <v>70</v>
      </c>
      <c r="W100" s="238" t="str">
        <f t="shared" si="30"/>
        <v>현대자동차베뉴베뉴 스마트14730000</v>
      </c>
      <c r="X100" s="310">
        <f t="shared" si="31"/>
        <v>3874</v>
      </c>
      <c r="Y100" s="238">
        <v>6</v>
      </c>
      <c r="Z100" s="238">
        <v>6</v>
      </c>
      <c r="AA100" s="306" t="s">
        <v>999</v>
      </c>
      <c r="AB100" s="235" t="s">
        <v>72</v>
      </c>
      <c r="AC100" s="235"/>
      <c r="AD100" s="235" t="s">
        <v>1701</v>
      </c>
      <c r="AE100" s="235" t="s">
        <v>1699</v>
      </c>
      <c r="AF100" s="236"/>
      <c r="AG100" s="237"/>
      <c r="AH100" s="236"/>
      <c r="AI100" s="236"/>
      <c r="AJ100" s="237"/>
      <c r="AK100" s="236">
        <v>26</v>
      </c>
      <c r="AL100" s="236"/>
      <c r="AM100" s="236" t="s">
        <v>2432</v>
      </c>
      <c r="AN100" s="348"/>
      <c r="AO100" s="348"/>
      <c r="AP100" s="348"/>
      <c r="AQ100" s="291" t="str">
        <f>IFERROR(VLOOKUP(BG100,#REF!,1,0),"")</f>
        <v/>
      </c>
      <c r="AS100" s="236" t="s">
        <v>2432</v>
      </c>
      <c r="BD100" s="191" t="str">
        <f t="shared" si="27"/>
        <v>베뉴베뉴 스마트</v>
      </c>
      <c r="BE100" s="238" t="str">
        <f t="shared" si="29"/>
        <v>0014</v>
      </c>
      <c r="BF100" s="306" t="s">
        <v>999</v>
      </c>
      <c r="BG100" s="191" t="str">
        <f t="shared" si="28"/>
        <v>0014-0099</v>
      </c>
    </row>
    <row r="101" spans="1:59">
      <c r="A101" s="304">
        <v>3875</v>
      </c>
      <c r="B101" s="305">
        <v>3875</v>
      </c>
      <c r="C101" s="238" t="str">
        <f t="shared" si="32"/>
        <v>0005-0015</v>
      </c>
      <c r="D101" s="238" t="str">
        <f t="shared" si="33"/>
        <v>0005-0015-0001</v>
      </c>
      <c r="E101" s="306" t="s">
        <v>998</v>
      </c>
      <c r="F101" s="238" t="str">
        <f>TEXT(VLOOKUP(J101,'1'!$I$43:$J$79,2,0),"0000")</f>
        <v>0005</v>
      </c>
      <c r="G101" s="238" t="str">
        <f t="shared" si="34"/>
        <v>0015</v>
      </c>
      <c r="H101" s="307">
        <f t="shared" si="35"/>
        <v>1</v>
      </c>
      <c r="I101" s="306" t="s">
        <v>998</v>
      </c>
      <c r="J101" s="235" t="s">
        <v>290</v>
      </c>
      <c r="K101" s="235" t="s">
        <v>2016</v>
      </c>
      <c r="L101" s="235" t="s">
        <v>1910</v>
      </c>
      <c r="M101" s="308">
        <v>29650000</v>
      </c>
      <c r="N101" s="235">
        <v>1998</v>
      </c>
      <c r="O101" s="235" t="s">
        <v>76</v>
      </c>
      <c r="P101" s="235" t="s">
        <v>72</v>
      </c>
      <c r="Q101" s="235" t="s">
        <v>89</v>
      </c>
      <c r="R101" s="235">
        <v>5</v>
      </c>
      <c r="S101" s="309">
        <v>9</v>
      </c>
      <c r="T101" s="238">
        <v>6</v>
      </c>
      <c r="U101" s="238">
        <v>6</v>
      </c>
      <c r="V101" s="235" t="s">
        <v>70</v>
      </c>
      <c r="W101" s="238" t="str">
        <f t="shared" si="30"/>
        <v>현대자동차벨로스터N 2.0 Turbo M/T29650000</v>
      </c>
      <c r="X101" s="310">
        <f t="shared" si="31"/>
        <v>3875</v>
      </c>
      <c r="Y101" s="238">
        <v>6</v>
      </c>
      <c r="Z101" s="238">
        <v>6</v>
      </c>
      <c r="AA101" s="306" t="s">
        <v>998</v>
      </c>
      <c r="AB101" s="235" t="s">
        <v>72</v>
      </c>
      <c r="AC101" s="235"/>
      <c r="AD101" s="235" t="s">
        <v>1702</v>
      </c>
      <c r="AE101" s="235" t="s">
        <v>1699</v>
      </c>
      <c r="AF101" s="236"/>
      <c r="AG101" s="237"/>
      <c r="AH101" s="236"/>
      <c r="AI101" s="236"/>
      <c r="AJ101" s="237"/>
      <c r="AK101" s="236">
        <v>26</v>
      </c>
      <c r="AL101" s="236"/>
      <c r="AM101" s="236" t="s">
        <v>2430</v>
      </c>
      <c r="AN101" s="348"/>
      <c r="AO101" s="348"/>
      <c r="AP101" s="348"/>
      <c r="AQ101" s="291" t="str">
        <f>IFERROR(VLOOKUP(BG101,#REF!,1,0),"")</f>
        <v/>
      </c>
      <c r="AS101" s="236" t="s">
        <v>2423</v>
      </c>
      <c r="BD101" s="191" t="str">
        <f t="shared" si="27"/>
        <v>벨로스터N 2.0 Turbo M/T</v>
      </c>
      <c r="BE101" s="238" t="str">
        <f t="shared" si="29"/>
        <v>0015</v>
      </c>
      <c r="BF101" s="306" t="s">
        <v>998</v>
      </c>
      <c r="BG101" s="191" t="str">
        <f t="shared" si="28"/>
        <v>0015-0100</v>
      </c>
    </row>
    <row r="102" spans="1:59">
      <c r="A102" s="304">
        <v>3876</v>
      </c>
      <c r="B102" s="305">
        <v>3876</v>
      </c>
      <c r="C102" s="238" t="str">
        <f t="shared" si="32"/>
        <v>0005-0015</v>
      </c>
      <c r="D102" s="238" t="str">
        <f t="shared" si="33"/>
        <v>0005-0015-0002</v>
      </c>
      <c r="E102" s="306" t="s">
        <v>997</v>
      </c>
      <c r="F102" s="238" t="str">
        <f>TEXT(VLOOKUP(J102,'1'!$I$43:$J$79,2,0),"0000")</f>
        <v>0005</v>
      </c>
      <c r="G102" s="238" t="str">
        <f t="shared" si="34"/>
        <v>0015</v>
      </c>
      <c r="H102" s="307">
        <f t="shared" si="35"/>
        <v>2</v>
      </c>
      <c r="I102" s="306" t="s">
        <v>997</v>
      </c>
      <c r="J102" s="235" t="s">
        <v>290</v>
      </c>
      <c r="K102" s="235" t="s">
        <v>2016</v>
      </c>
      <c r="L102" s="235" t="s">
        <v>1911</v>
      </c>
      <c r="M102" s="308">
        <v>23960000</v>
      </c>
      <c r="N102" s="235">
        <v>1591</v>
      </c>
      <c r="O102" s="235" t="s">
        <v>76</v>
      </c>
      <c r="P102" s="235" t="s">
        <v>72</v>
      </c>
      <c r="Q102" s="235" t="s">
        <v>89</v>
      </c>
      <c r="R102" s="235">
        <v>5</v>
      </c>
      <c r="S102" s="309">
        <v>7</v>
      </c>
      <c r="T102" s="238">
        <v>6</v>
      </c>
      <c r="U102" s="238">
        <v>6</v>
      </c>
      <c r="V102" s="235" t="s">
        <v>70</v>
      </c>
      <c r="W102" s="238" t="str">
        <f t="shared" si="30"/>
        <v>현대자동차벨로스터1.6 터보 스포츠 코어 M/T23960000</v>
      </c>
      <c r="X102" s="310">
        <f t="shared" si="31"/>
        <v>3876</v>
      </c>
      <c r="Y102" s="238">
        <v>6</v>
      </c>
      <c r="Z102" s="238">
        <v>6</v>
      </c>
      <c r="AA102" s="306" t="s">
        <v>997</v>
      </c>
      <c r="AB102" s="235" t="s">
        <v>87</v>
      </c>
      <c r="AC102" s="235"/>
      <c r="AD102" s="235" t="s">
        <v>1701</v>
      </c>
      <c r="AE102" s="235" t="s">
        <v>1699</v>
      </c>
      <c r="AF102" s="236"/>
      <c r="AG102" s="237"/>
      <c r="AH102" s="236"/>
      <c r="AI102" s="236"/>
      <c r="AJ102" s="237"/>
      <c r="AK102" s="236">
        <v>26</v>
      </c>
      <c r="AL102" s="236"/>
      <c r="AM102" s="236" t="s">
        <v>2430</v>
      </c>
      <c r="AN102" s="348"/>
      <c r="AO102" s="348"/>
      <c r="AP102" s="348"/>
      <c r="AQ102" s="291" t="str">
        <f>IFERROR(VLOOKUP(BG102,#REF!,1,0),"")</f>
        <v/>
      </c>
      <c r="AS102" s="236" t="s">
        <v>2430</v>
      </c>
      <c r="BD102" s="191" t="str">
        <f t="shared" si="27"/>
        <v>벨로스터1.6 터보 스포츠 코어 M/T</v>
      </c>
      <c r="BE102" s="238" t="str">
        <f t="shared" si="29"/>
        <v>0015</v>
      </c>
      <c r="BF102" s="306" t="s">
        <v>997</v>
      </c>
      <c r="BG102" s="191" t="str">
        <f t="shared" si="28"/>
        <v>0015-0101</v>
      </c>
    </row>
    <row r="103" spans="1:59">
      <c r="A103" s="304">
        <v>3877</v>
      </c>
      <c r="B103" s="305">
        <v>3877</v>
      </c>
      <c r="C103" s="238" t="str">
        <f t="shared" si="32"/>
        <v>0005-0015</v>
      </c>
      <c r="D103" s="238" t="str">
        <f t="shared" si="33"/>
        <v>0005-0015-0003</v>
      </c>
      <c r="E103" s="306" t="s">
        <v>996</v>
      </c>
      <c r="F103" s="238" t="str">
        <f>TEXT(VLOOKUP(J103,'1'!$I$43:$J$79,2,0),"0000")</f>
        <v>0005</v>
      </c>
      <c r="G103" s="238" t="str">
        <f t="shared" si="34"/>
        <v>0015</v>
      </c>
      <c r="H103" s="307">
        <f t="shared" si="35"/>
        <v>3</v>
      </c>
      <c r="I103" s="306" t="s">
        <v>996</v>
      </c>
      <c r="J103" s="235" t="s">
        <v>290</v>
      </c>
      <c r="K103" s="235" t="s">
        <v>2016</v>
      </c>
      <c r="L103" s="235" t="s">
        <v>1912</v>
      </c>
      <c r="M103" s="308">
        <v>21600000</v>
      </c>
      <c r="N103" s="235">
        <v>1591</v>
      </c>
      <c r="O103" s="235" t="s">
        <v>76</v>
      </c>
      <c r="P103" s="235" t="s">
        <v>72</v>
      </c>
      <c r="Q103" s="235" t="s">
        <v>89</v>
      </c>
      <c r="R103" s="235">
        <v>5</v>
      </c>
      <c r="S103" s="309">
        <v>7</v>
      </c>
      <c r="T103" s="238">
        <v>6</v>
      </c>
      <c r="U103" s="238">
        <v>6</v>
      </c>
      <c r="V103" s="235" t="s">
        <v>70</v>
      </c>
      <c r="W103" s="238" t="str">
        <f t="shared" si="30"/>
        <v>현대자동차벨로스터1.6 터보 스포츠 M/T21600000</v>
      </c>
      <c r="X103" s="310">
        <f t="shared" si="31"/>
        <v>3877</v>
      </c>
      <c r="Y103" s="238">
        <v>6</v>
      </c>
      <c r="Z103" s="238">
        <v>6</v>
      </c>
      <c r="AA103" s="306" t="s">
        <v>996</v>
      </c>
      <c r="AB103" s="235" t="s">
        <v>87</v>
      </c>
      <c r="AC103" s="235"/>
      <c r="AD103" s="235" t="s">
        <v>1701</v>
      </c>
      <c r="AE103" s="235" t="s">
        <v>1699</v>
      </c>
      <c r="AF103" s="236"/>
      <c r="AG103" s="237"/>
      <c r="AH103" s="236"/>
      <c r="AI103" s="236"/>
      <c r="AJ103" s="237"/>
      <c r="AK103" s="236">
        <v>26</v>
      </c>
      <c r="AL103" s="236"/>
      <c r="AM103" s="236" t="s">
        <v>2430</v>
      </c>
      <c r="AN103" s="348"/>
      <c r="AO103" s="348"/>
      <c r="AP103" s="348"/>
      <c r="AQ103" s="291" t="str">
        <f>IFERROR(VLOOKUP(BG103,#REF!,1,0),"")</f>
        <v/>
      </c>
      <c r="AS103" s="236" t="s">
        <v>2430</v>
      </c>
      <c r="BD103" s="191" t="str">
        <f t="shared" si="27"/>
        <v>벨로스터1.6 터보 스포츠 M/T</v>
      </c>
      <c r="BE103" s="238" t="str">
        <f t="shared" si="29"/>
        <v>0015</v>
      </c>
      <c r="BF103" s="306" t="s">
        <v>996</v>
      </c>
      <c r="BG103" s="191" t="str">
        <f t="shared" si="28"/>
        <v>0015-0102</v>
      </c>
    </row>
    <row r="104" spans="1:59">
      <c r="A104" s="304">
        <v>3878</v>
      </c>
      <c r="B104" s="305">
        <v>3878</v>
      </c>
      <c r="C104" s="238" t="str">
        <f t="shared" si="32"/>
        <v>0005-0015</v>
      </c>
      <c r="D104" s="238" t="str">
        <f t="shared" si="33"/>
        <v>0005-0015-0004</v>
      </c>
      <c r="E104" s="306" t="s">
        <v>995</v>
      </c>
      <c r="F104" s="238" t="str">
        <f>TEXT(VLOOKUP(J104,'1'!$I$43:$J$79,2,0),"0000")</f>
        <v>0005</v>
      </c>
      <c r="G104" s="238" t="str">
        <f t="shared" si="34"/>
        <v>0015</v>
      </c>
      <c r="H104" s="307">
        <f t="shared" si="35"/>
        <v>4</v>
      </c>
      <c r="I104" s="306" t="s">
        <v>995</v>
      </c>
      <c r="J104" s="235" t="s">
        <v>290</v>
      </c>
      <c r="K104" s="235" t="s">
        <v>2016</v>
      </c>
      <c r="L104" s="235" t="s">
        <v>1913</v>
      </c>
      <c r="M104" s="308">
        <v>26350000</v>
      </c>
      <c r="N104" s="235">
        <v>1591</v>
      </c>
      <c r="O104" s="235" t="s">
        <v>76</v>
      </c>
      <c r="P104" s="235" t="s">
        <v>72</v>
      </c>
      <c r="Q104" s="235" t="s">
        <v>71</v>
      </c>
      <c r="R104" s="235">
        <v>5</v>
      </c>
      <c r="S104" s="309">
        <v>7</v>
      </c>
      <c r="T104" s="238">
        <v>6</v>
      </c>
      <c r="U104" s="238">
        <v>6</v>
      </c>
      <c r="V104" s="235" t="s">
        <v>70</v>
      </c>
      <c r="W104" s="238" t="str">
        <f t="shared" si="30"/>
        <v>현대자동차벨로스터1.6 터보 JBL 익스트림사운드 에디션26350000</v>
      </c>
      <c r="X104" s="310">
        <f t="shared" si="31"/>
        <v>3878</v>
      </c>
      <c r="Y104" s="238">
        <v>6</v>
      </c>
      <c r="Z104" s="238">
        <v>6</v>
      </c>
      <c r="AA104" s="306" t="s">
        <v>995</v>
      </c>
      <c r="AB104" s="235" t="s">
        <v>87</v>
      </c>
      <c r="AC104" s="235"/>
      <c r="AD104" s="235" t="s">
        <v>1701</v>
      </c>
      <c r="AE104" s="235" t="s">
        <v>1699</v>
      </c>
      <c r="AF104" s="236"/>
      <c r="AG104" s="237"/>
      <c r="AH104" s="236"/>
      <c r="AI104" s="236"/>
      <c r="AJ104" s="237"/>
      <c r="AK104" s="236">
        <v>26</v>
      </c>
      <c r="AL104" s="236"/>
      <c r="AM104" s="236" t="s">
        <v>2430</v>
      </c>
      <c r="AN104" s="348"/>
      <c r="AO104" s="348"/>
      <c r="AP104" s="348"/>
      <c r="AQ104" s="291" t="str">
        <f>IFERROR(VLOOKUP(BG104,#REF!,1,0),"")</f>
        <v/>
      </c>
      <c r="AS104" s="236" t="s">
        <v>2430</v>
      </c>
      <c r="BD104" s="191" t="str">
        <f t="shared" si="27"/>
        <v>벨로스터1.6 터보 JBL 익스트림사운드 에디션</v>
      </c>
      <c r="BE104" s="238" t="str">
        <f t="shared" si="29"/>
        <v>0015</v>
      </c>
      <c r="BF104" s="306" t="s">
        <v>995</v>
      </c>
      <c r="BG104" s="191" t="str">
        <f t="shared" si="28"/>
        <v>0015-0103</v>
      </c>
    </row>
    <row r="105" spans="1:59">
      <c r="A105" s="304">
        <v>3879</v>
      </c>
      <c r="B105" s="305">
        <v>3879</v>
      </c>
      <c r="C105" s="238" t="str">
        <f t="shared" si="32"/>
        <v>0005-0015</v>
      </c>
      <c r="D105" s="238" t="str">
        <f t="shared" si="33"/>
        <v>0005-0015-0005</v>
      </c>
      <c r="E105" s="306" t="s">
        <v>994</v>
      </c>
      <c r="F105" s="238" t="str">
        <f>TEXT(VLOOKUP(J105,'1'!$I$43:$J$79,2,0),"0000")</f>
        <v>0005</v>
      </c>
      <c r="G105" s="238" t="str">
        <f t="shared" si="34"/>
        <v>0015</v>
      </c>
      <c r="H105" s="307">
        <f t="shared" si="35"/>
        <v>5</v>
      </c>
      <c r="I105" s="306" t="s">
        <v>994</v>
      </c>
      <c r="J105" s="235" t="s">
        <v>290</v>
      </c>
      <c r="K105" s="235" t="s">
        <v>2016</v>
      </c>
      <c r="L105" s="235" t="s">
        <v>1914</v>
      </c>
      <c r="M105" s="308">
        <v>22960000</v>
      </c>
      <c r="N105" s="235">
        <v>1353</v>
      </c>
      <c r="O105" s="235" t="s">
        <v>76</v>
      </c>
      <c r="P105" s="235" t="s">
        <v>72</v>
      </c>
      <c r="Q105" s="235" t="s">
        <v>71</v>
      </c>
      <c r="R105" s="235">
        <v>5</v>
      </c>
      <c r="S105" s="309">
        <v>7</v>
      </c>
      <c r="T105" s="238">
        <v>6</v>
      </c>
      <c r="U105" s="238">
        <v>6</v>
      </c>
      <c r="V105" s="235" t="s">
        <v>70</v>
      </c>
      <c r="W105" s="238" t="str">
        <f t="shared" si="30"/>
        <v>현대자동차벨로스터1.4 터보 모던 코어22960000</v>
      </c>
      <c r="X105" s="310">
        <f t="shared" si="31"/>
        <v>3879</v>
      </c>
      <c r="Y105" s="238">
        <v>6</v>
      </c>
      <c r="Z105" s="238">
        <v>6</v>
      </c>
      <c r="AA105" s="306" t="s">
        <v>994</v>
      </c>
      <c r="AB105" s="235" t="s">
        <v>87</v>
      </c>
      <c r="AC105" s="235"/>
      <c r="AD105" s="235" t="s">
        <v>1701</v>
      </c>
      <c r="AE105" s="235" t="s">
        <v>1699</v>
      </c>
      <c r="AF105" s="236"/>
      <c r="AG105" s="237"/>
      <c r="AH105" s="236"/>
      <c r="AI105" s="236"/>
      <c r="AJ105" s="237"/>
      <c r="AK105" s="236">
        <v>26</v>
      </c>
      <c r="AL105" s="236"/>
      <c r="AM105" s="236" t="s">
        <v>2430</v>
      </c>
      <c r="AN105" s="348"/>
      <c r="AO105" s="348"/>
      <c r="AP105" s="348"/>
      <c r="AQ105" s="291" t="str">
        <f>IFERROR(VLOOKUP(BG105,#REF!,1,0),"")</f>
        <v/>
      </c>
      <c r="AS105" s="236" t="s">
        <v>2430</v>
      </c>
      <c r="BD105" s="191" t="str">
        <f t="shared" si="27"/>
        <v>벨로스터1.4 터보 모던 코어</v>
      </c>
      <c r="BE105" s="238" t="str">
        <f t="shared" si="29"/>
        <v>0015</v>
      </c>
      <c r="BF105" s="306" t="s">
        <v>994</v>
      </c>
      <c r="BG105" s="191" t="str">
        <f t="shared" si="28"/>
        <v>0015-0104</v>
      </c>
    </row>
    <row r="106" spans="1:59">
      <c r="A106" s="304">
        <v>3880</v>
      </c>
      <c r="B106" s="305">
        <v>3880</v>
      </c>
      <c r="C106" s="238" t="str">
        <f t="shared" si="32"/>
        <v>0005-0015</v>
      </c>
      <c r="D106" s="238" t="str">
        <f t="shared" si="33"/>
        <v>0005-0015-0006</v>
      </c>
      <c r="E106" s="306" t="s">
        <v>993</v>
      </c>
      <c r="F106" s="238" t="str">
        <f>TEXT(VLOOKUP(J106,'1'!$I$43:$J$79,2,0),"0000")</f>
        <v>0005</v>
      </c>
      <c r="G106" s="238" t="str">
        <f t="shared" si="34"/>
        <v>0015</v>
      </c>
      <c r="H106" s="307">
        <f t="shared" si="35"/>
        <v>6</v>
      </c>
      <c r="I106" s="306" t="s">
        <v>993</v>
      </c>
      <c r="J106" s="235" t="s">
        <v>290</v>
      </c>
      <c r="K106" s="235" t="s">
        <v>2016</v>
      </c>
      <c r="L106" s="235" t="s">
        <v>1915</v>
      </c>
      <c r="M106" s="308">
        <v>25730000</v>
      </c>
      <c r="N106" s="235">
        <v>1591</v>
      </c>
      <c r="O106" s="235" t="s">
        <v>76</v>
      </c>
      <c r="P106" s="235" t="s">
        <v>72</v>
      </c>
      <c r="Q106" s="235" t="s">
        <v>71</v>
      </c>
      <c r="R106" s="235">
        <v>5</v>
      </c>
      <c r="S106" s="309">
        <v>7</v>
      </c>
      <c r="T106" s="238">
        <v>6</v>
      </c>
      <c r="U106" s="238">
        <v>6</v>
      </c>
      <c r="V106" s="235" t="s">
        <v>70</v>
      </c>
      <c r="W106" s="238" t="str">
        <f t="shared" si="30"/>
        <v>현대자동차벨로스터1.6 터보 스포츠 코어25730000</v>
      </c>
      <c r="X106" s="310">
        <f t="shared" si="31"/>
        <v>3880</v>
      </c>
      <c r="Y106" s="238">
        <v>6</v>
      </c>
      <c r="Z106" s="238">
        <v>6</v>
      </c>
      <c r="AA106" s="306" t="s">
        <v>993</v>
      </c>
      <c r="AB106" s="235" t="s">
        <v>87</v>
      </c>
      <c r="AC106" s="235"/>
      <c r="AD106" s="235" t="s">
        <v>1701</v>
      </c>
      <c r="AE106" s="235" t="s">
        <v>1699</v>
      </c>
      <c r="AF106" s="236"/>
      <c r="AG106" s="237"/>
      <c r="AH106" s="236"/>
      <c r="AI106" s="236"/>
      <c r="AJ106" s="237"/>
      <c r="AK106" s="236">
        <v>26</v>
      </c>
      <c r="AL106" s="236"/>
      <c r="AM106" s="236" t="s">
        <v>2430</v>
      </c>
      <c r="AN106" s="348"/>
      <c r="AO106" s="348"/>
      <c r="AP106" s="348"/>
      <c r="AQ106" s="291" t="str">
        <f>IFERROR(VLOOKUP(BG106,#REF!,1,0),"")</f>
        <v/>
      </c>
      <c r="AS106" s="236" t="s">
        <v>2430</v>
      </c>
      <c r="BD106" s="191" t="str">
        <f t="shared" si="27"/>
        <v>벨로스터1.6 터보 스포츠 코어</v>
      </c>
      <c r="BE106" s="238" t="str">
        <f t="shared" si="29"/>
        <v>0015</v>
      </c>
      <c r="BF106" s="306" t="s">
        <v>993</v>
      </c>
      <c r="BG106" s="191" t="str">
        <f t="shared" si="28"/>
        <v>0015-0105</v>
      </c>
    </row>
    <row r="107" spans="1:59">
      <c r="A107" s="304">
        <v>3881</v>
      </c>
      <c r="B107" s="305">
        <v>3881</v>
      </c>
      <c r="C107" s="238" t="str">
        <f t="shared" si="32"/>
        <v>0005-0016</v>
      </c>
      <c r="D107" s="238" t="str">
        <f t="shared" si="33"/>
        <v>0005-0016-0001</v>
      </c>
      <c r="E107" s="306" t="s">
        <v>992</v>
      </c>
      <c r="F107" s="238" t="str">
        <f>TEXT(VLOOKUP(J107,'1'!$I$43:$J$79,2,0),"0000")</f>
        <v>0005</v>
      </c>
      <c r="G107" s="238" t="str">
        <f t="shared" si="34"/>
        <v>0016</v>
      </c>
      <c r="H107" s="307">
        <f t="shared" si="35"/>
        <v>1</v>
      </c>
      <c r="I107" s="306" t="s">
        <v>992</v>
      </c>
      <c r="J107" s="235" t="s">
        <v>290</v>
      </c>
      <c r="K107" s="235" t="s">
        <v>2017</v>
      </c>
      <c r="L107" s="235" t="s">
        <v>16034</v>
      </c>
      <c r="M107" s="308">
        <v>39860000</v>
      </c>
      <c r="N107" s="235">
        <v>2151</v>
      </c>
      <c r="O107" s="235" t="s">
        <v>77</v>
      </c>
      <c r="P107" s="235" t="s">
        <v>69</v>
      </c>
      <c r="Q107" s="235" t="s">
        <v>71</v>
      </c>
      <c r="R107" s="235">
        <v>5</v>
      </c>
      <c r="S107" s="309">
        <v>1</v>
      </c>
      <c r="T107" s="238">
        <v>6</v>
      </c>
      <c r="U107" s="238">
        <v>6</v>
      </c>
      <c r="V107" s="235" t="s">
        <v>70</v>
      </c>
      <c r="W107" s="238" t="str">
        <f t="shared" si="30"/>
        <v>현대자동차싼타페 2.2 디젤 캘리그래피 5인39860000</v>
      </c>
      <c r="X107" s="310">
        <f t="shared" si="31"/>
        <v>3881</v>
      </c>
      <c r="Y107" s="238">
        <v>6</v>
      </c>
      <c r="Z107" s="238">
        <v>6</v>
      </c>
      <c r="AA107" s="306" t="s">
        <v>992</v>
      </c>
      <c r="AB107" s="235" t="s">
        <v>1611</v>
      </c>
      <c r="AC107" s="235"/>
      <c r="AD107" s="235" t="s">
        <v>1706</v>
      </c>
      <c r="AE107" s="235" t="s">
        <v>1699</v>
      </c>
      <c r="AF107" s="236"/>
      <c r="AG107" s="237"/>
      <c r="AH107" s="236"/>
      <c r="AI107" s="236"/>
      <c r="AJ107" s="237"/>
      <c r="AK107" s="236">
        <v>26</v>
      </c>
      <c r="AL107" s="236"/>
      <c r="AM107" s="236" t="s">
        <v>2390</v>
      </c>
      <c r="AN107" s="348"/>
      <c r="AO107" s="348"/>
      <c r="AP107" s="348"/>
      <c r="AQ107" s="291" t="str">
        <f>IFERROR(VLOOKUP(BG107,#REF!,1,0),"")</f>
        <v/>
      </c>
      <c r="AS107" s="236" t="s">
        <v>2390</v>
      </c>
      <c r="BD107" s="191" t="str">
        <f t="shared" si="27"/>
        <v>싼타페 2.2 디젤 캘리그래피 5인</v>
      </c>
      <c r="BE107" s="238" t="str">
        <f t="shared" si="29"/>
        <v>0016</v>
      </c>
      <c r="BF107" s="306" t="s">
        <v>992</v>
      </c>
      <c r="BG107" s="191" t="str">
        <f t="shared" si="28"/>
        <v>0016-0106</v>
      </c>
    </row>
    <row r="108" spans="1:59">
      <c r="A108" s="304">
        <v>3882</v>
      </c>
      <c r="B108" s="305">
        <v>3882</v>
      </c>
      <c r="C108" s="238" t="str">
        <f t="shared" si="32"/>
        <v>0005-0016</v>
      </c>
      <c r="D108" s="238" t="str">
        <f t="shared" si="33"/>
        <v>0005-0016-0002</v>
      </c>
      <c r="E108" s="306" t="s">
        <v>991</v>
      </c>
      <c r="F108" s="238" t="str">
        <f>TEXT(VLOOKUP(J108,'1'!$I$43:$J$79,2,0),"0000")</f>
        <v>0005</v>
      </c>
      <c r="G108" s="238" t="str">
        <f t="shared" si="34"/>
        <v>0016</v>
      </c>
      <c r="H108" s="307">
        <f t="shared" si="35"/>
        <v>2</v>
      </c>
      <c r="I108" s="306" t="s">
        <v>991</v>
      </c>
      <c r="J108" s="235" t="s">
        <v>290</v>
      </c>
      <c r="K108" s="235" t="s">
        <v>2017</v>
      </c>
      <c r="L108" s="235" t="s">
        <v>16035</v>
      </c>
      <c r="M108" s="308">
        <v>32690000</v>
      </c>
      <c r="N108" s="235">
        <v>2151</v>
      </c>
      <c r="O108" s="235" t="s">
        <v>77</v>
      </c>
      <c r="P108" s="235" t="s">
        <v>69</v>
      </c>
      <c r="Q108" s="235" t="s">
        <v>71</v>
      </c>
      <c r="R108" s="235">
        <v>5</v>
      </c>
      <c r="S108" s="309">
        <v>1</v>
      </c>
      <c r="T108" s="238">
        <v>6</v>
      </c>
      <c r="U108" s="238">
        <v>6</v>
      </c>
      <c r="V108" s="235" t="s">
        <v>70</v>
      </c>
      <c r="W108" s="238" t="str">
        <f t="shared" si="30"/>
        <v>현대자동차싼타페 2.2 디젤 프리미엄 초이스 7인32690000</v>
      </c>
      <c r="X108" s="310">
        <f t="shared" si="31"/>
        <v>3882</v>
      </c>
      <c r="Y108" s="238">
        <v>6</v>
      </c>
      <c r="Z108" s="238">
        <v>6</v>
      </c>
      <c r="AA108" s="306" t="s">
        <v>991</v>
      </c>
      <c r="AB108" s="235" t="s">
        <v>1611</v>
      </c>
      <c r="AC108" s="235"/>
      <c r="AD108" s="235" t="s">
        <v>1706</v>
      </c>
      <c r="AE108" s="235" t="s">
        <v>1699</v>
      </c>
      <c r="AF108" s="236"/>
      <c r="AG108" s="237"/>
      <c r="AH108" s="236"/>
      <c r="AI108" s="236"/>
      <c r="AJ108" s="237"/>
      <c r="AK108" s="236">
        <v>26</v>
      </c>
      <c r="AL108" s="236"/>
      <c r="AM108" s="236" t="s">
        <v>2390</v>
      </c>
      <c r="AN108" s="348"/>
      <c r="AO108" s="348"/>
      <c r="AP108" s="348"/>
      <c r="AQ108" s="291" t="str">
        <f>IFERROR(VLOOKUP(BG108,#REF!,1,0),"")</f>
        <v/>
      </c>
      <c r="AS108" s="236" t="s">
        <v>2390</v>
      </c>
      <c r="BD108" s="191" t="str">
        <f t="shared" si="27"/>
        <v>싼타페 2.2 디젤 프리미엄 초이스 7인</v>
      </c>
      <c r="BE108" s="238" t="str">
        <f t="shared" si="29"/>
        <v>0016</v>
      </c>
      <c r="BF108" s="306" t="s">
        <v>991</v>
      </c>
      <c r="BG108" s="191" t="str">
        <f t="shared" si="28"/>
        <v>0016-0107</v>
      </c>
    </row>
    <row r="109" spans="1:59">
      <c r="A109" s="304">
        <v>3883</v>
      </c>
      <c r="B109" s="305">
        <v>3883</v>
      </c>
      <c r="C109" s="238" t="str">
        <f t="shared" si="32"/>
        <v>0005-0016</v>
      </c>
      <c r="D109" s="238" t="str">
        <f t="shared" si="33"/>
        <v>0005-0016-0003</v>
      </c>
      <c r="E109" s="306" t="s">
        <v>990</v>
      </c>
      <c r="F109" s="238" t="str">
        <f>TEXT(VLOOKUP(J109,'1'!$I$43:$J$79,2,0),"0000")</f>
        <v>0005</v>
      </c>
      <c r="G109" s="238" t="str">
        <f t="shared" si="34"/>
        <v>0016</v>
      </c>
      <c r="H109" s="307">
        <f t="shared" si="35"/>
        <v>3</v>
      </c>
      <c r="I109" s="306" t="s">
        <v>990</v>
      </c>
      <c r="J109" s="235" t="s">
        <v>290</v>
      </c>
      <c r="K109" s="235" t="s">
        <v>2017</v>
      </c>
      <c r="L109" s="235" t="s">
        <v>16036</v>
      </c>
      <c r="M109" s="308">
        <v>31860000</v>
      </c>
      <c r="N109" s="235">
        <v>2151</v>
      </c>
      <c r="O109" s="235" t="s">
        <v>77</v>
      </c>
      <c r="P109" s="235" t="s">
        <v>69</v>
      </c>
      <c r="Q109" s="235" t="s">
        <v>71</v>
      </c>
      <c r="R109" s="235">
        <v>5</v>
      </c>
      <c r="S109" s="309">
        <v>1</v>
      </c>
      <c r="T109" s="238">
        <v>6</v>
      </c>
      <c r="U109" s="238">
        <v>6</v>
      </c>
      <c r="V109" s="235" t="s">
        <v>70</v>
      </c>
      <c r="W109" s="238" t="str">
        <f t="shared" si="30"/>
        <v>현대자동차싼타페 2.2 디젤 프리미엄 7인31860000</v>
      </c>
      <c r="X109" s="310">
        <f t="shared" si="31"/>
        <v>3883</v>
      </c>
      <c r="Y109" s="238">
        <v>6</v>
      </c>
      <c r="Z109" s="238">
        <v>6</v>
      </c>
      <c r="AA109" s="306" t="s">
        <v>990</v>
      </c>
      <c r="AB109" s="235" t="s">
        <v>1611</v>
      </c>
      <c r="AC109" s="235"/>
      <c r="AD109" s="235" t="s">
        <v>1706</v>
      </c>
      <c r="AE109" s="235" t="s">
        <v>1699</v>
      </c>
      <c r="AF109" s="236"/>
      <c r="AG109" s="237"/>
      <c r="AH109" s="236"/>
      <c r="AI109" s="236"/>
      <c r="AJ109" s="237"/>
      <c r="AK109" s="236">
        <v>26</v>
      </c>
      <c r="AL109" s="236"/>
      <c r="AM109" s="236" t="s">
        <v>2390</v>
      </c>
      <c r="AN109" s="348"/>
      <c r="AO109" s="348"/>
      <c r="AP109" s="348"/>
      <c r="AQ109" s="291" t="str">
        <f>IFERROR(VLOOKUP(BG109,#REF!,1,0),"")</f>
        <v/>
      </c>
      <c r="AS109" s="236" t="s">
        <v>2390</v>
      </c>
      <c r="BD109" s="191" t="str">
        <f t="shared" si="27"/>
        <v>싼타페 2.2 디젤 프리미엄 7인</v>
      </c>
      <c r="BE109" s="238" t="str">
        <f t="shared" si="29"/>
        <v>0016</v>
      </c>
      <c r="BF109" s="306" t="s">
        <v>990</v>
      </c>
      <c r="BG109" s="191" t="str">
        <f t="shared" si="28"/>
        <v>0016-0108</v>
      </c>
    </row>
    <row r="110" spans="1:59">
      <c r="A110" s="304">
        <v>3884</v>
      </c>
      <c r="B110" s="305">
        <v>3884</v>
      </c>
      <c r="C110" s="238" t="str">
        <f t="shared" si="32"/>
        <v>0005-0016</v>
      </c>
      <c r="D110" s="238" t="str">
        <f t="shared" si="33"/>
        <v>0005-0016-0004</v>
      </c>
      <c r="E110" s="306" t="s">
        <v>989</v>
      </c>
      <c r="F110" s="238" t="str">
        <f>TEXT(VLOOKUP(J110,'1'!$I$43:$J$79,2,0),"0000")</f>
        <v>0005</v>
      </c>
      <c r="G110" s="238" t="str">
        <f t="shared" si="34"/>
        <v>0016</v>
      </c>
      <c r="H110" s="307">
        <f t="shared" si="35"/>
        <v>4</v>
      </c>
      <c r="I110" s="306" t="s">
        <v>989</v>
      </c>
      <c r="J110" s="235" t="s">
        <v>290</v>
      </c>
      <c r="K110" s="235" t="s">
        <v>2017</v>
      </c>
      <c r="L110" s="235" t="s">
        <v>16037</v>
      </c>
      <c r="M110" s="308">
        <v>35780000</v>
      </c>
      <c r="N110" s="235">
        <v>2151</v>
      </c>
      <c r="O110" s="235" t="s">
        <v>77</v>
      </c>
      <c r="P110" s="235" t="s">
        <v>69</v>
      </c>
      <c r="Q110" s="235" t="s">
        <v>71</v>
      </c>
      <c r="R110" s="235">
        <v>4</v>
      </c>
      <c r="S110" s="309">
        <v>1</v>
      </c>
      <c r="T110" s="238">
        <v>6</v>
      </c>
      <c r="U110" s="238">
        <v>6</v>
      </c>
      <c r="V110" s="235" t="s">
        <v>70</v>
      </c>
      <c r="W110" s="238" t="str">
        <f t="shared" si="30"/>
        <v>현대자동차싼타페 2.2 디젤 프레스티지 7인35780000</v>
      </c>
      <c r="X110" s="310">
        <f t="shared" si="31"/>
        <v>3884</v>
      </c>
      <c r="Y110" s="238">
        <v>6</v>
      </c>
      <c r="Z110" s="238">
        <v>6</v>
      </c>
      <c r="AA110" s="306" t="s">
        <v>989</v>
      </c>
      <c r="AB110" s="235" t="s">
        <v>1611</v>
      </c>
      <c r="AC110" s="235"/>
      <c r="AD110" s="235" t="s">
        <v>1706</v>
      </c>
      <c r="AE110" s="235" t="s">
        <v>1699</v>
      </c>
      <c r="AF110" s="236"/>
      <c r="AG110" s="237"/>
      <c r="AH110" s="236"/>
      <c r="AI110" s="236"/>
      <c r="AJ110" s="237"/>
      <c r="AK110" s="236">
        <v>26</v>
      </c>
      <c r="AL110" s="236"/>
      <c r="AM110" s="236" t="s">
        <v>2390</v>
      </c>
      <c r="AN110" s="348"/>
      <c r="AO110" s="348"/>
      <c r="AP110" s="348"/>
      <c r="AQ110" s="291" t="str">
        <f>IFERROR(VLOOKUP(BG110,#REF!,1,0),"")</f>
        <v/>
      </c>
      <c r="AS110" s="236" t="s">
        <v>2390</v>
      </c>
      <c r="BD110" s="191" t="str">
        <f t="shared" si="27"/>
        <v>싼타페 2.2 디젤 프레스티지 7인</v>
      </c>
      <c r="BE110" s="238" t="str">
        <f t="shared" si="29"/>
        <v>0016</v>
      </c>
      <c r="BF110" s="306" t="s">
        <v>989</v>
      </c>
      <c r="BG110" s="191" t="str">
        <f t="shared" si="28"/>
        <v>0016-0109</v>
      </c>
    </row>
    <row r="111" spans="1:59">
      <c r="A111" s="304">
        <v>3885</v>
      </c>
      <c r="B111" s="305">
        <v>3885</v>
      </c>
      <c r="C111" s="238" t="str">
        <f t="shared" si="32"/>
        <v>0005-0016</v>
      </c>
      <c r="D111" s="238" t="str">
        <f t="shared" si="33"/>
        <v>0005-0016-0005</v>
      </c>
      <c r="E111" s="306" t="s">
        <v>988</v>
      </c>
      <c r="F111" s="238" t="str">
        <f>TEXT(VLOOKUP(J111,'1'!$I$43:$J$79,2,0),"0000")</f>
        <v>0005</v>
      </c>
      <c r="G111" s="238" t="str">
        <f t="shared" si="34"/>
        <v>0016</v>
      </c>
      <c r="H111" s="307">
        <f t="shared" si="35"/>
        <v>5</v>
      </c>
      <c r="I111" s="306" t="s">
        <v>988</v>
      </c>
      <c r="J111" s="235" t="s">
        <v>290</v>
      </c>
      <c r="K111" s="235" t="s">
        <v>2017</v>
      </c>
      <c r="L111" s="235" t="s">
        <v>16038</v>
      </c>
      <c r="M111" s="308">
        <v>32050000</v>
      </c>
      <c r="N111" s="235">
        <v>2151</v>
      </c>
      <c r="O111" s="235" t="s">
        <v>77</v>
      </c>
      <c r="P111" s="235" t="s">
        <v>69</v>
      </c>
      <c r="Q111" s="235" t="s">
        <v>71</v>
      </c>
      <c r="R111" s="235">
        <v>5</v>
      </c>
      <c r="S111" s="309">
        <v>1</v>
      </c>
      <c r="T111" s="238">
        <v>6</v>
      </c>
      <c r="U111" s="238">
        <v>6</v>
      </c>
      <c r="V111" s="235" t="s">
        <v>15961</v>
      </c>
      <c r="W111" s="238" t="str">
        <f t="shared" si="30"/>
        <v>현대자동차싼타페 2.2 디젤 프리미엄 초이스 5인32050000</v>
      </c>
      <c r="X111" s="310">
        <f t="shared" si="31"/>
        <v>3885</v>
      </c>
      <c r="Y111" s="238">
        <v>6</v>
      </c>
      <c r="Z111" s="238">
        <v>6</v>
      </c>
      <c r="AA111" s="306" t="s">
        <v>988</v>
      </c>
      <c r="AB111" s="235" t="s">
        <v>1611</v>
      </c>
      <c r="AC111" s="235"/>
      <c r="AD111" s="235" t="s">
        <v>1706</v>
      </c>
      <c r="AE111" s="235" t="s">
        <v>1699</v>
      </c>
      <c r="AF111" s="236"/>
      <c r="AG111" s="237"/>
      <c r="AH111" s="236"/>
      <c r="AI111" s="236"/>
      <c r="AJ111" s="237"/>
      <c r="AK111" s="236">
        <v>26</v>
      </c>
      <c r="AL111" s="236"/>
      <c r="AM111" s="236" t="s">
        <v>2390</v>
      </c>
      <c r="AN111" s="348"/>
      <c r="AO111" s="348"/>
      <c r="AP111" s="348"/>
      <c r="AQ111" s="291" t="str">
        <f>IFERROR(VLOOKUP(BG111,#REF!,1,0),"")</f>
        <v/>
      </c>
      <c r="AS111" s="236" t="s">
        <v>2390</v>
      </c>
      <c r="BD111" s="191" t="str">
        <f t="shared" si="27"/>
        <v>싼타페 2.2 디젤 프리미엄 초이스 5인</v>
      </c>
      <c r="BE111" s="238" t="str">
        <f t="shared" si="29"/>
        <v>0016</v>
      </c>
      <c r="BF111" s="306" t="s">
        <v>988</v>
      </c>
      <c r="BG111" s="191" t="str">
        <f t="shared" si="28"/>
        <v>0016-0110</v>
      </c>
    </row>
    <row r="112" spans="1:59">
      <c r="A112" s="304">
        <v>3886</v>
      </c>
      <c r="B112" s="305">
        <v>3886</v>
      </c>
      <c r="C112" s="238" t="str">
        <f t="shared" si="32"/>
        <v>0005-0016</v>
      </c>
      <c r="D112" s="238" t="str">
        <f t="shared" si="33"/>
        <v>0005-0016-0006</v>
      </c>
      <c r="E112" s="306" t="s">
        <v>987</v>
      </c>
      <c r="F112" s="238" t="str">
        <f>TEXT(VLOOKUP(J112,'1'!$I$43:$J$79,2,0),"0000")</f>
        <v>0005</v>
      </c>
      <c r="G112" s="238" t="str">
        <f t="shared" si="34"/>
        <v>0016</v>
      </c>
      <c r="H112" s="307">
        <f t="shared" si="35"/>
        <v>6</v>
      </c>
      <c r="I112" s="306" t="s">
        <v>987</v>
      </c>
      <c r="J112" s="235" t="s">
        <v>290</v>
      </c>
      <c r="K112" s="235" t="s">
        <v>2017</v>
      </c>
      <c r="L112" s="235" t="s">
        <v>16039</v>
      </c>
      <c r="M112" s="308">
        <v>40500000</v>
      </c>
      <c r="N112" s="235">
        <v>2151</v>
      </c>
      <c r="O112" s="235" t="s">
        <v>77</v>
      </c>
      <c r="P112" s="235" t="s">
        <v>69</v>
      </c>
      <c r="Q112" s="235" t="s">
        <v>71</v>
      </c>
      <c r="R112" s="235">
        <v>5</v>
      </c>
      <c r="S112" s="309">
        <v>1</v>
      </c>
      <c r="T112" s="238">
        <v>6</v>
      </c>
      <c r="U112" s="238">
        <v>6</v>
      </c>
      <c r="V112" s="235" t="s">
        <v>70</v>
      </c>
      <c r="W112" s="238" t="str">
        <f t="shared" si="30"/>
        <v>현대자동차싼타페 2.2 디젤 캘리그래피 7인40500000</v>
      </c>
      <c r="X112" s="310">
        <f t="shared" si="31"/>
        <v>3886</v>
      </c>
      <c r="Y112" s="238">
        <v>6</v>
      </c>
      <c r="Z112" s="238">
        <v>6</v>
      </c>
      <c r="AA112" s="306" t="s">
        <v>987</v>
      </c>
      <c r="AB112" s="235" t="s">
        <v>1611</v>
      </c>
      <c r="AC112" s="235"/>
      <c r="AD112" s="235" t="s">
        <v>1706</v>
      </c>
      <c r="AE112" s="235" t="s">
        <v>1699</v>
      </c>
      <c r="AF112" s="236"/>
      <c r="AG112" s="237"/>
      <c r="AH112" s="236"/>
      <c r="AI112" s="236"/>
      <c r="AJ112" s="237"/>
      <c r="AK112" s="236">
        <v>26</v>
      </c>
      <c r="AL112" s="236"/>
      <c r="AM112" s="236" t="s">
        <v>2390</v>
      </c>
      <c r="AN112" s="348"/>
      <c r="AO112" s="348"/>
      <c r="AP112" s="348"/>
      <c r="AQ112" s="291" t="str">
        <f>IFERROR(VLOOKUP(BG112,#REF!,1,0),"")</f>
        <v/>
      </c>
      <c r="AS112" s="236" t="s">
        <v>2390</v>
      </c>
      <c r="BD112" s="191" t="str">
        <f t="shared" si="27"/>
        <v>싼타페 2.2 디젤 캘리그래피 7인</v>
      </c>
      <c r="BE112" s="238" t="str">
        <f t="shared" si="29"/>
        <v>0016</v>
      </c>
      <c r="BF112" s="306" t="s">
        <v>987</v>
      </c>
      <c r="BG112" s="191" t="str">
        <f t="shared" si="28"/>
        <v>0016-0111</v>
      </c>
    </row>
    <row r="113" spans="1:59">
      <c r="A113" s="304">
        <v>3887</v>
      </c>
      <c r="B113" s="305">
        <v>3887</v>
      </c>
      <c r="C113" s="238" t="str">
        <f t="shared" si="32"/>
        <v>0005-0016</v>
      </c>
      <c r="D113" s="238" t="str">
        <f t="shared" si="33"/>
        <v>0005-0016-0007</v>
      </c>
      <c r="E113" s="306" t="s">
        <v>986</v>
      </c>
      <c r="F113" s="238" t="str">
        <f>TEXT(VLOOKUP(J113,'1'!$I$43:$J$79,2,0),"0000")</f>
        <v>0005</v>
      </c>
      <c r="G113" s="238" t="str">
        <f t="shared" si="34"/>
        <v>0016</v>
      </c>
      <c r="H113" s="307">
        <f t="shared" si="35"/>
        <v>7</v>
      </c>
      <c r="I113" s="306" t="s">
        <v>986</v>
      </c>
      <c r="J113" s="235" t="s">
        <v>290</v>
      </c>
      <c r="K113" s="235" t="s">
        <v>2017</v>
      </c>
      <c r="L113" s="235" t="s">
        <v>16040</v>
      </c>
      <c r="M113" s="308">
        <v>35140000</v>
      </c>
      <c r="N113" s="235">
        <v>2151</v>
      </c>
      <c r="O113" s="235" t="s">
        <v>77</v>
      </c>
      <c r="P113" s="235" t="s">
        <v>69</v>
      </c>
      <c r="Q113" s="235" t="s">
        <v>71</v>
      </c>
      <c r="R113" s="235">
        <v>5</v>
      </c>
      <c r="S113" s="309">
        <v>1</v>
      </c>
      <c r="T113" s="238">
        <v>6</v>
      </c>
      <c r="U113" s="238">
        <v>6</v>
      </c>
      <c r="V113" s="235" t="s">
        <v>15961</v>
      </c>
      <c r="W113" s="238" t="str">
        <f t="shared" si="30"/>
        <v>현대자동차싼타페 2.2 디젤 프레스트지 5인35140000</v>
      </c>
      <c r="X113" s="310">
        <f t="shared" si="31"/>
        <v>3887</v>
      </c>
      <c r="Y113" s="238">
        <v>6</v>
      </c>
      <c r="Z113" s="238">
        <v>6</v>
      </c>
      <c r="AA113" s="306" t="s">
        <v>986</v>
      </c>
      <c r="AB113" s="235" t="s">
        <v>1611</v>
      </c>
      <c r="AC113" s="235"/>
      <c r="AD113" s="235" t="s">
        <v>1706</v>
      </c>
      <c r="AE113" s="235" t="s">
        <v>1699</v>
      </c>
      <c r="AF113" s="236"/>
      <c r="AG113" s="237"/>
      <c r="AH113" s="236"/>
      <c r="AI113" s="236"/>
      <c r="AJ113" s="237"/>
      <c r="AK113" s="236">
        <v>26</v>
      </c>
      <c r="AL113" s="236"/>
      <c r="AM113" s="236" t="s">
        <v>2390</v>
      </c>
      <c r="AN113" s="348"/>
      <c r="AO113" s="348"/>
      <c r="AP113" s="348"/>
      <c r="AQ113" s="291" t="str">
        <f>IFERROR(VLOOKUP(BG113,#REF!,1,0),"")</f>
        <v/>
      </c>
      <c r="AS113" s="236" t="s">
        <v>2390</v>
      </c>
      <c r="BD113" s="191" t="str">
        <f t="shared" si="27"/>
        <v>싼타페 2.2 디젤 프레스트지 5인</v>
      </c>
      <c r="BE113" s="238" t="str">
        <f t="shared" si="29"/>
        <v>0016</v>
      </c>
      <c r="BF113" s="306" t="s">
        <v>986</v>
      </c>
      <c r="BG113" s="191" t="str">
        <f t="shared" si="28"/>
        <v>0016-0112</v>
      </c>
    </row>
    <row r="114" spans="1:59">
      <c r="A114" s="304">
        <v>3888</v>
      </c>
      <c r="B114" s="305">
        <v>3888</v>
      </c>
      <c r="C114" s="238" t="str">
        <f t="shared" si="32"/>
        <v>0005-0016</v>
      </c>
      <c r="D114" s="238" t="str">
        <f t="shared" si="33"/>
        <v>0005-0016-0008</v>
      </c>
      <c r="E114" s="306" t="s">
        <v>985</v>
      </c>
      <c r="F114" s="238" t="str">
        <f>TEXT(VLOOKUP(J114,'1'!$I$43:$J$79,2,0),"0000")</f>
        <v>0005</v>
      </c>
      <c r="G114" s="238" t="str">
        <f t="shared" si="34"/>
        <v>0016</v>
      </c>
      <c r="H114" s="307">
        <f t="shared" si="35"/>
        <v>8</v>
      </c>
      <c r="I114" s="306" t="s">
        <v>985</v>
      </c>
      <c r="J114" s="235" t="s">
        <v>290</v>
      </c>
      <c r="K114" s="235" t="s">
        <v>2017</v>
      </c>
      <c r="L114" s="235" t="s">
        <v>16041</v>
      </c>
      <c r="M114" s="308">
        <v>31220000</v>
      </c>
      <c r="N114" s="235">
        <v>2151</v>
      </c>
      <c r="O114" s="235" t="s">
        <v>77</v>
      </c>
      <c r="P114" s="235" t="s">
        <v>69</v>
      </c>
      <c r="Q114" s="235" t="s">
        <v>71</v>
      </c>
      <c r="R114" s="235">
        <v>5</v>
      </c>
      <c r="S114" s="309">
        <v>1</v>
      </c>
      <c r="T114" s="238">
        <v>6</v>
      </c>
      <c r="U114" s="238">
        <v>6</v>
      </c>
      <c r="V114" s="235" t="s">
        <v>15961</v>
      </c>
      <c r="W114" s="238" t="str">
        <f t="shared" si="30"/>
        <v>현대자동차싼타페 2.2 디젤 프리미엄 5인31220000</v>
      </c>
      <c r="X114" s="310">
        <f t="shared" si="31"/>
        <v>3888</v>
      </c>
      <c r="Y114" s="238">
        <v>6</v>
      </c>
      <c r="Z114" s="238">
        <v>6</v>
      </c>
      <c r="AA114" s="306" t="s">
        <v>985</v>
      </c>
      <c r="AB114" s="235" t="s">
        <v>1611</v>
      </c>
      <c r="AC114" s="235"/>
      <c r="AD114" s="235" t="s">
        <v>1706</v>
      </c>
      <c r="AE114" s="235" t="s">
        <v>1699</v>
      </c>
      <c r="AF114" s="236"/>
      <c r="AG114" s="237"/>
      <c r="AH114" s="236"/>
      <c r="AI114" s="236"/>
      <c r="AJ114" s="237"/>
      <c r="AK114" s="236">
        <v>26</v>
      </c>
      <c r="AL114" s="236"/>
      <c r="AM114" s="236" t="s">
        <v>2390</v>
      </c>
      <c r="AN114" s="348"/>
      <c r="AO114" s="348"/>
      <c r="AP114" s="348"/>
      <c r="AQ114" s="291" t="str">
        <f>IFERROR(VLOOKUP(BG114,#REF!,1,0),"")</f>
        <v/>
      </c>
      <c r="AS114" s="236" t="s">
        <v>2390</v>
      </c>
      <c r="BD114" s="191" t="str">
        <f t="shared" si="27"/>
        <v>싼타페 2.2 디젤 프리미엄 5인</v>
      </c>
      <c r="BE114" s="238" t="str">
        <f t="shared" si="29"/>
        <v>0016</v>
      </c>
      <c r="BF114" s="306" t="s">
        <v>985</v>
      </c>
      <c r="BG114" s="191" t="str">
        <f t="shared" si="28"/>
        <v>0016-0113</v>
      </c>
    </row>
    <row r="115" spans="1:59">
      <c r="A115" s="304">
        <v>3889</v>
      </c>
      <c r="B115" s="305">
        <v>3889</v>
      </c>
      <c r="C115" s="238" t="str">
        <f t="shared" si="32"/>
        <v>0005-0016</v>
      </c>
      <c r="D115" s="238" t="str">
        <f t="shared" si="33"/>
        <v>0005-0016-0009</v>
      </c>
      <c r="E115" s="306" t="s">
        <v>984</v>
      </c>
      <c r="F115" s="238" t="str">
        <f>TEXT(VLOOKUP(J115,'1'!$I$43:$J$79,2,0),"0000")</f>
        <v>0005</v>
      </c>
      <c r="G115" s="238" t="str">
        <f t="shared" si="34"/>
        <v>0016</v>
      </c>
      <c r="H115" s="307">
        <f t="shared" si="35"/>
        <v>9</v>
      </c>
      <c r="I115" s="306" t="s">
        <v>984</v>
      </c>
      <c r="J115" s="235" t="s">
        <v>290</v>
      </c>
      <c r="K115" s="235" t="s">
        <v>2017</v>
      </c>
      <c r="L115" s="235" t="s">
        <v>16042</v>
      </c>
      <c r="M115" s="308">
        <v>31220000</v>
      </c>
      <c r="N115" s="235">
        <v>2151</v>
      </c>
      <c r="O115" s="235" t="s">
        <v>77</v>
      </c>
      <c r="P115" s="235" t="s">
        <v>69</v>
      </c>
      <c r="Q115" s="235" t="s">
        <v>71</v>
      </c>
      <c r="R115" s="235">
        <v>5</v>
      </c>
      <c r="S115" s="309">
        <v>1</v>
      </c>
      <c r="T115" s="238">
        <v>6</v>
      </c>
      <c r="U115" s="238">
        <v>6</v>
      </c>
      <c r="V115" s="235" t="s">
        <v>1614</v>
      </c>
      <c r="W115" s="238" t="str">
        <f t="shared" si="30"/>
        <v>현대자동차싼타페 2.2 디젤 익스클루시브 (5인승)31220000</v>
      </c>
      <c r="X115" s="310">
        <f t="shared" si="31"/>
        <v>3889</v>
      </c>
      <c r="Y115" s="238">
        <v>6</v>
      </c>
      <c r="Z115" s="238">
        <v>6</v>
      </c>
      <c r="AA115" s="306" t="s">
        <v>984</v>
      </c>
      <c r="AB115" s="235" t="s">
        <v>1611</v>
      </c>
      <c r="AC115" s="235"/>
      <c r="AD115" s="235" t="s">
        <v>1706</v>
      </c>
      <c r="AE115" s="235" t="s">
        <v>1699</v>
      </c>
      <c r="AF115" s="236"/>
      <c r="AG115" s="237"/>
      <c r="AH115" s="236"/>
      <c r="AI115" s="236"/>
      <c r="AJ115" s="237"/>
      <c r="AK115" s="236">
        <v>26</v>
      </c>
      <c r="AL115" s="236"/>
      <c r="AM115" s="236" t="s">
        <v>2390</v>
      </c>
      <c r="AN115" s="348"/>
      <c r="AO115" s="348"/>
      <c r="AP115" s="348"/>
      <c r="AQ115" s="291" t="str">
        <f>IFERROR(VLOOKUP(BG115,#REF!,1,0),"")</f>
        <v/>
      </c>
      <c r="AS115" s="236" t="s">
        <v>2390</v>
      </c>
      <c r="BD115" s="191" t="str">
        <f t="shared" si="27"/>
        <v>싼타페 2.2 디젤 익스클루시브 (5인승)</v>
      </c>
      <c r="BE115" s="238" t="str">
        <f t="shared" si="29"/>
        <v>0016</v>
      </c>
      <c r="BF115" s="306" t="s">
        <v>984</v>
      </c>
      <c r="BG115" s="191" t="str">
        <f t="shared" si="28"/>
        <v>0016-0114</v>
      </c>
    </row>
    <row r="116" spans="1:59">
      <c r="A116" s="304">
        <v>3890</v>
      </c>
      <c r="B116" s="305">
        <v>3890</v>
      </c>
      <c r="C116" s="238" t="str">
        <f t="shared" si="32"/>
        <v>0005-0016</v>
      </c>
      <c r="D116" s="238" t="str">
        <f t="shared" si="33"/>
        <v>0005-0016-0010</v>
      </c>
      <c r="E116" s="306" t="s">
        <v>983</v>
      </c>
      <c r="F116" s="238" t="str">
        <f>TEXT(VLOOKUP(J116,'1'!$I$43:$J$79,2,0),"0000")</f>
        <v>0005</v>
      </c>
      <c r="G116" s="238" t="str">
        <f t="shared" si="34"/>
        <v>0016</v>
      </c>
      <c r="H116" s="307">
        <f t="shared" si="35"/>
        <v>10</v>
      </c>
      <c r="I116" s="306" t="s">
        <v>983</v>
      </c>
      <c r="J116" s="235" t="s">
        <v>290</v>
      </c>
      <c r="K116" s="235" t="s">
        <v>2017</v>
      </c>
      <c r="L116" s="235" t="s">
        <v>16100</v>
      </c>
      <c r="M116" s="308">
        <v>37100000</v>
      </c>
      <c r="N116" s="235">
        <v>1598</v>
      </c>
      <c r="O116" s="235" t="s">
        <v>1169</v>
      </c>
      <c r="P116" s="235" t="s">
        <v>69</v>
      </c>
      <c r="Q116" s="235" t="s">
        <v>71</v>
      </c>
      <c r="R116" s="235">
        <v>5</v>
      </c>
      <c r="S116" s="309">
        <v>15</v>
      </c>
      <c r="T116" s="238">
        <v>6</v>
      </c>
      <c r="U116" s="238">
        <v>6</v>
      </c>
      <c r="V116" s="235" t="s">
        <v>1572</v>
      </c>
      <c r="W116" s="238" t="str">
        <f t="shared" si="30"/>
        <v>현대자동차싼타페1.6 2WD 익스클루시브 HEV37100000</v>
      </c>
      <c r="X116" s="310">
        <f t="shared" si="31"/>
        <v>3890</v>
      </c>
      <c r="Y116" s="238">
        <v>6</v>
      </c>
      <c r="Z116" s="238">
        <v>6</v>
      </c>
      <c r="AA116" s="306" t="s">
        <v>983</v>
      </c>
      <c r="AB116" s="235" t="s">
        <v>1611</v>
      </c>
      <c r="AC116" s="235"/>
      <c r="AD116" s="235"/>
      <c r="AE116" s="235"/>
      <c r="AF116" s="236"/>
      <c r="AG116" s="237"/>
      <c r="AH116" s="236"/>
      <c r="AI116" s="236"/>
      <c r="AJ116" s="237"/>
      <c r="AK116" s="236">
        <v>26</v>
      </c>
      <c r="AL116" s="236"/>
      <c r="AM116" s="236" t="s">
        <v>2434</v>
      </c>
      <c r="AN116" s="348"/>
      <c r="AO116" s="348"/>
      <c r="AP116" s="348"/>
      <c r="AQ116" s="291" t="str">
        <f>IFERROR(VLOOKUP(BG116,#REF!,1,0),"")</f>
        <v/>
      </c>
      <c r="AS116" s="236" t="s">
        <v>2434</v>
      </c>
      <c r="AT116" s="291">
        <v>2024.02</v>
      </c>
      <c r="AW116" s="291" t="s">
        <v>16086</v>
      </c>
      <c r="BD116" s="191" t="str">
        <f t="shared" si="27"/>
        <v>싼타페1.6 2WD 익스클루시브 HEV</v>
      </c>
      <c r="BE116" s="238" t="str">
        <f t="shared" si="29"/>
        <v>0016</v>
      </c>
      <c r="BF116" s="306" t="s">
        <v>983</v>
      </c>
      <c r="BG116" s="191" t="str">
        <f t="shared" si="28"/>
        <v>0016-0115</v>
      </c>
    </row>
    <row r="117" spans="1:59">
      <c r="A117" s="304">
        <v>3891</v>
      </c>
      <c r="B117" s="305">
        <v>3891</v>
      </c>
      <c r="C117" s="238" t="str">
        <f t="shared" si="32"/>
        <v>0005-0016</v>
      </c>
      <c r="D117" s="238" t="str">
        <f t="shared" si="33"/>
        <v>0005-0016-0011</v>
      </c>
      <c r="E117" s="306" t="s">
        <v>982</v>
      </c>
      <c r="F117" s="238" t="str">
        <f>TEXT(VLOOKUP(J117,'1'!$I$43:$J$79,2,0),"0000")</f>
        <v>0005</v>
      </c>
      <c r="G117" s="238" t="str">
        <f t="shared" si="34"/>
        <v>0016</v>
      </c>
      <c r="H117" s="307">
        <f t="shared" si="35"/>
        <v>11</v>
      </c>
      <c r="I117" s="306" t="s">
        <v>982</v>
      </c>
      <c r="J117" s="235" t="s">
        <v>290</v>
      </c>
      <c r="K117" s="235" t="s">
        <v>2017</v>
      </c>
      <c r="L117" s="235" t="s">
        <v>16101</v>
      </c>
      <c r="M117" s="308">
        <v>44600000</v>
      </c>
      <c r="N117" s="235">
        <v>1598</v>
      </c>
      <c r="O117" s="235" t="s">
        <v>1169</v>
      </c>
      <c r="P117" s="235" t="s">
        <v>69</v>
      </c>
      <c r="Q117" s="235" t="s">
        <v>71</v>
      </c>
      <c r="R117" s="235">
        <v>5</v>
      </c>
      <c r="S117" s="309">
        <v>15</v>
      </c>
      <c r="T117" s="238">
        <v>6</v>
      </c>
      <c r="U117" s="238">
        <v>6</v>
      </c>
      <c r="V117" s="235" t="s">
        <v>1572</v>
      </c>
      <c r="W117" s="238" t="str">
        <f t="shared" si="30"/>
        <v>현대자동차싼타페1.6 2WD 캘리그래피 HEV44600000</v>
      </c>
      <c r="X117" s="310">
        <f t="shared" si="31"/>
        <v>3891</v>
      </c>
      <c r="Y117" s="238">
        <v>6</v>
      </c>
      <c r="Z117" s="238">
        <v>6</v>
      </c>
      <c r="AA117" s="306" t="s">
        <v>982</v>
      </c>
      <c r="AB117" s="235" t="s">
        <v>1611</v>
      </c>
      <c r="AC117" s="235"/>
      <c r="AD117" s="235"/>
      <c r="AE117" s="235"/>
      <c r="AF117" s="236"/>
      <c r="AG117" s="237"/>
      <c r="AH117" s="236"/>
      <c r="AI117" s="236"/>
      <c r="AJ117" s="237"/>
      <c r="AK117" s="236">
        <v>26</v>
      </c>
      <c r="AL117" s="236"/>
      <c r="AM117" s="236" t="s">
        <v>2434</v>
      </c>
      <c r="AN117" s="348"/>
      <c r="AO117" s="348"/>
      <c r="AP117" s="348"/>
      <c r="AQ117" s="291" t="str">
        <f>IFERROR(VLOOKUP(BG117,#REF!,1,0),"")</f>
        <v/>
      </c>
      <c r="AS117" s="236" t="s">
        <v>2434</v>
      </c>
      <c r="AT117" s="291">
        <v>2024.02</v>
      </c>
      <c r="AW117" s="291" t="s">
        <v>16086</v>
      </c>
      <c r="BD117" s="191" t="str">
        <f t="shared" si="27"/>
        <v>싼타페1.6 2WD 캘리그래피 HEV</v>
      </c>
      <c r="BE117" s="238" t="str">
        <f t="shared" si="29"/>
        <v>0016</v>
      </c>
      <c r="BF117" s="306" t="s">
        <v>982</v>
      </c>
      <c r="BG117" s="191" t="str">
        <f t="shared" si="28"/>
        <v>0016-0116</v>
      </c>
    </row>
    <row r="118" spans="1:59">
      <c r="A118" s="304">
        <v>3892</v>
      </c>
      <c r="B118" s="305">
        <v>3892</v>
      </c>
      <c r="C118" s="238" t="str">
        <f t="shared" si="32"/>
        <v>0005-0016</v>
      </c>
      <c r="D118" s="238" t="str">
        <f t="shared" si="33"/>
        <v>0005-0016-0012</v>
      </c>
      <c r="E118" s="306" t="s">
        <v>981</v>
      </c>
      <c r="F118" s="238" t="str">
        <f>TEXT(VLOOKUP(J118,'1'!$I$43:$J$79,2,0),"0000")</f>
        <v>0005</v>
      </c>
      <c r="G118" s="238" t="str">
        <f t="shared" si="34"/>
        <v>0016</v>
      </c>
      <c r="H118" s="307">
        <f t="shared" si="35"/>
        <v>12</v>
      </c>
      <c r="I118" s="306" t="s">
        <v>981</v>
      </c>
      <c r="J118" s="235" t="s">
        <v>290</v>
      </c>
      <c r="K118" s="235" t="s">
        <v>2017</v>
      </c>
      <c r="L118" s="235" t="s">
        <v>16102</v>
      </c>
      <c r="M118" s="308">
        <v>39320000</v>
      </c>
      <c r="N118" s="235">
        <v>1598</v>
      </c>
      <c r="O118" s="235" t="s">
        <v>1169</v>
      </c>
      <c r="P118" s="235" t="s">
        <v>69</v>
      </c>
      <c r="Q118" s="235" t="s">
        <v>71</v>
      </c>
      <c r="R118" s="235">
        <v>5</v>
      </c>
      <c r="S118" s="309">
        <v>15</v>
      </c>
      <c r="T118" s="238">
        <v>6</v>
      </c>
      <c r="U118" s="238">
        <v>6</v>
      </c>
      <c r="V118" s="235" t="s">
        <v>1572</v>
      </c>
      <c r="W118" s="238" t="str">
        <f t="shared" si="30"/>
        <v>현대자동차싼타페1.6 2WD 프레스티지 HEV39320000</v>
      </c>
      <c r="X118" s="310">
        <f t="shared" si="31"/>
        <v>3892</v>
      </c>
      <c r="Y118" s="238">
        <v>6</v>
      </c>
      <c r="Z118" s="238">
        <v>6</v>
      </c>
      <c r="AA118" s="306" t="s">
        <v>981</v>
      </c>
      <c r="AB118" s="235" t="s">
        <v>1611</v>
      </c>
      <c r="AC118" s="235"/>
      <c r="AD118" s="235"/>
      <c r="AE118" s="235"/>
      <c r="AF118" s="236"/>
      <c r="AG118" s="237"/>
      <c r="AH118" s="236"/>
      <c r="AI118" s="236"/>
      <c r="AJ118" s="237"/>
      <c r="AK118" s="236">
        <v>26</v>
      </c>
      <c r="AL118" s="236"/>
      <c r="AM118" s="236" t="s">
        <v>2434</v>
      </c>
      <c r="AN118" s="348"/>
      <c r="AO118" s="348"/>
      <c r="AP118" s="348"/>
      <c r="AQ118" s="291" t="str">
        <f>IFERROR(VLOOKUP(BG118,#REF!,1,0),"")</f>
        <v/>
      </c>
      <c r="AS118" s="236" t="s">
        <v>2434</v>
      </c>
      <c r="AT118" s="291">
        <v>2024.02</v>
      </c>
      <c r="AW118" s="291" t="s">
        <v>16086</v>
      </c>
      <c r="BD118" s="191" t="str">
        <f t="shared" si="27"/>
        <v>싼타페1.6 2WD 프레스티지 HEV</v>
      </c>
      <c r="BE118" s="238" t="str">
        <f t="shared" si="29"/>
        <v>0016</v>
      </c>
      <c r="BF118" s="306" t="s">
        <v>981</v>
      </c>
      <c r="BG118" s="191" t="str">
        <f t="shared" si="28"/>
        <v>0016-0117</v>
      </c>
    </row>
    <row r="119" spans="1:59">
      <c r="A119" s="304">
        <v>3893</v>
      </c>
      <c r="B119" s="305">
        <v>3893</v>
      </c>
      <c r="C119" s="238" t="str">
        <f t="shared" si="32"/>
        <v>0005-0016</v>
      </c>
      <c r="D119" s="238" t="str">
        <f t="shared" si="33"/>
        <v>0005-0016-0013</v>
      </c>
      <c r="E119" s="306" t="s">
        <v>980</v>
      </c>
      <c r="F119" s="238" t="str">
        <f>TEXT(VLOOKUP(J119,'1'!$I$43:$J$79,2,0),"0000")</f>
        <v>0005</v>
      </c>
      <c r="G119" s="238" t="str">
        <f t="shared" si="34"/>
        <v>0016</v>
      </c>
      <c r="H119" s="307">
        <f t="shared" si="35"/>
        <v>13</v>
      </c>
      <c r="I119" s="306" t="s">
        <v>980</v>
      </c>
      <c r="J119" s="235" t="s">
        <v>290</v>
      </c>
      <c r="K119" s="235" t="s">
        <v>2017</v>
      </c>
      <c r="L119" s="235" t="s">
        <v>16103</v>
      </c>
      <c r="M119" s="308">
        <v>41220000</v>
      </c>
      <c r="N119" s="235">
        <v>1598</v>
      </c>
      <c r="O119" s="235" t="s">
        <v>1169</v>
      </c>
      <c r="P119" s="235" t="s">
        <v>69</v>
      </c>
      <c r="Q119" s="235" t="s">
        <v>71</v>
      </c>
      <c r="R119" s="235">
        <v>5</v>
      </c>
      <c r="S119" s="309">
        <v>15</v>
      </c>
      <c r="T119" s="238">
        <v>6</v>
      </c>
      <c r="U119" s="238">
        <v>6</v>
      </c>
      <c r="V119" s="235" t="s">
        <v>1572</v>
      </c>
      <c r="W119" s="238" t="str">
        <f t="shared" si="30"/>
        <v>현대자동차싼타페1.6 2WD 프레스티지 초이스 HEV41220000</v>
      </c>
      <c r="X119" s="310">
        <f t="shared" si="31"/>
        <v>3893</v>
      </c>
      <c r="Y119" s="238">
        <v>6</v>
      </c>
      <c r="Z119" s="238">
        <v>6</v>
      </c>
      <c r="AA119" s="306" t="s">
        <v>980</v>
      </c>
      <c r="AB119" s="235" t="s">
        <v>1611</v>
      </c>
      <c r="AC119" s="235"/>
      <c r="AD119" s="235"/>
      <c r="AE119" s="235"/>
      <c r="AF119" s="236"/>
      <c r="AG119" s="237"/>
      <c r="AH119" s="236"/>
      <c r="AI119" s="236"/>
      <c r="AJ119" s="237"/>
      <c r="AK119" s="236">
        <v>26</v>
      </c>
      <c r="AL119" s="236"/>
      <c r="AM119" s="236" t="s">
        <v>2434</v>
      </c>
      <c r="AN119" s="348"/>
      <c r="AO119" s="348"/>
      <c r="AP119" s="348"/>
      <c r="AQ119" s="291" t="str">
        <f>IFERROR(VLOOKUP(BG119,#REF!,1,0),"")</f>
        <v/>
      </c>
      <c r="AS119" s="236" t="s">
        <v>2434</v>
      </c>
      <c r="AT119" s="291">
        <v>2024.02</v>
      </c>
      <c r="AW119" s="291" t="s">
        <v>16086</v>
      </c>
      <c r="BD119" s="191" t="str">
        <f t="shared" si="27"/>
        <v>싼타페1.6 2WD 프레스티지 초이스 HEV</v>
      </c>
      <c r="BE119" s="238" t="str">
        <f t="shared" si="29"/>
        <v>0016</v>
      </c>
      <c r="BF119" s="306" t="s">
        <v>980</v>
      </c>
      <c r="BG119" s="191" t="str">
        <f t="shared" si="28"/>
        <v>0016-0118</v>
      </c>
    </row>
    <row r="120" spans="1:59">
      <c r="A120" s="304">
        <v>3894</v>
      </c>
      <c r="B120" s="305">
        <v>3894</v>
      </c>
      <c r="C120" s="238" t="str">
        <f t="shared" si="32"/>
        <v>0005-0016</v>
      </c>
      <c r="D120" s="238" t="str">
        <f t="shared" si="33"/>
        <v>0005-0016-0014</v>
      </c>
      <c r="E120" s="306" t="s">
        <v>979</v>
      </c>
      <c r="F120" s="238" t="str">
        <f>TEXT(VLOOKUP(J120,'1'!$I$43:$J$79,2,0),"0000")</f>
        <v>0005</v>
      </c>
      <c r="G120" s="238" t="str">
        <f t="shared" si="34"/>
        <v>0016</v>
      </c>
      <c r="H120" s="307">
        <f t="shared" si="35"/>
        <v>14</v>
      </c>
      <c r="I120" s="306" t="s">
        <v>979</v>
      </c>
      <c r="J120" s="235" t="s">
        <v>290</v>
      </c>
      <c r="K120" s="235" t="s">
        <v>2017</v>
      </c>
      <c r="L120" s="235" t="s">
        <v>16104</v>
      </c>
      <c r="M120" s="308">
        <v>39370000</v>
      </c>
      <c r="N120" s="235">
        <v>1598</v>
      </c>
      <c r="O120" s="235" t="s">
        <v>1169</v>
      </c>
      <c r="P120" s="235" t="s">
        <v>69</v>
      </c>
      <c r="Q120" s="235" t="s">
        <v>71</v>
      </c>
      <c r="R120" s="235">
        <v>5</v>
      </c>
      <c r="S120" s="309">
        <v>15</v>
      </c>
      <c r="T120" s="238">
        <v>6</v>
      </c>
      <c r="U120" s="238">
        <v>6</v>
      </c>
      <c r="V120" s="235" t="s">
        <v>1614</v>
      </c>
      <c r="W120" s="238" t="str">
        <f t="shared" si="30"/>
        <v>현대자동차싼타페1.6 AWD 익스클루시브 HEV39370000</v>
      </c>
      <c r="X120" s="310">
        <f t="shared" si="31"/>
        <v>3894</v>
      </c>
      <c r="Y120" s="238">
        <v>6</v>
      </c>
      <c r="Z120" s="238">
        <v>6</v>
      </c>
      <c r="AA120" s="306" t="s">
        <v>979</v>
      </c>
      <c r="AB120" s="235" t="s">
        <v>1611</v>
      </c>
      <c r="AC120" s="235"/>
      <c r="AD120" s="235"/>
      <c r="AE120" s="235"/>
      <c r="AF120" s="236"/>
      <c r="AG120" s="237"/>
      <c r="AH120" s="236"/>
      <c r="AI120" s="236"/>
      <c r="AJ120" s="237"/>
      <c r="AK120" s="236">
        <v>26</v>
      </c>
      <c r="AL120" s="236"/>
      <c r="AM120" s="236" t="s">
        <v>2434</v>
      </c>
      <c r="AN120" s="348"/>
      <c r="AO120" s="348"/>
      <c r="AP120" s="348"/>
      <c r="AQ120" s="291" t="str">
        <f>IFERROR(VLOOKUP(BG120,#REF!,1,0),"")</f>
        <v/>
      </c>
      <c r="AS120" s="236" t="s">
        <v>2434</v>
      </c>
      <c r="AT120" s="291">
        <v>2024.02</v>
      </c>
      <c r="AW120" s="291" t="s">
        <v>16086</v>
      </c>
      <c r="BD120" s="191" t="str">
        <f t="shared" si="27"/>
        <v>싼타페1.6 AWD 익스클루시브 HEV</v>
      </c>
      <c r="BE120" s="238" t="str">
        <f t="shared" si="29"/>
        <v>0016</v>
      </c>
      <c r="BF120" s="306" t="s">
        <v>979</v>
      </c>
      <c r="BG120" s="191" t="str">
        <f t="shared" si="28"/>
        <v>0016-0119</v>
      </c>
    </row>
    <row r="121" spans="1:59">
      <c r="A121" s="304">
        <v>3895</v>
      </c>
      <c r="B121" s="305">
        <v>3895</v>
      </c>
      <c r="C121" s="238" t="str">
        <f t="shared" si="32"/>
        <v>0005-0016</v>
      </c>
      <c r="D121" s="238" t="str">
        <f t="shared" si="33"/>
        <v>0005-0016-0015</v>
      </c>
      <c r="E121" s="306" t="s">
        <v>978</v>
      </c>
      <c r="F121" s="238" t="str">
        <f>TEXT(VLOOKUP(J121,'1'!$I$43:$J$79,2,0),"0000")</f>
        <v>0005</v>
      </c>
      <c r="G121" s="238" t="str">
        <f t="shared" si="34"/>
        <v>0016</v>
      </c>
      <c r="H121" s="307">
        <f t="shared" si="35"/>
        <v>15</v>
      </c>
      <c r="I121" s="306" t="s">
        <v>978</v>
      </c>
      <c r="J121" s="235" t="s">
        <v>290</v>
      </c>
      <c r="K121" s="235" t="s">
        <v>2017</v>
      </c>
      <c r="L121" s="235" t="s">
        <v>16105</v>
      </c>
      <c r="M121" s="308">
        <v>47400000</v>
      </c>
      <c r="N121" s="235">
        <v>1598</v>
      </c>
      <c r="O121" s="235" t="s">
        <v>1169</v>
      </c>
      <c r="P121" s="235" t="s">
        <v>69</v>
      </c>
      <c r="Q121" s="235" t="s">
        <v>71</v>
      </c>
      <c r="R121" s="235">
        <v>5</v>
      </c>
      <c r="S121" s="309">
        <v>15</v>
      </c>
      <c r="T121" s="238">
        <v>6</v>
      </c>
      <c r="U121" s="238">
        <v>6</v>
      </c>
      <c r="V121" s="235" t="s">
        <v>1614</v>
      </c>
      <c r="W121" s="238" t="str">
        <f t="shared" si="30"/>
        <v>현대자동차싼타페1.6 AWD 캘리그래피 HEV47400000</v>
      </c>
      <c r="X121" s="310">
        <f t="shared" si="31"/>
        <v>3895</v>
      </c>
      <c r="Y121" s="238">
        <v>6</v>
      </c>
      <c r="Z121" s="238">
        <v>6</v>
      </c>
      <c r="AA121" s="306" t="s">
        <v>978</v>
      </c>
      <c r="AB121" s="235" t="s">
        <v>1611</v>
      </c>
      <c r="AC121" s="235"/>
      <c r="AD121" s="235"/>
      <c r="AE121" s="235"/>
      <c r="AF121" s="236"/>
      <c r="AG121" s="237"/>
      <c r="AH121" s="236"/>
      <c r="AI121" s="236"/>
      <c r="AJ121" s="237"/>
      <c r="AK121" s="236">
        <v>26</v>
      </c>
      <c r="AL121" s="236"/>
      <c r="AM121" s="236" t="s">
        <v>2434</v>
      </c>
      <c r="AN121" s="348"/>
      <c r="AO121" s="348"/>
      <c r="AP121" s="348"/>
      <c r="AQ121" s="291" t="str">
        <f>IFERROR(VLOOKUP(BG121,#REF!,1,0),"")</f>
        <v/>
      </c>
      <c r="AS121" s="236" t="s">
        <v>2434</v>
      </c>
      <c r="AT121" s="291">
        <v>2024.02</v>
      </c>
      <c r="AW121" s="291" t="s">
        <v>16086</v>
      </c>
      <c r="BD121" s="191" t="str">
        <f t="shared" si="27"/>
        <v>싼타페1.6 AWD 캘리그래피 HEV</v>
      </c>
      <c r="BE121" s="238" t="str">
        <f t="shared" si="29"/>
        <v>0016</v>
      </c>
      <c r="BF121" s="306" t="s">
        <v>978</v>
      </c>
      <c r="BG121" s="191" t="str">
        <f t="shared" si="28"/>
        <v>0016-0120</v>
      </c>
    </row>
    <row r="122" spans="1:59">
      <c r="A122" s="304">
        <v>3896</v>
      </c>
      <c r="B122" s="305">
        <v>3896</v>
      </c>
      <c r="C122" s="238" t="str">
        <f t="shared" si="32"/>
        <v>0005-0016</v>
      </c>
      <c r="D122" s="238" t="str">
        <f t="shared" si="33"/>
        <v>0005-0016-0016</v>
      </c>
      <c r="E122" s="306" t="s">
        <v>977</v>
      </c>
      <c r="F122" s="238" t="str">
        <f>TEXT(VLOOKUP(J122,'1'!$I$43:$J$79,2,0),"0000")</f>
        <v>0005</v>
      </c>
      <c r="G122" s="238" t="str">
        <f t="shared" si="34"/>
        <v>0016</v>
      </c>
      <c r="H122" s="307">
        <f t="shared" si="35"/>
        <v>16</v>
      </c>
      <c r="I122" s="306" t="s">
        <v>977</v>
      </c>
      <c r="J122" s="235" t="s">
        <v>290</v>
      </c>
      <c r="K122" s="235" t="s">
        <v>2017</v>
      </c>
      <c r="L122" s="235" t="s">
        <v>16106</v>
      </c>
      <c r="M122" s="308">
        <v>42060000</v>
      </c>
      <c r="N122" s="235">
        <v>1598</v>
      </c>
      <c r="O122" s="235" t="s">
        <v>1169</v>
      </c>
      <c r="P122" s="235" t="s">
        <v>69</v>
      </c>
      <c r="Q122" s="235" t="s">
        <v>71</v>
      </c>
      <c r="R122" s="235">
        <v>5</v>
      </c>
      <c r="S122" s="309">
        <v>15</v>
      </c>
      <c r="T122" s="238">
        <v>6</v>
      </c>
      <c r="U122" s="238">
        <v>6</v>
      </c>
      <c r="V122" s="235" t="s">
        <v>1614</v>
      </c>
      <c r="W122" s="238" t="str">
        <f t="shared" si="30"/>
        <v>현대자동차싼타페1.6 AWD 프레스티지 HEV42060000</v>
      </c>
      <c r="X122" s="310">
        <f t="shared" si="31"/>
        <v>3896</v>
      </c>
      <c r="Y122" s="238">
        <v>6</v>
      </c>
      <c r="Z122" s="238">
        <v>6</v>
      </c>
      <c r="AA122" s="306" t="s">
        <v>977</v>
      </c>
      <c r="AB122" s="235" t="s">
        <v>1611</v>
      </c>
      <c r="AC122" s="235"/>
      <c r="AD122" s="235"/>
      <c r="AE122" s="235"/>
      <c r="AF122" s="236"/>
      <c r="AG122" s="237"/>
      <c r="AH122" s="236"/>
      <c r="AI122" s="236"/>
      <c r="AJ122" s="237"/>
      <c r="AK122" s="236">
        <v>26</v>
      </c>
      <c r="AL122" s="236"/>
      <c r="AM122" s="236" t="s">
        <v>2434</v>
      </c>
      <c r="AN122" s="348"/>
      <c r="AO122" s="348"/>
      <c r="AP122" s="348"/>
      <c r="AQ122" s="291" t="str">
        <f>IFERROR(VLOOKUP(BG122,#REF!,1,0),"")</f>
        <v/>
      </c>
      <c r="AS122" s="236" t="s">
        <v>2434</v>
      </c>
      <c r="AT122" s="291">
        <v>2024.02</v>
      </c>
      <c r="AW122" s="291" t="s">
        <v>16086</v>
      </c>
      <c r="BD122" s="191" t="str">
        <f t="shared" si="27"/>
        <v>싼타페1.6 AWD 프레스티지 HEV</v>
      </c>
      <c r="BE122" s="238" t="str">
        <f t="shared" si="29"/>
        <v>0016</v>
      </c>
      <c r="BF122" s="306" t="s">
        <v>977</v>
      </c>
      <c r="BG122" s="191" t="str">
        <f t="shared" si="28"/>
        <v>0016-0121</v>
      </c>
    </row>
    <row r="123" spans="1:59">
      <c r="A123" s="304">
        <v>3897</v>
      </c>
      <c r="B123" s="305">
        <v>3897</v>
      </c>
      <c r="C123" s="238" t="str">
        <f t="shared" si="32"/>
        <v>0005-0016</v>
      </c>
      <c r="D123" s="238" t="str">
        <f t="shared" si="33"/>
        <v>0005-0016-0017</v>
      </c>
      <c r="E123" s="306" t="s">
        <v>976</v>
      </c>
      <c r="F123" s="238" t="str">
        <f>TEXT(VLOOKUP(J123,'1'!$I$43:$J$79,2,0),"0000")</f>
        <v>0005</v>
      </c>
      <c r="G123" s="238" t="str">
        <f t="shared" si="34"/>
        <v>0016</v>
      </c>
      <c r="H123" s="307">
        <f t="shared" si="35"/>
        <v>17</v>
      </c>
      <c r="I123" s="306" t="s">
        <v>976</v>
      </c>
      <c r="J123" s="235" t="s">
        <v>290</v>
      </c>
      <c r="K123" s="235" t="s">
        <v>2017</v>
      </c>
      <c r="L123" s="235" t="s">
        <v>16107</v>
      </c>
      <c r="M123" s="308">
        <v>43980000</v>
      </c>
      <c r="N123" s="235">
        <v>1598</v>
      </c>
      <c r="O123" s="235" t="s">
        <v>1169</v>
      </c>
      <c r="P123" s="235" t="s">
        <v>69</v>
      </c>
      <c r="Q123" s="235" t="s">
        <v>71</v>
      </c>
      <c r="R123" s="235">
        <v>5</v>
      </c>
      <c r="S123" s="309">
        <v>15</v>
      </c>
      <c r="T123" s="238">
        <v>6</v>
      </c>
      <c r="U123" s="238">
        <v>6</v>
      </c>
      <c r="V123" s="235" t="s">
        <v>1614</v>
      </c>
      <c r="W123" s="238" t="str">
        <f t="shared" si="30"/>
        <v>현대자동차싼타페1.6 AWD 프레스티지 초이스 HEV43980000</v>
      </c>
      <c r="X123" s="310">
        <f t="shared" si="31"/>
        <v>3897</v>
      </c>
      <c r="Y123" s="238">
        <v>6</v>
      </c>
      <c r="Z123" s="238">
        <v>6</v>
      </c>
      <c r="AA123" s="306" t="s">
        <v>976</v>
      </c>
      <c r="AB123" s="235" t="s">
        <v>1611</v>
      </c>
      <c r="AC123" s="235"/>
      <c r="AD123" s="235"/>
      <c r="AE123" s="235"/>
      <c r="AF123" s="236"/>
      <c r="AG123" s="237"/>
      <c r="AH123" s="236"/>
      <c r="AI123" s="236"/>
      <c r="AJ123" s="237"/>
      <c r="AK123" s="236">
        <v>26</v>
      </c>
      <c r="AL123" s="236"/>
      <c r="AM123" s="236" t="s">
        <v>2434</v>
      </c>
      <c r="AN123" s="348"/>
      <c r="AO123" s="348"/>
      <c r="AP123" s="348"/>
      <c r="AQ123" s="291" t="str">
        <f>IFERROR(VLOOKUP(BG123,#REF!,1,0),"")</f>
        <v/>
      </c>
      <c r="AS123" s="236" t="s">
        <v>2434</v>
      </c>
      <c r="AT123" s="291">
        <v>2024.02</v>
      </c>
      <c r="AW123" s="291" t="s">
        <v>16086</v>
      </c>
      <c r="BD123" s="191" t="str">
        <f t="shared" si="27"/>
        <v>싼타페1.6 AWD 프레스티지 초이스 HEV</v>
      </c>
      <c r="BE123" s="238" t="str">
        <f t="shared" si="29"/>
        <v>0016</v>
      </c>
      <c r="BF123" s="306" t="s">
        <v>976</v>
      </c>
      <c r="BG123" s="191" t="str">
        <f t="shared" si="28"/>
        <v>0016-0122</v>
      </c>
    </row>
    <row r="124" spans="1:59">
      <c r="A124" s="304">
        <v>3898</v>
      </c>
      <c r="B124" s="305">
        <v>3898</v>
      </c>
      <c r="C124" s="238" t="str">
        <f t="shared" si="32"/>
        <v>0005-0016</v>
      </c>
      <c r="D124" s="238" t="str">
        <f t="shared" si="33"/>
        <v>0005-0016-0018</v>
      </c>
      <c r="E124" s="306" t="s">
        <v>975</v>
      </c>
      <c r="F124" s="238" t="str">
        <f>TEXT(VLOOKUP(J124,'1'!$I$43:$J$79,2,0),"0000")</f>
        <v>0005</v>
      </c>
      <c r="G124" s="238" t="str">
        <f t="shared" si="34"/>
        <v>0016</v>
      </c>
      <c r="H124" s="307">
        <f t="shared" si="35"/>
        <v>18</v>
      </c>
      <c r="I124" s="306" t="s">
        <v>975</v>
      </c>
      <c r="J124" s="235" t="s">
        <v>290</v>
      </c>
      <c r="K124" s="235" t="s">
        <v>2017</v>
      </c>
      <c r="L124" s="235" t="s">
        <v>16033</v>
      </c>
      <c r="M124" s="308">
        <v>31510000</v>
      </c>
      <c r="N124" s="235">
        <v>2497</v>
      </c>
      <c r="O124" s="235" t="s">
        <v>76</v>
      </c>
      <c r="P124" s="235" t="s">
        <v>69</v>
      </c>
      <c r="Q124" s="235" t="s">
        <v>71</v>
      </c>
      <c r="R124" s="235">
        <v>5</v>
      </c>
      <c r="S124" s="309">
        <v>15</v>
      </c>
      <c r="T124" s="238">
        <v>6</v>
      </c>
      <c r="U124" s="238">
        <v>6</v>
      </c>
      <c r="V124" s="235" t="s">
        <v>70</v>
      </c>
      <c r="W124" s="238" t="str">
        <f t="shared" si="30"/>
        <v>현대자동차싼타페가솔린 2.5T 익스클루시브31510000</v>
      </c>
      <c r="X124" s="310">
        <f t="shared" si="31"/>
        <v>3898</v>
      </c>
      <c r="Y124" s="238">
        <v>6</v>
      </c>
      <c r="Z124" s="238">
        <v>6</v>
      </c>
      <c r="AA124" s="306" t="s">
        <v>975</v>
      </c>
      <c r="AB124" s="235" t="s">
        <v>1611</v>
      </c>
      <c r="AC124" s="235"/>
      <c r="AD124" s="235" t="s">
        <v>1705</v>
      </c>
      <c r="AE124" s="235" t="s">
        <v>1699</v>
      </c>
      <c r="AF124" s="236"/>
      <c r="AG124" s="237"/>
      <c r="AH124" s="236"/>
      <c r="AI124" s="236"/>
      <c r="AJ124" s="237"/>
      <c r="AK124" s="236">
        <v>26</v>
      </c>
      <c r="AL124" s="236"/>
      <c r="AM124" s="236" t="s">
        <v>2434</v>
      </c>
      <c r="AN124" s="348"/>
      <c r="AO124" s="348"/>
      <c r="AP124" s="348"/>
      <c r="AQ124" s="291" t="str">
        <f>IFERROR(VLOOKUP(BG124,#REF!,1,0),"")</f>
        <v/>
      </c>
      <c r="AS124" s="236" t="s">
        <v>2434</v>
      </c>
      <c r="BD124" s="191" t="str">
        <f t="shared" si="27"/>
        <v>싼타페가솔린 2.5T 익스클루시브</v>
      </c>
      <c r="BE124" s="238" t="str">
        <f t="shared" si="29"/>
        <v>0016</v>
      </c>
      <c r="BF124" s="306" t="s">
        <v>975</v>
      </c>
      <c r="BG124" s="191" t="str">
        <f t="shared" si="28"/>
        <v>0016-0123</v>
      </c>
    </row>
    <row r="125" spans="1:59">
      <c r="A125" s="304">
        <v>3899</v>
      </c>
      <c r="B125" s="305">
        <v>3899</v>
      </c>
      <c r="C125" s="238" t="str">
        <f t="shared" si="32"/>
        <v>0005-0016</v>
      </c>
      <c r="D125" s="238" t="str">
        <f t="shared" si="33"/>
        <v>0005-0016-0019</v>
      </c>
      <c r="E125" s="306" t="s">
        <v>974</v>
      </c>
      <c r="F125" s="238" t="str">
        <f>TEXT(VLOOKUP(J125,'1'!$I$43:$J$79,2,0),"0000")</f>
        <v>0005</v>
      </c>
      <c r="G125" s="238" t="str">
        <f t="shared" si="34"/>
        <v>0016</v>
      </c>
      <c r="H125" s="307">
        <f t="shared" si="35"/>
        <v>19</v>
      </c>
      <c r="I125" s="306" t="s">
        <v>974</v>
      </c>
      <c r="J125" s="235" t="s">
        <v>290</v>
      </c>
      <c r="K125" s="235" t="s">
        <v>2017</v>
      </c>
      <c r="L125" s="311" t="s">
        <v>2184</v>
      </c>
      <c r="M125" s="271">
        <v>29750000</v>
      </c>
      <c r="N125" s="242">
        <v>2497</v>
      </c>
      <c r="O125" s="235" t="s">
        <v>76</v>
      </c>
      <c r="P125" s="235" t="s">
        <v>69</v>
      </c>
      <c r="Q125" s="235" t="s">
        <v>71</v>
      </c>
      <c r="R125" s="242">
        <v>5</v>
      </c>
      <c r="S125" s="309">
        <v>15</v>
      </c>
      <c r="T125" s="238">
        <v>6</v>
      </c>
      <c r="U125" s="238">
        <v>6</v>
      </c>
      <c r="V125" s="235" t="s">
        <v>70</v>
      </c>
      <c r="W125" s="238" t="str">
        <f t="shared" si="30"/>
        <v>현대자동차싼타페가솔린 터보 2.5 2WD 프리미엄 (5인승) (A/T)29750000</v>
      </c>
      <c r="X125" s="310">
        <f t="shared" si="31"/>
        <v>3899</v>
      </c>
      <c r="Y125" s="238">
        <v>6</v>
      </c>
      <c r="Z125" s="238">
        <v>6</v>
      </c>
      <c r="AA125" s="306" t="s">
        <v>974</v>
      </c>
      <c r="AB125" s="235" t="s">
        <v>1611</v>
      </c>
      <c r="AC125" s="235"/>
      <c r="AD125" s="235" t="s">
        <v>1705</v>
      </c>
      <c r="AE125" s="235" t="s">
        <v>1699</v>
      </c>
      <c r="AF125" s="236"/>
      <c r="AG125" s="237"/>
      <c r="AH125" s="236"/>
      <c r="AI125" s="236"/>
      <c r="AJ125" s="237"/>
      <c r="AK125" s="236">
        <v>26</v>
      </c>
      <c r="AL125" s="236"/>
      <c r="AM125" s="236" t="s">
        <v>2434</v>
      </c>
      <c r="AN125" s="348"/>
      <c r="AO125" s="348"/>
      <c r="AP125" s="348"/>
      <c r="AQ125" s="291" t="str">
        <f>IFERROR(VLOOKUP(BG125,#REF!,1,0),"")</f>
        <v/>
      </c>
      <c r="AS125" s="236" t="s">
        <v>2434</v>
      </c>
      <c r="BD125" s="191" t="str">
        <f t="shared" si="27"/>
        <v>싼타페가솔린 터보 2.5 2WD 프리미엄 (5인승) (A/T)</v>
      </c>
      <c r="BE125" s="238" t="str">
        <f t="shared" si="29"/>
        <v>0016</v>
      </c>
      <c r="BF125" s="306" t="s">
        <v>974</v>
      </c>
      <c r="BG125" s="191" t="str">
        <f t="shared" si="28"/>
        <v>0016-0124</v>
      </c>
    </row>
    <row r="126" spans="1:59">
      <c r="A126" s="304">
        <v>3900</v>
      </c>
      <c r="B126" s="305">
        <v>3900</v>
      </c>
      <c r="C126" s="238" t="str">
        <f t="shared" si="32"/>
        <v>0005-0016</v>
      </c>
      <c r="D126" s="238" t="str">
        <f t="shared" si="33"/>
        <v>0005-0016-0020</v>
      </c>
      <c r="E126" s="306" t="s">
        <v>973</v>
      </c>
      <c r="F126" s="238" t="str">
        <f>TEXT(VLOOKUP(J126,'1'!$I$43:$J$79,2,0),"0000")</f>
        <v>0005</v>
      </c>
      <c r="G126" s="238" t="str">
        <f t="shared" si="34"/>
        <v>0016</v>
      </c>
      <c r="H126" s="307">
        <f t="shared" si="35"/>
        <v>20</v>
      </c>
      <c r="I126" s="306" t="s">
        <v>973</v>
      </c>
      <c r="J126" s="235" t="s">
        <v>290</v>
      </c>
      <c r="K126" s="235" t="s">
        <v>2017</v>
      </c>
      <c r="L126" s="311" t="s">
        <v>2185</v>
      </c>
      <c r="M126" s="271">
        <v>33670000</v>
      </c>
      <c r="N126" s="242">
        <v>2497</v>
      </c>
      <c r="O126" s="235" t="s">
        <v>76</v>
      </c>
      <c r="P126" s="235" t="s">
        <v>69</v>
      </c>
      <c r="Q126" s="235" t="s">
        <v>71</v>
      </c>
      <c r="R126" s="242">
        <v>5</v>
      </c>
      <c r="S126" s="309">
        <v>15</v>
      </c>
      <c r="T126" s="238">
        <v>6</v>
      </c>
      <c r="U126" s="238">
        <v>6</v>
      </c>
      <c r="V126" s="235" t="s">
        <v>70</v>
      </c>
      <c r="W126" s="238" t="str">
        <f t="shared" si="30"/>
        <v>현대자동차싼타페가솔린 터보 2.5 2WD 프레스티지 (5인승) (A/T)33670000</v>
      </c>
      <c r="X126" s="310">
        <f t="shared" si="31"/>
        <v>3900</v>
      </c>
      <c r="Y126" s="238">
        <v>6</v>
      </c>
      <c r="Z126" s="238">
        <v>6</v>
      </c>
      <c r="AA126" s="306" t="s">
        <v>973</v>
      </c>
      <c r="AB126" s="235" t="s">
        <v>1611</v>
      </c>
      <c r="AC126" s="235"/>
      <c r="AD126" s="235" t="s">
        <v>1705</v>
      </c>
      <c r="AE126" s="235" t="s">
        <v>1699</v>
      </c>
      <c r="AF126" s="236"/>
      <c r="AG126" s="237"/>
      <c r="AH126" s="236"/>
      <c r="AI126" s="236"/>
      <c r="AJ126" s="237"/>
      <c r="AK126" s="236">
        <v>26</v>
      </c>
      <c r="AL126" s="236"/>
      <c r="AM126" s="236" t="s">
        <v>2434</v>
      </c>
      <c r="AN126" s="348"/>
      <c r="AO126" s="348"/>
      <c r="AP126" s="348"/>
      <c r="AQ126" s="291" t="str">
        <f>IFERROR(VLOOKUP(BG126,#REF!,1,0),"")</f>
        <v/>
      </c>
      <c r="AS126" s="236" t="s">
        <v>2434</v>
      </c>
      <c r="BD126" s="191" t="str">
        <f t="shared" si="27"/>
        <v>싼타페가솔린 터보 2.5 2WD 프레스티지 (5인승) (A/T)</v>
      </c>
      <c r="BE126" s="238" t="str">
        <f t="shared" si="29"/>
        <v>0016</v>
      </c>
      <c r="BF126" s="306" t="s">
        <v>973</v>
      </c>
      <c r="BG126" s="191" t="str">
        <f t="shared" si="28"/>
        <v>0016-0125</v>
      </c>
    </row>
    <row r="127" spans="1:59">
      <c r="A127" s="304">
        <v>3901</v>
      </c>
      <c r="B127" s="305">
        <v>3901</v>
      </c>
      <c r="C127" s="238" t="str">
        <f t="shared" si="32"/>
        <v>0005-0016</v>
      </c>
      <c r="D127" s="238" t="str">
        <f t="shared" si="33"/>
        <v>0005-0016-0021</v>
      </c>
      <c r="E127" s="306" t="s">
        <v>972</v>
      </c>
      <c r="F127" s="238" t="str">
        <f>TEXT(VLOOKUP(J127,'1'!$I$43:$J$79,2,0),"0000")</f>
        <v>0005</v>
      </c>
      <c r="G127" s="238" t="str">
        <f t="shared" si="34"/>
        <v>0016</v>
      </c>
      <c r="H127" s="307">
        <f t="shared" si="35"/>
        <v>21</v>
      </c>
      <c r="I127" s="306" t="s">
        <v>972</v>
      </c>
      <c r="J127" s="235" t="s">
        <v>290</v>
      </c>
      <c r="K127" s="235" t="s">
        <v>2017</v>
      </c>
      <c r="L127" s="311" t="s">
        <v>2186</v>
      </c>
      <c r="M127" s="273">
        <v>30580000</v>
      </c>
      <c r="N127" s="242">
        <v>2497</v>
      </c>
      <c r="O127" s="235" t="s">
        <v>76</v>
      </c>
      <c r="P127" s="235" t="s">
        <v>69</v>
      </c>
      <c r="Q127" s="235" t="s">
        <v>71</v>
      </c>
      <c r="R127" s="242">
        <v>5</v>
      </c>
      <c r="S127" s="309">
        <v>15</v>
      </c>
      <c r="T127" s="238">
        <v>6</v>
      </c>
      <c r="U127" s="238">
        <v>6</v>
      </c>
      <c r="V127" s="235" t="s">
        <v>70</v>
      </c>
      <c r="W127" s="238" t="str">
        <f t="shared" si="30"/>
        <v>현대자동차싼타페가솔린 터보 2.5 2WD 프리미엄 초이스 (5인승) (A/T)30580000</v>
      </c>
      <c r="X127" s="310">
        <f t="shared" si="31"/>
        <v>3901</v>
      </c>
      <c r="Y127" s="238">
        <v>6</v>
      </c>
      <c r="Z127" s="238">
        <v>6</v>
      </c>
      <c r="AA127" s="306" t="s">
        <v>972</v>
      </c>
      <c r="AB127" s="235" t="s">
        <v>1611</v>
      </c>
      <c r="AC127" s="235"/>
      <c r="AD127" s="235" t="s">
        <v>1705</v>
      </c>
      <c r="AE127" s="235" t="s">
        <v>1699</v>
      </c>
      <c r="AF127" s="236"/>
      <c r="AG127" s="237"/>
      <c r="AH127" s="236"/>
      <c r="AI127" s="236"/>
      <c r="AJ127" s="237"/>
      <c r="AK127" s="236">
        <v>26</v>
      </c>
      <c r="AL127" s="236"/>
      <c r="AM127" s="236" t="s">
        <v>2434</v>
      </c>
      <c r="AN127" s="348"/>
      <c r="AO127" s="348"/>
      <c r="AP127" s="348"/>
      <c r="AQ127" s="291" t="str">
        <f>IFERROR(VLOOKUP(BG127,#REF!,1,0),"")</f>
        <v/>
      </c>
      <c r="AS127" s="236" t="s">
        <v>2434</v>
      </c>
      <c r="BD127" s="191" t="str">
        <f t="shared" si="27"/>
        <v>싼타페가솔린 터보 2.5 2WD 프리미엄 초이스 (5인승) (A/T)</v>
      </c>
      <c r="BE127" s="238" t="str">
        <f t="shared" si="29"/>
        <v>0016</v>
      </c>
      <c r="BF127" s="306" t="s">
        <v>972</v>
      </c>
      <c r="BG127" s="191" t="str">
        <f t="shared" si="28"/>
        <v>0016-0126</v>
      </c>
    </row>
    <row r="128" spans="1:59">
      <c r="A128" s="304">
        <v>3902</v>
      </c>
      <c r="B128" s="305">
        <v>3902</v>
      </c>
      <c r="C128" s="238" t="str">
        <f t="shared" si="32"/>
        <v>0005-0016</v>
      </c>
      <c r="D128" s="238" t="str">
        <f t="shared" si="33"/>
        <v>0005-0016-0022</v>
      </c>
      <c r="E128" s="306" t="s">
        <v>971</v>
      </c>
      <c r="F128" s="238" t="str">
        <f>TEXT(VLOOKUP(J128,'1'!$I$43:$J$79,2,0),"0000")</f>
        <v>0005</v>
      </c>
      <c r="G128" s="238" t="str">
        <f t="shared" si="34"/>
        <v>0016</v>
      </c>
      <c r="H128" s="307">
        <f t="shared" si="35"/>
        <v>22</v>
      </c>
      <c r="I128" s="306" t="s">
        <v>971</v>
      </c>
      <c r="J128" s="235" t="s">
        <v>290</v>
      </c>
      <c r="K128" s="235" t="s">
        <v>2017</v>
      </c>
      <c r="L128" s="311" t="s">
        <v>2187</v>
      </c>
      <c r="M128" s="273">
        <v>38380000</v>
      </c>
      <c r="N128" s="242">
        <v>2497</v>
      </c>
      <c r="O128" s="235" t="s">
        <v>76</v>
      </c>
      <c r="P128" s="235" t="s">
        <v>69</v>
      </c>
      <c r="Q128" s="235" t="s">
        <v>71</v>
      </c>
      <c r="R128" s="242">
        <v>5</v>
      </c>
      <c r="S128" s="309">
        <v>15</v>
      </c>
      <c r="T128" s="238">
        <v>6</v>
      </c>
      <c r="U128" s="238">
        <v>6</v>
      </c>
      <c r="V128" s="235" t="s">
        <v>70</v>
      </c>
      <c r="W128" s="238" t="str">
        <f t="shared" si="30"/>
        <v>현대자동차싼타페가솔린 터보 2.5 2WD 캘리그래피 (5인승) (A/T)38380000</v>
      </c>
      <c r="X128" s="310">
        <f t="shared" si="31"/>
        <v>3902</v>
      </c>
      <c r="Y128" s="238">
        <v>6</v>
      </c>
      <c r="Z128" s="238">
        <v>6</v>
      </c>
      <c r="AA128" s="306" t="s">
        <v>971</v>
      </c>
      <c r="AB128" s="235" t="s">
        <v>1611</v>
      </c>
      <c r="AC128" s="235"/>
      <c r="AD128" s="235" t="s">
        <v>1705</v>
      </c>
      <c r="AE128" s="235" t="s">
        <v>1699</v>
      </c>
      <c r="AF128" s="236"/>
      <c r="AG128" s="237"/>
      <c r="AH128" s="236"/>
      <c r="AI128" s="236"/>
      <c r="AJ128" s="237"/>
      <c r="AK128" s="236">
        <v>26</v>
      </c>
      <c r="AL128" s="236"/>
      <c r="AM128" s="236" t="s">
        <v>2434</v>
      </c>
      <c r="AN128" s="348"/>
      <c r="AO128" s="348"/>
      <c r="AP128" s="348"/>
      <c r="AQ128" s="291" t="str">
        <f>IFERROR(VLOOKUP(BG128,#REF!,1,0),"")</f>
        <v/>
      </c>
      <c r="AS128" s="236" t="s">
        <v>2434</v>
      </c>
      <c r="BD128" s="191" t="str">
        <f t="shared" si="27"/>
        <v>싼타페가솔린 터보 2.5 2WD 캘리그래피 (5인승) (A/T)</v>
      </c>
      <c r="BE128" s="238" t="str">
        <f t="shared" si="29"/>
        <v>0016</v>
      </c>
      <c r="BF128" s="306" t="s">
        <v>971</v>
      </c>
      <c r="BG128" s="191" t="str">
        <f t="shared" si="28"/>
        <v>0016-0127</v>
      </c>
    </row>
    <row r="129" spans="1:59">
      <c r="A129" s="304">
        <v>3903</v>
      </c>
      <c r="B129" s="305">
        <v>3903</v>
      </c>
      <c r="C129" s="238" t="str">
        <f t="shared" si="32"/>
        <v>0005-0016</v>
      </c>
      <c r="D129" s="238" t="str">
        <f t="shared" si="33"/>
        <v>0005-0016-0023</v>
      </c>
      <c r="E129" s="306" t="s">
        <v>970</v>
      </c>
      <c r="F129" s="238" t="str">
        <f>TEXT(VLOOKUP(J129,'1'!$I$43:$J$79,2,0),"0000")</f>
        <v>0005</v>
      </c>
      <c r="G129" s="238" t="str">
        <f t="shared" si="34"/>
        <v>0016</v>
      </c>
      <c r="H129" s="307">
        <f t="shared" si="35"/>
        <v>23</v>
      </c>
      <c r="I129" s="306" t="s">
        <v>970</v>
      </c>
      <c r="J129" s="235" t="s">
        <v>290</v>
      </c>
      <c r="K129" s="235" t="s">
        <v>2017</v>
      </c>
      <c r="L129" s="311" t="s">
        <v>2188</v>
      </c>
      <c r="M129" s="273">
        <v>31220000</v>
      </c>
      <c r="N129" s="242">
        <v>2497</v>
      </c>
      <c r="O129" s="235" t="s">
        <v>76</v>
      </c>
      <c r="P129" s="235" t="s">
        <v>69</v>
      </c>
      <c r="Q129" s="235" t="s">
        <v>71</v>
      </c>
      <c r="R129" s="242">
        <v>7</v>
      </c>
      <c r="S129" s="309">
        <v>15</v>
      </c>
      <c r="T129" s="238">
        <v>6</v>
      </c>
      <c r="U129" s="238">
        <v>6</v>
      </c>
      <c r="V129" s="235" t="s">
        <v>70</v>
      </c>
      <c r="W129" s="238" t="str">
        <f t="shared" si="30"/>
        <v>현대자동차싼타페가솔린 터보 2.5 2WD 초이스 (7인승) (A/T)31220000</v>
      </c>
      <c r="X129" s="310">
        <f t="shared" si="31"/>
        <v>3903</v>
      </c>
      <c r="Y129" s="238">
        <v>6</v>
      </c>
      <c r="Z129" s="238">
        <v>6</v>
      </c>
      <c r="AA129" s="306" t="s">
        <v>970</v>
      </c>
      <c r="AB129" s="235" t="s">
        <v>1611</v>
      </c>
      <c r="AC129" s="235"/>
      <c r="AD129" s="235" t="s">
        <v>1705</v>
      </c>
      <c r="AE129" s="235" t="s">
        <v>1699</v>
      </c>
      <c r="AF129" s="236"/>
      <c r="AG129" s="237"/>
      <c r="AH129" s="236"/>
      <c r="AI129" s="236"/>
      <c r="AJ129" s="237"/>
      <c r="AK129" s="236">
        <v>26</v>
      </c>
      <c r="AL129" s="236"/>
      <c r="AM129" s="236" t="s">
        <v>2434</v>
      </c>
      <c r="AN129" s="348"/>
      <c r="AO129" s="348"/>
      <c r="AP129" s="348"/>
      <c r="AQ129" s="291" t="str">
        <f>IFERROR(VLOOKUP(BG129,#REF!,1,0),"")</f>
        <v/>
      </c>
      <c r="AS129" s="236" t="s">
        <v>2434</v>
      </c>
      <c r="BD129" s="191" t="str">
        <f t="shared" si="27"/>
        <v>싼타페가솔린 터보 2.5 2WD 초이스 (7인승) (A/T)</v>
      </c>
      <c r="BE129" s="238" t="str">
        <f t="shared" si="29"/>
        <v>0016</v>
      </c>
      <c r="BF129" s="306" t="s">
        <v>970</v>
      </c>
      <c r="BG129" s="191" t="str">
        <f t="shared" si="28"/>
        <v>0016-0128</v>
      </c>
    </row>
    <row r="130" spans="1:59">
      <c r="A130" s="304">
        <v>3904</v>
      </c>
      <c r="B130" s="305">
        <v>3904</v>
      </c>
      <c r="C130" s="238" t="str">
        <f t="shared" si="32"/>
        <v>0005-0016</v>
      </c>
      <c r="D130" s="238" t="str">
        <f t="shared" si="33"/>
        <v>0005-0016-0024</v>
      </c>
      <c r="E130" s="306" t="s">
        <v>969</v>
      </c>
      <c r="F130" s="238" t="str">
        <f>TEXT(VLOOKUP(J130,'1'!$I$43:$J$79,2,0),"0000")</f>
        <v>0005</v>
      </c>
      <c r="G130" s="238" t="str">
        <f t="shared" si="34"/>
        <v>0016</v>
      </c>
      <c r="H130" s="307">
        <f t="shared" si="35"/>
        <v>24</v>
      </c>
      <c r="I130" s="306" t="s">
        <v>969</v>
      </c>
      <c r="J130" s="235" t="s">
        <v>290</v>
      </c>
      <c r="K130" s="235" t="s">
        <v>2017</v>
      </c>
      <c r="L130" s="311" t="s">
        <v>2189</v>
      </c>
      <c r="M130" s="273">
        <v>34310000</v>
      </c>
      <c r="N130" s="242">
        <v>2497</v>
      </c>
      <c r="O130" s="235" t="s">
        <v>76</v>
      </c>
      <c r="P130" s="235" t="s">
        <v>69</v>
      </c>
      <c r="Q130" s="235" t="s">
        <v>71</v>
      </c>
      <c r="R130" s="242">
        <v>7</v>
      </c>
      <c r="S130" s="309">
        <v>15</v>
      </c>
      <c r="T130" s="238">
        <v>6</v>
      </c>
      <c r="U130" s="238">
        <v>6</v>
      </c>
      <c r="V130" s="235" t="s">
        <v>70</v>
      </c>
      <c r="W130" s="238" t="str">
        <f t="shared" si="30"/>
        <v>현대자동차싼타페가솔린 터보 2.5 2WD 프레스티지 (7인승) (A/T)34310000</v>
      </c>
      <c r="X130" s="310">
        <f t="shared" si="31"/>
        <v>3904</v>
      </c>
      <c r="Y130" s="238">
        <v>6</v>
      </c>
      <c r="Z130" s="238">
        <v>6</v>
      </c>
      <c r="AA130" s="306" t="s">
        <v>969</v>
      </c>
      <c r="AB130" s="235" t="s">
        <v>1611</v>
      </c>
      <c r="AC130" s="235"/>
      <c r="AD130" s="235" t="s">
        <v>1705</v>
      </c>
      <c r="AE130" s="235" t="s">
        <v>1699</v>
      </c>
      <c r="AF130" s="236"/>
      <c r="AG130" s="237"/>
      <c r="AH130" s="236"/>
      <c r="AI130" s="236"/>
      <c r="AJ130" s="237"/>
      <c r="AK130" s="236">
        <v>26</v>
      </c>
      <c r="AL130" s="236"/>
      <c r="AM130" s="236" t="s">
        <v>2434</v>
      </c>
      <c r="AN130" s="348"/>
      <c r="AO130" s="348"/>
      <c r="AP130" s="348"/>
      <c r="AQ130" s="291" t="str">
        <f>IFERROR(VLOOKUP(BG130,#REF!,1,0),"")</f>
        <v/>
      </c>
      <c r="AS130" s="236" t="s">
        <v>2434</v>
      </c>
      <c r="BD130" s="191" t="str">
        <f t="shared" si="27"/>
        <v>싼타페가솔린 터보 2.5 2WD 프레스티지 (7인승) (A/T)</v>
      </c>
      <c r="BE130" s="238" t="str">
        <f t="shared" si="29"/>
        <v>0016</v>
      </c>
      <c r="BF130" s="306" t="s">
        <v>969</v>
      </c>
      <c r="BG130" s="191" t="str">
        <f t="shared" si="28"/>
        <v>0016-0129</v>
      </c>
    </row>
    <row r="131" spans="1:59">
      <c r="A131" s="304">
        <v>3905</v>
      </c>
      <c r="B131" s="305">
        <v>3905</v>
      </c>
      <c r="C131" s="238" t="str">
        <f t="shared" si="32"/>
        <v>0005-0016</v>
      </c>
      <c r="D131" s="238" t="str">
        <f t="shared" si="33"/>
        <v>0005-0016-0025</v>
      </c>
      <c r="E131" s="306" t="s">
        <v>968</v>
      </c>
      <c r="F131" s="238" t="str">
        <f>TEXT(VLOOKUP(J131,'1'!$I$43:$J$79,2,0),"0000")</f>
        <v>0005</v>
      </c>
      <c r="G131" s="238" t="str">
        <f t="shared" si="34"/>
        <v>0016</v>
      </c>
      <c r="H131" s="307">
        <f t="shared" si="35"/>
        <v>25</v>
      </c>
      <c r="I131" s="306" t="s">
        <v>968</v>
      </c>
      <c r="J131" s="235" t="s">
        <v>290</v>
      </c>
      <c r="K131" s="235" t="s">
        <v>2017</v>
      </c>
      <c r="L131" s="311" t="s">
        <v>2190</v>
      </c>
      <c r="M131" s="273">
        <v>31220000</v>
      </c>
      <c r="N131" s="242">
        <v>2497</v>
      </c>
      <c r="O131" s="235" t="s">
        <v>76</v>
      </c>
      <c r="P131" s="235" t="s">
        <v>69</v>
      </c>
      <c r="Q131" s="235" t="s">
        <v>71</v>
      </c>
      <c r="R131" s="242">
        <v>7</v>
      </c>
      <c r="S131" s="309">
        <v>15</v>
      </c>
      <c r="T131" s="238">
        <v>6</v>
      </c>
      <c r="U131" s="238">
        <v>6</v>
      </c>
      <c r="V131" s="235" t="s">
        <v>70</v>
      </c>
      <c r="W131" s="238" t="str">
        <f t="shared" si="30"/>
        <v>현대자동차싼타페가솔린 터보 2.5 2WD 프리미엄 초이스 (7인승) (A/T)31220000</v>
      </c>
      <c r="X131" s="310">
        <f t="shared" si="31"/>
        <v>3905</v>
      </c>
      <c r="Y131" s="238">
        <v>6</v>
      </c>
      <c r="Z131" s="238">
        <v>6</v>
      </c>
      <c r="AA131" s="306" t="s">
        <v>968</v>
      </c>
      <c r="AB131" s="235" t="s">
        <v>1611</v>
      </c>
      <c r="AC131" s="235"/>
      <c r="AD131" s="235" t="s">
        <v>1705</v>
      </c>
      <c r="AE131" s="235" t="s">
        <v>1699</v>
      </c>
      <c r="AF131" s="236"/>
      <c r="AG131" s="237"/>
      <c r="AH131" s="236"/>
      <c r="AI131" s="236"/>
      <c r="AJ131" s="237"/>
      <c r="AK131" s="236">
        <v>26</v>
      </c>
      <c r="AL131" s="236"/>
      <c r="AM131" s="236" t="s">
        <v>2434</v>
      </c>
      <c r="AN131" s="348"/>
      <c r="AO131" s="348"/>
      <c r="AP131" s="348"/>
      <c r="AQ131" s="291" t="str">
        <f>IFERROR(VLOOKUP(BG131,#REF!,1,0),"")</f>
        <v/>
      </c>
      <c r="AS131" s="236" t="s">
        <v>2434</v>
      </c>
      <c r="BD131" s="191" t="str">
        <f t="shared" si="27"/>
        <v>싼타페가솔린 터보 2.5 2WD 프리미엄 초이스 (7인승) (A/T)</v>
      </c>
      <c r="BE131" s="238" t="str">
        <f t="shared" si="29"/>
        <v>0016</v>
      </c>
      <c r="BF131" s="306" t="s">
        <v>968</v>
      </c>
      <c r="BG131" s="191" t="str">
        <f t="shared" si="28"/>
        <v>0016-0130</v>
      </c>
    </row>
    <row r="132" spans="1:59">
      <c r="A132" s="304">
        <v>3906</v>
      </c>
      <c r="B132" s="305">
        <v>3906</v>
      </c>
      <c r="C132" s="238" t="str">
        <f t="shared" si="32"/>
        <v>0005-0016</v>
      </c>
      <c r="D132" s="238" t="str">
        <f t="shared" si="33"/>
        <v>0005-0016-0026</v>
      </c>
      <c r="E132" s="306" t="s">
        <v>967</v>
      </c>
      <c r="F132" s="238" t="str">
        <f>TEXT(VLOOKUP(J132,'1'!$I$43:$J$79,2,0),"0000")</f>
        <v>0005</v>
      </c>
      <c r="G132" s="238" t="str">
        <f t="shared" si="34"/>
        <v>0016</v>
      </c>
      <c r="H132" s="307">
        <f t="shared" si="35"/>
        <v>26</v>
      </c>
      <c r="I132" s="306" t="s">
        <v>967</v>
      </c>
      <c r="J132" s="235" t="s">
        <v>290</v>
      </c>
      <c r="K132" s="235" t="s">
        <v>2017</v>
      </c>
      <c r="L132" s="311" t="s">
        <v>2191</v>
      </c>
      <c r="M132" s="273">
        <v>39020000</v>
      </c>
      <c r="N132" s="242">
        <v>2497</v>
      </c>
      <c r="O132" s="235" t="s">
        <v>76</v>
      </c>
      <c r="P132" s="235" t="s">
        <v>69</v>
      </c>
      <c r="Q132" s="235" t="s">
        <v>71</v>
      </c>
      <c r="R132" s="242">
        <v>7</v>
      </c>
      <c r="S132" s="309">
        <v>15</v>
      </c>
      <c r="T132" s="238">
        <v>6</v>
      </c>
      <c r="U132" s="238">
        <v>6</v>
      </c>
      <c r="V132" s="235" t="s">
        <v>70</v>
      </c>
      <c r="W132" s="238" t="str">
        <f t="shared" si="30"/>
        <v>현대자동차싼타페가솔린 터보 2.5 2WD 캘리그래피 (7인승) (A/T)39020000</v>
      </c>
      <c r="X132" s="310">
        <f t="shared" si="31"/>
        <v>3906</v>
      </c>
      <c r="Y132" s="238">
        <v>6</v>
      </c>
      <c r="Z132" s="238">
        <v>6</v>
      </c>
      <c r="AA132" s="306" t="s">
        <v>967</v>
      </c>
      <c r="AB132" s="235" t="s">
        <v>1611</v>
      </c>
      <c r="AC132" s="235"/>
      <c r="AD132" s="235" t="s">
        <v>1705</v>
      </c>
      <c r="AE132" s="235" t="s">
        <v>1699</v>
      </c>
      <c r="AF132" s="236"/>
      <c r="AG132" s="237"/>
      <c r="AH132" s="236"/>
      <c r="AI132" s="236"/>
      <c r="AJ132" s="237"/>
      <c r="AK132" s="236">
        <v>26</v>
      </c>
      <c r="AL132" s="236"/>
      <c r="AM132" s="236" t="s">
        <v>2434</v>
      </c>
      <c r="AN132" s="348"/>
      <c r="AO132" s="348"/>
      <c r="AP132" s="348"/>
      <c r="AQ132" s="291" t="str">
        <f>IFERROR(VLOOKUP(BG132,#REF!,1,0),"")</f>
        <v/>
      </c>
      <c r="AS132" s="236" t="s">
        <v>2434</v>
      </c>
      <c r="BD132" s="191" t="str">
        <f t="shared" si="27"/>
        <v>싼타페가솔린 터보 2.5 2WD 캘리그래피 (7인승) (A/T)</v>
      </c>
      <c r="BE132" s="238" t="str">
        <f t="shared" si="29"/>
        <v>0016</v>
      </c>
      <c r="BF132" s="306" t="s">
        <v>967</v>
      </c>
      <c r="BG132" s="191" t="str">
        <f t="shared" si="28"/>
        <v>0016-0131</v>
      </c>
    </row>
    <row r="133" spans="1:59">
      <c r="A133" s="304">
        <v>3907</v>
      </c>
      <c r="B133" s="305">
        <v>3907</v>
      </c>
      <c r="C133" s="238" t="str">
        <f t="shared" si="32"/>
        <v>0005-0016</v>
      </c>
      <c r="D133" s="238" t="str">
        <f t="shared" si="33"/>
        <v>0005-0016-0027</v>
      </c>
      <c r="E133" s="306" t="s">
        <v>966</v>
      </c>
      <c r="F133" s="238" t="str">
        <f>TEXT(VLOOKUP(J133,'1'!$I$43:$J$79,2,0),"0000")</f>
        <v>0005</v>
      </c>
      <c r="G133" s="238" t="str">
        <f t="shared" si="34"/>
        <v>0016</v>
      </c>
      <c r="H133" s="307">
        <f t="shared" si="35"/>
        <v>27</v>
      </c>
      <c r="I133" s="306" t="s">
        <v>966</v>
      </c>
      <c r="J133" s="235" t="s">
        <v>290</v>
      </c>
      <c r="K133" s="235" t="s">
        <v>2017</v>
      </c>
      <c r="L133" s="311" t="s">
        <v>2192</v>
      </c>
      <c r="M133" s="273">
        <v>29750000</v>
      </c>
      <c r="N133" s="242">
        <v>2497</v>
      </c>
      <c r="O133" s="235" t="s">
        <v>76</v>
      </c>
      <c r="P133" s="235" t="s">
        <v>69</v>
      </c>
      <c r="Q133" s="235" t="s">
        <v>71</v>
      </c>
      <c r="R133" s="242">
        <v>5</v>
      </c>
      <c r="S133" s="309">
        <v>15</v>
      </c>
      <c r="T133" s="238">
        <v>6</v>
      </c>
      <c r="U133" s="238">
        <v>6</v>
      </c>
      <c r="V133" s="235" t="s">
        <v>70</v>
      </c>
      <c r="W133" s="238" t="str">
        <f t="shared" si="30"/>
        <v>현대자동차싼타페가솔린 터보 2.5 4WD 프리미엄 (5인승) (A/T)29750000</v>
      </c>
      <c r="X133" s="310">
        <f t="shared" si="31"/>
        <v>3907</v>
      </c>
      <c r="Y133" s="238">
        <v>6</v>
      </c>
      <c r="Z133" s="238">
        <v>6</v>
      </c>
      <c r="AA133" s="306" t="s">
        <v>966</v>
      </c>
      <c r="AB133" s="235" t="s">
        <v>1611</v>
      </c>
      <c r="AC133" s="235"/>
      <c r="AD133" s="235" t="s">
        <v>1705</v>
      </c>
      <c r="AE133" s="235" t="s">
        <v>1699</v>
      </c>
      <c r="AF133" s="236"/>
      <c r="AG133" s="237"/>
      <c r="AH133" s="236"/>
      <c r="AI133" s="236"/>
      <c r="AJ133" s="237"/>
      <c r="AK133" s="236">
        <v>26</v>
      </c>
      <c r="AL133" s="236"/>
      <c r="AM133" s="236" t="s">
        <v>2434</v>
      </c>
      <c r="AN133" s="348"/>
      <c r="AO133" s="348"/>
      <c r="AP133" s="348"/>
      <c r="AQ133" s="291" t="str">
        <f>IFERROR(VLOOKUP(BG133,#REF!,1,0),"")</f>
        <v/>
      </c>
      <c r="AS133" s="236" t="s">
        <v>2434</v>
      </c>
      <c r="BD133" s="191" t="str">
        <f t="shared" ref="BD133:BD196" si="36">K133&amp;L133</f>
        <v>싼타페가솔린 터보 2.5 4WD 프리미엄 (5인승) (A/T)</v>
      </c>
      <c r="BE133" s="238" t="str">
        <f t="shared" si="29"/>
        <v>0016</v>
      </c>
      <c r="BF133" s="306" t="s">
        <v>966</v>
      </c>
      <c r="BG133" s="191" t="str">
        <f t="shared" ref="BG133:BG196" si="37">BE133&amp;"-"&amp;BF133</f>
        <v>0016-0132</v>
      </c>
    </row>
    <row r="134" spans="1:59">
      <c r="A134" s="304">
        <v>3908</v>
      </c>
      <c r="B134" s="305">
        <v>3908</v>
      </c>
      <c r="C134" s="238" t="str">
        <f t="shared" si="32"/>
        <v>0005-0016</v>
      </c>
      <c r="D134" s="238" t="str">
        <f t="shared" si="33"/>
        <v>0005-0016-0028</v>
      </c>
      <c r="E134" s="306" t="s">
        <v>965</v>
      </c>
      <c r="F134" s="238" t="str">
        <f>TEXT(VLOOKUP(J134,'1'!$I$43:$J$79,2,0),"0000")</f>
        <v>0005</v>
      </c>
      <c r="G134" s="238" t="str">
        <f t="shared" si="34"/>
        <v>0016</v>
      </c>
      <c r="H134" s="307">
        <f t="shared" si="35"/>
        <v>28</v>
      </c>
      <c r="I134" s="306" t="s">
        <v>965</v>
      </c>
      <c r="J134" s="235" t="s">
        <v>290</v>
      </c>
      <c r="K134" s="235" t="s">
        <v>2017</v>
      </c>
      <c r="L134" s="311" t="s">
        <v>2170</v>
      </c>
      <c r="M134" s="273">
        <v>33670000</v>
      </c>
      <c r="N134" s="242">
        <v>2497</v>
      </c>
      <c r="O134" s="235" t="s">
        <v>76</v>
      </c>
      <c r="P134" s="235" t="s">
        <v>69</v>
      </c>
      <c r="Q134" s="235" t="s">
        <v>71</v>
      </c>
      <c r="R134" s="242">
        <v>5</v>
      </c>
      <c r="S134" s="309">
        <v>15</v>
      </c>
      <c r="T134" s="238">
        <v>6</v>
      </c>
      <c r="U134" s="238">
        <v>6</v>
      </c>
      <c r="V134" s="235" t="s">
        <v>70</v>
      </c>
      <c r="W134" s="238" t="str">
        <f t="shared" si="30"/>
        <v>현대자동차싼타페가솔린 터보 2.5 4WD 프레스티지 (5인승) (A/T)33670000</v>
      </c>
      <c r="X134" s="310">
        <f t="shared" si="31"/>
        <v>3908</v>
      </c>
      <c r="Y134" s="238">
        <v>6</v>
      </c>
      <c r="Z134" s="238">
        <v>6</v>
      </c>
      <c r="AA134" s="306" t="s">
        <v>965</v>
      </c>
      <c r="AB134" s="235" t="s">
        <v>1611</v>
      </c>
      <c r="AC134" s="235"/>
      <c r="AD134" s="235" t="s">
        <v>1705</v>
      </c>
      <c r="AE134" s="235" t="s">
        <v>1699</v>
      </c>
      <c r="AF134" s="236"/>
      <c r="AG134" s="237"/>
      <c r="AH134" s="236"/>
      <c r="AI134" s="236"/>
      <c r="AJ134" s="237"/>
      <c r="AK134" s="236">
        <v>26</v>
      </c>
      <c r="AL134" s="236"/>
      <c r="AM134" s="236" t="s">
        <v>2434</v>
      </c>
      <c r="AN134" s="348"/>
      <c r="AO134" s="348"/>
      <c r="AP134" s="348"/>
      <c r="AQ134" s="291" t="str">
        <f>IFERROR(VLOOKUP(BG134,#REF!,1,0),"")</f>
        <v/>
      </c>
      <c r="AS134" s="236" t="s">
        <v>2434</v>
      </c>
      <c r="BD134" s="191" t="str">
        <f t="shared" si="36"/>
        <v>싼타페가솔린 터보 2.5 4WD 프레스티지 (5인승) (A/T)</v>
      </c>
      <c r="BE134" s="238" t="str">
        <f t="shared" ref="BE134:BE197" si="38">IF(K133=K134,TEXT(G133,"0000"),TEXT(G133+1,"0000"))</f>
        <v>0016</v>
      </c>
      <c r="BF134" s="306" t="s">
        <v>965</v>
      </c>
      <c r="BG134" s="191" t="str">
        <f t="shared" si="37"/>
        <v>0016-0133</v>
      </c>
    </row>
    <row r="135" spans="1:59">
      <c r="A135" s="304">
        <v>3909</v>
      </c>
      <c r="B135" s="305">
        <v>3909</v>
      </c>
      <c r="C135" s="238" t="str">
        <f t="shared" si="32"/>
        <v>0005-0016</v>
      </c>
      <c r="D135" s="238" t="str">
        <f t="shared" si="33"/>
        <v>0005-0016-0029</v>
      </c>
      <c r="E135" s="306" t="s">
        <v>964</v>
      </c>
      <c r="F135" s="238" t="str">
        <f>TEXT(VLOOKUP(J135,'1'!$I$43:$J$79,2,0),"0000")</f>
        <v>0005</v>
      </c>
      <c r="G135" s="238" t="str">
        <f t="shared" si="34"/>
        <v>0016</v>
      </c>
      <c r="H135" s="307">
        <f t="shared" si="35"/>
        <v>29</v>
      </c>
      <c r="I135" s="306" t="s">
        <v>964</v>
      </c>
      <c r="J135" s="235" t="s">
        <v>290</v>
      </c>
      <c r="K135" s="235" t="s">
        <v>2017</v>
      </c>
      <c r="L135" s="311" t="s">
        <v>2193</v>
      </c>
      <c r="M135" s="273">
        <v>30580000</v>
      </c>
      <c r="N135" s="242">
        <v>2497</v>
      </c>
      <c r="O135" s="235" t="s">
        <v>76</v>
      </c>
      <c r="P135" s="235" t="s">
        <v>69</v>
      </c>
      <c r="Q135" s="235" t="s">
        <v>71</v>
      </c>
      <c r="R135" s="242">
        <v>5</v>
      </c>
      <c r="S135" s="309">
        <v>15</v>
      </c>
      <c r="T135" s="238">
        <v>6</v>
      </c>
      <c r="U135" s="238">
        <v>6</v>
      </c>
      <c r="V135" s="235" t="s">
        <v>70</v>
      </c>
      <c r="W135" s="238" t="str">
        <f t="shared" ref="W135:W198" si="39">J135&amp;K135&amp;L135&amp;M135</f>
        <v>현대자동차싼타페가솔린 터보 2.5 4WD 프리미엄 초이스 (5인승) (A/T)30580000</v>
      </c>
      <c r="X135" s="310">
        <f t="shared" ref="X135:X198" si="40">B135</f>
        <v>3909</v>
      </c>
      <c r="Y135" s="238">
        <v>6</v>
      </c>
      <c r="Z135" s="238">
        <v>6</v>
      </c>
      <c r="AA135" s="306" t="s">
        <v>964</v>
      </c>
      <c r="AB135" s="235" t="s">
        <v>1611</v>
      </c>
      <c r="AC135" s="235"/>
      <c r="AD135" s="235" t="s">
        <v>1705</v>
      </c>
      <c r="AE135" s="235" t="s">
        <v>1699</v>
      </c>
      <c r="AF135" s="236"/>
      <c r="AG135" s="237"/>
      <c r="AH135" s="236"/>
      <c r="AI135" s="236"/>
      <c r="AJ135" s="237"/>
      <c r="AK135" s="236">
        <v>26</v>
      </c>
      <c r="AL135" s="236"/>
      <c r="AM135" s="236" t="s">
        <v>2434</v>
      </c>
      <c r="AN135" s="348"/>
      <c r="AO135" s="348"/>
      <c r="AP135" s="348"/>
      <c r="AQ135" s="291" t="str">
        <f>IFERROR(VLOOKUP(BG135,#REF!,1,0),"")</f>
        <v/>
      </c>
      <c r="AS135" s="236" t="s">
        <v>2434</v>
      </c>
      <c r="BD135" s="191" t="str">
        <f t="shared" si="36"/>
        <v>싼타페가솔린 터보 2.5 4WD 프리미엄 초이스 (5인승) (A/T)</v>
      </c>
      <c r="BE135" s="238" t="str">
        <f t="shared" si="38"/>
        <v>0016</v>
      </c>
      <c r="BF135" s="306" t="s">
        <v>964</v>
      </c>
      <c r="BG135" s="191" t="str">
        <f t="shared" si="37"/>
        <v>0016-0134</v>
      </c>
    </row>
    <row r="136" spans="1:59">
      <c r="A136" s="304">
        <v>3910</v>
      </c>
      <c r="B136" s="305">
        <v>3910</v>
      </c>
      <c r="C136" s="238" t="str">
        <f t="shared" ref="C136:C199" si="41">TEXT(F136,"0000")&amp;"-"&amp;TEXT(G136,"0000")</f>
        <v>0005-0016</v>
      </c>
      <c r="D136" s="238" t="str">
        <f t="shared" ref="D136:D199" si="42">TEXT(F136,"0000")&amp;"-"&amp;TEXT(G136,"0000")&amp;"-"&amp;TEXT(H136,"0000")</f>
        <v>0005-0016-0030</v>
      </c>
      <c r="E136" s="306" t="s">
        <v>963</v>
      </c>
      <c r="F136" s="238" t="str">
        <f>TEXT(VLOOKUP(J136,'1'!$I$43:$J$79,2,0),"0000")</f>
        <v>0005</v>
      </c>
      <c r="G136" s="238" t="str">
        <f t="shared" ref="G136:G199" si="43">IF(K136=K135,TEXT(G135,"0000"),TEXT(G135+1,"0000"))</f>
        <v>0016</v>
      </c>
      <c r="H136" s="307">
        <f t="shared" ref="H136:H199" si="44">IF(F136&amp;G136=F135&amp;G135,H135+1,1)</f>
        <v>30</v>
      </c>
      <c r="I136" s="306" t="s">
        <v>963</v>
      </c>
      <c r="J136" s="235" t="s">
        <v>290</v>
      </c>
      <c r="K136" s="235" t="s">
        <v>2017</v>
      </c>
      <c r="L136" s="311" t="s">
        <v>2194</v>
      </c>
      <c r="M136" s="273">
        <v>38380000</v>
      </c>
      <c r="N136" s="242">
        <v>2497</v>
      </c>
      <c r="O136" s="235" t="s">
        <v>76</v>
      </c>
      <c r="P136" s="235" t="s">
        <v>69</v>
      </c>
      <c r="Q136" s="235" t="s">
        <v>71</v>
      </c>
      <c r="R136" s="242">
        <v>5</v>
      </c>
      <c r="S136" s="309">
        <v>15</v>
      </c>
      <c r="T136" s="238">
        <v>6</v>
      </c>
      <c r="U136" s="238">
        <v>6</v>
      </c>
      <c r="V136" s="235" t="s">
        <v>70</v>
      </c>
      <c r="W136" s="238" t="str">
        <f t="shared" si="39"/>
        <v>현대자동차싼타페가솔린 터보 2.5 4WD 캘리그래피 (5인승) (A/T)38380000</v>
      </c>
      <c r="X136" s="310">
        <f t="shared" si="40"/>
        <v>3910</v>
      </c>
      <c r="Y136" s="238">
        <v>6</v>
      </c>
      <c r="Z136" s="238">
        <v>6</v>
      </c>
      <c r="AA136" s="306" t="s">
        <v>963</v>
      </c>
      <c r="AB136" s="235" t="s">
        <v>1611</v>
      </c>
      <c r="AC136" s="235"/>
      <c r="AD136" s="235" t="s">
        <v>1705</v>
      </c>
      <c r="AE136" s="235" t="s">
        <v>1699</v>
      </c>
      <c r="AF136" s="236"/>
      <c r="AG136" s="237"/>
      <c r="AH136" s="236"/>
      <c r="AI136" s="236"/>
      <c r="AJ136" s="237"/>
      <c r="AK136" s="236">
        <v>26</v>
      </c>
      <c r="AL136" s="236"/>
      <c r="AM136" s="236" t="s">
        <v>2434</v>
      </c>
      <c r="AN136" s="348"/>
      <c r="AO136" s="348"/>
      <c r="AP136" s="348"/>
      <c r="AQ136" s="291" t="str">
        <f>IFERROR(VLOOKUP(BG136,#REF!,1,0),"")</f>
        <v/>
      </c>
      <c r="AS136" s="236" t="s">
        <v>2434</v>
      </c>
      <c r="BD136" s="191" t="str">
        <f t="shared" si="36"/>
        <v>싼타페가솔린 터보 2.5 4WD 캘리그래피 (5인승) (A/T)</v>
      </c>
      <c r="BE136" s="238" t="str">
        <f t="shared" si="38"/>
        <v>0016</v>
      </c>
      <c r="BF136" s="306" t="s">
        <v>963</v>
      </c>
      <c r="BG136" s="191" t="str">
        <f t="shared" si="37"/>
        <v>0016-0135</v>
      </c>
    </row>
    <row r="137" spans="1:59">
      <c r="A137" s="304">
        <v>3911</v>
      </c>
      <c r="B137" s="305">
        <v>3911</v>
      </c>
      <c r="C137" s="238" t="str">
        <f t="shared" si="41"/>
        <v>0005-0016</v>
      </c>
      <c r="D137" s="238" t="str">
        <f t="shared" si="42"/>
        <v>0005-0016-0031</v>
      </c>
      <c r="E137" s="306" t="s">
        <v>962</v>
      </c>
      <c r="F137" s="238" t="str">
        <f>TEXT(VLOOKUP(J137,'1'!$I$43:$J$79,2,0),"0000")</f>
        <v>0005</v>
      </c>
      <c r="G137" s="238" t="str">
        <f t="shared" si="43"/>
        <v>0016</v>
      </c>
      <c r="H137" s="307">
        <f t="shared" si="44"/>
        <v>31</v>
      </c>
      <c r="I137" s="306" t="s">
        <v>962</v>
      </c>
      <c r="J137" s="235" t="s">
        <v>290</v>
      </c>
      <c r="K137" s="235" t="s">
        <v>2017</v>
      </c>
      <c r="L137" s="311" t="s">
        <v>2195</v>
      </c>
      <c r="M137" s="273">
        <v>31220000</v>
      </c>
      <c r="N137" s="242">
        <v>2497</v>
      </c>
      <c r="O137" s="235" t="s">
        <v>76</v>
      </c>
      <c r="P137" s="235" t="s">
        <v>69</v>
      </c>
      <c r="Q137" s="235" t="s">
        <v>71</v>
      </c>
      <c r="R137" s="242">
        <v>7</v>
      </c>
      <c r="S137" s="309">
        <v>15</v>
      </c>
      <c r="T137" s="238">
        <v>6</v>
      </c>
      <c r="U137" s="238">
        <v>6</v>
      </c>
      <c r="V137" s="235" t="s">
        <v>70</v>
      </c>
      <c r="W137" s="238" t="str">
        <f t="shared" si="39"/>
        <v>현대자동차싼타페가솔린 터보 2.5 4WD 초이스 (7인승) (A/T)31220000</v>
      </c>
      <c r="X137" s="310">
        <f t="shared" si="40"/>
        <v>3911</v>
      </c>
      <c r="Y137" s="238">
        <v>6</v>
      </c>
      <c r="Z137" s="238">
        <v>6</v>
      </c>
      <c r="AA137" s="306" t="s">
        <v>962</v>
      </c>
      <c r="AB137" s="235" t="s">
        <v>1611</v>
      </c>
      <c r="AC137" s="235"/>
      <c r="AD137" s="235" t="s">
        <v>1705</v>
      </c>
      <c r="AE137" s="235" t="s">
        <v>1699</v>
      </c>
      <c r="AF137" s="236"/>
      <c r="AG137" s="237"/>
      <c r="AH137" s="236"/>
      <c r="AI137" s="236"/>
      <c r="AJ137" s="237"/>
      <c r="AK137" s="236">
        <v>26</v>
      </c>
      <c r="AL137" s="236"/>
      <c r="AM137" s="236" t="s">
        <v>2434</v>
      </c>
      <c r="AN137" s="348"/>
      <c r="AO137" s="348"/>
      <c r="AP137" s="348"/>
      <c r="AQ137" s="291" t="str">
        <f>IFERROR(VLOOKUP(BG137,#REF!,1,0),"")</f>
        <v/>
      </c>
      <c r="AS137" s="236" t="s">
        <v>2434</v>
      </c>
      <c r="BD137" s="191" t="str">
        <f t="shared" si="36"/>
        <v>싼타페가솔린 터보 2.5 4WD 초이스 (7인승) (A/T)</v>
      </c>
      <c r="BE137" s="238" t="str">
        <f t="shared" si="38"/>
        <v>0016</v>
      </c>
      <c r="BF137" s="306" t="s">
        <v>962</v>
      </c>
      <c r="BG137" s="191" t="str">
        <f t="shared" si="37"/>
        <v>0016-0136</v>
      </c>
    </row>
    <row r="138" spans="1:59">
      <c r="A138" s="304">
        <v>3912</v>
      </c>
      <c r="B138" s="305">
        <v>3912</v>
      </c>
      <c r="C138" s="238" t="str">
        <f t="shared" si="41"/>
        <v>0005-0016</v>
      </c>
      <c r="D138" s="238" t="str">
        <f t="shared" si="42"/>
        <v>0005-0016-0032</v>
      </c>
      <c r="E138" s="306" t="s">
        <v>961</v>
      </c>
      <c r="F138" s="238" t="str">
        <f>TEXT(VLOOKUP(J138,'1'!$I$43:$J$79,2,0),"0000")</f>
        <v>0005</v>
      </c>
      <c r="G138" s="238" t="str">
        <f t="shared" si="43"/>
        <v>0016</v>
      </c>
      <c r="H138" s="307">
        <f t="shared" si="44"/>
        <v>32</v>
      </c>
      <c r="I138" s="306" t="s">
        <v>961</v>
      </c>
      <c r="J138" s="235" t="s">
        <v>290</v>
      </c>
      <c r="K138" s="235" t="s">
        <v>2017</v>
      </c>
      <c r="L138" s="311" t="s">
        <v>2172</v>
      </c>
      <c r="M138" s="273">
        <v>34310000</v>
      </c>
      <c r="N138" s="242">
        <v>2497</v>
      </c>
      <c r="O138" s="235" t="s">
        <v>76</v>
      </c>
      <c r="P138" s="235" t="s">
        <v>69</v>
      </c>
      <c r="Q138" s="235" t="s">
        <v>71</v>
      </c>
      <c r="R138" s="242">
        <v>7</v>
      </c>
      <c r="S138" s="309">
        <v>15</v>
      </c>
      <c r="T138" s="238">
        <v>6</v>
      </c>
      <c r="U138" s="238">
        <v>6</v>
      </c>
      <c r="V138" s="235" t="s">
        <v>70</v>
      </c>
      <c r="W138" s="238" t="str">
        <f t="shared" si="39"/>
        <v>현대자동차싼타페가솔린 터보 2.5 4WD 프레스티지 (7인승) (A/T)34310000</v>
      </c>
      <c r="X138" s="310">
        <f t="shared" si="40"/>
        <v>3912</v>
      </c>
      <c r="Y138" s="238">
        <v>6</v>
      </c>
      <c r="Z138" s="238">
        <v>6</v>
      </c>
      <c r="AA138" s="306" t="s">
        <v>961</v>
      </c>
      <c r="AB138" s="235" t="s">
        <v>1611</v>
      </c>
      <c r="AC138" s="235"/>
      <c r="AD138" s="235" t="s">
        <v>1705</v>
      </c>
      <c r="AE138" s="235" t="s">
        <v>1699</v>
      </c>
      <c r="AF138" s="236"/>
      <c r="AG138" s="237"/>
      <c r="AH138" s="236"/>
      <c r="AI138" s="236"/>
      <c r="AJ138" s="237"/>
      <c r="AK138" s="236">
        <v>26</v>
      </c>
      <c r="AL138" s="236"/>
      <c r="AM138" s="236" t="s">
        <v>2434</v>
      </c>
      <c r="AN138" s="348"/>
      <c r="AO138" s="348"/>
      <c r="AP138" s="348"/>
      <c r="AQ138" s="291" t="str">
        <f>IFERROR(VLOOKUP(BG138,#REF!,1,0),"")</f>
        <v/>
      </c>
      <c r="AS138" s="236" t="s">
        <v>2434</v>
      </c>
      <c r="BD138" s="191" t="str">
        <f t="shared" si="36"/>
        <v>싼타페가솔린 터보 2.5 4WD 프레스티지 (7인승) (A/T)</v>
      </c>
      <c r="BE138" s="238" t="str">
        <f t="shared" si="38"/>
        <v>0016</v>
      </c>
      <c r="BF138" s="306" t="s">
        <v>961</v>
      </c>
      <c r="BG138" s="191" t="str">
        <f t="shared" si="37"/>
        <v>0016-0137</v>
      </c>
    </row>
    <row r="139" spans="1:59">
      <c r="A139" s="304">
        <v>3913</v>
      </c>
      <c r="B139" s="305">
        <v>3913</v>
      </c>
      <c r="C139" s="238" t="str">
        <f t="shared" si="41"/>
        <v>0005-0016</v>
      </c>
      <c r="D139" s="238" t="str">
        <f t="shared" si="42"/>
        <v>0005-0016-0033</v>
      </c>
      <c r="E139" s="306" t="s">
        <v>960</v>
      </c>
      <c r="F139" s="238" t="str">
        <f>TEXT(VLOOKUP(J139,'1'!$I$43:$J$79,2,0),"0000")</f>
        <v>0005</v>
      </c>
      <c r="G139" s="238" t="str">
        <f t="shared" si="43"/>
        <v>0016</v>
      </c>
      <c r="H139" s="307">
        <f t="shared" si="44"/>
        <v>33</v>
      </c>
      <c r="I139" s="306" t="s">
        <v>960</v>
      </c>
      <c r="J139" s="235" t="s">
        <v>290</v>
      </c>
      <c r="K139" s="235" t="s">
        <v>2017</v>
      </c>
      <c r="L139" s="311" t="s">
        <v>2196</v>
      </c>
      <c r="M139" s="273">
        <v>31220000</v>
      </c>
      <c r="N139" s="242">
        <v>2497</v>
      </c>
      <c r="O139" s="235" t="s">
        <v>76</v>
      </c>
      <c r="P139" s="235" t="s">
        <v>69</v>
      </c>
      <c r="Q139" s="235" t="s">
        <v>71</v>
      </c>
      <c r="R139" s="242">
        <v>7</v>
      </c>
      <c r="S139" s="309">
        <v>15</v>
      </c>
      <c r="T139" s="238">
        <v>6</v>
      </c>
      <c r="U139" s="238">
        <v>6</v>
      </c>
      <c r="V139" s="235" t="s">
        <v>70</v>
      </c>
      <c r="W139" s="238" t="str">
        <f t="shared" si="39"/>
        <v>현대자동차싼타페가솔린 터보 2.5 4WD 프리미엄 초이스 (7인승) (A/T)31220000</v>
      </c>
      <c r="X139" s="310">
        <f t="shared" si="40"/>
        <v>3913</v>
      </c>
      <c r="Y139" s="238">
        <v>6</v>
      </c>
      <c r="Z139" s="238">
        <v>6</v>
      </c>
      <c r="AA139" s="306" t="s">
        <v>960</v>
      </c>
      <c r="AB139" s="235" t="s">
        <v>1611</v>
      </c>
      <c r="AC139" s="235"/>
      <c r="AD139" s="235" t="s">
        <v>1705</v>
      </c>
      <c r="AE139" s="235" t="s">
        <v>1699</v>
      </c>
      <c r="AF139" s="236"/>
      <c r="AG139" s="237"/>
      <c r="AH139" s="236"/>
      <c r="AI139" s="236"/>
      <c r="AJ139" s="237"/>
      <c r="AK139" s="236">
        <v>26</v>
      </c>
      <c r="AL139" s="236"/>
      <c r="AM139" s="236" t="s">
        <v>2434</v>
      </c>
      <c r="AN139" s="348"/>
      <c r="AO139" s="348"/>
      <c r="AP139" s="348"/>
      <c r="AQ139" s="291" t="str">
        <f>IFERROR(VLOOKUP(BG139,#REF!,1,0),"")</f>
        <v/>
      </c>
      <c r="AS139" s="236" t="s">
        <v>2434</v>
      </c>
      <c r="BD139" s="191" t="str">
        <f t="shared" si="36"/>
        <v>싼타페가솔린 터보 2.5 4WD 프리미엄 초이스 (7인승) (A/T)</v>
      </c>
      <c r="BE139" s="238" t="str">
        <f t="shared" si="38"/>
        <v>0016</v>
      </c>
      <c r="BF139" s="306" t="s">
        <v>960</v>
      </c>
      <c r="BG139" s="191" t="str">
        <f t="shared" si="37"/>
        <v>0016-0138</v>
      </c>
    </row>
    <row r="140" spans="1:59">
      <c r="A140" s="304">
        <v>3914</v>
      </c>
      <c r="B140" s="305">
        <v>3914</v>
      </c>
      <c r="C140" s="238" t="str">
        <f t="shared" si="41"/>
        <v>0005-0016</v>
      </c>
      <c r="D140" s="238" t="str">
        <f t="shared" si="42"/>
        <v>0005-0016-0034</v>
      </c>
      <c r="E140" s="306" t="s">
        <v>959</v>
      </c>
      <c r="F140" s="238" t="str">
        <f>TEXT(VLOOKUP(J140,'1'!$I$43:$J$79,2,0),"0000")</f>
        <v>0005</v>
      </c>
      <c r="G140" s="238" t="str">
        <f t="shared" si="43"/>
        <v>0016</v>
      </c>
      <c r="H140" s="307">
        <f t="shared" si="44"/>
        <v>34</v>
      </c>
      <c r="I140" s="306" t="s">
        <v>959</v>
      </c>
      <c r="J140" s="235" t="s">
        <v>290</v>
      </c>
      <c r="K140" s="235" t="s">
        <v>2017</v>
      </c>
      <c r="L140" s="311" t="s">
        <v>2197</v>
      </c>
      <c r="M140" s="273">
        <v>39020000</v>
      </c>
      <c r="N140" s="242">
        <v>2497</v>
      </c>
      <c r="O140" s="235" t="s">
        <v>76</v>
      </c>
      <c r="P140" s="235" t="s">
        <v>69</v>
      </c>
      <c r="Q140" s="235" t="s">
        <v>71</v>
      </c>
      <c r="R140" s="242">
        <v>7</v>
      </c>
      <c r="S140" s="309">
        <v>15</v>
      </c>
      <c r="T140" s="238">
        <v>6</v>
      </c>
      <c r="U140" s="238">
        <v>6</v>
      </c>
      <c r="V140" s="235" t="s">
        <v>70</v>
      </c>
      <c r="W140" s="238" t="str">
        <f t="shared" si="39"/>
        <v>현대자동차싼타페가솔린 터보 2.5 4WD 캘리그래피 (7인승) (A/T)39020000</v>
      </c>
      <c r="X140" s="310">
        <f t="shared" si="40"/>
        <v>3914</v>
      </c>
      <c r="Y140" s="238">
        <v>6</v>
      </c>
      <c r="Z140" s="238">
        <v>6</v>
      </c>
      <c r="AA140" s="306" t="s">
        <v>959</v>
      </c>
      <c r="AB140" s="235" t="s">
        <v>1611</v>
      </c>
      <c r="AC140" s="235"/>
      <c r="AD140" s="235" t="s">
        <v>1705</v>
      </c>
      <c r="AE140" s="235" t="s">
        <v>1699</v>
      </c>
      <c r="AF140" s="236"/>
      <c r="AG140" s="237"/>
      <c r="AH140" s="236"/>
      <c r="AI140" s="236"/>
      <c r="AJ140" s="237"/>
      <c r="AK140" s="236">
        <v>26</v>
      </c>
      <c r="AL140" s="236"/>
      <c r="AM140" s="236" t="s">
        <v>2434</v>
      </c>
      <c r="AN140" s="348"/>
      <c r="AO140" s="348"/>
      <c r="AP140" s="348"/>
      <c r="AQ140" s="291" t="str">
        <f>IFERROR(VLOOKUP(BG140,#REF!,1,0),"")</f>
        <v/>
      </c>
      <c r="AS140" s="236" t="s">
        <v>2434</v>
      </c>
      <c r="BD140" s="191" t="str">
        <f t="shared" si="36"/>
        <v>싼타페가솔린 터보 2.5 4WD 캘리그래피 (7인승) (A/T)</v>
      </c>
      <c r="BE140" s="238" t="str">
        <f t="shared" si="38"/>
        <v>0016</v>
      </c>
      <c r="BF140" s="306" t="s">
        <v>959</v>
      </c>
      <c r="BG140" s="191" t="str">
        <f t="shared" si="37"/>
        <v>0016-0139</v>
      </c>
    </row>
    <row r="141" spans="1:59">
      <c r="A141" s="304">
        <v>3915</v>
      </c>
      <c r="B141" s="305">
        <v>3915</v>
      </c>
      <c r="C141" s="238" t="str">
        <f t="shared" si="41"/>
        <v>0005-0017</v>
      </c>
      <c r="D141" s="238" t="str">
        <f t="shared" si="42"/>
        <v>0005-0017-0001</v>
      </c>
      <c r="E141" s="306" t="s">
        <v>958</v>
      </c>
      <c r="F141" s="238" t="str">
        <f>TEXT(VLOOKUP(J141,'1'!$I$43:$J$79,2,0),"0000")</f>
        <v>0005</v>
      </c>
      <c r="G141" s="238" t="str">
        <f t="shared" si="43"/>
        <v>0017</v>
      </c>
      <c r="H141" s="307">
        <f t="shared" si="44"/>
        <v>1</v>
      </c>
      <c r="I141" s="306" t="s">
        <v>958</v>
      </c>
      <c r="J141" s="312" t="s">
        <v>290</v>
      </c>
      <c r="K141" s="235" t="s">
        <v>2018</v>
      </c>
      <c r="L141" s="235" t="s">
        <v>1919</v>
      </c>
      <c r="M141" s="308">
        <v>30530000</v>
      </c>
      <c r="N141" s="235">
        <v>1999</v>
      </c>
      <c r="O141" s="235" t="s">
        <v>76</v>
      </c>
      <c r="P141" s="235" t="s">
        <v>72</v>
      </c>
      <c r="Q141" s="235" t="s">
        <v>71</v>
      </c>
      <c r="R141" s="235">
        <v>5</v>
      </c>
      <c r="S141" s="309">
        <v>5</v>
      </c>
      <c r="T141" s="238">
        <v>6</v>
      </c>
      <c r="U141" s="238">
        <v>6</v>
      </c>
      <c r="V141" s="235" t="s">
        <v>15963</v>
      </c>
      <c r="W141" s="238" t="str">
        <f t="shared" si="39"/>
        <v>현대자동차쏘나타 smartstreamG2.0 프리미엄 밀레니얼30530000</v>
      </c>
      <c r="X141" s="310">
        <f t="shared" si="40"/>
        <v>3915</v>
      </c>
      <c r="Y141" s="238">
        <v>6</v>
      </c>
      <c r="Z141" s="238">
        <v>6</v>
      </c>
      <c r="AA141" s="306" t="s">
        <v>958</v>
      </c>
      <c r="AB141" s="235" t="s">
        <v>15964</v>
      </c>
      <c r="AC141" s="235"/>
      <c r="AD141" s="235" t="s">
        <v>1700</v>
      </c>
      <c r="AE141" s="235" t="s">
        <v>1699</v>
      </c>
      <c r="AF141" s="236"/>
      <c r="AG141" s="237"/>
      <c r="AH141" s="236"/>
      <c r="AI141" s="236"/>
      <c r="AJ141" s="237"/>
      <c r="AK141" s="236">
        <v>26</v>
      </c>
      <c r="AL141" s="236"/>
      <c r="AM141" s="236" t="s">
        <v>94</v>
      </c>
      <c r="AN141" s="348"/>
      <c r="AO141" s="348"/>
      <c r="AP141" s="348"/>
      <c r="AQ141" s="291" t="str">
        <f>IFERROR(VLOOKUP(BG141,#REF!,1,0),"")</f>
        <v/>
      </c>
      <c r="AS141" s="236" t="s">
        <v>94</v>
      </c>
      <c r="BD141" s="191" t="str">
        <f t="shared" si="36"/>
        <v>쏘나타 smartstreamG2.0 프리미엄 밀레니얼</v>
      </c>
      <c r="BE141" s="238" t="str">
        <f t="shared" si="38"/>
        <v>0017</v>
      </c>
      <c r="BF141" s="306" t="s">
        <v>958</v>
      </c>
      <c r="BG141" s="191" t="str">
        <f t="shared" si="37"/>
        <v>0017-0140</v>
      </c>
    </row>
    <row r="142" spans="1:59">
      <c r="A142" s="304">
        <v>3916</v>
      </c>
      <c r="B142" s="305">
        <v>3916</v>
      </c>
      <c r="C142" s="238" t="str">
        <f t="shared" si="41"/>
        <v>0005-0017</v>
      </c>
      <c r="D142" s="238" t="str">
        <f t="shared" si="42"/>
        <v>0005-0017-0002</v>
      </c>
      <c r="E142" s="306" t="s">
        <v>957</v>
      </c>
      <c r="F142" s="238" t="str">
        <f>TEXT(VLOOKUP(J142,'1'!$I$43:$J$79,2,0),"0000")</f>
        <v>0005</v>
      </c>
      <c r="G142" s="238" t="str">
        <f t="shared" si="43"/>
        <v>0017</v>
      </c>
      <c r="H142" s="307">
        <f t="shared" si="44"/>
        <v>2</v>
      </c>
      <c r="I142" s="306" t="s">
        <v>957</v>
      </c>
      <c r="J142" s="235" t="s">
        <v>290</v>
      </c>
      <c r="K142" s="235" t="s">
        <v>2018</v>
      </c>
      <c r="L142" s="235" t="s">
        <v>1920</v>
      </c>
      <c r="M142" s="308">
        <v>32980000</v>
      </c>
      <c r="N142" s="235">
        <v>1999</v>
      </c>
      <c r="O142" s="235" t="s">
        <v>76</v>
      </c>
      <c r="P142" s="235" t="s">
        <v>72</v>
      </c>
      <c r="Q142" s="235" t="s">
        <v>71</v>
      </c>
      <c r="R142" s="235">
        <v>9</v>
      </c>
      <c r="S142" s="309">
        <v>5</v>
      </c>
      <c r="T142" s="238">
        <v>6</v>
      </c>
      <c r="U142" s="238">
        <v>6</v>
      </c>
      <c r="V142" s="235" t="s">
        <v>70</v>
      </c>
      <c r="W142" s="238" t="str">
        <f t="shared" si="39"/>
        <v>현대자동차쏘나타 smartstreamG2.0 인스퍼레이션32980000</v>
      </c>
      <c r="X142" s="310">
        <f t="shared" si="40"/>
        <v>3916</v>
      </c>
      <c r="Y142" s="238">
        <v>6</v>
      </c>
      <c r="Z142" s="238">
        <v>6</v>
      </c>
      <c r="AA142" s="306" t="s">
        <v>957</v>
      </c>
      <c r="AB142" s="235" t="s">
        <v>72</v>
      </c>
      <c r="AC142" s="235"/>
      <c r="AD142" s="235" t="s">
        <v>1700</v>
      </c>
      <c r="AE142" s="235" t="s">
        <v>1699</v>
      </c>
      <c r="AF142" s="236"/>
      <c r="AG142" s="237"/>
      <c r="AH142" s="236"/>
      <c r="AI142" s="236"/>
      <c r="AJ142" s="237"/>
      <c r="AK142" s="236">
        <v>26</v>
      </c>
      <c r="AL142" s="236"/>
      <c r="AM142" s="236" t="s">
        <v>94</v>
      </c>
      <c r="AN142" s="348"/>
      <c r="AO142" s="348"/>
      <c r="AP142" s="348"/>
      <c r="AQ142" s="291" t="str">
        <f>IFERROR(VLOOKUP(BG142,#REF!,1,0),"")</f>
        <v/>
      </c>
      <c r="AS142" s="236" t="s">
        <v>94</v>
      </c>
      <c r="BD142" s="191" t="str">
        <f t="shared" si="36"/>
        <v>쏘나타 smartstreamG2.0 인스퍼레이션</v>
      </c>
      <c r="BE142" s="238" t="str">
        <f t="shared" si="38"/>
        <v>0017</v>
      </c>
      <c r="BF142" s="306" t="s">
        <v>957</v>
      </c>
      <c r="BG142" s="191" t="str">
        <f t="shared" si="37"/>
        <v>0017-0141</v>
      </c>
    </row>
    <row r="143" spans="1:59">
      <c r="A143" s="304">
        <v>3917</v>
      </c>
      <c r="B143" s="305">
        <v>3917</v>
      </c>
      <c r="C143" s="238" t="str">
        <f t="shared" si="41"/>
        <v>0005-0017</v>
      </c>
      <c r="D143" s="238" t="str">
        <f t="shared" si="42"/>
        <v>0005-0017-0003</v>
      </c>
      <c r="E143" s="306" t="s">
        <v>956</v>
      </c>
      <c r="F143" s="238" t="str">
        <f>TEXT(VLOOKUP(J143,'1'!$I$43:$J$79,2,0),"0000")</f>
        <v>0005</v>
      </c>
      <c r="G143" s="238" t="str">
        <f t="shared" si="43"/>
        <v>0017</v>
      </c>
      <c r="H143" s="307">
        <f t="shared" si="44"/>
        <v>3</v>
      </c>
      <c r="I143" s="306" t="s">
        <v>956</v>
      </c>
      <c r="J143" s="235" t="s">
        <v>290</v>
      </c>
      <c r="K143" s="235" t="s">
        <v>2018</v>
      </c>
      <c r="L143" s="235" t="s">
        <v>1921</v>
      </c>
      <c r="M143" s="308">
        <v>26310000</v>
      </c>
      <c r="N143" s="235">
        <v>1999</v>
      </c>
      <c r="O143" s="235" t="s">
        <v>76</v>
      </c>
      <c r="P143" s="235" t="s">
        <v>72</v>
      </c>
      <c r="Q143" s="235" t="s">
        <v>71</v>
      </c>
      <c r="R143" s="235">
        <v>9</v>
      </c>
      <c r="S143" s="309">
        <v>5</v>
      </c>
      <c r="T143" s="238">
        <v>6</v>
      </c>
      <c r="U143" s="238">
        <v>6</v>
      </c>
      <c r="V143" s="235" t="s">
        <v>70</v>
      </c>
      <c r="W143" s="238" t="str">
        <f t="shared" si="39"/>
        <v>현대자동차쏘나타 smartstreamG2.0 프리미엄26310000</v>
      </c>
      <c r="X143" s="310">
        <f t="shared" si="40"/>
        <v>3917</v>
      </c>
      <c r="Y143" s="238">
        <v>6</v>
      </c>
      <c r="Z143" s="238">
        <v>6</v>
      </c>
      <c r="AA143" s="306" t="s">
        <v>956</v>
      </c>
      <c r="AB143" s="235" t="s">
        <v>72</v>
      </c>
      <c r="AC143" s="235"/>
      <c r="AD143" s="235" t="s">
        <v>1700</v>
      </c>
      <c r="AE143" s="235" t="s">
        <v>1699</v>
      </c>
      <c r="AF143" s="236"/>
      <c r="AG143" s="237"/>
      <c r="AH143" s="236"/>
      <c r="AI143" s="236"/>
      <c r="AJ143" s="237"/>
      <c r="AK143" s="236">
        <v>26</v>
      </c>
      <c r="AL143" s="236"/>
      <c r="AM143" s="236" t="s">
        <v>94</v>
      </c>
      <c r="AN143" s="348"/>
      <c r="AO143" s="348"/>
      <c r="AP143" s="348"/>
      <c r="AQ143" s="291" t="str">
        <f>IFERROR(VLOOKUP(BG143,#REF!,1,0),"")</f>
        <v/>
      </c>
      <c r="AS143" s="236" t="s">
        <v>94</v>
      </c>
      <c r="BD143" s="191" t="str">
        <f t="shared" si="36"/>
        <v>쏘나타 smartstreamG2.0 프리미엄</v>
      </c>
      <c r="BE143" s="238" t="str">
        <f t="shared" si="38"/>
        <v>0017</v>
      </c>
      <c r="BF143" s="306" t="s">
        <v>956</v>
      </c>
      <c r="BG143" s="191" t="str">
        <f t="shared" si="37"/>
        <v>0017-0142</v>
      </c>
    </row>
    <row r="144" spans="1:59">
      <c r="A144" s="304">
        <v>3918</v>
      </c>
      <c r="B144" s="305">
        <v>3918</v>
      </c>
      <c r="C144" s="238" t="str">
        <f t="shared" si="41"/>
        <v>0005-0017</v>
      </c>
      <c r="D144" s="238" t="str">
        <f t="shared" si="42"/>
        <v>0005-0017-0004</v>
      </c>
      <c r="E144" s="306" t="s">
        <v>955</v>
      </c>
      <c r="F144" s="238" t="str">
        <f>TEXT(VLOOKUP(J144,'1'!$I$43:$J$79,2,0),"0000")</f>
        <v>0005</v>
      </c>
      <c r="G144" s="238" t="str">
        <f t="shared" si="43"/>
        <v>0017</v>
      </c>
      <c r="H144" s="307">
        <f t="shared" si="44"/>
        <v>4</v>
      </c>
      <c r="I144" s="306" t="s">
        <v>955</v>
      </c>
      <c r="J144" s="235" t="s">
        <v>290</v>
      </c>
      <c r="K144" s="235" t="s">
        <v>2018</v>
      </c>
      <c r="L144" s="235" t="s">
        <v>1922</v>
      </c>
      <c r="M144" s="308">
        <v>23860000</v>
      </c>
      <c r="N144" s="235">
        <v>1999</v>
      </c>
      <c r="O144" s="235" t="s">
        <v>76</v>
      </c>
      <c r="P144" s="235" t="s">
        <v>72</v>
      </c>
      <c r="Q144" s="235" t="s">
        <v>71</v>
      </c>
      <c r="R144" s="235">
        <v>9</v>
      </c>
      <c r="S144" s="309">
        <v>5</v>
      </c>
      <c r="T144" s="238">
        <v>6</v>
      </c>
      <c r="U144" s="238">
        <v>6</v>
      </c>
      <c r="V144" s="235" t="s">
        <v>70</v>
      </c>
      <c r="W144" s="238" t="str">
        <f t="shared" si="39"/>
        <v>현대자동차쏘나타 smartstreamG2.0 스마트23860000</v>
      </c>
      <c r="X144" s="310">
        <f t="shared" si="40"/>
        <v>3918</v>
      </c>
      <c r="Y144" s="238">
        <v>6</v>
      </c>
      <c r="Z144" s="238">
        <v>6</v>
      </c>
      <c r="AA144" s="306" t="s">
        <v>955</v>
      </c>
      <c r="AB144" s="235" t="s">
        <v>72</v>
      </c>
      <c r="AC144" s="235"/>
      <c r="AD144" s="235" t="s">
        <v>1700</v>
      </c>
      <c r="AE144" s="235" t="s">
        <v>1699</v>
      </c>
      <c r="AF144" s="236"/>
      <c r="AG144" s="237"/>
      <c r="AH144" s="236"/>
      <c r="AI144" s="236"/>
      <c r="AJ144" s="237"/>
      <c r="AK144" s="236">
        <v>26</v>
      </c>
      <c r="AL144" s="236"/>
      <c r="AM144" s="236" t="s">
        <v>94</v>
      </c>
      <c r="AN144" s="348"/>
      <c r="AO144" s="348"/>
      <c r="AP144" s="348"/>
      <c r="AQ144" s="291" t="str">
        <f>IFERROR(VLOOKUP(BG144,#REF!,1,0),"")</f>
        <v/>
      </c>
      <c r="AS144" s="236" t="s">
        <v>94</v>
      </c>
      <c r="BD144" s="191" t="str">
        <f t="shared" si="36"/>
        <v>쏘나타 smartstreamG2.0 스마트</v>
      </c>
      <c r="BE144" s="238" t="str">
        <f t="shared" si="38"/>
        <v>0017</v>
      </c>
      <c r="BF144" s="306" t="s">
        <v>955</v>
      </c>
      <c r="BG144" s="191" t="str">
        <f t="shared" si="37"/>
        <v>0017-0143</v>
      </c>
    </row>
    <row r="145" spans="1:59">
      <c r="A145" s="304">
        <v>3919</v>
      </c>
      <c r="B145" s="305">
        <v>3919</v>
      </c>
      <c r="C145" s="238" t="str">
        <f t="shared" si="41"/>
        <v>0005-0017</v>
      </c>
      <c r="D145" s="238" t="str">
        <f t="shared" si="42"/>
        <v>0005-0017-0005</v>
      </c>
      <c r="E145" s="306" t="s">
        <v>954</v>
      </c>
      <c r="F145" s="238" t="str">
        <f>TEXT(VLOOKUP(J145,'1'!$I$43:$J$79,2,0),"0000")</f>
        <v>0005</v>
      </c>
      <c r="G145" s="238" t="str">
        <f t="shared" si="43"/>
        <v>0017</v>
      </c>
      <c r="H145" s="307">
        <f t="shared" si="44"/>
        <v>5</v>
      </c>
      <c r="I145" s="306" t="s">
        <v>954</v>
      </c>
      <c r="J145" s="235" t="s">
        <v>290</v>
      </c>
      <c r="K145" s="235" t="s">
        <v>2018</v>
      </c>
      <c r="L145" s="235" t="s">
        <v>1923</v>
      </c>
      <c r="M145" s="308">
        <v>28760000</v>
      </c>
      <c r="N145" s="235">
        <v>1999</v>
      </c>
      <c r="O145" s="235" t="s">
        <v>76</v>
      </c>
      <c r="P145" s="235" t="s">
        <v>72</v>
      </c>
      <c r="Q145" s="235" t="s">
        <v>71</v>
      </c>
      <c r="R145" s="235">
        <v>9</v>
      </c>
      <c r="S145" s="309">
        <v>5</v>
      </c>
      <c r="T145" s="238">
        <v>6</v>
      </c>
      <c r="U145" s="238">
        <v>6</v>
      </c>
      <c r="V145" s="235" t="s">
        <v>70</v>
      </c>
      <c r="W145" s="238" t="str">
        <f t="shared" si="39"/>
        <v>현대자동차쏘나타 smartstreamG2.0 프리미엄 패밀리28760000</v>
      </c>
      <c r="X145" s="310">
        <f t="shared" si="40"/>
        <v>3919</v>
      </c>
      <c r="Y145" s="238">
        <v>6</v>
      </c>
      <c r="Z145" s="238">
        <v>6</v>
      </c>
      <c r="AA145" s="306" t="s">
        <v>954</v>
      </c>
      <c r="AB145" s="235" t="s">
        <v>72</v>
      </c>
      <c r="AC145" s="235"/>
      <c r="AD145" s="235" t="s">
        <v>1700</v>
      </c>
      <c r="AE145" s="235" t="s">
        <v>1699</v>
      </c>
      <c r="AF145" s="236"/>
      <c r="AG145" s="237"/>
      <c r="AH145" s="236"/>
      <c r="AI145" s="236"/>
      <c r="AJ145" s="237"/>
      <c r="AK145" s="236">
        <v>26</v>
      </c>
      <c r="AL145" s="236"/>
      <c r="AM145" s="236" t="s">
        <v>94</v>
      </c>
      <c r="AN145" s="348"/>
      <c r="AO145" s="348"/>
      <c r="AP145" s="348"/>
      <c r="AQ145" s="291" t="str">
        <f>IFERROR(VLOOKUP(BG145,#REF!,1,0),"")</f>
        <v/>
      </c>
      <c r="AS145" s="236" t="s">
        <v>94</v>
      </c>
      <c r="BD145" s="191" t="str">
        <f t="shared" si="36"/>
        <v>쏘나타 smartstreamG2.0 프리미엄 패밀리</v>
      </c>
      <c r="BE145" s="238" t="str">
        <f t="shared" si="38"/>
        <v>0017</v>
      </c>
      <c r="BF145" s="306" t="s">
        <v>954</v>
      </c>
      <c r="BG145" s="191" t="str">
        <f t="shared" si="37"/>
        <v>0017-0144</v>
      </c>
    </row>
    <row r="146" spans="1:59">
      <c r="A146" s="304">
        <v>3920</v>
      </c>
      <c r="B146" s="305">
        <v>3920</v>
      </c>
      <c r="C146" s="238" t="str">
        <f t="shared" si="41"/>
        <v>0005-0017</v>
      </c>
      <c r="D146" s="238" t="str">
        <f t="shared" si="42"/>
        <v>0005-0017-0006</v>
      </c>
      <c r="E146" s="306" t="s">
        <v>953</v>
      </c>
      <c r="F146" s="238" t="str">
        <f>TEXT(VLOOKUP(J146,'1'!$I$43:$J$79,2,0),"0000")</f>
        <v>0005</v>
      </c>
      <c r="G146" s="238" t="str">
        <f t="shared" si="43"/>
        <v>0017</v>
      </c>
      <c r="H146" s="307">
        <f t="shared" si="44"/>
        <v>6</v>
      </c>
      <c r="I146" s="306" t="s">
        <v>953</v>
      </c>
      <c r="J146" s="235" t="s">
        <v>290</v>
      </c>
      <c r="K146" s="235" t="s">
        <v>2018</v>
      </c>
      <c r="L146" s="235" t="s">
        <v>1924</v>
      </c>
      <c r="M146" s="308">
        <v>27050000</v>
      </c>
      <c r="N146" s="235">
        <v>1598</v>
      </c>
      <c r="O146" s="235" t="s">
        <v>76</v>
      </c>
      <c r="P146" s="235" t="s">
        <v>72</v>
      </c>
      <c r="Q146" s="235" t="s">
        <v>71</v>
      </c>
      <c r="R146" s="235">
        <v>9</v>
      </c>
      <c r="S146" s="309">
        <v>5</v>
      </c>
      <c r="T146" s="238">
        <v>6</v>
      </c>
      <c r="U146" s="238">
        <v>6</v>
      </c>
      <c r="V146" s="235" t="s">
        <v>70</v>
      </c>
      <c r="W146" s="238" t="str">
        <f t="shared" si="39"/>
        <v>현대자동차쏘나타 smartstream1.6 GT 프리미엄27050000</v>
      </c>
      <c r="X146" s="310">
        <f t="shared" si="40"/>
        <v>3920</v>
      </c>
      <c r="Y146" s="238">
        <v>6</v>
      </c>
      <c r="Z146" s="238">
        <v>6</v>
      </c>
      <c r="AA146" s="306" t="s">
        <v>953</v>
      </c>
      <c r="AB146" s="235" t="s">
        <v>72</v>
      </c>
      <c r="AC146" s="235"/>
      <c r="AD146" s="235" t="s">
        <v>1700</v>
      </c>
      <c r="AE146" s="235" t="s">
        <v>1699</v>
      </c>
      <c r="AF146" s="236"/>
      <c r="AG146" s="237"/>
      <c r="AH146" s="236"/>
      <c r="AI146" s="236"/>
      <c r="AJ146" s="237"/>
      <c r="AK146" s="236">
        <v>26</v>
      </c>
      <c r="AL146" s="236"/>
      <c r="AM146" s="236" t="s">
        <v>94</v>
      </c>
      <c r="AN146" s="348"/>
      <c r="AO146" s="348"/>
      <c r="AP146" s="348"/>
      <c r="AQ146" s="291" t="str">
        <f>IFERROR(VLOOKUP(BG146,#REF!,1,0),"")</f>
        <v/>
      </c>
      <c r="AS146" s="236" t="s">
        <v>94</v>
      </c>
      <c r="BD146" s="191" t="str">
        <f t="shared" si="36"/>
        <v>쏘나타 smartstream1.6 GT 프리미엄</v>
      </c>
      <c r="BE146" s="238" t="str">
        <f t="shared" si="38"/>
        <v>0017</v>
      </c>
      <c r="BF146" s="306" t="s">
        <v>953</v>
      </c>
      <c r="BG146" s="191" t="str">
        <f t="shared" si="37"/>
        <v>0017-0145</v>
      </c>
    </row>
    <row r="147" spans="1:59">
      <c r="A147" s="304">
        <v>3921</v>
      </c>
      <c r="B147" s="305">
        <v>3921</v>
      </c>
      <c r="C147" s="238" t="str">
        <f t="shared" si="41"/>
        <v>0005-0017</v>
      </c>
      <c r="D147" s="238" t="str">
        <f t="shared" si="42"/>
        <v>0005-0017-0007</v>
      </c>
      <c r="E147" s="306" t="s">
        <v>952</v>
      </c>
      <c r="F147" s="238" t="str">
        <f>TEXT(VLOOKUP(J147,'1'!$I$43:$J$79,2,0),"0000")</f>
        <v>0005</v>
      </c>
      <c r="G147" s="238" t="str">
        <f t="shared" si="43"/>
        <v>0017</v>
      </c>
      <c r="H147" s="307">
        <f t="shared" si="44"/>
        <v>7</v>
      </c>
      <c r="I147" s="306" t="s">
        <v>952</v>
      </c>
      <c r="J147" s="235" t="s">
        <v>290</v>
      </c>
      <c r="K147" s="235" t="s">
        <v>2018</v>
      </c>
      <c r="L147" s="235" t="s">
        <v>1925</v>
      </c>
      <c r="M147" s="308">
        <v>31220000</v>
      </c>
      <c r="N147" s="235">
        <v>1598</v>
      </c>
      <c r="O147" s="235" t="s">
        <v>76</v>
      </c>
      <c r="P147" s="235" t="s">
        <v>72</v>
      </c>
      <c r="Q147" s="235" t="s">
        <v>71</v>
      </c>
      <c r="R147" s="235">
        <v>9</v>
      </c>
      <c r="S147" s="309">
        <v>5</v>
      </c>
      <c r="T147" s="238">
        <v>6</v>
      </c>
      <c r="U147" s="238">
        <v>6</v>
      </c>
      <c r="V147" s="235" t="s">
        <v>70</v>
      </c>
      <c r="W147" s="238" t="str">
        <f t="shared" si="39"/>
        <v>현대자동차쏘나타 smartstream1.6 GT 프리미엄 밀레니얼31220000</v>
      </c>
      <c r="X147" s="310">
        <f t="shared" si="40"/>
        <v>3921</v>
      </c>
      <c r="Y147" s="238">
        <v>6</v>
      </c>
      <c r="Z147" s="238">
        <v>6</v>
      </c>
      <c r="AA147" s="306" t="s">
        <v>952</v>
      </c>
      <c r="AB147" s="235" t="s">
        <v>72</v>
      </c>
      <c r="AC147" s="235"/>
      <c r="AD147" s="235" t="s">
        <v>1700</v>
      </c>
      <c r="AE147" s="235" t="s">
        <v>1699</v>
      </c>
      <c r="AF147" s="236"/>
      <c r="AG147" s="237"/>
      <c r="AH147" s="236"/>
      <c r="AI147" s="236"/>
      <c r="AJ147" s="237"/>
      <c r="AK147" s="236">
        <v>26</v>
      </c>
      <c r="AL147" s="236"/>
      <c r="AM147" s="236" t="s">
        <v>94</v>
      </c>
      <c r="AN147" s="348"/>
      <c r="AO147" s="348"/>
      <c r="AP147" s="348"/>
      <c r="AQ147" s="291" t="str">
        <f>IFERROR(VLOOKUP(BG147,#REF!,1,0),"")</f>
        <v/>
      </c>
      <c r="AS147" s="236" t="s">
        <v>94</v>
      </c>
      <c r="BD147" s="191" t="str">
        <f t="shared" si="36"/>
        <v>쏘나타 smartstream1.6 GT 프리미엄 밀레니얼</v>
      </c>
      <c r="BE147" s="238" t="str">
        <f t="shared" si="38"/>
        <v>0017</v>
      </c>
      <c r="BF147" s="306" t="s">
        <v>952</v>
      </c>
      <c r="BG147" s="191" t="str">
        <f t="shared" si="37"/>
        <v>0017-0146</v>
      </c>
    </row>
    <row r="148" spans="1:59">
      <c r="A148" s="304">
        <v>3922</v>
      </c>
      <c r="B148" s="305">
        <v>3922</v>
      </c>
      <c r="C148" s="238" t="str">
        <f t="shared" si="41"/>
        <v>0005-0017</v>
      </c>
      <c r="D148" s="238" t="str">
        <f t="shared" si="42"/>
        <v>0005-0017-0008</v>
      </c>
      <c r="E148" s="306" t="s">
        <v>951</v>
      </c>
      <c r="F148" s="238" t="str">
        <f>TEXT(VLOOKUP(J148,'1'!$I$43:$J$79,2,0),"0000")</f>
        <v>0005</v>
      </c>
      <c r="G148" s="238" t="str">
        <f t="shared" si="43"/>
        <v>0017</v>
      </c>
      <c r="H148" s="307">
        <f t="shared" si="44"/>
        <v>8</v>
      </c>
      <c r="I148" s="306" t="s">
        <v>951</v>
      </c>
      <c r="J148" s="235" t="s">
        <v>290</v>
      </c>
      <c r="K148" s="235" t="s">
        <v>2018</v>
      </c>
      <c r="L148" s="235" t="s">
        <v>1926</v>
      </c>
      <c r="M148" s="308">
        <v>29450000</v>
      </c>
      <c r="N148" s="235">
        <v>1598</v>
      </c>
      <c r="O148" s="235" t="s">
        <v>76</v>
      </c>
      <c r="P148" s="235" t="s">
        <v>72</v>
      </c>
      <c r="Q148" s="235" t="s">
        <v>71</v>
      </c>
      <c r="R148" s="235">
        <v>5</v>
      </c>
      <c r="S148" s="309">
        <v>5</v>
      </c>
      <c r="T148" s="238">
        <v>6</v>
      </c>
      <c r="U148" s="238">
        <v>6</v>
      </c>
      <c r="V148" s="235" t="s">
        <v>15963</v>
      </c>
      <c r="W148" s="238" t="str">
        <f t="shared" si="39"/>
        <v>현대자동차쏘나타 smartstream1.6 GT 프리미엄 패밀리29450000</v>
      </c>
      <c r="X148" s="310">
        <f t="shared" si="40"/>
        <v>3922</v>
      </c>
      <c r="Y148" s="238">
        <v>6</v>
      </c>
      <c r="Z148" s="238">
        <v>6</v>
      </c>
      <c r="AA148" s="306" t="s">
        <v>951</v>
      </c>
      <c r="AB148" s="235" t="s">
        <v>15964</v>
      </c>
      <c r="AC148" s="235"/>
      <c r="AD148" s="235" t="s">
        <v>1700</v>
      </c>
      <c r="AE148" s="235" t="s">
        <v>1699</v>
      </c>
      <c r="AF148" s="236"/>
      <c r="AG148" s="237"/>
      <c r="AH148" s="236"/>
      <c r="AI148" s="236"/>
      <c r="AJ148" s="237"/>
      <c r="AK148" s="236">
        <v>26</v>
      </c>
      <c r="AL148" s="236"/>
      <c r="AM148" s="236" t="s">
        <v>94</v>
      </c>
      <c r="AN148" s="348"/>
      <c r="AO148" s="348"/>
      <c r="AP148" s="348"/>
      <c r="AQ148" s="291" t="str">
        <f>IFERROR(VLOOKUP(BG148,#REF!,1,0),"")</f>
        <v/>
      </c>
      <c r="AS148" s="236" t="s">
        <v>94</v>
      </c>
      <c r="BD148" s="191" t="str">
        <f t="shared" si="36"/>
        <v>쏘나타 smartstream1.6 GT 프리미엄 패밀리</v>
      </c>
      <c r="BE148" s="238" t="str">
        <f t="shared" si="38"/>
        <v>0017</v>
      </c>
      <c r="BF148" s="306" t="s">
        <v>951</v>
      </c>
      <c r="BG148" s="191" t="str">
        <f t="shared" si="37"/>
        <v>0017-0147</v>
      </c>
    </row>
    <row r="149" spans="1:59">
      <c r="A149" s="304">
        <v>3923</v>
      </c>
      <c r="B149" s="305">
        <v>3923</v>
      </c>
      <c r="C149" s="238" t="str">
        <f t="shared" si="41"/>
        <v>0005-0017</v>
      </c>
      <c r="D149" s="238" t="str">
        <f t="shared" si="42"/>
        <v>0005-0017-0009</v>
      </c>
      <c r="E149" s="306" t="s">
        <v>950</v>
      </c>
      <c r="F149" s="238" t="str">
        <f>TEXT(VLOOKUP(J149,'1'!$I$43:$J$79,2,0),"0000")</f>
        <v>0005</v>
      </c>
      <c r="G149" s="238" t="str">
        <f t="shared" si="43"/>
        <v>0017</v>
      </c>
      <c r="H149" s="307">
        <f t="shared" si="44"/>
        <v>9</v>
      </c>
      <c r="I149" s="306" t="s">
        <v>950</v>
      </c>
      <c r="J149" s="235" t="s">
        <v>290</v>
      </c>
      <c r="K149" s="235" t="s">
        <v>2018</v>
      </c>
      <c r="L149" s="235" t="s">
        <v>1927</v>
      </c>
      <c r="M149" s="308">
        <v>33670000</v>
      </c>
      <c r="N149" s="235">
        <v>1598</v>
      </c>
      <c r="O149" s="235" t="s">
        <v>76</v>
      </c>
      <c r="P149" s="235" t="s">
        <v>72</v>
      </c>
      <c r="Q149" s="235" t="s">
        <v>71</v>
      </c>
      <c r="R149" s="235">
        <v>7</v>
      </c>
      <c r="S149" s="309">
        <v>5</v>
      </c>
      <c r="T149" s="238">
        <v>6</v>
      </c>
      <c r="U149" s="238">
        <v>6</v>
      </c>
      <c r="V149" s="235" t="s">
        <v>70</v>
      </c>
      <c r="W149" s="238" t="str">
        <f t="shared" si="39"/>
        <v>현대자동차쏘나타 smartstream1.6 GT 인스퍼레이션33670000</v>
      </c>
      <c r="X149" s="310">
        <f t="shared" si="40"/>
        <v>3923</v>
      </c>
      <c r="Y149" s="238">
        <v>6</v>
      </c>
      <c r="Z149" s="238">
        <v>6</v>
      </c>
      <c r="AA149" s="306" t="s">
        <v>950</v>
      </c>
      <c r="AB149" s="235" t="s">
        <v>72</v>
      </c>
      <c r="AC149" s="235"/>
      <c r="AD149" s="235" t="s">
        <v>1700</v>
      </c>
      <c r="AE149" s="235" t="s">
        <v>1699</v>
      </c>
      <c r="AF149" s="236"/>
      <c r="AG149" s="237"/>
      <c r="AH149" s="236"/>
      <c r="AI149" s="236"/>
      <c r="AJ149" s="237"/>
      <c r="AK149" s="236">
        <v>26</v>
      </c>
      <c r="AL149" s="236"/>
      <c r="AM149" s="236" t="s">
        <v>94</v>
      </c>
      <c r="AN149" s="348"/>
      <c r="AO149" s="348"/>
      <c r="AP149" s="348"/>
      <c r="AQ149" s="291" t="str">
        <f>IFERROR(VLOOKUP(BG149,#REF!,1,0),"")</f>
        <v/>
      </c>
      <c r="AS149" s="236" t="s">
        <v>94</v>
      </c>
      <c r="BD149" s="191" t="str">
        <f t="shared" si="36"/>
        <v>쏘나타 smartstream1.6 GT 인스퍼레이션</v>
      </c>
      <c r="BE149" s="238" t="str">
        <f t="shared" si="38"/>
        <v>0017</v>
      </c>
      <c r="BF149" s="306" t="s">
        <v>950</v>
      </c>
      <c r="BG149" s="191" t="str">
        <f t="shared" si="37"/>
        <v>0017-0148</v>
      </c>
    </row>
    <row r="150" spans="1:59">
      <c r="A150" s="304">
        <v>3924</v>
      </c>
      <c r="B150" s="305">
        <v>3924</v>
      </c>
      <c r="C150" s="238" t="str">
        <f t="shared" si="41"/>
        <v>0005-0017</v>
      </c>
      <c r="D150" s="238" t="str">
        <f t="shared" si="42"/>
        <v>0005-0017-0010</v>
      </c>
      <c r="E150" s="306" t="s">
        <v>949</v>
      </c>
      <c r="F150" s="238" t="str">
        <f>TEXT(VLOOKUP(J150,'1'!$I$43:$J$79,2,0),"0000")</f>
        <v>0005</v>
      </c>
      <c r="G150" s="238" t="str">
        <f t="shared" si="43"/>
        <v>0017</v>
      </c>
      <c r="H150" s="307">
        <f t="shared" si="44"/>
        <v>10</v>
      </c>
      <c r="I150" s="306" t="s">
        <v>949</v>
      </c>
      <c r="J150" s="235" t="s">
        <v>290</v>
      </c>
      <c r="K150" s="235" t="s">
        <v>2018</v>
      </c>
      <c r="L150" s="235" t="s">
        <v>1928</v>
      </c>
      <c r="M150" s="308">
        <v>24890000</v>
      </c>
      <c r="N150" s="235">
        <v>1598</v>
      </c>
      <c r="O150" s="235" t="s">
        <v>76</v>
      </c>
      <c r="P150" s="235" t="s">
        <v>72</v>
      </c>
      <c r="Q150" s="235" t="s">
        <v>71</v>
      </c>
      <c r="R150" s="235">
        <v>5</v>
      </c>
      <c r="S150" s="309">
        <v>5</v>
      </c>
      <c r="T150" s="238">
        <v>6</v>
      </c>
      <c r="U150" s="238">
        <v>6</v>
      </c>
      <c r="V150" s="235" t="s">
        <v>15963</v>
      </c>
      <c r="W150" s="238" t="str">
        <f t="shared" si="39"/>
        <v>현대자동차쏘나타 smartstream1.6 GT 스마트24890000</v>
      </c>
      <c r="X150" s="310">
        <f t="shared" si="40"/>
        <v>3924</v>
      </c>
      <c r="Y150" s="238">
        <v>6</v>
      </c>
      <c r="Z150" s="238">
        <v>6</v>
      </c>
      <c r="AA150" s="306" t="s">
        <v>949</v>
      </c>
      <c r="AB150" s="235" t="s">
        <v>15964</v>
      </c>
      <c r="AC150" s="235"/>
      <c r="AD150" s="235" t="s">
        <v>1700</v>
      </c>
      <c r="AE150" s="235" t="s">
        <v>1699</v>
      </c>
      <c r="AF150" s="236"/>
      <c r="AG150" s="237"/>
      <c r="AH150" s="236"/>
      <c r="AI150" s="236"/>
      <c r="AJ150" s="237"/>
      <c r="AK150" s="236">
        <v>26</v>
      </c>
      <c r="AL150" s="236"/>
      <c r="AM150" s="236" t="s">
        <v>94</v>
      </c>
      <c r="AN150" s="348"/>
      <c r="AO150" s="348"/>
      <c r="AP150" s="348"/>
      <c r="AQ150" s="291" t="str">
        <f>IFERROR(VLOOKUP(BG150,#REF!,1,0),"")</f>
        <v/>
      </c>
      <c r="AS150" s="236" t="s">
        <v>94</v>
      </c>
      <c r="BD150" s="191" t="str">
        <f t="shared" si="36"/>
        <v>쏘나타 smartstream1.6 GT 스마트</v>
      </c>
      <c r="BE150" s="238" t="str">
        <f t="shared" si="38"/>
        <v>0017</v>
      </c>
      <c r="BF150" s="306" t="s">
        <v>949</v>
      </c>
      <c r="BG150" s="191" t="str">
        <f t="shared" si="37"/>
        <v>0017-0149</v>
      </c>
    </row>
    <row r="151" spans="1:59">
      <c r="A151" s="304">
        <v>3925</v>
      </c>
      <c r="B151" s="305">
        <v>3925</v>
      </c>
      <c r="C151" s="238" t="str">
        <f t="shared" si="41"/>
        <v>0005-0017</v>
      </c>
      <c r="D151" s="238" t="str">
        <f t="shared" si="42"/>
        <v>0005-0017-0011</v>
      </c>
      <c r="E151" s="306" t="s">
        <v>948</v>
      </c>
      <c r="F151" s="238" t="str">
        <f>TEXT(VLOOKUP(J151,'1'!$I$43:$J$79,2,0),"0000")</f>
        <v>0005</v>
      </c>
      <c r="G151" s="238" t="str">
        <f t="shared" si="43"/>
        <v>0017</v>
      </c>
      <c r="H151" s="307">
        <f t="shared" si="44"/>
        <v>11</v>
      </c>
      <c r="I151" s="306" t="s">
        <v>948</v>
      </c>
      <c r="J151" s="312" t="s">
        <v>290</v>
      </c>
      <c r="K151" s="235" t="s">
        <v>2018</v>
      </c>
      <c r="L151" s="235" t="s">
        <v>1916</v>
      </c>
      <c r="M151" s="308">
        <v>30920000</v>
      </c>
      <c r="N151" s="235">
        <v>1999</v>
      </c>
      <c r="O151" s="235" t="s">
        <v>1707</v>
      </c>
      <c r="P151" s="235" t="s">
        <v>72</v>
      </c>
      <c r="Q151" s="235" t="s">
        <v>71</v>
      </c>
      <c r="R151" s="235">
        <v>5</v>
      </c>
      <c r="S151" s="309">
        <v>20</v>
      </c>
      <c r="T151" s="238">
        <v>6</v>
      </c>
      <c r="U151" s="238">
        <v>6</v>
      </c>
      <c r="V151" s="235" t="s">
        <v>70</v>
      </c>
      <c r="W151" s="238" t="str">
        <f t="shared" si="39"/>
        <v>현대자동차쏘나타 smartstreamLPI 2.0 프리미엄 밀레니얼30920000</v>
      </c>
      <c r="X151" s="310">
        <f t="shared" si="40"/>
        <v>3925</v>
      </c>
      <c r="Y151" s="238">
        <v>6</v>
      </c>
      <c r="Z151" s="238">
        <v>6</v>
      </c>
      <c r="AA151" s="306" t="s">
        <v>948</v>
      </c>
      <c r="AB151" s="235" t="s">
        <v>72</v>
      </c>
      <c r="AC151" s="235"/>
      <c r="AD151" s="235">
        <v>7</v>
      </c>
      <c r="AE151" s="235" t="s">
        <v>1699</v>
      </c>
      <c r="AF151" s="236"/>
      <c r="AG151" s="237"/>
      <c r="AH151" s="236"/>
      <c r="AI151" s="236"/>
      <c r="AJ151" s="237"/>
      <c r="AK151" s="236">
        <v>26</v>
      </c>
      <c r="AL151" s="236"/>
      <c r="AM151" s="236" t="s">
        <v>2435</v>
      </c>
      <c r="AN151" s="348"/>
      <c r="AO151" s="348"/>
      <c r="AP151" s="348"/>
      <c r="AQ151" s="291" t="str">
        <f>IFERROR(VLOOKUP(BG151,#REF!,1,0),"")</f>
        <v/>
      </c>
      <c r="AS151" s="236" t="s">
        <v>2435</v>
      </c>
      <c r="BD151" s="191" t="str">
        <f t="shared" si="36"/>
        <v>쏘나타 smartstreamLPI 2.0 프리미엄 밀레니얼</v>
      </c>
      <c r="BE151" s="238" t="str">
        <f t="shared" si="38"/>
        <v>0017</v>
      </c>
      <c r="BF151" s="306" t="s">
        <v>948</v>
      </c>
      <c r="BG151" s="191" t="str">
        <f t="shared" si="37"/>
        <v>0017-0150</v>
      </c>
    </row>
    <row r="152" spans="1:59">
      <c r="A152" s="304">
        <v>3926</v>
      </c>
      <c r="B152" s="305">
        <v>3926</v>
      </c>
      <c r="C152" s="238" t="str">
        <f t="shared" si="41"/>
        <v>0005-0017</v>
      </c>
      <c r="D152" s="238" t="str">
        <f t="shared" si="42"/>
        <v>0005-0017-0012</v>
      </c>
      <c r="E152" s="306" t="s">
        <v>947</v>
      </c>
      <c r="F152" s="238" t="str">
        <f>TEXT(VLOOKUP(J152,'1'!$I$43:$J$79,2,0),"0000")</f>
        <v>0005</v>
      </c>
      <c r="G152" s="238" t="str">
        <f t="shared" si="43"/>
        <v>0017</v>
      </c>
      <c r="H152" s="307">
        <f t="shared" si="44"/>
        <v>12</v>
      </c>
      <c r="I152" s="306" t="s">
        <v>947</v>
      </c>
      <c r="J152" s="312" t="s">
        <v>290</v>
      </c>
      <c r="K152" s="235" t="s">
        <v>2018</v>
      </c>
      <c r="L152" s="235" t="s">
        <v>1917</v>
      </c>
      <c r="M152" s="308">
        <v>33130000</v>
      </c>
      <c r="N152" s="235">
        <v>1999</v>
      </c>
      <c r="O152" s="235" t="s">
        <v>1707</v>
      </c>
      <c r="P152" s="235" t="s">
        <v>72</v>
      </c>
      <c r="Q152" s="235" t="s">
        <v>71</v>
      </c>
      <c r="R152" s="235">
        <v>5</v>
      </c>
      <c r="S152" s="309">
        <v>20</v>
      </c>
      <c r="T152" s="238">
        <v>6</v>
      </c>
      <c r="U152" s="238">
        <v>6</v>
      </c>
      <c r="V152" s="235" t="s">
        <v>70</v>
      </c>
      <c r="W152" s="238" t="str">
        <f t="shared" si="39"/>
        <v>현대자동차쏘나타 smartstreamLPI 2.0 인스퍼레이션33130000</v>
      </c>
      <c r="X152" s="310">
        <f t="shared" si="40"/>
        <v>3926</v>
      </c>
      <c r="Y152" s="238">
        <v>6</v>
      </c>
      <c r="Z152" s="238">
        <v>6</v>
      </c>
      <c r="AA152" s="306" t="s">
        <v>947</v>
      </c>
      <c r="AB152" s="235" t="s">
        <v>72</v>
      </c>
      <c r="AC152" s="235"/>
      <c r="AD152" s="235">
        <v>7</v>
      </c>
      <c r="AE152" s="235" t="s">
        <v>1699</v>
      </c>
      <c r="AF152" s="236"/>
      <c r="AG152" s="237"/>
      <c r="AH152" s="236"/>
      <c r="AI152" s="236"/>
      <c r="AJ152" s="237"/>
      <c r="AK152" s="236">
        <v>26</v>
      </c>
      <c r="AL152" s="236"/>
      <c r="AM152" s="236" t="s">
        <v>2435</v>
      </c>
      <c r="AN152" s="348"/>
      <c r="AO152" s="348"/>
      <c r="AP152" s="348"/>
      <c r="AQ152" s="291" t="str">
        <f>IFERROR(VLOOKUP(BG152,#REF!,1,0),"")</f>
        <v/>
      </c>
      <c r="AS152" s="236" t="s">
        <v>2435</v>
      </c>
      <c r="BD152" s="191" t="str">
        <f t="shared" si="36"/>
        <v>쏘나타 smartstreamLPI 2.0 인스퍼레이션</v>
      </c>
      <c r="BE152" s="238" t="str">
        <f t="shared" si="38"/>
        <v>0017</v>
      </c>
      <c r="BF152" s="306" t="s">
        <v>947</v>
      </c>
      <c r="BG152" s="191" t="str">
        <f t="shared" si="37"/>
        <v>0017-0151</v>
      </c>
    </row>
    <row r="153" spans="1:59">
      <c r="A153" s="304">
        <v>3927</v>
      </c>
      <c r="B153" s="305">
        <v>3927</v>
      </c>
      <c r="C153" s="238" t="str">
        <f t="shared" si="41"/>
        <v>0005-0017</v>
      </c>
      <c r="D153" s="238" t="str">
        <f t="shared" si="42"/>
        <v>0005-0017-0013</v>
      </c>
      <c r="E153" s="306" t="s">
        <v>946</v>
      </c>
      <c r="F153" s="238" t="str">
        <f>TEXT(VLOOKUP(J153,'1'!$I$43:$J$79,2,0),"0000")</f>
        <v>0005</v>
      </c>
      <c r="G153" s="238" t="str">
        <f t="shared" si="43"/>
        <v>0017</v>
      </c>
      <c r="H153" s="307">
        <f t="shared" si="44"/>
        <v>13</v>
      </c>
      <c r="I153" s="306" t="s">
        <v>946</v>
      </c>
      <c r="J153" s="312" t="s">
        <v>290</v>
      </c>
      <c r="K153" s="235" t="s">
        <v>2018</v>
      </c>
      <c r="L153" s="235" t="s">
        <v>1918</v>
      </c>
      <c r="M153" s="308">
        <v>26410000</v>
      </c>
      <c r="N153" s="235">
        <v>1999</v>
      </c>
      <c r="O153" s="235" t="s">
        <v>1707</v>
      </c>
      <c r="P153" s="235" t="s">
        <v>72</v>
      </c>
      <c r="Q153" s="235" t="s">
        <v>71</v>
      </c>
      <c r="R153" s="235">
        <v>5</v>
      </c>
      <c r="S153" s="309">
        <v>20</v>
      </c>
      <c r="T153" s="238">
        <v>6</v>
      </c>
      <c r="U153" s="238">
        <v>6</v>
      </c>
      <c r="V153" s="235" t="s">
        <v>70</v>
      </c>
      <c r="W153" s="238" t="str">
        <f t="shared" si="39"/>
        <v>현대자동차쏘나타 smartstreamLPI 2.0 프리미엄26410000</v>
      </c>
      <c r="X153" s="310">
        <f t="shared" si="40"/>
        <v>3927</v>
      </c>
      <c r="Y153" s="238">
        <v>6</v>
      </c>
      <c r="Z153" s="238">
        <v>6</v>
      </c>
      <c r="AA153" s="306" t="s">
        <v>946</v>
      </c>
      <c r="AB153" s="235" t="s">
        <v>72</v>
      </c>
      <c r="AC153" s="235"/>
      <c r="AD153" s="235">
        <v>7</v>
      </c>
      <c r="AE153" s="235" t="s">
        <v>1699</v>
      </c>
      <c r="AF153" s="236"/>
      <c r="AG153" s="237"/>
      <c r="AH153" s="236"/>
      <c r="AI153" s="236"/>
      <c r="AJ153" s="237"/>
      <c r="AK153" s="236">
        <v>26</v>
      </c>
      <c r="AL153" s="236"/>
      <c r="AM153" s="236" t="s">
        <v>2435</v>
      </c>
      <c r="AN153" s="348"/>
      <c r="AO153" s="348"/>
      <c r="AP153" s="348"/>
      <c r="AQ153" s="291" t="str">
        <f>IFERROR(VLOOKUP(BG153,#REF!,1,0),"")</f>
        <v/>
      </c>
      <c r="AS153" s="236" t="s">
        <v>2435</v>
      </c>
      <c r="BD153" s="191" t="str">
        <f t="shared" si="36"/>
        <v>쏘나타 smartstreamLPI 2.0 프리미엄</v>
      </c>
      <c r="BE153" s="238" t="str">
        <f t="shared" si="38"/>
        <v>0017</v>
      </c>
      <c r="BF153" s="306" t="s">
        <v>946</v>
      </c>
      <c r="BG153" s="191" t="str">
        <f t="shared" si="37"/>
        <v>0017-0152</v>
      </c>
    </row>
    <row r="154" spans="1:59">
      <c r="A154" s="304">
        <v>3928</v>
      </c>
      <c r="B154" s="305">
        <v>3928</v>
      </c>
      <c r="C154" s="238" t="str">
        <f t="shared" si="41"/>
        <v>0005-0018</v>
      </c>
      <c r="D154" s="238" t="str">
        <f t="shared" si="42"/>
        <v>0005-0018-0001</v>
      </c>
      <c r="E154" s="306" t="s">
        <v>945</v>
      </c>
      <c r="F154" s="238" t="str">
        <f>TEXT(VLOOKUP(J154,'1'!$I$43:$J$79,2,0),"0000")</f>
        <v>0005</v>
      </c>
      <c r="G154" s="238" t="str">
        <f t="shared" si="43"/>
        <v>0018</v>
      </c>
      <c r="H154" s="307">
        <f t="shared" si="44"/>
        <v>1</v>
      </c>
      <c r="I154" s="306" t="s">
        <v>945</v>
      </c>
      <c r="J154" s="235" t="s">
        <v>290</v>
      </c>
      <c r="K154" s="235" t="s">
        <v>2019</v>
      </c>
      <c r="L154" s="235" t="s">
        <v>1929</v>
      </c>
      <c r="M154" s="308">
        <v>28793070</v>
      </c>
      <c r="N154" s="235">
        <v>1999</v>
      </c>
      <c r="O154" s="235" t="s">
        <v>73</v>
      </c>
      <c r="P154" s="235" t="s">
        <v>72</v>
      </c>
      <c r="Q154" s="235" t="s">
        <v>71</v>
      </c>
      <c r="R154" s="235">
        <v>5</v>
      </c>
      <c r="S154" s="309">
        <v>10</v>
      </c>
      <c r="T154" s="238">
        <v>6</v>
      </c>
      <c r="U154" s="238">
        <v>6</v>
      </c>
      <c r="V154" s="235" t="s">
        <v>1572</v>
      </c>
      <c r="W154" s="238" t="str">
        <f t="shared" si="39"/>
        <v>현대자동차쏘나타 하이브리드스마트28793070</v>
      </c>
      <c r="X154" s="310">
        <f t="shared" si="40"/>
        <v>3928</v>
      </c>
      <c r="Y154" s="238">
        <v>6</v>
      </c>
      <c r="Z154" s="238">
        <v>6</v>
      </c>
      <c r="AA154" s="306" t="s">
        <v>945</v>
      </c>
      <c r="AB154" s="235" t="s">
        <v>72</v>
      </c>
      <c r="AC154" s="235"/>
      <c r="AD154" s="235" t="s">
        <v>1702</v>
      </c>
      <c r="AE154" s="235" t="s">
        <v>1699</v>
      </c>
      <c r="AF154" s="236"/>
      <c r="AG154" s="237"/>
      <c r="AH154" s="236"/>
      <c r="AI154" s="236"/>
      <c r="AJ154" s="237"/>
      <c r="AK154" s="236">
        <v>26</v>
      </c>
      <c r="AL154" s="236"/>
      <c r="AM154" s="236" t="s">
        <v>2425</v>
      </c>
      <c r="AN154" s="348"/>
      <c r="AO154" s="348"/>
      <c r="AP154" s="348"/>
      <c r="AQ154" s="291" t="str">
        <f>IFERROR(VLOOKUP(BG154,#REF!,1,0),"")</f>
        <v/>
      </c>
      <c r="AS154" s="236" t="s">
        <v>2425</v>
      </c>
      <c r="BD154" s="191" t="str">
        <f t="shared" si="36"/>
        <v>쏘나타 하이브리드스마트</v>
      </c>
      <c r="BE154" s="238" t="str">
        <f t="shared" si="38"/>
        <v>0018</v>
      </c>
      <c r="BF154" s="306" t="s">
        <v>945</v>
      </c>
      <c r="BG154" s="191" t="str">
        <f t="shared" si="37"/>
        <v>0018-0153</v>
      </c>
    </row>
    <row r="155" spans="1:59">
      <c r="A155" s="304">
        <v>3929</v>
      </c>
      <c r="B155" s="305">
        <v>3929</v>
      </c>
      <c r="C155" s="238" t="str">
        <f t="shared" si="41"/>
        <v>0005-0018</v>
      </c>
      <c r="D155" s="238" t="str">
        <f t="shared" si="42"/>
        <v>0005-0018-0002</v>
      </c>
      <c r="E155" s="306" t="s">
        <v>944</v>
      </c>
      <c r="F155" s="238" t="str">
        <f>TEXT(VLOOKUP(J155,'1'!$I$43:$J$79,2,0),"0000")</f>
        <v>0005</v>
      </c>
      <c r="G155" s="238" t="str">
        <f t="shared" si="43"/>
        <v>0018</v>
      </c>
      <c r="H155" s="307">
        <f t="shared" si="44"/>
        <v>2</v>
      </c>
      <c r="I155" s="306" t="s">
        <v>944</v>
      </c>
      <c r="J155" s="235" t="s">
        <v>290</v>
      </c>
      <c r="K155" s="235" t="s">
        <v>2019</v>
      </c>
      <c r="L155" s="235" t="s">
        <v>1888</v>
      </c>
      <c r="M155" s="308">
        <v>30957255</v>
      </c>
      <c r="N155" s="235">
        <v>1999</v>
      </c>
      <c r="O155" s="235" t="s">
        <v>73</v>
      </c>
      <c r="P155" s="235" t="s">
        <v>72</v>
      </c>
      <c r="Q155" s="235" t="s">
        <v>71</v>
      </c>
      <c r="R155" s="235">
        <v>5</v>
      </c>
      <c r="S155" s="309">
        <v>10</v>
      </c>
      <c r="T155" s="238">
        <v>6</v>
      </c>
      <c r="U155" s="238">
        <v>6</v>
      </c>
      <c r="V155" s="235" t="s">
        <v>1572</v>
      </c>
      <c r="W155" s="238" t="str">
        <f t="shared" si="39"/>
        <v>현대자동차쏘나타 하이브리드프리미엄30957255</v>
      </c>
      <c r="X155" s="310">
        <f t="shared" si="40"/>
        <v>3929</v>
      </c>
      <c r="Y155" s="238">
        <v>6</v>
      </c>
      <c r="Z155" s="238">
        <v>6</v>
      </c>
      <c r="AA155" s="306" t="s">
        <v>944</v>
      </c>
      <c r="AB155" s="235" t="s">
        <v>72</v>
      </c>
      <c r="AC155" s="235"/>
      <c r="AD155" s="235" t="s">
        <v>1702</v>
      </c>
      <c r="AE155" s="235" t="s">
        <v>1699</v>
      </c>
      <c r="AF155" s="236"/>
      <c r="AG155" s="237"/>
      <c r="AH155" s="236"/>
      <c r="AI155" s="236"/>
      <c r="AJ155" s="237"/>
      <c r="AK155" s="236">
        <v>26</v>
      </c>
      <c r="AL155" s="236"/>
      <c r="AM155" s="236" t="s">
        <v>2425</v>
      </c>
      <c r="AN155" s="348"/>
      <c r="AO155" s="348"/>
      <c r="AP155" s="348"/>
      <c r="AQ155" s="291" t="str">
        <f>IFERROR(VLOOKUP(BG155,#REF!,1,0),"")</f>
        <v/>
      </c>
      <c r="AS155" s="236" t="s">
        <v>2425</v>
      </c>
      <c r="BD155" s="191" t="str">
        <f t="shared" si="36"/>
        <v>쏘나타 하이브리드프리미엄</v>
      </c>
      <c r="BE155" s="238" t="str">
        <f t="shared" si="38"/>
        <v>0018</v>
      </c>
      <c r="BF155" s="306" t="s">
        <v>944</v>
      </c>
      <c r="BG155" s="191" t="str">
        <f t="shared" si="37"/>
        <v>0018-0154</v>
      </c>
    </row>
    <row r="156" spans="1:59">
      <c r="A156" s="304">
        <v>3930</v>
      </c>
      <c r="B156" s="305">
        <v>3930</v>
      </c>
      <c r="C156" s="238" t="str">
        <f t="shared" si="41"/>
        <v>0005-0018</v>
      </c>
      <c r="D156" s="238" t="str">
        <f t="shared" si="42"/>
        <v>0005-0018-0003</v>
      </c>
      <c r="E156" s="306" t="s">
        <v>943</v>
      </c>
      <c r="F156" s="238" t="str">
        <f>TEXT(VLOOKUP(J156,'1'!$I$43:$J$79,2,0),"0000")</f>
        <v>0005</v>
      </c>
      <c r="G156" s="238" t="str">
        <f t="shared" si="43"/>
        <v>0018</v>
      </c>
      <c r="H156" s="307">
        <f t="shared" si="44"/>
        <v>3</v>
      </c>
      <c r="I156" s="306" t="s">
        <v>943</v>
      </c>
      <c r="J156" s="235" t="s">
        <v>290</v>
      </c>
      <c r="K156" s="235" t="s">
        <v>2019</v>
      </c>
      <c r="L156" s="235" t="s">
        <v>1930</v>
      </c>
      <c r="M156" s="308">
        <v>33700000</v>
      </c>
      <c r="N156" s="235">
        <v>1999</v>
      </c>
      <c r="O156" s="235" t="s">
        <v>73</v>
      </c>
      <c r="P156" s="235" t="s">
        <v>72</v>
      </c>
      <c r="Q156" s="235" t="s">
        <v>71</v>
      </c>
      <c r="R156" s="235">
        <v>3</v>
      </c>
      <c r="S156" s="309">
        <v>10</v>
      </c>
      <c r="T156" s="238">
        <v>6</v>
      </c>
      <c r="U156" s="238">
        <v>6</v>
      </c>
      <c r="V156" s="235" t="s">
        <v>1572</v>
      </c>
      <c r="W156" s="238" t="str">
        <f t="shared" si="39"/>
        <v>현대자동차쏘나타 하이브리드프리미엄 패밀리33700000</v>
      </c>
      <c r="X156" s="310">
        <f t="shared" si="40"/>
        <v>3930</v>
      </c>
      <c r="Y156" s="238">
        <v>6</v>
      </c>
      <c r="Z156" s="238">
        <v>6</v>
      </c>
      <c r="AA156" s="306" t="s">
        <v>943</v>
      </c>
      <c r="AB156" s="235" t="s">
        <v>87</v>
      </c>
      <c r="AC156" s="235"/>
      <c r="AD156" s="235" t="s">
        <v>1702</v>
      </c>
      <c r="AE156" s="235" t="s">
        <v>1699</v>
      </c>
      <c r="AF156" s="236"/>
      <c r="AG156" s="237"/>
      <c r="AH156" s="236"/>
      <c r="AI156" s="236"/>
      <c r="AJ156" s="237"/>
      <c r="AK156" s="236">
        <v>26</v>
      </c>
      <c r="AL156" s="236"/>
      <c r="AM156" s="236" t="s">
        <v>2425</v>
      </c>
      <c r="AN156" s="348"/>
      <c r="AO156" s="348"/>
      <c r="AP156" s="348"/>
      <c r="AQ156" s="291" t="str">
        <f>IFERROR(VLOOKUP(BG156,#REF!,1,0),"")</f>
        <v/>
      </c>
      <c r="AS156" s="236" t="s">
        <v>2425</v>
      </c>
      <c r="BD156" s="191" t="str">
        <f t="shared" si="36"/>
        <v>쏘나타 하이브리드프리미엄 패밀리</v>
      </c>
      <c r="BE156" s="238" t="str">
        <f t="shared" si="38"/>
        <v>0018</v>
      </c>
      <c r="BF156" s="306" t="s">
        <v>943</v>
      </c>
      <c r="BG156" s="191" t="str">
        <f t="shared" si="37"/>
        <v>0018-0155</v>
      </c>
    </row>
    <row r="157" spans="1:59">
      <c r="A157" s="304">
        <v>3931</v>
      </c>
      <c r="B157" s="305">
        <v>3931</v>
      </c>
      <c r="C157" s="238" t="str">
        <f t="shared" si="41"/>
        <v>0005-0018</v>
      </c>
      <c r="D157" s="238" t="str">
        <f t="shared" si="42"/>
        <v>0005-0018-0004</v>
      </c>
      <c r="E157" s="306" t="s">
        <v>942</v>
      </c>
      <c r="F157" s="238" t="str">
        <f>TEXT(VLOOKUP(J157,'1'!$I$43:$J$79,2,0),"0000")</f>
        <v>0005</v>
      </c>
      <c r="G157" s="238" t="str">
        <f t="shared" si="43"/>
        <v>0018</v>
      </c>
      <c r="H157" s="307">
        <f t="shared" si="44"/>
        <v>4</v>
      </c>
      <c r="I157" s="306" t="s">
        <v>942</v>
      </c>
      <c r="J157" s="235" t="s">
        <v>290</v>
      </c>
      <c r="K157" s="235" t="s">
        <v>2019</v>
      </c>
      <c r="L157" s="235" t="s">
        <v>1931</v>
      </c>
      <c r="M157" s="308">
        <v>35520000</v>
      </c>
      <c r="N157" s="235">
        <v>1999</v>
      </c>
      <c r="O157" s="235" t="s">
        <v>73</v>
      </c>
      <c r="P157" s="235" t="s">
        <v>72</v>
      </c>
      <c r="Q157" s="235" t="s">
        <v>71</v>
      </c>
      <c r="R157" s="235">
        <v>5</v>
      </c>
      <c r="S157" s="309">
        <v>10</v>
      </c>
      <c r="T157" s="238">
        <v>6</v>
      </c>
      <c r="U157" s="238">
        <v>6</v>
      </c>
      <c r="V157" s="235" t="s">
        <v>1572</v>
      </c>
      <c r="W157" s="238" t="str">
        <f t="shared" si="39"/>
        <v>현대자동차쏘나타 하이브리드프리미엄 밀레니얼35520000</v>
      </c>
      <c r="X157" s="310">
        <f t="shared" si="40"/>
        <v>3931</v>
      </c>
      <c r="Y157" s="238">
        <v>6</v>
      </c>
      <c r="Z157" s="238">
        <v>6</v>
      </c>
      <c r="AA157" s="306" t="s">
        <v>942</v>
      </c>
      <c r="AB157" s="235" t="s">
        <v>72</v>
      </c>
      <c r="AC157" s="235"/>
      <c r="AD157" s="235" t="s">
        <v>1702</v>
      </c>
      <c r="AE157" s="235" t="s">
        <v>1699</v>
      </c>
      <c r="AF157" s="236"/>
      <c r="AG157" s="237"/>
      <c r="AH157" s="236"/>
      <c r="AI157" s="236"/>
      <c r="AJ157" s="237"/>
      <c r="AK157" s="236">
        <v>26</v>
      </c>
      <c r="AL157" s="236"/>
      <c r="AM157" s="236" t="s">
        <v>2425</v>
      </c>
      <c r="AN157" s="348"/>
      <c r="AO157" s="348"/>
      <c r="AP157" s="348"/>
      <c r="AQ157" s="291" t="str">
        <f>IFERROR(VLOOKUP(BG157,#REF!,1,0),"")</f>
        <v/>
      </c>
      <c r="AS157" s="236" t="s">
        <v>2425</v>
      </c>
      <c r="BD157" s="191" t="str">
        <f t="shared" si="36"/>
        <v>쏘나타 하이브리드프리미엄 밀레니얼</v>
      </c>
      <c r="BE157" s="238" t="str">
        <f t="shared" si="38"/>
        <v>0018</v>
      </c>
      <c r="BF157" s="306" t="s">
        <v>942</v>
      </c>
      <c r="BG157" s="191" t="str">
        <f t="shared" si="37"/>
        <v>0018-0156</v>
      </c>
    </row>
    <row r="158" spans="1:59">
      <c r="A158" s="304">
        <v>3932</v>
      </c>
      <c r="B158" s="305">
        <v>3932</v>
      </c>
      <c r="C158" s="238" t="str">
        <f t="shared" si="41"/>
        <v>0005-0018</v>
      </c>
      <c r="D158" s="238" t="str">
        <f t="shared" si="42"/>
        <v>0005-0018-0005</v>
      </c>
      <c r="E158" s="306" t="s">
        <v>941</v>
      </c>
      <c r="F158" s="238" t="str">
        <f>TEXT(VLOOKUP(J158,'1'!$I$43:$J$79,2,0),"0000")</f>
        <v>0005</v>
      </c>
      <c r="G158" s="238" t="str">
        <f t="shared" si="43"/>
        <v>0018</v>
      </c>
      <c r="H158" s="307">
        <f t="shared" si="44"/>
        <v>5</v>
      </c>
      <c r="I158" s="306" t="s">
        <v>941</v>
      </c>
      <c r="J158" s="235" t="s">
        <v>290</v>
      </c>
      <c r="K158" s="235" t="s">
        <v>2019</v>
      </c>
      <c r="L158" s="235" t="s">
        <v>1932</v>
      </c>
      <c r="M158" s="308">
        <v>37420000</v>
      </c>
      <c r="N158" s="235">
        <v>1999</v>
      </c>
      <c r="O158" s="235" t="s">
        <v>73</v>
      </c>
      <c r="P158" s="235" t="s">
        <v>72</v>
      </c>
      <c r="Q158" s="235" t="s">
        <v>71</v>
      </c>
      <c r="R158" s="235">
        <v>5</v>
      </c>
      <c r="S158" s="309">
        <v>10</v>
      </c>
      <c r="T158" s="238">
        <v>6</v>
      </c>
      <c r="U158" s="238">
        <v>6</v>
      </c>
      <c r="V158" s="235" t="s">
        <v>1572</v>
      </c>
      <c r="W158" s="238" t="str">
        <f t="shared" si="39"/>
        <v>현대자동차쏘나타 하이브리드인스퍼레이션37420000</v>
      </c>
      <c r="X158" s="310">
        <f t="shared" si="40"/>
        <v>3932</v>
      </c>
      <c r="Y158" s="238">
        <v>6</v>
      </c>
      <c r="Z158" s="238">
        <v>6</v>
      </c>
      <c r="AA158" s="306" t="s">
        <v>941</v>
      </c>
      <c r="AB158" s="235" t="s">
        <v>15964</v>
      </c>
      <c r="AC158" s="235"/>
      <c r="AD158" s="235" t="s">
        <v>1702</v>
      </c>
      <c r="AE158" s="235" t="s">
        <v>1699</v>
      </c>
      <c r="AF158" s="236"/>
      <c r="AG158" s="237"/>
      <c r="AH158" s="236"/>
      <c r="AI158" s="236"/>
      <c r="AJ158" s="237"/>
      <c r="AK158" s="236">
        <v>26</v>
      </c>
      <c r="AL158" s="236"/>
      <c r="AM158" s="236" t="s">
        <v>2425</v>
      </c>
      <c r="AN158" s="348"/>
      <c r="AO158" s="348"/>
      <c r="AP158" s="348"/>
      <c r="AQ158" s="291" t="str">
        <f>IFERROR(VLOOKUP(BG158,#REF!,1,0),"")</f>
        <v/>
      </c>
      <c r="AS158" s="236" t="s">
        <v>2425</v>
      </c>
      <c r="BD158" s="191" t="str">
        <f t="shared" si="36"/>
        <v>쏘나타 하이브리드인스퍼레이션</v>
      </c>
      <c r="BE158" s="238" t="str">
        <f t="shared" si="38"/>
        <v>0018</v>
      </c>
      <c r="BF158" s="306" t="s">
        <v>941</v>
      </c>
      <c r="BG158" s="191" t="str">
        <f t="shared" si="37"/>
        <v>0018-0157</v>
      </c>
    </row>
    <row r="159" spans="1:59">
      <c r="A159" s="304">
        <v>3933</v>
      </c>
      <c r="B159" s="305">
        <v>3933</v>
      </c>
      <c r="C159" s="238" t="str">
        <f t="shared" si="41"/>
        <v>0005-0019</v>
      </c>
      <c r="D159" s="238" t="str">
        <f t="shared" si="42"/>
        <v>0005-0019-0001</v>
      </c>
      <c r="E159" s="306" t="s">
        <v>940</v>
      </c>
      <c r="F159" s="238" t="str">
        <f>TEXT(VLOOKUP(J159,'1'!$I$43:$J$79,2,0),"0000")</f>
        <v>0005</v>
      </c>
      <c r="G159" s="238" t="str">
        <f t="shared" si="43"/>
        <v>0019</v>
      </c>
      <c r="H159" s="307">
        <f t="shared" si="44"/>
        <v>1</v>
      </c>
      <c r="I159" s="306" t="s">
        <v>940</v>
      </c>
      <c r="J159" s="235" t="s">
        <v>290</v>
      </c>
      <c r="K159" s="235" t="s">
        <v>2020</v>
      </c>
      <c r="L159" s="235" t="s">
        <v>1933</v>
      </c>
      <c r="M159" s="308">
        <v>77500000</v>
      </c>
      <c r="N159" s="235">
        <v>2497</v>
      </c>
      <c r="O159" s="235" t="s">
        <v>77</v>
      </c>
      <c r="P159" s="235" t="s">
        <v>2144</v>
      </c>
      <c r="Q159" s="235" t="s">
        <v>71</v>
      </c>
      <c r="R159" s="235">
        <v>11</v>
      </c>
      <c r="S159" s="309">
        <v>20</v>
      </c>
      <c r="T159" s="238">
        <v>6</v>
      </c>
      <c r="U159" s="238">
        <v>6</v>
      </c>
      <c r="V159" s="235" t="s">
        <v>16582</v>
      </c>
      <c r="W159" s="238" t="str">
        <f t="shared" si="39"/>
        <v>현대자동차쏠라티투어 럭셔리 11인승77500000</v>
      </c>
      <c r="X159" s="310">
        <f t="shared" si="40"/>
        <v>3933</v>
      </c>
      <c r="Y159" s="238">
        <v>6</v>
      </c>
      <c r="Z159" s="238">
        <v>6</v>
      </c>
      <c r="AA159" s="306" t="s">
        <v>940</v>
      </c>
      <c r="AB159" s="235" t="str">
        <f t="shared" ref="AB159:AB165" si="45">P159</f>
        <v>승합차</v>
      </c>
      <c r="AC159" s="235"/>
      <c r="AD159" s="235" t="s">
        <v>1705</v>
      </c>
      <c r="AE159" s="235" t="s">
        <v>1699</v>
      </c>
      <c r="AF159" s="236"/>
      <c r="AG159" s="237"/>
      <c r="AH159" s="236"/>
      <c r="AI159" s="236"/>
      <c r="AJ159" s="237"/>
      <c r="AK159" s="236">
        <v>26</v>
      </c>
      <c r="AL159" s="236"/>
      <c r="AM159" s="236" t="s">
        <v>2435</v>
      </c>
      <c r="AN159" s="348"/>
      <c r="AO159" s="348"/>
      <c r="AP159" s="348"/>
      <c r="AQ159" s="291" t="str">
        <f>IFERROR(VLOOKUP(BG159,#REF!,1,0),"")</f>
        <v/>
      </c>
      <c r="AS159" s="236" t="s">
        <v>2435</v>
      </c>
      <c r="BD159" s="191" t="str">
        <f t="shared" si="36"/>
        <v>쏠라티투어 럭셔리 11인승</v>
      </c>
      <c r="BE159" s="238" t="str">
        <f t="shared" si="38"/>
        <v>0019</v>
      </c>
      <c r="BF159" s="306" t="s">
        <v>940</v>
      </c>
      <c r="BG159" s="191" t="str">
        <f t="shared" si="37"/>
        <v>0019-0158</v>
      </c>
    </row>
    <row r="160" spans="1:59">
      <c r="A160" s="304">
        <v>3934</v>
      </c>
      <c r="B160" s="305">
        <v>3934</v>
      </c>
      <c r="C160" s="238" t="str">
        <f t="shared" si="41"/>
        <v>0005-0019</v>
      </c>
      <c r="D160" s="238" t="str">
        <f t="shared" si="42"/>
        <v>0005-0019-0002</v>
      </c>
      <c r="E160" s="306" t="s">
        <v>939</v>
      </c>
      <c r="F160" s="238" t="str">
        <f>TEXT(VLOOKUP(J160,'1'!$I$43:$J$79,2,0),"0000")</f>
        <v>0005</v>
      </c>
      <c r="G160" s="238" t="str">
        <f t="shared" si="43"/>
        <v>0019</v>
      </c>
      <c r="H160" s="307">
        <f t="shared" si="44"/>
        <v>2</v>
      </c>
      <c r="I160" s="306" t="s">
        <v>939</v>
      </c>
      <c r="J160" s="235" t="s">
        <v>290</v>
      </c>
      <c r="K160" s="235" t="s">
        <v>2020</v>
      </c>
      <c r="L160" s="235" t="s">
        <v>1934</v>
      </c>
      <c r="M160" s="308">
        <v>139300000</v>
      </c>
      <c r="N160" s="235">
        <v>2497</v>
      </c>
      <c r="O160" s="235" t="s">
        <v>77</v>
      </c>
      <c r="P160" s="235" t="s">
        <v>2144</v>
      </c>
      <c r="Q160" s="235" t="s">
        <v>71</v>
      </c>
      <c r="R160" s="235">
        <v>11</v>
      </c>
      <c r="S160" s="309">
        <v>20</v>
      </c>
      <c r="T160" s="238">
        <v>6</v>
      </c>
      <c r="U160" s="238">
        <v>6</v>
      </c>
      <c r="V160" s="235" t="s">
        <v>16582</v>
      </c>
      <c r="W160" s="238" t="str">
        <f t="shared" si="39"/>
        <v>현대자동차쏠라티리무진 럭셔리 11인승139300000</v>
      </c>
      <c r="X160" s="310">
        <f t="shared" si="40"/>
        <v>3934</v>
      </c>
      <c r="Y160" s="238">
        <v>6</v>
      </c>
      <c r="Z160" s="238">
        <v>6</v>
      </c>
      <c r="AA160" s="306" t="s">
        <v>939</v>
      </c>
      <c r="AB160" s="235" t="str">
        <f t="shared" si="45"/>
        <v>승합차</v>
      </c>
      <c r="AC160" s="235"/>
      <c r="AD160" s="235" t="s">
        <v>1705</v>
      </c>
      <c r="AE160" s="235" t="s">
        <v>1699</v>
      </c>
      <c r="AF160" s="236"/>
      <c r="AG160" s="237"/>
      <c r="AH160" s="236"/>
      <c r="AI160" s="236"/>
      <c r="AJ160" s="237"/>
      <c r="AK160" s="236">
        <v>26</v>
      </c>
      <c r="AL160" s="236"/>
      <c r="AM160" s="236" t="s">
        <v>2435</v>
      </c>
      <c r="AN160" s="348"/>
      <c r="AO160" s="348"/>
      <c r="AP160" s="348"/>
      <c r="AQ160" s="291" t="str">
        <f>IFERROR(VLOOKUP(BG160,#REF!,1,0),"")</f>
        <v/>
      </c>
      <c r="AS160" s="236" t="s">
        <v>2435</v>
      </c>
      <c r="BD160" s="191" t="str">
        <f t="shared" si="36"/>
        <v>쏠라티리무진 럭셔리 11인승</v>
      </c>
      <c r="BE160" s="238" t="str">
        <f t="shared" si="38"/>
        <v>0019</v>
      </c>
      <c r="BF160" s="306" t="s">
        <v>939</v>
      </c>
      <c r="BG160" s="191" t="str">
        <f t="shared" si="37"/>
        <v>0019-0159</v>
      </c>
    </row>
    <row r="161" spans="1:59">
      <c r="A161" s="304">
        <v>3935</v>
      </c>
      <c r="B161" s="305">
        <v>3935</v>
      </c>
      <c r="C161" s="238" t="str">
        <f t="shared" si="41"/>
        <v>0005-0019</v>
      </c>
      <c r="D161" s="238" t="str">
        <f t="shared" si="42"/>
        <v>0005-0019-0003</v>
      </c>
      <c r="E161" s="306" t="s">
        <v>938</v>
      </c>
      <c r="F161" s="238" t="str">
        <f>TEXT(VLOOKUP(J161,'1'!$I$43:$J$79,2,0),"0000")</f>
        <v>0005</v>
      </c>
      <c r="G161" s="238" t="str">
        <f t="shared" si="43"/>
        <v>0019</v>
      </c>
      <c r="H161" s="307">
        <f t="shared" si="44"/>
        <v>3</v>
      </c>
      <c r="I161" s="306" t="s">
        <v>938</v>
      </c>
      <c r="J161" s="235" t="s">
        <v>290</v>
      </c>
      <c r="K161" s="235" t="s">
        <v>2020</v>
      </c>
      <c r="L161" s="235" t="s">
        <v>1935</v>
      </c>
      <c r="M161" s="308">
        <v>56950000</v>
      </c>
      <c r="N161" s="235">
        <v>2497</v>
      </c>
      <c r="O161" s="235" t="s">
        <v>77</v>
      </c>
      <c r="P161" s="235" t="s">
        <v>2144</v>
      </c>
      <c r="Q161" s="235" t="s">
        <v>71</v>
      </c>
      <c r="R161" s="235">
        <v>14</v>
      </c>
      <c r="S161" s="309">
        <v>20</v>
      </c>
      <c r="T161" s="238">
        <v>6</v>
      </c>
      <c r="U161" s="238">
        <v>6</v>
      </c>
      <c r="V161" s="235" t="s">
        <v>16582</v>
      </c>
      <c r="W161" s="238" t="str">
        <f t="shared" si="39"/>
        <v>현대자동차쏠라티디럭스 14인승 (전중문)56950000</v>
      </c>
      <c r="X161" s="310">
        <f t="shared" si="40"/>
        <v>3935</v>
      </c>
      <c r="Y161" s="238">
        <v>6</v>
      </c>
      <c r="Z161" s="238">
        <v>6</v>
      </c>
      <c r="AA161" s="306" t="s">
        <v>938</v>
      </c>
      <c r="AB161" s="235" t="str">
        <f t="shared" si="45"/>
        <v>승합차</v>
      </c>
      <c r="AC161" s="235"/>
      <c r="AD161" s="235" t="s">
        <v>1705</v>
      </c>
      <c r="AE161" s="235" t="s">
        <v>1699</v>
      </c>
      <c r="AF161" s="236"/>
      <c r="AG161" s="237"/>
      <c r="AH161" s="236"/>
      <c r="AI161" s="236"/>
      <c r="AJ161" s="237"/>
      <c r="AK161" s="236">
        <v>26</v>
      </c>
      <c r="AL161" s="236"/>
      <c r="AM161" s="236" t="s">
        <v>2435</v>
      </c>
      <c r="AN161" s="348"/>
      <c r="AO161" s="348"/>
      <c r="AP161" s="348"/>
      <c r="AQ161" s="291" t="str">
        <f>IFERROR(VLOOKUP(BG161,#REF!,1,0),"")</f>
        <v/>
      </c>
      <c r="AS161" s="236" t="s">
        <v>2435</v>
      </c>
      <c r="BD161" s="191" t="str">
        <f t="shared" si="36"/>
        <v>쏠라티디럭스 14인승 (전중문)</v>
      </c>
      <c r="BE161" s="238" t="str">
        <f t="shared" si="38"/>
        <v>0019</v>
      </c>
      <c r="BF161" s="306" t="s">
        <v>938</v>
      </c>
      <c r="BG161" s="191" t="str">
        <f t="shared" si="37"/>
        <v>0019-0160</v>
      </c>
    </row>
    <row r="162" spans="1:59">
      <c r="A162" s="304">
        <v>3936</v>
      </c>
      <c r="B162" s="305">
        <v>3936</v>
      </c>
      <c r="C162" s="238" t="str">
        <f t="shared" si="41"/>
        <v>0005-0019</v>
      </c>
      <c r="D162" s="238" t="str">
        <f t="shared" si="42"/>
        <v>0005-0019-0004</v>
      </c>
      <c r="E162" s="306" t="s">
        <v>937</v>
      </c>
      <c r="F162" s="238" t="str">
        <f>TEXT(VLOOKUP(J162,'1'!$I$43:$J$79,2,0),"0000")</f>
        <v>0005</v>
      </c>
      <c r="G162" s="238" t="str">
        <f t="shared" si="43"/>
        <v>0019</v>
      </c>
      <c r="H162" s="307">
        <f t="shared" si="44"/>
        <v>4</v>
      </c>
      <c r="I162" s="306" t="s">
        <v>937</v>
      </c>
      <c r="J162" s="235" t="s">
        <v>290</v>
      </c>
      <c r="K162" s="235" t="s">
        <v>2020</v>
      </c>
      <c r="L162" s="235" t="s">
        <v>1936</v>
      </c>
      <c r="M162" s="308">
        <v>57320000</v>
      </c>
      <c r="N162" s="235">
        <v>2497</v>
      </c>
      <c r="O162" s="235" t="s">
        <v>77</v>
      </c>
      <c r="P162" s="235" t="s">
        <v>2144</v>
      </c>
      <c r="Q162" s="235" t="s">
        <v>71</v>
      </c>
      <c r="R162" s="235">
        <v>15</v>
      </c>
      <c r="S162" s="309">
        <v>20</v>
      </c>
      <c r="T162" s="238">
        <v>6</v>
      </c>
      <c r="U162" s="238">
        <v>6</v>
      </c>
      <c r="V162" s="235" t="s">
        <v>16582</v>
      </c>
      <c r="W162" s="238" t="str">
        <f t="shared" si="39"/>
        <v>현대자동차쏠라티디럭스 15인승 (전중문)57320000</v>
      </c>
      <c r="X162" s="310">
        <f t="shared" si="40"/>
        <v>3936</v>
      </c>
      <c r="Y162" s="238">
        <v>6</v>
      </c>
      <c r="Z162" s="238">
        <v>6</v>
      </c>
      <c r="AA162" s="306" t="s">
        <v>937</v>
      </c>
      <c r="AB162" s="235" t="str">
        <f t="shared" si="45"/>
        <v>승합차</v>
      </c>
      <c r="AC162" s="235"/>
      <c r="AD162" s="235" t="s">
        <v>1705</v>
      </c>
      <c r="AE162" s="235" t="s">
        <v>1699</v>
      </c>
      <c r="AF162" s="236"/>
      <c r="AG162" s="237"/>
      <c r="AH162" s="236"/>
      <c r="AI162" s="236"/>
      <c r="AJ162" s="237"/>
      <c r="AK162" s="236">
        <v>26</v>
      </c>
      <c r="AL162" s="236"/>
      <c r="AM162" s="236" t="s">
        <v>2435</v>
      </c>
      <c r="AN162" s="348"/>
      <c r="AO162" s="348"/>
      <c r="AP162" s="348"/>
      <c r="AQ162" s="291" t="str">
        <f>IFERROR(VLOOKUP(BG162,#REF!,1,0),"")</f>
        <v/>
      </c>
      <c r="AS162" s="236" t="s">
        <v>2435</v>
      </c>
      <c r="BD162" s="191" t="str">
        <f t="shared" si="36"/>
        <v>쏠라티디럭스 15인승 (전중문)</v>
      </c>
      <c r="BE162" s="238" t="str">
        <f t="shared" si="38"/>
        <v>0019</v>
      </c>
      <c r="BF162" s="306" t="s">
        <v>937</v>
      </c>
      <c r="BG162" s="191" t="str">
        <f t="shared" si="37"/>
        <v>0019-0161</v>
      </c>
    </row>
    <row r="163" spans="1:59">
      <c r="A163" s="304">
        <v>3937</v>
      </c>
      <c r="B163" s="305">
        <v>3937</v>
      </c>
      <c r="C163" s="238" t="str">
        <f t="shared" si="41"/>
        <v>0005-0019</v>
      </c>
      <c r="D163" s="238" t="str">
        <f t="shared" si="42"/>
        <v>0005-0019-0005</v>
      </c>
      <c r="E163" s="306" t="s">
        <v>936</v>
      </c>
      <c r="F163" s="238" t="str">
        <f>TEXT(VLOOKUP(J163,'1'!$I$43:$J$79,2,0),"0000")</f>
        <v>0005</v>
      </c>
      <c r="G163" s="238" t="str">
        <f t="shared" si="43"/>
        <v>0019</v>
      </c>
      <c r="H163" s="307">
        <f t="shared" si="44"/>
        <v>5</v>
      </c>
      <c r="I163" s="306" t="s">
        <v>936</v>
      </c>
      <c r="J163" s="235" t="s">
        <v>290</v>
      </c>
      <c r="K163" s="235" t="s">
        <v>2020</v>
      </c>
      <c r="L163" s="235" t="s">
        <v>1937</v>
      </c>
      <c r="M163" s="308">
        <v>57630000</v>
      </c>
      <c r="N163" s="235">
        <v>2497</v>
      </c>
      <c r="O163" s="235" t="s">
        <v>77</v>
      </c>
      <c r="P163" s="235" t="s">
        <v>2144</v>
      </c>
      <c r="Q163" s="235" t="s">
        <v>71</v>
      </c>
      <c r="R163" s="235">
        <v>16</v>
      </c>
      <c r="S163" s="309">
        <v>20</v>
      </c>
      <c r="T163" s="238">
        <v>6</v>
      </c>
      <c r="U163" s="238">
        <v>6</v>
      </c>
      <c r="V163" s="235" t="s">
        <v>16582</v>
      </c>
      <c r="W163" s="238" t="str">
        <f t="shared" si="39"/>
        <v>현대자동차쏠라티디럭스 16인승 (전중문)57630000</v>
      </c>
      <c r="X163" s="310">
        <f t="shared" si="40"/>
        <v>3937</v>
      </c>
      <c r="Y163" s="238">
        <v>6</v>
      </c>
      <c r="Z163" s="238">
        <v>6</v>
      </c>
      <c r="AA163" s="306" t="s">
        <v>936</v>
      </c>
      <c r="AB163" s="235" t="str">
        <f t="shared" si="45"/>
        <v>승합차</v>
      </c>
      <c r="AC163" s="235"/>
      <c r="AD163" s="235" t="s">
        <v>1705</v>
      </c>
      <c r="AE163" s="235" t="s">
        <v>1699</v>
      </c>
      <c r="AF163" s="236"/>
      <c r="AG163" s="237"/>
      <c r="AH163" s="236"/>
      <c r="AI163" s="236"/>
      <c r="AJ163" s="237"/>
      <c r="AK163" s="236">
        <v>26</v>
      </c>
      <c r="AL163" s="236"/>
      <c r="AM163" s="236" t="s">
        <v>2435</v>
      </c>
      <c r="AN163" s="348"/>
      <c r="AO163" s="348"/>
      <c r="AP163" s="348"/>
      <c r="AQ163" s="291" t="str">
        <f>IFERROR(VLOOKUP(BG163,#REF!,1,0),"")</f>
        <v/>
      </c>
      <c r="AS163" s="236" t="s">
        <v>2435</v>
      </c>
      <c r="BD163" s="191" t="str">
        <f t="shared" si="36"/>
        <v>쏠라티디럭스 16인승 (전중문)</v>
      </c>
      <c r="BE163" s="238" t="str">
        <f t="shared" si="38"/>
        <v>0019</v>
      </c>
      <c r="BF163" s="306" t="s">
        <v>936</v>
      </c>
      <c r="BG163" s="191" t="str">
        <f t="shared" si="37"/>
        <v>0019-0162</v>
      </c>
    </row>
    <row r="164" spans="1:59">
      <c r="A164" s="304">
        <v>3938</v>
      </c>
      <c r="B164" s="305">
        <v>3938</v>
      </c>
      <c r="C164" s="238" t="str">
        <f t="shared" si="41"/>
        <v>0005-0019</v>
      </c>
      <c r="D164" s="238" t="str">
        <f t="shared" si="42"/>
        <v>0005-0019-0006</v>
      </c>
      <c r="E164" s="306" t="s">
        <v>935</v>
      </c>
      <c r="F164" s="238" t="str">
        <f>TEXT(VLOOKUP(J164,'1'!$I$43:$J$79,2,0),"0000")</f>
        <v>0005</v>
      </c>
      <c r="G164" s="238" t="str">
        <f t="shared" si="43"/>
        <v>0019</v>
      </c>
      <c r="H164" s="307">
        <f t="shared" si="44"/>
        <v>6</v>
      </c>
      <c r="I164" s="306" t="s">
        <v>935</v>
      </c>
      <c r="J164" s="235" t="s">
        <v>290</v>
      </c>
      <c r="K164" s="235" t="s">
        <v>2020</v>
      </c>
      <c r="L164" s="235" t="s">
        <v>1938</v>
      </c>
      <c r="M164" s="308">
        <v>55820000</v>
      </c>
      <c r="N164" s="235">
        <v>2497</v>
      </c>
      <c r="O164" s="235" t="s">
        <v>77</v>
      </c>
      <c r="P164" s="235" t="s">
        <v>2144</v>
      </c>
      <c r="Q164" s="235" t="s">
        <v>71</v>
      </c>
      <c r="R164" s="235">
        <v>14</v>
      </c>
      <c r="S164" s="309">
        <v>20</v>
      </c>
      <c r="T164" s="238">
        <v>6</v>
      </c>
      <c r="U164" s="238">
        <v>6</v>
      </c>
      <c r="V164" s="235" t="s">
        <v>16582</v>
      </c>
      <c r="W164" s="238" t="str">
        <f t="shared" si="39"/>
        <v>현대자동차쏠라티스탠다드 14인승 (전중문)55820000</v>
      </c>
      <c r="X164" s="310">
        <f t="shared" si="40"/>
        <v>3938</v>
      </c>
      <c r="Y164" s="238">
        <v>6</v>
      </c>
      <c r="Z164" s="238">
        <v>6</v>
      </c>
      <c r="AA164" s="306" t="s">
        <v>935</v>
      </c>
      <c r="AB164" s="235" t="str">
        <f t="shared" si="45"/>
        <v>승합차</v>
      </c>
      <c r="AC164" s="235"/>
      <c r="AD164" s="235" t="s">
        <v>1705</v>
      </c>
      <c r="AE164" s="235" t="s">
        <v>1699</v>
      </c>
      <c r="AF164" s="236"/>
      <c r="AG164" s="237"/>
      <c r="AH164" s="236"/>
      <c r="AI164" s="236"/>
      <c r="AJ164" s="237"/>
      <c r="AK164" s="236">
        <v>26</v>
      </c>
      <c r="AL164" s="236"/>
      <c r="AM164" s="236" t="s">
        <v>2435</v>
      </c>
      <c r="AN164" s="348"/>
      <c r="AO164" s="348"/>
      <c r="AP164" s="348"/>
      <c r="AQ164" s="291" t="str">
        <f>IFERROR(VLOOKUP(BG164,#REF!,1,0),"")</f>
        <v/>
      </c>
      <c r="AS164" s="236" t="s">
        <v>2435</v>
      </c>
      <c r="BD164" s="191" t="str">
        <f t="shared" si="36"/>
        <v>쏠라티스탠다드 14인승 (전중문)</v>
      </c>
      <c r="BE164" s="238" t="str">
        <f t="shared" si="38"/>
        <v>0019</v>
      </c>
      <c r="BF164" s="306" t="s">
        <v>935</v>
      </c>
      <c r="BG164" s="191" t="str">
        <f t="shared" si="37"/>
        <v>0019-0163</v>
      </c>
    </row>
    <row r="165" spans="1:59">
      <c r="A165" s="304">
        <v>3939</v>
      </c>
      <c r="B165" s="305">
        <v>3939</v>
      </c>
      <c r="C165" s="238" t="str">
        <f t="shared" si="41"/>
        <v>0005-0019</v>
      </c>
      <c r="D165" s="238" t="str">
        <f t="shared" si="42"/>
        <v>0005-0019-0007</v>
      </c>
      <c r="E165" s="306" t="s">
        <v>934</v>
      </c>
      <c r="F165" s="238" t="str">
        <f>TEXT(VLOOKUP(J165,'1'!$I$43:$J$79,2,0),"0000")</f>
        <v>0005</v>
      </c>
      <c r="G165" s="238" t="str">
        <f t="shared" si="43"/>
        <v>0019</v>
      </c>
      <c r="H165" s="307">
        <f t="shared" si="44"/>
        <v>7</v>
      </c>
      <c r="I165" s="306" t="s">
        <v>934</v>
      </c>
      <c r="J165" s="235" t="s">
        <v>290</v>
      </c>
      <c r="K165" s="235" t="s">
        <v>2020</v>
      </c>
      <c r="L165" s="235" t="s">
        <v>1939</v>
      </c>
      <c r="M165" s="308">
        <v>63770000</v>
      </c>
      <c r="N165" s="235">
        <v>2497</v>
      </c>
      <c r="O165" s="235" t="s">
        <v>77</v>
      </c>
      <c r="P165" s="235" t="s">
        <v>2144</v>
      </c>
      <c r="Q165" s="235" t="s">
        <v>71</v>
      </c>
      <c r="R165" s="235">
        <v>15</v>
      </c>
      <c r="S165" s="309">
        <v>20</v>
      </c>
      <c r="T165" s="238">
        <v>6</v>
      </c>
      <c r="U165" s="238">
        <v>6</v>
      </c>
      <c r="V165" s="235" t="s">
        <v>16582</v>
      </c>
      <c r="W165" s="238" t="str">
        <f t="shared" si="39"/>
        <v>현대자동차쏠라티럭셔리 15인승 (전중문)63770000</v>
      </c>
      <c r="X165" s="310">
        <f t="shared" si="40"/>
        <v>3939</v>
      </c>
      <c r="Y165" s="238">
        <v>6</v>
      </c>
      <c r="Z165" s="238">
        <v>6</v>
      </c>
      <c r="AA165" s="306" t="s">
        <v>934</v>
      </c>
      <c r="AB165" s="235" t="str">
        <f t="shared" si="45"/>
        <v>승합차</v>
      </c>
      <c r="AC165" s="235"/>
      <c r="AD165" s="235" t="s">
        <v>1705</v>
      </c>
      <c r="AE165" s="235" t="s">
        <v>1699</v>
      </c>
      <c r="AF165" s="236"/>
      <c r="AG165" s="237"/>
      <c r="AH165" s="236"/>
      <c r="AI165" s="236"/>
      <c r="AJ165" s="237"/>
      <c r="AK165" s="236">
        <v>26</v>
      </c>
      <c r="AL165" s="236"/>
      <c r="AM165" s="236" t="s">
        <v>2435</v>
      </c>
      <c r="AN165" s="348"/>
      <c r="AO165" s="348"/>
      <c r="AP165" s="348"/>
      <c r="AQ165" s="291" t="str">
        <f>IFERROR(VLOOKUP(BG165,#REF!,1,0),"")</f>
        <v/>
      </c>
      <c r="AS165" s="236" t="s">
        <v>2435</v>
      </c>
      <c r="BD165" s="191" t="str">
        <f t="shared" si="36"/>
        <v>쏠라티럭셔리 15인승 (전중문)</v>
      </c>
      <c r="BE165" s="238" t="str">
        <f t="shared" si="38"/>
        <v>0019</v>
      </c>
      <c r="BF165" s="306" t="s">
        <v>934</v>
      </c>
      <c r="BG165" s="191" t="str">
        <f t="shared" si="37"/>
        <v>0019-0164</v>
      </c>
    </row>
    <row r="166" spans="1:59">
      <c r="A166" s="304">
        <v>3940</v>
      </c>
      <c r="B166" s="305">
        <v>3940</v>
      </c>
      <c r="C166" s="238" t="str">
        <f t="shared" si="41"/>
        <v>0005-0019</v>
      </c>
      <c r="D166" s="238" t="str">
        <f t="shared" si="42"/>
        <v>0005-0019-0008</v>
      </c>
      <c r="E166" s="306" t="s">
        <v>933</v>
      </c>
      <c r="F166" s="238" t="str">
        <f>TEXT(VLOOKUP(J166,'1'!$I$43:$J$79,2,0),"0000")</f>
        <v>0005</v>
      </c>
      <c r="G166" s="238" t="str">
        <f t="shared" si="43"/>
        <v>0019</v>
      </c>
      <c r="H166" s="307">
        <f t="shared" si="44"/>
        <v>8</v>
      </c>
      <c r="I166" s="306" t="s">
        <v>933</v>
      </c>
      <c r="J166" s="235" t="s">
        <v>290</v>
      </c>
      <c r="K166" s="235" t="s">
        <v>2020</v>
      </c>
      <c r="L166" s="235" t="s">
        <v>1940</v>
      </c>
      <c r="M166" s="308">
        <v>58900000</v>
      </c>
      <c r="N166" s="235">
        <v>2497</v>
      </c>
      <c r="O166" s="235" t="s">
        <v>77</v>
      </c>
      <c r="P166" s="235" t="s">
        <v>2144</v>
      </c>
      <c r="Q166" s="235" t="s">
        <v>71</v>
      </c>
      <c r="R166" s="235">
        <v>5</v>
      </c>
      <c r="S166" s="309">
        <v>20</v>
      </c>
      <c r="T166" s="238">
        <v>6</v>
      </c>
      <c r="U166" s="238">
        <v>6</v>
      </c>
      <c r="V166" s="235" t="s">
        <v>70</v>
      </c>
      <c r="W166" s="238" t="str">
        <f t="shared" si="39"/>
        <v>현대자동차쏠라티럭셔리 14인승 (전중문)58900000</v>
      </c>
      <c r="X166" s="310">
        <f t="shared" si="40"/>
        <v>3940</v>
      </c>
      <c r="Y166" s="238">
        <v>6</v>
      </c>
      <c r="Z166" s="238">
        <v>6</v>
      </c>
      <c r="AA166" s="306" t="s">
        <v>933</v>
      </c>
      <c r="AB166" s="235" t="s">
        <v>72</v>
      </c>
      <c r="AC166" s="235"/>
      <c r="AD166" s="235" t="s">
        <v>1705</v>
      </c>
      <c r="AE166" s="235" t="s">
        <v>1699</v>
      </c>
      <c r="AF166" s="236"/>
      <c r="AG166" s="237"/>
      <c r="AH166" s="236"/>
      <c r="AI166" s="236"/>
      <c r="AJ166" s="237"/>
      <c r="AK166" s="236">
        <v>26</v>
      </c>
      <c r="AL166" s="236"/>
      <c r="AM166" s="236" t="s">
        <v>2435</v>
      </c>
      <c r="AN166" s="348"/>
      <c r="AO166" s="348"/>
      <c r="AP166" s="348"/>
      <c r="AQ166" s="291" t="str">
        <f>IFERROR(VLOOKUP(BG166,#REF!,1,0),"")</f>
        <v/>
      </c>
      <c r="AS166" s="236" t="s">
        <v>2435</v>
      </c>
      <c r="BD166" s="191" t="str">
        <f t="shared" si="36"/>
        <v>쏠라티럭셔리 14인승 (전중문)</v>
      </c>
      <c r="BE166" s="238" t="str">
        <f t="shared" si="38"/>
        <v>0019</v>
      </c>
      <c r="BF166" s="306" t="s">
        <v>933</v>
      </c>
      <c r="BG166" s="191" t="str">
        <f t="shared" si="37"/>
        <v>0019-0165</v>
      </c>
    </row>
    <row r="167" spans="1:59">
      <c r="A167" s="304">
        <v>3941</v>
      </c>
      <c r="B167" s="305">
        <v>3941</v>
      </c>
      <c r="C167" s="238" t="str">
        <f t="shared" si="41"/>
        <v>0005-0019</v>
      </c>
      <c r="D167" s="238" t="str">
        <f t="shared" si="42"/>
        <v>0005-0019-0009</v>
      </c>
      <c r="E167" s="306" t="s">
        <v>932</v>
      </c>
      <c r="F167" s="238" t="str">
        <f>TEXT(VLOOKUP(J167,'1'!$I$43:$J$79,2,0),"0000")</f>
        <v>0005</v>
      </c>
      <c r="G167" s="238" t="str">
        <f t="shared" si="43"/>
        <v>0019</v>
      </c>
      <c r="H167" s="307">
        <f t="shared" si="44"/>
        <v>9</v>
      </c>
      <c r="I167" s="306" t="s">
        <v>932</v>
      </c>
      <c r="J167" s="235" t="s">
        <v>290</v>
      </c>
      <c r="K167" s="235" t="s">
        <v>2020</v>
      </c>
      <c r="L167" s="235" t="s">
        <v>1941</v>
      </c>
      <c r="M167" s="308">
        <v>56190000</v>
      </c>
      <c r="N167" s="235">
        <v>2497</v>
      </c>
      <c r="O167" s="235" t="s">
        <v>77</v>
      </c>
      <c r="P167" s="235" t="s">
        <v>2144</v>
      </c>
      <c r="Q167" s="235" t="s">
        <v>71</v>
      </c>
      <c r="R167" s="235">
        <v>7</v>
      </c>
      <c r="S167" s="309">
        <v>20</v>
      </c>
      <c r="T167" s="238">
        <v>6</v>
      </c>
      <c r="U167" s="238">
        <v>6</v>
      </c>
      <c r="V167" s="235" t="s">
        <v>70</v>
      </c>
      <c r="W167" s="238" t="str">
        <f t="shared" si="39"/>
        <v>현대자동차쏠라티스탠다드 15인승 (전중문)56190000</v>
      </c>
      <c r="X167" s="310">
        <f t="shared" si="40"/>
        <v>3941</v>
      </c>
      <c r="Y167" s="238">
        <v>6</v>
      </c>
      <c r="Z167" s="238">
        <v>6</v>
      </c>
      <c r="AA167" s="306" t="s">
        <v>932</v>
      </c>
      <c r="AB167" s="235" t="s">
        <v>72</v>
      </c>
      <c r="AC167" s="235"/>
      <c r="AD167" s="235" t="s">
        <v>1705</v>
      </c>
      <c r="AE167" s="235" t="s">
        <v>1699</v>
      </c>
      <c r="AF167" s="236"/>
      <c r="AG167" s="237"/>
      <c r="AH167" s="236"/>
      <c r="AI167" s="236"/>
      <c r="AJ167" s="237"/>
      <c r="AK167" s="236">
        <v>26</v>
      </c>
      <c r="AL167" s="236"/>
      <c r="AM167" s="236" t="s">
        <v>2435</v>
      </c>
      <c r="AN167" s="348"/>
      <c r="AO167" s="348"/>
      <c r="AP167" s="348"/>
      <c r="AQ167" s="291" t="str">
        <f>IFERROR(VLOOKUP(BG167,#REF!,1,0),"")</f>
        <v/>
      </c>
      <c r="AS167" s="236" t="s">
        <v>2435</v>
      </c>
      <c r="BD167" s="191" t="str">
        <f t="shared" si="36"/>
        <v>쏠라티스탠다드 15인승 (전중문)</v>
      </c>
      <c r="BE167" s="238" t="str">
        <f t="shared" si="38"/>
        <v>0019</v>
      </c>
      <c r="BF167" s="306" t="s">
        <v>932</v>
      </c>
      <c r="BG167" s="191" t="str">
        <f t="shared" si="37"/>
        <v>0019-0166</v>
      </c>
    </row>
    <row r="168" spans="1:59">
      <c r="A168" s="304">
        <v>3942</v>
      </c>
      <c r="B168" s="305">
        <v>3942</v>
      </c>
      <c r="C168" s="238" t="str">
        <f t="shared" si="41"/>
        <v>0005-0020</v>
      </c>
      <c r="D168" s="238" t="str">
        <f t="shared" si="42"/>
        <v>0005-0020-0001</v>
      </c>
      <c r="E168" s="306" t="s">
        <v>931</v>
      </c>
      <c r="F168" s="238" t="str">
        <f>TEXT(VLOOKUP(J168,'1'!$I$43:$J$79,2,0),"0000")</f>
        <v>0005</v>
      </c>
      <c r="G168" s="238" t="str">
        <f t="shared" si="43"/>
        <v>0020</v>
      </c>
      <c r="H168" s="307">
        <f t="shared" si="44"/>
        <v>1</v>
      </c>
      <c r="I168" s="306" t="s">
        <v>931</v>
      </c>
      <c r="J168" s="235" t="s">
        <v>290</v>
      </c>
      <c r="K168" s="235" t="s">
        <v>2021</v>
      </c>
      <c r="L168" s="235" t="s">
        <v>1942</v>
      </c>
      <c r="M168" s="308">
        <v>24530000</v>
      </c>
      <c r="N168" s="235">
        <v>1598</v>
      </c>
      <c r="O168" s="235" t="s">
        <v>76</v>
      </c>
      <c r="P168" s="235" t="s">
        <v>72</v>
      </c>
      <c r="Q168" s="235" t="s">
        <v>71</v>
      </c>
      <c r="R168" s="235">
        <v>4</v>
      </c>
      <c r="S168" s="309">
        <v>6</v>
      </c>
      <c r="T168" s="238">
        <v>6</v>
      </c>
      <c r="U168" s="238">
        <v>6</v>
      </c>
      <c r="V168" s="235" t="s">
        <v>70</v>
      </c>
      <c r="W168" s="238" t="str">
        <f t="shared" si="39"/>
        <v>현대자동차아반떼올뉴 아반떼 1.6 인스퍼레이션24530000</v>
      </c>
      <c r="X168" s="310">
        <f t="shared" si="40"/>
        <v>3942</v>
      </c>
      <c r="Y168" s="238">
        <v>6</v>
      </c>
      <c r="Z168" s="238">
        <v>6</v>
      </c>
      <c r="AA168" s="306" t="s">
        <v>931</v>
      </c>
      <c r="AB168" s="235" t="s">
        <v>72</v>
      </c>
      <c r="AC168" s="235"/>
      <c r="AD168" s="235" t="s">
        <v>1700</v>
      </c>
      <c r="AE168" s="235" t="s">
        <v>1699</v>
      </c>
      <c r="AF168" s="236"/>
      <c r="AG168" s="237"/>
      <c r="AH168" s="236"/>
      <c r="AI168" s="236"/>
      <c r="AJ168" s="237"/>
      <c r="AK168" s="236">
        <v>26</v>
      </c>
      <c r="AL168" s="236"/>
      <c r="AM168" s="236" t="s">
        <v>2424</v>
      </c>
      <c r="AN168" s="348"/>
      <c r="AO168" s="348"/>
      <c r="AP168" s="348"/>
      <c r="AQ168" s="291" t="str">
        <f>IFERROR(VLOOKUP(BG168,#REF!,1,0),"")</f>
        <v/>
      </c>
      <c r="AS168" s="236" t="s">
        <v>147</v>
      </c>
      <c r="BD168" s="191" t="str">
        <f t="shared" si="36"/>
        <v>아반떼올뉴 아반떼 1.6 인스퍼레이션</v>
      </c>
      <c r="BE168" s="238" t="str">
        <f t="shared" si="38"/>
        <v>0020</v>
      </c>
      <c r="BF168" s="306" t="s">
        <v>931</v>
      </c>
      <c r="BG168" s="191" t="str">
        <f t="shared" si="37"/>
        <v>0020-0167</v>
      </c>
    </row>
    <row r="169" spans="1:59">
      <c r="A169" s="304">
        <v>3943</v>
      </c>
      <c r="B169" s="305">
        <v>3943</v>
      </c>
      <c r="C169" s="238" t="str">
        <f t="shared" si="41"/>
        <v>0005-0020</v>
      </c>
      <c r="D169" s="238" t="str">
        <f t="shared" si="42"/>
        <v>0005-0020-0002</v>
      </c>
      <c r="E169" s="306" t="s">
        <v>930</v>
      </c>
      <c r="F169" s="238" t="str">
        <f>TEXT(VLOOKUP(J169,'1'!$I$43:$J$79,2,0),"0000")</f>
        <v>0005</v>
      </c>
      <c r="G169" s="238" t="str">
        <f t="shared" si="43"/>
        <v>0020</v>
      </c>
      <c r="H169" s="307">
        <f t="shared" si="44"/>
        <v>2</v>
      </c>
      <c r="I169" s="306" t="s">
        <v>930</v>
      </c>
      <c r="J169" s="235" t="s">
        <v>290</v>
      </c>
      <c r="K169" s="235" t="s">
        <v>2021</v>
      </c>
      <c r="L169" s="235" t="s">
        <v>1943</v>
      </c>
      <c r="M169" s="308">
        <v>17170000</v>
      </c>
      <c r="N169" s="235">
        <v>1598</v>
      </c>
      <c r="O169" s="235" t="s">
        <v>76</v>
      </c>
      <c r="P169" s="235" t="s">
        <v>72</v>
      </c>
      <c r="Q169" s="235" t="s">
        <v>71</v>
      </c>
      <c r="R169" s="235">
        <v>5</v>
      </c>
      <c r="S169" s="309">
        <v>6</v>
      </c>
      <c r="T169" s="238">
        <v>6</v>
      </c>
      <c r="U169" s="238">
        <v>6</v>
      </c>
      <c r="V169" s="235" t="s">
        <v>15961</v>
      </c>
      <c r="W169" s="238" t="str">
        <f t="shared" si="39"/>
        <v>현대자동차아반떼올뉴 아반떼 1.6 스마트17170000</v>
      </c>
      <c r="X169" s="310">
        <f t="shared" si="40"/>
        <v>3943</v>
      </c>
      <c r="Y169" s="238">
        <v>6</v>
      </c>
      <c r="Z169" s="238">
        <v>6</v>
      </c>
      <c r="AA169" s="306" t="s">
        <v>930</v>
      </c>
      <c r="AB169" s="235" t="s">
        <v>15964</v>
      </c>
      <c r="AC169" s="235"/>
      <c r="AD169" s="235" t="s">
        <v>1700</v>
      </c>
      <c r="AE169" s="235" t="s">
        <v>1699</v>
      </c>
      <c r="AF169" s="236"/>
      <c r="AG169" s="237"/>
      <c r="AH169" s="236"/>
      <c r="AI169" s="236"/>
      <c r="AJ169" s="237"/>
      <c r="AK169" s="236">
        <v>26</v>
      </c>
      <c r="AL169" s="236"/>
      <c r="AM169" s="236" t="s">
        <v>2424</v>
      </c>
      <c r="AN169" s="348"/>
      <c r="AO169" s="348"/>
      <c r="AP169" s="348"/>
      <c r="AQ169" s="291" t="str">
        <f>IFERROR(VLOOKUP(BG169,#REF!,1,0),"")</f>
        <v/>
      </c>
      <c r="AS169" s="236" t="s">
        <v>147</v>
      </c>
      <c r="BD169" s="191" t="str">
        <f t="shared" si="36"/>
        <v>아반떼올뉴 아반떼 1.6 스마트</v>
      </c>
      <c r="BE169" s="238" t="str">
        <f t="shared" si="38"/>
        <v>0020</v>
      </c>
      <c r="BF169" s="306" t="s">
        <v>930</v>
      </c>
      <c r="BG169" s="191" t="str">
        <f t="shared" si="37"/>
        <v>0020-0168</v>
      </c>
    </row>
    <row r="170" spans="1:59">
      <c r="A170" s="304">
        <v>3944</v>
      </c>
      <c r="B170" s="305">
        <v>3944</v>
      </c>
      <c r="C170" s="238" t="str">
        <f t="shared" si="41"/>
        <v>0005-0020</v>
      </c>
      <c r="D170" s="238" t="str">
        <f t="shared" si="42"/>
        <v>0005-0020-0003</v>
      </c>
      <c r="E170" s="306" t="s">
        <v>929</v>
      </c>
      <c r="F170" s="238" t="str">
        <f>TEXT(VLOOKUP(J170,'1'!$I$43:$J$79,2,0),"0000")</f>
        <v>0005</v>
      </c>
      <c r="G170" s="238" t="str">
        <f t="shared" si="43"/>
        <v>0020</v>
      </c>
      <c r="H170" s="307">
        <f t="shared" si="44"/>
        <v>3</v>
      </c>
      <c r="I170" s="306" t="s">
        <v>929</v>
      </c>
      <c r="J170" s="235" t="s">
        <v>290</v>
      </c>
      <c r="K170" s="235" t="s">
        <v>2021</v>
      </c>
      <c r="L170" s="235" t="s">
        <v>1944</v>
      </c>
      <c r="M170" s="308">
        <v>19480000</v>
      </c>
      <c r="N170" s="235">
        <v>1598</v>
      </c>
      <c r="O170" s="235" t="s">
        <v>76</v>
      </c>
      <c r="P170" s="235" t="s">
        <v>72</v>
      </c>
      <c r="Q170" s="235" t="s">
        <v>71</v>
      </c>
      <c r="R170" s="235">
        <v>5</v>
      </c>
      <c r="S170" s="309">
        <v>6</v>
      </c>
      <c r="T170" s="238">
        <v>6</v>
      </c>
      <c r="U170" s="238">
        <v>6</v>
      </c>
      <c r="V170" s="235" t="s">
        <v>15961</v>
      </c>
      <c r="W170" s="238" t="str">
        <f t="shared" si="39"/>
        <v>현대자동차아반떼올뉴 아반떼 1.6 모던19480000</v>
      </c>
      <c r="X170" s="310">
        <f t="shared" si="40"/>
        <v>3944</v>
      </c>
      <c r="Y170" s="238">
        <v>6</v>
      </c>
      <c r="Z170" s="238">
        <v>6</v>
      </c>
      <c r="AA170" s="306" t="s">
        <v>929</v>
      </c>
      <c r="AB170" s="235" t="s">
        <v>15964</v>
      </c>
      <c r="AC170" s="235"/>
      <c r="AD170" s="235" t="s">
        <v>1700</v>
      </c>
      <c r="AE170" s="235" t="s">
        <v>1699</v>
      </c>
      <c r="AF170" s="236"/>
      <c r="AG170" s="237"/>
      <c r="AH170" s="236"/>
      <c r="AI170" s="236"/>
      <c r="AJ170" s="237"/>
      <c r="AK170" s="236">
        <v>26</v>
      </c>
      <c r="AL170" s="236"/>
      <c r="AM170" s="236" t="s">
        <v>2424</v>
      </c>
      <c r="AN170" s="348"/>
      <c r="AO170" s="348"/>
      <c r="AP170" s="348"/>
      <c r="AQ170" s="291" t="str">
        <f>IFERROR(VLOOKUP(BG170,#REF!,1,0),"")</f>
        <v/>
      </c>
      <c r="AS170" s="236" t="s">
        <v>147</v>
      </c>
      <c r="BD170" s="191" t="str">
        <f t="shared" si="36"/>
        <v>아반떼올뉴 아반떼 1.6 모던</v>
      </c>
      <c r="BE170" s="238" t="str">
        <f t="shared" si="38"/>
        <v>0020</v>
      </c>
      <c r="BF170" s="306" t="s">
        <v>929</v>
      </c>
      <c r="BG170" s="191" t="str">
        <f t="shared" si="37"/>
        <v>0020-0169</v>
      </c>
    </row>
    <row r="171" spans="1:59">
      <c r="A171" s="304">
        <v>3945</v>
      </c>
      <c r="B171" s="305">
        <v>3945</v>
      </c>
      <c r="C171" s="238" t="str">
        <f t="shared" si="41"/>
        <v>0005-0020</v>
      </c>
      <c r="D171" s="238" t="str">
        <f t="shared" si="42"/>
        <v>0005-0020-0004</v>
      </c>
      <c r="E171" s="306" t="s">
        <v>928</v>
      </c>
      <c r="F171" s="238" t="str">
        <f>TEXT(VLOOKUP(J171,'1'!$I$43:$J$79,2,0),"0000")</f>
        <v>0005</v>
      </c>
      <c r="G171" s="238" t="str">
        <f t="shared" si="43"/>
        <v>0020</v>
      </c>
      <c r="H171" s="307">
        <f t="shared" si="44"/>
        <v>4</v>
      </c>
      <c r="I171" s="306" t="s">
        <v>928</v>
      </c>
      <c r="J171" s="235" t="s">
        <v>290</v>
      </c>
      <c r="K171" s="235" t="s">
        <v>2021</v>
      </c>
      <c r="L171" s="235" t="s">
        <v>2152</v>
      </c>
      <c r="M171" s="308">
        <v>23750000</v>
      </c>
      <c r="N171" s="235">
        <v>1598</v>
      </c>
      <c r="O171" s="235" t="s">
        <v>76</v>
      </c>
      <c r="P171" s="235" t="s">
        <v>72</v>
      </c>
      <c r="Q171" s="235" t="s">
        <v>71</v>
      </c>
      <c r="R171" s="235">
        <v>5</v>
      </c>
      <c r="S171" s="309">
        <v>6</v>
      </c>
      <c r="T171" s="238">
        <v>6</v>
      </c>
      <c r="U171" s="238">
        <v>6</v>
      </c>
      <c r="V171" s="235" t="s">
        <v>70</v>
      </c>
      <c r="W171" s="238" t="str">
        <f t="shared" si="39"/>
        <v>현대자동차아반떼1.6터보(N라인) 스포츠 A/T23750000</v>
      </c>
      <c r="X171" s="310">
        <f t="shared" si="40"/>
        <v>3945</v>
      </c>
      <c r="Y171" s="238">
        <v>6</v>
      </c>
      <c r="Z171" s="238">
        <v>6</v>
      </c>
      <c r="AA171" s="306" t="s">
        <v>928</v>
      </c>
      <c r="AB171" s="313" t="s">
        <v>72</v>
      </c>
      <c r="AC171" s="235"/>
      <c r="AD171" s="235">
        <v>2</v>
      </c>
      <c r="AE171" s="235">
        <v>0</v>
      </c>
      <c r="AF171" s="236"/>
      <c r="AG171" s="237"/>
      <c r="AH171" s="236"/>
      <c r="AI171" s="236"/>
      <c r="AJ171" s="237"/>
      <c r="AK171" s="236">
        <v>26</v>
      </c>
      <c r="AL171" s="236"/>
      <c r="AM171" s="236" t="s">
        <v>2424</v>
      </c>
      <c r="AN171" s="348"/>
      <c r="AO171" s="348"/>
      <c r="AP171" s="348"/>
      <c r="AQ171" s="291" t="str">
        <f>IFERROR(VLOOKUP(BG171,#REF!,1,0),"")</f>
        <v/>
      </c>
      <c r="AS171" s="236" t="s">
        <v>147</v>
      </c>
      <c r="BD171" s="191" t="str">
        <f t="shared" si="36"/>
        <v>아반떼1.6터보(N라인) 스포츠 A/T</v>
      </c>
      <c r="BE171" s="238" t="str">
        <f t="shared" si="38"/>
        <v>0020</v>
      </c>
      <c r="BF171" s="306" t="s">
        <v>928</v>
      </c>
      <c r="BG171" s="191" t="str">
        <f t="shared" si="37"/>
        <v>0020-0170</v>
      </c>
    </row>
    <row r="172" spans="1:59">
      <c r="A172" s="304">
        <v>3946</v>
      </c>
      <c r="B172" s="305">
        <v>3946</v>
      </c>
      <c r="C172" s="238" t="str">
        <f t="shared" si="41"/>
        <v>0005-0020</v>
      </c>
      <c r="D172" s="238" t="str">
        <f t="shared" si="42"/>
        <v>0005-0020-0005</v>
      </c>
      <c r="E172" s="306" t="s">
        <v>927</v>
      </c>
      <c r="F172" s="238" t="str">
        <f>TEXT(VLOOKUP(J172,'1'!$I$43:$J$79,2,0),"0000")</f>
        <v>0005</v>
      </c>
      <c r="G172" s="238" t="str">
        <f t="shared" si="43"/>
        <v>0020</v>
      </c>
      <c r="H172" s="307">
        <f t="shared" si="44"/>
        <v>5</v>
      </c>
      <c r="I172" s="306" t="s">
        <v>927</v>
      </c>
      <c r="J172" s="235" t="s">
        <v>290</v>
      </c>
      <c r="K172" s="235" t="s">
        <v>2021</v>
      </c>
      <c r="L172" s="242" t="s">
        <v>2180</v>
      </c>
      <c r="M172" s="271">
        <v>15700000</v>
      </c>
      <c r="N172" s="242">
        <v>1598</v>
      </c>
      <c r="O172" s="235" t="s">
        <v>76</v>
      </c>
      <c r="P172" s="235" t="s">
        <v>72</v>
      </c>
      <c r="Q172" s="235" t="s">
        <v>71</v>
      </c>
      <c r="R172" s="235">
        <v>5</v>
      </c>
      <c r="S172" s="309">
        <v>6</v>
      </c>
      <c r="T172" s="238">
        <v>6</v>
      </c>
      <c r="U172" s="238">
        <v>6</v>
      </c>
      <c r="V172" s="235" t="s">
        <v>70</v>
      </c>
      <c r="W172" s="238" t="str">
        <f t="shared" si="39"/>
        <v>현대자동차아반떼1.6 가솔린 터보 스마트 M/T15700000</v>
      </c>
      <c r="X172" s="310">
        <f t="shared" si="40"/>
        <v>3946</v>
      </c>
      <c r="Y172" s="238">
        <v>6</v>
      </c>
      <c r="Z172" s="238">
        <v>6</v>
      </c>
      <c r="AA172" s="306" t="s">
        <v>927</v>
      </c>
      <c r="AB172" s="313" t="s">
        <v>72</v>
      </c>
      <c r="AC172" s="235"/>
      <c r="AD172" s="235" t="s">
        <v>1700</v>
      </c>
      <c r="AE172" s="235" t="s">
        <v>1699</v>
      </c>
      <c r="AF172" s="236"/>
      <c r="AG172" s="237"/>
      <c r="AH172" s="236"/>
      <c r="AI172" s="236"/>
      <c r="AJ172" s="237"/>
      <c r="AK172" s="236">
        <v>26</v>
      </c>
      <c r="AL172" s="236"/>
      <c r="AM172" s="236" t="s">
        <v>2424</v>
      </c>
      <c r="AN172" s="348"/>
      <c r="AO172" s="348"/>
      <c r="AP172" s="348"/>
      <c r="AQ172" s="291" t="str">
        <f>IFERROR(VLOOKUP(BG172,#REF!,1,0),"")</f>
        <v/>
      </c>
      <c r="AS172" s="236" t="s">
        <v>147</v>
      </c>
      <c r="BD172" s="191" t="str">
        <f t="shared" si="36"/>
        <v>아반떼1.6 가솔린 터보 스마트 M/T</v>
      </c>
      <c r="BE172" s="238" t="str">
        <f t="shared" si="38"/>
        <v>0020</v>
      </c>
      <c r="BF172" s="306" t="s">
        <v>927</v>
      </c>
      <c r="BG172" s="191" t="str">
        <f t="shared" si="37"/>
        <v>0020-0171</v>
      </c>
    </row>
    <row r="173" spans="1:59">
      <c r="A173" s="304">
        <v>3947</v>
      </c>
      <c r="B173" s="305">
        <v>3947</v>
      </c>
      <c r="C173" s="238" t="str">
        <f t="shared" si="41"/>
        <v>0005-0020</v>
      </c>
      <c r="D173" s="238" t="str">
        <f t="shared" si="42"/>
        <v>0005-0020-0006</v>
      </c>
      <c r="E173" s="306" t="s">
        <v>926</v>
      </c>
      <c r="F173" s="238" t="str">
        <f>TEXT(VLOOKUP(J173,'1'!$I$43:$J$79,2,0),"0000")</f>
        <v>0005</v>
      </c>
      <c r="G173" s="238" t="str">
        <f t="shared" si="43"/>
        <v>0020</v>
      </c>
      <c r="H173" s="307">
        <f t="shared" si="44"/>
        <v>6</v>
      </c>
      <c r="I173" s="306" t="s">
        <v>926</v>
      </c>
      <c r="J173" s="235" t="s">
        <v>290</v>
      </c>
      <c r="K173" s="235" t="s">
        <v>2021</v>
      </c>
      <c r="L173" s="242" t="s">
        <v>2181</v>
      </c>
      <c r="M173" s="271">
        <v>21790000</v>
      </c>
      <c r="N173" s="242">
        <v>1598</v>
      </c>
      <c r="O173" s="235" t="s">
        <v>76</v>
      </c>
      <c r="P173" s="235" t="s">
        <v>72</v>
      </c>
      <c r="Q173" s="235" t="s">
        <v>71</v>
      </c>
      <c r="R173" s="235">
        <v>5</v>
      </c>
      <c r="S173" s="309">
        <v>6</v>
      </c>
      <c r="T173" s="238">
        <v>6</v>
      </c>
      <c r="U173" s="238">
        <v>6</v>
      </c>
      <c r="V173" s="235" t="s">
        <v>70</v>
      </c>
      <c r="W173" s="238" t="str">
        <f t="shared" si="39"/>
        <v>현대자동차아반떼1.6가솔린 터보 N스포츠 M/T21790000</v>
      </c>
      <c r="X173" s="310">
        <f t="shared" si="40"/>
        <v>3947</v>
      </c>
      <c r="Y173" s="238">
        <v>6</v>
      </c>
      <c r="Z173" s="238">
        <v>6</v>
      </c>
      <c r="AA173" s="306" t="s">
        <v>926</v>
      </c>
      <c r="AB173" s="313" t="s">
        <v>72</v>
      </c>
      <c r="AC173" s="235"/>
      <c r="AD173" s="235" t="s">
        <v>1700</v>
      </c>
      <c r="AE173" s="235" t="s">
        <v>1699</v>
      </c>
      <c r="AF173" s="236"/>
      <c r="AG173" s="237"/>
      <c r="AH173" s="236"/>
      <c r="AI173" s="236"/>
      <c r="AJ173" s="237"/>
      <c r="AK173" s="236">
        <v>26</v>
      </c>
      <c r="AL173" s="236"/>
      <c r="AM173" s="236" t="s">
        <v>2424</v>
      </c>
      <c r="AN173" s="348"/>
      <c r="AO173" s="348"/>
      <c r="AP173" s="348"/>
      <c r="AQ173" s="291" t="str">
        <f>IFERROR(VLOOKUP(BG173,#REF!,1,0),"")</f>
        <v/>
      </c>
      <c r="AS173" s="236" t="s">
        <v>147</v>
      </c>
      <c r="BD173" s="191" t="str">
        <f t="shared" si="36"/>
        <v>아반떼1.6가솔린 터보 N스포츠 M/T</v>
      </c>
      <c r="BE173" s="238" t="str">
        <f t="shared" si="38"/>
        <v>0020</v>
      </c>
      <c r="BF173" s="306" t="s">
        <v>926</v>
      </c>
      <c r="BG173" s="191" t="str">
        <f t="shared" si="37"/>
        <v>0020-0172</v>
      </c>
    </row>
    <row r="174" spans="1:59">
      <c r="A174" s="304">
        <v>3948</v>
      </c>
      <c r="B174" s="305">
        <v>3948</v>
      </c>
      <c r="C174" s="238" t="str">
        <f t="shared" si="41"/>
        <v>0005-0020</v>
      </c>
      <c r="D174" s="238" t="str">
        <f t="shared" si="42"/>
        <v>0005-0020-0007</v>
      </c>
      <c r="E174" s="306" t="s">
        <v>925</v>
      </c>
      <c r="F174" s="238" t="str">
        <f>TEXT(VLOOKUP(J174,'1'!$I$43:$J$79,2,0),"0000")</f>
        <v>0005</v>
      </c>
      <c r="G174" s="238" t="str">
        <f t="shared" si="43"/>
        <v>0020</v>
      </c>
      <c r="H174" s="307">
        <f t="shared" si="44"/>
        <v>7</v>
      </c>
      <c r="I174" s="306" t="s">
        <v>925</v>
      </c>
      <c r="J174" s="235" t="s">
        <v>290</v>
      </c>
      <c r="K174" s="235" t="s">
        <v>2021</v>
      </c>
      <c r="L174" s="242" t="s">
        <v>2182</v>
      </c>
      <c r="M174" s="271">
        <v>23750000</v>
      </c>
      <c r="N174" s="242">
        <v>1598</v>
      </c>
      <c r="O174" s="235" t="s">
        <v>76</v>
      </c>
      <c r="P174" s="235" t="s">
        <v>72</v>
      </c>
      <c r="Q174" s="235" t="s">
        <v>71</v>
      </c>
      <c r="R174" s="235">
        <v>5</v>
      </c>
      <c r="S174" s="309">
        <v>6</v>
      </c>
      <c r="T174" s="238">
        <v>6</v>
      </c>
      <c r="U174" s="238">
        <v>6</v>
      </c>
      <c r="V174" s="235" t="s">
        <v>70</v>
      </c>
      <c r="W174" s="238" t="str">
        <f t="shared" si="39"/>
        <v>현대자동차아반떼1.6가솔린 터보 N 스포츠 A/T23750000</v>
      </c>
      <c r="X174" s="310">
        <f t="shared" si="40"/>
        <v>3948</v>
      </c>
      <c r="Y174" s="238">
        <v>6</v>
      </c>
      <c r="Z174" s="238">
        <v>6</v>
      </c>
      <c r="AA174" s="306" t="s">
        <v>925</v>
      </c>
      <c r="AB174" s="313" t="s">
        <v>72</v>
      </c>
      <c r="AC174" s="235"/>
      <c r="AD174" s="235">
        <v>2</v>
      </c>
      <c r="AE174" s="235">
        <v>0</v>
      </c>
      <c r="AF174" s="236"/>
      <c r="AG174" s="237"/>
      <c r="AH174" s="236"/>
      <c r="AI174" s="236"/>
      <c r="AJ174" s="237"/>
      <c r="AK174" s="236">
        <v>26</v>
      </c>
      <c r="AL174" s="236"/>
      <c r="AM174" s="236" t="s">
        <v>2424</v>
      </c>
      <c r="AN174" s="348"/>
      <c r="AO174" s="348"/>
      <c r="AP174" s="348"/>
      <c r="AQ174" s="291" t="str">
        <f>IFERROR(VLOOKUP(BG174,#REF!,1,0),"")</f>
        <v/>
      </c>
      <c r="AS174" s="236" t="s">
        <v>147</v>
      </c>
      <c r="BD174" s="191" t="str">
        <f t="shared" si="36"/>
        <v>아반떼1.6가솔린 터보 N 스포츠 A/T</v>
      </c>
      <c r="BE174" s="238" t="str">
        <f t="shared" si="38"/>
        <v>0020</v>
      </c>
      <c r="BF174" s="306" t="s">
        <v>925</v>
      </c>
      <c r="BG174" s="191" t="str">
        <f t="shared" si="37"/>
        <v>0020-0173</v>
      </c>
    </row>
    <row r="175" spans="1:59">
      <c r="A175" s="304">
        <v>3949</v>
      </c>
      <c r="B175" s="305">
        <v>3949</v>
      </c>
      <c r="C175" s="238" t="str">
        <f t="shared" si="41"/>
        <v>0005-0020</v>
      </c>
      <c r="D175" s="238" t="str">
        <f t="shared" si="42"/>
        <v>0005-0020-0008</v>
      </c>
      <c r="E175" s="306" t="s">
        <v>924</v>
      </c>
      <c r="F175" s="238" t="str">
        <f>TEXT(VLOOKUP(J175,'1'!$I$43:$J$79,2,0),"0000")</f>
        <v>0005</v>
      </c>
      <c r="G175" s="238" t="str">
        <f t="shared" si="43"/>
        <v>0020</v>
      </c>
      <c r="H175" s="307">
        <f t="shared" si="44"/>
        <v>8</v>
      </c>
      <c r="I175" s="306" t="s">
        <v>924</v>
      </c>
      <c r="J175" s="235" t="s">
        <v>290</v>
      </c>
      <c r="K175" s="235" t="s">
        <v>2021</v>
      </c>
      <c r="L175" s="242" t="s">
        <v>2183</v>
      </c>
      <c r="M175" s="271">
        <v>27790000</v>
      </c>
      <c r="N175" s="242">
        <v>1598</v>
      </c>
      <c r="O175" s="235" t="s">
        <v>76</v>
      </c>
      <c r="P175" s="235" t="s">
        <v>72</v>
      </c>
      <c r="Q175" s="235" t="s">
        <v>71</v>
      </c>
      <c r="R175" s="235">
        <v>6</v>
      </c>
      <c r="S175" s="309">
        <v>6</v>
      </c>
      <c r="T175" s="238">
        <v>6</v>
      </c>
      <c r="U175" s="238">
        <v>6</v>
      </c>
      <c r="V175" s="235" t="s">
        <v>70</v>
      </c>
      <c r="W175" s="238" t="str">
        <f t="shared" si="39"/>
        <v>현대자동차아반떼1.6가솔린 터보 N 인스퍼레이션 A/T27790000</v>
      </c>
      <c r="X175" s="310">
        <f t="shared" si="40"/>
        <v>3949</v>
      </c>
      <c r="Y175" s="238">
        <v>6</v>
      </c>
      <c r="Z175" s="238">
        <v>6</v>
      </c>
      <c r="AA175" s="306" t="s">
        <v>924</v>
      </c>
      <c r="AB175" s="313" t="s">
        <v>72</v>
      </c>
      <c r="AC175" s="235"/>
      <c r="AD175" s="235" t="s">
        <v>1700</v>
      </c>
      <c r="AE175" s="235" t="s">
        <v>1699</v>
      </c>
      <c r="AF175" s="236"/>
      <c r="AG175" s="237"/>
      <c r="AH175" s="236"/>
      <c r="AI175" s="236"/>
      <c r="AJ175" s="237"/>
      <c r="AK175" s="236">
        <v>26</v>
      </c>
      <c r="AL175" s="236"/>
      <c r="AM175" s="236" t="s">
        <v>2424</v>
      </c>
      <c r="AN175" s="348"/>
      <c r="AO175" s="348"/>
      <c r="AP175" s="348"/>
      <c r="AQ175" s="291" t="str">
        <f>IFERROR(VLOOKUP(BG175,#REF!,1,0),"")</f>
        <v/>
      </c>
      <c r="AS175" s="236" t="s">
        <v>147</v>
      </c>
      <c r="BD175" s="191" t="str">
        <f t="shared" si="36"/>
        <v>아반떼1.6가솔린 터보 N 인스퍼레이션 A/T</v>
      </c>
      <c r="BE175" s="238" t="str">
        <f t="shared" si="38"/>
        <v>0020</v>
      </c>
      <c r="BF175" s="306" t="s">
        <v>924</v>
      </c>
      <c r="BG175" s="191" t="str">
        <f t="shared" si="37"/>
        <v>0020-0174</v>
      </c>
    </row>
    <row r="176" spans="1:59">
      <c r="A176" s="304">
        <v>3950</v>
      </c>
      <c r="B176" s="305">
        <v>3950</v>
      </c>
      <c r="C176" s="238" t="str">
        <f t="shared" si="41"/>
        <v>0005-0020</v>
      </c>
      <c r="D176" s="238" t="str">
        <f t="shared" si="42"/>
        <v>0005-0020-0009</v>
      </c>
      <c r="E176" s="306" t="s">
        <v>923</v>
      </c>
      <c r="F176" s="238" t="str">
        <f>TEXT(VLOOKUP(J176,'1'!$I$43:$J$79,2,0),"0000")</f>
        <v>0005</v>
      </c>
      <c r="G176" s="238" t="str">
        <f t="shared" si="43"/>
        <v>0020</v>
      </c>
      <c r="H176" s="307">
        <f t="shared" si="44"/>
        <v>9</v>
      </c>
      <c r="I176" s="306" t="s">
        <v>923</v>
      </c>
      <c r="J176" s="235" t="s">
        <v>290</v>
      </c>
      <c r="K176" s="312" t="s">
        <v>2021</v>
      </c>
      <c r="L176" s="312" t="s">
        <v>2037</v>
      </c>
      <c r="M176" s="314">
        <v>28140000</v>
      </c>
      <c r="N176" s="315">
        <v>1580</v>
      </c>
      <c r="O176" s="312" t="s">
        <v>73</v>
      </c>
      <c r="P176" s="312" t="s">
        <v>72</v>
      </c>
      <c r="Q176" s="312" t="s">
        <v>71</v>
      </c>
      <c r="R176" s="315">
        <v>5</v>
      </c>
      <c r="S176" s="309">
        <v>2</v>
      </c>
      <c r="T176" s="238">
        <v>6</v>
      </c>
      <c r="U176" s="238">
        <v>6</v>
      </c>
      <c r="V176" s="235" t="s">
        <v>1572</v>
      </c>
      <c r="W176" s="238" t="str">
        <f t="shared" si="39"/>
        <v>현대자동차아반떼G1.6 하이브리드 인스퍼레이션28140000</v>
      </c>
      <c r="X176" s="310">
        <f t="shared" si="40"/>
        <v>3950</v>
      </c>
      <c r="Y176" s="238">
        <v>6</v>
      </c>
      <c r="Z176" s="238">
        <v>6</v>
      </c>
      <c r="AA176" s="306" t="s">
        <v>923</v>
      </c>
      <c r="AB176" s="235" t="s">
        <v>1341</v>
      </c>
      <c r="AC176" s="235"/>
      <c r="AD176" s="235">
        <v>4</v>
      </c>
      <c r="AE176" s="235">
        <v>0</v>
      </c>
      <c r="AF176" s="236"/>
      <c r="AG176" s="237"/>
      <c r="AH176" s="236"/>
      <c r="AI176" s="236"/>
      <c r="AJ176" s="237"/>
      <c r="AK176" s="236">
        <v>26</v>
      </c>
      <c r="AL176" s="236"/>
      <c r="AM176" s="236" t="s">
        <v>2424</v>
      </c>
      <c r="AN176" s="348"/>
      <c r="AO176" s="348"/>
      <c r="AP176" s="348"/>
      <c r="AQ176" s="291" t="str">
        <f>IFERROR(VLOOKUP(BG176,#REF!,1,0),"")</f>
        <v/>
      </c>
      <c r="AS176" s="236" t="s">
        <v>2424</v>
      </c>
      <c r="BD176" s="191" t="str">
        <f t="shared" si="36"/>
        <v>아반떼G1.6 하이브리드 인스퍼레이션</v>
      </c>
      <c r="BE176" s="238" t="str">
        <f t="shared" si="38"/>
        <v>0020</v>
      </c>
      <c r="BF176" s="306" t="s">
        <v>923</v>
      </c>
      <c r="BG176" s="191" t="str">
        <f t="shared" si="37"/>
        <v>0020-0175</v>
      </c>
    </row>
    <row r="177" spans="1:59">
      <c r="A177" s="304">
        <v>3951</v>
      </c>
      <c r="B177" s="305">
        <v>3951</v>
      </c>
      <c r="C177" s="238" t="str">
        <f t="shared" si="41"/>
        <v>0005-0020</v>
      </c>
      <c r="D177" s="238" t="str">
        <f t="shared" si="42"/>
        <v>0005-0020-0010</v>
      </c>
      <c r="E177" s="306" t="s">
        <v>922</v>
      </c>
      <c r="F177" s="238" t="str">
        <f>TEXT(VLOOKUP(J177,'1'!$I$43:$J$79,2,0),"0000")</f>
        <v>0005</v>
      </c>
      <c r="G177" s="238" t="str">
        <f t="shared" si="43"/>
        <v>0020</v>
      </c>
      <c r="H177" s="307">
        <f t="shared" si="44"/>
        <v>10</v>
      </c>
      <c r="I177" s="306" t="s">
        <v>922</v>
      </c>
      <c r="J177" s="235" t="s">
        <v>290</v>
      </c>
      <c r="K177" s="312" t="s">
        <v>2021</v>
      </c>
      <c r="L177" s="312" t="s">
        <v>2038</v>
      </c>
      <c r="M177" s="314">
        <v>23770000</v>
      </c>
      <c r="N177" s="315">
        <v>1580</v>
      </c>
      <c r="O177" s="312" t="s">
        <v>73</v>
      </c>
      <c r="P177" s="312" t="s">
        <v>72</v>
      </c>
      <c r="Q177" s="312" t="s">
        <v>71</v>
      </c>
      <c r="R177" s="315">
        <v>5</v>
      </c>
      <c r="S177" s="309">
        <v>2</v>
      </c>
      <c r="T177" s="238">
        <v>6</v>
      </c>
      <c r="U177" s="238">
        <v>6</v>
      </c>
      <c r="V177" s="235" t="s">
        <v>1572</v>
      </c>
      <c r="W177" s="238" t="str">
        <f t="shared" si="39"/>
        <v>현대자동차아반떼G1.6 하이브리드 모던23770000</v>
      </c>
      <c r="X177" s="310">
        <f t="shared" si="40"/>
        <v>3951</v>
      </c>
      <c r="Y177" s="238">
        <v>6</v>
      </c>
      <c r="Z177" s="238">
        <v>6</v>
      </c>
      <c r="AA177" s="306" t="s">
        <v>922</v>
      </c>
      <c r="AB177" s="235" t="s">
        <v>1341</v>
      </c>
      <c r="AC177" s="235"/>
      <c r="AD177" s="235">
        <v>4</v>
      </c>
      <c r="AE177" s="235">
        <v>0</v>
      </c>
      <c r="AF177" s="236"/>
      <c r="AG177" s="237"/>
      <c r="AH177" s="236"/>
      <c r="AI177" s="236"/>
      <c r="AJ177" s="237"/>
      <c r="AK177" s="236">
        <v>26</v>
      </c>
      <c r="AL177" s="236"/>
      <c r="AM177" s="236" t="s">
        <v>2424</v>
      </c>
      <c r="AN177" s="348"/>
      <c r="AO177" s="348"/>
      <c r="AP177" s="348"/>
      <c r="AQ177" s="291" t="str">
        <f>IFERROR(VLOOKUP(BG177,#REF!,1,0),"")</f>
        <v/>
      </c>
      <c r="AS177" s="236" t="s">
        <v>2424</v>
      </c>
      <c r="BD177" s="191" t="str">
        <f t="shared" si="36"/>
        <v>아반떼G1.6 하이브리드 모던</v>
      </c>
      <c r="BE177" s="238" t="str">
        <f t="shared" si="38"/>
        <v>0020</v>
      </c>
      <c r="BF177" s="306" t="s">
        <v>922</v>
      </c>
      <c r="BG177" s="191" t="str">
        <f t="shared" si="37"/>
        <v>0020-0176</v>
      </c>
    </row>
    <row r="178" spans="1:59">
      <c r="A178" s="304">
        <v>3952</v>
      </c>
      <c r="B178" s="305">
        <v>3952</v>
      </c>
      <c r="C178" s="238" t="str">
        <f t="shared" si="41"/>
        <v>0005-0020</v>
      </c>
      <c r="D178" s="238" t="str">
        <f t="shared" si="42"/>
        <v>0005-0020-0011</v>
      </c>
      <c r="E178" s="306" t="s">
        <v>921</v>
      </c>
      <c r="F178" s="238" t="str">
        <f>TEXT(VLOOKUP(J178,'1'!$I$43:$J$79,2,0),"0000")</f>
        <v>0005</v>
      </c>
      <c r="G178" s="238" t="str">
        <f t="shared" si="43"/>
        <v>0020</v>
      </c>
      <c r="H178" s="307">
        <f t="shared" si="44"/>
        <v>11</v>
      </c>
      <c r="I178" s="306" t="s">
        <v>921</v>
      </c>
      <c r="J178" s="235" t="s">
        <v>290</v>
      </c>
      <c r="K178" s="312" t="s">
        <v>2021</v>
      </c>
      <c r="L178" s="312" t="s">
        <v>2039</v>
      </c>
      <c r="M178" s="314">
        <v>21990000</v>
      </c>
      <c r="N178" s="315">
        <v>1580</v>
      </c>
      <c r="O178" s="312" t="s">
        <v>73</v>
      </c>
      <c r="P178" s="312" t="s">
        <v>72</v>
      </c>
      <c r="Q178" s="312" t="s">
        <v>71</v>
      </c>
      <c r="R178" s="315">
        <v>5</v>
      </c>
      <c r="S178" s="309">
        <v>2</v>
      </c>
      <c r="T178" s="238">
        <v>6</v>
      </c>
      <c r="U178" s="238">
        <v>6</v>
      </c>
      <c r="V178" s="235" t="s">
        <v>1572</v>
      </c>
      <c r="W178" s="238" t="str">
        <f t="shared" si="39"/>
        <v>현대자동차아반떼G1.6 하이브리드 스마트21990000</v>
      </c>
      <c r="X178" s="310">
        <f t="shared" si="40"/>
        <v>3952</v>
      </c>
      <c r="Y178" s="238">
        <v>6</v>
      </c>
      <c r="Z178" s="238">
        <v>6</v>
      </c>
      <c r="AA178" s="306" t="s">
        <v>921</v>
      </c>
      <c r="AB178" s="235" t="s">
        <v>1341</v>
      </c>
      <c r="AC178" s="235"/>
      <c r="AD178" s="235">
        <v>4</v>
      </c>
      <c r="AE178" s="235">
        <v>0</v>
      </c>
      <c r="AF178" s="236"/>
      <c r="AG178" s="237"/>
      <c r="AH178" s="236"/>
      <c r="AI178" s="236"/>
      <c r="AJ178" s="237"/>
      <c r="AK178" s="236">
        <v>26</v>
      </c>
      <c r="AL178" s="236"/>
      <c r="AM178" s="236" t="s">
        <v>2424</v>
      </c>
      <c r="AN178" s="348"/>
      <c r="AO178" s="348"/>
      <c r="AP178" s="348"/>
      <c r="AQ178" s="291" t="str">
        <f>IFERROR(VLOOKUP(BG178,#REF!,1,0),"")</f>
        <v/>
      </c>
      <c r="AS178" s="236" t="s">
        <v>2424</v>
      </c>
      <c r="BD178" s="191" t="str">
        <f t="shared" si="36"/>
        <v>아반떼G1.6 하이브리드 스마트</v>
      </c>
      <c r="BE178" s="238" t="str">
        <f t="shared" si="38"/>
        <v>0020</v>
      </c>
      <c r="BF178" s="306" t="s">
        <v>921</v>
      </c>
      <c r="BG178" s="191" t="str">
        <f t="shared" si="37"/>
        <v>0020-0177</v>
      </c>
    </row>
    <row r="179" spans="1:59">
      <c r="A179" s="304">
        <v>3953</v>
      </c>
      <c r="B179" s="305">
        <v>3953</v>
      </c>
      <c r="C179" s="238" t="str">
        <f t="shared" si="41"/>
        <v>0005-0021</v>
      </c>
      <c r="D179" s="238" t="str">
        <f t="shared" si="42"/>
        <v>0005-0021-0001</v>
      </c>
      <c r="E179" s="306" t="s">
        <v>920</v>
      </c>
      <c r="F179" s="238" t="str">
        <f>TEXT(VLOOKUP(J179,'1'!$I$43:$J$79,2,0),"0000")</f>
        <v>0005</v>
      </c>
      <c r="G179" s="238" t="str">
        <f t="shared" si="43"/>
        <v>0021</v>
      </c>
      <c r="H179" s="307">
        <f t="shared" si="44"/>
        <v>1</v>
      </c>
      <c r="I179" s="306" t="s">
        <v>920</v>
      </c>
      <c r="J179" s="235" t="s">
        <v>290</v>
      </c>
      <c r="K179" s="235" t="s">
        <v>2022</v>
      </c>
      <c r="L179" s="242" t="s">
        <v>2204</v>
      </c>
      <c r="M179" s="271">
        <v>20310000</v>
      </c>
      <c r="N179" s="242">
        <v>1598</v>
      </c>
      <c r="O179" s="235" t="s">
        <v>76</v>
      </c>
      <c r="P179" s="312" t="s">
        <v>72</v>
      </c>
      <c r="Q179" s="312" t="s">
        <v>71</v>
      </c>
      <c r="R179" s="242">
        <v>5</v>
      </c>
      <c r="S179" s="309">
        <v>8</v>
      </c>
      <c r="T179" s="238">
        <v>6</v>
      </c>
      <c r="U179" s="238">
        <v>6</v>
      </c>
      <c r="V179" s="235" t="s">
        <v>70</v>
      </c>
      <c r="W179" s="238" t="str">
        <f t="shared" si="39"/>
        <v>현대자동차코나가솔린 터보 1.6 모던 2wd a/t20310000</v>
      </c>
      <c r="X179" s="310">
        <f t="shared" si="40"/>
        <v>3953</v>
      </c>
      <c r="Y179" s="238">
        <v>6</v>
      </c>
      <c r="Z179" s="238">
        <v>6</v>
      </c>
      <c r="AA179" s="306" t="s">
        <v>920</v>
      </c>
      <c r="AB179" s="235" t="s">
        <v>1341</v>
      </c>
      <c r="AC179" s="235"/>
      <c r="AD179" s="235">
        <v>3</v>
      </c>
      <c r="AE179" s="235">
        <v>0</v>
      </c>
      <c r="AF179" s="236"/>
      <c r="AG179" s="237"/>
      <c r="AH179" s="236"/>
      <c r="AI179" s="236"/>
      <c r="AJ179" s="237"/>
      <c r="AK179" s="236">
        <v>26</v>
      </c>
      <c r="AL179" s="236"/>
      <c r="AM179" s="236" t="s">
        <v>2432</v>
      </c>
      <c r="AN179" s="348"/>
      <c r="AO179" s="348"/>
      <c r="AP179" s="348"/>
      <c r="AQ179" s="291" t="str">
        <f>IFERROR(VLOOKUP(BG179,#REF!,1,0),"")</f>
        <v/>
      </c>
      <c r="AS179" s="236" t="s">
        <v>2432</v>
      </c>
      <c r="BD179" s="191" t="str">
        <f t="shared" si="36"/>
        <v>코나가솔린 터보 1.6 모던 2wd a/t</v>
      </c>
      <c r="BE179" s="238" t="str">
        <f t="shared" si="38"/>
        <v>0021</v>
      </c>
      <c r="BF179" s="306" t="s">
        <v>920</v>
      </c>
      <c r="BG179" s="191" t="str">
        <f t="shared" si="37"/>
        <v>0021-0178</v>
      </c>
    </row>
    <row r="180" spans="1:59">
      <c r="A180" s="304">
        <v>3954</v>
      </c>
      <c r="B180" s="305">
        <v>3954</v>
      </c>
      <c r="C180" s="238" t="str">
        <f t="shared" si="41"/>
        <v>0005-0021</v>
      </c>
      <c r="D180" s="238" t="str">
        <f t="shared" si="42"/>
        <v>0005-0021-0002</v>
      </c>
      <c r="E180" s="306" t="s">
        <v>919</v>
      </c>
      <c r="F180" s="238" t="str">
        <f>TEXT(VLOOKUP(J180,'1'!$I$43:$J$79,2,0),"0000")</f>
        <v>0005</v>
      </c>
      <c r="G180" s="238" t="str">
        <f t="shared" si="43"/>
        <v>0021</v>
      </c>
      <c r="H180" s="307">
        <f t="shared" si="44"/>
        <v>2</v>
      </c>
      <c r="I180" s="306" t="s">
        <v>919</v>
      </c>
      <c r="J180" s="235" t="s">
        <v>290</v>
      </c>
      <c r="K180" s="235" t="s">
        <v>2022</v>
      </c>
      <c r="L180" s="242" t="s">
        <v>2205</v>
      </c>
      <c r="M180" s="271">
        <v>22440000</v>
      </c>
      <c r="N180" s="242">
        <v>1598</v>
      </c>
      <c r="O180" s="235" t="s">
        <v>76</v>
      </c>
      <c r="P180" s="312" t="s">
        <v>72</v>
      </c>
      <c r="Q180" s="312" t="s">
        <v>71</v>
      </c>
      <c r="R180" s="242">
        <v>5</v>
      </c>
      <c r="S180" s="309">
        <v>8</v>
      </c>
      <c r="T180" s="238">
        <v>6</v>
      </c>
      <c r="U180" s="238">
        <v>6</v>
      </c>
      <c r="V180" s="235" t="s">
        <v>70</v>
      </c>
      <c r="W180" s="238" t="str">
        <f t="shared" si="39"/>
        <v>현대자동차코나가솔린 터보 1.6 스마트 2wd a/t22440000</v>
      </c>
      <c r="X180" s="310">
        <f t="shared" si="40"/>
        <v>3954</v>
      </c>
      <c r="Y180" s="238">
        <v>6</v>
      </c>
      <c r="Z180" s="238">
        <v>6</v>
      </c>
      <c r="AA180" s="306" t="s">
        <v>919</v>
      </c>
      <c r="AB180" s="235" t="s">
        <v>1341</v>
      </c>
      <c r="AC180" s="235"/>
      <c r="AD180" s="235">
        <v>3</v>
      </c>
      <c r="AE180" s="235">
        <v>0</v>
      </c>
      <c r="AF180" s="236"/>
      <c r="AG180" s="237"/>
      <c r="AH180" s="236"/>
      <c r="AI180" s="236"/>
      <c r="AJ180" s="237"/>
      <c r="AK180" s="236">
        <v>26</v>
      </c>
      <c r="AL180" s="236"/>
      <c r="AM180" s="236" t="s">
        <v>2432</v>
      </c>
      <c r="AN180" s="348"/>
      <c r="AO180" s="348"/>
      <c r="AP180" s="348"/>
      <c r="AQ180" s="291" t="str">
        <f>IFERROR(VLOOKUP(BG180,#REF!,1,0),"")</f>
        <v/>
      </c>
      <c r="AS180" s="236" t="s">
        <v>2432</v>
      </c>
      <c r="BD180" s="191" t="str">
        <f t="shared" si="36"/>
        <v>코나가솔린 터보 1.6 스마트 2wd a/t</v>
      </c>
      <c r="BE180" s="238" t="str">
        <f t="shared" si="38"/>
        <v>0021</v>
      </c>
      <c r="BF180" s="306" t="s">
        <v>919</v>
      </c>
      <c r="BG180" s="191" t="str">
        <f t="shared" si="37"/>
        <v>0021-0179</v>
      </c>
    </row>
    <row r="181" spans="1:59">
      <c r="A181" s="304">
        <v>3955</v>
      </c>
      <c r="B181" s="305">
        <v>3955</v>
      </c>
      <c r="C181" s="238" t="str">
        <f t="shared" si="41"/>
        <v>0005-0021</v>
      </c>
      <c r="D181" s="238" t="str">
        <f t="shared" si="42"/>
        <v>0005-0021-0003</v>
      </c>
      <c r="E181" s="306" t="s">
        <v>918</v>
      </c>
      <c r="F181" s="238" t="str">
        <f>TEXT(VLOOKUP(J181,'1'!$I$43:$J$79,2,0),"0000")</f>
        <v>0005</v>
      </c>
      <c r="G181" s="238" t="str">
        <f t="shared" si="43"/>
        <v>0021</v>
      </c>
      <c r="H181" s="307">
        <f t="shared" si="44"/>
        <v>3</v>
      </c>
      <c r="I181" s="306" t="s">
        <v>918</v>
      </c>
      <c r="J181" s="235" t="s">
        <v>290</v>
      </c>
      <c r="K181" s="235" t="s">
        <v>2022</v>
      </c>
      <c r="L181" s="242" t="s">
        <v>2206</v>
      </c>
      <c r="M181" s="271">
        <v>27160000</v>
      </c>
      <c r="N181" s="242">
        <v>1598</v>
      </c>
      <c r="O181" s="235" t="s">
        <v>76</v>
      </c>
      <c r="P181" s="312" t="s">
        <v>72</v>
      </c>
      <c r="Q181" s="312" t="s">
        <v>71</v>
      </c>
      <c r="R181" s="242">
        <v>5</v>
      </c>
      <c r="S181" s="309">
        <v>8</v>
      </c>
      <c r="T181" s="238">
        <v>6</v>
      </c>
      <c r="U181" s="238">
        <v>6</v>
      </c>
      <c r="V181" s="235" t="s">
        <v>70</v>
      </c>
      <c r="W181" s="238" t="str">
        <f t="shared" si="39"/>
        <v>현대자동차코나가솔린 터보 1.6 인스퍼레이션 2wd a/t27160000</v>
      </c>
      <c r="X181" s="310">
        <f t="shared" si="40"/>
        <v>3955</v>
      </c>
      <c r="Y181" s="238">
        <v>6</v>
      </c>
      <c r="Z181" s="238">
        <v>6</v>
      </c>
      <c r="AA181" s="306" t="s">
        <v>918</v>
      </c>
      <c r="AB181" s="235" t="s">
        <v>1341</v>
      </c>
      <c r="AC181" s="235"/>
      <c r="AD181" s="235">
        <v>3</v>
      </c>
      <c r="AE181" s="235">
        <v>0</v>
      </c>
      <c r="AF181" s="236"/>
      <c r="AG181" s="237"/>
      <c r="AH181" s="236"/>
      <c r="AI181" s="236"/>
      <c r="AJ181" s="237"/>
      <c r="AK181" s="236">
        <v>26</v>
      </c>
      <c r="AL181" s="236"/>
      <c r="AM181" s="236" t="s">
        <v>2432</v>
      </c>
      <c r="AN181" s="348"/>
      <c r="AO181" s="348"/>
      <c r="AP181" s="348"/>
      <c r="AQ181" s="291" t="str">
        <f>IFERROR(VLOOKUP(BG181,#REF!,1,0),"")</f>
        <v/>
      </c>
      <c r="AS181" s="236" t="s">
        <v>2432</v>
      </c>
      <c r="BD181" s="191" t="str">
        <f t="shared" si="36"/>
        <v>코나가솔린 터보 1.6 인스퍼레이션 2wd a/t</v>
      </c>
      <c r="BE181" s="238" t="str">
        <f t="shared" si="38"/>
        <v>0021</v>
      </c>
      <c r="BF181" s="306" t="s">
        <v>918</v>
      </c>
      <c r="BG181" s="191" t="str">
        <f t="shared" si="37"/>
        <v>0021-0180</v>
      </c>
    </row>
    <row r="182" spans="1:59">
      <c r="A182" s="304">
        <v>3956</v>
      </c>
      <c r="B182" s="305">
        <v>3956</v>
      </c>
      <c r="C182" s="238" t="str">
        <f t="shared" si="41"/>
        <v>0005-0021</v>
      </c>
      <c r="D182" s="238" t="str">
        <f t="shared" si="42"/>
        <v>0005-0021-0004</v>
      </c>
      <c r="E182" s="306" t="s">
        <v>917</v>
      </c>
      <c r="F182" s="238" t="str">
        <f>TEXT(VLOOKUP(J182,'1'!$I$43:$J$79,2,0),"0000")</f>
        <v>0005</v>
      </c>
      <c r="G182" s="238" t="str">
        <f t="shared" si="43"/>
        <v>0021</v>
      </c>
      <c r="H182" s="307">
        <f t="shared" si="44"/>
        <v>4</v>
      </c>
      <c r="I182" s="306" t="s">
        <v>917</v>
      </c>
      <c r="J182" s="235" t="s">
        <v>290</v>
      </c>
      <c r="K182" s="235" t="s">
        <v>2022</v>
      </c>
      <c r="L182" s="242" t="s">
        <v>2207</v>
      </c>
      <c r="M182" s="271">
        <v>22130000</v>
      </c>
      <c r="N182" s="242">
        <v>1598</v>
      </c>
      <c r="O182" s="235" t="s">
        <v>76</v>
      </c>
      <c r="P182" s="312" t="s">
        <v>72</v>
      </c>
      <c r="Q182" s="312" t="s">
        <v>71</v>
      </c>
      <c r="R182" s="242">
        <v>5</v>
      </c>
      <c r="S182" s="309">
        <v>8</v>
      </c>
      <c r="T182" s="238">
        <v>6</v>
      </c>
      <c r="U182" s="238">
        <v>6</v>
      </c>
      <c r="V182" s="235" t="s">
        <v>70</v>
      </c>
      <c r="W182" s="238" t="str">
        <f t="shared" si="39"/>
        <v>현대자동차코나가솔린 터보 1.6 스마트 4wd A/T22130000</v>
      </c>
      <c r="X182" s="310">
        <f t="shared" si="40"/>
        <v>3956</v>
      </c>
      <c r="Y182" s="238">
        <v>6</v>
      </c>
      <c r="Z182" s="238">
        <v>6</v>
      </c>
      <c r="AA182" s="306" t="s">
        <v>917</v>
      </c>
      <c r="AB182" s="235" t="s">
        <v>1341</v>
      </c>
      <c r="AC182" s="235"/>
      <c r="AD182" s="235">
        <v>3</v>
      </c>
      <c r="AE182" s="235">
        <v>0</v>
      </c>
      <c r="AF182" s="236"/>
      <c r="AG182" s="237"/>
      <c r="AH182" s="236"/>
      <c r="AI182" s="236"/>
      <c r="AJ182" s="237"/>
      <c r="AK182" s="236">
        <v>26</v>
      </c>
      <c r="AL182" s="236"/>
      <c r="AM182" s="236" t="s">
        <v>2432</v>
      </c>
      <c r="AN182" s="348"/>
      <c r="AO182" s="348"/>
      <c r="AP182" s="348"/>
      <c r="AQ182" s="291" t="str">
        <f>IFERROR(VLOOKUP(BG182,#REF!,1,0),"")</f>
        <v/>
      </c>
      <c r="AS182" s="236" t="s">
        <v>2432</v>
      </c>
      <c r="BD182" s="191" t="str">
        <f t="shared" si="36"/>
        <v>코나가솔린 터보 1.6 스마트 4wd A/T</v>
      </c>
      <c r="BE182" s="238" t="str">
        <f t="shared" si="38"/>
        <v>0021</v>
      </c>
      <c r="BF182" s="306" t="s">
        <v>917</v>
      </c>
      <c r="BG182" s="191" t="str">
        <f t="shared" si="37"/>
        <v>0021-0181</v>
      </c>
    </row>
    <row r="183" spans="1:59">
      <c r="A183" s="304">
        <v>3957</v>
      </c>
      <c r="B183" s="305">
        <v>3957</v>
      </c>
      <c r="C183" s="238" t="str">
        <f t="shared" si="41"/>
        <v>0005-0021</v>
      </c>
      <c r="D183" s="238" t="str">
        <f t="shared" si="42"/>
        <v>0005-0021-0005</v>
      </c>
      <c r="E183" s="306" t="s">
        <v>916</v>
      </c>
      <c r="F183" s="238" t="str">
        <f>TEXT(VLOOKUP(J183,'1'!$I$43:$J$79,2,0),"0000")</f>
        <v>0005</v>
      </c>
      <c r="G183" s="238" t="str">
        <f t="shared" si="43"/>
        <v>0021</v>
      </c>
      <c r="H183" s="307">
        <f t="shared" si="44"/>
        <v>5</v>
      </c>
      <c r="I183" s="306" t="s">
        <v>916</v>
      </c>
      <c r="J183" s="235" t="s">
        <v>290</v>
      </c>
      <c r="K183" s="235" t="s">
        <v>2022</v>
      </c>
      <c r="L183" s="242" t="s">
        <v>2208</v>
      </c>
      <c r="M183" s="271">
        <v>24260000</v>
      </c>
      <c r="N183" s="242">
        <v>1598</v>
      </c>
      <c r="O183" s="235" t="s">
        <v>76</v>
      </c>
      <c r="P183" s="312" t="s">
        <v>72</v>
      </c>
      <c r="Q183" s="312" t="s">
        <v>71</v>
      </c>
      <c r="R183" s="242">
        <v>5</v>
      </c>
      <c r="S183" s="309">
        <v>8</v>
      </c>
      <c r="T183" s="238">
        <v>6</v>
      </c>
      <c r="U183" s="238">
        <v>6</v>
      </c>
      <c r="V183" s="235" t="s">
        <v>70</v>
      </c>
      <c r="W183" s="238" t="str">
        <f t="shared" si="39"/>
        <v>현대자동차코나가솔린 터보 1.6 모던 4WD A/T24260000</v>
      </c>
      <c r="X183" s="310">
        <f t="shared" si="40"/>
        <v>3957</v>
      </c>
      <c r="Y183" s="238">
        <v>6</v>
      </c>
      <c r="Z183" s="238">
        <v>6</v>
      </c>
      <c r="AA183" s="306" t="s">
        <v>916</v>
      </c>
      <c r="AB183" s="235" t="s">
        <v>1341</v>
      </c>
      <c r="AC183" s="235"/>
      <c r="AD183" s="235">
        <v>3</v>
      </c>
      <c r="AE183" s="235">
        <v>0</v>
      </c>
      <c r="AF183" s="236"/>
      <c r="AG183" s="237"/>
      <c r="AH183" s="236"/>
      <c r="AI183" s="236"/>
      <c r="AJ183" s="237"/>
      <c r="AK183" s="236">
        <v>26</v>
      </c>
      <c r="AL183" s="236"/>
      <c r="AM183" s="236" t="s">
        <v>2432</v>
      </c>
      <c r="AN183" s="348"/>
      <c r="AO183" s="348"/>
      <c r="AP183" s="348"/>
      <c r="AQ183" s="291" t="str">
        <f>IFERROR(VLOOKUP(BG183,#REF!,1,0),"")</f>
        <v/>
      </c>
      <c r="AS183" s="236" t="s">
        <v>2432</v>
      </c>
      <c r="BD183" s="191" t="str">
        <f t="shared" si="36"/>
        <v>코나가솔린 터보 1.6 모던 4WD A/T</v>
      </c>
      <c r="BE183" s="238" t="str">
        <f t="shared" si="38"/>
        <v>0021</v>
      </c>
      <c r="BF183" s="306" t="s">
        <v>916</v>
      </c>
      <c r="BG183" s="191" t="str">
        <f t="shared" si="37"/>
        <v>0021-0182</v>
      </c>
    </row>
    <row r="184" spans="1:59">
      <c r="A184" s="304">
        <v>3958</v>
      </c>
      <c r="B184" s="305">
        <v>3958</v>
      </c>
      <c r="C184" s="238" t="str">
        <f t="shared" si="41"/>
        <v>0005-0021</v>
      </c>
      <c r="D184" s="238" t="str">
        <f t="shared" si="42"/>
        <v>0005-0021-0006</v>
      </c>
      <c r="E184" s="306" t="s">
        <v>915</v>
      </c>
      <c r="F184" s="238" t="str">
        <f>TEXT(VLOOKUP(J184,'1'!$I$43:$J$79,2,0),"0000")</f>
        <v>0005</v>
      </c>
      <c r="G184" s="238" t="str">
        <f t="shared" si="43"/>
        <v>0021</v>
      </c>
      <c r="H184" s="307">
        <f t="shared" si="44"/>
        <v>6</v>
      </c>
      <c r="I184" s="306" t="s">
        <v>915</v>
      </c>
      <c r="J184" s="235" t="s">
        <v>290</v>
      </c>
      <c r="K184" s="235" t="s">
        <v>2022</v>
      </c>
      <c r="L184" s="242" t="s">
        <v>2209</v>
      </c>
      <c r="M184" s="271">
        <v>28980000</v>
      </c>
      <c r="N184" s="242">
        <v>1598</v>
      </c>
      <c r="O184" s="235" t="s">
        <v>76</v>
      </c>
      <c r="P184" s="312" t="s">
        <v>72</v>
      </c>
      <c r="Q184" s="312" t="s">
        <v>71</v>
      </c>
      <c r="R184" s="242">
        <v>5</v>
      </c>
      <c r="S184" s="309">
        <v>8</v>
      </c>
      <c r="T184" s="238">
        <v>6</v>
      </c>
      <c r="U184" s="238">
        <v>6</v>
      </c>
      <c r="V184" s="235" t="s">
        <v>70</v>
      </c>
      <c r="W184" s="238" t="str">
        <f t="shared" si="39"/>
        <v>현대자동차코나가솔린 터보 1.6 인스퍼레이션 4wd a/t28980000</v>
      </c>
      <c r="X184" s="310">
        <f t="shared" si="40"/>
        <v>3958</v>
      </c>
      <c r="Y184" s="238">
        <v>6</v>
      </c>
      <c r="Z184" s="238">
        <v>6</v>
      </c>
      <c r="AA184" s="306" t="s">
        <v>915</v>
      </c>
      <c r="AB184" s="235" t="s">
        <v>1341</v>
      </c>
      <c r="AC184" s="235"/>
      <c r="AD184" s="235">
        <v>3</v>
      </c>
      <c r="AE184" s="235">
        <v>0</v>
      </c>
      <c r="AF184" s="236"/>
      <c r="AG184" s="237"/>
      <c r="AH184" s="236"/>
      <c r="AI184" s="236"/>
      <c r="AJ184" s="237"/>
      <c r="AK184" s="236">
        <v>26</v>
      </c>
      <c r="AL184" s="236"/>
      <c r="AM184" s="236" t="s">
        <v>2432</v>
      </c>
      <c r="AN184" s="348"/>
      <c r="AO184" s="348"/>
      <c r="AP184" s="348"/>
      <c r="AQ184" s="291" t="str">
        <f>IFERROR(VLOOKUP(BG184,#REF!,1,0),"")</f>
        <v/>
      </c>
      <c r="AS184" s="236" t="s">
        <v>2432</v>
      </c>
      <c r="BD184" s="191" t="str">
        <f t="shared" si="36"/>
        <v>코나가솔린 터보 1.6 인스퍼레이션 4wd a/t</v>
      </c>
      <c r="BE184" s="238" t="str">
        <f t="shared" si="38"/>
        <v>0021</v>
      </c>
      <c r="BF184" s="306" t="s">
        <v>915</v>
      </c>
      <c r="BG184" s="191" t="str">
        <f t="shared" si="37"/>
        <v>0021-0183</v>
      </c>
    </row>
    <row r="185" spans="1:59">
      <c r="A185" s="304">
        <v>3959</v>
      </c>
      <c r="B185" s="305">
        <v>3959</v>
      </c>
      <c r="C185" s="238" t="str">
        <f t="shared" si="41"/>
        <v>0005-0021</v>
      </c>
      <c r="D185" s="238" t="str">
        <f t="shared" si="42"/>
        <v>0005-0021-0007</v>
      </c>
      <c r="E185" s="306" t="s">
        <v>914</v>
      </c>
      <c r="F185" s="238" t="str">
        <f>TEXT(VLOOKUP(J185,'1'!$I$43:$J$79,2,0),"0000")</f>
        <v>0005</v>
      </c>
      <c r="G185" s="238" t="str">
        <f t="shared" si="43"/>
        <v>0021</v>
      </c>
      <c r="H185" s="307">
        <f t="shared" si="44"/>
        <v>7</v>
      </c>
      <c r="I185" s="306" t="s">
        <v>914</v>
      </c>
      <c r="J185" s="235" t="s">
        <v>290</v>
      </c>
      <c r="K185" s="235" t="s">
        <v>2022</v>
      </c>
      <c r="L185" s="242" t="s">
        <v>2210</v>
      </c>
      <c r="M185" s="271">
        <v>24600000</v>
      </c>
      <c r="N185" s="242">
        <v>1598</v>
      </c>
      <c r="O185" s="235" t="s">
        <v>76</v>
      </c>
      <c r="P185" s="312" t="s">
        <v>72</v>
      </c>
      <c r="Q185" s="312" t="s">
        <v>71</v>
      </c>
      <c r="R185" s="242">
        <v>5</v>
      </c>
      <c r="S185" s="309">
        <v>8</v>
      </c>
      <c r="T185" s="238">
        <v>6</v>
      </c>
      <c r="U185" s="238">
        <v>6</v>
      </c>
      <c r="V185" s="235" t="s">
        <v>70</v>
      </c>
      <c r="W185" s="238" t="str">
        <f t="shared" si="39"/>
        <v>현대자동차코나가솔린 터보 1.6 N모던 2WD A/T24600000</v>
      </c>
      <c r="X185" s="310">
        <f t="shared" si="40"/>
        <v>3959</v>
      </c>
      <c r="Y185" s="238">
        <v>6</v>
      </c>
      <c r="Z185" s="238">
        <v>6</v>
      </c>
      <c r="AA185" s="306" t="s">
        <v>914</v>
      </c>
      <c r="AB185" s="235" t="s">
        <v>1341</v>
      </c>
      <c r="AC185" s="235"/>
      <c r="AD185" s="235">
        <v>3</v>
      </c>
      <c r="AE185" s="235">
        <v>0</v>
      </c>
      <c r="AF185" s="236"/>
      <c r="AG185" s="237"/>
      <c r="AH185" s="236"/>
      <c r="AI185" s="236"/>
      <c r="AJ185" s="237"/>
      <c r="AK185" s="236">
        <v>26</v>
      </c>
      <c r="AL185" s="236"/>
      <c r="AM185" s="236" t="s">
        <v>2432</v>
      </c>
      <c r="AN185" s="348"/>
      <c r="AO185" s="348"/>
      <c r="AP185" s="348"/>
      <c r="AQ185" s="291" t="str">
        <f>IFERROR(VLOOKUP(BG185,#REF!,1,0),"")</f>
        <v/>
      </c>
      <c r="AS185" s="236" t="s">
        <v>2432</v>
      </c>
      <c r="BD185" s="191" t="str">
        <f t="shared" si="36"/>
        <v>코나가솔린 터보 1.6 N모던 2WD A/T</v>
      </c>
      <c r="BE185" s="238" t="str">
        <f t="shared" si="38"/>
        <v>0021</v>
      </c>
      <c r="BF185" s="306" t="s">
        <v>914</v>
      </c>
      <c r="BG185" s="191" t="str">
        <f t="shared" si="37"/>
        <v>0021-0184</v>
      </c>
    </row>
    <row r="186" spans="1:59">
      <c r="A186" s="304">
        <v>3960</v>
      </c>
      <c r="B186" s="305">
        <v>3960</v>
      </c>
      <c r="C186" s="238" t="str">
        <f t="shared" si="41"/>
        <v>0005-0021</v>
      </c>
      <c r="D186" s="238" t="str">
        <f t="shared" si="42"/>
        <v>0005-0021-0008</v>
      </c>
      <c r="E186" s="306" t="s">
        <v>913</v>
      </c>
      <c r="F186" s="238" t="str">
        <f>TEXT(VLOOKUP(J186,'1'!$I$43:$J$79,2,0),"0000")</f>
        <v>0005</v>
      </c>
      <c r="G186" s="238" t="str">
        <f t="shared" si="43"/>
        <v>0021</v>
      </c>
      <c r="H186" s="307">
        <f t="shared" si="44"/>
        <v>8</v>
      </c>
      <c r="I186" s="306" t="s">
        <v>913</v>
      </c>
      <c r="J186" s="235" t="s">
        <v>290</v>
      </c>
      <c r="K186" s="235" t="s">
        <v>2022</v>
      </c>
      <c r="L186" s="242" t="s">
        <v>2211</v>
      </c>
      <c r="M186" s="271">
        <v>28150000</v>
      </c>
      <c r="N186" s="242">
        <v>1598</v>
      </c>
      <c r="O186" s="235" t="s">
        <v>76</v>
      </c>
      <c r="P186" s="312" t="s">
        <v>72</v>
      </c>
      <c r="Q186" s="312" t="s">
        <v>71</v>
      </c>
      <c r="R186" s="242">
        <v>5</v>
      </c>
      <c r="S186" s="309">
        <v>8</v>
      </c>
      <c r="T186" s="238">
        <v>6</v>
      </c>
      <c r="U186" s="238">
        <v>6</v>
      </c>
      <c r="V186" s="235" t="s">
        <v>70</v>
      </c>
      <c r="W186" s="238" t="str">
        <f t="shared" si="39"/>
        <v>현대자동차코나가솔린 터보 1.6N 인스퍼레이션 2wD a/t28150000</v>
      </c>
      <c r="X186" s="310">
        <f t="shared" si="40"/>
        <v>3960</v>
      </c>
      <c r="Y186" s="238">
        <v>6</v>
      </c>
      <c r="Z186" s="238">
        <v>6</v>
      </c>
      <c r="AA186" s="306" t="s">
        <v>913</v>
      </c>
      <c r="AB186" s="235" t="s">
        <v>1341</v>
      </c>
      <c r="AC186" s="235"/>
      <c r="AD186" s="235">
        <v>3</v>
      </c>
      <c r="AE186" s="235">
        <v>0</v>
      </c>
      <c r="AF186" s="236"/>
      <c r="AG186" s="237"/>
      <c r="AH186" s="236"/>
      <c r="AI186" s="236"/>
      <c r="AJ186" s="237"/>
      <c r="AK186" s="236">
        <v>26</v>
      </c>
      <c r="AL186" s="236"/>
      <c r="AM186" s="236" t="s">
        <v>2432</v>
      </c>
      <c r="AN186" s="348"/>
      <c r="AO186" s="348"/>
      <c r="AP186" s="348"/>
      <c r="AQ186" s="291" t="str">
        <f>IFERROR(VLOOKUP(BG186,#REF!,1,0),"")</f>
        <v/>
      </c>
      <c r="AS186" s="236" t="s">
        <v>2432</v>
      </c>
      <c r="BD186" s="191" t="str">
        <f t="shared" si="36"/>
        <v>코나가솔린 터보 1.6N 인스퍼레이션 2wD a/t</v>
      </c>
      <c r="BE186" s="238" t="str">
        <f t="shared" si="38"/>
        <v>0021</v>
      </c>
      <c r="BF186" s="306" t="s">
        <v>913</v>
      </c>
      <c r="BG186" s="191" t="str">
        <f t="shared" si="37"/>
        <v>0021-0185</v>
      </c>
    </row>
    <row r="187" spans="1:59">
      <c r="A187" s="304">
        <v>3961</v>
      </c>
      <c r="B187" s="305">
        <v>3961</v>
      </c>
      <c r="C187" s="238" t="str">
        <f t="shared" si="41"/>
        <v>0005-0021</v>
      </c>
      <c r="D187" s="238" t="str">
        <f t="shared" si="42"/>
        <v>0005-0021-0009</v>
      </c>
      <c r="E187" s="306" t="s">
        <v>912</v>
      </c>
      <c r="F187" s="238" t="str">
        <f>TEXT(VLOOKUP(J187,'1'!$I$43:$J$79,2,0),"0000")</f>
        <v>0005</v>
      </c>
      <c r="G187" s="238" t="str">
        <f t="shared" si="43"/>
        <v>0021</v>
      </c>
      <c r="H187" s="307">
        <f t="shared" si="44"/>
        <v>9</v>
      </c>
      <c r="I187" s="306" t="s">
        <v>912</v>
      </c>
      <c r="J187" s="235" t="s">
        <v>290</v>
      </c>
      <c r="K187" s="235" t="s">
        <v>2022</v>
      </c>
      <c r="L187" s="242" t="s">
        <v>2212</v>
      </c>
      <c r="M187" s="271">
        <v>26420000</v>
      </c>
      <c r="N187" s="242">
        <v>1598</v>
      </c>
      <c r="O187" s="235" t="s">
        <v>76</v>
      </c>
      <c r="P187" s="312" t="s">
        <v>72</v>
      </c>
      <c r="Q187" s="312" t="s">
        <v>71</v>
      </c>
      <c r="R187" s="242">
        <v>5</v>
      </c>
      <c r="S187" s="309">
        <v>8</v>
      </c>
      <c r="T187" s="238">
        <v>6</v>
      </c>
      <c r="U187" s="238">
        <v>6</v>
      </c>
      <c r="V187" s="235" t="s">
        <v>70</v>
      </c>
      <c r="W187" s="238" t="str">
        <f t="shared" si="39"/>
        <v>현대자동차코나가솔린 터보 1.6 N모던 4WD A/T26420000</v>
      </c>
      <c r="X187" s="310">
        <f t="shared" si="40"/>
        <v>3961</v>
      </c>
      <c r="Y187" s="238">
        <v>6</v>
      </c>
      <c r="Z187" s="238">
        <v>6</v>
      </c>
      <c r="AA187" s="306" t="s">
        <v>912</v>
      </c>
      <c r="AB187" s="235" t="s">
        <v>1341</v>
      </c>
      <c r="AC187" s="235"/>
      <c r="AD187" s="235">
        <v>3</v>
      </c>
      <c r="AE187" s="235">
        <v>0</v>
      </c>
      <c r="AF187" s="236"/>
      <c r="AG187" s="237"/>
      <c r="AH187" s="236"/>
      <c r="AI187" s="236"/>
      <c r="AJ187" s="237"/>
      <c r="AK187" s="236">
        <v>26</v>
      </c>
      <c r="AL187" s="236"/>
      <c r="AM187" s="236" t="s">
        <v>2432</v>
      </c>
      <c r="AN187" s="348"/>
      <c r="AO187" s="348"/>
      <c r="AP187" s="348"/>
      <c r="AQ187" s="291" t="str">
        <f>IFERROR(VLOOKUP(BG187,#REF!,1,0),"")</f>
        <v/>
      </c>
      <c r="AS187" s="236" t="s">
        <v>2432</v>
      </c>
      <c r="BD187" s="191" t="str">
        <f t="shared" si="36"/>
        <v>코나가솔린 터보 1.6 N모던 4WD A/T</v>
      </c>
      <c r="BE187" s="238" t="str">
        <f t="shared" si="38"/>
        <v>0021</v>
      </c>
      <c r="BF187" s="306" t="s">
        <v>912</v>
      </c>
      <c r="BG187" s="191" t="str">
        <f t="shared" si="37"/>
        <v>0021-0186</v>
      </c>
    </row>
    <row r="188" spans="1:59">
      <c r="A188" s="304">
        <v>3962</v>
      </c>
      <c r="B188" s="305">
        <v>3962</v>
      </c>
      <c r="C188" s="238" t="str">
        <f t="shared" si="41"/>
        <v>0005-0021</v>
      </c>
      <c r="D188" s="238" t="str">
        <f t="shared" si="42"/>
        <v>0005-0021-0010</v>
      </c>
      <c r="E188" s="306" t="s">
        <v>911</v>
      </c>
      <c r="F188" s="238" t="str">
        <f>TEXT(VLOOKUP(J188,'1'!$I$43:$J$79,2,0),"0000")</f>
        <v>0005</v>
      </c>
      <c r="G188" s="238" t="str">
        <f t="shared" si="43"/>
        <v>0021</v>
      </c>
      <c r="H188" s="307">
        <f t="shared" si="44"/>
        <v>10</v>
      </c>
      <c r="I188" s="306" t="s">
        <v>911</v>
      </c>
      <c r="J188" s="235" t="s">
        <v>290</v>
      </c>
      <c r="K188" s="235" t="s">
        <v>2022</v>
      </c>
      <c r="L188" s="242" t="s">
        <v>2213</v>
      </c>
      <c r="M188" s="271">
        <v>29970000</v>
      </c>
      <c r="N188" s="242">
        <v>1598</v>
      </c>
      <c r="O188" s="235" t="s">
        <v>76</v>
      </c>
      <c r="P188" s="312" t="s">
        <v>72</v>
      </c>
      <c r="Q188" s="312" t="s">
        <v>71</v>
      </c>
      <c r="R188" s="242">
        <v>5</v>
      </c>
      <c r="S188" s="309">
        <v>8</v>
      </c>
      <c r="T188" s="238">
        <v>6</v>
      </c>
      <c r="U188" s="238">
        <v>6</v>
      </c>
      <c r="V188" s="235" t="s">
        <v>70</v>
      </c>
      <c r="W188" s="238" t="str">
        <f t="shared" si="39"/>
        <v>현대자동차코나가솔린 터보 1.6N 인스퍼레이션 4wd a/t29970000</v>
      </c>
      <c r="X188" s="310">
        <f t="shared" si="40"/>
        <v>3962</v>
      </c>
      <c r="Y188" s="238">
        <v>6</v>
      </c>
      <c r="Z188" s="238">
        <v>6</v>
      </c>
      <c r="AA188" s="306" t="s">
        <v>911</v>
      </c>
      <c r="AB188" s="235" t="s">
        <v>1341</v>
      </c>
      <c r="AC188" s="235"/>
      <c r="AD188" s="235">
        <v>3</v>
      </c>
      <c r="AE188" s="235">
        <v>0</v>
      </c>
      <c r="AF188" s="236"/>
      <c r="AG188" s="237"/>
      <c r="AH188" s="236"/>
      <c r="AI188" s="236"/>
      <c r="AJ188" s="237"/>
      <c r="AK188" s="236">
        <v>26</v>
      </c>
      <c r="AL188" s="236"/>
      <c r="AM188" s="236" t="s">
        <v>2432</v>
      </c>
      <c r="AN188" s="348"/>
      <c r="AO188" s="348"/>
      <c r="AP188" s="348"/>
      <c r="AQ188" s="291" t="str">
        <f>IFERROR(VLOOKUP(BG188,#REF!,1,0),"")</f>
        <v/>
      </c>
      <c r="AS188" s="236" t="s">
        <v>2432</v>
      </c>
      <c r="BD188" s="191" t="str">
        <f t="shared" si="36"/>
        <v>코나가솔린 터보 1.6N 인스퍼레이션 4wd a/t</v>
      </c>
      <c r="BE188" s="238" t="str">
        <f t="shared" si="38"/>
        <v>0021</v>
      </c>
      <c r="BF188" s="306" t="s">
        <v>911</v>
      </c>
      <c r="BG188" s="191" t="str">
        <f t="shared" si="37"/>
        <v>0021-0187</v>
      </c>
    </row>
    <row r="189" spans="1:59">
      <c r="A189" s="304">
        <v>3963</v>
      </c>
      <c r="B189" s="305">
        <v>3963</v>
      </c>
      <c r="C189" s="238" t="str">
        <f t="shared" si="41"/>
        <v>0005-0021</v>
      </c>
      <c r="D189" s="238" t="str">
        <f t="shared" si="42"/>
        <v>0005-0021-0011</v>
      </c>
      <c r="E189" s="306" t="s">
        <v>910</v>
      </c>
      <c r="F189" s="238" t="str">
        <f>TEXT(VLOOKUP(J189,'1'!$I$43:$J$79,2,0),"0000")</f>
        <v>0005</v>
      </c>
      <c r="G189" s="238" t="str">
        <f t="shared" si="43"/>
        <v>0021</v>
      </c>
      <c r="H189" s="307">
        <f t="shared" si="44"/>
        <v>11</v>
      </c>
      <c r="I189" s="306" t="s">
        <v>910</v>
      </c>
      <c r="J189" s="235" t="s">
        <v>290</v>
      </c>
      <c r="K189" s="235" t="s">
        <v>2022</v>
      </c>
      <c r="L189" s="242" t="s">
        <v>2214</v>
      </c>
      <c r="M189" s="271">
        <v>21750000</v>
      </c>
      <c r="N189" s="242">
        <v>1598</v>
      </c>
      <c r="O189" s="235" t="s">
        <v>76</v>
      </c>
      <c r="P189" s="312" t="s">
        <v>72</v>
      </c>
      <c r="Q189" s="312" t="s">
        <v>71</v>
      </c>
      <c r="R189" s="242">
        <v>5</v>
      </c>
      <c r="S189" s="309">
        <v>8</v>
      </c>
      <c r="T189" s="238">
        <v>6</v>
      </c>
      <c r="U189" s="238">
        <v>6</v>
      </c>
      <c r="V189" s="235" t="s">
        <v>70</v>
      </c>
      <c r="W189" s="238" t="str">
        <f t="shared" si="39"/>
        <v>현대자동차코나가솔린 터보 2.0 모던 2wd a/t21750000</v>
      </c>
      <c r="X189" s="310">
        <f t="shared" si="40"/>
        <v>3963</v>
      </c>
      <c r="Y189" s="238">
        <v>6</v>
      </c>
      <c r="Z189" s="238">
        <v>6</v>
      </c>
      <c r="AA189" s="306" t="s">
        <v>910</v>
      </c>
      <c r="AB189" s="235" t="s">
        <v>1341</v>
      </c>
      <c r="AC189" s="235"/>
      <c r="AD189" s="235">
        <v>3</v>
      </c>
      <c r="AE189" s="235">
        <v>0</v>
      </c>
      <c r="AF189" s="236"/>
      <c r="AG189" s="237"/>
      <c r="AH189" s="236"/>
      <c r="AI189" s="236"/>
      <c r="AJ189" s="237"/>
      <c r="AK189" s="236">
        <v>26</v>
      </c>
      <c r="AL189" s="236"/>
      <c r="AM189" s="236" t="s">
        <v>2432</v>
      </c>
      <c r="AN189" s="348"/>
      <c r="AO189" s="348"/>
      <c r="AP189" s="348"/>
      <c r="AQ189" s="291" t="str">
        <f>IFERROR(VLOOKUP(BG189,#REF!,1,0),"")</f>
        <v/>
      </c>
      <c r="AS189" s="236" t="s">
        <v>2432</v>
      </c>
      <c r="BD189" s="191" t="str">
        <f t="shared" si="36"/>
        <v>코나가솔린 터보 2.0 모던 2wd a/t</v>
      </c>
      <c r="BE189" s="238" t="str">
        <f t="shared" si="38"/>
        <v>0021</v>
      </c>
      <c r="BF189" s="306" t="s">
        <v>910</v>
      </c>
      <c r="BG189" s="191" t="str">
        <f t="shared" si="37"/>
        <v>0021-0188</v>
      </c>
    </row>
    <row r="190" spans="1:59">
      <c r="A190" s="304">
        <v>3964</v>
      </c>
      <c r="B190" s="305">
        <v>3964</v>
      </c>
      <c r="C190" s="238" t="str">
        <f t="shared" si="41"/>
        <v>0005-0021</v>
      </c>
      <c r="D190" s="238" t="str">
        <f t="shared" si="42"/>
        <v>0005-0021-0012</v>
      </c>
      <c r="E190" s="306" t="s">
        <v>909</v>
      </c>
      <c r="F190" s="238" t="str">
        <f>TEXT(VLOOKUP(J190,'1'!$I$43:$J$79,2,0),"0000")</f>
        <v>0005</v>
      </c>
      <c r="G190" s="238" t="str">
        <f t="shared" si="43"/>
        <v>0021</v>
      </c>
      <c r="H190" s="307">
        <f t="shared" si="44"/>
        <v>12</v>
      </c>
      <c r="I190" s="306" t="s">
        <v>909</v>
      </c>
      <c r="J190" s="235" t="s">
        <v>290</v>
      </c>
      <c r="K190" s="235" t="s">
        <v>2022</v>
      </c>
      <c r="L190" s="242" t="s">
        <v>2215</v>
      </c>
      <c r="M190" s="271">
        <v>19620000</v>
      </c>
      <c r="N190" s="242">
        <v>1598</v>
      </c>
      <c r="O190" s="235" t="s">
        <v>76</v>
      </c>
      <c r="P190" s="312" t="s">
        <v>72</v>
      </c>
      <c r="Q190" s="312" t="s">
        <v>71</v>
      </c>
      <c r="R190" s="242">
        <v>5</v>
      </c>
      <c r="S190" s="309">
        <v>8</v>
      </c>
      <c r="T190" s="238">
        <v>6</v>
      </c>
      <c r="U190" s="238">
        <v>6</v>
      </c>
      <c r="V190" s="235" t="s">
        <v>70</v>
      </c>
      <c r="W190" s="238" t="str">
        <f t="shared" si="39"/>
        <v>현대자동차코나가솔린 터보 2.0 스마트 2wd a/t19620000</v>
      </c>
      <c r="X190" s="310">
        <f t="shared" si="40"/>
        <v>3964</v>
      </c>
      <c r="Y190" s="238">
        <v>6</v>
      </c>
      <c r="Z190" s="238">
        <v>6</v>
      </c>
      <c r="AA190" s="306" t="s">
        <v>909</v>
      </c>
      <c r="AB190" s="235" t="s">
        <v>1341</v>
      </c>
      <c r="AC190" s="235"/>
      <c r="AD190" s="235">
        <v>3</v>
      </c>
      <c r="AE190" s="235">
        <v>0</v>
      </c>
      <c r="AF190" s="236"/>
      <c r="AG190" s="237"/>
      <c r="AH190" s="236"/>
      <c r="AI190" s="236"/>
      <c r="AJ190" s="237"/>
      <c r="AK190" s="236">
        <v>26</v>
      </c>
      <c r="AL190" s="236"/>
      <c r="AM190" s="236" t="s">
        <v>2432</v>
      </c>
      <c r="AN190" s="348"/>
      <c r="AO190" s="348"/>
      <c r="AP190" s="348"/>
      <c r="AQ190" s="291" t="str">
        <f>IFERROR(VLOOKUP(BG190,#REF!,1,0),"")</f>
        <v/>
      </c>
      <c r="AS190" s="236" t="s">
        <v>2432</v>
      </c>
      <c r="BD190" s="191" t="str">
        <f t="shared" si="36"/>
        <v>코나가솔린 터보 2.0 스마트 2wd a/t</v>
      </c>
      <c r="BE190" s="238" t="str">
        <f t="shared" si="38"/>
        <v>0021</v>
      </c>
      <c r="BF190" s="306" t="s">
        <v>909</v>
      </c>
      <c r="BG190" s="191" t="str">
        <f t="shared" si="37"/>
        <v>0021-0189</v>
      </c>
    </row>
    <row r="191" spans="1:59">
      <c r="A191" s="304">
        <v>3965</v>
      </c>
      <c r="B191" s="305">
        <v>3965</v>
      </c>
      <c r="C191" s="238" t="str">
        <f t="shared" si="41"/>
        <v>0005-0021</v>
      </c>
      <c r="D191" s="238" t="str">
        <f t="shared" si="42"/>
        <v>0005-0021-0013</v>
      </c>
      <c r="E191" s="306" t="s">
        <v>908</v>
      </c>
      <c r="F191" s="238" t="str">
        <f>TEXT(VLOOKUP(J191,'1'!$I$43:$J$79,2,0),"0000")</f>
        <v>0005</v>
      </c>
      <c r="G191" s="238" t="str">
        <f t="shared" si="43"/>
        <v>0021</v>
      </c>
      <c r="H191" s="307">
        <f t="shared" si="44"/>
        <v>13</v>
      </c>
      <c r="I191" s="306" t="s">
        <v>908</v>
      </c>
      <c r="J191" s="235" t="s">
        <v>290</v>
      </c>
      <c r="K191" s="235" t="s">
        <v>2022</v>
      </c>
      <c r="L191" s="242" t="s">
        <v>2216</v>
      </c>
      <c r="M191" s="271">
        <v>26480000</v>
      </c>
      <c r="N191" s="242">
        <v>1598</v>
      </c>
      <c r="O191" s="235" t="s">
        <v>76</v>
      </c>
      <c r="P191" s="312" t="s">
        <v>72</v>
      </c>
      <c r="Q191" s="312" t="s">
        <v>71</v>
      </c>
      <c r="R191" s="242">
        <v>5</v>
      </c>
      <c r="S191" s="309">
        <v>8</v>
      </c>
      <c r="T191" s="238">
        <v>6</v>
      </c>
      <c r="U191" s="238">
        <v>6</v>
      </c>
      <c r="V191" s="235" t="s">
        <v>70</v>
      </c>
      <c r="W191" s="238" t="str">
        <f t="shared" si="39"/>
        <v>현대자동차코나가솔린 터보 2.0 인스퍼레이션 2wd a/t26480000</v>
      </c>
      <c r="X191" s="310">
        <f t="shared" si="40"/>
        <v>3965</v>
      </c>
      <c r="Y191" s="238">
        <v>6</v>
      </c>
      <c r="Z191" s="238">
        <v>6</v>
      </c>
      <c r="AA191" s="306" t="s">
        <v>908</v>
      </c>
      <c r="AB191" s="235" t="s">
        <v>1341</v>
      </c>
      <c r="AC191" s="235"/>
      <c r="AD191" s="235">
        <v>3</v>
      </c>
      <c r="AE191" s="235">
        <v>0</v>
      </c>
      <c r="AF191" s="236"/>
      <c r="AG191" s="237"/>
      <c r="AH191" s="236"/>
      <c r="AI191" s="236"/>
      <c r="AJ191" s="237"/>
      <c r="AK191" s="236">
        <v>26</v>
      </c>
      <c r="AL191" s="236"/>
      <c r="AM191" s="236" t="s">
        <v>2432</v>
      </c>
      <c r="AN191" s="348"/>
      <c r="AO191" s="348"/>
      <c r="AP191" s="348"/>
      <c r="AQ191" s="291" t="str">
        <f>IFERROR(VLOOKUP(BG191,#REF!,1,0),"")</f>
        <v/>
      </c>
      <c r="AS191" s="236" t="s">
        <v>2432</v>
      </c>
      <c r="BD191" s="191" t="str">
        <f t="shared" si="36"/>
        <v>코나가솔린 터보 2.0 인스퍼레이션 2wd a/t</v>
      </c>
      <c r="BE191" s="238" t="str">
        <f t="shared" si="38"/>
        <v>0021</v>
      </c>
      <c r="BF191" s="306" t="s">
        <v>908</v>
      </c>
      <c r="BG191" s="191" t="str">
        <f t="shared" si="37"/>
        <v>0021-0190</v>
      </c>
    </row>
    <row r="192" spans="1:59">
      <c r="A192" s="304">
        <v>3966</v>
      </c>
      <c r="B192" s="305">
        <v>3966</v>
      </c>
      <c r="C192" s="238" t="str">
        <f t="shared" si="41"/>
        <v>0005-0021</v>
      </c>
      <c r="D192" s="238" t="str">
        <f t="shared" si="42"/>
        <v>0005-0021-0014</v>
      </c>
      <c r="E192" s="306" t="s">
        <v>907</v>
      </c>
      <c r="F192" s="238" t="str">
        <f>TEXT(VLOOKUP(J192,'1'!$I$43:$J$79,2,0),"0000")</f>
        <v>0005</v>
      </c>
      <c r="G192" s="238" t="str">
        <f t="shared" si="43"/>
        <v>0021</v>
      </c>
      <c r="H192" s="307">
        <f t="shared" si="44"/>
        <v>14</v>
      </c>
      <c r="I192" s="306" t="s">
        <v>907</v>
      </c>
      <c r="J192" s="235" t="s">
        <v>290</v>
      </c>
      <c r="K192" s="235" t="s">
        <v>2022</v>
      </c>
      <c r="L192" s="242" t="s">
        <v>2217</v>
      </c>
      <c r="M192" s="271">
        <v>21440000</v>
      </c>
      <c r="N192" s="242">
        <v>1598</v>
      </c>
      <c r="O192" s="235" t="s">
        <v>76</v>
      </c>
      <c r="P192" s="312" t="s">
        <v>72</v>
      </c>
      <c r="Q192" s="312" t="s">
        <v>71</v>
      </c>
      <c r="R192" s="242">
        <v>5</v>
      </c>
      <c r="S192" s="309">
        <v>8</v>
      </c>
      <c r="T192" s="238">
        <v>6</v>
      </c>
      <c r="U192" s="238">
        <v>6</v>
      </c>
      <c r="V192" s="235" t="s">
        <v>70</v>
      </c>
      <c r="W192" s="238" t="str">
        <f t="shared" si="39"/>
        <v>현대자동차코나가솔린 터보 2.0 스마트 4wd A/T21440000</v>
      </c>
      <c r="X192" s="310">
        <f t="shared" si="40"/>
        <v>3966</v>
      </c>
      <c r="Y192" s="238">
        <v>6</v>
      </c>
      <c r="Z192" s="238">
        <v>6</v>
      </c>
      <c r="AA192" s="306" t="s">
        <v>907</v>
      </c>
      <c r="AB192" s="235" t="s">
        <v>1341</v>
      </c>
      <c r="AC192" s="235"/>
      <c r="AD192" s="235">
        <v>3</v>
      </c>
      <c r="AE192" s="235">
        <v>0</v>
      </c>
      <c r="AF192" s="236"/>
      <c r="AG192" s="237"/>
      <c r="AH192" s="236"/>
      <c r="AI192" s="236"/>
      <c r="AJ192" s="237"/>
      <c r="AK192" s="236">
        <v>26</v>
      </c>
      <c r="AL192" s="236"/>
      <c r="AM192" s="236" t="s">
        <v>2432</v>
      </c>
      <c r="AN192" s="348"/>
      <c r="AO192" s="348"/>
      <c r="AP192" s="348"/>
      <c r="AQ192" s="291" t="str">
        <f>IFERROR(VLOOKUP(BG192,#REF!,1,0),"")</f>
        <v/>
      </c>
      <c r="AS192" s="236" t="s">
        <v>2432</v>
      </c>
      <c r="BD192" s="191" t="str">
        <f t="shared" si="36"/>
        <v>코나가솔린 터보 2.0 스마트 4wd A/T</v>
      </c>
      <c r="BE192" s="238" t="str">
        <f t="shared" si="38"/>
        <v>0021</v>
      </c>
      <c r="BF192" s="306" t="s">
        <v>907</v>
      </c>
      <c r="BG192" s="191" t="str">
        <f t="shared" si="37"/>
        <v>0021-0191</v>
      </c>
    </row>
    <row r="193" spans="1:59">
      <c r="A193" s="304">
        <v>3967</v>
      </c>
      <c r="B193" s="305">
        <v>3967</v>
      </c>
      <c r="C193" s="238" t="str">
        <f t="shared" si="41"/>
        <v>0005-0021</v>
      </c>
      <c r="D193" s="238" t="str">
        <f t="shared" si="42"/>
        <v>0005-0021-0015</v>
      </c>
      <c r="E193" s="306" t="s">
        <v>906</v>
      </c>
      <c r="F193" s="238" t="str">
        <f>TEXT(VLOOKUP(J193,'1'!$I$43:$J$79,2,0),"0000")</f>
        <v>0005</v>
      </c>
      <c r="G193" s="238" t="str">
        <f t="shared" si="43"/>
        <v>0021</v>
      </c>
      <c r="H193" s="307">
        <f t="shared" si="44"/>
        <v>15</v>
      </c>
      <c r="I193" s="306" t="s">
        <v>906</v>
      </c>
      <c r="J193" s="235" t="s">
        <v>290</v>
      </c>
      <c r="K193" s="235" t="s">
        <v>2022</v>
      </c>
      <c r="L193" s="242" t="s">
        <v>2218</v>
      </c>
      <c r="M193" s="271">
        <v>23570000</v>
      </c>
      <c r="N193" s="242">
        <v>1598</v>
      </c>
      <c r="O193" s="235" t="s">
        <v>76</v>
      </c>
      <c r="P193" s="312" t="s">
        <v>72</v>
      </c>
      <c r="Q193" s="312" t="s">
        <v>71</v>
      </c>
      <c r="R193" s="242">
        <v>5</v>
      </c>
      <c r="S193" s="309">
        <v>8</v>
      </c>
      <c r="T193" s="238">
        <v>6</v>
      </c>
      <c r="U193" s="238">
        <v>6</v>
      </c>
      <c r="V193" s="235" t="s">
        <v>70</v>
      </c>
      <c r="W193" s="238" t="str">
        <f t="shared" si="39"/>
        <v>현대자동차코나가솔린 터보 2.0 모던 4WD A/T23570000</v>
      </c>
      <c r="X193" s="310">
        <f t="shared" si="40"/>
        <v>3967</v>
      </c>
      <c r="Y193" s="238">
        <v>6</v>
      </c>
      <c r="Z193" s="238">
        <v>6</v>
      </c>
      <c r="AA193" s="306" t="s">
        <v>906</v>
      </c>
      <c r="AB193" s="235" t="s">
        <v>1341</v>
      </c>
      <c r="AC193" s="235"/>
      <c r="AD193" s="235">
        <v>3</v>
      </c>
      <c r="AE193" s="235">
        <v>0</v>
      </c>
      <c r="AF193" s="236"/>
      <c r="AG193" s="237"/>
      <c r="AH193" s="236"/>
      <c r="AI193" s="236"/>
      <c r="AJ193" s="237"/>
      <c r="AK193" s="236">
        <v>26</v>
      </c>
      <c r="AL193" s="236"/>
      <c r="AM193" s="236" t="s">
        <v>2432</v>
      </c>
      <c r="AN193" s="348"/>
      <c r="AO193" s="348"/>
      <c r="AP193" s="348"/>
      <c r="AQ193" s="291" t="str">
        <f>IFERROR(VLOOKUP(BG193,#REF!,1,0),"")</f>
        <v/>
      </c>
      <c r="AS193" s="236" t="s">
        <v>2432</v>
      </c>
      <c r="BD193" s="191" t="str">
        <f t="shared" si="36"/>
        <v>코나가솔린 터보 2.0 모던 4WD A/T</v>
      </c>
      <c r="BE193" s="238" t="str">
        <f t="shared" si="38"/>
        <v>0021</v>
      </c>
      <c r="BF193" s="306" t="s">
        <v>906</v>
      </c>
      <c r="BG193" s="191" t="str">
        <f t="shared" si="37"/>
        <v>0021-0192</v>
      </c>
    </row>
    <row r="194" spans="1:59">
      <c r="A194" s="304">
        <v>3968</v>
      </c>
      <c r="B194" s="305">
        <v>3968</v>
      </c>
      <c r="C194" s="238" t="str">
        <f t="shared" si="41"/>
        <v>0005-0021</v>
      </c>
      <c r="D194" s="238" t="str">
        <f t="shared" si="42"/>
        <v>0005-0021-0016</v>
      </c>
      <c r="E194" s="306" t="s">
        <v>905</v>
      </c>
      <c r="F194" s="238" t="str">
        <f>TEXT(VLOOKUP(J194,'1'!$I$43:$J$79,2,0),"0000")</f>
        <v>0005</v>
      </c>
      <c r="G194" s="238" t="str">
        <f t="shared" si="43"/>
        <v>0021</v>
      </c>
      <c r="H194" s="307">
        <f t="shared" si="44"/>
        <v>16</v>
      </c>
      <c r="I194" s="306" t="s">
        <v>905</v>
      </c>
      <c r="J194" s="235" t="s">
        <v>290</v>
      </c>
      <c r="K194" s="235" t="s">
        <v>2022</v>
      </c>
      <c r="L194" s="242" t="s">
        <v>2219</v>
      </c>
      <c r="M194" s="271">
        <v>28300000</v>
      </c>
      <c r="N194" s="242">
        <v>1598</v>
      </c>
      <c r="O194" s="235" t="s">
        <v>76</v>
      </c>
      <c r="P194" s="312" t="s">
        <v>72</v>
      </c>
      <c r="Q194" s="312" t="s">
        <v>71</v>
      </c>
      <c r="R194" s="242">
        <v>5</v>
      </c>
      <c r="S194" s="309">
        <v>8</v>
      </c>
      <c r="T194" s="238">
        <v>6</v>
      </c>
      <c r="U194" s="238">
        <v>6</v>
      </c>
      <c r="V194" s="235" t="s">
        <v>70</v>
      </c>
      <c r="W194" s="238" t="str">
        <f t="shared" si="39"/>
        <v>현대자동차코나가솔린 터보 2.0 인스퍼레이션 4wd a/t28300000</v>
      </c>
      <c r="X194" s="310">
        <f t="shared" si="40"/>
        <v>3968</v>
      </c>
      <c r="Y194" s="238">
        <v>6</v>
      </c>
      <c r="Z194" s="238">
        <v>6</v>
      </c>
      <c r="AA194" s="306" t="s">
        <v>905</v>
      </c>
      <c r="AB194" s="235" t="s">
        <v>1341</v>
      </c>
      <c r="AC194" s="235"/>
      <c r="AD194" s="235">
        <v>3</v>
      </c>
      <c r="AE194" s="235">
        <v>0</v>
      </c>
      <c r="AF194" s="236"/>
      <c r="AG194" s="237"/>
      <c r="AH194" s="236"/>
      <c r="AI194" s="236"/>
      <c r="AJ194" s="237"/>
      <c r="AK194" s="236">
        <v>26</v>
      </c>
      <c r="AL194" s="236"/>
      <c r="AM194" s="236" t="s">
        <v>2432</v>
      </c>
      <c r="AN194" s="348"/>
      <c r="AO194" s="348"/>
      <c r="AP194" s="348"/>
      <c r="AQ194" s="291" t="str">
        <f>IFERROR(VLOOKUP(BG194,#REF!,1,0),"")</f>
        <v/>
      </c>
      <c r="AS194" s="236" t="s">
        <v>2432</v>
      </c>
      <c r="BD194" s="191" t="str">
        <f t="shared" si="36"/>
        <v>코나가솔린 터보 2.0 인스퍼레이션 4wd a/t</v>
      </c>
      <c r="BE194" s="238" t="str">
        <f t="shared" si="38"/>
        <v>0021</v>
      </c>
      <c r="BF194" s="306" t="s">
        <v>905</v>
      </c>
      <c r="BG194" s="191" t="str">
        <f t="shared" si="37"/>
        <v>0021-0193</v>
      </c>
    </row>
    <row r="195" spans="1:59">
      <c r="A195" s="304">
        <v>3969</v>
      </c>
      <c r="B195" s="305">
        <v>3969</v>
      </c>
      <c r="C195" s="238" t="str">
        <f t="shared" si="41"/>
        <v>0005-0021</v>
      </c>
      <c r="D195" s="238" t="str">
        <f t="shared" si="42"/>
        <v>0005-0021-0017</v>
      </c>
      <c r="E195" s="306" t="s">
        <v>904</v>
      </c>
      <c r="F195" s="238" t="str">
        <f>TEXT(VLOOKUP(J195,'1'!$I$43:$J$79,2,0),"0000")</f>
        <v>0005</v>
      </c>
      <c r="G195" s="238" t="str">
        <f t="shared" si="43"/>
        <v>0021</v>
      </c>
      <c r="H195" s="307">
        <f t="shared" si="44"/>
        <v>17</v>
      </c>
      <c r="I195" s="306" t="s">
        <v>904</v>
      </c>
      <c r="J195" s="235" t="s">
        <v>290</v>
      </c>
      <c r="K195" s="235" t="s">
        <v>2022</v>
      </c>
      <c r="L195" s="235" t="s">
        <v>1945</v>
      </c>
      <c r="M195" s="308">
        <v>19140000</v>
      </c>
      <c r="N195" s="235">
        <v>1591</v>
      </c>
      <c r="O195" s="235" t="s">
        <v>76</v>
      </c>
      <c r="P195" s="235" t="s">
        <v>72</v>
      </c>
      <c r="Q195" s="235" t="s">
        <v>71</v>
      </c>
      <c r="R195" s="235">
        <v>5</v>
      </c>
      <c r="S195" s="309">
        <v>8</v>
      </c>
      <c r="T195" s="238">
        <v>6</v>
      </c>
      <c r="U195" s="238">
        <v>6</v>
      </c>
      <c r="V195" s="235" t="s">
        <v>1614</v>
      </c>
      <c r="W195" s="238" t="str">
        <f t="shared" si="39"/>
        <v>현대자동차코나Smart 2WD19140000</v>
      </c>
      <c r="X195" s="310">
        <f t="shared" si="40"/>
        <v>3969</v>
      </c>
      <c r="Y195" s="238">
        <v>6</v>
      </c>
      <c r="Z195" s="238">
        <v>6</v>
      </c>
      <c r="AA195" s="306" t="s">
        <v>904</v>
      </c>
      <c r="AB195" s="235" t="s">
        <v>15965</v>
      </c>
      <c r="AC195" s="235"/>
      <c r="AD195" s="235" t="s">
        <v>1701</v>
      </c>
      <c r="AE195" s="235" t="s">
        <v>1699</v>
      </c>
      <c r="AF195" s="236"/>
      <c r="AG195" s="237"/>
      <c r="AH195" s="236"/>
      <c r="AI195" s="236"/>
      <c r="AJ195" s="237"/>
      <c r="AK195" s="236">
        <v>26</v>
      </c>
      <c r="AL195" s="236"/>
      <c r="AM195" s="236" t="s">
        <v>2432</v>
      </c>
      <c r="AN195" s="348"/>
      <c r="AO195" s="348"/>
      <c r="AP195" s="348"/>
      <c r="AQ195" s="291" t="str">
        <f>IFERROR(VLOOKUP(BG195,#REF!,1,0),"")</f>
        <v/>
      </c>
      <c r="AS195" s="236" t="s">
        <v>2432</v>
      </c>
      <c r="BD195" s="191" t="str">
        <f t="shared" si="36"/>
        <v>코나Smart 2WD</v>
      </c>
      <c r="BE195" s="238" t="str">
        <f t="shared" si="38"/>
        <v>0021</v>
      </c>
      <c r="BF195" s="306" t="s">
        <v>904</v>
      </c>
      <c r="BG195" s="191" t="str">
        <f t="shared" si="37"/>
        <v>0021-0194</v>
      </c>
    </row>
    <row r="196" spans="1:59">
      <c r="A196" s="304">
        <v>3970</v>
      </c>
      <c r="B196" s="305">
        <v>3970</v>
      </c>
      <c r="C196" s="238" t="str">
        <f t="shared" si="41"/>
        <v>0005-0021</v>
      </c>
      <c r="D196" s="238" t="str">
        <f t="shared" si="42"/>
        <v>0005-0021-0018</v>
      </c>
      <c r="E196" s="306" t="s">
        <v>903</v>
      </c>
      <c r="F196" s="238" t="str">
        <f>TEXT(VLOOKUP(J196,'1'!$I$43:$J$79,2,0),"0000")</f>
        <v>0005</v>
      </c>
      <c r="G196" s="238" t="str">
        <f t="shared" si="43"/>
        <v>0021</v>
      </c>
      <c r="H196" s="307">
        <f t="shared" si="44"/>
        <v>18</v>
      </c>
      <c r="I196" s="306" t="s">
        <v>903</v>
      </c>
      <c r="J196" s="235" t="s">
        <v>290</v>
      </c>
      <c r="K196" s="235" t="s">
        <v>2022</v>
      </c>
      <c r="L196" s="235" t="s">
        <v>1946</v>
      </c>
      <c r="M196" s="308">
        <v>21020000</v>
      </c>
      <c r="N196" s="235">
        <v>1591</v>
      </c>
      <c r="O196" s="235" t="s">
        <v>76</v>
      </c>
      <c r="P196" s="235" t="s">
        <v>72</v>
      </c>
      <c r="Q196" s="235" t="s">
        <v>71</v>
      </c>
      <c r="R196" s="235">
        <v>4</v>
      </c>
      <c r="S196" s="309">
        <v>8</v>
      </c>
      <c r="T196" s="238">
        <v>6</v>
      </c>
      <c r="U196" s="238">
        <v>6</v>
      </c>
      <c r="V196" s="235" t="s">
        <v>70</v>
      </c>
      <c r="W196" s="238" t="str">
        <f t="shared" si="39"/>
        <v>현대자동차코나1.6 터보 모던 초이스21020000</v>
      </c>
      <c r="X196" s="310">
        <f t="shared" si="40"/>
        <v>3970</v>
      </c>
      <c r="Y196" s="238">
        <v>6</v>
      </c>
      <c r="Z196" s="238">
        <v>6</v>
      </c>
      <c r="AA196" s="306" t="s">
        <v>903</v>
      </c>
      <c r="AB196" s="235" t="s">
        <v>72</v>
      </c>
      <c r="AC196" s="235"/>
      <c r="AD196" s="235" t="s">
        <v>1701</v>
      </c>
      <c r="AE196" s="235" t="s">
        <v>1699</v>
      </c>
      <c r="AF196" s="236"/>
      <c r="AG196" s="237"/>
      <c r="AH196" s="236"/>
      <c r="AI196" s="236"/>
      <c r="AJ196" s="237"/>
      <c r="AK196" s="236">
        <v>26</v>
      </c>
      <c r="AL196" s="236"/>
      <c r="AM196" s="236" t="s">
        <v>2432</v>
      </c>
      <c r="AN196" s="348"/>
      <c r="AO196" s="348"/>
      <c r="AP196" s="348"/>
      <c r="AQ196" s="291" t="str">
        <f>IFERROR(VLOOKUP(BG196,#REF!,1,0),"")</f>
        <v/>
      </c>
      <c r="AS196" s="236" t="s">
        <v>2432</v>
      </c>
      <c r="BD196" s="191" t="str">
        <f t="shared" si="36"/>
        <v>코나1.6 터보 모던 초이스</v>
      </c>
      <c r="BE196" s="238" t="str">
        <f t="shared" si="38"/>
        <v>0021</v>
      </c>
      <c r="BF196" s="306" t="s">
        <v>903</v>
      </c>
      <c r="BG196" s="191" t="str">
        <f t="shared" si="37"/>
        <v>0021-0195</v>
      </c>
    </row>
    <row r="197" spans="1:59">
      <c r="A197" s="304">
        <v>3971</v>
      </c>
      <c r="B197" s="305">
        <v>3971</v>
      </c>
      <c r="C197" s="238" t="str">
        <f t="shared" si="41"/>
        <v>0005-0021</v>
      </c>
      <c r="D197" s="238" t="str">
        <f t="shared" si="42"/>
        <v>0005-0021-0019</v>
      </c>
      <c r="E197" s="306" t="s">
        <v>902</v>
      </c>
      <c r="F197" s="238" t="str">
        <f>TEXT(VLOOKUP(J197,'1'!$I$43:$J$79,2,0),"0000")</f>
        <v>0005</v>
      </c>
      <c r="G197" s="238" t="str">
        <f t="shared" si="43"/>
        <v>0021</v>
      </c>
      <c r="H197" s="307">
        <f t="shared" si="44"/>
        <v>19</v>
      </c>
      <c r="I197" s="306" t="s">
        <v>902</v>
      </c>
      <c r="J197" s="235" t="s">
        <v>290</v>
      </c>
      <c r="K197" s="235" t="s">
        <v>2022</v>
      </c>
      <c r="L197" s="235" t="s">
        <v>1947</v>
      </c>
      <c r="M197" s="308">
        <v>24330000</v>
      </c>
      <c r="N197" s="235">
        <v>1591</v>
      </c>
      <c r="O197" s="235" t="s">
        <v>76</v>
      </c>
      <c r="P197" s="235" t="s">
        <v>72</v>
      </c>
      <c r="Q197" s="235" t="s">
        <v>71</v>
      </c>
      <c r="R197" s="235">
        <v>9</v>
      </c>
      <c r="S197" s="309">
        <v>8</v>
      </c>
      <c r="T197" s="238">
        <v>6</v>
      </c>
      <c r="U197" s="238">
        <v>6</v>
      </c>
      <c r="V197" s="235" t="s">
        <v>70</v>
      </c>
      <c r="W197" s="238" t="str">
        <f t="shared" si="39"/>
        <v>현대자동차코나Premium 4WD24330000</v>
      </c>
      <c r="X197" s="310">
        <f t="shared" si="40"/>
        <v>3971</v>
      </c>
      <c r="Y197" s="238">
        <v>6</v>
      </c>
      <c r="Z197" s="238">
        <v>6</v>
      </c>
      <c r="AA197" s="306" t="s">
        <v>902</v>
      </c>
      <c r="AB197" s="235" t="s">
        <v>2144</v>
      </c>
      <c r="AC197" s="235"/>
      <c r="AD197" s="235" t="s">
        <v>1701</v>
      </c>
      <c r="AE197" s="235" t="s">
        <v>1699</v>
      </c>
      <c r="AF197" s="236"/>
      <c r="AG197" s="237"/>
      <c r="AH197" s="236"/>
      <c r="AI197" s="236"/>
      <c r="AJ197" s="237"/>
      <c r="AK197" s="236">
        <v>26</v>
      </c>
      <c r="AL197" s="236"/>
      <c r="AM197" s="236" t="s">
        <v>2432</v>
      </c>
      <c r="AN197" s="348"/>
      <c r="AO197" s="348"/>
      <c r="AP197" s="348"/>
      <c r="AQ197" s="291" t="str">
        <f>IFERROR(VLOOKUP(BG197,#REF!,1,0),"")</f>
        <v/>
      </c>
      <c r="AS197" s="236" t="s">
        <v>2432</v>
      </c>
      <c r="BD197" s="191" t="str">
        <f t="shared" ref="BD197:BD260" si="46">K197&amp;L197</f>
        <v>코나Premium 4WD</v>
      </c>
      <c r="BE197" s="238" t="str">
        <f t="shared" si="38"/>
        <v>0021</v>
      </c>
      <c r="BF197" s="306" t="s">
        <v>902</v>
      </c>
      <c r="BG197" s="191" t="str">
        <f t="shared" ref="BG197:BG260" si="47">BE197&amp;"-"&amp;BF197</f>
        <v>0021-0196</v>
      </c>
    </row>
    <row r="198" spans="1:59">
      <c r="A198" s="304">
        <v>3972</v>
      </c>
      <c r="B198" s="305">
        <v>3972</v>
      </c>
      <c r="C198" s="238" t="str">
        <f t="shared" si="41"/>
        <v>0005-0021</v>
      </c>
      <c r="D198" s="238" t="str">
        <f t="shared" si="42"/>
        <v>0005-0021-0020</v>
      </c>
      <c r="E198" s="306" t="s">
        <v>901</v>
      </c>
      <c r="F198" s="238" t="str">
        <f>TEXT(VLOOKUP(J198,'1'!$I$43:$J$79,2,0),"0000")</f>
        <v>0005</v>
      </c>
      <c r="G198" s="238" t="str">
        <f t="shared" si="43"/>
        <v>0021</v>
      </c>
      <c r="H198" s="307">
        <f t="shared" si="44"/>
        <v>20</v>
      </c>
      <c r="I198" s="306" t="s">
        <v>901</v>
      </c>
      <c r="J198" s="235" t="s">
        <v>290</v>
      </c>
      <c r="K198" s="235" t="s">
        <v>2022</v>
      </c>
      <c r="L198" s="235" t="s">
        <v>1948</v>
      </c>
      <c r="M198" s="308">
        <v>22460000</v>
      </c>
      <c r="N198" s="235">
        <v>1591</v>
      </c>
      <c r="O198" s="235" t="s">
        <v>76</v>
      </c>
      <c r="P198" s="235" t="s">
        <v>72</v>
      </c>
      <c r="Q198" s="235" t="s">
        <v>71</v>
      </c>
      <c r="R198" s="235">
        <v>5</v>
      </c>
      <c r="S198" s="309">
        <v>8</v>
      </c>
      <c r="T198" s="238">
        <v>6</v>
      </c>
      <c r="U198" s="238">
        <v>6</v>
      </c>
      <c r="V198" s="235" t="s">
        <v>15961</v>
      </c>
      <c r="W198" s="238" t="str">
        <f t="shared" si="39"/>
        <v>현대자동차코나Premium 2WD22460000</v>
      </c>
      <c r="X198" s="310">
        <f t="shared" si="40"/>
        <v>3972</v>
      </c>
      <c r="Y198" s="238">
        <v>6</v>
      </c>
      <c r="Z198" s="238">
        <v>6</v>
      </c>
      <c r="AA198" s="306" t="s">
        <v>901</v>
      </c>
      <c r="AB198" s="235" t="s">
        <v>15965</v>
      </c>
      <c r="AC198" s="235"/>
      <c r="AD198" s="235" t="s">
        <v>1701</v>
      </c>
      <c r="AE198" s="235" t="s">
        <v>1699</v>
      </c>
      <c r="AF198" s="236"/>
      <c r="AG198" s="237"/>
      <c r="AH198" s="236"/>
      <c r="AI198" s="236"/>
      <c r="AJ198" s="237"/>
      <c r="AK198" s="236">
        <v>26</v>
      </c>
      <c r="AL198" s="236"/>
      <c r="AM198" s="236" t="s">
        <v>2432</v>
      </c>
      <c r="AN198" s="348"/>
      <c r="AO198" s="348"/>
      <c r="AP198" s="348"/>
      <c r="AQ198" s="291" t="str">
        <f>IFERROR(VLOOKUP(BG198,#REF!,1,0),"")</f>
        <v/>
      </c>
      <c r="AS198" s="236" t="s">
        <v>2432</v>
      </c>
      <c r="BD198" s="191" t="str">
        <f t="shared" si="46"/>
        <v>코나Premium 2WD</v>
      </c>
      <c r="BE198" s="238" t="str">
        <f t="shared" ref="BE198:BE261" si="48">IF(K197=K198,TEXT(G197,"0000"),TEXT(G197+1,"0000"))</f>
        <v>0021</v>
      </c>
      <c r="BF198" s="306" t="s">
        <v>901</v>
      </c>
      <c r="BG198" s="191" t="str">
        <f t="shared" si="47"/>
        <v>0021-0197</v>
      </c>
    </row>
    <row r="199" spans="1:59">
      <c r="A199" s="304">
        <v>3973</v>
      </c>
      <c r="B199" s="305">
        <v>3973</v>
      </c>
      <c r="C199" s="238" t="str">
        <f t="shared" si="41"/>
        <v>0005-0021</v>
      </c>
      <c r="D199" s="238" t="str">
        <f t="shared" si="42"/>
        <v>0005-0021-0021</v>
      </c>
      <c r="E199" s="306" t="s">
        <v>900</v>
      </c>
      <c r="F199" s="238" t="str">
        <f>TEXT(VLOOKUP(J199,'1'!$I$43:$J$79,2,0),"0000")</f>
        <v>0005</v>
      </c>
      <c r="G199" s="238" t="str">
        <f t="shared" si="43"/>
        <v>0021</v>
      </c>
      <c r="H199" s="307">
        <f t="shared" si="44"/>
        <v>21</v>
      </c>
      <c r="I199" s="306" t="s">
        <v>900</v>
      </c>
      <c r="J199" s="235" t="s">
        <v>290</v>
      </c>
      <c r="K199" s="235" t="s">
        <v>2022</v>
      </c>
      <c r="L199" s="235" t="s">
        <v>1951</v>
      </c>
      <c r="M199" s="308">
        <v>23732850</v>
      </c>
      <c r="N199" s="235">
        <v>1580</v>
      </c>
      <c r="O199" s="235" t="s">
        <v>73</v>
      </c>
      <c r="P199" s="235" t="s">
        <v>72</v>
      </c>
      <c r="Q199" s="235" t="s">
        <v>71</v>
      </c>
      <c r="R199" s="235">
        <v>5</v>
      </c>
      <c r="S199" s="309">
        <v>6</v>
      </c>
      <c r="T199" s="238">
        <v>6</v>
      </c>
      <c r="U199" s="238">
        <v>6</v>
      </c>
      <c r="V199" s="235" t="s">
        <v>1572</v>
      </c>
      <c r="W199" s="238" t="str">
        <f t="shared" ref="W199:W262" si="49">J199&amp;K199&amp;L199&amp;M199</f>
        <v>현대자동차코나하이브리드 스마트 스페셜23732850</v>
      </c>
      <c r="X199" s="310">
        <f t="shared" ref="X199:X262" si="50">B199</f>
        <v>3973</v>
      </c>
      <c r="Y199" s="238">
        <v>6</v>
      </c>
      <c r="Z199" s="238">
        <v>6</v>
      </c>
      <c r="AA199" s="306" t="s">
        <v>900</v>
      </c>
      <c r="AB199" s="235" t="s">
        <v>15965</v>
      </c>
      <c r="AC199" s="235"/>
      <c r="AD199" s="235" t="s">
        <v>1702</v>
      </c>
      <c r="AE199" s="235" t="s">
        <v>1699</v>
      </c>
      <c r="AF199" s="236"/>
      <c r="AG199" s="237"/>
      <c r="AH199" s="236"/>
      <c r="AI199" s="236"/>
      <c r="AJ199" s="237"/>
      <c r="AK199" s="236">
        <v>26</v>
      </c>
      <c r="AL199" s="236"/>
      <c r="AM199" s="236" t="s">
        <v>147</v>
      </c>
      <c r="AN199" s="348"/>
      <c r="AO199" s="348"/>
      <c r="AP199" s="348"/>
      <c r="AQ199" s="291" t="str">
        <f>IFERROR(VLOOKUP(BG199,#REF!,1,0),"")</f>
        <v/>
      </c>
      <c r="AS199" s="236" t="s">
        <v>147</v>
      </c>
      <c r="BD199" s="191" t="str">
        <f t="shared" si="46"/>
        <v>코나하이브리드 스마트 스페셜</v>
      </c>
      <c r="BE199" s="238" t="str">
        <f t="shared" si="48"/>
        <v>0021</v>
      </c>
      <c r="BF199" s="306" t="s">
        <v>900</v>
      </c>
      <c r="BG199" s="191" t="str">
        <f t="shared" si="47"/>
        <v>0021-0198</v>
      </c>
    </row>
    <row r="200" spans="1:59">
      <c r="A200" s="304">
        <v>3974</v>
      </c>
      <c r="B200" s="305">
        <v>3974</v>
      </c>
      <c r="C200" s="238" t="str">
        <f t="shared" ref="C200:C263" si="51">TEXT(F200,"0000")&amp;"-"&amp;TEXT(G200,"0000")</f>
        <v>0005-0021</v>
      </c>
      <c r="D200" s="238" t="str">
        <f t="shared" ref="D200:D263" si="52">TEXT(F200,"0000")&amp;"-"&amp;TEXT(G200,"0000")&amp;"-"&amp;TEXT(H200,"0000")</f>
        <v>0005-0021-0022</v>
      </c>
      <c r="E200" s="306" t="s">
        <v>899</v>
      </c>
      <c r="F200" s="238" t="str">
        <f>TEXT(VLOOKUP(J200,'1'!$I$43:$J$79,2,0),"0000")</f>
        <v>0005</v>
      </c>
      <c r="G200" s="238" t="str">
        <f t="shared" ref="G200:G263" si="53">IF(K200=K199,TEXT(G199,"0000"),TEXT(G199+1,"0000"))</f>
        <v>0021</v>
      </c>
      <c r="H200" s="307">
        <f t="shared" ref="H200:H263" si="54">IF(F200&amp;G200=F199&amp;G199,H199+1,1)</f>
        <v>22</v>
      </c>
      <c r="I200" s="306" t="s">
        <v>899</v>
      </c>
      <c r="J200" s="235" t="s">
        <v>290</v>
      </c>
      <c r="K200" s="235" t="s">
        <v>2022</v>
      </c>
      <c r="L200" s="235" t="s">
        <v>1952</v>
      </c>
      <c r="M200" s="308">
        <v>25614750</v>
      </c>
      <c r="N200" s="235">
        <v>1580</v>
      </c>
      <c r="O200" s="235" t="s">
        <v>73</v>
      </c>
      <c r="P200" s="235" t="s">
        <v>72</v>
      </c>
      <c r="Q200" s="235" t="s">
        <v>71</v>
      </c>
      <c r="R200" s="235">
        <v>5</v>
      </c>
      <c r="S200" s="309">
        <v>6</v>
      </c>
      <c r="T200" s="238">
        <v>6</v>
      </c>
      <c r="U200" s="238">
        <v>6</v>
      </c>
      <c r="V200" s="235" t="s">
        <v>1572</v>
      </c>
      <c r="W200" s="238" t="str">
        <f t="shared" si="49"/>
        <v>현대자동차코나하이브리드 모던 스페셜25614750</v>
      </c>
      <c r="X200" s="310">
        <f t="shared" si="50"/>
        <v>3974</v>
      </c>
      <c r="Y200" s="238">
        <v>6</v>
      </c>
      <c r="Z200" s="238">
        <v>6</v>
      </c>
      <c r="AA200" s="306" t="s">
        <v>899</v>
      </c>
      <c r="AB200" s="235" t="s">
        <v>72</v>
      </c>
      <c r="AC200" s="235"/>
      <c r="AD200" s="235" t="s">
        <v>1702</v>
      </c>
      <c r="AE200" s="235" t="s">
        <v>1699</v>
      </c>
      <c r="AF200" s="236"/>
      <c r="AG200" s="237"/>
      <c r="AH200" s="236"/>
      <c r="AI200" s="236"/>
      <c r="AJ200" s="237"/>
      <c r="AK200" s="236">
        <v>26</v>
      </c>
      <c r="AL200" s="236"/>
      <c r="AM200" s="236" t="s">
        <v>147</v>
      </c>
      <c r="AN200" s="348"/>
      <c r="AO200" s="348"/>
      <c r="AP200" s="348"/>
      <c r="AQ200" s="291" t="str">
        <f>IFERROR(VLOOKUP(BG200,#REF!,1,0),"")</f>
        <v/>
      </c>
      <c r="AS200" s="236" t="s">
        <v>147</v>
      </c>
      <c r="BD200" s="191" t="str">
        <f t="shared" si="46"/>
        <v>코나하이브리드 모던 스페셜</v>
      </c>
      <c r="BE200" s="238" t="str">
        <f t="shared" si="48"/>
        <v>0021</v>
      </c>
      <c r="BF200" s="306" t="s">
        <v>899</v>
      </c>
      <c r="BG200" s="191" t="str">
        <f t="shared" si="47"/>
        <v>0021-0199</v>
      </c>
    </row>
    <row r="201" spans="1:59">
      <c r="A201" s="304">
        <v>3975</v>
      </c>
      <c r="B201" s="305">
        <v>3975</v>
      </c>
      <c r="C201" s="238" t="str">
        <f t="shared" si="51"/>
        <v>0005-0021</v>
      </c>
      <c r="D201" s="238" t="str">
        <f t="shared" si="52"/>
        <v>0005-0021-0023</v>
      </c>
      <c r="E201" s="306" t="s">
        <v>898</v>
      </c>
      <c r="F201" s="238" t="str">
        <f>TEXT(VLOOKUP(J201,'1'!$I$43:$J$79,2,0),"0000")</f>
        <v>0005</v>
      </c>
      <c r="G201" s="238" t="str">
        <f t="shared" si="53"/>
        <v>0021</v>
      </c>
      <c r="H201" s="307">
        <f t="shared" si="54"/>
        <v>23</v>
      </c>
      <c r="I201" s="306" t="s">
        <v>898</v>
      </c>
      <c r="J201" s="235" t="s">
        <v>290</v>
      </c>
      <c r="K201" s="235" t="s">
        <v>2022</v>
      </c>
      <c r="L201" s="235" t="s">
        <v>1953</v>
      </c>
      <c r="M201" s="308">
        <v>27298005</v>
      </c>
      <c r="N201" s="235">
        <v>1580</v>
      </c>
      <c r="O201" s="235" t="s">
        <v>73</v>
      </c>
      <c r="P201" s="235" t="s">
        <v>72</v>
      </c>
      <c r="Q201" s="235" t="s">
        <v>71</v>
      </c>
      <c r="R201" s="235">
        <v>5</v>
      </c>
      <c r="S201" s="309">
        <v>6</v>
      </c>
      <c r="T201" s="238">
        <v>6</v>
      </c>
      <c r="U201" s="238">
        <v>6</v>
      </c>
      <c r="V201" s="235" t="s">
        <v>1572</v>
      </c>
      <c r="W201" s="238" t="str">
        <f t="shared" si="49"/>
        <v>현대자동차코나하이브리드 프리미엄 스페셜27298005</v>
      </c>
      <c r="X201" s="310">
        <f t="shared" si="50"/>
        <v>3975</v>
      </c>
      <c r="Y201" s="238">
        <v>6</v>
      </c>
      <c r="Z201" s="238">
        <v>6</v>
      </c>
      <c r="AA201" s="306" t="s">
        <v>898</v>
      </c>
      <c r="AB201" s="235" t="s">
        <v>15965</v>
      </c>
      <c r="AC201" s="235"/>
      <c r="AD201" s="235" t="s">
        <v>1702</v>
      </c>
      <c r="AE201" s="235" t="s">
        <v>1699</v>
      </c>
      <c r="AF201" s="236"/>
      <c r="AG201" s="237"/>
      <c r="AH201" s="236"/>
      <c r="AI201" s="236"/>
      <c r="AJ201" s="237"/>
      <c r="AK201" s="236">
        <v>26</v>
      </c>
      <c r="AL201" s="236"/>
      <c r="AM201" s="236" t="s">
        <v>147</v>
      </c>
      <c r="AN201" s="348"/>
      <c r="AO201" s="348"/>
      <c r="AP201" s="348"/>
      <c r="AQ201" s="291" t="str">
        <f>IFERROR(VLOOKUP(BG201,#REF!,1,0),"")</f>
        <v/>
      </c>
      <c r="AS201" s="236" t="s">
        <v>147</v>
      </c>
      <c r="BD201" s="191" t="str">
        <f t="shared" si="46"/>
        <v>코나하이브리드 프리미엄 스페셜</v>
      </c>
      <c r="BE201" s="238" t="str">
        <f t="shared" si="48"/>
        <v>0021</v>
      </c>
      <c r="BF201" s="306" t="s">
        <v>898</v>
      </c>
      <c r="BG201" s="191" t="str">
        <f t="shared" si="47"/>
        <v>0021-0200</v>
      </c>
    </row>
    <row r="202" spans="1:59">
      <c r="A202" s="304">
        <v>3976</v>
      </c>
      <c r="B202" s="305">
        <v>3976</v>
      </c>
      <c r="C202" s="238" t="str">
        <f t="shared" si="51"/>
        <v>0005-0021</v>
      </c>
      <c r="D202" s="238" t="str">
        <f t="shared" si="52"/>
        <v>0005-0021-0024</v>
      </c>
      <c r="E202" s="306" t="s">
        <v>897</v>
      </c>
      <c r="F202" s="238" t="str">
        <f>TEXT(VLOOKUP(J202,'1'!$I$43:$J$79,2,0),"0000")</f>
        <v>0005</v>
      </c>
      <c r="G202" s="238" t="str">
        <f t="shared" si="53"/>
        <v>0021</v>
      </c>
      <c r="H202" s="307">
        <f t="shared" si="54"/>
        <v>24</v>
      </c>
      <c r="I202" s="306" t="s">
        <v>897</v>
      </c>
      <c r="J202" s="235" t="s">
        <v>290</v>
      </c>
      <c r="K202" s="235" t="s">
        <v>2022</v>
      </c>
      <c r="L202" s="235" t="s">
        <v>1949</v>
      </c>
      <c r="M202" s="308">
        <v>49948500</v>
      </c>
      <c r="N202" s="235">
        <v>0</v>
      </c>
      <c r="O202" s="235" t="s">
        <v>1270</v>
      </c>
      <c r="P202" s="235" t="s">
        <v>72</v>
      </c>
      <c r="Q202" s="235" t="s">
        <v>71</v>
      </c>
      <c r="R202" s="235">
        <v>5</v>
      </c>
      <c r="S202" s="309">
        <v>16</v>
      </c>
      <c r="T202" s="238">
        <v>6</v>
      </c>
      <c r="U202" s="238">
        <v>6</v>
      </c>
      <c r="V202" s="235" t="s">
        <v>1572</v>
      </c>
      <c r="W202" s="238" t="str">
        <f t="shared" si="49"/>
        <v>현대자동차코나Electric Modern (오토론)49948500</v>
      </c>
      <c r="X202" s="310">
        <f t="shared" si="50"/>
        <v>3976</v>
      </c>
      <c r="Y202" s="238">
        <v>6</v>
      </c>
      <c r="Z202" s="238">
        <v>6</v>
      </c>
      <c r="AA202" s="306" t="s">
        <v>897</v>
      </c>
      <c r="AB202" s="235" t="s">
        <v>15965</v>
      </c>
      <c r="AC202" s="235"/>
      <c r="AD202" s="235" t="s">
        <v>1702</v>
      </c>
      <c r="AE202" s="235" t="s">
        <v>1699</v>
      </c>
      <c r="AF202" s="236"/>
      <c r="AG202" s="237"/>
      <c r="AH202" s="236"/>
      <c r="AI202" s="236"/>
      <c r="AJ202" s="237"/>
      <c r="AK202" s="236">
        <v>26</v>
      </c>
      <c r="AL202" s="236"/>
      <c r="AM202" s="236" t="s">
        <v>2286</v>
      </c>
      <c r="AN202" s="348"/>
      <c r="AO202" s="348"/>
      <c r="AP202" s="348"/>
      <c r="AQ202" s="291" t="str">
        <f>IFERROR(VLOOKUP(BG202,#REF!,1,0),"")</f>
        <v/>
      </c>
      <c r="AS202" s="236" t="s">
        <v>2431</v>
      </c>
      <c r="BD202" s="191" t="str">
        <f t="shared" si="46"/>
        <v>코나Electric Modern (오토론)</v>
      </c>
      <c r="BE202" s="238" t="str">
        <f t="shared" si="48"/>
        <v>0021</v>
      </c>
      <c r="BF202" s="306" t="s">
        <v>897</v>
      </c>
      <c r="BG202" s="191" t="str">
        <f t="shared" si="47"/>
        <v>0021-0201</v>
      </c>
    </row>
    <row r="203" spans="1:59">
      <c r="A203" s="304">
        <v>3977</v>
      </c>
      <c r="B203" s="305">
        <v>3977</v>
      </c>
      <c r="C203" s="238" t="str">
        <f t="shared" si="51"/>
        <v>0005-0021</v>
      </c>
      <c r="D203" s="238" t="str">
        <f t="shared" si="52"/>
        <v>0005-0021-0025</v>
      </c>
      <c r="E203" s="306" t="s">
        <v>896</v>
      </c>
      <c r="F203" s="238" t="str">
        <f>TEXT(VLOOKUP(J203,'1'!$I$43:$J$79,2,0),"0000")</f>
        <v>0005</v>
      </c>
      <c r="G203" s="238" t="str">
        <f t="shared" si="53"/>
        <v>0021</v>
      </c>
      <c r="H203" s="307">
        <f t="shared" si="54"/>
        <v>25</v>
      </c>
      <c r="I203" s="306" t="s">
        <v>896</v>
      </c>
      <c r="J203" s="235" t="s">
        <v>290</v>
      </c>
      <c r="K203" s="235" t="s">
        <v>2022</v>
      </c>
      <c r="L203" s="235" t="s">
        <v>1950</v>
      </c>
      <c r="M203" s="308">
        <v>52078500</v>
      </c>
      <c r="N203" s="235">
        <v>0</v>
      </c>
      <c r="O203" s="235" t="s">
        <v>1270</v>
      </c>
      <c r="P203" s="235" t="s">
        <v>72</v>
      </c>
      <c r="Q203" s="235" t="s">
        <v>71</v>
      </c>
      <c r="R203" s="235">
        <v>5</v>
      </c>
      <c r="S203" s="309">
        <v>16</v>
      </c>
      <c r="T203" s="238">
        <v>6</v>
      </c>
      <c r="U203" s="238">
        <v>6</v>
      </c>
      <c r="V203" s="235" t="s">
        <v>1572</v>
      </c>
      <c r="W203" s="238" t="str">
        <f t="shared" si="49"/>
        <v>현대자동차코나Electric Premium (오토론)52078500</v>
      </c>
      <c r="X203" s="310">
        <f t="shared" si="50"/>
        <v>3977</v>
      </c>
      <c r="Y203" s="238">
        <v>6</v>
      </c>
      <c r="Z203" s="238">
        <v>6</v>
      </c>
      <c r="AA203" s="306" t="s">
        <v>896</v>
      </c>
      <c r="AB203" s="235" t="s">
        <v>15965</v>
      </c>
      <c r="AC203" s="235"/>
      <c r="AD203" s="235" t="s">
        <v>1702</v>
      </c>
      <c r="AE203" s="235" t="s">
        <v>1699</v>
      </c>
      <c r="AF203" s="236"/>
      <c r="AG203" s="237"/>
      <c r="AH203" s="236"/>
      <c r="AI203" s="236"/>
      <c r="AJ203" s="237"/>
      <c r="AK203" s="236">
        <v>26</v>
      </c>
      <c r="AL203" s="236"/>
      <c r="AM203" s="236" t="s">
        <v>2286</v>
      </c>
      <c r="AN203" s="348"/>
      <c r="AO203" s="348"/>
      <c r="AP203" s="348"/>
      <c r="AQ203" s="291" t="str">
        <f>IFERROR(VLOOKUP(BG203,#REF!,1,0),"")</f>
        <v/>
      </c>
      <c r="AS203" s="236" t="s">
        <v>2431</v>
      </c>
      <c r="BD203" s="191" t="str">
        <f t="shared" si="46"/>
        <v>코나Electric Premium (오토론)</v>
      </c>
      <c r="BE203" s="238" t="str">
        <f t="shared" si="48"/>
        <v>0021</v>
      </c>
      <c r="BF203" s="306" t="s">
        <v>896</v>
      </c>
      <c r="BG203" s="191" t="str">
        <f t="shared" si="47"/>
        <v>0021-0202</v>
      </c>
    </row>
    <row r="204" spans="1:59">
      <c r="A204" s="304">
        <v>3978</v>
      </c>
      <c r="B204" s="305">
        <v>3978</v>
      </c>
      <c r="C204" s="238" t="str">
        <f t="shared" si="51"/>
        <v>0005-0022</v>
      </c>
      <c r="D204" s="238" t="str">
        <f t="shared" si="52"/>
        <v>0005-0022-0001</v>
      </c>
      <c r="E204" s="306" t="s">
        <v>895</v>
      </c>
      <c r="F204" s="238" t="str">
        <f>TEXT(VLOOKUP(J204,'1'!$I$43:$J$79,2,0),"0000")</f>
        <v>0005</v>
      </c>
      <c r="G204" s="238" t="str">
        <f t="shared" si="53"/>
        <v>0022</v>
      </c>
      <c r="H204" s="307">
        <f t="shared" si="54"/>
        <v>1</v>
      </c>
      <c r="I204" s="306" t="s">
        <v>895</v>
      </c>
      <c r="J204" s="235" t="s">
        <v>290</v>
      </c>
      <c r="K204" s="235" t="s">
        <v>2023</v>
      </c>
      <c r="L204" s="235" t="s">
        <v>1954</v>
      </c>
      <c r="M204" s="308">
        <v>25330000</v>
      </c>
      <c r="N204" s="235">
        <v>1995</v>
      </c>
      <c r="O204" s="235" t="s">
        <v>77</v>
      </c>
      <c r="P204" s="235" t="s">
        <v>1611</v>
      </c>
      <c r="Q204" s="235" t="s">
        <v>71</v>
      </c>
      <c r="R204" s="235">
        <v>5</v>
      </c>
      <c r="S204" s="309">
        <v>4</v>
      </c>
      <c r="T204" s="238">
        <v>6</v>
      </c>
      <c r="U204" s="238">
        <v>6</v>
      </c>
      <c r="V204" s="235" t="s">
        <v>70</v>
      </c>
      <c r="W204" s="238" t="str">
        <f t="shared" si="49"/>
        <v>현대자동차투싼디젤 2.0 모던초이스25330000</v>
      </c>
      <c r="X204" s="310">
        <f t="shared" si="50"/>
        <v>3978</v>
      </c>
      <c r="Y204" s="238">
        <v>6</v>
      </c>
      <c r="Z204" s="238">
        <v>6</v>
      </c>
      <c r="AA204" s="306" t="s">
        <v>895</v>
      </c>
      <c r="AB204" s="235" t="s">
        <v>1611</v>
      </c>
      <c r="AC204" s="235"/>
      <c r="AD204" s="235" t="s">
        <v>1706</v>
      </c>
      <c r="AE204" s="235" t="s">
        <v>1699</v>
      </c>
      <c r="AF204" s="236"/>
      <c r="AG204" s="237"/>
      <c r="AH204" s="236"/>
      <c r="AI204" s="236"/>
      <c r="AJ204" s="237"/>
      <c r="AK204" s="236">
        <v>26</v>
      </c>
      <c r="AL204" s="236"/>
      <c r="AM204" s="236" t="s">
        <v>2427</v>
      </c>
      <c r="AN204" s="348"/>
      <c r="AO204" s="348"/>
      <c r="AP204" s="348"/>
      <c r="AQ204" s="291" t="str">
        <f>IFERROR(VLOOKUP(BG204,#REF!,1,0),"")</f>
        <v/>
      </c>
      <c r="AS204" s="236" t="s">
        <v>2427</v>
      </c>
      <c r="BD204" s="191" t="str">
        <f t="shared" si="46"/>
        <v>투싼디젤 2.0 모던초이스</v>
      </c>
      <c r="BE204" s="238" t="str">
        <f t="shared" si="48"/>
        <v>0022</v>
      </c>
      <c r="BF204" s="306" t="s">
        <v>895</v>
      </c>
      <c r="BG204" s="191" t="str">
        <f t="shared" si="47"/>
        <v>0022-0203</v>
      </c>
    </row>
    <row r="205" spans="1:59">
      <c r="A205" s="304">
        <v>3979</v>
      </c>
      <c r="B205" s="305">
        <v>3979</v>
      </c>
      <c r="C205" s="238" t="str">
        <f t="shared" si="51"/>
        <v>0005-0022</v>
      </c>
      <c r="D205" s="238" t="str">
        <f t="shared" si="52"/>
        <v>0005-0022-0002</v>
      </c>
      <c r="E205" s="306" t="s">
        <v>894</v>
      </c>
      <c r="F205" s="238" t="str">
        <f>TEXT(VLOOKUP(J205,'1'!$I$43:$J$79,2,0),"0000")</f>
        <v>0005</v>
      </c>
      <c r="G205" s="238" t="str">
        <f t="shared" si="53"/>
        <v>0022</v>
      </c>
      <c r="H205" s="307">
        <f t="shared" si="54"/>
        <v>2</v>
      </c>
      <c r="I205" s="306" t="s">
        <v>894</v>
      </c>
      <c r="J205" s="235" t="s">
        <v>290</v>
      </c>
      <c r="K205" s="235" t="s">
        <v>2023</v>
      </c>
      <c r="L205" s="235" t="s">
        <v>1955</v>
      </c>
      <c r="M205" s="308">
        <v>30970000</v>
      </c>
      <c r="N205" s="235">
        <v>1995</v>
      </c>
      <c r="O205" s="235" t="s">
        <v>77</v>
      </c>
      <c r="P205" s="235" t="s">
        <v>1611</v>
      </c>
      <c r="Q205" s="235" t="s">
        <v>71</v>
      </c>
      <c r="R205" s="235">
        <v>5</v>
      </c>
      <c r="S205" s="309">
        <v>4</v>
      </c>
      <c r="T205" s="238">
        <v>6</v>
      </c>
      <c r="U205" s="238">
        <v>6</v>
      </c>
      <c r="V205" s="235" t="s">
        <v>70</v>
      </c>
      <c r="W205" s="238" t="str">
        <f t="shared" si="49"/>
        <v>현대자동차투싼디젤 2.0 인스퍼레이션30970000</v>
      </c>
      <c r="X205" s="310">
        <f t="shared" si="50"/>
        <v>3979</v>
      </c>
      <c r="Y205" s="238">
        <v>6</v>
      </c>
      <c r="Z205" s="238">
        <v>6</v>
      </c>
      <c r="AA205" s="306" t="s">
        <v>894</v>
      </c>
      <c r="AB205" s="235" t="s">
        <v>1611</v>
      </c>
      <c r="AC205" s="235"/>
      <c r="AD205" s="235" t="s">
        <v>1706</v>
      </c>
      <c r="AE205" s="235" t="s">
        <v>1699</v>
      </c>
      <c r="AF205" s="236"/>
      <c r="AG205" s="237"/>
      <c r="AH205" s="236"/>
      <c r="AI205" s="236"/>
      <c r="AJ205" s="237"/>
      <c r="AK205" s="236">
        <v>26</v>
      </c>
      <c r="AL205" s="236"/>
      <c r="AM205" s="236" t="s">
        <v>2427</v>
      </c>
      <c r="AN205" s="348"/>
      <c r="AO205" s="348"/>
      <c r="AP205" s="348"/>
      <c r="AQ205" s="291" t="str">
        <f>IFERROR(VLOOKUP(BG205,#REF!,1,0),"")</f>
        <v/>
      </c>
      <c r="AS205" s="236" t="s">
        <v>2427</v>
      </c>
      <c r="BD205" s="191" t="str">
        <f t="shared" si="46"/>
        <v>투싼디젤 2.0 인스퍼레이션</v>
      </c>
      <c r="BE205" s="238" t="str">
        <f t="shared" si="48"/>
        <v>0022</v>
      </c>
      <c r="BF205" s="306" t="s">
        <v>894</v>
      </c>
      <c r="BG205" s="191" t="str">
        <f t="shared" si="47"/>
        <v>0022-0204</v>
      </c>
    </row>
    <row r="206" spans="1:59">
      <c r="A206" s="304">
        <v>3980</v>
      </c>
      <c r="B206" s="305">
        <v>3980</v>
      </c>
      <c r="C206" s="238" t="str">
        <f t="shared" si="51"/>
        <v>0005-0022</v>
      </c>
      <c r="D206" s="238" t="str">
        <f t="shared" si="52"/>
        <v>0005-0022-0003</v>
      </c>
      <c r="E206" s="306" t="s">
        <v>893</v>
      </c>
      <c r="F206" s="238" t="str">
        <f>TEXT(VLOOKUP(J206,'1'!$I$43:$J$79,2,0),"0000")</f>
        <v>0005</v>
      </c>
      <c r="G206" s="238" t="str">
        <f t="shared" si="53"/>
        <v>0022</v>
      </c>
      <c r="H206" s="307">
        <f t="shared" si="54"/>
        <v>3</v>
      </c>
      <c r="I206" s="306" t="s">
        <v>893</v>
      </c>
      <c r="J206" s="235" t="s">
        <v>290</v>
      </c>
      <c r="K206" s="235" t="s">
        <v>2023</v>
      </c>
      <c r="L206" s="235" t="s">
        <v>1956</v>
      </c>
      <c r="M206" s="308">
        <v>24540000</v>
      </c>
      <c r="N206" s="235">
        <v>1995</v>
      </c>
      <c r="O206" s="235" t="s">
        <v>77</v>
      </c>
      <c r="P206" s="235" t="s">
        <v>1611</v>
      </c>
      <c r="Q206" s="235" t="s">
        <v>71</v>
      </c>
      <c r="R206" s="235">
        <v>5</v>
      </c>
      <c r="S206" s="309">
        <v>4</v>
      </c>
      <c r="T206" s="238">
        <v>6</v>
      </c>
      <c r="U206" s="238">
        <v>6</v>
      </c>
      <c r="V206" s="235" t="s">
        <v>70</v>
      </c>
      <c r="W206" s="238" t="str">
        <f t="shared" si="49"/>
        <v>현대자동차투싼디젤 2.0 스마트24540000</v>
      </c>
      <c r="X206" s="310">
        <f t="shared" si="50"/>
        <v>3980</v>
      </c>
      <c r="Y206" s="238">
        <v>6</v>
      </c>
      <c r="Z206" s="238">
        <v>6</v>
      </c>
      <c r="AA206" s="306" t="s">
        <v>893</v>
      </c>
      <c r="AB206" s="235" t="s">
        <v>1611</v>
      </c>
      <c r="AC206" s="235"/>
      <c r="AD206" s="235" t="s">
        <v>1706</v>
      </c>
      <c r="AE206" s="235" t="s">
        <v>1699</v>
      </c>
      <c r="AF206" s="236"/>
      <c r="AG206" s="237"/>
      <c r="AH206" s="236"/>
      <c r="AI206" s="236"/>
      <c r="AJ206" s="237"/>
      <c r="AK206" s="236">
        <v>26</v>
      </c>
      <c r="AL206" s="236"/>
      <c r="AM206" s="236" t="s">
        <v>2427</v>
      </c>
      <c r="AN206" s="348"/>
      <c r="AO206" s="348"/>
      <c r="AP206" s="348"/>
      <c r="AQ206" s="291" t="str">
        <f>IFERROR(VLOOKUP(BG206,#REF!,1,0),"")</f>
        <v/>
      </c>
      <c r="AS206" s="236" t="s">
        <v>2427</v>
      </c>
      <c r="BD206" s="191" t="str">
        <f t="shared" si="46"/>
        <v>투싼디젤 2.0 스마트</v>
      </c>
      <c r="BE206" s="238" t="str">
        <f t="shared" si="48"/>
        <v>0022</v>
      </c>
      <c r="BF206" s="306" t="s">
        <v>893</v>
      </c>
      <c r="BG206" s="191" t="str">
        <f t="shared" si="47"/>
        <v>0022-0205</v>
      </c>
    </row>
    <row r="207" spans="1:59">
      <c r="A207" s="304">
        <v>3981</v>
      </c>
      <c r="B207" s="305">
        <v>3981</v>
      </c>
      <c r="C207" s="238" t="str">
        <f t="shared" si="51"/>
        <v>0005-0022</v>
      </c>
      <c r="D207" s="238" t="str">
        <f t="shared" si="52"/>
        <v>0005-0022-0004</v>
      </c>
      <c r="E207" s="306" t="s">
        <v>892</v>
      </c>
      <c r="F207" s="238" t="str">
        <f>TEXT(VLOOKUP(J207,'1'!$I$43:$J$79,2,0),"0000")</f>
        <v>0005</v>
      </c>
      <c r="G207" s="238" t="str">
        <f t="shared" si="53"/>
        <v>0022</v>
      </c>
      <c r="H207" s="307">
        <f t="shared" si="54"/>
        <v>4</v>
      </c>
      <c r="I207" s="306" t="s">
        <v>892</v>
      </c>
      <c r="J207" s="235" t="s">
        <v>290</v>
      </c>
      <c r="K207" s="235" t="s">
        <v>2023</v>
      </c>
      <c r="L207" s="235" t="s">
        <v>1957</v>
      </c>
      <c r="M207" s="308">
        <v>25410000</v>
      </c>
      <c r="N207" s="235">
        <v>1598</v>
      </c>
      <c r="O207" s="235" t="s">
        <v>77</v>
      </c>
      <c r="P207" s="235" t="s">
        <v>1611</v>
      </c>
      <c r="Q207" s="235" t="s">
        <v>71</v>
      </c>
      <c r="R207" s="235">
        <v>5</v>
      </c>
      <c r="S207" s="309">
        <v>4</v>
      </c>
      <c r="T207" s="238">
        <v>6</v>
      </c>
      <c r="U207" s="238">
        <v>6</v>
      </c>
      <c r="V207" s="235" t="s">
        <v>70</v>
      </c>
      <c r="W207" s="238" t="str">
        <f t="shared" si="49"/>
        <v>현대자동차투싼스마트스트림 디젤 1.6 모던25410000</v>
      </c>
      <c r="X207" s="310">
        <f t="shared" si="50"/>
        <v>3981</v>
      </c>
      <c r="Y207" s="238">
        <v>6</v>
      </c>
      <c r="Z207" s="238">
        <v>6</v>
      </c>
      <c r="AA207" s="306" t="s">
        <v>892</v>
      </c>
      <c r="AB207" s="235" t="s">
        <v>1611</v>
      </c>
      <c r="AC207" s="235"/>
      <c r="AD207" s="235" t="s">
        <v>1706</v>
      </c>
      <c r="AE207" s="235" t="s">
        <v>1699</v>
      </c>
      <c r="AF207" s="236"/>
      <c r="AG207" s="237"/>
      <c r="AH207" s="236"/>
      <c r="AI207" s="236"/>
      <c r="AJ207" s="237"/>
      <c r="AK207" s="236">
        <v>26</v>
      </c>
      <c r="AL207" s="236"/>
      <c r="AM207" s="236" t="s">
        <v>2427</v>
      </c>
      <c r="AN207" s="348"/>
      <c r="AO207" s="348"/>
      <c r="AP207" s="348"/>
      <c r="AQ207" s="291" t="str">
        <f>IFERROR(VLOOKUP(BG207,#REF!,1,0),"")</f>
        <v/>
      </c>
      <c r="AS207" s="236" t="s">
        <v>2427</v>
      </c>
      <c r="BD207" s="191" t="str">
        <f t="shared" si="46"/>
        <v>투싼스마트스트림 디젤 1.6 모던</v>
      </c>
      <c r="BE207" s="238" t="str">
        <f t="shared" si="48"/>
        <v>0022</v>
      </c>
      <c r="BF207" s="306" t="s">
        <v>892</v>
      </c>
      <c r="BG207" s="191" t="str">
        <f t="shared" si="47"/>
        <v>0022-0206</v>
      </c>
    </row>
    <row r="208" spans="1:59">
      <c r="A208" s="304">
        <v>3982</v>
      </c>
      <c r="B208" s="305">
        <v>3982</v>
      </c>
      <c r="C208" s="238" t="str">
        <f t="shared" si="51"/>
        <v>0005-0022</v>
      </c>
      <c r="D208" s="238" t="str">
        <f t="shared" si="52"/>
        <v>0005-0022-0005</v>
      </c>
      <c r="E208" s="306" t="s">
        <v>891</v>
      </c>
      <c r="F208" s="238" t="str">
        <f>TEXT(VLOOKUP(J208,'1'!$I$43:$J$79,2,0),"0000")</f>
        <v>0005</v>
      </c>
      <c r="G208" s="238" t="str">
        <f t="shared" si="53"/>
        <v>0022</v>
      </c>
      <c r="H208" s="307">
        <f t="shared" si="54"/>
        <v>5</v>
      </c>
      <c r="I208" s="306" t="s">
        <v>891</v>
      </c>
      <c r="J208" s="235" t="s">
        <v>290</v>
      </c>
      <c r="K208" s="235" t="s">
        <v>2023</v>
      </c>
      <c r="L208" s="235" t="s">
        <v>1958</v>
      </c>
      <c r="M208" s="308">
        <v>24050000</v>
      </c>
      <c r="N208" s="235">
        <v>1598</v>
      </c>
      <c r="O208" s="235" t="s">
        <v>77</v>
      </c>
      <c r="P208" s="235" t="s">
        <v>1611</v>
      </c>
      <c r="Q208" s="235" t="s">
        <v>71</v>
      </c>
      <c r="R208" s="235">
        <v>5</v>
      </c>
      <c r="S208" s="309">
        <v>4</v>
      </c>
      <c r="T208" s="238">
        <v>6</v>
      </c>
      <c r="U208" s="238">
        <v>6</v>
      </c>
      <c r="V208" s="235" t="s">
        <v>70</v>
      </c>
      <c r="W208" s="238" t="str">
        <f t="shared" si="49"/>
        <v>현대자동차투싼스마트스트림 디젤 1.6 스마트24050000</v>
      </c>
      <c r="X208" s="310">
        <f t="shared" si="50"/>
        <v>3982</v>
      </c>
      <c r="Y208" s="238">
        <v>6</v>
      </c>
      <c r="Z208" s="238">
        <v>6</v>
      </c>
      <c r="AA208" s="306" t="s">
        <v>891</v>
      </c>
      <c r="AB208" s="235" t="s">
        <v>1611</v>
      </c>
      <c r="AC208" s="235"/>
      <c r="AD208" s="235" t="s">
        <v>1706</v>
      </c>
      <c r="AE208" s="235" t="s">
        <v>1699</v>
      </c>
      <c r="AF208" s="236"/>
      <c r="AG208" s="237"/>
      <c r="AH208" s="236"/>
      <c r="AI208" s="236"/>
      <c r="AJ208" s="237"/>
      <c r="AK208" s="236">
        <v>26</v>
      </c>
      <c r="AL208" s="236"/>
      <c r="AM208" s="236" t="s">
        <v>2427</v>
      </c>
      <c r="AN208" s="348"/>
      <c r="AO208" s="348"/>
      <c r="AP208" s="348"/>
      <c r="AQ208" s="291" t="str">
        <f>IFERROR(VLOOKUP(BG208,#REF!,1,0),"")</f>
        <v/>
      </c>
      <c r="AS208" s="236" t="s">
        <v>2427</v>
      </c>
      <c r="BD208" s="191" t="str">
        <f t="shared" si="46"/>
        <v>투싼스마트스트림 디젤 1.6 스마트</v>
      </c>
      <c r="BE208" s="238" t="str">
        <f t="shared" si="48"/>
        <v>0022</v>
      </c>
      <c r="BF208" s="306" t="s">
        <v>891</v>
      </c>
      <c r="BG208" s="191" t="str">
        <f t="shared" si="47"/>
        <v>0022-0207</v>
      </c>
    </row>
    <row r="209" spans="1:59">
      <c r="A209" s="304">
        <v>3983</v>
      </c>
      <c r="B209" s="305">
        <v>3983</v>
      </c>
      <c r="C209" s="238" t="str">
        <f t="shared" si="51"/>
        <v>0005-0022</v>
      </c>
      <c r="D209" s="238" t="str">
        <f t="shared" si="52"/>
        <v>0005-0022-0006</v>
      </c>
      <c r="E209" s="306" t="s">
        <v>890</v>
      </c>
      <c r="F209" s="238" t="str">
        <f>TEXT(VLOOKUP(J209,'1'!$I$43:$J$79,2,0),"0000")</f>
        <v>0005</v>
      </c>
      <c r="G209" s="238" t="str">
        <f t="shared" si="53"/>
        <v>0022</v>
      </c>
      <c r="H209" s="307">
        <f t="shared" si="54"/>
        <v>6</v>
      </c>
      <c r="I209" s="306" t="s">
        <v>890</v>
      </c>
      <c r="J209" s="235" t="s">
        <v>290</v>
      </c>
      <c r="K209" s="235" t="s">
        <v>2023</v>
      </c>
      <c r="L209" s="235" t="s">
        <v>1959</v>
      </c>
      <c r="M209" s="308">
        <v>25900000</v>
      </c>
      <c r="N209" s="235">
        <v>1995</v>
      </c>
      <c r="O209" s="235" t="s">
        <v>77</v>
      </c>
      <c r="P209" s="235" t="s">
        <v>1611</v>
      </c>
      <c r="Q209" s="235" t="s">
        <v>71</v>
      </c>
      <c r="R209" s="235">
        <v>5</v>
      </c>
      <c r="S209" s="309">
        <v>4</v>
      </c>
      <c r="T209" s="238">
        <v>6</v>
      </c>
      <c r="U209" s="238">
        <v>6</v>
      </c>
      <c r="V209" s="235" t="s">
        <v>70</v>
      </c>
      <c r="W209" s="238" t="str">
        <f t="shared" si="49"/>
        <v>현대자동차투싼디젤 2.0 모던25900000</v>
      </c>
      <c r="X209" s="310">
        <f t="shared" si="50"/>
        <v>3983</v>
      </c>
      <c r="Y209" s="238">
        <v>6</v>
      </c>
      <c r="Z209" s="238">
        <v>6</v>
      </c>
      <c r="AA209" s="306" t="s">
        <v>890</v>
      </c>
      <c r="AB209" s="235" t="s">
        <v>1611</v>
      </c>
      <c r="AC209" s="235"/>
      <c r="AD209" s="235" t="s">
        <v>1706</v>
      </c>
      <c r="AE209" s="235" t="s">
        <v>1699</v>
      </c>
      <c r="AF209" s="236"/>
      <c r="AG209" s="237"/>
      <c r="AH209" s="236"/>
      <c r="AI209" s="236"/>
      <c r="AJ209" s="237"/>
      <c r="AK209" s="236">
        <v>26</v>
      </c>
      <c r="AL209" s="236"/>
      <c r="AM209" s="236" t="s">
        <v>2427</v>
      </c>
      <c r="AN209" s="348"/>
      <c r="AO209" s="348"/>
      <c r="AP209" s="348"/>
      <c r="AQ209" s="291" t="str">
        <f>IFERROR(VLOOKUP(BG209,#REF!,1,0),"")</f>
        <v/>
      </c>
      <c r="AS209" s="236" t="s">
        <v>2427</v>
      </c>
      <c r="BD209" s="191" t="str">
        <f t="shared" si="46"/>
        <v>투싼디젤 2.0 모던</v>
      </c>
      <c r="BE209" s="238" t="str">
        <f t="shared" si="48"/>
        <v>0022</v>
      </c>
      <c r="BF209" s="306" t="s">
        <v>890</v>
      </c>
      <c r="BG209" s="191" t="str">
        <f t="shared" si="47"/>
        <v>0022-0208</v>
      </c>
    </row>
    <row r="210" spans="1:59">
      <c r="A210" s="304">
        <v>3984</v>
      </c>
      <c r="B210" s="305">
        <v>3984</v>
      </c>
      <c r="C210" s="238" t="str">
        <f t="shared" si="51"/>
        <v>0005-0022</v>
      </c>
      <c r="D210" s="238" t="str">
        <f t="shared" si="52"/>
        <v>0005-0022-0007</v>
      </c>
      <c r="E210" s="306" t="s">
        <v>889</v>
      </c>
      <c r="F210" s="238" t="str">
        <f>TEXT(VLOOKUP(J210,'1'!$I$43:$J$79,2,0),"0000")</f>
        <v>0005</v>
      </c>
      <c r="G210" s="238" t="str">
        <f t="shared" si="53"/>
        <v>0022</v>
      </c>
      <c r="H210" s="307">
        <f t="shared" si="54"/>
        <v>7</v>
      </c>
      <c r="I210" s="306" t="s">
        <v>889</v>
      </c>
      <c r="J210" s="235" t="s">
        <v>290</v>
      </c>
      <c r="K210" s="235" t="s">
        <v>2023</v>
      </c>
      <c r="L210" s="210" t="s">
        <v>2220</v>
      </c>
      <c r="M210" s="271">
        <v>26260000</v>
      </c>
      <c r="N210" s="235">
        <v>1998</v>
      </c>
      <c r="O210" s="235" t="s">
        <v>77</v>
      </c>
      <c r="P210" s="235" t="s">
        <v>1611</v>
      </c>
      <c r="Q210" s="235" t="s">
        <v>71</v>
      </c>
      <c r="R210" s="242">
        <v>5</v>
      </c>
      <c r="S210" s="309">
        <v>4</v>
      </c>
      <c r="T210" s="238">
        <v>6</v>
      </c>
      <c r="U210" s="238">
        <v>6</v>
      </c>
      <c r="V210" s="235" t="s">
        <v>70</v>
      </c>
      <c r="W210" s="238" t="str">
        <f t="shared" si="49"/>
        <v>현대자동차투싼디젤 올뉴 투싼 2WD 모던 A/T26260000</v>
      </c>
      <c r="X210" s="310">
        <f t="shared" si="50"/>
        <v>3984</v>
      </c>
      <c r="Y210" s="238">
        <v>6</v>
      </c>
      <c r="Z210" s="238">
        <v>6</v>
      </c>
      <c r="AA210" s="306" t="s">
        <v>889</v>
      </c>
      <c r="AB210" s="235" t="s">
        <v>1611</v>
      </c>
      <c r="AC210" s="235"/>
      <c r="AD210" s="235" t="s">
        <v>1706</v>
      </c>
      <c r="AE210" s="235" t="s">
        <v>1699</v>
      </c>
      <c r="AF210" s="236"/>
      <c r="AG210" s="237"/>
      <c r="AH210" s="236"/>
      <c r="AI210" s="236"/>
      <c r="AJ210" s="237"/>
      <c r="AK210" s="236">
        <v>26</v>
      </c>
      <c r="AL210" s="236"/>
      <c r="AM210" s="236" t="s">
        <v>2427</v>
      </c>
      <c r="AN210" s="348"/>
      <c r="AO210" s="348"/>
      <c r="AP210" s="348"/>
      <c r="AQ210" s="291" t="str">
        <f>IFERROR(VLOOKUP(BG210,#REF!,1,0),"")</f>
        <v/>
      </c>
      <c r="AS210" s="236" t="s">
        <v>2427</v>
      </c>
      <c r="BD210" s="191" t="str">
        <f t="shared" si="46"/>
        <v>투싼디젤 올뉴 투싼 2WD 모던 A/T</v>
      </c>
      <c r="BE210" s="238" t="str">
        <f t="shared" si="48"/>
        <v>0022</v>
      </c>
      <c r="BF210" s="306" t="s">
        <v>889</v>
      </c>
      <c r="BG210" s="191" t="str">
        <f t="shared" si="47"/>
        <v>0022-0209</v>
      </c>
    </row>
    <row r="211" spans="1:59">
      <c r="A211" s="304">
        <v>3985</v>
      </c>
      <c r="B211" s="305">
        <v>3985</v>
      </c>
      <c r="C211" s="238" t="str">
        <f t="shared" si="51"/>
        <v>0005-0022</v>
      </c>
      <c r="D211" s="238" t="str">
        <f t="shared" si="52"/>
        <v>0005-0022-0008</v>
      </c>
      <c r="E211" s="306" t="s">
        <v>888</v>
      </c>
      <c r="F211" s="238" t="str">
        <f>TEXT(VLOOKUP(J211,'1'!$I$43:$J$79,2,0),"0000")</f>
        <v>0005</v>
      </c>
      <c r="G211" s="238" t="str">
        <f t="shared" si="53"/>
        <v>0022</v>
      </c>
      <c r="H211" s="307">
        <f t="shared" si="54"/>
        <v>8</v>
      </c>
      <c r="I211" s="306" t="s">
        <v>888</v>
      </c>
      <c r="J211" s="235" t="s">
        <v>290</v>
      </c>
      <c r="K211" s="235" t="s">
        <v>2023</v>
      </c>
      <c r="L211" s="210" t="s">
        <v>2221</v>
      </c>
      <c r="M211" s="271">
        <v>28320000</v>
      </c>
      <c r="N211" s="235">
        <v>1998</v>
      </c>
      <c r="O211" s="235" t="s">
        <v>77</v>
      </c>
      <c r="P211" s="235" t="s">
        <v>1611</v>
      </c>
      <c r="Q211" s="235" t="s">
        <v>71</v>
      </c>
      <c r="R211" s="242">
        <v>5</v>
      </c>
      <c r="S211" s="309">
        <v>4</v>
      </c>
      <c r="T211" s="238">
        <v>6</v>
      </c>
      <c r="U211" s="238">
        <v>6</v>
      </c>
      <c r="V211" s="235" t="s">
        <v>70</v>
      </c>
      <c r="W211" s="238" t="str">
        <f t="shared" si="49"/>
        <v>현대자동차투싼디젤 올뉴 투싼 2WD 프리미엄 A/T28320000</v>
      </c>
      <c r="X211" s="310">
        <f t="shared" si="50"/>
        <v>3985</v>
      </c>
      <c r="Y211" s="238">
        <v>6</v>
      </c>
      <c r="Z211" s="238">
        <v>6</v>
      </c>
      <c r="AA211" s="306" t="s">
        <v>888</v>
      </c>
      <c r="AB211" s="235" t="s">
        <v>1611</v>
      </c>
      <c r="AC211" s="235"/>
      <c r="AD211" s="235" t="s">
        <v>1706</v>
      </c>
      <c r="AE211" s="235" t="s">
        <v>1699</v>
      </c>
      <c r="AF211" s="236"/>
      <c r="AG211" s="237"/>
      <c r="AH211" s="236"/>
      <c r="AI211" s="236"/>
      <c r="AJ211" s="237"/>
      <c r="AK211" s="236">
        <v>26</v>
      </c>
      <c r="AL211" s="236"/>
      <c r="AM211" s="236" t="s">
        <v>2427</v>
      </c>
      <c r="AN211" s="348"/>
      <c r="AO211" s="348"/>
      <c r="AP211" s="348"/>
      <c r="AQ211" s="291" t="str">
        <f>IFERROR(VLOOKUP(BG211,#REF!,1,0),"")</f>
        <v/>
      </c>
      <c r="AS211" s="236" t="s">
        <v>2427</v>
      </c>
      <c r="BD211" s="191" t="str">
        <f t="shared" si="46"/>
        <v>투싼디젤 올뉴 투싼 2WD 프리미엄 A/T</v>
      </c>
      <c r="BE211" s="238" t="str">
        <f t="shared" si="48"/>
        <v>0022</v>
      </c>
      <c r="BF211" s="306" t="s">
        <v>888</v>
      </c>
      <c r="BG211" s="191" t="str">
        <f t="shared" si="47"/>
        <v>0022-0210</v>
      </c>
    </row>
    <row r="212" spans="1:59">
      <c r="A212" s="304">
        <v>3986</v>
      </c>
      <c r="B212" s="305">
        <v>3986</v>
      </c>
      <c r="C212" s="238" t="str">
        <f t="shared" si="51"/>
        <v>0005-0022</v>
      </c>
      <c r="D212" s="238" t="str">
        <f t="shared" si="52"/>
        <v>0005-0022-0009</v>
      </c>
      <c r="E212" s="306" t="s">
        <v>887</v>
      </c>
      <c r="F212" s="238" t="str">
        <f>TEXT(VLOOKUP(J212,'1'!$I$43:$J$79,2,0),"0000")</f>
        <v>0005</v>
      </c>
      <c r="G212" s="238" t="str">
        <f t="shared" si="53"/>
        <v>0022</v>
      </c>
      <c r="H212" s="307">
        <f t="shared" si="54"/>
        <v>9</v>
      </c>
      <c r="I212" s="306" t="s">
        <v>887</v>
      </c>
      <c r="J212" s="235" t="s">
        <v>290</v>
      </c>
      <c r="K212" s="235" t="s">
        <v>2023</v>
      </c>
      <c r="L212" s="210" t="s">
        <v>2222</v>
      </c>
      <c r="M212" s="271">
        <v>33460000</v>
      </c>
      <c r="N212" s="235">
        <v>1998</v>
      </c>
      <c r="O212" s="235" t="s">
        <v>77</v>
      </c>
      <c r="P212" s="235" t="s">
        <v>1611</v>
      </c>
      <c r="Q212" s="235" t="s">
        <v>71</v>
      </c>
      <c r="R212" s="242">
        <v>5</v>
      </c>
      <c r="S212" s="309">
        <v>4</v>
      </c>
      <c r="T212" s="238">
        <v>6</v>
      </c>
      <c r="U212" s="238">
        <v>6</v>
      </c>
      <c r="V212" s="235" t="s">
        <v>70</v>
      </c>
      <c r="W212" s="238" t="str">
        <f t="shared" si="49"/>
        <v>현대자동차투싼디젤 올뉴 투싼 2WD 인스퍼레이션 A/T33460000</v>
      </c>
      <c r="X212" s="310">
        <f t="shared" si="50"/>
        <v>3986</v>
      </c>
      <c r="Y212" s="238">
        <v>6</v>
      </c>
      <c r="Z212" s="238">
        <v>6</v>
      </c>
      <c r="AA212" s="306" t="s">
        <v>887</v>
      </c>
      <c r="AB212" s="235" t="s">
        <v>1611</v>
      </c>
      <c r="AC212" s="235"/>
      <c r="AD212" s="235" t="s">
        <v>1706</v>
      </c>
      <c r="AE212" s="235" t="s">
        <v>1699</v>
      </c>
      <c r="AF212" s="236"/>
      <c r="AG212" s="237"/>
      <c r="AH212" s="236"/>
      <c r="AI212" s="236"/>
      <c r="AJ212" s="237"/>
      <c r="AK212" s="236">
        <v>26</v>
      </c>
      <c r="AL212" s="236"/>
      <c r="AM212" s="236" t="s">
        <v>2427</v>
      </c>
      <c r="AN212" s="348"/>
      <c r="AO212" s="348"/>
      <c r="AP212" s="348"/>
      <c r="AQ212" s="291" t="str">
        <f>IFERROR(VLOOKUP(BG212,#REF!,1,0),"")</f>
        <v/>
      </c>
      <c r="AS212" s="236" t="s">
        <v>2427</v>
      </c>
      <c r="BD212" s="191" t="str">
        <f t="shared" si="46"/>
        <v>투싼디젤 올뉴 투싼 2WD 인스퍼레이션 A/T</v>
      </c>
      <c r="BE212" s="238" t="str">
        <f t="shared" si="48"/>
        <v>0022</v>
      </c>
      <c r="BF212" s="306" t="s">
        <v>887</v>
      </c>
      <c r="BG212" s="191" t="str">
        <f t="shared" si="47"/>
        <v>0022-0211</v>
      </c>
    </row>
    <row r="213" spans="1:59">
      <c r="A213" s="304">
        <v>3987</v>
      </c>
      <c r="B213" s="305">
        <v>3987</v>
      </c>
      <c r="C213" s="238" t="str">
        <f t="shared" si="51"/>
        <v>0005-0022</v>
      </c>
      <c r="D213" s="238" t="str">
        <f t="shared" si="52"/>
        <v>0005-0022-0010</v>
      </c>
      <c r="E213" s="306" t="s">
        <v>886</v>
      </c>
      <c r="F213" s="238" t="str">
        <f>TEXT(VLOOKUP(J213,'1'!$I$43:$J$79,2,0),"0000")</f>
        <v>0005</v>
      </c>
      <c r="G213" s="238" t="str">
        <f t="shared" si="53"/>
        <v>0022</v>
      </c>
      <c r="H213" s="307">
        <f t="shared" si="54"/>
        <v>10</v>
      </c>
      <c r="I213" s="306" t="s">
        <v>886</v>
      </c>
      <c r="J213" s="235" t="s">
        <v>290</v>
      </c>
      <c r="K213" s="235" t="s">
        <v>2023</v>
      </c>
      <c r="L213" s="210" t="s">
        <v>2223</v>
      </c>
      <c r="M213" s="271">
        <v>29470000</v>
      </c>
      <c r="N213" s="235">
        <v>1998</v>
      </c>
      <c r="O213" s="235" t="s">
        <v>77</v>
      </c>
      <c r="P213" s="235" t="s">
        <v>1611</v>
      </c>
      <c r="Q213" s="235" t="s">
        <v>71</v>
      </c>
      <c r="R213" s="242">
        <v>5</v>
      </c>
      <c r="S213" s="309">
        <v>4</v>
      </c>
      <c r="T213" s="238">
        <v>6</v>
      </c>
      <c r="U213" s="238">
        <v>6</v>
      </c>
      <c r="V213" s="235" t="s">
        <v>70</v>
      </c>
      <c r="W213" s="238" t="str">
        <f t="shared" si="49"/>
        <v>현대자동차투싼디젤 올뉴 투싼 AWD 모던 A/T29470000</v>
      </c>
      <c r="X213" s="310">
        <f t="shared" si="50"/>
        <v>3987</v>
      </c>
      <c r="Y213" s="238">
        <v>6</v>
      </c>
      <c r="Z213" s="238">
        <v>6</v>
      </c>
      <c r="AA213" s="306" t="s">
        <v>886</v>
      </c>
      <c r="AB213" s="235" t="s">
        <v>1611</v>
      </c>
      <c r="AC213" s="235"/>
      <c r="AD213" s="235" t="s">
        <v>1706</v>
      </c>
      <c r="AE213" s="235" t="s">
        <v>1699</v>
      </c>
      <c r="AF213" s="236"/>
      <c r="AG213" s="237"/>
      <c r="AH213" s="236"/>
      <c r="AI213" s="236"/>
      <c r="AJ213" s="237"/>
      <c r="AK213" s="236">
        <v>26</v>
      </c>
      <c r="AL213" s="236"/>
      <c r="AM213" s="236" t="s">
        <v>2427</v>
      </c>
      <c r="AN213" s="348"/>
      <c r="AO213" s="348"/>
      <c r="AP213" s="348"/>
      <c r="AQ213" s="291" t="str">
        <f>IFERROR(VLOOKUP(BG213,#REF!,1,0),"")</f>
        <v/>
      </c>
      <c r="AS213" s="236" t="s">
        <v>2427</v>
      </c>
      <c r="BD213" s="191" t="str">
        <f t="shared" si="46"/>
        <v>투싼디젤 올뉴 투싼 AWD 모던 A/T</v>
      </c>
      <c r="BE213" s="238" t="str">
        <f t="shared" si="48"/>
        <v>0022</v>
      </c>
      <c r="BF213" s="306" t="s">
        <v>886</v>
      </c>
      <c r="BG213" s="191" t="str">
        <f t="shared" si="47"/>
        <v>0022-0212</v>
      </c>
    </row>
    <row r="214" spans="1:59">
      <c r="A214" s="304">
        <v>3988</v>
      </c>
      <c r="B214" s="305">
        <v>3988</v>
      </c>
      <c r="C214" s="238" t="str">
        <f t="shared" si="51"/>
        <v>0005-0022</v>
      </c>
      <c r="D214" s="238" t="str">
        <f t="shared" si="52"/>
        <v>0005-0022-0011</v>
      </c>
      <c r="E214" s="306" t="s">
        <v>885</v>
      </c>
      <c r="F214" s="238" t="str">
        <f>TEXT(VLOOKUP(J214,'1'!$I$43:$J$79,2,0),"0000")</f>
        <v>0005</v>
      </c>
      <c r="G214" s="238" t="str">
        <f t="shared" si="53"/>
        <v>0022</v>
      </c>
      <c r="H214" s="307">
        <f t="shared" si="54"/>
        <v>11</v>
      </c>
      <c r="I214" s="306" t="s">
        <v>885</v>
      </c>
      <c r="J214" s="235" t="s">
        <v>290</v>
      </c>
      <c r="K214" s="235" t="s">
        <v>2023</v>
      </c>
      <c r="L214" s="210" t="s">
        <v>2224</v>
      </c>
      <c r="M214" s="271">
        <v>30530000</v>
      </c>
      <c r="N214" s="235">
        <v>1998</v>
      </c>
      <c r="O214" s="235" t="s">
        <v>77</v>
      </c>
      <c r="P214" s="235" t="s">
        <v>1611</v>
      </c>
      <c r="Q214" s="235" t="s">
        <v>71</v>
      </c>
      <c r="R214" s="242">
        <v>5</v>
      </c>
      <c r="S214" s="309">
        <v>4</v>
      </c>
      <c r="T214" s="238">
        <v>6</v>
      </c>
      <c r="U214" s="238">
        <v>6</v>
      </c>
      <c r="V214" s="235" t="s">
        <v>70</v>
      </c>
      <c r="W214" s="238" t="str">
        <f t="shared" si="49"/>
        <v>현대자동차투싼디젤 올뉴 투싼 AWD 프리미엄 A/T30530000</v>
      </c>
      <c r="X214" s="310">
        <f t="shared" si="50"/>
        <v>3988</v>
      </c>
      <c r="Y214" s="238">
        <v>6</v>
      </c>
      <c r="Z214" s="238">
        <v>6</v>
      </c>
      <c r="AA214" s="306" t="s">
        <v>885</v>
      </c>
      <c r="AB214" s="235" t="s">
        <v>1611</v>
      </c>
      <c r="AC214" s="235"/>
      <c r="AD214" s="235" t="s">
        <v>1706</v>
      </c>
      <c r="AE214" s="235" t="s">
        <v>1699</v>
      </c>
      <c r="AF214" s="236"/>
      <c r="AG214" s="237"/>
      <c r="AH214" s="236"/>
      <c r="AI214" s="236"/>
      <c r="AJ214" s="237"/>
      <c r="AK214" s="236">
        <v>26</v>
      </c>
      <c r="AL214" s="236"/>
      <c r="AM214" s="236" t="s">
        <v>2427</v>
      </c>
      <c r="AN214" s="348"/>
      <c r="AO214" s="348"/>
      <c r="AP214" s="348"/>
      <c r="AQ214" s="291" t="str">
        <f>IFERROR(VLOOKUP(BG214,#REF!,1,0),"")</f>
        <v/>
      </c>
      <c r="AS214" s="236" t="s">
        <v>2427</v>
      </c>
      <c r="BD214" s="191" t="str">
        <f t="shared" si="46"/>
        <v>투싼디젤 올뉴 투싼 AWD 프리미엄 A/T</v>
      </c>
      <c r="BE214" s="238" t="str">
        <f t="shared" si="48"/>
        <v>0022</v>
      </c>
      <c r="BF214" s="306" t="s">
        <v>885</v>
      </c>
      <c r="BG214" s="191" t="str">
        <f t="shared" si="47"/>
        <v>0022-0213</v>
      </c>
    </row>
    <row r="215" spans="1:59">
      <c r="A215" s="304">
        <v>3989</v>
      </c>
      <c r="B215" s="305">
        <v>3989</v>
      </c>
      <c r="C215" s="238" t="str">
        <f t="shared" si="51"/>
        <v>0005-0022</v>
      </c>
      <c r="D215" s="238" t="str">
        <f t="shared" si="52"/>
        <v>0005-0022-0012</v>
      </c>
      <c r="E215" s="306" t="s">
        <v>884</v>
      </c>
      <c r="F215" s="238" t="str">
        <f>TEXT(VLOOKUP(J215,'1'!$I$43:$J$79,2,0),"0000")</f>
        <v>0005</v>
      </c>
      <c r="G215" s="238" t="str">
        <f t="shared" si="53"/>
        <v>0022</v>
      </c>
      <c r="H215" s="307">
        <f t="shared" si="54"/>
        <v>12</v>
      </c>
      <c r="I215" s="306" t="s">
        <v>884</v>
      </c>
      <c r="J215" s="235" t="s">
        <v>290</v>
      </c>
      <c r="K215" s="235" t="s">
        <v>2023</v>
      </c>
      <c r="L215" s="210" t="s">
        <v>2225</v>
      </c>
      <c r="M215" s="271">
        <v>35670000</v>
      </c>
      <c r="N215" s="235">
        <v>1998</v>
      </c>
      <c r="O215" s="235" t="s">
        <v>77</v>
      </c>
      <c r="P215" s="235" t="s">
        <v>1611</v>
      </c>
      <c r="Q215" s="235" t="s">
        <v>71</v>
      </c>
      <c r="R215" s="242">
        <v>5</v>
      </c>
      <c r="S215" s="309">
        <v>4</v>
      </c>
      <c r="T215" s="238">
        <v>6</v>
      </c>
      <c r="U215" s="238">
        <v>6</v>
      </c>
      <c r="V215" s="235" t="s">
        <v>70</v>
      </c>
      <c r="W215" s="238" t="str">
        <f t="shared" si="49"/>
        <v>현대자동차투싼디젤 올뉴 투싼 AWD 인스퍼레이션 A/T35670000</v>
      </c>
      <c r="X215" s="310">
        <f t="shared" si="50"/>
        <v>3989</v>
      </c>
      <c r="Y215" s="238">
        <v>6</v>
      </c>
      <c r="Z215" s="238">
        <v>6</v>
      </c>
      <c r="AA215" s="306" t="s">
        <v>884</v>
      </c>
      <c r="AB215" s="235" t="s">
        <v>1611</v>
      </c>
      <c r="AC215" s="235"/>
      <c r="AD215" s="235" t="s">
        <v>1706</v>
      </c>
      <c r="AE215" s="235" t="s">
        <v>1699</v>
      </c>
      <c r="AF215" s="236"/>
      <c r="AG215" s="237"/>
      <c r="AH215" s="236"/>
      <c r="AI215" s="236"/>
      <c r="AJ215" s="237"/>
      <c r="AK215" s="236">
        <v>26</v>
      </c>
      <c r="AL215" s="236"/>
      <c r="AM215" s="236" t="s">
        <v>2427</v>
      </c>
      <c r="AN215" s="348"/>
      <c r="AO215" s="348"/>
      <c r="AP215" s="348"/>
      <c r="AQ215" s="291" t="str">
        <f>IFERROR(VLOOKUP(BG215,#REF!,1,0),"")</f>
        <v/>
      </c>
      <c r="AS215" s="236" t="s">
        <v>2427</v>
      </c>
      <c r="BD215" s="191" t="str">
        <f t="shared" si="46"/>
        <v>투싼디젤 올뉴 투싼 AWD 인스퍼레이션 A/T</v>
      </c>
      <c r="BE215" s="238" t="str">
        <f t="shared" si="48"/>
        <v>0022</v>
      </c>
      <c r="BF215" s="306" t="s">
        <v>884</v>
      </c>
      <c r="BG215" s="191" t="str">
        <f t="shared" si="47"/>
        <v>0022-0214</v>
      </c>
    </row>
    <row r="216" spans="1:59">
      <c r="A216" s="304">
        <v>3990</v>
      </c>
      <c r="B216" s="305">
        <v>3990</v>
      </c>
      <c r="C216" s="238" t="str">
        <f t="shared" si="51"/>
        <v>0005-0022</v>
      </c>
      <c r="D216" s="238" t="str">
        <f t="shared" si="52"/>
        <v>0005-0022-0013</v>
      </c>
      <c r="E216" s="306" t="s">
        <v>883</v>
      </c>
      <c r="F216" s="238" t="str">
        <f>TEXT(VLOOKUP(J216,'1'!$I$43:$J$79,2,0),"0000")</f>
        <v>0005</v>
      </c>
      <c r="G216" s="238" t="str">
        <f t="shared" si="53"/>
        <v>0022</v>
      </c>
      <c r="H216" s="307">
        <f t="shared" si="54"/>
        <v>13</v>
      </c>
      <c r="I216" s="306" t="s">
        <v>883</v>
      </c>
      <c r="J216" s="235" t="s">
        <v>290</v>
      </c>
      <c r="K216" s="235" t="s">
        <v>2023</v>
      </c>
      <c r="L216" s="235" t="s">
        <v>1960</v>
      </c>
      <c r="M216" s="308">
        <v>28980000</v>
      </c>
      <c r="N216" s="235">
        <v>1591</v>
      </c>
      <c r="O216" s="235" t="s">
        <v>76</v>
      </c>
      <c r="P216" s="235" t="s">
        <v>1611</v>
      </c>
      <c r="Q216" s="235" t="s">
        <v>71</v>
      </c>
      <c r="R216" s="235">
        <v>5</v>
      </c>
      <c r="S216" s="309">
        <v>13</v>
      </c>
      <c r="T216" s="238">
        <v>6</v>
      </c>
      <c r="U216" s="238">
        <v>6</v>
      </c>
      <c r="V216" s="235" t="s">
        <v>70</v>
      </c>
      <c r="W216" s="238" t="str">
        <f t="shared" si="49"/>
        <v>현대자동차투싼가솔린 1.6 터보 인스퍼레이션28980000</v>
      </c>
      <c r="X216" s="310">
        <f t="shared" si="50"/>
        <v>3990</v>
      </c>
      <c r="Y216" s="238">
        <v>6</v>
      </c>
      <c r="Z216" s="238">
        <v>6</v>
      </c>
      <c r="AA216" s="306" t="s">
        <v>883</v>
      </c>
      <c r="AB216" s="235" t="s">
        <v>1611</v>
      </c>
      <c r="AC216" s="235"/>
      <c r="AD216" s="235" t="s">
        <v>1702</v>
      </c>
      <c r="AE216" s="235" t="s">
        <v>1699</v>
      </c>
      <c r="AF216" s="236"/>
      <c r="AG216" s="237"/>
      <c r="AH216" s="236"/>
      <c r="AI216" s="236"/>
      <c r="AJ216" s="237"/>
      <c r="AK216" s="236">
        <v>26</v>
      </c>
      <c r="AL216" s="236"/>
      <c r="AM216" s="236" t="s">
        <v>2431</v>
      </c>
      <c r="AN216" s="348"/>
      <c r="AO216" s="348"/>
      <c r="AP216" s="348"/>
      <c r="AQ216" s="291" t="str">
        <f>IFERROR(VLOOKUP(BG216,#REF!,1,0),"")</f>
        <v/>
      </c>
      <c r="AS216" s="236" t="s">
        <v>2428</v>
      </c>
      <c r="BD216" s="191" t="str">
        <f t="shared" si="46"/>
        <v>투싼가솔린 1.6 터보 인스퍼레이션</v>
      </c>
      <c r="BE216" s="238" t="str">
        <f t="shared" si="48"/>
        <v>0022</v>
      </c>
      <c r="BF216" s="306" t="s">
        <v>883</v>
      </c>
      <c r="BG216" s="191" t="str">
        <f t="shared" si="47"/>
        <v>0022-0215</v>
      </c>
    </row>
    <row r="217" spans="1:59">
      <c r="A217" s="304">
        <v>3991</v>
      </c>
      <c r="B217" s="305">
        <v>3991</v>
      </c>
      <c r="C217" s="238" t="str">
        <f t="shared" si="51"/>
        <v>0005-0022</v>
      </c>
      <c r="D217" s="238" t="str">
        <f t="shared" si="52"/>
        <v>0005-0022-0014</v>
      </c>
      <c r="E217" s="306" t="s">
        <v>882</v>
      </c>
      <c r="F217" s="238" t="str">
        <f>TEXT(VLOOKUP(J217,'1'!$I$43:$J$79,2,0),"0000")</f>
        <v>0005</v>
      </c>
      <c r="G217" s="238" t="str">
        <f t="shared" si="53"/>
        <v>0022</v>
      </c>
      <c r="H217" s="307">
        <f t="shared" si="54"/>
        <v>14</v>
      </c>
      <c r="I217" s="306" t="s">
        <v>882</v>
      </c>
      <c r="J217" s="235" t="s">
        <v>290</v>
      </c>
      <c r="K217" s="235" t="s">
        <v>2023</v>
      </c>
      <c r="L217" s="235" t="s">
        <v>1961</v>
      </c>
      <c r="M217" s="308">
        <v>23910000</v>
      </c>
      <c r="N217" s="235">
        <v>1591</v>
      </c>
      <c r="O217" s="235" t="s">
        <v>76</v>
      </c>
      <c r="P217" s="235" t="s">
        <v>1611</v>
      </c>
      <c r="Q217" s="235" t="s">
        <v>71</v>
      </c>
      <c r="R217" s="235">
        <v>5</v>
      </c>
      <c r="S217" s="309">
        <v>13</v>
      </c>
      <c r="T217" s="238">
        <v>6</v>
      </c>
      <c r="U217" s="238">
        <v>6</v>
      </c>
      <c r="V217" s="235" t="s">
        <v>15961</v>
      </c>
      <c r="W217" s="238" t="str">
        <f t="shared" si="49"/>
        <v>현대자동차투싼가솔린 1.6 터보 모던23910000</v>
      </c>
      <c r="X217" s="310">
        <f t="shared" si="50"/>
        <v>3991</v>
      </c>
      <c r="Y217" s="238">
        <v>6</v>
      </c>
      <c r="Z217" s="238">
        <v>6</v>
      </c>
      <c r="AA217" s="306" t="s">
        <v>882</v>
      </c>
      <c r="AB217" s="235" t="s">
        <v>1611</v>
      </c>
      <c r="AC217" s="235"/>
      <c r="AD217" s="235" t="s">
        <v>1702</v>
      </c>
      <c r="AE217" s="235" t="s">
        <v>1699</v>
      </c>
      <c r="AF217" s="236"/>
      <c r="AG217" s="237"/>
      <c r="AH217" s="236"/>
      <c r="AI217" s="236"/>
      <c r="AJ217" s="237"/>
      <c r="AK217" s="236">
        <v>26</v>
      </c>
      <c r="AL217" s="236"/>
      <c r="AM217" s="236" t="s">
        <v>2431</v>
      </c>
      <c r="AN217" s="348"/>
      <c r="AO217" s="348"/>
      <c r="AP217" s="348"/>
      <c r="AQ217" s="291" t="str">
        <f>IFERROR(VLOOKUP(BG217,#REF!,1,0),"")</f>
        <v/>
      </c>
      <c r="AS217" s="236" t="s">
        <v>2428</v>
      </c>
      <c r="BD217" s="191" t="str">
        <f t="shared" si="46"/>
        <v>투싼가솔린 1.6 터보 모던</v>
      </c>
      <c r="BE217" s="238" t="str">
        <f t="shared" si="48"/>
        <v>0022</v>
      </c>
      <c r="BF217" s="306" t="s">
        <v>882</v>
      </c>
      <c r="BG217" s="191" t="str">
        <f t="shared" si="47"/>
        <v>0022-0216</v>
      </c>
    </row>
    <row r="218" spans="1:59">
      <c r="A218" s="304">
        <v>3992</v>
      </c>
      <c r="B218" s="305">
        <v>3992</v>
      </c>
      <c r="C218" s="238" t="str">
        <f t="shared" si="51"/>
        <v>0005-0022</v>
      </c>
      <c r="D218" s="238" t="str">
        <f t="shared" si="52"/>
        <v>0005-0022-0015</v>
      </c>
      <c r="E218" s="306" t="s">
        <v>881</v>
      </c>
      <c r="F218" s="238" t="str">
        <f>TEXT(VLOOKUP(J218,'1'!$I$43:$J$79,2,0),"0000")</f>
        <v>0005</v>
      </c>
      <c r="G218" s="238" t="str">
        <f t="shared" si="53"/>
        <v>0022</v>
      </c>
      <c r="H218" s="307">
        <f t="shared" si="54"/>
        <v>15</v>
      </c>
      <c r="I218" s="306" t="s">
        <v>881</v>
      </c>
      <c r="J218" s="235" t="s">
        <v>290</v>
      </c>
      <c r="K218" s="235" t="s">
        <v>2023</v>
      </c>
      <c r="L218" s="210" t="s">
        <v>2226</v>
      </c>
      <c r="M218" s="271">
        <v>24350000</v>
      </c>
      <c r="N218" s="242">
        <v>1598</v>
      </c>
      <c r="O218" s="235" t="s">
        <v>76</v>
      </c>
      <c r="P218" s="235" t="s">
        <v>1611</v>
      </c>
      <c r="Q218" s="235" t="s">
        <v>71</v>
      </c>
      <c r="R218" s="242">
        <v>5</v>
      </c>
      <c r="S218" s="309">
        <v>13</v>
      </c>
      <c r="T218" s="238">
        <v>6</v>
      </c>
      <c r="U218" s="238">
        <v>6</v>
      </c>
      <c r="V218" s="235" t="s">
        <v>70</v>
      </c>
      <c r="W218" s="238" t="str">
        <f t="shared" si="49"/>
        <v>현대자동차투싼가솔린 올뉴 투싼 2WD 모던 A/T24350000</v>
      </c>
      <c r="X218" s="310">
        <f t="shared" si="50"/>
        <v>3992</v>
      </c>
      <c r="Y218" s="238">
        <v>6</v>
      </c>
      <c r="Z218" s="238">
        <v>6</v>
      </c>
      <c r="AA218" s="306" t="s">
        <v>881</v>
      </c>
      <c r="AB218" s="235" t="s">
        <v>1611</v>
      </c>
      <c r="AC218" s="235"/>
      <c r="AD218" s="243">
        <v>4</v>
      </c>
      <c r="AE218" s="235" t="s">
        <v>1699</v>
      </c>
      <c r="AF218" s="236"/>
      <c r="AG218" s="237"/>
      <c r="AH218" s="236"/>
      <c r="AI218" s="236"/>
      <c r="AJ218" s="237"/>
      <c r="AK218" s="236">
        <v>26</v>
      </c>
      <c r="AL218" s="236"/>
      <c r="AM218" s="236" t="s">
        <v>2431</v>
      </c>
      <c r="AN218" s="348"/>
      <c r="AO218" s="348"/>
      <c r="AP218" s="348"/>
      <c r="AQ218" s="291" t="str">
        <f>IFERROR(VLOOKUP(BG218,#REF!,1,0),"")</f>
        <v/>
      </c>
      <c r="AS218" s="236" t="s">
        <v>2428</v>
      </c>
      <c r="BD218" s="191" t="str">
        <f t="shared" si="46"/>
        <v>투싼가솔린 올뉴 투싼 2WD 모던 A/T</v>
      </c>
      <c r="BE218" s="238" t="str">
        <f t="shared" si="48"/>
        <v>0022</v>
      </c>
      <c r="BF218" s="306" t="s">
        <v>881</v>
      </c>
      <c r="BG218" s="191" t="str">
        <f t="shared" si="47"/>
        <v>0022-0217</v>
      </c>
    </row>
    <row r="219" spans="1:59">
      <c r="A219" s="304">
        <v>3993</v>
      </c>
      <c r="B219" s="305">
        <v>3993</v>
      </c>
      <c r="C219" s="238" t="str">
        <f t="shared" si="51"/>
        <v>0005-0022</v>
      </c>
      <c r="D219" s="238" t="str">
        <f t="shared" si="52"/>
        <v>0005-0022-0016</v>
      </c>
      <c r="E219" s="306" t="s">
        <v>880</v>
      </c>
      <c r="F219" s="238" t="str">
        <f>TEXT(VLOOKUP(J219,'1'!$I$43:$J$79,2,0),"0000")</f>
        <v>0005</v>
      </c>
      <c r="G219" s="238" t="str">
        <f t="shared" si="53"/>
        <v>0022</v>
      </c>
      <c r="H219" s="307">
        <f t="shared" si="54"/>
        <v>16</v>
      </c>
      <c r="I219" s="306" t="s">
        <v>880</v>
      </c>
      <c r="J219" s="235" t="s">
        <v>290</v>
      </c>
      <c r="K219" s="235" t="s">
        <v>2023</v>
      </c>
      <c r="L219" s="210" t="s">
        <v>2227</v>
      </c>
      <c r="M219" s="271">
        <v>26410000</v>
      </c>
      <c r="N219" s="242">
        <v>1598</v>
      </c>
      <c r="O219" s="235" t="s">
        <v>76</v>
      </c>
      <c r="P219" s="235" t="s">
        <v>1611</v>
      </c>
      <c r="Q219" s="235" t="s">
        <v>71</v>
      </c>
      <c r="R219" s="242">
        <v>5</v>
      </c>
      <c r="S219" s="309">
        <v>13</v>
      </c>
      <c r="T219" s="238">
        <v>6</v>
      </c>
      <c r="U219" s="238">
        <v>6</v>
      </c>
      <c r="V219" s="235" t="s">
        <v>70</v>
      </c>
      <c r="W219" s="238" t="str">
        <f t="shared" si="49"/>
        <v>현대자동차투싼가솔린 올뉴 투싼 2WD 프리미엄 A/T26410000</v>
      </c>
      <c r="X219" s="310">
        <f t="shared" si="50"/>
        <v>3993</v>
      </c>
      <c r="Y219" s="238">
        <v>6</v>
      </c>
      <c r="Z219" s="238">
        <v>6</v>
      </c>
      <c r="AA219" s="306" t="s">
        <v>880</v>
      </c>
      <c r="AB219" s="235" t="s">
        <v>1611</v>
      </c>
      <c r="AC219" s="235"/>
      <c r="AD219" s="243">
        <v>4</v>
      </c>
      <c r="AE219" s="235" t="s">
        <v>1699</v>
      </c>
      <c r="AF219" s="236"/>
      <c r="AG219" s="237"/>
      <c r="AH219" s="236"/>
      <c r="AI219" s="236"/>
      <c r="AJ219" s="237"/>
      <c r="AK219" s="236">
        <v>26</v>
      </c>
      <c r="AL219" s="236"/>
      <c r="AM219" s="236" t="s">
        <v>2431</v>
      </c>
      <c r="AN219" s="348"/>
      <c r="AO219" s="348"/>
      <c r="AP219" s="348"/>
      <c r="AQ219" s="291" t="str">
        <f>IFERROR(VLOOKUP(BG219,#REF!,1,0),"")</f>
        <v/>
      </c>
      <c r="AS219" s="236" t="s">
        <v>2428</v>
      </c>
      <c r="BD219" s="191" t="str">
        <f t="shared" si="46"/>
        <v>투싼가솔린 올뉴 투싼 2WD 프리미엄 A/T</v>
      </c>
      <c r="BE219" s="238" t="str">
        <f t="shared" si="48"/>
        <v>0022</v>
      </c>
      <c r="BF219" s="306" t="s">
        <v>880</v>
      </c>
      <c r="BG219" s="191" t="str">
        <f t="shared" si="47"/>
        <v>0022-0218</v>
      </c>
    </row>
    <row r="220" spans="1:59">
      <c r="A220" s="304">
        <v>3994</v>
      </c>
      <c r="B220" s="305">
        <v>3994</v>
      </c>
      <c r="C220" s="238" t="str">
        <f t="shared" si="51"/>
        <v>0005-0022</v>
      </c>
      <c r="D220" s="238" t="str">
        <f t="shared" si="52"/>
        <v>0005-0022-0017</v>
      </c>
      <c r="E220" s="306" t="s">
        <v>879</v>
      </c>
      <c r="F220" s="238" t="str">
        <f>TEXT(VLOOKUP(J220,'1'!$I$43:$J$79,2,0),"0000")</f>
        <v>0005</v>
      </c>
      <c r="G220" s="238" t="str">
        <f t="shared" si="53"/>
        <v>0022</v>
      </c>
      <c r="H220" s="307">
        <f t="shared" si="54"/>
        <v>17</v>
      </c>
      <c r="I220" s="306" t="s">
        <v>879</v>
      </c>
      <c r="J220" s="235" t="s">
        <v>290</v>
      </c>
      <c r="K220" s="235" t="s">
        <v>2023</v>
      </c>
      <c r="L220" s="210" t="s">
        <v>2228</v>
      </c>
      <c r="M220" s="271">
        <v>31550000</v>
      </c>
      <c r="N220" s="242">
        <v>1598</v>
      </c>
      <c r="O220" s="235" t="s">
        <v>76</v>
      </c>
      <c r="P220" s="235" t="s">
        <v>1611</v>
      </c>
      <c r="Q220" s="235" t="s">
        <v>71</v>
      </c>
      <c r="R220" s="242">
        <v>5</v>
      </c>
      <c r="S220" s="309">
        <v>13</v>
      </c>
      <c r="T220" s="238">
        <v>6</v>
      </c>
      <c r="U220" s="238">
        <v>6</v>
      </c>
      <c r="V220" s="235" t="s">
        <v>70</v>
      </c>
      <c r="W220" s="238" t="str">
        <f t="shared" si="49"/>
        <v>현대자동차투싼가솔린 올뉴 투싼 2WD 인스퍼레이션 A/T31550000</v>
      </c>
      <c r="X220" s="310">
        <f t="shared" si="50"/>
        <v>3994</v>
      </c>
      <c r="Y220" s="238">
        <v>6</v>
      </c>
      <c r="Z220" s="238">
        <v>6</v>
      </c>
      <c r="AA220" s="306" t="s">
        <v>879</v>
      </c>
      <c r="AB220" s="235" t="s">
        <v>1611</v>
      </c>
      <c r="AC220" s="235"/>
      <c r="AD220" s="243">
        <v>4</v>
      </c>
      <c r="AE220" s="235" t="s">
        <v>1699</v>
      </c>
      <c r="AF220" s="236"/>
      <c r="AG220" s="237"/>
      <c r="AH220" s="236"/>
      <c r="AI220" s="236"/>
      <c r="AJ220" s="237"/>
      <c r="AK220" s="236">
        <v>26</v>
      </c>
      <c r="AL220" s="236"/>
      <c r="AM220" s="236" t="s">
        <v>2431</v>
      </c>
      <c r="AN220" s="348"/>
      <c r="AO220" s="348"/>
      <c r="AP220" s="348"/>
      <c r="AQ220" s="291" t="str">
        <f>IFERROR(VLOOKUP(BG220,#REF!,1,0),"")</f>
        <v/>
      </c>
      <c r="AS220" s="236" t="s">
        <v>2428</v>
      </c>
      <c r="BD220" s="191" t="str">
        <f t="shared" si="46"/>
        <v>투싼가솔린 올뉴 투싼 2WD 인스퍼레이션 A/T</v>
      </c>
      <c r="BE220" s="238" t="str">
        <f t="shared" si="48"/>
        <v>0022</v>
      </c>
      <c r="BF220" s="306" t="s">
        <v>879</v>
      </c>
      <c r="BG220" s="191" t="str">
        <f t="shared" si="47"/>
        <v>0022-0219</v>
      </c>
    </row>
    <row r="221" spans="1:59">
      <c r="A221" s="304">
        <v>3995</v>
      </c>
      <c r="B221" s="305">
        <v>3995</v>
      </c>
      <c r="C221" s="238" t="str">
        <f t="shared" si="51"/>
        <v>0005-0022</v>
      </c>
      <c r="D221" s="238" t="str">
        <f t="shared" si="52"/>
        <v>0005-0022-0018</v>
      </c>
      <c r="E221" s="306" t="s">
        <v>878</v>
      </c>
      <c r="F221" s="238" t="str">
        <f>TEXT(VLOOKUP(J221,'1'!$I$43:$J$79,2,0),"0000")</f>
        <v>0005</v>
      </c>
      <c r="G221" s="238" t="str">
        <f t="shared" si="53"/>
        <v>0022</v>
      </c>
      <c r="H221" s="307">
        <f t="shared" si="54"/>
        <v>18</v>
      </c>
      <c r="I221" s="306" t="s">
        <v>878</v>
      </c>
      <c r="J221" s="235" t="s">
        <v>290</v>
      </c>
      <c r="K221" s="235" t="s">
        <v>2023</v>
      </c>
      <c r="L221" s="210" t="s">
        <v>2229</v>
      </c>
      <c r="M221" s="271">
        <v>26310000</v>
      </c>
      <c r="N221" s="242">
        <v>1598</v>
      </c>
      <c r="O221" s="235" t="s">
        <v>76</v>
      </c>
      <c r="P221" s="235" t="s">
        <v>1611</v>
      </c>
      <c r="Q221" s="235" t="s">
        <v>71</v>
      </c>
      <c r="R221" s="242">
        <v>5</v>
      </c>
      <c r="S221" s="309">
        <v>13</v>
      </c>
      <c r="T221" s="238">
        <v>6</v>
      </c>
      <c r="U221" s="238">
        <v>6</v>
      </c>
      <c r="V221" s="235" t="s">
        <v>70</v>
      </c>
      <c r="W221" s="238" t="str">
        <f t="shared" si="49"/>
        <v>현대자동차투싼가솔린 올뉴 투싼 AWD 모던 A/T26310000</v>
      </c>
      <c r="X221" s="310">
        <f t="shared" si="50"/>
        <v>3995</v>
      </c>
      <c r="Y221" s="238">
        <v>6</v>
      </c>
      <c r="Z221" s="238">
        <v>6</v>
      </c>
      <c r="AA221" s="306" t="s">
        <v>878</v>
      </c>
      <c r="AB221" s="235" t="s">
        <v>1611</v>
      </c>
      <c r="AC221" s="235"/>
      <c r="AD221" s="243">
        <v>4</v>
      </c>
      <c r="AE221" s="235" t="s">
        <v>1699</v>
      </c>
      <c r="AF221" s="236"/>
      <c r="AG221" s="237"/>
      <c r="AH221" s="236"/>
      <c r="AI221" s="236"/>
      <c r="AJ221" s="237"/>
      <c r="AK221" s="236">
        <v>26</v>
      </c>
      <c r="AL221" s="236"/>
      <c r="AM221" s="236" t="s">
        <v>2431</v>
      </c>
      <c r="AN221" s="348"/>
      <c r="AO221" s="348"/>
      <c r="AP221" s="348"/>
      <c r="AQ221" s="291" t="str">
        <f>IFERROR(VLOOKUP(BG221,#REF!,1,0),"")</f>
        <v/>
      </c>
      <c r="AS221" s="236" t="s">
        <v>2428</v>
      </c>
      <c r="BD221" s="191" t="str">
        <f t="shared" si="46"/>
        <v>투싼가솔린 올뉴 투싼 AWD 모던 A/T</v>
      </c>
      <c r="BE221" s="238" t="str">
        <f t="shared" si="48"/>
        <v>0022</v>
      </c>
      <c r="BF221" s="306" t="s">
        <v>878</v>
      </c>
      <c r="BG221" s="191" t="str">
        <f t="shared" si="47"/>
        <v>0022-0220</v>
      </c>
    </row>
    <row r="222" spans="1:59">
      <c r="A222" s="304">
        <v>3996</v>
      </c>
      <c r="B222" s="305">
        <v>3996</v>
      </c>
      <c r="C222" s="238" t="str">
        <f t="shared" si="51"/>
        <v>0005-0022</v>
      </c>
      <c r="D222" s="238" t="str">
        <f t="shared" si="52"/>
        <v>0005-0022-0019</v>
      </c>
      <c r="E222" s="306" t="s">
        <v>877</v>
      </c>
      <c r="F222" s="238" t="str">
        <f>TEXT(VLOOKUP(J222,'1'!$I$43:$J$79,2,0),"0000")</f>
        <v>0005</v>
      </c>
      <c r="G222" s="238" t="str">
        <f t="shared" si="53"/>
        <v>0022</v>
      </c>
      <c r="H222" s="307">
        <f t="shared" si="54"/>
        <v>19</v>
      </c>
      <c r="I222" s="306" t="s">
        <v>877</v>
      </c>
      <c r="J222" s="235" t="s">
        <v>290</v>
      </c>
      <c r="K222" s="235" t="s">
        <v>2023</v>
      </c>
      <c r="L222" s="210" t="s">
        <v>2230</v>
      </c>
      <c r="M222" s="271">
        <v>29370000</v>
      </c>
      <c r="N222" s="242">
        <v>1598</v>
      </c>
      <c r="O222" s="235" t="s">
        <v>76</v>
      </c>
      <c r="P222" s="235" t="s">
        <v>1611</v>
      </c>
      <c r="Q222" s="235" t="s">
        <v>71</v>
      </c>
      <c r="R222" s="242">
        <v>5</v>
      </c>
      <c r="S222" s="309">
        <v>13</v>
      </c>
      <c r="T222" s="238">
        <v>6</v>
      </c>
      <c r="U222" s="238">
        <v>6</v>
      </c>
      <c r="V222" s="235" t="s">
        <v>70</v>
      </c>
      <c r="W222" s="238" t="str">
        <f t="shared" si="49"/>
        <v>현대자동차투싼가솔린 올뉴 투싼 AWD 프리미엄 A/T29370000</v>
      </c>
      <c r="X222" s="310">
        <f t="shared" si="50"/>
        <v>3996</v>
      </c>
      <c r="Y222" s="238">
        <v>6</v>
      </c>
      <c r="Z222" s="238">
        <v>6</v>
      </c>
      <c r="AA222" s="306" t="s">
        <v>877</v>
      </c>
      <c r="AB222" s="235" t="s">
        <v>1611</v>
      </c>
      <c r="AC222" s="235"/>
      <c r="AD222" s="243">
        <v>4</v>
      </c>
      <c r="AE222" s="235" t="s">
        <v>1699</v>
      </c>
      <c r="AF222" s="236"/>
      <c r="AG222" s="237"/>
      <c r="AH222" s="236"/>
      <c r="AI222" s="236"/>
      <c r="AJ222" s="237"/>
      <c r="AK222" s="236">
        <v>26</v>
      </c>
      <c r="AL222" s="236"/>
      <c r="AM222" s="236" t="s">
        <v>2431</v>
      </c>
      <c r="AN222" s="348"/>
      <c r="AO222" s="348"/>
      <c r="AP222" s="348"/>
      <c r="AQ222" s="291" t="str">
        <f>IFERROR(VLOOKUP(BG222,#REF!,1,0),"")</f>
        <v/>
      </c>
      <c r="AS222" s="236" t="s">
        <v>2428</v>
      </c>
      <c r="BD222" s="191" t="str">
        <f t="shared" si="46"/>
        <v>투싼가솔린 올뉴 투싼 AWD 프리미엄 A/T</v>
      </c>
      <c r="BE222" s="238" t="str">
        <f t="shared" si="48"/>
        <v>0022</v>
      </c>
      <c r="BF222" s="306" t="s">
        <v>877</v>
      </c>
      <c r="BG222" s="191" t="str">
        <f t="shared" si="47"/>
        <v>0022-0221</v>
      </c>
    </row>
    <row r="223" spans="1:59">
      <c r="A223" s="304">
        <v>3997</v>
      </c>
      <c r="B223" s="305">
        <v>3997</v>
      </c>
      <c r="C223" s="238" t="str">
        <f t="shared" si="51"/>
        <v>0005-0022</v>
      </c>
      <c r="D223" s="238" t="str">
        <f t="shared" si="52"/>
        <v>0005-0022-0020</v>
      </c>
      <c r="E223" s="306" t="s">
        <v>876</v>
      </c>
      <c r="F223" s="238" t="str">
        <f>TEXT(VLOOKUP(J223,'1'!$I$43:$J$79,2,0),"0000")</f>
        <v>0005</v>
      </c>
      <c r="G223" s="238" t="str">
        <f t="shared" si="53"/>
        <v>0022</v>
      </c>
      <c r="H223" s="307">
        <f t="shared" si="54"/>
        <v>20</v>
      </c>
      <c r="I223" s="306" t="s">
        <v>876</v>
      </c>
      <c r="J223" s="235" t="s">
        <v>290</v>
      </c>
      <c r="K223" s="235" t="s">
        <v>2023</v>
      </c>
      <c r="L223" s="210" t="s">
        <v>2231</v>
      </c>
      <c r="M223" s="271">
        <v>33510000</v>
      </c>
      <c r="N223" s="242">
        <v>1598</v>
      </c>
      <c r="O223" s="235" t="s">
        <v>76</v>
      </c>
      <c r="P223" s="235" t="s">
        <v>1611</v>
      </c>
      <c r="Q223" s="235" t="s">
        <v>71</v>
      </c>
      <c r="R223" s="242">
        <v>5</v>
      </c>
      <c r="S223" s="309">
        <v>13</v>
      </c>
      <c r="T223" s="238">
        <v>6</v>
      </c>
      <c r="U223" s="238">
        <v>6</v>
      </c>
      <c r="V223" s="235" t="s">
        <v>70</v>
      </c>
      <c r="W223" s="238" t="str">
        <f t="shared" si="49"/>
        <v>현대자동차투싼가솔린 올뉴 투싼 AWD 인스퍼레이션 A/T33510000</v>
      </c>
      <c r="X223" s="310">
        <f t="shared" si="50"/>
        <v>3997</v>
      </c>
      <c r="Y223" s="238">
        <v>6</v>
      </c>
      <c r="Z223" s="238">
        <v>6</v>
      </c>
      <c r="AA223" s="306" t="s">
        <v>876</v>
      </c>
      <c r="AB223" s="235" t="s">
        <v>1611</v>
      </c>
      <c r="AC223" s="235"/>
      <c r="AD223" s="243">
        <v>4</v>
      </c>
      <c r="AE223" s="235" t="s">
        <v>1699</v>
      </c>
      <c r="AF223" s="236"/>
      <c r="AG223" s="237"/>
      <c r="AH223" s="236"/>
      <c r="AI223" s="236"/>
      <c r="AJ223" s="237"/>
      <c r="AK223" s="236">
        <v>26</v>
      </c>
      <c r="AL223" s="236"/>
      <c r="AM223" s="236" t="s">
        <v>2431</v>
      </c>
      <c r="AN223" s="348"/>
      <c r="AO223" s="348"/>
      <c r="AP223" s="348"/>
      <c r="AQ223" s="291" t="str">
        <f>IFERROR(VLOOKUP(BG223,#REF!,1,0),"")</f>
        <v/>
      </c>
      <c r="AS223" s="236" t="s">
        <v>2428</v>
      </c>
      <c r="BD223" s="191" t="str">
        <f t="shared" si="46"/>
        <v>투싼가솔린 올뉴 투싼 AWD 인스퍼레이션 A/T</v>
      </c>
      <c r="BE223" s="238" t="str">
        <f t="shared" si="48"/>
        <v>0022</v>
      </c>
      <c r="BF223" s="306" t="s">
        <v>876</v>
      </c>
      <c r="BG223" s="191" t="str">
        <f t="shared" si="47"/>
        <v>0022-0222</v>
      </c>
    </row>
    <row r="224" spans="1:59">
      <c r="A224" s="304">
        <v>3998</v>
      </c>
      <c r="B224" s="305">
        <v>3998</v>
      </c>
      <c r="C224" s="238" t="str">
        <f t="shared" si="51"/>
        <v>0005-0023</v>
      </c>
      <c r="D224" s="238" t="str">
        <f t="shared" si="52"/>
        <v>0005-0023-0001</v>
      </c>
      <c r="E224" s="306" t="s">
        <v>875</v>
      </c>
      <c r="F224" s="238" t="str">
        <f>TEXT(VLOOKUP(J224,'1'!$I$43:$J$79,2,0),"0000")</f>
        <v>0005</v>
      </c>
      <c r="G224" s="238" t="str">
        <f t="shared" si="53"/>
        <v>0023</v>
      </c>
      <c r="H224" s="307">
        <f t="shared" si="54"/>
        <v>1</v>
      </c>
      <c r="I224" s="306" t="s">
        <v>875</v>
      </c>
      <c r="J224" s="312" t="s">
        <v>290</v>
      </c>
      <c r="K224" s="312" t="s">
        <v>2121</v>
      </c>
      <c r="L224" s="312" t="s">
        <v>2122</v>
      </c>
      <c r="M224" s="314">
        <v>28570000</v>
      </c>
      <c r="N224" s="315">
        <v>1598</v>
      </c>
      <c r="O224" s="312" t="s">
        <v>73</v>
      </c>
      <c r="P224" s="235" t="s">
        <v>1611</v>
      </c>
      <c r="Q224" s="312" t="s">
        <v>71</v>
      </c>
      <c r="R224" s="315">
        <v>5</v>
      </c>
      <c r="S224" s="309">
        <v>4</v>
      </c>
      <c r="T224" s="238">
        <v>6</v>
      </c>
      <c r="U224" s="238">
        <v>6</v>
      </c>
      <c r="V224" s="235" t="s">
        <v>1572</v>
      </c>
      <c r="W224" s="238" t="str">
        <f t="shared" si="49"/>
        <v>현대자동차투싼 하이브리드The all new 투싼 Hybrid 모던28570000</v>
      </c>
      <c r="X224" s="310">
        <f t="shared" si="50"/>
        <v>3998</v>
      </c>
      <c r="Y224" s="238">
        <v>6</v>
      </c>
      <c r="Z224" s="238">
        <v>6</v>
      </c>
      <c r="AA224" s="306" t="s">
        <v>875</v>
      </c>
      <c r="AB224" s="235" t="s">
        <v>1611</v>
      </c>
      <c r="AC224" s="235"/>
      <c r="AD224" s="235">
        <v>4</v>
      </c>
      <c r="AE224" s="235" t="s">
        <v>1699</v>
      </c>
      <c r="AF224" s="236"/>
      <c r="AG224" s="237"/>
      <c r="AH224" s="236"/>
      <c r="AI224" s="236"/>
      <c r="AJ224" s="237"/>
      <c r="AK224" s="236">
        <v>26</v>
      </c>
      <c r="AL224" s="236"/>
      <c r="AM224" s="236" t="s">
        <v>2427</v>
      </c>
      <c r="AN224" s="348"/>
      <c r="AO224" s="348"/>
      <c r="AP224" s="348"/>
      <c r="AQ224" s="291" t="str">
        <f>IFERROR(VLOOKUP(BG224,#REF!,1,0),"")</f>
        <v/>
      </c>
      <c r="AS224" s="236" t="s">
        <v>2427</v>
      </c>
      <c r="BD224" s="191" t="str">
        <f t="shared" si="46"/>
        <v>투싼 하이브리드The all new 투싼 Hybrid 모던</v>
      </c>
      <c r="BE224" s="238" t="str">
        <f t="shared" si="48"/>
        <v>0023</v>
      </c>
      <c r="BF224" s="306" t="s">
        <v>875</v>
      </c>
      <c r="BG224" s="191" t="str">
        <f t="shared" si="47"/>
        <v>0023-0223</v>
      </c>
    </row>
    <row r="225" spans="1:59">
      <c r="A225" s="304">
        <v>3999</v>
      </c>
      <c r="B225" s="305">
        <v>3999</v>
      </c>
      <c r="C225" s="238" t="str">
        <f t="shared" si="51"/>
        <v>0005-0023</v>
      </c>
      <c r="D225" s="238" t="str">
        <f t="shared" si="52"/>
        <v>0005-0023-0002</v>
      </c>
      <c r="E225" s="306" t="s">
        <v>874</v>
      </c>
      <c r="F225" s="238" t="str">
        <f>TEXT(VLOOKUP(J225,'1'!$I$43:$J$79,2,0),"0000")</f>
        <v>0005</v>
      </c>
      <c r="G225" s="238" t="str">
        <f t="shared" si="53"/>
        <v>0023</v>
      </c>
      <c r="H225" s="307">
        <f t="shared" si="54"/>
        <v>2</v>
      </c>
      <c r="I225" s="306" t="s">
        <v>874</v>
      </c>
      <c r="J225" s="312" t="s">
        <v>290</v>
      </c>
      <c r="K225" s="312" t="s">
        <v>2121</v>
      </c>
      <c r="L225" s="312" t="s">
        <v>2123</v>
      </c>
      <c r="M225" s="314">
        <v>30730000</v>
      </c>
      <c r="N225" s="315">
        <v>1598</v>
      </c>
      <c r="O225" s="312" t="s">
        <v>73</v>
      </c>
      <c r="P225" s="235" t="s">
        <v>1611</v>
      </c>
      <c r="Q225" s="312" t="s">
        <v>71</v>
      </c>
      <c r="R225" s="315">
        <v>5</v>
      </c>
      <c r="S225" s="309">
        <v>4</v>
      </c>
      <c r="T225" s="238">
        <v>6</v>
      </c>
      <c r="U225" s="238">
        <v>6</v>
      </c>
      <c r="V225" s="235" t="s">
        <v>1572</v>
      </c>
      <c r="W225" s="238" t="str">
        <f t="shared" si="49"/>
        <v>현대자동차투싼 하이브리드The all new 투싼 Hybrid 프리미엄30730000</v>
      </c>
      <c r="X225" s="310">
        <f t="shared" si="50"/>
        <v>3999</v>
      </c>
      <c r="Y225" s="238">
        <v>6</v>
      </c>
      <c r="Z225" s="238">
        <v>6</v>
      </c>
      <c r="AA225" s="306" t="s">
        <v>874</v>
      </c>
      <c r="AB225" s="235" t="s">
        <v>1611</v>
      </c>
      <c r="AC225" s="235"/>
      <c r="AD225" s="235">
        <v>4</v>
      </c>
      <c r="AE225" s="235" t="s">
        <v>1699</v>
      </c>
      <c r="AF225" s="236"/>
      <c r="AG225" s="237"/>
      <c r="AH225" s="236"/>
      <c r="AI225" s="236"/>
      <c r="AJ225" s="237"/>
      <c r="AK225" s="236">
        <v>26</v>
      </c>
      <c r="AL225" s="236"/>
      <c r="AM225" s="236" t="s">
        <v>2427</v>
      </c>
      <c r="AN225" s="348"/>
      <c r="AO225" s="348"/>
      <c r="AP225" s="348"/>
      <c r="AQ225" s="291" t="str">
        <f>IFERROR(VLOOKUP(BG225,#REF!,1,0),"")</f>
        <v/>
      </c>
      <c r="AS225" s="236" t="s">
        <v>2427</v>
      </c>
      <c r="BD225" s="191" t="str">
        <f t="shared" si="46"/>
        <v>투싼 하이브리드The all new 투싼 Hybrid 프리미엄</v>
      </c>
      <c r="BE225" s="238" t="str">
        <f t="shared" si="48"/>
        <v>0023</v>
      </c>
      <c r="BF225" s="306" t="s">
        <v>874</v>
      </c>
      <c r="BG225" s="191" t="str">
        <f t="shared" si="47"/>
        <v>0023-0224</v>
      </c>
    </row>
    <row r="226" spans="1:59">
      <c r="A226" s="304">
        <v>4000</v>
      </c>
      <c r="B226" s="305">
        <v>4000</v>
      </c>
      <c r="C226" s="238" t="str">
        <f t="shared" si="51"/>
        <v>0005-0023</v>
      </c>
      <c r="D226" s="238" t="str">
        <f t="shared" si="52"/>
        <v>0005-0023-0003</v>
      </c>
      <c r="E226" s="306" t="s">
        <v>873</v>
      </c>
      <c r="F226" s="238" t="str">
        <f>TEXT(VLOOKUP(J226,'1'!$I$43:$J$79,2,0),"0000")</f>
        <v>0005</v>
      </c>
      <c r="G226" s="238" t="str">
        <f t="shared" si="53"/>
        <v>0023</v>
      </c>
      <c r="H226" s="307">
        <f t="shared" si="54"/>
        <v>3</v>
      </c>
      <c r="I226" s="306" t="s">
        <v>873</v>
      </c>
      <c r="J226" s="312" t="s">
        <v>290</v>
      </c>
      <c r="K226" s="312" t="s">
        <v>2121</v>
      </c>
      <c r="L226" s="312" t="s">
        <v>2124</v>
      </c>
      <c r="M226" s="314">
        <v>34670000</v>
      </c>
      <c r="N226" s="315">
        <v>1598</v>
      </c>
      <c r="O226" s="312" t="s">
        <v>73</v>
      </c>
      <c r="P226" s="235" t="s">
        <v>1611</v>
      </c>
      <c r="Q226" s="312" t="s">
        <v>71</v>
      </c>
      <c r="R226" s="315">
        <v>5</v>
      </c>
      <c r="S226" s="309">
        <v>4</v>
      </c>
      <c r="T226" s="238">
        <v>6</v>
      </c>
      <c r="U226" s="238">
        <v>6</v>
      </c>
      <c r="V226" s="235" t="s">
        <v>1572</v>
      </c>
      <c r="W226" s="238" t="str">
        <f t="shared" si="49"/>
        <v>현대자동차투싼 하이브리드The all new 투싼 Hybrid 인스퍼레이션34670000</v>
      </c>
      <c r="X226" s="310">
        <f t="shared" si="50"/>
        <v>4000</v>
      </c>
      <c r="Y226" s="238">
        <v>6</v>
      </c>
      <c r="Z226" s="238">
        <v>6</v>
      </c>
      <c r="AA226" s="306" t="s">
        <v>873</v>
      </c>
      <c r="AB226" s="235" t="s">
        <v>1611</v>
      </c>
      <c r="AC226" s="235"/>
      <c r="AD226" s="235">
        <v>4</v>
      </c>
      <c r="AE226" s="235" t="s">
        <v>1699</v>
      </c>
      <c r="AF226" s="236"/>
      <c r="AG226" s="237"/>
      <c r="AH226" s="236"/>
      <c r="AI226" s="236"/>
      <c r="AJ226" s="237"/>
      <c r="AK226" s="236">
        <v>26</v>
      </c>
      <c r="AL226" s="236"/>
      <c r="AM226" s="236" t="s">
        <v>2427</v>
      </c>
      <c r="AN226" s="348"/>
      <c r="AO226" s="348"/>
      <c r="AP226" s="348"/>
      <c r="AQ226" s="291" t="str">
        <f>IFERROR(VLOOKUP(BG226,#REF!,1,0),"")</f>
        <v/>
      </c>
      <c r="AS226" s="236" t="s">
        <v>2427</v>
      </c>
      <c r="BD226" s="191" t="str">
        <f t="shared" si="46"/>
        <v>투싼 하이브리드The all new 투싼 Hybrid 인스퍼레이션</v>
      </c>
      <c r="BE226" s="238" t="str">
        <f t="shared" si="48"/>
        <v>0023</v>
      </c>
      <c r="BF226" s="306" t="s">
        <v>873</v>
      </c>
      <c r="BG226" s="191" t="str">
        <f t="shared" si="47"/>
        <v>0023-0225</v>
      </c>
    </row>
    <row r="227" spans="1:59">
      <c r="A227" s="304">
        <v>4001</v>
      </c>
      <c r="B227" s="305">
        <v>4001</v>
      </c>
      <c r="C227" s="238" t="str">
        <f t="shared" si="51"/>
        <v>0005-0024</v>
      </c>
      <c r="D227" s="238" t="str">
        <f t="shared" si="52"/>
        <v>0005-0024-0001</v>
      </c>
      <c r="E227" s="306" t="s">
        <v>872</v>
      </c>
      <c r="F227" s="238" t="str">
        <f>TEXT(VLOOKUP(J227,'1'!$I$43:$J$79,2,0),"0000")</f>
        <v>0005</v>
      </c>
      <c r="G227" s="238" t="str">
        <f t="shared" si="53"/>
        <v>0024</v>
      </c>
      <c r="H227" s="307">
        <f t="shared" si="54"/>
        <v>1</v>
      </c>
      <c r="I227" s="306" t="s">
        <v>872</v>
      </c>
      <c r="J227" s="235" t="s">
        <v>290</v>
      </c>
      <c r="K227" s="235" t="s">
        <v>2024</v>
      </c>
      <c r="L227" s="235" t="s">
        <v>1962</v>
      </c>
      <c r="M227" s="308">
        <v>47720000</v>
      </c>
      <c r="N227" s="235">
        <v>2199</v>
      </c>
      <c r="O227" s="235" t="s">
        <v>77</v>
      </c>
      <c r="P227" s="235" t="s">
        <v>1611</v>
      </c>
      <c r="Q227" s="235" t="s">
        <v>71</v>
      </c>
      <c r="R227" s="235">
        <v>7</v>
      </c>
      <c r="S227" s="309">
        <v>5</v>
      </c>
      <c r="T227" s="238">
        <v>6</v>
      </c>
      <c r="U227" s="238">
        <v>6</v>
      </c>
      <c r="V227" s="235" t="s">
        <v>15961</v>
      </c>
      <c r="W227" s="238" t="str">
        <f t="shared" si="49"/>
        <v>현대자동차팰리세이드2.2 디젤 캘리그래피 2WD (7인승)47720000</v>
      </c>
      <c r="X227" s="310">
        <f t="shared" si="50"/>
        <v>4001</v>
      </c>
      <c r="Y227" s="238">
        <v>6</v>
      </c>
      <c r="Z227" s="238">
        <v>6</v>
      </c>
      <c r="AA227" s="306" t="s">
        <v>872</v>
      </c>
      <c r="AB227" s="235" t="s">
        <v>1611</v>
      </c>
      <c r="AC227" s="235"/>
      <c r="AD227" s="235" t="s">
        <v>1702</v>
      </c>
      <c r="AE227" s="235" t="s">
        <v>1699</v>
      </c>
      <c r="AF227" s="236"/>
      <c r="AG227" s="237"/>
      <c r="AH227" s="236"/>
      <c r="AI227" s="236"/>
      <c r="AJ227" s="237"/>
      <c r="AK227" s="236">
        <v>26</v>
      </c>
      <c r="AL227" s="236"/>
      <c r="AM227" s="236" t="s">
        <v>94</v>
      </c>
      <c r="AN227" s="348"/>
      <c r="AO227" s="348"/>
      <c r="AP227" s="348"/>
      <c r="AQ227" s="291" t="str">
        <f>IFERROR(VLOOKUP(BG227,#REF!,1,0),"")</f>
        <v/>
      </c>
      <c r="AS227" s="236" t="s">
        <v>94</v>
      </c>
      <c r="BD227" s="191" t="str">
        <f t="shared" si="46"/>
        <v>팰리세이드2.2 디젤 캘리그래피 2WD (7인승)</v>
      </c>
      <c r="BE227" s="238" t="str">
        <f t="shared" si="48"/>
        <v>0024</v>
      </c>
      <c r="BF227" s="306" t="s">
        <v>872</v>
      </c>
      <c r="BG227" s="191" t="str">
        <f t="shared" si="47"/>
        <v>0024-0226</v>
      </c>
    </row>
    <row r="228" spans="1:59">
      <c r="A228" s="304">
        <v>4002</v>
      </c>
      <c r="B228" s="305">
        <v>4002</v>
      </c>
      <c r="C228" s="238" t="str">
        <f t="shared" si="51"/>
        <v>0005-0024</v>
      </c>
      <c r="D228" s="238" t="str">
        <f t="shared" si="52"/>
        <v>0005-0024-0002</v>
      </c>
      <c r="E228" s="306" t="s">
        <v>871</v>
      </c>
      <c r="F228" s="238" t="str">
        <f>TEXT(VLOOKUP(J228,'1'!$I$43:$J$79,2,0),"0000")</f>
        <v>0005</v>
      </c>
      <c r="G228" s="238" t="str">
        <f t="shared" si="53"/>
        <v>0024</v>
      </c>
      <c r="H228" s="307">
        <f t="shared" si="54"/>
        <v>2</v>
      </c>
      <c r="I228" s="306" t="s">
        <v>871</v>
      </c>
      <c r="J228" s="235" t="s">
        <v>290</v>
      </c>
      <c r="K228" s="235" t="s">
        <v>2024</v>
      </c>
      <c r="L228" s="235" t="s">
        <v>1963</v>
      </c>
      <c r="M228" s="308">
        <v>50030000</v>
      </c>
      <c r="N228" s="235">
        <v>2199</v>
      </c>
      <c r="O228" s="235" t="s">
        <v>77</v>
      </c>
      <c r="P228" s="235" t="s">
        <v>1611</v>
      </c>
      <c r="Q228" s="235" t="s">
        <v>71</v>
      </c>
      <c r="R228" s="235">
        <v>5</v>
      </c>
      <c r="S228" s="309">
        <v>5</v>
      </c>
      <c r="T228" s="238">
        <v>6</v>
      </c>
      <c r="U228" s="238">
        <v>6</v>
      </c>
      <c r="V228" s="235" t="s">
        <v>70</v>
      </c>
      <c r="W228" s="238" t="str">
        <f t="shared" si="49"/>
        <v>현대자동차팰리세이드2.2 디젤 캘리그래피 4WD50030000</v>
      </c>
      <c r="X228" s="310">
        <f t="shared" si="50"/>
        <v>4002</v>
      </c>
      <c r="Y228" s="238">
        <v>6</v>
      </c>
      <c r="Z228" s="238">
        <v>6</v>
      </c>
      <c r="AA228" s="306" t="s">
        <v>871</v>
      </c>
      <c r="AB228" s="235" t="s">
        <v>1611</v>
      </c>
      <c r="AC228" s="235"/>
      <c r="AD228" s="235" t="s">
        <v>1702</v>
      </c>
      <c r="AE228" s="235" t="s">
        <v>1699</v>
      </c>
      <c r="AF228" s="236"/>
      <c r="AG228" s="237"/>
      <c r="AH228" s="236"/>
      <c r="AI228" s="236"/>
      <c r="AJ228" s="237"/>
      <c r="AK228" s="236">
        <v>26</v>
      </c>
      <c r="AL228" s="236"/>
      <c r="AM228" s="236" t="s">
        <v>94</v>
      </c>
      <c r="AN228" s="348"/>
      <c r="AO228" s="348"/>
      <c r="AP228" s="348"/>
      <c r="AQ228" s="291" t="str">
        <f>IFERROR(VLOOKUP(BG228,#REF!,1,0),"")</f>
        <v/>
      </c>
      <c r="AS228" s="236" t="s">
        <v>94</v>
      </c>
      <c r="BD228" s="191" t="str">
        <f t="shared" si="46"/>
        <v>팰리세이드2.2 디젤 캘리그래피 4WD</v>
      </c>
      <c r="BE228" s="238" t="str">
        <f t="shared" si="48"/>
        <v>0024</v>
      </c>
      <c r="BF228" s="306" t="s">
        <v>871</v>
      </c>
      <c r="BG228" s="191" t="str">
        <f t="shared" si="47"/>
        <v>0024-0227</v>
      </c>
    </row>
    <row r="229" spans="1:59">
      <c r="A229" s="304">
        <v>4003</v>
      </c>
      <c r="B229" s="305">
        <v>4003</v>
      </c>
      <c r="C229" s="238" t="str">
        <f t="shared" si="51"/>
        <v>0005-0024</v>
      </c>
      <c r="D229" s="238" t="str">
        <f t="shared" si="52"/>
        <v>0005-0024-0003</v>
      </c>
      <c r="E229" s="306" t="s">
        <v>870</v>
      </c>
      <c r="F229" s="238" t="str">
        <f>TEXT(VLOOKUP(J229,'1'!$I$43:$J$79,2,0),"0000")</f>
        <v>0005</v>
      </c>
      <c r="G229" s="238" t="str">
        <f t="shared" si="53"/>
        <v>0024</v>
      </c>
      <c r="H229" s="307">
        <f t="shared" si="54"/>
        <v>3</v>
      </c>
      <c r="I229" s="306" t="s">
        <v>870</v>
      </c>
      <c r="J229" s="235" t="s">
        <v>290</v>
      </c>
      <c r="K229" s="235" t="s">
        <v>2024</v>
      </c>
      <c r="L229" s="235" t="s">
        <v>1964</v>
      </c>
      <c r="M229" s="308">
        <v>37210000</v>
      </c>
      <c r="N229" s="235">
        <v>2199</v>
      </c>
      <c r="O229" s="235" t="s">
        <v>77</v>
      </c>
      <c r="P229" s="235" t="s">
        <v>1611</v>
      </c>
      <c r="Q229" s="235" t="s">
        <v>71</v>
      </c>
      <c r="R229" s="235">
        <v>8</v>
      </c>
      <c r="S229" s="309">
        <v>5</v>
      </c>
      <c r="T229" s="238">
        <v>6</v>
      </c>
      <c r="U229" s="238">
        <v>6</v>
      </c>
      <c r="V229" s="235" t="s">
        <v>15961</v>
      </c>
      <c r="W229" s="238" t="str">
        <f t="shared" si="49"/>
        <v>현대자동차팰리세이드2.2 디젤 익스클루시브 2WD37210000</v>
      </c>
      <c r="X229" s="310">
        <f t="shared" si="50"/>
        <v>4003</v>
      </c>
      <c r="Y229" s="238">
        <v>6</v>
      </c>
      <c r="Z229" s="238">
        <v>6</v>
      </c>
      <c r="AA229" s="306" t="s">
        <v>870</v>
      </c>
      <c r="AB229" s="235" t="s">
        <v>1611</v>
      </c>
      <c r="AC229" s="235"/>
      <c r="AD229" s="235" t="s">
        <v>1702</v>
      </c>
      <c r="AE229" s="235" t="s">
        <v>1699</v>
      </c>
      <c r="AF229" s="236"/>
      <c r="AG229" s="237"/>
      <c r="AH229" s="236"/>
      <c r="AI229" s="236"/>
      <c r="AJ229" s="237"/>
      <c r="AK229" s="236">
        <v>26</v>
      </c>
      <c r="AL229" s="236"/>
      <c r="AM229" s="236" t="s">
        <v>94</v>
      </c>
      <c r="AN229" s="348"/>
      <c r="AO229" s="348"/>
      <c r="AP229" s="348"/>
      <c r="AQ229" s="291" t="str">
        <f>IFERROR(VLOOKUP(BG229,#REF!,1,0),"")</f>
        <v/>
      </c>
      <c r="AS229" s="236" t="s">
        <v>94</v>
      </c>
      <c r="BD229" s="191" t="str">
        <f t="shared" si="46"/>
        <v>팰리세이드2.2 디젤 익스클루시브 2WD</v>
      </c>
      <c r="BE229" s="238" t="str">
        <f t="shared" si="48"/>
        <v>0024</v>
      </c>
      <c r="BF229" s="306" t="s">
        <v>870</v>
      </c>
      <c r="BG229" s="191" t="str">
        <f t="shared" si="47"/>
        <v>0024-0228</v>
      </c>
    </row>
    <row r="230" spans="1:59">
      <c r="A230" s="304">
        <v>4004</v>
      </c>
      <c r="B230" s="305">
        <v>4004</v>
      </c>
      <c r="C230" s="238" t="str">
        <f t="shared" si="51"/>
        <v>0005-0024</v>
      </c>
      <c r="D230" s="238" t="str">
        <f t="shared" si="52"/>
        <v>0005-0024-0004</v>
      </c>
      <c r="E230" s="306" t="s">
        <v>869</v>
      </c>
      <c r="F230" s="238" t="str">
        <f>TEXT(VLOOKUP(J230,'1'!$I$43:$J$79,2,0),"0000")</f>
        <v>0005</v>
      </c>
      <c r="G230" s="238" t="str">
        <f t="shared" si="53"/>
        <v>0024</v>
      </c>
      <c r="H230" s="307">
        <f t="shared" si="54"/>
        <v>4</v>
      </c>
      <c r="I230" s="306" t="s">
        <v>869</v>
      </c>
      <c r="J230" s="235" t="s">
        <v>290</v>
      </c>
      <c r="K230" s="235" t="s">
        <v>2024</v>
      </c>
      <c r="L230" s="235" t="s">
        <v>1965</v>
      </c>
      <c r="M230" s="308">
        <v>44920000</v>
      </c>
      <c r="N230" s="235">
        <v>2199</v>
      </c>
      <c r="O230" s="235" t="s">
        <v>77</v>
      </c>
      <c r="P230" s="235" t="s">
        <v>1611</v>
      </c>
      <c r="Q230" s="235" t="s">
        <v>71</v>
      </c>
      <c r="R230" s="235">
        <v>5</v>
      </c>
      <c r="S230" s="309">
        <v>5</v>
      </c>
      <c r="T230" s="238">
        <v>6</v>
      </c>
      <c r="U230" s="238">
        <v>6</v>
      </c>
      <c r="V230" s="235" t="s">
        <v>70</v>
      </c>
      <c r="W230" s="238" t="str">
        <f t="shared" si="49"/>
        <v>현대자동차팰리세이드2.2 디젤 프레스티지 4WD44920000</v>
      </c>
      <c r="X230" s="310">
        <f t="shared" si="50"/>
        <v>4004</v>
      </c>
      <c r="Y230" s="238">
        <v>6</v>
      </c>
      <c r="Z230" s="238">
        <v>6</v>
      </c>
      <c r="AA230" s="306" t="s">
        <v>869</v>
      </c>
      <c r="AB230" s="235" t="s">
        <v>1611</v>
      </c>
      <c r="AC230" s="235"/>
      <c r="AD230" s="235" t="s">
        <v>1702</v>
      </c>
      <c r="AE230" s="235" t="s">
        <v>1699</v>
      </c>
      <c r="AF230" s="236"/>
      <c r="AG230" s="237"/>
      <c r="AH230" s="236"/>
      <c r="AI230" s="236"/>
      <c r="AJ230" s="237"/>
      <c r="AK230" s="236">
        <v>26</v>
      </c>
      <c r="AL230" s="236"/>
      <c r="AM230" s="236" t="s">
        <v>94</v>
      </c>
      <c r="AN230" s="348"/>
      <c r="AO230" s="348"/>
      <c r="AP230" s="348"/>
      <c r="AQ230" s="291" t="str">
        <f>IFERROR(VLOOKUP(BG230,#REF!,1,0),"")</f>
        <v/>
      </c>
      <c r="AS230" s="236" t="s">
        <v>94</v>
      </c>
      <c r="BD230" s="191" t="str">
        <f t="shared" si="46"/>
        <v>팰리세이드2.2 디젤 프레스티지 4WD</v>
      </c>
      <c r="BE230" s="238" t="str">
        <f t="shared" si="48"/>
        <v>0024</v>
      </c>
      <c r="BF230" s="306" t="s">
        <v>869</v>
      </c>
      <c r="BG230" s="191" t="str">
        <f t="shared" si="47"/>
        <v>0024-0229</v>
      </c>
    </row>
    <row r="231" spans="1:59">
      <c r="A231" s="304">
        <v>4005</v>
      </c>
      <c r="B231" s="305">
        <v>4005</v>
      </c>
      <c r="C231" s="238" t="str">
        <f t="shared" si="51"/>
        <v>0005-0024</v>
      </c>
      <c r="D231" s="238" t="str">
        <f t="shared" si="52"/>
        <v>0005-0024-0005</v>
      </c>
      <c r="E231" s="306" t="s">
        <v>868</v>
      </c>
      <c r="F231" s="238" t="str">
        <f>TEXT(VLOOKUP(J231,'1'!$I$43:$J$79,2,0),"0000")</f>
        <v>0005</v>
      </c>
      <c r="G231" s="238" t="str">
        <f t="shared" si="53"/>
        <v>0024</v>
      </c>
      <c r="H231" s="307">
        <f t="shared" si="54"/>
        <v>5</v>
      </c>
      <c r="I231" s="306" t="s">
        <v>868</v>
      </c>
      <c r="J231" s="235" t="s">
        <v>290</v>
      </c>
      <c r="K231" s="235" t="s">
        <v>2024</v>
      </c>
      <c r="L231" s="235" t="s">
        <v>1966</v>
      </c>
      <c r="M231" s="308">
        <v>42610000</v>
      </c>
      <c r="N231" s="235">
        <v>2199</v>
      </c>
      <c r="O231" s="235" t="s">
        <v>77</v>
      </c>
      <c r="P231" s="235" t="s">
        <v>1611</v>
      </c>
      <c r="Q231" s="235" t="s">
        <v>71</v>
      </c>
      <c r="R231" s="235">
        <v>8</v>
      </c>
      <c r="S231" s="309">
        <v>5</v>
      </c>
      <c r="T231" s="238">
        <v>6</v>
      </c>
      <c r="U231" s="238">
        <v>6</v>
      </c>
      <c r="V231" s="235" t="s">
        <v>15961</v>
      </c>
      <c r="W231" s="238" t="str">
        <f t="shared" si="49"/>
        <v>현대자동차팰리세이드2.2 디젤 프레스티지 2WD42610000</v>
      </c>
      <c r="X231" s="310">
        <f t="shared" si="50"/>
        <v>4005</v>
      </c>
      <c r="Y231" s="238">
        <v>6</v>
      </c>
      <c r="Z231" s="238">
        <v>6</v>
      </c>
      <c r="AA231" s="306" t="s">
        <v>868</v>
      </c>
      <c r="AB231" s="235" t="s">
        <v>1611</v>
      </c>
      <c r="AC231" s="235"/>
      <c r="AD231" s="235" t="s">
        <v>1702</v>
      </c>
      <c r="AE231" s="235" t="s">
        <v>1699</v>
      </c>
      <c r="AF231" s="236"/>
      <c r="AG231" s="237"/>
      <c r="AH231" s="236"/>
      <c r="AI231" s="236"/>
      <c r="AJ231" s="237"/>
      <c r="AK231" s="236">
        <v>26</v>
      </c>
      <c r="AL231" s="236"/>
      <c r="AM231" s="236" t="s">
        <v>94</v>
      </c>
      <c r="AN231" s="348"/>
      <c r="AO231" s="348"/>
      <c r="AP231" s="348"/>
      <c r="AQ231" s="291" t="str">
        <f>IFERROR(VLOOKUP(BG231,#REF!,1,0),"")</f>
        <v/>
      </c>
      <c r="AS231" s="236" t="s">
        <v>94</v>
      </c>
      <c r="BD231" s="191" t="str">
        <f t="shared" si="46"/>
        <v>팰리세이드2.2 디젤 프레스티지 2WD</v>
      </c>
      <c r="BE231" s="238" t="str">
        <f t="shared" si="48"/>
        <v>0024</v>
      </c>
      <c r="BF231" s="306" t="s">
        <v>868</v>
      </c>
      <c r="BG231" s="191" t="str">
        <f t="shared" si="47"/>
        <v>0024-0230</v>
      </c>
    </row>
    <row r="232" spans="1:59">
      <c r="A232" s="304">
        <v>4006</v>
      </c>
      <c r="B232" s="305">
        <v>4006</v>
      </c>
      <c r="C232" s="238" t="str">
        <f t="shared" si="51"/>
        <v>0005-0024</v>
      </c>
      <c r="D232" s="238" t="str">
        <f t="shared" si="52"/>
        <v>0005-0024-0006</v>
      </c>
      <c r="E232" s="306" t="s">
        <v>867</v>
      </c>
      <c r="F232" s="238" t="str">
        <f>TEXT(VLOOKUP(J232,'1'!$I$43:$J$79,2,0),"0000")</f>
        <v>0005</v>
      </c>
      <c r="G232" s="238" t="str">
        <f t="shared" si="53"/>
        <v>0024</v>
      </c>
      <c r="H232" s="307">
        <f t="shared" si="54"/>
        <v>6</v>
      </c>
      <c r="I232" s="306" t="s">
        <v>867</v>
      </c>
      <c r="J232" s="235" t="s">
        <v>290</v>
      </c>
      <c r="K232" s="235" t="s">
        <v>2024</v>
      </c>
      <c r="L232" s="235" t="s">
        <v>1967</v>
      </c>
      <c r="M232" s="308">
        <v>39520000</v>
      </c>
      <c r="N232" s="235">
        <v>2199</v>
      </c>
      <c r="O232" s="235" t="s">
        <v>77</v>
      </c>
      <c r="P232" s="235" t="s">
        <v>1611</v>
      </c>
      <c r="Q232" s="235" t="s">
        <v>71</v>
      </c>
      <c r="R232" s="235">
        <v>5</v>
      </c>
      <c r="S232" s="309">
        <v>5</v>
      </c>
      <c r="T232" s="238">
        <v>6</v>
      </c>
      <c r="U232" s="238">
        <v>6</v>
      </c>
      <c r="V232" s="235" t="s">
        <v>70</v>
      </c>
      <c r="W232" s="238" t="str">
        <f t="shared" si="49"/>
        <v>현대자동차팰리세이드2.2 디젤 익스클루시브 4WD39520000</v>
      </c>
      <c r="X232" s="310">
        <f t="shared" si="50"/>
        <v>4006</v>
      </c>
      <c r="Y232" s="238">
        <v>6</v>
      </c>
      <c r="Z232" s="238">
        <v>6</v>
      </c>
      <c r="AA232" s="306" t="s">
        <v>867</v>
      </c>
      <c r="AB232" s="235" t="s">
        <v>1611</v>
      </c>
      <c r="AC232" s="235"/>
      <c r="AD232" s="235" t="s">
        <v>1702</v>
      </c>
      <c r="AE232" s="235" t="s">
        <v>1699</v>
      </c>
      <c r="AF232" s="236"/>
      <c r="AG232" s="237"/>
      <c r="AH232" s="236"/>
      <c r="AI232" s="236"/>
      <c r="AJ232" s="237"/>
      <c r="AK232" s="236">
        <v>26</v>
      </c>
      <c r="AL232" s="236"/>
      <c r="AM232" s="236" t="s">
        <v>94</v>
      </c>
      <c r="AN232" s="348"/>
      <c r="AO232" s="348"/>
      <c r="AP232" s="348"/>
      <c r="AQ232" s="291" t="str">
        <f>IFERROR(VLOOKUP(BG232,#REF!,1,0),"")</f>
        <v/>
      </c>
      <c r="AS232" s="236" t="s">
        <v>94</v>
      </c>
      <c r="BD232" s="191" t="str">
        <f t="shared" si="46"/>
        <v>팰리세이드2.2 디젤 익스클루시브 4WD</v>
      </c>
      <c r="BE232" s="238" t="str">
        <f t="shared" si="48"/>
        <v>0024</v>
      </c>
      <c r="BF232" s="306" t="s">
        <v>867</v>
      </c>
      <c r="BG232" s="191" t="str">
        <f t="shared" si="47"/>
        <v>0024-0231</v>
      </c>
    </row>
    <row r="233" spans="1:59">
      <c r="A233" s="304">
        <v>4007</v>
      </c>
      <c r="B233" s="305">
        <v>4007</v>
      </c>
      <c r="C233" s="238" t="str">
        <f t="shared" si="51"/>
        <v>0005-0024</v>
      </c>
      <c r="D233" s="238" t="str">
        <f t="shared" si="52"/>
        <v>0005-0024-0007</v>
      </c>
      <c r="E233" s="306" t="s">
        <v>866</v>
      </c>
      <c r="F233" s="238" t="str">
        <f>TEXT(VLOOKUP(J233,'1'!$I$43:$J$79,2,0),"0000")</f>
        <v>0005</v>
      </c>
      <c r="G233" s="238" t="str">
        <f t="shared" si="53"/>
        <v>0024</v>
      </c>
      <c r="H233" s="307">
        <f t="shared" si="54"/>
        <v>7</v>
      </c>
      <c r="I233" s="306" t="s">
        <v>866</v>
      </c>
      <c r="J233" s="235" t="s">
        <v>290</v>
      </c>
      <c r="K233" s="235" t="s">
        <v>2024</v>
      </c>
      <c r="L233" s="235" t="s">
        <v>1968</v>
      </c>
      <c r="M233" s="308">
        <v>38040000</v>
      </c>
      <c r="N233" s="235">
        <v>3778</v>
      </c>
      <c r="O233" s="235" t="s">
        <v>76</v>
      </c>
      <c r="P233" s="235" t="s">
        <v>1611</v>
      </c>
      <c r="Q233" s="235" t="s">
        <v>71</v>
      </c>
      <c r="R233" s="235">
        <v>8</v>
      </c>
      <c r="S233" s="309">
        <v>17</v>
      </c>
      <c r="T233" s="238">
        <v>6</v>
      </c>
      <c r="U233" s="238">
        <v>6</v>
      </c>
      <c r="V233" s="235" t="s">
        <v>15961</v>
      </c>
      <c r="W233" s="238" t="str">
        <f t="shared" si="49"/>
        <v>현대자동차팰리세이드3.8 가솔린 익스클루시브 4WD38040000</v>
      </c>
      <c r="X233" s="310">
        <f t="shared" si="50"/>
        <v>4007</v>
      </c>
      <c r="Y233" s="238">
        <v>6</v>
      </c>
      <c r="Z233" s="238">
        <v>6</v>
      </c>
      <c r="AA233" s="306" t="s">
        <v>866</v>
      </c>
      <c r="AB233" s="235" t="s">
        <v>1611</v>
      </c>
      <c r="AC233" s="235"/>
      <c r="AD233" s="235" t="s">
        <v>1705</v>
      </c>
      <c r="AE233" s="235" t="s">
        <v>1699</v>
      </c>
      <c r="AF233" s="236"/>
      <c r="AG233" s="237"/>
      <c r="AH233" s="236"/>
      <c r="AI233" s="236"/>
      <c r="AJ233" s="237"/>
      <c r="AK233" s="236">
        <v>26</v>
      </c>
      <c r="AL233" s="236"/>
      <c r="AM233" s="236" t="s">
        <v>2437</v>
      </c>
      <c r="AN233" s="348"/>
      <c r="AO233" s="348"/>
      <c r="AP233" s="348"/>
      <c r="AQ233" s="291" t="str">
        <f>IFERROR(VLOOKUP(BG233,#REF!,1,0),"")</f>
        <v/>
      </c>
      <c r="AS233" s="236" t="s">
        <v>2437</v>
      </c>
      <c r="BD233" s="191" t="str">
        <f t="shared" si="46"/>
        <v>팰리세이드3.8 가솔린 익스클루시브 4WD</v>
      </c>
      <c r="BE233" s="238" t="str">
        <f t="shared" si="48"/>
        <v>0024</v>
      </c>
      <c r="BF233" s="306" t="s">
        <v>866</v>
      </c>
      <c r="BG233" s="191" t="str">
        <f t="shared" si="47"/>
        <v>0024-0232</v>
      </c>
    </row>
    <row r="234" spans="1:59">
      <c r="A234" s="304">
        <v>4008</v>
      </c>
      <c r="B234" s="305">
        <v>4008</v>
      </c>
      <c r="C234" s="238" t="str">
        <f t="shared" si="51"/>
        <v>0005-0024</v>
      </c>
      <c r="D234" s="238" t="str">
        <f t="shared" si="52"/>
        <v>0005-0024-0008</v>
      </c>
      <c r="E234" s="306" t="s">
        <v>865</v>
      </c>
      <c r="F234" s="238" t="str">
        <f>TEXT(VLOOKUP(J234,'1'!$I$43:$J$79,2,0),"0000")</f>
        <v>0005</v>
      </c>
      <c r="G234" s="238" t="str">
        <f t="shared" si="53"/>
        <v>0024</v>
      </c>
      <c r="H234" s="307">
        <f t="shared" si="54"/>
        <v>8</v>
      </c>
      <c r="I234" s="306" t="s">
        <v>865</v>
      </c>
      <c r="J234" s="235" t="s">
        <v>290</v>
      </c>
      <c r="K234" s="235" t="s">
        <v>2024</v>
      </c>
      <c r="L234" s="235" t="s">
        <v>1969</v>
      </c>
      <c r="M234" s="308">
        <v>46240000</v>
      </c>
      <c r="N234" s="235">
        <v>3778</v>
      </c>
      <c r="O234" s="235" t="s">
        <v>76</v>
      </c>
      <c r="P234" s="235" t="s">
        <v>1611</v>
      </c>
      <c r="Q234" s="235" t="s">
        <v>71</v>
      </c>
      <c r="R234" s="235">
        <v>5</v>
      </c>
      <c r="S234" s="309">
        <v>17</v>
      </c>
      <c r="T234" s="238">
        <v>6</v>
      </c>
      <c r="U234" s="238">
        <v>6</v>
      </c>
      <c r="V234" s="235" t="s">
        <v>70</v>
      </c>
      <c r="W234" s="238" t="str">
        <f t="shared" si="49"/>
        <v>현대자동차팰리세이드3.8 가솔린 캘리그래피 2WD(7인승)46240000</v>
      </c>
      <c r="X234" s="310">
        <f t="shared" si="50"/>
        <v>4008</v>
      </c>
      <c r="Y234" s="238">
        <v>6</v>
      </c>
      <c r="Z234" s="238">
        <v>6</v>
      </c>
      <c r="AA234" s="306" t="s">
        <v>865</v>
      </c>
      <c r="AB234" s="235" t="s">
        <v>1611</v>
      </c>
      <c r="AC234" s="235"/>
      <c r="AD234" s="235" t="s">
        <v>1705</v>
      </c>
      <c r="AE234" s="235" t="s">
        <v>1699</v>
      </c>
      <c r="AF234" s="236"/>
      <c r="AG234" s="237"/>
      <c r="AH234" s="236"/>
      <c r="AI234" s="236"/>
      <c r="AJ234" s="237"/>
      <c r="AK234" s="236">
        <v>26</v>
      </c>
      <c r="AL234" s="236"/>
      <c r="AM234" s="236" t="s">
        <v>2437</v>
      </c>
      <c r="AN234" s="348"/>
      <c r="AO234" s="348"/>
      <c r="AP234" s="348"/>
      <c r="AQ234" s="291" t="str">
        <f>IFERROR(VLOOKUP(BG234,#REF!,1,0),"")</f>
        <v/>
      </c>
      <c r="AS234" s="236" t="s">
        <v>2437</v>
      </c>
      <c r="BD234" s="191" t="str">
        <f t="shared" si="46"/>
        <v>팰리세이드3.8 가솔린 캘리그래피 2WD(7인승)</v>
      </c>
      <c r="BE234" s="238" t="str">
        <f t="shared" si="48"/>
        <v>0024</v>
      </c>
      <c r="BF234" s="306" t="s">
        <v>865</v>
      </c>
      <c r="BG234" s="191" t="str">
        <f t="shared" si="47"/>
        <v>0024-0233</v>
      </c>
    </row>
    <row r="235" spans="1:59">
      <c r="A235" s="304">
        <v>4009</v>
      </c>
      <c r="B235" s="305">
        <v>4009</v>
      </c>
      <c r="C235" s="238" t="str">
        <f t="shared" si="51"/>
        <v>0005-0024</v>
      </c>
      <c r="D235" s="238" t="str">
        <f t="shared" si="52"/>
        <v>0005-0024-0009</v>
      </c>
      <c r="E235" s="306" t="s">
        <v>864</v>
      </c>
      <c r="F235" s="238" t="str">
        <f>TEXT(VLOOKUP(J235,'1'!$I$43:$J$79,2,0),"0000")</f>
        <v>0005</v>
      </c>
      <c r="G235" s="238" t="str">
        <f t="shared" si="53"/>
        <v>0024</v>
      </c>
      <c r="H235" s="307">
        <f t="shared" si="54"/>
        <v>9</v>
      </c>
      <c r="I235" s="306" t="s">
        <v>864</v>
      </c>
      <c r="J235" s="235" t="s">
        <v>290</v>
      </c>
      <c r="K235" s="235" t="s">
        <v>2024</v>
      </c>
      <c r="L235" s="235" t="s">
        <v>1970</v>
      </c>
      <c r="M235" s="308">
        <v>48550000</v>
      </c>
      <c r="N235" s="235">
        <v>3778</v>
      </c>
      <c r="O235" s="235" t="s">
        <v>76</v>
      </c>
      <c r="P235" s="235" t="s">
        <v>1611</v>
      </c>
      <c r="Q235" s="235" t="s">
        <v>71</v>
      </c>
      <c r="R235" s="235">
        <v>7</v>
      </c>
      <c r="S235" s="309">
        <v>17</v>
      </c>
      <c r="T235" s="238">
        <v>6</v>
      </c>
      <c r="U235" s="238">
        <v>6</v>
      </c>
      <c r="V235" s="235" t="s">
        <v>15961</v>
      </c>
      <c r="W235" s="238" t="str">
        <f t="shared" si="49"/>
        <v>현대자동차팰리세이드3.8 가솔린 캘리그래피 4WD(7인승)48550000</v>
      </c>
      <c r="X235" s="310">
        <f t="shared" si="50"/>
        <v>4009</v>
      </c>
      <c r="Y235" s="238">
        <v>6</v>
      </c>
      <c r="Z235" s="238">
        <v>6</v>
      </c>
      <c r="AA235" s="306" t="s">
        <v>864</v>
      </c>
      <c r="AB235" s="235" t="s">
        <v>1611</v>
      </c>
      <c r="AC235" s="235"/>
      <c r="AD235" s="235" t="s">
        <v>1705</v>
      </c>
      <c r="AE235" s="235" t="s">
        <v>1699</v>
      </c>
      <c r="AF235" s="236"/>
      <c r="AG235" s="237"/>
      <c r="AH235" s="236"/>
      <c r="AI235" s="236"/>
      <c r="AJ235" s="237"/>
      <c r="AK235" s="236">
        <v>26</v>
      </c>
      <c r="AL235" s="236"/>
      <c r="AM235" s="236" t="s">
        <v>2437</v>
      </c>
      <c r="AN235" s="348"/>
      <c r="AO235" s="348"/>
      <c r="AP235" s="348"/>
      <c r="AQ235" s="291" t="str">
        <f>IFERROR(VLOOKUP(BG235,#REF!,1,0),"")</f>
        <v/>
      </c>
      <c r="AS235" s="236" t="s">
        <v>2437</v>
      </c>
      <c r="BD235" s="191" t="str">
        <f t="shared" si="46"/>
        <v>팰리세이드3.8 가솔린 캘리그래피 4WD(7인승)</v>
      </c>
      <c r="BE235" s="238" t="str">
        <f t="shared" si="48"/>
        <v>0024</v>
      </c>
      <c r="BF235" s="306" t="s">
        <v>864</v>
      </c>
      <c r="BG235" s="191" t="str">
        <f t="shared" si="47"/>
        <v>0024-0234</v>
      </c>
    </row>
    <row r="236" spans="1:59">
      <c r="A236" s="304">
        <v>4010</v>
      </c>
      <c r="B236" s="305">
        <v>4010</v>
      </c>
      <c r="C236" s="238" t="str">
        <f t="shared" si="51"/>
        <v>0005-0024</v>
      </c>
      <c r="D236" s="238" t="str">
        <f t="shared" si="52"/>
        <v>0005-0024-0010</v>
      </c>
      <c r="E236" s="306" t="s">
        <v>863</v>
      </c>
      <c r="F236" s="238" t="str">
        <f>TEXT(VLOOKUP(J236,'1'!$I$43:$J$79,2,0),"0000")</f>
        <v>0005</v>
      </c>
      <c r="G236" s="238" t="str">
        <f t="shared" si="53"/>
        <v>0024</v>
      </c>
      <c r="H236" s="307">
        <f t="shared" si="54"/>
        <v>10</v>
      </c>
      <c r="I236" s="306" t="s">
        <v>863</v>
      </c>
      <c r="J236" s="235" t="s">
        <v>290</v>
      </c>
      <c r="K236" s="235" t="s">
        <v>2024</v>
      </c>
      <c r="L236" s="235" t="s">
        <v>1971</v>
      </c>
      <c r="M236" s="308">
        <v>41130000</v>
      </c>
      <c r="N236" s="235">
        <v>3778</v>
      </c>
      <c r="O236" s="235" t="s">
        <v>76</v>
      </c>
      <c r="P236" s="235" t="s">
        <v>1611</v>
      </c>
      <c r="Q236" s="235" t="s">
        <v>71</v>
      </c>
      <c r="R236" s="235">
        <v>8</v>
      </c>
      <c r="S236" s="309">
        <v>17</v>
      </c>
      <c r="T236" s="238">
        <v>6</v>
      </c>
      <c r="U236" s="238">
        <v>6</v>
      </c>
      <c r="V236" s="235" t="s">
        <v>15961</v>
      </c>
      <c r="W236" s="238" t="str">
        <f t="shared" si="49"/>
        <v>현대자동차팰리세이드3.8 가솔린 프레스티지 2WD41130000</v>
      </c>
      <c r="X236" s="310">
        <f t="shared" si="50"/>
        <v>4010</v>
      </c>
      <c r="Y236" s="238">
        <v>6</v>
      </c>
      <c r="Z236" s="238">
        <v>6</v>
      </c>
      <c r="AA236" s="306" t="s">
        <v>863</v>
      </c>
      <c r="AB236" s="235" t="s">
        <v>1611</v>
      </c>
      <c r="AC236" s="235"/>
      <c r="AD236" s="235" t="s">
        <v>1705</v>
      </c>
      <c r="AE236" s="235" t="s">
        <v>1699</v>
      </c>
      <c r="AF236" s="236"/>
      <c r="AG236" s="237"/>
      <c r="AH236" s="236"/>
      <c r="AI236" s="236"/>
      <c r="AJ236" s="237"/>
      <c r="AK236" s="236">
        <v>26</v>
      </c>
      <c r="AL236" s="236"/>
      <c r="AM236" s="236" t="s">
        <v>2437</v>
      </c>
      <c r="AN236" s="348"/>
      <c r="AO236" s="348"/>
      <c r="AP236" s="348"/>
      <c r="AQ236" s="291" t="str">
        <f>IFERROR(VLOOKUP(BG236,#REF!,1,0),"")</f>
        <v/>
      </c>
      <c r="AS236" s="236" t="s">
        <v>2437</v>
      </c>
      <c r="BD236" s="191" t="str">
        <f t="shared" si="46"/>
        <v>팰리세이드3.8 가솔린 프레스티지 2WD</v>
      </c>
      <c r="BE236" s="238" t="str">
        <f t="shared" si="48"/>
        <v>0024</v>
      </c>
      <c r="BF236" s="306" t="s">
        <v>863</v>
      </c>
      <c r="BG236" s="191" t="str">
        <f t="shared" si="47"/>
        <v>0024-0235</v>
      </c>
    </row>
    <row r="237" spans="1:59">
      <c r="A237" s="304">
        <v>4011</v>
      </c>
      <c r="B237" s="305">
        <v>4011</v>
      </c>
      <c r="C237" s="238" t="str">
        <f t="shared" si="51"/>
        <v>0005-0024</v>
      </c>
      <c r="D237" s="238" t="str">
        <f t="shared" si="52"/>
        <v>0005-0024-0011</v>
      </c>
      <c r="E237" s="306" t="s">
        <v>862</v>
      </c>
      <c r="F237" s="238" t="str">
        <f>TEXT(VLOOKUP(J237,'1'!$I$43:$J$79,2,0),"0000")</f>
        <v>0005</v>
      </c>
      <c r="G237" s="238" t="str">
        <f t="shared" si="53"/>
        <v>0024</v>
      </c>
      <c r="H237" s="307">
        <f t="shared" si="54"/>
        <v>11</v>
      </c>
      <c r="I237" s="306" t="s">
        <v>862</v>
      </c>
      <c r="J237" s="235" t="s">
        <v>290</v>
      </c>
      <c r="K237" s="235" t="s">
        <v>2024</v>
      </c>
      <c r="L237" s="235" t="s">
        <v>1972</v>
      </c>
      <c r="M237" s="308">
        <v>35730000</v>
      </c>
      <c r="N237" s="235">
        <v>3778</v>
      </c>
      <c r="O237" s="235" t="s">
        <v>76</v>
      </c>
      <c r="P237" s="235" t="s">
        <v>1611</v>
      </c>
      <c r="Q237" s="235" t="s">
        <v>71</v>
      </c>
      <c r="R237" s="235">
        <v>8</v>
      </c>
      <c r="S237" s="309">
        <v>17</v>
      </c>
      <c r="T237" s="238">
        <v>6</v>
      </c>
      <c r="U237" s="238">
        <v>6</v>
      </c>
      <c r="V237" s="235" t="s">
        <v>15961</v>
      </c>
      <c r="W237" s="238" t="str">
        <f t="shared" si="49"/>
        <v>현대자동차팰리세이드3.8 가솔린 익스클루시브 2WD35730000</v>
      </c>
      <c r="X237" s="310">
        <f t="shared" si="50"/>
        <v>4011</v>
      </c>
      <c r="Y237" s="238">
        <v>6</v>
      </c>
      <c r="Z237" s="238">
        <v>6</v>
      </c>
      <c r="AA237" s="306" t="s">
        <v>862</v>
      </c>
      <c r="AB237" s="235" t="s">
        <v>1611</v>
      </c>
      <c r="AC237" s="235"/>
      <c r="AD237" s="235" t="s">
        <v>1705</v>
      </c>
      <c r="AE237" s="235" t="s">
        <v>1699</v>
      </c>
      <c r="AF237" s="236"/>
      <c r="AG237" s="237"/>
      <c r="AH237" s="236"/>
      <c r="AI237" s="236"/>
      <c r="AJ237" s="237"/>
      <c r="AK237" s="236">
        <v>26</v>
      </c>
      <c r="AL237" s="236"/>
      <c r="AM237" s="236" t="s">
        <v>2437</v>
      </c>
      <c r="AN237" s="348"/>
      <c r="AO237" s="348"/>
      <c r="AP237" s="348"/>
      <c r="AQ237" s="291" t="str">
        <f>IFERROR(VLOOKUP(BG237,#REF!,1,0),"")</f>
        <v/>
      </c>
      <c r="AS237" s="236" t="s">
        <v>2437</v>
      </c>
      <c r="BD237" s="191" t="str">
        <f t="shared" si="46"/>
        <v>팰리세이드3.8 가솔린 익스클루시브 2WD</v>
      </c>
      <c r="BE237" s="238" t="str">
        <f t="shared" si="48"/>
        <v>0024</v>
      </c>
      <c r="BF237" s="306" t="s">
        <v>862</v>
      </c>
      <c r="BG237" s="191" t="str">
        <f t="shared" si="47"/>
        <v>0024-0236</v>
      </c>
    </row>
    <row r="238" spans="1:59">
      <c r="A238" s="304">
        <v>4012</v>
      </c>
      <c r="B238" s="305">
        <v>4012</v>
      </c>
      <c r="C238" s="238" t="str">
        <f t="shared" si="51"/>
        <v>0005-0024</v>
      </c>
      <c r="D238" s="238" t="str">
        <f t="shared" si="52"/>
        <v>0005-0024-0012</v>
      </c>
      <c r="E238" s="306" t="s">
        <v>861</v>
      </c>
      <c r="F238" s="238" t="str">
        <f>TEXT(VLOOKUP(J238,'1'!$I$43:$J$79,2,0),"0000")</f>
        <v>0005</v>
      </c>
      <c r="G238" s="238" t="str">
        <f t="shared" si="53"/>
        <v>0024</v>
      </c>
      <c r="H238" s="307">
        <f t="shared" si="54"/>
        <v>12</v>
      </c>
      <c r="I238" s="306" t="s">
        <v>861</v>
      </c>
      <c r="J238" s="235" t="s">
        <v>290</v>
      </c>
      <c r="K238" s="235" t="s">
        <v>2024</v>
      </c>
      <c r="L238" s="235" t="s">
        <v>1973</v>
      </c>
      <c r="M238" s="308">
        <v>43440000</v>
      </c>
      <c r="N238" s="235">
        <v>3778</v>
      </c>
      <c r="O238" s="235" t="s">
        <v>76</v>
      </c>
      <c r="P238" s="235" t="s">
        <v>1611</v>
      </c>
      <c r="Q238" s="235" t="s">
        <v>71</v>
      </c>
      <c r="R238" s="235">
        <v>8</v>
      </c>
      <c r="S238" s="309">
        <v>17</v>
      </c>
      <c r="T238" s="238">
        <v>6</v>
      </c>
      <c r="U238" s="238">
        <v>6</v>
      </c>
      <c r="V238" s="235" t="s">
        <v>15961</v>
      </c>
      <c r="W238" s="238" t="str">
        <f t="shared" si="49"/>
        <v>현대자동차팰리세이드3.8 가솔린 프레스티지 4WD43440000</v>
      </c>
      <c r="X238" s="310">
        <f t="shared" si="50"/>
        <v>4012</v>
      </c>
      <c r="Y238" s="238">
        <v>6</v>
      </c>
      <c r="Z238" s="238">
        <v>6</v>
      </c>
      <c r="AA238" s="306" t="s">
        <v>861</v>
      </c>
      <c r="AB238" s="235" t="s">
        <v>1611</v>
      </c>
      <c r="AC238" s="235"/>
      <c r="AD238" s="235" t="s">
        <v>1705</v>
      </c>
      <c r="AE238" s="235" t="s">
        <v>1699</v>
      </c>
      <c r="AF238" s="236"/>
      <c r="AG238" s="237"/>
      <c r="AH238" s="236"/>
      <c r="AI238" s="236"/>
      <c r="AJ238" s="237"/>
      <c r="AK238" s="236">
        <v>26</v>
      </c>
      <c r="AL238" s="236"/>
      <c r="AM238" s="236" t="s">
        <v>2437</v>
      </c>
      <c r="AN238" s="348"/>
      <c r="AO238" s="348"/>
      <c r="AP238" s="348"/>
      <c r="AQ238" s="291" t="str">
        <f>IFERROR(VLOOKUP(BG238,#REF!,1,0),"")</f>
        <v/>
      </c>
      <c r="AS238" s="236" t="s">
        <v>2437</v>
      </c>
      <c r="BD238" s="191" t="str">
        <f t="shared" si="46"/>
        <v>팰리세이드3.8 가솔린 프레스티지 4WD</v>
      </c>
      <c r="BE238" s="238" t="str">
        <f t="shared" si="48"/>
        <v>0024</v>
      </c>
      <c r="BF238" s="306" t="s">
        <v>861</v>
      </c>
      <c r="BG238" s="191" t="str">
        <f t="shared" si="47"/>
        <v>0024-0237</v>
      </c>
    </row>
    <row r="239" spans="1:59">
      <c r="A239" s="304">
        <v>4013</v>
      </c>
      <c r="B239" s="305">
        <v>4013</v>
      </c>
      <c r="C239" s="238" t="str">
        <f t="shared" si="51"/>
        <v>0005-0024</v>
      </c>
      <c r="D239" s="238" t="str">
        <f t="shared" si="52"/>
        <v>0005-0024-0013</v>
      </c>
      <c r="E239" s="306" t="s">
        <v>860</v>
      </c>
      <c r="F239" s="238" t="str">
        <f>TEXT(VLOOKUP(J239,'1'!$I$43:$J$79,2,0),"0000")</f>
        <v>0005</v>
      </c>
      <c r="G239" s="238" t="str">
        <f t="shared" si="53"/>
        <v>0024</v>
      </c>
      <c r="H239" s="307">
        <f t="shared" si="54"/>
        <v>13</v>
      </c>
      <c r="I239" s="306" t="s">
        <v>860</v>
      </c>
      <c r="J239" s="235" t="s">
        <v>290</v>
      </c>
      <c r="K239" s="235" t="s">
        <v>2024</v>
      </c>
      <c r="L239" s="312" t="s">
        <v>2040</v>
      </c>
      <c r="M239" s="314">
        <v>51840000</v>
      </c>
      <c r="N239" s="315">
        <v>3778</v>
      </c>
      <c r="O239" s="235" t="s">
        <v>76</v>
      </c>
      <c r="P239" s="235" t="s">
        <v>1611</v>
      </c>
      <c r="Q239" s="312" t="s">
        <v>71</v>
      </c>
      <c r="R239" s="315">
        <v>7</v>
      </c>
      <c r="S239" s="309">
        <v>17</v>
      </c>
      <c r="T239" s="238">
        <v>6</v>
      </c>
      <c r="U239" s="238">
        <v>6</v>
      </c>
      <c r="V239" s="235" t="s">
        <v>1614</v>
      </c>
      <c r="W239" s="238" t="str">
        <f t="shared" si="49"/>
        <v>현대자동차팰리세이드3.8 가솔린 VIP 2WD (7인승)51840000</v>
      </c>
      <c r="X239" s="310">
        <f t="shared" si="50"/>
        <v>4013</v>
      </c>
      <c r="Y239" s="238">
        <v>6</v>
      </c>
      <c r="Z239" s="238">
        <v>6</v>
      </c>
      <c r="AA239" s="306" t="s">
        <v>860</v>
      </c>
      <c r="AB239" s="235" t="s">
        <v>1611</v>
      </c>
      <c r="AC239" s="235"/>
      <c r="AD239" s="235" t="s">
        <v>1705</v>
      </c>
      <c r="AE239" s="235" t="s">
        <v>1699</v>
      </c>
      <c r="AF239" s="236"/>
      <c r="AG239" s="237"/>
      <c r="AH239" s="236"/>
      <c r="AI239" s="236"/>
      <c r="AJ239" s="237"/>
      <c r="AK239" s="236">
        <v>26</v>
      </c>
      <c r="AL239" s="236"/>
      <c r="AM239" s="236" t="s">
        <v>2437</v>
      </c>
      <c r="AN239" s="348"/>
      <c r="AO239" s="348"/>
      <c r="AP239" s="348"/>
      <c r="AQ239" s="291" t="str">
        <f>IFERROR(VLOOKUP(BG239,#REF!,1,0),"")</f>
        <v/>
      </c>
      <c r="AS239" s="236" t="s">
        <v>2437</v>
      </c>
      <c r="BD239" s="191" t="str">
        <f t="shared" si="46"/>
        <v>팰리세이드3.8 가솔린 VIP 2WD (7인승)</v>
      </c>
      <c r="BE239" s="238" t="str">
        <f t="shared" si="48"/>
        <v>0024</v>
      </c>
      <c r="BF239" s="306" t="s">
        <v>860</v>
      </c>
      <c r="BG239" s="191" t="str">
        <f t="shared" si="47"/>
        <v>0024-0238</v>
      </c>
    </row>
    <row r="240" spans="1:59">
      <c r="A240" s="304">
        <v>4014</v>
      </c>
      <c r="B240" s="305">
        <v>4014</v>
      </c>
      <c r="C240" s="238" t="str">
        <f t="shared" si="51"/>
        <v>0005-0025</v>
      </c>
      <c r="D240" s="238" t="str">
        <f t="shared" si="52"/>
        <v>0005-0025-0001</v>
      </c>
      <c r="E240" s="306" t="s">
        <v>859</v>
      </c>
      <c r="F240" s="238" t="str">
        <f>TEXT(VLOOKUP(J240,'1'!$I$43:$J$79,2,0),"0000")</f>
        <v>0005</v>
      </c>
      <c r="G240" s="238" t="str">
        <f t="shared" si="53"/>
        <v>0025</v>
      </c>
      <c r="H240" s="307">
        <f t="shared" si="54"/>
        <v>1</v>
      </c>
      <c r="I240" s="306" t="s">
        <v>859</v>
      </c>
      <c r="J240" s="235" t="s">
        <v>290</v>
      </c>
      <c r="K240" s="235" t="s">
        <v>16679</v>
      </c>
      <c r="L240" s="235" t="s">
        <v>16680</v>
      </c>
      <c r="M240" s="308">
        <v>20550000</v>
      </c>
      <c r="N240" s="235">
        <v>2469</v>
      </c>
      <c r="O240" s="235" t="s">
        <v>16677</v>
      </c>
      <c r="P240" s="235" t="s">
        <v>87</v>
      </c>
      <c r="Q240" s="235" t="s">
        <v>71</v>
      </c>
      <c r="R240" s="235">
        <v>3</v>
      </c>
      <c r="S240" s="309">
        <v>20</v>
      </c>
      <c r="T240" s="238">
        <v>6</v>
      </c>
      <c r="U240" s="238">
        <v>6</v>
      </c>
      <c r="V240" s="235" t="s">
        <v>16582</v>
      </c>
      <c r="W240" s="238" t="str">
        <f t="shared" si="49"/>
        <v>현대자동차포터Ⅱ포터Ⅱ 슈퍼캡 초장축 2WD LPG20550000</v>
      </c>
      <c r="X240" s="310">
        <f t="shared" si="50"/>
        <v>4014</v>
      </c>
      <c r="Y240" s="238">
        <v>6</v>
      </c>
      <c r="Z240" s="238">
        <v>6</v>
      </c>
      <c r="AA240" s="306" t="s">
        <v>859</v>
      </c>
      <c r="AB240" s="235" t="s">
        <v>16676</v>
      </c>
      <c r="AC240" s="235"/>
      <c r="AD240" s="235" t="s">
        <v>1701</v>
      </c>
      <c r="AE240" s="235" t="s">
        <v>1699</v>
      </c>
      <c r="AF240" s="236"/>
      <c r="AG240" s="237"/>
      <c r="AH240" s="236"/>
      <c r="AI240" s="236"/>
      <c r="AJ240" s="237"/>
      <c r="AK240" s="236">
        <v>26</v>
      </c>
      <c r="AL240" s="236"/>
      <c r="AM240" s="236" t="s">
        <v>2423</v>
      </c>
      <c r="AN240" s="348"/>
      <c r="AO240" s="348"/>
      <c r="AP240" s="348"/>
      <c r="AQ240" s="291" t="str">
        <f>IFERROR(VLOOKUP(BG240,#REF!,1,0),"")</f>
        <v/>
      </c>
      <c r="AS240" s="236" t="s">
        <v>16678</v>
      </c>
      <c r="BD240" s="191" t="str">
        <f t="shared" si="46"/>
        <v>포터Ⅱ포터Ⅱ 슈퍼캡 초장축 2WD LPG</v>
      </c>
      <c r="BE240" s="238" t="str">
        <f t="shared" si="48"/>
        <v>0025</v>
      </c>
      <c r="BF240" s="306" t="s">
        <v>859</v>
      </c>
      <c r="BG240" s="191" t="str">
        <f t="shared" si="47"/>
        <v>0025-0239</v>
      </c>
    </row>
    <row r="241" spans="1:59">
      <c r="A241" s="304">
        <v>4015</v>
      </c>
      <c r="B241" s="305">
        <v>4015</v>
      </c>
      <c r="C241" s="238" t="str">
        <f t="shared" si="51"/>
        <v>0005-0025</v>
      </c>
      <c r="D241" s="238" t="str">
        <f t="shared" si="52"/>
        <v>0005-0025-0002</v>
      </c>
      <c r="E241" s="306" t="s">
        <v>858</v>
      </c>
      <c r="F241" s="238" t="str">
        <f>TEXT(VLOOKUP(J241,'1'!$I$43:$J$79,2,0),"0000")</f>
        <v>0005</v>
      </c>
      <c r="G241" s="238" t="str">
        <f t="shared" si="53"/>
        <v>0025</v>
      </c>
      <c r="H241" s="307">
        <f t="shared" si="54"/>
        <v>2</v>
      </c>
      <c r="I241" s="306" t="s">
        <v>858</v>
      </c>
      <c r="J241" s="235" t="s">
        <v>290</v>
      </c>
      <c r="K241" s="235" t="s">
        <v>2025</v>
      </c>
      <c r="L241" s="235" t="s">
        <v>16681</v>
      </c>
      <c r="M241" s="308">
        <v>16800000</v>
      </c>
      <c r="N241" s="235">
        <v>2469</v>
      </c>
      <c r="O241" s="235" t="s">
        <v>16677</v>
      </c>
      <c r="P241" s="235" t="s">
        <v>87</v>
      </c>
      <c r="Q241" s="235" t="s">
        <v>71</v>
      </c>
      <c r="R241" s="235">
        <v>3</v>
      </c>
      <c r="S241" s="309">
        <v>20</v>
      </c>
      <c r="T241" s="238">
        <v>6</v>
      </c>
      <c r="U241" s="238">
        <v>6</v>
      </c>
      <c r="V241" s="235" t="s">
        <v>16582</v>
      </c>
      <c r="W241" s="238" t="str">
        <f t="shared" si="49"/>
        <v>현대자동차포터Ⅱ포터Ⅱ 더블캡 초장축 2WD LPG16800000</v>
      </c>
      <c r="X241" s="310">
        <f t="shared" si="50"/>
        <v>4015</v>
      </c>
      <c r="Y241" s="238">
        <v>6</v>
      </c>
      <c r="Z241" s="238">
        <v>6</v>
      </c>
      <c r="AA241" s="306" t="s">
        <v>858</v>
      </c>
      <c r="AB241" s="235" t="s">
        <v>16676</v>
      </c>
      <c r="AC241" s="235"/>
      <c r="AD241" s="235" t="s">
        <v>1701</v>
      </c>
      <c r="AE241" s="235" t="s">
        <v>1699</v>
      </c>
      <c r="AF241" s="236"/>
      <c r="AG241" s="237"/>
      <c r="AH241" s="236"/>
      <c r="AI241" s="236"/>
      <c r="AJ241" s="237"/>
      <c r="AK241" s="236">
        <v>26</v>
      </c>
      <c r="AL241" s="236"/>
      <c r="AM241" s="236" t="s">
        <v>2423</v>
      </c>
      <c r="AN241" s="348"/>
      <c r="AO241" s="348"/>
      <c r="AP241" s="348"/>
      <c r="AQ241" s="291" t="str">
        <f>IFERROR(VLOOKUP(BG241,#REF!,1,0),"")</f>
        <v/>
      </c>
      <c r="AS241" s="236" t="s">
        <v>16678</v>
      </c>
      <c r="BD241" s="191" t="str">
        <f t="shared" si="46"/>
        <v>포터Ⅱ포터Ⅱ 더블캡 초장축 2WD LPG</v>
      </c>
      <c r="BE241" s="238" t="str">
        <f t="shared" si="48"/>
        <v>0025</v>
      </c>
      <c r="BF241" s="306" t="s">
        <v>858</v>
      </c>
      <c r="BG241" s="191" t="str">
        <f t="shared" si="47"/>
        <v>0025-0240</v>
      </c>
    </row>
    <row r="242" spans="1:59">
      <c r="A242" s="304">
        <v>4016</v>
      </c>
      <c r="B242" s="305">
        <v>4016</v>
      </c>
      <c r="C242" s="238" t="str">
        <f t="shared" si="51"/>
        <v>0005-0025</v>
      </c>
      <c r="D242" s="238" t="str">
        <f t="shared" si="52"/>
        <v>0005-0025-0003</v>
      </c>
      <c r="E242" s="306" t="s">
        <v>857</v>
      </c>
      <c r="F242" s="238" t="str">
        <f>TEXT(VLOOKUP(J242,'1'!$I$43:$J$79,2,0),"0000")</f>
        <v>0005</v>
      </c>
      <c r="G242" s="238" t="str">
        <f t="shared" si="53"/>
        <v>0025</v>
      </c>
      <c r="H242" s="307">
        <f t="shared" si="54"/>
        <v>3</v>
      </c>
      <c r="I242" s="306" t="s">
        <v>857</v>
      </c>
      <c r="J242" s="235" t="s">
        <v>290</v>
      </c>
      <c r="K242" s="235" t="s">
        <v>2025</v>
      </c>
      <c r="L242" s="235" t="s">
        <v>16682</v>
      </c>
      <c r="M242" s="308">
        <v>16800000</v>
      </c>
      <c r="N242" s="235">
        <v>2469</v>
      </c>
      <c r="O242" s="235" t="s">
        <v>16677</v>
      </c>
      <c r="P242" s="235" t="s">
        <v>87</v>
      </c>
      <c r="Q242" s="235" t="s">
        <v>71</v>
      </c>
      <c r="R242" s="235">
        <v>3</v>
      </c>
      <c r="S242" s="309">
        <v>20</v>
      </c>
      <c r="T242" s="238">
        <v>6</v>
      </c>
      <c r="U242" s="238">
        <v>6</v>
      </c>
      <c r="V242" s="235" t="s">
        <v>1614</v>
      </c>
      <c r="W242" s="238" t="str">
        <f t="shared" si="49"/>
        <v>현대자동차포터Ⅱ일반캡 초장축 2WD LPG16800000</v>
      </c>
      <c r="X242" s="310">
        <f t="shared" si="50"/>
        <v>4016</v>
      </c>
      <c r="Y242" s="238">
        <v>6</v>
      </c>
      <c r="Z242" s="238">
        <v>6</v>
      </c>
      <c r="AA242" s="306" t="s">
        <v>857</v>
      </c>
      <c r="AB242" s="235" t="s">
        <v>16676</v>
      </c>
      <c r="AC242" s="235"/>
      <c r="AD242" s="235" t="s">
        <v>1701</v>
      </c>
      <c r="AE242" s="235" t="s">
        <v>1699</v>
      </c>
      <c r="AF242" s="236"/>
      <c r="AG242" s="237"/>
      <c r="AH242" s="236"/>
      <c r="AI242" s="236"/>
      <c r="AJ242" s="237"/>
      <c r="AK242" s="236">
        <v>26</v>
      </c>
      <c r="AL242" s="236"/>
      <c r="AM242" s="236" t="s">
        <v>2423</v>
      </c>
      <c r="AN242" s="348"/>
      <c r="AO242" s="348"/>
      <c r="AP242" s="348"/>
      <c r="AQ242" s="291" t="str">
        <f>IFERROR(VLOOKUP(BG242,#REF!,1,0),"")</f>
        <v/>
      </c>
      <c r="AS242" s="236" t="s">
        <v>16678</v>
      </c>
      <c r="BD242" s="191" t="str">
        <f t="shared" si="46"/>
        <v>포터Ⅱ일반캡 초장축 2WD LPG</v>
      </c>
      <c r="BE242" s="238" t="str">
        <f t="shared" si="48"/>
        <v>0025</v>
      </c>
      <c r="BF242" s="306" t="s">
        <v>857</v>
      </c>
      <c r="BG242" s="191" t="str">
        <f t="shared" si="47"/>
        <v>0025-0241</v>
      </c>
    </row>
    <row r="243" spans="1:59">
      <c r="A243" s="304">
        <v>4017</v>
      </c>
      <c r="B243" s="305">
        <v>4017</v>
      </c>
      <c r="C243" s="238" t="str">
        <f t="shared" si="51"/>
        <v>0005-0025</v>
      </c>
      <c r="D243" s="238" t="str">
        <f t="shared" si="52"/>
        <v>0005-0025-0004</v>
      </c>
      <c r="E243" s="306" t="s">
        <v>856</v>
      </c>
      <c r="F243" s="238" t="str">
        <f>TEXT(VLOOKUP(J243,'1'!$I$43:$J$79,2,0),"0000")</f>
        <v>0005</v>
      </c>
      <c r="G243" s="238" t="str">
        <f t="shared" si="53"/>
        <v>0025</v>
      </c>
      <c r="H243" s="307">
        <f t="shared" si="54"/>
        <v>4</v>
      </c>
      <c r="I243" s="306" t="s">
        <v>856</v>
      </c>
      <c r="J243" s="235" t="s">
        <v>290</v>
      </c>
      <c r="K243" s="235" t="s">
        <v>2025</v>
      </c>
      <c r="L243" s="235" t="s">
        <v>16683</v>
      </c>
      <c r="M243" s="308">
        <v>16800000</v>
      </c>
      <c r="N243" s="235">
        <v>2469</v>
      </c>
      <c r="O243" s="235" t="s">
        <v>16677</v>
      </c>
      <c r="P243" s="235" t="s">
        <v>87</v>
      </c>
      <c r="Q243" s="235" t="s">
        <v>71</v>
      </c>
      <c r="R243" s="235">
        <v>3</v>
      </c>
      <c r="S243" s="309">
        <v>20</v>
      </c>
      <c r="T243" s="238">
        <v>6</v>
      </c>
      <c r="U243" s="238">
        <v>6</v>
      </c>
      <c r="V243" s="235" t="s">
        <v>1614</v>
      </c>
      <c r="W243" s="238" t="str">
        <f t="shared" si="49"/>
        <v>현대자동차포터Ⅱ포터Ⅱ 슈퍼캡 장축 4WD LPG16800000</v>
      </c>
      <c r="X243" s="310">
        <f t="shared" si="50"/>
        <v>4017</v>
      </c>
      <c r="Y243" s="238">
        <v>6</v>
      </c>
      <c r="Z243" s="238">
        <v>6</v>
      </c>
      <c r="AA243" s="306" t="s">
        <v>856</v>
      </c>
      <c r="AB243" s="235" t="s">
        <v>16676</v>
      </c>
      <c r="AC243" s="235"/>
      <c r="AD243" s="235" t="s">
        <v>1701</v>
      </c>
      <c r="AE243" s="235" t="s">
        <v>1699</v>
      </c>
      <c r="AF243" s="236"/>
      <c r="AG243" s="237"/>
      <c r="AH243" s="236"/>
      <c r="AI243" s="236"/>
      <c r="AJ243" s="237"/>
      <c r="AK243" s="236">
        <v>26</v>
      </c>
      <c r="AL243" s="236"/>
      <c r="AM243" s="236" t="s">
        <v>2423</v>
      </c>
      <c r="AN243" s="348"/>
      <c r="AO243" s="348"/>
      <c r="AP243" s="348"/>
      <c r="AQ243" s="291" t="str">
        <f>IFERROR(VLOOKUP(BG243,#REF!,1,0),"")</f>
        <v/>
      </c>
      <c r="AS243" s="236" t="s">
        <v>16678</v>
      </c>
      <c r="BD243" s="191" t="str">
        <f t="shared" si="46"/>
        <v>포터Ⅱ포터Ⅱ 슈퍼캡 장축 4WD LPG</v>
      </c>
      <c r="BE243" s="238" t="str">
        <f t="shared" si="48"/>
        <v>0025</v>
      </c>
      <c r="BF243" s="306" t="s">
        <v>856</v>
      </c>
      <c r="BG243" s="191" t="str">
        <f t="shared" si="47"/>
        <v>0025-0242</v>
      </c>
    </row>
    <row r="244" spans="1:59">
      <c r="A244" s="304">
        <v>4018</v>
      </c>
      <c r="B244" s="305">
        <v>4018</v>
      </c>
      <c r="C244" s="238" t="str">
        <f t="shared" si="51"/>
        <v>0005-0025</v>
      </c>
      <c r="D244" s="238" t="str">
        <f t="shared" si="52"/>
        <v>0005-0025-0005</v>
      </c>
      <c r="E244" s="306" t="s">
        <v>855</v>
      </c>
      <c r="F244" s="238" t="str">
        <f>TEXT(VLOOKUP(J244,'1'!$I$43:$J$79,2,0),"0000")</f>
        <v>0005</v>
      </c>
      <c r="G244" s="238" t="str">
        <f t="shared" si="53"/>
        <v>0025</v>
      </c>
      <c r="H244" s="307">
        <f t="shared" si="54"/>
        <v>5</v>
      </c>
      <c r="I244" s="306" t="s">
        <v>855</v>
      </c>
      <c r="J244" s="235" t="s">
        <v>290</v>
      </c>
      <c r="K244" s="235" t="s">
        <v>2025</v>
      </c>
      <c r="L244" s="235" t="s">
        <v>16684</v>
      </c>
      <c r="M244" s="308">
        <v>16800000</v>
      </c>
      <c r="N244" s="235">
        <v>2469</v>
      </c>
      <c r="O244" s="235" t="s">
        <v>16677</v>
      </c>
      <c r="P244" s="235" t="s">
        <v>87</v>
      </c>
      <c r="Q244" s="235" t="s">
        <v>71</v>
      </c>
      <c r="R244" s="235">
        <v>3</v>
      </c>
      <c r="S244" s="309">
        <v>20</v>
      </c>
      <c r="T244" s="238">
        <v>6</v>
      </c>
      <c r="U244" s="238">
        <v>6</v>
      </c>
      <c r="V244" s="235" t="s">
        <v>1614</v>
      </c>
      <c r="W244" s="238" t="str">
        <f t="shared" si="49"/>
        <v>현대자동차포터Ⅱ포터Ⅱ 더블캡 장축 4WD LPG16800000</v>
      </c>
      <c r="X244" s="310">
        <f t="shared" si="50"/>
        <v>4018</v>
      </c>
      <c r="Y244" s="238">
        <v>6</v>
      </c>
      <c r="Z244" s="238">
        <v>6</v>
      </c>
      <c r="AA244" s="306" t="s">
        <v>855</v>
      </c>
      <c r="AB244" s="235" t="s">
        <v>16676</v>
      </c>
      <c r="AC244" s="235"/>
      <c r="AD244" s="235" t="s">
        <v>1701</v>
      </c>
      <c r="AE244" s="235" t="s">
        <v>1699</v>
      </c>
      <c r="AF244" s="236"/>
      <c r="AG244" s="237"/>
      <c r="AH244" s="236"/>
      <c r="AI244" s="236"/>
      <c r="AJ244" s="237"/>
      <c r="AK244" s="236">
        <v>26</v>
      </c>
      <c r="AL244" s="236"/>
      <c r="AM244" s="236" t="s">
        <v>2423</v>
      </c>
      <c r="AN244" s="348"/>
      <c r="AO244" s="348"/>
      <c r="AP244" s="348"/>
      <c r="AQ244" s="291" t="str">
        <f>IFERROR(VLOOKUP(BG244,#REF!,1,0),"")</f>
        <v/>
      </c>
      <c r="AS244" s="236" t="s">
        <v>16678</v>
      </c>
      <c r="BD244" s="191" t="str">
        <f t="shared" si="46"/>
        <v>포터Ⅱ포터Ⅱ 더블캡 장축 4WD LPG</v>
      </c>
      <c r="BE244" s="238" t="str">
        <f t="shared" si="48"/>
        <v>0025</v>
      </c>
      <c r="BF244" s="306" t="s">
        <v>855</v>
      </c>
      <c r="BG244" s="191" t="str">
        <f t="shared" si="47"/>
        <v>0025-0243</v>
      </c>
    </row>
    <row r="245" spans="1:59">
      <c r="A245" s="304">
        <v>4019</v>
      </c>
      <c r="B245" s="305">
        <v>4019</v>
      </c>
      <c r="C245" s="238" t="str">
        <f t="shared" si="51"/>
        <v>0005-0025</v>
      </c>
      <c r="D245" s="238" t="str">
        <f t="shared" si="52"/>
        <v>0005-0025-0006</v>
      </c>
      <c r="E245" s="306" t="s">
        <v>854</v>
      </c>
      <c r="F245" s="238" t="str">
        <f>TEXT(VLOOKUP(J245,'1'!$I$43:$J$79,2,0),"0000")</f>
        <v>0005</v>
      </c>
      <c r="G245" s="238" t="str">
        <f t="shared" si="53"/>
        <v>0025</v>
      </c>
      <c r="H245" s="307">
        <f t="shared" si="54"/>
        <v>6</v>
      </c>
      <c r="I245" s="306" t="s">
        <v>854</v>
      </c>
      <c r="J245" s="235" t="s">
        <v>290</v>
      </c>
      <c r="K245" s="235" t="s">
        <v>2025</v>
      </c>
      <c r="L245" s="235" t="s">
        <v>16685</v>
      </c>
      <c r="M245" s="308">
        <v>16800000</v>
      </c>
      <c r="N245" s="235">
        <v>2469</v>
      </c>
      <c r="O245" s="235" t="s">
        <v>16677</v>
      </c>
      <c r="P245" s="235" t="s">
        <v>87</v>
      </c>
      <c r="Q245" s="235" t="s">
        <v>71</v>
      </c>
      <c r="R245" s="235">
        <v>3</v>
      </c>
      <c r="S245" s="309">
        <v>20</v>
      </c>
      <c r="T245" s="238">
        <v>6</v>
      </c>
      <c r="U245" s="238">
        <v>6</v>
      </c>
      <c r="V245" s="235" t="s">
        <v>1614</v>
      </c>
      <c r="W245" s="238" t="str">
        <f t="shared" si="49"/>
        <v>현대자동차포터Ⅱ일반캡 장축 4WD LPG16800000</v>
      </c>
      <c r="X245" s="310">
        <f t="shared" si="50"/>
        <v>4019</v>
      </c>
      <c r="Y245" s="238">
        <v>6</v>
      </c>
      <c r="Z245" s="238">
        <v>6</v>
      </c>
      <c r="AA245" s="306" t="s">
        <v>854</v>
      </c>
      <c r="AB245" s="235" t="s">
        <v>16676</v>
      </c>
      <c r="AC245" s="235"/>
      <c r="AD245" s="235" t="s">
        <v>1701</v>
      </c>
      <c r="AE245" s="235" t="s">
        <v>1699</v>
      </c>
      <c r="AF245" s="236"/>
      <c r="AG245" s="237"/>
      <c r="AH245" s="236"/>
      <c r="AI245" s="236"/>
      <c r="AJ245" s="237"/>
      <c r="AK245" s="236">
        <v>26</v>
      </c>
      <c r="AL245" s="236"/>
      <c r="AM245" s="236" t="s">
        <v>2423</v>
      </c>
      <c r="AN245" s="348"/>
      <c r="AO245" s="348"/>
      <c r="AP245" s="348"/>
      <c r="AQ245" s="291" t="str">
        <f>IFERROR(VLOOKUP(BG245,#REF!,1,0),"")</f>
        <v/>
      </c>
      <c r="AS245" s="236" t="s">
        <v>16678</v>
      </c>
      <c r="BD245" s="191" t="str">
        <f t="shared" si="46"/>
        <v>포터Ⅱ일반캡 장축 4WD LPG</v>
      </c>
      <c r="BE245" s="238" t="str">
        <f t="shared" si="48"/>
        <v>0025</v>
      </c>
      <c r="BF245" s="306" t="s">
        <v>854</v>
      </c>
      <c r="BG245" s="191" t="str">
        <f t="shared" si="47"/>
        <v>0025-0244</v>
      </c>
    </row>
    <row r="246" spans="1:59">
      <c r="A246" s="304">
        <v>4020</v>
      </c>
      <c r="B246" s="305">
        <v>4020</v>
      </c>
      <c r="C246" s="238" t="str">
        <f t="shared" si="51"/>
        <v>0004-0026</v>
      </c>
      <c r="D246" s="238" t="str">
        <f t="shared" si="52"/>
        <v>0004-0026-0001</v>
      </c>
      <c r="E246" s="306" t="s">
        <v>853</v>
      </c>
      <c r="F246" s="238" t="str">
        <f>TEXT(VLOOKUP(J246,'1'!$I$43:$J$79,2,0),"0000")</f>
        <v>0004</v>
      </c>
      <c r="G246" s="238" t="str">
        <f t="shared" si="53"/>
        <v>0026</v>
      </c>
      <c r="H246" s="307">
        <f t="shared" si="54"/>
        <v>1</v>
      </c>
      <c r="I246" s="306" t="s">
        <v>853</v>
      </c>
      <c r="J246" s="235" t="s">
        <v>642</v>
      </c>
      <c r="K246" s="235" t="s">
        <v>2000</v>
      </c>
      <c r="L246" s="316" t="s">
        <v>2109</v>
      </c>
      <c r="M246" s="317">
        <v>44990000</v>
      </c>
      <c r="N246" s="318">
        <v>2726</v>
      </c>
      <c r="O246" s="235" t="s">
        <v>76</v>
      </c>
      <c r="P246" s="235" t="s">
        <v>2050</v>
      </c>
      <c r="Q246" s="316" t="s">
        <v>71</v>
      </c>
      <c r="R246" s="318">
        <v>5</v>
      </c>
      <c r="S246" s="309">
        <v>9</v>
      </c>
      <c r="T246" s="238">
        <v>6</v>
      </c>
      <c r="U246" s="238">
        <v>6</v>
      </c>
      <c r="V246" s="235" t="s">
        <v>1614</v>
      </c>
      <c r="W246" s="238" t="str">
        <f t="shared" si="49"/>
        <v>한국지엠/쉐보레 코리아콜로라도Z71-X44990000</v>
      </c>
      <c r="X246" s="310">
        <f t="shared" si="50"/>
        <v>4020</v>
      </c>
      <c r="Y246" s="238">
        <v>6</v>
      </c>
      <c r="Z246" s="238">
        <v>6</v>
      </c>
      <c r="AA246" s="306" t="s">
        <v>853</v>
      </c>
      <c r="AB246" s="235" t="s">
        <v>2050</v>
      </c>
      <c r="AC246" s="235"/>
      <c r="AD246" s="235">
        <v>5</v>
      </c>
      <c r="AE246" s="235">
        <v>0</v>
      </c>
      <c r="AF246" s="236"/>
      <c r="AG246" s="237"/>
      <c r="AH246" s="236"/>
      <c r="AI246" s="236"/>
      <c r="AJ246" s="237"/>
      <c r="AK246" s="236">
        <v>26</v>
      </c>
      <c r="AL246" s="236"/>
      <c r="AM246" s="236" t="s">
        <v>2423</v>
      </c>
      <c r="AN246" s="348"/>
      <c r="AO246" s="348"/>
      <c r="AP246" s="348"/>
      <c r="AQ246" s="291" t="str">
        <f>IFERROR(VLOOKUP(BG246,#REF!,1,0),"")</f>
        <v/>
      </c>
      <c r="AS246" s="236" t="s">
        <v>2423</v>
      </c>
      <c r="BD246" s="191" t="str">
        <f t="shared" si="46"/>
        <v>콜로라도Z71-X</v>
      </c>
      <c r="BE246" s="238" t="str">
        <f t="shared" si="48"/>
        <v>0026</v>
      </c>
      <c r="BF246" s="306" t="s">
        <v>853</v>
      </c>
      <c r="BG246" s="191" t="str">
        <f t="shared" si="47"/>
        <v>0026-0245</v>
      </c>
    </row>
    <row r="247" spans="1:59">
      <c r="A247" s="304">
        <v>4021</v>
      </c>
      <c r="B247" s="305">
        <v>4021</v>
      </c>
      <c r="C247" s="238" t="str">
        <f t="shared" si="51"/>
        <v>0004-0027</v>
      </c>
      <c r="D247" s="238" t="str">
        <f t="shared" si="52"/>
        <v>0004-0027-0001</v>
      </c>
      <c r="E247" s="306" t="s">
        <v>852</v>
      </c>
      <c r="F247" s="238" t="str">
        <f>TEXT(VLOOKUP(J247,'1'!$I$43:$J$79,2,0),"0000")</f>
        <v>0004</v>
      </c>
      <c r="G247" s="238" t="str">
        <f t="shared" si="53"/>
        <v>0027</v>
      </c>
      <c r="H247" s="307">
        <f t="shared" si="54"/>
        <v>1</v>
      </c>
      <c r="I247" s="306" t="s">
        <v>852</v>
      </c>
      <c r="J247" s="235" t="s">
        <v>642</v>
      </c>
      <c r="K247" s="235" t="s">
        <v>2001</v>
      </c>
      <c r="L247" s="235" t="s">
        <v>1849</v>
      </c>
      <c r="M247" s="308">
        <v>45200000</v>
      </c>
      <c r="N247" s="235">
        <v>3564</v>
      </c>
      <c r="O247" s="235" t="s">
        <v>76</v>
      </c>
      <c r="P247" s="235" t="s">
        <v>1611</v>
      </c>
      <c r="Q247" s="235" t="s">
        <v>71</v>
      </c>
      <c r="R247" s="235">
        <v>5</v>
      </c>
      <c r="S247" s="309">
        <v>13</v>
      </c>
      <c r="T247" s="238">
        <v>6</v>
      </c>
      <c r="U247" s="238">
        <v>6</v>
      </c>
      <c r="V247" s="235" t="s">
        <v>70</v>
      </c>
      <c r="W247" s="238" t="str">
        <f t="shared" si="49"/>
        <v>한국지엠/쉐보레 코리아트래버스LT 래더45200000</v>
      </c>
      <c r="X247" s="310">
        <f t="shared" si="50"/>
        <v>4021</v>
      </c>
      <c r="Y247" s="238">
        <v>6</v>
      </c>
      <c r="Z247" s="238">
        <v>6</v>
      </c>
      <c r="AA247" s="306" t="s">
        <v>852</v>
      </c>
      <c r="AB247" s="235" t="s">
        <v>1611</v>
      </c>
      <c r="AC247" s="235"/>
      <c r="AD247" s="235" t="s">
        <v>1705</v>
      </c>
      <c r="AE247" s="235" t="s">
        <v>1699</v>
      </c>
      <c r="AF247" s="236"/>
      <c r="AG247" s="237"/>
      <c r="AH247" s="236"/>
      <c r="AI247" s="236"/>
      <c r="AJ247" s="237"/>
      <c r="AK247" s="236">
        <v>26</v>
      </c>
      <c r="AL247" s="236"/>
      <c r="AM247" s="236" t="s">
        <v>2428</v>
      </c>
      <c r="AN247" s="348"/>
      <c r="AO247" s="348"/>
      <c r="AP247" s="348"/>
      <c r="AQ247" s="291" t="str">
        <f>IFERROR(VLOOKUP(BG247,#REF!,1,0),"")</f>
        <v/>
      </c>
      <c r="AS247" s="236" t="s">
        <v>2428</v>
      </c>
      <c r="BD247" s="191" t="str">
        <f t="shared" si="46"/>
        <v>트래버스LT 래더</v>
      </c>
      <c r="BE247" s="238" t="str">
        <f t="shared" si="48"/>
        <v>0027</v>
      </c>
      <c r="BF247" s="306" t="s">
        <v>852</v>
      </c>
      <c r="BG247" s="191" t="str">
        <f t="shared" si="47"/>
        <v>0027-0246</v>
      </c>
    </row>
    <row r="248" spans="1:59">
      <c r="A248" s="304">
        <v>4022</v>
      </c>
      <c r="B248" s="305">
        <v>4022</v>
      </c>
      <c r="C248" s="238" t="str">
        <f t="shared" si="51"/>
        <v>0004-0027</v>
      </c>
      <c r="D248" s="238" t="str">
        <f t="shared" si="52"/>
        <v>0004-0027-0002</v>
      </c>
      <c r="E248" s="306" t="s">
        <v>851</v>
      </c>
      <c r="F248" s="238" t="str">
        <f>TEXT(VLOOKUP(J248,'1'!$I$43:$J$79,2,0),"0000")</f>
        <v>0004</v>
      </c>
      <c r="G248" s="238" t="str">
        <f t="shared" si="53"/>
        <v>0027</v>
      </c>
      <c r="H248" s="307">
        <f t="shared" si="54"/>
        <v>2</v>
      </c>
      <c r="I248" s="306" t="s">
        <v>851</v>
      </c>
      <c r="J248" s="235" t="s">
        <v>642</v>
      </c>
      <c r="K248" s="235" t="s">
        <v>2001</v>
      </c>
      <c r="L248" s="235" t="s">
        <v>1850</v>
      </c>
      <c r="M248" s="308">
        <v>50980000</v>
      </c>
      <c r="N248" s="235">
        <v>3564</v>
      </c>
      <c r="O248" s="235" t="s">
        <v>76</v>
      </c>
      <c r="P248" s="235" t="s">
        <v>1611</v>
      </c>
      <c r="Q248" s="235" t="s">
        <v>71</v>
      </c>
      <c r="R248" s="235">
        <v>5</v>
      </c>
      <c r="S248" s="309">
        <v>13</v>
      </c>
      <c r="T248" s="238">
        <v>6</v>
      </c>
      <c r="U248" s="238">
        <v>6</v>
      </c>
      <c r="V248" s="235" t="s">
        <v>70</v>
      </c>
      <c r="W248" s="238" t="str">
        <f t="shared" si="49"/>
        <v>한국지엠/쉐보레 코리아트래버스RS50980000</v>
      </c>
      <c r="X248" s="310">
        <f t="shared" si="50"/>
        <v>4022</v>
      </c>
      <c r="Y248" s="238">
        <v>6</v>
      </c>
      <c r="Z248" s="238">
        <v>6</v>
      </c>
      <c r="AA248" s="306" t="s">
        <v>851</v>
      </c>
      <c r="AB248" s="235" t="s">
        <v>1611</v>
      </c>
      <c r="AC248" s="235"/>
      <c r="AD248" s="235" t="s">
        <v>1705</v>
      </c>
      <c r="AE248" s="235" t="s">
        <v>1699</v>
      </c>
      <c r="AF248" s="236"/>
      <c r="AG248" s="237"/>
      <c r="AH248" s="236"/>
      <c r="AI248" s="236"/>
      <c r="AJ248" s="237"/>
      <c r="AK248" s="236">
        <v>26</v>
      </c>
      <c r="AL248" s="236"/>
      <c r="AM248" s="236" t="s">
        <v>2428</v>
      </c>
      <c r="AN248" s="348"/>
      <c r="AO248" s="348"/>
      <c r="AP248" s="348"/>
      <c r="AQ248" s="291" t="str">
        <f>IFERROR(VLOOKUP(BG248,#REF!,1,0),"")</f>
        <v/>
      </c>
      <c r="AS248" s="236" t="s">
        <v>2428</v>
      </c>
      <c r="BD248" s="191" t="str">
        <f t="shared" si="46"/>
        <v>트래버스RS</v>
      </c>
      <c r="BE248" s="238" t="str">
        <f t="shared" si="48"/>
        <v>0027</v>
      </c>
      <c r="BF248" s="306" t="s">
        <v>851</v>
      </c>
      <c r="BG248" s="191" t="str">
        <f t="shared" si="47"/>
        <v>0027-0247</v>
      </c>
    </row>
    <row r="249" spans="1:59">
      <c r="A249" s="304">
        <v>4023</v>
      </c>
      <c r="B249" s="305">
        <v>4023</v>
      </c>
      <c r="C249" s="238" t="str">
        <f t="shared" si="51"/>
        <v>0004-0027</v>
      </c>
      <c r="D249" s="238" t="str">
        <f t="shared" si="52"/>
        <v>0004-0027-0003</v>
      </c>
      <c r="E249" s="306" t="s">
        <v>850</v>
      </c>
      <c r="F249" s="238" t="str">
        <f>TEXT(VLOOKUP(J249,'1'!$I$43:$J$79,2,0),"0000")</f>
        <v>0004</v>
      </c>
      <c r="G249" s="238" t="str">
        <f t="shared" si="53"/>
        <v>0027</v>
      </c>
      <c r="H249" s="307">
        <f t="shared" si="54"/>
        <v>3</v>
      </c>
      <c r="I249" s="306" t="s">
        <v>850</v>
      </c>
      <c r="J249" s="235" t="s">
        <v>642</v>
      </c>
      <c r="K249" s="235" t="s">
        <v>2001</v>
      </c>
      <c r="L249" s="235" t="s">
        <v>1851</v>
      </c>
      <c r="M249" s="308">
        <v>52570000</v>
      </c>
      <c r="N249" s="235">
        <v>3564</v>
      </c>
      <c r="O249" s="235" t="s">
        <v>76</v>
      </c>
      <c r="P249" s="235" t="s">
        <v>1611</v>
      </c>
      <c r="Q249" s="235" t="s">
        <v>71</v>
      </c>
      <c r="R249" s="235">
        <v>7</v>
      </c>
      <c r="S249" s="309">
        <v>13</v>
      </c>
      <c r="T249" s="238">
        <v>6</v>
      </c>
      <c r="U249" s="238">
        <v>6</v>
      </c>
      <c r="V249" s="235" t="s">
        <v>16582</v>
      </c>
      <c r="W249" s="238" t="str">
        <f t="shared" si="49"/>
        <v>한국지엠/쉐보레 코리아트래버스3.6 프리미어52570000</v>
      </c>
      <c r="X249" s="310">
        <f t="shared" si="50"/>
        <v>4023</v>
      </c>
      <c r="Y249" s="238">
        <v>6</v>
      </c>
      <c r="Z249" s="238">
        <v>6</v>
      </c>
      <c r="AA249" s="306" t="s">
        <v>850</v>
      </c>
      <c r="AB249" s="235" t="s">
        <v>1611</v>
      </c>
      <c r="AC249" s="235"/>
      <c r="AD249" s="235" t="s">
        <v>1705</v>
      </c>
      <c r="AE249" s="235" t="s">
        <v>1699</v>
      </c>
      <c r="AF249" s="236"/>
      <c r="AG249" s="237"/>
      <c r="AH249" s="236"/>
      <c r="AI249" s="236"/>
      <c r="AJ249" s="237"/>
      <c r="AK249" s="236">
        <v>26</v>
      </c>
      <c r="AL249" s="236"/>
      <c r="AM249" s="236" t="s">
        <v>2428</v>
      </c>
      <c r="AN249" s="348"/>
      <c r="AO249" s="348"/>
      <c r="AP249" s="348"/>
      <c r="AQ249" s="291" t="str">
        <f>IFERROR(VLOOKUP(BG249,#REF!,1,0),"")</f>
        <v/>
      </c>
      <c r="AS249" s="236" t="s">
        <v>2428</v>
      </c>
      <c r="BD249" s="191" t="str">
        <f t="shared" si="46"/>
        <v>트래버스3.6 프리미어</v>
      </c>
      <c r="BE249" s="238" t="str">
        <f t="shared" si="48"/>
        <v>0027</v>
      </c>
      <c r="BF249" s="306" t="s">
        <v>850</v>
      </c>
      <c r="BG249" s="191" t="str">
        <f t="shared" si="47"/>
        <v>0027-0248</v>
      </c>
    </row>
    <row r="250" spans="1:59">
      <c r="A250" s="304">
        <v>4024</v>
      </c>
      <c r="B250" s="305">
        <v>4024</v>
      </c>
      <c r="C250" s="238" t="str">
        <f t="shared" si="51"/>
        <v>0004-0027</v>
      </c>
      <c r="D250" s="238" t="str">
        <f t="shared" si="52"/>
        <v>0004-0027-0004</v>
      </c>
      <c r="E250" s="306" t="s">
        <v>849</v>
      </c>
      <c r="F250" s="238" t="str">
        <f>TEXT(VLOOKUP(J250,'1'!$I$43:$J$79,2,0),"0000")</f>
        <v>0004</v>
      </c>
      <c r="G250" s="238" t="str">
        <f t="shared" si="53"/>
        <v>0027</v>
      </c>
      <c r="H250" s="307">
        <f t="shared" si="54"/>
        <v>4</v>
      </c>
      <c r="I250" s="306" t="s">
        <v>849</v>
      </c>
      <c r="J250" s="235" t="s">
        <v>642</v>
      </c>
      <c r="K250" s="235" t="s">
        <v>2001</v>
      </c>
      <c r="L250" s="235" t="s">
        <v>1852</v>
      </c>
      <c r="M250" s="308">
        <v>56000000</v>
      </c>
      <c r="N250" s="235">
        <v>3564</v>
      </c>
      <c r="O250" s="235" t="s">
        <v>76</v>
      </c>
      <c r="P250" s="235" t="s">
        <v>1611</v>
      </c>
      <c r="Q250" s="235" t="s">
        <v>71</v>
      </c>
      <c r="R250" s="235">
        <v>9</v>
      </c>
      <c r="S250" s="309">
        <v>13</v>
      </c>
      <c r="T250" s="238">
        <v>6</v>
      </c>
      <c r="U250" s="238">
        <v>6</v>
      </c>
      <c r="V250" s="235" t="s">
        <v>70</v>
      </c>
      <c r="W250" s="238" t="str">
        <f t="shared" si="49"/>
        <v>한국지엠/쉐보레 코리아트래버스Redline56000000</v>
      </c>
      <c r="X250" s="310">
        <f t="shared" si="50"/>
        <v>4024</v>
      </c>
      <c r="Y250" s="238">
        <v>6</v>
      </c>
      <c r="Z250" s="238">
        <v>6</v>
      </c>
      <c r="AA250" s="306" t="s">
        <v>849</v>
      </c>
      <c r="AB250" s="235" t="s">
        <v>1611</v>
      </c>
      <c r="AC250" s="235"/>
      <c r="AD250" s="235" t="s">
        <v>1705</v>
      </c>
      <c r="AE250" s="235" t="s">
        <v>1699</v>
      </c>
      <c r="AF250" s="236"/>
      <c r="AG250" s="237"/>
      <c r="AH250" s="236"/>
      <c r="AI250" s="236"/>
      <c r="AJ250" s="237"/>
      <c r="AK250" s="236">
        <v>26</v>
      </c>
      <c r="AL250" s="236"/>
      <c r="AM250" s="236" t="s">
        <v>2428</v>
      </c>
      <c r="AN250" s="348"/>
      <c r="AO250" s="348"/>
      <c r="AP250" s="348"/>
      <c r="AQ250" s="291" t="str">
        <f>IFERROR(VLOOKUP(BG250,#REF!,1,0),"")</f>
        <v/>
      </c>
      <c r="AS250" s="236" t="s">
        <v>2428</v>
      </c>
      <c r="BD250" s="191" t="str">
        <f t="shared" si="46"/>
        <v>트래버스Redline</v>
      </c>
      <c r="BE250" s="238" t="str">
        <f t="shared" si="48"/>
        <v>0027</v>
      </c>
      <c r="BF250" s="306" t="s">
        <v>849</v>
      </c>
      <c r="BG250" s="191" t="str">
        <f t="shared" si="47"/>
        <v>0027-0249</v>
      </c>
    </row>
    <row r="251" spans="1:59">
      <c r="A251" s="304">
        <v>4025</v>
      </c>
      <c r="B251" s="305">
        <v>4025</v>
      </c>
      <c r="C251" s="238" t="str">
        <f t="shared" si="51"/>
        <v>0004-0028</v>
      </c>
      <c r="D251" s="238" t="str">
        <f t="shared" si="52"/>
        <v>0004-0028-0001</v>
      </c>
      <c r="E251" s="306" t="s">
        <v>848</v>
      </c>
      <c r="F251" s="238" t="str">
        <f>TEXT(VLOOKUP(J251,'1'!$I$43:$J$79,2,0),"0000")</f>
        <v>0004</v>
      </c>
      <c r="G251" s="238" t="str">
        <f t="shared" si="53"/>
        <v>0028</v>
      </c>
      <c r="H251" s="307">
        <f t="shared" si="54"/>
        <v>1</v>
      </c>
      <c r="I251" s="306" t="s">
        <v>848</v>
      </c>
      <c r="J251" s="235" t="s">
        <v>642</v>
      </c>
      <c r="K251" s="235" t="s">
        <v>2002</v>
      </c>
      <c r="L251" s="235" t="s">
        <v>16611</v>
      </c>
      <c r="M251" s="308">
        <v>27600000</v>
      </c>
      <c r="N251" s="235">
        <v>1199</v>
      </c>
      <c r="O251" s="235" t="s">
        <v>16612</v>
      </c>
      <c r="P251" s="235" t="s">
        <v>72</v>
      </c>
      <c r="Q251" s="235" t="s">
        <v>71</v>
      </c>
      <c r="R251" s="235">
        <v>5</v>
      </c>
      <c r="S251" s="309">
        <v>13</v>
      </c>
      <c r="T251" s="238">
        <v>6</v>
      </c>
      <c r="U251" s="238">
        <v>6</v>
      </c>
      <c r="V251" s="235" t="s">
        <v>1614</v>
      </c>
      <c r="W251" s="238" t="str">
        <f t="shared" si="49"/>
        <v>한국지엠/쉐보레 코리아트랙스크로스오버 1.2 E-터보 RS27600000</v>
      </c>
      <c r="X251" s="310">
        <f t="shared" si="50"/>
        <v>4025</v>
      </c>
      <c r="Y251" s="238">
        <v>6</v>
      </c>
      <c r="Z251" s="238">
        <v>6</v>
      </c>
      <c r="AA251" s="306" t="s">
        <v>848</v>
      </c>
      <c r="AB251" s="235" t="s">
        <v>72</v>
      </c>
      <c r="AC251" s="235"/>
      <c r="AD251" s="235" t="s">
        <v>1700</v>
      </c>
      <c r="AE251" s="235" t="s">
        <v>1699</v>
      </c>
      <c r="AF251" s="236"/>
      <c r="AG251" s="237"/>
      <c r="AH251" s="236"/>
      <c r="AI251" s="236"/>
      <c r="AJ251" s="237"/>
      <c r="AK251" s="236">
        <v>26</v>
      </c>
      <c r="AL251" s="236"/>
      <c r="AM251" s="236" t="s">
        <v>2428</v>
      </c>
      <c r="AN251" s="348"/>
      <c r="AO251" s="348"/>
      <c r="AP251" s="348"/>
      <c r="AQ251" s="291" t="str">
        <f>IFERROR(VLOOKUP(BG251,#REF!,1,0),"")</f>
        <v/>
      </c>
      <c r="AS251" s="236" t="s">
        <v>1634</v>
      </c>
      <c r="AT251" s="291">
        <v>2024.07</v>
      </c>
      <c r="BD251" s="191" t="str">
        <f t="shared" si="46"/>
        <v>트랙스크로스오버 1.2 E-터보 RS</v>
      </c>
      <c r="BE251" s="238" t="str">
        <f t="shared" si="48"/>
        <v>0028</v>
      </c>
      <c r="BF251" s="306" t="s">
        <v>848</v>
      </c>
      <c r="BG251" s="191" t="str">
        <f t="shared" si="47"/>
        <v>0028-0250</v>
      </c>
    </row>
    <row r="252" spans="1:59">
      <c r="A252" s="304">
        <v>4026</v>
      </c>
      <c r="B252" s="305">
        <v>4026</v>
      </c>
      <c r="C252" s="238" t="str">
        <f t="shared" si="51"/>
        <v>0004-0029</v>
      </c>
      <c r="D252" s="238" t="str">
        <f t="shared" si="52"/>
        <v>0004-0029-0001</v>
      </c>
      <c r="E252" s="306" t="s">
        <v>847</v>
      </c>
      <c r="F252" s="238" t="str">
        <f>TEXT(VLOOKUP(J252,'1'!$I$43:$J$79,2,0),"0000")</f>
        <v>0004</v>
      </c>
      <c r="G252" s="238" t="str">
        <f t="shared" si="53"/>
        <v>0029</v>
      </c>
      <c r="H252" s="307">
        <f t="shared" si="54"/>
        <v>1</v>
      </c>
      <c r="I252" s="306" t="s">
        <v>847</v>
      </c>
      <c r="J252" s="235" t="s">
        <v>642</v>
      </c>
      <c r="K252" s="235" t="s">
        <v>2003</v>
      </c>
      <c r="L252" s="235" t="s">
        <v>1853</v>
      </c>
      <c r="M252" s="308">
        <v>21300000</v>
      </c>
      <c r="N252" s="235">
        <v>1341</v>
      </c>
      <c r="O252" s="235" t="s">
        <v>76</v>
      </c>
      <c r="P252" s="235" t="s">
        <v>2267</v>
      </c>
      <c r="Q252" s="235" t="s">
        <v>71</v>
      </c>
      <c r="R252" s="235">
        <v>5</v>
      </c>
      <c r="S252" s="309">
        <v>9</v>
      </c>
      <c r="T252" s="238">
        <v>6</v>
      </c>
      <c r="U252" s="238">
        <v>6</v>
      </c>
      <c r="V252" s="235" t="s">
        <v>15963</v>
      </c>
      <c r="W252" s="238" t="str">
        <f t="shared" si="49"/>
        <v>한국지엠/쉐보레 코리아트레일블레이저1.35 가솔린 LT21300000</v>
      </c>
      <c r="X252" s="310">
        <f t="shared" si="50"/>
        <v>4026</v>
      </c>
      <c r="Y252" s="238">
        <v>6</v>
      </c>
      <c r="Z252" s="238">
        <v>6</v>
      </c>
      <c r="AA252" s="306" t="s">
        <v>847</v>
      </c>
      <c r="AB252" s="235" t="s">
        <v>2267</v>
      </c>
      <c r="AC252" s="235"/>
      <c r="AD252" s="235" t="s">
        <v>1704</v>
      </c>
      <c r="AE252" s="235" t="s">
        <v>1699</v>
      </c>
      <c r="AF252" s="236"/>
      <c r="AG252" s="237"/>
      <c r="AH252" s="236"/>
      <c r="AI252" s="236"/>
      <c r="AJ252" s="237"/>
      <c r="AK252" s="236">
        <v>26</v>
      </c>
      <c r="AL252" s="236"/>
      <c r="AM252" s="236" t="s">
        <v>2425</v>
      </c>
      <c r="AN252" s="348"/>
      <c r="AO252" s="348"/>
      <c r="AP252" s="348"/>
      <c r="AQ252" s="291" t="str">
        <f>IFERROR(VLOOKUP(BG252,#REF!,1,0),"")</f>
        <v/>
      </c>
      <c r="AS252" s="236" t="s">
        <v>2423</v>
      </c>
      <c r="AW252" s="291" t="s">
        <v>2268</v>
      </c>
      <c r="BD252" s="191" t="str">
        <f t="shared" si="46"/>
        <v>트레일블레이저1.35 가솔린 LT</v>
      </c>
      <c r="BE252" s="238" t="str">
        <f t="shared" si="48"/>
        <v>0029</v>
      </c>
      <c r="BF252" s="306" t="s">
        <v>847</v>
      </c>
      <c r="BG252" s="191" t="str">
        <f t="shared" si="47"/>
        <v>0029-0251</v>
      </c>
    </row>
    <row r="253" spans="1:59">
      <c r="A253" s="304">
        <v>4027</v>
      </c>
      <c r="B253" s="305">
        <v>4027</v>
      </c>
      <c r="C253" s="238" t="str">
        <f t="shared" si="51"/>
        <v>0004-0029</v>
      </c>
      <c r="D253" s="238" t="str">
        <f t="shared" si="52"/>
        <v>0004-0029-0002</v>
      </c>
      <c r="E253" s="306" t="s">
        <v>846</v>
      </c>
      <c r="F253" s="238" t="str">
        <f>TEXT(VLOOKUP(J253,'1'!$I$43:$J$79,2,0),"0000")</f>
        <v>0004</v>
      </c>
      <c r="G253" s="238" t="str">
        <f t="shared" si="53"/>
        <v>0029</v>
      </c>
      <c r="H253" s="307">
        <f t="shared" si="54"/>
        <v>2</v>
      </c>
      <c r="I253" s="306" t="s">
        <v>846</v>
      </c>
      <c r="J253" s="235" t="s">
        <v>642</v>
      </c>
      <c r="K253" s="235" t="s">
        <v>2003</v>
      </c>
      <c r="L253" s="235" t="s">
        <v>1854</v>
      </c>
      <c r="M253" s="308">
        <v>24900000</v>
      </c>
      <c r="N253" s="235">
        <v>1341</v>
      </c>
      <c r="O253" s="235" t="s">
        <v>76</v>
      </c>
      <c r="P253" s="235" t="s">
        <v>2267</v>
      </c>
      <c r="Q253" s="235" t="s">
        <v>71</v>
      </c>
      <c r="R253" s="235">
        <v>5</v>
      </c>
      <c r="S253" s="309">
        <v>9</v>
      </c>
      <c r="T253" s="238">
        <v>6</v>
      </c>
      <c r="U253" s="238">
        <v>6</v>
      </c>
      <c r="V253" s="235" t="s">
        <v>15963</v>
      </c>
      <c r="W253" s="238" t="str">
        <f t="shared" si="49"/>
        <v>한국지엠/쉐보레 코리아트레일블레이저1.35 가솔린 PREMIER A/T24900000</v>
      </c>
      <c r="X253" s="310">
        <f t="shared" si="50"/>
        <v>4027</v>
      </c>
      <c r="Y253" s="238">
        <v>6</v>
      </c>
      <c r="Z253" s="238">
        <v>6</v>
      </c>
      <c r="AA253" s="306" t="s">
        <v>846</v>
      </c>
      <c r="AB253" s="235" t="s">
        <v>2267</v>
      </c>
      <c r="AC253" s="235"/>
      <c r="AD253" s="235" t="s">
        <v>1704</v>
      </c>
      <c r="AE253" s="235" t="s">
        <v>1699</v>
      </c>
      <c r="AF253" s="236"/>
      <c r="AG253" s="237"/>
      <c r="AH253" s="236"/>
      <c r="AI253" s="236"/>
      <c r="AJ253" s="237"/>
      <c r="AK253" s="236">
        <v>26</v>
      </c>
      <c r="AL253" s="236"/>
      <c r="AM253" s="236" t="s">
        <v>2425</v>
      </c>
      <c r="AN253" s="348"/>
      <c r="AO253" s="348"/>
      <c r="AP253" s="348"/>
      <c r="AQ253" s="291" t="str">
        <f>IFERROR(VLOOKUP(BG253,#REF!,1,0),"")</f>
        <v/>
      </c>
      <c r="AS253" s="236" t="s">
        <v>2423</v>
      </c>
      <c r="AW253" s="291" t="s">
        <v>2268</v>
      </c>
      <c r="BD253" s="191" t="str">
        <f t="shared" si="46"/>
        <v>트레일블레이저1.35 가솔린 PREMIER A/T</v>
      </c>
      <c r="BE253" s="238" t="str">
        <f t="shared" si="48"/>
        <v>0029</v>
      </c>
      <c r="BF253" s="306" t="s">
        <v>846</v>
      </c>
      <c r="BG253" s="191" t="str">
        <f t="shared" si="47"/>
        <v>0029-0252</v>
      </c>
    </row>
    <row r="254" spans="1:59">
      <c r="A254" s="304">
        <v>4028</v>
      </c>
      <c r="B254" s="305">
        <v>4028</v>
      </c>
      <c r="C254" s="238" t="str">
        <f t="shared" si="51"/>
        <v>0004-0029</v>
      </c>
      <c r="D254" s="238" t="str">
        <f t="shared" si="52"/>
        <v>0004-0029-0003</v>
      </c>
      <c r="E254" s="306" t="s">
        <v>845</v>
      </c>
      <c r="F254" s="238" t="str">
        <f>TEXT(VLOOKUP(J254,'1'!$I$43:$J$79,2,0),"0000")</f>
        <v>0004</v>
      </c>
      <c r="G254" s="238" t="str">
        <f t="shared" si="53"/>
        <v>0029</v>
      </c>
      <c r="H254" s="307">
        <f t="shared" si="54"/>
        <v>3</v>
      </c>
      <c r="I254" s="306" t="s">
        <v>845</v>
      </c>
      <c r="J254" s="235" t="s">
        <v>642</v>
      </c>
      <c r="K254" s="235" t="s">
        <v>2003</v>
      </c>
      <c r="L254" s="235" t="s">
        <v>1855</v>
      </c>
      <c r="M254" s="308">
        <v>26200000</v>
      </c>
      <c r="N254" s="235">
        <v>1341</v>
      </c>
      <c r="O254" s="235" t="s">
        <v>76</v>
      </c>
      <c r="P254" s="235" t="s">
        <v>2267</v>
      </c>
      <c r="Q254" s="235" t="s">
        <v>71</v>
      </c>
      <c r="R254" s="235">
        <v>4</v>
      </c>
      <c r="S254" s="309">
        <v>9</v>
      </c>
      <c r="T254" s="238">
        <v>6</v>
      </c>
      <c r="U254" s="238">
        <v>6</v>
      </c>
      <c r="V254" s="235" t="s">
        <v>70</v>
      </c>
      <c r="W254" s="238" t="str">
        <f t="shared" si="49"/>
        <v>한국지엠/쉐보레 코리아트레일블레이저1.35 가솔린 RS26200000</v>
      </c>
      <c r="X254" s="310">
        <f t="shared" si="50"/>
        <v>4028</v>
      </c>
      <c r="Y254" s="238">
        <v>6</v>
      </c>
      <c r="Z254" s="238">
        <v>6</v>
      </c>
      <c r="AA254" s="306" t="s">
        <v>845</v>
      </c>
      <c r="AB254" s="235" t="s">
        <v>2267</v>
      </c>
      <c r="AC254" s="235"/>
      <c r="AD254" s="235" t="s">
        <v>1704</v>
      </c>
      <c r="AE254" s="235" t="s">
        <v>1699</v>
      </c>
      <c r="AF254" s="236"/>
      <c r="AG254" s="237"/>
      <c r="AH254" s="236"/>
      <c r="AI254" s="236"/>
      <c r="AJ254" s="237"/>
      <c r="AK254" s="236">
        <v>26</v>
      </c>
      <c r="AL254" s="236"/>
      <c r="AM254" s="236" t="s">
        <v>2425</v>
      </c>
      <c r="AN254" s="348"/>
      <c r="AO254" s="348"/>
      <c r="AP254" s="348"/>
      <c r="AQ254" s="291" t="str">
        <f>IFERROR(VLOOKUP(BG254,#REF!,1,0),"")</f>
        <v/>
      </c>
      <c r="AS254" s="236" t="s">
        <v>2423</v>
      </c>
      <c r="AW254" s="291" t="s">
        <v>2268</v>
      </c>
      <c r="BD254" s="191" t="str">
        <f t="shared" si="46"/>
        <v>트레일블레이저1.35 가솔린 RS</v>
      </c>
      <c r="BE254" s="238" t="str">
        <f t="shared" si="48"/>
        <v>0029</v>
      </c>
      <c r="BF254" s="306" t="s">
        <v>845</v>
      </c>
      <c r="BG254" s="191" t="str">
        <f t="shared" si="47"/>
        <v>0029-0253</v>
      </c>
    </row>
    <row r="255" spans="1:59">
      <c r="A255" s="304">
        <v>4029</v>
      </c>
      <c r="B255" s="305">
        <v>4029</v>
      </c>
      <c r="C255" s="238" t="str">
        <f t="shared" si="51"/>
        <v>0004-0029</v>
      </c>
      <c r="D255" s="238" t="str">
        <f t="shared" si="52"/>
        <v>0004-0029-0004</v>
      </c>
      <c r="E255" s="306" t="s">
        <v>844</v>
      </c>
      <c r="F255" s="238" t="str">
        <f>TEXT(VLOOKUP(J255,'1'!$I$43:$J$79,2,0),"0000")</f>
        <v>0004</v>
      </c>
      <c r="G255" s="238" t="str">
        <f t="shared" si="53"/>
        <v>0029</v>
      </c>
      <c r="H255" s="307">
        <f t="shared" si="54"/>
        <v>4</v>
      </c>
      <c r="I255" s="306" t="s">
        <v>844</v>
      </c>
      <c r="J255" s="235" t="s">
        <v>642</v>
      </c>
      <c r="K255" s="235" t="s">
        <v>2003</v>
      </c>
      <c r="L255" s="235" t="s">
        <v>1856</v>
      </c>
      <c r="M255" s="308">
        <v>25700000</v>
      </c>
      <c r="N255" s="235">
        <v>1341</v>
      </c>
      <c r="O255" s="235" t="s">
        <v>76</v>
      </c>
      <c r="P255" s="235" t="s">
        <v>2267</v>
      </c>
      <c r="Q255" s="235" t="s">
        <v>71</v>
      </c>
      <c r="R255" s="235">
        <v>2</v>
      </c>
      <c r="S255" s="309">
        <v>9</v>
      </c>
      <c r="T255" s="238">
        <v>6</v>
      </c>
      <c r="U255" s="238">
        <v>6</v>
      </c>
      <c r="V255" s="235" t="s">
        <v>70</v>
      </c>
      <c r="W255" s="238" t="str">
        <f t="shared" si="49"/>
        <v>한국지엠/쉐보레 코리아트레일블레이저1.35 가솔린 ACTIV A/T25700000</v>
      </c>
      <c r="X255" s="310">
        <f t="shared" si="50"/>
        <v>4029</v>
      </c>
      <c r="Y255" s="238">
        <v>6</v>
      </c>
      <c r="Z255" s="238">
        <v>6</v>
      </c>
      <c r="AA255" s="306" t="s">
        <v>844</v>
      </c>
      <c r="AB255" s="235" t="s">
        <v>2267</v>
      </c>
      <c r="AC255" s="235"/>
      <c r="AD255" s="235" t="s">
        <v>1704</v>
      </c>
      <c r="AE255" s="235" t="s">
        <v>1699</v>
      </c>
      <c r="AF255" s="236"/>
      <c r="AG255" s="237"/>
      <c r="AH255" s="236"/>
      <c r="AI255" s="236"/>
      <c r="AJ255" s="237"/>
      <c r="AK255" s="236">
        <v>26</v>
      </c>
      <c r="AL255" s="236"/>
      <c r="AM255" s="236" t="s">
        <v>2425</v>
      </c>
      <c r="AN255" s="348"/>
      <c r="AO255" s="348"/>
      <c r="AP255" s="348"/>
      <c r="AQ255" s="291" t="str">
        <f>IFERROR(VLOOKUP(BG255,#REF!,1,0),"")</f>
        <v/>
      </c>
      <c r="AS255" s="236" t="s">
        <v>2423</v>
      </c>
      <c r="AW255" s="291" t="s">
        <v>2268</v>
      </c>
      <c r="BD255" s="191" t="str">
        <f t="shared" si="46"/>
        <v>트레일블레이저1.35 가솔린 ACTIV A/T</v>
      </c>
      <c r="BE255" s="238" t="str">
        <f t="shared" si="48"/>
        <v>0029</v>
      </c>
      <c r="BF255" s="306" t="s">
        <v>844</v>
      </c>
      <c r="BG255" s="191" t="str">
        <f t="shared" si="47"/>
        <v>0029-0254</v>
      </c>
    </row>
    <row r="256" spans="1:59">
      <c r="A256" s="304">
        <v>4030</v>
      </c>
      <c r="B256" s="305">
        <v>4030</v>
      </c>
      <c r="C256" s="238" t="str">
        <f t="shared" si="51"/>
        <v>0003-0030</v>
      </c>
      <c r="D256" s="238" t="str">
        <f t="shared" si="52"/>
        <v>0003-0030-0001</v>
      </c>
      <c r="E256" s="306" t="s">
        <v>843</v>
      </c>
      <c r="F256" s="238" t="str">
        <f>TEXT(VLOOKUP(J256,'1'!$I$43:$J$79,2,0),"0000")</f>
        <v>0003</v>
      </c>
      <c r="G256" s="238" t="str">
        <f t="shared" si="53"/>
        <v>0030</v>
      </c>
      <c r="H256" s="307">
        <f t="shared" si="54"/>
        <v>1</v>
      </c>
      <c r="I256" s="306" t="s">
        <v>843</v>
      </c>
      <c r="J256" s="235" t="s">
        <v>724</v>
      </c>
      <c r="K256" s="235" t="s">
        <v>1995</v>
      </c>
      <c r="L256" s="235" t="s">
        <v>1813</v>
      </c>
      <c r="M256" s="308">
        <v>41420000</v>
      </c>
      <c r="N256" s="235">
        <v>2157</v>
      </c>
      <c r="O256" s="235" t="s">
        <v>77</v>
      </c>
      <c r="P256" s="235" t="s">
        <v>1611</v>
      </c>
      <c r="Q256" s="235" t="s">
        <v>71</v>
      </c>
      <c r="R256" s="235">
        <v>3</v>
      </c>
      <c r="S256" s="309">
        <v>9</v>
      </c>
      <c r="T256" s="238">
        <v>6</v>
      </c>
      <c r="U256" s="238">
        <v>6</v>
      </c>
      <c r="V256" s="235" t="s">
        <v>70</v>
      </c>
      <c r="W256" s="238" t="str">
        <f t="shared" si="49"/>
        <v>쌍용자동차G4 렉스턴2WD 5인승 헤리티지 (A/T)41420000</v>
      </c>
      <c r="X256" s="310">
        <f t="shared" si="50"/>
        <v>4030</v>
      </c>
      <c r="Y256" s="238">
        <v>6</v>
      </c>
      <c r="Z256" s="238">
        <v>6</v>
      </c>
      <c r="AA256" s="306" t="s">
        <v>843</v>
      </c>
      <c r="AB256" s="235" t="s">
        <v>1611</v>
      </c>
      <c r="AC256" s="235"/>
      <c r="AD256" s="235" t="s">
        <v>1702</v>
      </c>
      <c r="AE256" s="235" t="s">
        <v>1699</v>
      </c>
      <c r="AF256" s="236"/>
      <c r="AG256" s="237"/>
      <c r="AH256" s="236"/>
      <c r="AI256" s="236"/>
      <c r="AJ256" s="237"/>
      <c r="AK256" s="236">
        <v>26</v>
      </c>
      <c r="AL256" s="236"/>
      <c r="AM256" s="236" t="s">
        <v>2423</v>
      </c>
      <c r="AN256" s="348"/>
      <c r="AO256" s="348"/>
      <c r="AP256" s="348"/>
      <c r="AQ256" s="291" t="str">
        <f>IFERROR(VLOOKUP(BG256,#REF!,1,0),"")</f>
        <v/>
      </c>
      <c r="AS256" s="236" t="s">
        <v>2423</v>
      </c>
      <c r="BD256" s="191" t="str">
        <f t="shared" si="46"/>
        <v>G4 렉스턴2WD 5인승 헤리티지 (A/T)</v>
      </c>
      <c r="BE256" s="238" t="str">
        <f t="shared" si="48"/>
        <v>0030</v>
      </c>
      <c r="BF256" s="306" t="s">
        <v>843</v>
      </c>
      <c r="BG256" s="191" t="str">
        <f t="shared" si="47"/>
        <v>0030-0255</v>
      </c>
    </row>
    <row r="257" spans="1:59">
      <c r="A257" s="304">
        <v>4031</v>
      </c>
      <c r="B257" s="305">
        <v>4031</v>
      </c>
      <c r="C257" s="238" t="str">
        <f t="shared" si="51"/>
        <v>0003-0030</v>
      </c>
      <c r="D257" s="238" t="str">
        <f t="shared" si="52"/>
        <v>0003-0030-0002</v>
      </c>
      <c r="E257" s="306" t="s">
        <v>842</v>
      </c>
      <c r="F257" s="238" t="str">
        <f>TEXT(VLOOKUP(J257,'1'!$I$43:$J$79,2,0),"0000")</f>
        <v>0003</v>
      </c>
      <c r="G257" s="238" t="str">
        <f t="shared" si="53"/>
        <v>0030</v>
      </c>
      <c r="H257" s="307">
        <f t="shared" si="54"/>
        <v>2</v>
      </c>
      <c r="I257" s="306" t="s">
        <v>842</v>
      </c>
      <c r="J257" s="235" t="s">
        <v>724</v>
      </c>
      <c r="K257" s="235" t="s">
        <v>1995</v>
      </c>
      <c r="L257" s="235" t="s">
        <v>1814</v>
      </c>
      <c r="M257" s="308">
        <v>44160000</v>
      </c>
      <c r="N257" s="235">
        <v>2157</v>
      </c>
      <c r="O257" s="235" t="s">
        <v>77</v>
      </c>
      <c r="P257" s="235" t="s">
        <v>1611</v>
      </c>
      <c r="Q257" s="235" t="s">
        <v>71</v>
      </c>
      <c r="R257" s="235">
        <v>5</v>
      </c>
      <c r="S257" s="309">
        <v>9</v>
      </c>
      <c r="T257" s="238">
        <v>6</v>
      </c>
      <c r="U257" s="238">
        <v>6</v>
      </c>
      <c r="V257" s="235" t="s">
        <v>70</v>
      </c>
      <c r="W257" s="238" t="str">
        <f t="shared" si="49"/>
        <v>쌍용자동차G4 렉스턴2WD 5인승 헤리티지 스페셜 (A/T)44160000</v>
      </c>
      <c r="X257" s="310">
        <f t="shared" si="50"/>
        <v>4031</v>
      </c>
      <c r="Y257" s="238">
        <v>6</v>
      </c>
      <c r="Z257" s="238">
        <v>6</v>
      </c>
      <c r="AA257" s="306" t="s">
        <v>842</v>
      </c>
      <c r="AB257" s="235" t="s">
        <v>1611</v>
      </c>
      <c r="AC257" s="235"/>
      <c r="AD257" s="235" t="s">
        <v>1702</v>
      </c>
      <c r="AE257" s="235" t="s">
        <v>1699</v>
      </c>
      <c r="AF257" s="236"/>
      <c r="AG257" s="237"/>
      <c r="AH257" s="236"/>
      <c r="AI257" s="236"/>
      <c r="AJ257" s="237"/>
      <c r="AK257" s="236">
        <v>26</v>
      </c>
      <c r="AL257" s="236"/>
      <c r="AM257" s="236" t="s">
        <v>2423</v>
      </c>
      <c r="AN257" s="348"/>
      <c r="AO257" s="348"/>
      <c r="AP257" s="348"/>
      <c r="AQ257" s="291" t="str">
        <f>IFERROR(VLOOKUP(BG257,#REF!,1,0),"")</f>
        <v/>
      </c>
      <c r="AS257" s="236" t="s">
        <v>2423</v>
      </c>
      <c r="BD257" s="191" t="str">
        <f t="shared" si="46"/>
        <v>G4 렉스턴2WD 5인승 헤리티지 스페셜 (A/T)</v>
      </c>
      <c r="BE257" s="238" t="str">
        <f t="shared" si="48"/>
        <v>0030</v>
      </c>
      <c r="BF257" s="306" t="s">
        <v>842</v>
      </c>
      <c r="BG257" s="191" t="str">
        <f t="shared" si="47"/>
        <v>0030-0256</v>
      </c>
    </row>
    <row r="258" spans="1:59">
      <c r="A258" s="304">
        <v>4032</v>
      </c>
      <c r="B258" s="305">
        <v>4032</v>
      </c>
      <c r="C258" s="238" t="str">
        <f t="shared" si="51"/>
        <v>0003-0030</v>
      </c>
      <c r="D258" s="238" t="str">
        <f t="shared" si="52"/>
        <v>0003-0030-0003</v>
      </c>
      <c r="E258" s="306" t="s">
        <v>841</v>
      </c>
      <c r="F258" s="238" t="str">
        <f>TEXT(VLOOKUP(J258,'1'!$I$43:$J$79,2,0),"0000")</f>
        <v>0003</v>
      </c>
      <c r="G258" s="238" t="str">
        <f t="shared" si="53"/>
        <v>0030</v>
      </c>
      <c r="H258" s="307">
        <f t="shared" si="54"/>
        <v>3</v>
      </c>
      <c r="I258" s="306" t="s">
        <v>841</v>
      </c>
      <c r="J258" s="235" t="s">
        <v>724</v>
      </c>
      <c r="K258" s="235" t="s">
        <v>1995</v>
      </c>
      <c r="L258" s="235" t="s">
        <v>1815</v>
      </c>
      <c r="M258" s="308">
        <v>35860000</v>
      </c>
      <c r="N258" s="235">
        <v>2157</v>
      </c>
      <c r="O258" s="235" t="s">
        <v>77</v>
      </c>
      <c r="P258" s="235" t="s">
        <v>1611</v>
      </c>
      <c r="Q258" s="235" t="s">
        <v>71</v>
      </c>
      <c r="R258" s="235">
        <v>5</v>
      </c>
      <c r="S258" s="309">
        <v>9</v>
      </c>
      <c r="T258" s="238">
        <v>6</v>
      </c>
      <c r="U258" s="238">
        <v>6</v>
      </c>
      <c r="V258" s="235" t="s">
        <v>15961</v>
      </c>
      <c r="W258" s="238" t="str">
        <f t="shared" si="49"/>
        <v>쌍용자동차G4 렉스턴2WD 5인승 마제스티 (A/T)35860000</v>
      </c>
      <c r="X258" s="310">
        <f t="shared" si="50"/>
        <v>4032</v>
      </c>
      <c r="Y258" s="238">
        <v>6</v>
      </c>
      <c r="Z258" s="238">
        <v>6</v>
      </c>
      <c r="AA258" s="306" t="s">
        <v>841</v>
      </c>
      <c r="AB258" s="235" t="s">
        <v>1611</v>
      </c>
      <c r="AC258" s="235"/>
      <c r="AD258" s="235" t="s">
        <v>1702</v>
      </c>
      <c r="AE258" s="235" t="s">
        <v>1699</v>
      </c>
      <c r="AF258" s="236"/>
      <c r="AG258" s="237"/>
      <c r="AH258" s="236"/>
      <c r="AI258" s="236"/>
      <c r="AJ258" s="237"/>
      <c r="AK258" s="236">
        <v>26</v>
      </c>
      <c r="AL258" s="236"/>
      <c r="AM258" s="236" t="s">
        <v>2423</v>
      </c>
      <c r="AN258" s="348"/>
      <c r="AO258" s="348"/>
      <c r="AP258" s="348"/>
      <c r="AQ258" s="291" t="str">
        <f>IFERROR(VLOOKUP(BG258,#REF!,1,0),"")</f>
        <v/>
      </c>
      <c r="AS258" s="236" t="s">
        <v>2423</v>
      </c>
      <c r="BD258" s="191" t="str">
        <f t="shared" si="46"/>
        <v>G4 렉스턴2WD 5인승 마제스티 (A/T)</v>
      </c>
      <c r="BE258" s="238" t="str">
        <f t="shared" si="48"/>
        <v>0030</v>
      </c>
      <c r="BF258" s="306" t="s">
        <v>841</v>
      </c>
      <c r="BG258" s="191" t="str">
        <f t="shared" si="47"/>
        <v>0030-0257</v>
      </c>
    </row>
    <row r="259" spans="1:59">
      <c r="A259" s="304">
        <v>4033</v>
      </c>
      <c r="B259" s="305">
        <v>4033</v>
      </c>
      <c r="C259" s="238" t="str">
        <f t="shared" si="51"/>
        <v>0003-0030</v>
      </c>
      <c r="D259" s="238" t="str">
        <f t="shared" si="52"/>
        <v>0003-0030-0004</v>
      </c>
      <c r="E259" s="306" t="s">
        <v>840</v>
      </c>
      <c r="F259" s="238" t="str">
        <f>TEXT(VLOOKUP(J259,'1'!$I$43:$J$79,2,0),"0000")</f>
        <v>0003</v>
      </c>
      <c r="G259" s="238" t="str">
        <f t="shared" si="53"/>
        <v>0030</v>
      </c>
      <c r="H259" s="307">
        <f t="shared" si="54"/>
        <v>4</v>
      </c>
      <c r="I259" s="306" t="s">
        <v>840</v>
      </c>
      <c r="J259" s="235" t="s">
        <v>724</v>
      </c>
      <c r="K259" s="235" t="s">
        <v>1995</v>
      </c>
      <c r="L259" s="235" t="s">
        <v>1816</v>
      </c>
      <c r="M259" s="308">
        <v>34400000</v>
      </c>
      <c r="N259" s="235">
        <v>2157</v>
      </c>
      <c r="O259" s="235" t="s">
        <v>77</v>
      </c>
      <c r="P259" s="235" t="s">
        <v>1611</v>
      </c>
      <c r="Q259" s="235" t="s">
        <v>71</v>
      </c>
      <c r="R259" s="235">
        <v>5</v>
      </c>
      <c r="S259" s="309">
        <v>9</v>
      </c>
      <c r="T259" s="238">
        <v>6</v>
      </c>
      <c r="U259" s="238">
        <v>6</v>
      </c>
      <c r="V259" s="235" t="s">
        <v>15961</v>
      </c>
      <c r="W259" s="238" t="str">
        <f t="shared" si="49"/>
        <v>쌍용자동차G4 렉스턴2WD 5인승 럭셔리 (A/T)34400000</v>
      </c>
      <c r="X259" s="310">
        <f t="shared" si="50"/>
        <v>4033</v>
      </c>
      <c r="Y259" s="238">
        <v>6</v>
      </c>
      <c r="Z259" s="238">
        <v>6</v>
      </c>
      <c r="AA259" s="306" t="s">
        <v>840</v>
      </c>
      <c r="AB259" s="235" t="s">
        <v>1611</v>
      </c>
      <c r="AC259" s="235"/>
      <c r="AD259" s="235" t="s">
        <v>1702</v>
      </c>
      <c r="AE259" s="235" t="s">
        <v>1699</v>
      </c>
      <c r="AF259" s="236"/>
      <c r="AG259" s="237"/>
      <c r="AH259" s="236"/>
      <c r="AI259" s="236"/>
      <c r="AJ259" s="237"/>
      <c r="AK259" s="236">
        <v>26</v>
      </c>
      <c r="AL259" s="236"/>
      <c r="AM259" s="236" t="s">
        <v>2423</v>
      </c>
      <c r="AN259" s="348"/>
      <c r="AO259" s="348"/>
      <c r="AP259" s="348"/>
      <c r="AQ259" s="291" t="str">
        <f>IFERROR(VLOOKUP(BG259,#REF!,1,0),"")</f>
        <v/>
      </c>
      <c r="AS259" s="236" t="s">
        <v>2423</v>
      </c>
      <c r="BD259" s="191" t="str">
        <f t="shared" si="46"/>
        <v>G4 렉스턴2WD 5인승 럭셔리 (A/T)</v>
      </c>
      <c r="BE259" s="238" t="str">
        <f t="shared" si="48"/>
        <v>0030</v>
      </c>
      <c r="BF259" s="306" t="s">
        <v>840</v>
      </c>
      <c r="BG259" s="191" t="str">
        <f t="shared" si="47"/>
        <v>0030-0258</v>
      </c>
    </row>
    <row r="260" spans="1:59">
      <c r="A260" s="304">
        <v>4034</v>
      </c>
      <c r="B260" s="305">
        <v>4034</v>
      </c>
      <c r="C260" s="238" t="str">
        <f t="shared" si="51"/>
        <v>0003-0030</v>
      </c>
      <c r="D260" s="238" t="str">
        <f t="shared" si="52"/>
        <v>0003-0030-0005</v>
      </c>
      <c r="E260" s="306" t="s">
        <v>839</v>
      </c>
      <c r="F260" s="238" t="str">
        <f>TEXT(VLOOKUP(J260,'1'!$I$43:$J$79,2,0),"0000")</f>
        <v>0003</v>
      </c>
      <c r="G260" s="238" t="str">
        <f t="shared" si="53"/>
        <v>0030</v>
      </c>
      <c r="H260" s="307">
        <f t="shared" si="54"/>
        <v>5</v>
      </c>
      <c r="I260" s="306" t="s">
        <v>839</v>
      </c>
      <c r="J260" s="235" t="s">
        <v>724</v>
      </c>
      <c r="K260" s="235" t="s">
        <v>1995</v>
      </c>
      <c r="L260" s="235" t="s">
        <v>1817</v>
      </c>
      <c r="M260" s="308">
        <v>38200000</v>
      </c>
      <c r="N260" s="235">
        <v>2157</v>
      </c>
      <c r="O260" s="235" t="s">
        <v>77</v>
      </c>
      <c r="P260" s="235" t="s">
        <v>1611</v>
      </c>
      <c r="Q260" s="235" t="s">
        <v>71</v>
      </c>
      <c r="R260" s="235">
        <v>7</v>
      </c>
      <c r="S260" s="309">
        <v>9</v>
      </c>
      <c r="T260" s="238">
        <v>6</v>
      </c>
      <c r="U260" s="238">
        <v>6</v>
      </c>
      <c r="V260" s="235" t="s">
        <v>15961</v>
      </c>
      <c r="W260" s="238" t="str">
        <f t="shared" si="49"/>
        <v>쌍용자동차G4 렉스턴4WD 7인승 마제스티 (A/T)38200000</v>
      </c>
      <c r="X260" s="310">
        <f t="shared" si="50"/>
        <v>4034</v>
      </c>
      <c r="Y260" s="238">
        <v>6</v>
      </c>
      <c r="Z260" s="238">
        <v>6</v>
      </c>
      <c r="AA260" s="306" t="s">
        <v>839</v>
      </c>
      <c r="AB260" s="235" t="s">
        <v>1611</v>
      </c>
      <c r="AC260" s="235"/>
      <c r="AD260" s="235" t="s">
        <v>1702</v>
      </c>
      <c r="AE260" s="235" t="s">
        <v>1699</v>
      </c>
      <c r="AF260" s="236"/>
      <c r="AG260" s="237"/>
      <c r="AH260" s="236"/>
      <c r="AI260" s="236"/>
      <c r="AJ260" s="237"/>
      <c r="AK260" s="236">
        <v>26</v>
      </c>
      <c r="AL260" s="236"/>
      <c r="AM260" s="236" t="s">
        <v>2423</v>
      </c>
      <c r="AN260" s="348"/>
      <c r="AO260" s="348"/>
      <c r="AP260" s="348"/>
      <c r="AQ260" s="291" t="str">
        <f>IFERROR(VLOOKUP(BG260,#REF!,1,0),"")</f>
        <v/>
      </c>
      <c r="AS260" s="236" t="s">
        <v>2423</v>
      </c>
      <c r="BD260" s="191" t="str">
        <f t="shared" si="46"/>
        <v>G4 렉스턴4WD 7인승 마제스티 (A/T)</v>
      </c>
      <c r="BE260" s="238" t="str">
        <f t="shared" si="48"/>
        <v>0030</v>
      </c>
      <c r="BF260" s="306" t="s">
        <v>839</v>
      </c>
      <c r="BG260" s="191" t="str">
        <f t="shared" si="47"/>
        <v>0030-0259</v>
      </c>
    </row>
    <row r="261" spans="1:59">
      <c r="A261" s="304">
        <v>4035</v>
      </c>
      <c r="B261" s="305">
        <v>4035</v>
      </c>
      <c r="C261" s="238" t="str">
        <f t="shared" si="51"/>
        <v>0003-0030</v>
      </c>
      <c r="D261" s="238" t="str">
        <f t="shared" si="52"/>
        <v>0003-0030-0006</v>
      </c>
      <c r="E261" s="306" t="s">
        <v>838</v>
      </c>
      <c r="F261" s="238" t="str">
        <f>TEXT(VLOOKUP(J261,'1'!$I$43:$J$79,2,0),"0000")</f>
        <v>0003</v>
      </c>
      <c r="G261" s="238" t="str">
        <f t="shared" si="53"/>
        <v>0030</v>
      </c>
      <c r="H261" s="307">
        <f t="shared" si="54"/>
        <v>6</v>
      </c>
      <c r="I261" s="306" t="s">
        <v>838</v>
      </c>
      <c r="J261" s="235" t="s">
        <v>724</v>
      </c>
      <c r="K261" s="235" t="s">
        <v>1995</v>
      </c>
      <c r="L261" s="235" t="s">
        <v>1818</v>
      </c>
      <c r="M261" s="308">
        <v>43760000</v>
      </c>
      <c r="N261" s="235">
        <v>2157</v>
      </c>
      <c r="O261" s="235" t="s">
        <v>77</v>
      </c>
      <c r="P261" s="235" t="s">
        <v>1611</v>
      </c>
      <c r="Q261" s="235" t="s">
        <v>71</v>
      </c>
      <c r="R261" s="235">
        <v>4</v>
      </c>
      <c r="S261" s="309">
        <v>9</v>
      </c>
      <c r="T261" s="238">
        <v>6</v>
      </c>
      <c r="U261" s="238">
        <v>6</v>
      </c>
      <c r="V261" s="235" t="s">
        <v>70</v>
      </c>
      <c r="W261" s="238" t="str">
        <f t="shared" si="49"/>
        <v>쌍용자동차G4 렉스턴4WD 7인승 헤리티지 (A/T)43760000</v>
      </c>
      <c r="X261" s="310">
        <f t="shared" si="50"/>
        <v>4035</v>
      </c>
      <c r="Y261" s="238">
        <v>6</v>
      </c>
      <c r="Z261" s="238">
        <v>6</v>
      </c>
      <c r="AA261" s="306" t="s">
        <v>838</v>
      </c>
      <c r="AB261" s="235" t="s">
        <v>1611</v>
      </c>
      <c r="AC261" s="235"/>
      <c r="AD261" s="235" t="s">
        <v>1702</v>
      </c>
      <c r="AE261" s="235" t="s">
        <v>1699</v>
      </c>
      <c r="AF261" s="236"/>
      <c r="AG261" s="237"/>
      <c r="AH261" s="236"/>
      <c r="AI261" s="236"/>
      <c r="AJ261" s="237"/>
      <c r="AK261" s="236">
        <v>26</v>
      </c>
      <c r="AL261" s="236"/>
      <c r="AM261" s="236" t="s">
        <v>2423</v>
      </c>
      <c r="AN261" s="348"/>
      <c r="AO261" s="348"/>
      <c r="AP261" s="348"/>
      <c r="AQ261" s="291" t="str">
        <f>IFERROR(VLOOKUP(BG261,#REF!,1,0),"")</f>
        <v/>
      </c>
      <c r="AS261" s="236" t="s">
        <v>2423</v>
      </c>
      <c r="BD261" s="191" t="str">
        <f t="shared" ref="BD261:BD324" si="55">K261&amp;L261</f>
        <v>G4 렉스턴4WD 7인승 헤리티지 (A/T)</v>
      </c>
      <c r="BE261" s="238" t="str">
        <f t="shared" si="48"/>
        <v>0030</v>
      </c>
      <c r="BF261" s="306" t="s">
        <v>838</v>
      </c>
      <c r="BG261" s="191" t="str">
        <f t="shared" ref="BG261:BG324" si="56">BE261&amp;"-"&amp;BF261</f>
        <v>0030-0260</v>
      </c>
    </row>
    <row r="262" spans="1:59">
      <c r="A262" s="304">
        <v>4036</v>
      </c>
      <c r="B262" s="305">
        <v>4036</v>
      </c>
      <c r="C262" s="238" t="str">
        <f t="shared" si="51"/>
        <v>0003-0030</v>
      </c>
      <c r="D262" s="238" t="str">
        <f t="shared" si="52"/>
        <v>0003-0030-0007</v>
      </c>
      <c r="E262" s="306" t="s">
        <v>837</v>
      </c>
      <c r="F262" s="238" t="str">
        <f>TEXT(VLOOKUP(J262,'1'!$I$43:$J$79,2,0),"0000")</f>
        <v>0003</v>
      </c>
      <c r="G262" s="238" t="str">
        <f t="shared" si="53"/>
        <v>0030</v>
      </c>
      <c r="H262" s="307">
        <f t="shared" si="54"/>
        <v>7</v>
      </c>
      <c r="I262" s="306" t="s">
        <v>837</v>
      </c>
      <c r="J262" s="235" t="s">
        <v>724</v>
      </c>
      <c r="K262" s="235" t="s">
        <v>1995</v>
      </c>
      <c r="L262" s="235" t="s">
        <v>1819</v>
      </c>
      <c r="M262" s="308">
        <v>43350000</v>
      </c>
      <c r="N262" s="235">
        <v>2157</v>
      </c>
      <c r="O262" s="235" t="s">
        <v>77</v>
      </c>
      <c r="P262" s="235" t="s">
        <v>1611</v>
      </c>
      <c r="Q262" s="235" t="s">
        <v>71</v>
      </c>
      <c r="R262" s="235">
        <v>5</v>
      </c>
      <c r="S262" s="309">
        <v>9</v>
      </c>
      <c r="T262" s="238">
        <v>6</v>
      </c>
      <c r="U262" s="238">
        <v>6</v>
      </c>
      <c r="V262" s="235" t="s">
        <v>1276</v>
      </c>
      <c r="W262" s="238" t="str">
        <f t="shared" si="49"/>
        <v>쌍용자동차G4 렉스턴4WD 5인승 헤리티지 (A/T)43350000</v>
      </c>
      <c r="X262" s="310">
        <f t="shared" si="50"/>
        <v>4036</v>
      </c>
      <c r="Y262" s="238">
        <v>6</v>
      </c>
      <c r="Z262" s="238">
        <v>6</v>
      </c>
      <c r="AA262" s="306" t="s">
        <v>837</v>
      </c>
      <c r="AB262" s="235" t="s">
        <v>1611</v>
      </c>
      <c r="AC262" s="235"/>
      <c r="AD262" s="235" t="s">
        <v>1702</v>
      </c>
      <c r="AE262" s="235" t="s">
        <v>1699</v>
      </c>
      <c r="AF262" s="236"/>
      <c r="AG262" s="237"/>
      <c r="AH262" s="236"/>
      <c r="AI262" s="236"/>
      <c r="AJ262" s="237"/>
      <c r="AK262" s="236">
        <v>26</v>
      </c>
      <c r="AL262" s="236"/>
      <c r="AM262" s="236" t="s">
        <v>2423</v>
      </c>
      <c r="AN262" s="348"/>
      <c r="AO262" s="348"/>
      <c r="AP262" s="348"/>
      <c r="AQ262" s="291" t="str">
        <f>IFERROR(VLOOKUP(BG262,#REF!,1,0),"")</f>
        <v/>
      </c>
      <c r="AS262" s="236" t="s">
        <v>2423</v>
      </c>
      <c r="BD262" s="191" t="str">
        <f t="shared" si="55"/>
        <v>G4 렉스턴4WD 5인승 헤리티지 (A/T)</v>
      </c>
      <c r="BE262" s="238" t="str">
        <f t="shared" ref="BE262:BE325" si="57">IF(K261=K262,TEXT(G261,"0000"),TEXT(G261+1,"0000"))</f>
        <v>0030</v>
      </c>
      <c r="BF262" s="306" t="s">
        <v>837</v>
      </c>
      <c r="BG262" s="191" t="str">
        <f t="shared" si="56"/>
        <v>0030-0261</v>
      </c>
    </row>
    <row r="263" spans="1:59">
      <c r="A263" s="304">
        <v>4037</v>
      </c>
      <c r="B263" s="305">
        <v>4037</v>
      </c>
      <c r="C263" s="238" t="str">
        <f t="shared" si="51"/>
        <v>0003-0030</v>
      </c>
      <c r="D263" s="238" t="str">
        <f t="shared" si="52"/>
        <v>0003-0030-0008</v>
      </c>
      <c r="E263" s="306" t="s">
        <v>836</v>
      </c>
      <c r="F263" s="238" t="str">
        <f>TEXT(VLOOKUP(J263,'1'!$I$43:$J$79,2,0),"0000")</f>
        <v>0003</v>
      </c>
      <c r="G263" s="238" t="str">
        <f t="shared" si="53"/>
        <v>0030</v>
      </c>
      <c r="H263" s="307">
        <f t="shared" si="54"/>
        <v>8</v>
      </c>
      <c r="I263" s="306" t="s">
        <v>836</v>
      </c>
      <c r="J263" s="235" t="s">
        <v>724</v>
      </c>
      <c r="K263" s="235" t="s">
        <v>1995</v>
      </c>
      <c r="L263" s="235" t="s">
        <v>1820</v>
      </c>
      <c r="M263" s="308">
        <v>34810000</v>
      </c>
      <c r="N263" s="235">
        <v>2157</v>
      </c>
      <c r="O263" s="235" t="s">
        <v>77</v>
      </c>
      <c r="P263" s="235" t="s">
        <v>1611</v>
      </c>
      <c r="Q263" s="235" t="s">
        <v>71</v>
      </c>
      <c r="R263" s="235">
        <v>7</v>
      </c>
      <c r="S263" s="309">
        <v>9</v>
      </c>
      <c r="T263" s="238">
        <v>6</v>
      </c>
      <c r="U263" s="238">
        <v>6</v>
      </c>
      <c r="V263" s="235" t="s">
        <v>70</v>
      </c>
      <c r="W263" s="238" t="str">
        <f t="shared" ref="W263:W326" si="58">J263&amp;K263&amp;L263&amp;M263</f>
        <v>쌍용자동차G4 렉스턴2WD 7인승 럭셔리 (A/T)34810000</v>
      </c>
      <c r="X263" s="310">
        <f t="shared" ref="X263:X326" si="59">B263</f>
        <v>4037</v>
      </c>
      <c r="Y263" s="238">
        <v>6</v>
      </c>
      <c r="Z263" s="238">
        <v>6</v>
      </c>
      <c r="AA263" s="306" t="s">
        <v>836</v>
      </c>
      <c r="AB263" s="235" t="s">
        <v>1611</v>
      </c>
      <c r="AC263" s="235"/>
      <c r="AD263" s="235" t="s">
        <v>1702</v>
      </c>
      <c r="AE263" s="235" t="s">
        <v>1699</v>
      </c>
      <c r="AF263" s="236"/>
      <c r="AG263" s="237"/>
      <c r="AH263" s="236"/>
      <c r="AI263" s="236"/>
      <c r="AJ263" s="237"/>
      <c r="AK263" s="236">
        <v>26</v>
      </c>
      <c r="AL263" s="236"/>
      <c r="AM263" s="236" t="s">
        <v>2423</v>
      </c>
      <c r="AN263" s="348"/>
      <c r="AO263" s="348"/>
      <c r="AP263" s="348"/>
      <c r="AQ263" s="291" t="str">
        <f>IFERROR(VLOOKUP(BG263,#REF!,1,0),"")</f>
        <v/>
      </c>
      <c r="AS263" s="236" t="s">
        <v>2423</v>
      </c>
      <c r="BD263" s="191" t="str">
        <f t="shared" si="55"/>
        <v>G4 렉스턴2WD 7인승 럭셔리 (A/T)</v>
      </c>
      <c r="BE263" s="238" t="str">
        <f t="shared" si="57"/>
        <v>0030</v>
      </c>
      <c r="BF263" s="306" t="s">
        <v>836</v>
      </c>
      <c r="BG263" s="191" t="str">
        <f t="shared" si="56"/>
        <v>0030-0262</v>
      </c>
    </row>
    <row r="264" spans="1:59">
      <c r="A264" s="304">
        <v>4038</v>
      </c>
      <c r="B264" s="305">
        <v>4038</v>
      </c>
      <c r="C264" s="238" t="str">
        <f t="shared" ref="C264:C327" si="60">TEXT(F264,"0000")&amp;"-"&amp;TEXT(G264,"0000")</f>
        <v>0003-0031</v>
      </c>
      <c r="D264" s="238" t="str">
        <f t="shared" ref="D264:D327" si="61">TEXT(F264,"0000")&amp;"-"&amp;TEXT(G264,"0000")&amp;"-"&amp;TEXT(H264,"0000")</f>
        <v>0003-0031-0001</v>
      </c>
      <c r="E264" s="306" t="s">
        <v>835</v>
      </c>
      <c r="F264" s="238" t="str">
        <f>TEXT(VLOOKUP(J264,'1'!$I$43:$J$79,2,0),"0000")</f>
        <v>0003</v>
      </c>
      <c r="G264" s="238" t="str">
        <f t="shared" ref="G264:G327" si="62">IF(K264=K263,TEXT(G263,"0000"),TEXT(G263+1,"0000"))</f>
        <v>0031</v>
      </c>
      <c r="H264" s="307">
        <f t="shared" ref="H264:H327" si="63">IF(F264&amp;G264=F263&amp;G263,H263+1,1)</f>
        <v>1</v>
      </c>
      <c r="I264" s="306" t="s">
        <v>835</v>
      </c>
      <c r="J264" s="235" t="s">
        <v>724</v>
      </c>
      <c r="K264" s="235" t="s">
        <v>2153</v>
      </c>
      <c r="L264" s="235" t="s">
        <v>16629</v>
      </c>
      <c r="M264" s="308">
        <v>41000000</v>
      </c>
      <c r="N264" s="235">
        <v>2157</v>
      </c>
      <c r="O264" s="235" t="s">
        <v>77</v>
      </c>
      <c r="P264" s="235" t="s">
        <v>1611</v>
      </c>
      <c r="Q264" s="235" t="s">
        <v>71</v>
      </c>
      <c r="R264" s="235">
        <v>5</v>
      </c>
      <c r="S264" s="309">
        <v>9</v>
      </c>
      <c r="T264" s="238">
        <v>6</v>
      </c>
      <c r="U264" s="238">
        <v>6</v>
      </c>
      <c r="V264" s="235" t="s">
        <v>70</v>
      </c>
      <c r="W264" s="238" t="str">
        <f t="shared" si="58"/>
        <v>쌍용자동차렉스턴뉴 아레나  5인승 2WD41000000</v>
      </c>
      <c r="X264" s="310">
        <f t="shared" si="59"/>
        <v>4038</v>
      </c>
      <c r="Y264" s="238">
        <v>6</v>
      </c>
      <c r="Z264" s="238">
        <v>6</v>
      </c>
      <c r="AA264" s="306" t="s">
        <v>835</v>
      </c>
      <c r="AB264" s="235" t="s">
        <v>1611</v>
      </c>
      <c r="AC264" s="235"/>
      <c r="AD264" s="235">
        <v>4</v>
      </c>
      <c r="AE264" s="235">
        <v>0</v>
      </c>
      <c r="AF264" s="236"/>
      <c r="AG264" s="237"/>
      <c r="AH264" s="236"/>
      <c r="AI264" s="236"/>
      <c r="AJ264" s="237"/>
      <c r="AK264" s="236">
        <v>26</v>
      </c>
      <c r="AL264" s="236"/>
      <c r="AM264" s="236" t="s">
        <v>2423</v>
      </c>
      <c r="AN264" s="348"/>
      <c r="AO264" s="348"/>
      <c r="AP264" s="348"/>
      <c r="AQ264" s="291" t="str">
        <f>IFERROR(VLOOKUP(BG264,#REF!,1,0),"")</f>
        <v/>
      </c>
      <c r="AS264" s="236" t="s">
        <v>2423</v>
      </c>
      <c r="AT264" s="291" t="s">
        <v>16626</v>
      </c>
      <c r="BD264" s="191" t="str">
        <f t="shared" si="55"/>
        <v>렉스턴뉴 아레나  5인승 2WD</v>
      </c>
      <c r="BE264" s="238" t="str">
        <f t="shared" si="57"/>
        <v>0031</v>
      </c>
      <c r="BF264" s="306" t="s">
        <v>835</v>
      </c>
      <c r="BG264" s="191" t="str">
        <f t="shared" si="56"/>
        <v>0031-0263</v>
      </c>
    </row>
    <row r="265" spans="1:59">
      <c r="A265" s="304">
        <v>4039</v>
      </c>
      <c r="B265" s="305">
        <v>4039</v>
      </c>
      <c r="C265" s="238" t="str">
        <f t="shared" si="60"/>
        <v>0003-0031</v>
      </c>
      <c r="D265" s="238" t="str">
        <f t="shared" si="61"/>
        <v>0003-0031-0002</v>
      </c>
      <c r="E265" s="306" t="s">
        <v>834</v>
      </c>
      <c r="F265" s="238" t="str">
        <f>TEXT(VLOOKUP(J265,'1'!$I$43:$J$79,2,0),"0000")</f>
        <v>0003</v>
      </c>
      <c r="G265" s="238" t="str">
        <f t="shared" si="62"/>
        <v>0031</v>
      </c>
      <c r="H265" s="307">
        <f t="shared" si="63"/>
        <v>2</v>
      </c>
      <c r="I265" s="306" t="s">
        <v>834</v>
      </c>
      <c r="J265" s="235" t="s">
        <v>724</v>
      </c>
      <c r="K265" s="235" t="s">
        <v>2153</v>
      </c>
      <c r="L265" s="235" t="s">
        <v>16628</v>
      </c>
      <c r="M265" s="308">
        <v>52100000</v>
      </c>
      <c r="N265" s="235">
        <v>2157</v>
      </c>
      <c r="O265" s="235" t="s">
        <v>77</v>
      </c>
      <c r="P265" s="235" t="s">
        <v>1611</v>
      </c>
      <c r="Q265" s="235" t="s">
        <v>71</v>
      </c>
      <c r="R265" s="235">
        <v>5</v>
      </c>
      <c r="S265" s="309">
        <v>9</v>
      </c>
      <c r="T265" s="238">
        <v>6</v>
      </c>
      <c r="U265" s="238">
        <v>6</v>
      </c>
      <c r="V265" s="235" t="s">
        <v>70</v>
      </c>
      <c r="W265" s="238" t="str">
        <f t="shared" si="58"/>
        <v>쌍용자동차렉스턴뉴 아레나 더 블랙 5인승 4WD52100000</v>
      </c>
      <c r="X265" s="310">
        <f t="shared" si="59"/>
        <v>4039</v>
      </c>
      <c r="Y265" s="238">
        <v>6</v>
      </c>
      <c r="Z265" s="238">
        <v>6</v>
      </c>
      <c r="AA265" s="306" t="s">
        <v>834</v>
      </c>
      <c r="AB265" s="235" t="s">
        <v>1611</v>
      </c>
      <c r="AC265" s="235"/>
      <c r="AD265" s="235">
        <v>4</v>
      </c>
      <c r="AE265" s="235">
        <v>0</v>
      </c>
      <c r="AF265" s="236"/>
      <c r="AG265" s="237"/>
      <c r="AH265" s="236"/>
      <c r="AI265" s="236"/>
      <c r="AJ265" s="237"/>
      <c r="AK265" s="236">
        <v>26</v>
      </c>
      <c r="AL265" s="236"/>
      <c r="AM265" s="236" t="s">
        <v>2423</v>
      </c>
      <c r="AN265" s="348"/>
      <c r="AO265" s="348"/>
      <c r="AP265" s="348"/>
      <c r="AQ265" s="291" t="str">
        <f>IFERROR(VLOOKUP(BG265,#REF!,1,0),"")</f>
        <v/>
      </c>
      <c r="AS265" s="236" t="s">
        <v>2423</v>
      </c>
      <c r="AT265" s="291" t="s">
        <v>16626</v>
      </c>
      <c r="BD265" s="191" t="str">
        <f t="shared" si="55"/>
        <v>렉스턴뉴 아레나 더 블랙 5인승 4WD</v>
      </c>
      <c r="BE265" s="238" t="str">
        <f t="shared" si="57"/>
        <v>0031</v>
      </c>
      <c r="BF265" s="306" t="s">
        <v>834</v>
      </c>
      <c r="BG265" s="191" t="str">
        <f t="shared" si="56"/>
        <v>0031-0264</v>
      </c>
    </row>
    <row r="266" spans="1:59">
      <c r="A266" s="304">
        <v>4040</v>
      </c>
      <c r="B266" s="305">
        <v>4040</v>
      </c>
      <c r="C266" s="238" t="str">
        <f t="shared" si="60"/>
        <v>0003-0031</v>
      </c>
      <c r="D266" s="238" t="str">
        <f t="shared" si="61"/>
        <v>0003-0031-0003</v>
      </c>
      <c r="E266" s="306" t="s">
        <v>833</v>
      </c>
      <c r="F266" s="238" t="str">
        <f>TEXT(VLOOKUP(J266,'1'!$I$43:$J$79,2,0),"0000")</f>
        <v>0003</v>
      </c>
      <c r="G266" s="238" t="str">
        <f t="shared" si="62"/>
        <v>0031</v>
      </c>
      <c r="H266" s="307">
        <f t="shared" si="63"/>
        <v>3</v>
      </c>
      <c r="I266" s="306" t="s">
        <v>833</v>
      </c>
      <c r="J266" s="235" t="s">
        <v>724</v>
      </c>
      <c r="K266" s="235" t="s">
        <v>2153</v>
      </c>
      <c r="L266" s="235" t="s">
        <v>16630</v>
      </c>
      <c r="M266" s="308">
        <v>43030000</v>
      </c>
      <c r="N266" s="235">
        <v>2157</v>
      </c>
      <c r="O266" s="235" t="s">
        <v>77</v>
      </c>
      <c r="P266" s="235" t="s">
        <v>1611</v>
      </c>
      <c r="Q266" s="235" t="s">
        <v>71</v>
      </c>
      <c r="R266" s="235">
        <v>5</v>
      </c>
      <c r="S266" s="309">
        <v>9</v>
      </c>
      <c r="T266" s="238">
        <v>6</v>
      </c>
      <c r="U266" s="238">
        <v>6</v>
      </c>
      <c r="V266" s="235" t="s">
        <v>70</v>
      </c>
      <c r="W266" s="238" t="str">
        <f t="shared" si="58"/>
        <v>쌍용자동차렉스턴올뉴  5인승 프레스티지 4WD43030000</v>
      </c>
      <c r="X266" s="310">
        <f t="shared" si="59"/>
        <v>4040</v>
      </c>
      <c r="Y266" s="238">
        <v>6</v>
      </c>
      <c r="Z266" s="238">
        <v>6</v>
      </c>
      <c r="AA266" s="306" t="s">
        <v>833</v>
      </c>
      <c r="AB266" s="235" t="s">
        <v>1611</v>
      </c>
      <c r="AC266" s="235"/>
      <c r="AD266" s="235">
        <v>4</v>
      </c>
      <c r="AE266" s="235">
        <v>0</v>
      </c>
      <c r="AF266" s="236"/>
      <c r="AG266" s="237"/>
      <c r="AH266" s="236"/>
      <c r="AI266" s="236"/>
      <c r="AJ266" s="237"/>
      <c r="AK266" s="236">
        <v>26</v>
      </c>
      <c r="AL266" s="236"/>
      <c r="AM266" s="236" t="s">
        <v>2423</v>
      </c>
      <c r="AN266" s="348"/>
      <c r="AO266" s="348"/>
      <c r="AP266" s="348"/>
      <c r="AQ266" s="291" t="str">
        <f>IFERROR(VLOOKUP(BG266,#REF!,1,0),"")</f>
        <v/>
      </c>
      <c r="AS266" s="236" t="s">
        <v>2423</v>
      </c>
      <c r="AT266" s="291" t="s">
        <v>16626</v>
      </c>
      <c r="BD266" s="191" t="str">
        <f t="shared" si="55"/>
        <v>렉스턴올뉴  5인승 프레스티지 4WD</v>
      </c>
      <c r="BE266" s="238" t="str">
        <f t="shared" si="57"/>
        <v>0031</v>
      </c>
      <c r="BF266" s="306" t="s">
        <v>833</v>
      </c>
      <c r="BG266" s="191" t="str">
        <f t="shared" si="56"/>
        <v>0031-0265</v>
      </c>
    </row>
    <row r="267" spans="1:59">
      <c r="A267" s="304">
        <v>4041</v>
      </c>
      <c r="B267" s="305">
        <v>4041</v>
      </c>
      <c r="C267" s="238" t="str">
        <f t="shared" si="60"/>
        <v>0003-0031</v>
      </c>
      <c r="D267" s="238" t="str">
        <f t="shared" si="61"/>
        <v>0003-0031-0004</v>
      </c>
      <c r="E267" s="306" t="s">
        <v>832</v>
      </c>
      <c r="F267" s="238" t="str">
        <f>TEXT(VLOOKUP(J267,'1'!$I$43:$J$79,2,0),"0000")</f>
        <v>0003</v>
      </c>
      <c r="G267" s="238" t="str">
        <f t="shared" si="62"/>
        <v>0031</v>
      </c>
      <c r="H267" s="307">
        <f t="shared" si="63"/>
        <v>4</v>
      </c>
      <c r="I267" s="306" t="s">
        <v>832</v>
      </c>
      <c r="J267" s="235" t="s">
        <v>724</v>
      </c>
      <c r="K267" s="235" t="s">
        <v>2153</v>
      </c>
      <c r="L267" s="235" t="s">
        <v>16631</v>
      </c>
      <c r="M267" s="308">
        <v>43740000</v>
      </c>
      <c r="N267" s="235">
        <v>2157</v>
      </c>
      <c r="O267" s="235" t="s">
        <v>77</v>
      </c>
      <c r="P267" s="235" t="s">
        <v>1611</v>
      </c>
      <c r="Q267" s="235" t="s">
        <v>71</v>
      </c>
      <c r="R267" s="235">
        <v>5</v>
      </c>
      <c r="S267" s="309">
        <v>9</v>
      </c>
      <c r="T267" s="238">
        <v>6</v>
      </c>
      <c r="U267" s="238">
        <v>6</v>
      </c>
      <c r="V267" s="235" t="s">
        <v>70</v>
      </c>
      <c r="W267" s="238" t="str">
        <f t="shared" si="58"/>
        <v>쌍용자동차렉스턴올뉴  5인승 프레스티지 2WD43740000</v>
      </c>
      <c r="X267" s="310">
        <f t="shared" si="59"/>
        <v>4041</v>
      </c>
      <c r="Y267" s="238">
        <v>6</v>
      </c>
      <c r="Z267" s="238">
        <v>6</v>
      </c>
      <c r="AA267" s="306" t="s">
        <v>832</v>
      </c>
      <c r="AB267" s="235" t="s">
        <v>1611</v>
      </c>
      <c r="AC267" s="235"/>
      <c r="AD267" s="235">
        <v>4</v>
      </c>
      <c r="AE267" s="235">
        <v>0</v>
      </c>
      <c r="AF267" s="236"/>
      <c r="AG267" s="237"/>
      <c r="AH267" s="236"/>
      <c r="AI267" s="236"/>
      <c r="AJ267" s="237"/>
      <c r="AK267" s="236">
        <v>26</v>
      </c>
      <c r="AL267" s="236"/>
      <c r="AM267" s="236" t="s">
        <v>2423</v>
      </c>
      <c r="AN267" s="348"/>
      <c r="AO267" s="348"/>
      <c r="AP267" s="348"/>
      <c r="AQ267" s="291" t="str">
        <f>IFERROR(VLOOKUP(BG267,#REF!,1,0),"")</f>
        <v/>
      </c>
      <c r="AS267" s="236" t="s">
        <v>2423</v>
      </c>
      <c r="BD267" s="191" t="str">
        <f t="shared" si="55"/>
        <v>렉스턴올뉴  5인승 프레스티지 2WD</v>
      </c>
      <c r="BE267" s="238" t="str">
        <f t="shared" si="57"/>
        <v>0031</v>
      </c>
      <c r="BF267" s="306" t="s">
        <v>832</v>
      </c>
      <c r="BG267" s="191" t="str">
        <f t="shared" si="56"/>
        <v>0031-0266</v>
      </c>
    </row>
    <row r="268" spans="1:59">
      <c r="A268" s="304">
        <v>4042</v>
      </c>
      <c r="B268" s="305">
        <v>4042</v>
      </c>
      <c r="C268" s="238" t="str">
        <f t="shared" si="60"/>
        <v>0003-0031</v>
      </c>
      <c r="D268" s="238" t="str">
        <f t="shared" si="61"/>
        <v>0003-0031-0005</v>
      </c>
      <c r="E268" s="306" t="s">
        <v>831</v>
      </c>
      <c r="F268" s="238" t="str">
        <f>TEXT(VLOOKUP(J268,'1'!$I$43:$J$79,2,0),"0000")</f>
        <v>0003</v>
      </c>
      <c r="G268" s="238" t="str">
        <f t="shared" si="62"/>
        <v>0031</v>
      </c>
      <c r="H268" s="307">
        <f t="shared" si="63"/>
        <v>5</v>
      </c>
      <c r="I268" s="306" t="s">
        <v>831</v>
      </c>
      <c r="J268" s="235" t="s">
        <v>724</v>
      </c>
      <c r="K268" s="235" t="s">
        <v>2153</v>
      </c>
      <c r="L268" s="242" t="s">
        <v>2232</v>
      </c>
      <c r="M268" s="271">
        <v>36970000</v>
      </c>
      <c r="N268" s="242">
        <v>2157</v>
      </c>
      <c r="O268" s="235" t="s">
        <v>77</v>
      </c>
      <c r="P268" s="235" t="s">
        <v>1611</v>
      </c>
      <c r="Q268" s="235" t="s">
        <v>71</v>
      </c>
      <c r="R268" s="235">
        <v>5</v>
      </c>
      <c r="S268" s="309">
        <v>9</v>
      </c>
      <c r="T268" s="238">
        <v>6</v>
      </c>
      <c r="U268" s="238">
        <v>6</v>
      </c>
      <c r="V268" s="235" t="s">
        <v>70</v>
      </c>
      <c r="W268" s="238" t="str">
        <f t="shared" si="58"/>
        <v>쌍용자동차렉스턴디젤 2.2 5인승 2wd 럭셔리 A/T36970000</v>
      </c>
      <c r="X268" s="310">
        <f t="shared" si="59"/>
        <v>4042</v>
      </c>
      <c r="Y268" s="238">
        <v>6</v>
      </c>
      <c r="Z268" s="238">
        <v>6</v>
      </c>
      <c r="AA268" s="306" t="s">
        <v>831</v>
      </c>
      <c r="AB268" s="235" t="s">
        <v>1611</v>
      </c>
      <c r="AC268" s="235"/>
      <c r="AD268" s="235" t="s">
        <v>1702</v>
      </c>
      <c r="AE268" s="235" t="s">
        <v>1699</v>
      </c>
      <c r="AF268" s="236"/>
      <c r="AG268" s="237"/>
      <c r="AH268" s="236"/>
      <c r="AI268" s="236"/>
      <c r="AJ268" s="237"/>
      <c r="AK268" s="236">
        <v>26</v>
      </c>
      <c r="AL268" s="236"/>
      <c r="AM268" s="236" t="s">
        <v>2423</v>
      </c>
      <c r="AN268" s="348"/>
      <c r="AO268" s="348"/>
      <c r="AP268" s="348"/>
      <c r="AQ268" s="291" t="str">
        <f>IFERROR(VLOOKUP(BG268,#REF!,1,0),"")</f>
        <v/>
      </c>
      <c r="AS268" s="236" t="s">
        <v>2423</v>
      </c>
      <c r="BD268" s="191" t="str">
        <f t="shared" si="55"/>
        <v>렉스턴디젤 2.2 5인승 2wd 럭셔리 A/T</v>
      </c>
      <c r="BE268" s="238" t="str">
        <f t="shared" si="57"/>
        <v>0031</v>
      </c>
      <c r="BF268" s="306" t="s">
        <v>831</v>
      </c>
      <c r="BG268" s="191" t="str">
        <f t="shared" si="56"/>
        <v>0031-0267</v>
      </c>
    </row>
    <row r="269" spans="1:59">
      <c r="A269" s="304">
        <v>4043</v>
      </c>
      <c r="B269" s="305">
        <v>4043</v>
      </c>
      <c r="C269" s="238" t="str">
        <f t="shared" si="60"/>
        <v>0003-0031</v>
      </c>
      <c r="D269" s="238" t="str">
        <f t="shared" si="61"/>
        <v>0003-0031-0006</v>
      </c>
      <c r="E269" s="306" t="s">
        <v>830</v>
      </c>
      <c r="F269" s="238" t="str">
        <f>TEXT(VLOOKUP(J269,'1'!$I$43:$J$79,2,0),"0000")</f>
        <v>0003</v>
      </c>
      <c r="G269" s="238" t="str">
        <f t="shared" si="62"/>
        <v>0031</v>
      </c>
      <c r="H269" s="307">
        <f t="shared" si="63"/>
        <v>6</v>
      </c>
      <c r="I269" s="306" t="s">
        <v>830</v>
      </c>
      <c r="J269" s="235" t="s">
        <v>724</v>
      </c>
      <c r="K269" s="235" t="s">
        <v>2153</v>
      </c>
      <c r="L269" s="242" t="s">
        <v>2233</v>
      </c>
      <c r="M269" s="271">
        <v>41450000</v>
      </c>
      <c r="N269" s="242">
        <v>2157</v>
      </c>
      <c r="O269" s="235" t="s">
        <v>77</v>
      </c>
      <c r="P269" s="235" t="s">
        <v>1611</v>
      </c>
      <c r="Q269" s="235" t="s">
        <v>71</v>
      </c>
      <c r="R269" s="235">
        <v>5</v>
      </c>
      <c r="S269" s="309">
        <v>9</v>
      </c>
      <c r="T269" s="238">
        <v>6</v>
      </c>
      <c r="U269" s="238">
        <v>6</v>
      </c>
      <c r="V269" s="235" t="s">
        <v>70</v>
      </c>
      <c r="W269" s="238" t="str">
        <f t="shared" si="58"/>
        <v>쌍용자동차렉스턴디젤 2.2 5인승 2wd 프레스티지 A/T41450000</v>
      </c>
      <c r="X269" s="310">
        <f t="shared" si="59"/>
        <v>4043</v>
      </c>
      <c r="Y269" s="238">
        <v>6</v>
      </c>
      <c r="Z269" s="238">
        <v>6</v>
      </c>
      <c r="AA269" s="306" t="s">
        <v>830</v>
      </c>
      <c r="AB269" s="235" t="s">
        <v>1611</v>
      </c>
      <c r="AC269" s="235"/>
      <c r="AD269" s="235" t="s">
        <v>1702</v>
      </c>
      <c r="AE269" s="235" t="s">
        <v>1699</v>
      </c>
      <c r="AF269" s="236"/>
      <c r="AG269" s="237"/>
      <c r="AH269" s="236"/>
      <c r="AI269" s="236"/>
      <c r="AJ269" s="237"/>
      <c r="AK269" s="236">
        <v>26</v>
      </c>
      <c r="AL269" s="236"/>
      <c r="AM269" s="236" t="s">
        <v>2423</v>
      </c>
      <c r="AN269" s="348"/>
      <c r="AO269" s="348"/>
      <c r="AP269" s="348"/>
      <c r="AQ269" s="291" t="str">
        <f>IFERROR(VLOOKUP(BG269,#REF!,1,0),"")</f>
        <v/>
      </c>
      <c r="AS269" s="236" t="s">
        <v>2423</v>
      </c>
      <c r="BD269" s="191" t="str">
        <f t="shared" si="55"/>
        <v>렉스턴디젤 2.2 5인승 2wd 프레스티지 A/T</v>
      </c>
      <c r="BE269" s="238" t="str">
        <f t="shared" si="57"/>
        <v>0031</v>
      </c>
      <c r="BF269" s="306" t="s">
        <v>830</v>
      </c>
      <c r="BG269" s="191" t="str">
        <f t="shared" si="56"/>
        <v>0031-0268</v>
      </c>
    </row>
    <row r="270" spans="1:59">
      <c r="A270" s="304">
        <v>4044</v>
      </c>
      <c r="B270" s="305">
        <v>4044</v>
      </c>
      <c r="C270" s="238" t="str">
        <f t="shared" si="60"/>
        <v>0003-0031</v>
      </c>
      <c r="D270" s="238" t="str">
        <f t="shared" si="61"/>
        <v>0003-0031-0007</v>
      </c>
      <c r="E270" s="306" t="s">
        <v>829</v>
      </c>
      <c r="F270" s="238" t="str">
        <f>TEXT(VLOOKUP(J270,'1'!$I$43:$J$79,2,0),"0000")</f>
        <v>0003</v>
      </c>
      <c r="G270" s="238" t="str">
        <f t="shared" si="62"/>
        <v>0031</v>
      </c>
      <c r="H270" s="307">
        <f t="shared" si="63"/>
        <v>7</v>
      </c>
      <c r="I270" s="306" t="s">
        <v>829</v>
      </c>
      <c r="J270" s="235" t="s">
        <v>724</v>
      </c>
      <c r="K270" s="235" t="s">
        <v>2153</v>
      </c>
      <c r="L270" s="242" t="s">
        <v>2234</v>
      </c>
      <c r="M270" s="271">
        <v>38900000</v>
      </c>
      <c r="N270" s="242">
        <v>2157</v>
      </c>
      <c r="O270" s="235" t="s">
        <v>77</v>
      </c>
      <c r="P270" s="235" t="s">
        <v>1611</v>
      </c>
      <c r="Q270" s="235" t="s">
        <v>71</v>
      </c>
      <c r="R270" s="235">
        <v>5</v>
      </c>
      <c r="S270" s="309">
        <v>9</v>
      </c>
      <c r="T270" s="238">
        <v>6</v>
      </c>
      <c r="U270" s="238">
        <v>6</v>
      </c>
      <c r="V270" s="235" t="s">
        <v>70</v>
      </c>
      <c r="W270" s="238" t="str">
        <f t="shared" si="58"/>
        <v>쌍용자동차렉스턴디젤 2.2 5인승 4WD 럭셔리 A/t38900000</v>
      </c>
      <c r="X270" s="310">
        <f t="shared" si="59"/>
        <v>4044</v>
      </c>
      <c r="Y270" s="238">
        <v>6</v>
      </c>
      <c r="Z270" s="238">
        <v>6</v>
      </c>
      <c r="AA270" s="306" t="s">
        <v>829</v>
      </c>
      <c r="AB270" s="235" t="s">
        <v>1611</v>
      </c>
      <c r="AC270" s="235"/>
      <c r="AD270" s="235">
        <v>4</v>
      </c>
      <c r="AE270" s="235">
        <v>0</v>
      </c>
      <c r="AF270" s="236"/>
      <c r="AG270" s="237"/>
      <c r="AH270" s="236"/>
      <c r="AI270" s="236"/>
      <c r="AJ270" s="237"/>
      <c r="AK270" s="236">
        <v>26</v>
      </c>
      <c r="AL270" s="236"/>
      <c r="AM270" s="236" t="s">
        <v>2423</v>
      </c>
      <c r="AN270" s="348"/>
      <c r="AO270" s="348"/>
      <c r="AP270" s="348"/>
      <c r="AQ270" s="291" t="str">
        <f>IFERROR(VLOOKUP(BG270,#REF!,1,0),"")</f>
        <v/>
      </c>
      <c r="AS270" s="236" t="s">
        <v>2423</v>
      </c>
      <c r="BD270" s="191" t="str">
        <f t="shared" si="55"/>
        <v>렉스턴디젤 2.2 5인승 4WD 럭셔리 A/t</v>
      </c>
      <c r="BE270" s="238" t="str">
        <f t="shared" si="57"/>
        <v>0031</v>
      </c>
      <c r="BF270" s="306" t="s">
        <v>829</v>
      </c>
      <c r="BG270" s="191" t="str">
        <f t="shared" si="56"/>
        <v>0031-0269</v>
      </c>
    </row>
    <row r="271" spans="1:59">
      <c r="A271" s="304">
        <v>4045</v>
      </c>
      <c r="B271" s="305">
        <v>4045</v>
      </c>
      <c r="C271" s="238" t="str">
        <f t="shared" si="60"/>
        <v>0003-0031</v>
      </c>
      <c r="D271" s="238" t="str">
        <f t="shared" si="61"/>
        <v>0003-0031-0008</v>
      </c>
      <c r="E271" s="306" t="s">
        <v>828</v>
      </c>
      <c r="F271" s="238" t="str">
        <f>TEXT(VLOOKUP(J271,'1'!$I$43:$J$79,2,0),"0000")</f>
        <v>0003</v>
      </c>
      <c r="G271" s="238" t="str">
        <f t="shared" si="62"/>
        <v>0031</v>
      </c>
      <c r="H271" s="307">
        <f t="shared" si="63"/>
        <v>8</v>
      </c>
      <c r="I271" s="306" t="s">
        <v>828</v>
      </c>
      <c r="J271" s="235" t="s">
        <v>724</v>
      </c>
      <c r="K271" s="235" t="s">
        <v>2153</v>
      </c>
      <c r="L271" s="242" t="s">
        <v>2235</v>
      </c>
      <c r="M271" s="271">
        <v>43380000</v>
      </c>
      <c r="N271" s="242">
        <v>2157</v>
      </c>
      <c r="O271" s="235" t="s">
        <v>77</v>
      </c>
      <c r="P271" s="235" t="s">
        <v>1611</v>
      </c>
      <c r="Q271" s="235" t="s">
        <v>71</v>
      </c>
      <c r="R271" s="235">
        <v>5</v>
      </c>
      <c r="S271" s="309">
        <v>9</v>
      </c>
      <c r="T271" s="238">
        <v>6</v>
      </c>
      <c r="U271" s="238">
        <v>6</v>
      </c>
      <c r="V271" s="235" t="s">
        <v>70</v>
      </c>
      <c r="W271" s="238" t="str">
        <f t="shared" si="58"/>
        <v>쌍용자동차렉스턴디젤 2.2 5인승 4WD 프레스티지 A/T43380000</v>
      </c>
      <c r="X271" s="310">
        <f t="shared" si="59"/>
        <v>4045</v>
      </c>
      <c r="Y271" s="238">
        <v>6</v>
      </c>
      <c r="Z271" s="238">
        <v>6</v>
      </c>
      <c r="AA271" s="306" t="s">
        <v>828</v>
      </c>
      <c r="AB271" s="235" t="s">
        <v>1611</v>
      </c>
      <c r="AC271" s="235"/>
      <c r="AD271" s="235">
        <v>4</v>
      </c>
      <c r="AE271" s="235">
        <v>0</v>
      </c>
      <c r="AF271" s="236"/>
      <c r="AG271" s="237"/>
      <c r="AH271" s="236"/>
      <c r="AI271" s="236"/>
      <c r="AJ271" s="237"/>
      <c r="AK271" s="236">
        <v>26</v>
      </c>
      <c r="AL271" s="236"/>
      <c r="AM271" s="236" t="s">
        <v>2423</v>
      </c>
      <c r="AN271" s="348"/>
      <c r="AO271" s="348"/>
      <c r="AP271" s="348"/>
      <c r="AQ271" s="291" t="str">
        <f>IFERROR(VLOOKUP(BG271,#REF!,1,0),"")</f>
        <v/>
      </c>
      <c r="AS271" s="236" t="s">
        <v>2423</v>
      </c>
      <c r="BD271" s="191" t="str">
        <f t="shared" si="55"/>
        <v>렉스턴디젤 2.2 5인승 4WD 프레스티지 A/T</v>
      </c>
      <c r="BE271" s="238" t="str">
        <f t="shared" si="57"/>
        <v>0031</v>
      </c>
      <c r="BF271" s="306" t="s">
        <v>828</v>
      </c>
      <c r="BG271" s="191" t="str">
        <f t="shared" si="56"/>
        <v>0031-0270</v>
      </c>
    </row>
    <row r="272" spans="1:59">
      <c r="A272" s="304">
        <v>4046</v>
      </c>
      <c r="B272" s="305">
        <v>4046</v>
      </c>
      <c r="C272" s="238" t="str">
        <f t="shared" si="60"/>
        <v>0003-0031</v>
      </c>
      <c r="D272" s="238" t="str">
        <f t="shared" si="61"/>
        <v>0003-0031-0009</v>
      </c>
      <c r="E272" s="306" t="s">
        <v>827</v>
      </c>
      <c r="F272" s="238" t="str">
        <f>TEXT(VLOOKUP(J272,'1'!$I$43:$J$79,2,0),"0000")</f>
        <v>0003</v>
      </c>
      <c r="G272" s="238" t="str">
        <f t="shared" si="62"/>
        <v>0031</v>
      </c>
      <c r="H272" s="307">
        <f t="shared" si="63"/>
        <v>9</v>
      </c>
      <c r="I272" s="306" t="s">
        <v>827</v>
      </c>
      <c r="J272" s="235" t="s">
        <v>724</v>
      </c>
      <c r="K272" s="235" t="s">
        <v>2153</v>
      </c>
      <c r="L272" s="242" t="s">
        <v>2236</v>
      </c>
      <c r="M272" s="271">
        <v>49150000</v>
      </c>
      <c r="N272" s="242">
        <v>2157</v>
      </c>
      <c r="O272" s="235" t="s">
        <v>77</v>
      </c>
      <c r="P272" s="235" t="s">
        <v>1611</v>
      </c>
      <c r="Q272" s="235" t="s">
        <v>71</v>
      </c>
      <c r="R272" s="235">
        <v>5</v>
      </c>
      <c r="S272" s="309">
        <v>9</v>
      </c>
      <c r="T272" s="238">
        <v>6</v>
      </c>
      <c r="U272" s="238">
        <v>6</v>
      </c>
      <c r="V272" s="235" t="s">
        <v>70</v>
      </c>
      <c r="W272" s="238" t="str">
        <f t="shared" si="58"/>
        <v>쌍용자동차렉스턴디젤 2.2 5인승 4WD 더 블랙 A/T49150000</v>
      </c>
      <c r="X272" s="310">
        <f t="shared" si="59"/>
        <v>4046</v>
      </c>
      <c r="Y272" s="238">
        <v>6</v>
      </c>
      <c r="Z272" s="238">
        <v>6</v>
      </c>
      <c r="AA272" s="306" t="s">
        <v>827</v>
      </c>
      <c r="AB272" s="235" t="s">
        <v>1611</v>
      </c>
      <c r="AC272" s="235"/>
      <c r="AD272" s="235" t="s">
        <v>1702</v>
      </c>
      <c r="AE272" s="235" t="s">
        <v>1699</v>
      </c>
      <c r="AF272" s="236"/>
      <c r="AG272" s="237"/>
      <c r="AH272" s="236"/>
      <c r="AI272" s="236"/>
      <c r="AJ272" s="237"/>
      <c r="AK272" s="236">
        <v>26</v>
      </c>
      <c r="AL272" s="236"/>
      <c r="AM272" s="236" t="s">
        <v>2423</v>
      </c>
      <c r="AN272" s="348"/>
      <c r="AO272" s="348"/>
      <c r="AP272" s="348"/>
      <c r="AQ272" s="291" t="str">
        <f>IFERROR(VLOOKUP(BG272,#REF!,1,0),"")</f>
        <v/>
      </c>
      <c r="AS272" s="236" t="s">
        <v>2423</v>
      </c>
      <c r="BD272" s="191" t="str">
        <f t="shared" si="55"/>
        <v>렉스턴디젤 2.2 5인승 4WD 더 블랙 A/T</v>
      </c>
      <c r="BE272" s="238" t="str">
        <f t="shared" si="57"/>
        <v>0031</v>
      </c>
      <c r="BF272" s="306" t="s">
        <v>827</v>
      </c>
      <c r="BG272" s="191" t="str">
        <f t="shared" si="56"/>
        <v>0031-0271</v>
      </c>
    </row>
    <row r="273" spans="1:59">
      <c r="A273" s="304">
        <v>4047</v>
      </c>
      <c r="B273" s="305">
        <v>4047</v>
      </c>
      <c r="C273" s="238" t="str">
        <f t="shared" si="60"/>
        <v>0003-0031</v>
      </c>
      <c r="D273" s="238" t="str">
        <f t="shared" si="61"/>
        <v>0003-0031-0010</v>
      </c>
      <c r="E273" s="306" t="s">
        <v>826</v>
      </c>
      <c r="F273" s="238" t="str">
        <f>TEXT(VLOOKUP(J273,'1'!$I$43:$J$79,2,0),"0000")</f>
        <v>0003</v>
      </c>
      <c r="G273" s="238" t="str">
        <f t="shared" si="62"/>
        <v>0031</v>
      </c>
      <c r="H273" s="307">
        <f t="shared" si="63"/>
        <v>10</v>
      </c>
      <c r="I273" s="306" t="s">
        <v>826</v>
      </c>
      <c r="J273" s="235" t="s">
        <v>724</v>
      </c>
      <c r="K273" s="235" t="s">
        <v>2153</v>
      </c>
      <c r="L273" s="242" t="s">
        <v>2237</v>
      </c>
      <c r="M273" s="271">
        <v>37380000</v>
      </c>
      <c r="N273" s="242">
        <v>2157</v>
      </c>
      <c r="O273" s="235" t="s">
        <v>77</v>
      </c>
      <c r="P273" s="235" t="s">
        <v>1611</v>
      </c>
      <c r="Q273" s="235" t="s">
        <v>71</v>
      </c>
      <c r="R273" s="235">
        <v>7</v>
      </c>
      <c r="S273" s="309">
        <v>9</v>
      </c>
      <c r="T273" s="238">
        <v>6</v>
      </c>
      <c r="U273" s="238">
        <v>6</v>
      </c>
      <c r="V273" s="235" t="s">
        <v>70</v>
      </c>
      <c r="W273" s="238" t="str">
        <f t="shared" si="58"/>
        <v>쌍용자동차렉스턴디젤 2.2 7인승 2wd 럭셔리 A/T37380000</v>
      </c>
      <c r="X273" s="310">
        <f t="shared" si="59"/>
        <v>4047</v>
      </c>
      <c r="Y273" s="238">
        <v>6</v>
      </c>
      <c r="Z273" s="238">
        <v>6</v>
      </c>
      <c r="AA273" s="306" t="s">
        <v>826</v>
      </c>
      <c r="AB273" s="235" t="s">
        <v>1611</v>
      </c>
      <c r="AC273" s="235"/>
      <c r="AD273" s="235" t="s">
        <v>1702</v>
      </c>
      <c r="AE273" s="235" t="s">
        <v>1699</v>
      </c>
      <c r="AF273" s="236"/>
      <c r="AG273" s="237"/>
      <c r="AH273" s="236"/>
      <c r="AI273" s="236"/>
      <c r="AJ273" s="237"/>
      <c r="AK273" s="236">
        <v>26</v>
      </c>
      <c r="AL273" s="236"/>
      <c r="AM273" s="236" t="s">
        <v>2423</v>
      </c>
      <c r="AN273" s="348"/>
      <c r="AO273" s="348"/>
      <c r="AP273" s="348"/>
      <c r="AQ273" s="291" t="str">
        <f>IFERROR(VLOOKUP(BG273,#REF!,1,0),"")</f>
        <v/>
      </c>
      <c r="AS273" s="236" t="s">
        <v>2423</v>
      </c>
      <c r="BD273" s="191" t="str">
        <f t="shared" si="55"/>
        <v>렉스턴디젤 2.2 7인승 2wd 럭셔리 A/T</v>
      </c>
      <c r="BE273" s="238" t="str">
        <f t="shared" si="57"/>
        <v>0031</v>
      </c>
      <c r="BF273" s="306" t="s">
        <v>826</v>
      </c>
      <c r="BG273" s="191" t="str">
        <f t="shared" si="56"/>
        <v>0031-0272</v>
      </c>
    </row>
    <row r="274" spans="1:59">
      <c r="A274" s="304">
        <v>4048</v>
      </c>
      <c r="B274" s="305">
        <v>4048</v>
      </c>
      <c r="C274" s="238" t="str">
        <f t="shared" si="60"/>
        <v>0003-0031</v>
      </c>
      <c r="D274" s="238" t="str">
        <f t="shared" si="61"/>
        <v>0003-0031-0011</v>
      </c>
      <c r="E274" s="306" t="s">
        <v>825</v>
      </c>
      <c r="F274" s="238" t="str">
        <f>TEXT(VLOOKUP(J274,'1'!$I$43:$J$79,2,0),"0000")</f>
        <v>0003</v>
      </c>
      <c r="G274" s="238" t="str">
        <f t="shared" si="62"/>
        <v>0031</v>
      </c>
      <c r="H274" s="307">
        <f t="shared" si="63"/>
        <v>11</v>
      </c>
      <c r="I274" s="306" t="s">
        <v>825</v>
      </c>
      <c r="J274" s="235" t="s">
        <v>724</v>
      </c>
      <c r="K274" s="235" t="s">
        <v>2153</v>
      </c>
      <c r="L274" s="242" t="s">
        <v>2238</v>
      </c>
      <c r="M274" s="271">
        <v>41860000</v>
      </c>
      <c r="N274" s="242">
        <v>2157</v>
      </c>
      <c r="O274" s="235" t="s">
        <v>77</v>
      </c>
      <c r="P274" s="235" t="s">
        <v>1611</v>
      </c>
      <c r="Q274" s="235" t="s">
        <v>71</v>
      </c>
      <c r="R274" s="235">
        <v>7</v>
      </c>
      <c r="S274" s="309">
        <v>9</v>
      </c>
      <c r="T274" s="238">
        <v>6</v>
      </c>
      <c r="U274" s="238">
        <v>6</v>
      </c>
      <c r="V274" s="235" t="s">
        <v>70</v>
      </c>
      <c r="W274" s="238" t="str">
        <f t="shared" si="58"/>
        <v>쌍용자동차렉스턴디젤 2.2 7인승 2wd 프레스티지 A/T41860000</v>
      </c>
      <c r="X274" s="310">
        <f t="shared" si="59"/>
        <v>4048</v>
      </c>
      <c r="Y274" s="238">
        <v>6</v>
      </c>
      <c r="Z274" s="238">
        <v>6</v>
      </c>
      <c r="AA274" s="306" t="s">
        <v>825</v>
      </c>
      <c r="AB274" s="235" t="s">
        <v>1611</v>
      </c>
      <c r="AC274" s="235"/>
      <c r="AD274" s="235">
        <v>4</v>
      </c>
      <c r="AE274" s="235">
        <v>0</v>
      </c>
      <c r="AF274" s="236"/>
      <c r="AG274" s="237"/>
      <c r="AH274" s="236"/>
      <c r="AI274" s="236"/>
      <c r="AJ274" s="237"/>
      <c r="AK274" s="236">
        <v>26</v>
      </c>
      <c r="AL274" s="236"/>
      <c r="AM274" s="236" t="s">
        <v>2423</v>
      </c>
      <c r="AN274" s="348"/>
      <c r="AO274" s="348"/>
      <c r="AP274" s="348"/>
      <c r="AQ274" s="291" t="str">
        <f>IFERROR(VLOOKUP(BG274,#REF!,1,0),"")</f>
        <v/>
      </c>
      <c r="AS274" s="236" t="s">
        <v>2423</v>
      </c>
      <c r="BD274" s="191" t="str">
        <f t="shared" si="55"/>
        <v>렉스턴디젤 2.2 7인승 2wd 프레스티지 A/T</v>
      </c>
      <c r="BE274" s="238" t="str">
        <f t="shared" si="57"/>
        <v>0031</v>
      </c>
      <c r="BF274" s="306" t="s">
        <v>825</v>
      </c>
      <c r="BG274" s="191" t="str">
        <f t="shared" si="56"/>
        <v>0031-0273</v>
      </c>
    </row>
    <row r="275" spans="1:59">
      <c r="A275" s="304">
        <v>4049</v>
      </c>
      <c r="B275" s="305">
        <v>4049</v>
      </c>
      <c r="C275" s="238" t="str">
        <f t="shared" si="60"/>
        <v>0003-0031</v>
      </c>
      <c r="D275" s="238" t="str">
        <f t="shared" si="61"/>
        <v>0003-0031-0012</v>
      </c>
      <c r="E275" s="306" t="s">
        <v>823</v>
      </c>
      <c r="F275" s="238" t="str">
        <f>TEXT(VLOOKUP(J275,'1'!$I$43:$J$79,2,0),"0000")</f>
        <v>0003</v>
      </c>
      <c r="G275" s="238" t="str">
        <f t="shared" si="62"/>
        <v>0031</v>
      </c>
      <c r="H275" s="307">
        <f t="shared" si="63"/>
        <v>12</v>
      </c>
      <c r="I275" s="306" t="s">
        <v>823</v>
      </c>
      <c r="J275" s="235" t="s">
        <v>724</v>
      </c>
      <c r="K275" s="235" t="s">
        <v>2153</v>
      </c>
      <c r="L275" s="242" t="s">
        <v>2239</v>
      </c>
      <c r="M275" s="271">
        <v>39310000</v>
      </c>
      <c r="N275" s="242">
        <v>2157</v>
      </c>
      <c r="O275" s="235" t="s">
        <v>77</v>
      </c>
      <c r="P275" s="235" t="s">
        <v>1611</v>
      </c>
      <c r="Q275" s="235" t="s">
        <v>71</v>
      </c>
      <c r="R275" s="235">
        <v>7</v>
      </c>
      <c r="S275" s="309">
        <v>9</v>
      </c>
      <c r="T275" s="238">
        <v>6</v>
      </c>
      <c r="U275" s="238">
        <v>6</v>
      </c>
      <c r="V275" s="235" t="s">
        <v>70</v>
      </c>
      <c r="W275" s="238" t="str">
        <f t="shared" si="58"/>
        <v>쌍용자동차렉스턴디젤 2.2 7인승 4WD 럭셔리 A/t39310000</v>
      </c>
      <c r="X275" s="310">
        <f t="shared" si="59"/>
        <v>4049</v>
      </c>
      <c r="Y275" s="238">
        <v>6</v>
      </c>
      <c r="Z275" s="238">
        <v>6</v>
      </c>
      <c r="AA275" s="306" t="s">
        <v>823</v>
      </c>
      <c r="AB275" s="235" t="s">
        <v>1611</v>
      </c>
      <c r="AC275" s="235"/>
      <c r="AD275" s="235">
        <v>4</v>
      </c>
      <c r="AE275" s="235">
        <v>0</v>
      </c>
      <c r="AF275" s="236"/>
      <c r="AG275" s="237"/>
      <c r="AH275" s="236"/>
      <c r="AI275" s="236"/>
      <c r="AJ275" s="237"/>
      <c r="AK275" s="236">
        <v>26</v>
      </c>
      <c r="AL275" s="236"/>
      <c r="AM275" s="236" t="s">
        <v>2423</v>
      </c>
      <c r="AN275" s="348"/>
      <c r="AO275" s="348"/>
      <c r="AP275" s="348"/>
      <c r="AQ275" s="291" t="str">
        <f>IFERROR(VLOOKUP(BG275,#REF!,1,0),"")</f>
        <v/>
      </c>
      <c r="AS275" s="236" t="s">
        <v>2423</v>
      </c>
      <c r="BD275" s="191" t="str">
        <f t="shared" si="55"/>
        <v>렉스턴디젤 2.2 7인승 4WD 럭셔리 A/t</v>
      </c>
      <c r="BE275" s="238" t="str">
        <f t="shared" si="57"/>
        <v>0031</v>
      </c>
      <c r="BF275" s="306" t="s">
        <v>823</v>
      </c>
      <c r="BG275" s="191" t="str">
        <f t="shared" si="56"/>
        <v>0031-0274</v>
      </c>
    </row>
    <row r="276" spans="1:59">
      <c r="A276" s="304">
        <v>4050</v>
      </c>
      <c r="B276" s="305">
        <v>4050</v>
      </c>
      <c r="C276" s="238" t="str">
        <f t="shared" si="60"/>
        <v>0003-0031</v>
      </c>
      <c r="D276" s="238" t="str">
        <f t="shared" si="61"/>
        <v>0003-0031-0013</v>
      </c>
      <c r="E276" s="306" t="s">
        <v>822</v>
      </c>
      <c r="F276" s="238" t="str">
        <f>TEXT(VLOOKUP(J276,'1'!$I$43:$J$79,2,0),"0000")</f>
        <v>0003</v>
      </c>
      <c r="G276" s="238" t="str">
        <f t="shared" si="62"/>
        <v>0031</v>
      </c>
      <c r="H276" s="307">
        <f t="shared" si="63"/>
        <v>13</v>
      </c>
      <c r="I276" s="306" t="s">
        <v>822</v>
      </c>
      <c r="J276" s="235" t="s">
        <v>724</v>
      </c>
      <c r="K276" s="235" t="s">
        <v>2153</v>
      </c>
      <c r="L276" s="242" t="s">
        <v>2240</v>
      </c>
      <c r="M276" s="271">
        <v>43790000</v>
      </c>
      <c r="N276" s="242">
        <v>2157</v>
      </c>
      <c r="O276" s="235" t="s">
        <v>77</v>
      </c>
      <c r="P276" s="235" t="s">
        <v>1611</v>
      </c>
      <c r="Q276" s="235" t="s">
        <v>71</v>
      </c>
      <c r="R276" s="235">
        <v>7</v>
      </c>
      <c r="S276" s="309">
        <v>9</v>
      </c>
      <c r="T276" s="238">
        <v>6</v>
      </c>
      <c r="U276" s="238">
        <v>6</v>
      </c>
      <c r="V276" s="235" t="s">
        <v>70</v>
      </c>
      <c r="W276" s="238" t="str">
        <f t="shared" si="58"/>
        <v>쌍용자동차렉스턴디젤 2.2 7인승 4WD 프레스티지 A/T43790000</v>
      </c>
      <c r="X276" s="310">
        <f t="shared" si="59"/>
        <v>4050</v>
      </c>
      <c r="Y276" s="238">
        <v>6</v>
      </c>
      <c r="Z276" s="238">
        <v>6</v>
      </c>
      <c r="AA276" s="306" t="s">
        <v>822</v>
      </c>
      <c r="AB276" s="235" t="s">
        <v>1611</v>
      </c>
      <c r="AC276" s="235"/>
      <c r="AD276" s="235" t="s">
        <v>1702</v>
      </c>
      <c r="AE276" s="235" t="s">
        <v>1699</v>
      </c>
      <c r="AF276" s="236"/>
      <c r="AG276" s="237"/>
      <c r="AH276" s="236"/>
      <c r="AI276" s="236"/>
      <c r="AJ276" s="237"/>
      <c r="AK276" s="236">
        <v>26</v>
      </c>
      <c r="AL276" s="236"/>
      <c r="AM276" s="236" t="s">
        <v>2423</v>
      </c>
      <c r="AN276" s="348"/>
      <c r="AO276" s="348"/>
      <c r="AP276" s="348"/>
      <c r="AQ276" s="291" t="str">
        <f>IFERROR(VLOOKUP(BG276,#REF!,1,0),"")</f>
        <v/>
      </c>
      <c r="AS276" s="236" t="s">
        <v>2423</v>
      </c>
      <c r="BD276" s="191" t="str">
        <f t="shared" si="55"/>
        <v>렉스턴디젤 2.2 7인승 4WD 프레스티지 A/T</v>
      </c>
      <c r="BE276" s="238" t="str">
        <f t="shared" si="57"/>
        <v>0031</v>
      </c>
      <c r="BF276" s="306" t="s">
        <v>822</v>
      </c>
      <c r="BG276" s="191" t="str">
        <f t="shared" si="56"/>
        <v>0031-0275</v>
      </c>
    </row>
    <row r="277" spans="1:59">
      <c r="A277" s="304">
        <v>4051</v>
      </c>
      <c r="B277" s="305">
        <v>4051</v>
      </c>
      <c r="C277" s="238" t="str">
        <f t="shared" si="60"/>
        <v>0003-0031</v>
      </c>
      <c r="D277" s="238" t="str">
        <f t="shared" si="61"/>
        <v>0003-0031-0014</v>
      </c>
      <c r="E277" s="306" t="s">
        <v>821</v>
      </c>
      <c r="F277" s="238" t="str">
        <f>TEXT(VLOOKUP(J277,'1'!$I$43:$J$79,2,0),"0000")</f>
        <v>0003</v>
      </c>
      <c r="G277" s="238" t="str">
        <f t="shared" si="62"/>
        <v>0031</v>
      </c>
      <c r="H277" s="307">
        <f t="shared" si="63"/>
        <v>14</v>
      </c>
      <c r="I277" s="306" t="s">
        <v>821</v>
      </c>
      <c r="J277" s="235" t="s">
        <v>724</v>
      </c>
      <c r="K277" s="235" t="s">
        <v>2153</v>
      </c>
      <c r="L277" s="242" t="s">
        <v>2241</v>
      </c>
      <c r="M277" s="271">
        <v>49560000</v>
      </c>
      <c r="N277" s="242">
        <v>2157</v>
      </c>
      <c r="O277" s="235" t="s">
        <v>77</v>
      </c>
      <c r="P277" s="235" t="s">
        <v>1611</v>
      </c>
      <c r="Q277" s="235" t="s">
        <v>71</v>
      </c>
      <c r="R277" s="235">
        <v>7</v>
      </c>
      <c r="S277" s="309">
        <v>9</v>
      </c>
      <c r="T277" s="238">
        <v>6</v>
      </c>
      <c r="U277" s="238">
        <v>6</v>
      </c>
      <c r="V277" s="235" t="s">
        <v>70</v>
      </c>
      <c r="W277" s="238" t="str">
        <f t="shared" si="58"/>
        <v>쌍용자동차렉스턴디젤 2.2 7인승 4WD 더 블랙 A/T49560000</v>
      </c>
      <c r="X277" s="310">
        <f t="shared" si="59"/>
        <v>4051</v>
      </c>
      <c r="Y277" s="238">
        <v>6</v>
      </c>
      <c r="Z277" s="238">
        <v>6</v>
      </c>
      <c r="AA277" s="306" t="s">
        <v>821</v>
      </c>
      <c r="AB277" s="235" t="s">
        <v>1611</v>
      </c>
      <c r="AC277" s="235"/>
      <c r="AD277" s="235" t="s">
        <v>1702</v>
      </c>
      <c r="AE277" s="235" t="s">
        <v>1699</v>
      </c>
      <c r="AF277" s="236"/>
      <c r="AG277" s="237"/>
      <c r="AH277" s="236"/>
      <c r="AI277" s="236"/>
      <c r="AJ277" s="237"/>
      <c r="AK277" s="236">
        <v>26</v>
      </c>
      <c r="AL277" s="236"/>
      <c r="AM277" s="236" t="s">
        <v>2423</v>
      </c>
      <c r="AN277" s="348"/>
      <c r="AO277" s="348"/>
      <c r="AP277" s="348"/>
      <c r="AQ277" s="291" t="str">
        <f>IFERROR(VLOOKUP(BG277,#REF!,1,0),"")</f>
        <v/>
      </c>
      <c r="AS277" s="236" t="s">
        <v>2423</v>
      </c>
      <c r="BD277" s="191" t="str">
        <f t="shared" si="55"/>
        <v>렉스턴디젤 2.2 7인승 4WD 더 블랙 A/T</v>
      </c>
      <c r="BE277" s="238" t="str">
        <f t="shared" si="57"/>
        <v>0031</v>
      </c>
      <c r="BF277" s="306" t="s">
        <v>821</v>
      </c>
      <c r="BG277" s="191" t="str">
        <f t="shared" si="56"/>
        <v>0031-0276</v>
      </c>
    </row>
    <row r="278" spans="1:59">
      <c r="A278" s="304">
        <v>4052</v>
      </c>
      <c r="B278" s="305">
        <v>4052</v>
      </c>
      <c r="C278" s="238" t="str">
        <f t="shared" si="60"/>
        <v>0003-0032</v>
      </c>
      <c r="D278" s="238" t="str">
        <f t="shared" si="61"/>
        <v>0003-0032-0001</v>
      </c>
      <c r="E278" s="306" t="s">
        <v>820</v>
      </c>
      <c r="F278" s="238" t="str">
        <f>TEXT(VLOOKUP(J278,'1'!$I$43:$J$79,2,0),"0000")</f>
        <v>0003</v>
      </c>
      <c r="G278" s="238" t="str">
        <f t="shared" si="62"/>
        <v>0032</v>
      </c>
      <c r="H278" s="307">
        <f t="shared" si="63"/>
        <v>1</v>
      </c>
      <c r="I278" s="306" t="s">
        <v>820</v>
      </c>
      <c r="J278" s="235" t="s">
        <v>724</v>
      </c>
      <c r="K278" s="235" t="s">
        <v>16044</v>
      </c>
      <c r="L278" s="242" t="s">
        <v>16045</v>
      </c>
      <c r="M278" s="271">
        <v>33400000</v>
      </c>
      <c r="N278" s="242">
        <v>2157</v>
      </c>
      <c r="O278" s="235" t="s">
        <v>77</v>
      </c>
      <c r="P278" s="235" t="s">
        <v>2050</v>
      </c>
      <c r="Q278" s="235" t="s">
        <v>71</v>
      </c>
      <c r="R278" s="235">
        <v>5</v>
      </c>
      <c r="S278" s="309">
        <v>9</v>
      </c>
      <c r="T278" s="238">
        <v>6</v>
      </c>
      <c r="U278" s="238">
        <v>6</v>
      </c>
      <c r="V278" s="235" t="s">
        <v>70</v>
      </c>
      <c r="W278" s="238" t="str">
        <f t="shared" si="58"/>
        <v>쌍용자동차렉스턴 스포츠 칸 쿨멘디젤2.2 4WD 와일드33400000</v>
      </c>
      <c r="X278" s="310">
        <f t="shared" si="59"/>
        <v>4052</v>
      </c>
      <c r="Y278" s="238">
        <v>6</v>
      </c>
      <c r="Z278" s="238">
        <v>6</v>
      </c>
      <c r="AA278" s="306" t="s">
        <v>820</v>
      </c>
      <c r="AB278" s="235" t="s">
        <v>2050</v>
      </c>
      <c r="AC278" s="235"/>
      <c r="AD278" s="235" t="s">
        <v>1702</v>
      </c>
      <c r="AE278" s="235" t="s">
        <v>1699</v>
      </c>
      <c r="AF278" s="236"/>
      <c r="AG278" s="237"/>
      <c r="AH278" s="236"/>
      <c r="AI278" s="236"/>
      <c r="AJ278" s="237"/>
      <c r="AK278" s="236">
        <v>26</v>
      </c>
      <c r="AL278" s="236"/>
      <c r="AM278" s="236" t="s">
        <v>2423</v>
      </c>
      <c r="AN278" s="348"/>
      <c r="AO278" s="348"/>
      <c r="AP278" s="348"/>
      <c r="AQ278" s="291" t="str">
        <f>IFERROR(VLOOKUP(BG278,#REF!,1,0),"")</f>
        <v/>
      </c>
      <c r="AS278" s="236" t="s">
        <v>2423</v>
      </c>
      <c r="AT278" s="291">
        <v>2024.02</v>
      </c>
      <c r="AW278" s="291" t="s">
        <v>16086</v>
      </c>
      <c r="BD278" s="191" t="str">
        <f t="shared" si="55"/>
        <v>렉스턴 스포츠 칸 쿨멘디젤2.2 4WD 와일드</v>
      </c>
      <c r="BE278" s="238" t="str">
        <f t="shared" si="57"/>
        <v>0032</v>
      </c>
      <c r="BF278" s="306" t="s">
        <v>820</v>
      </c>
      <c r="BG278" s="191" t="str">
        <f t="shared" si="56"/>
        <v>0032-0277</v>
      </c>
    </row>
    <row r="279" spans="1:59">
      <c r="A279" s="304">
        <v>4053</v>
      </c>
      <c r="B279" s="305">
        <v>4053</v>
      </c>
      <c r="C279" s="238" t="str">
        <f t="shared" si="60"/>
        <v>0003-0032</v>
      </c>
      <c r="D279" s="238" t="str">
        <f t="shared" si="61"/>
        <v>0003-0032-0002</v>
      </c>
      <c r="E279" s="306" t="s">
        <v>819</v>
      </c>
      <c r="F279" s="238" t="str">
        <f>TEXT(VLOOKUP(J279,'1'!$I$43:$J$79,2,0),"0000")</f>
        <v>0003</v>
      </c>
      <c r="G279" s="238" t="str">
        <f t="shared" si="62"/>
        <v>0032</v>
      </c>
      <c r="H279" s="307">
        <f t="shared" si="63"/>
        <v>2</v>
      </c>
      <c r="I279" s="306" t="s">
        <v>819</v>
      </c>
      <c r="J279" s="235" t="s">
        <v>724</v>
      </c>
      <c r="K279" s="235" t="s">
        <v>16044</v>
      </c>
      <c r="L279" s="242" t="s">
        <v>16046</v>
      </c>
      <c r="M279" s="271">
        <v>42460000</v>
      </c>
      <c r="N279" s="242">
        <v>2157</v>
      </c>
      <c r="O279" s="235" t="s">
        <v>77</v>
      </c>
      <c r="P279" s="235" t="s">
        <v>2050</v>
      </c>
      <c r="Q279" s="235" t="s">
        <v>71</v>
      </c>
      <c r="R279" s="235">
        <v>5</v>
      </c>
      <c r="S279" s="309">
        <v>9</v>
      </c>
      <c r="T279" s="238">
        <v>6</v>
      </c>
      <c r="U279" s="238">
        <v>6</v>
      </c>
      <c r="V279" s="235" t="s">
        <v>70</v>
      </c>
      <c r="W279" s="238" t="str">
        <f t="shared" si="58"/>
        <v>쌍용자동차렉스턴 스포츠 칸 쿨멘디젤2.2 4WD 노블레스42460000</v>
      </c>
      <c r="X279" s="310">
        <f t="shared" si="59"/>
        <v>4053</v>
      </c>
      <c r="Y279" s="238">
        <v>6</v>
      </c>
      <c r="Z279" s="238">
        <v>6</v>
      </c>
      <c r="AA279" s="306" t="s">
        <v>819</v>
      </c>
      <c r="AB279" s="235" t="s">
        <v>2050</v>
      </c>
      <c r="AC279" s="235"/>
      <c r="AD279" s="235" t="s">
        <v>1702</v>
      </c>
      <c r="AE279" s="235" t="s">
        <v>1699</v>
      </c>
      <c r="AF279" s="236"/>
      <c r="AG279" s="237"/>
      <c r="AH279" s="236"/>
      <c r="AI279" s="236"/>
      <c r="AJ279" s="237"/>
      <c r="AK279" s="236">
        <v>26</v>
      </c>
      <c r="AL279" s="236"/>
      <c r="AM279" s="236" t="s">
        <v>2423</v>
      </c>
      <c r="AN279" s="348"/>
      <c r="AO279" s="348"/>
      <c r="AP279" s="348"/>
      <c r="AQ279" s="291" t="str">
        <f>IFERROR(VLOOKUP(BG279,#REF!,1,0),"")</f>
        <v/>
      </c>
      <c r="AS279" s="236" t="s">
        <v>2423</v>
      </c>
      <c r="AT279" s="291">
        <v>2024.02</v>
      </c>
      <c r="AW279" s="291" t="s">
        <v>16086</v>
      </c>
      <c r="BD279" s="191" t="str">
        <f t="shared" si="55"/>
        <v>렉스턴 스포츠 칸 쿨멘디젤2.2 4WD 노블레스</v>
      </c>
      <c r="BE279" s="238" t="str">
        <f t="shared" si="57"/>
        <v>0032</v>
      </c>
      <c r="BF279" s="306" t="s">
        <v>819</v>
      </c>
      <c r="BG279" s="191" t="str">
        <f t="shared" si="56"/>
        <v>0032-0278</v>
      </c>
    </row>
    <row r="280" spans="1:59">
      <c r="A280" s="304">
        <v>4054</v>
      </c>
      <c r="B280" s="305">
        <v>4054</v>
      </c>
      <c r="C280" s="238" t="str">
        <f t="shared" si="60"/>
        <v>0003-0032</v>
      </c>
      <c r="D280" s="238" t="str">
        <f t="shared" si="61"/>
        <v>0003-0032-0003</v>
      </c>
      <c r="E280" s="306" t="s">
        <v>818</v>
      </c>
      <c r="F280" s="238" t="str">
        <f>TEXT(VLOOKUP(J280,'1'!$I$43:$J$79,2,0),"0000")</f>
        <v>0003</v>
      </c>
      <c r="G280" s="238" t="str">
        <f t="shared" si="62"/>
        <v>0032</v>
      </c>
      <c r="H280" s="307">
        <f t="shared" si="63"/>
        <v>3</v>
      </c>
      <c r="I280" s="306" t="s">
        <v>818</v>
      </c>
      <c r="J280" s="235" t="s">
        <v>724</v>
      </c>
      <c r="K280" s="235" t="s">
        <v>16044</v>
      </c>
      <c r="L280" s="242" t="s">
        <v>16047</v>
      </c>
      <c r="M280" s="271">
        <v>39090000</v>
      </c>
      <c r="N280" s="242">
        <v>2157</v>
      </c>
      <c r="O280" s="235" t="s">
        <v>77</v>
      </c>
      <c r="P280" s="235" t="s">
        <v>2050</v>
      </c>
      <c r="Q280" s="235" t="s">
        <v>71</v>
      </c>
      <c r="R280" s="235">
        <v>5</v>
      </c>
      <c r="S280" s="309">
        <v>9</v>
      </c>
      <c r="T280" s="238">
        <v>6</v>
      </c>
      <c r="U280" s="238">
        <v>6</v>
      </c>
      <c r="V280" s="235" t="s">
        <v>70</v>
      </c>
      <c r="W280" s="238" t="str">
        <f t="shared" si="58"/>
        <v>쌍용자동차렉스턴 스포츠 칸 쿨멘디젤2.2 4WD 프레스티지39090000</v>
      </c>
      <c r="X280" s="310">
        <f t="shared" si="59"/>
        <v>4054</v>
      </c>
      <c r="Y280" s="238">
        <v>6</v>
      </c>
      <c r="Z280" s="238">
        <v>6</v>
      </c>
      <c r="AA280" s="306" t="s">
        <v>818</v>
      </c>
      <c r="AB280" s="235" t="s">
        <v>2050</v>
      </c>
      <c r="AC280" s="235"/>
      <c r="AD280" s="235" t="s">
        <v>1702</v>
      </c>
      <c r="AE280" s="235" t="s">
        <v>1699</v>
      </c>
      <c r="AF280" s="236"/>
      <c r="AG280" s="237"/>
      <c r="AH280" s="236"/>
      <c r="AI280" s="236"/>
      <c r="AJ280" s="237"/>
      <c r="AK280" s="236">
        <v>26</v>
      </c>
      <c r="AL280" s="236"/>
      <c r="AM280" s="236" t="s">
        <v>2423</v>
      </c>
      <c r="AN280" s="348"/>
      <c r="AO280" s="348"/>
      <c r="AP280" s="348"/>
      <c r="AQ280" s="291" t="str">
        <f>IFERROR(VLOOKUP(BG280,#REF!,1,0),"")</f>
        <v/>
      </c>
      <c r="AS280" s="236" t="s">
        <v>2423</v>
      </c>
      <c r="AT280" s="291">
        <v>2024.02</v>
      </c>
      <c r="AW280" s="291" t="s">
        <v>16086</v>
      </c>
      <c r="BD280" s="191" t="str">
        <f t="shared" si="55"/>
        <v>렉스턴 스포츠 칸 쿨멘디젤2.2 4WD 프레스티지</v>
      </c>
      <c r="BE280" s="238" t="str">
        <f t="shared" si="57"/>
        <v>0032</v>
      </c>
      <c r="BF280" s="306" t="s">
        <v>818</v>
      </c>
      <c r="BG280" s="191" t="str">
        <f t="shared" si="56"/>
        <v>0032-0279</v>
      </c>
    </row>
    <row r="281" spans="1:59">
      <c r="A281" s="304">
        <v>4055</v>
      </c>
      <c r="B281" s="305">
        <v>4055</v>
      </c>
      <c r="C281" s="238" t="str">
        <f t="shared" si="60"/>
        <v>0003-0032</v>
      </c>
      <c r="D281" s="238" t="str">
        <f t="shared" si="61"/>
        <v>0003-0032-0004</v>
      </c>
      <c r="E281" s="306" t="s">
        <v>817</v>
      </c>
      <c r="F281" s="238" t="str">
        <f>TEXT(VLOOKUP(J281,'1'!$I$43:$J$79,2,0),"0000")</f>
        <v>0003</v>
      </c>
      <c r="G281" s="238" t="str">
        <f t="shared" si="62"/>
        <v>0032</v>
      </c>
      <c r="H281" s="307">
        <f t="shared" si="63"/>
        <v>4</v>
      </c>
      <c r="I281" s="306" t="s">
        <v>817</v>
      </c>
      <c r="J281" s="235" t="s">
        <v>724</v>
      </c>
      <c r="K281" s="235" t="s">
        <v>16044</v>
      </c>
      <c r="L281" s="242" t="s">
        <v>16048</v>
      </c>
      <c r="M281" s="271">
        <v>37790000</v>
      </c>
      <c r="N281" s="242">
        <v>2157</v>
      </c>
      <c r="O281" s="235" t="s">
        <v>77</v>
      </c>
      <c r="P281" s="235" t="s">
        <v>2050</v>
      </c>
      <c r="Q281" s="235" t="s">
        <v>71</v>
      </c>
      <c r="R281" s="235">
        <v>5</v>
      </c>
      <c r="S281" s="309">
        <v>9</v>
      </c>
      <c r="T281" s="238">
        <v>6</v>
      </c>
      <c r="U281" s="238">
        <v>6</v>
      </c>
      <c r="V281" s="235" t="s">
        <v>70</v>
      </c>
      <c r="W281" s="238" t="str">
        <f t="shared" si="58"/>
        <v>쌍용자동차렉스턴 스포츠 칸 쿨멘디젤2.2 4WD 와일드 플러스37790000</v>
      </c>
      <c r="X281" s="310">
        <f t="shared" si="59"/>
        <v>4055</v>
      </c>
      <c r="Y281" s="238">
        <v>6</v>
      </c>
      <c r="Z281" s="238">
        <v>6</v>
      </c>
      <c r="AA281" s="306" t="s">
        <v>817</v>
      </c>
      <c r="AB281" s="235" t="s">
        <v>2050</v>
      </c>
      <c r="AC281" s="235"/>
      <c r="AD281" s="235" t="s">
        <v>1702</v>
      </c>
      <c r="AE281" s="235" t="s">
        <v>1699</v>
      </c>
      <c r="AF281" s="236"/>
      <c r="AG281" s="237"/>
      <c r="AH281" s="236"/>
      <c r="AI281" s="236"/>
      <c r="AJ281" s="237"/>
      <c r="AK281" s="236">
        <v>26</v>
      </c>
      <c r="AL281" s="236"/>
      <c r="AM281" s="236" t="s">
        <v>2423</v>
      </c>
      <c r="AN281" s="348"/>
      <c r="AO281" s="348"/>
      <c r="AP281" s="348"/>
      <c r="AQ281" s="291" t="str">
        <f>IFERROR(VLOOKUP(BG281,#REF!,1,0),"")</f>
        <v/>
      </c>
      <c r="AS281" s="236" t="s">
        <v>2423</v>
      </c>
      <c r="AT281" s="291">
        <v>2024.02</v>
      </c>
      <c r="AW281" s="291" t="s">
        <v>16086</v>
      </c>
      <c r="BD281" s="191" t="str">
        <f t="shared" si="55"/>
        <v>렉스턴 스포츠 칸 쿨멘디젤2.2 4WD 와일드 플러스</v>
      </c>
      <c r="BE281" s="238" t="str">
        <f t="shared" si="57"/>
        <v>0032</v>
      </c>
      <c r="BF281" s="306" t="s">
        <v>817</v>
      </c>
      <c r="BG281" s="191" t="str">
        <f t="shared" si="56"/>
        <v>0032-0280</v>
      </c>
    </row>
    <row r="282" spans="1:59">
      <c r="A282" s="304">
        <v>4056</v>
      </c>
      <c r="B282" s="305">
        <v>4056</v>
      </c>
      <c r="C282" s="238" t="str">
        <f t="shared" si="60"/>
        <v>0003-0032</v>
      </c>
      <c r="D282" s="238" t="str">
        <f t="shared" si="61"/>
        <v>0003-0032-0005</v>
      </c>
      <c r="E282" s="306" t="s">
        <v>816</v>
      </c>
      <c r="F282" s="238" t="str">
        <f>TEXT(VLOOKUP(J282,'1'!$I$43:$J$79,2,0),"0000")</f>
        <v>0003</v>
      </c>
      <c r="G282" s="238" t="str">
        <f t="shared" si="62"/>
        <v>0032</v>
      </c>
      <c r="H282" s="307">
        <f t="shared" si="63"/>
        <v>5</v>
      </c>
      <c r="I282" s="306" t="s">
        <v>816</v>
      </c>
      <c r="J282" s="235" t="s">
        <v>724</v>
      </c>
      <c r="K282" s="235" t="s">
        <v>16044</v>
      </c>
      <c r="L282" s="242" t="s">
        <v>16049</v>
      </c>
      <c r="M282" s="271">
        <v>28790000</v>
      </c>
      <c r="N282" s="242">
        <v>2157</v>
      </c>
      <c r="O282" s="235" t="s">
        <v>77</v>
      </c>
      <c r="P282" s="235" t="s">
        <v>2050</v>
      </c>
      <c r="Q282" s="235" t="s">
        <v>71</v>
      </c>
      <c r="R282" s="235">
        <v>5</v>
      </c>
      <c r="S282" s="309">
        <v>9</v>
      </c>
      <c r="T282" s="238">
        <v>6</v>
      </c>
      <c r="U282" s="238">
        <v>6</v>
      </c>
      <c r="V282" s="235" t="s">
        <v>70</v>
      </c>
      <c r="W282" s="238" t="str">
        <f t="shared" si="58"/>
        <v>쌍용자동차렉스턴 스포츠 칸 쿨멘디젤2.2 2WD 와일드28790000</v>
      </c>
      <c r="X282" s="310">
        <f t="shared" si="59"/>
        <v>4056</v>
      </c>
      <c r="Y282" s="238">
        <v>6</v>
      </c>
      <c r="Z282" s="238">
        <v>6</v>
      </c>
      <c r="AA282" s="306" t="s">
        <v>816</v>
      </c>
      <c r="AB282" s="235" t="s">
        <v>2050</v>
      </c>
      <c r="AC282" s="235"/>
      <c r="AD282" s="235" t="s">
        <v>1702</v>
      </c>
      <c r="AE282" s="235" t="s">
        <v>1699</v>
      </c>
      <c r="AF282" s="236"/>
      <c r="AG282" s="237"/>
      <c r="AH282" s="236"/>
      <c r="AI282" s="236"/>
      <c r="AJ282" s="237"/>
      <c r="AK282" s="236">
        <v>26</v>
      </c>
      <c r="AL282" s="236"/>
      <c r="AM282" s="236" t="s">
        <v>2423</v>
      </c>
      <c r="AN282" s="348"/>
      <c r="AO282" s="348"/>
      <c r="AP282" s="348"/>
      <c r="AQ282" s="291" t="str">
        <f>IFERROR(VLOOKUP(BG282,#REF!,1,0),"")</f>
        <v/>
      </c>
      <c r="AS282" s="236" t="s">
        <v>2423</v>
      </c>
      <c r="AT282" s="291">
        <v>2024.02</v>
      </c>
      <c r="AW282" s="291" t="s">
        <v>16086</v>
      </c>
      <c r="BD282" s="191" t="str">
        <f t="shared" si="55"/>
        <v>렉스턴 스포츠 칸 쿨멘디젤2.2 2WD 와일드</v>
      </c>
      <c r="BE282" s="238" t="str">
        <f t="shared" si="57"/>
        <v>0032</v>
      </c>
      <c r="BF282" s="306" t="s">
        <v>816</v>
      </c>
      <c r="BG282" s="191" t="str">
        <f t="shared" si="56"/>
        <v>0032-0281</v>
      </c>
    </row>
    <row r="283" spans="1:59">
      <c r="A283" s="304">
        <v>4057</v>
      </c>
      <c r="B283" s="305">
        <v>4057</v>
      </c>
      <c r="C283" s="238" t="str">
        <f t="shared" si="60"/>
        <v>0003-0032</v>
      </c>
      <c r="D283" s="238" t="str">
        <f t="shared" si="61"/>
        <v>0003-0032-0006</v>
      </c>
      <c r="E283" s="306" t="s">
        <v>815</v>
      </c>
      <c r="F283" s="238" t="str">
        <f>TEXT(VLOOKUP(J283,'1'!$I$43:$J$79,2,0),"0000")</f>
        <v>0003</v>
      </c>
      <c r="G283" s="238" t="str">
        <f t="shared" si="62"/>
        <v>0032</v>
      </c>
      <c r="H283" s="307">
        <f t="shared" si="63"/>
        <v>6</v>
      </c>
      <c r="I283" s="306" t="s">
        <v>815</v>
      </c>
      <c r="J283" s="235" t="s">
        <v>724</v>
      </c>
      <c r="K283" s="235" t="s">
        <v>16044</v>
      </c>
      <c r="L283" s="242" t="s">
        <v>16050</v>
      </c>
      <c r="M283" s="271">
        <v>40460000</v>
      </c>
      <c r="N283" s="242">
        <v>2157</v>
      </c>
      <c r="O283" s="235" t="s">
        <v>77</v>
      </c>
      <c r="P283" s="235" t="s">
        <v>2050</v>
      </c>
      <c r="Q283" s="235" t="s">
        <v>71</v>
      </c>
      <c r="R283" s="235">
        <v>5</v>
      </c>
      <c r="S283" s="309">
        <v>9</v>
      </c>
      <c r="T283" s="238">
        <v>6</v>
      </c>
      <c r="U283" s="238">
        <v>6</v>
      </c>
      <c r="V283" s="235" t="s">
        <v>70</v>
      </c>
      <c r="W283" s="238" t="str">
        <f t="shared" si="58"/>
        <v>쌍용자동차렉스턴 스포츠 칸 쿨멘디젤2.2 2WD 노블레스40460000</v>
      </c>
      <c r="X283" s="310">
        <f t="shared" si="59"/>
        <v>4057</v>
      </c>
      <c r="Y283" s="238">
        <v>6</v>
      </c>
      <c r="Z283" s="238">
        <v>6</v>
      </c>
      <c r="AA283" s="306" t="s">
        <v>815</v>
      </c>
      <c r="AB283" s="235" t="s">
        <v>2050</v>
      </c>
      <c r="AC283" s="235"/>
      <c r="AD283" s="235" t="s">
        <v>1702</v>
      </c>
      <c r="AE283" s="235" t="s">
        <v>1699</v>
      </c>
      <c r="AF283" s="236"/>
      <c r="AG283" s="237"/>
      <c r="AH283" s="236"/>
      <c r="AI283" s="236"/>
      <c r="AJ283" s="237"/>
      <c r="AK283" s="236">
        <v>26</v>
      </c>
      <c r="AL283" s="236"/>
      <c r="AM283" s="236" t="s">
        <v>2423</v>
      </c>
      <c r="AN283" s="348"/>
      <c r="AO283" s="348"/>
      <c r="AP283" s="348"/>
      <c r="AQ283" s="291" t="str">
        <f>IFERROR(VLOOKUP(BG283,#REF!,1,0),"")</f>
        <v/>
      </c>
      <c r="AS283" s="236" t="s">
        <v>2423</v>
      </c>
      <c r="AT283" s="291">
        <v>2024.02</v>
      </c>
      <c r="AW283" s="291" t="s">
        <v>16086</v>
      </c>
      <c r="BD283" s="191" t="str">
        <f t="shared" si="55"/>
        <v>렉스턴 스포츠 칸 쿨멘디젤2.2 2WD 노블레스</v>
      </c>
      <c r="BE283" s="238" t="str">
        <f t="shared" si="57"/>
        <v>0032</v>
      </c>
      <c r="BF283" s="306" t="s">
        <v>815</v>
      </c>
      <c r="BG283" s="191" t="str">
        <f t="shared" si="56"/>
        <v>0032-0282</v>
      </c>
    </row>
    <row r="284" spans="1:59">
      <c r="A284" s="304">
        <v>4058</v>
      </c>
      <c r="B284" s="305">
        <v>4058</v>
      </c>
      <c r="C284" s="238" t="str">
        <f t="shared" si="60"/>
        <v>0003-0032</v>
      </c>
      <c r="D284" s="238" t="str">
        <f t="shared" si="61"/>
        <v>0003-0032-0007</v>
      </c>
      <c r="E284" s="306" t="s">
        <v>814</v>
      </c>
      <c r="F284" s="238" t="str">
        <f>TEXT(VLOOKUP(J284,'1'!$I$43:$J$79,2,0),"0000")</f>
        <v>0003</v>
      </c>
      <c r="G284" s="238" t="str">
        <f t="shared" si="62"/>
        <v>0032</v>
      </c>
      <c r="H284" s="307">
        <f t="shared" si="63"/>
        <v>7</v>
      </c>
      <c r="I284" s="306" t="s">
        <v>814</v>
      </c>
      <c r="J284" s="235" t="s">
        <v>724</v>
      </c>
      <c r="K284" s="235" t="s">
        <v>16044</v>
      </c>
      <c r="L284" s="242" t="s">
        <v>16051</v>
      </c>
      <c r="M284" s="271">
        <v>37090000</v>
      </c>
      <c r="N284" s="242">
        <v>2157</v>
      </c>
      <c r="O284" s="235" t="s">
        <v>77</v>
      </c>
      <c r="P284" s="235" t="s">
        <v>2050</v>
      </c>
      <c r="Q284" s="235" t="s">
        <v>71</v>
      </c>
      <c r="R284" s="235">
        <v>5</v>
      </c>
      <c r="S284" s="309">
        <v>9</v>
      </c>
      <c r="T284" s="238">
        <v>6</v>
      </c>
      <c r="U284" s="238">
        <v>6</v>
      </c>
      <c r="V284" s="235" t="s">
        <v>70</v>
      </c>
      <c r="W284" s="238" t="str">
        <f t="shared" si="58"/>
        <v>쌍용자동차렉스턴 스포츠 칸 쿨멘디젤2.2 2WD 프레스티지37090000</v>
      </c>
      <c r="X284" s="310">
        <f t="shared" si="59"/>
        <v>4058</v>
      </c>
      <c r="Y284" s="238">
        <v>6</v>
      </c>
      <c r="Z284" s="238">
        <v>6</v>
      </c>
      <c r="AA284" s="306" t="s">
        <v>814</v>
      </c>
      <c r="AB284" s="235" t="s">
        <v>2050</v>
      </c>
      <c r="AC284" s="235"/>
      <c r="AD284" s="235" t="s">
        <v>1702</v>
      </c>
      <c r="AE284" s="235" t="s">
        <v>1699</v>
      </c>
      <c r="AF284" s="236"/>
      <c r="AG284" s="237"/>
      <c r="AH284" s="236"/>
      <c r="AI284" s="236"/>
      <c r="AJ284" s="237"/>
      <c r="AK284" s="236">
        <v>26</v>
      </c>
      <c r="AL284" s="236"/>
      <c r="AM284" s="236" t="s">
        <v>2423</v>
      </c>
      <c r="AN284" s="348"/>
      <c r="AO284" s="348"/>
      <c r="AP284" s="348"/>
      <c r="AQ284" s="291" t="str">
        <f>IFERROR(VLOOKUP(BG284,#REF!,1,0),"")</f>
        <v/>
      </c>
      <c r="AS284" s="236" t="s">
        <v>2423</v>
      </c>
      <c r="AT284" s="291">
        <v>2024.02</v>
      </c>
      <c r="AW284" s="291" t="s">
        <v>16086</v>
      </c>
      <c r="BD284" s="191" t="str">
        <f t="shared" si="55"/>
        <v>렉스턴 스포츠 칸 쿨멘디젤2.2 2WD 프레스티지</v>
      </c>
      <c r="BE284" s="238" t="str">
        <f t="shared" si="57"/>
        <v>0032</v>
      </c>
      <c r="BF284" s="306" t="s">
        <v>814</v>
      </c>
      <c r="BG284" s="191" t="str">
        <f t="shared" si="56"/>
        <v>0032-0283</v>
      </c>
    </row>
    <row r="285" spans="1:59">
      <c r="A285" s="304">
        <v>4059</v>
      </c>
      <c r="B285" s="305">
        <v>4059</v>
      </c>
      <c r="C285" s="238" t="str">
        <f t="shared" si="60"/>
        <v>0003-0032</v>
      </c>
      <c r="D285" s="238" t="str">
        <f t="shared" si="61"/>
        <v>0003-0032-0008</v>
      </c>
      <c r="E285" s="306" t="s">
        <v>813</v>
      </c>
      <c r="F285" s="238" t="str">
        <f>TEXT(VLOOKUP(J285,'1'!$I$43:$J$79,2,0),"0000")</f>
        <v>0003</v>
      </c>
      <c r="G285" s="238" t="str">
        <f t="shared" si="62"/>
        <v>0032</v>
      </c>
      <c r="H285" s="307">
        <f t="shared" si="63"/>
        <v>8</v>
      </c>
      <c r="I285" s="306" t="s">
        <v>813</v>
      </c>
      <c r="J285" s="235" t="s">
        <v>724</v>
      </c>
      <c r="K285" s="235" t="s">
        <v>16044</v>
      </c>
      <c r="L285" s="242" t="s">
        <v>16052</v>
      </c>
      <c r="M285" s="271">
        <v>35790000</v>
      </c>
      <c r="N285" s="242">
        <v>2157</v>
      </c>
      <c r="O285" s="235" t="s">
        <v>77</v>
      </c>
      <c r="P285" s="235" t="s">
        <v>2050</v>
      </c>
      <c r="Q285" s="235" t="s">
        <v>71</v>
      </c>
      <c r="R285" s="235">
        <v>5</v>
      </c>
      <c r="S285" s="309">
        <v>9</v>
      </c>
      <c r="T285" s="238">
        <v>6</v>
      </c>
      <c r="U285" s="238">
        <v>6</v>
      </c>
      <c r="V285" s="235" t="s">
        <v>70</v>
      </c>
      <c r="W285" s="238" t="str">
        <f t="shared" si="58"/>
        <v>쌍용자동차렉스턴 스포츠 칸 쿨멘디젤2.2 2WD 와일드 플러스35790000</v>
      </c>
      <c r="X285" s="310">
        <f t="shared" si="59"/>
        <v>4059</v>
      </c>
      <c r="Y285" s="238">
        <v>6</v>
      </c>
      <c r="Z285" s="238">
        <v>6</v>
      </c>
      <c r="AA285" s="306" t="s">
        <v>813</v>
      </c>
      <c r="AB285" s="235" t="s">
        <v>2050</v>
      </c>
      <c r="AC285" s="235"/>
      <c r="AD285" s="235" t="s">
        <v>1702</v>
      </c>
      <c r="AE285" s="235" t="s">
        <v>1699</v>
      </c>
      <c r="AF285" s="236"/>
      <c r="AG285" s="237"/>
      <c r="AH285" s="236"/>
      <c r="AI285" s="236"/>
      <c r="AJ285" s="237"/>
      <c r="AK285" s="236">
        <v>26</v>
      </c>
      <c r="AL285" s="236"/>
      <c r="AM285" s="236" t="s">
        <v>2423</v>
      </c>
      <c r="AN285" s="348"/>
      <c r="AO285" s="348"/>
      <c r="AP285" s="348"/>
      <c r="AQ285" s="291" t="str">
        <f>IFERROR(VLOOKUP(BG285,#REF!,1,0),"")</f>
        <v/>
      </c>
      <c r="AS285" s="236" t="s">
        <v>2423</v>
      </c>
      <c r="AT285" s="291">
        <v>2024.02</v>
      </c>
      <c r="AW285" s="291" t="s">
        <v>16086</v>
      </c>
      <c r="BD285" s="191" t="str">
        <f t="shared" si="55"/>
        <v>렉스턴 스포츠 칸 쿨멘디젤2.2 2WD 와일드 플러스</v>
      </c>
      <c r="BE285" s="238" t="str">
        <f t="shared" si="57"/>
        <v>0032</v>
      </c>
      <c r="BF285" s="306" t="s">
        <v>813</v>
      </c>
      <c r="BG285" s="191" t="str">
        <f t="shared" si="56"/>
        <v>0032-0284</v>
      </c>
    </row>
    <row r="286" spans="1:59">
      <c r="A286" s="304">
        <v>4060</v>
      </c>
      <c r="B286" s="305">
        <v>4060</v>
      </c>
      <c r="C286" s="238" t="str">
        <f t="shared" si="60"/>
        <v>0003-0033</v>
      </c>
      <c r="D286" s="238" t="str">
        <f t="shared" si="61"/>
        <v>0003-0033-0001</v>
      </c>
      <c r="E286" s="306" t="s">
        <v>812</v>
      </c>
      <c r="F286" s="238" t="str">
        <f>TEXT(VLOOKUP(J286,'1'!$I$43:$J$79,2,0),"0000")</f>
        <v>0003</v>
      </c>
      <c r="G286" s="238" t="str">
        <f t="shared" si="62"/>
        <v>0033</v>
      </c>
      <c r="H286" s="307">
        <f t="shared" si="63"/>
        <v>1</v>
      </c>
      <c r="I286" s="306" t="s">
        <v>812</v>
      </c>
      <c r="J286" s="235" t="s">
        <v>724</v>
      </c>
      <c r="K286" s="235" t="s">
        <v>16053</v>
      </c>
      <c r="L286" s="242" t="s">
        <v>16045</v>
      </c>
      <c r="M286" s="271">
        <v>30790000</v>
      </c>
      <c r="N286" s="242">
        <v>2157</v>
      </c>
      <c r="O286" s="235" t="s">
        <v>77</v>
      </c>
      <c r="P286" s="235" t="s">
        <v>2050</v>
      </c>
      <c r="Q286" s="235" t="s">
        <v>71</v>
      </c>
      <c r="R286" s="235">
        <v>5</v>
      </c>
      <c r="S286" s="309">
        <v>9</v>
      </c>
      <c r="T286" s="238">
        <v>6</v>
      </c>
      <c r="U286" s="238">
        <v>6</v>
      </c>
      <c r="V286" s="235" t="s">
        <v>70</v>
      </c>
      <c r="W286" s="238" t="str">
        <f t="shared" si="58"/>
        <v>쌍용자동차렉스턴 스포츠 쿨멘디젤2.2 4WD 와일드30790000</v>
      </c>
      <c r="X286" s="310">
        <f t="shared" si="59"/>
        <v>4060</v>
      </c>
      <c r="Y286" s="238">
        <v>6</v>
      </c>
      <c r="Z286" s="238">
        <v>6</v>
      </c>
      <c r="AA286" s="306" t="s">
        <v>812</v>
      </c>
      <c r="AB286" s="235" t="s">
        <v>2050</v>
      </c>
      <c r="AC286" s="235"/>
      <c r="AD286" s="235" t="s">
        <v>1702</v>
      </c>
      <c r="AE286" s="235" t="s">
        <v>1699</v>
      </c>
      <c r="AF286" s="236"/>
      <c r="AG286" s="237"/>
      <c r="AH286" s="236"/>
      <c r="AI286" s="236"/>
      <c r="AJ286" s="237"/>
      <c r="AK286" s="236">
        <v>26</v>
      </c>
      <c r="AL286" s="236"/>
      <c r="AM286" s="236" t="s">
        <v>2423</v>
      </c>
      <c r="AN286" s="348"/>
      <c r="AO286" s="348"/>
      <c r="AP286" s="348"/>
      <c r="AQ286" s="291" t="str">
        <f>IFERROR(VLOOKUP(BG286,#REF!,1,0),"")</f>
        <v/>
      </c>
      <c r="AS286" s="236" t="s">
        <v>2423</v>
      </c>
      <c r="AT286" s="291">
        <v>2024.02</v>
      </c>
      <c r="AW286" s="291" t="s">
        <v>16086</v>
      </c>
      <c r="BD286" s="191" t="str">
        <f t="shared" si="55"/>
        <v>렉스턴 스포츠 쿨멘디젤2.2 4WD 와일드</v>
      </c>
      <c r="BE286" s="238" t="str">
        <f t="shared" si="57"/>
        <v>0033</v>
      </c>
      <c r="BF286" s="306" t="s">
        <v>812</v>
      </c>
      <c r="BG286" s="191" t="str">
        <f t="shared" si="56"/>
        <v>0033-0285</v>
      </c>
    </row>
    <row r="287" spans="1:59">
      <c r="A287" s="304">
        <v>4061</v>
      </c>
      <c r="B287" s="305">
        <v>4061</v>
      </c>
      <c r="C287" s="238" t="str">
        <f t="shared" si="60"/>
        <v>0003-0033</v>
      </c>
      <c r="D287" s="238" t="str">
        <f t="shared" si="61"/>
        <v>0003-0033-0002</v>
      </c>
      <c r="E287" s="306" t="s">
        <v>811</v>
      </c>
      <c r="F287" s="238" t="str">
        <f>TEXT(VLOOKUP(J287,'1'!$I$43:$J$79,2,0),"0000")</f>
        <v>0003</v>
      </c>
      <c r="G287" s="238" t="str">
        <f t="shared" si="62"/>
        <v>0033</v>
      </c>
      <c r="H287" s="307">
        <f t="shared" si="63"/>
        <v>2</v>
      </c>
      <c r="I287" s="306" t="s">
        <v>811</v>
      </c>
      <c r="J287" s="235" t="s">
        <v>724</v>
      </c>
      <c r="K287" s="235" t="s">
        <v>16053</v>
      </c>
      <c r="L287" s="242" t="s">
        <v>16046</v>
      </c>
      <c r="M287" s="271">
        <v>40460000</v>
      </c>
      <c r="N287" s="242">
        <v>2157</v>
      </c>
      <c r="O287" s="235" t="s">
        <v>77</v>
      </c>
      <c r="P287" s="235" t="s">
        <v>2050</v>
      </c>
      <c r="Q287" s="235" t="s">
        <v>71</v>
      </c>
      <c r="R287" s="235">
        <v>5</v>
      </c>
      <c r="S287" s="309">
        <v>9</v>
      </c>
      <c r="T287" s="238">
        <v>6</v>
      </c>
      <c r="U287" s="238">
        <v>6</v>
      </c>
      <c r="V287" s="235" t="s">
        <v>70</v>
      </c>
      <c r="W287" s="238" t="str">
        <f t="shared" si="58"/>
        <v>쌍용자동차렉스턴 스포츠 쿨멘디젤2.2 4WD 노블레스40460000</v>
      </c>
      <c r="X287" s="310">
        <f t="shared" si="59"/>
        <v>4061</v>
      </c>
      <c r="Y287" s="238">
        <v>6</v>
      </c>
      <c r="Z287" s="238">
        <v>6</v>
      </c>
      <c r="AA287" s="306" t="s">
        <v>811</v>
      </c>
      <c r="AB287" s="235" t="s">
        <v>2050</v>
      </c>
      <c r="AC287" s="235"/>
      <c r="AD287" s="235" t="s">
        <v>1702</v>
      </c>
      <c r="AE287" s="235" t="s">
        <v>1699</v>
      </c>
      <c r="AF287" s="236"/>
      <c r="AG287" s="237"/>
      <c r="AH287" s="236"/>
      <c r="AI287" s="236"/>
      <c r="AJ287" s="237"/>
      <c r="AK287" s="236">
        <v>26</v>
      </c>
      <c r="AL287" s="236"/>
      <c r="AM287" s="236" t="s">
        <v>2423</v>
      </c>
      <c r="AN287" s="348"/>
      <c r="AO287" s="348"/>
      <c r="AP287" s="348"/>
      <c r="AQ287" s="291" t="str">
        <f>IFERROR(VLOOKUP(BG287,#REF!,1,0),"")</f>
        <v/>
      </c>
      <c r="AS287" s="236" t="s">
        <v>2423</v>
      </c>
      <c r="AT287" s="291">
        <v>2024.02</v>
      </c>
      <c r="AW287" s="291" t="s">
        <v>16086</v>
      </c>
      <c r="BD287" s="191" t="str">
        <f t="shared" si="55"/>
        <v>렉스턴 스포츠 쿨멘디젤2.2 4WD 노블레스</v>
      </c>
      <c r="BE287" s="238" t="str">
        <f t="shared" si="57"/>
        <v>0033</v>
      </c>
      <c r="BF287" s="306" t="s">
        <v>811</v>
      </c>
      <c r="BG287" s="191" t="str">
        <f t="shared" si="56"/>
        <v>0033-0286</v>
      </c>
    </row>
    <row r="288" spans="1:59">
      <c r="A288" s="304">
        <v>4062</v>
      </c>
      <c r="B288" s="305">
        <v>4062</v>
      </c>
      <c r="C288" s="238" t="str">
        <f t="shared" si="60"/>
        <v>0003-0033</v>
      </c>
      <c r="D288" s="238" t="str">
        <f t="shared" si="61"/>
        <v>0003-0033-0003</v>
      </c>
      <c r="E288" s="306" t="s">
        <v>810</v>
      </c>
      <c r="F288" s="238" t="str">
        <f>TEXT(VLOOKUP(J288,'1'!$I$43:$J$79,2,0),"0000")</f>
        <v>0003</v>
      </c>
      <c r="G288" s="238" t="str">
        <f t="shared" si="62"/>
        <v>0033</v>
      </c>
      <c r="H288" s="307">
        <f t="shared" si="63"/>
        <v>3</v>
      </c>
      <c r="I288" s="306" t="s">
        <v>810</v>
      </c>
      <c r="J288" s="235" t="s">
        <v>724</v>
      </c>
      <c r="K288" s="235" t="s">
        <v>16053</v>
      </c>
      <c r="L288" s="242" t="s">
        <v>16047</v>
      </c>
      <c r="M288" s="271">
        <v>37090000</v>
      </c>
      <c r="N288" s="242">
        <v>2157</v>
      </c>
      <c r="O288" s="235" t="s">
        <v>77</v>
      </c>
      <c r="P288" s="235" t="s">
        <v>2050</v>
      </c>
      <c r="Q288" s="235" t="s">
        <v>71</v>
      </c>
      <c r="R288" s="235">
        <v>5</v>
      </c>
      <c r="S288" s="309">
        <v>9</v>
      </c>
      <c r="T288" s="238">
        <v>6</v>
      </c>
      <c r="U288" s="238">
        <v>6</v>
      </c>
      <c r="V288" s="235" t="s">
        <v>70</v>
      </c>
      <c r="W288" s="238" t="str">
        <f t="shared" si="58"/>
        <v>쌍용자동차렉스턴 스포츠 쿨멘디젤2.2 4WD 프레스티지37090000</v>
      </c>
      <c r="X288" s="310">
        <f t="shared" si="59"/>
        <v>4062</v>
      </c>
      <c r="Y288" s="238">
        <v>6</v>
      </c>
      <c r="Z288" s="238">
        <v>6</v>
      </c>
      <c r="AA288" s="306" t="s">
        <v>810</v>
      </c>
      <c r="AB288" s="235" t="s">
        <v>2050</v>
      </c>
      <c r="AC288" s="235"/>
      <c r="AD288" s="235" t="s">
        <v>1702</v>
      </c>
      <c r="AE288" s="235" t="s">
        <v>1699</v>
      </c>
      <c r="AF288" s="236"/>
      <c r="AG288" s="237"/>
      <c r="AH288" s="236"/>
      <c r="AI288" s="236"/>
      <c r="AJ288" s="237"/>
      <c r="AK288" s="236">
        <v>26</v>
      </c>
      <c r="AL288" s="236"/>
      <c r="AM288" s="236" t="s">
        <v>2423</v>
      </c>
      <c r="AN288" s="348"/>
      <c r="AO288" s="348"/>
      <c r="AP288" s="348"/>
      <c r="AQ288" s="291" t="str">
        <f>IFERROR(VLOOKUP(BG288,#REF!,1,0),"")</f>
        <v/>
      </c>
      <c r="AS288" s="236" t="s">
        <v>2423</v>
      </c>
      <c r="AT288" s="291">
        <v>2024.02</v>
      </c>
      <c r="AW288" s="291" t="s">
        <v>16086</v>
      </c>
      <c r="BD288" s="191" t="str">
        <f t="shared" si="55"/>
        <v>렉스턴 스포츠 쿨멘디젤2.2 4WD 프레스티지</v>
      </c>
      <c r="BE288" s="238" t="str">
        <f t="shared" si="57"/>
        <v>0033</v>
      </c>
      <c r="BF288" s="306" t="s">
        <v>810</v>
      </c>
      <c r="BG288" s="191" t="str">
        <f t="shared" si="56"/>
        <v>0033-0287</v>
      </c>
    </row>
    <row r="289" spans="1:59">
      <c r="A289" s="304">
        <v>4063</v>
      </c>
      <c r="B289" s="305">
        <v>4063</v>
      </c>
      <c r="C289" s="238" t="str">
        <f t="shared" si="60"/>
        <v>0003-0033</v>
      </c>
      <c r="D289" s="238" t="str">
        <f t="shared" si="61"/>
        <v>0003-0033-0004</v>
      </c>
      <c r="E289" s="306" t="s">
        <v>809</v>
      </c>
      <c r="F289" s="238" t="str">
        <f>TEXT(VLOOKUP(J289,'1'!$I$43:$J$79,2,0),"0000")</f>
        <v>0003</v>
      </c>
      <c r="G289" s="238" t="str">
        <f t="shared" si="62"/>
        <v>0033</v>
      </c>
      <c r="H289" s="307">
        <f t="shared" si="63"/>
        <v>4</v>
      </c>
      <c r="I289" s="306" t="s">
        <v>809</v>
      </c>
      <c r="J289" s="235" t="s">
        <v>724</v>
      </c>
      <c r="K289" s="235" t="s">
        <v>16053</v>
      </c>
      <c r="L289" s="242" t="s">
        <v>16048</v>
      </c>
      <c r="M289" s="271">
        <v>35790000</v>
      </c>
      <c r="N289" s="242">
        <v>2157</v>
      </c>
      <c r="O289" s="235" t="s">
        <v>77</v>
      </c>
      <c r="P289" s="235" t="s">
        <v>2050</v>
      </c>
      <c r="Q289" s="235" t="s">
        <v>71</v>
      </c>
      <c r="R289" s="235">
        <v>5</v>
      </c>
      <c r="S289" s="309">
        <v>9</v>
      </c>
      <c r="T289" s="238">
        <v>6</v>
      </c>
      <c r="U289" s="238">
        <v>6</v>
      </c>
      <c r="V289" s="235" t="s">
        <v>70</v>
      </c>
      <c r="W289" s="238" t="str">
        <f t="shared" si="58"/>
        <v>쌍용자동차렉스턴 스포츠 쿨멘디젤2.2 4WD 와일드 플러스35790000</v>
      </c>
      <c r="X289" s="310">
        <f t="shared" si="59"/>
        <v>4063</v>
      </c>
      <c r="Y289" s="238">
        <v>6</v>
      </c>
      <c r="Z289" s="238">
        <v>6</v>
      </c>
      <c r="AA289" s="306" t="s">
        <v>809</v>
      </c>
      <c r="AB289" s="235" t="s">
        <v>2050</v>
      </c>
      <c r="AC289" s="235"/>
      <c r="AD289" s="235" t="s">
        <v>1702</v>
      </c>
      <c r="AE289" s="235" t="s">
        <v>1699</v>
      </c>
      <c r="AF289" s="236"/>
      <c r="AG289" s="237"/>
      <c r="AH289" s="236"/>
      <c r="AI289" s="236"/>
      <c r="AJ289" s="237"/>
      <c r="AK289" s="236">
        <v>26</v>
      </c>
      <c r="AL289" s="236"/>
      <c r="AM289" s="236" t="s">
        <v>2423</v>
      </c>
      <c r="AN289" s="348"/>
      <c r="AO289" s="348"/>
      <c r="AP289" s="348"/>
      <c r="AQ289" s="291" t="str">
        <f>IFERROR(VLOOKUP(BG289,#REF!,1,0),"")</f>
        <v/>
      </c>
      <c r="AS289" s="236" t="s">
        <v>2423</v>
      </c>
      <c r="AT289" s="291">
        <v>2024.02</v>
      </c>
      <c r="AW289" s="291" t="s">
        <v>16086</v>
      </c>
      <c r="BD289" s="191" t="str">
        <f t="shared" si="55"/>
        <v>렉스턴 스포츠 쿨멘디젤2.2 4WD 와일드 플러스</v>
      </c>
      <c r="BE289" s="238" t="str">
        <f t="shared" si="57"/>
        <v>0033</v>
      </c>
      <c r="BF289" s="306" t="s">
        <v>809</v>
      </c>
      <c r="BG289" s="191" t="str">
        <f t="shared" si="56"/>
        <v>0033-0288</v>
      </c>
    </row>
    <row r="290" spans="1:59">
      <c r="A290" s="304">
        <v>4064</v>
      </c>
      <c r="B290" s="305">
        <v>4064</v>
      </c>
      <c r="C290" s="238" t="str">
        <f t="shared" si="60"/>
        <v>0003-0033</v>
      </c>
      <c r="D290" s="238" t="str">
        <f t="shared" si="61"/>
        <v>0003-0033-0005</v>
      </c>
      <c r="E290" s="306" t="s">
        <v>808</v>
      </c>
      <c r="F290" s="238" t="str">
        <f>TEXT(VLOOKUP(J290,'1'!$I$43:$J$79,2,0),"0000")</f>
        <v>0003</v>
      </c>
      <c r="G290" s="238" t="str">
        <f t="shared" si="62"/>
        <v>0033</v>
      </c>
      <c r="H290" s="307">
        <f t="shared" si="63"/>
        <v>5</v>
      </c>
      <c r="I290" s="306" t="s">
        <v>808</v>
      </c>
      <c r="J290" s="235" t="s">
        <v>724</v>
      </c>
      <c r="K290" s="235" t="s">
        <v>16053</v>
      </c>
      <c r="L290" s="242" t="s">
        <v>16049</v>
      </c>
      <c r="M290" s="271">
        <v>28790000</v>
      </c>
      <c r="N290" s="242">
        <v>2157</v>
      </c>
      <c r="O290" s="235" t="s">
        <v>77</v>
      </c>
      <c r="P290" s="235" t="s">
        <v>2050</v>
      </c>
      <c r="Q290" s="235" t="s">
        <v>71</v>
      </c>
      <c r="R290" s="235">
        <v>5</v>
      </c>
      <c r="S290" s="309">
        <v>9</v>
      </c>
      <c r="T290" s="238">
        <v>6</v>
      </c>
      <c r="U290" s="238">
        <v>6</v>
      </c>
      <c r="V290" s="235" t="s">
        <v>70</v>
      </c>
      <c r="W290" s="238" t="str">
        <f t="shared" si="58"/>
        <v>쌍용자동차렉스턴 스포츠 쿨멘디젤2.2 2WD 와일드28790000</v>
      </c>
      <c r="X290" s="310">
        <f t="shared" si="59"/>
        <v>4064</v>
      </c>
      <c r="Y290" s="238">
        <v>6</v>
      </c>
      <c r="Z290" s="238">
        <v>6</v>
      </c>
      <c r="AA290" s="306" t="s">
        <v>808</v>
      </c>
      <c r="AB290" s="235" t="s">
        <v>2050</v>
      </c>
      <c r="AC290" s="235"/>
      <c r="AD290" s="235" t="s">
        <v>1702</v>
      </c>
      <c r="AE290" s="235" t="s">
        <v>1699</v>
      </c>
      <c r="AF290" s="236"/>
      <c r="AG290" s="237"/>
      <c r="AH290" s="236"/>
      <c r="AI290" s="236"/>
      <c r="AJ290" s="237"/>
      <c r="AK290" s="236">
        <v>26</v>
      </c>
      <c r="AL290" s="236"/>
      <c r="AM290" s="236" t="s">
        <v>2423</v>
      </c>
      <c r="AN290" s="348"/>
      <c r="AO290" s="348"/>
      <c r="AP290" s="348"/>
      <c r="AQ290" s="291" t="str">
        <f>IFERROR(VLOOKUP(BG290,#REF!,1,0),"")</f>
        <v/>
      </c>
      <c r="AS290" s="236" t="s">
        <v>2423</v>
      </c>
      <c r="AT290" s="291">
        <v>2024.02</v>
      </c>
      <c r="AW290" s="291" t="s">
        <v>16086</v>
      </c>
      <c r="BD290" s="191" t="str">
        <f t="shared" si="55"/>
        <v>렉스턴 스포츠 쿨멘디젤2.2 2WD 와일드</v>
      </c>
      <c r="BE290" s="238" t="str">
        <f t="shared" si="57"/>
        <v>0033</v>
      </c>
      <c r="BF290" s="306" t="s">
        <v>808</v>
      </c>
      <c r="BG290" s="191" t="str">
        <f t="shared" si="56"/>
        <v>0033-0289</v>
      </c>
    </row>
    <row r="291" spans="1:59">
      <c r="A291" s="304">
        <v>4065</v>
      </c>
      <c r="B291" s="305">
        <v>4065</v>
      </c>
      <c r="C291" s="238" t="str">
        <f t="shared" si="60"/>
        <v>0003-0033</v>
      </c>
      <c r="D291" s="238" t="str">
        <f t="shared" si="61"/>
        <v>0003-0033-0006</v>
      </c>
      <c r="E291" s="306" t="s">
        <v>807</v>
      </c>
      <c r="F291" s="238" t="str">
        <f>TEXT(VLOOKUP(J291,'1'!$I$43:$J$79,2,0),"0000")</f>
        <v>0003</v>
      </c>
      <c r="G291" s="238" t="str">
        <f t="shared" si="62"/>
        <v>0033</v>
      </c>
      <c r="H291" s="307">
        <f t="shared" si="63"/>
        <v>6</v>
      </c>
      <c r="I291" s="306" t="s">
        <v>807</v>
      </c>
      <c r="J291" s="235" t="s">
        <v>724</v>
      </c>
      <c r="K291" s="235" t="s">
        <v>16053</v>
      </c>
      <c r="L291" s="242" t="s">
        <v>16050</v>
      </c>
      <c r="M291" s="271">
        <v>38310000</v>
      </c>
      <c r="N291" s="242">
        <v>2157</v>
      </c>
      <c r="O291" s="235" t="s">
        <v>77</v>
      </c>
      <c r="P291" s="235" t="s">
        <v>2050</v>
      </c>
      <c r="Q291" s="235" t="s">
        <v>71</v>
      </c>
      <c r="R291" s="235">
        <v>5</v>
      </c>
      <c r="S291" s="309">
        <v>9</v>
      </c>
      <c r="T291" s="238">
        <v>6</v>
      </c>
      <c r="U291" s="238">
        <v>6</v>
      </c>
      <c r="V291" s="235" t="s">
        <v>70</v>
      </c>
      <c r="W291" s="238" t="str">
        <f t="shared" si="58"/>
        <v>쌍용자동차렉스턴 스포츠 쿨멘디젤2.2 2WD 노블레스38310000</v>
      </c>
      <c r="X291" s="310">
        <f t="shared" si="59"/>
        <v>4065</v>
      </c>
      <c r="Y291" s="238">
        <v>6</v>
      </c>
      <c r="Z291" s="238">
        <v>6</v>
      </c>
      <c r="AA291" s="306" t="s">
        <v>807</v>
      </c>
      <c r="AB291" s="235" t="s">
        <v>2050</v>
      </c>
      <c r="AC291" s="235"/>
      <c r="AD291" s="235" t="s">
        <v>1702</v>
      </c>
      <c r="AE291" s="235" t="s">
        <v>1699</v>
      </c>
      <c r="AF291" s="236"/>
      <c r="AG291" s="237"/>
      <c r="AH291" s="236"/>
      <c r="AI291" s="236"/>
      <c r="AJ291" s="237"/>
      <c r="AK291" s="236">
        <v>26</v>
      </c>
      <c r="AL291" s="236"/>
      <c r="AM291" s="236" t="s">
        <v>2423</v>
      </c>
      <c r="AN291" s="348"/>
      <c r="AO291" s="348"/>
      <c r="AP291" s="348"/>
      <c r="AQ291" s="291" t="str">
        <f>IFERROR(VLOOKUP(BG291,#REF!,1,0),"")</f>
        <v/>
      </c>
      <c r="AS291" s="236" t="s">
        <v>2423</v>
      </c>
      <c r="AT291" s="291">
        <v>2024.02</v>
      </c>
      <c r="AW291" s="291" t="s">
        <v>16086</v>
      </c>
      <c r="BD291" s="191" t="str">
        <f t="shared" si="55"/>
        <v>렉스턴 스포츠 쿨멘디젤2.2 2WD 노블레스</v>
      </c>
      <c r="BE291" s="238" t="str">
        <f t="shared" si="57"/>
        <v>0033</v>
      </c>
      <c r="BF291" s="306" t="s">
        <v>807</v>
      </c>
      <c r="BG291" s="191" t="str">
        <f t="shared" si="56"/>
        <v>0033-0290</v>
      </c>
    </row>
    <row r="292" spans="1:59">
      <c r="A292" s="304">
        <v>4066</v>
      </c>
      <c r="B292" s="305">
        <v>4066</v>
      </c>
      <c r="C292" s="238" t="str">
        <f t="shared" si="60"/>
        <v>0003-0033</v>
      </c>
      <c r="D292" s="238" t="str">
        <f t="shared" si="61"/>
        <v>0003-0033-0007</v>
      </c>
      <c r="E292" s="306" t="s">
        <v>806</v>
      </c>
      <c r="F292" s="238" t="str">
        <f>TEXT(VLOOKUP(J292,'1'!$I$43:$J$79,2,0),"0000")</f>
        <v>0003</v>
      </c>
      <c r="G292" s="238" t="str">
        <f t="shared" si="62"/>
        <v>0033</v>
      </c>
      <c r="H292" s="307">
        <f t="shared" si="63"/>
        <v>7</v>
      </c>
      <c r="I292" s="306" t="s">
        <v>806</v>
      </c>
      <c r="J292" s="235" t="s">
        <v>724</v>
      </c>
      <c r="K292" s="235" t="s">
        <v>16053</v>
      </c>
      <c r="L292" s="242" t="s">
        <v>16051</v>
      </c>
      <c r="M292" s="271">
        <v>34780000</v>
      </c>
      <c r="N292" s="242">
        <v>2157</v>
      </c>
      <c r="O292" s="235" t="s">
        <v>77</v>
      </c>
      <c r="P292" s="235" t="s">
        <v>2050</v>
      </c>
      <c r="Q292" s="235" t="s">
        <v>71</v>
      </c>
      <c r="R292" s="235">
        <v>5</v>
      </c>
      <c r="S292" s="309">
        <v>9</v>
      </c>
      <c r="T292" s="238">
        <v>6</v>
      </c>
      <c r="U292" s="238">
        <v>6</v>
      </c>
      <c r="V292" s="235" t="s">
        <v>70</v>
      </c>
      <c r="W292" s="238" t="str">
        <f t="shared" si="58"/>
        <v>쌍용자동차렉스턴 스포츠 쿨멘디젤2.2 2WD 프레스티지34780000</v>
      </c>
      <c r="X292" s="310">
        <f t="shared" si="59"/>
        <v>4066</v>
      </c>
      <c r="Y292" s="238">
        <v>6</v>
      </c>
      <c r="Z292" s="238">
        <v>6</v>
      </c>
      <c r="AA292" s="306" t="s">
        <v>806</v>
      </c>
      <c r="AB292" s="235" t="s">
        <v>2050</v>
      </c>
      <c r="AC292" s="235"/>
      <c r="AD292" s="235" t="s">
        <v>1702</v>
      </c>
      <c r="AE292" s="235" t="s">
        <v>1699</v>
      </c>
      <c r="AF292" s="236"/>
      <c r="AG292" s="237"/>
      <c r="AH292" s="236"/>
      <c r="AI292" s="236"/>
      <c r="AJ292" s="237"/>
      <c r="AK292" s="236">
        <v>26</v>
      </c>
      <c r="AL292" s="236"/>
      <c r="AM292" s="236" t="s">
        <v>2423</v>
      </c>
      <c r="AN292" s="348"/>
      <c r="AO292" s="348"/>
      <c r="AP292" s="348"/>
      <c r="AQ292" s="291" t="str">
        <f>IFERROR(VLOOKUP(BG292,#REF!,1,0),"")</f>
        <v/>
      </c>
      <c r="AS292" s="236" t="s">
        <v>2423</v>
      </c>
      <c r="AT292" s="291">
        <v>2024.02</v>
      </c>
      <c r="AW292" s="291" t="s">
        <v>16086</v>
      </c>
      <c r="BD292" s="191" t="str">
        <f t="shared" si="55"/>
        <v>렉스턴 스포츠 쿨멘디젤2.2 2WD 프레스티지</v>
      </c>
      <c r="BE292" s="238" t="str">
        <f t="shared" si="57"/>
        <v>0033</v>
      </c>
      <c r="BF292" s="306" t="s">
        <v>806</v>
      </c>
      <c r="BG292" s="191" t="str">
        <f t="shared" si="56"/>
        <v>0033-0291</v>
      </c>
    </row>
    <row r="293" spans="1:59">
      <c r="A293" s="304">
        <v>4067</v>
      </c>
      <c r="B293" s="305">
        <v>4067</v>
      </c>
      <c r="C293" s="238" t="str">
        <f t="shared" si="60"/>
        <v>0003-0033</v>
      </c>
      <c r="D293" s="238" t="str">
        <f t="shared" si="61"/>
        <v>0003-0033-0008</v>
      </c>
      <c r="E293" s="306" t="s">
        <v>805</v>
      </c>
      <c r="F293" s="238" t="str">
        <f>TEXT(VLOOKUP(J293,'1'!$I$43:$J$79,2,0),"0000")</f>
        <v>0003</v>
      </c>
      <c r="G293" s="238" t="str">
        <f t="shared" si="62"/>
        <v>0033</v>
      </c>
      <c r="H293" s="307">
        <f t="shared" si="63"/>
        <v>8</v>
      </c>
      <c r="I293" s="306" t="s">
        <v>805</v>
      </c>
      <c r="J293" s="235" t="s">
        <v>724</v>
      </c>
      <c r="K293" s="235" t="s">
        <v>16053</v>
      </c>
      <c r="L293" s="242" t="s">
        <v>16052</v>
      </c>
      <c r="M293" s="271">
        <v>32280000</v>
      </c>
      <c r="N293" s="242">
        <v>2157</v>
      </c>
      <c r="O293" s="235" t="s">
        <v>77</v>
      </c>
      <c r="P293" s="235" t="s">
        <v>2050</v>
      </c>
      <c r="Q293" s="235" t="s">
        <v>71</v>
      </c>
      <c r="R293" s="235">
        <v>5</v>
      </c>
      <c r="S293" s="309">
        <v>9</v>
      </c>
      <c r="T293" s="238">
        <v>6</v>
      </c>
      <c r="U293" s="238">
        <v>6</v>
      </c>
      <c r="V293" s="235" t="s">
        <v>70</v>
      </c>
      <c r="W293" s="238" t="str">
        <f t="shared" si="58"/>
        <v>쌍용자동차렉스턴 스포츠 쿨멘디젤2.2 2WD 와일드 플러스32280000</v>
      </c>
      <c r="X293" s="310">
        <f t="shared" si="59"/>
        <v>4067</v>
      </c>
      <c r="Y293" s="238">
        <v>6</v>
      </c>
      <c r="Z293" s="238">
        <v>6</v>
      </c>
      <c r="AA293" s="306" t="s">
        <v>805</v>
      </c>
      <c r="AB293" s="235" t="s">
        <v>2050</v>
      </c>
      <c r="AC293" s="235"/>
      <c r="AD293" s="235" t="s">
        <v>1702</v>
      </c>
      <c r="AE293" s="235" t="s">
        <v>1699</v>
      </c>
      <c r="AF293" s="236"/>
      <c r="AG293" s="237"/>
      <c r="AH293" s="236"/>
      <c r="AI293" s="236"/>
      <c r="AJ293" s="237"/>
      <c r="AK293" s="236">
        <v>26</v>
      </c>
      <c r="AL293" s="236"/>
      <c r="AM293" s="236" t="s">
        <v>2423</v>
      </c>
      <c r="AN293" s="348"/>
      <c r="AO293" s="348"/>
      <c r="AP293" s="348"/>
      <c r="AQ293" s="291" t="str">
        <f>IFERROR(VLOOKUP(BG293,#REF!,1,0),"")</f>
        <v/>
      </c>
      <c r="AS293" s="236" t="s">
        <v>2423</v>
      </c>
      <c r="AT293" s="291">
        <v>2024.02</v>
      </c>
      <c r="AW293" s="291" t="s">
        <v>16086</v>
      </c>
      <c r="BD293" s="191" t="str">
        <f t="shared" si="55"/>
        <v>렉스턴 스포츠 쿨멘디젤2.2 2WD 와일드 플러스</v>
      </c>
      <c r="BE293" s="238" t="str">
        <f t="shared" si="57"/>
        <v>0033</v>
      </c>
      <c r="BF293" s="306" t="s">
        <v>805</v>
      </c>
      <c r="BG293" s="191" t="str">
        <f t="shared" si="56"/>
        <v>0033-0292</v>
      </c>
    </row>
    <row r="294" spans="1:59">
      <c r="A294" s="304">
        <v>4068</v>
      </c>
      <c r="B294" s="305">
        <v>4068</v>
      </c>
      <c r="C294" s="238" t="str">
        <f t="shared" si="60"/>
        <v>0003-0034</v>
      </c>
      <c r="D294" s="238" t="str">
        <f t="shared" si="61"/>
        <v>0003-0034-0001</v>
      </c>
      <c r="E294" s="306" t="s">
        <v>804</v>
      </c>
      <c r="F294" s="238" t="str">
        <f>TEXT(VLOOKUP(J294,'1'!$I$43:$J$79,2,0),"0000")</f>
        <v>0003</v>
      </c>
      <c r="G294" s="238" t="str">
        <f t="shared" si="62"/>
        <v>0034</v>
      </c>
      <c r="H294" s="307">
        <f t="shared" si="63"/>
        <v>1</v>
      </c>
      <c r="I294" s="306" t="s">
        <v>804</v>
      </c>
      <c r="J294" s="235" t="s">
        <v>724</v>
      </c>
      <c r="K294" s="235" t="s">
        <v>1996</v>
      </c>
      <c r="L294" s="235" t="s">
        <v>1821</v>
      </c>
      <c r="M294" s="308">
        <v>25990000</v>
      </c>
      <c r="N294" s="235">
        <v>2157</v>
      </c>
      <c r="O294" s="235" t="s">
        <v>77</v>
      </c>
      <c r="P294" s="235" t="s">
        <v>2050</v>
      </c>
      <c r="Q294" s="235" t="s">
        <v>89</v>
      </c>
      <c r="R294" s="235">
        <v>7</v>
      </c>
      <c r="S294" s="309">
        <v>9</v>
      </c>
      <c r="T294" s="238">
        <v>6</v>
      </c>
      <c r="U294" s="238">
        <v>6</v>
      </c>
      <c r="V294" s="235" t="s">
        <v>15961</v>
      </c>
      <c r="W294" s="238" t="str">
        <f t="shared" si="58"/>
        <v>쌍용자동차렉스턴 스포츠2.2 4WD 와일드 (M/T)25990000</v>
      </c>
      <c r="X294" s="310">
        <f t="shared" si="59"/>
        <v>4068</v>
      </c>
      <c r="Y294" s="238">
        <v>6</v>
      </c>
      <c r="Z294" s="238">
        <v>6</v>
      </c>
      <c r="AA294" s="306" t="s">
        <v>804</v>
      </c>
      <c r="AB294" s="235" t="s">
        <v>2050</v>
      </c>
      <c r="AC294" s="235"/>
      <c r="AD294" s="235" t="s">
        <v>1702</v>
      </c>
      <c r="AE294" s="235" t="s">
        <v>1699</v>
      </c>
      <c r="AF294" s="236"/>
      <c r="AG294" s="237"/>
      <c r="AH294" s="236"/>
      <c r="AI294" s="236"/>
      <c r="AJ294" s="237"/>
      <c r="AK294" s="236">
        <v>26</v>
      </c>
      <c r="AL294" s="236"/>
      <c r="AM294" s="236" t="s">
        <v>2423</v>
      </c>
      <c r="AN294" s="348"/>
      <c r="AO294" s="348"/>
      <c r="AP294" s="348"/>
      <c r="AQ294" s="291" t="str">
        <f>IFERROR(VLOOKUP(BG294,#REF!,1,0),"")</f>
        <v/>
      </c>
      <c r="AR294" s="349"/>
      <c r="AS294" s="236" t="s">
        <v>2423</v>
      </c>
      <c r="AT294" s="349"/>
      <c r="AW294" s="349"/>
      <c r="AX294" s="349"/>
      <c r="AY294" s="349"/>
      <c r="BD294" s="191" t="str">
        <f t="shared" si="55"/>
        <v>렉스턴 스포츠2.2 4WD 와일드 (M/T)</v>
      </c>
      <c r="BE294" s="238" t="str">
        <f t="shared" si="57"/>
        <v>0034</v>
      </c>
      <c r="BF294" s="306" t="s">
        <v>804</v>
      </c>
      <c r="BG294" s="191" t="str">
        <f t="shared" si="56"/>
        <v>0034-0293</v>
      </c>
    </row>
    <row r="295" spans="1:59">
      <c r="A295" s="304">
        <v>4069</v>
      </c>
      <c r="B295" s="305">
        <v>4069</v>
      </c>
      <c r="C295" s="238" t="str">
        <f t="shared" si="60"/>
        <v>0003-0034</v>
      </c>
      <c r="D295" s="238" t="str">
        <f t="shared" si="61"/>
        <v>0003-0034-0002</v>
      </c>
      <c r="E295" s="306" t="s">
        <v>803</v>
      </c>
      <c r="F295" s="238" t="str">
        <f>TEXT(VLOOKUP(J295,'1'!$I$43:$J$79,2,0),"0000")</f>
        <v>0003</v>
      </c>
      <c r="G295" s="238" t="str">
        <f t="shared" si="62"/>
        <v>0034</v>
      </c>
      <c r="H295" s="307">
        <f t="shared" si="63"/>
        <v>2</v>
      </c>
      <c r="I295" s="306" t="s">
        <v>803</v>
      </c>
      <c r="J295" s="235" t="s">
        <v>724</v>
      </c>
      <c r="K295" s="235" t="s">
        <v>1996</v>
      </c>
      <c r="L295" s="235" t="s">
        <v>1822</v>
      </c>
      <c r="M295" s="308">
        <v>27690000</v>
      </c>
      <c r="N295" s="235">
        <v>2157</v>
      </c>
      <c r="O295" s="235" t="s">
        <v>77</v>
      </c>
      <c r="P295" s="235" t="s">
        <v>87</v>
      </c>
      <c r="Q295" s="235" t="s">
        <v>71</v>
      </c>
      <c r="R295" s="235">
        <v>5</v>
      </c>
      <c r="S295" s="309">
        <v>9</v>
      </c>
      <c r="T295" s="238">
        <v>6</v>
      </c>
      <c r="U295" s="238">
        <v>6</v>
      </c>
      <c r="V295" s="235" t="s">
        <v>70</v>
      </c>
      <c r="W295" s="238" t="str">
        <f t="shared" si="58"/>
        <v>쌍용자동차렉스턴 스포츠2.2 4WD 와일드 (A/T)27690000</v>
      </c>
      <c r="X295" s="310">
        <f t="shared" si="59"/>
        <v>4069</v>
      </c>
      <c r="Y295" s="238">
        <v>6</v>
      </c>
      <c r="Z295" s="238">
        <v>6</v>
      </c>
      <c r="AA295" s="306" t="s">
        <v>803</v>
      </c>
      <c r="AB295" s="235" t="s">
        <v>2050</v>
      </c>
      <c r="AC295" s="235"/>
      <c r="AD295" s="235" t="s">
        <v>1702</v>
      </c>
      <c r="AE295" s="235" t="s">
        <v>1699</v>
      </c>
      <c r="AF295" s="236"/>
      <c r="AG295" s="237"/>
      <c r="AH295" s="236"/>
      <c r="AI295" s="236"/>
      <c r="AJ295" s="237"/>
      <c r="AK295" s="236">
        <v>26</v>
      </c>
      <c r="AL295" s="236"/>
      <c r="AM295" s="236" t="s">
        <v>2423</v>
      </c>
      <c r="AN295" s="348"/>
      <c r="AO295" s="348"/>
      <c r="AP295" s="348"/>
      <c r="AQ295" s="291" t="str">
        <f>IFERROR(VLOOKUP(BG295,#REF!,1,0),"")</f>
        <v/>
      </c>
      <c r="AR295" s="349"/>
      <c r="AS295" s="236" t="s">
        <v>2423</v>
      </c>
      <c r="AT295" s="349"/>
      <c r="AW295" s="349"/>
      <c r="AX295" s="349"/>
      <c r="AY295" s="349"/>
      <c r="BD295" s="191" t="str">
        <f t="shared" si="55"/>
        <v>렉스턴 스포츠2.2 4WD 와일드 (A/T)</v>
      </c>
      <c r="BE295" s="238" t="str">
        <f t="shared" si="57"/>
        <v>0034</v>
      </c>
      <c r="BF295" s="306" t="s">
        <v>803</v>
      </c>
      <c r="BG295" s="191" t="str">
        <f t="shared" si="56"/>
        <v>0034-0294</v>
      </c>
    </row>
    <row r="296" spans="1:59">
      <c r="A296" s="304">
        <v>4070</v>
      </c>
      <c r="B296" s="305">
        <v>4070</v>
      </c>
      <c r="C296" s="238" t="str">
        <f t="shared" si="60"/>
        <v>0003-0034</v>
      </c>
      <c r="D296" s="238" t="str">
        <f t="shared" si="61"/>
        <v>0003-0034-0003</v>
      </c>
      <c r="E296" s="306" t="s">
        <v>802</v>
      </c>
      <c r="F296" s="238" t="str">
        <f>TEXT(VLOOKUP(J296,'1'!$I$43:$J$79,2,0),"0000")</f>
        <v>0003</v>
      </c>
      <c r="G296" s="238" t="str">
        <f t="shared" si="62"/>
        <v>0034</v>
      </c>
      <c r="H296" s="307">
        <f t="shared" si="63"/>
        <v>3</v>
      </c>
      <c r="I296" s="306" t="s">
        <v>802</v>
      </c>
      <c r="J296" s="235" t="s">
        <v>724</v>
      </c>
      <c r="K296" s="235" t="s">
        <v>1996</v>
      </c>
      <c r="L296" s="235" t="s">
        <v>1823</v>
      </c>
      <c r="M296" s="308">
        <v>32600000</v>
      </c>
      <c r="N296" s="235">
        <v>2157</v>
      </c>
      <c r="O296" s="235" t="s">
        <v>77</v>
      </c>
      <c r="P296" s="235" t="s">
        <v>87</v>
      </c>
      <c r="Q296" s="235" t="s">
        <v>71</v>
      </c>
      <c r="R296" s="235">
        <v>5</v>
      </c>
      <c r="S296" s="309">
        <v>9</v>
      </c>
      <c r="T296" s="238">
        <v>6</v>
      </c>
      <c r="U296" s="238">
        <v>6</v>
      </c>
      <c r="V296" s="235" t="s">
        <v>70</v>
      </c>
      <c r="W296" s="238" t="str">
        <f t="shared" si="58"/>
        <v>쌍용자동차렉스턴 스포츠2.2 2WD 노블레스 (A/T)32600000</v>
      </c>
      <c r="X296" s="310">
        <f t="shared" si="59"/>
        <v>4070</v>
      </c>
      <c r="Y296" s="238">
        <v>6</v>
      </c>
      <c r="Z296" s="238">
        <v>6</v>
      </c>
      <c r="AA296" s="306" t="s">
        <v>802</v>
      </c>
      <c r="AB296" s="235" t="s">
        <v>2050</v>
      </c>
      <c r="AC296" s="235"/>
      <c r="AD296" s="235" t="s">
        <v>1702</v>
      </c>
      <c r="AE296" s="235" t="s">
        <v>1699</v>
      </c>
      <c r="AF296" s="236"/>
      <c r="AG296" s="237"/>
      <c r="AH296" s="236"/>
      <c r="AI296" s="236"/>
      <c r="AJ296" s="237"/>
      <c r="AK296" s="236">
        <v>26</v>
      </c>
      <c r="AL296" s="236"/>
      <c r="AM296" s="236" t="s">
        <v>2423</v>
      </c>
      <c r="AN296" s="348"/>
      <c r="AO296" s="348"/>
      <c r="AP296" s="348"/>
      <c r="AQ296" s="291" t="str">
        <f>IFERROR(VLOOKUP(BG296,#REF!,1,0),"")</f>
        <v/>
      </c>
      <c r="AR296" s="349"/>
      <c r="AS296" s="236" t="s">
        <v>2423</v>
      </c>
      <c r="AT296" s="349"/>
      <c r="AW296" s="349"/>
      <c r="AX296" s="349"/>
      <c r="AY296" s="349"/>
      <c r="BD296" s="191" t="str">
        <f t="shared" si="55"/>
        <v>렉스턴 스포츠2.2 2WD 노블레스 (A/T)</v>
      </c>
      <c r="BE296" s="238" t="str">
        <f t="shared" si="57"/>
        <v>0034</v>
      </c>
      <c r="BF296" s="306" t="s">
        <v>802</v>
      </c>
      <c r="BG296" s="191" t="str">
        <f t="shared" si="56"/>
        <v>0034-0295</v>
      </c>
    </row>
    <row r="297" spans="1:59">
      <c r="A297" s="304">
        <v>4071</v>
      </c>
      <c r="B297" s="305">
        <v>4071</v>
      </c>
      <c r="C297" s="238" t="str">
        <f t="shared" si="60"/>
        <v>0003-0034</v>
      </c>
      <c r="D297" s="238" t="str">
        <f t="shared" si="61"/>
        <v>0003-0034-0004</v>
      </c>
      <c r="E297" s="306" t="s">
        <v>801</v>
      </c>
      <c r="F297" s="238" t="str">
        <f>TEXT(VLOOKUP(J297,'1'!$I$43:$J$79,2,0),"0000")</f>
        <v>0003</v>
      </c>
      <c r="G297" s="238" t="str">
        <f t="shared" si="62"/>
        <v>0034</v>
      </c>
      <c r="H297" s="307">
        <f t="shared" si="63"/>
        <v>4</v>
      </c>
      <c r="I297" s="306" t="s">
        <v>801</v>
      </c>
      <c r="J297" s="235" t="s">
        <v>724</v>
      </c>
      <c r="K297" s="235" t="s">
        <v>1996</v>
      </c>
      <c r="L297" s="235" t="s">
        <v>1824</v>
      </c>
      <c r="M297" s="308">
        <v>24190000</v>
      </c>
      <c r="N297" s="235">
        <v>2157</v>
      </c>
      <c r="O297" s="235" t="s">
        <v>77</v>
      </c>
      <c r="P297" s="235" t="s">
        <v>87</v>
      </c>
      <c r="Q297" s="235" t="s">
        <v>89</v>
      </c>
      <c r="R297" s="235">
        <v>5</v>
      </c>
      <c r="S297" s="309">
        <v>9</v>
      </c>
      <c r="T297" s="238">
        <v>6</v>
      </c>
      <c r="U297" s="238">
        <v>6</v>
      </c>
      <c r="V297" s="235" t="s">
        <v>70</v>
      </c>
      <c r="W297" s="238" t="str">
        <f t="shared" si="58"/>
        <v>쌍용자동차렉스턴 스포츠2.2 2WD 와일드 (M/T)24190000</v>
      </c>
      <c r="X297" s="310">
        <f t="shared" si="59"/>
        <v>4071</v>
      </c>
      <c r="Y297" s="238">
        <v>6</v>
      </c>
      <c r="Z297" s="238">
        <v>6</v>
      </c>
      <c r="AA297" s="306" t="s">
        <v>801</v>
      </c>
      <c r="AB297" s="235" t="s">
        <v>2050</v>
      </c>
      <c r="AC297" s="235"/>
      <c r="AD297" s="235" t="s">
        <v>1702</v>
      </c>
      <c r="AE297" s="235" t="s">
        <v>1699</v>
      </c>
      <c r="AF297" s="236"/>
      <c r="AG297" s="237"/>
      <c r="AH297" s="236"/>
      <c r="AI297" s="236"/>
      <c r="AJ297" s="237"/>
      <c r="AK297" s="236">
        <v>26</v>
      </c>
      <c r="AL297" s="236"/>
      <c r="AM297" s="236" t="s">
        <v>2423</v>
      </c>
      <c r="AN297" s="348"/>
      <c r="AO297" s="348"/>
      <c r="AP297" s="348"/>
      <c r="AQ297" s="291" t="str">
        <f>IFERROR(VLOOKUP(BG297,#REF!,1,0),"")</f>
        <v/>
      </c>
      <c r="AR297" s="349"/>
      <c r="AS297" s="236" t="s">
        <v>2423</v>
      </c>
      <c r="AT297" s="349"/>
      <c r="AW297" s="349"/>
      <c r="AX297" s="349"/>
      <c r="AY297" s="349"/>
      <c r="BD297" s="191" t="str">
        <f t="shared" si="55"/>
        <v>렉스턴 스포츠2.2 2WD 와일드 (M/T)</v>
      </c>
      <c r="BE297" s="238" t="str">
        <f t="shared" si="57"/>
        <v>0034</v>
      </c>
      <c r="BF297" s="306" t="s">
        <v>801</v>
      </c>
      <c r="BG297" s="191" t="str">
        <f t="shared" si="56"/>
        <v>0034-0296</v>
      </c>
    </row>
    <row r="298" spans="1:59">
      <c r="A298" s="304">
        <v>4072</v>
      </c>
      <c r="B298" s="305">
        <v>4072</v>
      </c>
      <c r="C298" s="238" t="str">
        <f t="shared" si="60"/>
        <v>0003-0034</v>
      </c>
      <c r="D298" s="238" t="str">
        <f t="shared" si="61"/>
        <v>0003-0034-0005</v>
      </c>
      <c r="E298" s="306" t="s">
        <v>800</v>
      </c>
      <c r="F298" s="238" t="str">
        <f>TEXT(VLOOKUP(J298,'1'!$I$43:$J$79,2,0),"0000")</f>
        <v>0003</v>
      </c>
      <c r="G298" s="238" t="str">
        <f t="shared" si="62"/>
        <v>0034</v>
      </c>
      <c r="H298" s="307">
        <f t="shared" si="63"/>
        <v>5</v>
      </c>
      <c r="I298" s="306" t="s">
        <v>800</v>
      </c>
      <c r="J298" s="235" t="s">
        <v>724</v>
      </c>
      <c r="K298" s="235" t="s">
        <v>1996</v>
      </c>
      <c r="L298" s="235" t="s">
        <v>1825</v>
      </c>
      <c r="M298" s="308">
        <v>28950000</v>
      </c>
      <c r="N298" s="235">
        <v>2157</v>
      </c>
      <c r="O298" s="235" t="s">
        <v>77</v>
      </c>
      <c r="P298" s="235" t="s">
        <v>87</v>
      </c>
      <c r="Q298" s="235" t="s">
        <v>71</v>
      </c>
      <c r="R298" s="235">
        <v>5</v>
      </c>
      <c r="S298" s="309">
        <v>9</v>
      </c>
      <c r="T298" s="238">
        <v>6</v>
      </c>
      <c r="U298" s="238">
        <v>6</v>
      </c>
      <c r="V298" s="235" t="s">
        <v>70</v>
      </c>
      <c r="W298" s="238" t="str">
        <f t="shared" si="58"/>
        <v>쌍용자동차렉스턴 스포츠2.2 4WD 프레스티지 (A/T)28950000</v>
      </c>
      <c r="X298" s="310">
        <f t="shared" si="59"/>
        <v>4072</v>
      </c>
      <c r="Y298" s="238">
        <v>6</v>
      </c>
      <c r="Z298" s="238">
        <v>6</v>
      </c>
      <c r="AA298" s="306" t="s">
        <v>800</v>
      </c>
      <c r="AB298" s="235" t="s">
        <v>2050</v>
      </c>
      <c r="AC298" s="235"/>
      <c r="AD298" s="235" t="s">
        <v>1702</v>
      </c>
      <c r="AE298" s="235" t="s">
        <v>1699</v>
      </c>
      <c r="AF298" s="236"/>
      <c r="AG298" s="237"/>
      <c r="AH298" s="236"/>
      <c r="AI298" s="236"/>
      <c r="AJ298" s="237"/>
      <c r="AK298" s="236">
        <v>26</v>
      </c>
      <c r="AL298" s="236"/>
      <c r="AM298" s="236" t="s">
        <v>2423</v>
      </c>
      <c r="AN298" s="348"/>
      <c r="AO298" s="348"/>
      <c r="AP298" s="348"/>
      <c r="AQ298" s="291" t="str">
        <f>IFERROR(VLOOKUP(BG298,#REF!,1,0),"")</f>
        <v/>
      </c>
      <c r="AR298" s="349"/>
      <c r="AS298" s="236" t="s">
        <v>2423</v>
      </c>
      <c r="AT298" s="349"/>
      <c r="AW298" s="349"/>
      <c r="AX298" s="349"/>
      <c r="AY298" s="349"/>
      <c r="BD298" s="191" t="str">
        <f t="shared" si="55"/>
        <v>렉스턴 스포츠2.2 4WD 프레스티지 (A/T)</v>
      </c>
      <c r="BE298" s="238" t="str">
        <f t="shared" si="57"/>
        <v>0034</v>
      </c>
      <c r="BF298" s="306" t="s">
        <v>800</v>
      </c>
      <c r="BG298" s="191" t="str">
        <f t="shared" si="56"/>
        <v>0034-0297</v>
      </c>
    </row>
    <row r="299" spans="1:59">
      <c r="A299" s="304">
        <v>4073</v>
      </c>
      <c r="B299" s="305">
        <v>4073</v>
      </c>
      <c r="C299" s="238" t="str">
        <f t="shared" si="60"/>
        <v>0003-0034</v>
      </c>
      <c r="D299" s="238" t="str">
        <f t="shared" si="61"/>
        <v>0003-0034-0006</v>
      </c>
      <c r="E299" s="306" t="s">
        <v>799</v>
      </c>
      <c r="F299" s="238" t="str">
        <f>TEXT(VLOOKUP(J299,'1'!$I$43:$J$79,2,0),"0000")</f>
        <v>0003</v>
      </c>
      <c r="G299" s="238" t="str">
        <f t="shared" si="62"/>
        <v>0034</v>
      </c>
      <c r="H299" s="307">
        <f t="shared" si="63"/>
        <v>6</v>
      </c>
      <c r="I299" s="306" t="s">
        <v>799</v>
      </c>
      <c r="J299" s="235" t="s">
        <v>724</v>
      </c>
      <c r="K299" s="235" t="s">
        <v>1996</v>
      </c>
      <c r="L299" s="235" t="s">
        <v>1826</v>
      </c>
      <c r="M299" s="308">
        <v>25890000</v>
      </c>
      <c r="N299" s="235">
        <v>2157</v>
      </c>
      <c r="O299" s="235" t="s">
        <v>77</v>
      </c>
      <c r="P299" s="235" t="s">
        <v>87</v>
      </c>
      <c r="Q299" s="235" t="s">
        <v>71</v>
      </c>
      <c r="R299" s="235">
        <v>7</v>
      </c>
      <c r="S299" s="309">
        <v>9</v>
      </c>
      <c r="T299" s="238">
        <v>6</v>
      </c>
      <c r="U299" s="238">
        <v>6</v>
      </c>
      <c r="V299" s="235" t="s">
        <v>15961</v>
      </c>
      <c r="W299" s="238" t="str">
        <f t="shared" si="58"/>
        <v>쌍용자동차렉스턴 스포츠2.2 2WD 와일드 (A/T)25890000</v>
      </c>
      <c r="X299" s="310">
        <f t="shared" si="59"/>
        <v>4073</v>
      </c>
      <c r="Y299" s="238">
        <v>6</v>
      </c>
      <c r="Z299" s="238">
        <v>6</v>
      </c>
      <c r="AA299" s="306" t="s">
        <v>799</v>
      </c>
      <c r="AB299" s="235" t="s">
        <v>2050</v>
      </c>
      <c r="AC299" s="235"/>
      <c r="AD299" s="235" t="s">
        <v>1702</v>
      </c>
      <c r="AE299" s="235" t="s">
        <v>1699</v>
      </c>
      <c r="AF299" s="236"/>
      <c r="AG299" s="237"/>
      <c r="AH299" s="236"/>
      <c r="AI299" s="236"/>
      <c r="AJ299" s="237"/>
      <c r="AK299" s="236">
        <v>26</v>
      </c>
      <c r="AL299" s="236"/>
      <c r="AM299" s="236" t="s">
        <v>2423</v>
      </c>
      <c r="AN299" s="348"/>
      <c r="AO299" s="348"/>
      <c r="AP299" s="348"/>
      <c r="AQ299" s="291" t="str">
        <f>IFERROR(VLOOKUP(BG299,#REF!,1,0),"")</f>
        <v/>
      </c>
      <c r="AR299" s="349"/>
      <c r="AS299" s="236" t="s">
        <v>2423</v>
      </c>
      <c r="AT299" s="349"/>
      <c r="AW299" s="349"/>
      <c r="AX299" s="349"/>
      <c r="AY299" s="349"/>
      <c r="BD299" s="191" t="str">
        <f t="shared" si="55"/>
        <v>렉스턴 스포츠2.2 2WD 와일드 (A/T)</v>
      </c>
      <c r="BE299" s="238" t="str">
        <f t="shared" si="57"/>
        <v>0034</v>
      </c>
      <c r="BF299" s="306" t="s">
        <v>799</v>
      </c>
      <c r="BG299" s="191" t="str">
        <f t="shared" si="56"/>
        <v>0034-0298</v>
      </c>
    </row>
    <row r="300" spans="1:59">
      <c r="A300" s="304">
        <v>4074</v>
      </c>
      <c r="B300" s="305">
        <v>4074</v>
      </c>
      <c r="C300" s="238" t="str">
        <f t="shared" si="60"/>
        <v>0003-0034</v>
      </c>
      <c r="D300" s="238" t="str">
        <f t="shared" si="61"/>
        <v>0003-0034-0007</v>
      </c>
      <c r="E300" s="306" t="s">
        <v>798</v>
      </c>
      <c r="F300" s="238" t="str">
        <f>TEXT(VLOOKUP(J300,'1'!$I$43:$J$79,2,0),"0000")</f>
        <v>0003</v>
      </c>
      <c r="G300" s="238" t="str">
        <f t="shared" si="62"/>
        <v>0034</v>
      </c>
      <c r="H300" s="307">
        <f t="shared" si="63"/>
        <v>7</v>
      </c>
      <c r="I300" s="306" t="s">
        <v>798</v>
      </c>
      <c r="J300" s="235" t="s">
        <v>724</v>
      </c>
      <c r="K300" s="235" t="s">
        <v>1996</v>
      </c>
      <c r="L300" s="235" t="s">
        <v>1827</v>
      </c>
      <c r="M300" s="308">
        <v>27150000</v>
      </c>
      <c r="N300" s="235">
        <v>2157</v>
      </c>
      <c r="O300" s="235" t="s">
        <v>77</v>
      </c>
      <c r="P300" s="235" t="s">
        <v>87</v>
      </c>
      <c r="Q300" s="235" t="s">
        <v>71</v>
      </c>
      <c r="R300" s="235">
        <v>7</v>
      </c>
      <c r="S300" s="309">
        <v>9</v>
      </c>
      <c r="T300" s="238">
        <v>6</v>
      </c>
      <c r="U300" s="238">
        <v>6</v>
      </c>
      <c r="V300" s="235" t="s">
        <v>15961</v>
      </c>
      <c r="W300" s="238" t="str">
        <f t="shared" si="58"/>
        <v>쌍용자동차렉스턴 스포츠2.2 2WD 프레스티지 (A/T)27150000</v>
      </c>
      <c r="X300" s="310">
        <f t="shared" si="59"/>
        <v>4074</v>
      </c>
      <c r="Y300" s="238">
        <v>6</v>
      </c>
      <c r="Z300" s="238">
        <v>6</v>
      </c>
      <c r="AA300" s="306" t="s">
        <v>798</v>
      </c>
      <c r="AB300" s="235" t="s">
        <v>2050</v>
      </c>
      <c r="AC300" s="235"/>
      <c r="AD300" s="235" t="s">
        <v>1702</v>
      </c>
      <c r="AE300" s="235" t="s">
        <v>1699</v>
      </c>
      <c r="AF300" s="236"/>
      <c r="AG300" s="237"/>
      <c r="AH300" s="236"/>
      <c r="AI300" s="236"/>
      <c r="AJ300" s="237"/>
      <c r="AK300" s="236">
        <v>26</v>
      </c>
      <c r="AL300" s="236"/>
      <c r="AM300" s="236" t="s">
        <v>2423</v>
      </c>
      <c r="AN300" s="348"/>
      <c r="AO300" s="348"/>
      <c r="AP300" s="348"/>
      <c r="AQ300" s="291" t="str">
        <f>IFERROR(VLOOKUP(BG300,#REF!,1,0),"")</f>
        <v/>
      </c>
      <c r="AR300" s="349"/>
      <c r="AS300" s="236" t="s">
        <v>2423</v>
      </c>
      <c r="AT300" s="349"/>
      <c r="AW300" s="349"/>
      <c r="AX300" s="349"/>
      <c r="AY300" s="349"/>
      <c r="BD300" s="191" t="str">
        <f t="shared" si="55"/>
        <v>렉스턴 스포츠2.2 2WD 프레스티지 (A/T)</v>
      </c>
      <c r="BE300" s="238" t="str">
        <f t="shared" si="57"/>
        <v>0034</v>
      </c>
      <c r="BF300" s="306" t="s">
        <v>798</v>
      </c>
      <c r="BG300" s="191" t="str">
        <f t="shared" si="56"/>
        <v>0034-0299</v>
      </c>
    </row>
    <row r="301" spans="1:59">
      <c r="A301" s="304">
        <v>4075</v>
      </c>
      <c r="B301" s="305">
        <v>4075</v>
      </c>
      <c r="C301" s="238" t="str">
        <f t="shared" si="60"/>
        <v>0003-0034</v>
      </c>
      <c r="D301" s="238" t="str">
        <f t="shared" si="61"/>
        <v>0003-0034-0008</v>
      </c>
      <c r="E301" s="306" t="s">
        <v>797</v>
      </c>
      <c r="F301" s="238" t="str">
        <f>TEXT(VLOOKUP(J301,'1'!$I$43:$J$79,2,0),"0000")</f>
        <v>0003</v>
      </c>
      <c r="G301" s="238" t="str">
        <f t="shared" si="62"/>
        <v>0034</v>
      </c>
      <c r="H301" s="307">
        <f t="shared" si="63"/>
        <v>8</v>
      </c>
      <c r="I301" s="306" t="s">
        <v>797</v>
      </c>
      <c r="J301" s="235" t="s">
        <v>724</v>
      </c>
      <c r="K301" s="235" t="s">
        <v>1996</v>
      </c>
      <c r="L301" s="235" t="s">
        <v>1828</v>
      </c>
      <c r="M301" s="308">
        <v>34400000</v>
      </c>
      <c r="N301" s="235">
        <v>2157</v>
      </c>
      <c r="O301" s="235" t="s">
        <v>77</v>
      </c>
      <c r="P301" s="235" t="s">
        <v>87</v>
      </c>
      <c r="Q301" s="235" t="s">
        <v>71</v>
      </c>
      <c r="R301" s="235">
        <v>7</v>
      </c>
      <c r="S301" s="309">
        <v>9</v>
      </c>
      <c r="T301" s="238">
        <v>6</v>
      </c>
      <c r="U301" s="238">
        <v>6</v>
      </c>
      <c r="V301" s="235" t="s">
        <v>15961</v>
      </c>
      <c r="W301" s="238" t="str">
        <f t="shared" si="58"/>
        <v>쌍용자동차렉스턴 스포츠2.2 4WD 노블레스 (A/T)34400000</v>
      </c>
      <c r="X301" s="310">
        <f t="shared" si="59"/>
        <v>4075</v>
      </c>
      <c r="Y301" s="238">
        <v>6</v>
      </c>
      <c r="Z301" s="238">
        <v>6</v>
      </c>
      <c r="AA301" s="306" t="s">
        <v>797</v>
      </c>
      <c r="AB301" s="235" t="s">
        <v>2050</v>
      </c>
      <c r="AC301" s="235"/>
      <c r="AD301" s="235" t="s">
        <v>1702</v>
      </c>
      <c r="AE301" s="235" t="s">
        <v>1699</v>
      </c>
      <c r="AF301" s="236"/>
      <c r="AG301" s="237"/>
      <c r="AH301" s="236"/>
      <c r="AI301" s="236"/>
      <c r="AJ301" s="237"/>
      <c r="AK301" s="236">
        <v>26</v>
      </c>
      <c r="AL301" s="236"/>
      <c r="AM301" s="236" t="s">
        <v>2423</v>
      </c>
      <c r="AN301" s="348"/>
      <c r="AO301" s="348"/>
      <c r="AP301" s="348"/>
      <c r="AQ301" s="291" t="str">
        <f>IFERROR(VLOOKUP(BG301,#REF!,1,0),"")</f>
        <v/>
      </c>
      <c r="AR301" s="349"/>
      <c r="AS301" s="236" t="s">
        <v>2423</v>
      </c>
      <c r="AT301" s="349"/>
      <c r="AW301" s="349"/>
      <c r="AX301" s="349"/>
      <c r="AY301" s="349"/>
      <c r="BD301" s="191" t="str">
        <f t="shared" si="55"/>
        <v>렉스턴 스포츠2.2 4WD 노블레스 (A/T)</v>
      </c>
      <c r="BE301" s="238" t="str">
        <f t="shared" si="57"/>
        <v>0034</v>
      </c>
      <c r="BF301" s="306" t="s">
        <v>797</v>
      </c>
      <c r="BG301" s="191" t="str">
        <f t="shared" si="56"/>
        <v>0034-0300</v>
      </c>
    </row>
    <row r="302" spans="1:59">
      <c r="A302" s="304">
        <v>4076</v>
      </c>
      <c r="B302" s="305">
        <v>4076</v>
      </c>
      <c r="C302" s="238" t="str">
        <f t="shared" si="60"/>
        <v>0003-0034</v>
      </c>
      <c r="D302" s="238" t="str">
        <f t="shared" si="61"/>
        <v>0003-0034-0009</v>
      </c>
      <c r="E302" s="306" t="s">
        <v>796</v>
      </c>
      <c r="F302" s="238" t="str">
        <f>TEXT(VLOOKUP(J302,'1'!$I$43:$J$79,2,0),"0000")</f>
        <v>0003</v>
      </c>
      <c r="G302" s="238" t="str">
        <f t="shared" si="62"/>
        <v>0034</v>
      </c>
      <c r="H302" s="307">
        <f t="shared" si="63"/>
        <v>9</v>
      </c>
      <c r="I302" s="306" t="s">
        <v>796</v>
      </c>
      <c r="J302" s="235" t="s">
        <v>724</v>
      </c>
      <c r="K302" s="235" t="s">
        <v>1996</v>
      </c>
      <c r="L302" s="235" t="s">
        <v>1829</v>
      </c>
      <c r="M302" s="308">
        <v>35100000</v>
      </c>
      <c r="N302" s="235">
        <v>2157</v>
      </c>
      <c r="O302" s="235" t="s">
        <v>76</v>
      </c>
      <c r="P302" s="235" t="s">
        <v>87</v>
      </c>
      <c r="Q302" s="235" t="s">
        <v>71</v>
      </c>
      <c r="R302" s="235">
        <v>7</v>
      </c>
      <c r="S302" s="309">
        <v>9</v>
      </c>
      <c r="T302" s="238">
        <v>6</v>
      </c>
      <c r="U302" s="238">
        <v>6</v>
      </c>
      <c r="V302" s="235" t="s">
        <v>15961</v>
      </c>
      <c r="W302" s="238" t="str">
        <f t="shared" si="58"/>
        <v>쌍용자동차렉스턴 스포츠칸 2WD 노블레스 (다이내믹 5링크 서스펜션) (A/T)35100000</v>
      </c>
      <c r="X302" s="310">
        <f t="shared" si="59"/>
        <v>4076</v>
      </c>
      <c r="Y302" s="238">
        <v>6</v>
      </c>
      <c r="Z302" s="238">
        <v>6</v>
      </c>
      <c r="AA302" s="306" t="s">
        <v>796</v>
      </c>
      <c r="AB302" s="235" t="s">
        <v>2050</v>
      </c>
      <c r="AC302" s="235"/>
      <c r="AD302" s="235" t="s">
        <v>1702</v>
      </c>
      <c r="AE302" s="235" t="s">
        <v>1699</v>
      </c>
      <c r="AF302" s="236"/>
      <c r="AG302" s="237"/>
      <c r="AH302" s="236"/>
      <c r="AI302" s="236"/>
      <c r="AJ302" s="237"/>
      <c r="AK302" s="236">
        <v>26</v>
      </c>
      <c r="AL302" s="236"/>
      <c r="AM302" s="236" t="s">
        <v>2423</v>
      </c>
      <c r="AN302" s="348"/>
      <c r="AO302" s="348"/>
      <c r="AP302" s="348"/>
      <c r="AQ302" s="291" t="str">
        <f>IFERROR(VLOOKUP(BG302,#REF!,1,0),"")</f>
        <v/>
      </c>
      <c r="AR302" s="349"/>
      <c r="AS302" s="236" t="s">
        <v>2423</v>
      </c>
      <c r="AT302" s="349"/>
      <c r="AW302" s="349"/>
      <c r="AX302" s="349"/>
      <c r="AY302" s="349"/>
      <c r="BD302" s="191" t="str">
        <f t="shared" si="55"/>
        <v>렉스턴 스포츠칸 2WD 노블레스 (다이내믹 5링크 서스펜션) (A/T)</v>
      </c>
      <c r="BE302" s="238" t="str">
        <f t="shared" si="57"/>
        <v>0034</v>
      </c>
      <c r="BF302" s="306" t="s">
        <v>796</v>
      </c>
      <c r="BG302" s="191" t="str">
        <f t="shared" si="56"/>
        <v>0034-0301</v>
      </c>
    </row>
    <row r="303" spans="1:59">
      <c r="A303" s="304">
        <v>4077</v>
      </c>
      <c r="B303" s="305">
        <v>4077</v>
      </c>
      <c r="C303" s="238" t="str">
        <f t="shared" si="60"/>
        <v>0003-0035</v>
      </c>
      <c r="D303" s="238" t="str">
        <f t="shared" si="61"/>
        <v>0003-0035-0001</v>
      </c>
      <c r="E303" s="306" t="s">
        <v>795</v>
      </c>
      <c r="F303" s="238" t="str">
        <f>TEXT(VLOOKUP(J303,'1'!$I$43:$J$79,2,0),"0000")</f>
        <v>0003</v>
      </c>
      <c r="G303" s="238" t="str">
        <f t="shared" si="62"/>
        <v>0035</v>
      </c>
      <c r="H303" s="307">
        <f t="shared" si="63"/>
        <v>1</v>
      </c>
      <c r="I303" s="306" t="s">
        <v>795</v>
      </c>
      <c r="J303" s="235" t="s">
        <v>724</v>
      </c>
      <c r="K303" s="235" t="s">
        <v>1997</v>
      </c>
      <c r="L303" s="235" t="s">
        <v>1830</v>
      </c>
      <c r="M303" s="308"/>
      <c r="N303" s="235"/>
      <c r="O303" s="235" t="s">
        <v>77</v>
      </c>
      <c r="P303" s="235" t="s">
        <v>72</v>
      </c>
      <c r="Q303" s="235" t="s">
        <v>71</v>
      </c>
      <c r="R303" s="235">
        <v>5</v>
      </c>
      <c r="S303" s="309">
        <v>5</v>
      </c>
      <c r="T303" s="238">
        <v>6</v>
      </c>
      <c r="U303" s="238">
        <v>6</v>
      </c>
      <c r="V303" s="235" t="s">
        <v>70</v>
      </c>
      <c r="W303" s="238" t="str">
        <f t="shared" si="58"/>
        <v>쌍용자동차리스펙 티볼리V1 디젤</v>
      </c>
      <c r="X303" s="310">
        <f t="shared" si="59"/>
        <v>4077</v>
      </c>
      <c r="Y303" s="238">
        <v>6</v>
      </c>
      <c r="Z303" s="238">
        <v>6</v>
      </c>
      <c r="AA303" s="306" t="s">
        <v>795</v>
      </c>
      <c r="AB303" s="235" t="s">
        <v>72</v>
      </c>
      <c r="AC303" s="235"/>
      <c r="AD303" s="235" t="s">
        <v>1700</v>
      </c>
      <c r="AE303" s="235" t="s">
        <v>1699</v>
      </c>
      <c r="AF303" s="236"/>
      <c r="AG303" s="237"/>
      <c r="AH303" s="236"/>
      <c r="AI303" s="236"/>
      <c r="AJ303" s="237"/>
      <c r="AK303" s="236">
        <v>26</v>
      </c>
      <c r="AL303" s="236"/>
      <c r="AM303" s="236" t="s">
        <v>2425</v>
      </c>
      <c r="AN303" s="348"/>
      <c r="AO303" s="348"/>
      <c r="AP303" s="348"/>
      <c r="AQ303" s="291" t="str">
        <f>IFERROR(VLOOKUP(BG303,#REF!,1,0),"")</f>
        <v/>
      </c>
      <c r="AS303" s="236" t="s">
        <v>94</v>
      </c>
      <c r="AU303" s="291" t="s">
        <v>15980</v>
      </c>
      <c r="BD303" s="191" t="str">
        <f t="shared" si="55"/>
        <v>리스펙 티볼리V1 디젤</v>
      </c>
      <c r="BE303" s="238" t="str">
        <f t="shared" si="57"/>
        <v>0035</v>
      </c>
      <c r="BF303" s="306" t="s">
        <v>795</v>
      </c>
      <c r="BG303" s="191" t="str">
        <f t="shared" si="56"/>
        <v>0035-0302</v>
      </c>
    </row>
    <row r="304" spans="1:59">
      <c r="A304" s="304">
        <v>4078</v>
      </c>
      <c r="B304" s="305">
        <v>4078</v>
      </c>
      <c r="C304" s="238" t="str">
        <f t="shared" si="60"/>
        <v>0003-0035</v>
      </c>
      <c r="D304" s="238" t="str">
        <f t="shared" si="61"/>
        <v>0003-0035-0002</v>
      </c>
      <c r="E304" s="306" t="s">
        <v>794</v>
      </c>
      <c r="F304" s="238" t="str">
        <f>TEXT(VLOOKUP(J304,'1'!$I$43:$J$79,2,0),"0000")</f>
        <v>0003</v>
      </c>
      <c r="G304" s="238" t="str">
        <f t="shared" si="62"/>
        <v>0035</v>
      </c>
      <c r="H304" s="307">
        <f t="shared" si="63"/>
        <v>2</v>
      </c>
      <c r="I304" s="306" t="s">
        <v>794</v>
      </c>
      <c r="J304" s="235" t="s">
        <v>724</v>
      </c>
      <c r="K304" s="235" t="s">
        <v>1997</v>
      </c>
      <c r="L304" s="235" t="s">
        <v>1831</v>
      </c>
      <c r="M304" s="308"/>
      <c r="N304" s="235"/>
      <c r="O304" s="235" t="s">
        <v>77</v>
      </c>
      <c r="P304" s="235" t="s">
        <v>72</v>
      </c>
      <c r="Q304" s="235" t="s">
        <v>71</v>
      </c>
      <c r="R304" s="235">
        <v>5</v>
      </c>
      <c r="S304" s="309">
        <v>5</v>
      </c>
      <c r="T304" s="238">
        <v>6</v>
      </c>
      <c r="U304" s="238">
        <v>6</v>
      </c>
      <c r="V304" s="235" t="s">
        <v>70</v>
      </c>
      <c r="W304" s="238" t="str">
        <f t="shared" si="58"/>
        <v>쌍용자동차리스펙 티볼리디젤 V3</v>
      </c>
      <c r="X304" s="310">
        <f t="shared" si="59"/>
        <v>4078</v>
      </c>
      <c r="Y304" s="238">
        <v>6</v>
      </c>
      <c r="Z304" s="238">
        <v>6</v>
      </c>
      <c r="AA304" s="306" t="s">
        <v>794</v>
      </c>
      <c r="AB304" s="235" t="s">
        <v>72</v>
      </c>
      <c r="AC304" s="235"/>
      <c r="AD304" s="235" t="s">
        <v>1700</v>
      </c>
      <c r="AE304" s="235" t="s">
        <v>1699</v>
      </c>
      <c r="AF304" s="236"/>
      <c r="AG304" s="237"/>
      <c r="AH304" s="236"/>
      <c r="AI304" s="236"/>
      <c r="AJ304" s="237"/>
      <c r="AK304" s="236">
        <v>26</v>
      </c>
      <c r="AL304" s="236"/>
      <c r="AM304" s="236" t="s">
        <v>2425</v>
      </c>
      <c r="AN304" s="348"/>
      <c r="AO304" s="348"/>
      <c r="AP304" s="348"/>
      <c r="AQ304" s="291" t="str">
        <f>IFERROR(VLOOKUP(BG304,#REF!,1,0),"")</f>
        <v/>
      </c>
      <c r="AS304" s="236" t="s">
        <v>94</v>
      </c>
      <c r="AU304" s="291" t="s">
        <v>15980</v>
      </c>
      <c r="BD304" s="191" t="str">
        <f t="shared" si="55"/>
        <v>리스펙 티볼리디젤 V3</v>
      </c>
      <c r="BE304" s="238" t="str">
        <f t="shared" si="57"/>
        <v>0035</v>
      </c>
      <c r="BF304" s="306" t="s">
        <v>794</v>
      </c>
      <c r="BG304" s="191" t="str">
        <f t="shared" si="56"/>
        <v>0035-0303</v>
      </c>
    </row>
    <row r="305" spans="1:59">
      <c r="A305" s="304">
        <v>4079</v>
      </c>
      <c r="B305" s="305">
        <v>4079</v>
      </c>
      <c r="C305" s="238" t="str">
        <f t="shared" si="60"/>
        <v>0003-0035</v>
      </c>
      <c r="D305" s="238" t="str">
        <f t="shared" si="61"/>
        <v>0003-0035-0003</v>
      </c>
      <c r="E305" s="306" t="s">
        <v>793</v>
      </c>
      <c r="F305" s="238" t="str">
        <f>TEXT(VLOOKUP(J305,'1'!$I$43:$J$79,2,0),"0000")</f>
        <v>0003</v>
      </c>
      <c r="G305" s="238" t="str">
        <f t="shared" si="62"/>
        <v>0035</v>
      </c>
      <c r="H305" s="307">
        <f t="shared" si="63"/>
        <v>3</v>
      </c>
      <c r="I305" s="306" t="s">
        <v>793</v>
      </c>
      <c r="J305" s="235" t="s">
        <v>724</v>
      </c>
      <c r="K305" s="235" t="s">
        <v>1997</v>
      </c>
      <c r="L305" s="235" t="s">
        <v>1832</v>
      </c>
      <c r="M305" s="308"/>
      <c r="N305" s="235"/>
      <c r="O305" s="235" t="s">
        <v>77</v>
      </c>
      <c r="P305" s="235" t="s">
        <v>72</v>
      </c>
      <c r="Q305" s="235" t="s">
        <v>71</v>
      </c>
      <c r="R305" s="235">
        <v>5</v>
      </c>
      <c r="S305" s="309">
        <v>5</v>
      </c>
      <c r="T305" s="238">
        <v>6</v>
      </c>
      <c r="U305" s="238">
        <v>6</v>
      </c>
      <c r="V305" s="235" t="s">
        <v>70</v>
      </c>
      <c r="W305" s="238" t="str">
        <f t="shared" si="58"/>
        <v>쌍용자동차리스펙 티볼리V7 디젤</v>
      </c>
      <c r="X305" s="310">
        <f t="shared" si="59"/>
        <v>4079</v>
      </c>
      <c r="Y305" s="238">
        <v>6</v>
      </c>
      <c r="Z305" s="238">
        <v>6</v>
      </c>
      <c r="AA305" s="306" t="s">
        <v>793</v>
      </c>
      <c r="AB305" s="235" t="s">
        <v>72</v>
      </c>
      <c r="AC305" s="235"/>
      <c r="AD305" s="235" t="s">
        <v>1700</v>
      </c>
      <c r="AE305" s="235" t="s">
        <v>1699</v>
      </c>
      <c r="AF305" s="236"/>
      <c r="AG305" s="237"/>
      <c r="AH305" s="236"/>
      <c r="AI305" s="236"/>
      <c r="AJ305" s="237"/>
      <c r="AK305" s="236">
        <v>26</v>
      </c>
      <c r="AL305" s="236"/>
      <c r="AM305" s="236" t="s">
        <v>2425</v>
      </c>
      <c r="AN305" s="348"/>
      <c r="AO305" s="348"/>
      <c r="AP305" s="348"/>
      <c r="AQ305" s="291" t="str">
        <f>IFERROR(VLOOKUP(BG305,#REF!,1,0),"")</f>
        <v/>
      </c>
      <c r="AS305" s="236" t="s">
        <v>94</v>
      </c>
      <c r="AU305" s="291" t="s">
        <v>15980</v>
      </c>
      <c r="BD305" s="191" t="str">
        <f t="shared" si="55"/>
        <v>리스펙 티볼리V7 디젤</v>
      </c>
      <c r="BE305" s="238" t="str">
        <f t="shared" si="57"/>
        <v>0035</v>
      </c>
      <c r="BF305" s="306" t="s">
        <v>793</v>
      </c>
      <c r="BG305" s="191" t="str">
        <f t="shared" si="56"/>
        <v>0035-0304</v>
      </c>
    </row>
    <row r="306" spans="1:59">
      <c r="A306" s="304">
        <v>4080</v>
      </c>
      <c r="B306" s="305">
        <v>4080</v>
      </c>
      <c r="C306" s="238" t="str">
        <f t="shared" si="60"/>
        <v>0003-0035</v>
      </c>
      <c r="D306" s="238" t="str">
        <f t="shared" si="61"/>
        <v>0003-0035-0004</v>
      </c>
      <c r="E306" s="306" t="s">
        <v>792</v>
      </c>
      <c r="F306" s="238" t="str">
        <f>TEXT(VLOOKUP(J306,'1'!$I$43:$J$79,2,0),"0000")</f>
        <v>0003</v>
      </c>
      <c r="G306" s="238" t="str">
        <f t="shared" si="62"/>
        <v>0035</v>
      </c>
      <c r="H306" s="307">
        <f t="shared" si="63"/>
        <v>4</v>
      </c>
      <c r="I306" s="306" t="s">
        <v>792</v>
      </c>
      <c r="J306" s="235" t="s">
        <v>724</v>
      </c>
      <c r="K306" s="235" t="s">
        <v>1997</v>
      </c>
      <c r="L306" s="235" t="s">
        <v>1833</v>
      </c>
      <c r="M306" s="308"/>
      <c r="N306" s="235"/>
      <c r="O306" s="235" t="s">
        <v>77</v>
      </c>
      <c r="P306" s="235" t="s">
        <v>72</v>
      </c>
      <c r="Q306" s="235" t="s">
        <v>71</v>
      </c>
      <c r="R306" s="235">
        <v>7</v>
      </c>
      <c r="S306" s="309">
        <v>5</v>
      </c>
      <c r="T306" s="238">
        <v>6</v>
      </c>
      <c r="U306" s="238">
        <v>6</v>
      </c>
      <c r="V306" s="235" t="s">
        <v>70</v>
      </c>
      <c r="W306" s="238" t="str">
        <f t="shared" si="58"/>
        <v>쌍용자동차리스펙 티볼리디젤 V5</v>
      </c>
      <c r="X306" s="310">
        <f t="shared" si="59"/>
        <v>4080</v>
      </c>
      <c r="Y306" s="238">
        <v>6</v>
      </c>
      <c r="Z306" s="238">
        <v>6</v>
      </c>
      <c r="AA306" s="306" t="s">
        <v>792</v>
      </c>
      <c r="AB306" s="235" t="s">
        <v>72</v>
      </c>
      <c r="AC306" s="235"/>
      <c r="AD306" s="235" t="s">
        <v>1700</v>
      </c>
      <c r="AE306" s="235" t="s">
        <v>1699</v>
      </c>
      <c r="AF306" s="236"/>
      <c r="AG306" s="237"/>
      <c r="AH306" s="236"/>
      <c r="AI306" s="236"/>
      <c r="AJ306" s="237"/>
      <c r="AK306" s="236">
        <v>26</v>
      </c>
      <c r="AL306" s="236"/>
      <c r="AM306" s="236" t="s">
        <v>2425</v>
      </c>
      <c r="AN306" s="348"/>
      <c r="AO306" s="348"/>
      <c r="AP306" s="348"/>
      <c r="AQ306" s="291" t="str">
        <f>IFERROR(VLOOKUP(BG306,#REF!,1,0),"")</f>
        <v/>
      </c>
      <c r="AS306" s="236" t="s">
        <v>94</v>
      </c>
      <c r="AU306" s="291" t="s">
        <v>15980</v>
      </c>
      <c r="BD306" s="191" t="str">
        <f t="shared" si="55"/>
        <v>리스펙 티볼리디젤 V5</v>
      </c>
      <c r="BE306" s="238" t="str">
        <f t="shared" si="57"/>
        <v>0035</v>
      </c>
      <c r="BF306" s="306" t="s">
        <v>792</v>
      </c>
      <c r="BG306" s="191" t="str">
        <f t="shared" si="56"/>
        <v>0035-0305</v>
      </c>
    </row>
    <row r="307" spans="1:59">
      <c r="A307" s="304">
        <v>4081</v>
      </c>
      <c r="B307" s="305">
        <v>4081</v>
      </c>
      <c r="C307" s="238" t="str">
        <f t="shared" si="60"/>
        <v>0003-0035</v>
      </c>
      <c r="D307" s="238" t="str">
        <f t="shared" si="61"/>
        <v>0003-0035-0005</v>
      </c>
      <c r="E307" s="306" t="s">
        <v>791</v>
      </c>
      <c r="F307" s="238" t="str">
        <f>TEXT(VLOOKUP(J307,'1'!$I$43:$J$79,2,0),"0000")</f>
        <v>0003</v>
      </c>
      <c r="G307" s="238" t="str">
        <f t="shared" si="62"/>
        <v>0035</v>
      </c>
      <c r="H307" s="307">
        <f t="shared" si="63"/>
        <v>5</v>
      </c>
      <c r="I307" s="306" t="s">
        <v>791</v>
      </c>
      <c r="J307" s="235" t="s">
        <v>724</v>
      </c>
      <c r="K307" s="235" t="s">
        <v>1997</v>
      </c>
      <c r="L307" s="235" t="s">
        <v>1834</v>
      </c>
      <c r="M307" s="308">
        <v>20510000</v>
      </c>
      <c r="N307" s="235">
        <v>1497</v>
      </c>
      <c r="O307" s="235" t="s">
        <v>76</v>
      </c>
      <c r="P307" s="235" t="s">
        <v>72</v>
      </c>
      <c r="Q307" s="235" t="s">
        <v>71</v>
      </c>
      <c r="R307" s="235">
        <v>7</v>
      </c>
      <c r="S307" s="309">
        <v>7</v>
      </c>
      <c r="T307" s="238">
        <v>6</v>
      </c>
      <c r="U307" s="238">
        <v>6</v>
      </c>
      <c r="V307" s="235" t="s">
        <v>70</v>
      </c>
      <c r="W307" s="238" t="str">
        <f t="shared" si="58"/>
        <v>쌍용자동차리스펙 티볼리가솔린 V320510000</v>
      </c>
      <c r="X307" s="310">
        <f t="shared" si="59"/>
        <v>4081</v>
      </c>
      <c r="Y307" s="238">
        <v>6</v>
      </c>
      <c r="Z307" s="238">
        <v>6</v>
      </c>
      <c r="AA307" s="306" t="s">
        <v>791</v>
      </c>
      <c r="AB307" s="235" t="s">
        <v>72</v>
      </c>
      <c r="AC307" s="235"/>
      <c r="AD307" s="235" t="s">
        <v>1700</v>
      </c>
      <c r="AE307" s="235" t="s">
        <v>1699</v>
      </c>
      <c r="AF307" s="236"/>
      <c r="AG307" s="237"/>
      <c r="AH307" s="236"/>
      <c r="AI307" s="236"/>
      <c r="AJ307" s="237"/>
      <c r="AK307" s="236">
        <v>26</v>
      </c>
      <c r="AL307" s="236"/>
      <c r="AM307" s="236" t="s">
        <v>2430</v>
      </c>
      <c r="AN307" s="348"/>
      <c r="AO307" s="348"/>
      <c r="AP307" s="348"/>
      <c r="AQ307" s="291" t="str">
        <f>IFERROR(VLOOKUP(BG307,#REF!,1,0),"")</f>
        <v/>
      </c>
      <c r="AS307" s="236" t="s">
        <v>2430</v>
      </c>
      <c r="BD307" s="191" t="str">
        <f t="shared" si="55"/>
        <v>리스펙 티볼리가솔린 V3</v>
      </c>
      <c r="BE307" s="238" t="str">
        <f t="shared" si="57"/>
        <v>0035</v>
      </c>
      <c r="BF307" s="306" t="s">
        <v>791</v>
      </c>
      <c r="BG307" s="191" t="str">
        <f t="shared" si="56"/>
        <v>0035-0306</v>
      </c>
    </row>
    <row r="308" spans="1:59">
      <c r="A308" s="304">
        <v>4082</v>
      </c>
      <c r="B308" s="305">
        <v>4082</v>
      </c>
      <c r="C308" s="238" t="str">
        <f t="shared" si="60"/>
        <v>0003-0035</v>
      </c>
      <c r="D308" s="238" t="str">
        <f t="shared" si="61"/>
        <v>0003-0035-0006</v>
      </c>
      <c r="E308" s="306" t="s">
        <v>790</v>
      </c>
      <c r="F308" s="238" t="str">
        <f>TEXT(VLOOKUP(J308,'1'!$I$43:$J$79,2,0),"0000")</f>
        <v>0003</v>
      </c>
      <c r="G308" s="238" t="str">
        <f t="shared" si="62"/>
        <v>0035</v>
      </c>
      <c r="H308" s="307">
        <f t="shared" si="63"/>
        <v>6</v>
      </c>
      <c r="I308" s="306" t="s">
        <v>790</v>
      </c>
      <c r="J308" s="235" t="s">
        <v>724</v>
      </c>
      <c r="K308" s="235" t="s">
        <v>1997</v>
      </c>
      <c r="L308" s="235" t="s">
        <v>1835</v>
      </c>
      <c r="M308" s="308">
        <v>23550000</v>
      </c>
      <c r="N308" s="235">
        <v>1497</v>
      </c>
      <c r="O308" s="235" t="s">
        <v>76</v>
      </c>
      <c r="P308" s="235" t="s">
        <v>72</v>
      </c>
      <c r="Q308" s="235" t="s">
        <v>71</v>
      </c>
      <c r="R308" s="235">
        <v>7</v>
      </c>
      <c r="S308" s="309">
        <v>7</v>
      </c>
      <c r="T308" s="238">
        <v>6</v>
      </c>
      <c r="U308" s="238">
        <v>6</v>
      </c>
      <c r="V308" s="235" t="s">
        <v>70</v>
      </c>
      <c r="W308" s="238" t="str">
        <f t="shared" si="58"/>
        <v>쌍용자동차리스펙 티볼리V7 가솔린23550000</v>
      </c>
      <c r="X308" s="310">
        <f t="shared" si="59"/>
        <v>4082</v>
      </c>
      <c r="Y308" s="238">
        <v>6</v>
      </c>
      <c r="Z308" s="238">
        <v>6</v>
      </c>
      <c r="AA308" s="306" t="s">
        <v>790</v>
      </c>
      <c r="AB308" s="235" t="s">
        <v>72</v>
      </c>
      <c r="AC308" s="235"/>
      <c r="AD308" s="235" t="s">
        <v>1700</v>
      </c>
      <c r="AE308" s="235" t="s">
        <v>1699</v>
      </c>
      <c r="AF308" s="236"/>
      <c r="AG308" s="237"/>
      <c r="AH308" s="236"/>
      <c r="AI308" s="236"/>
      <c r="AJ308" s="237"/>
      <c r="AK308" s="236">
        <v>26</v>
      </c>
      <c r="AL308" s="236"/>
      <c r="AM308" s="236" t="s">
        <v>2430</v>
      </c>
      <c r="AN308" s="348"/>
      <c r="AO308" s="348"/>
      <c r="AP308" s="348"/>
      <c r="AQ308" s="291" t="str">
        <f>IFERROR(VLOOKUP(BG308,#REF!,1,0),"")</f>
        <v/>
      </c>
      <c r="AS308" s="236" t="s">
        <v>2430</v>
      </c>
      <c r="BD308" s="191" t="str">
        <f t="shared" si="55"/>
        <v>리스펙 티볼리V7 가솔린</v>
      </c>
      <c r="BE308" s="238" t="str">
        <f t="shared" si="57"/>
        <v>0035</v>
      </c>
      <c r="BF308" s="306" t="s">
        <v>790</v>
      </c>
      <c r="BG308" s="191" t="str">
        <f t="shared" si="56"/>
        <v>0035-0307</v>
      </c>
    </row>
    <row r="309" spans="1:59">
      <c r="A309" s="304">
        <v>4083</v>
      </c>
      <c r="B309" s="305">
        <v>4083</v>
      </c>
      <c r="C309" s="238" t="str">
        <f t="shared" si="60"/>
        <v>0003-0035</v>
      </c>
      <c r="D309" s="238" t="str">
        <f t="shared" si="61"/>
        <v>0003-0035-0007</v>
      </c>
      <c r="E309" s="306" t="s">
        <v>789</v>
      </c>
      <c r="F309" s="238" t="str">
        <f>TEXT(VLOOKUP(J309,'1'!$I$43:$J$79,2,0),"0000")</f>
        <v>0003</v>
      </c>
      <c r="G309" s="238" t="str">
        <f t="shared" si="62"/>
        <v>0035</v>
      </c>
      <c r="H309" s="307">
        <f t="shared" si="63"/>
        <v>7</v>
      </c>
      <c r="I309" s="306" t="s">
        <v>789</v>
      </c>
      <c r="J309" s="235" t="s">
        <v>724</v>
      </c>
      <c r="K309" s="235" t="s">
        <v>1997</v>
      </c>
      <c r="L309" s="235" t="s">
        <v>1836</v>
      </c>
      <c r="M309" s="308">
        <v>22930000</v>
      </c>
      <c r="N309" s="235">
        <v>1497</v>
      </c>
      <c r="O309" s="235" t="s">
        <v>76</v>
      </c>
      <c r="P309" s="235" t="s">
        <v>72</v>
      </c>
      <c r="Q309" s="235" t="s">
        <v>71</v>
      </c>
      <c r="R309" s="235">
        <v>7</v>
      </c>
      <c r="S309" s="309">
        <v>7</v>
      </c>
      <c r="T309" s="238">
        <v>6</v>
      </c>
      <c r="U309" s="238">
        <v>6</v>
      </c>
      <c r="V309" s="235" t="s">
        <v>70</v>
      </c>
      <c r="W309" s="238" t="str">
        <f t="shared" si="58"/>
        <v>쌍용자동차리스펙 티볼리가솔린 V522930000</v>
      </c>
      <c r="X309" s="310">
        <f t="shared" si="59"/>
        <v>4083</v>
      </c>
      <c r="Y309" s="238">
        <v>6</v>
      </c>
      <c r="Z309" s="238">
        <v>6</v>
      </c>
      <c r="AA309" s="306" t="s">
        <v>789</v>
      </c>
      <c r="AB309" s="235" t="s">
        <v>72</v>
      </c>
      <c r="AC309" s="235"/>
      <c r="AD309" s="235" t="s">
        <v>1700</v>
      </c>
      <c r="AE309" s="235" t="s">
        <v>1699</v>
      </c>
      <c r="AF309" s="236"/>
      <c r="AG309" s="237"/>
      <c r="AH309" s="236"/>
      <c r="AI309" s="236"/>
      <c r="AJ309" s="237"/>
      <c r="AK309" s="236">
        <v>26</v>
      </c>
      <c r="AL309" s="236"/>
      <c r="AM309" s="236" t="s">
        <v>2430</v>
      </c>
      <c r="AN309" s="348"/>
      <c r="AO309" s="348"/>
      <c r="AP309" s="348"/>
      <c r="AQ309" s="291" t="str">
        <f>IFERROR(VLOOKUP(BG309,#REF!,1,0),"")</f>
        <v/>
      </c>
      <c r="AS309" s="236" t="s">
        <v>2430</v>
      </c>
      <c r="BD309" s="191" t="str">
        <f t="shared" si="55"/>
        <v>리스펙 티볼리가솔린 V5</v>
      </c>
      <c r="BE309" s="238" t="str">
        <f t="shared" si="57"/>
        <v>0035</v>
      </c>
      <c r="BF309" s="306" t="s">
        <v>789</v>
      </c>
      <c r="BG309" s="191" t="str">
        <f t="shared" si="56"/>
        <v>0035-0308</v>
      </c>
    </row>
    <row r="310" spans="1:59">
      <c r="A310" s="304">
        <v>4084</v>
      </c>
      <c r="B310" s="305">
        <v>4084</v>
      </c>
      <c r="C310" s="238" t="str">
        <f t="shared" si="60"/>
        <v>0003-0035</v>
      </c>
      <c r="D310" s="238" t="str">
        <f t="shared" si="61"/>
        <v>0003-0035-0008</v>
      </c>
      <c r="E310" s="306" t="s">
        <v>788</v>
      </c>
      <c r="F310" s="238" t="str">
        <f>TEXT(VLOOKUP(J310,'1'!$I$43:$J$79,2,0),"0000")</f>
        <v>0003</v>
      </c>
      <c r="G310" s="238" t="str">
        <f t="shared" si="62"/>
        <v>0035</v>
      </c>
      <c r="H310" s="307">
        <f t="shared" si="63"/>
        <v>8</v>
      </c>
      <c r="I310" s="306" t="s">
        <v>788</v>
      </c>
      <c r="J310" s="235" t="s">
        <v>724</v>
      </c>
      <c r="K310" s="235" t="s">
        <v>1997</v>
      </c>
      <c r="L310" s="235" t="s">
        <v>1837</v>
      </c>
      <c r="M310" s="308">
        <v>18430000</v>
      </c>
      <c r="N310" s="235">
        <v>1497</v>
      </c>
      <c r="O310" s="235" t="s">
        <v>76</v>
      </c>
      <c r="P310" s="235" t="s">
        <v>72</v>
      </c>
      <c r="Q310" s="235" t="s">
        <v>71</v>
      </c>
      <c r="R310" s="235">
        <v>5</v>
      </c>
      <c r="S310" s="309">
        <v>7</v>
      </c>
      <c r="T310" s="238">
        <v>6</v>
      </c>
      <c r="U310" s="238">
        <v>6</v>
      </c>
      <c r="V310" s="235" t="s">
        <v>70</v>
      </c>
      <c r="W310" s="238" t="str">
        <f t="shared" si="58"/>
        <v>쌍용자동차리스펙 티볼리가솔린 V1(A/T)18430000</v>
      </c>
      <c r="X310" s="310">
        <f t="shared" si="59"/>
        <v>4084</v>
      </c>
      <c r="Y310" s="238">
        <v>6</v>
      </c>
      <c r="Z310" s="238">
        <v>6</v>
      </c>
      <c r="AA310" s="306" t="s">
        <v>788</v>
      </c>
      <c r="AB310" s="235" t="s">
        <v>72</v>
      </c>
      <c r="AC310" s="235"/>
      <c r="AD310" s="235" t="s">
        <v>1700</v>
      </c>
      <c r="AE310" s="235" t="s">
        <v>1699</v>
      </c>
      <c r="AF310" s="236"/>
      <c r="AG310" s="237"/>
      <c r="AH310" s="236"/>
      <c r="AI310" s="236"/>
      <c r="AJ310" s="237"/>
      <c r="AK310" s="236">
        <v>26</v>
      </c>
      <c r="AL310" s="236"/>
      <c r="AM310" s="236" t="s">
        <v>2430</v>
      </c>
      <c r="AN310" s="348"/>
      <c r="AO310" s="348"/>
      <c r="AP310" s="348"/>
      <c r="AQ310" s="291" t="str">
        <f>IFERROR(VLOOKUP(BG310,#REF!,1,0),"")</f>
        <v/>
      </c>
      <c r="AS310" s="236" t="s">
        <v>2430</v>
      </c>
      <c r="BD310" s="191" t="str">
        <f t="shared" si="55"/>
        <v>리스펙 티볼리가솔린 V1(A/T)</v>
      </c>
      <c r="BE310" s="238" t="str">
        <f t="shared" si="57"/>
        <v>0035</v>
      </c>
      <c r="BF310" s="306" t="s">
        <v>788</v>
      </c>
      <c r="BG310" s="191" t="str">
        <f t="shared" si="56"/>
        <v>0035-0309</v>
      </c>
    </row>
    <row r="311" spans="1:59">
      <c r="A311" s="304">
        <v>4085</v>
      </c>
      <c r="B311" s="305">
        <v>4085</v>
      </c>
      <c r="C311" s="238" t="str">
        <f t="shared" si="60"/>
        <v>0003-0035</v>
      </c>
      <c r="D311" s="238" t="str">
        <f t="shared" si="61"/>
        <v>0003-0035-0009</v>
      </c>
      <c r="E311" s="306" t="s">
        <v>787</v>
      </c>
      <c r="F311" s="238" t="str">
        <f>TEXT(VLOOKUP(J311,'1'!$I$43:$J$79,2,0),"0000")</f>
        <v>0003</v>
      </c>
      <c r="G311" s="238" t="str">
        <f t="shared" si="62"/>
        <v>0035</v>
      </c>
      <c r="H311" s="307">
        <f t="shared" si="63"/>
        <v>9</v>
      </c>
      <c r="I311" s="306" t="s">
        <v>787</v>
      </c>
      <c r="J311" s="235" t="s">
        <v>724</v>
      </c>
      <c r="K311" s="235" t="s">
        <v>1997</v>
      </c>
      <c r="L311" s="235" t="s">
        <v>2371</v>
      </c>
      <c r="M311" s="308">
        <v>24560000</v>
      </c>
      <c r="N311" s="235">
        <v>1497</v>
      </c>
      <c r="O311" s="235" t="s">
        <v>76</v>
      </c>
      <c r="P311" s="235" t="s">
        <v>72</v>
      </c>
      <c r="Q311" s="235" t="s">
        <v>71</v>
      </c>
      <c r="R311" s="235">
        <v>5</v>
      </c>
      <c r="S311" s="309">
        <v>7</v>
      </c>
      <c r="T311" s="238">
        <v>6</v>
      </c>
      <c r="U311" s="238">
        <v>6</v>
      </c>
      <c r="V311" s="235" t="s">
        <v>1614</v>
      </c>
      <c r="W311" s="238" t="str">
        <f t="shared" si="58"/>
        <v>쌍용자동차리스펙 티볼리업비트 2WD24560000</v>
      </c>
      <c r="X311" s="310">
        <f t="shared" si="59"/>
        <v>4085</v>
      </c>
      <c r="Y311" s="238">
        <v>6</v>
      </c>
      <c r="Z311" s="238">
        <v>6</v>
      </c>
      <c r="AA311" s="306" t="s">
        <v>787</v>
      </c>
      <c r="AB311" s="235" t="s">
        <v>1611</v>
      </c>
      <c r="AC311" s="235"/>
      <c r="AD311" s="235"/>
      <c r="AE311" s="235"/>
      <c r="AF311" s="236"/>
      <c r="AG311" s="237"/>
      <c r="AH311" s="236"/>
      <c r="AI311" s="236"/>
      <c r="AJ311" s="237"/>
      <c r="AK311" s="236">
        <v>26</v>
      </c>
      <c r="AL311" s="236"/>
      <c r="AM311" s="236" t="s">
        <v>2283</v>
      </c>
      <c r="AN311" s="348"/>
      <c r="AO311" s="348"/>
      <c r="AP311" s="348"/>
      <c r="AQ311" s="291" t="str">
        <f>IFERROR(VLOOKUP(BG311,#REF!,1,0),"")</f>
        <v/>
      </c>
      <c r="AS311" s="236" t="s">
        <v>2430</v>
      </c>
      <c r="AT311" s="291" t="s">
        <v>2372</v>
      </c>
      <c r="BD311" s="191" t="str">
        <f t="shared" si="55"/>
        <v>리스펙 티볼리업비트 2WD</v>
      </c>
      <c r="BE311" s="238" t="str">
        <f t="shared" si="57"/>
        <v>0035</v>
      </c>
      <c r="BF311" s="306" t="s">
        <v>787</v>
      </c>
      <c r="BG311" s="191" t="str">
        <f t="shared" si="56"/>
        <v>0035-0310</v>
      </c>
    </row>
    <row r="312" spans="1:59">
      <c r="A312" s="304">
        <v>4086</v>
      </c>
      <c r="B312" s="305">
        <v>4086</v>
      </c>
      <c r="C312" s="238" t="str">
        <f t="shared" si="60"/>
        <v>0003-0035</v>
      </c>
      <c r="D312" s="238" t="str">
        <f t="shared" si="61"/>
        <v>0003-0035-0010</v>
      </c>
      <c r="E312" s="306" t="s">
        <v>786</v>
      </c>
      <c r="F312" s="238" t="str">
        <f>TEXT(VLOOKUP(J312,'1'!$I$43:$J$79,2,0),"0000")</f>
        <v>0003</v>
      </c>
      <c r="G312" s="238" t="str">
        <f t="shared" si="62"/>
        <v>0035</v>
      </c>
      <c r="H312" s="307">
        <f t="shared" si="63"/>
        <v>10</v>
      </c>
      <c r="I312" s="306" t="s">
        <v>786</v>
      </c>
      <c r="J312" s="235" t="s">
        <v>724</v>
      </c>
      <c r="K312" s="235" t="s">
        <v>1997</v>
      </c>
      <c r="L312" s="235" t="s">
        <v>2373</v>
      </c>
      <c r="M312" s="308">
        <v>26430000</v>
      </c>
      <c r="N312" s="235">
        <v>1497</v>
      </c>
      <c r="O312" s="235" t="s">
        <v>76</v>
      </c>
      <c r="P312" s="235" t="s">
        <v>72</v>
      </c>
      <c r="Q312" s="235" t="s">
        <v>71</v>
      </c>
      <c r="R312" s="235">
        <v>5</v>
      </c>
      <c r="S312" s="309">
        <v>7</v>
      </c>
      <c r="T312" s="238">
        <v>6</v>
      </c>
      <c r="U312" s="238">
        <v>6</v>
      </c>
      <c r="V312" s="235" t="s">
        <v>1614</v>
      </c>
      <c r="W312" s="238" t="str">
        <f t="shared" si="58"/>
        <v>쌍용자동차리스펙 티볼리업비트 4WD26430000</v>
      </c>
      <c r="X312" s="310">
        <f t="shared" si="59"/>
        <v>4086</v>
      </c>
      <c r="Y312" s="238">
        <v>6</v>
      </c>
      <c r="Z312" s="238">
        <v>6</v>
      </c>
      <c r="AA312" s="306" t="s">
        <v>786</v>
      </c>
      <c r="AB312" s="235" t="s">
        <v>1611</v>
      </c>
      <c r="AC312" s="235"/>
      <c r="AD312" s="235"/>
      <c r="AE312" s="235"/>
      <c r="AF312" s="236"/>
      <c r="AG312" s="237"/>
      <c r="AH312" s="236"/>
      <c r="AI312" s="236"/>
      <c r="AJ312" s="237"/>
      <c r="AK312" s="236">
        <v>26</v>
      </c>
      <c r="AL312" s="236"/>
      <c r="AM312" s="236" t="s">
        <v>2283</v>
      </c>
      <c r="AN312" s="348"/>
      <c r="AO312" s="348"/>
      <c r="AP312" s="348"/>
      <c r="AQ312" s="291" t="str">
        <f>IFERROR(VLOOKUP(BG312,#REF!,1,0),"")</f>
        <v/>
      </c>
      <c r="AS312" s="236" t="s">
        <v>2430</v>
      </c>
      <c r="AT312" s="291" t="s">
        <v>2372</v>
      </c>
      <c r="BD312" s="191" t="str">
        <f t="shared" si="55"/>
        <v>리스펙 티볼리업비트 4WD</v>
      </c>
      <c r="BE312" s="238" t="str">
        <f t="shared" si="57"/>
        <v>0035</v>
      </c>
      <c r="BF312" s="306" t="s">
        <v>786</v>
      </c>
      <c r="BG312" s="191" t="str">
        <f t="shared" si="56"/>
        <v>0035-0311</v>
      </c>
    </row>
    <row r="313" spans="1:59">
      <c r="A313" s="304">
        <v>4087</v>
      </c>
      <c r="B313" s="305">
        <v>4087</v>
      </c>
      <c r="C313" s="238" t="str">
        <f t="shared" si="60"/>
        <v>0003-0035</v>
      </c>
      <c r="D313" s="238" t="str">
        <f t="shared" si="61"/>
        <v>0003-0035-0011</v>
      </c>
      <c r="E313" s="306" t="s">
        <v>784</v>
      </c>
      <c r="F313" s="238" t="str">
        <f>TEXT(VLOOKUP(J313,'1'!$I$43:$J$79,2,0),"0000")</f>
        <v>0003</v>
      </c>
      <c r="G313" s="238" t="str">
        <f t="shared" si="62"/>
        <v>0035</v>
      </c>
      <c r="H313" s="307">
        <f t="shared" si="63"/>
        <v>11</v>
      </c>
      <c r="I313" s="306" t="s">
        <v>784</v>
      </c>
      <c r="J313" s="235" t="s">
        <v>724</v>
      </c>
      <c r="K313" s="235" t="s">
        <v>1997</v>
      </c>
      <c r="L313" s="235" t="s">
        <v>1838</v>
      </c>
      <c r="M313" s="308">
        <v>16830000</v>
      </c>
      <c r="N313" s="235">
        <v>1497</v>
      </c>
      <c r="O313" s="235" t="s">
        <v>76</v>
      </c>
      <c r="P313" s="235" t="s">
        <v>72</v>
      </c>
      <c r="Q313" s="235" t="s">
        <v>71</v>
      </c>
      <c r="R313" s="235">
        <v>5</v>
      </c>
      <c r="S313" s="309">
        <v>7</v>
      </c>
      <c r="T313" s="238">
        <v>6</v>
      </c>
      <c r="U313" s="238">
        <v>6</v>
      </c>
      <c r="V313" s="235" t="s">
        <v>70</v>
      </c>
      <c r="W313" s="238" t="str">
        <f t="shared" si="58"/>
        <v>쌍용자동차리스펙 티볼리가솔린 V1(M/T)16830000</v>
      </c>
      <c r="X313" s="310">
        <f t="shared" si="59"/>
        <v>4087</v>
      </c>
      <c r="Y313" s="238">
        <v>6</v>
      </c>
      <c r="Z313" s="238">
        <v>6</v>
      </c>
      <c r="AA313" s="306" t="s">
        <v>784</v>
      </c>
      <c r="AB313" s="235" t="s">
        <v>72</v>
      </c>
      <c r="AC313" s="235"/>
      <c r="AD313" s="235" t="s">
        <v>1700</v>
      </c>
      <c r="AE313" s="235" t="s">
        <v>1699</v>
      </c>
      <c r="AF313" s="236"/>
      <c r="AG313" s="237"/>
      <c r="AH313" s="236"/>
      <c r="AI313" s="236"/>
      <c r="AJ313" s="237"/>
      <c r="AK313" s="236">
        <v>26</v>
      </c>
      <c r="AL313" s="236"/>
      <c r="AM313" s="236" t="s">
        <v>2430</v>
      </c>
      <c r="AN313" s="348"/>
      <c r="AO313" s="348"/>
      <c r="AP313" s="348"/>
      <c r="AQ313" s="291" t="str">
        <f>IFERROR(VLOOKUP(BG313,#REF!,1,0),"")</f>
        <v/>
      </c>
      <c r="AS313" s="236" t="s">
        <v>2430</v>
      </c>
      <c r="BD313" s="191" t="str">
        <f t="shared" si="55"/>
        <v>리스펙 티볼리가솔린 V1(M/T)</v>
      </c>
      <c r="BE313" s="238" t="str">
        <f t="shared" si="57"/>
        <v>0035</v>
      </c>
      <c r="BF313" s="306" t="s">
        <v>784</v>
      </c>
      <c r="BG313" s="191" t="str">
        <f t="shared" si="56"/>
        <v>0035-0312</v>
      </c>
    </row>
    <row r="314" spans="1:59">
      <c r="A314" s="304">
        <v>4088</v>
      </c>
      <c r="B314" s="305">
        <v>4088</v>
      </c>
      <c r="C314" s="238" t="str">
        <f t="shared" si="60"/>
        <v>0003-0035</v>
      </c>
      <c r="D314" s="238" t="str">
        <f t="shared" si="61"/>
        <v>0003-0035-0012</v>
      </c>
      <c r="E314" s="306" t="s">
        <v>783</v>
      </c>
      <c r="F314" s="238" t="str">
        <f>TEXT(VLOOKUP(J314,'1'!$I$43:$J$79,2,0),"0000")</f>
        <v>0003</v>
      </c>
      <c r="G314" s="238" t="str">
        <f t="shared" si="62"/>
        <v>0035</v>
      </c>
      <c r="H314" s="307">
        <f t="shared" si="63"/>
        <v>12</v>
      </c>
      <c r="I314" s="306" t="s">
        <v>783</v>
      </c>
      <c r="J314" s="235" t="s">
        <v>724</v>
      </c>
      <c r="K314" s="235" t="s">
        <v>1997</v>
      </c>
      <c r="L314" s="235" t="s">
        <v>1839</v>
      </c>
      <c r="M314" s="308">
        <v>21590000</v>
      </c>
      <c r="N314" s="235">
        <v>1497</v>
      </c>
      <c r="O314" s="235" t="s">
        <v>76</v>
      </c>
      <c r="P314" s="235" t="s">
        <v>72</v>
      </c>
      <c r="Q314" s="235" t="s">
        <v>71</v>
      </c>
      <c r="R314" s="235">
        <v>5</v>
      </c>
      <c r="S314" s="309">
        <v>7</v>
      </c>
      <c r="T314" s="238">
        <v>6</v>
      </c>
      <c r="U314" s="238">
        <v>6</v>
      </c>
      <c r="V314" s="235" t="s">
        <v>70</v>
      </c>
      <c r="W314" s="238" t="str">
        <f t="shared" si="58"/>
        <v>쌍용자동차리스펙 티볼리가솔린 V:3 스페셜21590000</v>
      </c>
      <c r="X314" s="310">
        <f t="shared" si="59"/>
        <v>4088</v>
      </c>
      <c r="Y314" s="238">
        <v>6</v>
      </c>
      <c r="Z314" s="238">
        <v>6</v>
      </c>
      <c r="AA314" s="306" t="s">
        <v>783</v>
      </c>
      <c r="AB314" s="235" t="s">
        <v>72</v>
      </c>
      <c r="AC314" s="235"/>
      <c r="AD314" s="235" t="s">
        <v>1700</v>
      </c>
      <c r="AE314" s="235" t="s">
        <v>1699</v>
      </c>
      <c r="AF314" s="236"/>
      <c r="AG314" s="237"/>
      <c r="AH314" s="236"/>
      <c r="AI314" s="236"/>
      <c r="AJ314" s="237"/>
      <c r="AK314" s="236">
        <v>26</v>
      </c>
      <c r="AL314" s="236"/>
      <c r="AM314" s="236" t="s">
        <v>2430</v>
      </c>
      <c r="AN314" s="348"/>
      <c r="AO314" s="348"/>
      <c r="AP314" s="348"/>
      <c r="AQ314" s="291" t="str">
        <f>IFERROR(VLOOKUP(BG314,#REF!,1,0),"")</f>
        <v/>
      </c>
      <c r="AS314" s="236" t="s">
        <v>2430</v>
      </c>
      <c r="BD314" s="191" t="str">
        <f t="shared" si="55"/>
        <v>리스펙 티볼리가솔린 V:3 스페셜</v>
      </c>
      <c r="BE314" s="238" t="str">
        <f t="shared" si="57"/>
        <v>0035</v>
      </c>
      <c r="BF314" s="306" t="s">
        <v>783</v>
      </c>
      <c r="BG314" s="191" t="str">
        <f t="shared" si="56"/>
        <v>0035-0313</v>
      </c>
    </row>
    <row r="315" spans="1:59">
      <c r="A315" s="304">
        <v>4089</v>
      </c>
      <c r="B315" s="305">
        <v>4089</v>
      </c>
      <c r="C315" s="238" t="str">
        <f t="shared" si="60"/>
        <v>0003-0036</v>
      </c>
      <c r="D315" s="238" t="str">
        <f t="shared" si="61"/>
        <v>0003-0036-0001</v>
      </c>
      <c r="E315" s="306" t="s">
        <v>782</v>
      </c>
      <c r="F315" s="238" t="str">
        <f>TEXT(VLOOKUP(J315,'1'!$I$43:$J$79,2,0),"0000")</f>
        <v>0003</v>
      </c>
      <c r="G315" s="238" t="str">
        <f t="shared" si="62"/>
        <v>0036</v>
      </c>
      <c r="H315" s="307">
        <f t="shared" si="63"/>
        <v>1</v>
      </c>
      <c r="I315" s="306" t="s">
        <v>782</v>
      </c>
      <c r="J315" s="235" t="s">
        <v>724</v>
      </c>
      <c r="K315" s="235" t="s">
        <v>1998</v>
      </c>
      <c r="L315" s="235" t="s">
        <v>1840</v>
      </c>
      <c r="M315" s="308">
        <v>27340000</v>
      </c>
      <c r="N315" s="235">
        <v>1597</v>
      </c>
      <c r="O315" s="235" t="s">
        <v>77</v>
      </c>
      <c r="P315" s="235" t="s">
        <v>72</v>
      </c>
      <c r="Q315" s="235" t="s">
        <v>71</v>
      </c>
      <c r="R315" s="235">
        <v>5</v>
      </c>
      <c r="S315" s="309">
        <v>7</v>
      </c>
      <c r="T315" s="238">
        <v>6</v>
      </c>
      <c r="U315" s="238">
        <v>6</v>
      </c>
      <c r="V315" s="235" t="s">
        <v>70</v>
      </c>
      <c r="W315" s="238" t="str">
        <f t="shared" si="58"/>
        <v>쌍용자동차코란도디젤 2WD C5 플러스 (A/T)27340000</v>
      </c>
      <c r="X315" s="310">
        <f t="shared" si="59"/>
        <v>4089</v>
      </c>
      <c r="Y315" s="238">
        <v>6</v>
      </c>
      <c r="Z315" s="238">
        <v>6</v>
      </c>
      <c r="AA315" s="306" t="s">
        <v>782</v>
      </c>
      <c r="AB315" s="235" t="s">
        <v>72</v>
      </c>
      <c r="AC315" s="235"/>
      <c r="AD315" s="235" t="s">
        <v>1700</v>
      </c>
      <c r="AE315" s="235" t="s">
        <v>1699</v>
      </c>
      <c r="AF315" s="236"/>
      <c r="AG315" s="237"/>
      <c r="AH315" s="236"/>
      <c r="AI315" s="236"/>
      <c r="AJ315" s="237"/>
      <c r="AK315" s="236">
        <v>26</v>
      </c>
      <c r="AL315" s="236"/>
      <c r="AM315" s="236" t="s">
        <v>2425</v>
      </c>
      <c r="AN315" s="348"/>
      <c r="AO315" s="348"/>
      <c r="AP315" s="348"/>
      <c r="AQ315" s="291" t="str">
        <f>IFERROR(VLOOKUP(BG315,#REF!,1,0),"")</f>
        <v/>
      </c>
      <c r="AS315" s="236" t="s">
        <v>2430</v>
      </c>
      <c r="BD315" s="191" t="str">
        <f t="shared" si="55"/>
        <v>코란도디젤 2WD C5 플러스 (A/T)</v>
      </c>
      <c r="BE315" s="238" t="str">
        <f t="shared" si="57"/>
        <v>0036</v>
      </c>
      <c r="BF315" s="306" t="s">
        <v>782</v>
      </c>
      <c r="BG315" s="191" t="str">
        <f t="shared" si="56"/>
        <v>0036-0314</v>
      </c>
    </row>
    <row r="316" spans="1:59">
      <c r="A316" s="304">
        <v>4090</v>
      </c>
      <c r="B316" s="305">
        <v>4090</v>
      </c>
      <c r="C316" s="238" t="str">
        <f t="shared" si="60"/>
        <v>0003-0036</v>
      </c>
      <c r="D316" s="238" t="str">
        <f t="shared" si="61"/>
        <v>0003-0036-0002</v>
      </c>
      <c r="E316" s="306" t="s">
        <v>781</v>
      </c>
      <c r="F316" s="238" t="str">
        <f>TEXT(VLOOKUP(J316,'1'!$I$43:$J$79,2,0),"0000")</f>
        <v>0003</v>
      </c>
      <c r="G316" s="238" t="str">
        <f t="shared" si="62"/>
        <v>0036</v>
      </c>
      <c r="H316" s="307">
        <f t="shared" si="63"/>
        <v>2</v>
      </c>
      <c r="I316" s="306" t="s">
        <v>781</v>
      </c>
      <c r="J316" s="235" t="s">
        <v>724</v>
      </c>
      <c r="K316" s="235" t="s">
        <v>1998</v>
      </c>
      <c r="L316" s="235" t="s">
        <v>1841</v>
      </c>
      <c r="M316" s="308">
        <v>27540000</v>
      </c>
      <c r="N316" s="235">
        <v>1497</v>
      </c>
      <c r="O316" s="235" t="s">
        <v>76</v>
      </c>
      <c r="P316" s="235" t="s">
        <v>72</v>
      </c>
      <c r="Q316" s="235" t="s">
        <v>71</v>
      </c>
      <c r="R316" s="235">
        <v>5</v>
      </c>
      <c r="S316" s="309">
        <v>7</v>
      </c>
      <c r="T316" s="238">
        <v>6</v>
      </c>
      <c r="U316" s="238">
        <v>6</v>
      </c>
      <c r="V316" s="235" t="s">
        <v>70</v>
      </c>
      <c r="W316" s="238" t="str">
        <f t="shared" si="58"/>
        <v>쌍용자동차코란도가솔린 AWD C5 플러스 (A/T)27540000</v>
      </c>
      <c r="X316" s="310">
        <f t="shared" si="59"/>
        <v>4090</v>
      </c>
      <c r="Y316" s="238">
        <v>6</v>
      </c>
      <c r="Z316" s="238">
        <v>6</v>
      </c>
      <c r="AA316" s="306" t="s">
        <v>781</v>
      </c>
      <c r="AB316" s="235" t="s">
        <v>72</v>
      </c>
      <c r="AC316" s="235"/>
      <c r="AD316" s="235" t="s">
        <v>1701</v>
      </c>
      <c r="AE316" s="235" t="s">
        <v>1699</v>
      </c>
      <c r="AF316" s="236"/>
      <c r="AG316" s="237"/>
      <c r="AH316" s="236"/>
      <c r="AI316" s="236"/>
      <c r="AJ316" s="237"/>
      <c r="AK316" s="236">
        <v>26</v>
      </c>
      <c r="AL316" s="236"/>
      <c r="AM316" s="236" t="s">
        <v>2428</v>
      </c>
      <c r="AN316" s="348"/>
      <c r="AO316" s="348"/>
      <c r="AP316" s="348"/>
      <c r="AQ316" s="291" t="str">
        <f>IFERROR(VLOOKUP(BG316,#REF!,1,0),"")</f>
        <v/>
      </c>
      <c r="AS316" s="236" t="s">
        <v>2430</v>
      </c>
      <c r="BD316" s="191" t="str">
        <f t="shared" si="55"/>
        <v>코란도가솔린 AWD C5 플러스 (A/T)</v>
      </c>
      <c r="BE316" s="238" t="str">
        <f t="shared" si="57"/>
        <v>0036</v>
      </c>
      <c r="BF316" s="306" t="s">
        <v>781</v>
      </c>
      <c r="BG316" s="191" t="str">
        <f t="shared" si="56"/>
        <v>0036-0315</v>
      </c>
    </row>
    <row r="317" spans="1:59">
      <c r="A317" s="304">
        <v>4091</v>
      </c>
      <c r="B317" s="305">
        <v>4091</v>
      </c>
      <c r="C317" s="238" t="str">
        <f t="shared" si="60"/>
        <v>0003-0036</v>
      </c>
      <c r="D317" s="238" t="str">
        <f t="shared" si="61"/>
        <v>0003-0036-0003</v>
      </c>
      <c r="E317" s="306" t="s">
        <v>780</v>
      </c>
      <c r="F317" s="238" t="str">
        <f>TEXT(VLOOKUP(J317,'1'!$I$43:$J$79,2,0),"0000")</f>
        <v>0003</v>
      </c>
      <c r="G317" s="238" t="str">
        <f t="shared" si="62"/>
        <v>0036</v>
      </c>
      <c r="H317" s="307">
        <f t="shared" si="63"/>
        <v>3</v>
      </c>
      <c r="I317" s="306" t="s">
        <v>780</v>
      </c>
      <c r="J317" s="235" t="s">
        <v>724</v>
      </c>
      <c r="K317" s="235" t="s">
        <v>1998</v>
      </c>
      <c r="L317" s="235" t="s">
        <v>1842</v>
      </c>
      <c r="M317" s="308">
        <v>23460000</v>
      </c>
      <c r="N317" s="235">
        <v>1497</v>
      </c>
      <c r="O317" s="235" t="s">
        <v>76</v>
      </c>
      <c r="P317" s="235" t="s">
        <v>72</v>
      </c>
      <c r="Q317" s="235" t="s">
        <v>71</v>
      </c>
      <c r="R317" s="235">
        <v>5</v>
      </c>
      <c r="S317" s="309">
        <v>7</v>
      </c>
      <c r="T317" s="238">
        <v>6</v>
      </c>
      <c r="U317" s="238">
        <v>6</v>
      </c>
      <c r="V317" s="235" t="s">
        <v>70</v>
      </c>
      <c r="W317" s="238" t="str">
        <f t="shared" si="58"/>
        <v>쌍용자동차코란도가솔린 2WD C3 플러스 (A/T)23460000</v>
      </c>
      <c r="X317" s="310">
        <f t="shared" si="59"/>
        <v>4091</v>
      </c>
      <c r="Y317" s="238">
        <v>6</v>
      </c>
      <c r="Z317" s="238">
        <v>6</v>
      </c>
      <c r="AA317" s="306" t="s">
        <v>780</v>
      </c>
      <c r="AB317" s="235" t="s">
        <v>72</v>
      </c>
      <c r="AC317" s="235"/>
      <c r="AD317" s="235" t="s">
        <v>1701</v>
      </c>
      <c r="AE317" s="235" t="s">
        <v>1699</v>
      </c>
      <c r="AF317" s="236"/>
      <c r="AG317" s="237"/>
      <c r="AH317" s="236"/>
      <c r="AI317" s="236"/>
      <c r="AJ317" s="237"/>
      <c r="AK317" s="236">
        <v>26</v>
      </c>
      <c r="AL317" s="236"/>
      <c r="AM317" s="236" t="s">
        <v>2428</v>
      </c>
      <c r="AN317" s="348"/>
      <c r="AO317" s="348"/>
      <c r="AP317" s="348"/>
      <c r="AQ317" s="291" t="str">
        <f>IFERROR(VLOOKUP(BG317,#REF!,1,0),"")</f>
        <v/>
      </c>
      <c r="AS317" s="236" t="s">
        <v>2430</v>
      </c>
      <c r="BD317" s="191" t="str">
        <f t="shared" si="55"/>
        <v>코란도가솔린 2WD C3 플러스 (A/T)</v>
      </c>
      <c r="BE317" s="238" t="str">
        <f t="shared" si="57"/>
        <v>0036</v>
      </c>
      <c r="BF317" s="306" t="s">
        <v>780</v>
      </c>
      <c r="BG317" s="191" t="str">
        <f t="shared" si="56"/>
        <v>0036-0316</v>
      </c>
    </row>
    <row r="318" spans="1:59">
      <c r="A318" s="304">
        <v>4092</v>
      </c>
      <c r="B318" s="305">
        <v>4092</v>
      </c>
      <c r="C318" s="238" t="str">
        <f t="shared" si="60"/>
        <v>0003-0036</v>
      </c>
      <c r="D318" s="238" t="str">
        <f t="shared" si="61"/>
        <v>0003-0036-0004</v>
      </c>
      <c r="E318" s="306" t="s">
        <v>779</v>
      </c>
      <c r="F318" s="238" t="str">
        <f>TEXT(VLOOKUP(J318,'1'!$I$43:$J$79,2,0),"0000")</f>
        <v>0003</v>
      </c>
      <c r="G318" s="238" t="str">
        <f t="shared" si="62"/>
        <v>0036</v>
      </c>
      <c r="H318" s="307">
        <f t="shared" si="63"/>
        <v>4</v>
      </c>
      <c r="I318" s="306" t="s">
        <v>779</v>
      </c>
      <c r="J318" s="235" t="s">
        <v>724</v>
      </c>
      <c r="K318" s="235" t="s">
        <v>1998</v>
      </c>
      <c r="L318" s="235" t="s">
        <v>1843</v>
      </c>
      <c r="M318" s="308">
        <v>23910000</v>
      </c>
      <c r="N318" s="235">
        <v>1497</v>
      </c>
      <c r="O318" s="235" t="s">
        <v>76</v>
      </c>
      <c r="P318" s="235" t="s">
        <v>72</v>
      </c>
      <c r="Q318" s="235" t="s">
        <v>71</v>
      </c>
      <c r="R318" s="235">
        <v>5</v>
      </c>
      <c r="S318" s="309">
        <v>7</v>
      </c>
      <c r="T318" s="238">
        <v>6</v>
      </c>
      <c r="U318" s="238">
        <v>6</v>
      </c>
      <c r="V318" s="235" t="s">
        <v>70</v>
      </c>
      <c r="W318" s="238" t="str">
        <f t="shared" si="58"/>
        <v>쌍용자동차코란도가솔린 2WD C5 (A/T)23910000</v>
      </c>
      <c r="X318" s="310">
        <f t="shared" si="59"/>
        <v>4092</v>
      </c>
      <c r="Y318" s="238">
        <v>6</v>
      </c>
      <c r="Z318" s="238">
        <v>6</v>
      </c>
      <c r="AA318" s="306" t="s">
        <v>779</v>
      </c>
      <c r="AB318" s="235" t="s">
        <v>72</v>
      </c>
      <c r="AC318" s="235"/>
      <c r="AD318" s="235" t="s">
        <v>1701</v>
      </c>
      <c r="AE318" s="235" t="s">
        <v>1699</v>
      </c>
      <c r="AF318" s="236"/>
      <c r="AG318" s="237"/>
      <c r="AH318" s="236"/>
      <c r="AI318" s="236"/>
      <c r="AJ318" s="237"/>
      <c r="AK318" s="236">
        <v>26</v>
      </c>
      <c r="AL318" s="236"/>
      <c r="AM318" s="236" t="s">
        <v>2428</v>
      </c>
      <c r="AN318" s="348"/>
      <c r="AO318" s="348"/>
      <c r="AP318" s="348"/>
      <c r="AQ318" s="291" t="str">
        <f>IFERROR(VLOOKUP(BG318,#REF!,1,0),"")</f>
        <v/>
      </c>
      <c r="AS318" s="236" t="s">
        <v>2430</v>
      </c>
      <c r="BD318" s="191" t="str">
        <f t="shared" si="55"/>
        <v>코란도가솔린 2WD C5 (A/T)</v>
      </c>
      <c r="BE318" s="238" t="str">
        <f t="shared" si="57"/>
        <v>0036</v>
      </c>
      <c r="BF318" s="306" t="s">
        <v>779</v>
      </c>
      <c r="BG318" s="191" t="str">
        <f t="shared" si="56"/>
        <v>0036-0317</v>
      </c>
    </row>
    <row r="319" spans="1:59">
      <c r="A319" s="304">
        <v>4093</v>
      </c>
      <c r="B319" s="305">
        <v>4093</v>
      </c>
      <c r="C319" s="238" t="str">
        <f t="shared" si="60"/>
        <v>0003-0036</v>
      </c>
      <c r="D319" s="238" t="str">
        <f t="shared" si="61"/>
        <v>0003-0036-0005</v>
      </c>
      <c r="E319" s="306" t="s">
        <v>778</v>
      </c>
      <c r="F319" s="238" t="str">
        <f>TEXT(VLOOKUP(J319,'1'!$I$43:$J$79,2,0),"0000")</f>
        <v>0003</v>
      </c>
      <c r="G319" s="238" t="str">
        <f t="shared" si="62"/>
        <v>0036</v>
      </c>
      <c r="H319" s="307">
        <f t="shared" si="63"/>
        <v>5</v>
      </c>
      <c r="I319" s="306" t="s">
        <v>778</v>
      </c>
      <c r="J319" s="235" t="s">
        <v>724</v>
      </c>
      <c r="K319" s="235" t="s">
        <v>1998</v>
      </c>
      <c r="L319" s="235" t="s">
        <v>1844</v>
      </c>
      <c r="M319" s="308">
        <v>29030000</v>
      </c>
      <c r="N319" s="235">
        <v>1497</v>
      </c>
      <c r="O319" s="235" t="s">
        <v>76</v>
      </c>
      <c r="P319" s="235" t="s">
        <v>72</v>
      </c>
      <c r="Q319" s="235" t="s">
        <v>71</v>
      </c>
      <c r="R319" s="235">
        <v>5</v>
      </c>
      <c r="S319" s="309">
        <v>7</v>
      </c>
      <c r="T319" s="238">
        <v>6</v>
      </c>
      <c r="U319" s="238">
        <v>6</v>
      </c>
      <c r="V319" s="235" t="s">
        <v>70</v>
      </c>
      <c r="W319" s="238" t="str">
        <f t="shared" si="58"/>
        <v>쌍용자동차코란도가솔린 2WD C7 (A/T)29030000</v>
      </c>
      <c r="X319" s="310">
        <f t="shared" si="59"/>
        <v>4093</v>
      </c>
      <c r="Y319" s="238">
        <v>6</v>
      </c>
      <c r="Z319" s="238">
        <v>6</v>
      </c>
      <c r="AA319" s="306" t="s">
        <v>778</v>
      </c>
      <c r="AB319" s="235" t="s">
        <v>72</v>
      </c>
      <c r="AC319" s="235"/>
      <c r="AD319" s="235" t="s">
        <v>1701</v>
      </c>
      <c r="AE319" s="235" t="s">
        <v>1699</v>
      </c>
      <c r="AF319" s="236"/>
      <c r="AG319" s="237"/>
      <c r="AH319" s="236"/>
      <c r="AI319" s="236"/>
      <c r="AJ319" s="237"/>
      <c r="AK319" s="236">
        <v>26</v>
      </c>
      <c r="AL319" s="236"/>
      <c r="AM319" s="236" t="s">
        <v>2428</v>
      </c>
      <c r="AN319" s="348"/>
      <c r="AO319" s="348"/>
      <c r="AP319" s="348"/>
      <c r="AQ319" s="291" t="str">
        <f>IFERROR(VLOOKUP(BG319,#REF!,1,0),"")</f>
        <v/>
      </c>
      <c r="AS319" s="236" t="s">
        <v>2430</v>
      </c>
      <c r="BD319" s="191" t="str">
        <f t="shared" si="55"/>
        <v>코란도가솔린 2WD C7 (A/T)</v>
      </c>
      <c r="BE319" s="238" t="str">
        <f t="shared" si="57"/>
        <v>0036</v>
      </c>
      <c r="BF319" s="306" t="s">
        <v>778</v>
      </c>
      <c r="BG319" s="191" t="str">
        <f t="shared" si="56"/>
        <v>0036-0318</v>
      </c>
    </row>
    <row r="320" spans="1:59">
      <c r="A320" s="304">
        <v>4094</v>
      </c>
      <c r="B320" s="305">
        <v>4094</v>
      </c>
      <c r="C320" s="238" t="str">
        <f t="shared" si="60"/>
        <v>0003-0036</v>
      </c>
      <c r="D320" s="238" t="str">
        <f t="shared" si="61"/>
        <v>0003-0036-0006</v>
      </c>
      <c r="E320" s="306" t="s">
        <v>777</v>
      </c>
      <c r="F320" s="238" t="str">
        <f>TEXT(VLOOKUP(J320,'1'!$I$43:$J$79,2,0),"0000")</f>
        <v>0003</v>
      </c>
      <c r="G320" s="238" t="str">
        <f t="shared" si="62"/>
        <v>0036</v>
      </c>
      <c r="H320" s="307">
        <f t="shared" si="63"/>
        <v>6</v>
      </c>
      <c r="I320" s="306" t="s">
        <v>777</v>
      </c>
      <c r="J320" s="235" t="s">
        <v>724</v>
      </c>
      <c r="K320" s="235" t="s">
        <v>1998</v>
      </c>
      <c r="L320" s="235" t="s">
        <v>1845</v>
      </c>
      <c r="M320" s="308">
        <v>22530000</v>
      </c>
      <c r="N320" s="235">
        <v>1497</v>
      </c>
      <c r="O320" s="235" t="s">
        <v>76</v>
      </c>
      <c r="P320" s="235" t="s">
        <v>72</v>
      </c>
      <c r="Q320" s="235" t="s">
        <v>71</v>
      </c>
      <c r="R320" s="235">
        <v>5</v>
      </c>
      <c r="S320" s="309">
        <v>7</v>
      </c>
      <c r="T320" s="238">
        <v>6</v>
      </c>
      <c r="U320" s="238">
        <v>6</v>
      </c>
      <c r="V320" s="235" t="s">
        <v>70</v>
      </c>
      <c r="W320" s="238" t="str">
        <f t="shared" si="58"/>
        <v>쌍용자동차코란도가솔린 2WD C3 (A/T)22530000</v>
      </c>
      <c r="X320" s="310">
        <f t="shared" si="59"/>
        <v>4094</v>
      </c>
      <c r="Y320" s="238">
        <v>6</v>
      </c>
      <c r="Z320" s="238">
        <v>6</v>
      </c>
      <c r="AA320" s="306" t="s">
        <v>777</v>
      </c>
      <c r="AB320" s="235" t="s">
        <v>72</v>
      </c>
      <c r="AC320" s="235"/>
      <c r="AD320" s="235" t="s">
        <v>1701</v>
      </c>
      <c r="AE320" s="235" t="s">
        <v>1699</v>
      </c>
      <c r="AF320" s="236"/>
      <c r="AG320" s="237"/>
      <c r="AH320" s="236"/>
      <c r="AI320" s="236"/>
      <c r="AJ320" s="237"/>
      <c r="AK320" s="236">
        <v>26</v>
      </c>
      <c r="AL320" s="236"/>
      <c r="AM320" s="236" t="s">
        <v>2428</v>
      </c>
      <c r="AN320" s="348"/>
      <c r="AO320" s="348"/>
      <c r="AP320" s="348"/>
      <c r="AQ320" s="291" t="str">
        <f>IFERROR(VLOOKUP(BG320,#REF!,1,0),"")</f>
        <v/>
      </c>
      <c r="AS320" s="236" t="s">
        <v>2430</v>
      </c>
      <c r="BD320" s="191" t="str">
        <f t="shared" si="55"/>
        <v>코란도가솔린 2WD C3 (A/T)</v>
      </c>
      <c r="BE320" s="238" t="str">
        <f t="shared" si="57"/>
        <v>0036</v>
      </c>
      <c r="BF320" s="306" t="s">
        <v>777</v>
      </c>
      <c r="BG320" s="191" t="str">
        <f t="shared" si="56"/>
        <v>0036-0319</v>
      </c>
    </row>
    <row r="321" spans="1:59">
      <c r="A321" s="304">
        <v>4095</v>
      </c>
      <c r="B321" s="305">
        <v>4095</v>
      </c>
      <c r="C321" s="238" t="str">
        <f t="shared" si="60"/>
        <v>0003-0036</v>
      </c>
      <c r="D321" s="238" t="str">
        <f t="shared" si="61"/>
        <v>0003-0036-0007</v>
      </c>
      <c r="E321" s="306" t="s">
        <v>776</v>
      </c>
      <c r="F321" s="238" t="str">
        <f>TEXT(VLOOKUP(J321,'1'!$I$43:$J$79,2,0),"0000")</f>
        <v>0003</v>
      </c>
      <c r="G321" s="238" t="str">
        <f t="shared" si="62"/>
        <v>0036</v>
      </c>
      <c r="H321" s="307">
        <f t="shared" si="63"/>
        <v>7</v>
      </c>
      <c r="I321" s="306" t="s">
        <v>776</v>
      </c>
      <c r="J321" s="235" t="s">
        <v>724</v>
      </c>
      <c r="K321" s="235" t="s">
        <v>1998</v>
      </c>
      <c r="L321" s="235" t="s">
        <v>1846</v>
      </c>
      <c r="M321" s="308">
        <v>30840000</v>
      </c>
      <c r="N321" s="235">
        <v>1497</v>
      </c>
      <c r="O321" s="235" t="s">
        <v>76</v>
      </c>
      <c r="P321" s="235" t="s">
        <v>72</v>
      </c>
      <c r="Q321" s="235" t="s">
        <v>71</v>
      </c>
      <c r="R321" s="235">
        <v>5</v>
      </c>
      <c r="S321" s="309">
        <v>7</v>
      </c>
      <c r="T321" s="238">
        <v>6</v>
      </c>
      <c r="U321" s="238">
        <v>6</v>
      </c>
      <c r="V321" s="235" t="s">
        <v>70</v>
      </c>
      <c r="W321" s="238" t="str">
        <f t="shared" si="58"/>
        <v>쌍용자동차코란도가솔린 AWD C7 (A/T)30840000</v>
      </c>
      <c r="X321" s="310">
        <f t="shared" si="59"/>
        <v>4095</v>
      </c>
      <c r="Y321" s="238">
        <v>6</v>
      </c>
      <c r="Z321" s="238">
        <v>6</v>
      </c>
      <c r="AA321" s="306" t="s">
        <v>776</v>
      </c>
      <c r="AB321" s="235" t="s">
        <v>72</v>
      </c>
      <c r="AC321" s="235"/>
      <c r="AD321" s="235" t="s">
        <v>1701</v>
      </c>
      <c r="AE321" s="235" t="s">
        <v>1699</v>
      </c>
      <c r="AF321" s="236"/>
      <c r="AG321" s="237"/>
      <c r="AH321" s="236"/>
      <c r="AI321" s="236"/>
      <c r="AJ321" s="237"/>
      <c r="AK321" s="236">
        <v>26</v>
      </c>
      <c r="AL321" s="236"/>
      <c r="AM321" s="236" t="s">
        <v>2428</v>
      </c>
      <c r="AN321" s="348"/>
      <c r="AO321" s="348"/>
      <c r="AP321" s="348"/>
      <c r="AQ321" s="291" t="str">
        <f>IFERROR(VLOOKUP(BG321,#REF!,1,0),"")</f>
        <v/>
      </c>
      <c r="AS321" s="236" t="s">
        <v>2430</v>
      </c>
      <c r="BD321" s="191" t="str">
        <f t="shared" si="55"/>
        <v>코란도가솔린 AWD C7 (A/T)</v>
      </c>
      <c r="BE321" s="238" t="str">
        <f t="shared" si="57"/>
        <v>0036</v>
      </c>
      <c r="BF321" s="306" t="s">
        <v>776</v>
      </c>
      <c r="BG321" s="191" t="str">
        <f t="shared" si="56"/>
        <v>0036-0320</v>
      </c>
    </row>
    <row r="322" spans="1:59">
      <c r="A322" s="304">
        <v>4096</v>
      </c>
      <c r="B322" s="305">
        <v>4096</v>
      </c>
      <c r="C322" s="238" t="str">
        <f t="shared" si="60"/>
        <v>0003-0036</v>
      </c>
      <c r="D322" s="238" t="str">
        <f t="shared" si="61"/>
        <v>0003-0036-0008</v>
      </c>
      <c r="E322" s="306" t="s">
        <v>775</v>
      </c>
      <c r="F322" s="238" t="str">
        <f>TEXT(VLOOKUP(J322,'1'!$I$43:$J$79,2,0),"0000")</f>
        <v>0003</v>
      </c>
      <c r="G322" s="238" t="str">
        <f t="shared" si="62"/>
        <v>0036</v>
      </c>
      <c r="H322" s="307">
        <f t="shared" si="63"/>
        <v>8</v>
      </c>
      <c r="I322" s="306" t="s">
        <v>775</v>
      </c>
      <c r="J322" s="235" t="s">
        <v>724</v>
      </c>
      <c r="K322" s="235" t="s">
        <v>1998</v>
      </c>
      <c r="L322" s="235" t="s">
        <v>1847</v>
      </c>
      <c r="M322" s="308">
        <v>25730000</v>
      </c>
      <c r="N322" s="235">
        <v>1497</v>
      </c>
      <c r="O322" s="235" t="s">
        <v>76</v>
      </c>
      <c r="P322" s="235" t="s">
        <v>72</v>
      </c>
      <c r="Q322" s="235" t="s">
        <v>71</v>
      </c>
      <c r="R322" s="235">
        <v>5</v>
      </c>
      <c r="S322" s="309">
        <v>7</v>
      </c>
      <c r="T322" s="238">
        <v>6</v>
      </c>
      <c r="U322" s="238">
        <v>6</v>
      </c>
      <c r="V322" s="235" t="s">
        <v>1614</v>
      </c>
      <c r="W322" s="238" t="str">
        <f t="shared" si="58"/>
        <v>쌍용자동차코란도가솔린 2WD C5 플러스 (A/T)25730000</v>
      </c>
      <c r="X322" s="310">
        <f t="shared" si="59"/>
        <v>4096</v>
      </c>
      <c r="Y322" s="238">
        <v>6</v>
      </c>
      <c r="Z322" s="238">
        <v>6</v>
      </c>
      <c r="AA322" s="306" t="s">
        <v>775</v>
      </c>
      <c r="AB322" s="235" t="s">
        <v>72</v>
      </c>
      <c r="AC322" s="235"/>
      <c r="AD322" s="235" t="s">
        <v>1701</v>
      </c>
      <c r="AE322" s="235" t="s">
        <v>1699</v>
      </c>
      <c r="AF322" s="236"/>
      <c r="AG322" s="237"/>
      <c r="AH322" s="236"/>
      <c r="AI322" s="236"/>
      <c r="AJ322" s="237"/>
      <c r="AK322" s="236">
        <v>26</v>
      </c>
      <c r="AL322" s="236"/>
      <c r="AM322" s="236" t="s">
        <v>2428</v>
      </c>
      <c r="AN322" s="348"/>
      <c r="AO322" s="348"/>
      <c r="AP322" s="348"/>
      <c r="AQ322" s="291" t="str">
        <f>IFERROR(VLOOKUP(BG322,#REF!,1,0),"")</f>
        <v/>
      </c>
      <c r="AS322" s="236" t="s">
        <v>2430</v>
      </c>
      <c r="BD322" s="191" t="str">
        <f t="shared" si="55"/>
        <v>코란도가솔린 2WD C5 플러스 (A/T)</v>
      </c>
      <c r="BE322" s="238" t="str">
        <f t="shared" si="57"/>
        <v>0036</v>
      </c>
      <c r="BF322" s="306" t="s">
        <v>775</v>
      </c>
      <c r="BG322" s="191" t="str">
        <f t="shared" si="56"/>
        <v>0036-0321</v>
      </c>
    </row>
    <row r="323" spans="1:59">
      <c r="A323" s="304">
        <v>4097</v>
      </c>
      <c r="B323" s="305">
        <v>4097</v>
      </c>
      <c r="C323" s="238" t="str">
        <f t="shared" si="60"/>
        <v>0003-0037</v>
      </c>
      <c r="D323" s="238" t="str">
        <f t="shared" si="61"/>
        <v>0003-0037-0001</v>
      </c>
      <c r="E323" s="306" t="s">
        <v>774</v>
      </c>
      <c r="F323" s="238" t="str">
        <f>TEXT(VLOOKUP(J323,'1'!$I$43:$J$79,2,0),"0000")</f>
        <v>0003</v>
      </c>
      <c r="G323" s="238" t="str">
        <f t="shared" si="62"/>
        <v>0037</v>
      </c>
      <c r="H323" s="307">
        <f t="shared" si="63"/>
        <v>1</v>
      </c>
      <c r="I323" s="306" t="s">
        <v>774</v>
      </c>
      <c r="J323" s="235" t="s">
        <v>724</v>
      </c>
      <c r="K323" s="235" t="s">
        <v>16001</v>
      </c>
      <c r="L323" s="235" t="s">
        <v>16002</v>
      </c>
      <c r="M323" s="308">
        <v>33760000</v>
      </c>
      <c r="N323" s="235">
        <v>1497</v>
      </c>
      <c r="O323" s="235" t="s">
        <v>76</v>
      </c>
      <c r="P323" s="235" t="s">
        <v>72</v>
      </c>
      <c r="Q323" s="235" t="s">
        <v>71</v>
      </c>
      <c r="R323" s="235">
        <v>5</v>
      </c>
      <c r="S323" s="309">
        <v>7</v>
      </c>
      <c r="T323" s="238">
        <v>6</v>
      </c>
      <c r="U323" s="238">
        <v>6</v>
      </c>
      <c r="V323" s="235" t="s">
        <v>1614</v>
      </c>
      <c r="W323" s="238" t="str">
        <f t="shared" si="58"/>
        <v>쌍용자동차토레스T7 4WD33760000</v>
      </c>
      <c r="X323" s="310">
        <f t="shared" si="59"/>
        <v>4097</v>
      </c>
      <c r="Y323" s="238">
        <v>6</v>
      </c>
      <c r="Z323" s="238">
        <v>6</v>
      </c>
      <c r="AA323" s="306" t="s">
        <v>774</v>
      </c>
      <c r="AB323" s="235" t="s">
        <v>72</v>
      </c>
      <c r="AC323" s="235"/>
      <c r="AD323" s="235" t="s">
        <v>1701</v>
      </c>
      <c r="AE323" s="235" t="s">
        <v>1699</v>
      </c>
      <c r="AF323" s="236"/>
      <c r="AG323" s="237"/>
      <c r="AH323" s="236"/>
      <c r="AI323" s="236"/>
      <c r="AJ323" s="237"/>
      <c r="AK323" s="236">
        <v>26</v>
      </c>
      <c r="AL323" s="236"/>
      <c r="AM323" s="236" t="s">
        <v>16003</v>
      </c>
      <c r="AN323" s="348"/>
      <c r="AO323" s="348"/>
      <c r="AP323" s="348"/>
      <c r="AQ323" s="291" t="str">
        <f>IFERROR(VLOOKUP(BG323,#REF!,1,0),"")</f>
        <v/>
      </c>
      <c r="AS323" s="236" t="s">
        <v>2430</v>
      </c>
      <c r="BD323" s="191" t="str">
        <f t="shared" si="55"/>
        <v>토레스T7 4WD</v>
      </c>
      <c r="BE323" s="238" t="str">
        <f t="shared" si="57"/>
        <v>0037</v>
      </c>
      <c r="BF323" s="306" t="s">
        <v>774</v>
      </c>
      <c r="BG323" s="191" t="str">
        <f t="shared" si="56"/>
        <v>0037-0322</v>
      </c>
    </row>
    <row r="324" spans="1:59">
      <c r="A324" s="304">
        <v>4098</v>
      </c>
      <c r="B324" s="305">
        <v>4098</v>
      </c>
      <c r="C324" s="238" t="str">
        <f t="shared" si="60"/>
        <v>0003-0037</v>
      </c>
      <c r="D324" s="238" t="str">
        <f t="shared" si="61"/>
        <v>0003-0037-0002</v>
      </c>
      <c r="E324" s="306" t="s">
        <v>773</v>
      </c>
      <c r="F324" s="238" t="str">
        <f>TEXT(VLOOKUP(J324,'1'!$I$43:$J$79,2,0),"0000")</f>
        <v>0003</v>
      </c>
      <c r="G324" s="238" t="str">
        <f t="shared" si="62"/>
        <v>0037</v>
      </c>
      <c r="H324" s="307">
        <f t="shared" si="63"/>
        <v>2</v>
      </c>
      <c r="I324" s="306" t="s">
        <v>773</v>
      </c>
      <c r="J324" s="235" t="s">
        <v>724</v>
      </c>
      <c r="K324" s="235" t="s">
        <v>16001</v>
      </c>
      <c r="L324" s="235" t="s">
        <v>16004</v>
      </c>
      <c r="M324" s="308">
        <v>31740000</v>
      </c>
      <c r="N324" s="235">
        <v>1497</v>
      </c>
      <c r="O324" s="235" t="s">
        <v>76</v>
      </c>
      <c r="P324" s="235" t="s">
        <v>72</v>
      </c>
      <c r="Q324" s="235" t="s">
        <v>71</v>
      </c>
      <c r="R324" s="235">
        <v>5</v>
      </c>
      <c r="S324" s="309">
        <v>7</v>
      </c>
      <c r="T324" s="238">
        <v>6</v>
      </c>
      <c r="U324" s="238">
        <v>6</v>
      </c>
      <c r="V324" s="235" t="s">
        <v>1614</v>
      </c>
      <c r="W324" s="238" t="str">
        <f t="shared" si="58"/>
        <v>쌍용자동차토레스T7 2WD31740000</v>
      </c>
      <c r="X324" s="310">
        <f t="shared" si="59"/>
        <v>4098</v>
      </c>
      <c r="Y324" s="238">
        <v>6</v>
      </c>
      <c r="Z324" s="238">
        <v>6</v>
      </c>
      <c r="AA324" s="306" t="s">
        <v>773</v>
      </c>
      <c r="AB324" s="235" t="s">
        <v>72</v>
      </c>
      <c r="AC324" s="235"/>
      <c r="AD324" s="235" t="s">
        <v>1701</v>
      </c>
      <c r="AE324" s="235" t="s">
        <v>1699</v>
      </c>
      <c r="AF324" s="236"/>
      <c r="AG324" s="237"/>
      <c r="AH324" s="236"/>
      <c r="AI324" s="236"/>
      <c r="AJ324" s="237"/>
      <c r="AK324" s="236">
        <v>26</v>
      </c>
      <c r="AL324" s="236"/>
      <c r="AM324" s="236" t="s">
        <v>16003</v>
      </c>
      <c r="AN324" s="348"/>
      <c r="AO324" s="348"/>
      <c r="AP324" s="348"/>
      <c r="AQ324" s="291" t="str">
        <f>IFERROR(VLOOKUP(BG324,#REF!,1,0),"")</f>
        <v/>
      </c>
      <c r="AS324" s="236" t="s">
        <v>2430</v>
      </c>
      <c r="BD324" s="191" t="str">
        <f t="shared" si="55"/>
        <v>토레스T7 2WD</v>
      </c>
      <c r="BE324" s="238" t="str">
        <f t="shared" si="57"/>
        <v>0037</v>
      </c>
      <c r="BF324" s="306" t="s">
        <v>773</v>
      </c>
      <c r="BG324" s="191" t="str">
        <f t="shared" si="56"/>
        <v>0037-0323</v>
      </c>
    </row>
    <row r="325" spans="1:59">
      <c r="A325" s="304">
        <v>4099</v>
      </c>
      <c r="B325" s="305">
        <v>4099</v>
      </c>
      <c r="C325" s="238" t="str">
        <f t="shared" si="60"/>
        <v>0003-0037</v>
      </c>
      <c r="D325" s="238" t="str">
        <f t="shared" si="61"/>
        <v>0003-0037-0003</v>
      </c>
      <c r="E325" s="306" t="s">
        <v>772</v>
      </c>
      <c r="F325" s="238" t="str">
        <f>TEXT(VLOOKUP(J325,'1'!$I$43:$J$79,2,0),"0000")</f>
        <v>0003</v>
      </c>
      <c r="G325" s="238" t="str">
        <f t="shared" si="62"/>
        <v>0037</v>
      </c>
      <c r="H325" s="307">
        <f t="shared" si="63"/>
        <v>3</v>
      </c>
      <c r="I325" s="306" t="s">
        <v>772</v>
      </c>
      <c r="J325" s="235" t="s">
        <v>724</v>
      </c>
      <c r="K325" s="235" t="s">
        <v>16001</v>
      </c>
      <c r="L325" s="235" t="s">
        <v>16005</v>
      </c>
      <c r="M325" s="308">
        <v>30540000</v>
      </c>
      <c r="N325" s="235">
        <v>1497</v>
      </c>
      <c r="O325" s="235" t="s">
        <v>76</v>
      </c>
      <c r="P325" s="235" t="s">
        <v>72</v>
      </c>
      <c r="Q325" s="235" t="s">
        <v>71</v>
      </c>
      <c r="R325" s="235">
        <v>5</v>
      </c>
      <c r="S325" s="309">
        <v>7</v>
      </c>
      <c r="T325" s="238">
        <v>6</v>
      </c>
      <c r="U325" s="238">
        <v>6</v>
      </c>
      <c r="V325" s="235" t="s">
        <v>1614</v>
      </c>
      <c r="W325" s="238" t="str">
        <f t="shared" si="58"/>
        <v>쌍용자동차토레스T5 4WD30540000</v>
      </c>
      <c r="X325" s="310">
        <f t="shared" si="59"/>
        <v>4099</v>
      </c>
      <c r="Y325" s="238">
        <v>6</v>
      </c>
      <c r="Z325" s="238">
        <v>6</v>
      </c>
      <c r="AA325" s="306" t="s">
        <v>772</v>
      </c>
      <c r="AB325" s="235" t="s">
        <v>72</v>
      </c>
      <c r="AC325" s="235"/>
      <c r="AD325" s="235" t="s">
        <v>1701</v>
      </c>
      <c r="AE325" s="235" t="s">
        <v>1699</v>
      </c>
      <c r="AF325" s="236"/>
      <c r="AG325" s="237"/>
      <c r="AH325" s="236"/>
      <c r="AI325" s="236"/>
      <c r="AJ325" s="237"/>
      <c r="AK325" s="236">
        <v>26</v>
      </c>
      <c r="AL325" s="236"/>
      <c r="AM325" s="236" t="s">
        <v>16003</v>
      </c>
      <c r="AN325" s="348"/>
      <c r="AO325" s="348"/>
      <c r="AP325" s="348"/>
      <c r="AQ325" s="291" t="str">
        <f>IFERROR(VLOOKUP(BG325,#REF!,1,0),"")</f>
        <v/>
      </c>
      <c r="AS325" s="236" t="s">
        <v>2430</v>
      </c>
      <c r="BD325" s="191" t="str">
        <f t="shared" ref="BD325:BD388" si="64">K325&amp;L325</f>
        <v>토레스T5 4WD</v>
      </c>
      <c r="BE325" s="238" t="str">
        <f t="shared" si="57"/>
        <v>0037</v>
      </c>
      <c r="BF325" s="306" t="s">
        <v>772</v>
      </c>
      <c r="BG325" s="191" t="str">
        <f t="shared" ref="BG325:BG388" si="65">BE325&amp;"-"&amp;BF325</f>
        <v>0037-0324</v>
      </c>
    </row>
    <row r="326" spans="1:59">
      <c r="A326" s="304">
        <v>4100</v>
      </c>
      <c r="B326" s="305">
        <v>4100</v>
      </c>
      <c r="C326" s="238" t="str">
        <f t="shared" si="60"/>
        <v>0003-0037</v>
      </c>
      <c r="D326" s="238" t="str">
        <f t="shared" si="61"/>
        <v>0003-0037-0004</v>
      </c>
      <c r="E326" s="306" t="s">
        <v>771</v>
      </c>
      <c r="F326" s="238" t="str">
        <f>TEXT(VLOOKUP(J326,'1'!$I$43:$J$79,2,0),"0000")</f>
        <v>0003</v>
      </c>
      <c r="G326" s="238" t="str">
        <f t="shared" si="62"/>
        <v>0037</v>
      </c>
      <c r="H326" s="307">
        <f t="shared" si="63"/>
        <v>4</v>
      </c>
      <c r="I326" s="306" t="s">
        <v>771</v>
      </c>
      <c r="J326" s="235" t="s">
        <v>724</v>
      </c>
      <c r="K326" s="235" t="s">
        <v>16001</v>
      </c>
      <c r="L326" s="235" t="s">
        <v>16006</v>
      </c>
      <c r="M326" s="308">
        <v>28520000</v>
      </c>
      <c r="N326" s="235">
        <v>1497</v>
      </c>
      <c r="O326" s="235" t="s">
        <v>76</v>
      </c>
      <c r="P326" s="235" t="s">
        <v>72</v>
      </c>
      <c r="Q326" s="235" t="s">
        <v>71</v>
      </c>
      <c r="R326" s="235">
        <v>5</v>
      </c>
      <c r="S326" s="309">
        <v>7</v>
      </c>
      <c r="T326" s="238">
        <v>6</v>
      </c>
      <c r="U326" s="238">
        <v>6</v>
      </c>
      <c r="V326" s="235" t="s">
        <v>15961</v>
      </c>
      <c r="W326" s="238" t="str">
        <f t="shared" si="58"/>
        <v>쌍용자동차토레스T5 2WD28520000</v>
      </c>
      <c r="X326" s="310">
        <f t="shared" si="59"/>
        <v>4100</v>
      </c>
      <c r="Y326" s="238">
        <v>6</v>
      </c>
      <c r="Z326" s="238">
        <v>6</v>
      </c>
      <c r="AA326" s="306" t="s">
        <v>771</v>
      </c>
      <c r="AB326" s="235" t="s">
        <v>72</v>
      </c>
      <c r="AC326" s="235"/>
      <c r="AD326" s="235" t="s">
        <v>1701</v>
      </c>
      <c r="AE326" s="235" t="s">
        <v>1699</v>
      </c>
      <c r="AF326" s="236"/>
      <c r="AG326" s="237"/>
      <c r="AH326" s="236"/>
      <c r="AI326" s="236"/>
      <c r="AJ326" s="237"/>
      <c r="AK326" s="236">
        <v>26</v>
      </c>
      <c r="AL326" s="236"/>
      <c r="AM326" s="236" t="s">
        <v>16003</v>
      </c>
      <c r="AN326" s="348"/>
      <c r="AO326" s="348"/>
      <c r="AP326" s="348"/>
      <c r="AQ326" s="291" t="str">
        <f>IFERROR(VLOOKUP(BG326,#REF!,1,0),"")</f>
        <v/>
      </c>
      <c r="AS326" s="236" t="s">
        <v>2430</v>
      </c>
      <c r="BD326" s="191" t="str">
        <f t="shared" si="64"/>
        <v>토레스T5 2WD</v>
      </c>
      <c r="BE326" s="238" t="str">
        <f t="shared" ref="BE326:BE389" si="66">IF(K325=K326,TEXT(G325,"0000"),TEXT(G325+1,"0000"))</f>
        <v>0037</v>
      </c>
      <c r="BF326" s="306" t="s">
        <v>771</v>
      </c>
      <c r="BG326" s="191" t="str">
        <f t="shared" si="65"/>
        <v>0037-0325</v>
      </c>
    </row>
    <row r="327" spans="1:59">
      <c r="A327" s="304">
        <v>4101</v>
      </c>
      <c r="B327" s="305">
        <v>4101</v>
      </c>
      <c r="C327" s="238" t="str">
        <f t="shared" si="60"/>
        <v>0002-0038</v>
      </c>
      <c r="D327" s="238" t="str">
        <f t="shared" si="61"/>
        <v>0002-0038-0001</v>
      </c>
      <c r="E327" s="306" t="s">
        <v>770</v>
      </c>
      <c r="F327" s="238" t="str">
        <f>TEXT(VLOOKUP(J327,'1'!$I$43:$J$79,2,0),"0000")</f>
        <v>0002</v>
      </c>
      <c r="G327" s="238" t="str">
        <f t="shared" si="62"/>
        <v>0038</v>
      </c>
      <c r="H327" s="307">
        <f t="shared" si="63"/>
        <v>1</v>
      </c>
      <c r="I327" s="306" t="s">
        <v>770</v>
      </c>
      <c r="J327" s="235" t="s">
        <v>769</v>
      </c>
      <c r="K327" s="235" t="s">
        <v>16632</v>
      </c>
      <c r="L327" s="235" t="s">
        <v>16633</v>
      </c>
      <c r="M327" s="308">
        <v>23000000</v>
      </c>
      <c r="N327" s="235">
        <v>1598</v>
      </c>
      <c r="O327" s="235" t="s">
        <v>16634</v>
      </c>
      <c r="P327" s="235" t="s">
        <v>1341</v>
      </c>
      <c r="Q327" s="235" t="s">
        <v>71</v>
      </c>
      <c r="R327" s="235">
        <v>5</v>
      </c>
      <c r="S327" s="309">
        <v>7</v>
      </c>
      <c r="T327" s="238">
        <v>6</v>
      </c>
      <c r="U327" s="238">
        <v>6</v>
      </c>
      <c r="V327" s="235" t="s">
        <v>1614</v>
      </c>
      <c r="W327" s="238" t="str">
        <f t="shared" ref="W327:W390" si="67">J327&amp;K327&amp;L327&amp;M327</f>
        <v>삼성자동차아르카나1.6 GTe23000000</v>
      </c>
      <c r="X327" s="310">
        <f t="shared" ref="X327:X390" si="68">B327</f>
        <v>4101</v>
      </c>
      <c r="Y327" s="238">
        <v>6</v>
      </c>
      <c r="Z327" s="238">
        <v>6</v>
      </c>
      <c r="AA327" s="306" t="s">
        <v>770</v>
      </c>
      <c r="AB327" s="235" t="s">
        <v>1611</v>
      </c>
      <c r="AC327" s="235"/>
      <c r="AD327" s="235" t="s">
        <v>1702</v>
      </c>
      <c r="AE327" s="235" t="s">
        <v>1699</v>
      </c>
      <c r="AF327" s="236"/>
      <c r="AG327" s="237"/>
      <c r="AH327" s="236"/>
      <c r="AI327" s="236"/>
      <c r="AJ327" s="237"/>
      <c r="AK327" s="236">
        <v>26</v>
      </c>
      <c r="AL327" s="236"/>
      <c r="AM327" s="236" t="s">
        <v>2435</v>
      </c>
      <c r="AN327" s="348"/>
      <c r="AO327" s="348"/>
      <c r="AP327" s="348"/>
      <c r="AQ327" s="291" t="str">
        <f>IFERROR(VLOOKUP(BG327,#REF!,1,0),"")</f>
        <v/>
      </c>
      <c r="AS327" s="236" t="s">
        <v>16625</v>
      </c>
      <c r="AT327" s="291" t="s">
        <v>16626</v>
      </c>
      <c r="BD327" s="191" t="str">
        <f t="shared" si="64"/>
        <v>아르카나1.6 GTe</v>
      </c>
      <c r="BE327" s="238" t="str">
        <f t="shared" si="66"/>
        <v>0038</v>
      </c>
      <c r="BF327" s="306" t="s">
        <v>770</v>
      </c>
      <c r="BG327" s="191" t="str">
        <f t="shared" si="65"/>
        <v>0038-0326</v>
      </c>
    </row>
    <row r="328" spans="1:59">
      <c r="A328" s="304">
        <v>4102</v>
      </c>
      <c r="B328" s="305">
        <v>4102</v>
      </c>
      <c r="C328" s="238" t="str">
        <f t="shared" ref="C328:C391" si="69">TEXT(F328,"0000")&amp;"-"&amp;TEXT(G328,"0000")</f>
        <v>0002-0039</v>
      </c>
      <c r="D328" s="238" t="str">
        <f t="shared" ref="D328:D391" si="70">TEXT(F328,"0000")&amp;"-"&amp;TEXT(G328,"0000")&amp;"-"&amp;TEXT(H328,"0000")</f>
        <v>0002-0039-0001</v>
      </c>
      <c r="E328" s="306" t="s">
        <v>768</v>
      </c>
      <c r="F328" s="238" t="str">
        <f>TEXT(VLOOKUP(J328,'1'!$I$43:$J$79,2,0),"0000")</f>
        <v>0002</v>
      </c>
      <c r="G328" s="238" t="str">
        <f t="shared" ref="G328:G391" si="71">IF(K328=K327,TEXT(G327,"0000"),TEXT(G327+1,"0000"))</f>
        <v>0039</v>
      </c>
      <c r="H328" s="307">
        <f t="shared" ref="H328:H391" si="72">IF(F328&amp;G328=F327&amp;G327,H327+1,1)</f>
        <v>1</v>
      </c>
      <c r="I328" s="306" t="s">
        <v>768</v>
      </c>
      <c r="J328" s="235" t="s">
        <v>769</v>
      </c>
      <c r="K328" s="235" t="s">
        <v>1992</v>
      </c>
      <c r="L328" s="235" t="s">
        <v>1790</v>
      </c>
      <c r="M328" s="308">
        <v>27690000</v>
      </c>
      <c r="N328" s="235">
        <v>1998</v>
      </c>
      <c r="O328" s="235" t="s">
        <v>1707</v>
      </c>
      <c r="P328" s="235" t="s">
        <v>1611</v>
      </c>
      <c r="Q328" s="235" t="s">
        <v>71</v>
      </c>
      <c r="R328" s="235">
        <v>5</v>
      </c>
      <c r="S328" s="309">
        <v>17</v>
      </c>
      <c r="T328" s="238">
        <v>6</v>
      </c>
      <c r="U328" s="238">
        <v>6</v>
      </c>
      <c r="V328" s="235" t="s">
        <v>16582</v>
      </c>
      <c r="W328" s="238" t="str">
        <f t="shared" si="67"/>
        <v>삼성자동차QM62.0 LPe RE27690000</v>
      </c>
      <c r="X328" s="310">
        <f t="shared" si="68"/>
        <v>4102</v>
      </c>
      <c r="Y328" s="238">
        <v>6</v>
      </c>
      <c r="Z328" s="238">
        <v>6</v>
      </c>
      <c r="AA328" s="306" t="s">
        <v>768</v>
      </c>
      <c r="AB328" s="235" t="s">
        <v>1611</v>
      </c>
      <c r="AC328" s="235"/>
      <c r="AD328" s="235" t="s">
        <v>1702</v>
      </c>
      <c r="AE328" s="235" t="s">
        <v>1699</v>
      </c>
      <c r="AF328" s="236"/>
      <c r="AG328" s="237"/>
      <c r="AH328" s="236"/>
      <c r="AI328" s="236"/>
      <c r="AJ328" s="237"/>
      <c r="AK328" s="236">
        <v>26</v>
      </c>
      <c r="AL328" s="236"/>
      <c r="AM328" s="236" t="s">
        <v>2435</v>
      </c>
      <c r="AN328" s="348"/>
      <c r="AO328" s="348"/>
      <c r="AP328" s="348"/>
      <c r="AQ328" s="291" t="str">
        <f>IFERROR(VLOOKUP(BG328,#REF!,1,0),"")</f>
        <v/>
      </c>
      <c r="AS328" s="236" t="s">
        <v>2437</v>
      </c>
      <c r="BD328" s="191" t="str">
        <f t="shared" si="64"/>
        <v>QM62.0 LPe RE</v>
      </c>
      <c r="BE328" s="238" t="str">
        <f t="shared" si="66"/>
        <v>0039</v>
      </c>
      <c r="BF328" s="306" t="s">
        <v>768</v>
      </c>
      <c r="BG328" s="191" t="str">
        <f t="shared" si="65"/>
        <v>0039-0327</v>
      </c>
    </row>
    <row r="329" spans="1:59">
      <c r="A329" s="304">
        <v>4103</v>
      </c>
      <c r="B329" s="305">
        <v>4103</v>
      </c>
      <c r="C329" s="238" t="str">
        <f t="shared" si="69"/>
        <v>0002-0039</v>
      </c>
      <c r="D329" s="238" t="str">
        <f t="shared" si="70"/>
        <v>0002-0039-0002</v>
      </c>
      <c r="E329" s="306" t="s">
        <v>767</v>
      </c>
      <c r="F329" s="238" t="str">
        <f>TEXT(VLOOKUP(J329,'1'!$I$43:$J$79,2,0),"0000")</f>
        <v>0002</v>
      </c>
      <c r="G329" s="238" t="str">
        <f t="shared" si="71"/>
        <v>0039</v>
      </c>
      <c r="H329" s="307">
        <f t="shared" si="72"/>
        <v>2</v>
      </c>
      <c r="I329" s="306" t="s">
        <v>767</v>
      </c>
      <c r="J329" s="235" t="s">
        <v>769</v>
      </c>
      <c r="K329" s="235" t="s">
        <v>1992</v>
      </c>
      <c r="L329" s="235" t="s">
        <v>1791</v>
      </c>
      <c r="M329" s="308">
        <v>29460000</v>
      </c>
      <c r="N329" s="235">
        <v>1998</v>
      </c>
      <c r="O329" s="235" t="s">
        <v>1707</v>
      </c>
      <c r="P329" s="235" t="s">
        <v>1611</v>
      </c>
      <c r="Q329" s="235" t="s">
        <v>71</v>
      </c>
      <c r="R329" s="235">
        <v>5</v>
      </c>
      <c r="S329" s="309">
        <v>17</v>
      </c>
      <c r="T329" s="238">
        <v>6</v>
      </c>
      <c r="U329" s="238">
        <v>6</v>
      </c>
      <c r="V329" s="235" t="s">
        <v>16582</v>
      </c>
      <c r="W329" s="238" t="str">
        <f t="shared" si="67"/>
        <v>삼성자동차QM62.0 LPe signature29460000</v>
      </c>
      <c r="X329" s="310">
        <f t="shared" si="68"/>
        <v>4103</v>
      </c>
      <c r="Y329" s="238">
        <v>6</v>
      </c>
      <c r="Z329" s="238">
        <v>6</v>
      </c>
      <c r="AA329" s="306" t="s">
        <v>767</v>
      </c>
      <c r="AB329" s="235" t="s">
        <v>1611</v>
      </c>
      <c r="AC329" s="235"/>
      <c r="AD329" s="235" t="s">
        <v>1702</v>
      </c>
      <c r="AE329" s="235" t="s">
        <v>1699</v>
      </c>
      <c r="AF329" s="236"/>
      <c r="AG329" s="237"/>
      <c r="AH329" s="236"/>
      <c r="AI329" s="236"/>
      <c r="AJ329" s="237"/>
      <c r="AK329" s="236">
        <v>26</v>
      </c>
      <c r="AL329" s="236"/>
      <c r="AM329" s="236" t="s">
        <v>2435</v>
      </c>
      <c r="AN329" s="348"/>
      <c r="AO329" s="348"/>
      <c r="AP329" s="348"/>
      <c r="AQ329" s="291" t="str">
        <f>IFERROR(VLOOKUP(BG329,#REF!,1,0),"")</f>
        <v/>
      </c>
      <c r="AS329" s="236" t="s">
        <v>2437</v>
      </c>
      <c r="BD329" s="191" t="str">
        <f t="shared" si="64"/>
        <v>QM62.0 LPe signature</v>
      </c>
      <c r="BE329" s="238" t="str">
        <f t="shared" si="66"/>
        <v>0039</v>
      </c>
      <c r="BF329" s="306" t="s">
        <v>767</v>
      </c>
      <c r="BG329" s="191" t="str">
        <f t="shared" si="65"/>
        <v>0039-0328</v>
      </c>
    </row>
    <row r="330" spans="1:59">
      <c r="A330" s="304">
        <v>4104</v>
      </c>
      <c r="B330" s="305">
        <v>4104</v>
      </c>
      <c r="C330" s="238" t="str">
        <f t="shared" si="69"/>
        <v>0002-0039</v>
      </c>
      <c r="D330" s="238" t="str">
        <f t="shared" si="70"/>
        <v>0002-0039-0003</v>
      </c>
      <c r="E330" s="306" t="s">
        <v>766</v>
      </c>
      <c r="F330" s="238" t="str">
        <f>TEXT(VLOOKUP(J330,'1'!$I$43:$J$79,2,0),"0000")</f>
        <v>0002</v>
      </c>
      <c r="G330" s="238" t="str">
        <f t="shared" si="71"/>
        <v>0039</v>
      </c>
      <c r="H330" s="307">
        <f t="shared" si="72"/>
        <v>3</v>
      </c>
      <c r="I330" s="306" t="s">
        <v>766</v>
      </c>
      <c r="J330" s="235" t="s">
        <v>769</v>
      </c>
      <c r="K330" s="235" t="s">
        <v>1992</v>
      </c>
      <c r="L330" s="235" t="s">
        <v>1792</v>
      </c>
      <c r="M330" s="308">
        <v>25330000</v>
      </c>
      <c r="N330" s="235">
        <v>1998</v>
      </c>
      <c r="O330" s="235" t="s">
        <v>1707</v>
      </c>
      <c r="P330" s="235" t="s">
        <v>1611</v>
      </c>
      <c r="Q330" s="235" t="s">
        <v>71</v>
      </c>
      <c r="R330" s="235">
        <v>5</v>
      </c>
      <c r="S330" s="309">
        <v>17</v>
      </c>
      <c r="T330" s="238">
        <v>6</v>
      </c>
      <c r="U330" s="238">
        <v>6</v>
      </c>
      <c r="V330" s="235" t="s">
        <v>70</v>
      </c>
      <c r="W330" s="238" t="str">
        <f t="shared" si="67"/>
        <v>삼성자동차QM62.0 LPe LE25330000</v>
      </c>
      <c r="X330" s="310">
        <f t="shared" si="68"/>
        <v>4104</v>
      </c>
      <c r="Y330" s="238">
        <v>6</v>
      </c>
      <c r="Z330" s="238">
        <v>6</v>
      </c>
      <c r="AA330" s="306" t="s">
        <v>766</v>
      </c>
      <c r="AB330" s="235" t="s">
        <v>1611</v>
      </c>
      <c r="AC330" s="235"/>
      <c r="AD330" s="235" t="s">
        <v>1702</v>
      </c>
      <c r="AE330" s="235" t="s">
        <v>1699</v>
      </c>
      <c r="AF330" s="236"/>
      <c r="AG330" s="237"/>
      <c r="AH330" s="236"/>
      <c r="AI330" s="236"/>
      <c r="AJ330" s="237"/>
      <c r="AK330" s="236">
        <v>26</v>
      </c>
      <c r="AL330" s="236"/>
      <c r="AM330" s="236" t="s">
        <v>2435</v>
      </c>
      <c r="AN330" s="348"/>
      <c r="AO330" s="348"/>
      <c r="AP330" s="348"/>
      <c r="AQ330" s="291" t="str">
        <f>IFERROR(VLOOKUP(BG330,#REF!,1,0),"")</f>
        <v/>
      </c>
      <c r="AS330" s="236" t="s">
        <v>2437</v>
      </c>
      <c r="BD330" s="191" t="str">
        <f t="shared" si="64"/>
        <v>QM62.0 LPe LE</v>
      </c>
      <c r="BE330" s="238" t="str">
        <f t="shared" si="66"/>
        <v>0039</v>
      </c>
      <c r="BF330" s="306" t="s">
        <v>766</v>
      </c>
      <c r="BG330" s="191" t="str">
        <f t="shared" si="65"/>
        <v>0039-0329</v>
      </c>
    </row>
    <row r="331" spans="1:59">
      <c r="A331" s="304">
        <v>4105</v>
      </c>
      <c r="B331" s="305">
        <v>4105</v>
      </c>
      <c r="C331" s="238" t="str">
        <f t="shared" si="69"/>
        <v>0002-0039</v>
      </c>
      <c r="D331" s="238" t="str">
        <f t="shared" si="70"/>
        <v>0002-0039-0004</v>
      </c>
      <c r="E331" s="306" t="s">
        <v>765</v>
      </c>
      <c r="F331" s="238" t="str">
        <f>TEXT(VLOOKUP(J331,'1'!$I$43:$J$79,2,0),"0000")</f>
        <v>0002</v>
      </c>
      <c r="G331" s="238" t="str">
        <f t="shared" si="71"/>
        <v>0039</v>
      </c>
      <c r="H331" s="307">
        <f t="shared" si="72"/>
        <v>4</v>
      </c>
      <c r="I331" s="306" t="s">
        <v>765</v>
      </c>
      <c r="J331" s="235" t="s">
        <v>769</v>
      </c>
      <c r="K331" s="235" t="s">
        <v>1992</v>
      </c>
      <c r="L331" s="235" t="s">
        <v>1793</v>
      </c>
      <c r="M331" s="308">
        <v>23760000</v>
      </c>
      <c r="N331" s="235">
        <v>1998</v>
      </c>
      <c r="O331" s="235" t="s">
        <v>1707</v>
      </c>
      <c r="P331" s="235" t="s">
        <v>1611</v>
      </c>
      <c r="Q331" s="235" t="s">
        <v>71</v>
      </c>
      <c r="R331" s="235">
        <v>5</v>
      </c>
      <c r="S331" s="309">
        <v>17</v>
      </c>
      <c r="T331" s="238">
        <v>6</v>
      </c>
      <c r="U331" s="238">
        <v>6</v>
      </c>
      <c r="V331" s="235" t="s">
        <v>70</v>
      </c>
      <c r="W331" s="238" t="str">
        <f t="shared" si="67"/>
        <v>삼성자동차QM62.0 LPe SE23760000</v>
      </c>
      <c r="X331" s="310">
        <f t="shared" si="68"/>
        <v>4105</v>
      </c>
      <c r="Y331" s="238">
        <v>6</v>
      </c>
      <c r="Z331" s="238">
        <v>6</v>
      </c>
      <c r="AA331" s="306" t="s">
        <v>765</v>
      </c>
      <c r="AB331" s="235" t="s">
        <v>1611</v>
      </c>
      <c r="AC331" s="235"/>
      <c r="AD331" s="235" t="s">
        <v>1702</v>
      </c>
      <c r="AE331" s="235" t="s">
        <v>1699</v>
      </c>
      <c r="AF331" s="236"/>
      <c r="AG331" s="237"/>
      <c r="AH331" s="236"/>
      <c r="AI331" s="236"/>
      <c r="AJ331" s="237"/>
      <c r="AK331" s="236">
        <v>26</v>
      </c>
      <c r="AL331" s="236"/>
      <c r="AM331" s="236" t="s">
        <v>2435</v>
      </c>
      <c r="AN331" s="348"/>
      <c r="AO331" s="348"/>
      <c r="AP331" s="348"/>
      <c r="AQ331" s="291" t="str">
        <f>IFERROR(VLOOKUP(BG331,#REF!,1,0),"")</f>
        <v/>
      </c>
      <c r="AS331" s="236" t="s">
        <v>2437</v>
      </c>
      <c r="BD331" s="191" t="str">
        <f t="shared" si="64"/>
        <v>QM62.0 LPe SE</v>
      </c>
      <c r="BE331" s="238" t="str">
        <f t="shared" si="66"/>
        <v>0039</v>
      </c>
      <c r="BF331" s="306" t="s">
        <v>765</v>
      </c>
      <c r="BG331" s="191" t="str">
        <f t="shared" si="65"/>
        <v>0039-0330</v>
      </c>
    </row>
    <row r="332" spans="1:59">
      <c r="A332" s="304">
        <v>4106</v>
      </c>
      <c r="B332" s="305">
        <v>4106</v>
      </c>
      <c r="C332" s="238" t="str">
        <f t="shared" si="69"/>
        <v>0002-0039</v>
      </c>
      <c r="D332" s="238" t="str">
        <f t="shared" si="70"/>
        <v>0002-0039-0005</v>
      </c>
      <c r="E332" s="306" t="s">
        <v>764</v>
      </c>
      <c r="F332" s="238" t="str">
        <f>TEXT(VLOOKUP(J332,'1'!$I$43:$J$79,2,0),"0000")</f>
        <v>0002</v>
      </c>
      <c r="G332" s="238" t="str">
        <f t="shared" si="71"/>
        <v>0039</v>
      </c>
      <c r="H332" s="307">
        <f t="shared" si="72"/>
        <v>5</v>
      </c>
      <c r="I332" s="306" t="s">
        <v>764</v>
      </c>
      <c r="J332" s="235" t="s">
        <v>769</v>
      </c>
      <c r="K332" s="235" t="s">
        <v>1992</v>
      </c>
      <c r="L332" s="235" t="s">
        <v>1794</v>
      </c>
      <c r="M332" s="308">
        <v>30190000</v>
      </c>
      <c r="N332" s="235">
        <v>1749</v>
      </c>
      <c r="O332" s="235" t="s">
        <v>77</v>
      </c>
      <c r="P332" s="235" t="s">
        <v>1611</v>
      </c>
      <c r="Q332" s="235" t="s">
        <v>71</v>
      </c>
      <c r="R332" s="235">
        <v>5</v>
      </c>
      <c r="S332" s="309">
        <v>5</v>
      </c>
      <c r="T332" s="238">
        <v>6</v>
      </c>
      <c r="U332" s="238">
        <v>6</v>
      </c>
      <c r="V332" s="235" t="s">
        <v>15961</v>
      </c>
      <c r="W332" s="238" t="str">
        <f t="shared" si="67"/>
        <v>삼성자동차QM61.7 dCi RE 2WD30190000</v>
      </c>
      <c r="X332" s="310">
        <f t="shared" si="68"/>
        <v>4106</v>
      </c>
      <c r="Y332" s="238">
        <v>6</v>
      </c>
      <c r="Z332" s="238">
        <v>6</v>
      </c>
      <c r="AA332" s="306" t="s">
        <v>764</v>
      </c>
      <c r="AB332" s="235" t="s">
        <v>1611</v>
      </c>
      <c r="AC332" s="235"/>
      <c r="AD332" s="235" t="s">
        <v>1702</v>
      </c>
      <c r="AE332" s="235" t="s">
        <v>1699</v>
      </c>
      <c r="AF332" s="236"/>
      <c r="AG332" s="237"/>
      <c r="AH332" s="236"/>
      <c r="AI332" s="236"/>
      <c r="AJ332" s="237"/>
      <c r="AK332" s="236">
        <v>26</v>
      </c>
      <c r="AL332" s="236"/>
      <c r="AM332" s="236" t="s">
        <v>94</v>
      </c>
      <c r="AN332" s="348"/>
      <c r="AO332" s="348"/>
      <c r="AP332" s="348"/>
      <c r="AQ332" s="291" t="str">
        <f>IFERROR(VLOOKUP(BG332,#REF!,1,0),"")</f>
        <v/>
      </c>
      <c r="AS332" s="236" t="s">
        <v>94</v>
      </c>
      <c r="BD332" s="191" t="str">
        <f t="shared" si="64"/>
        <v>QM61.7 dCi RE 2WD</v>
      </c>
      <c r="BE332" s="238" t="str">
        <f t="shared" si="66"/>
        <v>0039</v>
      </c>
      <c r="BF332" s="306" t="s">
        <v>764</v>
      </c>
      <c r="BG332" s="191" t="str">
        <f t="shared" si="65"/>
        <v>0039-0331</v>
      </c>
    </row>
    <row r="333" spans="1:59">
      <c r="A333" s="304">
        <v>4107</v>
      </c>
      <c r="B333" s="305">
        <v>4107</v>
      </c>
      <c r="C333" s="238" t="str">
        <f t="shared" si="69"/>
        <v>0002-0039</v>
      </c>
      <c r="D333" s="238" t="str">
        <f t="shared" si="70"/>
        <v>0002-0039-0006</v>
      </c>
      <c r="E333" s="306" t="s">
        <v>763</v>
      </c>
      <c r="F333" s="238" t="str">
        <f>TEXT(VLOOKUP(J333,'1'!$I$43:$J$79,2,0),"0000")</f>
        <v>0002</v>
      </c>
      <c r="G333" s="238" t="str">
        <f t="shared" si="71"/>
        <v>0039</v>
      </c>
      <c r="H333" s="307">
        <f t="shared" si="72"/>
        <v>6</v>
      </c>
      <c r="I333" s="306" t="s">
        <v>763</v>
      </c>
      <c r="J333" s="235" t="s">
        <v>769</v>
      </c>
      <c r="K333" s="235" t="s">
        <v>1992</v>
      </c>
      <c r="L333" s="235" t="s">
        <v>1795</v>
      </c>
      <c r="M333" s="308">
        <v>33190000</v>
      </c>
      <c r="N333" s="235">
        <v>1749</v>
      </c>
      <c r="O333" s="235" t="s">
        <v>77</v>
      </c>
      <c r="P333" s="235" t="s">
        <v>1611</v>
      </c>
      <c r="Q333" s="235" t="s">
        <v>71</v>
      </c>
      <c r="R333" s="235">
        <v>8</v>
      </c>
      <c r="S333" s="309">
        <v>5</v>
      </c>
      <c r="T333" s="238">
        <v>6</v>
      </c>
      <c r="U333" s="238">
        <v>6</v>
      </c>
      <c r="V333" s="235" t="s">
        <v>70</v>
      </c>
      <c r="W333" s="238" t="str">
        <f t="shared" si="67"/>
        <v>삼성자동차QM61.7 dCi RE Signature  2WD33190000</v>
      </c>
      <c r="X333" s="310">
        <f t="shared" si="68"/>
        <v>4107</v>
      </c>
      <c r="Y333" s="238">
        <v>6</v>
      </c>
      <c r="Z333" s="238">
        <v>6</v>
      </c>
      <c r="AA333" s="306" t="s">
        <v>763</v>
      </c>
      <c r="AB333" s="235" t="s">
        <v>1611</v>
      </c>
      <c r="AC333" s="235"/>
      <c r="AD333" s="235" t="s">
        <v>1702</v>
      </c>
      <c r="AE333" s="235" t="s">
        <v>1699</v>
      </c>
      <c r="AF333" s="236"/>
      <c r="AG333" s="237"/>
      <c r="AH333" s="236"/>
      <c r="AI333" s="236"/>
      <c r="AJ333" s="237"/>
      <c r="AK333" s="236">
        <v>26</v>
      </c>
      <c r="AL333" s="236"/>
      <c r="AM333" s="236" t="s">
        <v>94</v>
      </c>
      <c r="AN333" s="348"/>
      <c r="AO333" s="348"/>
      <c r="AP333" s="348"/>
      <c r="AQ333" s="291" t="str">
        <f>IFERROR(VLOOKUP(BG333,#REF!,1,0),"")</f>
        <v/>
      </c>
      <c r="AS333" s="236" t="s">
        <v>94</v>
      </c>
      <c r="BD333" s="191" t="str">
        <f t="shared" si="64"/>
        <v>QM61.7 dCi RE Signature  2WD</v>
      </c>
      <c r="BE333" s="238" t="str">
        <f t="shared" si="66"/>
        <v>0039</v>
      </c>
      <c r="BF333" s="306" t="s">
        <v>763</v>
      </c>
      <c r="BG333" s="191" t="str">
        <f t="shared" si="65"/>
        <v>0039-0332</v>
      </c>
    </row>
    <row r="334" spans="1:59">
      <c r="A334" s="304">
        <v>4108</v>
      </c>
      <c r="B334" s="305">
        <v>4108</v>
      </c>
      <c r="C334" s="238" t="str">
        <f t="shared" si="69"/>
        <v>0002-0039</v>
      </c>
      <c r="D334" s="238" t="str">
        <f t="shared" si="70"/>
        <v>0002-0039-0007</v>
      </c>
      <c r="E334" s="306" t="s">
        <v>762</v>
      </c>
      <c r="F334" s="238" t="str">
        <f>TEXT(VLOOKUP(J334,'1'!$I$43:$J$79,2,0),"0000")</f>
        <v>0002</v>
      </c>
      <c r="G334" s="238" t="str">
        <f t="shared" si="71"/>
        <v>0039</v>
      </c>
      <c r="H334" s="307">
        <f t="shared" si="72"/>
        <v>7</v>
      </c>
      <c r="I334" s="306" t="s">
        <v>762</v>
      </c>
      <c r="J334" s="235" t="s">
        <v>769</v>
      </c>
      <c r="K334" s="235" t="s">
        <v>1992</v>
      </c>
      <c r="L334" s="235" t="s">
        <v>1796</v>
      </c>
      <c r="M334" s="308">
        <v>27250000</v>
      </c>
      <c r="N334" s="235">
        <v>1749</v>
      </c>
      <c r="O334" s="235" t="s">
        <v>77</v>
      </c>
      <c r="P334" s="235" t="s">
        <v>1611</v>
      </c>
      <c r="Q334" s="235" t="s">
        <v>71</v>
      </c>
      <c r="R334" s="235">
        <v>8</v>
      </c>
      <c r="S334" s="309">
        <v>5</v>
      </c>
      <c r="T334" s="238">
        <v>6</v>
      </c>
      <c r="U334" s="238">
        <v>6</v>
      </c>
      <c r="V334" s="235" t="s">
        <v>70</v>
      </c>
      <c r="W334" s="238" t="str">
        <f t="shared" si="67"/>
        <v>삼성자동차QM61.7 dCi SE 2WD27250000</v>
      </c>
      <c r="X334" s="310">
        <f t="shared" si="68"/>
        <v>4108</v>
      </c>
      <c r="Y334" s="238">
        <v>6</v>
      </c>
      <c r="Z334" s="238">
        <v>6</v>
      </c>
      <c r="AA334" s="306" t="s">
        <v>762</v>
      </c>
      <c r="AB334" s="235" t="s">
        <v>1611</v>
      </c>
      <c r="AC334" s="235"/>
      <c r="AD334" s="235" t="s">
        <v>1702</v>
      </c>
      <c r="AE334" s="235" t="s">
        <v>1699</v>
      </c>
      <c r="AF334" s="236"/>
      <c r="AG334" s="237"/>
      <c r="AH334" s="236"/>
      <c r="AI334" s="236"/>
      <c r="AJ334" s="237"/>
      <c r="AK334" s="236">
        <v>26</v>
      </c>
      <c r="AL334" s="236"/>
      <c r="AM334" s="236" t="s">
        <v>94</v>
      </c>
      <c r="AN334" s="348"/>
      <c r="AO334" s="348"/>
      <c r="AP334" s="348"/>
      <c r="AQ334" s="291" t="str">
        <f>IFERROR(VLOOKUP(BG334,#REF!,1,0),"")</f>
        <v/>
      </c>
      <c r="AS334" s="236" t="s">
        <v>94</v>
      </c>
      <c r="BD334" s="191" t="str">
        <f t="shared" si="64"/>
        <v>QM61.7 dCi SE 2WD</v>
      </c>
      <c r="BE334" s="238" t="str">
        <f t="shared" si="66"/>
        <v>0039</v>
      </c>
      <c r="BF334" s="306" t="s">
        <v>762</v>
      </c>
      <c r="BG334" s="191" t="str">
        <f t="shared" si="65"/>
        <v>0039-0333</v>
      </c>
    </row>
    <row r="335" spans="1:59">
      <c r="A335" s="304">
        <v>4109</v>
      </c>
      <c r="B335" s="305">
        <v>4109</v>
      </c>
      <c r="C335" s="238" t="str">
        <f t="shared" si="69"/>
        <v>0002-0039</v>
      </c>
      <c r="D335" s="238" t="str">
        <f t="shared" si="70"/>
        <v>0002-0039-0008</v>
      </c>
      <c r="E335" s="306" t="s">
        <v>761</v>
      </c>
      <c r="F335" s="238" t="str">
        <f>TEXT(VLOOKUP(J335,'1'!$I$43:$J$79,2,0),"0000")</f>
        <v>0002</v>
      </c>
      <c r="G335" s="238" t="str">
        <f t="shared" si="71"/>
        <v>0039</v>
      </c>
      <c r="H335" s="307">
        <f t="shared" si="72"/>
        <v>8</v>
      </c>
      <c r="I335" s="306" t="s">
        <v>761</v>
      </c>
      <c r="J335" s="235" t="s">
        <v>769</v>
      </c>
      <c r="K335" s="235" t="s">
        <v>1992</v>
      </c>
      <c r="L335" s="235" t="s">
        <v>1797</v>
      </c>
      <c r="M335" s="308">
        <v>26020000</v>
      </c>
      <c r="N335" s="235">
        <v>1997</v>
      </c>
      <c r="O335" s="235" t="s">
        <v>76</v>
      </c>
      <c r="P335" s="235" t="s">
        <v>1611</v>
      </c>
      <c r="Q335" s="235" t="s">
        <v>71</v>
      </c>
      <c r="R335" s="235">
        <v>8</v>
      </c>
      <c r="S335" s="309">
        <v>15</v>
      </c>
      <c r="T335" s="238">
        <v>6</v>
      </c>
      <c r="U335" s="238">
        <v>6</v>
      </c>
      <c r="V335" s="235" t="s">
        <v>70</v>
      </c>
      <c r="W335" s="238" t="str">
        <f t="shared" si="67"/>
        <v>삼성자동차QM62.0 GDe LE26020000</v>
      </c>
      <c r="X335" s="310">
        <f t="shared" si="68"/>
        <v>4109</v>
      </c>
      <c r="Y335" s="238">
        <v>6</v>
      </c>
      <c r="Z335" s="238">
        <v>6</v>
      </c>
      <c r="AA335" s="306" t="s">
        <v>761</v>
      </c>
      <c r="AB335" s="235" t="s">
        <v>1611</v>
      </c>
      <c r="AC335" s="235"/>
      <c r="AD335" s="235" t="s">
        <v>1705</v>
      </c>
      <c r="AE335" s="235" t="s">
        <v>1699</v>
      </c>
      <c r="AF335" s="236"/>
      <c r="AG335" s="237"/>
      <c r="AH335" s="236"/>
      <c r="AI335" s="236"/>
      <c r="AJ335" s="237"/>
      <c r="AK335" s="236">
        <v>26</v>
      </c>
      <c r="AL335" s="236"/>
      <c r="AM335" s="236" t="s">
        <v>2436</v>
      </c>
      <c r="AN335" s="348"/>
      <c r="AO335" s="348"/>
      <c r="AP335" s="348"/>
      <c r="AQ335" s="291" t="str">
        <f>IFERROR(VLOOKUP(BG335,#REF!,1,0),"")</f>
        <v/>
      </c>
      <c r="AS335" s="236" t="s">
        <v>2434</v>
      </c>
      <c r="BD335" s="191" t="str">
        <f t="shared" si="64"/>
        <v>QM62.0 GDe LE</v>
      </c>
      <c r="BE335" s="238" t="str">
        <f t="shared" si="66"/>
        <v>0039</v>
      </c>
      <c r="BF335" s="306" t="s">
        <v>761</v>
      </c>
      <c r="BG335" s="191" t="str">
        <f t="shared" si="65"/>
        <v>0039-0334</v>
      </c>
    </row>
    <row r="336" spans="1:59">
      <c r="A336" s="304">
        <v>4110</v>
      </c>
      <c r="B336" s="305">
        <v>4110</v>
      </c>
      <c r="C336" s="238" t="str">
        <f t="shared" si="69"/>
        <v>0002-0039</v>
      </c>
      <c r="D336" s="238" t="str">
        <f t="shared" si="70"/>
        <v>0002-0039-0009</v>
      </c>
      <c r="E336" s="306" t="s">
        <v>760</v>
      </c>
      <c r="F336" s="238" t="str">
        <f>TEXT(VLOOKUP(J336,'1'!$I$43:$J$79,2,0),"0000")</f>
        <v>0002</v>
      </c>
      <c r="G336" s="238" t="str">
        <f t="shared" si="71"/>
        <v>0039</v>
      </c>
      <c r="H336" s="307">
        <f t="shared" si="72"/>
        <v>9</v>
      </c>
      <c r="I336" s="306" t="s">
        <v>760</v>
      </c>
      <c r="J336" s="235" t="s">
        <v>769</v>
      </c>
      <c r="K336" s="235" t="s">
        <v>1992</v>
      </c>
      <c r="L336" s="235" t="s">
        <v>1798</v>
      </c>
      <c r="M336" s="308">
        <v>32890000</v>
      </c>
      <c r="N336" s="235">
        <v>1997</v>
      </c>
      <c r="O336" s="235" t="s">
        <v>76</v>
      </c>
      <c r="P336" s="235" t="s">
        <v>1611</v>
      </c>
      <c r="Q336" s="235" t="s">
        <v>71</v>
      </c>
      <c r="R336" s="235">
        <v>8</v>
      </c>
      <c r="S336" s="309">
        <v>15</v>
      </c>
      <c r="T336" s="238">
        <v>6</v>
      </c>
      <c r="U336" s="238">
        <v>6</v>
      </c>
      <c r="V336" s="235" t="s">
        <v>70</v>
      </c>
      <c r="W336" s="238" t="str">
        <f t="shared" si="67"/>
        <v>삼성자동차QM62.0 GDe premiere32890000</v>
      </c>
      <c r="X336" s="310">
        <f t="shared" si="68"/>
        <v>4110</v>
      </c>
      <c r="Y336" s="238">
        <v>6</v>
      </c>
      <c r="Z336" s="238">
        <v>6</v>
      </c>
      <c r="AA336" s="306" t="s">
        <v>760</v>
      </c>
      <c r="AB336" s="235" t="s">
        <v>1611</v>
      </c>
      <c r="AC336" s="235"/>
      <c r="AD336" s="235" t="s">
        <v>1702</v>
      </c>
      <c r="AE336" s="235" t="s">
        <v>1699</v>
      </c>
      <c r="AF336" s="236"/>
      <c r="AG336" s="237"/>
      <c r="AH336" s="236"/>
      <c r="AI336" s="236"/>
      <c r="AJ336" s="237"/>
      <c r="AK336" s="236">
        <v>26</v>
      </c>
      <c r="AL336" s="236"/>
      <c r="AM336" s="236" t="s">
        <v>2436</v>
      </c>
      <c r="AN336" s="348"/>
      <c r="AO336" s="348"/>
      <c r="AP336" s="348"/>
      <c r="AQ336" s="291" t="str">
        <f>IFERROR(VLOOKUP(BG336,#REF!,1,0),"")</f>
        <v/>
      </c>
      <c r="AS336" s="236" t="s">
        <v>2434</v>
      </c>
      <c r="BD336" s="191" t="str">
        <f t="shared" si="64"/>
        <v>QM62.0 GDe premiere</v>
      </c>
      <c r="BE336" s="238" t="str">
        <f t="shared" si="66"/>
        <v>0039</v>
      </c>
      <c r="BF336" s="306" t="s">
        <v>760</v>
      </c>
      <c r="BG336" s="191" t="str">
        <f t="shared" si="65"/>
        <v>0039-0335</v>
      </c>
    </row>
    <row r="337" spans="1:59">
      <c r="A337" s="304">
        <v>4111</v>
      </c>
      <c r="B337" s="305">
        <v>4111</v>
      </c>
      <c r="C337" s="238" t="str">
        <f t="shared" si="69"/>
        <v>0002-0039</v>
      </c>
      <c r="D337" s="238" t="str">
        <f t="shared" si="70"/>
        <v>0002-0039-0010</v>
      </c>
      <c r="E337" s="306" t="s">
        <v>759</v>
      </c>
      <c r="F337" s="238" t="str">
        <f>TEXT(VLOOKUP(J337,'1'!$I$43:$J$79,2,0),"0000")</f>
        <v>0002</v>
      </c>
      <c r="G337" s="238" t="str">
        <f t="shared" si="71"/>
        <v>0039</v>
      </c>
      <c r="H337" s="307">
        <f t="shared" si="72"/>
        <v>10</v>
      </c>
      <c r="I337" s="306" t="s">
        <v>759</v>
      </c>
      <c r="J337" s="235" t="s">
        <v>769</v>
      </c>
      <c r="K337" s="235" t="s">
        <v>1992</v>
      </c>
      <c r="L337" s="235" t="s">
        <v>1799</v>
      </c>
      <c r="M337" s="308">
        <v>24450000</v>
      </c>
      <c r="N337" s="235">
        <v>1997</v>
      </c>
      <c r="O337" s="235" t="s">
        <v>76</v>
      </c>
      <c r="P337" s="235" t="s">
        <v>1611</v>
      </c>
      <c r="Q337" s="235" t="s">
        <v>71</v>
      </c>
      <c r="R337" s="235">
        <v>5</v>
      </c>
      <c r="S337" s="309">
        <v>15</v>
      </c>
      <c r="T337" s="238">
        <v>6</v>
      </c>
      <c r="U337" s="238">
        <v>6</v>
      </c>
      <c r="V337" s="235" t="s">
        <v>15961</v>
      </c>
      <c r="W337" s="238" t="str">
        <f t="shared" si="67"/>
        <v>삼성자동차QM62.0 GDe 2WD SE24450000</v>
      </c>
      <c r="X337" s="310">
        <f t="shared" si="68"/>
        <v>4111</v>
      </c>
      <c r="Y337" s="238">
        <v>6</v>
      </c>
      <c r="Z337" s="238">
        <v>6</v>
      </c>
      <c r="AA337" s="306" t="s">
        <v>759</v>
      </c>
      <c r="AB337" s="235" t="s">
        <v>1611</v>
      </c>
      <c r="AC337" s="235"/>
      <c r="AD337" s="235" t="s">
        <v>1705</v>
      </c>
      <c r="AE337" s="235" t="s">
        <v>1699</v>
      </c>
      <c r="AF337" s="236"/>
      <c r="AG337" s="237"/>
      <c r="AH337" s="236"/>
      <c r="AI337" s="236"/>
      <c r="AJ337" s="237"/>
      <c r="AK337" s="236">
        <v>26</v>
      </c>
      <c r="AL337" s="236"/>
      <c r="AM337" s="236" t="s">
        <v>2436</v>
      </c>
      <c r="AN337" s="348"/>
      <c r="AO337" s="348"/>
      <c r="AP337" s="348"/>
      <c r="AQ337" s="291" t="str">
        <f>IFERROR(VLOOKUP(BG337,#REF!,1,0),"")</f>
        <v/>
      </c>
      <c r="AS337" s="236" t="s">
        <v>2434</v>
      </c>
      <c r="BD337" s="191" t="str">
        <f t="shared" si="64"/>
        <v>QM62.0 GDe 2WD SE</v>
      </c>
      <c r="BE337" s="238" t="str">
        <f t="shared" si="66"/>
        <v>0039</v>
      </c>
      <c r="BF337" s="306" t="s">
        <v>759</v>
      </c>
      <c r="BG337" s="191" t="str">
        <f t="shared" si="65"/>
        <v>0039-0336</v>
      </c>
    </row>
    <row r="338" spans="1:59">
      <c r="A338" s="304">
        <v>4112</v>
      </c>
      <c r="B338" s="305">
        <v>4112</v>
      </c>
      <c r="C338" s="238" t="str">
        <f t="shared" si="69"/>
        <v>0002-0039</v>
      </c>
      <c r="D338" s="238" t="str">
        <f t="shared" si="70"/>
        <v>0002-0039-0011</v>
      </c>
      <c r="E338" s="306" t="s">
        <v>758</v>
      </c>
      <c r="F338" s="238" t="str">
        <f>TEXT(VLOOKUP(J338,'1'!$I$43:$J$79,2,0),"0000")</f>
        <v>0002</v>
      </c>
      <c r="G338" s="238" t="str">
        <f t="shared" si="71"/>
        <v>0039</v>
      </c>
      <c r="H338" s="307">
        <f t="shared" si="72"/>
        <v>11</v>
      </c>
      <c r="I338" s="306" t="s">
        <v>758</v>
      </c>
      <c r="J338" s="235" t="s">
        <v>769</v>
      </c>
      <c r="K338" s="235" t="s">
        <v>1992</v>
      </c>
      <c r="L338" s="235" t="s">
        <v>1800</v>
      </c>
      <c r="M338" s="308">
        <v>28380000</v>
      </c>
      <c r="N338" s="235">
        <v>1997</v>
      </c>
      <c r="O338" s="235" t="s">
        <v>76</v>
      </c>
      <c r="P338" s="235" t="s">
        <v>1611</v>
      </c>
      <c r="Q338" s="235" t="s">
        <v>71</v>
      </c>
      <c r="R338" s="235">
        <v>5</v>
      </c>
      <c r="S338" s="309">
        <v>15</v>
      </c>
      <c r="T338" s="238">
        <v>6</v>
      </c>
      <c r="U338" s="238">
        <v>6</v>
      </c>
      <c r="V338" s="235" t="s">
        <v>70</v>
      </c>
      <c r="W338" s="238" t="str">
        <f t="shared" si="67"/>
        <v>삼성자동차QM62.0 GDe 2WD RE28380000</v>
      </c>
      <c r="X338" s="310">
        <f t="shared" si="68"/>
        <v>4112</v>
      </c>
      <c r="Y338" s="238">
        <v>6</v>
      </c>
      <c r="Z338" s="238">
        <v>6</v>
      </c>
      <c r="AA338" s="306" t="s">
        <v>758</v>
      </c>
      <c r="AB338" s="235" t="s">
        <v>1611</v>
      </c>
      <c r="AC338" s="235"/>
      <c r="AD338" s="235" t="s">
        <v>1705</v>
      </c>
      <c r="AE338" s="235" t="s">
        <v>1699</v>
      </c>
      <c r="AF338" s="236"/>
      <c r="AG338" s="237"/>
      <c r="AH338" s="236"/>
      <c r="AI338" s="236"/>
      <c r="AJ338" s="237"/>
      <c r="AK338" s="236">
        <v>26</v>
      </c>
      <c r="AL338" s="236"/>
      <c r="AM338" s="236" t="s">
        <v>2436</v>
      </c>
      <c r="AN338" s="348"/>
      <c r="AO338" s="348"/>
      <c r="AP338" s="348"/>
      <c r="AQ338" s="291" t="str">
        <f>IFERROR(VLOOKUP(BG338,#REF!,1,0),"")</f>
        <v/>
      </c>
      <c r="AS338" s="236" t="s">
        <v>2434</v>
      </c>
      <c r="BD338" s="191" t="str">
        <f t="shared" si="64"/>
        <v>QM62.0 GDe 2WD RE</v>
      </c>
      <c r="BE338" s="238" t="str">
        <f t="shared" si="66"/>
        <v>0039</v>
      </c>
      <c r="BF338" s="306" t="s">
        <v>758</v>
      </c>
      <c r="BG338" s="191" t="str">
        <f t="shared" si="65"/>
        <v>0039-0337</v>
      </c>
    </row>
    <row r="339" spans="1:59">
      <c r="A339" s="304">
        <v>4113</v>
      </c>
      <c r="B339" s="305">
        <v>4113</v>
      </c>
      <c r="C339" s="238" t="str">
        <f t="shared" si="69"/>
        <v>0002-0039</v>
      </c>
      <c r="D339" s="238" t="str">
        <f t="shared" si="70"/>
        <v>0002-0039-0012</v>
      </c>
      <c r="E339" s="306" t="s">
        <v>757</v>
      </c>
      <c r="F339" s="238" t="str">
        <f>TEXT(VLOOKUP(J339,'1'!$I$43:$J$79,2,0),"0000")</f>
        <v>0002</v>
      </c>
      <c r="G339" s="238" t="str">
        <f t="shared" si="71"/>
        <v>0039</v>
      </c>
      <c r="H339" s="307">
        <f t="shared" si="72"/>
        <v>12</v>
      </c>
      <c r="I339" s="306" t="s">
        <v>757</v>
      </c>
      <c r="J339" s="235" t="s">
        <v>769</v>
      </c>
      <c r="K339" s="235" t="s">
        <v>1992</v>
      </c>
      <c r="L339" s="235" t="s">
        <v>1801</v>
      </c>
      <c r="M339" s="308">
        <v>30140000</v>
      </c>
      <c r="N339" s="235">
        <v>1997</v>
      </c>
      <c r="O339" s="235" t="s">
        <v>76</v>
      </c>
      <c r="P339" s="235" t="s">
        <v>1611</v>
      </c>
      <c r="Q339" s="235" t="s">
        <v>71</v>
      </c>
      <c r="R339" s="235">
        <v>5</v>
      </c>
      <c r="S339" s="309">
        <v>15</v>
      </c>
      <c r="T339" s="238">
        <v>6</v>
      </c>
      <c r="U339" s="238">
        <v>6</v>
      </c>
      <c r="V339" s="235" t="s">
        <v>70</v>
      </c>
      <c r="W339" s="238" t="str">
        <f t="shared" si="67"/>
        <v>삼성자동차QM62.0 GDe 2WD RE signature30140000</v>
      </c>
      <c r="X339" s="310">
        <f t="shared" si="68"/>
        <v>4113</v>
      </c>
      <c r="Y339" s="238">
        <v>6</v>
      </c>
      <c r="Z339" s="238">
        <v>6</v>
      </c>
      <c r="AA339" s="306" t="s">
        <v>757</v>
      </c>
      <c r="AB339" s="235" t="s">
        <v>1611</v>
      </c>
      <c r="AC339" s="235"/>
      <c r="AD339" s="235" t="s">
        <v>1705</v>
      </c>
      <c r="AE339" s="235" t="s">
        <v>1699</v>
      </c>
      <c r="AF339" s="236"/>
      <c r="AG339" s="237"/>
      <c r="AH339" s="236"/>
      <c r="AI339" s="236"/>
      <c r="AJ339" s="237"/>
      <c r="AK339" s="236">
        <v>26</v>
      </c>
      <c r="AL339" s="236"/>
      <c r="AM339" s="236" t="s">
        <v>2436</v>
      </c>
      <c r="AN339" s="348"/>
      <c r="AO339" s="348"/>
      <c r="AP339" s="348"/>
      <c r="AQ339" s="291" t="str">
        <f>IFERROR(VLOOKUP(BG339,#REF!,1,0),"")</f>
        <v/>
      </c>
      <c r="AS339" s="236" t="s">
        <v>2434</v>
      </c>
      <c r="BD339" s="191" t="str">
        <f t="shared" si="64"/>
        <v>QM62.0 GDe 2WD RE signature</v>
      </c>
      <c r="BE339" s="238" t="str">
        <f t="shared" si="66"/>
        <v>0039</v>
      </c>
      <c r="BF339" s="306" t="s">
        <v>757</v>
      </c>
      <c r="BG339" s="191" t="str">
        <f t="shared" si="65"/>
        <v>0039-0338</v>
      </c>
    </row>
    <row r="340" spans="1:59">
      <c r="A340" s="304">
        <v>4114</v>
      </c>
      <c r="B340" s="305">
        <v>4114</v>
      </c>
      <c r="C340" s="238" t="str">
        <f t="shared" si="69"/>
        <v>0002-0040</v>
      </c>
      <c r="D340" s="238" t="str">
        <f t="shared" si="70"/>
        <v>0002-0040-0001</v>
      </c>
      <c r="E340" s="306" t="s">
        <v>756</v>
      </c>
      <c r="F340" s="238" t="str">
        <f>TEXT(VLOOKUP(J340,'1'!$I$43:$J$79,2,0),"0000")</f>
        <v>0002</v>
      </c>
      <c r="G340" s="238" t="str">
        <f t="shared" si="71"/>
        <v>0040</v>
      </c>
      <c r="H340" s="307">
        <f t="shared" si="72"/>
        <v>1</v>
      </c>
      <c r="I340" s="306" t="s">
        <v>756</v>
      </c>
      <c r="J340" s="235" t="s">
        <v>769</v>
      </c>
      <c r="K340" s="235" t="s">
        <v>1993</v>
      </c>
      <c r="L340" s="235" t="s">
        <v>1802</v>
      </c>
      <c r="M340" s="308">
        <v>29750000</v>
      </c>
      <c r="N340" s="235">
        <v>1461</v>
      </c>
      <c r="O340" s="235" t="s">
        <v>77</v>
      </c>
      <c r="P340" s="235" t="s">
        <v>72</v>
      </c>
      <c r="Q340" s="235" t="s">
        <v>71</v>
      </c>
      <c r="R340" s="235">
        <v>5</v>
      </c>
      <c r="S340" s="309">
        <v>11</v>
      </c>
      <c r="T340" s="238">
        <v>6</v>
      </c>
      <c r="U340" s="238">
        <v>6</v>
      </c>
      <c r="V340" s="235" t="s">
        <v>70</v>
      </c>
      <c r="W340" s="238" t="str">
        <f t="shared" si="67"/>
        <v>삼성자동차SM61.5 dCi LE29750000</v>
      </c>
      <c r="X340" s="310">
        <f t="shared" si="68"/>
        <v>4114</v>
      </c>
      <c r="Y340" s="238">
        <v>6</v>
      </c>
      <c r="Z340" s="238">
        <v>6</v>
      </c>
      <c r="AA340" s="306" t="s">
        <v>756</v>
      </c>
      <c r="AB340" s="235" t="s">
        <v>72</v>
      </c>
      <c r="AC340" s="235"/>
      <c r="AD340" s="235" t="s">
        <v>1701</v>
      </c>
      <c r="AE340" s="235" t="s">
        <v>1699</v>
      </c>
      <c r="AF340" s="236"/>
      <c r="AG340" s="237"/>
      <c r="AH340" s="236"/>
      <c r="AI340" s="236"/>
      <c r="AJ340" s="237"/>
      <c r="AK340" s="236">
        <v>26</v>
      </c>
      <c r="AL340" s="236"/>
      <c r="AM340" s="236" t="s">
        <v>2423</v>
      </c>
      <c r="AN340" s="348"/>
      <c r="AO340" s="348"/>
      <c r="AP340" s="348"/>
      <c r="AQ340" s="291" t="str">
        <f>IFERROR(VLOOKUP(BG340,#REF!,1,0),"")</f>
        <v/>
      </c>
      <c r="AS340" s="236" t="s">
        <v>2433</v>
      </c>
      <c r="BD340" s="191" t="str">
        <f t="shared" si="64"/>
        <v>SM61.5 dCi LE</v>
      </c>
      <c r="BE340" s="238" t="str">
        <f t="shared" si="66"/>
        <v>0040</v>
      </c>
      <c r="BF340" s="306" t="s">
        <v>756</v>
      </c>
      <c r="BG340" s="191" t="str">
        <f t="shared" si="65"/>
        <v>0040-0339</v>
      </c>
    </row>
    <row r="341" spans="1:59">
      <c r="A341" s="304">
        <v>4115</v>
      </c>
      <c r="B341" s="305">
        <v>4115</v>
      </c>
      <c r="C341" s="238" t="str">
        <f t="shared" si="69"/>
        <v>0002-0040</v>
      </c>
      <c r="D341" s="238" t="str">
        <f t="shared" si="70"/>
        <v>0002-0040-0002</v>
      </c>
      <c r="E341" s="306" t="s">
        <v>755</v>
      </c>
      <c r="F341" s="238" t="str">
        <f>TEXT(VLOOKUP(J341,'1'!$I$43:$J$79,2,0),"0000")</f>
        <v>0002</v>
      </c>
      <c r="G341" s="238" t="str">
        <f t="shared" si="71"/>
        <v>0040</v>
      </c>
      <c r="H341" s="307">
        <f t="shared" si="72"/>
        <v>2</v>
      </c>
      <c r="I341" s="306" t="s">
        <v>755</v>
      </c>
      <c r="J341" s="235" t="s">
        <v>769</v>
      </c>
      <c r="K341" s="235" t="s">
        <v>1993</v>
      </c>
      <c r="L341" s="235" t="s">
        <v>1803</v>
      </c>
      <c r="M341" s="308">
        <v>32940000</v>
      </c>
      <c r="N341" s="235">
        <v>1997</v>
      </c>
      <c r="O341" s="235" t="s">
        <v>76</v>
      </c>
      <c r="P341" s="235" t="s">
        <v>72</v>
      </c>
      <c r="Q341" s="235" t="s">
        <v>71</v>
      </c>
      <c r="R341" s="235">
        <v>5</v>
      </c>
      <c r="S341" s="309">
        <v>9</v>
      </c>
      <c r="T341" s="238">
        <v>6</v>
      </c>
      <c r="U341" s="238">
        <v>6</v>
      </c>
      <c r="V341" s="235" t="s">
        <v>70</v>
      </c>
      <c r="W341" s="238" t="str">
        <f t="shared" si="67"/>
        <v>삼성자동차SM62.0 GDe PREMIERE32940000</v>
      </c>
      <c r="X341" s="310">
        <f t="shared" si="68"/>
        <v>4115</v>
      </c>
      <c r="Y341" s="238">
        <v>6</v>
      </c>
      <c r="Z341" s="238">
        <v>6</v>
      </c>
      <c r="AA341" s="306" t="s">
        <v>755</v>
      </c>
      <c r="AB341" s="235" t="s">
        <v>72</v>
      </c>
      <c r="AC341" s="235"/>
      <c r="AD341" s="235" t="s">
        <v>1701</v>
      </c>
      <c r="AE341" s="235" t="s">
        <v>1699</v>
      </c>
      <c r="AF341" s="236"/>
      <c r="AG341" s="237"/>
      <c r="AH341" s="236"/>
      <c r="AI341" s="236"/>
      <c r="AJ341" s="237"/>
      <c r="AK341" s="236">
        <v>26</v>
      </c>
      <c r="AL341" s="236"/>
      <c r="AM341" s="236" t="s">
        <v>2423</v>
      </c>
      <c r="AN341" s="348"/>
      <c r="AO341" s="348"/>
      <c r="AP341" s="348"/>
      <c r="AQ341" s="291" t="str">
        <f>IFERROR(VLOOKUP(BG341,#REF!,1,0),"")</f>
        <v/>
      </c>
      <c r="AS341" s="236" t="s">
        <v>2423</v>
      </c>
      <c r="BD341" s="191" t="str">
        <f t="shared" si="64"/>
        <v>SM62.0 GDe PREMIERE</v>
      </c>
      <c r="BE341" s="238" t="str">
        <f t="shared" si="66"/>
        <v>0040</v>
      </c>
      <c r="BF341" s="306" t="s">
        <v>755</v>
      </c>
      <c r="BG341" s="191" t="str">
        <f t="shared" si="65"/>
        <v>0040-0340</v>
      </c>
    </row>
    <row r="342" spans="1:59">
      <c r="A342" s="304">
        <v>4116</v>
      </c>
      <c r="B342" s="305">
        <v>4116</v>
      </c>
      <c r="C342" s="238" t="str">
        <f t="shared" si="69"/>
        <v>0002-0040</v>
      </c>
      <c r="D342" s="238" t="str">
        <f t="shared" si="70"/>
        <v>0002-0040-0003</v>
      </c>
      <c r="E342" s="306" t="s">
        <v>754</v>
      </c>
      <c r="F342" s="238" t="str">
        <f>TEXT(VLOOKUP(J342,'1'!$I$43:$J$79,2,0),"0000")</f>
        <v>0002</v>
      </c>
      <c r="G342" s="238" t="str">
        <f t="shared" si="71"/>
        <v>0040</v>
      </c>
      <c r="H342" s="307">
        <f t="shared" si="72"/>
        <v>3</v>
      </c>
      <c r="I342" s="306" t="s">
        <v>754</v>
      </c>
      <c r="J342" s="235" t="s">
        <v>769</v>
      </c>
      <c r="K342" s="235" t="s">
        <v>1993</v>
      </c>
      <c r="L342" s="235" t="s">
        <v>1797</v>
      </c>
      <c r="M342" s="308">
        <v>28080000</v>
      </c>
      <c r="N342" s="235">
        <v>1997</v>
      </c>
      <c r="O342" s="235" t="s">
        <v>76</v>
      </c>
      <c r="P342" s="235" t="s">
        <v>72</v>
      </c>
      <c r="Q342" s="235" t="s">
        <v>71</v>
      </c>
      <c r="R342" s="235">
        <v>5</v>
      </c>
      <c r="S342" s="309">
        <v>9</v>
      </c>
      <c r="T342" s="238">
        <v>6</v>
      </c>
      <c r="U342" s="238">
        <v>6</v>
      </c>
      <c r="V342" s="235" t="s">
        <v>15961</v>
      </c>
      <c r="W342" s="238" t="str">
        <f t="shared" si="67"/>
        <v>삼성자동차SM62.0 GDe LE28080000</v>
      </c>
      <c r="X342" s="310">
        <f t="shared" si="68"/>
        <v>4116</v>
      </c>
      <c r="Y342" s="238">
        <v>6</v>
      </c>
      <c r="Z342" s="238">
        <v>6</v>
      </c>
      <c r="AA342" s="306" t="s">
        <v>754</v>
      </c>
      <c r="AB342" s="235" t="s">
        <v>15962</v>
      </c>
      <c r="AC342" s="235"/>
      <c r="AD342" s="235" t="s">
        <v>1701</v>
      </c>
      <c r="AE342" s="235" t="s">
        <v>1699</v>
      </c>
      <c r="AF342" s="236"/>
      <c r="AG342" s="237"/>
      <c r="AH342" s="236"/>
      <c r="AI342" s="236"/>
      <c r="AJ342" s="237"/>
      <c r="AK342" s="236">
        <v>26</v>
      </c>
      <c r="AL342" s="236"/>
      <c r="AM342" s="236" t="s">
        <v>2423</v>
      </c>
      <c r="AN342" s="348"/>
      <c r="AO342" s="348"/>
      <c r="AP342" s="348"/>
      <c r="AQ342" s="291" t="str">
        <f>IFERROR(VLOOKUP(BG342,#REF!,1,0),"")</f>
        <v/>
      </c>
      <c r="AS342" s="236" t="s">
        <v>2423</v>
      </c>
      <c r="BD342" s="191" t="str">
        <f t="shared" si="64"/>
        <v>SM62.0 GDe LE</v>
      </c>
      <c r="BE342" s="238" t="str">
        <f t="shared" si="66"/>
        <v>0040</v>
      </c>
      <c r="BF342" s="306" t="s">
        <v>754</v>
      </c>
      <c r="BG342" s="191" t="str">
        <f t="shared" si="65"/>
        <v>0040-0341</v>
      </c>
    </row>
    <row r="343" spans="1:59">
      <c r="A343" s="304">
        <v>4117</v>
      </c>
      <c r="B343" s="305">
        <v>4117</v>
      </c>
      <c r="C343" s="238" t="str">
        <f t="shared" si="69"/>
        <v>0002-0040</v>
      </c>
      <c r="D343" s="238" t="str">
        <f t="shared" si="70"/>
        <v>0002-0040-0004</v>
      </c>
      <c r="E343" s="306" t="s">
        <v>753</v>
      </c>
      <c r="F343" s="238" t="str">
        <f>TEXT(VLOOKUP(J343,'1'!$I$43:$J$79,2,0),"0000")</f>
        <v>0002</v>
      </c>
      <c r="G343" s="238" t="str">
        <f t="shared" si="71"/>
        <v>0040</v>
      </c>
      <c r="H343" s="307">
        <f t="shared" si="72"/>
        <v>4</v>
      </c>
      <c r="I343" s="306" t="s">
        <v>753</v>
      </c>
      <c r="J343" s="235" t="s">
        <v>769</v>
      </c>
      <c r="K343" s="235" t="s">
        <v>1993</v>
      </c>
      <c r="L343" s="235" t="s">
        <v>1804</v>
      </c>
      <c r="M343" s="308">
        <v>30440000</v>
      </c>
      <c r="N343" s="235">
        <v>1997</v>
      </c>
      <c r="O343" s="235" t="s">
        <v>76</v>
      </c>
      <c r="P343" s="235" t="s">
        <v>72</v>
      </c>
      <c r="Q343" s="235" t="s">
        <v>71</v>
      </c>
      <c r="R343" s="235">
        <v>5</v>
      </c>
      <c r="S343" s="309">
        <v>9</v>
      </c>
      <c r="T343" s="238">
        <v>6</v>
      </c>
      <c r="U343" s="238">
        <v>6</v>
      </c>
      <c r="V343" s="235" t="s">
        <v>70</v>
      </c>
      <c r="W343" s="238" t="str">
        <f t="shared" si="67"/>
        <v>삼성자동차SM62.0 GDe RE30440000</v>
      </c>
      <c r="X343" s="310">
        <f t="shared" si="68"/>
        <v>4117</v>
      </c>
      <c r="Y343" s="238">
        <v>6</v>
      </c>
      <c r="Z343" s="238">
        <v>6</v>
      </c>
      <c r="AA343" s="306" t="s">
        <v>753</v>
      </c>
      <c r="AB343" s="235" t="s">
        <v>72</v>
      </c>
      <c r="AC343" s="235"/>
      <c r="AD343" s="235" t="s">
        <v>1701</v>
      </c>
      <c r="AE343" s="235" t="s">
        <v>1699</v>
      </c>
      <c r="AF343" s="236"/>
      <c r="AG343" s="237"/>
      <c r="AH343" s="236"/>
      <c r="AI343" s="236"/>
      <c r="AJ343" s="237"/>
      <c r="AK343" s="236">
        <v>26</v>
      </c>
      <c r="AL343" s="236"/>
      <c r="AM343" s="236" t="s">
        <v>2423</v>
      </c>
      <c r="AN343" s="348"/>
      <c r="AO343" s="348"/>
      <c r="AP343" s="348"/>
      <c r="AQ343" s="291" t="str">
        <f>IFERROR(VLOOKUP(BG343,#REF!,1,0),"")</f>
        <v/>
      </c>
      <c r="AS343" s="236" t="s">
        <v>2423</v>
      </c>
      <c r="BD343" s="191" t="str">
        <f t="shared" si="64"/>
        <v>SM62.0 GDe RE</v>
      </c>
      <c r="BE343" s="238" t="str">
        <f t="shared" si="66"/>
        <v>0040</v>
      </c>
      <c r="BF343" s="306" t="s">
        <v>753</v>
      </c>
      <c r="BG343" s="191" t="str">
        <f t="shared" si="65"/>
        <v>0040-0342</v>
      </c>
    </row>
    <row r="344" spans="1:59">
      <c r="A344" s="304">
        <v>4118</v>
      </c>
      <c r="B344" s="305">
        <v>4118</v>
      </c>
      <c r="C344" s="238" t="str">
        <f t="shared" si="69"/>
        <v>0002-0040</v>
      </c>
      <c r="D344" s="238" t="str">
        <f t="shared" si="70"/>
        <v>0002-0040-0005</v>
      </c>
      <c r="E344" s="306" t="s">
        <v>752</v>
      </c>
      <c r="F344" s="238" t="str">
        <f>TEXT(VLOOKUP(J344,'1'!$I$43:$J$79,2,0),"0000")</f>
        <v>0002</v>
      </c>
      <c r="G344" s="238" t="str">
        <f t="shared" si="71"/>
        <v>0040</v>
      </c>
      <c r="H344" s="307">
        <f t="shared" si="72"/>
        <v>5</v>
      </c>
      <c r="I344" s="306" t="s">
        <v>752</v>
      </c>
      <c r="J344" s="235" t="s">
        <v>769</v>
      </c>
      <c r="K344" s="235" t="s">
        <v>1993</v>
      </c>
      <c r="L344" s="235" t="s">
        <v>1805</v>
      </c>
      <c r="M344" s="308">
        <v>24060000</v>
      </c>
      <c r="N344" s="235">
        <v>1997</v>
      </c>
      <c r="O344" s="235" t="s">
        <v>76</v>
      </c>
      <c r="P344" s="235" t="s">
        <v>72</v>
      </c>
      <c r="Q344" s="235" t="s">
        <v>71</v>
      </c>
      <c r="R344" s="235">
        <v>11</v>
      </c>
      <c r="S344" s="309">
        <v>9</v>
      </c>
      <c r="T344" s="238">
        <v>6</v>
      </c>
      <c r="U344" s="238">
        <v>6</v>
      </c>
      <c r="V344" s="235" t="s">
        <v>70</v>
      </c>
      <c r="W344" s="238" t="str">
        <f t="shared" si="67"/>
        <v>삼성자동차SM62.0 GDe PE24060000</v>
      </c>
      <c r="X344" s="310">
        <f t="shared" si="68"/>
        <v>4118</v>
      </c>
      <c r="Y344" s="238">
        <v>6</v>
      </c>
      <c r="Z344" s="238">
        <v>6</v>
      </c>
      <c r="AA344" s="306" t="s">
        <v>752</v>
      </c>
      <c r="AB344" s="235" t="s">
        <v>2144</v>
      </c>
      <c r="AC344" s="235"/>
      <c r="AD344" s="235" t="s">
        <v>1701</v>
      </c>
      <c r="AE344" s="235" t="s">
        <v>1699</v>
      </c>
      <c r="AF344" s="236"/>
      <c r="AG344" s="237"/>
      <c r="AH344" s="236"/>
      <c r="AI344" s="236"/>
      <c r="AJ344" s="237"/>
      <c r="AK344" s="236">
        <v>26</v>
      </c>
      <c r="AL344" s="236"/>
      <c r="AM344" s="236" t="s">
        <v>2423</v>
      </c>
      <c r="AN344" s="348"/>
      <c r="AO344" s="348"/>
      <c r="AP344" s="348"/>
      <c r="AQ344" s="291" t="str">
        <f>IFERROR(VLOOKUP(BG344,#REF!,1,0),"")</f>
        <v/>
      </c>
      <c r="AS344" s="236" t="s">
        <v>2423</v>
      </c>
      <c r="BD344" s="191" t="str">
        <f t="shared" si="64"/>
        <v>SM62.0 GDe PE</v>
      </c>
      <c r="BE344" s="238" t="str">
        <f t="shared" si="66"/>
        <v>0040</v>
      </c>
      <c r="BF344" s="306" t="s">
        <v>752</v>
      </c>
      <c r="BG344" s="191" t="str">
        <f t="shared" si="65"/>
        <v>0040-0343</v>
      </c>
    </row>
    <row r="345" spans="1:59">
      <c r="A345" s="304">
        <v>4119</v>
      </c>
      <c r="B345" s="305">
        <v>4119</v>
      </c>
      <c r="C345" s="238" t="str">
        <f t="shared" si="69"/>
        <v>0002-0040</v>
      </c>
      <c r="D345" s="238" t="str">
        <f t="shared" si="70"/>
        <v>0002-0040-0006</v>
      </c>
      <c r="E345" s="306" t="s">
        <v>751</v>
      </c>
      <c r="F345" s="238" t="str">
        <f>TEXT(VLOOKUP(J345,'1'!$I$43:$J$79,2,0),"0000")</f>
        <v>0002</v>
      </c>
      <c r="G345" s="238" t="str">
        <f t="shared" si="71"/>
        <v>0040</v>
      </c>
      <c r="H345" s="307">
        <f t="shared" si="72"/>
        <v>6</v>
      </c>
      <c r="I345" s="306" t="s">
        <v>751</v>
      </c>
      <c r="J345" s="235" t="s">
        <v>769</v>
      </c>
      <c r="K345" s="235" t="s">
        <v>1993</v>
      </c>
      <c r="L345" s="235" t="s">
        <v>1806</v>
      </c>
      <c r="M345" s="308">
        <v>26360000</v>
      </c>
      <c r="N345" s="235">
        <v>1997</v>
      </c>
      <c r="O345" s="235" t="s">
        <v>76</v>
      </c>
      <c r="P345" s="235" t="s">
        <v>72</v>
      </c>
      <c r="Q345" s="235" t="s">
        <v>71</v>
      </c>
      <c r="R345" s="235">
        <v>11</v>
      </c>
      <c r="S345" s="309">
        <v>9</v>
      </c>
      <c r="T345" s="238">
        <v>6</v>
      </c>
      <c r="U345" s="238">
        <v>6</v>
      </c>
      <c r="V345" s="235" t="s">
        <v>70</v>
      </c>
      <c r="W345" s="238" t="str">
        <f t="shared" si="67"/>
        <v>삼성자동차SM62.0 GDe SE26360000</v>
      </c>
      <c r="X345" s="310">
        <f t="shared" si="68"/>
        <v>4119</v>
      </c>
      <c r="Y345" s="238">
        <v>6</v>
      </c>
      <c r="Z345" s="238">
        <v>6</v>
      </c>
      <c r="AA345" s="306" t="s">
        <v>751</v>
      </c>
      <c r="AB345" s="235" t="s">
        <v>2144</v>
      </c>
      <c r="AC345" s="235"/>
      <c r="AD345" s="235" t="s">
        <v>1701</v>
      </c>
      <c r="AE345" s="235" t="s">
        <v>1699</v>
      </c>
      <c r="AF345" s="236"/>
      <c r="AG345" s="237"/>
      <c r="AH345" s="236"/>
      <c r="AI345" s="236"/>
      <c r="AJ345" s="237"/>
      <c r="AK345" s="236">
        <v>26</v>
      </c>
      <c r="AL345" s="236"/>
      <c r="AM345" s="236" t="s">
        <v>2423</v>
      </c>
      <c r="AN345" s="348"/>
      <c r="AO345" s="348"/>
      <c r="AP345" s="348"/>
      <c r="AQ345" s="291" t="str">
        <f>IFERROR(VLOOKUP(BG345,#REF!,1,0),"")</f>
        <v/>
      </c>
      <c r="AS345" s="236" t="s">
        <v>2423</v>
      </c>
      <c r="BD345" s="191" t="str">
        <f t="shared" si="64"/>
        <v>SM62.0 GDe SE</v>
      </c>
      <c r="BE345" s="238" t="str">
        <f t="shared" si="66"/>
        <v>0040</v>
      </c>
      <c r="BF345" s="306" t="s">
        <v>751</v>
      </c>
      <c r="BG345" s="191" t="str">
        <f t="shared" si="65"/>
        <v>0040-0344</v>
      </c>
    </row>
    <row r="346" spans="1:59">
      <c r="A346" s="304">
        <v>4120</v>
      </c>
      <c r="B346" s="305">
        <v>4120</v>
      </c>
      <c r="C346" s="238" t="str">
        <f t="shared" si="69"/>
        <v>0002-0041</v>
      </c>
      <c r="D346" s="238" t="str">
        <f t="shared" si="70"/>
        <v>0002-0041-0001</v>
      </c>
      <c r="E346" s="306" t="s">
        <v>750</v>
      </c>
      <c r="F346" s="238" t="str">
        <f>TEXT(VLOOKUP(J346,'1'!$I$43:$J$79,2,0),"0000")</f>
        <v>0002</v>
      </c>
      <c r="G346" s="238" t="str">
        <f t="shared" si="71"/>
        <v>0041</v>
      </c>
      <c r="H346" s="307">
        <f t="shared" si="72"/>
        <v>1</v>
      </c>
      <c r="I346" s="306" t="s">
        <v>750</v>
      </c>
      <c r="J346" s="235" t="s">
        <v>769</v>
      </c>
      <c r="K346" s="235" t="s">
        <v>1994</v>
      </c>
      <c r="L346" s="235" t="s">
        <v>1807</v>
      </c>
      <c r="M346" s="308">
        <v>21360000</v>
      </c>
      <c r="N346" s="235">
        <v>1332</v>
      </c>
      <c r="O346" s="235" t="s">
        <v>76</v>
      </c>
      <c r="P346" s="235" t="s">
        <v>72</v>
      </c>
      <c r="Q346" s="235" t="s">
        <v>71</v>
      </c>
      <c r="R346" s="235">
        <v>5</v>
      </c>
      <c r="S346" s="309">
        <v>7</v>
      </c>
      <c r="T346" s="238">
        <v>6</v>
      </c>
      <c r="U346" s="238">
        <v>6</v>
      </c>
      <c r="V346" s="235" t="s">
        <v>70</v>
      </c>
      <c r="W346" s="238" t="str">
        <f t="shared" si="67"/>
        <v>삼성자동차XM3TCe 260 LE A/T21360000</v>
      </c>
      <c r="X346" s="310">
        <f t="shared" si="68"/>
        <v>4120</v>
      </c>
      <c r="Y346" s="238">
        <v>6</v>
      </c>
      <c r="Z346" s="238">
        <v>6</v>
      </c>
      <c r="AA346" s="306" t="s">
        <v>750</v>
      </c>
      <c r="AB346" s="235" t="s">
        <v>72</v>
      </c>
      <c r="AC346" s="235"/>
      <c r="AD346" s="235" t="s">
        <v>1702</v>
      </c>
      <c r="AE346" s="235" t="s">
        <v>1700</v>
      </c>
      <c r="AF346" s="236"/>
      <c r="AG346" s="237"/>
      <c r="AH346" s="236"/>
      <c r="AI346" s="236"/>
      <c r="AJ346" s="237"/>
      <c r="AK346" s="236">
        <v>26</v>
      </c>
      <c r="AL346" s="236"/>
      <c r="AM346" s="236" t="s">
        <v>2433</v>
      </c>
      <c r="AN346" s="348"/>
      <c r="AO346" s="348"/>
      <c r="AP346" s="348"/>
      <c r="AQ346" s="291" t="str">
        <f>IFERROR(VLOOKUP(BG346,#REF!,1,0),"")</f>
        <v/>
      </c>
      <c r="AS346" s="236" t="s">
        <v>2430</v>
      </c>
      <c r="BD346" s="191" t="str">
        <f t="shared" si="64"/>
        <v>XM3TCe 260 LE A/T</v>
      </c>
      <c r="BE346" s="238" t="str">
        <f t="shared" si="66"/>
        <v>0041</v>
      </c>
      <c r="BF346" s="306" t="s">
        <v>750</v>
      </c>
      <c r="BG346" s="191" t="str">
        <f t="shared" si="65"/>
        <v>0041-0345</v>
      </c>
    </row>
    <row r="347" spans="1:59">
      <c r="A347" s="304">
        <v>4121</v>
      </c>
      <c r="B347" s="305">
        <v>4121</v>
      </c>
      <c r="C347" s="238" t="str">
        <f t="shared" si="69"/>
        <v>0002-0041</v>
      </c>
      <c r="D347" s="238" t="str">
        <f t="shared" si="70"/>
        <v>0002-0041-0002</v>
      </c>
      <c r="E347" s="306" t="s">
        <v>749</v>
      </c>
      <c r="F347" s="238" t="str">
        <f>TEXT(VLOOKUP(J347,'1'!$I$43:$J$79,2,0),"0000")</f>
        <v>0002</v>
      </c>
      <c r="G347" s="238" t="str">
        <f t="shared" si="71"/>
        <v>0041</v>
      </c>
      <c r="H347" s="307">
        <f t="shared" si="72"/>
        <v>2</v>
      </c>
      <c r="I347" s="306" t="s">
        <v>749</v>
      </c>
      <c r="J347" s="235" t="s">
        <v>769</v>
      </c>
      <c r="K347" s="235" t="s">
        <v>1994</v>
      </c>
      <c r="L347" s="235" t="s">
        <v>1808</v>
      </c>
      <c r="M347" s="308">
        <v>23520000</v>
      </c>
      <c r="N347" s="235">
        <v>1332</v>
      </c>
      <c r="O347" s="235" t="s">
        <v>76</v>
      </c>
      <c r="P347" s="235" t="s">
        <v>72</v>
      </c>
      <c r="Q347" s="235" t="s">
        <v>71</v>
      </c>
      <c r="R347" s="235">
        <v>5</v>
      </c>
      <c r="S347" s="309">
        <v>7</v>
      </c>
      <c r="T347" s="238">
        <v>6</v>
      </c>
      <c r="U347" s="238">
        <v>6</v>
      </c>
      <c r="V347" s="235" t="s">
        <v>70</v>
      </c>
      <c r="W347" s="238" t="str">
        <f t="shared" si="67"/>
        <v>삼성자동차XM3TCe 260 RE A/T23520000</v>
      </c>
      <c r="X347" s="310">
        <f t="shared" si="68"/>
        <v>4121</v>
      </c>
      <c r="Y347" s="238">
        <v>6</v>
      </c>
      <c r="Z347" s="238">
        <v>6</v>
      </c>
      <c r="AA347" s="306" t="s">
        <v>749</v>
      </c>
      <c r="AB347" s="235" t="s">
        <v>72</v>
      </c>
      <c r="AC347" s="235"/>
      <c r="AD347" s="235" t="s">
        <v>1702</v>
      </c>
      <c r="AE347" s="235" t="s">
        <v>1700</v>
      </c>
      <c r="AF347" s="236"/>
      <c r="AG347" s="237"/>
      <c r="AH347" s="236"/>
      <c r="AI347" s="236"/>
      <c r="AJ347" s="237"/>
      <c r="AK347" s="236">
        <v>26</v>
      </c>
      <c r="AL347" s="236"/>
      <c r="AM347" s="236" t="s">
        <v>2433</v>
      </c>
      <c r="AN347" s="348"/>
      <c r="AO347" s="348"/>
      <c r="AP347" s="348"/>
      <c r="AQ347" s="291" t="str">
        <f>IFERROR(VLOOKUP(BG347,#REF!,1,0),"")</f>
        <v/>
      </c>
      <c r="AS347" s="236" t="s">
        <v>2430</v>
      </c>
      <c r="BD347" s="191" t="str">
        <f t="shared" si="64"/>
        <v>XM3TCe 260 RE A/T</v>
      </c>
      <c r="BE347" s="238" t="str">
        <f t="shared" si="66"/>
        <v>0041</v>
      </c>
      <c r="BF347" s="306" t="s">
        <v>749</v>
      </c>
      <c r="BG347" s="191" t="str">
        <f t="shared" si="65"/>
        <v>0041-0346</v>
      </c>
    </row>
    <row r="348" spans="1:59">
      <c r="A348" s="304">
        <v>4122</v>
      </c>
      <c r="B348" s="305">
        <v>4122</v>
      </c>
      <c r="C348" s="238" t="str">
        <f t="shared" si="69"/>
        <v>0002-0041</v>
      </c>
      <c r="D348" s="238" t="str">
        <f t="shared" si="70"/>
        <v>0002-0041-0003</v>
      </c>
      <c r="E348" s="306" t="s">
        <v>748</v>
      </c>
      <c r="F348" s="238" t="str">
        <f>TEXT(VLOOKUP(J348,'1'!$I$43:$J$79,2,0),"0000")</f>
        <v>0002</v>
      </c>
      <c r="G348" s="238" t="str">
        <f t="shared" si="71"/>
        <v>0041</v>
      </c>
      <c r="H348" s="307">
        <f t="shared" si="72"/>
        <v>3</v>
      </c>
      <c r="I348" s="306" t="s">
        <v>748</v>
      </c>
      <c r="J348" s="235" t="s">
        <v>769</v>
      </c>
      <c r="K348" s="235" t="s">
        <v>1994</v>
      </c>
      <c r="L348" s="235" t="s">
        <v>1809</v>
      </c>
      <c r="M348" s="308">
        <v>25970000</v>
      </c>
      <c r="N348" s="235">
        <v>1332</v>
      </c>
      <c r="O348" s="235" t="s">
        <v>76</v>
      </c>
      <c r="P348" s="235" t="s">
        <v>72</v>
      </c>
      <c r="Q348" s="235" t="s">
        <v>71</v>
      </c>
      <c r="R348" s="235">
        <v>8</v>
      </c>
      <c r="S348" s="309">
        <v>7</v>
      </c>
      <c r="T348" s="238">
        <v>6</v>
      </c>
      <c r="U348" s="238">
        <v>6</v>
      </c>
      <c r="V348" s="235" t="s">
        <v>70</v>
      </c>
      <c r="W348" s="238" t="str">
        <f t="shared" si="67"/>
        <v>삼성자동차XM3TCe 260 RE Signature A/T25970000</v>
      </c>
      <c r="X348" s="310">
        <f t="shared" si="68"/>
        <v>4122</v>
      </c>
      <c r="Y348" s="238">
        <v>6</v>
      </c>
      <c r="Z348" s="238">
        <v>6</v>
      </c>
      <c r="AA348" s="306" t="s">
        <v>748</v>
      </c>
      <c r="AB348" s="235" t="s">
        <v>72</v>
      </c>
      <c r="AC348" s="235"/>
      <c r="AD348" s="235" t="s">
        <v>1702</v>
      </c>
      <c r="AE348" s="235" t="s">
        <v>1700</v>
      </c>
      <c r="AF348" s="236"/>
      <c r="AG348" s="237"/>
      <c r="AH348" s="236"/>
      <c r="AI348" s="236"/>
      <c r="AJ348" s="237"/>
      <c r="AK348" s="236">
        <v>26</v>
      </c>
      <c r="AL348" s="236"/>
      <c r="AM348" s="236" t="s">
        <v>2433</v>
      </c>
      <c r="AN348" s="348"/>
      <c r="AO348" s="348"/>
      <c r="AP348" s="348"/>
      <c r="AQ348" s="291" t="str">
        <f>IFERROR(VLOOKUP(BG348,#REF!,1,0),"")</f>
        <v/>
      </c>
      <c r="AS348" s="236" t="s">
        <v>2430</v>
      </c>
      <c r="BD348" s="191" t="str">
        <f t="shared" si="64"/>
        <v>XM3TCe 260 RE Signature A/T</v>
      </c>
      <c r="BE348" s="238" t="str">
        <f t="shared" si="66"/>
        <v>0041</v>
      </c>
      <c r="BF348" s="306" t="s">
        <v>748</v>
      </c>
      <c r="BG348" s="191" t="str">
        <f t="shared" si="65"/>
        <v>0041-0347</v>
      </c>
    </row>
    <row r="349" spans="1:59">
      <c r="A349" s="304">
        <v>4123</v>
      </c>
      <c r="B349" s="305">
        <v>4123</v>
      </c>
      <c r="C349" s="238" t="str">
        <f t="shared" si="69"/>
        <v>0002-0041</v>
      </c>
      <c r="D349" s="238" t="str">
        <f t="shared" si="70"/>
        <v>0002-0041-0004</v>
      </c>
      <c r="E349" s="306" t="s">
        <v>747</v>
      </c>
      <c r="F349" s="238" t="str">
        <f>TEXT(VLOOKUP(J349,'1'!$I$43:$J$79,2,0),"0000")</f>
        <v>0002</v>
      </c>
      <c r="G349" s="238" t="str">
        <f t="shared" si="71"/>
        <v>0041</v>
      </c>
      <c r="H349" s="307">
        <f t="shared" si="72"/>
        <v>4</v>
      </c>
      <c r="I349" s="306" t="s">
        <v>747</v>
      </c>
      <c r="J349" s="235" t="s">
        <v>769</v>
      </c>
      <c r="K349" s="235" t="s">
        <v>1994</v>
      </c>
      <c r="L349" s="235" t="s">
        <v>1810</v>
      </c>
      <c r="M349" s="308">
        <v>17630000</v>
      </c>
      <c r="N349" s="235">
        <v>1598</v>
      </c>
      <c r="O349" s="235" t="s">
        <v>76</v>
      </c>
      <c r="P349" s="235" t="s">
        <v>72</v>
      </c>
      <c r="Q349" s="235" t="s">
        <v>71</v>
      </c>
      <c r="R349" s="235">
        <v>5</v>
      </c>
      <c r="S349" s="309">
        <v>7</v>
      </c>
      <c r="T349" s="238">
        <v>6</v>
      </c>
      <c r="U349" s="238">
        <v>6</v>
      </c>
      <c r="V349" s="235" t="s">
        <v>70</v>
      </c>
      <c r="W349" s="238" t="str">
        <f t="shared" si="67"/>
        <v>삼성자동차XM31.6 GTe SE A/T17630000</v>
      </c>
      <c r="X349" s="310">
        <f t="shared" si="68"/>
        <v>4123</v>
      </c>
      <c r="Y349" s="238">
        <v>6</v>
      </c>
      <c r="Z349" s="238">
        <v>6</v>
      </c>
      <c r="AA349" s="306" t="s">
        <v>747</v>
      </c>
      <c r="AB349" s="235" t="s">
        <v>72</v>
      </c>
      <c r="AC349" s="235"/>
      <c r="AD349" s="235" t="s">
        <v>1702</v>
      </c>
      <c r="AE349" s="235" t="s">
        <v>1700</v>
      </c>
      <c r="AF349" s="236"/>
      <c r="AG349" s="237"/>
      <c r="AH349" s="236"/>
      <c r="AI349" s="236"/>
      <c r="AJ349" s="237"/>
      <c r="AK349" s="236">
        <v>26</v>
      </c>
      <c r="AL349" s="236"/>
      <c r="AM349" s="236" t="s">
        <v>2433</v>
      </c>
      <c r="AN349" s="348"/>
      <c r="AO349" s="348"/>
      <c r="AP349" s="348"/>
      <c r="AQ349" s="291" t="str">
        <f>IFERROR(VLOOKUP(BG349,#REF!,1,0),"")</f>
        <v/>
      </c>
      <c r="AS349" s="236" t="s">
        <v>2430</v>
      </c>
      <c r="BD349" s="191" t="str">
        <f t="shared" si="64"/>
        <v>XM31.6 GTe SE A/T</v>
      </c>
      <c r="BE349" s="238" t="str">
        <f t="shared" si="66"/>
        <v>0041</v>
      </c>
      <c r="BF349" s="306" t="s">
        <v>747</v>
      </c>
      <c r="BG349" s="191" t="str">
        <f t="shared" si="65"/>
        <v>0041-0348</v>
      </c>
    </row>
    <row r="350" spans="1:59">
      <c r="A350" s="304">
        <v>4124</v>
      </c>
      <c r="B350" s="305">
        <v>4124</v>
      </c>
      <c r="C350" s="238" t="str">
        <f t="shared" si="69"/>
        <v>0002-0041</v>
      </c>
      <c r="D350" s="238" t="str">
        <f t="shared" si="70"/>
        <v>0002-0041-0005</v>
      </c>
      <c r="E350" s="306" t="s">
        <v>746</v>
      </c>
      <c r="F350" s="238" t="str">
        <f>TEXT(VLOOKUP(J350,'1'!$I$43:$J$79,2,0),"0000")</f>
        <v>0002</v>
      </c>
      <c r="G350" s="238" t="str">
        <f t="shared" si="71"/>
        <v>0041</v>
      </c>
      <c r="H350" s="307">
        <f t="shared" si="72"/>
        <v>5</v>
      </c>
      <c r="I350" s="306" t="s">
        <v>746</v>
      </c>
      <c r="J350" s="235" t="s">
        <v>769</v>
      </c>
      <c r="K350" s="235" t="s">
        <v>1994</v>
      </c>
      <c r="L350" s="235" t="s">
        <v>1811</v>
      </c>
      <c r="M350" s="308">
        <v>19880000</v>
      </c>
      <c r="N350" s="235">
        <v>1598</v>
      </c>
      <c r="O350" s="235" t="s">
        <v>76</v>
      </c>
      <c r="P350" s="235" t="s">
        <v>72</v>
      </c>
      <c r="Q350" s="235" t="s">
        <v>71</v>
      </c>
      <c r="R350" s="235">
        <v>5</v>
      </c>
      <c r="S350" s="309">
        <v>7</v>
      </c>
      <c r="T350" s="238">
        <v>6</v>
      </c>
      <c r="U350" s="238">
        <v>6</v>
      </c>
      <c r="V350" s="235" t="s">
        <v>15961</v>
      </c>
      <c r="W350" s="238" t="str">
        <f t="shared" si="67"/>
        <v>삼성자동차XM31.6 GTe LE A/T19880000</v>
      </c>
      <c r="X350" s="310">
        <f t="shared" si="68"/>
        <v>4124</v>
      </c>
      <c r="Y350" s="238">
        <v>6</v>
      </c>
      <c r="Z350" s="238">
        <v>6</v>
      </c>
      <c r="AA350" s="306" t="s">
        <v>746</v>
      </c>
      <c r="AB350" s="235" t="s">
        <v>15962</v>
      </c>
      <c r="AC350" s="235"/>
      <c r="AD350" s="235" t="s">
        <v>1702</v>
      </c>
      <c r="AE350" s="235" t="s">
        <v>1700</v>
      </c>
      <c r="AF350" s="236"/>
      <c r="AG350" s="237"/>
      <c r="AH350" s="236"/>
      <c r="AI350" s="236"/>
      <c r="AJ350" s="237"/>
      <c r="AK350" s="236">
        <v>26</v>
      </c>
      <c r="AL350" s="236"/>
      <c r="AM350" s="236" t="s">
        <v>2433</v>
      </c>
      <c r="AN350" s="348"/>
      <c r="AO350" s="348"/>
      <c r="AP350" s="348"/>
      <c r="AQ350" s="291" t="str">
        <f>IFERROR(VLOOKUP(BG350,#REF!,1,0),"")</f>
        <v/>
      </c>
      <c r="AS350" s="236" t="s">
        <v>2430</v>
      </c>
      <c r="BD350" s="191" t="str">
        <f t="shared" si="64"/>
        <v>XM31.6 GTe LE A/T</v>
      </c>
      <c r="BE350" s="238" t="str">
        <f t="shared" si="66"/>
        <v>0041</v>
      </c>
      <c r="BF350" s="306" t="s">
        <v>746</v>
      </c>
      <c r="BG350" s="191" t="str">
        <f t="shared" si="65"/>
        <v>0041-0349</v>
      </c>
    </row>
    <row r="351" spans="1:59">
      <c r="A351" s="304">
        <v>4125</v>
      </c>
      <c r="B351" s="305">
        <v>4125</v>
      </c>
      <c r="C351" s="238" t="str">
        <f t="shared" si="69"/>
        <v>0002-0041</v>
      </c>
      <c r="D351" s="238" t="str">
        <f t="shared" si="70"/>
        <v>0002-0041-0006</v>
      </c>
      <c r="E351" s="306" t="s">
        <v>745</v>
      </c>
      <c r="F351" s="238" t="str">
        <f>TEXT(VLOOKUP(J351,'1'!$I$43:$J$79,2,0),"0000")</f>
        <v>0002</v>
      </c>
      <c r="G351" s="238" t="str">
        <f t="shared" si="71"/>
        <v>0041</v>
      </c>
      <c r="H351" s="307">
        <f t="shared" si="72"/>
        <v>6</v>
      </c>
      <c r="I351" s="306" t="s">
        <v>745</v>
      </c>
      <c r="J351" s="235" t="s">
        <v>769</v>
      </c>
      <c r="K351" s="235" t="s">
        <v>1994</v>
      </c>
      <c r="L351" s="235" t="s">
        <v>1812</v>
      </c>
      <c r="M351" s="308">
        <v>21950000</v>
      </c>
      <c r="N351" s="235">
        <v>1598</v>
      </c>
      <c r="O351" s="235" t="s">
        <v>76</v>
      </c>
      <c r="P351" s="235" t="s">
        <v>72</v>
      </c>
      <c r="Q351" s="235" t="s">
        <v>71</v>
      </c>
      <c r="R351" s="235">
        <v>5</v>
      </c>
      <c r="S351" s="309">
        <v>7</v>
      </c>
      <c r="T351" s="238">
        <v>6</v>
      </c>
      <c r="U351" s="238">
        <v>6</v>
      </c>
      <c r="V351" s="235" t="s">
        <v>70</v>
      </c>
      <c r="W351" s="238" t="str">
        <f t="shared" si="67"/>
        <v>삼성자동차XM31.6 GTe LE+ A/T21950000</v>
      </c>
      <c r="X351" s="310">
        <f t="shared" si="68"/>
        <v>4125</v>
      </c>
      <c r="Y351" s="238">
        <v>6</v>
      </c>
      <c r="Z351" s="238">
        <v>6</v>
      </c>
      <c r="AA351" s="306" t="s">
        <v>745</v>
      </c>
      <c r="AB351" s="235" t="s">
        <v>72</v>
      </c>
      <c r="AC351" s="235"/>
      <c r="AD351" s="235" t="s">
        <v>1702</v>
      </c>
      <c r="AE351" s="235" t="s">
        <v>1700</v>
      </c>
      <c r="AF351" s="236"/>
      <c r="AG351" s="237"/>
      <c r="AH351" s="236"/>
      <c r="AI351" s="236"/>
      <c r="AJ351" s="237"/>
      <c r="AK351" s="236">
        <v>26</v>
      </c>
      <c r="AL351" s="236"/>
      <c r="AM351" s="236" t="s">
        <v>2433</v>
      </c>
      <c r="AN351" s="348"/>
      <c r="AO351" s="348"/>
      <c r="AP351" s="348"/>
      <c r="AQ351" s="291" t="str">
        <f>IFERROR(VLOOKUP(BG351,#REF!,1,0),"")</f>
        <v/>
      </c>
      <c r="AS351" s="236" t="s">
        <v>2430</v>
      </c>
      <c r="BD351" s="191" t="str">
        <f t="shared" si="64"/>
        <v>XM31.6 GTe LE+ A/T</v>
      </c>
      <c r="BE351" s="238" t="str">
        <f t="shared" si="66"/>
        <v>0041</v>
      </c>
      <c r="BF351" s="306" t="s">
        <v>745</v>
      </c>
      <c r="BG351" s="191" t="str">
        <f t="shared" si="65"/>
        <v>0041-0350</v>
      </c>
    </row>
    <row r="352" spans="1:59">
      <c r="A352" s="304">
        <v>4126</v>
      </c>
      <c r="B352" s="305">
        <v>4126</v>
      </c>
      <c r="C352" s="238" t="str">
        <f t="shared" si="69"/>
        <v>0001-0042</v>
      </c>
      <c r="D352" s="238" t="str">
        <f t="shared" si="70"/>
        <v>0001-0042-0001</v>
      </c>
      <c r="E352" s="306" t="s">
        <v>744</v>
      </c>
      <c r="F352" s="238" t="str">
        <f>TEXT(VLOOKUP(J352,'1'!$I$43:$J$79,2,0),"0000")</f>
        <v>0001</v>
      </c>
      <c r="G352" s="238" t="str">
        <f t="shared" si="71"/>
        <v>0042</v>
      </c>
      <c r="H352" s="307">
        <f t="shared" si="72"/>
        <v>1</v>
      </c>
      <c r="I352" s="306" t="s">
        <v>744</v>
      </c>
      <c r="J352" s="235" t="s">
        <v>824</v>
      </c>
      <c r="K352" s="235" t="s">
        <v>1043</v>
      </c>
      <c r="L352" s="235" t="s">
        <v>1708</v>
      </c>
      <c r="M352" s="308">
        <v>21400000</v>
      </c>
      <c r="N352" s="235">
        <v>1598</v>
      </c>
      <c r="O352" s="235" t="s">
        <v>76</v>
      </c>
      <c r="P352" s="235" t="s">
        <v>72</v>
      </c>
      <c r="Q352" s="235" t="s">
        <v>71</v>
      </c>
      <c r="R352" s="235">
        <v>5</v>
      </c>
      <c r="S352" s="309">
        <v>2</v>
      </c>
      <c r="T352" s="238">
        <v>6</v>
      </c>
      <c r="U352" s="238">
        <v>6</v>
      </c>
      <c r="V352" s="235" t="s">
        <v>15961</v>
      </c>
      <c r="W352" s="238" t="str">
        <f t="shared" si="67"/>
        <v>기아자동차K31.6 가솔린 시그니처21400000</v>
      </c>
      <c r="X352" s="310">
        <f t="shared" si="68"/>
        <v>4126</v>
      </c>
      <c r="Y352" s="238">
        <v>6</v>
      </c>
      <c r="Z352" s="238">
        <v>6</v>
      </c>
      <c r="AA352" s="306" t="s">
        <v>744</v>
      </c>
      <c r="AB352" s="235" t="s">
        <v>15962</v>
      </c>
      <c r="AC352" s="235"/>
      <c r="AD352" s="235" t="s">
        <v>1701</v>
      </c>
      <c r="AE352" s="235" t="s">
        <v>1699</v>
      </c>
      <c r="AF352" s="236"/>
      <c r="AG352" s="237"/>
      <c r="AH352" s="236"/>
      <c r="AI352" s="236"/>
      <c r="AJ352" s="237"/>
      <c r="AK352" s="236">
        <v>26</v>
      </c>
      <c r="AL352" s="236"/>
      <c r="AM352" s="236" t="s">
        <v>2424</v>
      </c>
      <c r="AN352" s="348">
        <v>2</v>
      </c>
      <c r="AO352" s="348" t="s">
        <v>1604</v>
      </c>
      <c r="AP352" s="348">
        <v>2</v>
      </c>
      <c r="AQ352" s="291" t="str">
        <f>IFERROR(VLOOKUP(BG352,#REF!,1,0),"")</f>
        <v/>
      </c>
      <c r="AS352" s="236" t="s">
        <v>2424</v>
      </c>
      <c r="BD352" s="191" t="str">
        <f t="shared" si="64"/>
        <v>K31.6 가솔린 시그니처</v>
      </c>
      <c r="BE352" s="238" t="str">
        <f t="shared" si="66"/>
        <v>0042</v>
      </c>
      <c r="BF352" s="306" t="s">
        <v>744</v>
      </c>
      <c r="BG352" s="191" t="str">
        <f t="shared" si="65"/>
        <v>0042-0351</v>
      </c>
    </row>
    <row r="353" spans="1:59">
      <c r="A353" s="304">
        <v>4127</v>
      </c>
      <c r="B353" s="305">
        <v>4127</v>
      </c>
      <c r="C353" s="238" t="str">
        <f t="shared" si="69"/>
        <v>0001-0042</v>
      </c>
      <c r="D353" s="238" t="str">
        <f t="shared" si="70"/>
        <v>0001-0042-0002</v>
      </c>
      <c r="E353" s="306" t="s">
        <v>743</v>
      </c>
      <c r="F353" s="238" t="str">
        <f>TEXT(VLOOKUP(J353,'1'!$I$43:$J$79,2,0),"0000")</f>
        <v>0001</v>
      </c>
      <c r="G353" s="238" t="str">
        <f t="shared" si="71"/>
        <v>0042</v>
      </c>
      <c r="H353" s="307">
        <f t="shared" si="72"/>
        <v>2</v>
      </c>
      <c r="I353" s="306" t="s">
        <v>743</v>
      </c>
      <c r="J353" s="235" t="s">
        <v>824</v>
      </c>
      <c r="K353" s="235" t="s">
        <v>1043</v>
      </c>
      <c r="L353" s="235" t="s">
        <v>1709</v>
      </c>
      <c r="M353" s="308">
        <v>17570000</v>
      </c>
      <c r="N353" s="235">
        <v>1598</v>
      </c>
      <c r="O353" s="235" t="s">
        <v>76</v>
      </c>
      <c r="P353" s="235" t="s">
        <v>72</v>
      </c>
      <c r="Q353" s="235" t="s">
        <v>71</v>
      </c>
      <c r="R353" s="235">
        <v>5</v>
      </c>
      <c r="S353" s="309">
        <v>2</v>
      </c>
      <c r="T353" s="238">
        <v>6</v>
      </c>
      <c r="U353" s="238">
        <v>6</v>
      </c>
      <c r="V353" s="235" t="s">
        <v>15961</v>
      </c>
      <c r="W353" s="238" t="str">
        <f t="shared" si="67"/>
        <v>기아자동차K31.6 가솔린 스탠다드17570000</v>
      </c>
      <c r="X353" s="310">
        <f t="shared" si="68"/>
        <v>4127</v>
      </c>
      <c r="Y353" s="238">
        <v>6</v>
      </c>
      <c r="Z353" s="238">
        <v>6</v>
      </c>
      <c r="AA353" s="306" t="s">
        <v>743</v>
      </c>
      <c r="AB353" s="235" t="s">
        <v>15962</v>
      </c>
      <c r="AC353" s="235"/>
      <c r="AD353" s="235" t="s">
        <v>1701</v>
      </c>
      <c r="AE353" s="235" t="s">
        <v>1699</v>
      </c>
      <c r="AF353" s="236"/>
      <c r="AG353" s="237"/>
      <c r="AH353" s="236"/>
      <c r="AI353" s="236"/>
      <c r="AJ353" s="237"/>
      <c r="AK353" s="236">
        <v>26</v>
      </c>
      <c r="AL353" s="236"/>
      <c r="AM353" s="236" t="s">
        <v>2424</v>
      </c>
      <c r="AN353" s="348">
        <v>4</v>
      </c>
      <c r="AO353" s="348" t="s">
        <v>1625</v>
      </c>
      <c r="AP353" s="348">
        <v>4</v>
      </c>
      <c r="AQ353" s="291" t="str">
        <f>IFERROR(VLOOKUP(BG353,#REF!,1,0),"")</f>
        <v/>
      </c>
      <c r="AS353" s="236" t="s">
        <v>2424</v>
      </c>
      <c r="BD353" s="191" t="str">
        <f t="shared" si="64"/>
        <v>K31.6 가솔린 스탠다드</v>
      </c>
      <c r="BE353" s="238" t="str">
        <f t="shared" si="66"/>
        <v>0042</v>
      </c>
      <c r="BF353" s="306" t="s">
        <v>743</v>
      </c>
      <c r="BG353" s="191" t="str">
        <f t="shared" si="65"/>
        <v>0042-0352</v>
      </c>
    </row>
    <row r="354" spans="1:59">
      <c r="A354" s="304">
        <v>4128</v>
      </c>
      <c r="B354" s="305">
        <v>4128</v>
      </c>
      <c r="C354" s="238" t="str">
        <f t="shared" si="69"/>
        <v>0001-0042</v>
      </c>
      <c r="D354" s="238" t="str">
        <f t="shared" si="70"/>
        <v>0001-0042-0003</v>
      </c>
      <c r="E354" s="306" t="s">
        <v>742</v>
      </c>
      <c r="F354" s="238" t="str">
        <f>TEXT(VLOOKUP(J354,'1'!$I$43:$J$79,2,0),"0000")</f>
        <v>0001</v>
      </c>
      <c r="G354" s="238" t="str">
        <f t="shared" si="71"/>
        <v>0042</v>
      </c>
      <c r="H354" s="307">
        <f t="shared" si="72"/>
        <v>3</v>
      </c>
      <c r="I354" s="306" t="s">
        <v>742</v>
      </c>
      <c r="J354" s="235" t="s">
        <v>824</v>
      </c>
      <c r="K354" s="235" t="s">
        <v>1043</v>
      </c>
      <c r="L354" s="235" t="s">
        <v>1710</v>
      </c>
      <c r="M354" s="308">
        <v>19440000</v>
      </c>
      <c r="N354" s="235">
        <v>1598</v>
      </c>
      <c r="O354" s="235" t="s">
        <v>76</v>
      </c>
      <c r="P354" s="235" t="s">
        <v>72</v>
      </c>
      <c r="Q354" s="235" t="s">
        <v>71</v>
      </c>
      <c r="R354" s="235">
        <v>5</v>
      </c>
      <c r="S354" s="309">
        <v>2</v>
      </c>
      <c r="T354" s="238">
        <v>6</v>
      </c>
      <c r="U354" s="238">
        <v>6</v>
      </c>
      <c r="V354" s="235" t="s">
        <v>15961</v>
      </c>
      <c r="W354" s="238" t="str">
        <f t="shared" si="67"/>
        <v>기아자동차K31.6 가솔린 프레스티지19440000</v>
      </c>
      <c r="X354" s="310">
        <f t="shared" si="68"/>
        <v>4128</v>
      </c>
      <c r="Y354" s="238">
        <v>6</v>
      </c>
      <c r="Z354" s="238">
        <v>6</v>
      </c>
      <c r="AA354" s="306" t="s">
        <v>742</v>
      </c>
      <c r="AB354" s="235" t="s">
        <v>15962</v>
      </c>
      <c r="AC354" s="235"/>
      <c r="AD354" s="235" t="s">
        <v>1701</v>
      </c>
      <c r="AE354" s="235" t="s">
        <v>1699</v>
      </c>
      <c r="AF354" s="236"/>
      <c r="AG354" s="237"/>
      <c r="AH354" s="236"/>
      <c r="AI354" s="236"/>
      <c r="AJ354" s="237"/>
      <c r="AK354" s="236">
        <v>26</v>
      </c>
      <c r="AL354" s="236"/>
      <c r="AM354" s="236" t="s">
        <v>2424</v>
      </c>
      <c r="AN354" s="348">
        <v>5</v>
      </c>
      <c r="AO354" s="348" t="s">
        <v>1626</v>
      </c>
      <c r="AP354" s="348">
        <v>5</v>
      </c>
      <c r="AQ354" s="291" t="str">
        <f>IFERROR(VLOOKUP(BG354,#REF!,1,0),"")</f>
        <v/>
      </c>
      <c r="AS354" s="236" t="s">
        <v>2424</v>
      </c>
      <c r="BD354" s="191" t="str">
        <f t="shared" si="64"/>
        <v>K31.6 가솔린 프레스티지</v>
      </c>
      <c r="BE354" s="238" t="str">
        <f t="shared" si="66"/>
        <v>0042</v>
      </c>
      <c r="BF354" s="306" t="s">
        <v>742</v>
      </c>
      <c r="BG354" s="191" t="str">
        <f t="shared" si="65"/>
        <v>0042-0353</v>
      </c>
    </row>
    <row r="355" spans="1:59">
      <c r="A355" s="304">
        <v>4129</v>
      </c>
      <c r="B355" s="305">
        <v>4129</v>
      </c>
      <c r="C355" s="238" t="str">
        <f t="shared" si="69"/>
        <v>0001-0042</v>
      </c>
      <c r="D355" s="238" t="str">
        <f t="shared" si="70"/>
        <v>0001-0042-0004</v>
      </c>
      <c r="E355" s="306" t="s">
        <v>741</v>
      </c>
      <c r="F355" s="238" t="str">
        <f>TEXT(VLOOKUP(J355,'1'!$I$43:$J$79,2,0),"0000")</f>
        <v>0001</v>
      </c>
      <c r="G355" s="238" t="str">
        <f t="shared" si="71"/>
        <v>0042</v>
      </c>
      <c r="H355" s="307">
        <f t="shared" si="72"/>
        <v>4</v>
      </c>
      <c r="I355" s="306" t="s">
        <v>741</v>
      </c>
      <c r="J355" s="235" t="s">
        <v>824</v>
      </c>
      <c r="K355" s="235" t="s">
        <v>1043</v>
      </c>
      <c r="L355" s="235" t="s">
        <v>1267</v>
      </c>
      <c r="M355" s="308">
        <v>22100000</v>
      </c>
      <c r="N355" s="235">
        <v>1591</v>
      </c>
      <c r="O355" s="235" t="s">
        <v>76</v>
      </c>
      <c r="P355" s="235" t="s">
        <v>72</v>
      </c>
      <c r="Q355" s="235" t="s">
        <v>71</v>
      </c>
      <c r="R355" s="235">
        <v>5</v>
      </c>
      <c r="S355" s="309">
        <v>4</v>
      </c>
      <c r="T355" s="238">
        <v>6</v>
      </c>
      <c r="U355" s="238">
        <v>6</v>
      </c>
      <c r="V355" s="235" t="s">
        <v>1614</v>
      </c>
      <c r="W355" s="238" t="str">
        <f t="shared" si="67"/>
        <v>기아자동차K34도어 GT 베이직22100000</v>
      </c>
      <c r="X355" s="310">
        <f t="shared" si="68"/>
        <v>4129</v>
      </c>
      <c r="Y355" s="238">
        <v>6</v>
      </c>
      <c r="Z355" s="238">
        <v>6</v>
      </c>
      <c r="AA355" s="306" t="s">
        <v>741</v>
      </c>
      <c r="AB355" s="235" t="s">
        <v>1341</v>
      </c>
      <c r="AC355" s="235"/>
      <c r="AD355" s="235">
        <v>6</v>
      </c>
      <c r="AE355" s="235">
        <v>0</v>
      </c>
      <c r="AF355" s="236"/>
      <c r="AG355" s="237"/>
      <c r="AH355" s="236"/>
      <c r="AI355" s="236"/>
      <c r="AJ355" s="237"/>
      <c r="AK355" s="236">
        <v>26</v>
      </c>
      <c r="AL355" s="236"/>
      <c r="AM355" s="236" t="s">
        <v>2427</v>
      </c>
      <c r="AN355" s="348">
        <v>1</v>
      </c>
      <c r="AO355" s="348" t="s">
        <v>1603</v>
      </c>
      <c r="AP355" s="348">
        <v>1</v>
      </c>
      <c r="AQ355" s="291" t="str">
        <f>IFERROR(VLOOKUP(BG355,#REF!,1,0),"")</f>
        <v/>
      </c>
      <c r="AS355" s="236" t="s">
        <v>2427</v>
      </c>
      <c r="BD355" s="191" t="str">
        <f t="shared" si="64"/>
        <v>K34도어 GT 베이직</v>
      </c>
      <c r="BE355" s="238" t="str">
        <f t="shared" si="66"/>
        <v>0042</v>
      </c>
      <c r="BF355" s="306" t="s">
        <v>741</v>
      </c>
      <c r="BG355" s="191" t="str">
        <f t="shared" si="65"/>
        <v>0042-0354</v>
      </c>
    </row>
    <row r="356" spans="1:59">
      <c r="A356" s="304">
        <v>4130</v>
      </c>
      <c r="B356" s="305">
        <v>4130</v>
      </c>
      <c r="C356" s="238" t="str">
        <f t="shared" si="69"/>
        <v>0001-0042</v>
      </c>
      <c r="D356" s="238" t="str">
        <f t="shared" si="70"/>
        <v>0001-0042-0005</v>
      </c>
      <c r="E356" s="306" t="s">
        <v>740</v>
      </c>
      <c r="F356" s="238" t="str">
        <f>TEXT(VLOOKUP(J356,'1'!$I$43:$J$79,2,0),"0000")</f>
        <v>0001</v>
      </c>
      <c r="G356" s="238" t="str">
        <f t="shared" si="71"/>
        <v>0042</v>
      </c>
      <c r="H356" s="307">
        <f t="shared" si="72"/>
        <v>5</v>
      </c>
      <c r="I356" s="306" t="s">
        <v>740</v>
      </c>
      <c r="J356" s="235" t="s">
        <v>824</v>
      </c>
      <c r="K356" s="312" t="s">
        <v>1043</v>
      </c>
      <c r="L356" s="312" t="s">
        <v>1688</v>
      </c>
      <c r="M356" s="314">
        <v>25130000</v>
      </c>
      <c r="N356" s="315">
        <v>1591</v>
      </c>
      <c r="O356" s="235" t="s">
        <v>76</v>
      </c>
      <c r="P356" s="312" t="s">
        <v>72</v>
      </c>
      <c r="Q356" s="312" t="s">
        <v>71</v>
      </c>
      <c r="R356" s="315">
        <v>5</v>
      </c>
      <c r="S356" s="309">
        <v>7</v>
      </c>
      <c r="T356" s="238">
        <v>6</v>
      </c>
      <c r="U356" s="238">
        <v>6</v>
      </c>
      <c r="V356" s="235" t="s">
        <v>1614</v>
      </c>
      <c r="W356" s="238" t="str">
        <f t="shared" si="67"/>
        <v>기아자동차K31.6 GT 가솔린 터보(5도어) 시그니처25130000</v>
      </c>
      <c r="X356" s="310">
        <f t="shared" si="68"/>
        <v>4130</v>
      </c>
      <c r="Y356" s="238">
        <v>6</v>
      </c>
      <c r="Z356" s="238">
        <v>6</v>
      </c>
      <c r="AA356" s="306" t="s">
        <v>740</v>
      </c>
      <c r="AB356" s="235" t="s">
        <v>1341</v>
      </c>
      <c r="AC356" s="235"/>
      <c r="AD356" s="235">
        <v>6</v>
      </c>
      <c r="AE356" s="235">
        <v>0</v>
      </c>
      <c r="AF356" s="236"/>
      <c r="AG356" s="237"/>
      <c r="AH356" s="236"/>
      <c r="AI356" s="236"/>
      <c r="AJ356" s="237"/>
      <c r="AK356" s="236">
        <v>26</v>
      </c>
      <c r="AL356" s="236"/>
      <c r="AM356" s="236" t="s">
        <v>2430</v>
      </c>
      <c r="AN356" s="348">
        <v>3</v>
      </c>
      <c r="AO356" s="348" t="s">
        <v>1605</v>
      </c>
      <c r="AP356" s="348">
        <v>3</v>
      </c>
      <c r="AQ356" s="291" t="str">
        <f>IFERROR(VLOOKUP(BG356,#REF!,1,0),"")</f>
        <v/>
      </c>
      <c r="AS356" s="236" t="s">
        <v>2430</v>
      </c>
      <c r="BD356" s="191" t="str">
        <f t="shared" si="64"/>
        <v>K31.6 GT 가솔린 터보(5도어) 시그니처</v>
      </c>
      <c r="BE356" s="238" t="str">
        <f t="shared" si="66"/>
        <v>0042</v>
      </c>
      <c r="BF356" s="306" t="s">
        <v>740</v>
      </c>
      <c r="BG356" s="191" t="str">
        <f t="shared" si="65"/>
        <v>0042-0355</v>
      </c>
    </row>
    <row r="357" spans="1:59">
      <c r="A357" s="304">
        <v>4131</v>
      </c>
      <c r="B357" s="305">
        <v>4131</v>
      </c>
      <c r="C357" s="238" t="str">
        <f t="shared" si="69"/>
        <v>0001-0042</v>
      </c>
      <c r="D357" s="238" t="str">
        <f t="shared" si="70"/>
        <v>0001-0042-0006</v>
      </c>
      <c r="E357" s="306" t="s">
        <v>739</v>
      </c>
      <c r="F357" s="238" t="str">
        <f>TEXT(VLOOKUP(J357,'1'!$I$43:$J$79,2,0),"0000")</f>
        <v>0001</v>
      </c>
      <c r="G357" s="238" t="str">
        <f t="shared" si="71"/>
        <v>0042</v>
      </c>
      <c r="H357" s="307">
        <f t="shared" si="72"/>
        <v>6</v>
      </c>
      <c r="I357" s="306" t="s">
        <v>739</v>
      </c>
      <c r="J357" s="235" t="s">
        <v>824</v>
      </c>
      <c r="K357" s="312" t="s">
        <v>1043</v>
      </c>
      <c r="L357" s="312" t="s">
        <v>1689</v>
      </c>
      <c r="M357" s="314">
        <v>22430000</v>
      </c>
      <c r="N357" s="315">
        <v>1591</v>
      </c>
      <c r="O357" s="235" t="s">
        <v>76</v>
      </c>
      <c r="P357" s="312" t="s">
        <v>72</v>
      </c>
      <c r="Q357" s="312" t="s">
        <v>71</v>
      </c>
      <c r="R357" s="315">
        <v>5</v>
      </c>
      <c r="S357" s="309">
        <v>7</v>
      </c>
      <c r="T357" s="238">
        <v>6</v>
      </c>
      <c r="U357" s="238">
        <v>6</v>
      </c>
      <c r="V357" s="235" t="s">
        <v>1614</v>
      </c>
      <c r="W357" s="238" t="str">
        <f t="shared" si="67"/>
        <v>기아자동차K31.6 GT 가솔린 터보(5도어) 프레스티지22430000</v>
      </c>
      <c r="X357" s="310">
        <f t="shared" si="68"/>
        <v>4131</v>
      </c>
      <c r="Y357" s="238">
        <v>6</v>
      </c>
      <c r="Z357" s="238">
        <v>6</v>
      </c>
      <c r="AA357" s="306" t="s">
        <v>739</v>
      </c>
      <c r="AB357" s="235" t="s">
        <v>1341</v>
      </c>
      <c r="AC357" s="235"/>
      <c r="AD357" s="235">
        <v>6</v>
      </c>
      <c r="AE357" s="235">
        <v>0</v>
      </c>
      <c r="AF357" s="236"/>
      <c r="AG357" s="237"/>
      <c r="AH357" s="236"/>
      <c r="AI357" s="236"/>
      <c r="AJ357" s="237"/>
      <c r="AK357" s="236">
        <v>26</v>
      </c>
      <c r="AL357" s="236"/>
      <c r="AM357" s="236" t="s">
        <v>2430</v>
      </c>
      <c r="AN357" s="348">
        <v>6</v>
      </c>
      <c r="AO357" s="348" t="s">
        <v>1627</v>
      </c>
      <c r="AP357" s="348">
        <v>6</v>
      </c>
      <c r="AQ357" s="291" t="str">
        <f>IFERROR(VLOOKUP(BG357,#REF!,1,0),"")</f>
        <v/>
      </c>
      <c r="AS357" s="236" t="s">
        <v>2430</v>
      </c>
      <c r="BD357" s="191" t="str">
        <f t="shared" si="64"/>
        <v>K31.6 GT 가솔린 터보(5도어) 프레스티지</v>
      </c>
      <c r="BE357" s="238" t="str">
        <f t="shared" si="66"/>
        <v>0042</v>
      </c>
      <c r="BF357" s="306" t="s">
        <v>739</v>
      </c>
      <c r="BG357" s="191" t="str">
        <f t="shared" si="65"/>
        <v>0042-0356</v>
      </c>
    </row>
    <row r="358" spans="1:59">
      <c r="A358" s="304">
        <v>4132</v>
      </c>
      <c r="B358" s="305">
        <v>4132</v>
      </c>
      <c r="C358" s="238" t="str">
        <f t="shared" si="69"/>
        <v>0001-0043</v>
      </c>
      <c r="D358" s="238" t="str">
        <f t="shared" si="70"/>
        <v>0001-0043-0001</v>
      </c>
      <c r="E358" s="306" t="s">
        <v>738</v>
      </c>
      <c r="F358" s="238" t="str">
        <f>TEXT(VLOOKUP(J358,'1'!$I$43:$J$79,2,0),"0000")</f>
        <v>0001</v>
      </c>
      <c r="G358" s="238" t="str">
        <f t="shared" si="71"/>
        <v>0043</v>
      </c>
      <c r="H358" s="307">
        <f t="shared" si="72"/>
        <v>1</v>
      </c>
      <c r="I358" s="306" t="s">
        <v>738</v>
      </c>
      <c r="J358" s="235" t="s">
        <v>824</v>
      </c>
      <c r="K358" s="235" t="s">
        <v>1974</v>
      </c>
      <c r="L358" s="235" t="s">
        <v>1716</v>
      </c>
      <c r="M358" s="308">
        <v>27090000</v>
      </c>
      <c r="N358" s="235">
        <v>1598</v>
      </c>
      <c r="O358" s="235" t="s">
        <v>76</v>
      </c>
      <c r="P358" s="235" t="s">
        <v>72</v>
      </c>
      <c r="Q358" s="235" t="s">
        <v>71</v>
      </c>
      <c r="R358" s="235">
        <v>5</v>
      </c>
      <c r="S358" s="309">
        <v>3</v>
      </c>
      <c r="T358" s="238">
        <v>6</v>
      </c>
      <c r="U358" s="238">
        <v>6</v>
      </c>
      <c r="V358" s="235" t="s">
        <v>15961</v>
      </c>
      <c r="W358" s="238" t="str">
        <f t="shared" si="67"/>
        <v>기아자동차K5DL3 1.6 가솔린 터보 프레스티지27090000</v>
      </c>
      <c r="X358" s="310">
        <f t="shared" si="68"/>
        <v>4132</v>
      </c>
      <c r="Y358" s="238">
        <v>6</v>
      </c>
      <c r="Z358" s="238">
        <v>6</v>
      </c>
      <c r="AA358" s="306" t="s">
        <v>738</v>
      </c>
      <c r="AB358" s="235" t="s">
        <v>15962</v>
      </c>
      <c r="AC358" s="235"/>
      <c r="AD358" s="235" t="s">
        <v>1700</v>
      </c>
      <c r="AE358" s="235" t="s">
        <v>1699</v>
      </c>
      <c r="AF358" s="236"/>
      <c r="AG358" s="237"/>
      <c r="AH358" s="236"/>
      <c r="AI358" s="236"/>
      <c r="AJ358" s="237"/>
      <c r="AK358" s="236">
        <v>26</v>
      </c>
      <c r="AL358" s="236"/>
      <c r="AM358" s="236" t="s">
        <v>1251</v>
      </c>
      <c r="AN358" s="348">
        <v>12</v>
      </c>
      <c r="AO358" s="348" t="s">
        <v>1633</v>
      </c>
      <c r="AP358" s="348">
        <v>12</v>
      </c>
      <c r="AQ358" s="291" t="str">
        <f>IFERROR(VLOOKUP(BG358,#REF!,1,0),"")</f>
        <v/>
      </c>
      <c r="AS358" s="236" t="s">
        <v>2438</v>
      </c>
      <c r="BD358" s="191" t="str">
        <f t="shared" si="64"/>
        <v>K5DL3 1.6 가솔린 터보 프레스티지</v>
      </c>
      <c r="BE358" s="238" t="str">
        <f t="shared" si="66"/>
        <v>0043</v>
      </c>
      <c r="BF358" s="306" t="s">
        <v>738</v>
      </c>
      <c r="BG358" s="191" t="str">
        <f t="shared" si="65"/>
        <v>0043-0357</v>
      </c>
    </row>
    <row r="359" spans="1:59">
      <c r="A359" s="304">
        <v>4133</v>
      </c>
      <c r="B359" s="305">
        <v>4133</v>
      </c>
      <c r="C359" s="238" t="str">
        <f t="shared" si="69"/>
        <v>0001-0043</v>
      </c>
      <c r="D359" s="238" t="str">
        <f t="shared" si="70"/>
        <v>0001-0043-0002</v>
      </c>
      <c r="E359" s="306" t="s">
        <v>737</v>
      </c>
      <c r="F359" s="238" t="str">
        <f>TEXT(VLOOKUP(J359,'1'!$I$43:$J$79,2,0),"0000")</f>
        <v>0001</v>
      </c>
      <c r="G359" s="238" t="str">
        <f t="shared" si="71"/>
        <v>0043</v>
      </c>
      <c r="H359" s="307">
        <f t="shared" si="72"/>
        <v>2</v>
      </c>
      <c r="I359" s="306" t="s">
        <v>737</v>
      </c>
      <c r="J359" s="235" t="s">
        <v>824</v>
      </c>
      <c r="K359" s="235" t="s">
        <v>1974</v>
      </c>
      <c r="L359" s="235" t="s">
        <v>1717</v>
      </c>
      <c r="M359" s="308">
        <v>25920000</v>
      </c>
      <c r="N359" s="235">
        <v>1999</v>
      </c>
      <c r="O359" s="235" t="s">
        <v>76</v>
      </c>
      <c r="P359" s="235" t="s">
        <v>72</v>
      </c>
      <c r="Q359" s="235" t="s">
        <v>71</v>
      </c>
      <c r="R359" s="235">
        <v>5</v>
      </c>
      <c r="S359" s="309">
        <v>3</v>
      </c>
      <c r="T359" s="238">
        <v>6</v>
      </c>
      <c r="U359" s="238">
        <v>6</v>
      </c>
      <c r="V359" s="235" t="s">
        <v>15961</v>
      </c>
      <c r="W359" s="238" t="str">
        <f t="shared" si="67"/>
        <v>기아자동차K5DL3 2.0 가솔린 프레스티지25920000</v>
      </c>
      <c r="X359" s="310">
        <f t="shared" si="68"/>
        <v>4133</v>
      </c>
      <c r="Y359" s="238">
        <v>6</v>
      </c>
      <c r="Z359" s="238">
        <v>6</v>
      </c>
      <c r="AA359" s="306" t="s">
        <v>737</v>
      </c>
      <c r="AB359" s="235" t="s">
        <v>15962</v>
      </c>
      <c r="AC359" s="235"/>
      <c r="AD359" s="235" t="s">
        <v>1700</v>
      </c>
      <c r="AE359" s="235" t="s">
        <v>1699</v>
      </c>
      <c r="AF359" s="236"/>
      <c r="AG359" s="237"/>
      <c r="AH359" s="236"/>
      <c r="AI359" s="236"/>
      <c r="AJ359" s="237"/>
      <c r="AK359" s="236">
        <v>26</v>
      </c>
      <c r="AL359" s="236"/>
      <c r="AM359" s="236" t="s">
        <v>1251</v>
      </c>
      <c r="AN359" s="348">
        <v>13</v>
      </c>
      <c r="AO359" s="348" t="s">
        <v>1634</v>
      </c>
      <c r="AP359" s="348">
        <v>13</v>
      </c>
      <c r="AQ359" s="291" t="str">
        <f>IFERROR(VLOOKUP(BG359,#REF!,1,0),"")</f>
        <v/>
      </c>
      <c r="AS359" s="236" t="s">
        <v>2438</v>
      </c>
      <c r="BD359" s="191" t="str">
        <f t="shared" si="64"/>
        <v>K5DL3 2.0 가솔린 프레스티지</v>
      </c>
      <c r="BE359" s="238" t="str">
        <f t="shared" si="66"/>
        <v>0043</v>
      </c>
      <c r="BF359" s="306" t="s">
        <v>737</v>
      </c>
      <c r="BG359" s="191" t="str">
        <f t="shared" si="65"/>
        <v>0043-0358</v>
      </c>
    </row>
    <row r="360" spans="1:59">
      <c r="A360" s="304">
        <v>4134</v>
      </c>
      <c r="B360" s="305">
        <v>4134</v>
      </c>
      <c r="C360" s="238" t="str">
        <f t="shared" si="69"/>
        <v>0001-0043</v>
      </c>
      <c r="D360" s="238" t="str">
        <f t="shared" si="70"/>
        <v>0001-0043-0003</v>
      </c>
      <c r="E360" s="306" t="s">
        <v>736</v>
      </c>
      <c r="F360" s="238" t="str">
        <f>TEXT(VLOOKUP(J360,'1'!$I$43:$J$79,2,0),"0000")</f>
        <v>0001</v>
      </c>
      <c r="G360" s="238" t="str">
        <f t="shared" si="71"/>
        <v>0043</v>
      </c>
      <c r="H360" s="307">
        <f t="shared" si="72"/>
        <v>3</v>
      </c>
      <c r="I360" s="306" t="s">
        <v>736</v>
      </c>
      <c r="J360" s="235" t="s">
        <v>824</v>
      </c>
      <c r="K360" s="235" t="s">
        <v>1974</v>
      </c>
      <c r="L360" s="235" t="s">
        <v>1718</v>
      </c>
      <c r="M360" s="308">
        <v>31410000</v>
      </c>
      <c r="N360" s="235">
        <v>1598</v>
      </c>
      <c r="O360" s="235" t="s">
        <v>76</v>
      </c>
      <c r="P360" s="235" t="s">
        <v>72</v>
      </c>
      <c r="Q360" s="235" t="s">
        <v>71</v>
      </c>
      <c r="R360" s="235">
        <v>5</v>
      </c>
      <c r="S360" s="309">
        <v>3</v>
      </c>
      <c r="T360" s="238">
        <v>6</v>
      </c>
      <c r="U360" s="238">
        <v>6</v>
      </c>
      <c r="V360" s="235" t="s">
        <v>15961</v>
      </c>
      <c r="W360" s="238" t="str">
        <f t="shared" si="67"/>
        <v>기아자동차K5DL3 1.6 가솔린 터보 시그니처31410000</v>
      </c>
      <c r="X360" s="310">
        <f t="shared" si="68"/>
        <v>4134</v>
      </c>
      <c r="Y360" s="238">
        <v>6</v>
      </c>
      <c r="Z360" s="238">
        <v>6</v>
      </c>
      <c r="AA360" s="306" t="s">
        <v>736</v>
      </c>
      <c r="AB360" s="235" t="s">
        <v>15962</v>
      </c>
      <c r="AC360" s="235"/>
      <c r="AD360" s="235" t="s">
        <v>1700</v>
      </c>
      <c r="AE360" s="235" t="s">
        <v>1699</v>
      </c>
      <c r="AF360" s="236"/>
      <c r="AG360" s="237"/>
      <c r="AH360" s="236"/>
      <c r="AI360" s="236"/>
      <c r="AJ360" s="237"/>
      <c r="AK360" s="236">
        <v>26</v>
      </c>
      <c r="AL360" s="236"/>
      <c r="AM360" s="236" t="s">
        <v>1251</v>
      </c>
      <c r="AN360" s="348">
        <v>14</v>
      </c>
      <c r="AO360" s="348" t="s">
        <v>1614</v>
      </c>
      <c r="AP360" s="348">
        <v>14</v>
      </c>
      <c r="AQ360" s="291" t="str">
        <f>IFERROR(VLOOKUP(BG360,#REF!,1,0),"")</f>
        <v/>
      </c>
      <c r="AS360" s="236" t="s">
        <v>2438</v>
      </c>
      <c r="BD360" s="191" t="str">
        <f t="shared" si="64"/>
        <v>K5DL3 1.6 가솔린 터보 시그니처</v>
      </c>
      <c r="BE360" s="238" t="str">
        <f t="shared" si="66"/>
        <v>0043</v>
      </c>
      <c r="BF360" s="306" t="s">
        <v>736</v>
      </c>
      <c r="BG360" s="191" t="str">
        <f t="shared" si="65"/>
        <v>0043-0359</v>
      </c>
    </row>
    <row r="361" spans="1:59">
      <c r="A361" s="304">
        <v>4135</v>
      </c>
      <c r="B361" s="305">
        <v>4135</v>
      </c>
      <c r="C361" s="238" t="str">
        <f t="shared" si="69"/>
        <v>0001-0043</v>
      </c>
      <c r="D361" s="238" t="str">
        <f t="shared" si="70"/>
        <v>0001-0043-0004</v>
      </c>
      <c r="E361" s="306" t="s">
        <v>735</v>
      </c>
      <c r="F361" s="238" t="str">
        <f>TEXT(VLOOKUP(J361,'1'!$I$43:$J$79,2,0),"0000")</f>
        <v>0001</v>
      </c>
      <c r="G361" s="238" t="str">
        <f t="shared" si="71"/>
        <v>0043</v>
      </c>
      <c r="H361" s="307">
        <f t="shared" si="72"/>
        <v>4</v>
      </c>
      <c r="I361" s="306" t="s">
        <v>735</v>
      </c>
      <c r="J361" s="235" t="s">
        <v>824</v>
      </c>
      <c r="K361" s="235" t="s">
        <v>1974</v>
      </c>
      <c r="L361" s="235" t="s">
        <v>1719</v>
      </c>
      <c r="M361" s="308">
        <v>29010000</v>
      </c>
      <c r="N361" s="235">
        <v>1598</v>
      </c>
      <c r="O361" s="235" t="s">
        <v>76</v>
      </c>
      <c r="P361" s="235" t="s">
        <v>72</v>
      </c>
      <c r="Q361" s="235" t="s">
        <v>71</v>
      </c>
      <c r="R361" s="235">
        <v>5</v>
      </c>
      <c r="S361" s="309">
        <v>3</v>
      </c>
      <c r="T361" s="238">
        <v>6</v>
      </c>
      <c r="U361" s="238">
        <v>6</v>
      </c>
      <c r="V361" s="235" t="s">
        <v>15961</v>
      </c>
      <c r="W361" s="238" t="str">
        <f t="shared" si="67"/>
        <v>기아자동차K5DL3 1.6 가솔린 터보 노블레스29010000</v>
      </c>
      <c r="X361" s="310">
        <f t="shared" si="68"/>
        <v>4135</v>
      </c>
      <c r="Y361" s="238">
        <v>6</v>
      </c>
      <c r="Z361" s="238">
        <v>6</v>
      </c>
      <c r="AA361" s="306" t="s">
        <v>735</v>
      </c>
      <c r="AB361" s="235" t="s">
        <v>15962</v>
      </c>
      <c r="AC361" s="235"/>
      <c r="AD361" s="235" t="s">
        <v>1700</v>
      </c>
      <c r="AE361" s="235" t="s">
        <v>1699</v>
      </c>
      <c r="AF361" s="236"/>
      <c r="AG361" s="237"/>
      <c r="AH361" s="236"/>
      <c r="AI361" s="236"/>
      <c r="AJ361" s="237"/>
      <c r="AK361" s="236">
        <v>26</v>
      </c>
      <c r="AL361" s="236"/>
      <c r="AM361" s="236" t="s">
        <v>1251</v>
      </c>
      <c r="AN361" s="348">
        <v>15</v>
      </c>
      <c r="AO361" s="348" t="s">
        <v>1635</v>
      </c>
      <c r="AP361" s="348">
        <v>15</v>
      </c>
      <c r="AQ361" s="291" t="str">
        <f>IFERROR(VLOOKUP(BG361,#REF!,1,0),"")</f>
        <v/>
      </c>
      <c r="AS361" s="236" t="s">
        <v>2438</v>
      </c>
      <c r="BD361" s="191" t="str">
        <f t="shared" si="64"/>
        <v>K5DL3 1.6 가솔린 터보 노블레스</v>
      </c>
      <c r="BE361" s="238" t="str">
        <f t="shared" si="66"/>
        <v>0043</v>
      </c>
      <c r="BF361" s="306" t="s">
        <v>735</v>
      </c>
      <c r="BG361" s="191" t="str">
        <f t="shared" si="65"/>
        <v>0043-0360</v>
      </c>
    </row>
    <row r="362" spans="1:59">
      <c r="A362" s="304">
        <v>4136</v>
      </c>
      <c r="B362" s="305">
        <v>4136</v>
      </c>
      <c r="C362" s="238" t="str">
        <f t="shared" si="69"/>
        <v>0001-0043</v>
      </c>
      <c r="D362" s="238" t="str">
        <f t="shared" si="70"/>
        <v>0001-0043-0005</v>
      </c>
      <c r="E362" s="306" t="s">
        <v>734</v>
      </c>
      <c r="F362" s="238" t="str">
        <f>TEXT(VLOOKUP(J362,'1'!$I$43:$J$79,2,0),"0000")</f>
        <v>0001</v>
      </c>
      <c r="G362" s="238" t="str">
        <f t="shared" si="71"/>
        <v>0043</v>
      </c>
      <c r="H362" s="307">
        <f t="shared" si="72"/>
        <v>5</v>
      </c>
      <c r="I362" s="306" t="s">
        <v>734</v>
      </c>
      <c r="J362" s="235" t="s">
        <v>824</v>
      </c>
      <c r="K362" s="235" t="s">
        <v>1974</v>
      </c>
      <c r="L362" s="235" t="s">
        <v>1720</v>
      </c>
      <c r="M362" s="308">
        <v>27830000</v>
      </c>
      <c r="N362" s="235">
        <v>1999</v>
      </c>
      <c r="O362" s="235" t="s">
        <v>76</v>
      </c>
      <c r="P362" s="235" t="s">
        <v>72</v>
      </c>
      <c r="Q362" s="235" t="s">
        <v>71</v>
      </c>
      <c r="R362" s="235">
        <v>5</v>
      </c>
      <c r="S362" s="309">
        <v>3</v>
      </c>
      <c r="T362" s="238">
        <v>6</v>
      </c>
      <c r="U362" s="238">
        <v>6</v>
      </c>
      <c r="V362" s="235" t="s">
        <v>15961</v>
      </c>
      <c r="W362" s="238" t="str">
        <f t="shared" si="67"/>
        <v>기아자동차K5DL3 2.0 가솔린 노블레스27830000</v>
      </c>
      <c r="X362" s="310">
        <f t="shared" si="68"/>
        <v>4136</v>
      </c>
      <c r="Y362" s="238">
        <v>6</v>
      </c>
      <c r="Z362" s="238">
        <v>6</v>
      </c>
      <c r="AA362" s="306" t="s">
        <v>734</v>
      </c>
      <c r="AB362" s="235" t="s">
        <v>15962</v>
      </c>
      <c r="AC362" s="235"/>
      <c r="AD362" s="235" t="s">
        <v>1700</v>
      </c>
      <c r="AE362" s="235" t="s">
        <v>1699</v>
      </c>
      <c r="AF362" s="236"/>
      <c r="AG362" s="237"/>
      <c r="AH362" s="236"/>
      <c r="AI362" s="236"/>
      <c r="AJ362" s="237"/>
      <c r="AK362" s="236">
        <v>26</v>
      </c>
      <c r="AL362" s="236"/>
      <c r="AM362" s="236" t="s">
        <v>1251</v>
      </c>
      <c r="AN362" s="348">
        <v>16</v>
      </c>
      <c r="AO362" s="348" t="s">
        <v>1636</v>
      </c>
      <c r="AP362" s="348">
        <v>16</v>
      </c>
      <c r="AQ362" s="291" t="str">
        <f>IFERROR(VLOOKUP(BG362,#REF!,1,0),"")</f>
        <v/>
      </c>
      <c r="AS362" s="236" t="s">
        <v>2438</v>
      </c>
      <c r="BD362" s="191" t="str">
        <f t="shared" si="64"/>
        <v>K5DL3 2.0 가솔린 노블레스</v>
      </c>
      <c r="BE362" s="238" t="str">
        <f t="shared" si="66"/>
        <v>0043</v>
      </c>
      <c r="BF362" s="306" t="s">
        <v>734</v>
      </c>
      <c r="BG362" s="191" t="str">
        <f t="shared" si="65"/>
        <v>0043-0361</v>
      </c>
    </row>
    <row r="363" spans="1:59">
      <c r="A363" s="304">
        <v>4137</v>
      </c>
      <c r="B363" s="305">
        <v>4137</v>
      </c>
      <c r="C363" s="238" t="str">
        <f t="shared" si="69"/>
        <v>0001-0043</v>
      </c>
      <c r="D363" s="238" t="str">
        <f t="shared" si="70"/>
        <v>0001-0043-0006</v>
      </c>
      <c r="E363" s="306" t="s">
        <v>733</v>
      </c>
      <c r="F363" s="238" t="str">
        <f>TEXT(VLOOKUP(J363,'1'!$I$43:$J$79,2,0),"0000")</f>
        <v>0001</v>
      </c>
      <c r="G363" s="238" t="str">
        <f t="shared" si="71"/>
        <v>0043</v>
      </c>
      <c r="H363" s="307">
        <f t="shared" si="72"/>
        <v>6</v>
      </c>
      <c r="I363" s="306" t="s">
        <v>733</v>
      </c>
      <c r="J363" s="235" t="s">
        <v>824</v>
      </c>
      <c r="K363" s="235" t="s">
        <v>1974</v>
      </c>
      <c r="L363" s="235" t="s">
        <v>1721</v>
      </c>
      <c r="M363" s="308">
        <v>24300000</v>
      </c>
      <c r="N363" s="235">
        <v>1598</v>
      </c>
      <c r="O363" s="235" t="s">
        <v>76</v>
      </c>
      <c r="P363" s="235" t="s">
        <v>72</v>
      </c>
      <c r="Q363" s="235" t="s">
        <v>71</v>
      </c>
      <c r="R363" s="235">
        <v>5</v>
      </c>
      <c r="S363" s="309">
        <v>3</v>
      </c>
      <c r="T363" s="238">
        <v>6</v>
      </c>
      <c r="U363" s="238">
        <v>6</v>
      </c>
      <c r="V363" s="235" t="s">
        <v>15961</v>
      </c>
      <c r="W363" s="238" t="str">
        <f t="shared" si="67"/>
        <v>기아자동차K5DL3 1.6 가솔린 터보 트렌디24300000</v>
      </c>
      <c r="X363" s="310">
        <f t="shared" si="68"/>
        <v>4137</v>
      </c>
      <c r="Y363" s="238">
        <v>6</v>
      </c>
      <c r="Z363" s="238">
        <v>6</v>
      </c>
      <c r="AA363" s="306" t="s">
        <v>733</v>
      </c>
      <c r="AB363" s="235" t="s">
        <v>15962</v>
      </c>
      <c r="AC363" s="235"/>
      <c r="AD363" s="235" t="s">
        <v>1700</v>
      </c>
      <c r="AE363" s="235" t="s">
        <v>1699</v>
      </c>
      <c r="AF363" s="236"/>
      <c r="AG363" s="237"/>
      <c r="AH363" s="236"/>
      <c r="AI363" s="236"/>
      <c r="AJ363" s="237"/>
      <c r="AK363" s="236">
        <v>26</v>
      </c>
      <c r="AL363" s="236"/>
      <c r="AM363" s="236" t="s">
        <v>1251</v>
      </c>
      <c r="AN363" s="348">
        <v>17</v>
      </c>
      <c r="AO363" s="348" t="s">
        <v>1637</v>
      </c>
      <c r="AP363" s="348">
        <v>17</v>
      </c>
      <c r="AQ363" s="291" t="str">
        <f>IFERROR(VLOOKUP(BG363,#REF!,1,0),"")</f>
        <v/>
      </c>
      <c r="AS363" s="236" t="s">
        <v>2438</v>
      </c>
      <c r="BD363" s="191" t="str">
        <f t="shared" si="64"/>
        <v>K5DL3 1.6 가솔린 터보 트렌디</v>
      </c>
      <c r="BE363" s="238" t="str">
        <f t="shared" si="66"/>
        <v>0043</v>
      </c>
      <c r="BF363" s="306" t="s">
        <v>733</v>
      </c>
      <c r="BG363" s="191" t="str">
        <f t="shared" si="65"/>
        <v>0043-0362</v>
      </c>
    </row>
    <row r="364" spans="1:59">
      <c r="A364" s="304">
        <v>4138</v>
      </c>
      <c r="B364" s="305">
        <v>4138</v>
      </c>
      <c r="C364" s="238" t="str">
        <f t="shared" si="69"/>
        <v>0001-0043</v>
      </c>
      <c r="D364" s="238" t="str">
        <f t="shared" si="70"/>
        <v>0001-0043-0007</v>
      </c>
      <c r="E364" s="306" t="s">
        <v>732</v>
      </c>
      <c r="F364" s="238" t="str">
        <f>TEXT(VLOOKUP(J364,'1'!$I$43:$J$79,2,0),"0000")</f>
        <v>0001</v>
      </c>
      <c r="G364" s="238" t="str">
        <f t="shared" si="71"/>
        <v>0043</v>
      </c>
      <c r="H364" s="307">
        <f t="shared" si="72"/>
        <v>7</v>
      </c>
      <c r="I364" s="306" t="s">
        <v>732</v>
      </c>
      <c r="J364" s="235" t="s">
        <v>824</v>
      </c>
      <c r="K364" s="235" t="s">
        <v>1974</v>
      </c>
      <c r="L364" s="235" t="s">
        <v>1722</v>
      </c>
      <c r="M364" s="308">
        <v>23510000</v>
      </c>
      <c r="N364" s="235">
        <v>1999</v>
      </c>
      <c r="O364" s="235" t="s">
        <v>76</v>
      </c>
      <c r="P364" s="235" t="s">
        <v>72</v>
      </c>
      <c r="Q364" s="235" t="s">
        <v>71</v>
      </c>
      <c r="R364" s="235">
        <v>5</v>
      </c>
      <c r="S364" s="309">
        <v>3</v>
      </c>
      <c r="T364" s="238">
        <v>6</v>
      </c>
      <c r="U364" s="238">
        <v>6</v>
      </c>
      <c r="V364" s="235" t="s">
        <v>15961</v>
      </c>
      <c r="W364" s="238" t="str">
        <f t="shared" si="67"/>
        <v>기아자동차K5DL3 2.0 가솔린 트렌디23510000</v>
      </c>
      <c r="X364" s="310">
        <f t="shared" si="68"/>
        <v>4138</v>
      </c>
      <c r="Y364" s="238">
        <v>6</v>
      </c>
      <c r="Z364" s="238">
        <v>6</v>
      </c>
      <c r="AA364" s="306" t="s">
        <v>732</v>
      </c>
      <c r="AB364" s="235" t="s">
        <v>15962</v>
      </c>
      <c r="AC364" s="235"/>
      <c r="AD364" s="235" t="s">
        <v>1700</v>
      </c>
      <c r="AE364" s="235" t="s">
        <v>1699</v>
      </c>
      <c r="AF364" s="236"/>
      <c r="AG364" s="237"/>
      <c r="AH364" s="236"/>
      <c r="AI364" s="236"/>
      <c r="AJ364" s="237"/>
      <c r="AK364" s="236">
        <v>26</v>
      </c>
      <c r="AL364" s="236"/>
      <c r="AM364" s="236" t="s">
        <v>1251</v>
      </c>
      <c r="AN364" s="348">
        <v>18</v>
      </c>
      <c r="AO364" s="348" t="s">
        <v>1638</v>
      </c>
      <c r="AP364" s="348">
        <v>18</v>
      </c>
      <c r="AQ364" s="291" t="str">
        <f>IFERROR(VLOOKUP(BG364,#REF!,1,0),"")</f>
        <v/>
      </c>
      <c r="AS364" s="236" t="s">
        <v>2438</v>
      </c>
      <c r="BD364" s="191" t="str">
        <f t="shared" si="64"/>
        <v>K5DL3 2.0 가솔린 트렌디</v>
      </c>
      <c r="BE364" s="238" t="str">
        <f t="shared" si="66"/>
        <v>0043</v>
      </c>
      <c r="BF364" s="306" t="s">
        <v>732</v>
      </c>
      <c r="BG364" s="191" t="str">
        <f t="shared" si="65"/>
        <v>0043-0363</v>
      </c>
    </row>
    <row r="365" spans="1:59">
      <c r="A365" s="304">
        <v>4139</v>
      </c>
      <c r="B365" s="305">
        <v>4139</v>
      </c>
      <c r="C365" s="238" t="str">
        <f t="shared" si="69"/>
        <v>0001-0043</v>
      </c>
      <c r="D365" s="238" t="str">
        <f t="shared" si="70"/>
        <v>0001-0043-0008</v>
      </c>
      <c r="E365" s="306" t="s">
        <v>731</v>
      </c>
      <c r="F365" s="238" t="str">
        <f>TEXT(VLOOKUP(J365,'1'!$I$43:$J$79,2,0),"0000")</f>
        <v>0001</v>
      </c>
      <c r="G365" s="238" t="str">
        <f t="shared" si="71"/>
        <v>0043</v>
      </c>
      <c r="H365" s="307">
        <f t="shared" si="72"/>
        <v>8</v>
      </c>
      <c r="I365" s="306" t="s">
        <v>731</v>
      </c>
      <c r="J365" s="235" t="s">
        <v>824</v>
      </c>
      <c r="K365" s="235" t="s">
        <v>1974</v>
      </c>
      <c r="L365" s="235" t="s">
        <v>1723</v>
      </c>
      <c r="M365" s="308">
        <v>30630000</v>
      </c>
      <c r="N365" s="235">
        <v>1999</v>
      </c>
      <c r="O365" s="235" t="s">
        <v>76</v>
      </c>
      <c r="P365" s="235" t="s">
        <v>72</v>
      </c>
      <c r="Q365" s="235" t="s">
        <v>71</v>
      </c>
      <c r="R365" s="235">
        <v>5</v>
      </c>
      <c r="S365" s="309">
        <v>3</v>
      </c>
      <c r="T365" s="238">
        <v>6</v>
      </c>
      <c r="U365" s="238">
        <v>6</v>
      </c>
      <c r="V365" s="235" t="s">
        <v>15961</v>
      </c>
      <c r="W365" s="238" t="str">
        <f t="shared" si="67"/>
        <v>기아자동차K5DL3 2.0 가솔린 시그니처30630000</v>
      </c>
      <c r="X365" s="310">
        <f t="shared" si="68"/>
        <v>4139</v>
      </c>
      <c r="Y365" s="238">
        <v>6</v>
      </c>
      <c r="Z365" s="238">
        <v>6</v>
      </c>
      <c r="AA365" s="306" t="s">
        <v>731</v>
      </c>
      <c r="AB365" s="235" t="s">
        <v>15962</v>
      </c>
      <c r="AC365" s="235"/>
      <c r="AD365" s="235" t="s">
        <v>1700</v>
      </c>
      <c r="AE365" s="235" t="s">
        <v>1699</v>
      </c>
      <c r="AF365" s="236"/>
      <c r="AG365" s="237"/>
      <c r="AH365" s="236"/>
      <c r="AI365" s="236"/>
      <c r="AJ365" s="237"/>
      <c r="AK365" s="236">
        <v>26</v>
      </c>
      <c r="AL365" s="236"/>
      <c r="AM365" s="236" t="s">
        <v>1251</v>
      </c>
      <c r="AN365" s="348">
        <v>19</v>
      </c>
      <c r="AO365" s="348" t="s">
        <v>1639</v>
      </c>
      <c r="AP365" s="348">
        <v>19</v>
      </c>
      <c r="AQ365" s="291" t="str">
        <f>IFERROR(VLOOKUP(BG365,#REF!,1,0),"")</f>
        <v/>
      </c>
      <c r="AS365" s="236" t="s">
        <v>2438</v>
      </c>
      <c r="BD365" s="191" t="str">
        <f t="shared" si="64"/>
        <v>K5DL3 2.0 가솔린 시그니처</v>
      </c>
      <c r="BE365" s="238" t="str">
        <f t="shared" si="66"/>
        <v>0043</v>
      </c>
      <c r="BF365" s="306" t="s">
        <v>731</v>
      </c>
      <c r="BG365" s="191" t="str">
        <f t="shared" si="65"/>
        <v>0043-0364</v>
      </c>
    </row>
    <row r="366" spans="1:59">
      <c r="A366" s="304">
        <v>4140</v>
      </c>
      <c r="B366" s="305">
        <v>4140</v>
      </c>
      <c r="C366" s="238" t="str">
        <f t="shared" si="69"/>
        <v>0001-0043</v>
      </c>
      <c r="D366" s="238" t="str">
        <f t="shared" si="70"/>
        <v>0001-0043-0009</v>
      </c>
      <c r="E366" s="306" t="s">
        <v>730</v>
      </c>
      <c r="F366" s="238" t="str">
        <f>TEXT(VLOOKUP(J366,'1'!$I$43:$J$79,2,0),"0000")</f>
        <v>0001</v>
      </c>
      <c r="G366" s="238" t="str">
        <f t="shared" si="71"/>
        <v>0043</v>
      </c>
      <c r="H366" s="307">
        <f t="shared" si="72"/>
        <v>9</v>
      </c>
      <c r="I366" s="306" t="s">
        <v>730</v>
      </c>
      <c r="J366" s="235" t="s">
        <v>824</v>
      </c>
      <c r="K366" s="235" t="s">
        <v>1974</v>
      </c>
      <c r="L366" s="235" t="s">
        <v>1711</v>
      </c>
      <c r="M366" s="308">
        <v>23750000</v>
      </c>
      <c r="N366" s="235">
        <v>1999</v>
      </c>
      <c r="O366" s="235" t="s">
        <v>1707</v>
      </c>
      <c r="P366" s="235" t="s">
        <v>72</v>
      </c>
      <c r="Q366" s="235" t="s">
        <v>71</v>
      </c>
      <c r="R366" s="235">
        <v>5</v>
      </c>
      <c r="S366" s="309">
        <v>13</v>
      </c>
      <c r="T366" s="238">
        <v>6</v>
      </c>
      <c r="U366" s="238">
        <v>6</v>
      </c>
      <c r="V366" s="235" t="s">
        <v>1614</v>
      </c>
      <c r="W366" s="238" t="str">
        <f t="shared" si="67"/>
        <v>기아자동차K5DL3 2.0 LPI 트렌디(렌터카)23750000</v>
      </c>
      <c r="X366" s="310">
        <f t="shared" si="68"/>
        <v>4140</v>
      </c>
      <c r="Y366" s="238">
        <v>6</v>
      </c>
      <c r="Z366" s="238">
        <v>6</v>
      </c>
      <c r="AA366" s="306" t="s">
        <v>730</v>
      </c>
      <c r="AB366" s="235" t="s">
        <v>15962</v>
      </c>
      <c r="AC366" s="235"/>
      <c r="AD366" s="235" t="s">
        <v>1702</v>
      </c>
      <c r="AE366" s="235" t="s">
        <v>1699</v>
      </c>
      <c r="AF366" s="236"/>
      <c r="AG366" s="237"/>
      <c r="AH366" s="236"/>
      <c r="AI366" s="236"/>
      <c r="AJ366" s="237"/>
      <c r="AK366" s="236">
        <v>26</v>
      </c>
      <c r="AL366" s="236"/>
      <c r="AM366" s="236" t="s">
        <v>2428</v>
      </c>
      <c r="AN366" s="348">
        <v>7</v>
      </c>
      <c r="AO366" s="348" t="s">
        <v>1628</v>
      </c>
      <c r="AP366" s="348">
        <v>7</v>
      </c>
      <c r="AQ366" s="291" t="str">
        <f>IFERROR(VLOOKUP(BG366,#REF!,1,0),"")</f>
        <v/>
      </c>
      <c r="AS366" s="236" t="s">
        <v>2428</v>
      </c>
      <c r="BD366" s="191" t="str">
        <f t="shared" si="64"/>
        <v>K5DL3 2.0 LPI 트렌디(렌터카)</v>
      </c>
      <c r="BE366" s="238" t="str">
        <f t="shared" si="66"/>
        <v>0043</v>
      </c>
      <c r="BF366" s="306" t="s">
        <v>730</v>
      </c>
      <c r="BG366" s="191" t="str">
        <f t="shared" si="65"/>
        <v>0043-0365</v>
      </c>
    </row>
    <row r="367" spans="1:59">
      <c r="A367" s="304">
        <v>4141</v>
      </c>
      <c r="B367" s="305">
        <v>4141</v>
      </c>
      <c r="C367" s="238" t="str">
        <f t="shared" si="69"/>
        <v>0001-0043</v>
      </c>
      <c r="D367" s="238" t="str">
        <f t="shared" si="70"/>
        <v>0001-0043-0010</v>
      </c>
      <c r="E367" s="306" t="s">
        <v>729</v>
      </c>
      <c r="F367" s="238" t="str">
        <f>TEXT(VLOOKUP(J367,'1'!$I$43:$J$79,2,0),"0000")</f>
        <v>0001</v>
      </c>
      <c r="G367" s="238" t="str">
        <f t="shared" si="71"/>
        <v>0043</v>
      </c>
      <c r="H367" s="307">
        <f t="shared" si="72"/>
        <v>10</v>
      </c>
      <c r="I367" s="306" t="s">
        <v>729</v>
      </c>
      <c r="J367" s="235" t="s">
        <v>824</v>
      </c>
      <c r="K367" s="235" t="s">
        <v>1974</v>
      </c>
      <c r="L367" s="235" t="s">
        <v>1712</v>
      </c>
      <c r="M367" s="308">
        <v>26360000</v>
      </c>
      <c r="N367" s="235">
        <v>1999</v>
      </c>
      <c r="O367" s="235" t="s">
        <v>1707</v>
      </c>
      <c r="P367" s="235" t="s">
        <v>72</v>
      </c>
      <c r="Q367" s="235" t="s">
        <v>71</v>
      </c>
      <c r="R367" s="235">
        <v>5</v>
      </c>
      <c r="S367" s="309">
        <v>13</v>
      </c>
      <c r="T367" s="238">
        <v>6</v>
      </c>
      <c r="U367" s="238">
        <v>6</v>
      </c>
      <c r="V367" s="235" t="s">
        <v>1614</v>
      </c>
      <c r="W367" s="238" t="str">
        <f t="shared" si="67"/>
        <v>기아자동차K5DL3 2.0 LPI 프레스티지26360000</v>
      </c>
      <c r="X367" s="310">
        <f t="shared" si="68"/>
        <v>4141</v>
      </c>
      <c r="Y367" s="238">
        <v>6</v>
      </c>
      <c r="Z367" s="238">
        <v>6</v>
      </c>
      <c r="AA367" s="306" t="s">
        <v>729</v>
      </c>
      <c r="AB367" s="235" t="s">
        <v>72</v>
      </c>
      <c r="AC367" s="235"/>
      <c r="AD367" s="235" t="s">
        <v>1702</v>
      </c>
      <c r="AE367" s="235">
        <v>0</v>
      </c>
      <c r="AF367" s="236"/>
      <c r="AG367" s="237"/>
      <c r="AH367" s="236"/>
      <c r="AI367" s="236"/>
      <c r="AJ367" s="237"/>
      <c r="AK367" s="236">
        <v>26</v>
      </c>
      <c r="AL367" s="236"/>
      <c r="AM367" s="236" t="s">
        <v>2428</v>
      </c>
      <c r="AN367" s="348">
        <v>8</v>
      </c>
      <c r="AO367" s="348" t="s">
        <v>1629</v>
      </c>
      <c r="AP367" s="348">
        <v>8</v>
      </c>
      <c r="AQ367" s="291" t="str">
        <f>IFERROR(VLOOKUP(BG367,#REF!,1,0),"")</f>
        <v/>
      </c>
      <c r="AS367" s="236" t="s">
        <v>2428</v>
      </c>
      <c r="BD367" s="191" t="str">
        <f t="shared" si="64"/>
        <v>K5DL3 2.0 LPI 프레스티지</v>
      </c>
      <c r="BE367" s="238" t="str">
        <f t="shared" si="66"/>
        <v>0043</v>
      </c>
      <c r="BF367" s="306" t="s">
        <v>729</v>
      </c>
      <c r="BG367" s="191" t="str">
        <f t="shared" si="65"/>
        <v>0043-0366</v>
      </c>
    </row>
    <row r="368" spans="1:59">
      <c r="A368" s="304">
        <v>4142</v>
      </c>
      <c r="B368" s="305">
        <v>4142</v>
      </c>
      <c r="C368" s="238" t="str">
        <f t="shared" si="69"/>
        <v>0001-0043</v>
      </c>
      <c r="D368" s="238" t="str">
        <f t="shared" si="70"/>
        <v>0001-0043-0011</v>
      </c>
      <c r="E368" s="306" t="s">
        <v>728</v>
      </c>
      <c r="F368" s="238" t="str">
        <f>TEXT(VLOOKUP(J368,'1'!$I$43:$J$79,2,0),"0000")</f>
        <v>0001</v>
      </c>
      <c r="G368" s="238" t="str">
        <f t="shared" si="71"/>
        <v>0043</v>
      </c>
      <c r="H368" s="307">
        <f t="shared" si="72"/>
        <v>11</v>
      </c>
      <c r="I368" s="306" t="s">
        <v>728</v>
      </c>
      <c r="J368" s="235" t="s">
        <v>824</v>
      </c>
      <c r="K368" s="235" t="s">
        <v>1974</v>
      </c>
      <c r="L368" s="235" t="s">
        <v>1713</v>
      </c>
      <c r="M368" s="308">
        <v>30580000</v>
      </c>
      <c r="N368" s="235">
        <v>1999</v>
      </c>
      <c r="O368" s="235" t="s">
        <v>1707</v>
      </c>
      <c r="P368" s="235" t="s">
        <v>72</v>
      </c>
      <c r="Q368" s="235" t="s">
        <v>71</v>
      </c>
      <c r="R368" s="235">
        <v>5</v>
      </c>
      <c r="S368" s="309">
        <v>13</v>
      </c>
      <c r="T368" s="238">
        <v>6</v>
      </c>
      <c r="U368" s="238">
        <v>6</v>
      </c>
      <c r="V368" s="235" t="s">
        <v>1614</v>
      </c>
      <c r="W368" s="238" t="str">
        <f t="shared" si="67"/>
        <v>기아자동차K5DL3 2.0 LPI 시그니처30580000</v>
      </c>
      <c r="X368" s="310">
        <f t="shared" si="68"/>
        <v>4142</v>
      </c>
      <c r="Y368" s="238">
        <v>6</v>
      </c>
      <c r="Z368" s="238">
        <v>6</v>
      </c>
      <c r="AA368" s="306" t="s">
        <v>728</v>
      </c>
      <c r="AB368" s="235" t="s">
        <v>15962</v>
      </c>
      <c r="AC368" s="235"/>
      <c r="AD368" s="235" t="s">
        <v>1702</v>
      </c>
      <c r="AE368" s="235" t="s">
        <v>1699</v>
      </c>
      <c r="AF368" s="236"/>
      <c r="AG368" s="237"/>
      <c r="AH368" s="236"/>
      <c r="AI368" s="236"/>
      <c r="AJ368" s="237"/>
      <c r="AK368" s="236">
        <v>26</v>
      </c>
      <c r="AL368" s="236"/>
      <c r="AM368" s="236" t="s">
        <v>2428</v>
      </c>
      <c r="AN368" s="348">
        <v>9</v>
      </c>
      <c r="AO368" s="348" t="s">
        <v>1630</v>
      </c>
      <c r="AP368" s="348">
        <v>9</v>
      </c>
      <c r="AQ368" s="291" t="str">
        <f>IFERROR(VLOOKUP(BG368,#REF!,1,0),"")</f>
        <v/>
      </c>
      <c r="AS368" s="236" t="s">
        <v>2428</v>
      </c>
      <c r="BD368" s="191" t="str">
        <f t="shared" si="64"/>
        <v>K5DL3 2.0 LPI 시그니처</v>
      </c>
      <c r="BE368" s="238" t="str">
        <f t="shared" si="66"/>
        <v>0043</v>
      </c>
      <c r="BF368" s="306" t="s">
        <v>728</v>
      </c>
      <c r="BG368" s="191" t="str">
        <f t="shared" si="65"/>
        <v>0043-0367</v>
      </c>
    </row>
    <row r="369" spans="1:59">
      <c r="A369" s="304">
        <v>4143</v>
      </c>
      <c r="B369" s="305">
        <v>4143</v>
      </c>
      <c r="C369" s="238" t="str">
        <f t="shared" si="69"/>
        <v>0001-0043</v>
      </c>
      <c r="D369" s="238" t="str">
        <f t="shared" si="70"/>
        <v>0001-0043-0012</v>
      </c>
      <c r="E369" s="306" t="s">
        <v>727</v>
      </c>
      <c r="F369" s="238" t="str">
        <f>TEXT(VLOOKUP(J369,'1'!$I$43:$J$79,2,0),"0000")</f>
        <v>0001</v>
      </c>
      <c r="G369" s="238" t="str">
        <f t="shared" si="71"/>
        <v>0043</v>
      </c>
      <c r="H369" s="307">
        <f t="shared" si="72"/>
        <v>12</v>
      </c>
      <c r="I369" s="306" t="s">
        <v>727</v>
      </c>
      <c r="J369" s="235" t="s">
        <v>824</v>
      </c>
      <c r="K369" s="235" t="s">
        <v>1974</v>
      </c>
      <c r="L369" s="235" t="s">
        <v>1714</v>
      </c>
      <c r="M369" s="308">
        <v>20900000</v>
      </c>
      <c r="N369" s="235">
        <v>1999</v>
      </c>
      <c r="O369" s="235" t="s">
        <v>1707</v>
      </c>
      <c r="P369" s="235" t="s">
        <v>72</v>
      </c>
      <c r="Q369" s="235" t="s">
        <v>71</v>
      </c>
      <c r="R369" s="235">
        <v>5</v>
      </c>
      <c r="S369" s="309">
        <v>13</v>
      </c>
      <c r="T369" s="238">
        <v>6</v>
      </c>
      <c r="U369" s="238">
        <v>6</v>
      </c>
      <c r="V369" s="235" t="s">
        <v>1614</v>
      </c>
      <c r="W369" s="238" t="str">
        <f t="shared" si="67"/>
        <v>기아자동차K5DL3 2.0 LPI 스탠다드(렌터카)20900000</v>
      </c>
      <c r="X369" s="310">
        <f t="shared" si="68"/>
        <v>4143</v>
      </c>
      <c r="Y369" s="238">
        <v>6</v>
      </c>
      <c r="Z369" s="238">
        <v>6</v>
      </c>
      <c r="AA369" s="306" t="s">
        <v>727</v>
      </c>
      <c r="AB369" s="235" t="s">
        <v>15962</v>
      </c>
      <c r="AC369" s="235"/>
      <c r="AD369" s="235" t="s">
        <v>1702</v>
      </c>
      <c r="AE369" s="235" t="s">
        <v>1699</v>
      </c>
      <c r="AF369" s="236"/>
      <c r="AG369" s="237"/>
      <c r="AH369" s="236"/>
      <c r="AI369" s="236"/>
      <c r="AJ369" s="237"/>
      <c r="AK369" s="236">
        <v>26</v>
      </c>
      <c r="AL369" s="236"/>
      <c r="AM369" s="236" t="s">
        <v>2428</v>
      </c>
      <c r="AN369" s="348">
        <v>10</v>
      </c>
      <c r="AO369" s="348" t="s">
        <v>1631</v>
      </c>
      <c r="AP369" s="348">
        <v>10</v>
      </c>
      <c r="AQ369" s="291" t="str">
        <f>IFERROR(VLOOKUP(BG369,#REF!,1,0),"")</f>
        <v/>
      </c>
      <c r="AS369" s="236" t="s">
        <v>2428</v>
      </c>
      <c r="BD369" s="191" t="str">
        <f t="shared" si="64"/>
        <v>K5DL3 2.0 LPI 스탠다드(렌터카)</v>
      </c>
      <c r="BE369" s="238" t="str">
        <f t="shared" si="66"/>
        <v>0043</v>
      </c>
      <c r="BF369" s="306" t="s">
        <v>727</v>
      </c>
      <c r="BG369" s="191" t="str">
        <f t="shared" si="65"/>
        <v>0043-0368</v>
      </c>
    </row>
    <row r="370" spans="1:59">
      <c r="A370" s="304">
        <v>4144</v>
      </c>
      <c r="B370" s="305">
        <v>4144</v>
      </c>
      <c r="C370" s="238" t="str">
        <f t="shared" si="69"/>
        <v>0001-0043</v>
      </c>
      <c r="D370" s="238" t="str">
        <f t="shared" si="70"/>
        <v>0001-0043-0013</v>
      </c>
      <c r="E370" s="306" t="s">
        <v>726</v>
      </c>
      <c r="F370" s="238" t="str">
        <f>TEXT(VLOOKUP(J370,'1'!$I$43:$J$79,2,0),"0000")</f>
        <v>0001</v>
      </c>
      <c r="G370" s="238" t="str">
        <f t="shared" si="71"/>
        <v>0043</v>
      </c>
      <c r="H370" s="307">
        <f t="shared" si="72"/>
        <v>13</v>
      </c>
      <c r="I370" s="306" t="s">
        <v>726</v>
      </c>
      <c r="J370" s="235" t="s">
        <v>824</v>
      </c>
      <c r="K370" s="235" t="s">
        <v>1974</v>
      </c>
      <c r="L370" s="235" t="s">
        <v>1715</v>
      </c>
      <c r="M370" s="308">
        <v>29010000</v>
      </c>
      <c r="N370" s="235">
        <v>1999</v>
      </c>
      <c r="O370" s="235" t="s">
        <v>1707</v>
      </c>
      <c r="P370" s="235" t="s">
        <v>72</v>
      </c>
      <c r="Q370" s="235" t="s">
        <v>71</v>
      </c>
      <c r="R370" s="235">
        <v>5</v>
      </c>
      <c r="S370" s="309">
        <v>13</v>
      </c>
      <c r="T370" s="238">
        <v>6</v>
      </c>
      <c r="U370" s="238">
        <v>6</v>
      </c>
      <c r="V370" s="235" t="s">
        <v>1614</v>
      </c>
      <c r="W370" s="238" t="str">
        <f t="shared" si="67"/>
        <v>기아자동차K5DL3 2.0 LPI 노블레스29010000</v>
      </c>
      <c r="X370" s="310">
        <f t="shared" si="68"/>
        <v>4144</v>
      </c>
      <c r="Y370" s="238">
        <v>6</v>
      </c>
      <c r="Z370" s="238">
        <v>6</v>
      </c>
      <c r="AA370" s="306" t="s">
        <v>726</v>
      </c>
      <c r="AB370" s="235" t="s">
        <v>15962</v>
      </c>
      <c r="AC370" s="235"/>
      <c r="AD370" s="235" t="s">
        <v>1702</v>
      </c>
      <c r="AE370" s="235" t="s">
        <v>1699</v>
      </c>
      <c r="AF370" s="236"/>
      <c r="AG370" s="237"/>
      <c r="AH370" s="236"/>
      <c r="AI370" s="236"/>
      <c r="AJ370" s="237"/>
      <c r="AK370" s="236">
        <v>26</v>
      </c>
      <c r="AL370" s="236"/>
      <c r="AM370" s="236" t="s">
        <v>2428</v>
      </c>
      <c r="AN370" s="348">
        <v>11</v>
      </c>
      <c r="AO370" s="348" t="s">
        <v>1632</v>
      </c>
      <c r="AP370" s="348">
        <v>11</v>
      </c>
      <c r="AQ370" s="291" t="str">
        <f>IFERROR(VLOOKUP(BG370,#REF!,1,0),"")</f>
        <v/>
      </c>
      <c r="AS370" s="236" t="s">
        <v>2428</v>
      </c>
      <c r="BD370" s="191" t="str">
        <f t="shared" si="64"/>
        <v>K5DL3 2.0 LPI 노블레스</v>
      </c>
      <c r="BE370" s="238" t="str">
        <f t="shared" si="66"/>
        <v>0043</v>
      </c>
      <c r="BF370" s="306" t="s">
        <v>726</v>
      </c>
      <c r="BG370" s="191" t="str">
        <f t="shared" si="65"/>
        <v>0043-0369</v>
      </c>
    </row>
    <row r="371" spans="1:59">
      <c r="A371" s="304">
        <v>4145</v>
      </c>
      <c r="B371" s="305">
        <v>4145</v>
      </c>
      <c r="C371" s="238" t="str">
        <f t="shared" si="69"/>
        <v>0001-0044</v>
      </c>
      <c r="D371" s="238" t="str">
        <f t="shared" si="70"/>
        <v>0001-0044-0001</v>
      </c>
      <c r="E371" s="306" t="s">
        <v>725</v>
      </c>
      <c r="F371" s="238" t="str">
        <f>TEXT(VLOOKUP(J371,'1'!$I$43:$J$79,2,0),"0000")</f>
        <v>0001</v>
      </c>
      <c r="G371" s="238" t="str">
        <f t="shared" si="71"/>
        <v>0044</v>
      </c>
      <c r="H371" s="307">
        <f t="shared" si="72"/>
        <v>1</v>
      </c>
      <c r="I371" s="306" t="s">
        <v>725</v>
      </c>
      <c r="J371" s="235" t="s">
        <v>824</v>
      </c>
      <c r="K371" s="235" t="s">
        <v>1975</v>
      </c>
      <c r="L371" s="235" t="s">
        <v>1724</v>
      </c>
      <c r="M371" s="308">
        <v>30710000</v>
      </c>
      <c r="N371" s="235">
        <v>1999</v>
      </c>
      <c r="O371" s="235" t="s">
        <v>73</v>
      </c>
      <c r="P371" s="235" t="s">
        <v>72</v>
      </c>
      <c r="Q371" s="235" t="s">
        <v>71</v>
      </c>
      <c r="R371" s="235">
        <v>5</v>
      </c>
      <c r="S371" s="309">
        <v>8</v>
      </c>
      <c r="T371" s="238">
        <v>6</v>
      </c>
      <c r="U371" s="238">
        <v>6</v>
      </c>
      <c r="V371" s="235" t="s">
        <v>1572</v>
      </c>
      <c r="W371" s="238" t="str">
        <f t="shared" si="67"/>
        <v>기아자동차K5하이브리드DL3 프레스티지30710000</v>
      </c>
      <c r="X371" s="310">
        <f t="shared" si="68"/>
        <v>4145</v>
      </c>
      <c r="Y371" s="238">
        <v>6</v>
      </c>
      <c r="Z371" s="238">
        <v>6</v>
      </c>
      <c r="AA371" s="306" t="s">
        <v>725</v>
      </c>
      <c r="AB371" s="235" t="s">
        <v>72</v>
      </c>
      <c r="AC371" s="235"/>
      <c r="AD371" s="235" t="s">
        <v>1702</v>
      </c>
      <c r="AE371" s="235" t="s">
        <v>1699</v>
      </c>
      <c r="AF371" s="236"/>
      <c r="AG371" s="237"/>
      <c r="AH371" s="236"/>
      <c r="AI371" s="236"/>
      <c r="AJ371" s="237"/>
      <c r="AK371" s="236">
        <v>26</v>
      </c>
      <c r="AL371" s="236"/>
      <c r="AM371" s="236" t="s">
        <v>2432</v>
      </c>
      <c r="AN371" s="348">
        <v>20</v>
      </c>
      <c r="AO371" s="348" t="s">
        <v>2275</v>
      </c>
      <c r="AP371" s="348"/>
      <c r="AQ371" s="291" t="str">
        <f>IFERROR(VLOOKUP(BG371,#REF!,1,0),"")</f>
        <v/>
      </c>
      <c r="AS371" s="236" t="s">
        <v>2432</v>
      </c>
      <c r="BD371" s="191" t="str">
        <f t="shared" si="64"/>
        <v>K5하이브리드DL3 프레스티지</v>
      </c>
      <c r="BE371" s="238" t="str">
        <f t="shared" si="66"/>
        <v>0044</v>
      </c>
      <c r="BF371" s="306" t="s">
        <v>725</v>
      </c>
      <c r="BG371" s="191" t="str">
        <f t="shared" si="65"/>
        <v>0044-0370</v>
      </c>
    </row>
    <row r="372" spans="1:59">
      <c r="A372" s="304">
        <v>4146</v>
      </c>
      <c r="B372" s="305">
        <v>4146</v>
      </c>
      <c r="C372" s="238" t="str">
        <f t="shared" si="69"/>
        <v>0001-0044</v>
      </c>
      <c r="D372" s="238" t="str">
        <f t="shared" si="70"/>
        <v>0001-0044-0002</v>
      </c>
      <c r="E372" s="306" t="s">
        <v>723</v>
      </c>
      <c r="F372" s="238" t="str">
        <f>TEXT(VLOOKUP(J372,'1'!$I$43:$J$79,2,0),"0000")</f>
        <v>0001</v>
      </c>
      <c r="G372" s="238" t="str">
        <f t="shared" si="71"/>
        <v>0044</v>
      </c>
      <c r="H372" s="307">
        <f t="shared" si="72"/>
        <v>2</v>
      </c>
      <c r="I372" s="306" t="s">
        <v>723</v>
      </c>
      <c r="J372" s="235" t="s">
        <v>824</v>
      </c>
      <c r="K372" s="235" t="s">
        <v>1975</v>
      </c>
      <c r="L372" s="235" t="s">
        <v>1725</v>
      </c>
      <c r="M372" s="308">
        <v>28740000</v>
      </c>
      <c r="N372" s="235">
        <v>1999</v>
      </c>
      <c r="O372" s="235" t="s">
        <v>73</v>
      </c>
      <c r="P372" s="235" t="s">
        <v>72</v>
      </c>
      <c r="Q372" s="235" t="s">
        <v>71</v>
      </c>
      <c r="R372" s="235">
        <v>5</v>
      </c>
      <c r="S372" s="309">
        <v>8</v>
      </c>
      <c r="T372" s="238">
        <v>6</v>
      </c>
      <c r="U372" s="238">
        <v>6</v>
      </c>
      <c r="V372" s="235" t="s">
        <v>1572</v>
      </c>
      <c r="W372" s="238" t="str">
        <f t="shared" si="67"/>
        <v>기아자동차K5하이브리드DL3 트렌디28740000</v>
      </c>
      <c r="X372" s="310">
        <f t="shared" si="68"/>
        <v>4146</v>
      </c>
      <c r="Y372" s="238">
        <v>6</v>
      </c>
      <c r="Z372" s="238">
        <v>6</v>
      </c>
      <c r="AA372" s="306" t="s">
        <v>723</v>
      </c>
      <c r="AB372" s="235" t="s">
        <v>72</v>
      </c>
      <c r="AC372" s="235"/>
      <c r="AD372" s="235" t="s">
        <v>1702</v>
      </c>
      <c r="AE372" s="235" t="s">
        <v>1699</v>
      </c>
      <c r="AF372" s="236"/>
      <c r="AG372" s="237"/>
      <c r="AH372" s="236"/>
      <c r="AI372" s="236"/>
      <c r="AJ372" s="237"/>
      <c r="AK372" s="236">
        <v>26</v>
      </c>
      <c r="AL372" s="236"/>
      <c r="AM372" s="236" t="s">
        <v>2432</v>
      </c>
      <c r="AN372" s="348"/>
      <c r="AO372" s="348"/>
      <c r="AP372" s="348"/>
      <c r="AQ372" s="291" t="str">
        <f>IFERROR(VLOOKUP(BG372,#REF!,1,0),"")</f>
        <v/>
      </c>
      <c r="AS372" s="236" t="s">
        <v>2432</v>
      </c>
      <c r="BD372" s="191" t="str">
        <f t="shared" si="64"/>
        <v>K5하이브리드DL3 트렌디</v>
      </c>
      <c r="BE372" s="238" t="str">
        <f t="shared" si="66"/>
        <v>0044</v>
      </c>
      <c r="BF372" s="306" t="s">
        <v>723</v>
      </c>
      <c r="BG372" s="191" t="str">
        <f t="shared" si="65"/>
        <v>0044-0371</v>
      </c>
    </row>
    <row r="373" spans="1:59">
      <c r="A373" s="304">
        <v>4147</v>
      </c>
      <c r="B373" s="305">
        <v>4147</v>
      </c>
      <c r="C373" s="238" t="str">
        <f t="shared" si="69"/>
        <v>0001-0044</v>
      </c>
      <c r="D373" s="238" t="str">
        <f t="shared" si="70"/>
        <v>0001-0044-0003</v>
      </c>
      <c r="E373" s="306" t="s">
        <v>722</v>
      </c>
      <c r="F373" s="238" t="str">
        <f>TEXT(VLOOKUP(J373,'1'!$I$43:$J$79,2,0),"0000")</f>
        <v>0001</v>
      </c>
      <c r="G373" s="238" t="str">
        <f t="shared" si="71"/>
        <v>0044</v>
      </c>
      <c r="H373" s="307">
        <f t="shared" si="72"/>
        <v>3</v>
      </c>
      <c r="I373" s="306" t="s">
        <v>722</v>
      </c>
      <c r="J373" s="235" t="s">
        <v>824</v>
      </c>
      <c r="K373" s="235" t="s">
        <v>1975</v>
      </c>
      <c r="L373" s="235" t="s">
        <v>1726</v>
      </c>
      <c r="M373" s="308">
        <v>32720000</v>
      </c>
      <c r="N373" s="235">
        <v>1999</v>
      </c>
      <c r="O373" s="235" t="s">
        <v>73</v>
      </c>
      <c r="P373" s="235" t="s">
        <v>72</v>
      </c>
      <c r="Q373" s="235" t="s">
        <v>71</v>
      </c>
      <c r="R373" s="235">
        <v>5</v>
      </c>
      <c r="S373" s="309">
        <v>8</v>
      </c>
      <c r="T373" s="238">
        <v>6</v>
      </c>
      <c r="U373" s="238">
        <v>6</v>
      </c>
      <c r="V373" s="235" t="s">
        <v>1572</v>
      </c>
      <c r="W373" s="238" t="str">
        <f t="shared" si="67"/>
        <v>기아자동차K5하이브리드DL3 노블레스32720000</v>
      </c>
      <c r="X373" s="310">
        <f t="shared" si="68"/>
        <v>4147</v>
      </c>
      <c r="Y373" s="238">
        <v>6</v>
      </c>
      <c r="Z373" s="238">
        <v>6</v>
      </c>
      <c r="AA373" s="306" t="s">
        <v>722</v>
      </c>
      <c r="AB373" s="235" t="s">
        <v>72</v>
      </c>
      <c r="AC373" s="235"/>
      <c r="AD373" s="235" t="s">
        <v>1702</v>
      </c>
      <c r="AE373" s="235" t="s">
        <v>1699</v>
      </c>
      <c r="AF373" s="236"/>
      <c r="AG373" s="237"/>
      <c r="AH373" s="236"/>
      <c r="AI373" s="236"/>
      <c r="AJ373" s="237"/>
      <c r="AK373" s="236">
        <v>26</v>
      </c>
      <c r="AL373" s="236"/>
      <c r="AM373" s="236" t="s">
        <v>2432</v>
      </c>
      <c r="AN373" s="348"/>
      <c r="AO373" s="348"/>
      <c r="AP373" s="348"/>
      <c r="AQ373" s="291" t="str">
        <f>IFERROR(VLOOKUP(BG373,#REF!,1,0),"")</f>
        <v/>
      </c>
      <c r="AS373" s="236" t="s">
        <v>2432</v>
      </c>
      <c r="BD373" s="191" t="str">
        <f t="shared" si="64"/>
        <v>K5하이브리드DL3 노블레스</v>
      </c>
      <c r="BE373" s="238" t="str">
        <f t="shared" si="66"/>
        <v>0044</v>
      </c>
      <c r="BF373" s="306" t="s">
        <v>722</v>
      </c>
      <c r="BG373" s="191" t="str">
        <f t="shared" si="65"/>
        <v>0044-0372</v>
      </c>
    </row>
    <row r="374" spans="1:59">
      <c r="A374" s="304">
        <v>4148</v>
      </c>
      <c r="B374" s="305">
        <v>4148</v>
      </c>
      <c r="C374" s="238" t="str">
        <f t="shared" si="69"/>
        <v>0001-0044</v>
      </c>
      <c r="D374" s="238" t="str">
        <f t="shared" si="70"/>
        <v>0001-0044-0004</v>
      </c>
      <c r="E374" s="306" t="s">
        <v>721</v>
      </c>
      <c r="F374" s="238" t="str">
        <f>TEXT(VLOOKUP(J374,'1'!$I$43:$J$79,2,0),"0000")</f>
        <v>0001</v>
      </c>
      <c r="G374" s="238" t="str">
        <f t="shared" si="71"/>
        <v>0044</v>
      </c>
      <c r="H374" s="307">
        <f t="shared" si="72"/>
        <v>4</v>
      </c>
      <c r="I374" s="306" t="s">
        <v>721</v>
      </c>
      <c r="J374" s="235" t="s">
        <v>824</v>
      </c>
      <c r="K374" s="235" t="s">
        <v>1975</v>
      </c>
      <c r="L374" s="235" t="s">
        <v>1727</v>
      </c>
      <c r="M374" s="308">
        <v>34780000</v>
      </c>
      <c r="N374" s="235">
        <v>1999</v>
      </c>
      <c r="O374" s="235" t="s">
        <v>73</v>
      </c>
      <c r="P374" s="235" t="s">
        <v>72</v>
      </c>
      <c r="Q374" s="235" t="s">
        <v>71</v>
      </c>
      <c r="R374" s="235">
        <v>5</v>
      </c>
      <c r="S374" s="309">
        <v>8</v>
      </c>
      <c r="T374" s="238">
        <v>6</v>
      </c>
      <c r="U374" s="238">
        <v>6</v>
      </c>
      <c r="V374" s="235" t="s">
        <v>1572</v>
      </c>
      <c r="W374" s="238" t="str">
        <f t="shared" si="67"/>
        <v>기아자동차K5하이브리드DL3 시그니처34780000</v>
      </c>
      <c r="X374" s="310">
        <f t="shared" si="68"/>
        <v>4148</v>
      </c>
      <c r="Y374" s="238">
        <v>6</v>
      </c>
      <c r="Z374" s="238">
        <v>6</v>
      </c>
      <c r="AA374" s="306" t="s">
        <v>721</v>
      </c>
      <c r="AB374" s="235" t="s">
        <v>15962</v>
      </c>
      <c r="AC374" s="235"/>
      <c r="AD374" s="235" t="s">
        <v>1702</v>
      </c>
      <c r="AE374" s="235" t="s">
        <v>1699</v>
      </c>
      <c r="AF374" s="236"/>
      <c r="AG374" s="237"/>
      <c r="AH374" s="236"/>
      <c r="AI374" s="236"/>
      <c r="AJ374" s="237"/>
      <c r="AK374" s="236">
        <v>26</v>
      </c>
      <c r="AL374" s="236"/>
      <c r="AM374" s="236" t="s">
        <v>2432</v>
      </c>
      <c r="AN374" s="348"/>
      <c r="AO374" s="348"/>
      <c r="AP374" s="348"/>
      <c r="AQ374" s="291" t="str">
        <f>IFERROR(VLOOKUP(BG374,#REF!,1,0),"")</f>
        <v/>
      </c>
      <c r="AS374" s="236" t="s">
        <v>2432</v>
      </c>
      <c r="BD374" s="191" t="str">
        <f t="shared" si="64"/>
        <v>K5하이브리드DL3 시그니처</v>
      </c>
      <c r="BE374" s="238" t="str">
        <f t="shared" si="66"/>
        <v>0044</v>
      </c>
      <c r="BF374" s="306" t="s">
        <v>721</v>
      </c>
      <c r="BG374" s="191" t="str">
        <f t="shared" si="65"/>
        <v>0044-0373</v>
      </c>
    </row>
    <row r="375" spans="1:59">
      <c r="A375" s="304">
        <v>4149</v>
      </c>
      <c r="B375" s="305">
        <v>4149</v>
      </c>
      <c r="C375" s="238" t="str">
        <f t="shared" si="69"/>
        <v>0001-0045</v>
      </c>
      <c r="D375" s="238" t="str">
        <f t="shared" si="70"/>
        <v>0001-0045-0001</v>
      </c>
      <c r="E375" s="306" t="s">
        <v>720</v>
      </c>
      <c r="F375" s="238" t="str">
        <f>TEXT(VLOOKUP(J375,'1'!$I$43:$J$79,2,0),"0000")</f>
        <v>0001</v>
      </c>
      <c r="G375" s="238" t="str">
        <f t="shared" si="71"/>
        <v>0045</v>
      </c>
      <c r="H375" s="307">
        <f t="shared" si="72"/>
        <v>1</v>
      </c>
      <c r="I375" s="306" t="s">
        <v>720</v>
      </c>
      <c r="J375" s="235" t="s">
        <v>824</v>
      </c>
      <c r="K375" s="235" t="s">
        <v>1976</v>
      </c>
      <c r="L375" s="235" t="s">
        <v>1729</v>
      </c>
      <c r="M375" s="308">
        <v>33670000</v>
      </c>
      <c r="N375" s="235">
        <v>2497</v>
      </c>
      <c r="O375" s="235" t="s">
        <v>76</v>
      </c>
      <c r="P375" s="235" t="s">
        <v>72</v>
      </c>
      <c r="Q375" s="235" t="s">
        <v>71</v>
      </c>
      <c r="R375" s="235">
        <v>5</v>
      </c>
      <c r="S375" s="309">
        <v>1</v>
      </c>
      <c r="T375" s="238">
        <v>6</v>
      </c>
      <c r="U375" s="238">
        <v>6</v>
      </c>
      <c r="V375" s="235" t="s">
        <v>70</v>
      </c>
      <c r="W375" s="238" t="str">
        <f t="shared" si="67"/>
        <v>기아자동차K7premier 2.5 GDI 노블레스33670000</v>
      </c>
      <c r="X375" s="310">
        <f t="shared" si="68"/>
        <v>4149</v>
      </c>
      <c r="Y375" s="238">
        <v>6</v>
      </c>
      <c r="Z375" s="238">
        <v>6</v>
      </c>
      <c r="AA375" s="306" t="s">
        <v>720</v>
      </c>
      <c r="AB375" s="235" t="s">
        <v>72</v>
      </c>
      <c r="AC375" s="235"/>
      <c r="AD375" s="235" t="s">
        <v>1701</v>
      </c>
      <c r="AE375" s="235" t="s">
        <v>1699</v>
      </c>
      <c r="AF375" s="236"/>
      <c r="AG375" s="237"/>
      <c r="AH375" s="236"/>
      <c r="AI375" s="236"/>
      <c r="AJ375" s="237"/>
      <c r="AK375" s="236">
        <v>26</v>
      </c>
      <c r="AL375" s="236"/>
      <c r="AM375" s="236" t="s">
        <v>2390</v>
      </c>
      <c r="AN375" s="348"/>
      <c r="AO375" s="348"/>
      <c r="AP375" s="348"/>
      <c r="AQ375" s="291" t="str">
        <f>IFERROR(VLOOKUP(BG375,#REF!,1,0),"")</f>
        <v/>
      </c>
      <c r="AS375" s="236" t="s">
        <v>2390</v>
      </c>
      <c r="BD375" s="191" t="str">
        <f t="shared" si="64"/>
        <v>K7premier 2.5 GDI 노블레스</v>
      </c>
      <c r="BE375" s="238" t="str">
        <f t="shared" si="66"/>
        <v>0045</v>
      </c>
      <c r="BF375" s="306" t="s">
        <v>720</v>
      </c>
      <c r="BG375" s="191" t="str">
        <f t="shared" si="65"/>
        <v>0045-0374</v>
      </c>
    </row>
    <row r="376" spans="1:59">
      <c r="A376" s="304">
        <v>4150</v>
      </c>
      <c r="B376" s="305">
        <v>4150</v>
      </c>
      <c r="C376" s="238" t="str">
        <f t="shared" si="69"/>
        <v>0001-0045</v>
      </c>
      <c r="D376" s="238" t="str">
        <f t="shared" si="70"/>
        <v>0001-0045-0002</v>
      </c>
      <c r="E376" s="306" t="s">
        <v>719</v>
      </c>
      <c r="F376" s="238" t="str">
        <f>TEXT(VLOOKUP(J376,'1'!$I$43:$J$79,2,0),"0000")</f>
        <v>0001</v>
      </c>
      <c r="G376" s="238" t="str">
        <f t="shared" si="71"/>
        <v>0045</v>
      </c>
      <c r="H376" s="307">
        <f t="shared" si="72"/>
        <v>2</v>
      </c>
      <c r="I376" s="306" t="s">
        <v>719</v>
      </c>
      <c r="J376" s="235" t="s">
        <v>824</v>
      </c>
      <c r="K376" s="235" t="s">
        <v>1976</v>
      </c>
      <c r="L376" s="235" t="s">
        <v>1730</v>
      </c>
      <c r="M376" s="308">
        <v>31900000</v>
      </c>
      <c r="N376" s="235">
        <v>2497</v>
      </c>
      <c r="O376" s="235" t="s">
        <v>76</v>
      </c>
      <c r="P376" s="235" t="s">
        <v>72</v>
      </c>
      <c r="Q376" s="235" t="s">
        <v>71</v>
      </c>
      <c r="R376" s="235">
        <v>5</v>
      </c>
      <c r="S376" s="309">
        <v>1</v>
      </c>
      <c r="T376" s="238">
        <v>6</v>
      </c>
      <c r="U376" s="238">
        <v>6</v>
      </c>
      <c r="V376" s="235" t="s">
        <v>1276</v>
      </c>
      <c r="W376" s="238" t="str">
        <f t="shared" si="67"/>
        <v>기아자동차K7premier 2.5 GDI 프레스티지31900000</v>
      </c>
      <c r="X376" s="310">
        <f t="shared" si="68"/>
        <v>4150</v>
      </c>
      <c r="Y376" s="238">
        <v>6</v>
      </c>
      <c r="Z376" s="238">
        <v>6</v>
      </c>
      <c r="AA376" s="306" t="s">
        <v>719</v>
      </c>
      <c r="AB376" s="235" t="s">
        <v>72</v>
      </c>
      <c r="AC376" s="235"/>
      <c r="AD376" s="235" t="s">
        <v>1701</v>
      </c>
      <c r="AE376" s="235" t="s">
        <v>1699</v>
      </c>
      <c r="AF376" s="236"/>
      <c r="AG376" s="237"/>
      <c r="AH376" s="236"/>
      <c r="AI376" s="236"/>
      <c r="AJ376" s="237"/>
      <c r="AK376" s="236">
        <v>26</v>
      </c>
      <c r="AL376" s="236"/>
      <c r="AM376" s="236" t="s">
        <v>2390</v>
      </c>
      <c r="AN376" s="348"/>
      <c r="AO376" s="348"/>
      <c r="AP376" s="348"/>
      <c r="AQ376" s="291" t="str">
        <f>IFERROR(VLOOKUP(BG376,#REF!,1,0),"")</f>
        <v/>
      </c>
      <c r="AS376" s="236" t="s">
        <v>2390</v>
      </c>
      <c r="BD376" s="191" t="str">
        <f t="shared" si="64"/>
        <v>K7premier 2.5 GDI 프레스티지</v>
      </c>
      <c r="BE376" s="238" t="str">
        <f t="shared" si="66"/>
        <v>0045</v>
      </c>
      <c r="BF376" s="306" t="s">
        <v>719</v>
      </c>
      <c r="BG376" s="191" t="str">
        <f t="shared" si="65"/>
        <v>0045-0375</v>
      </c>
    </row>
    <row r="377" spans="1:59">
      <c r="A377" s="304">
        <v>4151</v>
      </c>
      <c r="B377" s="305">
        <v>4151</v>
      </c>
      <c r="C377" s="238" t="str">
        <f t="shared" si="69"/>
        <v>0001-0045</v>
      </c>
      <c r="D377" s="238" t="str">
        <f t="shared" si="70"/>
        <v>0001-0045-0003</v>
      </c>
      <c r="E377" s="306" t="s">
        <v>718</v>
      </c>
      <c r="F377" s="238" t="str">
        <f>TEXT(VLOOKUP(J377,'1'!$I$43:$J$79,2,0),"0000")</f>
        <v>0001</v>
      </c>
      <c r="G377" s="238" t="str">
        <f t="shared" si="71"/>
        <v>0045</v>
      </c>
      <c r="H377" s="307">
        <f t="shared" si="72"/>
        <v>3</v>
      </c>
      <c r="I377" s="306" t="s">
        <v>718</v>
      </c>
      <c r="J377" s="235" t="s">
        <v>824</v>
      </c>
      <c r="K377" s="235" t="s">
        <v>1976</v>
      </c>
      <c r="L377" s="235" t="s">
        <v>1731</v>
      </c>
      <c r="M377" s="308">
        <v>37990000</v>
      </c>
      <c r="N377" s="235">
        <v>2999</v>
      </c>
      <c r="O377" s="235" t="s">
        <v>76</v>
      </c>
      <c r="P377" s="235" t="s">
        <v>72</v>
      </c>
      <c r="Q377" s="235" t="s">
        <v>71</v>
      </c>
      <c r="R377" s="235">
        <v>5</v>
      </c>
      <c r="S377" s="309">
        <v>5</v>
      </c>
      <c r="T377" s="238">
        <v>6</v>
      </c>
      <c r="U377" s="238">
        <v>6</v>
      </c>
      <c r="V377" s="235" t="s">
        <v>70</v>
      </c>
      <c r="W377" s="238" t="str">
        <f t="shared" si="67"/>
        <v>기아자동차K7premier 3.0 GDI 시그니처37990000</v>
      </c>
      <c r="X377" s="310">
        <f t="shared" si="68"/>
        <v>4151</v>
      </c>
      <c r="Y377" s="238">
        <v>6</v>
      </c>
      <c r="Z377" s="238">
        <v>6</v>
      </c>
      <c r="AA377" s="306" t="s">
        <v>718</v>
      </c>
      <c r="AB377" s="235" t="s">
        <v>72</v>
      </c>
      <c r="AC377" s="235"/>
      <c r="AD377" s="235" t="s">
        <v>1701</v>
      </c>
      <c r="AE377" s="235" t="s">
        <v>1699</v>
      </c>
      <c r="AF377" s="236"/>
      <c r="AG377" s="237"/>
      <c r="AH377" s="236"/>
      <c r="AI377" s="236"/>
      <c r="AJ377" s="237"/>
      <c r="AK377" s="236">
        <v>26</v>
      </c>
      <c r="AL377" s="236"/>
      <c r="AM377" s="236" t="s">
        <v>94</v>
      </c>
      <c r="AN377" s="348"/>
      <c r="AO377" s="348"/>
      <c r="AP377" s="348"/>
      <c r="AQ377" s="291" t="str">
        <f>IFERROR(VLOOKUP(BG377,#REF!,1,0),"")</f>
        <v/>
      </c>
      <c r="AS377" s="236" t="s">
        <v>94</v>
      </c>
      <c r="BD377" s="191" t="str">
        <f t="shared" si="64"/>
        <v>K7premier 3.0 GDI 시그니처</v>
      </c>
      <c r="BE377" s="238" t="str">
        <f t="shared" si="66"/>
        <v>0045</v>
      </c>
      <c r="BF377" s="306" t="s">
        <v>718</v>
      </c>
      <c r="BG377" s="191" t="str">
        <f t="shared" si="65"/>
        <v>0045-0376</v>
      </c>
    </row>
    <row r="378" spans="1:59">
      <c r="A378" s="304">
        <v>4152</v>
      </c>
      <c r="B378" s="305">
        <v>4152</v>
      </c>
      <c r="C378" s="238" t="str">
        <f t="shared" si="69"/>
        <v>0001-0045</v>
      </c>
      <c r="D378" s="238" t="str">
        <f t="shared" si="70"/>
        <v>0001-0045-0004</v>
      </c>
      <c r="E378" s="306" t="s">
        <v>717</v>
      </c>
      <c r="F378" s="238" t="str">
        <f>TEXT(VLOOKUP(J378,'1'!$I$43:$J$79,2,0),"0000")</f>
        <v>0001</v>
      </c>
      <c r="G378" s="238" t="str">
        <f t="shared" si="71"/>
        <v>0045</v>
      </c>
      <c r="H378" s="307">
        <f t="shared" si="72"/>
        <v>4</v>
      </c>
      <c r="I378" s="306" t="s">
        <v>717</v>
      </c>
      <c r="J378" s="235" t="s">
        <v>824</v>
      </c>
      <c r="K378" s="235" t="s">
        <v>1976</v>
      </c>
      <c r="L378" s="235" t="s">
        <v>1728</v>
      </c>
      <c r="M378" s="308">
        <v>30940000</v>
      </c>
      <c r="N378" s="235">
        <v>2999</v>
      </c>
      <c r="O378" s="235" t="s">
        <v>1707</v>
      </c>
      <c r="P378" s="235" t="s">
        <v>72</v>
      </c>
      <c r="Q378" s="235" t="s">
        <v>71</v>
      </c>
      <c r="R378" s="235">
        <v>5</v>
      </c>
      <c r="S378" s="309">
        <v>20</v>
      </c>
      <c r="T378" s="238">
        <v>6</v>
      </c>
      <c r="U378" s="238">
        <v>6</v>
      </c>
      <c r="V378" s="235" t="s">
        <v>70</v>
      </c>
      <c r="W378" s="238" t="str">
        <f t="shared" si="67"/>
        <v>기아자동차K7premier 3.0 LPI 프레스티지30940000</v>
      </c>
      <c r="X378" s="310">
        <f t="shared" si="68"/>
        <v>4152</v>
      </c>
      <c r="Y378" s="238">
        <v>6</v>
      </c>
      <c r="Z378" s="238">
        <v>6</v>
      </c>
      <c r="AA378" s="306" t="s">
        <v>717</v>
      </c>
      <c r="AB378" s="235" t="s">
        <v>72</v>
      </c>
      <c r="AC378" s="235"/>
      <c r="AD378" s="235" t="s">
        <v>1702</v>
      </c>
      <c r="AE378" s="235" t="s">
        <v>1699</v>
      </c>
      <c r="AF378" s="236"/>
      <c r="AG378" s="237"/>
      <c r="AH378" s="236"/>
      <c r="AI378" s="236"/>
      <c r="AJ378" s="237"/>
      <c r="AK378" s="236">
        <v>26</v>
      </c>
      <c r="AL378" s="236"/>
      <c r="AM378" s="236" t="s">
        <v>2435</v>
      </c>
      <c r="AN378" s="348"/>
      <c r="AO378" s="348"/>
      <c r="AP378" s="348"/>
      <c r="AQ378" s="291" t="str">
        <f>IFERROR(VLOOKUP(BG378,#REF!,1,0),"")</f>
        <v/>
      </c>
      <c r="AS378" s="236" t="s">
        <v>2435</v>
      </c>
      <c r="BD378" s="191" t="str">
        <f t="shared" si="64"/>
        <v>K7premier 3.0 LPI 프레스티지</v>
      </c>
      <c r="BE378" s="238" t="str">
        <f t="shared" si="66"/>
        <v>0045</v>
      </c>
      <c r="BF378" s="306" t="s">
        <v>717</v>
      </c>
      <c r="BG378" s="191" t="str">
        <f t="shared" si="65"/>
        <v>0045-0377</v>
      </c>
    </row>
    <row r="379" spans="1:59">
      <c r="A379" s="304">
        <v>4153</v>
      </c>
      <c r="B379" s="305">
        <v>4153</v>
      </c>
      <c r="C379" s="238" t="str">
        <f t="shared" si="69"/>
        <v>0001-0046</v>
      </c>
      <c r="D379" s="238" t="str">
        <f t="shared" si="70"/>
        <v>0001-0046-0001</v>
      </c>
      <c r="E379" s="306" t="s">
        <v>716</v>
      </c>
      <c r="F379" s="238" t="str">
        <f>TEXT(VLOOKUP(J379,'1'!$I$43:$J$79,2,0),"0000")</f>
        <v>0001</v>
      </c>
      <c r="G379" s="238" t="str">
        <f t="shared" si="71"/>
        <v>0046</v>
      </c>
      <c r="H379" s="307">
        <f t="shared" si="72"/>
        <v>1</v>
      </c>
      <c r="I379" s="306" t="s">
        <v>716</v>
      </c>
      <c r="J379" s="235" t="s">
        <v>824</v>
      </c>
      <c r="K379" s="235" t="s">
        <v>1977</v>
      </c>
      <c r="L379" s="235" t="s">
        <v>1732</v>
      </c>
      <c r="M379" s="308">
        <v>37630000</v>
      </c>
      <c r="N379" s="235">
        <v>2359</v>
      </c>
      <c r="O379" s="235" t="s">
        <v>73</v>
      </c>
      <c r="P379" s="235" t="s">
        <v>72</v>
      </c>
      <c r="Q379" s="235" t="s">
        <v>71</v>
      </c>
      <c r="R379" s="235">
        <v>5</v>
      </c>
      <c r="S379" s="309">
        <v>3</v>
      </c>
      <c r="T379" s="238">
        <v>6</v>
      </c>
      <c r="U379" s="238">
        <v>6</v>
      </c>
      <c r="V379" s="235" t="s">
        <v>1572</v>
      </c>
      <c r="W379" s="238" t="str">
        <f t="shared" si="67"/>
        <v>기아자동차K7 하이브리드프레스티지37630000</v>
      </c>
      <c r="X379" s="310">
        <f t="shared" si="68"/>
        <v>4153</v>
      </c>
      <c r="Y379" s="238">
        <v>6</v>
      </c>
      <c r="Z379" s="238">
        <v>6</v>
      </c>
      <c r="AA379" s="306" t="s">
        <v>716</v>
      </c>
      <c r="AB379" s="235" t="s">
        <v>72</v>
      </c>
      <c r="AC379" s="235"/>
      <c r="AD379" s="235" t="s">
        <v>1702</v>
      </c>
      <c r="AE379" s="235" t="s">
        <v>1699</v>
      </c>
      <c r="AF379" s="236"/>
      <c r="AG379" s="237"/>
      <c r="AH379" s="236"/>
      <c r="AI379" s="236"/>
      <c r="AJ379" s="237"/>
      <c r="AK379" s="236">
        <v>26</v>
      </c>
      <c r="AL379" s="236"/>
      <c r="AM379" s="236" t="s">
        <v>1251</v>
      </c>
      <c r="AN379" s="348"/>
      <c r="AO379" s="348"/>
      <c r="AP379" s="348"/>
      <c r="AQ379" s="291" t="str">
        <f>IFERROR(VLOOKUP(BG379,#REF!,1,0),"")</f>
        <v/>
      </c>
      <c r="AS379" s="236" t="s">
        <v>2438</v>
      </c>
      <c r="BD379" s="191" t="str">
        <f t="shared" si="64"/>
        <v>K7 하이브리드프레스티지</v>
      </c>
      <c r="BE379" s="238" t="str">
        <f t="shared" si="66"/>
        <v>0046</v>
      </c>
      <c r="BF379" s="306" t="s">
        <v>716</v>
      </c>
      <c r="BG379" s="191" t="str">
        <f t="shared" si="65"/>
        <v>0046-0378</v>
      </c>
    </row>
    <row r="380" spans="1:59">
      <c r="A380" s="304">
        <v>4154</v>
      </c>
      <c r="B380" s="305">
        <v>4154</v>
      </c>
      <c r="C380" s="238" t="str">
        <f t="shared" si="69"/>
        <v>0001-0046</v>
      </c>
      <c r="D380" s="238" t="str">
        <f t="shared" si="70"/>
        <v>0001-0046-0002</v>
      </c>
      <c r="E380" s="306" t="s">
        <v>715</v>
      </c>
      <c r="F380" s="238" t="str">
        <f>TEXT(VLOOKUP(J380,'1'!$I$43:$J$79,2,0),"0000")</f>
        <v>0001</v>
      </c>
      <c r="G380" s="238" t="str">
        <f t="shared" si="71"/>
        <v>0046</v>
      </c>
      <c r="H380" s="307">
        <f t="shared" si="72"/>
        <v>2</v>
      </c>
      <c r="I380" s="306" t="s">
        <v>715</v>
      </c>
      <c r="J380" s="235" t="s">
        <v>824</v>
      </c>
      <c r="K380" s="235" t="s">
        <v>1977</v>
      </c>
      <c r="L380" s="235" t="s">
        <v>1733</v>
      </c>
      <c r="M380" s="308">
        <v>39400000</v>
      </c>
      <c r="N380" s="235">
        <v>2359</v>
      </c>
      <c r="O380" s="235" t="s">
        <v>73</v>
      </c>
      <c r="P380" s="235" t="s">
        <v>72</v>
      </c>
      <c r="Q380" s="235" t="s">
        <v>71</v>
      </c>
      <c r="R380" s="235">
        <v>5</v>
      </c>
      <c r="S380" s="309">
        <v>3</v>
      </c>
      <c r="T380" s="238">
        <v>6</v>
      </c>
      <c r="U380" s="238">
        <v>6</v>
      </c>
      <c r="V380" s="235" t="s">
        <v>1572</v>
      </c>
      <c r="W380" s="238" t="str">
        <f t="shared" si="67"/>
        <v>기아자동차K7 하이브리드노블레스39400000</v>
      </c>
      <c r="X380" s="310">
        <f t="shared" si="68"/>
        <v>4154</v>
      </c>
      <c r="Y380" s="238">
        <v>6</v>
      </c>
      <c r="Z380" s="238">
        <v>6</v>
      </c>
      <c r="AA380" s="306" t="s">
        <v>715</v>
      </c>
      <c r="AB380" s="235" t="s">
        <v>15962</v>
      </c>
      <c r="AC380" s="235"/>
      <c r="AD380" s="235" t="s">
        <v>1702</v>
      </c>
      <c r="AE380" s="235" t="s">
        <v>1699</v>
      </c>
      <c r="AF380" s="236"/>
      <c r="AG380" s="237"/>
      <c r="AH380" s="236"/>
      <c r="AI380" s="236"/>
      <c r="AJ380" s="237"/>
      <c r="AK380" s="236">
        <v>26</v>
      </c>
      <c r="AL380" s="236"/>
      <c r="AM380" s="236" t="s">
        <v>1251</v>
      </c>
      <c r="AN380" s="348"/>
      <c r="AO380" s="348"/>
      <c r="AP380" s="348"/>
      <c r="AQ380" s="291" t="str">
        <f>IFERROR(VLOOKUP(BG380,#REF!,1,0),"")</f>
        <v/>
      </c>
      <c r="AS380" s="236" t="s">
        <v>2438</v>
      </c>
      <c r="BD380" s="191" t="str">
        <f t="shared" si="64"/>
        <v>K7 하이브리드노블레스</v>
      </c>
      <c r="BE380" s="238" t="str">
        <f t="shared" si="66"/>
        <v>0046</v>
      </c>
      <c r="BF380" s="306" t="s">
        <v>715</v>
      </c>
      <c r="BG380" s="191" t="str">
        <f t="shared" si="65"/>
        <v>0046-0379</v>
      </c>
    </row>
    <row r="381" spans="1:59">
      <c r="A381" s="304">
        <v>4155</v>
      </c>
      <c r="B381" s="305">
        <v>4155</v>
      </c>
      <c r="C381" s="238" t="str">
        <f t="shared" si="69"/>
        <v>0001-0046</v>
      </c>
      <c r="D381" s="238" t="str">
        <f t="shared" si="70"/>
        <v>0001-0046-0003</v>
      </c>
      <c r="E381" s="306" t="s">
        <v>714</v>
      </c>
      <c r="F381" s="238" t="str">
        <f>TEXT(VLOOKUP(J381,'1'!$I$43:$J$79,2,0),"0000")</f>
        <v>0001</v>
      </c>
      <c r="G381" s="238" t="str">
        <f t="shared" si="71"/>
        <v>0046</v>
      </c>
      <c r="H381" s="307">
        <f t="shared" si="72"/>
        <v>3</v>
      </c>
      <c r="I381" s="306" t="s">
        <v>714</v>
      </c>
      <c r="J381" s="235" t="s">
        <v>824</v>
      </c>
      <c r="K381" s="235" t="s">
        <v>1977</v>
      </c>
      <c r="L381" s="235" t="s">
        <v>1734</v>
      </c>
      <c r="M381" s="308">
        <v>41550000</v>
      </c>
      <c r="N381" s="235">
        <v>2359</v>
      </c>
      <c r="O381" s="235" t="s">
        <v>73</v>
      </c>
      <c r="P381" s="235" t="s">
        <v>72</v>
      </c>
      <c r="Q381" s="235" t="s">
        <v>71</v>
      </c>
      <c r="R381" s="235">
        <v>5</v>
      </c>
      <c r="S381" s="309">
        <v>3</v>
      </c>
      <c r="T381" s="238">
        <v>6</v>
      </c>
      <c r="U381" s="238">
        <v>6</v>
      </c>
      <c r="V381" s="235" t="s">
        <v>1572</v>
      </c>
      <c r="W381" s="238" t="str">
        <f t="shared" si="67"/>
        <v>기아자동차K7 하이브리드시그니쳐41550000</v>
      </c>
      <c r="X381" s="310">
        <f t="shared" si="68"/>
        <v>4155</v>
      </c>
      <c r="Y381" s="238">
        <v>6</v>
      </c>
      <c r="Z381" s="238">
        <v>6</v>
      </c>
      <c r="AA381" s="306" t="s">
        <v>714</v>
      </c>
      <c r="AB381" s="235" t="s">
        <v>72</v>
      </c>
      <c r="AC381" s="235"/>
      <c r="AD381" s="235" t="s">
        <v>1702</v>
      </c>
      <c r="AE381" s="235" t="s">
        <v>1699</v>
      </c>
      <c r="AF381" s="236"/>
      <c r="AG381" s="237"/>
      <c r="AH381" s="236"/>
      <c r="AI381" s="236"/>
      <c r="AJ381" s="237"/>
      <c r="AK381" s="236">
        <v>26</v>
      </c>
      <c r="AL381" s="236"/>
      <c r="AM381" s="236" t="s">
        <v>1251</v>
      </c>
      <c r="AN381" s="348"/>
      <c r="AO381" s="348"/>
      <c r="AP381" s="348"/>
      <c r="AQ381" s="291" t="str">
        <f>IFERROR(VLOOKUP(BG381,#REF!,1,0),"")</f>
        <v/>
      </c>
      <c r="AS381" s="236" t="s">
        <v>2438</v>
      </c>
      <c r="BD381" s="191" t="str">
        <f t="shared" si="64"/>
        <v>K7 하이브리드시그니쳐</v>
      </c>
      <c r="BE381" s="238" t="str">
        <f t="shared" si="66"/>
        <v>0046</v>
      </c>
      <c r="BF381" s="306" t="s">
        <v>714</v>
      </c>
      <c r="BG381" s="191" t="str">
        <f t="shared" si="65"/>
        <v>0046-0380</v>
      </c>
    </row>
    <row r="382" spans="1:59">
      <c r="A382" s="304">
        <v>4156</v>
      </c>
      <c r="B382" s="305">
        <v>4156</v>
      </c>
      <c r="C382" s="238" t="str">
        <f t="shared" si="69"/>
        <v>0001-0047</v>
      </c>
      <c r="D382" s="238" t="str">
        <f t="shared" si="70"/>
        <v>0001-0047-0001</v>
      </c>
      <c r="E382" s="306" t="s">
        <v>713</v>
      </c>
      <c r="F382" s="238" t="str">
        <f>TEXT(VLOOKUP(J382,'1'!$I$43:$J$79,2,0),"0000")</f>
        <v>0001</v>
      </c>
      <c r="G382" s="238" t="str">
        <f t="shared" si="71"/>
        <v>0047</v>
      </c>
      <c r="H382" s="307">
        <f t="shared" si="72"/>
        <v>1</v>
      </c>
      <c r="I382" s="306" t="s">
        <v>713</v>
      </c>
      <c r="J382" s="235" t="s">
        <v>824</v>
      </c>
      <c r="K382" s="235" t="s">
        <v>2254</v>
      </c>
      <c r="L382" s="235" t="s">
        <v>2255</v>
      </c>
      <c r="M382" s="308">
        <v>35100000</v>
      </c>
      <c r="N382" s="235">
        <v>2497</v>
      </c>
      <c r="O382" s="235" t="s">
        <v>76</v>
      </c>
      <c r="P382" s="235" t="s">
        <v>72</v>
      </c>
      <c r="Q382" s="235" t="s">
        <v>71</v>
      </c>
      <c r="R382" s="235">
        <v>5</v>
      </c>
      <c r="S382" s="309">
        <v>2</v>
      </c>
      <c r="T382" s="238">
        <v>6</v>
      </c>
      <c r="U382" s="238">
        <v>6</v>
      </c>
      <c r="V382" s="235" t="s">
        <v>70</v>
      </c>
      <c r="W382" s="238" t="str">
        <f t="shared" si="67"/>
        <v>기아자동차K8가솔린 2.535100000</v>
      </c>
      <c r="X382" s="310">
        <f t="shared" si="68"/>
        <v>4156</v>
      </c>
      <c r="Y382" s="238">
        <v>6</v>
      </c>
      <c r="Z382" s="238">
        <v>6</v>
      </c>
      <c r="AA382" s="306" t="s">
        <v>713</v>
      </c>
      <c r="AB382" s="235" t="s">
        <v>72</v>
      </c>
      <c r="AC382" s="235"/>
      <c r="AD382" s="235">
        <v>3</v>
      </c>
      <c r="AE382" s="235">
        <v>0</v>
      </c>
      <c r="AF382" s="236"/>
      <c r="AG382" s="237"/>
      <c r="AH382" s="236"/>
      <c r="AI382" s="236"/>
      <c r="AJ382" s="237"/>
      <c r="AK382" s="236">
        <v>26</v>
      </c>
      <c r="AL382" s="236"/>
      <c r="AM382" s="236" t="s">
        <v>2424</v>
      </c>
      <c r="AN382" s="348"/>
      <c r="AO382" s="348"/>
      <c r="AP382" s="348"/>
      <c r="AQ382" s="291" t="str">
        <f>IFERROR(VLOOKUP(BG382,#REF!,1,0),"")</f>
        <v/>
      </c>
      <c r="AS382" s="236" t="s">
        <v>2424</v>
      </c>
      <c r="BD382" s="191" t="str">
        <f t="shared" si="64"/>
        <v>K8가솔린 2.5</v>
      </c>
      <c r="BE382" s="238" t="str">
        <f t="shared" si="66"/>
        <v>0047</v>
      </c>
      <c r="BF382" s="306" t="s">
        <v>713</v>
      </c>
      <c r="BG382" s="191" t="str">
        <f t="shared" si="65"/>
        <v>0047-0381</v>
      </c>
    </row>
    <row r="383" spans="1:59">
      <c r="A383" s="304">
        <v>4157</v>
      </c>
      <c r="B383" s="305">
        <v>4157</v>
      </c>
      <c r="C383" s="238" t="str">
        <f t="shared" si="69"/>
        <v>0001-0047</v>
      </c>
      <c r="D383" s="238" t="str">
        <f t="shared" si="70"/>
        <v>0001-0047-0002</v>
      </c>
      <c r="E383" s="306" t="s">
        <v>712</v>
      </c>
      <c r="F383" s="238" t="str">
        <f>TEXT(VLOOKUP(J383,'1'!$I$43:$J$79,2,0),"0000")</f>
        <v>0001</v>
      </c>
      <c r="G383" s="238" t="str">
        <f t="shared" si="71"/>
        <v>0047</v>
      </c>
      <c r="H383" s="307">
        <f t="shared" si="72"/>
        <v>2</v>
      </c>
      <c r="I383" s="306" t="s">
        <v>712</v>
      </c>
      <c r="J383" s="235" t="s">
        <v>824</v>
      </c>
      <c r="K383" s="235" t="s">
        <v>2254</v>
      </c>
      <c r="L383" s="235" t="s">
        <v>2256</v>
      </c>
      <c r="M383" s="308">
        <v>36180000</v>
      </c>
      <c r="N383" s="235">
        <v>3470</v>
      </c>
      <c r="O383" s="235" t="s">
        <v>76</v>
      </c>
      <c r="P383" s="235" t="s">
        <v>72</v>
      </c>
      <c r="Q383" s="235" t="s">
        <v>71</v>
      </c>
      <c r="R383" s="235">
        <v>5</v>
      </c>
      <c r="S383" s="309">
        <v>10</v>
      </c>
      <c r="T383" s="238">
        <v>6</v>
      </c>
      <c r="U383" s="238">
        <v>6</v>
      </c>
      <c r="V383" s="235" t="s">
        <v>70</v>
      </c>
      <c r="W383" s="238" t="str">
        <f t="shared" si="67"/>
        <v>기아자동차K8가솔린 3.536180000</v>
      </c>
      <c r="X383" s="310">
        <f t="shared" si="68"/>
        <v>4157</v>
      </c>
      <c r="Y383" s="238">
        <v>6</v>
      </c>
      <c r="Z383" s="238">
        <v>6</v>
      </c>
      <c r="AA383" s="306" t="s">
        <v>712</v>
      </c>
      <c r="AB383" s="235" t="s">
        <v>72</v>
      </c>
      <c r="AC383" s="235"/>
      <c r="AD383" s="235">
        <v>3</v>
      </c>
      <c r="AE383" s="235">
        <v>0</v>
      </c>
      <c r="AF383" s="236"/>
      <c r="AG383" s="237"/>
      <c r="AH383" s="236"/>
      <c r="AI383" s="236"/>
      <c r="AJ383" s="237"/>
      <c r="AK383" s="236">
        <v>26</v>
      </c>
      <c r="AL383" s="236"/>
      <c r="AM383" s="236" t="s">
        <v>2425</v>
      </c>
      <c r="AN383" s="348"/>
      <c r="AO383" s="348"/>
      <c r="AP383" s="348"/>
      <c r="AQ383" s="291" t="str">
        <f>IFERROR(VLOOKUP(BG383,#REF!,1,0),"")</f>
        <v/>
      </c>
      <c r="AS383" s="236" t="s">
        <v>2425</v>
      </c>
      <c r="BD383" s="191" t="str">
        <f t="shared" si="64"/>
        <v>K8가솔린 3.5</v>
      </c>
      <c r="BE383" s="238" t="str">
        <f t="shared" si="66"/>
        <v>0047</v>
      </c>
      <c r="BF383" s="306" t="s">
        <v>712</v>
      </c>
      <c r="BG383" s="191" t="str">
        <f t="shared" si="65"/>
        <v>0047-0382</v>
      </c>
    </row>
    <row r="384" spans="1:59">
      <c r="A384" s="304">
        <v>4158</v>
      </c>
      <c r="B384" s="305">
        <v>4158</v>
      </c>
      <c r="C384" s="238" t="str">
        <f t="shared" si="69"/>
        <v>0001-0048</v>
      </c>
      <c r="D384" s="238" t="str">
        <f t="shared" si="70"/>
        <v>0001-0048-0001</v>
      </c>
      <c r="E384" s="306" t="s">
        <v>711</v>
      </c>
      <c r="F384" s="238" t="str">
        <f>TEXT(VLOOKUP(J384,'1'!$I$43:$J$79,2,0),"0000")</f>
        <v>0001</v>
      </c>
      <c r="G384" s="238" t="str">
        <f t="shared" si="71"/>
        <v>0048</v>
      </c>
      <c r="H384" s="307">
        <f t="shared" si="72"/>
        <v>1</v>
      </c>
      <c r="I384" s="306" t="s">
        <v>711</v>
      </c>
      <c r="J384" s="235" t="s">
        <v>824</v>
      </c>
      <c r="K384" s="235" t="s">
        <v>2303</v>
      </c>
      <c r="L384" s="235" t="s">
        <v>2304</v>
      </c>
      <c r="M384" s="308">
        <v>36980000</v>
      </c>
      <c r="N384" s="235">
        <v>1598</v>
      </c>
      <c r="O384" s="235" t="s">
        <v>2300</v>
      </c>
      <c r="P384" s="235" t="s">
        <v>72</v>
      </c>
      <c r="Q384" s="235" t="s">
        <v>71</v>
      </c>
      <c r="R384" s="235">
        <v>5</v>
      </c>
      <c r="S384" s="309">
        <v>4</v>
      </c>
      <c r="T384" s="238">
        <v>6</v>
      </c>
      <c r="U384" s="238">
        <v>6</v>
      </c>
      <c r="V384" s="235" t="s">
        <v>1572</v>
      </c>
      <c r="W384" s="238" t="str">
        <f t="shared" si="67"/>
        <v>기아자동차K8 하이브리드터보 1.6 노블레스 라이트36980000</v>
      </c>
      <c r="X384" s="310">
        <f t="shared" si="68"/>
        <v>4158</v>
      </c>
      <c r="Y384" s="238">
        <v>6</v>
      </c>
      <c r="Z384" s="238">
        <v>6</v>
      </c>
      <c r="AA384" s="306" t="s">
        <v>711</v>
      </c>
      <c r="AB384" s="235" t="s">
        <v>72</v>
      </c>
      <c r="AC384" s="235"/>
      <c r="AD384" s="235">
        <v>7</v>
      </c>
      <c r="AE384" s="235">
        <v>0</v>
      </c>
      <c r="AF384" s="236"/>
      <c r="AG384" s="237"/>
      <c r="AH384" s="236"/>
      <c r="AI384" s="236"/>
      <c r="AJ384" s="237"/>
      <c r="AK384" s="236">
        <v>26</v>
      </c>
      <c r="AL384" s="236"/>
      <c r="AM384" s="236" t="s">
        <v>2427</v>
      </c>
      <c r="AN384" s="348"/>
      <c r="AO384" s="348"/>
      <c r="AP384" s="348"/>
      <c r="AQ384" s="291" t="str">
        <f>IFERROR(VLOOKUP(BG384,#REF!,1,0),"")</f>
        <v/>
      </c>
      <c r="AS384" s="236" t="s">
        <v>2427</v>
      </c>
      <c r="AT384" s="350" t="s">
        <v>2299</v>
      </c>
      <c r="BD384" s="191" t="str">
        <f t="shared" si="64"/>
        <v>K8 하이브리드터보 1.6 노블레스 라이트</v>
      </c>
      <c r="BE384" s="238" t="str">
        <f t="shared" si="66"/>
        <v>0048</v>
      </c>
      <c r="BF384" s="306" t="s">
        <v>711</v>
      </c>
      <c r="BG384" s="191" t="str">
        <f t="shared" si="65"/>
        <v>0048-0383</v>
      </c>
    </row>
    <row r="385" spans="1:59">
      <c r="A385" s="304">
        <v>4159</v>
      </c>
      <c r="B385" s="305">
        <v>4159</v>
      </c>
      <c r="C385" s="238" t="str">
        <f t="shared" si="69"/>
        <v>0001-0048</v>
      </c>
      <c r="D385" s="238" t="str">
        <f t="shared" si="70"/>
        <v>0001-0048-0002</v>
      </c>
      <c r="E385" s="306" t="s">
        <v>710</v>
      </c>
      <c r="F385" s="238" t="str">
        <f>TEXT(VLOOKUP(J385,'1'!$I$43:$J$79,2,0),"0000")</f>
        <v>0001</v>
      </c>
      <c r="G385" s="238" t="str">
        <f t="shared" si="71"/>
        <v>0048</v>
      </c>
      <c r="H385" s="307">
        <f t="shared" si="72"/>
        <v>2</v>
      </c>
      <c r="I385" s="306" t="s">
        <v>710</v>
      </c>
      <c r="J385" s="235" t="s">
        <v>824</v>
      </c>
      <c r="K385" s="235" t="s">
        <v>2303</v>
      </c>
      <c r="L385" s="235" t="s">
        <v>2305</v>
      </c>
      <c r="M385" s="308">
        <v>39290000</v>
      </c>
      <c r="N385" s="235">
        <v>1598</v>
      </c>
      <c r="O385" s="235" t="s">
        <v>2300</v>
      </c>
      <c r="P385" s="235" t="s">
        <v>72</v>
      </c>
      <c r="Q385" s="235" t="s">
        <v>71</v>
      </c>
      <c r="R385" s="235">
        <v>5</v>
      </c>
      <c r="S385" s="309">
        <v>4</v>
      </c>
      <c r="T385" s="238">
        <v>6</v>
      </c>
      <c r="U385" s="238">
        <v>6</v>
      </c>
      <c r="V385" s="235" t="s">
        <v>1572</v>
      </c>
      <c r="W385" s="238" t="str">
        <f t="shared" si="67"/>
        <v>기아자동차K8 하이브리드터보 1.6 노블레스39290000</v>
      </c>
      <c r="X385" s="310">
        <f t="shared" si="68"/>
        <v>4159</v>
      </c>
      <c r="Y385" s="238">
        <v>6</v>
      </c>
      <c r="Z385" s="238">
        <v>6</v>
      </c>
      <c r="AA385" s="306" t="s">
        <v>710</v>
      </c>
      <c r="AB385" s="235" t="s">
        <v>72</v>
      </c>
      <c r="AC385" s="235"/>
      <c r="AD385" s="235">
        <v>7</v>
      </c>
      <c r="AE385" s="235">
        <v>0</v>
      </c>
      <c r="AF385" s="236"/>
      <c r="AG385" s="237"/>
      <c r="AH385" s="236"/>
      <c r="AI385" s="236"/>
      <c r="AJ385" s="237"/>
      <c r="AK385" s="236">
        <v>26</v>
      </c>
      <c r="AL385" s="236"/>
      <c r="AM385" s="236" t="s">
        <v>2427</v>
      </c>
      <c r="AN385" s="348"/>
      <c r="AO385" s="348"/>
      <c r="AP385" s="348"/>
      <c r="AQ385" s="291" t="str">
        <f>IFERROR(VLOOKUP(BG385,#REF!,1,0),"")</f>
        <v/>
      </c>
      <c r="AS385" s="236" t="s">
        <v>2427</v>
      </c>
      <c r="AT385" s="350" t="s">
        <v>2299</v>
      </c>
      <c r="BD385" s="191" t="str">
        <f t="shared" si="64"/>
        <v>K8 하이브리드터보 1.6 노블레스</v>
      </c>
      <c r="BE385" s="238" t="str">
        <f t="shared" si="66"/>
        <v>0048</v>
      </c>
      <c r="BF385" s="306" t="s">
        <v>710</v>
      </c>
      <c r="BG385" s="191" t="str">
        <f t="shared" si="65"/>
        <v>0048-0384</v>
      </c>
    </row>
    <row r="386" spans="1:59">
      <c r="A386" s="304">
        <v>4160</v>
      </c>
      <c r="B386" s="305">
        <v>4160</v>
      </c>
      <c r="C386" s="238" t="str">
        <f t="shared" si="69"/>
        <v>0001-0048</v>
      </c>
      <c r="D386" s="238" t="str">
        <f t="shared" si="70"/>
        <v>0001-0048-0003</v>
      </c>
      <c r="E386" s="306" t="s">
        <v>709</v>
      </c>
      <c r="F386" s="238" t="str">
        <f>TEXT(VLOOKUP(J386,'1'!$I$43:$J$79,2,0),"0000")</f>
        <v>0001</v>
      </c>
      <c r="G386" s="238" t="str">
        <f t="shared" si="71"/>
        <v>0048</v>
      </c>
      <c r="H386" s="307">
        <f t="shared" si="72"/>
        <v>3</v>
      </c>
      <c r="I386" s="306" t="s">
        <v>709</v>
      </c>
      <c r="J386" s="235" t="s">
        <v>824</v>
      </c>
      <c r="K386" s="235" t="s">
        <v>2303</v>
      </c>
      <c r="L386" s="235" t="s">
        <v>2306</v>
      </c>
      <c r="M386" s="308">
        <v>42870000</v>
      </c>
      <c r="N386" s="235">
        <v>1598</v>
      </c>
      <c r="O386" s="235" t="s">
        <v>2300</v>
      </c>
      <c r="P386" s="235" t="s">
        <v>72</v>
      </c>
      <c r="Q386" s="235" t="s">
        <v>71</v>
      </c>
      <c r="R386" s="235">
        <v>5</v>
      </c>
      <c r="S386" s="309">
        <v>4</v>
      </c>
      <c r="T386" s="238">
        <v>6</v>
      </c>
      <c r="U386" s="238">
        <v>6</v>
      </c>
      <c r="V386" s="235" t="s">
        <v>1572</v>
      </c>
      <c r="W386" s="238" t="str">
        <f t="shared" si="67"/>
        <v>기아자동차K8 하이브리드터보 1.6 시그니처42870000</v>
      </c>
      <c r="X386" s="310">
        <f t="shared" si="68"/>
        <v>4160</v>
      </c>
      <c r="Y386" s="238">
        <v>6</v>
      </c>
      <c r="Z386" s="238">
        <v>6</v>
      </c>
      <c r="AA386" s="306" t="s">
        <v>709</v>
      </c>
      <c r="AB386" s="235" t="s">
        <v>72</v>
      </c>
      <c r="AC386" s="235"/>
      <c r="AD386" s="235">
        <v>7</v>
      </c>
      <c r="AE386" s="235">
        <v>0</v>
      </c>
      <c r="AF386" s="236"/>
      <c r="AG386" s="237"/>
      <c r="AH386" s="236"/>
      <c r="AI386" s="236"/>
      <c r="AJ386" s="237"/>
      <c r="AK386" s="236">
        <v>26</v>
      </c>
      <c r="AL386" s="236"/>
      <c r="AM386" s="236" t="s">
        <v>2427</v>
      </c>
      <c r="AN386" s="348"/>
      <c r="AO386" s="348"/>
      <c r="AP386" s="348"/>
      <c r="AQ386" s="291" t="str">
        <f>IFERROR(VLOOKUP(BG386,#REF!,1,0),"")</f>
        <v/>
      </c>
      <c r="AS386" s="236" t="s">
        <v>2427</v>
      </c>
      <c r="AT386" s="350" t="s">
        <v>2299</v>
      </c>
      <c r="BD386" s="191" t="str">
        <f t="shared" si="64"/>
        <v>K8 하이브리드터보 1.6 시그니처</v>
      </c>
      <c r="BE386" s="238" t="str">
        <f t="shared" si="66"/>
        <v>0048</v>
      </c>
      <c r="BF386" s="306" t="s">
        <v>709</v>
      </c>
      <c r="BG386" s="191" t="str">
        <f t="shared" si="65"/>
        <v>0048-0385</v>
      </c>
    </row>
    <row r="387" spans="1:59">
      <c r="A387" s="304">
        <v>4161</v>
      </c>
      <c r="B387" s="305">
        <v>4161</v>
      </c>
      <c r="C387" s="238" t="str">
        <f t="shared" si="69"/>
        <v>0001-0049</v>
      </c>
      <c r="D387" s="238" t="str">
        <f t="shared" si="70"/>
        <v>0001-0049-0001</v>
      </c>
      <c r="E387" s="306" t="s">
        <v>708</v>
      </c>
      <c r="F387" s="238" t="str">
        <f>TEXT(VLOOKUP(J387,'1'!$I$43:$J$79,2,0),"0000")</f>
        <v>0001</v>
      </c>
      <c r="G387" s="238" t="str">
        <f t="shared" si="71"/>
        <v>0049</v>
      </c>
      <c r="H387" s="307">
        <f t="shared" si="72"/>
        <v>1</v>
      </c>
      <c r="I387" s="306" t="s">
        <v>708</v>
      </c>
      <c r="J387" s="235" t="s">
        <v>824</v>
      </c>
      <c r="K387" s="235" t="s">
        <v>1978</v>
      </c>
      <c r="L387" s="235" t="s">
        <v>1736</v>
      </c>
      <c r="M387" s="308">
        <v>81140000</v>
      </c>
      <c r="N387" s="235">
        <v>3342</v>
      </c>
      <c r="O387" s="235" t="s">
        <v>76</v>
      </c>
      <c r="P387" s="235" t="s">
        <v>72</v>
      </c>
      <c r="Q387" s="235" t="s">
        <v>71</v>
      </c>
      <c r="R387" s="235">
        <v>5</v>
      </c>
      <c r="S387" s="309">
        <v>11</v>
      </c>
      <c r="T387" s="238">
        <v>6</v>
      </c>
      <c r="U387" s="238">
        <v>6</v>
      </c>
      <c r="V387" s="235" t="s">
        <v>70</v>
      </c>
      <c r="W387" s="238" t="str">
        <f t="shared" si="67"/>
        <v>기아자동차K93.3T 그랜드 마스터즈 베스트셀렉션Ⅱ81140000</v>
      </c>
      <c r="X387" s="310">
        <f t="shared" si="68"/>
        <v>4161</v>
      </c>
      <c r="Y387" s="238">
        <v>6</v>
      </c>
      <c r="Z387" s="238">
        <v>6</v>
      </c>
      <c r="AA387" s="306" t="s">
        <v>708</v>
      </c>
      <c r="AB387" s="235" t="s">
        <v>72</v>
      </c>
      <c r="AC387" s="235"/>
      <c r="AD387" s="235" t="s">
        <v>1703</v>
      </c>
      <c r="AE387" s="235" t="s">
        <v>1699</v>
      </c>
      <c r="AF387" s="236"/>
      <c r="AG387" s="237"/>
      <c r="AH387" s="236"/>
      <c r="AI387" s="236"/>
      <c r="AJ387" s="237"/>
      <c r="AK387" s="236">
        <v>26</v>
      </c>
      <c r="AL387" s="236"/>
      <c r="AM387" s="236" t="s">
        <v>2433</v>
      </c>
      <c r="AN387" s="348"/>
      <c r="AO387" s="348"/>
      <c r="AP387" s="348"/>
      <c r="AQ387" s="291" t="str">
        <f>IFERROR(VLOOKUP(BG387,#REF!,1,0),"")</f>
        <v/>
      </c>
      <c r="AS387" s="236" t="s">
        <v>2433</v>
      </c>
      <c r="BD387" s="191" t="str">
        <f t="shared" si="64"/>
        <v>K93.3T 그랜드 마스터즈 베스트셀렉션Ⅱ</v>
      </c>
      <c r="BE387" s="238" t="str">
        <f t="shared" si="66"/>
        <v>0049</v>
      </c>
      <c r="BF387" s="306" t="s">
        <v>708</v>
      </c>
      <c r="BG387" s="191" t="str">
        <f t="shared" si="65"/>
        <v>0049-0386</v>
      </c>
    </row>
    <row r="388" spans="1:59">
      <c r="A388" s="304">
        <v>4162</v>
      </c>
      <c r="B388" s="305">
        <v>4162</v>
      </c>
      <c r="C388" s="238" t="str">
        <f t="shared" si="69"/>
        <v>0001-0049</v>
      </c>
      <c r="D388" s="238" t="str">
        <f t="shared" si="70"/>
        <v>0001-0049-0002</v>
      </c>
      <c r="E388" s="306" t="s">
        <v>707</v>
      </c>
      <c r="F388" s="238" t="str">
        <f>TEXT(VLOOKUP(J388,'1'!$I$43:$J$79,2,0),"0000")</f>
        <v>0001</v>
      </c>
      <c r="G388" s="238" t="str">
        <f t="shared" si="71"/>
        <v>0049</v>
      </c>
      <c r="H388" s="307">
        <f t="shared" si="72"/>
        <v>2</v>
      </c>
      <c r="I388" s="306" t="s">
        <v>707</v>
      </c>
      <c r="J388" s="235" t="s">
        <v>824</v>
      </c>
      <c r="K388" s="235" t="s">
        <v>1978</v>
      </c>
      <c r="L388" s="235" t="s">
        <v>1737</v>
      </c>
      <c r="M388" s="308">
        <v>73230000</v>
      </c>
      <c r="N388" s="235">
        <v>3342</v>
      </c>
      <c r="O388" s="235" t="s">
        <v>76</v>
      </c>
      <c r="P388" s="235" t="s">
        <v>72</v>
      </c>
      <c r="Q388" s="235" t="s">
        <v>71</v>
      </c>
      <c r="R388" s="235">
        <v>5</v>
      </c>
      <c r="S388" s="309">
        <v>11</v>
      </c>
      <c r="T388" s="238">
        <v>6</v>
      </c>
      <c r="U388" s="238">
        <v>6</v>
      </c>
      <c r="V388" s="235" t="s">
        <v>15961</v>
      </c>
      <c r="W388" s="238" t="str">
        <f t="shared" si="67"/>
        <v>기아자동차K93.3T 그랜드 마스터즈73230000</v>
      </c>
      <c r="X388" s="310">
        <f t="shared" si="68"/>
        <v>4162</v>
      </c>
      <c r="Y388" s="238">
        <v>6</v>
      </c>
      <c r="Z388" s="238">
        <v>6</v>
      </c>
      <c r="AA388" s="306" t="s">
        <v>707</v>
      </c>
      <c r="AB388" s="235" t="s">
        <v>15962</v>
      </c>
      <c r="AC388" s="235"/>
      <c r="AD388" s="235" t="s">
        <v>1703</v>
      </c>
      <c r="AE388" s="235" t="s">
        <v>1699</v>
      </c>
      <c r="AF388" s="236"/>
      <c r="AG388" s="237"/>
      <c r="AH388" s="236"/>
      <c r="AI388" s="236"/>
      <c r="AJ388" s="237"/>
      <c r="AK388" s="236">
        <v>26</v>
      </c>
      <c r="AL388" s="236"/>
      <c r="AM388" s="236" t="s">
        <v>2433</v>
      </c>
      <c r="AN388" s="348"/>
      <c r="AO388" s="348"/>
      <c r="AP388" s="348"/>
      <c r="AQ388" s="291" t="str">
        <f>IFERROR(VLOOKUP(BG388,#REF!,1,0),"")</f>
        <v/>
      </c>
      <c r="AS388" s="236" t="s">
        <v>2433</v>
      </c>
      <c r="BD388" s="191" t="str">
        <f t="shared" si="64"/>
        <v>K93.3T 그랜드 마스터즈</v>
      </c>
      <c r="BE388" s="238" t="str">
        <f t="shared" si="66"/>
        <v>0049</v>
      </c>
      <c r="BF388" s="306" t="s">
        <v>707</v>
      </c>
      <c r="BG388" s="191" t="str">
        <f t="shared" si="65"/>
        <v>0049-0387</v>
      </c>
    </row>
    <row r="389" spans="1:59">
      <c r="A389" s="304">
        <v>4163</v>
      </c>
      <c r="B389" s="305">
        <v>4163</v>
      </c>
      <c r="C389" s="238" t="str">
        <f t="shared" si="69"/>
        <v>0001-0049</v>
      </c>
      <c r="D389" s="238" t="str">
        <f t="shared" si="70"/>
        <v>0001-0049-0003</v>
      </c>
      <c r="E389" s="306" t="s">
        <v>706</v>
      </c>
      <c r="F389" s="238" t="str">
        <f>TEXT(VLOOKUP(J389,'1'!$I$43:$J$79,2,0),"0000")</f>
        <v>0001</v>
      </c>
      <c r="G389" s="238" t="str">
        <f t="shared" si="71"/>
        <v>0049</v>
      </c>
      <c r="H389" s="307">
        <f t="shared" si="72"/>
        <v>3</v>
      </c>
      <c r="I389" s="306" t="s">
        <v>706</v>
      </c>
      <c r="J389" s="235" t="s">
        <v>824</v>
      </c>
      <c r="K389" s="235" t="s">
        <v>1978</v>
      </c>
      <c r="L389" s="235" t="s">
        <v>1740</v>
      </c>
      <c r="M389" s="308">
        <v>65770000</v>
      </c>
      <c r="N389" s="235">
        <v>3342</v>
      </c>
      <c r="O389" s="235" t="s">
        <v>76</v>
      </c>
      <c r="P389" s="235" t="s">
        <v>72</v>
      </c>
      <c r="Q389" s="235" t="s">
        <v>71</v>
      </c>
      <c r="R389" s="235">
        <v>5</v>
      </c>
      <c r="S389" s="309">
        <v>11</v>
      </c>
      <c r="T389" s="238">
        <v>6</v>
      </c>
      <c r="U389" s="238">
        <v>6</v>
      </c>
      <c r="V389" s="235" t="s">
        <v>15961</v>
      </c>
      <c r="W389" s="238" t="str">
        <f t="shared" si="67"/>
        <v>기아자동차K93.3T 마스터즈65770000</v>
      </c>
      <c r="X389" s="310">
        <f t="shared" si="68"/>
        <v>4163</v>
      </c>
      <c r="Y389" s="238">
        <v>6</v>
      </c>
      <c r="Z389" s="238">
        <v>6</v>
      </c>
      <c r="AA389" s="306" t="s">
        <v>706</v>
      </c>
      <c r="AB389" s="235" t="s">
        <v>15962</v>
      </c>
      <c r="AC389" s="235"/>
      <c r="AD389" s="235" t="s">
        <v>1703</v>
      </c>
      <c r="AE389" s="235" t="s">
        <v>1699</v>
      </c>
      <c r="AF389" s="236"/>
      <c r="AG389" s="237"/>
      <c r="AH389" s="236"/>
      <c r="AI389" s="236"/>
      <c r="AJ389" s="237"/>
      <c r="AK389" s="236">
        <v>26</v>
      </c>
      <c r="AL389" s="236"/>
      <c r="AM389" s="236" t="s">
        <v>2433</v>
      </c>
      <c r="AN389" s="348"/>
      <c r="AO389" s="348"/>
      <c r="AP389" s="348"/>
      <c r="AQ389" s="291" t="str">
        <f>IFERROR(VLOOKUP(BG389,#REF!,1,0),"")</f>
        <v/>
      </c>
      <c r="AS389" s="236" t="s">
        <v>2433</v>
      </c>
      <c r="BD389" s="191" t="str">
        <f t="shared" ref="BD389:BD452" si="73">K389&amp;L389</f>
        <v>K93.3T 마스터즈</v>
      </c>
      <c r="BE389" s="238" t="str">
        <f t="shared" si="66"/>
        <v>0049</v>
      </c>
      <c r="BF389" s="306" t="s">
        <v>706</v>
      </c>
      <c r="BG389" s="191" t="str">
        <f t="shared" ref="BG389:BG452" si="74">BE389&amp;"-"&amp;BF389</f>
        <v>0049-0388</v>
      </c>
    </row>
    <row r="390" spans="1:59">
      <c r="A390" s="304">
        <v>4164</v>
      </c>
      <c r="B390" s="305">
        <v>4164</v>
      </c>
      <c r="C390" s="238" t="str">
        <f t="shared" si="69"/>
        <v>0001-0049</v>
      </c>
      <c r="D390" s="238" t="str">
        <f t="shared" si="70"/>
        <v>0001-0049-0004</v>
      </c>
      <c r="E390" s="306" t="s">
        <v>705</v>
      </c>
      <c r="F390" s="238" t="str">
        <f>TEXT(VLOOKUP(J390,'1'!$I$43:$J$79,2,0),"0000")</f>
        <v>0001</v>
      </c>
      <c r="G390" s="238" t="str">
        <f t="shared" si="71"/>
        <v>0049</v>
      </c>
      <c r="H390" s="307">
        <f t="shared" si="72"/>
        <v>4</v>
      </c>
      <c r="I390" s="306" t="s">
        <v>705</v>
      </c>
      <c r="J390" s="235" t="s">
        <v>824</v>
      </c>
      <c r="K390" s="235" t="s">
        <v>1978</v>
      </c>
      <c r="L390" s="235" t="s">
        <v>1735</v>
      </c>
      <c r="M390" s="308">
        <v>68520000</v>
      </c>
      <c r="N390" s="235">
        <v>3778</v>
      </c>
      <c r="O390" s="235" t="s">
        <v>76</v>
      </c>
      <c r="P390" s="235" t="s">
        <v>72</v>
      </c>
      <c r="Q390" s="235" t="s">
        <v>71</v>
      </c>
      <c r="R390" s="235">
        <v>5</v>
      </c>
      <c r="S390" s="309">
        <v>13</v>
      </c>
      <c r="T390" s="238">
        <v>6</v>
      </c>
      <c r="U390" s="238">
        <v>6</v>
      </c>
      <c r="V390" s="235" t="s">
        <v>15961</v>
      </c>
      <c r="W390" s="238" t="str">
        <f t="shared" si="67"/>
        <v>기아자동차K93.8 그랜드 플래티넘68520000</v>
      </c>
      <c r="X390" s="310">
        <f t="shared" si="68"/>
        <v>4164</v>
      </c>
      <c r="Y390" s="238">
        <v>6</v>
      </c>
      <c r="Z390" s="238">
        <v>6</v>
      </c>
      <c r="AA390" s="306" t="s">
        <v>705</v>
      </c>
      <c r="AB390" s="235" t="s">
        <v>15962</v>
      </c>
      <c r="AC390" s="235"/>
      <c r="AD390" s="235" t="s">
        <v>1703</v>
      </c>
      <c r="AE390" s="235" t="s">
        <v>1699</v>
      </c>
      <c r="AF390" s="236"/>
      <c r="AG390" s="237"/>
      <c r="AH390" s="236"/>
      <c r="AI390" s="236"/>
      <c r="AJ390" s="237"/>
      <c r="AK390" s="236">
        <v>26</v>
      </c>
      <c r="AL390" s="236"/>
      <c r="AM390" s="236" t="s">
        <v>2428</v>
      </c>
      <c r="AN390" s="348"/>
      <c r="AO390" s="348"/>
      <c r="AP390" s="348"/>
      <c r="AQ390" s="291" t="str">
        <f>IFERROR(VLOOKUP(BG390,#REF!,1,0),"")</f>
        <v/>
      </c>
      <c r="AS390" s="236" t="s">
        <v>2428</v>
      </c>
      <c r="BD390" s="191" t="str">
        <f t="shared" si="73"/>
        <v>K93.8 그랜드 플래티넘</v>
      </c>
      <c r="BE390" s="238" t="str">
        <f t="shared" ref="BE390:BE453" si="75">IF(K389=K390,TEXT(G389,"0000"),TEXT(G389+1,"0000"))</f>
        <v>0049</v>
      </c>
      <c r="BF390" s="306" t="s">
        <v>705</v>
      </c>
      <c r="BG390" s="191" t="str">
        <f t="shared" si="74"/>
        <v>0049-0389</v>
      </c>
    </row>
    <row r="391" spans="1:59">
      <c r="A391" s="304">
        <v>4165</v>
      </c>
      <c r="B391" s="305">
        <v>4165</v>
      </c>
      <c r="C391" s="238" t="str">
        <f t="shared" si="69"/>
        <v>0001-0049</v>
      </c>
      <c r="D391" s="238" t="str">
        <f t="shared" si="70"/>
        <v>0001-0049-0005</v>
      </c>
      <c r="E391" s="306" t="s">
        <v>704</v>
      </c>
      <c r="F391" s="238" t="str">
        <f>TEXT(VLOOKUP(J391,'1'!$I$43:$J$79,2,0),"0000")</f>
        <v>0001</v>
      </c>
      <c r="G391" s="238" t="str">
        <f t="shared" si="71"/>
        <v>0049</v>
      </c>
      <c r="H391" s="307">
        <f t="shared" si="72"/>
        <v>5</v>
      </c>
      <c r="I391" s="306" t="s">
        <v>704</v>
      </c>
      <c r="J391" s="235" t="s">
        <v>824</v>
      </c>
      <c r="K391" s="235" t="s">
        <v>1978</v>
      </c>
      <c r="L391" s="235" t="s">
        <v>1739</v>
      </c>
      <c r="M391" s="308">
        <v>60770000</v>
      </c>
      <c r="N391" s="235">
        <v>3778</v>
      </c>
      <c r="O391" s="235" t="s">
        <v>76</v>
      </c>
      <c r="P391" s="235" t="s">
        <v>72</v>
      </c>
      <c r="Q391" s="235" t="s">
        <v>71</v>
      </c>
      <c r="R391" s="235">
        <v>5</v>
      </c>
      <c r="S391" s="309">
        <v>13</v>
      </c>
      <c r="T391" s="238">
        <v>6</v>
      </c>
      <c r="U391" s="238">
        <v>6</v>
      </c>
      <c r="V391" s="235" t="s">
        <v>70</v>
      </c>
      <c r="W391" s="238" t="str">
        <f t="shared" ref="W391:W454" si="76">J391&amp;K391&amp;L391&amp;M391</f>
        <v>기아자동차K93.8 플래티넘 베스트셀렉션I60770000</v>
      </c>
      <c r="X391" s="310">
        <f t="shared" ref="X391:X454" si="77">B391</f>
        <v>4165</v>
      </c>
      <c r="Y391" s="238">
        <v>6</v>
      </c>
      <c r="Z391" s="238">
        <v>6</v>
      </c>
      <c r="AA391" s="306" t="s">
        <v>704</v>
      </c>
      <c r="AB391" s="235" t="s">
        <v>72</v>
      </c>
      <c r="AC391" s="235"/>
      <c r="AD391" s="235" t="s">
        <v>1705</v>
      </c>
      <c r="AE391" s="235" t="s">
        <v>1699</v>
      </c>
      <c r="AF391" s="236"/>
      <c r="AG391" s="237"/>
      <c r="AH391" s="236"/>
      <c r="AI391" s="236"/>
      <c r="AJ391" s="237"/>
      <c r="AK391" s="236">
        <v>26</v>
      </c>
      <c r="AL391" s="236"/>
      <c r="AM391" s="236" t="s">
        <v>2428</v>
      </c>
      <c r="AN391" s="348"/>
      <c r="AO391" s="348"/>
      <c r="AP391" s="348"/>
      <c r="AQ391" s="291" t="str">
        <f>IFERROR(VLOOKUP(BG391,#REF!,1,0),"")</f>
        <v/>
      </c>
      <c r="AS391" s="236" t="s">
        <v>2428</v>
      </c>
      <c r="BD391" s="191" t="str">
        <f t="shared" si="73"/>
        <v>K93.8 플래티넘 베스트셀렉션I</v>
      </c>
      <c r="BE391" s="238" t="str">
        <f t="shared" si="75"/>
        <v>0049</v>
      </c>
      <c r="BF391" s="306" t="s">
        <v>704</v>
      </c>
      <c r="BG391" s="191" t="str">
        <f t="shared" si="74"/>
        <v>0049-0390</v>
      </c>
    </row>
    <row r="392" spans="1:59">
      <c r="A392" s="304">
        <v>4166</v>
      </c>
      <c r="B392" s="305">
        <v>4166</v>
      </c>
      <c r="C392" s="238" t="str">
        <f t="shared" ref="C392:C455" si="78">TEXT(F392,"0000")&amp;"-"&amp;TEXT(G392,"0000")</f>
        <v>0001-0049</v>
      </c>
      <c r="D392" s="238" t="str">
        <f t="shared" ref="D392:D455" si="79">TEXT(F392,"0000")&amp;"-"&amp;TEXT(G392,"0000")&amp;"-"&amp;TEXT(H392,"0000")</f>
        <v>0001-0049-0006</v>
      </c>
      <c r="E392" s="306" t="s">
        <v>703</v>
      </c>
      <c r="F392" s="238" t="str">
        <f>TEXT(VLOOKUP(J392,'1'!$I$43:$J$79,2,0),"0000")</f>
        <v>0001</v>
      </c>
      <c r="G392" s="238" t="str">
        <f t="shared" ref="G392:G455" si="80">IF(K392=K391,TEXT(G391,"0000"),TEXT(G391+1,"0000"))</f>
        <v>0049</v>
      </c>
      <c r="H392" s="307">
        <f t="shared" ref="H392:H455" si="81">IF(F392&amp;G392=F391&amp;G391,H391+1,1)</f>
        <v>6</v>
      </c>
      <c r="I392" s="306" t="s">
        <v>703</v>
      </c>
      <c r="J392" s="235" t="s">
        <v>824</v>
      </c>
      <c r="K392" s="235" t="s">
        <v>1978</v>
      </c>
      <c r="L392" s="235" t="s">
        <v>1741</v>
      </c>
      <c r="M392" s="308">
        <v>54780000</v>
      </c>
      <c r="N392" s="235">
        <v>3778</v>
      </c>
      <c r="O392" s="235" t="s">
        <v>76</v>
      </c>
      <c r="P392" s="235" t="s">
        <v>72</v>
      </c>
      <c r="Q392" s="235" t="s">
        <v>71</v>
      </c>
      <c r="R392" s="235">
        <v>5</v>
      </c>
      <c r="S392" s="309">
        <v>13</v>
      </c>
      <c r="T392" s="238">
        <v>6</v>
      </c>
      <c r="U392" s="238">
        <v>6</v>
      </c>
      <c r="V392" s="235" t="s">
        <v>15961</v>
      </c>
      <c r="W392" s="238" t="str">
        <f t="shared" si="76"/>
        <v>기아자동차K93.8 플래티넘54780000</v>
      </c>
      <c r="X392" s="310">
        <f t="shared" si="77"/>
        <v>4166</v>
      </c>
      <c r="Y392" s="238">
        <v>6</v>
      </c>
      <c r="Z392" s="238">
        <v>6</v>
      </c>
      <c r="AA392" s="306" t="s">
        <v>703</v>
      </c>
      <c r="AB392" s="235" t="s">
        <v>15962</v>
      </c>
      <c r="AC392" s="235"/>
      <c r="AD392" s="235" t="s">
        <v>1705</v>
      </c>
      <c r="AE392" s="235" t="s">
        <v>1699</v>
      </c>
      <c r="AF392" s="236"/>
      <c r="AG392" s="237"/>
      <c r="AH392" s="236"/>
      <c r="AI392" s="236"/>
      <c r="AJ392" s="237"/>
      <c r="AK392" s="236">
        <v>26</v>
      </c>
      <c r="AL392" s="236"/>
      <c r="AM392" s="236" t="s">
        <v>2428</v>
      </c>
      <c r="AN392" s="348"/>
      <c r="AO392" s="348"/>
      <c r="AP392" s="348"/>
      <c r="AQ392" s="291" t="str">
        <f>IFERROR(VLOOKUP(BG392,#REF!,1,0),"")</f>
        <v/>
      </c>
      <c r="AS392" s="236" t="s">
        <v>2428</v>
      </c>
      <c r="BD392" s="191" t="str">
        <f t="shared" si="73"/>
        <v>K93.8 플래티넘</v>
      </c>
      <c r="BE392" s="238" t="str">
        <f t="shared" si="75"/>
        <v>0049</v>
      </c>
      <c r="BF392" s="306" t="s">
        <v>703</v>
      </c>
      <c r="BG392" s="191" t="str">
        <f t="shared" si="74"/>
        <v>0049-0391</v>
      </c>
    </row>
    <row r="393" spans="1:59">
      <c r="A393" s="304">
        <v>4167</v>
      </c>
      <c r="B393" s="305">
        <v>4167</v>
      </c>
      <c r="C393" s="238" t="str">
        <f t="shared" si="78"/>
        <v>0001-0049</v>
      </c>
      <c r="D393" s="238" t="str">
        <f t="shared" si="79"/>
        <v>0001-0049-0007</v>
      </c>
      <c r="E393" s="306" t="s">
        <v>702</v>
      </c>
      <c r="F393" s="238" t="str">
        <f>TEXT(VLOOKUP(J393,'1'!$I$43:$J$79,2,0),"0000")</f>
        <v>0001</v>
      </c>
      <c r="G393" s="238" t="str">
        <f t="shared" si="80"/>
        <v>0049</v>
      </c>
      <c r="H393" s="307">
        <f t="shared" si="81"/>
        <v>7</v>
      </c>
      <c r="I393" s="306" t="s">
        <v>702</v>
      </c>
      <c r="J393" s="235" t="s">
        <v>824</v>
      </c>
      <c r="K393" s="235" t="s">
        <v>1978</v>
      </c>
      <c r="L393" s="235" t="s">
        <v>1742</v>
      </c>
      <c r="M393" s="308">
        <v>76420000</v>
      </c>
      <c r="N393" s="235">
        <v>3778</v>
      </c>
      <c r="O393" s="235" t="s">
        <v>76</v>
      </c>
      <c r="P393" s="235" t="s">
        <v>72</v>
      </c>
      <c r="Q393" s="235" t="s">
        <v>71</v>
      </c>
      <c r="R393" s="235">
        <v>5</v>
      </c>
      <c r="S393" s="309">
        <v>13</v>
      </c>
      <c r="T393" s="238">
        <v>6</v>
      </c>
      <c r="U393" s="238">
        <v>6</v>
      </c>
      <c r="V393" s="235" t="s">
        <v>15961</v>
      </c>
      <c r="W393" s="238" t="str">
        <f t="shared" si="76"/>
        <v>기아자동차K93.8 그랜드 플래티넘 베스트셀렉션II76420000</v>
      </c>
      <c r="X393" s="310">
        <f t="shared" si="77"/>
        <v>4167</v>
      </c>
      <c r="Y393" s="238">
        <v>6</v>
      </c>
      <c r="Z393" s="238">
        <v>6</v>
      </c>
      <c r="AA393" s="306" t="s">
        <v>702</v>
      </c>
      <c r="AB393" s="235" t="s">
        <v>15962</v>
      </c>
      <c r="AC393" s="235"/>
      <c r="AD393" s="235" t="s">
        <v>1703</v>
      </c>
      <c r="AE393" s="235" t="s">
        <v>1699</v>
      </c>
      <c r="AF393" s="236"/>
      <c r="AG393" s="237"/>
      <c r="AH393" s="236"/>
      <c r="AI393" s="236"/>
      <c r="AJ393" s="237"/>
      <c r="AK393" s="236">
        <v>26</v>
      </c>
      <c r="AL393" s="236"/>
      <c r="AM393" s="236" t="s">
        <v>2428</v>
      </c>
      <c r="AN393" s="348"/>
      <c r="AO393" s="348"/>
      <c r="AP393" s="348"/>
      <c r="AQ393" s="291" t="str">
        <f>IFERROR(VLOOKUP(BG393,#REF!,1,0),"")</f>
        <v/>
      </c>
      <c r="AS393" s="236" t="s">
        <v>2428</v>
      </c>
      <c r="BD393" s="191" t="str">
        <f t="shared" si="73"/>
        <v>K93.8 그랜드 플래티넘 베스트셀렉션II</v>
      </c>
      <c r="BE393" s="238" t="str">
        <f t="shared" si="75"/>
        <v>0049</v>
      </c>
      <c r="BF393" s="306" t="s">
        <v>702</v>
      </c>
      <c r="BG393" s="191" t="str">
        <f t="shared" si="74"/>
        <v>0049-0392</v>
      </c>
    </row>
    <row r="394" spans="1:59">
      <c r="A394" s="304">
        <v>4168</v>
      </c>
      <c r="B394" s="305">
        <v>4168</v>
      </c>
      <c r="C394" s="238" t="str">
        <f t="shared" si="78"/>
        <v>0001-0049</v>
      </c>
      <c r="D394" s="238" t="str">
        <f t="shared" si="79"/>
        <v>0001-0049-0008</v>
      </c>
      <c r="E394" s="306" t="s">
        <v>701</v>
      </c>
      <c r="F394" s="238" t="str">
        <f>TEXT(VLOOKUP(J394,'1'!$I$43:$J$79,2,0),"0000")</f>
        <v>0001</v>
      </c>
      <c r="G394" s="238" t="str">
        <f t="shared" si="80"/>
        <v>0049</v>
      </c>
      <c r="H394" s="307">
        <f t="shared" si="81"/>
        <v>8</v>
      </c>
      <c r="I394" s="306" t="s">
        <v>701</v>
      </c>
      <c r="J394" s="235" t="s">
        <v>824</v>
      </c>
      <c r="K394" s="235" t="s">
        <v>1978</v>
      </c>
      <c r="L394" s="235" t="s">
        <v>1738</v>
      </c>
      <c r="M394" s="308">
        <v>92030000</v>
      </c>
      <c r="N394" s="235">
        <v>5038</v>
      </c>
      <c r="O394" s="235" t="s">
        <v>76</v>
      </c>
      <c r="P394" s="235" t="s">
        <v>72</v>
      </c>
      <c r="Q394" s="235" t="s">
        <v>71</v>
      </c>
      <c r="R394" s="235">
        <v>5</v>
      </c>
      <c r="S394" s="309">
        <v>20</v>
      </c>
      <c r="T394" s="238">
        <v>6</v>
      </c>
      <c r="U394" s="238">
        <v>6</v>
      </c>
      <c r="V394" s="235" t="s">
        <v>15961</v>
      </c>
      <c r="W394" s="238" t="str">
        <f t="shared" si="76"/>
        <v>기아자동차K95.0 퀀텀92030000</v>
      </c>
      <c r="X394" s="310">
        <f t="shared" si="77"/>
        <v>4168</v>
      </c>
      <c r="Y394" s="238">
        <v>6</v>
      </c>
      <c r="Z394" s="238">
        <v>6</v>
      </c>
      <c r="AA394" s="306" t="s">
        <v>701</v>
      </c>
      <c r="AB394" s="235" t="s">
        <v>15962</v>
      </c>
      <c r="AC394" s="235"/>
      <c r="AD394" s="235" t="s">
        <v>1704</v>
      </c>
      <c r="AE394" s="235" t="s">
        <v>1699</v>
      </c>
      <c r="AF394" s="236"/>
      <c r="AG394" s="237"/>
      <c r="AH394" s="236"/>
      <c r="AI394" s="236"/>
      <c r="AJ394" s="237"/>
      <c r="AK394" s="236">
        <v>26</v>
      </c>
      <c r="AL394" s="236"/>
      <c r="AM394" s="236" t="s">
        <v>2435</v>
      </c>
      <c r="AN394" s="348"/>
      <c r="AO394" s="348"/>
      <c r="AP394" s="348"/>
      <c r="AQ394" s="291" t="str">
        <f>IFERROR(VLOOKUP(BG394,#REF!,1,0),"")</f>
        <v/>
      </c>
      <c r="AS394" s="236" t="s">
        <v>2435</v>
      </c>
      <c r="BD394" s="191" t="str">
        <f t="shared" si="73"/>
        <v>K95.0 퀀텀</v>
      </c>
      <c r="BE394" s="238" t="str">
        <f t="shared" si="75"/>
        <v>0049</v>
      </c>
      <c r="BF394" s="306" t="s">
        <v>701</v>
      </c>
      <c r="BG394" s="191" t="str">
        <f t="shared" si="74"/>
        <v>0049-0393</v>
      </c>
    </row>
    <row r="395" spans="1:59">
      <c r="A395" s="304">
        <v>4169</v>
      </c>
      <c r="B395" s="305">
        <v>4169</v>
      </c>
      <c r="C395" s="238" t="str">
        <f t="shared" si="78"/>
        <v>0001-0050</v>
      </c>
      <c r="D395" s="238" t="str">
        <f t="shared" si="79"/>
        <v>0001-0050-0001</v>
      </c>
      <c r="E395" s="306" t="s">
        <v>700</v>
      </c>
      <c r="F395" s="238" t="str">
        <f>TEXT(VLOOKUP(J395,'1'!$I$43:$J$79,2,0),"0000")</f>
        <v>0001</v>
      </c>
      <c r="G395" s="238" t="str">
        <f t="shared" si="80"/>
        <v>0050</v>
      </c>
      <c r="H395" s="307">
        <f t="shared" si="81"/>
        <v>1</v>
      </c>
      <c r="I395" s="306" t="s">
        <v>700</v>
      </c>
      <c r="J395" s="235" t="s">
        <v>824</v>
      </c>
      <c r="K395" s="235" t="s">
        <v>1979</v>
      </c>
      <c r="L395" s="235" t="s">
        <v>1743</v>
      </c>
      <c r="M395" s="308">
        <v>29270000</v>
      </c>
      <c r="N395" s="235">
        <v>1580</v>
      </c>
      <c r="O395" s="235" t="s">
        <v>73</v>
      </c>
      <c r="P395" s="235" t="s">
        <v>72</v>
      </c>
      <c r="Q395" s="235" t="s">
        <v>71</v>
      </c>
      <c r="R395" s="235">
        <v>5</v>
      </c>
      <c r="S395" s="309">
        <v>13</v>
      </c>
      <c r="T395" s="238">
        <v>6</v>
      </c>
      <c r="U395" s="238">
        <v>6</v>
      </c>
      <c r="V395" s="235" t="s">
        <v>1572</v>
      </c>
      <c r="W395" s="238" t="str">
        <f t="shared" si="76"/>
        <v>기아자동차니로1.6 HEV 노블레스29270000</v>
      </c>
      <c r="X395" s="310">
        <f t="shared" si="77"/>
        <v>4169</v>
      </c>
      <c r="Y395" s="238">
        <v>6</v>
      </c>
      <c r="Z395" s="238">
        <v>6</v>
      </c>
      <c r="AA395" s="306" t="s">
        <v>700</v>
      </c>
      <c r="AB395" s="235" t="s">
        <v>15962</v>
      </c>
      <c r="AC395" s="235"/>
      <c r="AD395" s="235" t="s">
        <v>1702</v>
      </c>
      <c r="AE395" s="235" t="s">
        <v>1699</v>
      </c>
      <c r="AF395" s="236"/>
      <c r="AG395" s="237"/>
      <c r="AH395" s="236"/>
      <c r="AI395" s="236"/>
      <c r="AJ395" s="237"/>
      <c r="AK395" s="236">
        <v>26</v>
      </c>
      <c r="AL395" s="236"/>
      <c r="AM395" s="236" t="s">
        <v>2428</v>
      </c>
      <c r="AN395" s="348"/>
      <c r="AO395" s="348"/>
      <c r="AP395" s="348"/>
      <c r="AQ395" s="291" t="str">
        <f>IFERROR(VLOOKUP(BG395,#REF!,1,0),"")</f>
        <v/>
      </c>
      <c r="AS395" s="236" t="s">
        <v>2428</v>
      </c>
      <c r="BD395" s="191" t="str">
        <f t="shared" si="73"/>
        <v>니로1.6 HEV 노블레스</v>
      </c>
      <c r="BE395" s="238" t="str">
        <f t="shared" si="75"/>
        <v>0050</v>
      </c>
      <c r="BF395" s="306" t="s">
        <v>700</v>
      </c>
      <c r="BG395" s="191" t="str">
        <f t="shared" si="74"/>
        <v>0050-0394</v>
      </c>
    </row>
    <row r="396" spans="1:59">
      <c r="A396" s="304">
        <v>4170</v>
      </c>
      <c r="B396" s="305">
        <v>4170</v>
      </c>
      <c r="C396" s="238" t="str">
        <f t="shared" si="78"/>
        <v>0001-0050</v>
      </c>
      <c r="D396" s="238" t="str">
        <f t="shared" si="79"/>
        <v>0001-0050-0002</v>
      </c>
      <c r="E396" s="306" t="s">
        <v>699</v>
      </c>
      <c r="F396" s="238" t="str">
        <f>TEXT(VLOOKUP(J396,'1'!$I$43:$J$79,2,0),"0000")</f>
        <v>0001</v>
      </c>
      <c r="G396" s="238" t="str">
        <f t="shared" si="80"/>
        <v>0050</v>
      </c>
      <c r="H396" s="307">
        <f t="shared" si="81"/>
        <v>2</v>
      </c>
      <c r="I396" s="306" t="s">
        <v>699</v>
      </c>
      <c r="J396" s="235" t="s">
        <v>824</v>
      </c>
      <c r="K396" s="235" t="s">
        <v>1979</v>
      </c>
      <c r="L396" s="235" t="s">
        <v>1744</v>
      </c>
      <c r="M396" s="308">
        <v>31300000</v>
      </c>
      <c r="N396" s="235">
        <v>1580</v>
      </c>
      <c r="O396" s="235" t="s">
        <v>73</v>
      </c>
      <c r="P396" s="235" t="s">
        <v>72</v>
      </c>
      <c r="Q396" s="235" t="s">
        <v>71</v>
      </c>
      <c r="R396" s="235">
        <v>5</v>
      </c>
      <c r="S396" s="309">
        <v>13</v>
      </c>
      <c r="T396" s="238">
        <v>6</v>
      </c>
      <c r="U396" s="238">
        <v>6</v>
      </c>
      <c r="V396" s="235" t="s">
        <v>1572</v>
      </c>
      <c r="W396" s="238" t="str">
        <f t="shared" si="76"/>
        <v>기아자동차니로1.6 HEV 노블레스 스페셜31300000</v>
      </c>
      <c r="X396" s="310">
        <f t="shared" si="77"/>
        <v>4170</v>
      </c>
      <c r="Y396" s="238">
        <v>6</v>
      </c>
      <c r="Z396" s="238">
        <v>6</v>
      </c>
      <c r="AA396" s="306" t="s">
        <v>699</v>
      </c>
      <c r="AB396" s="235" t="s">
        <v>15962</v>
      </c>
      <c r="AC396" s="235"/>
      <c r="AD396" s="235" t="s">
        <v>1702</v>
      </c>
      <c r="AE396" s="235" t="s">
        <v>1699</v>
      </c>
      <c r="AF396" s="236"/>
      <c r="AG396" s="237"/>
      <c r="AH396" s="236"/>
      <c r="AI396" s="236"/>
      <c r="AJ396" s="237"/>
      <c r="AK396" s="236">
        <v>26</v>
      </c>
      <c r="AL396" s="236"/>
      <c r="AM396" s="236" t="s">
        <v>2428</v>
      </c>
      <c r="AN396" s="348"/>
      <c r="AO396" s="348"/>
      <c r="AP396" s="348"/>
      <c r="AQ396" s="291" t="str">
        <f>IFERROR(VLOOKUP(BG396,#REF!,1,0),"")</f>
        <v/>
      </c>
      <c r="AS396" s="236" t="s">
        <v>2428</v>
      </c>
      <c r="BD396" s="191" t="str">
        <f t="shared" si="73"/>
        <v>니로1.6 HEV 노블레스 스페셜</v>
      </c>
      <c r="BE396" s="238" t="str">
        <f t="shared" si="75"/>
        <v>0050</v>
      </c>
      <c r="BF396" s="306" t="s">
        <v>699</v>
      </c>
      <c r="BG396" s="191" t="str">
        <f t="shared" si="74"/>
        <v>0050-0395</v>
      </c>
    </row>
    <row r="397" spans="1:59">
      <c r="A397" s="304">
        <v>4171</v>
      </c>
      <c r="B397" s="305">
        <v>4171</v>
      </c>
      <c r="C397" s="238" t="str">
        <f t="shared" si="78"/>
        <v>0001-0050</v>
      </c>
      <c r="D397" s="238" t="str">
        <f t="shared" si="79"/>
        <v>0001-0050-0003</v>
      </c>
      <c r="E397" s="306" t="s">
        <v>698</v>
      </c>
      <c r="F397" s="238" t="str">
        <f>TEXT(VLOOKUP(J397,'1'!$I$43:$J$79,2,0),"0000")</f>
        <v>0001</v>
      </c>
      <c r="G397" s="238" t="str">
        <f t="shared" si="80"/>
        <v>0050</v>
      </c>
      <c r="H397" s="307">
        <f t="shared" si="81"/>
        <v>3</v>
      </c>
      <c r="I397" s="306" t="s">
        <v>698</v>
      </c>
      <c r="J397" s="235" t="s">
        <v>824</v>
      </c>
      <c r="K397" s="235" t="s">
        <v>1979</v>
      </c>
      <c r="L397" s="235" t="s">
        <v>1745</v>
      </c>
      <c r="M397" s="308">
        <v>25300000</v>
      </c>
      <c r="N397" s="235">
        <v>1580</v>
      </c>
      <c r="O397" s="235" t="s">
        <v>73</v>
      </c>
      <c r="P397" s="235" t="s">
        <v>72</v>
      </c>
      <c r="Q397" s="235" t="s">
        <v>71</v>
      </c>
      <c r="R397" s="235">
        <v>5</v>
      </c>
      <c r="S397" s="309">
        <v>13</v>
      </c>
      <c r="T397" s="238">
        <v>6</v>
      </c>
      <c r="U397" s="238">
        <v>6</v>
      </c>
      <c r="V397" s="235" t="s">
        <v>1572</v>
      </c>
      <c r="W397" s="238" t="str">
        <f t="shared" si="76"/>
        <v>기아자동차니로1.6 HEV  럭셔리25300000</v>
      </c>
      <c r="X397" s="310">
        <f t="shared" si="77"/>
        <v>4171</v>
      </c>
      <c r="Y397" s="238">
        <v>6</v>
      </c>
      <c r="Z397" s="238">
        <v>6</v>
      </c>
      <c r="AA397" s="306" t="s">
        <v>698</v>
      </c>
      <c r="AB397" s="235" t="s">
        <v>15962</v>
      </c>
      <c r="AC397" s="235"/>
      <c r="AD397" s="235" t="s">
        <v>1702</v>
      </c>
      <c r="AE397" s="235" t="s">
        <v>1699</v>
      </c>
      <c r="AF397" s="236"/>
      <c r="AG397" s="237"/>
      <c r="AH397" s="236"/>
      <c r="AI397" s="236"/>
      <c r="AJ397" s="237"/>
      <c r="AK397" s="236">
        <v>26</v>
      </c>
      <c r="AL397" s="236"/>
      <c r="AM397" s="236" t="s">
        <v>2428</v>
      </c>
      <c r="AN397" s="348"/>
      <c r="AO397" s="348"/>
      <c r="AP397" s="348"/>
      <c r="AQ397" s="291" t="str">
        <f>IFERROR(VLOOKUP(BG397,#REF!,1,0),"")</f>
        <v/>
      </c>
      <c r="AS397" s="236" t="s">
        <v>2428</v>
      </c>
      <c r="BD397" s="191" t="str">
        <f t="shared" si="73"/>
        <v>니로1.6 HEV  럭셔리</v>
      </c>
      <c r="BE397" s="238" t="str">
        <f t="shared" si="75"/>
        <v>0050</v>
      </c>
      <c r="BF397" s="306" t="s">
        <v>698</v>
      </c>
      <c r="BG397" s="191" t="str">
        <f t="shared" si="74"/>
        <v>0050-0396</v>
      </c>
    </row>
    <row r="398" spans="1:59">
      <c r="A398" s="304">
        <v>4172</v>
      </c>
      <c r="B398" s="305">
        <v>4172</v>
      </c>
      <c r="C398" s="238" t="str">
        <f t="shared" si="78"/>
        <v>0001-0050</v>
      </c>
      <c r="D398" s="238" t="str">
        <f t="shared" si="79"/>
        <v>0001-0050-0004</v>
      </c>
      <c r="E398" s="306" t="s">
        <v>697</v>
      </c>
      <c r="F398" s="238" t="str">
        <f>TEXT(VLOOKUP(J398,'1'!$I$43:$J$79,2,0),"0000")</f>
        <v>0001</v>
      </c>
      <c r="G398" s="238" t="str">
        <f t="shared" si="80"/>
        <v>0050</v>
      </c>
      <c r="H398" s="307">
        <f t="shared" si="81"/>
        <v>4</v>
      </c>
      <c r="I398" s="306" t="s">
        <v>697</v>
      </c>
      <c r="J398" s="235" t="s">
        <v>824</v>
      </c>
      <c r="K398" s="235" t="s">
        <v>1979</v>
      </c>
      <c r="L398" s="235" t="s">
        <v>1746</v>
      </c>
      <c r="M398" s="308">
        <v>27080000</v>
      </c>
      <c r="N398" s="235">
        <v>1580</v>
      </c>
      <c r="O398" s="235" t="s">
        <v>73</v>
      </c>
      <c r="P398" s="235" t="s">
        <v>72</v>
      </c>
      <c r="Q398" s="235" t="s">
        <v>71</v>
      </c>
      <c r="R398" s="235">
        <v>5</v>
      </c>
      <c r="S398" s="309">
        <v>13</v>
      </c>
      <c r="T398" s="238">
        <v>6</v>
      </c>
      <c r="U398" s="238">
        <v>6</v>
      </c>
      <c r="V398" s="235" t="s">
        <v>1572</v>
      </c>
      <c r="W398" s="238" t="str">
        <f t="shared" si="76"/>
        <v>기아자동차니로1.6 HEV 프레스티지27080000</v>
      </c>
      <c r="X398" s="310">
        <f t="shared" si="77"/>
        <v>4172</v>
      </c>
      <c r="Y398" s="238">
        <v>6</v>
      </c>
      <c r="Z398" s="238">
        <v>6</v>
      </c>
      <c r="AA398" s="306" t="s">
        <v>697</v>
      </c>
      <c r="AB398" s="235" t="s">
        <v>15962</v>
      </c>
      <c r="AC398" s="235"/>
      <c r="AD398" s="235" t="s">
        <v>1702</v>
      </c>
      <c r="AE398" s="235" t="s">
        <v>1699</v>
      </c>
      <c r="AF398" s="236"/>
      <c r="AG398" s="237"/>
      <c r="AH398" s="236"/>
      <c r="AI398" s="236"/>
      <c r="AJ398" s="237"/>
      <c r="AK398" s="236">
        <v>26</v>
      </c>
      <c r="AL398" s="236"/>
      <c r="AM398" s="236" t="s">
        <v>2428</v>
      </c>
      <c r="AN398" s="348"/>
      <c r="AO398" s="348"/>
      <c r="AP398" s="348"/>
      <c r="AQ398" s="291" t="str">
        <f>IFERROR(VLOOKUP(BG398,#REF!,1,0),"")</f>
        <v/>
      </c>
      <c r="AS398" s="236" t="s">
        <v>2428</v>
      </c>
      <c r="BD398" s="191" t="str">
        <f t="shared" si="73"/>
        <v>니로1.6 HEV 프레스티지</v>
      </c>
      <c r="BE398" s="238" t="str">
        <f t="shared" si="75"/>
        <v>0050</v>
      </c>
      <c r="BF398" s="306" t="s">
        <v>697</v>
      </c>
      <c r="BG398" s="191" t="str">
        <f t="shared" si="74"/>
        <v>0050-0397</v>
      </c>
    </row>
    <row r="399" spans="1:59">
      <c r="A399" s="304">
        <v>4173</v>
      </c>
      <c r="B399" s="305">
        <v>4173</v>
      </c>
      <c r="C399" s="238" t="str">
        <f t="shared" si="78"/>
        <v>0001-0051</v>
      </c>
      <c r="D399" s="238" t="str">
        <f t="shared" si="79"/>
        <v>0001-0051-0001</v>
      </c>
      <c r="E399" s="306" t="s">
        <v>696</v>
      </c>
      <c r="F399" s="238" t="str">
        <f>TEXT(VLOOKUP(J399,'1'!$I$43:$J$79,2,0),"0000")</f>
        <v>0001</v>
      </c>
      <c r="G399" s="238" t="str">
        <f t="shared" si="80"/>
        <v>0051</v>
      </c>
      <c r="H399" s="307">
        <f t="shared" si="81"/>
        <v>1</v>
      </c>
      <c r="I399" s="306" t="s">
        <v>696</v>
      </c>
      <c r="J399" s="235" t="s">
        <v>824</v>
      </c>
      <c r="K399" s="235" t="s">
        <v>1980</v>
      </c>
      <c r="L399" s="235" t="s">
        <v>1747</v>
      </c>
      <c r="M399" s="308">
        <v>14700000</v>
      </c>
      <c r="N399" s="235">
        <v>998</v>
      </c>
      <c r="O399" s="235" t="s">
        <v>76</v>
      </c>
      <c r="P399" s="235" t="s">
        <v>72</v>
      </c>
      <c r="Q399" s="235" t="s">
        <v>71</v>
      </c>
      <c r="R399" s="235">
        <v>5</v>
      </c>
      <c r="S399" s="309">
        <v>6</v>
      </c>
      <c r="T399" s="238">
        <v>6</v>
      </c>
      <c r="U399" s="238">
        <v>6</v>
      </c>
      <c r="V399" s="235" t="s">
        <v>15961</v>
      </c>
      <c r="W399" s="238" t="str">
        <f t="shared" si="76"/>
        <v>기아자동차레이1.0 프레스티지14700000</v>
      </c>
      <c r="X399" s="310">
        <f t="shared" si="77"/>
        <v>4173</v>
      </c>
      <c r="Y399" s="238">
        <v>6</v>
      </c>
      <c r="Z399" s="238">
        <v>6</v>
      </c>
      <c r="AA399" s="306" t="s">
        <v>696</v>
      </c>
      <c r="AB399" s="235" t="s">
        <v>15962</v>
      </c>
      <c r="AC399" s="235"/>
      <c r="AD399" s="235" t="s">
        <v>1702</v>
      </c>
      <c r="AE399" s="235" t="s">
        <v>1699</v>
      </c>
      <c r="AF399" s="236"/>
      <c r="AG399" s="237"/>
      <c r="AH399" s="236"/>
      <c r="AI399" s="236"/>
      <c r="AJ399" s="237"/>
      <c r="AK399" s="236">
        <v>26</v>
      </c>
      <c r="AL399" s="236"/>
      <c r="AM399" s="236" t="s">
        <v>147</v>
      </c>
      <c r="AN399" s="348"/>
      <c r="AO399" s="348"/>
      <c r="AP399" s="348"/>
      <c r="AQ399" s="291" t="str">
        <f>IFERROR(VLOOKUP(BG399,#REF!,1,0),"")</f>
        <v/>
      </c>
      <c r="AS399" s="236" t="s">
        <v>147</v>
      </c>
      <c r="BD399" s="191" t="str">
        <f t="shared" si="73"/>
        <v>레이1.0 프레스티지</v>
      </c>
      <c r="BE399" s="238" t="str">
        <f t="shared" si="75"/>
        <v>0051</v>
      </c>
      <c r="BF399" s="306" t="s">
        <v>696</v>
      </c>
      <c r="BG399" s="191" t="str">
        <f t="shared" si="74"/>
        <v>0051-0398</v>
      </c>
    </row>
    <row r="400" spans="1:59">
      <c r="A400" s="304">
        <v>4174</v>
      </c>
      <c r="B400" s="305">
        <v>4174</v>
      </c>
      <c r="C400" s="238" t="str">
        <f t="shared" si="78"/>
        <v>0001-0051</v>
      </c>
      <c r="D400" s="238" t="str">
        <f t="shared" si="79"/>
        <v>0001-0051-0002</v>
      </c>
      <c r="E400" s="306" t="s">
        <v>695</v>
      </c>
      <c r="F400" s="238" t="str">
        <f>TEXT(VLOOKUP(J400,'1'!$I$43:$J$79,2,0),"0000")</f>
        <v>0001</v>
      </c>
      <c r="G400" s="238" t="str">
        <f t="shared" si="80"/>
        <v>0051</v>
      </c>
      <c r="H400" s="307">
        <f t="shared" si="81"/>
        <v>2</v>
      </c>
      <c r="I400" s="306" t="s">
        <v>695</v>
      </c>
      <c r="J400" s="235" t="s">
        <v>824</v>
      </c>
      <c r="K400" s="235" t="s">
        <v>1980</v>
      </c>
      <c r="L400" s="235" t="s">
        <v>1748</v>
      </c>
      <c r="M400" s="308">
        <v>15700000</v>
      </c>
      <c r="N400" s="235">
        <v>998</v>
      </c>
      <c r="O400" s="235" t="s">
        <v>76</v>
      </c>
      <c r="P400" s="235" t="s">
        <v>72</v>
      </c>
      <c r="Q400" s="235" t="s">
        <v>71</v>
      </c>
      <c r="R400" s="235">
        <v>5</v>
      </c>
      <c r="S400" s="309">
        <v>6</v>
      </c>
      <c r="T400" s="238">
        <v>6</v>
      </c>
      <c r="U400" s="238">
        <v>6</v>
      </c>
      <c r="V400" s="235" t="s">
        <v>70</v>
      </c>
      <c r="W400" s="238" t="str">
        <f t="shared" si="76"/>
        <v>기아자동차레이1.0 시그니처15700000</v>
      </c>
      <c r="X400" s="310">
        <f t="shared" si="77"/>
        <v>4174</v>
      </c>
      <c r="Y400" s="238">
        <v>6</v>
      </c>
      <c r="Z400" s="238">
        <v>6</v>
      </c>
      <c r="AA400" s="306" t="s">
        <v>695</v>
      </c>
      <c r="AB400" s="235" t="s">
        <v>72</v>
      </c>
      <c r="AC400" s="235"/>
      <c r="AD400" s="235" t="s">
        <v>1702</v>
      </c>
      <c r="AE400" s="235" t="s">
        <v>1699</v>
      </c>
      <c r="AF400" s="236"/>
      <c r="AG400" s="237"/>
      <c r="AH400" s="236"/>
      <c r="AI400" s="236"/>
      <c r="AJ400" s="237"/>
      <c r="AK400" s="236">
        <v>26</v>
      </c>
      <c r="AL400" s="236"/>
      <c r="AM400" s="236" t="s">
        <v>147</v>
      </c>
      <c r="AN400" s="348"/>
      <c r="AO400" s="348"/>
      <c r="AP400" s="348"/>
      <c r="AQ400" s="291" t="str">
        <f>IFERROR(VLOOKUP(BG400,#REF!,1,0),"")</f>
        <v/>
      </c>
      <c r="AS400" s="236" t="s">
        <v>147</v>
      </c>
      <c r="BD400" s="191" t="str">
        <f t="shared" si="73"/>
        <v>레이1.0 시그니처</v>
      </c>
      <c r="BE400" s="238" t="str">
        <f t="shared" si="75"/>
        <v>0051</v>
      </c>
      <c r="BF400" s="306" t="s">
        <v>695</v>
      </c>
      <c r="BG400" s="191" t="str">
        <f t="shared" si="74"/>
        <v>0051-0399</v>
      </c>
    </row>
    <row r="401" spans="1:59">
      <c r="A401" s="304">
        <v>4175</v>
      </c>
      <c r="B401" s="305">
        <v>4175</v>
      </c>
      <c r="C401" s="238" t="str">
        <f t="shared" si="78"/>
        <v>0001-0051</v>
      </c>
      <c r="D401" s="238" t="str">
        <f t="shared" si="79"/>
        <v>0001-0051-0003</v>
      </c>
      <c r="E401" s="306" t="s">
        <v>694</v>
      </c>
      <c r="F401" s="238" t="str">
        <f>TEXT(VLOOKUP(J401,'1'!$I$43:$J$79,2,0),"0000")</f>
        <v>0001</v>
      </c>
      <c r="G401" s="238" t="str">
        <f t="shared" si="80"/>
        <v>0051</v>
      </c>
      <c r="H401" s="307">
        <f t="shared" si="81"/>
        <v>3</v>
      </c>
      <c r="I401" s="306" t="s">
        <v>694</v>
      </c>
      <c r="J401" s="235" t="s">
        <v>824</v>
      </c>
      <c r="K401" s="235" t="s">
        <v>1980</v>
      </c>
      <c r="L401" s="235" t="s">
        <v>1749</v>
      </c>
      <c r="M401" s="308">
        <v>13500000</v>
      </c>
      <c r="N401" s="235">
        <v>998</v>
      </c>
      <c r="O401" s="235" t="s">
        <v>76</v>
      </c>
      <c r="P401" s="235" t="s">
        <v>72</v>
      </c>
      <c r="Q401" s="235" t="s">
        <v>71</v>
      </c>
      <c r="R401" s="235">
        <v>5</v>
      </c>
      <c r="S401" s="309">
        <v>6</v>
      </c>
      <c r="T401" s="238">
        <v>6</v>
      </c>
      <c r="U401" s="238">
        <v>6</v>
      </c>
      <c r="V401" s="235" t="s">
        <v>70</v>
      </c>
      <c r="W401" s="238" t="str">
        <f t="shared" si="76"/>
        <v>기아자동차레이1.0 스탠다드13500000</v>
      </c>
      <c r="X401" s="310">
        <f t="shared" si="77"/>
        <v>4175</v>
      </c>
      <c r="Y401" s="238">
        <v>6</v>
      </c>
      <c r="Z401" s="238">
        <v>6</v>
      </c>
      <c r="AA401" s="306" t="s">
        <v>694</v>
      </c>
      <c r="AB401" s="235" t="s">
        <v>72</v>
      </c>
      <c r="AC401" s="235"/>
      <c r="AD401" s="235" t="s">
        <v>1702</v>
      </c>
      <c r="AE401" s="235" t="s">
        <v>1699</v>
      </c>
      <c r="AF401" s="236"/>
      <c r="AG401" s="237"/>
      <c r="AH401" s="236"/>
      <c r="AI401" s="236"/>
      <c r="AJ401" s="237"/>
      <c r="AK401" s="236">
        <v>26</v>
      </c>
      <c r="AL401" s="236"/>
      <c r="AM401" s="236" t="s">
        <v>147</v>
      </c>
      <c r="AN401" s="348"/>
      <c r="AO401" s="348"/>
      <c r="AP401" s="348"/>
      <c r="AQ401" s="291" t="str">
        <f>IFERROR(VLOOKUP(BG401,#REF!,1,0),"")</f>
        <v/>
      </c>
      <c r="AS401" s="236" t="s">
        <v>147</v>
      </c>
      <c r="BD401" s="191" t="str">
        <f t="shared" si="73"/>
        <v>레이1.0 스탠다드</v>
      </c>
      <c r="BE401" s="238" t="str">
        <f t="shared" si="75"/>
        <v>0051</v>
      </c>
      <c r="BF401" s="306" t="s">
        <v>694</v>
      </c>
      <c r="BG401" s="191" t="str">
        <f t="shared" si="74"/>
        <v>0051-0400</v>
      </c>
    </row>
    <row r="402" spans="1:59">
      <c r="A402" s="304">
        <v>4176</v>
      </c>
      <c r="B402" s="305">
        <v>4176</v>
      </c>
      <c r="C402" s="238" t="str">
        <f t="shared" si="78"/>
        <v>0001-0051</v>
      </c>
      <c r="D402" s="238" t="str">
        <f t="shared" si="79"/>
        <v>0001-0051-0004</v>
      </c>
      <c r="E402" s="306" t="s">
        <v>693</v>
      </c>
      <c r="F402" s="238" t="str">
        <f>TEXT(VLOOKUP(J402,'1'!$I$43:$J$79,2,0),"0000")</f>
        <v>0001</v>
      </c>
      <c r="G402" s="238" t="str">
        <f t="shared" si="80"/>
        <v>0051</v>
      </c>
      <c r="H402" s="307">
        <f t="shared" si="81"/>
        <v>4</v>
      </c>
      <c r="I402" s="306" t="s">
        <v>693</v>
      </c>
      <c r="J402" s="235" t="s">
        <v>824</v>
      </c>
      <c r="K402" s="235" t="s">
        <v>1980</v>
      </c>
      <c r="L402" s="235" t="s">
        <v>16017</v>
      </c>
      <c r="M402" s="308">
        <v>12600000</v>
      </c>
      <c r="N402" s="235">
        <v>998</v>
      </c>
      <c r="O402" s="235" t="s">
        <v>76</v>
      </c>
      <c r="P402" s="235" t="s">
        <v>72</v>
      </c>
      <c r="Q402" s="235" t="s">
        <v>71</v>
      </c>
      <c r="R402" s="235">
        <v>1</v>
      </c>
      <c r="S402" s="309">
        <v>18</v>
      </c>
      <c r="T402" s="238">
        <v>6</v>
      </c>
      <c r="U402" s="238">
        <v>6</v>
      </c>
      <c r="V402" s="235" t="s">
        <v>70</v>
      </c>
      <c r="W402" s="238" t="str">
        <f t="shared" si="76"/>
        <v>기아자동차레이1.0 밴프레스티지12600000</v>
      </c>
      <c r="X402" s="310">
        <f t="shared" si="77"/>
        <v>4176</v>
      </c>
      <c r="Y402" s="238">
        <v>6</v>
      </c>
      <c r="Z402" s="238">
        <v>6</v>
      </c>
      <c r="AA402" s="306" t="s">
        <v>693</v>
      </c>
      <c r="AB402" s="235" t="s">
        <v>72</v>
      </c>
      <c r="AC402" s="235"/>
      <c r="AD402" s="235" t="s">
        <v>1703</v>
      </c>
      <c r="AE402" s="235" t="s">
        <v>1699</v>
      </c>
      <c r="AF402" s="236"/>
      <c r="AG402" s="237"/>
      <c r="AH402" s="236"/>
      <c r="AI402" s="236"/>
      <c r="AJ402" s="237"/>
      <c r="AK402" s="236">
        <v>26</v>
      </c>
      <c r="AL402" s="236"/>
      <c r="AM402" s="236" t="s">
        <v>2436</v>
      </c>
      <c r="AN402" s="348"/>
      <c r="AO402" s="348"/>
      <c r="AP402" s="348"/>
      <c r="AQ402" s="291" t="str">
        <f>IFERROR(VLOOKUP(BG402,#REF!,1,0),"")</f>
        <v/>
      </c>
      <c r="AS402" s="236" t="s">
        <v>2436</v>
      </c>
      <c r="BD402" s="191" t="str">
        <f t="shared" si="73"/>
        <v>레이1.0 밴프레스티지</v>
      </c>
      <c r="BE402" s="238" t="str">
        <f t="shared" si="75"/>
        <v>0051</v>
      </c>
      <c r="BF402" s="306" t="s">
        <v>693</v>
      </c>
      <c r="BG402" s="191" t="str">
        <f t="shared" si="74"/>
        <v>0051-0401</v>
      </c>
    </row>
    <row r="403" spans="1:59">
      <c r="A403" s="304">
        <v>4177</v>
      </c>
      <c r="B403" s="305">
        <v>4177</v>
      </c>
      <c r="C403" s="238" t="str">
        <f t="shared" si="78"/>
        <v>0001-0051</v>
      </c>
      <c r="D403" s="238" t="str">
        <f t="shared" si="79"/>
        <v>0001-0051-0005</v>
      </c>
      <c r="E403" s="306" t="s">
        <v>692</v>
      </c>
      <c r="F403" s="238" t="str">
        <f>TEXT(VLOOKUP(J403,'1'!$I$43:$J$79,2,0),"0000")</f>
        <v>0001</v>
      </c>
      <c r="G403" s="238" t="str">
        <f t="shared" si="80"/>
        <v>0051</v>
      </c>
      <c r="H403" s="307">
        <f t="shared" si="81"/>
        <v>5</v>
      </c>
      <c r="I403" s="306" t="s">
        <v>692</v>
      </c>
      <c r="J403" s="235" t="s">
        <v>824</v>
      </c>
      <c r="K403" s="235" t="s">
        <v>1980</v>
      </c>
      <c r="L403" s="235" t="s">
        <v>1750</v>
      </c>
      <c r="M403" s="308">
        <v>13000000</v>
      </c>
      <c r="N403" s="235">
        <v>998</v>
      </c>
      <c r="O403" s="235" t="s">
        <v>76</v>
      </c>
      <c r="P403" s="235" t="s">
        <v>72</v>
      </c>
      <c r="Q403" s="235" t="s">
        <v>71</v>
      </c>
      <c r="R403" s="235">
        <v>1</v>
      </c>
      <c r="S403" s="309">
        <v>18</v>
      </c>
      <c r="T403" s="238">
        <v>6</v>
      </c>
      <c r="U403" s="238">
        <v>6</v>
      </c>
      <c r="V403" s="235" t="s">
        <v>70</v>
      </c>
      <c r="W403" s="238" t="str">
        <f t="shared" si="76"/>
        <v>기아자동차레이1.0 밴 프레스티지13000000</v>
      </c>
      <c r="X403" s="310">
        <f t="shared" si="77"/>
        <v>4177</v>
      </c>
      <c r="Y403" s="238">
        <v>6</v>
      </c>
      <c r="Z403" s="238">
        <v>6</v>
      </c>
      <c r="AA403" s="306" t="s">
        <v>692</v>
      </c>
      <c r="AB403" s="235" t="s">
        <v>72</v>
      </c>
      <c r="AC403" s="235"/>
      <c r="AD403" s="235" t="s">
        <v>1703</v>
      </c>
      <c r="AE403" s="235" t="s">
        <v>1699</v>
      </c>
      <c r="AF403" s="236"/>
      <c r="AG403" s="237"/>
      <c r="AH403" s="236"/>
      <c r="AI403" s="236"/>
      <c r="AJ403" s="237"/>
      <c r="AK403" s="236">
        <v>26</v>
      </c>
      <c r="AL403" s="236"/>
      <c r="AM403" s="236" t="s">
        <v>2436</v>
      </c>
      <c r="AN403" s="348"/>
      <c r="AO403" s="348"/>
      <c r="AP403" s="348"/>
      <c r="AQ403" s="291" t="str">
        <f>IFERROR(VLOOKUP(BG403,#REF!,1,0),"")</f>
        <v/>
      </c>
      <c r="AS403" s="236" t="s">
        <v>2436</v>
      </c>
      <c r="BD403" s="191" t="str">
        <f t="shared" si="73"/>
        <v>레이1.0 밴 프레스티지</v>
      </c>
      <c r="BE403" s="238" t="str">
        <f t="shared" si="75"/>
        <v>0051</v>
      </c>
      <c r="BF403" s="306" t="s">
        <v>692</v>
      </c>
      <c r="BG403" s="191" t="str">
        <f t="shared" si="74"/>
        <v>0051-0402</v>
      </c>
    </row>
    <row r="404" spans="1:59">
      <c r="A404" s="304">
        <v>4178</v>
      </c>
      <c r="B404" s="305">
        <v>4178</v>
      </c>
      <c r="C404" s="238" t="str">
        <f t="shared" si="78"/>
        <v>0001-0051</v>
      </c>
      <c r="D404" s="238" t="str">
        <f t="shared" si="79"/>
        <v>0001-0051-0006</v>
      </c>
      <c r="E404" s="306" t="s">
        <v>691</v>
      </c>
      <c r="F404" s="238" t="str">
        <f>TEXT(VLOOKUP(J404,'1'!$I$43:$J$79,2,0),"0000")</f>
        <v>0001</v>
      </c>
      <c r="G404" s="238" t="str">
        <f t="shared" si="80"/>
        <v>0051</v>
      </c>
      <c r="H404" s="307">
        <f t="shared" si="81"/>
        <v>6</v>
      </c>
      <c r="I404" s="306" t="s">
        <v>691</v>
      </c>
      <c r="J404" s="235" t="s">
        <v>824</v>
      </c>
      <c r="K404" s="235" t="s">
        <v>1980</v>
      </c>
      <c r="L404" s="235" t="s">
        <v>1751</v>
      </c>
      <c r="M404" s="308">
        <v>13450000</v>
      </c>
      <c r="N404" s="235">
        <v>998</v>
      </c>
      <c r="O404" s="235" t="s">
        <v>76</v>
      </c>
      <c r="P404" s="235" t="s">
        <v>72</v>
      </c>
      <c r="Q404" s="235" t="s">
        <v>71</v>
      </c>
      <c r="R404" s="235">
        <v>1</v>
      </c>
      <c r="S404" s="309">
        <v>18</v>
      </c>
      <c r="T404" s="238">
        <v>6</v>
      </c>
      <c r="U404" s="238">
        <v>6</v>
      </c>
      <c r="V404" s="235" t="s">
        <v>70</v>
      </c>
      <c r="W404" s="238" t="str">
        <f t="shared" si="76"/>
        <v>기아자동차레이1.0 밴 프레스티지 스페셜13450000</v>
      </c>
      <c r="X404" s="310">
        <f t="shared" si="77"/>
        <v>4178</v>
      </c>
      <c r="Y404" s="238">
        <v>6</v>
      </c>
      <c r="Z404" s="238">
        <v>6</v>
      </c>
      <c r="AA404" s="306" t="s">
        <v>691</v>
      </c>
      <c r="AB404" s="235" t="s">
        <v>72</v>
      </c>
      <c r="AC404" s="235"/>
      <c r="AD404" s="235" t="s">
        <v>1703</v>
      </c>
      <c r="AE404" s="235" t="s">
        <v>1699</v>
      </c>
      <c r="AF404" s="236"/>
      <c r="AG404" s="237"/>
      <c r="AH404" s="236"/>
      <c r="AI404" s="236"/>
      <c r="AJ404" s="237"/>
      <c r="AK404" s="236">
        <v>26</v>
      </c>
      <c r="AL404" s="236"/>
      <c r="AM404" s="236" t="s">
        <v>2436</v>
      </c>
      <c r="AN404" s="348"/>
      <c r="AO404" s="348"/>
      <c r="AP404" s="348"/>
      <c r="AQ404" s="291" t="str">
        <f>IFERROR(VLOOKUP(BG404,#REF!,1,0),"")</f>
        <v/>
      </c>
      <c r="AS404" s="236" t="s">
        <v>2436</v>
      </c>
      <c r="BD404" s="191" t="str">
        <f t="shared" si="73"/>
        <v>레이1.0 밴 프레스티지 스페셜</v>
      </c>
      <c r="BE404" s="238" t="str">
        <f t="shared" si="75"/>
        <v>0051</v>
      </c>
      <c r="BF404" s="306" t="s">
        <v>691</v>
      </c>
      <c r="BG404" s="191" t="str">
        <f t="shared" si="74"/>
        <v>0051-0403</v>
      </c>
    </row>
    <row r="405" spans="1:59">
      <c r="A405" s="304">
        <v>4179</v>
      </c>
      <c r="B405" s="305">
        <v>4179</v>
      </c>
      <c r="C405" s="238" t="str">
        <f t="shared" si="78"/>
        <v>0001-0052</v>
      </c>
      <c r="D405" s="238" t="str">
        <f t="shared" si="79"/>
        <v>0001-0052-0001</v>
      </c>
      <c r="E405" s="306" t="s">
        <v>690</v>
      </c>
      <c r="F405" s="238" t="str">
        <f>TEXT(VLOOKUP(J405,'1'!$I$43:$J$79,2,0),"0000")</f>
        <v>0001</v>
      </c>
      <c r="G405" s="238" t="str">
        <f t="shared" si="80"/>
        <v>0052</v>
      </c>
      <c r="H405" s="307">
        <f t="shared" si="81"/>
        <v>1</v>
      </c>
      <c r="I405" s="306" t="s">
        <v>690</v>
      </c>
      <c r="J405" s="235" t="s">
        <v>824</v>
      </c>
      <c r="K405" s="235" t="s">
        <v>1981</v>
      </c>
      <c r="L405" s="235" t="s">
        <v>1752</v>
      </c>
      <c r="M405" s="308">
        <v>11950000</v>
      </c>
      <c r="N405" s="235">
        <v>998</v>
      </c>
      <c r="O405" s="235" t="s">
        <v>76</v>
      </c>
      <c r="P405" s="235" t="s">
        <v>72</v>
      </c>
      <c r="Q405" s="235" t="s">
        <v>71</v>
      </c>
      <c r="R405" s="235">
        <v>7</v>
      </c>
      <c r="S405" s="309">
        <v>7</v>
      </c>
      <c r="T405" s="238">
        <v>6</v>
      </c>
      <c r="U405" s="238">
        <v>6</v>
      </c>
      <c r="V405" s="235" t="s">
        <v>70</v>
      </c>
      <c r="W405" s="238" t="str">
        <f t="shared" si="76"/>
        <v>기아자동차모닝어반 1.0 스탠다드 A/T11950000</v>
      </c>
      <c r="X405" s="310">
        <f t="shared" si="77"/>
        <v>4179</v>
      </c>
      <c r="Y405" s="238">
        <v>6</v>
      </c>
      <c r="Z405" s="238">
        <v>6</v>
      </c>
      <c r="AA405" s="306" t="s">
        <v>690</v>
      </c>
      <c r="AB405" s="235" t="s">
        <v>72</v>
      </c>
      <c r="AC405" s="235"/>
      <c r="AD405" s="235" t="s">
        <v>1701</v>
      </c>
      <c r="AE405" s="235" t="s">
        <v>1699</v>
      </c>
      <c r="AF405" s="236"/>
      <c r="AG405" s="237"/>
      <c r="AH405" s="236"/>
      <c r="AI405" s="236"/>
      <c r="AJ405" s="237"/>
      <c r="AK405" s="236">
        <v>26</v>
      </c>
      <c r="AL405" s="236"/>
      <c r="AM405" s="236" t="s">
        <v>2430</v>
      </c>
      <c r="AN405" s="348"/>
      <c r="AO405" s="348"/>
      <c r="AP405" s="348"/>
      <c r="AQ405" s="291" t="str">
        <f>IFERROR(VLOOKUP(BG405,#REF!,1,0),"")</f>
        <v/>
      </c>
      <c r="AS405" s="236" t="s">
        <v>2430</v>
      </c>
      <c r="BD405" s="191" t="str">
        <f t="shared" si="73"/>
        <v>모닝어반 1.0 스탠다드 A/T</v>
      </c>
      <c r="BE405" s="238" t="str">
        <f t="shared" si="75"/>
        <v>0052</v>
      </c>
      <c r="BF405" s="306" t="s">
        <v>690</v>
      </c>
      <c r="BG405" s="191" t="str">
        <f t="shared" si="74"/>
        <v>0052-0404</v>
      </c>
    </row>
    <row r="406" spans="1:59">
      <c r="A406" s="304">
        <v>4180</v>
      </c>
      <c r="B406" s="305">
        <v>4180</v>
      </c>
      <c r="C406" s="238" t="str">
        <f t="shared" si="78"/>
        <v>0001-0052</v>
      </c>
      <c r="D406" s="238" t="str">
        <f t="shared" si="79"/>
        <v>0001-0052-0002</v>
      </c>
      <c r="E406" s="306" t="s">
        <v>689</v>
      </c>
      <c r="F406" s="238" t="str">
        <f>TEXT(VLOOKUP(J406,'1'!$I$43:$J$79,2,0),"0000")</f>
        <v>0001</v>
      </c>
      <c r="G406" s="238" t="str">
        <f t="shared" si="80"/>
        <v>0052</v>
      </c>
      <c r="H406" s="307">
        <f t="shared" si="81"/>
        <v>2</v>
      </c>
      <c r="I406" s="306" t="s">
        <v>689</v>
      </c>
      <c r="J406" s="235" t="s">
        <v>824</v>
      </c>
      <c r="K406" s="235" t="s">
        <v>1981</v>
      </c>
      <c r="L406" s="235" t="s">
        <v>1753</v>
      </c>
      <c r="M406" s="308">
        <v>14800000</v>
      </c>
      <c r="N406" s="235">
        <v>998</v>
      </c>
      <c r="O406" s="235" t="s">
        <v>76</v>
      </c>
      <c r="P406" s="235" t="s">
        <v>72</v>
      </c>
      <c r="Q406" s="235" t="s">
        <v>71</v>
      </c>
      <c r="R406" s="235">
        <v>5</v>
      </c>
      <c r="S406" s="309">
        <v>7</v>
      </c>
      <c r="T406" s="238">
        <v>6</v>
      </c>
      <c r="U406" s="238">
        <v>6</v>
      </c>
      <c r="V406" s="235" t="s">
        <v>15961</v>
      </c>
      <c r="W406" s="238" t="str">
        <f t="shared" si="76"/>
        <v>기아자동차모닝어반 1.0 시그니처 A/T14800000</v>
      </c>
      <c r="X406" s="310">
        <f t="shared" si="77"/>
        <v>4180</v>
      </c>
      <c r="Y406" s="238">
        <v>6</v>
      </c>
      <c r="Z406" s="238">
        <v>6</v>
      </c>
      <c r="AA406" s="306" t="s">
        <v>689</v>
      </c>
      <c r="AB406" s="235" t="s">
        <v>15962</v>
      </c>
      <c r="AC406" s="235"/>
      <c r="AD406" s="235" t="s">
        <v>1701</v>
      </c>
      <c r="AE406" s="235" t="s">
        <v>1699</v>
      </c>
      <c r="AF406" s="236"/>
      <c r="AG406" s="237"/>
      <c r="AH406" s="236"/>
      <c r="AI406" s="236"/>
      <c r="AJ406" s="237"/>
      <c r="AK406" s="236">
        <v>26</v>
      </c>
      <c r="AL406" s="236"/>
      <c r="AM406" s="236" t="s">
        <v>2430</v>
      </c>
      <c r="AN406" s="348"/>
      <c r="AO406" s="348"/>
      <c r="AP406" s="348"/>
      <c r="AQ406" s="291" t="str">
        <f>IFERROR(VLOOKUP(BG406,#REF!,1,0),"")</f>
        <v/>
      </c>
      <c r="AS406" s="236" t="s">
        <v>2430</v>
      </c>
      <c r="BD406" s="191" t="str">
        <f t="shared" si="73"/>
        <v>모닝어반 1.0 시그니처 A/T</v>
      </c>
      <c r="BE406" s="238" t="str">
        <f t="shared" si="75"/>
        <v>0052</v>
      </c>
      <c r="BF406" s="306" t="s">
        <v>689</v>
      </c>
      <c r="BG406" s="191" t="str">
        <f t="shared" si="74"/>
        <v>0052-0405</v>
      </c>
    </row>
    <row r="407" spans="1:59">
      <c r="A407" s="304">
        <v>4181</v>
      </c>
      <c r="B407" s="305">
        <v>4181</v>
      </c>
      <c r="C407" s="238" t="str">
        <f t="shared" si="78"/>
        <v>0001-0052</v>
      </c>
      <c r="D407" s="238" t="str">
        <f t="shared" si="79"/>
        <v>0001-0052-0003</v>
      </c>
      <c r="E407" s="306" t="s">
        <v>688</v>
      </c>
      <c r="F407" s="238" t="str">
        <f>TEXT(VLOOKUP(J407,'1'!$I$43:$J$79,2,0),"0000")</f>
        <v>0001</v>
      </c>
      <c r="G407" s="238" t="str">
        <f t="shared" si="80"/>
        <v>0052</v>
      </c>
      <c r="H407" s="307">
        <f t="shared" si="81"/>
        <v>3</v>
      </c>
      <c r="I407" s="306" t="s">
        <v>688</v>
      </c>
      <c r="J407" s="235" t="s">
        <v>824</v>
      </c>
      <c r="K407" s="235" t="s">
        <v>1981</v>
      </c>
      <c r="L407" s="235" t="s">
        <v>1755</v>
      </c>
      <c r="M407" s="308">
        <v>13500000</v>
      </c>
      <c r="N407" s="235">
        <v>998</v>
      </c>
      <c r="O407" s="235" t="s">
        <v>76</v>
      </c>
      <c r="P407" s="235" t="s">
        <v>72</v>
      </c>
      <c r="Q407" s="235" t="s">
        <v>71</v>
      </c>
      <c r="R407" s="235">
        <v>6</v>
      </c>
      <c r="S407" s="309">
        <v>7</v>
      </c>
      <c r="T407" s="238">
        <v>6</v>
      </c>
      <c r="U407" s="238">
        <v>6</v>
      </c>
      <c r="V407" s="235" t="s">
        <v>70</v>
      </c>
      <c r="W407" s="238" t="str">
        <f t="shared" si="76"/>
        <v>기아자동차모닝어반 1.0 프레스티지 A/T13500000</v>
      </c>
      <c r="X407" s="310">
        <f t="shared" si="77"/>
        <v>4181</v>
      </c>
      <c r="Y407" s="238">
        <v>6</v>
      </c>
      <c r="Z407" s="238">
        <v>6</v>
      </c>
      <c r="AA407" s="306" t="s">
        <v>688</v>
      </c>
      <c r="AB407" s="235" t="s">
        <v>72</v>
      </c>
      <c r="AC407" s="235"/>
      <c r="AD407" s="235" t="s">
        <v>1701</v>
      </c>
      <c r="AE407" s="235" t="s">
        <v>1699</v>
      </c>
      <c r="AF407" s="236"/>
      <c r="AG407" s="237"/>
      <c r="AH407" s="236"/>
      <c r="AI407" s="236"/>
      <c r="AJ407" s="237"/>
      <c r="AK407" s="236">
        <v>26</v>
      </c>
      <c r="AL407" s="236"/>
      <c r="AM407" s="236" t="s">
        <v>2430</v>
      </c>
      <c r="AN407" s="348"/>
      <c r="AO407" s="348"/>
      <c r="AP407" s="348"/>
      <c r="AQ407" s="291" t="str">
        <f>IFERROR(VLOOKUP(BG407,#REF!,1,0),"")</f>
        <v/>
      </c>
      <c r="AS407" s="236" t="s">
        <v>2430</v>
      </c>
      <c r="BD407" s="191" t="str">
        <f t="shared" si="73"/>
        <v>모닝어반 1.0 프레스티지 A/T</v>
      </c>
      <c r="BE407" s="238" t="str">
        <f t="shared" si="75"/>
        <v>0052</v>
      </c>
      <c r="BF407" s="306" t="s">
        <v>688</v>
      </c>
      <c r="BG407" s="191" t="str">
        <f t="shared" si="74"/>
        <v>0052-0406</v>
      </c>
    </row>
    <row r="408" spans="1:59">
      <c r="A408" s="304">
        <v>4182</v>
      </c>
      <c r="B408" s="305">
        <v>4182</v>
      </c>
      <c r="C408" s="238" t="str">
        <f t="shared" si="78"/>
        <v>0001-0052</v>
      </c>
      <c r="D408" s="238" t="str">
        <f t="shared" si="79"/>
        <v>0001-0052-0004</v>
      </c>
      <c r="E408" s="306" t="s">
        <v>687</v>
      </c>
      <c r="F408" s="238" t="str">
        <f>TEXT(VLOOKUP(J408,'1'!$I$43:$J$79,2,0),"0000")</f>
        <v>0001</v>
      </c>
      <c r="G408" s="238" t="str">
        <f t="shared" si="80"/>
        <v>0052</v>
      </c>
      <c r="H408" s="307">
        <f t="shared" si="81"/>
        <v>4</v>
      </c>
      <c r="I408" s="306" t="s">
        <v>687</v>
      </c>
      <c r="J408" s="235" t="s">
        <v>824</v>
      </c>
      <c r="K408" s="235" t="s">
        <v>1981</v>
      </c>
      <c r="L408" s="235" t="s">
        <v>1756</v>
      </c>
      <c r="M408" s="308">
        <v>11750000</v>
      </c>
      <c r="N408" s="235">
        <v>998</v>
      </c>
      <c r="O408" s="235" t="s">
        <v>76</v>
      </c>
      <c r="P408" s="235" t="s">
        <v>72</v>
      </c>
      <c r="Q408" s="235" t="s">
        <v>71</v>
      </c>
      <c r="R408" s="235">
        <v>5</v>
      </c>
      <c r="S408" s="309">
        <v>7</v>
      </c>
      <c r="T408" s="238">
        <v>6</v>
      </c>
      <c r="U408" s="238">
        <v>6</v>
      </c>
      <c r="V408" s="235" t="s">
        <v>15961</v>
      </c>
      <c r="W408" s="238" t="str">
        <f t="shared" si="76"/>
        <v>기아자동차모닝어반 1.0 스탠다드 마이너스 (A/T)11750000</v>
      </c>
      <c r="X408" s="310">
        <f t="shared" si="77"/>
        <v>4182</v>
      </c>
      <c r="Y408" s="238">
        <v>6</v>
      </c>
      <c r="Z408" s="238">
        <v>6</v>
      </c>
      <c r="AA408" s="306" t="s">
        <v>687</v>
      </c>
      <c r="AB408" s="235" t="s">
        <v>15962</v>
      </c>
      <c r="AC408" s="235"/>
      <c r="AD408" s="235" t="s">
        <v>1701</v>
      </c>
      <c r="AE408" s="235" t="s">
        <v>1699</v>
      </c>
      <c r="AF408" s="236"/>
      <c r="AG408" s="237"/>
      <c r="AH408" s="236"/>
      <c r="AI408" s="236"/>
      <c r="AJ408" s="237"/>
      <c r="AK408" s="236">
        <v>26</v>
      </c>
      <c r="AL408" s="236"/>
      <c r="AM408" s="236" t="s">
        <v>2430</v>
      </c>
      <c r="AN408" s="348"/>
      <c r="AO408" s="348"/>
      <c r="AP408" s="348"/>
      <c r="AQ408" s="291" t="str">
        <f>IFERROR(VLOOKUP(BG408,#REF!,1,0),"")</f>
        <v/>
      </c>
      <c r="AS408" s="236" t="s">
        <v>2430</v>
      </c>
      <c r="BD408" s="191" t="str">
        <f t="shared" si="73"/>
        <v>모닝어반 1.0 스탠다드 마이너스 (A/T)</v>
      </c>
      <c r="BE408" s="238" t="str">
        <f t="shared" si="75"/>
        <v>0052</v>
      </c>
      <c r="BF408" s="306" t="s">
        <v>687</v>
      </c>
      <c r="BG408" s="191" t="str">
        <f t="shared" si="74"/>
        <v>0052-0407</v>
      </c>
    </row>
    <row r="409" spans="1:59">
      <c r="A409" s="304">
        <v>4183</v>
      </c>
      <c r="B409" s="305">
        <v>4183</v>
      </c>
      <c r="C409" s="238" t="str">
        <f t="shared" si="78"/>
        <v>0001-0052</v>
      </c>
      <c r="D409" s="238" t="str">
        <f t="shared" si="79"/>
        <v>0001-0052-0005</v>
      </c>
      <c r="E409" s="306" t="s">
        <v>686</v>
      </c>
      <c r="F409" s="238" t="str">
        <f>TEXT(VLOOKUP(J409,'1'!$I$43:$J$79,2,0),"0000")</f>
        <v>0001</v>
      </c>
      <c r="G409" s="238" t="str">
        <f t="shared" si="80"/>
        <v>0052</v>
      </c>
      <c r="H409" s="307">
        <f t="shared" si="81"/>
        <v>5</v>
      </c>
      <c r="I409" s="306" t="s">
        <v>686</v>
      </c>
      <c r="J409" s="235" t="s">
        <v>824</v>
      </c>
      <c r="K409" s="235" t="s">
        <v>1981</v>
      </c>
      <c r="L409" s="235" t="s">
        <v>1754</v>
      </c>
      <c r="M409" s="308">
        <v>12350000</v>
      </c>
      <c r="N409" s="235">
        <v>998</v>
      </c>
      <c r="O409" s="235" t="s">
        <v>76</v>
      </c>
      <c r="P409" s="235" t="s">
        <v>72</v>
      </c>
      <c r="Q409" s="235" t="s">
        <v>71</v>
      </c>
      <c r="R409" s="235">
        <v>5</v>
      </c>
      <c r="S409" s="309">
        <v>18</v>
      </c>
      <c r="T409" s="238">
        <v>6</v>
      </c>
      <c r="U409" s="238">
        <v>6</v>
      </c>
      <c r="V409" s="235" t="s">
        <v>70</v>
      </c>
      <c r="W409" s="238" t="str">
        <f t="shared" si="76"/>
        <v>기아자동차모닝어반 VAN 스페셜 A/T12350000</v>
      </c>
      <c r="X409" s="310">
        <f t="shared" si="77"/>
        <v>4183</v>
      </c>
      <c r="Y409" s="238">
        <v>6</v>
      </c>
      <c r="Z409" s="238">
        <v>6</v>
      </c>
      <c r="AA409" s="306" t="s">
        <v>686</v>
      </c>
      <c r="AB409" s="235" t="s">
        <v>72</v>
      </c>
      <c r="AC409" s="235"/>
      <c r="AD409" s="235" t="s">
        <v>1703</v>
      </c>
      <c r="AE409" s="235" t="s">
        <v>1699</v>
      </c>
      <c r="AF409" s="236"/>
      <c r="AG409" s="237"/>
      <c r="AH409" s="236"/>
      <c r="AI409" s="236"/>
      <c r="AJ409" s="237"/>
      <c r="AK409" s="236">
        <v>26</v>
      </c>
      <c r="AL409" s="236"/>
      <c r="AM409" s="236" t="s">
        <v>2436</v>
      </c>
      <c r="AN409" s="348"/>
      <c r="AO409" s="348"/>
      <c r="AP409" s="348"/>
      <c r="AQ409" s="291" t="str">
        <f>IFERROR(VLOOKUP(BG409,#REF!,1,0),"")</f>
        <v/>
      </c>
      <c r="AS409" s="236" t="s">
        <v>2436</v>
      </c>
      <c r="BD409" s="191" t="str">
        <f t="shared" si="73"/>
        <v>모닝어반 VAN 스페셜 A/T</v>
      </c>
      <c r="BE409" s="238" t="str">
        <f t="shared" si="75"/>
        <v>0052</v>
      </c>
      <c r="BF409" s="306" t="s">
        <v>686</v>
      </c>
      <c r="BG409" s="191" t="str">
        <f t="shared" si="74"/>
        <v>0052-0408</v>
      </c>
    </row>
    <row r="410" spans="1:59">
      <c r="A410" s="304">
        <v>4184</v>
      </c>
      <c r="B410" s="305">
        <v>4184</v>
      </c>
      <c r="C410" s="238" t="str">
        <f t="shared" si="78"/>
        <v>0001-0052</v>
      </c>
      <c r="D410" s="238" t="str">
        <f t="shared" si="79"/>
        <v>0001-0052-0006</v>
      </c>
      <c r="E410" s="306" t="s">
        <v>685</v>
      </c>
      <c r="F410" s="238" t="str">
        <f>TEXT(VLOOKUP(J410,'1'!$I$43:$J$79,2,0),"0000")</f>
        <v>0001</v>
      </c>
      <c r="G410" s="238" t="str">
        <f t="shared" si="80"/>
        <v>0052</v>
      </c>
      <c r="H410" s="307">
        <f t="shared" si="81"/>
        <v>6</v>
      </c>
      <c r="I410" s="306" t="s">
        <v>685</v>
      </c>
      <c r="J410" s="235" t="s">
        <v>824</v>
      </c>
      <c r="K410" s="235" t="s">
        <v>1981</v>
      </c>
      <c r="L410" s="235" t="s">
        <v>1757</v>
      </c>
      <c r="M410" s="308">
        <v>11800000</v>
      </c>
      <c r="N410" s="235">
        <v>998</v>
      </c>
      <c r="O410" s="235" t="s">
        <v>76</v>
      </c>
      <c r="P410" s="235" t="s">
        <v>72</v>
      </c>
      <c r="Q410" s="235" t="s">
        <v>71</v>
      </c>
      <c r="R410" s="235">
        <v>5</v>
      </c>
      <c r="S410" s="309">
        <v>18</v>
      </c>
      <c r="T410" s="238">
        <v>6</v>
      </c>
      <c r="U410" s="238">
        <v>6</v>
      </c>
      <c r="V410" s="235" t="s">
        <v>15961</v>
      </c>
      <c r="W410" s="238" t="str">
        <f t="shared" si="76"/>
        <v>기아자동차모닝어반 VAN A/T11800000</v>
      </c>
      <c r="X410" s="310">
        <f t="shared" si="77"/>
        <v>4184</v>
      </c>
      <c r="Y410" s="238">
        <v>6</v>
      </c>
      <c r="Z410" s="238">
        <v>6</v>
      </c>
      <c r="AA410" s="306" t="s">
        <v>685</v>
      </c>
      <c r="AB410" s="235" t="s">
        <v>15962</v>
      </c>
      <c r="AC410" s="235"/>
      <c r="AD410" s="235" t="s">
        <v>1703</v>
      </c>
      <c r="AE410" s="235" t="s">
        <v>1699</v>
      </c>
      <c r="AF410" s="236"/>
      <c r="AG410" s="237"/>
      <c r="AH410" s="236"/>
      <c r="AI410" s="236"/>
      <c r="AJ410" s="237"/>
      <c r="AK410" s="236">
        <v>26</v>
      </c>
      <c r="AL410" s="236"/>
      <c r="AM410" s="236" t="s">
        <v>2436</v>
      </c>
      <c r="AN410" s="348"/>
      <c r="AO410" s="348"/>
      <c r="AP410" s="348"/>
      <c r="AQ410" s="291" t="str">
        <f>IFERROR(VLOOKUP(BG410,#REF!,1,0),"")</f>
        <v/>
      </c>
      <c r="AS410" s="236" t="s">
        <v>2436</v>
      </c>
      <c r="BD410" s="191" t="str">
        <f t="shared" si="73"/>
        <v>모닝어반 VAN A/T</v>
      </c>
      <c r="BE410" s="238" t="str">
        <f t="shared" si="75"/>
        <v>0052</v>
      </c>
      <c r="BF410" s="306" t="s">
        <v>685</v>
      </c>
      <c r="BG410" s="191" t="str">
        <f t="shared" si="74"/>
        <v>0052-0409</v>
      </c>
    </row>
    <row r="411" spans="1:59">
      <c r="A411" s="304">
        <v>4185</v>
      </c>
      <c r="B411" s="305">
        <v>4185</v>
      </c>
      <c r="C411" s="238" t="str">
        <f t="shared" si="78"/>
        <v>0001-0053</v>
      </c>
      <c r="D411" s="238" t="str">
        <f t="shared" si="79"/>
        <v>0001-0053-0001</v>
      </c>
      <c r="E411" s="306" t="s">
        <v>684</v>
      </c>
      <c r="F411" s="238" t="str">
        <f>TEXT(VLOOKUP(J411,'1'!$I$43:$J$79,2,0),"0000")</f>
        <v>0001</v>
      </c>
      <c r="G411" s="238" t="str">
        <f t="shared" si="80"/>
        <v>0053</v>
      </c>
      <c r="H411" s="307">
        <f t="shared" si="81"/>
        <v>1</v>
      </c>
      <c r="I411" s="306" t="s">
        <v>684</v>
      </c>
      <c r="J411" s="235" t="s">
        <v>824</v>
      </c>
      <c r="K411" s="235" t="s">
        <v>1982</v>
      </c>
      <c r="L411" s="235" t="s">
        <v>1760</v>
      </c>
      <c r="M411" s="308">
        <v>48050000</v>
      </c>
      <c r="N411" s="235">
        <v>2959</v>
      </c>
      <c r="O411" s="235" t="s">
        <v>77</v>
      </c>
      <c r="P411" s="235" t="s">
        <v>1611</v>
      </c>
      <c r="Q411" s="235" t="s">
        <v>71</v>
      </c>
      <c r="R411" s="235">
        <v>6</v>
      </c>
      <c r="S411" s="309">
        <v>5</v>
      </c>
      <c r="T411" s="238">
        <v>6</v>
      </c>
      <c r="U411" s="238">
        <v>6</v>
      </c>
      <c r="V411" s="235" t="s">
        <v>15961</v>
      </c>
      <c r="W411" s="238" t="str">
        <f t="shared" si="76"/>
        <v>기아자동차모하비3.0 플래티넘(6인승)48050000</v>
      </c>
      <c r="X411" s="310">
        <f t="shared" si="77"/>
        <v>4185</v>
      </c>
      <c r="Y411" s="238">
        <v>6</v>
      </c>
      <c r="Z411" s="238">
        <v>6</v>
      </c>
      <c r="AA411" s="306" t="s">
        <v>684</v>
      </c>
      <c r="AB411" s="235" t="s">
        <v>1611</v>
      </c>
      <c r="AC411" s="235"/>
      <c r="AD411" s="235" t="s">
        <v>1701</v>
      </c>
      <c r="AE411" s="235" t="s">
        <v>1699</v>
      </c>
      <c r="AF411" s="236"/>
      <c r="AG411" s="237"/>
      <c r="AH411" s="236"/>
      <c r="AI411" s="236"/>
      <c r="AJ411" s="237"/>
      <c r="AK411" s="236">
        <v>26</v>
      </c>
      <c r="AL411" s="236"/>
      <c r="AM411" s="236" t="s">
        <v>94</v>
      </c>
      <c r="AN411" s="348"/>
      <c r="AO411" s="348"/>
      <c r="AP411" s="348"/>
      <c r="AQ411" s="291" t="str">
        <f>IFERROR(VLOOKUP(BG411,#REF!,1,0),"")</f>
        <v/>
      </c>
      <c r="AS411" s="236" t="s">
        <v>94</v>
      </c>
      <c r="BD411" s="191" t="str">
        <f t="shared" si="73"/>
        <v>모하비3.0 플래티넘(6인승)</v>
      </c>
      <c r="BE411" s="238" t="str">
        <f t="shared" si="75"/>
        <v>0053</v>
      </c>
      <c r="BF411" s="306" t="s">
        <v>684</v>
      </c>
      <c r="BG411" s="191" t="str">
        <f t="shared" si="74"/>
        <v>0053-0410</v>
      </c>
    </row>
    <row r="412" spans="1:59">
      <c r="A412" s="304">
        <v>4186</v>
      </c>
      <c r="B412" s="305">
        <v>4186</v>
      </c>
      <c r="C412" s="238" t="str">
        <f t="shared" si="78"/>
        <v>0001-0053</v>
      </c>
      <c r="D412" s="238" t="str">
        <f t="shared" si="79"/>
        <v>0001-0053-0002</v>
      </c>
      <c r="E412" s="306" t="s">
        <v>683</v>
      </c>
      <c r="F412" s="238" t="str">
        <f>TEXT(VLOOKUP(J412,'1'!$I$43:$J$79,2,0),"0000")</f>
        <v>0001</v>
      </c>
      <c r="G412" s="238" t="str">
        <f t="shared" si="80"/>
        <v>0053</v>
      </c>
      <c r="H412" s="307">
        <f t="shared" si="81"/>
        <v>2</v>
      </c>
      <c r="I412" s="306" t="s">
        <v>683</v>
      </c>
      <c r="J412" s="235" t="s">
        <v>824</v>
      </c>
      <c r="K412" s="235" t="s">
        <v>1982</v>
      </c>
      <c r="L412" s="235" t="s">
        <v>1762</v>
      </c>
      <c r="M412" s="308">
        <v>47660000</v>
      </c>
      <c r="N412" s="235">
        <v>2959</v>
      </c>
      <c r="O412" s="235" t="s">
        <v>77</v>
      </c>
      <c r="P412" s="235" t="s">
        <v>1611</v>
      </c>
      <c r="Q412" s="235" t="s">
        <v>71</v>
      </c>
      <c r="R412" s="235">
        <v>7</v>
      </c>
      <c r="S412" s="309">
        <v>5</v>
      </c>
      <c r="T412" s="238">
        <v>6</v>
      </c>
      <c r="U412" s="238">
        <v>6</v>
      </c>
      <c r="V412" s="235" t="s">
        <v>15961</v>
      </c>
      <c r="W412" s="238" t="str">
        <f t="shared" si="76"/>
        <v>기아자동차모하비3.0 플래티넘(7인승)47660000</v>
      </c>
      <c r="X412" s="310">
        <f t="shared" si="77"/>
        <v>4186</v>
      </c>
      <c r="Y412" s="238">
        <v>6</v>
      </c>
      <c r="Z412" s="238">
        <v>6</v>
      </c>
      <c r="AA412" s="306" t="s">
        <v>683</v>
      </c>
      <c r="AB412" s="235" t="s">
        <v>1611</v>
      </c>
      <c r="AC412" s="235"/>
      <c r="AD412" s="235" t="s">
        <v>1701</v>
      </c>
      <c r="AE412" s="235" t="s">
        <v>1699</v>
      </c>
      <c r="AF412" s="236"/>
      <c r="AG412" s="237"/>
      <c r="AH412" s="236"/>
      <c r="AI412" s="236"/>
      <c r="AJ412" s="237"/>
      <c r="AK412" s="236">
        <v>26</v>
      </c>
      <c r="AL412" s="236"/>
      <c r="AM412" s="236" t="s">
        <v>94</v>
      </c>
      <c r="AN412" s="348"/>
      <c r="AO412" s="348"/>
      <c r="AP412" s="348"/>
      <c r="AQ412" s="291" t="str">
        <f>IFERROR(VLOOKUP(BG412,#REF!,1,0),"")</f>
        <v/>
      </c>
      <c r="AS412" s="236" t="s">
        <v>94</v>
      </c>
      <c r="BD412" s="191" t="str">
        <f t="shared" si="73"/>
        <v>모하비3.0 플래티넘(7인승)</v>
      </c>
      <c r="BE412" s="238" t="str">
        <f t="shared" si="75"/>
        <v>0053</v>
      </c>
      <c r="BF412" s="306" t="s">
        <v>683</v>
      </c>
      <c r="BG412" s="191" t="str">
        <f t="shared" si="74"/>
        <v>0053-0411</v>
      </c>
    </row>
    <row r="413" spans="1:59">
      <c r="A413" s="304">
        <v>4187</v>
      </c>
      <c r="B413" s="305">
        <v>4187</v>
      </c>
      <c r="C413" s="238" t="str">
        <f t="shared" si="78"/>
        <v>0001-0053</v>
      </c>
      <c r="D413" s="238" t="str">
        <f t="shared" si="79"/>
        <v>0001-0053-0003</v>
      </c>
      <c r="E413" s="306" t="s">
        <v>682</v>
      </c>
      <c r="F413" s="238" t="str">
        <f>TEXT(VLOOKUP(J413,'1'!$I$43:$J$79,2,0),"0000")</f>
        <v>0001</v>
      </c>
      <c r="G413" s="238" t="str">
        <f t="shared" si="80"/>
        <v>0053</v>
      </c>
      <c r="H413" s="307">
        <f t="shared" si="81"/>
        <v>3</v>
      </c>
      <c r="I413" s="306" t="s">
        <v>682</v>
      </c>
      <c r="J413" s="235" t="s">
        <v>824</v>
      </c>
      <c r="K413" s="235" t="s">
        <v>1982</v>
      </c>
      <c r="L413" s="235" t="s">
        <v>1766</v>
      </c>
      <c r="M413" s="308">
        <v>47020000</v>
      </c>
      <c r="N413" s="235">
        <v>2959</v>
      </c>
      <c r="O413" s="235" t="s">
        <v>77</v>
      </c>
      <c r="P413" s="235" t="s">
        <v>1611</v>
      </c>
      <c r="Q413" s="235" t="s">
        <v>71</v>
      </c>
      <c r="R413" s="235">
        <v>5</v>
      </c>
      <c r="S413" s="309">
        <v>5</v>
      </c>
      <c r="T413" s="238">
        <v>6</v>
      </c>
      <c r="U413" s="238">
        <v>6</v>
      </c>
      <c r="V413" s="235" t="s">
        <v>15961</v>
      </c>
      <c r="W413" s="238" t="str">
        <f t="shared" si="76"/>
        <v>기아자동차모하비3.0 플래티넘(5인승)47020000</v>
      </c>
      <c r="X413" s="310">
        <f t="shared" si="77"/>
        <v>4187</v>
      </c>
      <c r="Y413" s="238">
        <v>6</v>
      </c>
      <c r="Z413" s="238">
        <v>6</v>
      </c>
      <c r="AA413" s="306" t="s">
        <v>682</v>
      </c>
      <c r="AB413" s="235" t="s">
        <v>1611</v>
      </c>
      <c r="AC413" s="235"/>
      <c r="AD413" s="235" t="s">
        <v>1701</v>
      </c>
      <c r="AE413" s="235" t="s">
        <v>1699</v>
      </c>
      <c r="AF413" s="236"/>
      <c r="AG413" s="237"/>
      <c r="AH413" s="236"/>
      <c r="AI413" s="236"/>
      <c r="AJ413" s="237"/>
      <c r="AK413" s="236">
        <v>26</v>
      </c>
      <c r="AL413" s="236"/>
      <c r="AM413" s="236" t="s">
        <v>94</v>
      </c>
      <c r="AN413" s="348"/>
      <c r="AO413" s="348"/>
      <c r="AP413" s="348"/>
      <c r="AQ413" s="291" t="str">
        <f>IFERROR(VLOOKUP(BG413,#REF!,1,0),"")</f>
        <v/>
      </c>
      <c r="AS413" s="236" t="s">
        <v>94</v>
      </c>
      <c r="BD413" s="191" t="str">
        <f t="shared" si="73"/>
        <v>모하비3.0 플래티넘(5인승)</v>
      </c>
      <c r="BE413" s="238" t="str">
        <f t="shared" si="75"/>
        <v>0053</v>
      </c>
      <c r="BF413" s="306" t="s">
        <v>682</v>
      </c>
      <c r="BG413" s="191" t="str">
        <f t="shared" si="74"/>
        <v>0053-0412</v>
      </c>
    </row>
    <row r="414" spans="1:59">
      <c r="A414" s="304">
        <v>4188</v>
      </c>
      <c r="B414" s="305">
        <v>4188</v>
      </c>
      <c r="C414" s="238" t="str">
        <f t="shared" si="78"/>
        <v>0001-0053</v>
      </c>
      <c r="D414" s="238" t="str">
        <f t="shared" si="79"/>
        <v>0001-0053-0004</v>
      </c>
      <c r="E414" s="306" t="s">
        <v>681</v>
      </c>
      <c r="F414" s="238" t="str">
        <f>TEXT(VLOOKUP(J414,'1'!$I$43:$J$79,2,0),"0000")</f>
        <v>0001</v>
      </c>
      <c r="G414" s="238" t="str">
        <f t="shared" si="80"/>
        <v>0053</v>
      </c>
      <c r="H414" s="307">
        <f t="shared" si="81"/>
        <v>4</v>
      </c>
      <c r="I414" s="306" t="s">
        <v>681</v>
      </c>
      <c r="J414" s="235" t="s">
        <v>824</v>
      </c>
      <c r="K414" s="235" t="s">
        <v>1982</v>
      </c>
      <c r="L414" s="235" t="s">
        <v>1758</v>
      </c>
      <c r="M414" s="308">
        <v>52670000</v>
      </c>
      <c r="N414" s="235">
        <v>2959</v>
      </c>
      <c r="O414" s="235" t="s">
        <v>77</v>
      </c>
      <c r="P414" s="235" t="s">
        <v>1611</v>
      </c>
      <c r="Q414" s="235" t="s">
        <v>71</v>
      </c>
      <c r="R414" s="235">
        <v>6</v>
      </c>
      <c r="S414" s="309">
        <v>5</v>
      </c>
      <c r="T414" s="238">
        <v>6</v>
      </c>
      <c r="U414" s="238">
        <v>6</v>
      </c>
      <c r="V414" s="235" t="s">
        <v>15961</v>
      </c>
      <c r="W414" s="238" t="str">
        <f t="shared" si="76"/>
        <v>기아자동차모하비3.0 마스터즈(6인승)52670000</v>
      </c>
      <c r="X414" s="310">
        <f t="shared" si="77"/>
        <v>4188</v>
      </c>
      <c r="Y414" s="238">
        <v>6</v>
      </c>
      <c r="Z414" s="238">
        <v>6</v>
      </c>
      <c r="AA414" s="306" t="s">
        <v>681</v>
      </c>
      <c r="AB414" s="235" t="s">
        <v>1611</v>
      </c>
      <c r="AC414" s="235"/>
      <c r="AD414" s="235" t="s">
        <v>1701</v>
      </c>
      <c r="AE414" s="235" t="s">
        <v>1699</v>
      </c>
      <c r="AF414" s="236"/>
      <c r="AG414" s="237"/>
      <c r="AH414" s="236"/>
      <c r="AI414" s="236"/>
      <c r="AJ414" s="237"/>
      <c r="AK414" s="236">
        <v>26</v>
      </c>
      <c r="AL414" s="236"/>
      <c r="AM414" s="236" t="s">
        <v>94</v>
      </c>
      <c r="AN414" s="348"/>
      <c r="AO414" s="348"/>
      <c r="AP414" s="348"/>
      <c r="AQ414" s="291" t="str">
        <f>IFERROR(VLOOKUP(BG414,#REF!,1,0),"")</f>
        <v/>
      </c>
      <c r="AS414" s="236" t="s">
        <v>94</v>
      </c>
      <c r="BD414" s="191" t="str">
        <f t="shared" si="73"/>
        <v>모하비3.0 마스터즈(6인승)</v>
      </c>
      <c r="BE414" s="238" t="str">
        <f t="shared" si="75"/>
        <v>0053</v>
      </c>
      <c r="BF414" s="306" t="s">
        <v>681</v>
      </c>
      <c r="BG414" s="191" t="str">
        <f t="shared" si="74"/>
        <v>0053-0413</v>
      </c>
    </row>
    <row r="415" spans="1:59">
      <c r="A415" s="304">
        <v>4189</v>
      </c>
      <c r="B415" s="305">
        <v>4189</v>
      </c>
      <c r="C415" s="238" t="str">
        <f t="shared" si="78"/>
        <v>0001-0053</v>
      </c>
      <c r="D415" s="238" t="str">
        <f t="shared" si="79"/>
        <v>0001-0053-0005</v>
      </c>
      <c r="E415" s="306" t="s">
        <v>680</v>
      </c>
      <c r="F415" s="238" t="str">
        <f>TEXT(VLOOKUP(J415,'1'!$I$43:$J$79,2,0),"0000")</f>
        <v>0001</v>
      </c>
      <c r="G415" s="238" t="str">
        <f t="shared" si="80"/>
        <v>0053</v>
      </c>
      <c r="H415" s="307">
        <f t="shared" si="81"/>
        <v>5</v>
      </c>
      <c r="I415" s="306" t="s">
        <v>680</v>
      </c>
      <c r="J415" s="235" t="s">
        <v>824</v>
      </c>
      <c r="K415" s="235" t="s">
        <v>1982</v>
      </c>
      <c r="L415" s="235" t="s">
        <v>1759</v>
      </c>
      <c r="M415" s="308">
        <v>52280000</v>
      </c>
      <c r="N415" s="235">
        <v>2959</v>
      </c>
      <c r="O415" s="235" t="s">
        <v>77</v>
      </c>
      <c r="P415" s="235" t="s">
        <v>1611</v>
      </c>
      <c r="Q415" s="235" t="s">
        <v>71</v>
      </c>
      <c r="R415" s="235">
        <v>7</v>
      </c>
      <c r="S415" s="309">
        <v>5</v>
      </c>
      <c r="T415" s="238">
        <v>6</v>
      </c>
      <c r="U415" s="238">
        <v>6</v>
      </c>
      <c r="V415" s="235" t="s">
        <v>15961</v>
      </c>
      <c r="W415" s="238" t="str">
        <f t="shared" si="76"/>
        <v>기아자동차모하비3.0 마스터즈(7인승)52280000</v>
      </c>
      <c r="X415" s="310">
        <f t="shared" si="77"/>
        <v>4189</v>
      </c>
      <c r="Y415" s="238">
        <v>6</v>
      </c>
      <c r="Z415" s="238">
        <v>6</v>
      </c>
      <c r="AA415" s="306" t="s">
        <v>680</v>
      </c>
      <c r="AB415" s="235" t="s">
        <v>1611</v>
      </c>
      <c r="AC415" s="235"/>
      <c r="AD415" s="235" t="s">
        <v>1701</v>
      </c>
      <c r="AE415" s="235" t="s">
        <v>1699</v>
      </c>
      <c r="AF415" s="236"/>
      <c r="AG415" s="237"/>
      <c r="AH415" s="236"/>
      <c r="AI415" s="236"/>
      <c r="AJ415" s="237"/>
      <c r="AK415" s="236">
        <v>26</v>
      </c>
      <c r="AL415" s="236"/>
      <c r="AM415" s="236" t="s">
        <v>94</v>
      </c>
      <c r="AN415" s="348"/>
      <c r="AO415" s="348"/>
      <c r="AP415" s="348"/>
      <c r="AQ415" s="291" t="str">
        <f>IFERROR(VLOOKUP(BG415,#REF!,1,0),"")</f>
        <v/>
      </c>
      <c r="AS415" s="236" t="s">
        <v>94</v>
      </c>
      <c r="BD415" s="191" t="str">
        <f t="shared" si="73"/>
        <v>모하비3.0 마스터즈(7인승)</v>
      </c>
      <c r="BE415" s="238" t="str">
        <f t="shared" si="75"/>
        <v>0053</v>
      </c>
      <c r="BF415" s="306" t="s">
        <v>680</v>
      </c>
      <c r="BG415" s="191" t="str">
        <f t="shared" si="74"/>
        <v>0053-0414</v>
      </c>
    </row>
    <row r="416" spans="1:59">
      <c r="A416" s="304">
        <v>4190</v>
      </c>
      <c r="B416" s="305">
        <v>4190</v>
      </c>
      <c r="C416" s="238" t="str">
        <f t="shared" si="78"/>
        <v>0001-0053</v>
      </c>
      <c r="D416" s="238" t="str">
        <f t="shared" si="79"/>
        <v>0001-0053-0006</v>
      </c>
      <c r="E416" s="306" t="s">
        <v>679</v>
      </c>
      <c r="F416" s="238" t="str">
        <f>TEXT(VLOOKUP(J416,'1'!$I$43:$J$79,2,0),"0000")</f>
        <v>0001</v>
      </c>
      <c r="G416" s="238" t="str">
        <f t="shared" si="80"/>
        <v>0053</v>
      </c>
      <c r="H416" s="307">
        <f t="shared" si="81"/>
        <v>6</v>
      </c>
      <c r="I416" s="306" t="s">
        <v>679</v>
      </c>
      <c r="J416" s="235" t="s">
        <v>824</v>
      </c>
      <c r="K416" s="235" t="s">
        <v>1982</v>
      </c>
      <c r="L416" s="235" t="s">
        <v>1761</v>
      </c>
      <c r="M416" s="308">
        <v>51640000</v>
      </c>
      <c r="N416" s="235">
        <v>2959</v>
      </c>
      <c r="O416" s="235" t="s">
        <v>77</v>
      </c>
      <c r="P416" s="235" t="s">
        <v>1611</v>
      </c>
      <c r="Q416" s="235" t="s">
        <v>71</v>
      </c>
      <c r="R416" s="235">
        <v>5</v>
      </c>
      <c r="S416" s="309">
        <v>5</v>
      </c>
      <c r="T416" s="238">
        <v>6</v>
      </c>
      <c r="U416" s="238">
        <v>6</v>
      </c>
      <c r="V416" s="235" t="s">
        <v>15961</v>
      </c>
      <c r="W416" s="238" t="str">
        <f t="shared" si="76"/>
        <v>기아자동차모하비3.0 마스터즈(5인승)51640000</v>
      </c>
      <c r="X416" s="310">
        <f t="shared" si="77"/>
        <v>4190</v>
      </c>
      <c r="Y416" s="238">
        <v>6</v>
      </c>
      <c r="Z416" s="238">
        <v>6</v>
      </c>
      <c r="AA416" s="306" t="s">
        <v>679</v>
      </c>
      <c r="AB416" s="235" t="s">
        <v>1611</v>
      </c>
      <c r="AC416" s="235"/>
      <c r="AD416" s="235" t="s">
        <v>1701</v>
      </c>
      <c r="AE416" s="235" t="s">
        <v>1699</v>
      </c>
      <c r="AF416" s="236"/>
      <c r="AG416" s="237"/>
      <c r="AH416" s="236"/>
      <c r="AI416" s="236"/>
      <c r="AJ416" s="237"/>
      <c r="AK416" s="236">
        <v>26</v>
      </c>
      <c r="AL416" s="236"/>
      <c r="AM416" s="236" t="s">
        <v>94</v>
      </c>
      <c r="AN416" s="348"/>
      <c r="AO416" s="348"/>
      <c r="AP416" s="348"/>
      <c r="AQ416" s="291" t="str">
        <f>IFERROR(VLOOKUP(BG416,#REF!,1,0),"")</f>
        <v/>
      </c>
      <c r="AS416" s="236" t="s">
        <v>94</v>
      </c>
      <c r="BD416" s="191" t="str">
        <f t="shared" si="73"/>
        <v>모하비3.0 마스터즈(5인승)</v>
      </c>
      <c r="BE416" s="238" t="str">
        <f t="shared" si="75"/>
        <v>0053</v>
      </c>
      <c r="BF416" s="306" t="s">
        <v>679</v>
      </c>
      <c r="BG416" s="191" t="str">
        <f t="shared" si="74"/>
        <v>0053-0415</v>
      </c>
    </row>
    <row r="417" spans="1:59">
      <c r="A417" s="304">
        <v>4191</v>
      </c>
      <c r="B417" s="305">
        <v>4191</v>
      </c>
      <c r="C417" s="238" t="str">
        <f t="shared" si="78"/>
        <v>0001-0053</v>
      </c>
      <c r="D417" s="238" t="str">
        <f t="shared" si="79"/>
        <v>0001-0053-0007</v>
      </c>
      <c r="E417" s="306" t="s">
        <v>678</v>
      </c>
      <c r="F417" s="238" t="str">
        <f>TEXT(VLOOKUP(J417,'1'!$I$43:$J$79,2,0),"0000")</f>
        <v>0001</v>
      </c>
      <c r="G417" s="238" t="str">
        <f t="shared" si="80"/>
        <v>0053</v>
      </c>
      <c r="H417" s="307">
        <f t="shared" si="81"/>
        <v>7</v>
      </c>
      <c r="I417" s="306" t="s">
        <v>678</v>
      </c>
      <c r="J417" s="235" t="s">
        <v>824</v>
      </c>
      <c r="K417" s="235" t="s">
        <v>1982</v>
      </c>
      <c r="L417" s="235" t="s">
        <v>1763</v>
      </c>
      <c r="M417" s="308">
        <v>55860000</v>
      </c>
      <c r="N417" s="235">
        <v>2959</v>
      </c>
      <c r="O417" s="235" t="s">
        <v>77</v>
      </c>
      <c r="P417" s="235" t="s">
        <v>1611</v>
      </c>
      <c r="Q417" s="235" t="s">
        <v>71</v>
      </c>
      <c r="R417" s="235">
        <v>5</v>
      </c>
      <c r="S417" s="309">
        <v>5</v>
      </c>
      <c r="T417" s="238">
        <v>6</v>
      </c>
      <c r="U417" s="238">
        <v>6</v>
      </c>
      <c r="V417" s="235" t="s">
        <v>70</v>
      </c>
      <c r="W417" s="238" t="str">
        <f t="shared" si="76"/>
        <v>기아자동차모하비3.0 마스터즈 그래비티(5인승)55860000</v>
      </c>
      <c r="X417" s="310">
        <f t="shared" si="77"/>
        <v>4191</v>
      </c>
      <c r="Y417" s="238">
        <v>6</v>
      </c>
      <c r="Z417" s="238">
        <v>6</v>
      </c>
      <c r="AA417" s="306" t="s">
        <v>678</v>
      </c>
      <c r="AB417" s="235" t="s">
        <v>1611</v>
      </c>
      <c r="AC417" s="235"/>
      <c r="AD417" s="235" t="s">
        <v>1701</v>
      </c>
      <c r="AE417" s="235" t="s">
        <v>1699</v>
      </c>
      <c r="AF417" s="236"/>
      <c r="AG417" s="237"/>
      <c r="AH417" s="236"/>
      <c r="AI417" s="236"/>
      <c r="AJ417" s="237"/>
      <c r="AK417" s="236">
        <v>26</v>
      </c>
      <c r="AL417" s="236"/>
      <c r="AM417" s="236" t="s">
        <v>94</v>
      </c>
      <c r="AN417" s="348"/>
      <c r="AO417" s="348"/>
      <c r="AP417" s="348"/>
      <c r="AQ417" s="291" t="str">
        <f>IFERROR(VLOOKUP(BG417,#REF!,1,0),"")</f>
        <v/>
      </c>
      <c r="AS417" s="236" t="s">
        <v>94</v>
      </c>
      <c r="BD417" s="191" t="str">
        <f t="shared" si="73"/>
        <v>모하비3.0 마스터즈 그래비티(5인승)</v>
      </c>
      <c r="BE417" s="238" t="str">
        <f t="shared" si="75"/>
        <v>0053</v>
      </c>
      <c r="BF417" s="306" t="s">
        <v>678</v>
      </c>
      <c r="BG417" s="191" t="str">
        <f t="shared" si="74"/>
        <v>0053-0416</v>
      </c>
    </row>
    <row r="418" spans="1:59">
      <c r="A418" s="304">
        <v>4192</v>
      </c>
      <c r="B418" s="305">
        <v>4192</v>
      </c>
      <c r="C418" s="238" t="str">
        <f t="shared" si="78"/>
        <v>0001-0053</v>
      </c>
      <c r="D418" s="238" t="str">
        <f t="shared" si="79"/>
        <v>0001-0053-0008</v>
      </c>
      <c r="E418" s="306" t="s">
        <v>677</v>
      </c>
      <c r="F418" s="238" t="str">
        <f>TEXT(VLOOKUP(J418,'1'!$I$43:$J$79,2,0),"0000")</f>
        <v>0001</v>
      </c>
      <c r="G418" s="238" t="str">
        <f t="shared" si="80"/>
        <v>0053</v>
      </c>
      <c r="H418" s="307">
        <f t="shared" si="81"/>
        <v>8</v>
      </c>
      <c r="I418" s="306" t="s">
        <v>677</v>
      </c>
      <c r="J418" s="235" t="s">
        <v>824</v>
      </c>
      <c r="K418" s="235" t="s">
        <v>1982</v>
      </c>
      <c r="L418" s="235" t="s">
        <v>1764</v>
      </c>
      <c r="M418" s="308">
        <v>56890000</v>
      </c>
      <c r="N418" s="235">
        <v>2959</v>
      </c>
      <c r="O418" s="235" t="s">
        <v>77</v>
      </c>
      <c r="P418" s="235" t="s">
        <v>1611</v>
      </c>
      <c r="Q418" s="235" t="s">
        <v>71</v>
      </c>
      <c r="R418" s="235">
        <v>6</v>
      </c>
      <c r="S418" s="309">
        <v>5</v>
      </c>
      <c r="T418" s="238">
        <v>6</v>
      </c>
      <c r="U418" s="238">
        <v>6</v>
      </c>
      <c r="V418" s="235" t="s">
        <v>15961</v>
      </c>
      <c r="W418" s="238" t="str">
        <f t="shared" si="76"/>
        <v>기아자동차모하비3.0 마스터즈 그래비티(6인승)56890000</v>
      </c>
      <c r="X418" s="310">
        <f t="shared" si="77"/>
        <v>4192</v>
      </c>
      <c r="Y418" s="238">
        <v>6</v>
      </c>
      <c r="Z418" s="238">
        <v>6</v>
      </c>
      <c r="AA418" s="306" t="s">
        <v>677</v>
      </c>
      <c r="AB418" s="235" t="s">
        <v>1611</v>
      </c>
      <c r="AC418" s="235"/>
      <c r="AD418" s="235" t="s">
        <v>1701</v>
      </c>
      <c r="AE418" s="235" t="s">
        <v>1699</v>
      </c>
      <c r="AF418" s="236"/>
      <c r="AG418" s="237"/>
      <c r="AH418" s="236"/>
      <c r="AI418" s="236"/>
      <c r="AJ418" s="237"/>
      <c r="AK418" s="236">
        <v>26</v>
      </c>
      <c r="AL418" s="236"/>
      <c r="AM418" s="236" t="s">
        <v>94</v>
      </c>
      <c r="AN418" s="348"/>
      <c r="AO418" s="348"/>
      <c r="AP418" s="348"/>
      <c r="AQ418" s="291" t="str">
        <f>IFERROR(VLOOKUP(BG418,#REF!,1,0),"")</f>
        <v/>
      </c>
      <c r="AS418" s="236" t="s">
        <v>94</v>
      </c>
      <c r="BD418" s="191" t="str">
        <f t="shared" si="73"/>
        <v>모하비3.0 마스터즈 그래비티(6인승)</v>
      </c>
      <c r="BE418" s="238" t="str">
        <f t="shared" si="75"/>
        <v>0053</v>
      </c>
      <c r="BF418" s="306" t="s">
        <v>677</v>
      </c>
      <c r="BG418" s="191" t="str">
        <f t="shared" si="74"/>
        <v>0053-0417</v>
      </c>
    </row>
    <row r="419" spans="1:59">
      <c r="A419" s="304">
        <v>4193</v>
      </c>
      <c r="B419" s="305">
        <v>4193</v>
      </c>
      <c r="C419" s="238" t="str">
        <f t="shared" si="78"/>
        <v>0001-0053</v>
      </c>
      <c r="D419" s="238" t="str">
        <f t="shared" si="79"/>
        <v>0001-0053-0009</v>
      </c>
      <c r="E419" s="306" t="s">
        <v>676</v>
      </c>
      <c r="F419" s="238" t="str">
        <f>TEXT(VLOOKUP(J419,'1'!$I$43:$J$79,2,0),"0000")</f>
        <v>0001</v>
      </c>
      <c r="G419" s="238" t="str">
        <f t="shared" si="80"/>
        <v>0053</v>
      </c>
      <c r="H419" s="307">
        <f t="shared" si="81"/>
        <v>9</v>
      </c>
      <c r="I419" s="306" t="s">
        <v>676</v>
      </c>
      <c r="J419" s="235" t="s">
        <v>824</v>
      </c>
      <c r="K419" s="235" t="s">
        <v>1982</v>
      </c>
      <c r="L419" s="235" t="s">
        <v>1765</v>
      </c>
      <c r="M419" s="308">
        <v>56500000</v>
      </c>
      <c r="N419" s="235">
        <v>2959</v>
      </c>
      <c r="O419" s="235" t="s">
        <v>77</v>
      </c>
      <c r="P419" s="235" t="s">
        <v>1611</v>
      </c>
      <c r="Q419" s="235" t="s">
        <v>71</v>
      </c>
      <c r="R419" s="235">
        <v>2</v>
      </c>
      <c r="S419" s="309">
        <v>5</v>
      </c>
      <c r="T419" s="238">
        <v>6</v>
      </c>
      <c r="U419" s="238">
        <v>6</v>
      </c>
      <c r="V419" s="235" t="s">
        <v>70</v>
      </c>
      <c r="W419" s="238" t="str">
        <f t="shared" si="76"/>
        <v>기아자동차모하비3.0 마스터즈 그래비티(7인승)56500000</v>
      </c>
      <c r="X419" s="310">
        <f t="shared" si="77"/>
        <v>4193</v>
      </c>
      <c r="Y419" s="238">
        <v>6</v>
      </c>
      <c r="Z419" s="238">
        <v>6</v>
      </c>
      <c r="AA419" s="306" t="s">
        <v>676</v>
      </c>
      <c r="AB419" s="235" t="s">
        <v>1611</v>
      </c>
      <c r="AC419" s="235"/>
      <c r="AD419" s="235" t="s">
        <v>1701</v>
      </c>
      <c r="AE419" s="235" t="s">
        <v>1699</v>
      </c>
      <c r="AF419" s="236"/>
      <c r="AG419" s="237"/>
      <c r="AH419" s="236"/>
      <c r="AI419" s="236"/>
      <c r="AJ419" s="237"/>
      <c r="AK419" s="236">
        <v>26</v>
      </c>
      <c r="AL419" s="236"/>
      <c r="AM419" s="236" t="s">
        <v>94</v>
      </c>
      <c r="AN419" s="348"/>
      <c r="AO419" s="348"/>
      <c r="AP419" s="348"/>
      <c r="AQ419" s="291" t="str">
        <f>IFERROR(VLOOKUP(BG419,#REF!,1,0),"")</f>
        <v/>
      </c>
      <c r="AS419" s="236" t="s">
        <v>94</v>
      </c>
      <c r="BD419" s="191" t="str">
        <f t="shared" si="73"/>
        <v>모하비3.0 마스터즈 그래비티(7인승)</v>
      </c>
      <c r="BE419" s="238" t="str">
        <f t="shared" si="75"/>
        <v>0053</v>
      </c>
      <c r="BF419" s="306" t="s">
        <v>676</v>
      </c>
      <c r="BG419" s="191" t="str">
        <f t="shared" si="74"/>
        <v>0053-0418</v>
      </c>
    </row>
    <row r="420" spans="1:59">
      <c r="A420" s="304">
        <v>4194</v>
      </c>
      <c r="B420" s="305">
        <v>4194</v>
      </c>
      <c r="C420" s="238" t="str">
        <f t="shared" si="78"/>
        <v>0001-0054</v>
      </c>
      <c r="D420" s="238" t="str">
        <f t="shared" si="79"/>
        <v>0001-0054-0001</v>
      </c>
      <c r="E420" s="306" t="s">
        <v>675</v>
      </c>
      <c r="F420" s="238" t="str">
        <f>TEXT(VLOOKUP(J420,'1'!$I$43:$J$79,2,0),"0000")</f>
        <v>0001</v>
      </c>
      <c r="G420" s="238" t="str">
        <f t="shared" si="80"/>
        <v>0054</v>
      </c>
      <c r="H420" s="307">
        <f t="shared" si="81"/>
        <v>1</v>
      </c>
      <c r="I420" s="306" t="s">
        <v>675</v>
      </c>
      <c r="J420" s="235" t="s">
        <v>824</v>
      </c>
      <c r="K420" s="235" t="s">
        <v>1983</v>
      </c>
      <c r="L420" s="235" t="s">
        <v>16686</v>
      </c>
      <c r="M420" s="308">
        <v>16590000</v>
      </c>
      <c r="N420" s="235">
        <v>2469</v>
      </c>
      <c r="O420" s="235" t="s">
        <v>16677</v>
      </c>
      <c r="P420" s="235" t="s">
        <v>87</v>
      </c>
      <c r="Q420" s="235" t="s">
        <v>71</v>
      </c>
      <c r="R420" s="235">
        <v>3</v>
      </c>
      <c r="S420" s="309">
        <v>20</v>
      </c>
      <c r="T420" s="238">
        <v>6</v>
      </c>
      <c r="U420" s="238">
        <v>6</v>
      </c>
      <c r="V420" s="235" t="s">
        <v>70</v>
      </c>
      <c r="W420" s="238" t="str">
        <f t="shared" si="76"/>
        <v>기아자동차봉고3봉고3 1톤 킹캡 초장축 2WD LPG16590000</v>
      </c>
      <c r="X420" s="310">
        <f t="shared" si="77"/>
        <v>4194</v>
      </c>
      <c r="Y420" s="238">
        <v>6</v>
      </c>
      <c r="Z420" s="238">
        <v>6</v>
      </c>
      <c r="AA420" s="306" t="s">
        <v>675</v>
      </c>
      <c r="AB420" s="235" t="s">
        <v>16676</v>
      </c>
      <c r="AC420" s="235"/>
      <c r="AD420" s="235" t="s">
        <v>1702</v>
      </c>
      <c r="AE420" s="235" t="s">
        <v>1699</v>
      </c>
      <c r="AF420" s="236"/>
      <c r="AG420" s="237"/>
      <c r="AH420" s="236"/>
      <c r="AI420" s="236"/>
      <c r="AJ420" s="237"/>
      <c r="AK420" s="236">
        <v>26</v>
      </c>
      <c r="AL420" s="236"/>
      <c r="AM420" s="236" t="s">
        <v>2429</v>
      </c>
      <c r="AN420" s="348"/>
      <c r="AO420" s="348"/>
      <c r="AP420" s="348"/>
      <c r="AQ420" s="291" t="str">
        <f>IFERROR(VLOOKUP(BG420,#REF!,1,0),"")</f>
        <v/>
      </c>
      <c r="AS420" s="236" t="s">
        <v>16678</v>
      </c>
      <c r="BD420" s="191" t="str">
        <f t="shared" si="73"/>
        <v>봉고3봉고3 1톤 킹캡 초장축 2WD LPG</v>
      </c>
      <c r="BE420" s="238" t="str">
        <f t="shared" si="75"/>
        <v>0054</v>
      </c>
      <c r="BF420" s="306" t="s">
        <v>675</v>
      </c>
      <c r="BG420" s="191" t="str">
        <f t="shared" si="74"/>
        <v>0054-0419</v>
      </c>
    </row>
    <row r="421" spans="1:59">
      <c r="A421" s="304">
        <v>4195</v>
      </c>
      <c r="B421" s="305">
        <v>4195</v>
      </c>
      <c r="C421" s="238" t="str">
        <f t="shared" si="78"/>
        <v>0001-0054</v>
      </c>
      <c r="D421" s="238" t="str">
        <f t="shared" si="79"/>
        <v>0001-0054-0002</v>
      </c>
      <c r="E421" s="306" t="s">
        <v>674</v>
      </c>
      <c r="F421" s="238" t="str">
        <f>TEXT(VLOOKUP(J421,'1'!$I$43:$J$79,2,0),"0000")</f>
        <v>0001</v>
      </c>
      <c r="G421" s="238" t="str">
        <f t="shared" si="80"/>
        <v>0054</v>
      </c>
      <c r="H421" s="307">
        <f t="shared" si="81"/>
        <v>2</v>
      </c>
      <c r="I421" s="306" t="s">
        <v>674</v>
      </c>
      <c r="J421" s="312" t="s">
        <v>824</v>
      </c>
      <c r="K421" s="312" t="s">
        <v>1983</v>
      </c>
      <c r="L421" s="235" t="s">
        <v>16687</v>
      </c>
      <c r="M421" s="327">
        <v>21860000</v>
      </c>
      <c r="N421" s="235">
        <v>2469</v>
      </c>
      <c r="O421" s="235" t="s">
        <v>16677</v>
      </c>
      <c r="P421" s="312" t="s">
        <v>87</v>
      </c>
      <c r="Q421" s="235" t="s">
        <v>71</v>
      </c>
      <c r="R421" s="235">
        <v>3</v>
      </c>
      <c r="S421" s="309">
        <v>20</v>
      </c>
      <c r="T421" s="238">
        <v>6</v>
      </c>
      <c r="U421" s="238">
        <v>6</v>
      </c>
      <c r="V421" s="235" t="s">
        <v>1614</v>
      </c>
      <c r="W421" s="238" t="str">
        <f t="shared" si="76"/>
        <v>기아자동차봉고3봉고3 1톤 더블캡 초장축 2WD LPG21860000</v>
      </c>
      <c r="X421" s="310">
        <f t="shared" si="77"/>
        <v>4195</v>
      </c>
      <c r="Y421" s="238">
        <v>6</v>
      </c>
      <c r="Z421" s="238">
        <v>6</v>
      </c>
      <c r="AA421" s="306" t="s">
        <v>674</v>
      </c>
      <c r="AB421" s="235" t="s">
        <v>16676</v>
      </c>
      <c r="AC421" s="235"/>
      <c r="AD421" s="235" t="s">
        <v>1702</v>
      </c>
      <c r="AE421" s="235" t="s">
        <v>1699</v>
      </c>
      <c r="AF421" s="236"/>
      <c r="AG421" s="237"/>
      <c r="AH421" s="236"/>
      <c r="AI421" s="236"/>
      <c r="AJ421" s="237"/>
      <c r="AK421" s="236">
        <v>26</v>
      </c>
      <c r="AL421" s="236"/>
      <c r="AM421" s="236" t="s">
        <v>2429</v>
      </c>
      <c r="AN421" s="348"/>
      <c r="AO421" s="348"/>
      <c r="AP421" s="348"/>
      <c r="AQ421" s="291" t="str">
        <f>IFERROR(VLOOKUP(BG421,#REF!,1,0),"")</f>
        <v/>
      </c>
      <c r="AS421" s="236" t="s">
        <v>16678</v>
      </c>
      <c r="BD421" s="191" t="str">
        <f t="shared" si="73"/>
        <v>봉고3봉고3 1톤 더블캡 초장축 2WD LPG</v>
      </c>
      <c r="BE421" s="238" t="str">
        <f t="shared" si="75"/>
        <v>0054</v>
      </c>
      <c r="BF421" s="306" t="s">
        <v>674</v>
      </c>
      <c r="BG421" s="191" t="str">
        <f t="shared" si="74"/>
        <v>0054-0420</v>
      </c>
    </row>
    <row r="422" spans="1:59">
      <c r="A422" s="304">
        <v>4196</v>
      </c>
      <c r="B422" s="305">
        <v>4196</v>
      </c>
      <c r="C422" s="238" t="str">
        <f t="shared" si="78"/>
        <v>0001-0054</v>
      </c>
      <c r="D422" s="238" t="str">
        <f t="shared" si="79"/>
        <v>0001-0054-0003</v>
      </c>
      <c r="E422" s="306" t="s">
        <v>673</v>
      </c>
      <c r="F422" s="238" t="str">
        <f>TEXT(VLOOKUP(J422,'1'!$I$43:$J$79,2,0),"0000")</f>
        <v>0001</v>
      </c>
      <c r="G422" s="238" t="str">
        <f t="shared" si="80"/>
        <v>0054</v>
      </c>
      <c r="H422" s="307">
        <f t="shared" si="81"/>
        <v>3</v>
      </c>
      <c r="I422" s="306" t="s">
        <v>673</v>
      </c>
      <c r="J422" s="235" t="s">
        <v>824</v>
      </c>
      <c r="K422" s="235" t="s">
        <v>1983</v>
      </c>
      <c r="L422" s="235" t="s">
        <v>16688</v>
      </c>
      <c r="M422" s="308">
        <v>20430000</v>
      </c>
      <c r="N422" s="235">
        <v>2469</v>
      </c>
      <c r="O422" s="235" t="s">
        <v>16677</v>
      </c>
      <c r="P422" s="235" t="s">
        <v>87</v>
      </c>
      <c r="Q422" s="235" t="s">
        <v>71</v>
      </c>
      <c r="R422" s="235">
        <v>3</v>
      </c>
      <c r="S422" s="309">
        <v>20</v>
      </c>
      <c r="T422" s="238">
        <v>6</v>
      </c>
      <c r="U422" s="238">
        <v>6</v>
      </c>
      <c r="V422" s="235" t="s">
        <v>16582</v>
      </c>
      <c r="W422" s="238" t="str">
        <f t="shared" si="76"/>
        <v>기아자동차봉고3봉고3 1톤 표준캡 초장축 2WD LPG20430000</v>
      </c>
      <c r="X422" s="310">
        <f t="shared" si="77"/>
        <v>4196</v>
      </c>
      <c r="Y422" s="238">
        <v>6</v>
      </c>
      <c r="Z422" s="238">
        <v>6</v>
      </c>
      <c r="AA422" s="306" t="s">
        <v>673</v>
      </c>
      <c r="AB422" s="235" t="s">
        <v>16676</v>
      </c>
      <c r="AC422" s="235"/>
      <c r="AD422" s="235" t="s">
        <v>1702</v>
      </c>
      <c r="AE422" s="235" t="s">
        <v>1699</v>
      </c>
      <c r="AF422" s="236"/>
      <c r="AG422" s="237"/>
      <c r="AH422" s="236"/>
      <c r="AI422" s="236"/>
      <c r="AJ422" s="237"/>
      <c r="AK422" s="236">
        <v>26</v>
      </c>
      <c r="AL422" s="236"/>
      <c r="AM422" s="236" t="s">
        <v>2425</v>
      </c>
      <c r="AN422" s="348"/>
      <c r="AO422" s="348"/>
      <c r="AP422" s="348"/>
      <c r="AQ422" s="291" t="str">
        <f>IFERROR(VLOOKUP(BG422,#REF!,1,0),"")</f>
        <v/>
      </c>
      <c r="AS422" s="236" t="s">
        <v>16678</v>
      </c>
      <c r="BD422" s="191" t="str">
        <f t="shared" si="73"/>
        <v>봉고3봉고3 1톤 표준캡 초장축 2WD LPG</v>
      </c>
      <c r="BE422" s="238" t="str">
        <f t="shared" si="75"/>
        <v>0054</v>
      </c>
      <c r="BF422" s="306" t="s">
        <v>673</v>
      </c>
      <c r="BG422" s="191" t="str">
        <f t="shared" si="74"/>
        <v>0054-0421</v>
      </c>
    </row>
    <row r="423" spans="1:59">
      <c r="A423" s="304">
        <v>4197</v>
      </c>
      <c r="B423" s="305">
        <v>4197</v>
      </c>
      <c r="C423" s="238" t="str">
        <f t="shared" si="78"/>
        <v>0001-0054</v>
      </c>
      <c r="D423" s="238" t="str">
        <f t="shared" si="79"/>
        <v>0001-0054-0004</v>
      </c>
      <c r="E423" s="306" t="s">
        <v>672</v>
      </c>
      <c r="F423" s="238" t="str">
        <f>TEXT(VLOOKUP(J423,'1'!$I$43:$J$79,2,0),"0000")</f>
        <v>0001</v>
      </c>
      <c r="G423" s="238" t="str">
        <f t="shared" si="80"/>
        <v>0054</v>
      </c>
      <c r="H423" s="307">
        <f t="shared" si="81"/>
        <v>4</v>
      </c>
      <c r="I423" s="306" t="s">
        <v>672</v>
      </c>
      <c r="J423" s="235" t="s">
        <v>824</v>
      </c>
      <c r="K423" s="235" t="s">
        <v>1983</v>
      </c>
      <c r="L423" s="235" t="s">
        <v>16689</v>
      </c>
      <c r="M423" s="308">
        <v>20430000</v>
      </c>
      <c r="N423" s="235">
        <v>2469</v>
      </c>
      <c r="O423" s="235" t="s">
        <v>16677</v>
      </c>
      <c r="P423" s="235" t="s">
        <v>87</v>
      </c>
      <c r="Q423" s="235" t="s">
        <v>71</v>
      </c>
      <c r="R423" s="235">
        <v>3</v>
      </c>
      <c r="S423" s="309">
        <v>20</v>
      </c>
      <c r="T423" s="238">
        <v>6</v>
      </c>
      <c r="U423" s="238">
        <v>6</v>
      </c>
      <c r="V423" s="235" t="s">
        <v>1614</v>
      </c>
      <c r="W423" s="238" t="str">
        <f t="shared" si="76"/>
        <v>기아자동차봉고3봉고3 1톤 표준캡 장축 4WD LPG20430000</v>
      </c>
      <c r="X423" s="310">
        <f t="shared" si="77"/>
        <v>4197</v>
      </c>
      <c r="Y423" s="238">
        <v>6</v>
      </c>
      <c r="Z423" s="238">
        <v>6</v>
      </c>
      <c r="AA423" s="306" t="s">
        <v>672</v>
      </c>
      <c r="AB423" s="235" t="s">
        <v>16676</v>
      </c>
      <c r="AC423" s="235"/>
      <c r="AD423" s="235" t="s">
        <v>1702</v>
      </c>
      <c r="AE423" s="235" t="s">
        <v>1699</v>
      </c>
      <c r="AF423" s="236"/>
      <c r="AG423" s="237"/>
      <c r="AH423" s="236"/>
      <c r="AI423" s="236"/>
      <c r="AJ423" s="237"/>
      <c r="AK423" s="236">
        <v>26</v>
      </c>
      <c r="AL423" s="236"/>
      <c r="AM423" s="236" t="s">
        <v>2425</v>
      </c>
      <c r="AN423" s="348"/>
      <c r="AO423" s="348"/>
      <c r="AP423" s="348"/>
      <c r="AQ423" s="291" t="str">
        <f>IFERROR(VLOOKUP(BG423,#REF!,1,0),"")</f>
        <v/>
      </c>
      <c r="AS423" s="236" t="s">
        <v>16678</v>
      </c>
      <c r="BD423" s="191" t="str">
        <f t="shared" si="73"/>
        <v>봉고3봉고3 1톤 표준캡 장축 4WD LPG</v>
      </c>
      <c r="BE423" s="238" t="str">
        <f t="shared" si="75"/>
        <v>0054</v>
      </c>
      <c r="BF423" s="306" t="s">
        <v>672</v>
      </c>
      <c r="BG423" s="191" t="str">
        <f t="shared" si="74"/>
        <v>0054-0422</v>
      </c>
    </row>
    <row r="424" spans="1:59">
      <c r="A424" s="304">
        <v>4198</v>
      </c>
      <c r="B424" s="305">
        <v>4198</v>
      </c>
      <c r="C424" s="238" t="str">
        <f t="shared" si="78"/>
        <v>0001-0054</v>
      </c>
      <c r="D424" s="238" t="str">
        <f t="shared" si="79"/>
        <v>0001-0054-0005</v>
      </c>
      <c r="E424" s="306" t="s">
        <v>671</v>
      </c>
      <c r="F424" s="238" t="str">
        <f>TEXT(VLOOKUP(J424,'1'!$I$43:$J$79,2,0),"0000")</f>
        <v>0001</v>
      </c>
      <c r="G424" s="238" t="str">
        <f t="shared" si="80"/>
        <v>0054</v>
      </c>
      <c r="H424" s="307">
        <f t="shared" si="81"/>
        <v>5</v>
      </c>
      <c r="I424" s="306" t="s">
        <v>671</v>
      </c>
      <c r="J424" s="235" t="s">
        <v>824</v>
      </c>
      <c r="K424" s="235" t="s">
        <v>1983</v>
      </c>
      <c r="L424" s="235" t="s">
        <v>16690</v>
      </c>
      <c r="M424" s="308">
        <v>20430000</v>
      </c>
      <c r="N424" s="235">
        <v>2469</v>
      </c>
      <c r="O424" s="235" t="s">
        <v>16677</v>
      </c>
      <c r="P424" s="235" t="s">
        <v>87</v>
      </c>
      <c r="Q424" s="235" t="s">
        <v>71</v>
      </c>
      <c r="R424" s="235">
        <v>3</v>
      </c>
      <c r="S424" s="309">
        <v>20</v>
      </c>
      <c r="T424" s="238">
        <v>6</v>
      </c>
      <c r="U424" s="238">
        <v>6</v>
      </c>
      <c r="V424" s="235" t="s">
        <v>1614</v>
      </c>
      <c r="W424" s="238" t="str">
        <f t="shared" si="76"/>
        <v>기아자동차봉고3봉고3 1.2톤 킹캡 초장축 2WD LPG20430000</v>
      </c>
      <c r="X424" s="310">
        <f t="shared" si="77"/>
        <v>4198</v>
      </c>
      <c r="Y424" s="238">
        <v>6</v>
      </c>
      <c r="Z424" s="238">
        <v>6</v>
      </c>
      <c r="AA424" s="306" t="s">
        <v>671</v>
      </c>
      <c r="AB424" s="235" t="s">
        <v>16676</v>
      </c>
      <c r="AC424" s="235"/>
      <c r="AD424" s="235" t="s">
        <v>1702</v>
      </c>
      <c r="AE424" s="235" t="s">
        <v>1699</v>
      </c>
      <c r="AF424" s="236"/>
      <c r="AG424" s="237"/>
      <c r="AH424" s="236"/>
      <c r="AI424" s="236"/>
      <c r="AJ424" s="237"/>
      <c r="AK424" s="236">
        <v>26</v>
      </c>
      <c r="AL424" s="236"/>
      <c r="AM424" s="236" t="s">
        <v>2425</v>
      </c>
      <c r="AN424" s="348"/>
      <c r="AO424" s="348"/>
      <c r="AP424" s="348"/>
      <c r="AQ424" s="291" t="str">
        <f>IFERROR(VLOOKUP(BG424,#REF!,1,0),"")</f>
        <v/>
      </c>
      <c r="AS424" s="236" t="s">
        <v>16678</v>
      </c>
      <c r="BD424" s="191" t="str">
        <f t="shared" si="73"/>
        <v>봉고3봉고3 1.2톤 킹캡 초장축 2WD LPG</v>
      </c>
      <c r="BE424" s="238" t="str">
        <f t="shared" si="75"/>
        <v>0054</v>
      </c>
      <c r="BF424" s="306" t="s">
        <v>671</v>
      </c>
      <c r="BG424" s="191" t="str">
        <f t="shared" si="74"/>
        <v>0054-0423</v>
      </c>
    </row>
    <row r="425" spans="1:59">
      <c r="A425" s="304">
        <v>4199</v>
      </c>
      <c r="B425" s="305">
        <v>4199</v>
      </c>
      <c r="C425" s="238" t="str">
        <f t="shared" si="78"/>
        <v>0001-0054</v>
      </c>
      <c r="D425" s="238" t="str">
        <f t="shared" si="79"/>
        <v>0001-0054-0006</v>
      </c>
      <c r="E425" s="306" t="s">
        <v>670</v>
      </c>
      <c r="F425" s="238" t="str">
        <f>TEXT(VLOOKUP(J425,'1'!$I$43:$J$79,2,0),"0000")</f>
        <v>0001</v>
      </c>
      <c r="G425" s="238" t="str">
        <f t="shared" si="80"/>
        <v>0054</v>
      </c>
      <c r="H425" s="307">
        <f t="shared" si="81"/>
        <v>6</v>
      </c>
      <c r="I425" s="306" t="s">
        <v>670</v>
      </c>
      <c r="J425" s="235" t="s">
        <v>824</v>
      </c>
      <c r="K425" s="235" t="s">
        <v>1983</v>
      </c>
      <c r="L425" s="235" t="s">
        <v>16691</v>
      </c>
      <c r="M425" s="308">
        <v>20430000</v>
      </c>
      <c r="N425" s="235">
        <v>2469</v>
      </c>
      <c r="O425" s="235" t="s">
        <v>16677</v>
      </c>
      <c r="P425" s="235" t="s">
        <v>87</v>
      </c>
      <c r="Q425" s="235" t="s">
        <v>71</v>
      </c>
      <c r="R425" s="235">
        <v>3</v>
      </c>
      <c r="S425" s="309">
        <v>20</v>
      </c>
      <c r="T425" s="238">
        <v>6</v>
      </c>
      <c r="U425" s="238">
        <v>6</v>
      </c>
      <c r="V425" s="235" t="s">
        <v>1614</v>
      </c>
      <c r="W425" s="238" t="str">
        <f t="shared" si="76"/>
        <v>기아자동차봉고3봉고3 1.2톤 표준캡 초장축 2WD LPG20430000</v>
      </c>
      <c r="X425" s="310">
        <f t="shared" si="77"/>
        <v>4199</v>
      </c>
      <c r="Y425" s="238">
        <v>6</v>
      </c>
      <c r="Z425" s="238">
        <v>6</v>
      </c>
      <c r="AA425" s="306" t="s">
        <v>670</v>
      </c>
      <c r="AB425" s="235" t="s">
        <v>16676</v>
      </c>
      <c r="AC425" s="235"/>
      <c r="AD425" s="235" t="s">
        <v>1702</v>
      </c>
      <c r="AE425" s="235" t="s">
        <v>1699</v>
      </c>
      <c r="AF425" s="236"/>
      <c r="AG425" s="237"/>
      <c r="AH425" s="236"/>
      <c r="AI425" s="236"/>
      <c r="AJ425" s="237"/>
      <c r="AK425" s="236">
        <v>26</v>
      </c>
      <c r="AL425" s="236"/>
      <c r="AM425" s="236" t="s">
        <v>2425</v>
      </c>
      <c r="AN425" s="348"/>
      <c r="AO425" s="348"/>
      <c r="AP425" s="348"/>
      <c r="AQ425" s="291" t="str">
        <f>IFERROR(VLOOKUP(BG425,#REF!,1,0),"")</f>
        <v/>
      </c>
      <c r="AS425" s="236" t="s">
        <v>16678</v>
      </c>
      <c r="BD425" s="191" t="str">
        <f t="shared" si="73"/>
        <v>봉고3봉고3 1.2톤 표준캡 초장축 2WD LPG</v>
      </c>
      <c r="BE425" s="238" t="str">
        <f t="shared" si="75"/>
        <v>0054</v>
      </c>
      <c r="BF425" s="306" t="s">
        <v>670</v>
      </c>
      <c r="BG425" s="191" t="str">
        <f t="shared" si="74"/>
        <v>0054-0424</v>
      </c>
    </row>
    <row r="426" spans="1:59">
      <c r="A426" s="304">
        <v>4200</v>
      </c>
      <c r="B426" s="305">
        <v>4200</v>
      </c>
      <c r="C426" s="238" t="str">
        <f t="shared" si="78"/>
        <v>0001-0055</v>
      </c>
      <c r="D426" s="238" t="str">
        <f t="shared" si="79"/>
        <v>0001-0055-0001</v>
      </c>
      <c r="E426" s="306" t="s">
        <v>669</v>
      </c>
      <c r="F426" s="238" t="str">
        <f>TEXT(VLOOKUP(J426,'1'!$I$43:$J$79,2,0),"0000")</f>
        <v>0001</v>
      </c>
      <c r="G426" s="238" t="str">
        <f t="shared" si="80"/>
        <v>0055</v>
      </c>
      <c r="H426" s="307">
        <f t="shared" si="81"/>
        <v>1</v>
      </c>
      <c r="I426" s="306" t="s">
        <v>669</v>
      </c>
      <c r="J426" s="237" t="s">
        <v>824</v>
      </c>
      <c r="K426" s="235" t="s">
        <v>1984</v>
      </c>
      <c r="L426" s="235" t="s">
        <v>1767</v>
      </c>
      <c r="M426" s="308">
        <v>24400000</v>
      </c>
      <c r="N426" s="235">
        <v>1598</v>
      </c>
      <c r="O426" s="235" t="s">
        <v>77</v>
      </c>
      <c r="P426" s="235" t="s">
        <v>72</v>
      </c>
      <c r="Q426" s="235" t="s">
        <v>71</v>
      </c>
      <c r="R426" s="235">
        <v>5</v>
      </c>
      <c r="S426" s="309">
        <v>5</v>
      </c>
      <c r="T426" s="238">
        <v>6</v>
      </c>
      <c r="U426" s="238">
        <v>6</v>
      </c>
      <c r="V426" s="235" t="s">
        <v>15961</v>
      </c>
      <c r="W426" s="238" t="str">
        <f t="shared" si="76"/>
        <v>기아자동차셀토스1.6 디젤 프레스티지24400000</v>
      </c>
      <c r="X426" s="310">
        <f t="shared" si="77"/>
        <v>4200</v>
      </c>
      <c r="Y426" s="238">
        <v>6</v>
      </c>
      <c r="Z426" s="238">
        <v>6</v>
      </c>
      <c r="AA426" s="306" t="s">
        <v>669</v>
      </c>
      <c r="AB426" s="235" t="s">
        <v>15965</v>
      </c>
      <c r="AC426" s="237"/>
      <c r="AD426" s="235" t="s">
        <v>1700</v>
      </c>
      <c r="AE426" s="235" t="s">
        <v>1699</v>
      </c>
      <c r="AF426" s="236"/>
      <c r="AG426" s="237"/>
      <c r="AH426" s="236"/>
      <c r="AI426" s="236"/>
      <c r="AJ426" s="237"/>
      <c r="AK426" s="236">
        <v>26</v>
      </c>
      <c r="AL426" s="236"/>
      <c r="AM426" s="236" t="s">
        <v>94</v>
      </c>
      <c r="AN426" s="348"/>
      <c r="AO426" s="348"/>
      <c r="AP426" s="348"/>
      <c r="AQ426" s="291" t="str">
        <f>IFERROR(VLOOKUP(BG426,#REF!,1,0),"")</f>
        <v/>
      </c>
      <c r="AS426" s="236" t="s">
        <v>94</v>
      </c>
      <c r="BD426" s="191" t="str">
        <f t="shared" si="73"/>
        <v>셀토스1.6 디젤 프레스티지</v>
      </c>
      <c r="BE426" s="238" t="str">
        <f t="shared" si="75"/>
        <v>0055</v>
      </c>
      <c r="BF426" s="306" t="s">
        <v>669</v>
      </c>
      <c r="BG426" s="191" t="str">
        <f t="shared" si="74"/>
        <v>0055-0425</v>
      </c>
    </row>
    <row r="427" spans="1:59">
      <c r="A427" s="304">
        <v>4201</v>
      </c>
      <c r="B427" s="305">
        <v>4201</v>
      </c>
      <c r="C427" s="238" t="str">
        <f t="shared" si="78"/>
        <v>0001-0055</v>
      </c>
      <c r="D427" s="238" t="str">
        <f t="shared" si="79"/>
        <v>0001-0055-0002</v>
      </c>
      <c r="E427" s="306" t="s">
        <v>668</v>
      </c>
      <c r="F427" s="238" t="str">
        <f>TEXT(VLOOKUP(J427,'1'!$I$43:$J$79,2,0),"0000")</f>
        <v>0001</v>
      </c>
      <c r="G427" s="238" t="str">
        <f t="shared" si="80"/>
        <v>0055</v>
      </c>
      <c r="H427" s="307">
        <f t="shared" si="81"/>
        <v>2</v>
      </c>
      <c r="I427" s="306" t="s">
        <v>668</v>
      </c>
      <c r="J427" s="237" t="s">
        <v>824</v>
      </c>
      <c r="K427" s="235" t="s">
        <v>1984</v>
      </c>
      <c r="L427" s="235" t="s">
        <v>1768</v>
      </c>
      <c r="M427" s="308">
        <v>27190000</v>
      </c>
      <c r="N427" s="235">
        <v>1598</v>
      </c>
      <c r="O427" s="235" t="s">
        <v>77</v>
      </c>
      <c r="P427" s="235" t="s">
        <v>72</v>
      </c>
      <c r="Q427" s="235" t="s">
        <v>71</v>
      </c>
      <c r="R427" s="235">
        <v>5</v>
      </c>
      <c r="S427" s="309">
        <v>5</v>
      </c>
      <c r="T427" s="238">
        <v>6</v>
      </c>
      <c r="U427" s="238">
        <v>6</v>
      </c>
      <c r="V427" s="235" t="s">
        <v>15961</v>
      </c>
      <c r="W427" s="238" t="str">
        <f t="shared" si="76"/>
        <v>기아자동차셀토스1.6 디젤 그래비티27190000</v>
      </c>
      <c r="X427" s="310">
        <f t="shared" si="77"/>
        <v>4201</v>
      </c>
      <c r="Y427" s="238">
        <v>6</v>
      </c>
      <c r="Z427" s="238">
        <v>6</v>
      </c>
      <c r="AA427" s="306" t="s">
        <v>668</v>
      </c>
      <c r="AB427" s="235" t="s">
        <v>15965</v>
      </c>
      <c r="AC427" s="237"/>
      <c r="AD427" s="235" t="s">
        <v>1700</v>
      </c>
      <c r="AE427" s="235" t="s">
        <v>1699</v>
      </c>
      <c r="AF427" s="236"/>
      <c r="AG427" s="237"/>
      <c r="AH427" s="236"/>
      <c r="AI427" s="236"/>
      <c r="AJ427" s="237"/>
      <c r="AK427" s="236">
        <v>26</v>
      </c>
      <c r="AL427" s="236"/>
      <c r="AM427" s="236" t="s">
        <v>94</v>
      </c>
      <c r="AN427" s="348"/>
      <c r="AO427" s="348"/>
      <c r="AP427" s="348"/>
      <c r="AQ427" s="291" t="str">
        <f>IFERROR(VLOOKUP(BG427,#REF!,1,0),"")</f>
        <v/>
      </c>
      <c r="AS427" s="236" t="s">
        <v>94</v>
      </c>
      <c r="BD427" s="191" t="str">
        <f t="shared" si="73"/>
        <v>셀토스1.6 디젤 그래비티</v>
      </c>
      <c r="BE427" s="238" t="str">
        <f t="shared" si="75"/>
        <v>0055</v>
      </c>
      <c r="BF427" s="306" t="s">
        <v>668</v>
      </c>
      <c r="BG427" s="191" t="str">
        <f t="shared" si="74"/>
        <v>0055-0426</v>
      </c>
    </row>
    <row r="428" spans="1:59">
      <c r="A428" s="304">
        <v>4202</v>
      </c>
      <c r="B428" s="305">
        <v>4202</v>
      </c>
      <c r="C428" s="238" t="str">
        <f t="shared" si="78"/>
        <v>0001-0055</v>
      </c>
      <c r="D428" s="238" t="str">
        <f t="shared" si="79"/>
        <v>0001-0055-0003</v>
      </c>
      <c r="E428" s="306" t="s">
        <v>667</v>
      </c>
      <c r="F428" s="238" t="str">
        <f>TEXT(VLOOKUP(J428,'1'!$I$43:$J$79,2,0),"0000")</f>
        <v>0001</v>
      </c>
      <c r="G428" s="238" t="str">
        <f t="shared" si="80"/>
        <v>0055</v>
      </c>
      <c r="H428" s="307">
        <f t="shared" si="81"/>
        <v>3</v>
      </c>
      <c r="I428" s="306" t="s">
        <v>667</v>
      </c>
      <c r="J428" s="237" t="s">
        <v>824</v>
      </c>
      <c r="K428" s="235" t="s">
        <v>1984</v>
      </c>
      <c r="L428" s="235" t="s">
        <v>1769</v>
      </c>
      <c r="M428" s="308">
        <v>21250000</v>
      </c>
      <c r="N428" s="235">
        <v>1598</v>
      </c>
      <c r="O428" s="235" t="s">
        <v>77</v>
      </c>
      <c r="P428" s="235" t="s">
        <v>72</v>
      </c>
      <c r="Q428" s="235" t="s">
        <v>71</v>
      </c>
      <c r="R428" s="235">
        <v>5</v>
      </c>
      <c r="S428" s="309">
        <v>5</v>
      </c>
      <c r="T428" s="238">
        <v>6</v>
      </c>
      <c r="U428" s="238">
        <v>6</v>
      </c>
      <c r="V428" s="235" t="s">
        <v>15961</v>
      </c>
      <c r="W428" s="238" t="str">
        <f t="shared" si="76"/>
        <v>기아자동차셀토스1.6 디젤 트렌디21250000</v>
      </c>
      <c r="X428" s="310">
        <f t="shared" si="77"/>
        <v>4202</v>
      </c>
      <c r="Y428" s="238">
        <v>6</v>
      </c>
      <c r="Z428" s="238">
        <v>6</v>
      </c>
      <c r="AA428" s="306" t="s">
        <v>667</v>
      </c>
      <c r="AB428" s="235" t="s">
        <v>15965</v>
      </c>
      <c r="AC428" s="237"/>
      <c r="AD428" s="235" t="s">
        <v>1700</v>
      </c>
      <c r="AE428" s="235" t="s">
        <v>1699</v>
      </c>
      <c r="AF428" s="236"/>
      <c r="AG428" s="237"/>
      <c r="AH428" s="236"/>
      <c r="AI428" s="236"/>
      <c r="AJ428" s="237"/>
      <c r="AK428" s="236">
        <v>26</v>
      </c>
      <c r="AL428" s="236"/>
      <c r="AM428" s="236" t="s">
        <v>94</v>
      </c>
      <c r="AN428" s="348"/>
      <c r="AO428" s="348"/>
      <c r="AP428" s="348"/>
      <c r="AQ428" s="291" t="str">
        <f>IFERROR(VLOOKUP(BG428,#REF!,1,0),"")</f>
        <v/>
      </c>
      <c r="AS428" s="236" t="s">
        <v>94</v>
      </c>
      <c r="BD428" s="191" t="str">
        <f t="shared" si="73"/>
        <v>셀토스1.6 디젤 트렌디</v>
      </c>
      <c r="BE428" s="238" t="str">
        <f t="shared" si="75"/>
        <v>0055</v>
      </c>
      <c r="BF428" s="306" t="s">
        <v>667</v>
      </c>
      <c r="BG428" s="191" t="str">
        <f t="shared" si="74"/>
        <v>0055-0427</v>
      </c>
    </row>
    <row r="429" spans="1:59">
      <c r="A429" s="304">
        <v>4203</v>
      </c>
      <c r="B429" s="305">
        <v>4203</v>
      </c>
      <c r="C429" s="238" t="str">
        <f t="shared" si="78"/>
        <v>0001-0055</v>
      </c>
      <c r="D429" s="238" t="str">
        <f t="shared" si="79"/>
        <v>0001-0055-0004</v>
      </c>
      <c r="E429" s="306" t="s">
        <v>666</v>
      </c>
      <c r="F429" s="238" t="str">
        <f>TEXT(VLOOKUP(J429,'1'!$I$43:$J$79,2,0),"0000")</f>
        <v>0001</v>
      </c>
      <c r="G429" s="238" t="str">
        <f t="shared" si="80"/>
        <v>0055</v>
      </c>
      <c r="H429" s="307">
        <f t="shared" si="81"/>
        <v>4</v>
      </c>
      <c r="I429" s="306" t="s">
        <v>666</v>
      </c>
      <c r="J429" s="237" t="s">
        <v>824</v>
      </c>
      <c r="K429" s="235" t="s">
        <v>1984</v>
      </c>
      <c r="L429" s="235" t="s">
        <v>1770</v>
      </c>
      <c r="M429" s="308">
        <v>26460000</v>
      </c>
      <c r="N429" s="235">
        <v>1598</v>
      </c>
      <c r="O429" s="235" t="s">
        <v>77</v>
      </c>
      <c r="P429" s="235" t="s">
        <v>72</v>
      </c>
      <c r="Q429" s="235" t="s">
        <v>71</v>
      </c>
      <c r="R429" s="235">
        <v>5</v>
      </c>
      <c r="S429" s="309">
        <v>5</v>
      </c>
      <c r="T429" s="238">
        <v>6</v>
      </c>
      <c r="U429" s="238">
        <v>6</v>
      </c>
      <c r="V429" s="235" t="s">
        <v>15961</v>
      </c>
      <c r="W429" s="238" t="str">
        <f t="shared" si="76"/>
        <v>기아자동차셀토스1.6 디젤 시그니처26460000</v>
      </c>
      <c r="X429" s="310">
        <f t="shared" si="77"/>
        <v>4203</v>
      </c>
      <c r="Y429" s="238">
        <v>6</v>
      </c>
      <c r="Z429" s="238">
        <v>6</v>
      </c>
      <c r="AA429" s="306" t="s">
        <v>666</v>
      </c>
      <c r="AB429" s="235" t="s">
        <v>15965</v>
      </c>
      <c r="AC429" s="237"/>
      <c r="AD429" s="235" t="s">
        <v>1700</v>
      </c>
      <c r="AE429" s="235" t="s">
        <v>1699</v>
      </c>
      <c r="AF429" s="236"/>
      <c r="AG429" s="237"/>
      <c r="AH429" s="236"/>
      <c r="AI429" s="236"/>
      <c r="AJ429" s="237"/>
      <c r="AK429" s="236">
        <v>26</v>
      </c>
      <c r="AL429" s="236"/>
      <c r="AM429" s="236" t="s">
        <v>94</v>
      </c>
      <c r="AN429" s="348"/>
      <c r="AO429" s="348"/>
      <c r="AP429" s="348"/>
      <c r="AQ429" s="291" t="str">
        <f>IFERROR(VLOOKUP(BG429,#REF!,1,0),"")</f>
        <v/>
      </c>
      <c r="AS429" s="236" t="s">
        <v>94</v>
      </c>
      <c r="BD429" s="191" t="str">
        <f t="shared" si="73"/>
        <v>셀토스1.6 디젤 시그니처</v>
      </c>
      <c r="BE429" s="238" t="str">
        <f t="shared" si="75"/>
        <v>0055</v>
      </c>
      <c r="BF429" s="306" t="s">
        <v>666</v>
      </c>
      <c r="BG429" s="191" t="str">
        <f t="shared" si="74"/>
        <v>0055-0428</v>
      </c>
    </row>
    <row r="430" spans="1:59">
      <c r="A430" s="304">
        <v>4204</v>
      </c>
      <c r="B430" s="305">
        <v>4204</v>
      </c>
      <c r="C430" s="238" t="str">
        <f t="shared" si="78"/>
        <v>0001-0055</v>
      </c>
      <c r="D430" s="238" t="str">
        <f t="shared" si="79"/>
        <v>0001-0055-0005</v>
      </c>
      <c r="E430" s="306" t="s">
        <v>665</v>
      </c>
      <c r="F430" s="238" t="str">
        <f>TEXT(VLOOKUP(J430,'1'!$I$43:$J$79,2,0),"0000")</f>
        <v>0001</v>
      </c>
      <c r="G430" s="238" t="str">
        <f t="shared" si="80"/>
        <v>0055</v>
      </c>
      <c r="H430" s="307">
        <f t="shared" si="81"/>
        <v>5</v>
      </c>
      <c r="I430" s="306" t="s">
        <v>665</v>
      </c>
      <c r="J430" s="237" t="s">
        <v>824</v>
      </c>
      <c r="K430" s="235" t="s">
        <v>1984</v>
      </c>
      <c r="L430" s="235" t="s">
        <v>1710</v>
      </c>
      <c r="M430" s="308">
        <v>22480000</v>
      </c>
      <c r="N430" s="235">
        <v>1591</v>
      </c>
      <c r="O430" s="235" t="s">
        <v>76</v>
      </c>
      <c r="P430" s="235" t="s">
        <v>72</v>
      </c>
      <c r="Q430" s="235" t="s">
        <v>71</v>
      </c>
      <c r="R430" s="235">
        <v>5</v>
      </c>
      <c r="S430" s="309">
        <v>6</v>
      </c>
      <c r="T430" s="238">
        <v>6</v>
      </c>
      <c r="U430" s="238">
        <v>6</v>
      </c>
      <c r="V430" s="235" t="s">
        <v>15961</v>
      </c>
      <c r="W430" s="238" t="str">
        <f t="shared" si="76"/>
        <v>기아자동차셀토스1.6 가솔린 프레스티지22480000</v>
      </c>
      <c r="X430" s="310">
        <f t="shared" si="77"/>
        <v>4204</v>
      </c>
      <c r="Y430" s="238">
        <v>6</v>
      </c>
      <c r="Z430" s="238">
        <v>6</v>
      </c>
      <c r="AA430" s="306" t="s">
        <v>665</v>
      </c>
      <c r="AB430" s="235" t="s">
        <v>15965</v>
      </c>
      <c r="AC430" s="237"/>
      <c r="AD430" s="235" t="s">
        <v>1701</v>
      </c>
      <c r="AE430" s="235" t="s">
        <v>1699</v>
      </c>
      <c r="AF430" s="236"/>
      <c r="AG430" s="237"/>
      <c r="AH430" s="236"/>
      <c r="AI430" s="236"/>
      <c r="AJ430" s="237"/>
      <c r="AK430" s="236">
        <v>26</v>
      </c>
      <c r="AL430" s="236"/>
      <c r="AM430" s="236" t="s">
        <v>147</v>
      </c>
      <c r="AN430" s="348"/>
      <c r="AO430" s="348"/>
      <c r="AP430" s="348"/>
      <c r="AQ430" s="291" t="str">
        <f>IFERROR(VLOOKUP(BG430,#REF!,1,0),"")</f>
        <v/>
      </c>
      <c r="AS430" s="236" t="s">
        <v>147</v>
      </c>
      <c r="BD430" s="191" t="str">
        <f t="shared" si="73"/>
        <v>셀토스1.6 가솔린 프레스티지</v>
      </c>
      <c r="BE430" s="238" t="str">
        <f t="shared" si="75"/>
        <v>0055</v>
      </c>
      <c r="BF430" s="306" t="s">
        <v>665</v>
      </c>
      <c r="BG430" s="191" t="str">
        <f t="shared" si="74"/>
        <v>0055-0429</v>
      </c>
    </row>
    <row r="431" spans="1:59">
      <c r="A431" s="304">
        <v>4205</v>
      </c>
      <c r="B431" s="305">
        <v>4205</v>
      </c>
      <c r="C431" s="238" t="str">
        <f t="shared" si="78"/>
        <v>0001-0055</v>
      </c>
      <c r="D431" s="238" t="str">
        <f t="shared" si="79"/>
        <v>0001-0055-0006</v>
      </c>
      <c r="E431" s="306" t="s">
        <v>664</v>
      </c>
      <c r="F431" s="238" t="str">
        <f>TEXT(VLOOKUP(J431,'1'!$I$43:$J$79,2,0),"0000")</f>
        <v>0001</v>
      </c>
      <c r="G431" s="238" t="str">
        <f t="shared" si="80"/>
        <v>0055</v>
      </c>
      <c r="H431" s="307">
        <f t="shared" si="81"/>
        <v>6</v>
      </c>
      <c r="I431" s="306" t="s">
        <v>664</v>
      </c>
      <c r="J431" s="237" t="s">
        <v>824</v>
      </c>
      <c r="K431" s="235" t="s">
        <v>1984</v>
      </c>
      <c r="L431" s="235" t="s">
        <v>1708</v>
      </c>
      <c r="M431" s="308">
        <v>24540000</v>
      </c>
      <c r="N431" s="235">
        <v>1591</v>
      </c>
      <c r="O431" s="235" t="s">
        <v>76</v>
      </c>
      <c r="P431" s="235" t="s">
        <v>72</v>
      </c>
      <c r="Q431" s="235" t="s">
        <v>71</v>
      </c>
      <c r="R431" s="235">
        <v>5</v>
      </c>
      <c r="S431" s="309">
        <v>6</v>
      </c>
      <c r="T431" s="238">
        <v>6</v>
      </c>
      <c r="U431" s="238">
        <v>6</v>
      </c>
      <c r="V431" s="235" t="s">
        <v>15961</v>
      </c>
      <c r="W431" s="238" t="str">
        <f t="shared" si="76"/>
        <v>기아자동차셀토스1.6 가솔린 시그니처24540000</v>
      </c>
      <c r="X431" s="310">
        <f t="shared" si="77"/>
        <v>4205</v>
      </c>
      <c r="Y431" s="238">
        <v>6</v>
      </c>
      <c r="Z431" s="238">
        <v>6</v>
      </c>
      <c r="AA431" s="306" t="s">
        <v>664</v>
      </c>
      <c r="AB431" s="235" t="s">
        <v>15965</v>
      </c>
      <c r="AC431" s="237"/>
      <c r="AD431" s="235" t="s">
        <v>1701</v>
      </c>
      <c r="AE431" s="235" t="s">
        <v>1699</v>
      </c>
      <c r="AF431" s="236"/>
      <c r="AG431" s="237"/>
      <c r="AH431" s="236"/>
      <c r="AI431" s="236"/>
      <c r="AJ431" s="237"/>
      <c r="AK431" s="236">
        <v>26</v>
      </c>
      <c r="AL431" s="236"/>
      <c r="AM431" s="236" t="s">
        <v>147</v>
      </c>
      <c r="AN431" s="348"/>
      <c r="AO431" s="348"/>
      <c r="AP431" s="348"/>
      <c r="AQ431" s="291" t="str">
        <f>IFERROR(VLOOKUP(BG431,#REF!,1,0),"")</f>
        <v/>
      </c>
      <c r="AS431" s="236" t="s">
        <v>147</v>
      </c>
      <c r="BD431" s="191" t="str">
        <f t="shared" si="73"/>
        <v>셀토스1.6 가솔린 시그니처</v>
      </c>
      <c r="BE431" s="238" t="str">
        <f t="shared" si="75"/>
        <v>0055</v>
      </c>
      <c r="BF431" s="306" t="s">
        <v>664</v>
      </c>
      <c r="BG431" s="191" t="str">
        <f t="shared" si="74"/>
        <v>0055-0430</v>
      </c>
    </row>
    <row r="432" spans="1:59">
      <c r="A432" s="304">
        <v>4206</v>
      </c>
      <c r="B432" s="305">
        <v>4206</v>
      </c>
      <c r="C432" s="238" t="str">
        <f t="shared" si="78"/>
        <v>0001-0055</v>
      </c>
      <c r="D432" s="238" t="str">
        <f t="shared" si="79"/>
        <v>0001-0055-0007</v>
      </c>
      <c r="E432" s="306" t="s">
        <v>663</v>
      </c>
      <c r="F432" s="238" t="str">
        <f>TEXT(VLOOKUP(J432,'1'!$I$43:$J$79,2,0),"0000")</f>
        <v>0001</v>
      </c>
      <c r="G432" s="238" t="str">
        <f t="shared" si="80"/>
        <v>0055</v>
      </c>
      <c r="H432" s="307">
        <f t="shared" si="81"/>
        <v>7</v>
      </c>
      <c r="I432" s="306" t="s">
        <v>663</v>
      </c>
      <c r="J432" s="237" t="s">
        <v>824</v>
      </c>
      <c r="K432" s="235" t="s">
        <v>1984</v>
      </c>
      <c r="L432" s="235" t="s">
        <v>1771</v>
      </c>
      <c r="M432" s="308">
        <v>19340000</v>
      </c>
      <c r="N432" s="235">
        <v>1591</v>
      </c>
      <c r="O432" s="235" t="s">
        <v>76</v>
      </c>
      <c r="P432" s="235" t="s">
        <v>72</v>
      </c>
      <c r="Q432" s="235" t="s">
        <v>71</v>
      </c>
      <c r="R432" s="235">
        <v>5</v>
      </c>
      <c r="S432" s="309">
        <v>6</v>
      </c>
      <c r="T432" s="238">
        <v>6</v>
      </c>
      <c r="U432" s="238">
        <v>6</v>
      </c>
      <c r="V432" s="235" t="s">
        <v>15961</v>
      </c>
      <c r="W432" s="238" t="str">
        <f t="shared" si="76"/>
        <v>기아자동차셀토스1.6 가솔린 트렌디19340000</v>
      </c>
      <c r="X432" s="310">
        <f t="shared" si="77"/>
        <v>4206</v>
      </c>
      <c r="Y432" s="238">
        <v>6</v>
      </c>
      <c r="Z432" s="238">
        <v>6</v>
      </c>
      <c r="AA432" s="306" t="s">
        <v>663</v>
      </c>
      <c r="AB432" s="235" t="s">
        <v>15965</v>
      </c>
      <c r="AC432" s="237"/>
      <c r="AD432" s="235" t="s">
        <v>1701</v>
      </c>
      <c r="AE432" s="235" t="s">
        <v>1699</v>
      </c>
      <c r="AF432" s="236"/>
      <c r="AG432" s="237"/>
      <c r="AH432" s="236"/>
      <c r="AI432" s="236"/>
      <c r="AJ432" s="237"/>
      <c r="AK432" s="236">
        <v>26</v>
      </c>
      <c r="AL432" s="236"/>
      <c r="AM432" s="236" t="s">
        <v>147</v>
      </c>
      <c r="AN432" s="348"/>
      <c r="AO432" s="348"/>
      <c r="AP432" s="348"/>
      <c r="AQ432" s="291" t="str">
        <f>IFERROR(VLOOKUP(BG432,#REF!,1,0),"")</f>
        <v/>
      </c>
      <c r="AS432" s="236" t="s">
        <v>147</v>
      </c>
      <c r="BD432" s="191" t="str">
        <f t="shared" si="73"/>
        <v>셀토스1.6 가솔린 트렌디</v>
      </c>
      <c r="BE432" s="238" t="str">
        <f t="shared" si="75"/>
        <v>0055</v>
      </c>
      <c r="BF432" s="306" t="s">
        <v>663</v>
      </c>
      <c r="BG432" s="191" t="str">
        <f t="shared" si="74"/>
        <v>0055-0431</v>
      </c>
    </row>
    <row r="433" spans="1:59">
      <c r="A433" s="304">
        <v>4207</v>
      </c>
      <c r="B433" s="305">
        <v>4207</v>
      </c>
      <c r="C433" s="238" t="str">
        <f t="shared" si="78"/>
        <v>0001-0055</v>
      </c>
      <c r="D433" s="238" t="str">
        <f t="shared" si="79"/>
        <v>0001-0055-0008</v>
      </c>
      <c r="E433" s="306" t="s">
        <v>662</v>
      </c>
      <c r="F433" s="238" t="str">
        <f>TEXT(VLOOKUP(J433,'1'!$I$43:$J$79,2,0),"0000")</f>
        <v>0001</v>
      </c>
      <c r="G433" s="238" t="str">
        <f t="shared" si="80"/>
        <v>0055</v>
      </c>
      <c r="H433" s="307">
        <f t="shared" si="81"/>
        <v>8</v>
      </c>
      <c r="I433" s="306" t="s">
        <v>662</v>
      </c>
      <c r="J433" s="237" t="s">
        <v>824</v>
      </c>
      <c r="K433" s="235" t="s">
        <v>1984</v>
      </c>
      <c r="L433" s="235" t="s">
        <v>1772</v>
      </c>
      <c r="M433" s="308">
        <v>25280000</v>
      </c>
      <c r="N433" s="235">
        <v>1591</v>
      </c>
      <c r="O433" s="235" t="s">
        <v>76</v>
      </c>
      <c r="P433" s="235" t="s">
        <v>72</v>
      </c>
      <c r="Q433" s="235" t="s">
        <v>71</v>
      </c>
      <c r="R433" s="235">
        <v>5</v>
      </c>
      <c r="S433" s="309">
        <v>6</v>
      </c>
      <c r="T433" s="238">
        <v>6</v>
      </c>
      <c r="U433" s="238">
        <v>6</v>
      </c>
      <c r="V433" s="235" t="s">
        <v>70</v>
      </c>
      <c r="W433" s="238" t="str">
        <f t="shared" si="76"/>
        <v>기아자동차셀토스1.6 가솔린 그래비티25280000</v>
      </c>
      <c r="X433" s="310">
        <f t="shared" si="77"/>
        <v>4207</v>
      </c>
      <c r="Y433" s="238">
        <v>6</v>
      </c>
      <c r="Z433" s="238">
        <v>6</v>
      </c>
      <c r="AA433" s="306" t="s">
        <v>662</v>
      </c>
      <c r="AB433" s="235" t="s">
        <v>72</v>
      </c>
      <c r="AC433" s="237"/>
      <c r="AD433" s="235" t="s">
        <v>1701</v>
      </c>
      <c r="AE433" s="235" t="s">
        <v>1699</v>
      </c>
      <c r="AF433" s="236"/>
      <c r="AG433" s="237"/>
      <c r="AH433" s="236"/>
      <c r="AI433" s="236"/>
      <c r="AJ433" s="237"/>
      <c r="AK433" s="236">
        <v>26</v>
      </c>
      <c r="AL433" s="236"/>
      <c r="AM433" s="236" t="s">
        <v>147</v>
      </c>
      <c r="AN433" s="348"/>
      <c r="AO433" s="348"/>
      <c r="AP433" s="348"/>
      <c r="AQ433" s="291" t="str">
        <f>IFERROR(VLOOKUP(BG433,#REF!,1,0),"")</f>
        <v/>
      </c>
      <c r="AS433" s="236" t="s">
        <v>147</v>
      </c>
      <c r="BD433" s="191" t="str">
        <f t="shared" si="73"/>
        <v>셀토스1.6 가솔린 그래비티</v>
      </c>
      <c r="BE433" s="238" t="str">
        <f t="shared" si="75"/>
        <v>0055</v>
      </c>
      <c r="BF433" s="306" t="s">
        <v>662</v>
      </c>
      <c r="BG433" s="191" t="str">
        <f t="shared" si="74"/>
        <v>0055-0432</v>
      </c>
    </row>
    <row r="434" spans="1:59">
      <c r="A434" s="304">
        <v>4208</v>
      </c>
      <c r="B434" s="305">
        <v>4208</v>
      </c>
      <c r="C434" s="238" t="str">
        <f t="shared" si="78"/>
        <v>0001-0056</v>
      </c>
      <c r="D434" s="238" t="str">
        <f t="shared" si="79"/>
        <v>0001-0056-0001</v>
      </c>
      <c r="E434" s="306" t="s">
        <v>661</v>
      </c>
      <c r="F434" s="238" t="str">
        <f>TEXT(VLOOKUP(J434,'1'!$I$43:$J$79,2,0),"0000")</f>
        <v>0001</v>
      </c>
      <c r="G434" s="238" t="str">
        <f t="shared" si="80"/>
        <v>0056</v>
      </c>
      <c r="H434" s="307">
        <f t="shared" si="81"/>
        <v>1</v>
      </c>
      <c r="I434" s="306" t="s">
        <v>661</v>
      </c>
      <c r="J434" s="235" t="s">
        <v>824</v>
      </c>
      <c r="K434" s="235" t="s">
        <v>1985</v>
      </c>
      <c r="L434" s="235" t="s">
        <v>1773</v>
      </c>
      <c r="M434" s="308">
        <v>18010000</v>
      </c>
      <c r="N434" s="235">
        <v>1368</v>
      </c>
      <c r="O434" s="235" t="s">
        <v>76</v>
      </c>
      <c r="P434" s="235" t="s">
        <v>72</v>
      </c>
      <c r="Q434" s="235" t="s">
        <v>71</v>
      </c>
      <c r="R434" s="235">
        <v>5</v>
      </c>
      <c r="S434" s="309">
        <v>8</v>
      </c>
      <c r="T434" s="238">
        <v>6</v>
      </c>
      <c r="U434" s="238">
        <v>6</v>
      </c>
      <c r="V434" s="235" t="s">
        <v>70</v>
      </c>
      <c r="W434" s="238" t="str">
        <f t="shared" si="76"/>
        <v>기아자동차스토닉1.4 트렌디18010000</v>
      </c>
      <c r="X434" s="310">
        <f t="shared" si="77"/>
        <v>4208</v>
      </c>
      <c r="Y434" s="238">
        <v>6</v>
      </c>
      <c r="Z434" s="238">
        <v>6</v>
      </c>
      <c r="AA434" s="306" t="s">
        <v>661</v>
      </c>
      <c r="AB434" s="235" t="s">
        <v>72</v>
      </c>
      <c r="AC434" s="235"/>
      <c r="AD434" s="235" t="s">
        <v>1700</v>
      </c>
      <c r="AE434" s="235" t="s">
        <v>1699</v>
      </c>
      <c r="AF434" s="236"/>
      <c r="AG434" s="237"/>
      <c r="AH434" s="236"/>
      <c r="AI434" s="236"/>
      <c r="AJ434" s="237"/>
      <c r="AK434" s="236">
        <v>26</v>
      </c>
      <c r="AL434" s="236"/>
      <c r="AM434" s="236" t="s">
        <v>2432</v>
      </c>
      <c r="AN434" s="348"/>
      <c r="AO434" s="348"/>
      <c r="AP434" s="348"/>
      <c r="AQ434" s="291" t="str">
        <f>IFERROR(VLOOKUP(BG434,#REF!,1,0),"")</f>
        <v/>
      </c>
      <c r="AS434" s="236" t="s">
        <v>2432</v>
      </c>
      <c r="BD434" s="191" t="str">
        <f t="shared" si="73"/>
        <v>스토닉1.4 트렌디</v>
      </c>
      <c r="BE434" s="238" t="str">
        <f t="shared" si="75"/>
        <v>0056</v>
      </c>
      <c r="BF434" s="306" t="s">
        <v>661</v>
      </c>
      <c r="BG434" s="191" t="str">
        <f t="shared" si="74"/>
        <v>0056-0433</v>
      </c>
    </row>
    <row r="435" spans="1:59">
      <c r="A435" s="304">
        <v>4209</v>
      </c>
      <c r="B435" s="305">
        <v>4209</v>
      </c>
      <c r="C435" s="238" t="str">
        <f t="shared" si="78"/>
        <v>0001-0057</v>
      </c>
      <c r="D435" s="238" t="str">
        <f t="shared" si="79"/>
        <v>0001-0057-0001</v>
      </c>
      <c r="E435" s="306" t="s">
        <v>660</v>
      </c>
      <c r="F435" s="238" t="str">
        <f>TEXT(VLOOKUP(J435,'1'!$I$43:$J$79,2,0),"0000")</f>
        <v>0001</v>
      </c>
      <c r="G435" s="238" t="str">
        <f t="shared" si="80"/>
        <v>0057</v>
      </c>
      <c r="H435" s="307">
        <f t="shared" si="81"/>
        <v>1</v>
      </c>
      <c r="I435" s="306" t="s">
        <v>660</v>
      </c>
      <c r="J435" s="235" t="s">
        <v>824</v>
      </c>
      <c r="K435" s="235" t="s">
        <v>1986</v>
      </c>
      <c r="L435" s="242" t="s">
        <v>2198</v>
      </c>
      <c r="M435" s="271">
        <v>38530000</v>
      </c>
      <c r="N435" s="242">
        <v>2497</v>
      </c>
      <c r="O435" s="235" t="s">
        <v>76</v>
      </c>
      <c r="P435" s="235" t="s">
        <v>72</v>
      </c>
      <c r="Q435" s="235" t="s">
        <v>71</v>
      </c>
      <c r="R435" s="210">
        <v>5</v>
      </c>
      <c r="S435" s="309">
        <v>11</v>
      </c>
      <c r="T435" s="238">
        <v>6</v>
      </c>
      <c r="U435" s="238">
        <v>6</v>
      </c>
      <c r="V435" s="235" t="s">
        <v>70</v>
      </c>
      <c r="W435" s="238" t="str">
        <f t="shared" si="76"/>
        <v>기아자동차스팅어가솔린 2.5 RWD 플래티넘38530000</v>
      </c>
      <c r="X435" s="310">
        <f t="shared" si="77"/>
        <v>4209</v>
      </c>
      <c r="Y435" s="238">
        <v>6</v>
      </c>
      <c r="Z435" s="238">
        <v>6</v>
      </c>
      <c r="AA435" s="306" t="s">
        <v>660</v>
      </c>
      <c r="AB435" s="235" t="s">
        <v>72</v>
      </c>
      <c r="AC435" s="235"/>
      <c r="AD435" s="247">
        <v>4</v>
      </c>
      <c r="AE435" s="235" t="s">
        <v>1699</v>
      </c>
      <c r="AF435" s="236"/>
      <c r="AG435" s="237"/>
      <c r="AH435" s="236"/>
      <c r="AI435" s="236"/>
      <c r="AJ435" s="237"/>
      <c r="AK435" s="236">
        <v>26</v>
      </c>
      <c r="AL435" s="236"/>
      <c r="AM435" s="236" t="s">
        <v>2433</v>
      </c>
      <c r="AN435" s="348"/>
      <c r="AO435" s="348"/>
      <c r="AP435" s="348"/>
      <c r="AQ435" s="291" t="str">
        <f>IFERROR(VLOOKUP(BG435,#REF!,1,0),"")</f>
        <v/>
      </c>
      <c r="AS435" s="236" t="s">
        <v>2433</v>
      </c>
      <c r="BD435" s="191" t="str">
        <f t="shared" si="73"/>
        <v>스팅어가솔린 2.5 RWD 플래티넘</v>
      </c>
      <c r="BE435" s="238" t="str">
        <f t="shared" si="75"/>
        <v>0057</v>
      </c>
      <c r="BF435" s="306" t="s">
        <v>660</v>
      </c>
      <c r="BG435" s="191" t="str">
        <f t="shared" si="74"/>
        <v>0057-0434</v>
      </c>
    </row>
    <row r="436" spans="1:59">
      <c r="A436" s="304">
        <v>4210</v>
      </c>
      <c r="B436" s="305">
        <v>4210</v>
      </c>
      <c r="C436" s="238" t="str">
        <f t="shared" si="78"/>
        <v>0001-0057</v>
      </c>
      <c r="D436" s="238" t="str">
        <f t="shared" si="79"/>
        <v>0001-0057-0002</v>
      </c>
      <c r="E436" s="306" t="s">
        <v>659</v>
      </c>
      <c r="F436" s="238" t="str">
        <f>TEXT(VLOOKUP(J436,'1'!$I$43:$J$79,2,0),"0000")</f>
        <v>0001</v>
      </c>
      <c r="G436" s="238" t="str">
        <f t="shared" si="80"/>
        <v>0057</v>
      </c>
      <c r="H436" s="307">
        <f t="shared" si="81"/>
        <v>2</v>
      </c>
      <c r="I436" s="306" t="s">
        <v>659</v>
      </c>
      <c r="J436" s="235" t="s">
        <v>824</v>
      </c>
      <c r="K436" s="235" t="s">
        <v>1986</v>
      </c>
      <c r="L436" s="242" t="s">
        <v>2199</v>
      </c>
      <c r="M436" s="271">
        <v>41970000</v>
      </c>
      <c r="N436" s="242">
        <v>2497</v>
      </c>
      <c r="O436" s="235" t="s">
        <v>76</v>
      </c>
      <c r="P436" s="235" t="s">
        <v>72</v>
      </c>
      <c r="Q436" s="235" t="s">
        <v>71</v>
      </c>
      <c r="R436" s="210">
        <v>5</v>
      </c>
      <c r="S436" s="309">
        <v>11</v>
      </c>
      <c r="T436" s="238">
        <v>6</v>
      </c>
      <c r="U436" s="238">
        <v>6</v>
      </c>
      <c r="V436" s="235" t="s">
        <v>70</v>
      </c>
      <c r="W436" s="238" t="str">
        <f t="shared" si="76"/>
        <v>기아자동차스팅어가솔린 2.5 RWD 마스터즈41970000</v>
      </c>
      <c r="X436" s="310">
        <f t="shared" si="77"/>
        <v>4210</v>
      </c>
      <c r="Y436" s="238">
        <v>6</v>
      </c>
      <c r="Z436" s="238">
        <v>6</v>
      </c>
      <c r="AA436" s="306" t="s">
        <v>659</v>
      </c>
      <c r="AB436" s="235" t="s">
        <v>72</v>
      </c>
      <c r="AC436" s="235"/>
      <c r="AD436" s="247">
        <v>4</v>
      </c>
      <c r="AE436" s="235" t="s">
        <v>1699</v>
      </c>
      <c r="AF436" s="236"/>
      <c r="AG436" s="237"/>
      <c r="AH436" s="236"/>
      <c r="AI436" s="236"/>
      <c r="AJ436" s="237"/>
      <c r="AK436" s="236">
        <v>26</v>
      </c>
      <c r="AL436" s="236"/>
      <c r="AM436" s="236" t="s">
        <v>2433</v>
      </c>
      <c r="AN436" s="348"/>
      <c r="AO436" s="348"/>
      <c r="AP436" s="348"/>
      <c r="AQ436" s="291" t="str">
        <f>IFERROR(VLOOKUP(BG436,#REF!,1,0),"")</f>
        <v/>
      </c>
      <c r="AS436" s="236" t="s">
        <v>2433</v>
      </c>
      <c r="BD436" s="191" t="str">
        <f t="shared" si="73"/>
        <v>스팅어가솔린 2.5 RWD 마스터즈</v>
      </c>
      <c r="BE436" s="238" t="str">
        <f t="shared" si="75"/>
        <v>0057</v>
      </c>
      <c r="BF436" s="306" t="s">
        <v>659</v>
      </c>
      <c r="BG436" s="191" t="str">
        <f t="shared" si="74"/>
        <v>0057-0435</v>
      </c>
    </row>
    <row r="437" spans="1:59">
      <c r="A437" s="304">
        <v>4211</v>
      </c>
      <c r="B437" s="305">
        <v>4211</v>
      </c>
      <c r="C437" s="238" t="str">
        <f t="shared" si="78"/>
        <v>0001-0057</v>
      </c>
      <c r="D437" s="238" t="str">
        <f t="shared" si="79"/>
        <v>0001-0057-0003</v>
      </c>
      <c r="E437" s="306" t="s">
        <v>658</v>
      </c>
      <c r="F437" s="238" t="str">
        <f>TEXT(VLOOKUP(J437,'1'!$I$43:$J$79,2,0),"0000")</f>
        <v>0001</v>
      </c>
      <c r="G437" s="238" t="str">
        <f t="shared" si="80"/>
        <v>0057</v>
      </c>
      <c r="H437" s="307">
        <f t="shared" si="81"/>
        <v>3</v>
      </c>
      <c r="I437" s="306" t="s">
        <v>658</v>
      </c>
      <c r="J437" s="235" t="s">
        <v>824</v>
      </c>
      <c r="K437" s="235" t="s">
        <v>1986</v>
      </c>
      <c r="L437" s="242" t="s">
        <v>2200</v>
      </c>
      <c r="M437" s="271">
        <v>40790000</v>
      </c>
      <c r="N437" s="242">
        <v>2497</v>
      </c>
      <c r="O437" s="235" t="s">
        <v>76</v>
      </c>
      <c r="P437" s="235" t="s">
        <v>72</v>
      </c>
      <c r="Q437" s="235" t="s">
        <v>71</v>
      </c>
      <c r="R437" s="210">
        <v>5</v>
      </c>
      <c r="S437" s="309">
        <v>11</v>
      </c>
      <c r="T437" s="238">
        <v>6</v>
      </c>
      <c r="U437" s="238">
        <v>6</v>
      </c>
      <c r="V437" s="235" t="s">
        <v>70</v>
      </c>
      <c r="W437" s="238" t="str">
        <f t="shared" si="76"/>
        <v>기아자동차스팅어가솔린 2.5 AWD 플래티넘40790000</v>
      </c>
      <c r="X437" s="310">
        <f t="shared" si="77"/>
        <v>4211</v>
      </c>
      <c r="Y437" s="238">
        <v>6</v>
      </c>
      <c r="Z437" s="238">
        <v>6</v>
      </c>
      <c r="AA437" s="306" t="s">
        <v>658</v>
      </c>
      <c r="AB437" s="235" t="s">
        <v>72</v>
      </c>
      <c r="AC437" s="235"/>
      <c r="AD437" s="247">
        <v>4</v>
      </c>
      <c r="AE437" s="235" t="s">
        <v>1699</v>
      </c>
      <c r="AF437" s="236"/>
      <c r="AG437" s="237"/>
      <c r="AH437" s="236"/>
      <c r="AI437" s="236"/>
      <c r="AJ437" s="237"/>
      <c r="AK437" s="236">
        <v>26</v>
      </c>
      <c r="AL437" s="236"/>
      <c r="AM437" s="236" t="s">
        <v>2433</v>
      </c>
      <c r="AN437" s="348"/>
      <c r="AO437" s="348"/>
      <c r="AP437" s="348"/>
      <c r="AQ437" s="291" t="str">
        <f>IFERROR(VLOOKUP(BG437,#REF!,1,0),"")</f>
        <v/>
      </c>
      <c r="AS437" s="236" t="s">
        <v>2433</v>
      </c>
      <c r="BD437" s="191" t="str">
        <f t="shared" si="73"/>
        <v>스팅어가솔린 2.5 AWD 플래티넘</v>
      </c>
      <c r="BE437" s="238" t="str">
        <f t="shared" si="75"/>
        <v>0057</v>
      </c>
      <c r="BF437" s="306" t="s">
        <v>658</v>
      </c>
      <c r="BG437" s="191" t="str">
        <f t="shared" si="74"/>
        <v>0057-0436</v>
      </c>
    </row>
    <row r="438" spans="1:59">
      <c r="A438" s="304">
        <v>4212</v>
      </c>
      <c r="B438" s="305">
        <v>4212</v>
      </c>
      <c r="C438" s="238" t="str">
        <f t="shared" si="78"/>
        <v>0001-0057</v>
      </c>
      <c r="D438" s="238" t="str">
        <f t="shared" si="79"/>
        <v>0001-0057-0004</v>
      </c>
      <c r="E438" s="306" t="s">
        <v>657</v>
      </c>
      <c r="F438" s="238" t="str">
        <f>TEXT(VLOOKUP(J438,'1'!$I$43:$J$79,2,0),"0000")</f>
        <v>0001</v>
      </c>
      <c r="G438" s="238" t="str">
        <f t="shared" si="80"/>
        <v>0057</v>
      </c>
      <c r="H438" s="307">
        <f t="shared" si="81"/>
        <v>4</v>
      </c>
      <c r="I438" s="306" t="s">
        <v>657</v>
      </c>
      <c r="J438" s="319" t="s">
        <v>824</v>
      </c>
      <c r="K438" s="319" t="s">
        <v>1986</v>
      </c>
      <c r="L438" s="320" t="s">
        <v>2201</v>
      </c>
      <c r="M438" s="271">
        <v>44230000</v>
      </c>
      <c r="N438" s="320">
        <v>2497</v>
      </c>
      <c r="O438" s="235" t="s">
        <v>76</v>
      </c>
      <c r="P438" s="319" t="s">
        <v>72</v>
      </c>
      <c r="Q438" s="319" t="s">
        <v>71</v>
      </c>
      <c r="R438" s="263">
        <v>5</v>
      </c>
      <c r="S438" s="309">
        <v>11</v>
      </c>
      <c r="T438" s="238">
        <v>6</v>
      </c>
      <c r="U438" s="238">
        <v>6</v>
      </c>
      <c r="V438" s="319" t="s">
        <v>70</v>
      </c>
      <c r="W438" s="238" t="str">
        <f t="shared" si="76"/>
        <v>기아자동차스팅어가솔린 2.5 AWD 마스터즈44230000</v>
      </c>
      <c r="X438" s="310">
        <f t="shared" si="77"/>
        <v>4212</v>
      </c>
      <c r="Y438" s="238">
        <v>6</v>
      </c>
      <c r="Z438" s="238">
        <v>6</v>
      </c>
      <c r="AA438" s="306" t="s">
        <v>657</v>
      </c>
      <c r="AB438" s="235" t="s">
        <v>72</v>
      </c>
      <c r="AC438" s="235"/>
      <c r="AD438" s="247">
        <v>4</v>
      </c>
      <c r="AE438" s="235" t="s">
        <v>1699</v>
      </c>
      <c r="AF438" s="236"/>
      <c r="AG438" s="237"/>
      <c r="AH438" s="236"/>
      <c r="AI438" s="236"/>
      <c r="AJ438" s="237"/>
      <c r="AK438" s="236">
        <v>26</v>
      </c>
      <c r="AL438" s="236"/>
      <c r="AM438" s="236" t="s">
        <v>2433</v>
      </c>
      <c r="AN438" s="348"/>
      <c r="AO438" s="348"/>
      <c r="AP438" s="348"/>
      <c r="AQ438" s="291" t="str">
        <f>IFERROR(VLOOKUP(BG438,#REF!,1,0),"")</f>
        <v/>
      </c>
      <c r="AS438" s="236" t="s">
        <v>2433</v>
      </c>
      <c r="BD438" s="191" t="str">
        <f t="shared" si="73"/>
        <v>스팅어가솔린 2.5 AWD 마스터즈</v>
      </c>
      <c r="BE438" s="238" t="str">
        <f t="shared" si="75"/>
        <v>0057</v>
      </c>
      <c r="BF438" s="306" t="s">
        <v>657</v>
      </c>
      <c r="BG438" s="191" t="str">
        <f t="shared" si="74"/>
        <v>0057-0437</v>
      </c>
    </row>
    <row r="439" spans="1:59">
      <c r="A439" s="304">
        <v>4213</v>
      </c>
      <c r="B439" s="305">
        <v>4213</v>
      </c>
      <c r="C439" s="238" t="str">
        <f t="shared" si="78"/>
        <v>0001-0057</v>
      </c>
      <c r="D439" s="238" t="str">
        <f t="shared" si="79"/>
        <v>0001-0057-0005</v>
      </c>
      <c r="E439" s="306" t="s">
        <v>656</v>
      </c>
      <c r="F439" s="238" t="str">
        <f>TEXT(VLOOKUP(J439,'1'!$I$43:$J$79,2,0),"0000")</f>
        <v>0001</v>
      </c>
      <c r="G439" s="238" t="str">
        <f t="shared" si="80"/>
        <v>0057</v>
      </c>
      <c r="H439" s="307">
        <f t="shared" si="81"/>
        <v>5</v>
      </c>
      <c r="I439" s="306" t="s">
        <v>656</v>
      </c>
      <c r="J439" s="235" t="s">
        <v>824</v>
      </c>
      <c r="K439" s="235" t="s">
        <v>1986</v>
      </c>
      <c r="L439" s="242" t="s">
        <v>2202</v>
      </c>
      <c r="M439" s="271">
        <v>46430000</v>
      </c>
      <c r="N439" s="242">
        <v>3342</v>
      </c>
      <c r="O439" s="235" t="s">
        <v>76</v>
      </c>
      <c r="P439" s="235" t="s">
        <v>72</v>
      </c>
      <c r="Q439" s="235" t="s">
        <v>71</v>
      </c>
      <c r="R439" s="210">
        <v>5</v>
      </c>
      <c r="S439" s="309">
        <v>13</v>
      </c>
      <c r="T439" s="238">
        <v>6</v>
      </c>
      <c r="U439" s="238">
        <v>6</v>
      </c>
      <c r="V439" s="235" t="s">
        <v>70</v>
      </c>
      <c r="W439" s="238" t="str">
        <f t="shared" si="76"/>
        <v>기아자동차스팅어가솔린 터보 3.3 RWD 마스터즈46430000</v>
      </c>
      <c r="X439" s="310">
        <f t="shared" si="77"/>
        <v>4213</v>
      </c>
      <c r="Y439" s="238">
        <v>6</v>
      </c>
      <c r="Z439" s="238">
        <v>6</v>
      </c>
      <c r="AA439" s="306" t="s">
        <v>656</v>
      </c>
      <c r="AB439" s="235" t="s">
        <v>72</v>
      </c>
      <c r="AC439" s="235"/>
      <c r="AD439" s="247">
        <v>5</v>
      </c>
      <c r="AE439" s="235" t="s">
        <v>1699</v>
      </c>
      <c r="AF439" s="236"/>
      <c r="AG439" s="237"/>
      <c r="AH439" s="236"/>
      <c r="AI439" s="236"/>
      <c r="AJ439" s="237"/>
      <c r="AK439" s="236">
        <v>26</v>
      </c>
      <c r="AL439" s="236"/>
      <c r="AM439" s="236" t="s">
        <v>2428</v>
      </c>
      <c r="AN439" s="348"/>
      <c r="AO439" s="348"/>
      <c r="AP439" s="348"/>
      <c r="AQ439" s="291" t="str">
        <f>IFERROR(VLOOKUP(BG439,#REF!,1,0),"")</f>
        <v/>
      </c>
      <c r="AS439" s="236" t="s">
        <v>2428</v>
      </c>
      <c r="BD439" s="191" t="str">
        <f t="shared" si="73"/>
        <v>스팅어가솔린 터보 3.3 RWD 마스터즈</v>
      </c>
      <c r="BE439" s="238" t="str">
        <f t="shared" si="75"/>
        <v>0057</v>
      </c>
      <c r="BF439" s="306" t="s">
        <v>656</v>
      </c>
      <c r="BG439" s="191" t="str">
        <f t="shared" si="74"/>
        <v>0057-0438</v>
      </c>
    </row>
    <row r="440" spans="1:59">
      <c r="A440" s="304">
        <v>4214</v>
      </c>
      <c r="B440" s="305">
        <v>4214</v>
      </c>
      <c r="C440" s="238" t="str">
        <f t="shared" si="78"/>
        <v>0001-0057</v>
      </c>
      <c r="D440" s="238" t="str">
        <f t="shared" si="79"/>
        <v>0001-0057-0006</v>
      </c>
      <c r="E440" s="306" t="s">
        <v>655</v>
      </c>
      <c r="F440" s="238" t="str">
        <f>TEXT(VLOOKUP(J440,'1'!$I$43:$J$79,2,0),"0000")</f>
        <v>0001</v>
      </c>
      <c r="G440" s="238" t="str">
        <f t="shared" si="80"/>
        <v>0057</v>
      </c>
      <c r="H440" s="307">
        <f t="shared" si="81"/>
        <v>6</v>
      </c>
      <c r="I440" s="306" t="s">
        <v>655</v>
      </c>
      <c r="J440" s="235" t="s">
        <v>824</v>
      </c>
      <c r="K440" s="235" t="s">
        <v>1986</v>
      </c>
      <c r="L440" s="242" t="s">
        <v>2203</v>
      </c>
      <c r="M440" s="271">
        <v>48880000</v>
      </c>
      <c r="N440" s="242">
        <v>3342</v>
      </c>
      <c r="O440" s="235" t="s">
        <v>76</v>
      </c>
      <c r="P440" s="235" t="s">
        <v>72</v>
      </c>
      <c r="Q440" s="235" t="s">
        <v>71</v>
      </c>
      <c r="R440" s="210">
        <v>5</v>
      </c>
      <c r="S440" s="309">
        <v>13</v>
      </c>
      <c r="T440" s="238">
        <v>6</v>
      </c>
      <c r="U440" s="238">
        <v>6</v>
      </c>
      <c r="V440" s="235" t="s">
        <v>70</v>
      </c>
      <c r="W440" s="238" t="str">
        <f t="shared" si="76"/>
        <v>기아자동차스팅어가솔린 터보 3.3 AWD 마스터즈48880000</v>
      </c>
      <c r="X440" s="310">
        <f t="shared" si="77"/>
        <v>4214</v>
      </c>
      <c r="Y440" s="238">
        <v>6</v>
      </c>
      <c r="Z440" s="238">
        <v>6</v>
      </c>
      <c r="AA440" s="306" t="s">
        <v>655</v>
      </c>
      <c r="AB440" s="235" t="s">
        <v>72</v>
      </c>
      <c r="AC440" s="235"/>
      <c r="AD440" s="247">
        <v>5</v>
      </c>
      <c r="AE440" s="235" t="s">
        <v>1699</v>
      </c>
      <c r="AF440" s="236"/>
      <c r="AG440" s="237"/>
      <c r="AH440" s="236"/>
      <c r="AI440" s="236"/>
      <c r="AJ440" s="237"/>
      <c r="AK440" s="236">
        <v>26</v>
      </c>
      <c r="AL440" s="236"/>
      <c r="AM440" s="236" t="s">
        <v>2428</v>
      </c>
      <c r="AN440" s="348"/>
      <c r="AO440" s="348"/>
      <c r="AP440" s="348"/>
      <c r="AQ440" s="291" t="str">
        <f>IFERROR(VLOOKUP(BG440,#REF!,1,0),"")</f>
        <v/>
      </c>
      <c r="AS440" s="236" t="s">
        <v>2428</v>
      </c>
      <c r="BD440" s="191" t="str">
        <f t="shared" si="73"/>
        <v>스팅어가솔린 터보 3.3 AWD 마스터즈</v>
      </c>
      <c r="BE440" s="238" t="str">
        <f t="shared" si="75"/>
        <v>0057</v>
      </c>
      <c r="BF440" s="306" t="s">
        <v>655</v>
      </c>
      <c r="BG440" s="191" t="str">
        <f t="shared" si="74"/>
        <v>0057-0439</v>
      </c>
    </row>
    <row r="441" spans="1:59">
      <c r="A441" s="304">
        <v>4215</v>
      </c>
      <c r="B441" s="305">
        <v>4215</v>
      </c>
      <c r="C441" s="238" t="str">
        <f t="shared" si="78"/>
        <v>0001-0058</v>
      </c>
      <c r="D441" s="238" t="str">
        <f t="shared" si="79"/>
        <v>0001-0058-0001</v>
      </c>
      <c r="E441" s="306" t="s">
        <v>654</v>
      </c>
      <c r="F441" s="238" t="str">
        <f>TEXT(VLOOKUP(J441,'1'!$I$43:$J$79,2,0),"0000")</f>
        <v>0001</v>
      </c>
      <c r="G441" s="238" t="str">
        <f t="shared" si="80"/>
        <v>0058</v>
      </c>
      <c r="H441" s="307">
        <f t="shared" si="81"/>
        <v>1</v>
      </c>
      <c r="I441" s="306" t="s">
        <v>654</v>
      </c>
      <c r="J441" s="235" t="s">
        <v>824</v>
      </c>
      <c r="K441" s="235" t="s">
        <v>1987</v>
      </c>
      <c r="L441" s="235" t="s">
        <v>1770</v>
      </c>
      <c r="M441" s="308">
        <v>2917000</v>
      </c>
      <c r="N441" s="235">
        <v>1598</v>
      </c>
      <c r="O441" s="235" t="s">
        <v>77</v>
      </c>
      <c r="P441" s="235" t="s">
        <v>72</v>
      </c>
      <c r="Q441" s="235" t="s">
        <v>71</v>
      </c>
      <c r="R441" s="235">
        <v>5</v>
      </c>
      <c r="S441" s="309">
        <v>4</v>
      </c>
      <c r="T441" s="238">
        <v>6</v>
      </c>
      <c r="U441" s="238">
        <v>6</v>
      </c>
      <c r="V441" s="235" t="s">
        <v>15961</v>
      </c>
      <c r="W441" s="238" t="str">
        <f t="shared" si="76"/>
        <v>기아자동차스포티지1.6 디젤 시그니처2917000</v>
      </c>
      <c r="X441" s="310">
        <f t="shared" si="77"/>
        <v>4215</v>
      </c>
      <c r="Y441" s="238">
        <v>6</v>
      </c>
      <c r="Z441" s="238">
        <v>6</v>
      </c>
      <c r="AA441" s="306" t="s">
        <v>654</v>
      </c>
      <c r="AB441" s="235" t="s">
        <v>15965</v>
      </c>
      <c r="AC441" s="235"/>
      <c r="AD441" s="235" t="s">
        <v>1700</v>
      </c>
      <c r="AE441" s="235" t="s">
        <v>1699</v>
      </c>
      <c r="AF441" s="236"/>
      <c r="AG441" s="237"/>
      <c r="AH441" s="236"/>
      <c r="AI441" s="236"/>
      <c r="AJ441" s="237"/>
      <c r="AK441" s="236">
        <v>26</v>
      </c>
      <c r="AL441" s="236"/>
      <c r="AM441" s="236" t="s">
        <v>2427</v>
      </c>
      <c r="AN441" s="348"/>
      <c r="AO441" s="348"/>
      <c r="AP441" s="348"/>
      <c r="AQ441" s="291" t="str">
        <f>IFERROR(VLOOKUP(BG441,#REF!,1,0),"")</f>
        <v/>
      </c>
      <c r="AS441" s="236" t="s">
        <v>2427</v>
      </c>
      <c r="BD441" s="191" t="str">
        <f t="shared" si="73"/>
        <v>스포티지1.6 디젤 시그니처</v>
      </c>
      <c r="BE441" s="238" t="str">
        <f t="shared" si="75"/>
        <v>0058</v>
      </c>
      <c r="BF441" s="306" t="s">
        <v>654</v>
      </c>
      <c r="BG441" s="191" t="str">
        <f t="shared" si="74"/>
        <v>0058-0440</v>
      </c>
    </row>
    <row r="442" spans="1:59">
      <c r="A442" s="304">
        <v>4216</v>
      </c>
      <c r="B442" s="305">
        <v>4216</v>
      </c>
      <c r="C442" s="238" t="str">
        <f t="shared" si="78"/>
        <v>0001-0058</v>
      </c>
      <c r="D442" s="238" t="str">
        <f t="shared" si="79"/>
        <v>0001-0058-0002</v>
      </c>
      <c r="E442" s="306" t="s">
        <v>653</v>
      </c>
      <c r="F442" s="238" t="str">
        <f>TEXT(VLOOKUP(J442,'1'!$I$43:$J$79,2,0),"0000")</f>
        <v>0001</v>
      </c>
      <c r="G442" s="238" t="str">
        <f t="shared" si="80"/>
        <v>0058</v>
      </c>
      <c r="H442" s="307">
        <f t="shared" si="81"/>
        <v>2</v>
      </c>
      <c r="I442" s="306" t="s">
        <v>653</v>
      </c>
      <c r="J442" s="235" t="s">
        <v>824</v>
      </c>
      <c r="K442" s="235" t="s">
        <v>1987</v>
      </c>
      <c r="L442" s="235" t="s">
        <v>1774</v>
      </c>
      <c r="M442" s="308">
        <v>24310000</v>
      </c>
      <c r="N442" s="235">
        <v>1995</v>
      </c>
      <c r="O442" s="235" t="s">
        <v>77</v>
      </c>
      <c r="P442" s="235" t="s">
        <v>72</v>
      </c>
      <c r="Q442" s="235" t="s">
        <v>71</v>
      </c>
      <c r="R442" s="235">
        <v>5</v>
      </c>
      <c r="S442" s="309">
        <v>4</v>
      </c>
      <c r="T442" s="238">
        <v>6</v>
      </c>
      <c r="U442" s="238">
        <v>6</v>
      </c>
      <c r="V442" s="235" t="s">
        <v>15961</v>
      </c>
      <c r="W442" s="238" t="str">
        <f t="shared" si="76"/>
        <v>기아자동차스포티지2.0 디젤 트렌디24310000</v>
      </c>
      <c r="X442" s="310">
        <f t="shared" si="77"/>
        <v>4216</v>
      </c>
      <c r="Y442" s="238">
        <v>6</v>
      </c>
      <c r="Z442" s="238">
        <v>6</v>
      </c>
      <c r="AA442" s="306" t="s">
        <v>653</v>
      </c>
      <c r="AB442" s="235" t="s">
        <v>15965</v>
      </c>
      <c r="AC442" s="235"/>
      <c r="AD442" s="235" t="s">
        <v>1705</v>
      </c>
      <c r="AE442" s="235" t="s">
        <v>1699</v>
      </c>
      <c r="AF442" s="236"/>
      <c r="AG442" s="237"/>
      <c r="AH442" s="236"/>
      <c r="AI442" s="236"/>
      <c r="AJ442" s="237"/>
      <c r="AK442" s="236">
        <v>26</v>
      </c>
      <c r="AL442" s="236"/>
      <c r="AM442" s="236" t="s">
        <v>2427</v>
      </c>
      <c r="AN442" s="348"/>
      <c r="AO442" s="348"/>
      <c r="AP442" s="348"/>
      <c r="AQ442" s="291" t="str">
        <f>IFERROR(VLOOKUP(BG442,#REF!,1,0),"")</f>
        <v/>
      </c>
      <c r="AS442" s="236" t="s">
        <v>2427</v>
      </c>
      <c r="BD442" s="191" t="str">
        <f t="shared" si="73"/>
        <v>스포티지2.0 디젤 트렌디</v>
      </c>
      <c r="BE442" s="238" t="str">
        <f t="shared" si="75"/>
        <v>0058</v>
      </c>
      <c r="BF442" s="306" t="s">
        <v>653</v>
      </c>
      <c r="BG442" s="191" t="str">
        <f t="shared" si="74"/>
        <v>0058-0441</v>
      </c>
    </row>
    <row r="443" spans="1:59">
      <c r="A443" s="304">
        <v>4217</v>
      </c>
      <c r="B443" s="305">
        <v>4217</v>
      </c>
      <c r="C443" s="238" t="str">
        <f t="shared" si="78"/>
        <v>0001-0058</v>
      </c>
      <c r="D443" s="238" t="str">
        <f t="shared" si="79"/>
        <v>0001-0058-0003</v>
      </c>
      <c r="E443" s="306" t="s">
        <v>652</v>
      </c>
      <c r="F443" s="238" t="str">
        <f>TEXT(VLOOKUP(J443,'1'!$I$43:$J$79,2,0),"0000")</f>
        <v>0001</v>
      </c>
      <c r="G443" s="238" t="str">
        <f t="shared" si="80"/>
        <v>0058</v>
      </c>
      <c r="H443" s="307">
        <f t="shared" si="81"/>
        <v>3</v>
      </c>
      <c r="I443" s="306" t="s">
        <v>652</v>
      </c>
      <c r="J443" s="235" t="s">
        <v>824</v>
      </c>
      <c r="K443" s="235" t="s">
        <v>1987</v>
      </c>
      <c r="L443" s="235" t="s">
        <v>1767</v>
      </c>
      <c r="M443" s="308">
        <v>25890000</v>
      </c>
      <c r="N443" s="235">
        <v>1598</v>
      </c>
      <c r="O443" s="235" t="s">
        <v>77</v>
      </c>
      <c r="P443" s="235" t="s">
        <v>72</v>
      </c>
      <c r="Q443" s="235" t="s">
        <v>71</v>
      </c>
      <c r="R443" s="235">
        <v>5</v>
      </c>
      <c r="S443" s="309">
        <v>4</v>
      </c>
      <c r="T443" s="238">
        <v>6</v>
      </c>
      <c r="U443" s="238">
        <v>6</v>
      </c>
      <c r="V443" s="235" t="s">
        <v>15961</v>
      </c>
      <c r="W443" s="238" t="str">
        <f t="shared" si="76"/>
        <v>기아자동차스포티지1.6 디젤 프레스티지25890000</v>
      </c>
      <c r="X443" s="310">
        <f t="shared" si="77"/>
        <v>4217</v>
      </c>
      <c r="Y443" s="238">
        <v>6</v>
      </c>
      <c r="Z443" s="238">
        <v>6</v>
      </c>
      <c r="AA443" s="306" t="s">
        <v>652</v>
      </c>
      <c r="AB443" s="235" t="s">
        <v>15965</v>
      </c>
      <c r="AC443" s="235"/>
      <c r="AD443" s="235" t="s">
        <v>1700</v>
      </c>
      <c r="AE443" s="235" t="s">
        <v>1699</v>
      </c>
      <c r="AF443" s="236"/>
      <c r="AG443" s="237"/>
      <c r="AH443" s="236"/>
      <c r="AI443" s="236"/>
      <c r="AJ443" s="237"/>
      <c r="AK443" s="236">
        <v>26</v>
      </c>
      <c r="AL443" s="236"/>
      <c r="AM443" s="236" t="s">
        <v>2427</v>
      </c>
      <c r="AN443" s="348"/>
      <c r="AO443" s="348"/>
      <c r="AP443" s="348"/>
      <c r="AQ443" s="291" t="str">
        <f>IFERROR(VLOOKUP(BG443,#REF!,1,0),"")</f>
        <v/>
      </c>
      <c r="AS443" s="236" t="s">
        <v>2427</v>
      </c>
      <c r="BD443" s="191" t="str">
        <f t="shared" si="73"/>
        <v>스포티지1.6 디젤 프레스티지</v>
      </c>
      <c r="BE443" s="238" t="str">
        <f t="shared" si="75"/>
        <v>0058</v>
      </c>
      <c r="BF443" s="306" t="s">
        <v>652</v>
      </c>
      <c r="BG443" s="191" t="str">
        <f t="shared" si="74"/>
        <v>0058-0442</v>
      </c>
    </row>
    <row r="444" spans="1:59">
      <c r="A444" s="304">
        <v>4218</v>
      </c>
      <c r="B444" s="305">
        <v>4218</v>
      </c>
      <c r="C444" s="238" t="str">
        <f t="shared" si="78"/>
        <v>0001-0058</v>
      </c>
      <c r="D444" s="238" t="str">
        <f t="shared" si="79"/>
        <v>0001-0058-0004</v>
      </c>
      <c r="E444" s="306" t="s">
        <v>651</v>
      </c>
      <c r="F444" s="238" t="str">
        <f>TEXT(VLOOKUP(J444,'1'!$I$43:$J$79,2,0),"0000")</f>
        <v>0001</v>
      </c>
      <c r="G444" s="238" t="str">
        <f t="shared" si="80"/>
        <v>0058</v>
      </c>
      <c r="H444" s="307">
        <f t="shared" si="81"/>
        <v>4</v>
      </c>
      <c r="I444" s="306" t="s">
        <v>651</v>
      </c>
      <c r="J444" s="235" t="s">
        <v>824</v>
      </c>
      <c r="K444" s="235" t="s">
        <v>1987</v>
      </c>
      <c r="L444" s="235" t="s">
        <v>1775</v>
      </c>
      <c r="M444" s="308">
        <v>29660000</v>
      </c>
      <c r="N444" s="235">
        <v>1995</v>
      </c>
      <c r="O444" s="235" t="s">
        <v>77</v>
      </c>
      <c r="P444" s="235" t="s">
        <v>72</v>
      </c>
      <c r="Q444" s="235" t="s">
        <v>71</v>
      </c>
      <c r="R444" s="235">
        <v>5</v>
      </c>
      <c r="S444" s="309">
        <v>4</v>
      </c>
      <c r="T444" s="238">
        <v>6</v>
      </c>
      <c r="U444" s="238">
        <v>6</v>
      </c>
      <c r="V444" s="235" t="s">
        <v>15961</v>
      </c>
      <c r="W444" s="238" t="str">
        <f t="shared" si="76"/>
        <v>기아자동차스포티지2.0 디젤 시그니처29660000</v>
      </c>
      <c r="X444" s="310">
        <f t="shared" si="77"/>
        <v>4218</v>
      </c>
      <c r="Y444" s="238">
        <v>6</v>
      </c>
      <c r="Z444" s="238">
        <v>6</v>
      </c>
      <c r="AA444" s="306" t="s">
        <v>651</v>
      </c>
      <c r="AB444" s="235" t="s">
        <v>15965</v>
      </c>
      <c r="AC444" s="235"/>
      <c r="AD444" s="235" t="s">
        <v>1700</v>
      </c>
      <c r="AE444" s="235" t="s">
        <v>1699</v>
      </c>
      <c r="AF444" s="236"/>
      <c r="AG444" s="237"/>
      <c r="AH444" s="236"/>
      <c r="AI444" s="236"/>
      <c r="AJ444" s="237"/>
      <c r="AK444" s="236">
        <v>26</v>
      </c>
      <c r="AL444" s="236"/>
      <c r="AM444" s="236" t="s">
        <v>2427</v>
      </c>
      <c r="AN444" s="348"/>
      <c r="AO444" s="348"/>
      <c r="AP444" s="348"/>
      <c r="AQ444" s="291" t="str">
        <f>IFERROR(VLOOKUP(BG444,#REF!,1,0),"")</f>
        <v/>
      </c>
      <c r="AS444" s="236" t="s">
        <v>2427</v>
      </c>
      <c r="BD444" s="191" t="str">
        <f t="shared" si="73"/>
        <v>스포티지2.0 디젤 시그니처</v>
      </c>
      <c r="BE444" s="238" t="str">
        <f t="shared" si="75"/>
        <v>0058</v>
      </c>
      <c r="BF444" s="306" t="s">
        <v>651</v>
      </c>
      <c r="BG444" s="191" t="str">
        <f t="shared" si="74"/>
        <v>0058-0443</v>
      </c>
    </row>
    <row r="445" spans="1:59">
      <c r="A445" s="304">
        <v>4219</v>
      </c>
      <c r="B445" s="305">
        <v>4219</v>
      </c>
      <c r="C445" s="238" t="str">
        <f t="shared" si="78"/>
        <v>0001-0058</v>
      </c>
      <c r="D445" s="238" t="str">
        <f t="shared" si="79"/>
        <v>0001-0058-0005</v>
      </c>
      <c r="E445" s="306" t="s">
        <v>650</v>
      </c>
      <c r="F445" s="238" t="str">
        <f>TEXT(VLOOKUP(J445,'1'!$I$43:$J$79,2,0),"0000")</f>
        <v>0001</v>
      </c>
      <c r="G445" s="238" t="str">
        <f t="shared" si="80"/>
        <v>0058</v>
      </c>
      <c r="H445" s="307">
        <f t="shared" si="81"/>
        <v>5</v>
      </c>
      <c r="I445" s="306" t="s">
        <v>650</v>
      </c>
      <c r="J445" s="235" t="s">
        <v>824</v>
      </c>
      <c r="K445" s="235" t="s">
        <v>1987</v>
      </c>
      <c r="L445" s="235" t="s">
        <v>1776</v>
      </c>
      <c r="M445" s="308">
        <v>26380000</v>
      </c>
      <c r="N445" s="235">
        <v>1995</v>
      </c>
      <c r="O445" s="235" t="s">
        <v>77</v>
      </c>
      <c r="P445" s="235" t="s">
        <v>72</v>
      </c>
      <c r="Q445" s="235" t="s">
        <v>71</v>
      </c>
      <c r="R445" s="235">
        <v>5</v>
      </c>
      <c r="S445" s="309">
        <v>4</v>
      </c>
      <c r="T445" s="238">
        <v>6</v>
      </c>
      <c r="U445" s="238">
        <v>6</v>
      </c>
      <c r="V445" s="235" t="s">
        <v>70</v>
      </c>
      <c r="W445" s="238" t="str">
        <f t="shared" si="76"/>
        <v>기아자동차스포티지2.0 디젤 프레스티지26380000</v>
      </c>
      <c r="X445" s="310">
        <f t="shared" si="77"/>
        <v>4219</v>
      </c>
      <c r="Y445" s="238">
        <v>6</v>
      </c>
      <c r="Z445" s="238">
        <v>6</v>
      </c>
      <c r="AA445" s="306" t="s">
        <v>650</v>
      </c>
      <c r="AB445" s="235" t="s">
        <v>72</v>
      </c>
      <c r="AC445" s="235"/>
      <c r="AD445" s="235" t="s">
        <v>1700</v>
      </c>
      <c r="AE445" s="235" t="s">
        <v>1699</v>
      </c>
      <c r="AF445" s="236"/>
      <c r="AG445" s="237"/>
      <c r="AH445" s="236"/>
      <c r="AI445" s="236"/>
      <c r="AJ445" s="237"/>
      <c r="AK445" s="236">
        <v>26</v>
      </c>
      <c r="AL445" s="236"/>
      <c r="AM445" s="236" t="s">
        <v>2427</v>
      </c>
      <c r="AN445" s="348"/>
      <c r="AO445" s="348"/>
      <c r="AP445" s="348"/>
      <c r="AQ445" s="291" t="str">
        <f>IFERROR(VLOOKUP(BG445,#REF!,1,0),"")</f>
        <v/>
      </c>
      <c r="AS445" s="236" t="s">
        <v>2427</v>
      </c>
      <c r="BD445" s="191" t="str">
        <f t="shared" si="73"/>
        <v>스포티지2.0 디젤 프레스티지</v>
      </c>
      <c r="BE445" s="238" t="str">
        <f t="shared" si="75"/>
        <v>0058</v>
      </c>
      <c r="BF445" s="306" t="s">
        <v>650</v>
      </c>
      <c r="BG445" s="191" t="str">
        <f t="shared" si="74"/>
        <v>0058-0444</v>
      </c>
    </row>
    <row r="446" spans="1:59">
      <c r="A446" s="304">
        <v>4220</v>
      </c>
      <c r="B446" s="305">
        <v>4220</v>
      </c>
      <c r="C446" s="238" t="str">
        <f t="shared" si="78"/>
        <v>0001-0058</v>
      </c>
      <c r="D446" s="238" t="str">
        <f t="shared" si="79"/>
        <v>0001-0058-0006</v>
      </c>
      <c r="E446" s="306" t="s">
        <v>649</v>
      </c>
      <c r="F446" s="238" t="str">
        <f>TEXT(VLOOKUP(J446,'1'!$I$43:$J$79,2,0),"0000")</f>
        <v>0001</v>
      </c>
      <c r="G446" s="238" t="str">
        <f t="shared" si="80"/>
        <v>0058</v>
      </c>
      <c r="H446" s="307">
        <f t="shared" si="81"/>
        <v>6</v>
      </c>
      <c r="I446" s="306" t="s">
        <v>649</v>
      </c>
      <c r="J446" s="235" t="s">
        <v>824</v>
      </c>
      <c r="K446" s="235" t="s">
        <v>1987</v>
      </c>
      <c r="L446" s="235" t="s">
        <v>1769</v>
      </c>
      <c r="M446" s="308">
        <v>23810000</v>
      </c>
      <c r="N446" s="235">
        <v>1598</v>
      </c>
      <c r="O446" s="235" t="s">
        <v>77</v>
      </c>
      <c r="P446" s="235" t="s">
        <v>72</v>
      </c>
      <c r="Q446" s="235" t="s">
        <v>71</v>
      </c>
      <c r="R446" s="235">
        <v>5</v>
      </c>
      <c r="S446" s="309">
        <v>4</v>
      </c>
      <c r="T446" s="238">
        <v>6</v>
      </c>
      <c r="U446" s="238">
        <v>6</v>
      </c>
      <c r="V446" s="235" t="s">
        <v>15961</v>
      </c>
      <c r="W446" s="238" t="str">
        <f t="shared" si="76"/>
        <v>기아자동차스포티지1.6 디젤 트렌디23810000</v>
      </c>
      <c r="X446" s="310">
        <f t="shared" si="77"/>
        <v>4220</v>
      </c>
      <c r="Y446" s="238">
        <v>6</v>
      </c>
      <c r="Z446" s="238">
        <v>6</v>
      </c>
      <c r="AA446" s="306" t="s">
        <v>649</v>
      </c>
      <c r="AB446" s="235" t="s">
        <v>15965</v>
      </c>
      <c r="AC446" s="235"/>
      <c r="AD446" s="235" t="s">
        <v>1700</v>
      </c>
      <c r="AE446" s="235" t="s">
        <v>1699</v>
      </c>
      <c r="AF446" s="236"/>
      <c r="AG446" s="237"/>
      <c r="AH446" s="236"/>
      <c r="AI446" s="236"/>
      <c r="AJ446" s="237"/>
      <c r="AK446" s="236">
        <v>26</v>
      </c>
      <c r="AL446" s="236"/>
      <c r="AM446" s="236" t="s">
        <v>2427</v>
      </c>
      <c r="AN446" s="348"/>
      <c r="AO446" s="348"/>
      <c r="AP446" s="348"/>
      <c r="AQ446" s="291" t="str">
        <f>IFERROR(VLOOKUP(BG446,#REF!,1,0),"")</f>
        <v/>
      </c>
      <c r="AS446" s="236" t="s">
        <v>2427</v>
      </c>
      <c r="BD446" s="191" t="str">
        <f t="shared" si="73"/>
        <v>스포티지1.6 디젤 트렌디</v>
      </c>
      <c r="BE446" s="238" t="str">
        <f t="shared" si="75"/>
        <v>0058</v>
      </c>
      <c r="BF446" s="306" t="s">
        <v>649</v>
      </c>
      <c r="BG446" s="191" t="str">
        <f t="shared" si="74"/>
        <v>0058-0445</v>
      </c>
    </row>
    <row r="447" spans="1:59">
      <c r="A447" s="304">
        <v>4221</v>
      </c>
      <c r="B447" s="305">
        <v>4221</v>
      </c>
      <c r="C447" s="238" t="str">
        <f t="shared" si="78"/>
        <v>0001-0058</v>
      </c>
      <c r="D447" s="238" t="str">
        <f t="shared" si="79"/>
        <v>0001-0058-0007</v>
      </c>
      <c r="E447" s="306" t="s">
        <v>648</v>
      </c>
      <c r="F447" s="238" t="str">
        <f>TEXT(VLOOKUP(J447,'1'!$I$43:$J$79,2,0),"0000")</f>
        <v>0001</v>
      </c>
      <c r="G447" s="238" t="str">
        <f t="shared" si="80"/>
        <v>0058</v>
      </c>
      <c r="H447" s="307">
        <f t="shared" si="81"/>
        <v>7</v>
      </c>
      <c r="I447" s="306" t="s">
        <v>648</v>
      </c>
      <c r="J447" s="235" t="s">
        <v>824</v>
      </c>
      <c r="K447" s="235" t="s">
        <v>1987</v>
      </c>
      <c r="L447" s="235" t="s">
        <v>2395</v>
      </c>
      <c r="M447" s="308">
        <v>32530000</v>
      </c>
      <c r="N447" s="235">
        <v>1999</v>
      </c>
      <c r="O447" s="235" t="s">
        <v>76</v>
      </c>
      <c r="P447" s="235" t="s">
        <v>72</v>
      </c>
      <c r="Q447" s="235" t="s">
        <v>71</v>
      </c>
      <c r="R447" s="235">
        <v>5</v>
      </c>
      <c r="S447" s="309">
        <v>15</v>
      </c>
      <c r="T447" s="238">
        <v>6</v>
      </c>
      <c r="U447" s="238">
        <v>6</v>
      </c>
      <c r="V447" s="235" t="s">
        <v>15961</v>
      </c>
      <c r="W447" s="238" t="str">
        <f t="shared" si="76"/>
        <v>기아자동차스포티지1.6 가솔린 시그니처32530000</v>
      </c>
      <c r="X447" s="310">
        <f t="shared" si="77"/>
        <v>4221</v>
      </c>
      <c r="Y447" s="238">
        <v>6</v>
      </c>
      <c r="Z447" s="238">
        <v>6</v>
      </c>
      <c r="AA447" s="306" t="s">
        <v>648</v>
      </c>
      <c r="AB447" s="235" t="s">
        <v>15965</v>
      </c>
      <c r="AC447" s="235"/>
      <c r="AD447" s="235" t="s">
        <v>1705</v>
      </c>
      <c r="AE447" s="235" t="s">
        <v>1699</v>
      </c>
      <c r="AF447" s="236"/>
      <c r="AG447" s="237"/>
      <c r="AH447" s="236"/>
      <c r="AI447" s="236"/>
      <c r="AJ447" s="237"/>
      <c r="AK447" s="236">
        <v>26</v>
      </c>
      <c r="AL447" s="236"/>
      <c r="AM447" s="236" t="s">
        <v>2434</v>
      </c>
      <c r="AN447" s="348"/>
      <c r="AO447" s="348"/>
      <c r="AP447" s="348"/>
      <c r="AQ447" s="291" t="str">
        <f>IFERROR(VLOOKUP(BG447,#REF!,1,0),"")</f>
        <v/>
      </c>
      <c r="AS447" s="236" t="s">
        <v>2434</v>
      </c>
      <c r="BD447" s="191" t="str">
        <f t="shared" si="73"/>
        <v>스포티지1.6 가솔린 시그니처</v>
      </c>
      <c r="BE447" s="238" t="str">
        <f t="shared" si="75"/>
        <v>0058</v>
      </c>
      <c r="BF447" s="306" t="s">
        <v>648</v>
      </c>
      <c r="BG447" s="191" t="str">
        <f t="shared" si="74"/>
        <v>0058-0446</v>
      </c>
    </row>
    <row r="448" spans="1:59">
      <c r="A448" s="304">
        <v>4222</v>
      </c>
      <c r="B448" s="305">
        <v>4222</v>
      </c>
      <c r="C448" s="238" t="str">
        <f t="shared" si="78"/>
        <v>0001-0058</v>
      </c>
      <c r="D448" s="238" t="str">
        <f t="shared" si="79"/>
        <v>0001-0058-0008</v>
      </c>
      <c r="E448" s="306" t="s">
        <v>647</v>
      </c>
      <c r="F448" s="238" t="str">
        <f>TEXT(VLOOKUP(J448,'1'!$I$43:$J$79,2,0),"0000")</f>
        <v>0001</v>
      </c>
      <c r="G448" s="238" t="str">
        <f t="shared" si="80"/>
        <v>0058</v>
      </c>
      <c r="H448" s="307">
        <f t="shared" si="81"/>
        <v>8</v>
      </c>
      <c r="I448" s="306" t="s">
        <v>647</v>
      </c>
      <c r="J448" s="235" t="s">
        <v>824</v>
      </c>
      <c r="K448" s="235" t="s">
        <v>1987</v>
      </c>
      <c r="L448" s="235" t="s">
        <v>2396</v>
      </c>
      <c r="M448" s="308">
        <v>26730000</v>
      </c>
      <c r="N448" s="235">
        <v>1999</v>
      </c>
      <c r="O448" s="235" t="s">
        <v>76</v>
      </c>
      <c r="P448" s="235" t="s">
        <v>72</v>
      </c>
      <c r="Q448" s="235" t="s">
        <v>71</v>
      </c>
      <c r="R448" s="235">
        <v>5</v>
      </c>
      <c r="S448" s="309">
        <v>15</v>
      </c>
      <c r="T448" s="238">
        <v>6</v>
      </c>
      <c r="U448" s="238">
        <v>6</v>
      </c>
      <c r="V448" s="235" t="s">
        <v>15961</v>
      </c>
      <c r="W448" s="238" t="str">
        <f t="shared" si="76"/>
        <v>기아자동차스포티지1.6 가솔린 프레스티지26730000</v>
      </c>
      <c r="X448" s="310">
        <f t="shared" si="77"/>
        <v>4222</v>
      </c>
      <c r="Y448" s="238">
        <v>6</v>
      </c>
      <c r="Z448" s="238">
        <v>6</v>
      </c>
      <c r="AA448" s="306" t="s">
        <v>647</v>
      </c>
      <c r="AB448" s="235" t="s">
        <v>15965</v>
      </c>
      <c r="AC448" s="235"/>
      <c r="AD448" s="235" t="s">
        <v>1705</v>
      </c>
      <c r="AE448" s="235" t="s">
        <v>1699</v>
      </c>
      <c r="AF448" s="236"/>
      <c r="AG448" s="237"/>
      <c r="AH448" s="236"/>
      <c r="AI448" s="236"/>
      <c r="AJ448" s="237"/>
      <c r="AK448" s="236">
        <v>26</v>
      </c>
      <c r="AL448" s="236"/>
      <c r="AM448" s="236" t="s">
        <v>2434</v>
      </c>
      <c r="AN448" s="348"/>
      <c r="AO448" s="348"/>
      <c r="AP448" s="348"/>
      <c r="AQ448" s="291" t="str">
        <f>IFERROR(VLOOKUP(BG448,#REF!,1,0),"")</f>
        <v/>
      </c>
      <c r="AS448" s="236" t="s">
        <v>2434</v>
      </c>
      <c r="BD448" s="191" t="str">
        <f t="shared" si="73"/>
        <v>스포티지1.6 가솔린 프레스티지</v>
      </c>
      <c r="BE448" s="238" t="str">
        <f t="shared" si="75"/>
        <v>0058</v>
      </c>
      <c r="BF448" s="306" t="s">
        <v>647</v>
      </c>
      <c r="BG448" s="191" t="str">
        <f t="shared" si="74"/>
        <v>0058-0447</v>
      </c>
    </row>
    <row r="449" spans="1:60" s="377" customFormat="1">
      <c r="A449" s="304">
        <v>4223</v>
      </c>
      <c r="B449" s="305">
        <v>4223</v>
      </c>
      <c r="C449" s="238" t="str">
        <f t="shared" si="78"/>
        <v>0001-0059</v>
      </c>
      <c r="D449" s="238" t="str">
        <f t="shared" si="79"/>
        <v>0001-0059-0001</v>
      </c>
      <c r="E449" s="306" t="s">
        <v>646</v>
      </c>
      <c r="F449" s="238" t="str">
        <f>TEXT(VLOOKUP(J449,'1'!$I$43:$J$79,2,0),"0000")</f>
        <v>0001</v>
      </c>
      <c r="G449" s="238" t="str">
        <f t="shared" si="80"/>
        <v>0059</v>
      </c>
      <c r="H449" s="307">
        <f t="shared" si="81"/>
        <v>1</v>
      </c>
      <c r="I449" s="306" t="s">
        <v>646</v>
      </c>
      <c r="J449" s="235" t="s">
        <v>824</v>
      </c>
      <c r="K449" s="235" t="s">
        <v>2357</v>
      </c>
      <c r="L449" s="371" t="s">
        <v>2358</v>
      </c>
      <c r="M449" s="372">
        <v>35930000</v>
      </c>
      <c r="N449" s="371">
        <v>1598</v>
      </c>
      <c r="O449" s="371" t="s">
        <v>1169</v>
      </c>
      <c r="P449" s="235" t="s">
        <v>72</v>
      </c>
      <c r="Q449" s="235" t="s">
        <v>71</v>
      </c>
      <c r="R449" s="235">
        <v>5</v>
      </c>
      <c r="S449" s="373">
        <v>4</v>
      </c>
      <c r="T449" s="238">
        <v>6</v>
      </c>
      <c r="U449" s="238">
        <v>6</v>
      </c>
      <c r="V449" s="235" t="s">
        <v>1572</v>
      </c>
      <c r="W449" s="238" t="str">
        <f t="shared" si="76"/>
        <v>기아자동차스포티지 하이브리드1.6 하이브리드 시그니처35930000</v>
      </c>
      <c r="X449" s="310">
        <f t="shared" si="77"/>
        <v>4223</v>
      </c>
      <c r="Y449" s="238">
        <v>6</v>
      </c>
      <c r="Z449" s="238">
        <v>6</v>
      </c>
      <c r="AA449" s="306" t="s">
        <v>646</v>
      </c>
      <c r="AB449" s="235" t="s">
        <v>72</v>
      </c>
      <c r="AC449" s="235"/>
      <c r="AD449" s="235" t="s">
        <v>1705</v>
      </c>
      <c r="AE449" s="235" t="s">
        <v>1699</v>
      </c>
      <c r="AF449" s="374"/>
      <c r="AG449" s="374"/>
      <c r="AH449" s="374"/>
      <c r="AI449" s="374"/>
      <c r="AJ449" s="374"/>
      <c r="AK449" s="236">
        <v>26</v>
      </c>
      <c r="AL449" s="236"/>
      <c r="AM449" s="236" t="s">
        <v>2427</v>
      </c>
      <c r="AN449" s="375"/>
      <c r="AO449" s="375"/>
      <c r="AP449" s="375"/>
      <c r="AQ449" s="291" t="str">
        <f>IFERROR(VLOOKUP(BG449,#REF!,1,0),"")</f>
        <v/>
      </c>
      <c r="AR449" s="376"/>
      <c r="AS449" s="236" t="s">
        <v>2427</v>
      </c>
      <c r="AT449" s="376" t="s">
        <v>2359</v>
      </c>
      <c r="AU449" s="376"/>
      <c r="AV449" s="376"/>
      <c r="AW449" s="376"/>
      <c r="AX449" s="376"/>
      <c r="AY449" s="376"/>
      <c r="BD449" s="191" t="str">
        <f t="shared" si="73"/>
        <v>스포티지 하이브리드1.6 하이브리드 시그니처</v>
      </c>
      <c r="BE449" s="238" t="str">
        <f t="shared" si="75"/>
        <v>0059</v>
      </c>
      <c r="BF449" s="306" t="s">
        <v>646</v>
      </c>
      <c r="BG449" s="191" t="str">
        <f t="shared" si="74"/>
        <v>0059-0448</v>
      </c>
      <c r="BH449" s="191"/>
    </row>
    <row r="450" spans="1:60" s="377" customFormat="1">
      <c r="A450" s="304">
        <v>4224</v>
      </c>
      <c r="B450" s="305">
        <v>4224</v>
      </c>
      <c r="C450" s="238" t="str">
        <f t="shared" si="78"/>
        <v>0001-0059</v>
      </c>
      <c r="D450" s="238" t="str">
        <f t="shared" si="79"/>
        <v>0001-0059-0002</v>
      </c>
      <c r="E450" s="306" t="s">
        <v>645</v>
      </c>
      <c r="F450" s="238" t="str">
        <f>TEXT(VLOOKUP(J450,'1'!$I$43:$J$79,2,0),"0000")</f>
        <v>0001</v>
      </c>
      <c r="G450" s="238" t="str">
        <f t="shared" si="80"/>
        <v>0059</v>
      </c>
      <c r="H450" s="307">
        <f t="shared" si="81"/>
        <v>2</v>
      </c>
      <c r="I450" s="306" t="s">
        <v>645</v>
      </c>
      <c r="J450" s="235" t="s">
        <v>824</v>
      </c>
      <c r="K450" s="235" t="s">
        <v>2357</v>
      </c>
      <c r="L450" s="371" t="s">
        <v>2360</v>
      </c>
      <c r="M450" s="372">
        <v>31090000</v>
      </c>
      <c r="N450" s="371">
        <v>1598</v>
      </c>
      <c r="O450" s="371" t="s">
        <v>1169</v>
      </c>
      <c r="P450" s="235" t="s">
        <v>72</v>
      </c>
      <c r="Q450" s="235" t="s">
        <v>71</v>
      </c>
      <c r="R450" s="235">
        <v>5</v>
      </c>
      <c r="S450" s="373">
        <v>4</v>
      </c>
      <c r="T450" s="238">
        <v>6</v>
      </c>
      <c r="U450" s="238">
        <v>6</v>
      </c>
      <c r="V450" s="235" t="s">
        <v>1572</v>
      </c>
      <c r="W450" s="238" t="str">
        <f t="shared" si="76"/>
        <v>기아자동차스포티지 하이브리드1.6 하이브리드 프레스티지31090000</v>
      </c>
      <c r="X450" s="310">
        <f t="shared" si="77"/>
        <v>4224</v>
      </c>
      <c r="Y450" s="238">
        <v>6</v>
      </c>
      <c r="Z450" s="238">
        <v>6</v>
      </c>
      <c r="AA450" s="306" t="s">
        <v>645</v>
      </c>
      <c r="AB450" s="235" t="s">
        <v>72</v>
      </c>
      <c r="AC450" s="235"/>
      <c r="AD450" s="235" t="s">
        <v>1705</v>
      </c>
      <c r="AE450" s="235" t="s">
        <v>1699</v>
      </c>
      <c r="AF450" s="374"/>
      <c r="AG450" s="374"/>
      <c r="AH450" s="374"/>
      <c r="AI450" s="374"/>
      <c r="AJ450" s="374"/>
      <c r="AK450" s="236">
        <v>26</v>
      </c>
      <c r="AL450" s="236"/>
      <c r="AM450" s="236" t="s">
        <v>2427</v>
      </c>
      <c r="AN450" s="375"/>
      <c r="AO450" s="375"/>
      <c r="AP450" s="375"/>
      <c r="AQ450" s="291" t="str">
        <f>IFERROR(VLOOKUP(BG450,#REF!,1,0),"")</f>
        <v/>
      </c>
      <c r="AR450" s="376"/>
      <c r="AS450" s="236" t="s">
        <v>2427</v>
      </c>
      <c r="AT450" s="376" t="s">
        <v>2359</v>
      </c>
      <c r="AU450" s="376"/>
      <c r="AV450" s="376"/>
      <c r="AW450" s="376"/>
      <c r="AX450" s="376"/>
      <c r="AY450" s="376"/>
      <c r="BD450" s="191" t="str">
        <f t="shared" si="73"/>
        <v>스포티지 하이브리드1.6 하이브리드 프레스티지</v>
      </c>
      <c r="BE450" s="238" t="str">
        <f t="shared" si="75"/>
        <v>0059</v>
      </c>
      <c r="BF450" s="306" t="s">
        <v>645</v>
      </c>
      <c r="BG450" s="191" t="str">
        <f t="shared" si="74"/>
        <v>0059-0449</v>
      </c>
      <c r="BH450" s="191"/>
    </row>
    <row r="451" spans="1:60">
      <c r="A451" s="304">
        <v>4225</v>
      </c>
      <c r="B451" s="305">
        <v>4225</v>
      </c>
      <c r="C451" s="238" t="str">
        <f t="shared" si="78"/>
        <v>0001-0060</v>
      </c>
      <c r="D451" s="238" t="str">
        <f t="shared" si="79"/>
        <v>0001-0060-0001</v>
      </c>
      <c r="E451" s="306" t="s">
        <v>644</v>
      </c>
      <c r="F451" s="238" t="str">
        <f>TEXT(VLOOKUP(J451,'1'!$I$43:$J$79,2,0),"0000")</f>
        <v>0001</v>
      </c>
      <c r="G451" s="238" t="str">
        <f t="shared" si="80"/>
        <v>0060</v>
      </c>
      <c r="H451" s="307">
        <f t="shared" si="81"/>
        <v>1</v>
      </c>
      <c r="I451" s="306" t="s">
        <v>644</v>
      </c>
      <c r="J451" s="235" t="s">
        <v>824</v>
      </c>
      <c r="K451" s="235" t="s">
        <v>1988</v>
      </c>
      <c r="L451" s="235" t="s">
        <v>1777</v>
      </c>
      <c r="M451" s="308">
        <v>33870000</v>
      </c>
      <c r="N451" s="235">
        <v>2151</v>
      </c>
      <c r="O451" s="235" t="s">
        <v>77</v>
      </c>
      <c r="P451" s="235" t="s">
        <v>1611</v>
      </c>
      <c r="Q451" s="235" t="s">
        <v>71</v>
      </c>
      <c r="R451" s="235">
        <v>6</v>
      </c>
      <c r="S451" s="309">
        <v>1</v>
      </c>
      <c r="T451" s="238">
        <v>6</v>
      </c>
      <c r="U451" s="238">
        <v>6</v>
      </c>
      <c r="V451" s="235" t="s">
        <v>15961</v>
      </c>
      <c r="W451" s="238" t="str">
        <f t="shared" si="76"/>
        <v>기아자동차쏘렌토MQ4 디젤 2.2 프레스티지 (6인승)33870000</v>
      </c>
      <c r="X451" s="310">
        <f t="shared" si="77"/>
        <v>4225</v>
      </c>
      <c r="Y451" s="238">
        <v>6</v>
      </c>
      <c r="Z451" s="238">
        <v>6</v>
      </c>
      <c r="AA451" s="306" t="s">
        <v>644</v>
      </c>
      <c r="AB451" s="235" t="s">
        <v>1611</v>
      </c>
      <c r="AC451" s="235"/>
      <c r="AD451" s="235" t="s">
        <v>1706</v>
      </c>
      <c r="AE451" s="235" t="s">
        <v>1699</v>
      </c>
      <c r="AF451" s="236"/>
      <c r="AG451" s="237"/>
      <c r="AH451" s="236"/>
      <c r="AI451" s="236"/>
      <c r="AJ451" s="237"/>
      <c r="AK451" s="236">
        <v>26</v>
      </c>
      <c r="AL451" s="236"/>
      <c r="AM451" s="236" t="s">
        <v>2390</v>
      </c>
      <c r="AN451" s="348"/>
      <c r="AO451" s="348"/>
      <c r="AP451" s="348"/>
      <c r="AQ451" s="291" t="str">
        <f>IFERROR(VLOOKUP(BG451,#REF!,1,0),"")</f>
        <v/>
      </c>
      <c r="AS451" s="236" t="s">
        <v>2390</v>
      </c>
      <c r="BD451" s="191" t="str">
        <f t="shared" si="73"/>
        <v>쏘렌토MQ4 디젤 2.2 프레스티지 (6인승)</v>
      </c>
      <c r="BE451" s="238" t="str">
        <f t="shared" si="75"/>
        <v>0060</v>
      </c>
      <c r="BF451" s="306" t="s">
        <v>644</v>
      </c>
      <c r="BG451" s="191" t="str">
        <f t="shared" si="74"/>
        <v>0060-0450</v>
      </c>
    </row>
    <row r="452" spans="1:60">
      <c r="A452" s="304">
        <v>4226</v>
      </c>
      <c r="B452" s="305">
        <v>4226</v>
      </c>
      <c r="C452" s="238" t="str">
        <f t="shared" si="78"/>
        <v>0001-0060</v>
      </c>
      <c r="D452" s="238" t="str">
        <f t="shared" si="79"/>
        <v>0001-0060-0002</v>
      </c>
      <c r="E452" s="306" t="s">
        <v>643</v>
      </c>
      <c r="F452" s="238" t="str">
        <f>TEXT(VLOOKUP(J452,'1'!$I$43:$J$79,2,0),"0000")</f>
        <v>0001</v>
      </c>
      <c r="G452" s="238" t="str">
        <f t="shared" si="80"/>
        <v>0060</v>
      </c>
      <c r="H452" s="307">
        <f t="shared" si="81"/>
        <v>2</v>
      </c>
      <c r="I452" s="306" t="s">
        <v>643</v>
      </c>
      <c r="J452" s="312" t="s">
        <v>824</v>
      </c>
      <c r="K452" s="235" t="s">
        <v>1988</v>
      </c>
      <c r="L452" s="235" t="s">
        <v>1781</v>
      </c>
      <c r="M452" s="308">
        <v>33080000</v>
      </c>
      <c r="N452" s="235">
        <v>2151</v>
      </c>
      <c r="O452" s="235" t="s">
        <v>77</v>
      </c>
      <c r="P452" s="235" t="s">
        <v>1611</v>
      </c>
      <c r="Q452" s="235" t="s">
        <v>71</v>
      </c>
      <c r="R452" s="235">
        <v>5</v>
      </c>
      <c r="S452" s="309">
        <v>1</v>
      </c>
      <c r="T452" s="238">
        <v>6</v>
      </c>
      <c r="U452" s="238">
        <v>6</v>
      </c>
      <c r="V452" s="235" t="s">
        <v>1614</v>
      </c>
      <c r="W452" s="238" t="str">
        <f t="shared" si="76"/>
        <v>기아자동차쏘렌토MQ4 디젤 2.2 프레스티지 (5인승)33080000</v>
      </c>
      <c r="X452" s="310">
        <f t="shared" si="77"/>
        <v>4226</v>
      </c>
      <c r="Y452" s="238">
        <v>6</v>
      </c>
      <c r="Z452" s="238">
        <v>6</v>
      </c>
      <c r="AA452" s="306" t="s">
        <v>643</v>
      </c>
      <c r="AB452" s="235" t="s">
        <v>1611</v>
      </c>
      <c r="AC452" s="235"/>
      <c r="AD452" s="235" t="s">
        <v>1706</v>
      </c>
      <c r="AE452" s="235" t="s">
        <v>1699</v>
      </c>
      <c r="AF452" s="236"/>
      <c r="AG452" s="237"/>
      <c r="AH452" s="236"/>
      <c r="AI452" s="236"/>
      <c r="AJ452" s="237"/>
      <c r="AK452" s="236">
        <v>26</v>
      </c>
      <c r="AL452" s="236"/>
      <c r="AM452" s="236" t="s">
        <v>2390</v>
      </c>
      <c r="AN452" s="348"/>
      <c r="AO452" s="348"/>
      <c r="AP452" s="348"/>
      <c r="AQ452" s="291" t="str">
        <f>IFERROR(VLOOKUP(BG452,#REF!,1,0),"")</f>
        <v/>
      </c>
      <c r="AS452" s="236" t="s">
        <v>2390</v>
      </c>
      <c r="BD452" s="191" t="str">
        <f t="shared" si="73"/>
        <v>쏘렌토MQ4 디젤 2.2 프레스티지 (5인승)</v>
      </c>
      <c r="BE452" s="238" t="str">
        <f t="shared" si="75"/>
        <v>0060</v>
      </c>
      <c r="BF452" s="306" t="s">
        <v>643</v>
      </c>
      <c r="BG452" s="191" t="str">
        <f t="shared" si="74"/>
        <v>0060-0451</v>
      </c>
    </row>
    <row r="453" spans="1:60">
      <c r="A453" s="304">
        <v>4227</v>
      </c>
      <c r="B453" s="305">
        <v>4227</v>
      </c>
      <c r="C453" s="238" t="str">
        <f t="shared" si="78"/>
        <v>0001-0060</v>
      </c>
      <c r="D453" s="238" t="str">
        <f t="shared" si="79"/>
        <v>0001-0060-0003</v>
      </c>
      <c r="E453" s="306" t="s">
        <v>641</v>
      </c>
      <c r="F453" s="238" t="str">
        <f>TEXT(VLOOKUP(J453,'1'!$I$43:$J$79,2,0),"0000")</f>
        <v>0001</v>
      </c>
      <c r="G453" s="238" t="str">
        <f t="shared" si="80"/>
        <v>0060</v>
      </c>
      <c r="H453" s="307">
        <f t="shared" si="81"/>
        <v>3</v>
      </c>
      <c r="I453" s="306" t="s">
        <v>641</v>
      </c>
      <c r="J453" s="312" t="s">
        <v>824</v>
      </c>
      <c r="K453" s="235" t="s">
        <v>1988</v>
      </c>
      <c r="L453" s="235" t="s">
        <v>1787</v>
      </c>
      <c r="M453" s="308">
        <v>33700000</v>
      </c>
      <c r="N453" s="235">
        <v>2151</v>
      </c>
      <c r="O453" s="235" t="s">
        <v>77</v>
      </c>
      <c r="P453" s="235" t="s">
        <v>1611</v>
      </c>
      <c r="Q453" s="235" t="s">
        <v>71</v>
      </c>
      <c r="R453" s="235">
        <v>7</v>
      </c>
      <c r="S453" s="309">
        <v>1</v>
      </c>
      <c r="T453" s="238">
        <v>6</v>
      </c>
      <c r="U453" s="238">
        <v>6</v>
      </c>
      <c r="V453" s="235" t="s">
        <v>1614</v>
      </c>
      <c r="W453" s="238" t="str">
        <f t="shared" si="76"/>
        <v>기아자동차쏘렌토MQ4 디젤 2.2 프레스티지 (7인승)33700000</v>
      </c>
      <c r="X453" s="310">
        <f t="shared" si="77"/>
        <v>4227</v>
      </c>
      <c r="Y453" s="238">
        <v>6</v>
      </c>
      <c r="Z453" s="238">
        <v>6</v>
      </c>
      <c r="AA453" s="306" t="s">
        <v>641</v>
      </c>
      <c r="AB453" s="235" t="s">
        <v>1611</v>
      </c>
      <c r="AC453" s="235"/>
      <c r="AD453" s="235" t="s">
        <v>1706</v>
      </c>
      <c r="AE453" s="235" t="s">
        <v>1699</v>
      </c>
      <c r="AF453" s="236"/>
      <c r="AG453" s="237"/>
      <c r="AH453" s="236"/>
      <c r="AI453" s="236"/>
      <c r="AJ453" s="237"/>
      <c r="AK453" s="236">
        <v>26</v>
      </c>
      <c r="AL453" s="236"/>
      <c r="AM453" s="236" t="s">
        <v>2390</v>
      </c>
      <c r="AN453" s="348"/>
      <c r="AO453" s="348"/>
      <c r="AP453" s="348"/>
      <c r="AQ453" s="291" t="str">
        <f>IFERROR(VLOOKUP(BG453,#REF!,1,0),"")</f>
        <v/>
      </c>
      <c r="AS453" s="236" t="s">
        <v>2390</v>
      </c>
      <c r="BD453" s="191" t="str">
        <f t="shared" ref="BD453:BD516" si="82">K453&amp;L453</f>
        <v>쏘렌토MQ4 디젤 2.2 프레스티지 (7인승)</v>
      </c>
      <c r="BE453" s="238" t="str">
        <f t="shared" si="75"/>
        <v>0060</v>
      </c>
      <c r="BF453" s="306" t="s">
        <v>641</v>
      </c>
      <c r="BG453" s="191" t="str">
        <f t="shared" ref="BG453:BG516" si="83">BE453&amp;"-"&amp;BF453</f>
        <v>0060-0452</v>
      </c>
    </row>
    <row r="454" spans="1:60">
      <c r="A454" s="304">
        <v>4228</v>
      </c>
      <c r="B454" s="305">
        <v>4228</v>
      </c>
      <c r="C454" s="238" t="str">
        <f t="shared" si="78"/>
        <v>0001-0060</v>
      </c>
      <c r="D454" s="238" t="str">
        <f t="shared" si="79"/>
        <v>0001-0060-0004</v>
      </c>
      <c r="E454" s="306" t="s">
        <v>640</v>
      </c>
      <c r="F454" s="238" t="str">
        <f>TEXT(VLOOKUP(J454,'1'!$I$43:$J$79,2,0),"0000")</f>
        <v>0001</v>
      </c>
      <c r="G454" s="238" t="str">
        <f t="shared" si="80"/>
        <v>0060</v>
      </c>
      <c r="H454" s="307">
        <f t="shared" si="81"/>
        <v>4</v>
      </c>
      <c r="I454" s="306" t="s">
        <v>640</v>
      </c>
      <c r="J454" s="312" t="s">
        <v>824</v>
      </c>
      <c r="K454" s="235" t="s">
        <v>1988</v>
      </c>
      <c r="L454" s="235" t="s">
        <v>1778</v>
      </c>
      <c r="M454" s="308">
        <v>30930000</v>
      </c>
      <c r="N454" s="235">
        <v>2151</v>
      </c>
      <c r="O454" s="235" t="s">
        <v>77</v>
      </c>
      <c r="P454" s="235" t="s">
        <v>1611</v>
      </c>
      <c r="Q454" s="235" t="s">
        <v>71</v>
      </c>
      <c r="R454" s="235">
        <v>7</v>
      </c>
      <c r="S454" s="309">
        <v>1</v>
      </c>
      <c r="T454" s="238">
        <v>6</v>
      </c>
      <c r="U454" s="238">
        <v>6</v>
      </c>
      <c r="V454" s="235" t="s">
        <v>15961</v>
      </c>
      <c r="W454" s="238" t="str">
        <f t="shared" si="76"/>
        <v>기아자동차쏘렌토MQ4 디젤 2.2 트렌디 (7인승)30930000</v>
      </c>
      <c r="X454" s="310">
        <f t="shared" si="77"/>
        <v>4228</v>
      </c>
      <c r="Y454" s="238">
        <v>6</v>
      </c>
      <c r="Z454" s="238">
        <v>6</v>
      </c>
      <c r="AA454" s="306" t="s">
        <v>640</v>
      </c>
      <c r="AB454" s="235" t="s">
        <v>1611</v>
      </c>
      <c r="AC454" s="235"/>
      <c r="AD454" s="235" t="s">
        <v>1706</v>
      </c>
      <c r="AE454" s="235" t="s">
        <v>1699</v>
      </c>
      <c r="AF454" s="236"/>
      <c r="AG454" s="237"/>
      <c r="AH454" s="236"/>
      <c r="AI454" s="236"/>
      <c r="AJ454" s="237"/>
      <c r="AK454" s="236">
        <v>26</v>
      </c>
      <c r="AL454" s="236"/>
      <c r="AM454" s="236" t="s">
        <v>2390</v>
      </c>
      <c r="AN454" s="348"/>
      <c r="AO454" s="348"/>
      <c r="AP454" s="348"/>
      <c r="AQ454" s="291" t="str">
        <f>IFERROR(VLOOKUP(BG454,#REF!,1,0),"")</f>
        <v/>
      </c>
      <c r="AS454" s="236" t="s">
        <v>2390</v>
      </c>
      <c r="BD454" s="191" t="str">
        <f t="shared" si="82"/>
        <v>쏘렌토MQ4 디젤 2.2 트렌디 (7인승)</v>
      </c>
      <c r="BE454" s="238" t="str">
        <f t="shared" ref="BE454:BE517" si="84">IF(K453=K454,TEXT(G453,"0000"),TEXT(G453+1,"0000"))</f>
        <v>0060</v>
      </c>
      <c r="BF454" s="306" t="s">
        <v>640</v>
      </c>
      <c r="BG454" s="191" t="str">
        <f t="shared" si="83"/>
        <v>0060-0453</v>
      </c>
    </row>
    <row r="455" spans="1:60">
      <c r="A455" s="304">
        <v>4229</v>
      </c>
      <c r="B455" s="305">
        <v>4229</v>
      </c>
      <c r="C455" s="238" t="str">
        <f t="shared" si="78"/>
        <v>0001-0060</v>
      </c>
      <c r="D455" s="238" t="str">
        <f t="shared" si="79"/>
        <v>0001-0060-0005</v>
      </c>
      <c r="E455" s="306" t="s">
        <v>639</v>
      </c>
      <c r="F455" s="238" t="str">
        <f>TEXT(VLOOKUP(J455,'1'!$I$43:$J$79,2,0),"0000")</f>
        <v>0001</v>
      </c>
      <c r="G455" s="238" t="str">
        <f t="shared" si="80"/>
        <v>0060</v>
      </c>
      <c r="H455" s="307">
        <f t="shared" si="81"/>
        <v>5</v>
      </c>
      <c r="I455" s="306" t="s">
        <v>639</v>
      </c>
      <c r="J455" s="312" t="s">
        <v>824</v>
      </c>
      <c r="K455" s="235" t="s">
        <v>1988</v>
      </c>
      <c r="L455" s="235" t="s">
        <v>1779</v>
      </c>
      <c r="M455" s="308">
        <v>31030000</v>
      </c>
      <c r="N455" s="235">
        <v>2151</v>
      </c>
      <c r="O455" s="235" t="s">
        <v>77</v>
      </c>
      <c r="P455" s="235" t="s">
        <v>1611</v>
      </c>
      <c r="Q455" s="235" t="s">
        <v>71</v>
      </c>
      <c r="R455" s="235">
        <v>6</v>
      </c>
      <c r="S455" s="309">
        <v>1</v>
      </c>
      <c r="T455" s="238">
        <v>6</v>
      </c>
      <c r="U455" s="238">
        <v>6</v>
      </c>
      <c r="V455" s="235" t="s">
        <v>15961</v>
      </c>
      <c r="W455" s="238" t="str">
        <f t="shared" ref="W455:W518" si="85">J455&amp;K455&amp;L455&amp;M455</f>
        <v>기아자동차쏘렌토MQ4 디젤 2.2 트렌디 (6인승)31030000</v>
      </c>
      <c r="X455" s="310">
        <f t="shared" ref="X455:X518" si="86">B455</f>
        <v>4229</v>
      </c>
      <c r="Y455" s="238">
        <v>6</v>
      </c>
      <c r="Z455" s="238">
        <v>6</v>
      </c>
      <c r="AA455" s="306" t="s">
        <v>639</v>
      </c>
      <c r="AB455" s="235" t="s">
        <v>1611</v>
      </c>
      <c r="AC455" s="235"/>
      <c r="AD455" s="235" t="s">
        <v>1706</v>
      </c>
      <c r="AE455" s="235" t="s">
        <v>1699</v>
      </c>
      <c r="AF455" s="236"/>
      <c r="AG455" s="237"/>
      <c r="AH455" s="236"/>
      <c r="AI455" s="236"/>
      <c r="AJ455" s="237"/>
      <c r="AK455" s="236">
        <v>26</v>
      </c>
      <c r="AL455" s="236"/>
      <c r="AM455" s="236" t="s">
        <v>2390</v>
      </c>
      <c r="AN455" s="348"/>
      <c r="AO455" s="348"/>
      <c r="AP455" s="348"/>
      <c r="AQ455" s="291" t="str">
        <f>IFERROR(VLOOKUP(BG455,#REF!,1,0),"")</f>
        <v/>
      </c>
      <c r="AS455" s="236" t="s">
        <v>2390</v>
      </c>
      <c r="BD455" s="191" t="str">
        <f t="shared" si="82"/>
        <v>쏘렌토MQ4 디젤 2.2 트렌디 (6인승)</v>
      </c>
      <c r="BE455" s="238" t="str">
        <f t="shared" si="84"/>
        <v>0060</v>
      </c>
      <c r="BF455" s="306" t="s">
        <v>639</v>
      </c>
      <c r="BG455" s="191" t="str">
        <f t="shared" si="83"/>
        <v>0060-0454</v>
      </c>
    </row>
    <row r="456" spans="1:60">
      <c r="A456" s="304">
        <v>4230</v>
      </c>
      <c r="B456" s="305">
        <v>4230</v>
      </c>
      <c r="C456" s="238" t="str">
        <f t="shared" ref="C456:C519" si="87">TEXT(F456,"0000")&amp;"-"&amp;TEXT(G456,"0000")</f>
        <v>0001-0060</v>
      </c>
      <c r="D456" s="238" t="str">
        <f t="shared" ref="D456:D519" si="88">TEXT(F456,"0000")&amp;"-"&amp;TEXT(G456,"0000")&amp;"-"&amp;TEXT(H456,"0000")</f>
        <v>0001-0060-0006</v>
      </c>
      <c r="E456" s="306" t="s">
        <v>638</v>
      </c>
      <c r="F456" s="238" t="str">
        <f>TEXT(VLOOKUP(J456,'1'!$I$43:$J$79,2,0),"0000")</f>
        <v>0001</v>
      </c>
      <c r="G456" s="238" t="str">
        <f t="shared" ref="G456:G519" si="89">IF(K456=K455,TEXT(G455,"0000"),TEXT(G455+1,"0000"))</f>
        <v>0060</v>
      </c>
      <c r="H456" s="307">
        <f t="shared" ref="H456:H519" si="90">IF(F456&amp;G456=F455&amp;G455,H455+1,1)</f>
        <v>6</v>
      </c>
      <c r="I456" s="306" t="s">
        <v>638</v>
      </c>
      <c r="J456" s="312" t="s">
        <v>824</v>
      </c>
      <c r="K456" s="235" t="s">
        <v>1988</v>
      </c>
      <c r="L456" s="235" t="s">
        <v>1788</v>
      </c>
      <c r="M456" s="308">
        <v>30240000</v>
      </c>
      <c r="N456" s="235">
        <v>2151</v>
      </c>
      <c r="O456" s="235" t="s">
        <v>77</v>
      </c>
      <c r="P456" s="235" t="s">
        <v>1611</v>
      </c>
      <c r="Q456" s="235" t="s">
        <v>71</v>
      </c>
      <c r="R456" s="235">
        <v>5</v>
      </c>
      <c r="S456" s="309">
        <v>1</v>
      </c>
      <c r="T456" s="238">
        <v>6</v>
      </c>
      <c r="U456" s="238">
        <v>6</v>
      </c>
      <c r="V456" s="235" t="s">
        <v>1614</v>
      </c>
      <c r="W456" s="238" t="str">
        <f t="shared" si="85"/>
        <v>기아자동차쏘렌토MQ4 디젤 2.2 트렌디 (5인승)30240000</v>
      </c>
      <c r="X456" s="310">
        <f t="shared" si="86"/>
        <v>4230</v>
      </c>
      <c r="Y456" s="238">
        <v>6</v>
      </c>
      <c r="Z456" s="238">
        <v>6</v>
      </c>
      <c r="AA456" s="306" t="s">
        <v>638</v>
      </c>
      <c r="AB456" s="235" t="s">
        <v>1611</v>
      </c>
      <c r="AC456" s="235"/>
      <c r="AD456" s="235" t="s">
        <v>1706</v>
      </c>
      <c r="AE456" s="235" t="s">
        <v>1699</v>
      </c>
      <c r="AF456" s="236"/>
      <c r="AG456" s="237"/>
      <c r="AH456" s="236"/>
      <c r="AI456" s="236"/>
      <c r="AJ456" s="237"/>
      <c r="AK456" s="236">
        <v>26</v>
      </c>
      <c r="AL456" s="236"/>
      <c r="AM456" s="236" t="s">
        <v>2390</v>
      </c>
      <c r="AN456" s="348"/>
      <c r="AO456" s="348"/>
      <c r="AP456" s="348"/>
      <c r="AQ456" s="291" t="str">
        <f>IFERROR(VLOOKUP(BG456,#REF!,1,0),"")</f>
        <v/>
      </c>
      <c r="AS456" s="236" t="s">
        <v>2390</v>
      </c>
      <c r="BD456" s="191" t="str">
        <f t="shared" si="82"/>
        <v>쏘렌토MQ4 디젤 2.2 트렌디 (5인승)</v>
      </c>
      <c r="BE456" s="238" t="str">
        <f t="shared" si="84"/>
        <v>0060</v>
      </c>
      <c r="BF456" s="306" t="s">
        <v>638</v>
      </c>
      <c r="BG456" s="191" t="str">
        <f t="shared" si="83"/>
        <v>0060-0455</v>
      </c>
    </row>
    <row r="457" spans="1:60">
      <c r="A457" s="304">
        <v>4231</v>
      </c>
      <c r="B457" s="305">
        <v>4231</v>
      </c>
      <c r="C457" s="238" t="str">
        <f t="shared" si="87"/>
        <v>0001-0060</v>
      </c>
      <c r="D457" s="238" t="str">
        <f t="shared" si="88"/>
        <v>0001-0060-0007</v>
      </c>
      <c r="E457" s="306" t="s">
        <v>637</v>
      </c>
      <c r="F457" s="238" t="str">
        <f>TEXT(VLOOKUP(J457,'1'!$I$43:$J$79,2,0),"0000")</f>
        <v>0001</v>
      </c>
      <c r="G457" s="238" t="str">
        <f t="shared" si="89"/>
        <v>0060</v>
      </c>
      <c r="H457" s="307">
        <f t="shared" si="90"/>
        <v>7</v>
      </c>
      <c r="I457" s="306" t="s">
        <v>637</v>
      </c>
      <c r="J457" s="312" t="s">
        <v>824</v>
      </c>
      <c r="K457" s="235" t="s">
        <v>1988</v>
      </c>
      <c r="L457" s="235" t="s">
        <v>1780</v>
      </c>
      <c r="M457" s="308">
        <v>38870000</v>
      </c>
      <c r="N457" s="235">
        <v>2151</v>
      </c>
      <c r="O457" s="235" t="s">
        <v>77</v>
      </c>
      <c r="P457" s="235" t="s">
        <v>1611</v>
      </c>
      <c r="Q457" s="235" t="s">
        <v>71</v>
      </c>
      <c r="R457" s="235">
        <v>5</v>
      </c>
      <c r="S457" s="309">
        <v>1</v>
      </c>
      <c r="T457" s="238">
        <v>6</v>
      </c>
      <c r="U457" s="238">
        <v>6</v>
      </c>
      <c r="V457" s="235" t="s">
        <v>15961</v>
      </c>
      <c r="W457" s="238" t="str">
        <f t="shared" si="85"/>
        <v>기아자동차쏘렌토MQ4 디젤 2.2 시그니쳐 (5인승)38870000</v>
      </c>
      <c r="X457" s="310">
        <f t="shared" si="86"/>
        <v>4231</v>
      </c>
      <c r="Y457" s="238">
        <v>6</v>
      </c>
      <c r="Z457" s="238">
        <v>6</v>
      </c>
      <c r="AA457" s="306" t="s">
        <v>637</v>
      </c>
      <c r="AB457" s="235" t="s">
        <v>1611</v>
      </c>
      <c r="AC457" s="235"/>
      <c r="AD457" s="235" t="s">
        <v>1706</v>
      </c>
      <c r="AE457" s="235" t="s">
        <v>1699</v>
      </c>
      <c r="AF457" s="236"/>
      <c r="AG457" s="237"/>
      <c r="AH457" s="236"/>
      <c r="AI457" s="236"/>
      <c r="AJ457" s="237"/>
      <c r="AK457" s="236">
        <v>26</v>
      </c>
      <c r="AL457" s="236"/>
      <c r="AM457" s="236" t="s">
        <v>2390</v>
      </c>
      <c r="AN457" s="348"/>
      <c r="AO457" s="348"/>
      <c r="AP457" s="348"/>
      <c r="AQ457" s="291" t="str">
        <f>IFERROR(VLOOKUP(BG457,#REF!,1,0),"")</f>
        <v/>
      </c>
      <c r="AS457" s="236" t="s">
        <v>2390</v>
      </c>
      <c r="BD457" s="191" t="str">
        <f t="shared" si="82"/>
        <v>쏘렌토MQ4 디젤 2.2 시그니쳐 (5인승)</v>
      </c>
      <c r="BE457" s="238" t="str">
        <f t="shared" si="84"/>
        <v>0060</v>
      </c>
      <c r="BF457" s="306" t="s">
        <v>637</v>
      </c>
      <c r="BG457" s="191" t="str">
        <f t="shared" si="83"/>
        <v>0060-0456</v>
      </c>
    </row>
    <row r="458" spans="1:60">
      <c r="A458" s="304">
        <v>4232</v>
      </c>
      <c r="B458" s="305">
        <v>4232</v>
      </c>
      <c r="C458" s="238" t="str">
        <f t="shared" si="87"/>
        <v>0001-0060</v>
      </c>
      <c r="D458" s="238" t="str">
        <f t="shared" si="88"/>
        <v>0001-0060-0008</v>
      </c>
      <c r="E458" s="306" t="s">
        <v>636</v>
      </c>
      <c r="F458" s="238" t="str">
        <f>TEXT(VLOOKUP(J458,'1'!$I$43:$J$79,2,0),"0000")</f>
        <v>0001</v>
      </c>
      <c r="G458" s="238" t="str">
        <f t="shared" si="89"/>
        <v>0060</v>
      </c>
      <c r="H458" s="307">
        <f t="shared" si="90"/>
        <v>8</v>
      </c>
      <c r="I458" s="306" t="s">
        <v>636</v>
      </c>
      <c r="J458" s="312" t="s">
        <v>824</v>
      </c>
      <c r="K458" s="235" t="s">
        <v>1988</v>
      </c>
      <c r="L458" s="235" t="s">
        <v>1783</v>
      </c>
      <c r="M458" s="308">
        <v>39560000</v>
      </c>
      <c r="N458" s="235">
        <v>2151</v>
      </c>
      <c r="O458" s="235" t="s">
        <v>77</v>
      </c>
      <c r="P458" s="235" t="s">
        <v>1611</v>
      </c>
      <c r="Q458" s="235" t="s">
        <v>71</v>
      </c>
      <c r="R458" s="235">
        <v>7</v>
      </c>
      <c r="S458" s="309">
        <v>1</v>
      </c>
      <c r="T458" s="238">
        <v>6</v>
      </c>
      <c r="U458" s="238">
        <v>6</v>
      </c>
      <c r="V458" s="235" t="s">
        <v>15961</v>
      </c>
      <c r="W458" s="238" t="str">
        <f t="shared" si="85"/>
        <v>기아자동차쏘렌토MQ4 디젤 2.2 시그니처 (7인승)39560000</v>
      </c>
      <c r="X458" s="310">
        <f t="shared" si="86"/>
        <v>4232</v>
      </c>
      <c r="Y458" s="238">
        <v>6</v>
      </c>
      <c r="Z458" s="238">
        <v>6</v>
      </c>
      <c r="AA458" s="306" t="s">
        <v>636</v>
      </c>
      <c r="AB458" s="235" t="s">
        <v>1611</v>
      </c>
      <c r="AC458" s="235"/>
      <c r="AD458" s="235" t="s">
        <v>1706</v>
      </c>
      <c r="AE458" s="235" t="s">
        <v>1699</v>
      </c>
      <c r="AF458" s="236"/>
      <c r="AG458" s="237"/>
      <c r="AH458" s="236"/>
      <c r="AI458" s="236"/>
      <c r="AJ458" s="237"/>
      <c r="AK458" s="236">
        <v>26</v>
      </c>
      <c r="AL458" s="236"/>
      <c r="AM458" s="236" t="s">
        <v>2390</v>
      </c>
      <c r="AN458" s="348"/>
      <c r="AO458" s="348"/>
      <c r="AP458" s="348"/>
      <c r="AQ458" s="291" t="str">
        <f>IFERROR(VLOOKUP(BG458,#REF!,1,0),"")</f>
        <v/>
      </c>
      <c r="AS458" s="236" t="s">
        <v>2390</v>
      </c>
      <c r="BD458" s="191" t="str">
        <f t="shared" si="82"/>
        <v>쏘렌토MQ4 디젤 2.2 시그니처 (7인승)</v>
      </c>
      <c r="BE458" s="238" t="str">
        <f t="shared" si="84"/>
        <v>0060</v>
      </c>
      <c r="BF458" s="306" t="s">
        <v>636</v>
      </c>
      <c r="BG458" s="191" t="str">
        <f t="shared" si="83"/>
        <v>0060-0457</v>
      </c>
    </row>
    <row r="459" spans="1:60">
      <c r="A459" s="304">
        <v>4233</v>
      </c>
      <c r="B459" s="305">
        <v>4233</v>
      </c>
      <c r="C459" s="238" t="str">
        <f t="shared" si="87"/>
        <v>0001-0060</v>
      </c>
      <c r="D459" s="238" t="str">
        <f t="shared" si="88"/>
        <v>0001-0060-0009</v>
      </c>
      <c r="E459" s="306" t="s">
        <v>635</v>
      </c>
      <c r="F459" s="238" t="str">
        <f>TEXT(VLOOKUP(J459,'1'!$I$43:$J$79,2,0),"0000")</f>
        <v>0001</v>
      </c>
      <c r="G459" s="238" t="str">
        <f t="shared" si="89"/>
        <v>0060</v>
      </c>
      <c r="H459" s="307">
        <f t="shared" si="90"/>
        <v>9</v>
      </c>
      <c r="I459" s="306" t="s">
        <v>635</v>
      </c>
      <c r="J459" s="312" t="s">
        <v>824</v>
      </c>
      <c r="K459" s="235" t="s">
        <v>1988</v>
      </c>
      <c r="L459" s="235" t="s">
        <v>1784</v>
      </c>
      <c r="M459" s="308">
        <v>39660000</v>
      </c>
      <c r="N459" s="235">
        <v>2151</v>
      </c>
      <c r="O459" s="235" t="s">
        <v>77</v>
      </c>
      <c r="P459" s="235" t="s">
        <v>1611</v>
      </c>
      <c r="Q459" s="235" t="s">
        <v>71</v>
      </c>
      <c r="R459" s="235">
        <v>6</v>
      </c>
      <c r="S459" s="309">
        <v>1</v>
      </c>
      <c r="T459" s="238">
        <v>6</v>
      </c>
      <c r="U459" s="238">
        <v>6</v>
      </c>
      <c r="V459" s="235" t="s">
        <v>15961</v>
      </c>
      <c r="W459" s="238" t="str">
        <f t="shared" si="85"/>
        <v>기아자동차쏘렌토MQ4 디젤 2.2 시그니처 (6인승)39660000</v>
      </c>
      <c r="X459" s="310">
        <f t="shared" si="86"/>
        <v>4233</v>
      </c>
      <c r="Y459" s="238">
        <v>6</v>
      </c>
      <c r="Z459" s="238">
        <v>6</v>
      </c>
      <c r="AA459" s="306" t="s">
        <v>635</v>
      </c>
      <c r="AB459" s="235" t="s">
        <v>1611</v>
      </c>
      <c r="AC459" s="235"/>
      <c r="AD459" s="235" t="s">
        <v>1706</v>
      </c>
      <c r="AE459" s="235" t="s">
        <v>1699</v>
      </c>
      <c r="AF459" s="236"/>
      <c r="AG459" s="237"/>
      <c r="AH459" s="236"/>
      <c r="AI459" s="236"/>
      <c r="AJ459" s="237"/>
      <c r="AK459" s="236">
        <v>26</v>
      </c>
      <c r="AL459" s="236"/>
      <c r="AM459" s="236" t="s">
        <v>2390</v>
      </c>
      <c r="AN459" s="348"/>
      <c r="AO459" s="348"/>
      <c r="AP459" s="348"/>
      <c r="AQ459" s="291" t="str">
        <f>IFERROR(VLOOKUP(BG459,#REF!,1,0),"")</f>
        <v/>
      </c>
      <c r="AS459" s="236" t="s">
        <v>2390</v>
      </c>
      <c r="BD459" s="191" t="str">
        <f t="shared" si="82"/>
        <v>쏘렌토MQ4 디젤 2.2 시그니처 (6인승)</v>
      </c>
      <c r="BE459" s="238" t="str">
        <f t="shared" si="84"/>
        <v>0060</v>
      </c>
      <c r="BF459" s="306" t="s">
        <v>635</v>
      </c>
      <c r="BG459" s="191" t="str">
        <f t="shared" si="83"/>
        <v>0060-0458</v>
      </c>
    </row>
    <row r="460" spans="1:60">
      <c r="A460" s="304">
        <v>4234</v>
      </c>
      <c r="B460" s="305">
        <v>4234</v>
      </c>
      <c r="C460" s="238" t="str">
        <f t="shared" si="87"/>
        <v>0001-0060</v>
      </c>
      <c r="D460" s="238" t="str">
        <f t="shared" si="88"/>
        <v>0001-0060-0010</v>
      </c>
      <c r="E460" s="306" t="s">
        <v>634</v>
      </c>
      <c r="F460" s="238" t="str">
        <f>TEXT(VLOOKUP(J460,'1'!$I$43:$J$79,2,0),"0000")</f>
        <v>0001</v>
      </c>
      <c r="G460" s="238" t="str">
        <f t="shared" si="89"/>
        <v>0060</v>
      </c>
      <c r="H460" s="307">
        <f t="shared" si="90"/>
        <v>10</v>
      </c>
      <c r="I460" s="306" t="s">
        <v>634</v>
      </c>
      <c r="J460" s="312" t="s">
        <v>824</v>
      </c>
      <c r="K460" s="235" t="s">
        <v>1988</v>
      </c>
      <c r="L460" s="235" t="s">
        <v>1782</v>
      </c>
      <c r="M460" s="308">
        <v>36720000</v>
      </c>
      <c r="N460" s="235">
        <v>2151</v>
      </c>
      <c r="O460" s="235" t="s">
        <v>77</v>
      </c>
      <c r="P460" s="235" t="s">
        <v>1611</v>
      </c>
      <c r="Q460" s="235" t="s">
        <v>71</v>
      </c>
      <c r="R460" s="235">
        <v>7</v>
      </c>
      <c r="S460" s="309">
        <v>1</v>
      </c>
      <c r="T460" s="238">
        <v>6</v>
      </c>
      <c r="U460" s="238">
        <v>6</v>
      </c>
      <c r="V460" s="235" t="s">
        <v>1614</v>
      </c>
      <c r="W460" s="238" t="str">
        <f t="shared" si="85"/>
        <v>기아자동차쏘렌토MQ4 디젤 2.2 노블레스 (7인승)36720000</v>
      </c>
      <c r="X460" s="310">
        <f t="shared" si="86"/>
        <v>4234</v>
      </c>
      <c r="Y460" s="238">
        <v>6</v>
      </c>
      <c r="Z460" s="238">
        <v>6</v>
      </c>
      <c r="AA460" s="306" t="s">
        <v>634</v>
      </c>
      <c r="AB460" s="235" t="s">
        <v>1611</v>
      </c>
      <c r="AC460" s="235"/>
      <c r="AD460" s="235" t="s">
        <v>1706</v>
      </c>
      <c r="AE460" s="235" t="s">
        <v>1699</v>
      </c>
      <c r="AF460" s="236"/>
      <c r="AG460" s="237"/>
      <c r="AH460" s="236"/>
      <c r="AI460" s="236"/>
      <c r="AJ460" s="237"/>
      <c r="AK460" s="236">
        <v>26</v>
      </c>
      <c r="AL460" s="236"/>
      <c r="AM460" s="236" t="s">
        <v>2390</v>
      </c>
      <c r="AN460" s="348"/>
      <c r="AO460" s="348"/>
      <c r="AP460" s="348"/>
      <c r="AQ460" s="291" t="str">
        <f>IFERROR(VLOOKUP(BG460,#REF!,1,0),"")</f>
        <v/>
      </c>
      <c r="AS460" s="236" t="s">
        <v>2390</v>
      </c>
      <c r="BD460" s="191" t="str">
        <f t="shared" si="82"/>
        <v>쏘렌토MQ4 디젤 2.2 노블레스 (7인승)</v>
      </c>
      <c r="BE460" s="238" t="str">
        <f t="shared" si="84"/>
        <v>0060</v>
      </c>
      <c r="BF460" s="306" t="s">
        <v>634</v>
      </c>
      <c r="BG460" s="191" t="str">
        <f t="shared" si="83"/>
        <v>0060-0459</v>
      </c>
    </row>
    <row r="461" spans="1:60">
      <c r="A461" s="304">
        <v>4235</v>
      </c>
      <c r="B461" s="305">
        <v>4235</v>
      </c>
      <c r="C461" s="238" t="str">
        <f t="shared" si="87"/>
        <v>0001-0060</v>
      </c>
      <c r="D461" s="238" t="str">
        <f t="shared" si="88"/>
        <v>0001-0060-0011</v>
      </c>
      <c r="E461" s="306" t="s">
        <v>633</v>
      </c>
      <c r="F461" s="238" t="str">
        <f>TEXT(VLOOKUP(J461,'1'!$I$43:$J$79,2,0),"0000")</f>
        <v>0001</v>
      </c>
      <c r="G461" s="238" t="str">
        <f t="shared" si="89"/>
        <v>0060</v>
      </c>
      <c r="H461" s="307">
        <f t="shared" si="90"/>
        <v>11</v>
      </c>
      <c r="I461" s="306" t="s">
        <v>633</v>
      </c>
      <c r="J461" s="312" t="s">
        <v>824</v>
      </c>
      <c r="K461" s="235" t="s">
        <v>1988</v>
      </c>
      <c r="L461" s="235" t="s">
        <v>1785</v>
      </c>
      <c r="M461" s="308">
        <v>37210000</v>
      </c>
      <c r="N461" s="235">
        <v>2151</v>
      </c>
      <c r="O461" s="235" t="s">
        <v>77</v>
      </c>
      <c r="P461" s="235" t="s">
        <v>1611</v>
      </c>
      <c r="Q461" s="235" t="s">
        <v>71</v>
      </c>
      <c r="R461" s="235">
        <v>6</v>
      </c>
      <c r="S461" s="309">
        <v>1</v>
      </c>
      <c r="T461" s="238">
        <v>6</v>
      </c>
      <c r="U461" s="238">
        <v>6</v>
      </c>
      <c r="V461" s="235" t="s">
        <v>15961</v>
      </c>
      <c r="W461" s="238" t="str">
        <f t="shared" si="85"/>
        <v>기아자동차쏘렌토MQ4 디젤 2.2 노블레스 (6인승)37210000</v>
      </c>
      <c r="X461" s="310">
        <f t="shared" si="86"/>
        <v>4235</v>
      </c>
      <c r="Y461" s="238">
        <v>6</v>
      </c>
      <c r="Z461" s="238">
        <v>6</v>
      </c>
      <c r="AA461" s="306" t="s">
        <v>633</v>
      </c>
      <c r="AB461" s="235" t="s">
        <v>1611</v>
      </c>
      <c r="AC461" s="235"/>
      <c r="AD461" s="235" t="s">
        <v>1706</v>
      </c>
      <c r="AE461" s="235" t="s">
        <v>1699</v>
      </c>
      <c r="AF461" s="236"/>
      <c r="AG461" s="237"/>
      <c r="AH461" s="236"/>
      <c r="AI461" s="236"/>
      <c r="AJ461" s="237"/>
      <c r="AK461" s="236">
        <v>26</v>
      </c>
      <c r="AL461" s="236"/>
      <c r="AM461" s="236" t="s">
        <v>2390</v>
      </c>
      <c r="AN461" s="348"/>
      <c r="AO461" s="348"/>
      <c r="AP461" s="348"/>
      <c r="AQ461" s="291" t="str">
        <f>IFERROR(VLOOKUP(BG461,#REF!,1,0),"")</f>
        <v/>
      </c>
      <c r="AS461" s="236" t="s">
        <v>2390</v>
      </c>
      <c r="BD461" s="191" t="str">
        <f t="shared" si="82"/>
        <v>쏘렌토MQ4 디젤 2.2 노블레스 (6인승)</v>
      </c>
      <c r="BE461" s="238" t="str">
        <f t="shared" si="84"/>
        <v>0060</v>
      </c>
      <c r="BF461" s="306" t="s">
        <v>633</v>
      </c>
      <c r="BG461" s="191" t="str">
        <f t="shared" si="83"/>
        <v>0060-0460</v>
      </c>
    </row>
    <row r="462" spans="1:60">
      <c r="A462" s="304">
        <v>4236</v>
      </c>
      <c r="B462" s="305">
        <v>4236</v>
      </c>
      <c r="C462" s="238" t="str">
        <f t="shared" si="87"/>
        <v>0001-0060</v>
      </c>
      <c r="D462" s="238" t="str">
        <f t="shared" si="88"/>
        <v>0001-0060-0012</v>
      </c>
      <c r="E462" s="306" t="s">
        <v>632</v>
      </c>
      <c r="F462" s="238" t="str">
        <f>TEXT(VLOOKUP(J462,'1'!$I$43:$J$79,2,0),"0000")</f>
        <v>0001</v>
      </c>
      <c r="G462" s="238" t="str">
        <f t="shared" si="89"/>
        <v>0060</v>
      </c>
      <c r="H462" s="307">
        <f t="shared" si="90"/>
        <v>12</v>
      </c>
      <c r="I462" s="306" t="s">
        <v>632</v>
      </c>
      <c r="J462" s="312" t="s">
        <v>824</v>
      </c>
      <c r="K462" s="235" t="s">
        <v>1988</v>
      </c>
      <c r="L462" s="235" t="s">
        <v>1786</v>
      </c>
      <c r="M462" s="308">
        <v>36030000</v>
      </c>
      <c r="N462" s="235">
        <v>2151</v>
      </c>
      <c r="O462" s="235" t="s">
        <v>77</v>
      </c>
      <c r="P462" s="235" t="s">
        <v>1611</v>
      </c>
      <c r="Q462" s="235" t="s">
        <v>71</v>
      </c>
      <c r="R462" s="235">
        <v>5</v>
      </c>
      <c r="S462" s="309">
        <v>1</v>
      </c>
      <c r="T462" s="238">
        <v>6</v>
      </c>
      <c r="U462" s="238">
        <v>6</v>
      </c>
      <c r="V462" s="235" t="s">
        <v>15961</v>
      </c>
      <c r="W462" s="238" t="str">
        <f t="shared" si="85"/>
        <v>기아자동차쏘렌토MQ4 디젤 2.2 노블레스 (5인승)36030000</v>
      </c>
      <c r="X462" s="310">
        <f t="shared" si="86"/>
        <v>4236</v>
      </c>
      <c r="Y462" s="238">
        <v>6</v>
      </c>
      <c r="Z462" s="238">
        <v>6</v>
      </c>
      <c r="AA462" s="306" t="s">
        <v>632</v>
      </c>
      <c r="AB462" s="235" t="s">
        <v>1611</v>
      </c>
      <c r="AC462" s="235"/>
      <c r="AD462" s="235" t="s">
        <v>1706</v>
      </c>
      <c r="AE462" s="235" t="s">
        <v>1699</v>
      </c>
      <c r="AF462" s="236"/>
      <c r="AG462" s="237"/>
      <c r="AH462" s="236"/>
      <c r="AI462" s="236"/>
      <c r="AJ462" s="237"/>
      <c r="AK462" s="236">
        <v>26</v>
      </c>
      <c r="AL462" s="236"/>
      <c r="AM462" s="236" t="s">
        <v>2390</v>
      </c>
      <c r="AN462" s="348"/>
      <c r="AO462" s="348"/>
      <c r="AP462" s="348"/>
      <c r="AQ462" s="291" t="str">
        <f>IFERROR(VLOOKUP(BG462,#REF!,1,0),"")</f>
        <v/>
      </c>
      <c r="AS462" s="236" t="s">
        <v>2390</v>
      </c>
      <c r="BD462" s="191" t="str">
        <f t="shared" si="82"/>
        <v>쏘렌토MQ4 디젤 2.2 노블레스 (5인승)</v>
      </c>
      <c r="BE462" s="238" t="str">
        <f t="shared" si="84"/>
        <v>0060</v>
      </c>
      <c r="BF462" s="306" t="s">
        <v>632</v>
      </c>
      <c r="BG462" s="191" t="str">
        <f t="shared" si="83"/>
        <v>0060-0461</v>
      </c>
    </row>
    <row r="463" spans="1:60">
      <c r="A463" s="304">
        <v>4237</v>
      </c>
      <c r="B463" s="305">
        <v>4237</v>
      </c>
      <c r="C463" s="238" t="str">
        <f t="shared" si="87"/>
        <v>0001-0060</v>
      </c>
      <c r="D463" s="238" t="str">
        <f t="shared" si="88"/>
        <v>0001-0060-0013</v>
      </c>
      <c r="E463" s="306" t="s">
        <v>631</v>
      </c>
      <c r="F463" s="238" t="str">
        <f>TEXT(VLOOKUP(J463,'1'!$I$43:$J$79,2,0),"0000")</f>
        <v>0001</v>
      </c>
      <c r="G463" s="238" t="str">
        <f t="shared" si="89"/>
        <v>0060</v>
      </c>
      <c r="H463" s="307">
        <f t="shared" si="90"/>
        <v>13</v>
      </c>
      <c r="I463" s="306" t="s">
        <v>631</v>
      </c>
      <c r="J463" s="312" t="s">
        <v>824</v>
      </c>
      <c r="K463" s="235" t="s">
        <v>1988</v>
      </c>
      <c r="L463" s="242" t="s">
        <v>2154</v>
      </c>
      <c r="M463" s="272">
        <v>29250000</v>
      </c>
      <c r="N463" s="242">
        <v>2497</v>
      </c>
      <c r="O463" s="235" t="s">
        <v>76</v>
      </c>
      <c r="P463" s="235" t="s">
        <v>1611</v>
      </c>
      <c r="Q463" s="235" t="s">
        <v>71</v>
      </c>
      <c r="R463" s="242">
        <v>5</v>
      </c>
      <c r="S463" s="309">
        <v>15</v>
      </c>
      <c r="T463" s="238">
        <v>6</v>
      </c>
      <c r="U463" s="238">
        <v>6</v>
      </c>
      <c r="V463" s="235" t="s">
        <v>70</v>
      </c>
      <c r="W463" s="238" t="str">
        <f t="shared" si="85"/>
        <v>기아자동차쏘렌토가솔린 터보 2.5 2WD 트렌디 (5인승) (A/T)29250000</v>
      </c>
      <c r="X463" s="310">
        <f t="shared" si="86"/>
        <v>4237</v>
      </c>
      <c r="Y463" s="238">
        <v>6</v>
      </c>
      <c r="Z463" s="238">
        <v>6</v>
      </c>
      <c r="AA463" s="306" t="s">
        <v>631</v>
      </c>
      <c r="AB463" s="235" t="s">
        <v>1611</v>
      </c>
      <c r="AC463" s="235"/>
      <c r="AD463" s="235">
        <v>5</v>
      </c>
      <c r="AE463" s="235">
        <v>0</v>
      </c>
      <c r="AF463" s="236"/>
      <c r="AG463" s="237"/>
      <c r="AH463" s="236"/>
      <c r="AI463" s="236"/>
      <c r="AJ463" s="237"/>
      <c r="AK463" s="236">
        <v>26</v>
      </c>
      <c r="AL463" s="236"/>
      <c r="AM463" s="236" t="s">
        <v>2434</v>
      </c>
      <c r="AN463" s="348"/>
      <c r="AO463" s="348"/>
      <c r="AP463" s="348"/>
      <c r="AQ463" s="291" t="str">
        <f>IFERROR(VLOOKUP(BG463,#REF!,1,0),"")</f>
        <v/>
      </c>
      <c r="AS463" s="236" t="s">
        <v>2434</v>
      </c>
      <c r="BD463" s="191" t="str">
        <f t="shared" si="82"/>
        <v>쏘렌토가솔린 터보 2.5 2WD 트렌디 (5인승) (A/T)</v>
      </c>
      <c r="BE463" s="238" t="str">
        <f t="shared" si="84"/>
        <v>0060</v>
      </c>
      <c r="BF463" s="306" t="s">
        <v>631</v>
      </c>
      <c r="BG463" s="191" t="str">
        <f t="shared" si="83"/>
        <v>0060-0462</v>
      </c>
    </row>
    <row r="464" spans="1:60">
      <c r="A464" s="304">
        <v>4238</v>
      </c>
      <c r="B464" s="305">
        <v>4238</v>
      </c>
      <c r="C464" s="238" t="str">
        <f t="shared" si="87"/>
        <v>0001-0060</v>
      </c>
      <c r="D464" s="238" t="str">
        <f t="shared" si="88"/>
        <v>0001-0060-0014</v>
      </c>
      <c r="E464" s="306" t="s">
        <v>630</v>
      </c>
      <c r="F464" s="238" t="str">
        <f>TEXT(VLOOKUP(J464,'1'!$I$43:$J$79,2,0),"0000")</f>
        <v>0001</v>
      </c>
      <c r="G464" s="238" t="str">
        <f t="shared" si="89"/>
        <v>0060</v>
      </c>
      <c r="H464" s="307">
        <f t="shared" si="90"/>
        <v>14</v>
      </c>
      <c r="I464" s="306" t="s">
        <v>630</v>
      </c>
      <c r="J464" s="312" t="s">
        <v>824</v>
      </c>
      <c r="K464" s="235" t="s">
        <v>1988</v>
      </c>
      <c r="L464" s="242" t="s">
        <v>2156</v>
      </c>
      <c r="M464" s="272">
        <v>30040000</v>
      </c>
      <c r="N464" s="242">
        <v>2497</v>
      </c>
      <c r="O464" s="235" t="s">
        <v>76</v>
      </c>
      <c r="P464" s="235" t="s">
        <v>1611</v>
      </c>
      <c r="Q464" s="235" t="s">
        <v>71</v>
      </c>
      <c r="R464" s="242">
        <v>6</v>
      </c>
      <c r="S464" s="309">
        <v>15</v>
      </c>
      <c r="T464" s="238">
        <v>6</v>
      </c>
      <c r="U464" s="238">
        <v>6</v>
      </c>
      <c r="V464" s="235" t="s">
        <v>70</v>
      </c>
      <c r="W464" s="238" t="str">
        <f t="shared" si="85"/>
        <v>기아자동차쏘렌토가솔린 터보 2.5 2WD트렌디 (6인승) (A/T)30040000</v>
      </c>
      <c r="X464" s="310">
        <f t="shared" si="86"/>
        <v>4238</v>
      </c>
      <c r="Y464" s="238">
        <v>6</v>
      </c>
      <c r="Z464" s="238">
        <v>6</v>
      </c>
      <c r="AA464" s="306" t="s">
        <v>630</v>
      </c>
      <c r="AB464" s="235" t="s">
        <v>1611</v>
      </c>
      <c r="AC464" s="235"/>
      <c r="AD464" s="235">
        <v>5</v>
      </c>
      <c r="AE464" s="235">
        <v>0</v>
      </c>
      <c r="AF464" s="236"/>
      <c r="AG464" s="237"/>
      <c r="AH464" s="236"/>
      <c r="AI464" s="236"/>
      <c r="AJ464" s="237"/>
      <c r="AK464" s="236">
        <v>26</v>
      </c>
      <c r="AL464" s="236"/>
      <c r="AM464" s="236" t="s">
        <v>2434</v>
      </c>
      <c r="AN464" s="348"/>
      <c r="AO464" s="348"/>
      <c r="AP464" s="348"/>
      <c r="AQ464" s="291" t="str">
        <f>IFERROR(VLOOKUP(BG464,#REF!,1,0),"")</f>
        <v/>
      </c>
      <c r="AS464" s="236" t="s">
        <v>2434</v>
      </c>
      <c r="BD464" s="191" t="str">
        <f t="shared" si="82"/>
        <v>쏘렌토가솔린 터보 2.5 2WD트렌디 (6인승) (A/T)</v>
      </c>
      <c r="BE464" s="238" t="str">
        <f t="shared" si="84"/>
        <v>0060</v>
      </c>
      <c r="BF464" s="306" t="s">
        <v>630</v>
      </c>
      <c r="BG464" s="191" t="str">
        <f t="shared" si="83"/>
        <v>0060-0463</v>
      </c>
    </row>
    <row r="465" spans="1:59">
      <c r="A465" s="304">
        <v>4239</v>
      </c>
      <c r="B465" s="305">
        <v>4239</v>
      </c>
      <c r="C465" s="238" t="str">
        <f t="shared" si="87"/>
        <v>0001-0060</v>
      </c>
      <c r="D465" s="238" t="str">
        <f t="shared" si="88"/>
        <v>0001-0060-0015</v>
      </c>
      <c r="E465" s="306" t="s">
        <v>629</v>
      </c>
      <c r="F465" s="238" t="str">
        <f>TEXT(VLOOKUP(J465,'1'!$I$43:$J$79,2,0),"0000")</f>
        <v>0001</v>
      </c>
      <c r="G465" s="238" t="str">
        <f t="shared" si="89"/>
        <v>0060</v>
      </c>
      <c r="H465" s="307">
        <f t="shared" si="90"/>
        <v>15</v>
      </c>
      <c r="I465" s="306" t="s">
        <v>629</v>
      </c>
      <c r="J465" s="312" t="s">
        <v>824</v>
      </c>
      <c r="K465" s="235" t="s">
        <v>1988</v>
      </c>
      <c r="L465" s="242" t="s">
        <v>2157</v>
      </c>
      <c r="M465" s="272">
        <v>29940000</v>
      </c>
      <c r="N465" s="242">
        <v>2497</v>
      </c>
      <c r="O465" s="235" t="s">
        <v>76</v>
      </c>
      <c r="P465" s="235" t="s">
        <v>1611</v>
      </c>
      <c r="Q465" s="235" t="s">
        <v>71</v>
      </c>
      <c r="R465" s="242">
        <v>7</v>
      </c>
      <c r="S465" s="309">
        <v>15</v>
      </c>
      <c r="T465" s="238">
        <v>6</v>
      </c>
      <c r="U465" s="238">
        <v>6</v>
      </c>
      <c r="V465" s="235" t="s">
        <v>70</v>
      </c>
      <c r="W465" s="238" t="str">
        <f t="shared" si="85"/>
        <v>기아자동차쏘렌토가솔린 터보 2.5 2WD트렌디 (7인승) (A/T)29940000</v>
      </c>
      <c r="X465" s="310">
        <f t="shared" si="86"/>
        <v>4239</v>
      </c>
      <c r="Y465" s="238">
        <v>6</v>
      </c>
      <c r="Z465" s="238">
        <v>6</v>
      </c>
      <c r="AA465" s="306" t="s">
        <v>629</v>
      </c>
      <c r="AB465" s="235" t="s">
        <v>1611</v>
      </c>
      <c r="AC465" s="235"/>
      <c r="AD465" s="235">
        <v>5</v>
      </c>
      <c r="AE465" s="235">
        <v>0</v>
      </c>
      <c r="AF465" s="236"/>
      <c r="AG465" s="237"/>
      <c r="AH465" s="236"/>
      <c r="AI465" s="236"/>
      <c r="AJ465" s="237"/>
      <c r="AK465" s="236">
        <v>26</v>
      </c>
      <c r="AL465" s="236"/>
      <c r="AM465" s="236" t="s">
        <v>2434</v>
      </c>
      <c r="AN465" s="348"/>
      <c r="AO465" s="348"/>
      <c r="AP465" s="348"/>
      <c r="AQ465" s="291" t="str">
        <f>IFERROR(VLOOKUP(BG465,#REF!,1,0),"")</f>
        <v/>
      </c>
      <c r="AS465" s="236" t="s">
        <v>2434</v>
      </c>
      <c r="BD465" s="191" t="str">
        <f t="shared" si="82"/>
        <v>쏘렌토가솔린 터보 2.5 2WD트렌디 (7인승) (A/T)</v>
      </c>
      <c r="BE465" s="238" t="str">
        <f t="shared" si="84"/>
        <v>0060</v>
      </c>
      <c r="BF465" s="306" t="s">
        <v>629</v>
      </c>
      <c r="BG465" s="191" t="str">
        <f t="shared" si="83"/>
        <v>0060-0464</v>
      </c>
    </row>
    <row r="466" spans="1:59">
      <c r="A466" s="304">
        <v>4240</v>
      </c>
      <c r="B466" s="305">
        <v>4240</v>
      </c>
      <c r="C466" s="238" t="str">
        <f t="shared" si="87"/>
        <v>0001-0060</v>
      </c>
      <c r="D466" s="238" t="str">
        <f t="shared" si="88"/>
        <v>0001-0060-0016</v>
      </c>
      <c r="E466" s="306" t="s">
        <v>628</v>
      </c>
      <c r="F466" s="238" t="str">
        <f>TEXT(VLOOKUP(J466,'1'!$I$43:$J$79,2,0),"0000")</f>
        <v>0001</v>
      </c>
      <c r="G466" s="238" t="str">
        <f t="shared" si="89"/>
        <v>0060</v>
      </c>
      <c r="H466" s="307">
        <f t="shared" si="90"/>
        <v>16</v>
      </c>
      <c r="I466" s="306" t="s">
        <v>628</v>
      </c>
      <c r="J466" s="312" t="s">
        <v>824</v>
      </c>
      <c r="K466" s="235" t="s">
        <v>1988</v>
      </c>
      <c r="L466" s="242" t="s">
        <v>2158</v>
      </c>
      <c r="M466" s="272">
        <v>32100000</v>
      </c>
      <c r="N466" s="242">
        <v>2497</v>
      </c>
      <c r="O466" s="235" t="s">
        <v>76</v>
      </c>
      <c r="P466" s="235" t="s">
        <v>1611</v>
      </c>
      <c r="Q466" s="235" t="s">
        <v>71</v>
      </c>
      <c r="R466" s="242">
        <v>5</v>
      </c>
      <c r="S466" s="309">
        <v>15</v>
      </c>
      <c r="T466" s="238">
        <v>6</v>
      </c>
      <c r="U466" s="238">
        <v>6</v>
      </c>
      <c r="V466" s="235" t="s">
        <v>70</v>
      </c>
      <c r="W466" s="238" t="str">
        <f t="shared" si="85"/>
        <v>기아자동차쏘렌토가솔린 터보 2.5 2WD프레스티지 (5인승) (A/T)32100000</v>
      </c>
      <c r="X466" s="310">
        <f t="shared" si="86"/>
        <v>4240</v>
      </c>
      <c r="Y466" s="238">
        <v>6</v>
      </c>
      <c r="Z466" s="238">
        <v>6</v>
      </c>
      <c r="AA466" s="306" t="s">
        <v>628</v>
      </c>
      <c r="AB466" s="235" t="s">
        <v>1611</v>
      </c>
      <c r="AC466" s="235"/>
      <c r="AD466" s="235">
        <v>5</v>
      </c>
      <c r="AE466" s="235">
        <v>0</v>
      </c>
      <c r="AF466" s="236"/>
      <c r="AG466" s="237"/>
      <c r="AH466" s="236"/>
      <c r="AI466" s="236"/>
      <c r="AJ466" s="237"/>
      <c r="AK466" s="236">
        <v>26</v>
      </c>
      <c r="AL466" s="236"/>
      <c r="AM466" s="236" t="s">
        <v>2434</v>
      </c>
      <c r="AN466" s="348"/>
      <c r="AO466" s="348"/>
      <c r="AP466" s="348"/>
      <c r="AQ466" s="291" t="str">
        <f>IFERROR(VLOOKUP(BG466,#REF!,1,0),"")</f>
        <v/>
      </c>
      <c r="AS466" s="236" t="s">
        <v>2434</v>
      </c>
      <c r="BD466" s="191" t="str">
        <f t="shared" si="82"/>
        <v>쏘렌토가솔린 터보 2.5 2WD프레스티지 (5인승) (A/T)</v>
      </c>
      <c r="BE466" s="238" t="str">
        <f t="shared" si="84"/>
        <v>0060</v>
      </c>
      <c r="BF466" s="306" t="s">
        <v>628</v>
      </c>
      <c r="BG466" s="191" t="str">
        <f t="shared" si="83"/>
        <v>0060-0465</v>
      </c>
    </row>
    <row r="467" spans="1:59">
      <c r="A467" s="304">
        <v>4241</v>
      </c>
      <c r="B467" s="305">
        <v>4241</v>
      </c>
      <c r="C467" s="238" t="str">
        <f t="shared" si="87"/>
        <v>0001-0060</v>
      </c>
      <c r="D467" s="238" t="str">
        <f t="shared" si="88"/>
        <v>0001-0060-0017</v>
      </c>
      <c r="E467" s="306" t="s">
        <v>627</v>
      </c>
      <c r="F467" s="238" t="str">
        <f>TEXT(VLOOKUP(J467,'1'!$I$43:$J$79,2,0),"0000")</f>
        <v>0001</v>
      </c>
      <c r="G467" s="238" t="str">
        <f t="shared" si="89"/>
        <v>0060</v>
      </c>
      <c r="H467" s="307">
        <f t="shared" si="90"/>
        <v>17</v>
      </c>
      <c r="I467" s="306" t="s">
        <v>627</v>
      </c>
      <c r="J467" s="312" t="s">
        <v>824</v>
      </c>
      <c r="K467" s="235" t="s">
        <v>1988</v>
      </c>
      <c r="L467" s="242" t="s">
        <v>2159</v>
      </c>
      <c r="M467" s="272">
        <v>32890000</v>
      </c>
      <c r="N467" s="242">
        <v>2497</v>
      </c>
      <c r="O467" s="235" t="s">
        <v>76</v>
      </c>
      <c r="P467" s="235" t="s">
        <v>1611</v>
      </c>
      <c r="Q467" s="235" t="s">
        <v>71</v>
      </c>
      <c r="R467" s="242">
        <v>6</v>
      </c>
      <c r="S467" s="309">
        <v>15</v>
      </c>
      <c r="T467" s="238">
        <v>6</v>
      </c>
      <c r="U467" s="238">
        <v>6</v>
      </c>
      <c r="V467" s="235" t="s">
        <v>70</v>
      </c>
      <c r="W467" s="238" t="str">
        <f t="shared" si="85"/>
        <v>기아자동차쏘렌토가솔린 터보 2.5 2WD프레스티지 (6인승) (A/T)32890000</v>
      </c>
      <c r="X467" s="310">
        <f t="shared" si="86"/>
        <v>4241</v>
      </c>
      <c r="Y467" s="238">
        <v>6</v>
      </c>
      <c r="Z467" s="238">
        <v>6</v>
      </c>
      <c r="AA467" s="306" t="s">
        <v>627</v>
      </c>
      <c r="AB467" s="235" t="s">
        <v>1611</v>
      </c>
      <c r="AC467" s="235"/>
      <c r="AD467" s="235">
        <v>5</v>
      </c>
      <c r="AE467" s="235">
        <v>0</v>
      </c>
      <c r="AF467" s="236"/>
      <c r="AG467" s="237"/>
      <c r="AH467" s="236"/>
      <c r="AI467" s="236"/>
      <c r="AJ467" s="237"/>
      <c r="AK467" s="236">
        <v>26</v>
      </c>
      <c r="AL467" s="236"/>
      <c r="AM467" s="236" t="s">
        <v>2434</v>
      </c>
      <c r="AN467" s="348"/>
      <c r="AO467" s="348"/>
      <c r="AP467" s="348"/>
      <c r="AQ467" s="291" t="str">
        <f>IFERROR(VLOOKUP(BG467,#REF!,1,0),"")</f>
        <v/>
      </c>
      <c r="AS467" s="236" t="s">
        <v>2434</v>
      </c>
      <c r="BD467" s="191" t="str">
        <f t="shared" si="82"/>
        <v>쏘렌토가솔린 터보 2.5 2WD프레스티지 (6인승) (A/T)</v>
      </c>
      <c r="BE467" s="238" t="str">
        <f t="shared" si="84"/>
        <v>0060</v>
      </c>
      <c r="BF467" s="306" t="s">
        <v>627</v>
      </c>
      <c r="BG467" s="191" t="str">
        <f t="shared" si="83"/>
        <v>0060-0466</v>
      </c>
    </row>
    <row r="468" spans="1:59">
      <c r="A468" s="304">
        <v>4242</v>
      </c>
      <c r="B468" s="305">
        <v>4242</v>
      </c>
      <c r="C468" s="238" t="str">
        <f t="shared" si="87"/>
        <v>0001-0060</v>
      </c>
      <c r="D468" s="238" t="str">
        <f t="shared" si="88"/>
        <v>0001-0060-0018</v>
      </c>
      <c r="E468" s="306" t="s">
        <v>626</v>
      </c>
      <c r="F468" s="238" t="str">
        <f>TEXT(VLOOKUP(J468,'1'!$I$43:$J$79,2,0),"0000")</f>
        <v>0001</v>
      </c>
      <c r="G468" s="238" t="str">
        <f t="shared" si="89"/>
        <v>0060</v>
      </c>
      <c r="H468" s="307">
        <f t="shared" si="90"/>
        <v>18</v>
      </c>
      <c r="I468" s="306" t="s">
        <v>626</v>
      </c>
      <c r="J468" s="312" t="s">
        <v>824</v>
      </c>
      <c r="K468" s="235" t="s">
        <v>1988</v>
      </c>
      <c r="L468" s="242" t="s">
        <v>2160</v>
      </c>
      <c r="M468" s="272">
        <v>32790000</v>
      </c>
      <c r="N468" s="242">
        <v>2497</v>
      </c>
      <c r="O468" s="235" t="s">
        <v>76</v>
      </c>
      <c r="P468" s="235" t="s">
        <v>1611</v>
      </c>
      <c r="Q468" s="235" t="s">
        <v>71</v>
      </c>
      <c r="R468" s="242">
        <v>7</v>
      </c>
      <c r="S468" s="309">
        <v>15</v>
      </c>
      <c r="T468" s="238">
        <v>6</v>
      </c>
      <c r="U468" s="238">
        <v>6</v>
      </c>
      <c r="V468" s="235" t="s">
        <v>70</v>
      </c>
      <c r="W468" s="238" t="str">
        <f t="shared" si="85"/>
        <v>기아자동차쏘렌토가솔린 터보 2.5 2WD프레스티지 (7인승) (A/T)32790000</v>
      </c>
      <c r="X468" s="310">
        <f t="shared" si="86"/>
        <v>4242</v>
      </c>
      <c r="Y468" s="238">
        <v>6</v>
      </c>
      <c r="Z468" s="238">
        <v>6</v>
      </c>
      <c r="AA468" s="306" t="s">
        <v>626</v>
      </c>
      <c r="AB468" s="235" t="s">
        <v>1611</v>
      </c>
      <c r="AC468" s="235"/>
      <c r="AD468" s="235">
        <v>5</v>
      </c>
      <c r="AE468" s="235">
        <v>0</v>
      </c>
      <c r="AF468" s="236"/>
      <c r="AG468" s="237"/>
      <c r="AH468" s="236"/>
      <c r="AI468" s="236"/>
      <c r="AJ468" s="237"/>
      <c r="AK468" s="236">
        <v>26</v>
      </c>
      <c r="AL468" s="236"/>
      <c r="AM468" s="236" t="s">
        <v>2434</v>
      </c>
      <c r="AN468" s="348"/>
      <c r="AO468" s="348"/>
      <c r="AP468" s="348"/>
      <c r="AQ468" s="291" t="str">
        <f>IFERROR(VLOOKUP(BG468,#REF!,1,0),"")</f>
        <v/>
      </c>
      <c r="AS468" s="236" t="s">
        <v>2434</v>
      </c>
      <c r="BD468" s="191" t="str">
        <f t="shared" si="82"/>
        <v>쏘렌토가솔린 터보 2.5 2WD프레스티지 (7인승) (A/T)</v>
      </c>
      <c r="BE468" s="238" t="str">
        <f t="shared" si="84"/>
        <v>0060</v>
      </c>
      <c r="BF468" s="306" t="s">
        <v>626</v>
      </c>
      <c r="BG468" s="191" t="str">
        <f t="shared" si="83"/>
        <v>0060-0467</v>
      </c>
    </row>
    <row r="469" spans="1:59">
      <c r="A469" s="304">
        <v>4243</v>
      </c>
      <c r="B469" s="305">
        <v>4243</v>
      </c>
      <c r="C469" s="238" t="str">
        <f t="shared" si="87"/>
        <v>0001-0060</v>
      </c>
      <c r="D469" s="238" t="str">
        <f t="shared" si="88"/>
        <v>0001-0060-0019</v>
      </c>
      <c r="E469" s="306" t="s">
        <v>625</v>
      </c>
      <c r="F469" s="238" t="str">
        <f>TEXT(VLOOKUP(J469,'1'!$I$43:$J$79,2,0),"0000")</f>
        <v>0001</v>
      </c>
      <c r="G469" s="238" t="str">
        <f t="shared" si="89"/>
        <v>0060</v>
      </c>
      <c r="H469" s="307">
        <f t="shared" si="90"/>
        <v>19</v>
      </c>
      <c r="I469" s="306" t="s">
        <v>625</v>
      </c>
      <c r="J469" s="312" t="s">
        <v>824</v>
      </c>
      <c r="K469" s="235" t="s">
        <v>1988</v>
      </c>
      <c r="L469" s="242" t="s">
        <v>2161</v>
      </c>
      <c r="M469" s="272">
        <v>35050000</v>
      </c>
      <c r="N469" s="242">
        <v>2497</v>
      </c>
      <c r="O469" s="235" t="s">
        <v>76</v>
      </c>
      <c r="P469" s="235" t="s">
        <v>1611</v>
      </c>
      <c r="Q469" s="235" t="s">
        <v>71</v>
      </c>
      <c r="R469" s="242">
        <v>5</v>
      </c>
      <c r="S469" s="309">
        <v>15</v>
      </c>
      <c r="T469" s="238">
        <v>6</v>
      </c>
      <c r="U469" s="238">
        <v>6</v>
      </c>
      <c r="V469" s="235" t="s">
        <v>70</v>
      </c>
      <c r="W469" s="238" t="str">
        <f t="shared" si="85"/>
        <v>기아자동차쏘렌토가솔린 터보 2.5 2WD노블레스(5인승)35050000</v>
      </c>
      <c r="X469" s="310">
        <f t="shared" si="86"/>
        <v>4243</v>
      </c>
      <c r="Y469" s="238">
        <v>6</v>
      </c>
      <c r="Z469" s="238">
        <v>6</v>
      </c>
      <c r="AA469" s="306" t="s">
        <v>625</v>
      </c>
      <c r="AB469" s="235" t="s">
        <v>1611</v>
      </c>
      <c r="AC469" s="235"/>
      <c r="AD469" s="235">
        <v>5</v>
      </c>
      <c r="AE469" s="235">
        <v>0</v>
      </c>
      <c r="AF469" s="236"/>
      <c r="AG469" s="237"/>
      <c r="AH469" s="236"/>
      <c r="AI469" s="236"/>
      <c r="AJ469" s="237"/>
      <c r="AK469" s="236">
        <v>26</v>
      </c>
      <c r="AL469" s="236"/>
      <c r="AM469" s="236" t="s">
        <v>2434</v>
      </c>
      <c r="AN469" s="348"/>
      <c r="AO469" s="348"/>
      <c r="AP469" s="348"/>
      <c r="AQ469" s="291" t="str">
        <f>IFERROR(VLOOKUP(BG469,#REF!,1,0),"")</f>
        <v/>
      </c>
      <c r="AS469" s="236" t="s">
        <v>2434</v>
      </c>
      <c r="BD469" s="191" t="str">
        <f t="shared" si="82"/>
        <v>쏘렌토가솔린 터보 2.5 2WD노블레스(5인승)</v>
      </c>
      <c r="BE469" s="238" t="str">
        <f t="shared" si="84"/>
        <v>0060</v>
      </c>
      <c r="BF469" s="306" t="s">
        <v>625</v>
      </c>
      <c r="BG469" s="191" t="str">
        <f t="shared" si="83"/>
        <v>0060-0468</v>
      </c>
    </row>
    <row r="470" spans="1:59">
      <c r="A470" s="304">
        <v>4244</v>
      </c>
      <c r="B470" s="305">
        <v>4244</v>
      </c>
      <c r="C470" s="238" t="str">
        <f t="shared" si="87"/>
        <v>0001-0060</v>
      </c>
      <c r="D470" s="238" t="str">
        <f t="shared" si="88"/>
        <v>0001-0060-0020</v>
      </c>
      <c r="E470" s="306" t="s">
        <v>624</v>
      </c>
      <c r="F470" s="238" t="str">
        <f>TEXT(VLOOKUP(J470,'1'!$I$43:$J$79,2,0),"0000")</f>
        <v>0001</v>
      </c>
      <c r="G470" s="238" t="str">
        <f t="shared" si="89"/>
        <v>0060</v>
      </c>
      <c r="H470" s="307">
        <f t="shared" si="90"/>
        <v>20</v>
      </c>
      <c r="I470" s="306" t="s">
        <v>624</v>
      </c>
      <c r="J470" s="312" t="s">
        <v>824</v>
      </c>
      <c r="K470" s="235" t="s">
        <v>1988</v>
      </c>
      <c r="L470" s="242" t="s">
        <v>2162</v>
      </c>
      <c r="M470" s="272">
        <v>36230000</v>
      </c>
      <c r="N470" s="242">
        <v>2497</v>
      </c>
      <c r="O470" s="235" t="s">
        <v>76</v>
      </c>
      <c r="P470" s="235" t="s">
        <v>1611</v>
      </c>
      <c r="Q470" s="235" t="s">
        <v>71</v>
      </c>
      <c r="R470" s="242">
        <v>6</v>
      </c>
      <c r="S470" s="309">
        <v>15</v>
      </c>
      <c r="T470" s="238">
        <v>6</v>
      </c>
      <c r="U470" s="238">
        <v>6</v>
      </c>
      <c r="V470" s="235" t="s">
        <v>70</v>
      </c>
      <c r="W470" s="238" t="str">
        <f t="shared" si="85"/>
        <v>기아자동차쏘렌토가솔린 터보 2.5 2WD노블레스(6인승)36230000</v>
      </c>
      <c r="X470" s="310">
        <f t="shared" si="86"/>
        <v>4244</v>
      </c>
      <c r="Y470" s="238">
        <v>6</v>
      </c>
      <c r="Z470" s="238">
        <v>6</v>
      </c>
      <c r="AA470" s="306" t="s">
        <v>624</v>
      </c>
      <c r="AB470" s="235" t="s">
        <v>1611</v>
      </c>
      <c r="AC470" s="235"/>
      <c r="AD470" s="235">
        <v>5</v>
      </c>
      <c r="AE470" s="235">
        <v>0</v>
      </c>
      <c r="AF470" s="236"/>
      <c r="AG470" s="237"/>
      <c r="AH470" s="236"/>
      <c r="AI470" s="236"/>
      <c r="AJ470" s="237"/>
      <c r="AK470" s="236">
        <v>26</v>
      </c>
      <c r="AL470" s="236"/>
      <c r="AM470" s="236" t="s">
        <v>2434</v>
      </c>
      <c r="AN470" s="348"/>
      <c r="AO470" s="348"/>
      <c r="AP470" s="348"/>
      <c r="AQ470" s="291" t="str">
        <f>IFERROR(VLOOKUP(BG470,#REF!,1,0),"")</f>
        <v/>
      </c>
      <c r="AS470" s="236" t="s">
        <v>2434</v>
      </c>
      <c r="BD470" s="191" t="str">
        <f t="shared" si="82"/>
        <v>쏘렌토가솔린 터보 2.5 2WD노블레스(6인승)</v>
      </c>
      <c r="BE470" s="238" t="str">
        <f t="shared" si="84"/>
        <v>0060</v>
      </c>
      <c r="BF470" s="306" t="s">
        <v>624</v>
      </c>
      <c r="BG470" s="191" t="str">
        <f t="shared" si="83"/>
        <v>0060-0469</v>
      </c>
    </row>
    <row r="471" spans="1:59">
      <c r="A471" s="304">
        <v>4245</v>
      </c>
      <c r="B471" s="305">
        <v>4245</v>
      </c>
      <c r="C471" s="238" t="str">
        <f t="shared" si="87"/>
        <v>0001-0060</v>
      </c>
      <c r="D471" s="238" t="str">
        <f t="shared" si="88"/>
        <v>0001-0060-0021</v>
      </c>
      <c r="E471" s="306" t="s">
        <v>623</v>
      </c>
      <c r="F471" s="238" t="str">
        <f>TEXT(VLOOKUP(J471,'1'!$I$43:$J$79,2,0),"0000")</f>
        <v>0001</v>
      </c>
      <c r="G471" s="238" t="str">
        <f t="shared" si="89"/>
        <v>0060</v>
      </c>
      <c r="H471" s="307">
        <f t="shared" si="90"/>
        <v>21</v>
      </c>
      <c r="I471" s="306" t="s">
        <v>623</v>
      </c>
      <c r="J471" s="312" t="s">
        <v>824</v>
      </c>
      <c r="K471" s="235" t="s">
        <v>1988</v>
      </c>
      <c r="L471" s="242" t="s">
        <v>2163</v>
      </c>
      <c r="M471" s="272">
        <v>35740000</v>
      </c>
      <c r="N471" s="242">
        <v>2497</v>
      </c>
      <c r="O471" s="235" t="s">
        <v>76</v>
      </c>
      <c r="P471" s="235" t="s">
        <v>1611</v>
      </c>
      <c r="Q471" s="235" t="s">
        <v>71</v>
      </c>
      <c r="R471" s="242">
        <v>7</v>
      </c>
      <c r="S471" s="309">
        <v>15</v>
      </c>
      <c r="T471" s="238">
        <v>6</v>
      </c>
      <c r="U471" s="238">
        <v>6</v>
      </c>
      <c r="V471" s="235" t="s">
        <v>70</v>
      </c>
      <c r="W471" s="238" t="str">
        <f t="shared" si="85"/>
        <v>기아자동차쏘렌토가솔린 터보 2.5 2WD노블레스(7인승)35740000</v>
      </c>
      <c r="X471" s="310">
        <f t="shared" si="86"/>
        <v>4245</v>
      </c>
      <c r="Y471" s="238">
        <v>6</v>
      </c>
      <c r="Z471" s="238">
        <v>6</v>
      </c>
      <c r="AA471" s="306" t="s">
        <v>623</v>
      </c>
      <c r="AB471" s="235" t="s">
        <v>1611</v>
      </c>
      <c r="AC471" s="235"/>
      <c r="AD471" s="235">
        <v>5</v>
      </c>
      <c r="AE471" s="235">
        <v>0</v>
      </c>
      <c r="AF471" s="236"/>
      <c r="AG471" s="237"/>
      <c r="AH471" s="236"/>
      <c r="AI471" s="236"/>
      <c r="AJ471" s="237"/>
      <c r="AK471" s="236">
        <v>26</v>
      </c>
      <c r="AL471" s="236"/>
      <c r="AM471" s="236" t="s">
        <v>2434</v>
      </c>
      <c r="AN471" s="348"/>
      <c r="AO471" s="348"/>
      <c r="AP471" s="348"/>
      <c r="AQ471" s="291" t="str">
        <f>IFERROR(VLOOKUP(BG471,#REF!,1,0),"")</f>
        <v/>
      </c>
      <c r="AS471" s="236" t="s">
        <v>2434</v>
      </c>
      <c r="BD471" s="191" t="str">
        <f t="shared" si="82"/>
        <v>쏘렌토가솔린 터보 2.5 2WD노블레스(7인승)</v>
      </c>
      <c r="BE471" s="238" t="str">
        <f t="shared" si="84"/>
        <v>0060</v>
      </c>
      <c r="BF471" s="306" t="s">
        <v>623</v>
      </c>
      <c r="BG471" s="191" t="str">
        <f t="shared" si="83"/>
        <v>0060-0470</v>
      </c>
    </row>
    <row r="472" spans="1:59">
      <c r="A472" s="304">
        <v>4246</v>
      </c>
      <c r="B472" s="305">
        <v>4246</v>
      </c>
      <c r="C472" s="238" t="str">
        <f t="shared" si="87"/>
        <v>0001-0060</v>
      </c>
      <c r="D472" s="238" t="str">
        <f t="shared" si="88"/>
        <v>0001-0060-0022</v>
      </c>
      <c r="E472" s="306" t="s">
        <v>622</v>
      </c>
      <c r="F472" s="238" t="str">
        <f>TEXT(VLOOKUP(J472,'1'!$I$43:$J$79,2,0),"0000")</f>
        <v>0001</v>
      </c>
      <c r="G472" s="238" t="str">
        <f t="shared" si="89"/>
        <v>0060</v>
      </c>
      <c r="H472" s="307">
        <f t="shared" si="90"/>
        <v>22</v>
      </c>
      <c r="I472" s="306" t="s">
        <v>622</v>
      </c>
      <c r="J472" s="312" t="s">
        <v>824</v>
      </c>
      <c r="K472" s="235" t="s">
        <v>1988</v>
      </c>
      <c r="L472" s="242" t="s">
        <v>2164</v>
      </c>
      <c r="M472" s="272">
        <v>37890000</v>
      </c>
      <c r="N472" s="242">
        <v>2497</v>
      </c>
      <c r="O472" s="235" t="s">
        <v>76</v>
      </c>
      <c r="P472" s="235" t="s">
        <v>1611</v>
      </c>
      <c r="Q472" s="235" t="s">
        <v>71</v>
      </c>
      <c r="R472" s="242">
        <v>5</v>
      </c>
      <c r="S472" s="309">
        <v>15</v>
      </c>
      <c r="T472" s="238">
        <v>6</v>
      </c>
      <c r="U472" s="238">
        <v>6</v>
      </c>
      <c r="V472" s="235" t="s">
        <v>70</v>
      </c>
      <c r="W472" s="238" t="str">
        <f t="shared" si="85"/>
        <v>기아자동차쏘렌토가솔린 터보 2.5 2WD시그니처(5인승)37890000</v>
      </c>
      <c r="X472" s="310">
        <f t="shared" si="86"/>
        <v>4246</v>
      </c>
      <c r="Y472" s="238">
        <v>6</v>
      </c>
      <c r="Z472" s="238">
        <v>6</v>
      </c>
      <c r="AA472" s="306" t="s">
        <v>622</v>
      </c>
      <c r="AB472" s="235" t="s">
        <v>1611</v>
      </c>
      <c r="AC472" s="235"/>
      <c r="AD472" s="235">
        <v>5</v>
      </c>
      <c r="AE472" s="235">
        <v>0</v>
      </c>
      <c r="AF472" s="236"/>
      <c r="AG472" s="237"/>
      <c r="AH472" s="236"/>
      <c r="AI472" s="236"/>
      <c r="AJ472" s="237"/>
      <c r="AK472" s="236">
        <v>26</v>
      </c>
      <c r="AL472" s="236"/>
      <c r="AM472" s="236" t="s">
        <v>2434</v>
      </c>
      <c r="AN472" s="348"/>
      <c r="AO472" s="348"/>
      <c r="AP472" s="348"/>
      <c r="AQ472" s="291" t="str">
        <f>IFERROR(VLOOKUP(BG472,#REF!,1,0),"")</f>
        <v/>
      </c>
      <c r="AS472" s="236" t="s">
        <v>2434</v>
      </c>
      <c r="BD472" s="191" t="str">
        <f t="shared" si="82"/>
        <v>쏘렌토가솔린 터보 2.5 2WD시그니처(5인승)</v>
      </c>
      <c r="BE472" s="238" t="str">
        <f t="shared" si="84"/>
        <v>0060</v>
      </c>
      <c r="BF472" s="306" t="s">
        <v>622</v>
      </c>
      <c r="BG472" s="191" t="str">
        <f t="shared" si="83"/>
        <v>0060-0471</v>
      </c>
    </row>
    <row r="473" spans="1:59">
      <c r="A473" s="304">
        <v>4247</v>
      </c>
      <c r="B473" s="305">
        <v>4247</v>
      </c>
      <c r="C473" s="238" t="str">
        <f t="shared" si="87"/>
        <v>0001-0060</v>
      </c>
      <c r="D473" s="238" t="str">
        <f t="shared" si="88"/>
        <v>0001-0060-0023</v>
      </c>
      <c r="E473" s="306" t="s">
        <v>621</v>
      </c>
      <c r="F473" s="238" t="str">
        <f>TEXT(VLOOKUP(J473,'1'!$I$43:$J$79,2,0),"0000")</f>
        <v>0001</v>
      </c>
      <c r="G473" s="238" t="str">
        <f t="shared" si="89"/>
        <v>0060</v>
      </c>
      <c r="H473" s="307">
        <f t="shared" si="90"/>
        <v>23</v>
      </c>
      <c r="I473" s="306" t="s">
        <v>621</v>
      </c>
      <c r="J473" s="312" t="s">
        <v>824</v>
      </c>
      <c r="K473" s="235" t="s">
        <v>1988</v>
      </c>
      <c r="L473" s="242" t="s">
        <v>2164</v>
      </c>
      <c r="M473" s="272">
        <v>38680000</v>
      </c>
      <c r="N473" s="242">
        <v>2497</v>
      </c>
      <c r="O473" s="235" t="s">
        <v>76</v>
      </c>
      <c r="P473" s="235" t="s">
        <v>1611</v>
      </c>
      <c r="Q473" s="235" t="s">
        <v>71</v>
      </c>
      <c r="R473" s="242">
        <v>6</v>
      </c>
      <c r="S473" s="309">
        <v>15</v>
      </c>
      <c r="T473" s="238">
        <v>6</v>
      </c>
      <c r="U473" s="238">
        <v>6</v>
      </c>
      <c r="V473" s="235" t="s">
        <v>70</v>
      </c>
      <c r="W473" s="238" t="str">
        <f t="shared" si="85"/>
        <v>기아자동차쏘렌토가솔린 터보 2.5 2WD시그니처(5인승)38680000</v>
      </c>
      <c r="X473" s="310">
        <f t="shared" si="86"/>
        <v>4247</v>
      </c>
      <c r="Y473" s="238">
        <v>6</v>
      </c>
      <c r="Z473" s="238">
        <v>6</v>
      </c>
      <c r="AA473" s="306" t="s">
        <v>621</v>
      </c>
      <c r="AB473" s="235" t="s">
        <v>1611</v>
      </c>
      <c r="AC473" s="235"/>
      <c r="AD473" s="235">
        <v>5</v>
      </c>
      <c r="AE473" s="235">
        <v>0</v>
      </c>
      <c r="AF473" s="236"/>
      <c r="AG473" s="237"/>
      <c r="AH473" s="236"/>
      <c r="AI473" s="236"/>
      <c r="AJ473" s="237"/>
      <c r="AK473" s="236">
        <v>26</v>
      </c>
      <c r="AL473" s="236"/>
      <c r="AM473" s="236" t="s">
        <v>2434</v>
      </c>
      <c r="AN473" s="348"/>
      <c r="AO473" s="348"/>
      <c r="AP473" s="348"/>
      <c r="AQ473" s="291" t="str">
        <f>IFERROR(VLOOKUP(BG473,#REF!,1,0),"")</f>
        <v/>
      </c>
      <c r="AS473" s="236" t="s">
        <v>2434</v>
      </c>
      <c r="BD473" s="191" t="str">
        <f t="shared" si="82"/>
        <v>쏘렌토가솔린 터보 2.5 2WD시그니처(5인승)</v>
      </c>
      <c r="BE473" s="238" t="str">
        <f t="shared" si="84"/>
        <v>0060</v>
      </c>
      <c r="BF473" s="306" t="s">
        <v>621</v>
      </c>
      <c r="BG473" s="191" t="str">
        <f t="shared" si="83"/>
        <v>0060-0472</v>
      </c>
    </row>
    <row r="474" spans="1:59">
      <c r="A474" s="304">
        <v>4248</v>
      </c>
      <c r="B474" s="305">
        <v>4248</v>
      </c>
      <c r="C474" s="238" t="str">
        <f t="shared" si="87"/>
        <v>0001-0060</v>
      </c>
      <c r="D474" s="238" t="str">
        <f t="shared" si="88"/>
        <v>0001-0060-0024</v>
      </c>
      <c r="E474" s="306" t="s">
        <v>620</v>
      </c>
      <c r="F474" s="238" t="str">
        <f>TEXT(VLOOKUP(J474,'1'!$I$43:$J$79,2,0),"0000")</f>
        <v>0001</v>
      </c>
      <c r="G474" s="238" t="str">
        <f t="shared" si="89"/>
        <v>0060</v>
      </c>
      <c r="H474" s="307">
        <f t="shared" si="90"/>
        <v>24</v>
      </c>
      <c r="I474" s="306" t="s">
        <v>620</v>
      </c>
      <c r="J474" s="312" t="s">
        <v>824</v>
      </c>
      <c r="K474" s="235" t="s">
        <v>1988</v>
      </c>
      <c r="L474" s="242" t="s">
        <v>2164</v>
      </c>
      <c r="M474" s="272">
        <v>38580000</v>
      </c>
      <c r="N474" s="242">
        <v>2497</v>
      </c>
      <c r="O474" s="235" t="s">
        <v>76</v>
      </c>
      <c r="P474" s="235" t="s">
        <v>1611</v>
      </c>
      <c r="Q474" s="235" t="s">
        <v>71</v>
      </c>
      <c r="R474" s="242">
        <v>7</v>
      </c>
      <c r="S474" s="309">
        <v>15</v>
      </c>
      <c r="T474" s="238">
        <v>6</v>
      </c>
      <c r="U474" s="238">
        <v>6</v>
      </c>
      <c r="V474" s="235" t="s">
        <v>70</v>
      </c>
      <c r="W474" s="238" t="str">
        <f t="shared" si="85"/>
        <v>기아자동차쏘렌토가솔린 터보 2.5 2WD시그니처(5인승)38580000</v>
      </c>
      <c r="X474" s="310">
        <f t="shared" si="86"/>
        <v>4248</v>
      </c>
      <c r="Y474" s="238">
        <v>6</v>
      </c>
      <c r="Z474" s="238">
        <v>6</v>
      </c>
      <c r="AA474" s="306" t="s">
        <v>620</v>
      </c>
      <c r="AB474" s="235" t="s">
        <v>1611</v>
      </c>
      <c r="AC474" s="235"/>
      <c r="AD474" s="235">
        <v>5</v>
      </c>
      <c r="AE474" s="235">
        <v>0</v>
      </c>
      <c r="AF474" s="236"/>
      <c r="AG474" s="237"/>
      <c r="AH474" s="236"/>
      <c r="AI474" s="236"/>
      <c r="AJ474" s="237"/>
      <c r="AK474" s="236">
        <v>26</v>
      </c>
      <c r="AL474" s="236"/>
      <c r="AM474" s="236" t="s">
        <v>2434</v>
      </c>
      <c r="AN474" s="348"/>
      <c r="AO474" s="348"/>
      <c r="AP474" s="348"/>
      <c r="AQ474" s="291" t="str">
        <f>IFERROR(VLOOKUP(BG474,#REF!,1,0),"")</f>
        <v/>
      </c>
      <c r="AS474" s="236" t="s">
        <v>2434</v>
      </c>
      <c r="BD474" s="191" t="str">
        <f t="shared" si="82"/>
        <v>쏘렌토가솔린 터보 2.5 2WD시그니처(5인승)</v>
      </c>
      <c r="BE474" s="238" t="str">
        <f t="shared" si="84"/>
        <v>0060</v>
      </c>
      <c r="BF474" s="306" t="s">
        <v>620</v>
      </c>
      <c r="BG474" s="191" t="str">
        <f t="shared" si="83"/>
        <v>0060-0473</v>
      </c>
    </row>
    <row r="475" spans="1:59">
      <c r="A475" s="304">
        <v>4249</v>
      </c>
      <c r="B475" s="305">
        <v>4249</v>
      </c>
      <c r="C475" s="238" t="str">
        <f t="shared" si="87"/>
        <v>0001-0060</v>
      </c>
      <c r="D475" s="238" t="str">
        <f t="shared" si="88"/>
        <v>0001-0060-0025</v>
      </c>
      <c r="E475" s="306" t="s">
        <v>619</v>
      </c>
      <c r="F475" s="238" t="str">
        <f>TEXT(VLOOKUP(J475,'1'!$I$43:$J$79,2,0),"0000")</f>
        <v>0001</v>
      </c>
      <c r="G475" s="238" t="str">
        <f t="shared" si="89"/>
        <v>0060</v>
      </c>
      <c r="H475" s="307">
        <f t="shared" si="90"/>
        <v>25</v>
      </c>
      <c r="I475" s="306" t="s">
        <v>619</v>
      </c>
      <c r="J475" s="312" t="s">
        <v>824</v>
      </c>
      <c r="K475" s="235" t="s">
        <v>1988</v>
      </c>
      <c r="L475" s="242" t="s">
        <v>2165</v>
      </c>
      <c r="M475" s="272">
        <v>38870000</v>
      </c>
      <c r="N475" s="242">
        <v>2497</v>
      </c>
      <c r="O475" s="235" t="s">
        <v>76</v>
      </c>
      <c r="P475" s="235" t="s">
        <v>1611</v>
      </c>
      <c r="Q475" s="235" t="s">
        <v>71</v>
      </c>
      <c r="R475" s="242">
        <v>5</v>
      </c>
      <c r="S475" s="309">
        <v>15</v>
      </c>
      <c r="T475" s="238">
        <v>6</v>
      </c>
      <c r="U475" s="238">
        <v>6</v>
      </c>
      <c r="V475" s="235" t="s">
        <v>70</v>
      </c>
      <c r="W475" s="238" t="str">
        <f t="shared" si="85"/>
        <v>기아자동차쏘렌토가솔린 터보 2.5 2WD그래비티(5인승)38870000</v>
      </c>
      <c r="X475" s="310">
        <f t="shared" si="86"/>
        <v>4249</v>
      </c>
      <c r="Y475" s="238">
        <v>6</v>
      </c>
      <c r="Z475" s="238">
        <v>6</v>
      </c>
      <c r="AA475" s="306" t="s">
        <v>619</v>
      </c>
      <c r="AB475" s="235" t="s">
        <v>1611</v>
      </c>
      <c r="AC475" s="235"/>
      <c r="AD475" s="235">
        <v>5</v>
      </c>
      <c r="AE475" s="235">
        <v>0</v>
      </c>
      <c r="AF475" s="236"/>
      <c r="AG475" s="237"/>
      <c r="AH475" s="236"/>
      <c r="AI475" s="236"/>
      <c r="AJ475" s="237"/>
      <c r="AK475" s="236">
        <v>26</v>
      </c>
      <c r="AL475" s="236"/>
      <c r="AM475" s="236" t="s">
        <v>2434</v>
      </c>
      <c r="AN475" s="348"/>
      <c r="AO475" s="348"/>
      <c r="AP475" s="348"/>
      <c r="AQ475" s="291" t="str">
        <f>IFERROR(VLOOKUP(BG475,#REF!,1,0),"")</f>
        <v/>
      </c>
      <c r="AS475" s="236" t="s">
        <v>2434</v>
      </c>
      <c r="BD475" s="191" t="str">
        <f t="shared" si="82"/>
        <v>쏘렌토가솔린 터보 2.5 2WD그래비티(5인승)</v>
      </c>
      <c r="BE475" s="238" t="str">
        <f t="shared" si="84"/>
        <v>0060</v>
      </c>
      <c r="BF475" s="306" t="s">
        <v>619</v>
      </c>
      <c r="BG475" s="191" t="str">
        <f t="shared" si="83"/>
        <v>0060-0474</v>
      </c>
    </row>
    <row r="476" spans="1:59">
      <c r="A476" s="304">
        <v>4250</v>
      </c>
      <c r="B476" s="305">
        <v>4250</v>
      </c>
      <c r="C476" s="238" t="str">
        <f t="shared" si="87"/>
        <v>0001-0060</v>
      </c>
      <c r="D476" s="238" t="str">
        <f t="shared" si="88"/>
        <v>0001-0060-0026</v>
      </c>
      <c r="E476" s="306" t="s">
        <v>618</v>
      </c>
      <c r="F476" s="238" t="str">
        <f>TEXT(VLOOKUP(J476,'1'!$I$43:$J$79,2,0),"0000")</f>
        <v>0001</v>
      </c>
      <c r="G476" s="238" t="str">
        <f t="shared" si="89"/>
        <v>0060</v>
      </c>
      <c r="H476" s="307">
        <f t="shared" si="90"/>
        <v>26</v>
      </c>
      <c r="I476" s="306" t="s">
        <v>618</v>
      </c>
      <c r="J476" s="312" t="s">
        <v>824</v>
      </c>
      <c r="K476" s="235" t="s">
        <v>1988</v>
      </c>
      <c r="L476" s="242" t="s">
        <v>2166</v>
      </c>
      <c r="M476" s="272">
        <v>39660000</v>
      </c>
      <c r="N476" s="242">
        <v>2497</v>
      </c>
      <c r="O476" s="235" t="s">
        <v>76</v>
      </c>
      <c r="P476" s="235" t="s">
        <v>1611</v>
      </c>
      <c r="Q476" s="235" t="s">
        <v>71</v>
      </c>
      <c r="R476" s="242">
        <v>6</v>
      </c>
      <c r="S476" s="309">
        <v>15</v>
      </c>
      <c r="T476" s="238">
        <v>6</v>
      </c>
      <c r="U476" s="238">
        <v>6</v>
      </c>
      <c r="V476" s="235" t="s">
        <v>70</v>
      </c>
      <c r="W476" s="238" t="str">
        <f t="shared" si="85"/>
        <v>기아자동차쏘렌토가솔린 터보 2.5 2WD그래비티(6인승)39660000</v>
      </c>
      <c r="X476" s="310">
        <f t="shared" si="86"/>
        <v>4250</v>
      </c>
      <c r="Y476" s="238">
        <v>6</v>
      </c>
      <c r="Z476" s="238">
        <v>6</v>
      </c>
      <c r="AA476" s="306" t="s">
        <v>618</v>
      </c>
      <c r="AB476" s="235" t="s">
        <v>1611</v>
      </c>
      <c r="AC476" s="235"/>
      <c r="AD476" s="235">
        <v>5</v>
      </c>
      <c r="AE476" s="235">
        <v>0</v>
      </c>
      <c r="AF476" s="236"/>
      <c r="AG476" s="237"/>
      <c r="AH476" s="236"/>
      <c r="AI476" s="236"/>
      <c r="AJ476" s="237"/>
      <c r="AK476" s="236">
        <v>26</v>
      </c>
      <c r="AL476" s="236"/>
      <c r="AM476" s="236" t="s">
        <v>2434</v>
      </c>
      <c r="AN476" s="348"/>
      <c r="AO476" s="348"/>
      <c r="AP476" s="348"/>
      <c r="AQ476" s="291" t="str">
        <f>IFERROR(VLOOKUP(BG476,#REF!,1,0),"")</f>
        <v/>
      </c>
      <c r="AS476" s="236" t="s">
        <v>2434</v>
      </c>
      <c r="BD476" s="191" t="str">
        <f t="shared" si="82"/>
        <v>쏘렌토가솔린 터보 2.5 2WD그래비티(6인승)</v>
      </c>
      <c r="BE476" s="238" t="str">
        <f t="shared" si="84"/>
        <v>0060</v>
      </c>
      <c r="BF476" s="306" t="s">
        <v>618</v>
      </c>
      <c r="BG476" s="191" t="str">
        <f t="shared" si="83"/>
        <v>0060-0475</v>
      </c>
    </row>
    <row r="477" spans="1:59">
      <c r="A477" s="304">
        <v>4251</v>
      </c>
      <c r="B477" s="305">
        <v>4251</v>
      </c>
      <c r="C477" s="238" t="str">
        <f t="shared" si="87"/>
        <v>0001-0060</v>
      </c>
      <c r="D477" s="238" t="str">
        <f t="shared" si="88"/>
        <v>0001-0060-0027</v>
      </c>
      <c r="E477" s="306" t="s">
        <v>617</v>
      </c>
      <c r="F477" s="238" t="str">
        <f>TEXT(VLOOKUP(J477,'1'!$I$43:$J$79,2,0),"0000")</f>
        <v>0001</v>
      </c>
      <c r="G477" s="238" t="str">
        <f t="shared" si="89"/>
        <v>0060</v>
      </c>
      <c r="H477" s="307">
        <f t="shared" si="90"/>
        <v>27</v>
      </c>
      <c r="I477" s="306" t="s">
        <v>617</v>
      </c>
      <c r="J477" s="312" t="s">
        <v>824</v>
      </c>
      <c r="K477" s="235" t="s">
        <v>1988</v>
      </c>
      <c r="L477" s="242" t="s">
        <v>2167</v>
      </c>
      <c r="M477" s="272">
        <v>39560000</v>
      </c>
      <c r="N477" s="242">
        <v>2497</v>
      </c>
      <c r="O477" s="235" t="s">
        <v>76</v>
      </c>
      <c r="P477" s="235" t="s">
        <v>1611</v>
      </c>
      <c r="Q477" s="235" t="s">
        <v>71</v>
      </c>
      <c r="R477" s="242">
        <v>7</v>
      </c>
      <c r="S477" s="309">
        <v>15</v>
      </c>
      <c r="T477" s="238">
        <v>6</v>
      </c>
      <c r="U477" s="238">
        <v>6</v>
      </c>
      <c r="V477" s="235" t="s">
        <v>70</v>
      </c>
      <c r="W477" s="238" t="str">
        <f t="shared" si="85"/>
        <v>기아자동차쏘렌토가솔린 터보 2.5 2WD그래비티(7인승)39560000</v>
      </c>
      <c r="X477" s="310">
        <f t="shared" si="86"/>
        <v>4251</v>
      </c>
      <c r="Y477" s="238">
        <v>6</v>
      </c>
      <c r="Z477" s="238">
        <v>6</v>
      </c>
      <c r="AA477" s="306" t="s">
        <v>617</v>
      </c>
      <c r="AB477" s="235" t="s">
        <v>1611</v>
      </c>
      <c r="AC477" s="235"/>
      <c r="AD477" s="235">
        <v>5</v>
      </c>
      <c r="AE477" s="235">
        <v>0</v>
      </c>
      <c r="AF477" s="236"/>
      <c r="AG477" s="237"/>
      <c r="AH477" s="236"/>
      <c r="AI477" s="236"/>
      <c r="AJ477" s="237"/>
      <c r="AK477" s="236">
        <v>26</v>
      </c>
      <c r="AL477" s="236"/>
      <c r="AM477" s="236" t="s">
        <v>2434</v>
      </c>
      <c r="AN477" s="348"/>
      <c r="AO477" s="348"/>
      <c r="AP477" s="348"/>
      <c r="AQ477" s="291" t="str">
        <f>IFERROR(VLOOKUP(BG477,#REF!,1,0),"")</f>
        <v/>
      </c>
      <c r="AS477" s="236" t="s">
        <v>2434</v>
      </c>
      <c r="BD477" s="191" t="str">
        <f t="shared" si="82"/>
        <v>쏘렌토가솔린 터보 2.5 2WD그래비티(7인승)</v>
      </c>
      <c r="BE477" s="238" t="str">
        <f t="shared" si="84"/>
        <v>0060</v>
      </c>
      <c r="BF477" s="306" t="s">
        <v>617</v>
      </c>
      <c r="BG477" s="191" t="str">
        <f t="shared" si="83"/>
        <v>0060-0476</v>
      </c>
    </row>
    <row r="478" spans="1:59">
      <c r="A478" s="304">
        <v>4252</v>
      </c>
      <c r="B478" s="305">
        <v>4252</v>
      </c>
      <c r="C478" s="238" t="str">
        <f t="shared" si="87"/>
        <v>0001-0060</v>
      </c>
      <c r="D478" s="238" t="str">
        <f t="shared" si="88"/>
        <v>0001-0060-0028</v>
      </c>
      <c r="E478" s="306" t="s">
        <v>616</v>
      </c>
      <c r="F478" s="238" t="str">
        <f>TEXT(VLOOKUP(J478,'1'!$I$43:$J$79,2,0),"0000")</f>
        <v>0001</v>
      </c>
      <c r="G478" s="238" t="str">
        <f t="shared" si="89"/>
        <v>0060</v>
      </c>
      <c r="H478" s="307">
        <f t="shared" si="90"/>
        <v>28</v>
      </c>
      <c r="I478" s="306" t="s">
        <v>616</v>
      </c>
      <c r="J478" s="312" t="s">
        <v>824</v>
      </c>
      <c r="K478" s="235" t="s">
        <v>1988</v>
      </c>
      <c r="L478" s="242" t="s">
        <v>2155</v>
      </c>
      <c r="M478" s="272">
        <v>31510000</v>
      </c>
      <c r="N478" s="242">
        <v>2497</v>
      </c>
      <c r="O478" s="235" t="s">
        <v>76</v>
      </c>
      <c r="P478" s="235" t="s">
        <v>1611</v>
      </c>
      <c r="Q478" s="235" t="s">
        <v>71</v>
      </c>
      <c r="R478" s="242">
        <v>5</v>
      </c>
      <c r="S478" s="309">
        <v>15</v>
      </c>
      <c r="T478" s="238">
        <v>6</v>
      </c>
      <c r="U478" s="238">
        <v>6</v>
      </c>
      <c r="V478" s="235" t="s">
        <v>70</v>
      </c>
      <c r="W478" s="238" t="str">
        <f t="shared" si="85"/>
        <v>기아자동차쏘렌토가솔린 터보 2.5 4WD 트렌디 (5인승) (A/T)31510000</v>
      </c>
      <c r="X478" s="310">
        <f t="shared" si="86"/>
        <v>4252</v>
      </c>
      <c r="Y478" s="238">
        <v>6</v>
      </c>
      <c r="Z478" s="238">
        <v>6</v>
      </c>
      <c r="AA478" s="306" t="s">
        <v>616</v>
      </c>
      <c r="AB478" s="235" t="s">
        <v>1611</v>
      </c>
      <c r="AC478" s="235"/>
      <c r="AD478" s="235">
        <v>5</v>
      </c>
      <c r="AE478" s="235">
        <v>0</v>
      </c>
      <c r="AF478" s="236"/>
      <c r="AG478" s="237"/>
      <c r="AH478" s="236"/>
      <c r="AI478" s="236"/>
      <c r="AJ478" s="237"/>
      <c r="AK478" s="236">
        <v>26</v>
      </c>
      <c r="AL478" s="236"/>
      <c r="AM478" s="236" t="s">
        <v>2434</v>
      </c>
      <c r="AN478" s="348"/>
      <c r="AO478" s="348"/>
      <c r="AP478" s="348"/>
      <c r="AQ478" s="291" t="str">
        <f>IFERROR(VLOOKUP(BG478,#REF!,1,0),"")</f>
        <v/>
      </c>
      <c r="AS478" s="236" t="s">
        <v>2434</v>
      </c>
      <c r="BD478" s="191" t="str">
        <f t="shared" si="82"/>
        <v>쏘렌토가솔린 터보 2.5 4WD 트렌디 (5인승) (A/T)</v>
      </c>
      <c r="BE478" s="238" t="str">
        <f t="shared" si="84"/>
        <v>0060</v>
      </c>
      <c r="BF478" s="306" t="s">
        <v>616</v>
      </c>
      <c r="BG478" s="191" t="str">
        <f t="shared" si="83"/>
        <v>0060-0477</v>
      </c>
    </row>
    <row r="479" spans="1:59">
      <c r="A479" s="304">
        <v>4253</v>
      </c>
      <c r="B479" s="305">
        <v>4253</v>
      </c>
      <c r="C479" s="238" t="str">
        <f t="shared" si="87"/>
        <v>0001-0060</v>
      </c>
      <c r="D479" s="238" t="str">
        <f t="shared" si="88"/>
        <v>0001-0060-0029</v>
      </c>
      <c r="E479" s="306" t="s">
        <v>615</v>
      </c>
      <c r="F479" s="238" t="str">
        <f>TEXT(VLOOKUP(J479,'1'!$I$43:$J$79,2,0),"0000")</f>
        <v>0001</v>
      </c>
      <c r="G479" s="238" t="str">
        <f t="shared" si="89"/>
        <v>0060</v>
      </c>
      <c r="H479" s="307">
        <f t="shared" si="90"/>
        <v>29</v>
      </c>
      <c r="I479" s="306" t="s">
        <v>615</v>
      </c>
      <c r="J479" s="312" t="s">
        <v>824</v>
      </c>
      <c r="K479" s="235" t="s">
        <v>1988</v>
      </c>
      <c r="L479" s="242" t="s">
        <v>2168</v>
      </c>
      <c r="M479" s="272">
        <v>32300000</v>
      </c>
      <c r="N479" s="242">
        <v>2497</v>
      </c>
      <c r="O479" s="235" t="s">
        <v>76</v>
      </c>
      <c r="P479" s="235" t="s">
        <v>1611</v>
      </c>
      <c r="Q479" s="235" t="s">
        <v>71</v>
      </c>
      <c r="R479" s="242">
        <v>6</v>
      </c>
      <c r="S479" s="309">
        <v>15</v>
      </c>
      <c r="T479" s="238">
        <v>6</v>
      </c>
      <c r="U479" s="238">
        <v>6</v>
      </c>
      <c r="V479" s="235" t="s">
        <v>70</v>
      </c>
      <c r="W479" s="238" t="str">
        <f t="shared" si="85"/>
        <v>기아자동차쏘렌토가솔린 터보 2.5 4WD 트렌디 (6인승) (A/T)32300000</v>
      </c>
      <c r="X479" s="310">
        <f t="shared" si="86"/>
        <v>4253</v>
      </c>
      <c r="Y479" s="238">
        <v>6</v>
      </c>
      <c r="Z479" s="238">
        <v>6</v>
      </c>
      <c r="AA479" s="306" t="s">
        <v>615</v>
      </c>
      <c r="AB479" s="235" t="s">
        <v>1611</v>
      </c>
      <c r="AC479" s="235"/>
      <c r="AD479" s="235">
        <v>5</v>
      </c>
      <c r="AE479" s="235">
        <v>0</v>
      </c>
      <c r="AF479" s="236"/>
      <c r="AG479" s="237"/>
      <c r="AH479" s="236"/>
      <c r="AI479" s="236"/>
      <c r="AJ479" s="237"/>
      <c r="AK479" s="236">
        <v>26</v>
      </c>
      <c r="AL479" s="236"/>
      <c r="AM479" s="236" t="s">
        <v>2434</v>
      </c>
      <c r="AN479" s="348"/>
      <c r="AO479" s="348"/>
      <c r="AP479" s="348"/>
      <c r="AQ479" s="291" t="str">
        <f>IFERROR(VLOOKUP(BG479,#REF!,1,0),"")</f>
        <v/>
      </c>
      <c r="AS479" s="236" t="s">
        <v>2434</v>
      </c>
      <c r="BD479" s="191" t="str">
        <f t="shared" si="82"/>
        <v>쏘렌토가솔린 터보 2.5 4WD 트렌디 (6인승) (A/T)</v>
      </c>
      <c r="BE479" s="238" t="str">
        <f t="shared" si="84"/>
        <v>0060</v>
      </c>
      <c r="BF479" s="306" t="s">
        <v>615</v>
      </c>
      <c r="BG479" s="191" t="str">
        <f t="shared" si="83"/>
        <v>0060-0478</v>
      </c>
    </row>
    <row r="480" spans="1:59">
      <c r="A480" s="304">
        <v>4254</v>
      </c>
      <c r="B480" s="305">
        <v>4254</v>
      </c>
      <c r="C480" s="238" t="str">
        <f t="shared" si="87"/>
        <v>0001-0060</v>
      </c>
      <c r="D480" s="238" t="str">
        <f t="shared" si="88"/>
        <v>0001-0060-0030</v>
      </c>
      <c r="E480" s="306" t="s">
        <v>614</v>
      </c>
      <c r="F480" s="238" t="str">
        <f>TEXT(VLOOKUP(J480,'1'!$I$43:$J$79,2,0),"0000")</f>
        <v>0001</v>
      </c>
      <c r="G480" s="238" t="str">
        <f t="shared" si="89"/>
        <v>0060</v>
      </c>
      <c r="H480" s="307">
        <f t="shared" si="90"/>
        <v>30</v>
      </c>
      <c r="I480" s="306" t="s">
        <v>614</v>
      </c>
      <c r="J480" s="312" t="s">
        <v>824</v>
      </c>
      <c r="K480" s="235" t="s">
        <v>1988</v>
      </c>
      <c r="L480" s="242" t="s">
        <v>2169</v>
      </c>
      <c r="M480" s="272">
        <v>32200000</v>
      </c>
      <c r="N480" s="242">
        <v>2497</v>
      </c>
      <c r="O480" s="235" t="s">
        <v>76</v>
      </c>
      <c r="P480" s="235" t="s">
        <v>1611</v>
      </c>
      <c r="Q480" s="235" t="s">
        <v>71</v>
      </c>
      <c r="R480" s="242">
        <v>7</v>
      </c>
      <c r="S480" s="309">
        <v>15</v>
      </c>
      <c r="T480" s="238">
        <v>6</v>
      </c>
      <c r="U480" s="238">
        <v>6</v>
      </c>
      <c r="V480" s="235" t="s">
        <v>70</v>
      </c>
      <c r="W480" s="238" t="str">
        <f t="shared" si="85"/>
        <v>기아자동차쏘렌토가솔린 터보 2.5 4WD 트렌디 (7인승) (A/T)32200000</v>
      </c>
      <c r="X480" s="310">
        <f t="shared" si="86"/>
        <v>4254</v>
      </c>
      <c r="Y480" s="238">
        <v>6</v>
      </c>
      <c r="Z480" s="238">
        <v>6</v>
      </c>
      <c r="AA480" s="306" t="s">
        <v>614</v>
      </c>
      <c r="AB480" s="235" t="s">
        <v>1611</v>
      </c>
      <c r="AC480" s="235"/>
      <c r="AD480" s="235">
        <v>5</v>
      </c>
      <c r="AE480" s="235">
        <v>0</v>
      </c>
      <c r="AF480" s="236"/>
      <c r="AG480" s="237"/>
      <c r="AH480" s="236"/>
      <c r="AI480" s="236"/>
      <c r="AJ480" s="237"/>
      <c r="AK480" s="236">
        <v>26</v>
      </c>
      <c r="AL480" s="236"/>
      <c r="AM480" s="236" t="s">
        <v>2434</v>
      </c>
      <c r="AN480" s="348"/>
      <c r="AO480" s="348"/>
      <c r="AP480" s="348"/>
      <c r="AQ480" s="291" t="str">
        <f>IFERROR(VLOOKUP(BG480,#REF!,1,0),"")</f>
        <v/>
      </c>
      <c r="AS480" s="236" t="s">
        <v>2434</v>
      </c>
      <c r="BD480" s="191" t="str">
        <f t="shared" si="82"/>
        <v>쏘렌토가솔린 터보 2.5 4WD 트렌디 (7인승) (A/T)</v>
      </c>
      <c r="BE480" s="238" t="str">
        <f t="shared" si="84"/>
        <v>0060</v>
      </c>
      <c r="BF480" s="306" t="s">
        <v>614</v>
      </c>
      <c r="BG480" s="191" t="str">
        <f t="shared" si="83"/>
        <v>0060-0479</v>
      </c>
    </row>
    <row r="481" spans="1:59">
      <c r="A481" s="304">
        <v>4255</v>
      </c>
      <c r="B481" s="305">
        <v>4255</v>
      </c>
      <c r="C481" s="238" t="str">
        <f t="shared" si="87"/>
        <v>0001-0060</v>
      </c>
      <c r="D481" s="238" t="str">
        <f t="shared" si="88"/>
        <v>0001-0060-0031</v>
      </c>
      <c r="E481" s="306" t="s">
        <v>613</v>
      </c>
      <c r="F481" s="238" t="str">
        <f>TEXT(VLOOKUP(J481,'1'!$I$43:$J$79,2,0),"0000")</f>
        <v>0001</v>
      </c>
      <c r="G481" s="238" t="str">
        <f t="shared" si="89"/>
        <v>0060</v>
      </c>
      <c r="H481" s="307">
        <f t="shared" si="90"/>
        <v>31</v>
      </c>
      <c r="I481" s="306" t="s">
        <v>613</v>
      </c>
      <c r="J481" s="312" t="s">
        <v>824</v>
      </c>
      <c r="K481" s="235" t="s">
        <v>1988</v>
      </c>
      <c r="L481" s="242" t="s">
        <v>2170</v>
      </c>
      <c r="M481" s="272">
        <v>34360000</v>
      </c>
      <c r="N481" s="242">
        <v>2497</v>
      </c>
      <c r="O481" s="235" t="s">
        <v>76</v>
      </c>
      <c r="P481" s="235" t="s">
        <v>1611</v>
      </c>
      <c r="Q481" s="235" t="s">
        <v>71</v>
      </c>
      <c r="R481" s="242">
        <v>5</v>
      </c>
      <c r="S481" s="309">
        <v>15</v>
      </c>
      <c r="T481" s="238">
        <v>6</v>
      </c>
      <c r="U481" s="238">
        <v>6</v>
      </c>
      <c r="V481" s="235" t="s">
        <v>70</v>
      </c>
      <c r="W481" s="238" t="str">
        <f t="shared" si="85"/>
        <v>기아자동차쏘렌토가솔린 터보 2.5 4WD 프레스티지 (5인승) (A/T)34360000</v>
      </c>
      <c r="X481" s="310">
        <f t="shared" si="86"/>
        <v>4255</v>
      </c>
      <c r="Y481" s="238">
        <v>6</v>
      </c>
      <c r="Z481" s="238">
        <v>6</v>
      </c>
      <c r="AA481" s="306" t="s">
        <v>613</v>
      </c>
      <c r="AB481" s="235" t="s">
        <v>1611</v>
      </c>
      <c r="AC481" s="235"/>
      <c r="AD481" s="235">
        <v>5</v>
      </c>
      <c r="AE481" s="235">
        <v>0</v>
      </c>
      <c r="AF481" s="236"/>
      <c r="AG481" s="237"/>
      <c r="AH481" s="236"/>
      <c r="AI481" s="236"/>
      <c r="AJ481" s="237"/>
      <c r="AK481" s="236">
        <v>26</v>
      </c>
      <c r="AL481" s="236"/>
      <c r="AM481" s="236" t="s">
        <v>2434</v>
      </c>
      <c r="AN481" s="348"/>
      <c r="AO481" s="348"/>
      <c r="AP481" s="348"/>
      <c r="AQ481" s="291" t="str">
        <f>IFERROR(VLOOKUP(BG481,#REF!,1,0),"")</f>
        <v/>
      </c>
      <c r="AS481" s="236" t="s">
        <v>2434</v>
      </c>
      <c r="BD481" s="191" t="str">
        <f t="shared" si="82"/>
        <v>쏘렌토가솔린 터보 2.5 4WD 프레스티지 (5인승) (A/T)</v>
      </c>
      <c r="BE481" s="238" t="str">
        <f t="shared" si="84"/>
        <v>0060</v>
      </c>
      <c r="BF481" s="306" t="s">
        <v>613</v>
      </c>
      <c r="BG481" s="191" t="str">
        <f t="shared" si="83"/>
        <v>0060-0480</v>
      </c>
    </row>
    <row r="482" spans="1:59">
      <c r="A482" s="304">
        <v>4256</v>
      </c>
      <c r="B482" s="305">
        <v>4256</v>
      </c>
      <c r="C482" s="238" t="str">
        <f t="shared" si="87"/>
        <v>0001-0060</v>
      </c>
      <c r="D482" s="238" t="str">
        <f t="shared" si="88"/>
        <v>0001-0060-0032</v>
      </c>
      <c r="E482" s="306" t="s">
        <v>612</v>
      </c>
      <c r="F482" s="238" t="str">
        <f>TEXT(VLOOKUP(J482,'1'!$I$43:$J$79,2,0),"0000")</f>
        <v>0001</v>
      </c>
      <c r="G482" s="238" t="str">
        <f t="shared" si="89"/>
        <v>0060</v>
      </c>
      <c r="H482" s="307">
        <f t="shared" si="90"/>
        <v>32</v>
      </c>
      <c r="I482" s="306" t="s">
        <v>612</v>
      </c>
      <c r="J482" s="312" t="s">
        <v>824</v>
      </c>
      <c r="K482" s="235" t="s">
        <v>1988</v>
      </c>
      <c r="L482" s="242" t="s">
        <v>2171</v>
      </c>
      <c r="M482" s="272">
        <v>35150000</v>
      </c>
      <c r="N482" s="242">
        <v>2497</v>
      </c>
      <c r="O482" s="235" t="s">
        <v>76</v>
      </c>
      <c r="P482" s="235" t="s">
        <v>1611</v>
      </c>
      <c r="Q482" s="235" t="s">
        <v>71</v>
      </c>
      <c r="R482" s="242">
        <v>6</v>
      </c>
      <c r="S482" s="309">
        <v>15</v>
      </c>
      <c r="T482" s="238">
        <v>6</v>
      </c>
      <c r="U482" s="238">
        <v>6</v>
      </c>
      <c r="V482" s="235" t="s">
        <v>70</v>
      </c>
      <c r="W482" s="238" t="str">
        <f t="shared" si="85"/>
        <v>기아자동차쏘렌토가솔린 터보 2.5 4WD 프레스티지 (6인승) (A/T)35150000</v>
      </c>
      <c r="X482" s="310">
        <f t="shared" si="86"/>
        <v>4256</v>
      </c>
      <c r="Y482" s="238">
        <v>6</v>
      </c>
      <c r="Z482" s="238">
        <v>6</v>
      </c>
      <c r="AA482" s="306" t="s">
        <v>612</v>
      </c>
      <c r="AB482" s="235" t="s">
        <v>1611</v>
      </c>
      <c r="AC482" s="235"/>
      <c r="AD482" s="235">
        <v>5</v>
      </c>
      <c r="AE482" s="235">
        <v>0</v>
      </c>
      <c r="AF482" s="236"/>
      <c r="AG482" s="237"/>
      <c r="AH482" s="236"/>
      <c r="AI482" s="236"/>
      <c r="AJ482" s="237"/>
      <c r="AK482" s="236">
        <v>26</v>
      </c>
      <c r="AL482" s="236"/>
      <c r="AM482" s="236" t="s">
        <v>2434</v>
      </c>
      <c r="AN482" s="348"/>
      <c r="AO482" s="348"/>
      <c r="AP482" s="348"/>
      <c r="AQ482" s="291" t="str">
        <f>IFERROR(VLOOKUP(BG482,#REF!,1,0),"")</f>
        <v/>
      </c>
      <c r="AS482" s="236" t="s">
        <v>2434</v>
      </c>
      <c r="BD482" s="191" t="str">
        <f t="shared" si="82"/>
        <v>쏘렌토가솔린 터보 2.5 4WD 프레스티지 (6인승) (A/T)</v>
      </c>
      <c r="BE482" s="238" t="str">
        <f t="shared" si="84"/>
        <v>0060</v>
      </c>
      <c r="BF482" s="306" t="s">
        <v>612</v>
      </c>
      <c r="BG482" s="191" t="str">
        <f t="shared" si="83"/>
        <v>0060-0481</v>
      </c>
    </row>
    <row r="483" spans="1:59">
      <c r="A483" s="304">
        <v>4257</v>
      </c>
      <c r="B483" s="305">
        <v>4257</v>
      </c>
      <c r="C483" s="238" t="str">
        <f t="shared" si="87"/>
        <v>0001-0060</v>
      </c>
      <c r="D483" s="238" t="str">
        <f t="shared" si="88"/>
        <v>0001-0060-0033</v>
      </c>
      <c r="E483" s="306" t="s">
        <v>611</v>
      </c>
      <c r="F483" s="238" t="str">
        <f>TEXT(VLOOKUP(J483,'1'!$I$43:$J$79,2,0),"0000")</f>
        <v>0001</v>
      </c>
      <c r="G483" s="238" t="str">
        <f t="shared" si="89"/>
        <v>0060</v>
      </c>
      <c r="H483" s="307">
        <f t="shared" si="90"/>
        <v>33</v>
      </c>
      <c r="I483" s="306" t="s">
        <v>611</v>
      </c>
      <c r="J483" s="312" t="s">
        <v>824</v>
      </c>
      <c r="K483" s="235" t="s">
        <v>1988</v>
      </c>
      <c r="L483" s="242" t="s">
        <v>2172</v>
      </c>
      <c r="M483" s="272">
        <v>35050000</v>
      </c>
      <c r="N483" s="242">
        <v>2497</v>
      </c>
      <c r="O483" s="235" t="s">
        <v>76</v>
      </c>
      <c r="P483" s="235" t="s">
        <v>1611</v>
      </c>
      <c r="Q483" s="235" t="s">
        <v>71</v>
      </c>
      <c r="R483" s="242">
        <v>7</v>
      </c>
      <c r="S483" s="309">
        <v>15</v>
      </c>
      <c r="T483" s="238">
        <v>6</v>
      </c>
      <c r="U483" s="238">
        <v>6</v>
      </c>
      <c r="V483" s="235" t="s">
        <v>70</v>
      </c>
      <c r="W483" s="238" t="str">
        <f t="shared" si="85"/>
        <v>기아자동차쏘렌토가솔린 터보 2.5 4WD 프레스티지 (7인승) (A/T)35050000</v>
      </c>
      <c r="X483" s="310">
        <f t="shared" si="86"/>
        <v>4257</v>
      </c>
      <c r="Y483" s="238">
        <v>6</v>
      </c>
      <c r="Z483" s="238">
        <v>6</v>
      </c>
      <c r="AA483" s="306" t="s">
        <v>611</v>
      </c>
      <c r="AB483" s="235" t="s">
        <v>1611</v>
      </c>
      <c r="AC483" s="235"/>
      <c r="AD483" s="235">
        <v>5</v>
      </c>
      <c r="AE483" s="235">
        <v>0</v>
      </c>
      <c r="AF483" s="236"/>
      <c r="AG483" s="237"/>
      <c r="AH483" s="236"/>
      <c r="AI483" s="236"/>
      <c r="AJ483" s="237"/>
      <c r="AK483" s="236">
        <v>26</v>
      </c>
      <c r="AL483" s="236"/>
      <c r="AM483" s="236" t="s">
        <v>2434</v>
      </c>
      <c r="AN483" s="348"/>
      <c r="AO483" s="348"/>
      <c r="AP483" s="348"/>
      <c r="AQ483" s="291" t="str">
        <f>IFERROR(VLOOKUP(BG483,#REF!,1,0),"")</f>
        <v/>
      </c>
      <c r="AS483" s="236" t="s">
        <v>2434</v>
      </c>
      <c r="BD483" s="191" t="str">
        <f t="shared" si="82"/>
        <v>쏘렌토가솔린 터보 2.5 4WD 프레스티지 (7인승) (A/T)</v>
      </c>
      <c r="BE483" s="238" t="str">
        <f t="shared" si="84"/>
        <v>0060</v>
      </c>
      <c r="BF483" s="306" t="s">
        <v>611</v>
      </c>
      <c r="BG483" s="191" t="str">
        <f t="shared" si="83"/>
        <v>0060-0482</v>
      </c>
    </row>
    <row r="484" spans="1:59">
      <c r="A484" s="304">
        <v>4258</v>
      </c>
      <c r="B484" s="305">
        <v>4258</v>
      </c>
      <c r="C484" s="238" t="str">
        <f t="shared" si="87"/>
        <v>0001-0060</v>
      </c>
      <c r="D484" s="238" t="str">
        <f t="shared" si="88"/>
        <v>0001-0060-0034</v>
      </c>
      <c r="E484" s="306" t="s">
        <v>610</v>
      </c>
      <c r="F484" s="238" t="str">
        <f>TEXT(VLOOKUP(J484,'1'!$I$43:$J$79,2,0),"0000")</f>
        <v>0001</v>
      </c>
      <c r="G484" s="238" t="str">
        <f t="shared" si="89"/>
        <v>0060</v>
      </c>
      <c r="H484" s="307">
        <f t="shared" si="90"/>
        <v>34</v>
      </c>
      <c r="I484" s="306" t="s">
        <v>610</v>
      </c>
      <c r="J484" s="312" t="s">
        <v>824</v>
      </c>
      <c r="K484" s="235" t="s">
        <v>1988</v>
      </c>
      <c r="L484" s="242" t="s">
        <v>2173</v>
      </c>
      <c r="M484" s="272">
        <v>37310000</v>
      </c>
      <c r="N484" s="242">
        <v>2497</v>
      </c>
      <c r="O484" s="235" t="s">
        <v>76</v>
      </c>
      <c r="P484" s="235" t="s">
        <v>1611</v>
      </c>
      <c r="Q484" s="235" t="s">
        <v>71</v>
      </c>
      <c r="R484" s="242">
        <v>5</v>
      </c>
      <c r="S484" s="309">
        <v>15</v>
      </c>
      <c r="T484" s="238">
        <v>6</v>
      </c>
      <c r="U484" s="238">
        <v>6</v>
      </c>
      <c r="V484" s="235" t="s">
        <v>70</v>
      </c>
      <c r="W484" s="238" t="str">
        <f t="shared" si="85"/>
        <v>기아자동차쏘렌토가솔린 터보 2.5 4WD 노블레스(5인승)37310000</v>
      </c>
      <c r="X484" s="310">
        <f t="shared" si="86"/>
        <v>4258</v>
      </c>
      <c r="Y484" s="238">
        <v>6</v>
      </c>
      <c r="Z484" s="238">
        <v>6</v>
      </c>
      <c r="AA484" s="306" t="s">
        <v>610</v>
      </c>
      <c r="AB484" s="235" t="s">
        <v>1611</v>
      </c>
      <c r="AC484" s="235"/>
      <c r="AD484" s="235">
        <v>5</v>
      </c>
      <c r="AE484" s="235">
        <v>0</v>
      </c>
      <c r="AF484" s="236"/>
      <c r="AG484" s="237"/>
      <c r="AH484" s="236"/>
      <c r="AI484" s="236"/>
      <c r="AJ484" s="237"/>
      <c r="AK484" s="236">
        <v>26</v>
      </c>
      <c r="AL484" s="236"/>
      <c r="AM484" s="236" t="s">
        <v>2434</v>
      </c>
      <c r="AN484" s="348"/>
      <c r="AO484" s="348"/>
      <c r="AP484" s="348"/>
      <c r="AQ484" s="291" t="str">
        <f>IFERROR(VLOOKUP(BG484,#REF!,1,0),"")</f>
        <v/>
      </c>
      <c r="AS484" s="236" t="s">
        <v>2434</v>
      </c>
      <c r="BD484" s="191" t="str">
        <f t="shared" si="82"/>
        <v>쏘렌토가솔린 터보 2.5 4WD 노블레스(5인승)</v>
      </c>
      <c r="BE484" s="238" t="str">
        <f t="shared" si="84"/>
        <v>0060</v>
      </c>
      <c r="BF484" s="306" t="s">
        <v>610</v>
      </c>
      <c r="BG484" s="191" t="str">
        <f t="shared" si="83"/>
        <v>0060-0483</v>
      </c>
    </row>
    <row r="485" spans="1:59">
      <c r="A485" s="304">
        <v>4259</v>
      </c>
      <c r="B485" s="305">
        <v>4259</v>
      </c>
      <c r="C485" s="238" t="str">
        <f t="shared" si="87"/>
        <v>0001-0060</v>
      </c>
      <c r="D485" s="238" t="str">
        <f t="shared" si="88"/>
        <v>0001-0060-0035</v>
      </c>
      <c r="E485" s="306" t="s">
        <v>609</v>
      </c>
      <c r="F485" s="238" t="str">
        <f>TEXT(VLOOKUP(J485,'1'!$I$43:$J$79,2,0),"0000")</f>
        <v>0001</v>
      </c>
      <c r="G485" s="238" t="str">
        <f t="shared" si="89"/>
        <v>0060</v>
      </c>
      <c r="H485" s="307">
        <f t="shared" si="90"/>
        <v>35</v>
      </c>
      <c r="I485" s="306" t="s">
        <v>609</v>
      </c>
      <c r="J485" s="312" t="s">
        <v>824</v>
      </c>
      <c r="K485" s="235" t="s">
        <v>1988</v>
      </c>
      <c r="L485" s="242" t="s">
        <v>2174</v>
      </c>
      <c r="M485" s="272">
        <v>38490000</v>
      </c>
      <c r="N485" s="242">
        <v>2497</v>
      </c>
      <c r="O485" s="235" t="s">
        <v>76</v>
      </c>
      <c r="P485" s="235" t="s">
        <v>1611</v>
      </c>
      <c r="Q485" s="235" t="s">
        <v>71</v>
      </c>
      <c r="R485" s="242">
        <v>6</v>
      </c>
      <c r="S485" s="309">
        <v>15</v>
      </c>
      <c r="T485" s="238">
        <v>6</v>
      </c>
      <c r="U485" s="238">
        <v>6</v>
      </c>
      <c r="V485" s="235" t="s">
        <v>70</v>
      </c>
      <c r="W485" s="238" t="str">
        <f t="shared" si="85"/>
        <v>기아자동차쏘렌토가솔린 터보 2.5 4WD 노블레스(6인승)38490000</v>
      </c>
      <c r="X485" s="310">
        <f t="shared" si="86"/>
        <v>4259</v>
      </c>
      <c r="Y485" s="238">
        <v>6</v>
      </c>
      <c r="Z485" s="238">
        <v>6</v>
      </c>
      <c r="AA485" s="306" t="s">
        <v>609</v>
      </c>
      <c r="AB485" s="235" t="s">
        <v>1611</v>
      </c>
      <c r="AC485" s="235"/>
      <c r="AD485" s="235">
        <v>5</v>
      </c>
      <c r="AE485" s="235">
        <v>0</v>
      </c>
      <c r="AF485" s="236"/>
      <c r="AG485" s="237"/>
      <c r="AH485" s="236"/>
      <c r="AI485" s="236"/>
      <c r="AJ485" s="237"/>
      <c r="AK485" s="236">
        <v>26</v>
      </c>
      <c r="AL485" s="236"/>
      <c r="AM485" s="236" t="s">
        <v>2434</v>
      </c>
      <c r="AN485" s="348"/>
      <c r="AO485" s="348"/>
      <c r="AP485" s="348"/>
      <c r="AQ485" s="291" t="str">
        <f>IFERROR(VLOOKUP(BG485,#REF!,1,0),"")</f>
        <v/>
      </c>
      <c r="AS485" s="236" t="s">
        <v>2434</v>
      </c>
      <c r="BD485" s="191" t="str">
        <f t="shared" si="82"/>
        <v>쏘렌토가솔린 터보 2.5 4WD 노블레스(6인승)</v>
      </c>
      <c r="BE485" s="238" t="str">
        <f t="shared" si="84"/>
        <v>0060</v>
      </c>
      <c r="BF485" s="306" t="s">
        <v>609</v>
      </c>
      <c r="BG485" s="191" t="str">
        <f t="shared" si="83"/>
        <v>0060-0484</v>
      </c>
    </row>
    <row r="486" spans="1:59">
      <c r="A486" s="304">
        <v>4260</v>
      </c>
      <c r="B486" s="305">
        <v>4260</v>
      </c>
      <c r="C486" s="238" t="str">
        <f t="shared" si="87"/>
        <v>0001-0060</v>
      </c>
      <c r="D486" s="238" t="str">
        <f t="shared" si="88"/>
        <v>0001-0060-0036</v>
      </c>
      <c r="E486" s="306" t="s">
        <v>608</v>
      </c>
      <c r="F486" s="238" t="str">
        <f>TEXT(VLOOKUP(J486,'1'!$I$43:$J$79,2,0),"0000")</f>
        <v>0001</v>
      </c>
      <c r="G486" s="238" t="str">
        <f t="shared" si="89"/>
        <v>0060</v>
      </c>
      <c r="H486" s="307">
        <f t="shared" si="90"/>
        <v>36</v>
      </c>
      <c r="I486" s="306" t="s">
        <v>608</v>
      </c>
      <c r="J486" s="312" t="s">
        <v>824</v>
      </c>
      <c r="K486" s="235" t="s">
        <v>1988</v>
      </c>
      <c r="L486" s="242" t="s">
        <v>2175</v>
      </c>
      <c r="M486" s="272">
        <v>38000000</v>
      </c>
      <c r="N486" s="242">
        <v>2497</v>
      </c>
      <c r="O486" s="235" t="s">
        <v>76</v>
      </c>
      <c r="P486" s="235" t="s">
        <v>1611</v>
      </c>
      <c r="Q486" s="235" t="s">
        <v>71</v>
      </c>
      <c r="R486" s="242">
        <v>7</v>
      </c>
      <c r="S486" s="309">
        <v>15</v>
      </c>
      <c r="T486" s="238">
        <v>6</v>
      </c>
      <c r="U486" s="238">
        <v>6</v>
      </c>
      <c r="V486" s="235" t="s">
        <v>70</v>
      </c>
      <c r="W486" s="238" t="str">
        <f t="shared" si="85"/>
        <v>기아자동차쏘렌토가솔린 터보 2.5 4WD 노블레스(7인승)38000000</v>
      </c>
      <c r="X486" s="310">
        <f t="shared" si="86"/>
        <v>4260</v>
      </c>
      <c r="Y486" s="238">
        <v>6</v>
      </c>
      <c r="Z486" s="238">
        <v>6</v>
      </c>
      <c r="AA486" s="306" t="s">
        <v>608</v>
      </c>
      <c r="AB486" s="235" t="s">
        <v>1611</v>
      </c>
      <c r="AC486" s="235"/>
      <c r="AD486" s="235">
        <v>5</v>
      </c>
      <c r="AE486" s="235">
        <v>0</v>
      </c>
      <c r="AF486" s="236"/>
      <c r="AG486" s="237"/>
      <c r="AH486" s="236"/>
      <c r="AI486" s="236"/>
      <c r="AJ486" s="237"/>
      <c r="AK486" s="236">
        <v>26</v>
      </c>
      <c r="AL486" s="236"/>
      <c r="AM486" s="236" t="s">
        <v>2434</v>
      </c>
      <c r="AN486" s="348"/>
      <c r="AO486" s="348"/>
      <c r="AP486" s="348"/>
      <c r="AQ486" s="291" t="str">
        <f>IFERROR(VLOOKUP(BG486,#REF!,1,0),"")</f>
        <v/>
      </c>
      <c r="AS486" s="236" t="s">
        <v>2434</v>
      </c>
      <c r="BD486" s="191" t="str">
        <f t="shared" si="82"/>
        <v>쏘렌토가솔린 터보 2.5 4WD 노블레스(7인승)</v>
      </c>
      <c r="BE486" s="238" t="str">
        <f t="shared" si="84"/>
        <v>0060</v>
      </c>
      <c r="BF486" s="306" t="s">
        <v>608</v>
      </c>
      <c r="BG486" s="191" t="str">
        <f t="shared" si="83"/>
        <v>0060-0485</v>
      </c>
    </row>
    <row r="487" spans="1:59">
      <c r="A487" s="304">
        <v>4261</v>
      </c>
      <c r="B487" s="305">
        <v>4261</v>
      </c>
      <c r="C487" s="238" t="str">
        <f t="shared" si="87"/>
        <v>0001-0060</v>
      </c>
      <c r="D487" s="238" t="str">
        <f t="shared" si="88"/>
        <v>0001-0060-0037</v>
      </c>
      <c r="E487" s="306" t="s">
        <v>607</v>
      </c>
      <c r="F487" s="238" t="str">
        <f>TEXT(VLOOKUP(J487,'1'!$I$43:$J$79,2,0),"0000")</f>
        <v>0001</v>
      </c>
      <c r="G487" s="238" t="str">
        <f t="shared" si="89"/>
        <v>0060</v>
      </c>
      <c r="H487" s="307">
        <f t="shared" si="90"/>
        <v>37</v>
      </c>
      <c r="I487" s="306" t="s">
        <v>607</v>
      </c>
      <c r="J487" s="312" t="s">
        <v>824</v>
      </c>
      <c r="K487" s="235" t="s">
        <v>1988</v>
      </c>
      <c r="L487" s="242" t="s">
        <v>2176</v>
      </c>
      <c r="M487" s="272">
        <v>40150000</v>
      </c>
      <c r="N487" s="242">
        <v>2497</v>
      </c>
      <c r="O487" s="235" t="s">
        <v>76</v>
      </c>
      <c r="P487" s="235" t="s">
        <v>1611</v>
      </c>
      <c r="Q487" s="235" t="s">
        <v>71</v>
      </c>
      <c r="R487" s="242">
        <v>5</v>
      </c>
      <c r="S487" s="309">
        <v>15</v>
      </c>
      <c r="T487" s="238">
        <v>6</v>
      </c>
      <c r="U487" s="238">
        <v>6</v>
      </c>
      <c r="V487" s="235" t="s">
        <v>70</v>
      </c>
      <c r="W487" s="238" t="str">
        <f t="shared" si="85"/>
        <v>기아자동차쏘렌토가솔린 터보 2.5 4WD 시그니처(5인승)40150000</v>
      </c>
      <c r="X487" s="310">
        <f t="shared" si="86"/>
        <v>4261</v>
      </c>
      <c r="Y487" s="238">
        <v>6</v>
      </c>
      <c r="Z487" s="238">
        <v>6</v>
      </c>
      <c r="AA487" s="306" t="s">
        <v>607</v>
      </c>
      <c r="AB487" s="235" t="s">
        <v>1611</v>
      </c>
      <c r="AC487" s="235"/>
      <c r="AD487" s="235">
        <v>5</v>
      </c>
      <c r="AE487" s="235">
        <v>0</v>
      </c>
      <c r="AF487" s="236"/>
      <c r="AG487" s="237"/>
      <c r="AH487" s="236"/>
      <c r="AI487" s="236"/>
      <c r="AJ487" s="237"/>
      <c r="AK487" s="236">
        <v>26</v>
      </c>
      <c r="AL487" s="236"/>
      <c r="AM487" s="236" t="s">
        <v>2434</v>
      </c>
      <c r="AN487" s="348"/>
      <c r="AO487" s="348"/>
      <c r="AP487" s="348"/>
      <c r="AQ487" s="291" t="str">
        <f>IFERROR(VLOOKUP(BG487,#REF!,1,0),"")</f>
        <v/>
      </c>
      <c r="AS487" s="236" t="s">
        <v>2434</v>
      </c>
      <c r="BD487" s="191" t="str">
        <f t="shared" si="82"/>
        <v>쏘렌토가솔린 터보 2.5 4WD 시그니처(5인승)</v>
      </c>
      <c r="BE487" s="238" t="str">
        <f t="shared" si="84"/>
        <v>0060</v>
      </c>
      <c r="BF487" s="306" t="s">
        <v>607</v>
      </c>
      <c r="BG487" s="191" t="str">
        <f t="shared" si="83"/>
        <v>0060-0486</v>
      </c>
    </row>
    <row r="488" spans="1:59">
      <c r="A488" s="304">
        <v>4262</v>
      </c>
      <c r="B488" s="305">
        <v>4262</v>
      </c>
      <c r="C488" s="238" t="str">
        <f t="shared" si="87"/>
        <v>0001-0060</v>
      </c>
      <c r="D488" s="238" t="str">
        <f t="shared" si="88"/>
        <v>0001-0060-0038</v>
      </c>
      <c r="E488" s="306" t="s">
        <v>606</v>
      </c>
      <c r="F488" s="238" t="str">
        <f>TEXT(VLOOKUP(J488,'1'!$I$43:$J$79,2,0),"0000")</f>
        <v>0001</v>
      </c>
      <c r="G488" s="238" t="str">
        <f t="shared" si="89"/>
        <v>0060</v>
      </c>
      <c r="H488" s="307">
        <f t="shared" si="90"/>
        <v>38</v>
      </c>
      <c r="I488" s="306" t="s">
        <v>606</v>
      </c>
      <c r="J488" s="312" t="s">
        <v>824</v>
      </c>
      <c r="K488" s="235" t="s">
        <v>1988</v>
      </c>
      <c r="L488" s="242" t="s">
        <v>2176</v>
      </c>
      <c r="M488" s="272">
        <v>40940000</v>
      </c>
      <c r="N488" s="242">
        <v>2497</v>
      </c>
      <c r="O488" s="235" t="s">
        <v>76</v>
      </c>
      <c r="P488" s="235" t="s">
        <v>1611</v>
      </c>
      <c r="Q488" s="235" t="s">
        <v>71</v>
      </c>
      <c r="R488" s="242">
        <v>6</v>
      </c>
      <c r="S488" s="309">
        <v>15</v>
      </c>
      <c r="T488" s="238">
        <v>6</v>
      </c>
      <c r="U488" s="238">
        <v>6</v>
      </c>
      <c r="V488" s="235" t="s">
        <v>70</v>
      </c>
      <c r="W488" s="238" t="str">
        <f t="shared" si="85"/>
        <v>기아자동차쏘렌토가솔린 터보 2.5 4WD 시그니처(5인승)40940000</v>
      </c>
      <c r="X488" s="310">
        <f t="shared" si="86"/>
        <v>4262</v>
      </c>
      <c r="Y488" s="238">
        <v>6</v>
      </c>
      <c r="Z488" s="238">
        <v>6</v>
      </c>
      <c r="AA488" s="306" t="s">
        <v>606</v>
      </c>
      <c r="AB488" s="235" t="s">
        <v>1611</v>
      </c>
      <c r="AC488" s="235"/>
      <c r="AD488" s="235">
        <v>5</v>
      </c>
      <c r="AE488" s="235">
        <v>0</v>
      </c>
      <c r="AF488" s="236"/>
      <c r="AG488" s="237"/>
      <c r="AH488" s="236"/>
      <c r="AI488" s="236"/>
      <c r="AJ488" s="237"/>
      <c r="AK488" s="236">
        <v>26</v>
      </c>
      <c r="AL488" s="236"/>
      <c r="AM488" s="236" t="s">
        <v>2434</v>
      </c>
      <c r="AN488" s="348"/>
      <c r="AO488" s="348"/>
      <c r="AP488" s="348"/>
      <c r="AQ488" s="291" t="str">
        <f>IFERROR(VLOOKUP(BG488,#REF!,1,0),"")</f>
        <v/>
      </c>
      <c r="AS488" s="236" t="s">
        <v>2434</v>
      </c>
      <c r="BD488" s="191" t="str">
        <f t="shared" si="82"/>
        <v>쏘렌토가솔린 터보 2.5 4WD 시그니처(5인승)</v>
      </c>
      <c r="BE488" s="238" t="str">
        <f t="shared" si="84"/>
        <v>0060</v>
      </c>
      <c r="BF488" s="306" t="s">
        <v>606</v>
      </c>
      <c r="BG488" s="191" t="str">
        <f t="shared" si="83"/>
        <v>0060-0487</v>
      </c>
    </row>
    <row r="489" spans="1:59">
      <c r="A489" s="304">
        <v>4263</v>
      </c>
      <c r="B489" s="305">
        <v>4263</v>
      </c>
      <c r="C489" s="238" t="str">
        <f t="shared" si="87"/>
        <v>0001-0060</v>
      </c>
      <c r="D489" s="238" t="str">
        <f t="shared" si="88"/>
        <v>0001-0060-0039</v>
      </c>
      <c r="E489" s="306" t="s">
        <v>605</v>
      </c>
      <c r="F489" s="238" t="str">
        <f>TEXT(VLOOKUP(J489,'1'!$I$43:$J$79,2,0),"0000")</f>
        <v>0001</v>
      </c>
      <c r="G489" s="238" t="str">
        <f t="shared" si="89"/>
        <v>0060</v>
      </c>
      <c r="H489" s="307">
        <f t="shared" si="90"/>
        <v>39</v>
      </c>
      <c r="I489" s="306" t="s">
        <v>605</v>
      </c>
      <c r="J489" s="312" t="s">
        <v>824</v>
      </c>
      <c r="K489" s="235" t="s">
        <v>1988</v>
      </c>
      <c r="L489" s="242" t="s">
        <v>2176</v>
      </c>
      <c r="M489" s="272">
        <v>40840000</v>
      </c>
      <c r="N489" s="242">
        <v>2497</v>
      </c>
      <c r="O489" s="235" t="s">
        <v>76</v>
      </c>
      <c r="P489" s="235" t="s">
        <v>1611</v>
      </c>
      <c r="Q489" s="235" t="s">
        <v>71</v>
      </c>
      <c r="R489" s="242">
        <v>7</v>
      </c>
      <c r="S489" s="309">
        <v>15</v>
      </c>
      <c r="T489" s="238">
        <v>6</v>
      </c>
      <c r="U489" s="238">
        <v>6</v>
      </c>
      <c r="V489" s="235" t="s">
        <v>70</v>
      </c>
      <c r="W489" s="238" t="str">
        <f t="shared" si="85"/>
        <v>기아자동차쏘렌토가솔린 터보 2.5 4WD 시그니처(5인승)40840000</v>
      </c>
      <c r="X489" s="310">
        <f t="shared" si="86"/>
        <v>4263</v>
      </c>
      <c r="Y489" s="238">
        <v>6</v>
      </c>
      <c r="Z489" s="238">
        <v>6</v>
      </c>
      <c r="AA489" s="306" t="s">
        <v>605</v>
      </c>
      <c r="AB489" s="235" t="s">
        <v>1611</v>
      </c>
      <c r="AC489" s="235"/>
      <c r="AD489" s="235">
        <v>5</v>
      </c>
      <c r="AE489" s="235">
        <v>0</v>
      </c>
      <c r="AF489" s="236"/>
      <c r="AG489" s="237"/>
      <c r="AH489" s="236"/>
      <c r="AI489" s="236"/>
      <c r="AJ489" s="237"/>
      <c r="AK489" s="236">
        <v>26</v>
      </c>
      <c r="AL489" s="236"/>
      <c r="AM489" s="236" t="s">
        <v>2434</v>
      </c>
      <c r="AN489" s="348"/>
      <c r="AO489" s="348"/>
      <c r="AP489" s="348"/>
      <c r="AQ489" s="291" t="str">
        <f>IFERROR(VLOOKUP(BG489,#REF!,1,0),"")</f>
        <v/>
      </c>
      <c r="AS489" s="236" t="s">
        <v>2434</v>
      </c>
      <c r="BD489" s="191" t="str">
        <f t="shared" si="82"/>
        <v>쏘렌토가솔린 터보 2.5 4WD 시그니처(5인승)</v>
      </c>
      <c r="BE489" s="238" t="str">
        <f t="shared" si="84"/>
        <v>0060</v>
      </c>
      <c r="BF489" s="306" t="s">
        <v>605</v>
      </c>
      <c r="BG489" s="191" t="str">
        <f t="shared" si="83"/>
        <v>0060-0488</v>
      </c>
    </row>
    <row r="490" spans="1:59">
      <c r="A490" s="304">
        <v>4264</v>
      </c>
      <c r="B490" s="305">
        <v>4264</v>
      </c>
      <c r="C490" s="238" t="str">
        <f t="shared" si="87"/>
        <v>0001-0060</v>
      </c>
      <c r="D490" s="238" t="str">
        <f t="shared" si="88"/>
        <v>0001-0060-0040</v>
      </c>
      <c r="E490" s="306" t="s">
        <v>604</v>
      </c>
      <c r="F490" s="238" t="str">
        <f>TEXT(VLOOKUP(J490,'1'!$I$43:$J$79,2,0),"0000")</f>
        <v>0001</v>
      </c>
      <c r="G490" s="238" t="str">
        <f t="shared" si="89"/>
        <v>0060</v>
      </c>
      <c r="H490" s="307">
        <f t="shared" si="90"/>
        <v>40</v>
      </c>
      <c r="I490" s="306" t="s">
        <v>604</v>
      </c>
      <c r="J490" s="312" t="s">
        <v>824</v>
      </c>
      <c r="K490" s="235" t="s">
        <v>1988</v>
      </c>
      <c r="L490" s="242" t="s">
        <v>2177</v>
      </c>
      <c r="M490" s="272">
        <v>41130000</v>
      </c>
      <c r="N490" s="242">
        <v>2497</v>
      </c>
      <c r="O490" s="235" t="s">
        <v>76</v>
      </c>
      <c r="P490" s="235" t="s">
        <v>1611</v>
      </c>
      <c r="Q490" s="235" t="s">
        <v>71</v>
      </c>
      <c r="R490" s="242">
        <v>5</v>
      </c>
      <c r="S490" s="309">
        <v>15</v>
      </c>
      <c r="T490" s="238">
        <v>6</v>
      </c>
      <c r="U490" s="238">
        <v>6</v>
      </c>
      <c r="V490" s="235" t="s">
        <v>70</v>
      </c>
      <c r="W490" s="238" t="str">
        <f t="shared" si="85"/>
        <v>기아자동차쏘렌토가솔린 터보 2.5 4WD 그래비티(5인승)41130000</v>
      </c>
      <c r="X490" s="310">
        <f t="shared" si="86"/>
        <v>4264</v>
      </c>
      <c r="Y490" s="238">
        <v>6</v>
      </c>
      <c r="Z490" s="238">
        <v>6</v>
      </c>
      <c r="AA490" s="306" t="s">
        <v>604</v>
      </c>
      <c r="AB490" s="235" t="s">
        <v>1611</v>
      </c>
      <c r="AC490" s="235"/>
      <c r="AD490" s="235">
        <v>5</v>
      </c>
      <c r="AE490" s="235">
        <v>0</v>
      </c>
      <c r="AF490" s="236"/>
      <c r="AG490" s="237"/>
      <c r="AH490" s="236"/>
      <c r="AI490" s="236"/>
      <c r="AJ490" s="237"/>
      <c r="AK490" s="236">
        <v>26</v>
      </c>
      <c r="AL490" s="236"/>
      <c r="AM490" s="236" t="s">
        <v>2434</v>
      </c>
      <c r="AN490" s="348"/>
      <c r="AO490" s="348"/>
      <c r="AP490" s="348"/>
      <c r="AQ490" s="291" t="str">
        <f>IFERROR(VLOOKUP(BG490,#REF!,1,0),"")</f>
        <v/>
      </c>
      <c r="AS490" s="236" t="s">
        <v>2434</v>
      </c>
      <c r="BD490" s="191" t="str">
        <f t="shared" si="82"/>
        <v>쏘렌토가솔린 터보 2.5 4WD 그래비티(5인승)</v>
      </c>
      <c r="BE490" s="238" t="str">
        <f t="shared" si="84"/>
        <v>0060</v>
      </c>
      <c r="BF490" s="306" t="s">
        <v>604</v>
      </c>
      <c r="BG490" s="191" t="str">
        <f t="shared" si="83"/>
        <v>0060-0489</v>
      </c>
    </row>
    <row r="491" spans="1:59">
      <c r="A491" s="304">
        <v>4265</v>
      </c>
      <c r="B491" s="305">
        <v>4265</v>
      </c>
      <c r="C491" s="238" t="str">
        <f t="shared" si="87"/>
        <v>0001-0060</v>
      </c>
      <c r="D491" s="238" t="str">
        <f t="shared" si="88"/>
        <v>0001-0060-0041</v>
      </c>
      <c r="E491" s="306" t="s">
        <v>603</v>
      </c>
      <c r="F491" s="238" t="str">
        <f>TEXT(VLOOKUP(J491,'1'!$I$43:$J$79,2,0),"0000")</f>
        <v>0001</v>
      </c>
      <c r="G491" s="238" t="str">
        <f t="shared" si="89"/>
        <v>0060</v>
      </c>
      <c r="H491" s="307">
        <f t="shared" si="90"/>
        <v>41</v>
      </c>
      <c r="I491" s="306" t="s">
        <v>603</v>
      </c>
      <c r="J491" s="312" t="s">
        <v>824</v>
      </c>
      <c r="K491" s="235" t="s">
        <v>1988</v>
      </c>
      <c r="L491" s="242" t="s">
        <v>2178</v>
      </c>
      <c r="M491" s="272">
        <v>41920000</v>
      </c>
      <c r="N491" s="242">
        <v>2497</v>
      </c>
      <c r="O491" s="235" t="s">
        <v>76</v>
      </c>
      <c r="P491" s="235" t="s">
        <v>1611</v>
      </c>
      <c r="Q491" s="235" t="s">
        <v>71</v>
      </c>
      <c r="R491" s="242">
        <v>6</v>
      </c>
      <c r="S491" s="309">
        <v>15</v>
      </c>
      <c r="T491" s="238">
        <v>6</v>
      </c>
      <c r="U491" s="238">
        <v>6</v>
      </c>
      <c r="V491" s="235" t="s">
        <v>70</v>
      </c>
      <c r="W491" s="238" t="str">
        <f t="shared" si="85"/>
        <v>기아자동차쏘렌토가솔린 터보 2.5 4WD 그래비티(6인승)41920000</v>
      </c>
      <c r="X491" s="310">
        <f t="shared" si="86"/>
        <v>4265</v>
      </c>
      <c r="Y491" s="238">
        <v>6</v>
      </c>
      <c r="Z491" s="238">
        <v>6</v>
      </c>
      <c r="AA491" s="306" t="s">
        <v>603</v>
      </c>
      <c r="AB491" s="235" t="s">
        <v>1611</v>
      </c>
      <c r="AC491" s="235"/>
      <c r="AD491" s="235">
        <v>5</v>
      </c>
      <c r="AE491" s="235">
        <v>0</v>
      </c>
      <c r="AF491" s="236"/>
      <c r="AG491" s="237"/>
      <c r="AH491" s="236"/>
      <c r="AI491" s="236"/>
      <c r="AJ491" s="237"/>
      <c r="AK491" s="236">
        <v>26</v>
      </c>
      <c r="AL491" s="236"/>
      <c r="AM491" s="236" t="s">
        <v>2434</v>
      </c>
      <c r="AN491" s="348"/>
      <c r="AO491" s="348"/>
      <c r="AP491" s="348"/>
      <c r="AQ491" s="291" t="str">
        <f>IFERROR(VLOOKUP(BG491,#REF!,1,0),"")</f>
        <v/>
      </c>
      <c r="AS491" s="236" t="s">
        <v>2434</v>
      </c>
      <c r="BD491" s="191" t="str">
        <f t="shared" si="82"/>
        <v>쏘렌토가솔린 터보 2.5 4WD 그래비티(6인승)</v>
      </c>
      <c r="BE491" s="238" t="str">
        <f t="shared" si="84"/>
        <v>0060</v>
      </c>
      <c r="BF491" s="306" t="s">
        <v>603</v>
      </c>
      <c r="BG491" s="191" t="str">
        <f t="shared" si="83"/>
        <v>0060-0490</v>
      </c>
    </row>
    <row r="492" spans="1:59">
      <c r="A492" s="304">
        <v>4266</v>
      </c>
      <c r="B492" s="305">
        <v>4266</v>
      </c>
      <c r="C492" s="238" t="str">
        <f t="shared" si="87"/>
        <v>0001-0060</v>
      </c>
      <c r="D492" s="238" t="str">
        <f t="shared" si="88"/>
        <v>0001-0060-0042</v>
      </c>
      <c r="E492" s="306" t="s">
        <v>602</v>
      </c>
      <c r="F492" s="238" t="str">
        <f>TEXT(VLOOKUP(J492,'1'!$I$43:$J$79,2,0),"0000")</f>
        <v>0001</v>
      </c>
      <c r="G492" s="238" t="str">
        <f t="shared" si="89"/>
        <v>0060</v>
      </c>
      <c r="H492" s="307">
        <f t="shared" si="90"/>
        <v>42</v>
      </c>
      <c r="I492" s="306" t="s">
        <v>602</v>
      </c>
      <c r="J492" s="312" t="s">
        <v>824</v>
      </c>
      <c r="K492" s="235" t="s">
        <v>1988</v>
      </c>
      <c r="L492" s="242" t="s">
        <v>2179</v>
      </c>
      <c r="M492" s="272">
        <v>41820000</v>
      </c>
      <c r="N492" s="242">
        <v>2497</v>
      </c>
      <c r="O492" s="235" t="s">
        <v>76</v>
      </c>
      <c r="P492" s="235" t="s">
        <v>1611</v>
      </c>
      <c r="Q492" s="235" t="s">
        <v>71</v>
      </c>
      <c r="R492" s="242">
        <v>7</v>
      </c>
      <c r="S492" s="309">
        <v>15</v>
      </c>
      <c r="T492" s="238">
        <v>6</v>
      </c>
      <c r="U492" s="238">
        <v>6</v>
      </c>
      <c r="V492" s="235" t="s">
        <v>70</v>
      </c>
      <c r="W492" s="238" t="str">
        <f t="shared" si="85"/>
        <v>기아자동차쏘렌토가솔린 터보 2.5 4WD 그래비티(7인승)41820000</v>
      </c>
      <c r="X492" s="310">
        <f t="shared" si="86"/>
        <v>4266</v>
      </c>
      <c r="Y492" s="238">
        <v>6</v>
      </c>
      <c r="Z492" s="238">
        <v>6</v>
      </c>
      <c r="AA492" s="306" t="s">
        <v>602</v>
      </c>
      <c r="AB492" s="235" t="s">
        <v>1611</v>
      </c>
      <c r="AC492" s="235"/>
      <c r="AD492" s="235">
        <v>5</v>
      </c>
      <c r="AE492" s="235">
        <v>0</v>
      </c>
      <c r="AF492" s="236"/>
      <c r="AG492" s="237"/>
      <c r="AH492" s="236"/>
      <c r="AI492" s="236"/>
      <c r="AJ492" s="237"/>
      <c r="AK492" s="236">
        <v>26</v>
      </c>
      <c r="AL492" s="236"/>
      <c r="AM492" s="236" t="s">
        <v>2434</v>
      </c>
      <c r="AN492" s="348"/>
      <c r="AO492" s="348"/>
      <c r="AP492" s="348"/>
      <c r="AQ492" s="291" t="str">
        <f>IFERROR(VLOOKUP(BG492,#REF!,1,0),"")</f>
        <v/>
      </c>
      <c r="AS492" s="236" t="s">
        <v>2434</v>
      </c>
      <c r="BD492" s="191" t="str">
        <f t="shared" si="82"/>
        <v>쏘렌토가솔린 터보 2.5 4WD 그래비티(7인승)</v>
      </c>
      <c r="BE492" s="238" t="str">
        <f t="shared" si="84"/>
        <v>0060</v>
      </c>
      <c r="BF492" s="306" t="s">
        <v>602</v>
      </c>
      <c r="BG492" s="191" t="str">
        <f t="shared" si="83"/>
        <v>0060-0491</v>
      </c>
    </row>
    <row r="493" spans="1:59">
      <c r="A493" s="304">
        <v>4267</v>
      </c>
      <c r="B493" s="305">
        <v>4267</v>
      </c>
      <c r="C493" s="238" t="str">
        <f t="shared" si="87"/>
        <v>0001-0061</v>
      </c>
      <c r="D493" s="238" t="str">
        <f t="shared" si="88"/>
        <v>0001-0061-0001</v>
      </c>
      <c r="E493" s="306" t="s">
        <v>601</v>
      </c>
      <c r="F493" s="238" t="str">
        <f>TEXT(VLOOKUP(J493,'1'!$I$43:$J$79,2,0),"0000")</f>
        <v>0001</v>
      </c>
      <c r="G493" s="238" t="str">
        <f t="shared" si="89"/>
        <v>0061</v>
      </c>
      <c r="H493" s="307">
        <f t="shared" si="90"/>
        <v>1</v>
      </c>
      <c r="I493" s="306" t="s">
        <v>601</v>
      </c>
      <c r="J493" s="235" t="s">
        <v>824</v>
      </c>
      <c r="K493" s="235" t="s">
        <v>1989</v>
      </c>
      <c r="L493" s="342" t="s">
        <v>2335</v>
      </c>
      <c r="M493" s="351">
        <v>37260000</v>
      </c>
      <c r="N493" s="341">
        <v>1598</v>
      </c>
      <c r="O493" s="342" t="s">
        <v>73</v>
      </c>
      <c r="P493" s="235" t="s">
        <v>69</v>
      </c>
      <c r="Q493" s="235" t="s">
        <v>71</v>
      </c>
      <c r="R493" s="343">
        <v>5</v>
      </c>
      <c r="S493" s="309">
        <v>1</v>
      </c>
      <c r="T493" s="238">
        <v>6</v>
      </c>
      <c r="U493" s="238">
        <v>6</v>
      </c>
      <c r="V493" s="235" t="s">
        <v>1614</v>
      </c>
      <c r="W493" s="238" t="str">
        <f t="shared" si="85"/>
        <v>기아자동차쏘렌토 하이브리드MQ4 HEV 1.6 프레스티지 4WD (5인승)37260000</v>
      </c>
      <c r="X493" s="310">
        <f t="shared" si="86"/>
        <v>4267</v>
      </c>
      <c r="Y493" s="238">
        <v>6</v>
      </c>
      <c r="Z493" s="238">
        <v>6</v>
      </c>
      <c r="AA493" s="306" t="s">
        <v>601</v>
      </c>
      <c r="AB493" s="235" t="s">
        <v>69</v>
      </c>
      <c r="AC493" s="235"/>
      <c r="AD493" s="235">
        <v>5</v>
      </c>
      <c r="AE493" s="235">
        <v>0</v>
      </c>
      <c r="AF493" s="236"/>
      <c r="AG493" s="237"/>
      <c r="AH493" s="236"/>
      <c r="AI493" s="236"/>
      <c r="AJ493" s="237"/>
      <c r="AK493" s="236">
        <v>26</v>
      </c>
      <c r="AL493" s="236"/>
      <c r="AM493" s="236" t="s">
        <v>2390</v>
      </c>
      <c r="AN493" s="348"/>
      <c r="AO493" s="348"/>
      <c r="AP493" s="348"/>
      <c r="AQ493" s="291" t="str">
        <f>IFERROR(VLOOKUP(BG493,#REF!,1,0),"")</f>
        <v/>
      </c>
      <c r="AS493" s="236" t="s">
        <v>2390</v>
      </c>
      <c r="BD493" s="191" t="str">
        <f t="shared" si="82"/>
        <v>쏘렌토 하이브리드MQ4 HEV 1.6 프레스티지 4WD (5인승)</v>
      </c>
      <c r="BE493" s="238" t="str">
        <f t="shared" si="84"/>
        <v>0061</v>
      </c>
      <c r="BF493" s="306" t="s">
        <v>601</v>
      </c>
      <c r="BG493" s="191" t="str">
        <f t="shared" si="83"/>
        <v>0061-0492</v>
      </c>
    </row>
    <row r="494" spans="1:59">
      <c r="A494" s="304">
        <v>4268</v>
      </c>
      <c r="B494" s="305">
        <v>4268</v>
      </c>
      <c r="C494" s="238" t="str">
        <f t="shared" si="87"/>
        <v>0001-0061</v>
      </c>
      <c r="D494" s="238" t="str">
        <f t="shared" si="88"/>
        <v>0001-0061-0002</v>
      </c>
      <c r="E494" s="306" t="s">
        <v>600</v>
      </c>
      <c r="F494" s="238" t="str">
        <f>TEXT(VLOOKUP(J494,'1'!$I$43:$J$79,2,0),"0000")</f>
        <v>0001</v>
      </c>
      <c r="G494" s="238" t="str">
        <f t="shared" si="89"/>
        <v>0061</v>
      </c>
      <c r="H494" s="307">
        <f t="shared" si="90"/>
        <v>2</v>
      </c>
      <c r="I494" s="306" t="s">
        <v>600</v>
      </c>
      <c r="J494" s="235" t="s">
        <v>824</v>
      </c>
      <c r="K494" s="235" t="s">
        <v>1989</v>
      </c>
      <c r="L494" s="342" t="s">
        <v>2336</v>
      </c>
      <c r="M494" s="351">
        <v>40110000</v>
      </c>
      <c r="N494" s="341">
        <v>1598</v>
      </c>
      <c r="O494" s="342" t="s">
        <v>73</v>
      </c>
      <c r="P494" s="235" t="s">
        <v>69</v>
      </c>
      <c r="Q494" s="235" t="s">
        <v>71</v>
      </c>
      <c r="R494" s="343">
        <v>5</v>
      </c>
      <c r="S494" s="309">
        <v>1</v>
      </c>
      <c r="T494" s="238">
        <v>6</v>
      </c>
      <c r="U494" s="238">
        <v>6</v>
      </c>
      <c r="V494" s="235" t="s">
        <v>1614</v>
      </c>
      <c r="W494" s="238" t="str">
        <f t="shared" si="85"/>
        <v>기아자동차쏘렌토 하이브리드MQ4 HEV 1.6 노블레스 4WD (5인승)40110000</v>
      </c>
      <c r="X494" s="310">
        <f t="shared" si="86"/>
        <v>4268</v>
      </c>
      <c r="Y494" s="238">
        <v>6</v>
      </c>
      <c r="Z494" s="238">
        <v>6</v>
      </c>
      <c r="AA494" s="306" t="s">
        <v>600</v>
      </c>
      <c r="AB494" s="235" t="s">
        <v>69</v>
      </c>
      <c r="AC494" s="235"/>
      <c r="AD494" s="235">
        <v>5</v>
      </c>
      <c r="AE494" s="235">
        <v>0</v>
      </c>
      <c r="AF494" s="236"/>
      <c r="AG494" s="237"/>
      <c r="AH494" s="236"/>
      <c r="AI494" s="236"/>
      <c r="AJ494" s="237"/>
      <c r="AK494" s="236">
        <v>26</v>
      </c>
      <c r="AL494" s="236"/>
      <c r="AM494" s="236" t="s">
        <v>2390</v>
      </c>
      <c r="AN494" s="348"/>
      <c r="AO494" s="348"/>
      <c r="AP494" s="348"/>
      <c r="AQ494" s="291" t="str">
        <f>IFERROR(VLOOKUP(BG494,#REF!,1,0),"")</f>
        <v/>
      </c>
      <c r="AS494" s="236" t="s">
        <v>2390</v>
      </c>
      <c r="BD494" s="191" t="str">
        <f t="shared" si="82"/>
        <v>쏘렌토 하이브리드MQ4 HEV 1.6 노블레스 4WD (5인승)</v>
      </c>
      <c r="BE494" s="238" t="str">
        <f t="shared" si="84"/>
        <v>0061</v>
      </c>
      <c r="BF494" s="306" t="s">
        <v>600</v>
      </c>
      <c r="BG494" s="191" t="str">
        <f t="shared" si="83"/>
        <v>0061-0493</v>
      </c>
    </row>
    <row r="495" spans="1:59">
      <c r="A495" s="304">
        <v>4269</v>
      </c>
      <c r="B495" s="305">
        <v>4269</v>
      </c>
      <c r="C495" s="238" t="str">
        <f t="shared" si="87"/>
        <v>0001-0061</v>
      </c>
      <c r="D495" s="238" t="str">
        <f t="shared" si="88"/>
        <v>0001-0061-0003</v>
      </c>
      <c r="E495" s="306" t="s">
        <v>599</v>
      </c>
      <c r="F495" s="238" t="str">
        <f>TEXT(VLOOKUP(J495,'1'!$I$43:$J$79,2,0),"0000")</f>
        <v>0001</v>
      </c>
      <c r="G495" s="238" t="str">
        <f t="shared" si="89"/>
        <v>0061</v>
      </c>
      <c r="H495" s="307">
        <f t="shared" si="90"/>
        <v>3</v>
      </c>
      <c r="I495" s="306" t="s">
        <v>599</v>
      </c>
      <c r="J495" s="235" t="s">
        <v>824</v>
      </c>
      <c r="K495" s="235" t="s">
        <v>1989</v>
      </c>
      <c r="L495" s="342" t="s">
        <v>2337</v>
      </c>
      <c r="M495" s="351">
        <v>43110000</v>
      </c>
      <c r="N495" s="341">
        <v>1598</v>
      </c>
      <c r="O495" s="342" t="s">
        <v>73</v>
      </c>
      <c r="P495" s="235" t="s">
        <v>69</v>
      </c>
      <c r="Q495" s="235" t="s">
        <v>71</v>
      </c>
      <c r="R495" s="343">
        <v>5</v>
      </c>
      <c r="S495" s="309">
        <v>1</v>
      </c>
      <c r="T495" s="238">
        <v>6</v>
      </c>
      <c r="U495" s="238">
        <v>6</v>
      </c>
      <c r="V495" s="235" t="s">
        <v>1614</v>
      </c>
      <c r="W495" s="238" t="str">
        <f t="shared" si="85"/>
        <v>기아자동차쏘렌토 하이브리드MQ4 HEV 1.6 시그니처 4WD (5인승)43110000</v>
      </c>
      <c r="X495" s="310">
        <f t="shared" si="86"/>
        <v>4269</v>
      </c>
      <c r="Y495" s="238">
        <v>6</v>
      </c>
      <c r="Z495" s="238">
        <v>6</v>
      </c>
      <c r="AA495" s="306" t="s">
        <v>599</v>
      </c>
      <c r="AB495" s="235" t="s">
        <v>69</v>
      </c>
      <c r="AC495" s="235"/>
      <c r="AD495" s="235">
        <v>5</v>
      </c>
      <c r="AE495" s="235">
        <v>0</v>
      </c>
      <c r="AF495" s="236"/>
      <c r="AG495" s="237"/>
      <c r="AH495" s="236"/>
      <c r="AI495" s="236"/>
      <c r="AJ495" s="237"/>
      <c r="AK495" s="236">
        <v>26</v>
      </c>
      <c r="AL495" s="236"/>
      <c r="AM495" s="236" t="s">
        <v>2390</v>
      </c>
      <c r="AN495" s="348"/>
      <c r="AO495" s="348"/>
      <c r="AP495" s="348"/>
      <c r="AQ495" s="291" t="str">
        <f>IFERROR(VLOOKUP(BG495,#REF!,1,0),"")</f>
        <v/>
      </c>
      <c r="AS495" s="236" t="s">
        <v>2390</v>
      </c>
      <c r="BD495" s="191" t="str">
        <f t="shared" si="82"/>
        <v>쏘렌토 하이브리드MQ4 HEV 1.6 시그니처 4WD (5인승)</v>
      </c>
      <c r="BE495" s="238" t="str">
        <f t="shared" si="84"/>
        <v>0061</v>
      </c>
      <c r="BF495" s="306" t="s">
        <v>599</v>
      </c>
      <c r="BG495" s="191" t="str">
        <f t="shared" si="83"/>
        <v>0061-0494</v>
      </c>
    </row>
    <row r="496" spans="1:59">
      <c r="A496" s="304">
        <v>4270</v>
      </c>
      <c r="B496" s="305">
        <v>4270</v>
      </c>
      <c r="C496" s="238" t="str">
        <f t="shared" si="87"/>
        <v>0001-0061</v>
      </c>
      <c r="D496" s="238" t="str">
        <f t="shared" si="88"/>
        <v>0001-0061-0004</v>
      </c>
      <c r="E496" s="306" t="s">
        <v>598</v>
      </c>
      <c r="F496" s="238" t="str">
        <f>TEXT(VLOOKUP(J496,'1'!$I$43:$J$79,2,0),"0000")</f>
        <v>0001</v>
      </c>
      <c r="G496" s="238" t="str">
        <f t="shared" si="89"/>
        <v>0061</v>
      </c>
      <c r="H496" s="307">
        <f t="shared" si="90"/>
        <v>4</v>
      </c>
      <c r="I496" s="306" t="s">
        <v>598</v>
      </c>
      <c r="J496" s="235" t="s">
        <v>824</v>
      </c>
      <c r="K496" s="235" t="s">
        <v>1989</v>
      </c>
      <c r="L496" s="342" t="s">
        <v>2338</v>
      </c>
      <c r="M496" s="351">
        <v>44010000</v>
      </c>
      <c r="N496" s="341">
        <v>1598</v>
      </c>
      <c r="O496" s="342" t="s">
        <v>73</v>
      </c>
      <c r="P496" s="235" t="s">
        <v>69</v>
      </c>
      <c r="Q496" s="235" t="s">
        <v>71</v>
      </c>
      <c r="R496" s="343">
        <v>5</v>
      </c>
      <c r="S496" s="309">
        <v>1</v>
      </c>
      <c r="T496" s="238">
        <v>6</v>
      </c>
      <c r="U496" s="238">
        <v>6</v>
      </c>
      <c r="V496" s="235" t="s">
        <v>1614</v>
      </c>
      <c r="W496" s="238" t="str">
        <f t="shared" si="85"/>
        <v>기아자동차쏘렌토 하이브리드MQ4 HEV 1.6 시그니처 그래비티 4WD (5인승)44010000</v>
      </c>
      <c r="X496" s="310">
        <f t="shared" si="86"/>
        <v>4270</v>
      </c>
      <c r="Y496" s="238">
        <v>6</v>
      </c>
      <c r="Z496" s="238">
        <v>6</v>
      </c>
      <c r="AA496" s="306" t="s">
        <v>598</v>
      </c>
      <c r="AB496" s="235" t="s">
        <v>69</v>
      </c>
      <c r="AC496" s="235"/>
      <c r="AD496" s="235">
        <v>5</v>
      </c>
      <c r="AE496" s="235">
        <v>0</v>
      </c>
      <c r="AF496" s="236"/>
      <c r="AG496" s="237"/>
      <c r="AH496" s="236"/>
      <c r="AI496" s="236"/>
      <c r="AJ496" s="237"/>
      <c r="AK496" s="236">
        <v>26</v>
      </c>
      <c r="AL496" s="236"/>
      <c r="AM496" s="236" t="s">
        <v>2390</v>
      </c>
      <c r="AN496" s="348"/>
      <c r="AO496" s="348"/>
      <c r="AP496" s="348"/>
      <c r="AQ496" s="291" t="str">
        <f>IFERROR(VLOOKUP(BG496,#REF!,1,0),"")</f>
        <v/>
      </c>
      <c r="AS496" s="236" t="s">
        <v>2390</v>
      </c>
      <c r="BD496" s="191" t="str">
        <f t="shared" si="82"/>
        <v>쏘렌토 하이브리드MQ4 HEV 1.6 시그니처 그래비티 4WD (5인승)</v>
      </c>
      <c r="BE496" s="238" t="str">
        <f t="shared" si="84"/>
        <v>0061</v>
      </c>
      <c r="BF496" s="306" t="s">
        <v>598</v>
      </c>
      <c r="BG496" s="191" t="str">
        <f t="shared" si="83"/>
        <v>0061-0495</v>
      </c>
    </row>
    <row r="497" spans="1:60">
      <c r="A497" s="304">
        <v>4271</v>
      </c>
      <c r="B497" s="305">
        <v>4271</v>
      </c>
      <c r="C497" s="238" t="str">
        <f t="shared" si="87"/>
        <v>0001-0061</v>
      </c>
      <c r="D497" s="238" t="str">
        <f t="shared" si="88"/>
        <v>0001-0061-0005</v>
      </c>
      <c r="E497" s="306" t="s">
        <v>597</v>
      </c>
      <c r="F497" s="238" t="str">
        <f>TEXT(VLOOKUP(J497,'1'!$I$43:$J$79,2,0),"0000")</f>
        <v>0001</v>
      </c>
      <c r="G497" s="238" t="str">
        <f t="shared" si="89"/>
        <v>0061</v>
      </c>
      <c r="H497" s="307">
        <f t="shared" si="90"/>
        <v>5</v>
      </c>
      <c r="I497" s="306" t="s">
        <v>597</v>
      </c>
      <c r="J497" s="235" t="s">
        <v>824</v>
      </c>
      <c r="K497" s="235" t="s">
        <v>1989</v>
      </c>
      <c r="L497" s="345" t="s">
        <v>2339</v>
      </c>
      <c r="M497" s="352">
        <v>37260000</v>
      </c>
      <c r="N497" s="344">
        <v>1598</v>
      </c>
      <c r="O497" s="345" t="s">
        <v>73</v>
      </c>
      <c r="P497" s="235" t="s">
        <v>69</v>
      </c>
      <c r="Q497" s="235" t="s">
        <v>71</v>
      </c>
      <c r="R497" s="346">
        <v>5</v>
      </c>
      <c r="S497" s="309">
        <v>1</v>
      </c>
      <c r="T497" s="238">
        <v>6</v>
      </c>
      <c r="U497" s="238">
        <v>6</v>
      </c>
      <c r="V497" s="235" t="s">
        <v>1572</v>
      </c>
      <c r="W497" s="238" t="str">
        <f t="shared" si="85"/>
        <v>기아자동차쏘렌토 하이브리드MQ4 HEV 1.6 프레스티지 2WD (5인승)37260000</v>
      </c>
      <c r="X497" s="310">
        <f t="shared" si="86"/>
        <v>4271</v>
      </c>
      <c r="Y497" s="238">
        <v>6</v>
      </c>
      <c r="Z497" s="238">
        <v>6</v>
      </c>
      <c r="AA497" s="306" t="s">
        <v>597</v>
      </c>
      <c r="AB497" s="235" t="s">
        <v>69</v>
      </c>
      <c r="AC497" s="235"/>
      <c r="AD497" s="235">
        <v>5</v>
      </c>
      <c r="AE497" s="235">
        <v>0</v>
      </c>
      <c r="AF497" s="236"/>
      <c r="AG497" s="237"/>
      <c r="AH497" s="236"/>
      <c r="AI497" s="236"/>
      <c r="AJ497" s="237"/>
      <c r="AK497" s="236">
        <v>26</v>
      </c>
      <c r="AL497" s="236"/>
      <c r="AM497" s="236" t="s">
        <v>2390</v>
      </c>
      <c r="AN497" s="348"/>
      <c r="AO497" s="348"/>
      <c r="AP497" s="348"/>
      <c r="AQ497" s="291" t="str">
        <f>IFERROR(VLOOKUP(BG497,#REF!,1,0),"")</f>
        <v/>
      </c>
      <c r="AS497" s="236" t="s">
        <v>2390</v>
      </c>
      <c r="BD497" s="191" t="str">
        <f t="shared" si="82"/>
        <v>쏘렌토 하이브리드MQ4 HEV 1.6 프레스티지 2WD (5인승)</v>
      </c>
      <c r="BE497" s="238" t="str">
        <f t="shared" si="84"/>
        <v>0061</v>
      </c>
      <c r="BF497" s="306" t="s">
        <v>597</v>
      </c>
      <c r="BG497" s="191" t="str">
        <f t="shared" si="83"/>
        <v>0061-0496</v>
      </c>
    </row>
    <row r="498" spans="1:60">
      <c r="A498" s="304">
        <v>4272</v>
      </c>
      <c r="B498" s="305">
        <v>4272</v>
      </c>
      <c r="C498" s="238" t="str">
        <f t="shared" si="87"/>
        <v>0001-0061</v>
      </c>
      <c r="D498" s="238" t="str">
        <f t="shared" si="88"/>
        <v>0001-0061-0006</v>
      </c>
      <c r="E498" s="306" t="s">
        <v>596</v>
      </c>
      <c r="F498" s="238" t="str">
        <f>TEXT(VLOOKUP(J498,'1'!$I$43:$J$79,2,0),"0000")</f>
        <v>0001</v>
      </c>
      <c r="G498" s="238" t="str">
        <f t="shared" si="89"/>
        <v>0061</v>
      </c>
      <c r="H498" s="307">
        <f t="shared" si="90"/>
        <v>6</v>
      </c>
      <c r="I498" s="306" t="s">
        <v>596</v>
      </c>
      <c r="J498" s="235" t="s">
        <v>824</v>
      </c>
      <c r="K498" s="235" t="s">
        <v>1989</v>
      </c>
      <c r="L498" s="345" t="s">
        <v>2340</v>
      </c>
      <c r="M498" s="352">
        <v>40110000</v>
      </c>
      <c r="N498" s="344">
        <v>1598</v>
      </c>
      <c r="O498" s="345" t="s">
        <v>73</v>
      </c>
      <c r="P498" s="235" t="s">
        <v>69</v>
      </c>
      <c r="Q498" s="235" t="s">
        <v>71</v>
      </c>
      <c r="R498" s="346">
        <v>5</v>
      </c>
      <c r="S498" s="309">
        <v>1</v>
      </c>
      <c r="T498" s="238">
        <v>6</v>
      </c>
      <c r="U498" s="238">
        <v>6</v>
      </c>
      <c r="V498" s="235" t="s">
        <v>1572</v>
      </c>
      <c r="W498" s="238" t="str">
        <f t="shared" si="85"/>
        <v>기아자동차쏘렌토 하이브리드MQ4 HEV 1.6 노블레스 2WD (5인승)40110000</v>
      </c>
      <c r="X498" s="310">
        <f t="shared" si="86"/>
        <v>4272</v>
      </c>
      <c r="Y498" s="238">
        <v>6</v>
      </c>
      <c r="Z498" s="238">
        <v>6</v>
      </c>
      <c r="AA498" s="306" t="s">
        <v>596</v>
      </c>
      <c r="AB498" s="235" t="s">
        <v>69</v>
      </c>
      <c r="AC498" s="235"/>
      <c r="AD498" s="235">
        <v>5</v>
      </c>
      <c r="AE498" s="235">
        <v>0</v>
      </c>
      <c r="AF498" s="236"/>
      <c r="AG498" s="237"/>
      <c r="AH498" s="236"/>
      <c r="AI498" s="236"/>
      <c r="AJ498" s="237"/>
      <c r="AK498" s="236">
        <v>26</v>
      </c>
      <c r="AL498" s="236"/>
      <c r="AM498" s="236" t="s">
        <v>2390</v>
      </c>
      <c r="AN498" s="348"/>
      <c r="AO498" s="348"/>
      <c r="AP498" s="348"/>
      <c r="AQ498" s="291" t="str">
        <f>IFERROR(VLOOKUP(BG498,#REF!,1,0),"")</f>
        <v/>
      </c>
      <c r="AS498" s="236" t="s">
        <v>2390</v>
      </c>
      <c r="BD498" s="191" t="str">
        <f t="shared" si="82"/>
        <v>쏘렌토 하이브리드MQ4 HEV 1.6 노블레스 2WD (5인승)</v>
      </c>
      <c r="BE498" s="238" t="str">
        <f t="shared" si="84"/>
        <v>0061</v>
      </c>
      <c r="BF498" s="306" t="s">
        <v>596</v>
      </c>
      <c r="BG498" s="191" t="str">
        <f t="shared" si="83"/>
        <v>0061-0497</v>
      </c>
    </row>
    <row r="499" spans="1:60">
      <c r="A499" s="304">
        <v>4273</v>
      </c>
      <c r="B499" s="305">
        <v>4273</v>
      </c>
      <c r="C499" s="238" t="str">
        <f t="shared" si="87"/>
        <v>0001-0061</v>
      </c>
      <c r="D499" s="238" t="str">
        <f t="shared" si="88"/>
        <v>0001-0061-0007</v>
      </c>
      <c r="E499" s="306" t="s">
        <v>595</v>
      </c>
      <c r="F499" s="238" t="str">
        <f>TEXT(VLOOKUP(J499,'1'!$I$43:$J$79,2,0),"0000")</f>
        <v>0001</v>
      </c>
      <c r="G499" s="238" t="str">
        <f t="shared" si="89"/>
        <v>0061</v>
      </c>
      <c r="H499" s="307">
        <f t="shared" si="90"/>
        <v>7</v>
      </c>
      <c r="I499" s="306" t="s">
        <v>595</v>
      </c>
      <c r="J499" s="235" t="s">
        <v>824</v>
      </c>
      <c r="K499" s="235" t="s">
        <v>1989</v>
      </c>
      <c r="L499" s="345" t="s">
        <v>2341</v>
      </c>
      <c r="M499" s="352">
        <v>43110000</v>
      </c>
      <c r="N499" s="344">
        <v>1598</v>
      </c>
      <c r="O499" s="345" t="s">
        <v>73</v>
      </c>
      <c r="P499" s="235" t="s">
        <v>69</v>
      </c>
      <c r="Q499" s="235" t="s">
        <v>71</v>
      </c>
      <c r="R499" s="346">
        <v>5</v>
      </c>
      <c r="S499" s="309">
        <v>1</v>
      </c>
      <c r="T499" s="238">
        <v>6</v>
      </c>
      <c r="U499" s="238">
        <v>6</v>
      </c>
      <c r="V499" s="235" t="s">
        <v>1572</v>
      </c>
      <c r="W499" s="238" t="str">
        <f t="shared" si="85"/>
        <v>기아자동차쏘렌토 하이브리드MQ4 HEV 1.6 시그니처 2WD (5인승)43110000</v>
      </c>
      <c r="X499" s="310">
        <f t="shared" si="86"/>
        <v>4273</v>
      </c>
      <c r="Y499" s="238">
        <v>6</v>
      </c>
      <c r="Z499" s="238">
        <v>6</v>
      </c>
      <c r="AA499" s="306" t="s">
        <v>595</v>
      </c>
      <c r="AB499" s="235" t="s">
        <v>69</v>
      </c>
      <c r="AC499" s="235"/>
      <c r="AD499" s="235">
        <v>5</v>
      </c>
      <c r="AE499" s="235">
        <v>0</v>
      </c>
      <c r="AF499" s="236"/>
      <c r="AG499" s="237"/>
      <c r="AH499" s="236"/>
      <c r="AI499" s="236"/>
      <c r="AJ499" s="237"/>
      <c r="AK499" s="236">
        <v>26</v>
      </c>
      <c r="AL499" s="236"/>
      <c r="AM499" s="236" t="s">
        <v>2390</v>
      </c>
      <c r="AN499" s="348"/>
      <c r="AO499" s="348"/>
      <c r="AP499" s="348"/>
      <c r="AQ499" s="291" t="str">
        <f>IFERROR(VLOOKUP(BG499,#REF!,1,0),"")</f>
        <v/>
      </c>
      <c r="AS499" s="236" t="s">
        <v>2390</v>
      </c>
      <c r="BD499" s="191" t="str">
        <f t="shared" si="82"/>
        <v>쏘렌토 하이브리드MQ4 HEV 1.6 시그니처 2WD (5인승)</v>
      </c>
      <c r="BE499" s="238" t="str">
        <f t="shared" si="84"/>
        <v>0061</v>
      </c>
      <c r="BF499" s="306" t="s">
        <v>595</v>
      </c>
      <c r="BG499" s="191" t="str">
        <f t="shared" si="83"/>
        <v>0061-0498</v>
      </c>
    </row>
    <row r="500" spans="1:60">
      <c r="A500" s="304">
        <v>4274</v>
      </c>
      <c r="B500" s="305">
        <v>4274</v>
      </c>
      <c r="C500" s="238" t="str">
        <f t="shared" si="87"/>
        <v>0001-0061</v>
      </c>
      <c r="D500" s="238" t="str">
        <f t="shared" si="88"/>
        <v>0001-0061-0008</v>
      </c>
      <c r="E500" s="306" t="s">
        <v>594</v>
      </c>
      <c r="F500" s="238" t="str">
        <f>TEXT(VLOOKUP(J500,'1'!$I$43:$J$79,2,0),"0000")</f>
        <v>0001</v>
      </c>
      <c r="G500" s="238" t="str">
        <f t="shared" si="89"/>
        <v>0061</v>
      </c>
      <c r="H500" s="307">
        <f t="shared" si="90"/>
        <v>8</v>
      </c>
      <c r="I500" s="306" t="s">
        <v>594</v>
      </c>
      <c r="J500" s="235" t="s">
        <v>824</v>
      </c>
      <c r="K500" s="235" t="s">
        <v>1989</v>
      </c>
      <c r="L500" s="345" t="s">
        <v>2342</v>
      </c>
      <c r="M500" s="352">
        <v>44010000</v>
      </c>
      <c r="N500" s="344">
        <v>1598</v>
      </c>
      <c r="O500" s="345" t="s">
        <v>73</v>
      </c>
      <c r="P500" s="235" t="s">
        <v>69</v>
      </c>
      <c r="Q500" s="235" t="s">
        <v>71</v>
      </c>
      <c r="R500" s="346">
        <v>5</v>
      </c>
      <c r="S500" s="309">
        <v>1</v>
      </c>
      <c r="T500" s="238">
        <v>6</v>
      </c>
      <c r="U500" s="238">
        <v>6</v>
      </c>
      <c r="V500" s="235" t="s">
        <v>1572</v>
      </c>
      <c r="W500" s="238" t="str">
        <f t="shared" si="85"/>
        <v>기아자동차쏘렌토 하이브리드MQ4 HEV 1.6 시그니처 그래비티 2WD (5인승)44010000</v>
      </c>
      <c r="X500" s="310">
        <f t="shared" si="86"/>
        <v>4274</v>
      </c>
      <c r="Y500" s="238">
        <v>6</v>
      </c>
      <c r="Z500" s="238">
        <v>6</v>
      </c>
      <c r="AA500" s="306" t="s">
        <v>594</v>
      </c>
      <c r="AB500" s="235" t="s">
        <v>69</v>
      </c>
      <c r="AC500" s="235"/>
      <c r="AD500" s="235">
        <v>5</v>
      </c>
      <c r="AE500" s="235">
        <v>0</v>
      </c>
      <c r="AF500" s="236"/>
      <c r="AG500" s="237"/>
      <c r="AH500" s="236"/>
      <c r="AI500" s="236"/>
      <c r="AJ500" s="237"/>
      <c r="AK500" s="236">
        <v>26</v>
      </c>
      <c r="AL500" s="236"/>
      <c r="AM500" s="236" t="s">
        <v>2390</v>
      </c>
      <c r="AN500" s="348"/>
      <c r="AO500" s="348"/>
      <c r="AP500" s="348"/>
      <c r="AQ500" s="291" t="str">
        <f>IFERROR(VLOOKUP(BG500,#REF!,1,0),"")</f>
        <v/>
      </c>
      <c r="AS500" s="236" t="s">
        <v>2390</v>
      </c>
      <c r="BD500" s="191" t="str">
        <f t="shared" si="82"/>
        <v>쏘렌토 하이브리드MQ4 HEV 1.6 시그니처 그래비티 2WD (5인승)</v>
      </c>
      <c r="BE500" s="238" t="str">
        <f t="shared" si="84"/>
        <v>0061</v>
      </c>
      <c r="BF500" s="306" t="s">
        <v>594</v>
      </c>
      <c r="BG500" s="191" t="str">
        <f t="shared" si="83"/>
        <v>0061-0499</v>
      </c>
    </row>
    <row r="501" spans="1:60">
      <c r="A501" s="304">
        <v>4275</v>
      </c>
      <c r="B501" s="305">
        <v>4275</v>
      </c>
      <c r="C501" s="238" t="str">
        <f t="shared" si="87"/>
        <v>0001-0062</v>
      </c>
      <c r="D501" s="238" t="str">
        <f t="shared" si="88"/>
        <v>0001-0062-0001</v>
      </c>
      <c r="E501" s="306" t="s">
        <v>593</v>
      </c>
      <c r="F501" s="238" t="str">
        <f>TEXT(VLOOKUP(J501,'1'!$I$43:$J$79,2,0),"0000")</f>
        <v>0001</v>
      </c>
      <c r="G501" s="238" t="str">
        <f t="shared" si="89"/>
        <v>0062</v>
      </c>
      <c r="H501" s="307">
        <f t="shared" si="90"/>
        <v>1</v>
      </c>
      <c r="I501" s="306" t="s">
        <v>593</v>
      </c>
      <c r="J501" s="235" t="s">
        <v>824</v>
      </c>
      <c r="K501" s="235" t="s">
        <v>1990</v>
      </c>
      <c r="L501" s="235" t="s">
        <v>1789</v>
      </c>
      <c r="M501" s="308">
        <v>21550000</v>
      </c>
      <c r="N501" s="235">
        <v>1591</v>
      </c>
      <c r="O501" s="235" t="s">
        <v>76</v>
      </c>
      <c r="P501" s="235" t="s">
        <v>72</v>
      </c>
      <c r="Q501" s="235" t="s">
        <v>71</v>
      </c>
      <c r="R501" s="235">
        <v>5</v>
      </c>
      <c r="S501" s="309">
        <v>9</v>
      </c>
      <c r="T501" s="238">
        <v>6</v>
      </c>
      <c r="U501" s="238">
        <v>6</v>
      </c>
      <c r="V501" s="235" t="s">
        <v>70</v>
      </c>
      <c r="W501" s="238" t="str">
        <f t="shared" si="85"/>
        <v>기아자동차쏘울1.6 노블레스21550000</v>
      </c>
      <c r="X501" s="310">
        <f t="shared" si="86"/>
        <v>4275</v>
      </c>
      <c r="Y501" s="238">
        <v>6</v>
      </c>
      <c r="Z501" s="238">
        <v>6</v>
      </c>
      <c r="AA501" s="306" t="s">
        <v>593</v>
      </c>
      <c r="AB501" s="235" t="s">
        <v>72</v>
      </c>
      <c r="AC501" s="235"/>
      <c r="AD501" s="235" t="s">
        <v>1701</v>
      </c>
      <c r="AE501" s="235" t="s">
        <v>1699</v>
      </c>
      <c r="AF501" s="236"/>
      <c r="AG501" s="237"/>
      <c r="AH501" s="236"/>
      <c r="AI501" s="236"/>
      <c r="AJ501" s="237"/>
      <c r="AK501" s="236">
        <v>26</v>
      </c>
      <c r="AL501" s="236"/>
      <c r="AM501" s="236" t="s">
        <v>2423</v>
      </c>
      <c r="AN501" s="348"/>
      <c r="AO501" s="348"/>
      <c r="AP501" s="348"/>
      <c r="AQ501" s="291" t="str">
        <f>IFERROR(VLOOKUP(BG501,#REF!,1,0),"")</f>
        <v/>
      </c>
      <c r="AS501" s="236" t="s">
        <v>2423</v>
      </c>
      <c r="BD501" s="191" t="str">
        <f t="shared" si="82"/>
        <v>쏘울1.6 노블레스</v>
      </c>
      <c r="BE501" s="238" t="str">
        <f t="shared" si="84"/>
        <v>0062</v>
      </c>
      <c r="BF501" s="306" t="s">
        <v>593</v>
      </c>
      <c r="BG501" s="191" t="str">
        <f t="shared" si="83"/>
        <v>0062-0500</v>
      </c>
    </row>
    <row r="502" spans="1:60" s="192" customFormat="1">
      <c r="A502" s="304">
        <v>4276</v>
      </c>
      <c r="B502" s="305">
        <v>4276</v>
      </c>
      <c r="C502" s="238" t="str">
        <f t="shared" si="87"/>
        <v>0001-0063</v>
      </c>
      <c r="D502" s="238" t="str">
        <f t="shared" si="88"/>
        <v>0001-0063-0001</v>
      </c>
      <c r="E502" s="306" t="s">
        <v>592</v>
      </c>
      <c r="F502" s="238" t="str">
        <f>TEXT(VLOOKUP(J502,'1'!$I$43:$J$79,2,0),"0000")</f>
        <v>0001</v>
      </c>
      <c r="G502" s="238" t="str">
        <f t="shared" si="89"/>
        <v>0063</v>
      </c>
      <c r="H502" s="307">
        <f t="shared" si="90"/>
        <v>1</v>
      </c>
      <c r="I502" s="306" t="s">
        <v>592</v>
      </c>
      <c r="J502" s="321" t="s">
        <v>824</v>
      </c>
      <c r="K502" s="321" t="s">
        <v>1991</v>
      </c>
      <c r="L502" s="296" t="s">
        <v>2322</v>
      </c>
      <c r="M502" s="322">
        <v>60660000</v>
      </c>
      <c r="N502" s="295">
        <v>3470</v>
      </c>
      <c r="O502" s="235" t="s">
        <v>76</v>
      </c>
      <c r="P502" s="243" t="s">
        <v>1611</v>
      </c>
      <c r="Q502" s="321" t="s">
        <v>71</v>
      </c>
      <c r="R502" s="297">
        <v>9</v>
      </c>
      <c r="S502" s="323">
        <v>12</v>
      </c>
      <c r="T502" s="238">
        <v>6</v>
      </c>
      <c r="U502" s="238">
        <v>6</v>
      </c>
      <c r="V502" s="243" t="s">
        <v>1614</v>
      </c>
      <c r="W502" s="238" t="str">
        <f t="shared" si="85"/>
        <v>기아자동차카니발KA4 3.5 가솔린 하이리무진 시그니처 (9인승)60660000</v>
      </c>
      <c r="X502" s="310">
        <f t="shared" si="86"/>
        <v>4276</v>
      </c>
      <c r="Y502" s="238">
        <v>6</v>
      </c>
      <c r="Z502" s="238">
        <v>6</v>
      </c>
      <c r="AA502" s="306" t="s">
        <v>592</v>
      </c>
      <c r="AB502" s="243" t="s">
        <v>1611</v>
      </c>
      <c r="AC502" s="243"/>
      <c r="AD502" s="243">
        <v>3</v>
      </c>
      <c r="AE502" s="243" t="s">
        <v>1699</v>
      </c>
      <c r="AF502" s="246"/>
      <c r="AG502" s="264"/>
      <c r="AH502" s="246"/>
      <c r="AI502" s="246"/>
      <c r="AJ502" s="264"/>
      <c r="AK502" s="236">
        <v>26</v>
      </c>
      <c r="AL502" s="236"/>
      <c r="AM502" s="236" t="s">
        <v>2434</v>
      </c>
      <c r="AN502" s="290"/>
      <c r="AO502" s="290"/>
      <c r="AP502" s="290"/>
      <c r="AQ502" s="291" t="str">
        <f>IFERROR(VLOOKUP(BG502,#REF!,1,0),"")</f>
        <v/>
      </c>
      <c r="AR502" s="349"/>
      <c r="AS502" s="236" t="s">
        <v>1633</v>
      </c>
      <c r="AT502" s="349"/>
      <c r="AU502" s="349"/>
      <c r="AV502" s="349"/>
      <c r="AW502" s="349"/>
      <c r="AX502" s="349">
        <v>2024.03</v>
      </c>
      <c r="AY502" s="349"/>
      <c r="BB502" s="191" t="s">
        <v>16013</v>
      </c>
      <c r="BD502" s="191" t="str">
        <f t="shared" si="82"/>
        <v>카니발KA4 3.5 가솔린 하이리무진 시그니처 (9인승)</v>
      </c>
      <c r="BE502" s="238" t="str">
        <f t="shared" si="84"/>
        <v>0063</v>
      </c>
      <c r="BF502" s="306" t="s">
        <v>592</v>
      </c>
      <c r="BG502" s="191" t="str">
        <f t="shared" si="83"/>
        <v>0063-0501</v>
      </c>
      <c r="BH502" s="191"/>
    </row>
    <row r="503" spans="1:60">
      <c r="A503" s="304">
        <v>4277</v>
      </c>
      <c r="B503" s="305">
        <v>4277</v>
      </c>
      <c r="C503" s="238" t="str">
        <f t="shared" si="87"/>
        <v>0001-0063</v>
      </c>
      <c r="D503" s="238" t="str">
        <f t="shared" si="88"/>
        <v>0001-0063-0002</v>
      </c>
      <c r="E503" s="306" t="s">
        <v>591</v>
      </c>
      <c r="F503" s="238" t="str">
        <f>TEXT(VLOOKUP(J503,'1'!$I$43:$J$79,2,0),"0000")</f>
        <v>0001</v>
      </c>
      <c r="G503" s="238" t="str">
        <f t="shared" si="89"/>
        <v>0063</v>
      </c>
      <c r="H503" s="307">
        <f t="shared" si="90"/>
        <v>2</v>
      </c>
      <c r="I503" s="306" t="s">
        <v>591</v>
      </c>
      <c r="J503" s="312" t="s">
        <v>824</v>
      </c>
      <c r="K503" s="312" t="s">
        <v>1991</v>
      </c>
      <c r="L503" s="296" t="s">
        <v>2323</v>
      </c>
      <c r="M503" s="324">
        <v>63880000</v>
      </c>
      <c r="N503" s="293">
        <v>3470</v>
      </c>
      <c r="O503" s="235" t="s">
        <v>76</v>
      </c>
      <c r="P503" s="235" t="s">
        <v>1611</v>
      </c>
      <c r="Q503" s="312" t="s">
        <v>71</v>
      </c>
      <c r="R503" s="294">
        <v>7</v>
      </c>
      <c r="S503" s="323">
        <v>9</v>
      </c>
      <c r="T503" s="238">
        <v>6</v>
      </c>
      <c r="U503" s="238">
        <v>6</v>
      </c>
      <c r="V503" s="235" t="s">
        <v>1614</v>
      </c>
      <c r="W503" s="238" t="str">
        <f t="shared" si="85"/>
        <v>기아자동차카니발KA4 3.5 가솔린 하이리무진 시그니처 (7인승)63880000</v>
      </c>
      <c r="X503" s="310">
        <f t="shared" si="86"/>
        <v>4277</v>
      </c>
      <c r="Y503" s="238">
        <v>6</v>
      </c>
      <c r="Z503" s="238">
        <v>6</v>
      </c>
      <c r="AA503" s="306" t="s">
        <v>591</v>
      </c>
      <c r="AB503" s="235" t="s">
        <v>1611</v>
      </c>
      <c r="AC503" s="235"/>
      <c r="AD503" s="235">
        <v>3</v>
      </c>
      <c r="AE503" s="235" t="s">
        <v>1699</v>
      </c>
      <c r="AF503" s="236"/>
      <c r="AG503" s="237"/>
      <c r="AH503" s="236"/>
      <c r="AI503" s="236"/>
      <c r="AJ503" s="237"/>
      <c r="AK503" s="236">
        <v>26</v>
      </c>
      <c r="AL503" s="236"/>
      <c r="AM503" s="236" t="s">
        <v>2434</v>
      </c>
      <c r="AN503" s="348"/>
      <c r="AO503" s="348"/>
      <c r="AP503" s="348"/>
      <c r="AQ503" s="291" t="str">
        <f>IFERROR(VLOOKUP(BG503,#REF!,1,0),"")</f>
        <v/>
      </c>
      <c r="AS503" s="236" t="s">
        <v>16088</v>
      </c>
      <c r="AX503" s="291">
        <v>2024.03</v>
      </c>
      <c r="BB503" s="191" t="s">
        <v>16089</v>
      </c>
      <c r="BD503" s="191" t="str">
        <f t="shared" si="82"/>
        <v>카니발KA4 3.5 가솔린 하이리무진 시그니처 (7인승)</v>
      </c>
      <c r="BE503" s="238" t="str">
        <f t="shared" si="84"/>
        <v>0063</v>
      </c>
      <c r="BF503" s="306" t="s">
        <v>591</v>
      </c>
      <c r="BG503" s="191" t="str">
        <f t="shared" si="83"/>
        <v>0063-0502</v>
      </c>
    </row>
    <row r="504" spans="1:60">
      <c r="A504" s="304">
        <v>4278</v>
      </c>
      <c r="B504" s="305">
        <v>4278</v>
      </c>
      <c r="C504" s="238" t="str">
        <f t="shared" si="87"/>
        <v>0001-0063</v>
      </c>
      <c r="D504" s="238" t="str">
        <f t="shared" si="88"/>
        <v>0001-0063-0003</v>
      </c>
      <c r="E504" s="306" t="s">
        <v>590</v>
      </c>
      <c r="F504" s="238" t="str">
        <f>TEXT(VLOOKUP(J504,'1'!$I$43:$J$79,2,0),"0000")</f>
        <v>0001</v>
      </c>
      <c r="G504" s="238" t="str">
        <f t="shared" si="89"/>
        <v>0063</v>
      </c>
      <c r="H504" s="307">
        <f t="shared" si="90"/>
        <v>3</v>
      </c>
      <c r="I504" s="306" t="s">
        <v>590</v>
      </c>
      <c r="J504" s="312" t="s">
        <v>824</v>
      </c>
      <c r="K504" s="312" t="s">
        <v>1991</v>
      </c>
      <c r="L504" s="296" t="s">
        <v>16108</v>
      </c>
      <c r="M504" s="324">
        <v>88260000</v>
      </c>
      <c r="N504" s="293">
        <v>3470</v>
      </c>
      <c r="O504" s="517" t="s">
        <v>1169</v>
      </c>
      <c r="P504" s="235" t="s">
        <v>1611</v>
      </c>
      <c r="Q504" s="312" t="s">
        <v>71</v>
      </c>
      <c r="R504" s="294">
        <v>4</v>
      </c>
      <c r="S504" s="323">
        <v>18</v>
      </c>
      <c r="T504" s="238">
        <v>6</v>
      </c>
      <c r="U504" s="238">
        <v>6</v>
      </c>
      <c r="V504" s="235" t="s">
        <v>1614</v>
      </c>
      <c r="W504" s="238" t="str">
        <f t="shared" si="85"/>
        <v>기아자동차카니발3.5 하이리무진 시그니처 (4인승) HEV88260000</v>
      </c>
      <c r="X504" s="310">
        <f t="shared" si="86"/>
        <v>4278</v>
      </c>
      <c r="Y504" s="238">
        <v>6</v>
      </c>
      <c r="Z504" s="238">
        <v>6</v>
      </c>
      <c r="AA504" s="306" t="s">
        <v>590</v>
      </c>
      <c r="AB504" s="235" t="s">
        <v>1611</v>
      </c>
      <c r="AC504" s="235"/>
      <c r="AD504" s="235">
        <v>5</v>
      </c>
      <c r="AE504" s="235" t="s">
        <v>1699</v>
      </c>
      <c r="AF504" s="236"/>
      <c r="AG504" s="237"/>
      <c r="AH504" s="236"/>
      <c r="AI504" s="236"/>
      <c r="AJ504" s="237"/>
      <c r="AK504" s="236">
        <v>26</v>
      </c>
      <c r="AL504" s="236"/>
      <c r="AM504" s="236" t="s">
        <v>16030</v>
      </c>
      <c r="AN504" s="348"/>
      <c r="AO504" s="348"/>
      <c r="AP504" s="348"/>
      <c r="AQ504" s="291" t="str">
        <f>IFERROR(VLOOKUP(BG504,#REF!,1,0),"")</f>
        <v/>
      </c>
      <c r="AS504" s="236" t="s">
        <v>16029</v>
      </c>
      <c r="AX504" s="291">
        <v>2024.02</v>
      </c>
      <c r="BB504" s="191" t="s">
        <v>16031</v>
      </c>
      <c r="BD504" s="191" t="str">
        <f t="shared" si="82"/>
        <v>카니발3.5 하이리무진 시그니처 (4인승) HEV</v>
      </c>
      <c r="BE504" s="238" t="str">
        <f t="shared" si="84"/>
        <v>0063</v>
      </c>
      <c r="BF504" s="306" t="s">
        <v>590</v>
      </c>
      <c r="BG504" s="191" t="str">
        <f t="shared" si="83"/>
        <v>0063-0503</v>
      </c>
    </row>
    <row r="505" spans="1:60">
      <c r="A505" s="304">
        <v>4279</v>
      </c>
      <c r="B505" s="305">
        <v>4279</v>
      </c>
      <c r="C505" s="238" t="str">
        <f t="shared" si="87"/>
        <v>0001-0063</v>
      </c>
      <c r="D505" s="238" t="str">
        <f t="shared" si="88"/>
        <v>0001-0063-0004</v>
      </c>
      <c r="E505" s="306" t="s">
        <v>589</v>
      </c>
      <c r="F505" s="238" t="str">
        <f>TEXT(VLOOKUP(J505,'1'!$I$43:$J$79,2,0),"0000")</f>
        <v>0001</v>
      </c>
      <c r="G505" s="238" t="str">
        <f t="shared" si="89"/>
        <v>0063</v>
      </c>
      <c r="H505" s="307">
        <f t="shared" si="90"/>
        <v>4</v>
      </c>
      <c r="I505" s="306" t="s">
        <v>589</v>
      </c>
      <c r="J505" s="312" t="s">
        <v>824</v>
      </c>
      <c r="K505" s="312" t="s">
        <v>1991</v>
      </c>
      <c r="L505" s="296" t="s">
        <v>16012</v>
      </c>
      <c r="M505" s="324">
        <v>31800000</v>
      </c>
      <c r="N505" s="293">
        <v>3470</v>
      </c>
      <c r="O505" s="235" t="s">
        <v>76</v>
      </c>
      <c r="P505" s="235" t="s">
        <v>1611</v>
      </c>
      <c r="Q505" s="312" t="s">
        <v>71</v>
      </c>
      <c r="R505" s="294">
        <v>9</v>
      </c>
      <c r="S505" s="323">
        <v>12</v>
      </c>
      <c r="T505" s="238">
        <v>6</v>
      </c>
      <c r="U505" s="238">
        <v>6</v>
      </c>
      <c r="V505" s="235" t="s">
        <v>1614</v>
      </c>
      <c r="W505" s="238" t="str">
        <f t="shared" si="85"/>
        <v>기아자동차카니발3.5 가솔린 프레스티지 (9인승)31800000</v>
      </c>
      <c r="X505" s="310">
        <f t="shared" si="86"/>
        <v>4279</v>
      </c>
      <c r="Y505" s="238">
        <v>6</v>
      </c>
      <c r="Z505" s="238">
        <v>6</v>
      </c>
      <c r="AA505" s="306" t="s">
        <v>589</v>
      </c>
      <c r="AB505" s="235" t="s">
        <v>1611</v>
      </c>
      <c r="AC505" s="235"/>
      <c r="AD505" s="235">
        <v>3</v>
      </c>
      <c r="AE505" s="235" t="s">
        <v>1699</v>
      </c>
      <c r="AF505" s="236"/>
      <c r="AG505" s="237"/>
      <c r="AH505" s="236"/>
      <c r="AI505" s="236"/>
      <c r="AJ505" s="237"/>
      <c r="AK505" s="236">
        <v>26</v>
      </c>
      <c r="AL505" s="236"/>
      <c r="AM505" s="236" t="s">
        <v>16003</v>
      </c>
      <c r="AN505" s="348"/>
      <c r="AO505" s="348"/>
      <c r="AP505" s="348"/>
      <c r="AQ505" s="291" t="str">
        <f>IFERROR(VLOOKUP(BG505,#REF!,1,0),"")</f>
        <v/>
      </c>
      <c r="AS505" s="236" t="s">
        <v>1633</v>
      </c>
      <c r="AX505" s="291">
        <v>2024.02</v>
      </c>
      <c r="BB505" s="191" t="s">
        <v>16013</v>
      </c>
      <c r="BD505" s="191" t="str">
        <f t="shared" si="82"/>
        <v>카니발3.5 가솔린 프레스티지 (9인승)</v>
      </c>
      <c r="BE505" s="238" t="str">
        <f t="shared" si="84"/>
        <v>0063</v>
      </c>
      <c r="BF505" s="306" t="s">
        <v>589</v>
      </c>
      <c r="BG505" s="191" t="str">
        <f t="shared" si="83"/>
        <v>0063-0504</v>
      </c>
    </row>
    <row r="506" spans="1:60">
      <c r="A506" s="304">
        <v>4280</v>
      </c>
      <c r="B506" s="305">
        <v>4280</v>
      </c>
      <c r="C506" s="238" t="str">
        <f t="shared" si="87"/>
        <v>0001-0063</v>
      </c>
      <c r="D506" s="238" t="str">
        <f t="shared" si="88"/>
        <v>0001-0063-0005</v>
      </c>
      <c r="E506" s="306" t="s">
        <v>588</v>
      </c>
      <c r="F506" s="238" t="str">
        <f>TEXT(VLOOKUP(J506,'1'!$I$43:$J$79,2,0),"0000")</f>
        <v>0001</v>
      </c>
      <c r="G506" s="238" t="str">
        <f t="shared" si="89"/>
        <v>0063</v>
      </c>
      <c r="H506" s="307">
        <f t="shared" si="90"/>
        <v>5</v>
      </c>
      <c r="I506" s="306" t="s">
        <v>588</v>
      </c>
      <c r="J506" s="312" t="s">
        <v>824</v>
      </c>
      <c r="K506" s="312" t="s">
        <v>1991</v>
      </c>
      <c r="L506" s="296" t="s">
        <v>2324</v>
      </c>
      <c r="M506" s="324">
        <v>31800000</v>
      </c>
      <c r="N506" s="293">
        <v>3470</v>
      </c>
      <c r="O506" s="235" t="s">
        <v>76</v>
      </c>
      <c r="P506" s="292" t="s">
        <v>2144</v>
      </c>
      <c r="Q506" s="312" t="s">
        <v>71</v>
      </c>
      <c r="R506" s="294">
        <v>11</v>
      </c>
      <c r="S506" s="309">
        <v>15</v>
      </c>
      <c r="T506" s="238">
        <v>6</v>
      </c>
      <c r="U506" s="238">
        <v>6</v>
      </c>
      <c r="V506" s="235" t="s">
        <v>1614</v>
      </c>
      <c r="W506" s="238" t="str">
        <f t="shared" si="85"/>
        <v>기아자동차카니발KA4 3.5 가솔린 프레스티지 (11인승)31800000</v>
      </c>
      <c r="X506" s="310">
        <f t="shared" si="86"/>
        <v>4280</v>
      </c>
      <c r="Y506" s="238">
        <v>6</v>
      </c>
      <c r="Z506" s="238">
        <v>6</v>
      </c>
      <c r="AA506" s="306" t="s">
        <v>588</v>
      </c>
      <c r="AB506" s="292" t="s">
        <v>2144</v>
      </c>
      <c r="AC506" s="235"/>
      <c r="AD506" s="235">
        <v>3</v>
      </c>
      <c r="AE506" s="235" t="s">
        <v>1699</v>
      </c>
      <c r="AF506" s="236"/>
      <c r="AG506" s="237"/>
      <c r="AH506" s="236"/>
      <c r="AI506" s="236"/>
      <c r="AJ506" s="237"/>
      <c r="AK506" s="236">
        <v>26</v>
      </c>
      <c r="AL506" s="236"/>
      <c r="AM506" s="236" t="s">
        <v>2423</v>
      </c>
      <c r="AN506" s="348"/>
      <c r="AO506" s="348"/>
      <c r="AP506" s="348"/>
      <c r="AQ506" s="291" t="str">
        <f>IFERROR(VLOOKUP(BG506,#REF!,1,0),"")</f>
        <v/>
      </c>
      <c r="AS506" s="236" t="s">
        <v>2434</v>
      </c>
      <c r="BD506" s="191" t="str">
        <f t="shared" si="82"/>
        <v>카니발KA4 3.5 가솔린 프레스티지 (11인승)</v>
      </c>
      <c r="BE506" s="238" t="str">
        <f t="shared" si="84"/>
        <v>0063</v>
      </c>
      <c r="BF506" s="306" t="s">
        <v>588</v>
      </c>
      <c r="BG506" s="191" t="str">
        <f t="shared" si="83"/>
        <v>0063-0505</v>
      </c>
    </row>
    <row r="507" spans="1:60">
      <c r="A507" s="304">
        <v>4281</v>
      </c>
      <c r="B507" s="305">
        <v>4281</v>
      </c>
      <c r="C507" s="238" t="str">
        <f t="shared" si="87"/>
        <v>0001-0063</v>
      </c>
      <c r="D507" s="238" t="str">
        <f t="shared" si="88"/>
        <v>0001-0063-0006</v>
      </c>
      <c r="E507" s="306" t="s">
        <v>587</v>
      </c>
      <c r="F507" s="238" t="str">
        <f>TEXT(VLOOKUP(J507,'1'!$I$43:$J$79,2,0),"0000")</f>
        <v>0001</v>
      </c>
      <c r="G507" s="238" t="str">
        <f t="shared" si="89"/>
        <v>0063</v>
      </c>
      <c r="H507" s="307">
        <f t="shared" si="90"/>
        <v>6</v>
      </c>
      <c r="I507" s="306" t="s">
        <v>587</v>
      </c>
      <c r="J507" s="312" t="s">
        <v>824</v>
      </c>
      <c r="K507" s="312" t="s">
        <v>1991</v>
      </c>
      <c r="L507" s="296" t="s">
        <v>16014</v>
      </c>
      <c r="M507" s="324">
        <v>38200000</v>
      </c>
      <c r="N507" s="293">
        <v>3470</v>
      </c>
      <c r="O507" s="235" t="s">
        <v>76</v>
      </c>
      <c r="P507" s="235" t="s">
        <v>1611</v>
      </c>
      <c r="Q507" s="312" t="s">
        <v>71</v>
      </c>
      <c r="R507" s="294">
        <v>7</v>
      </c>
      <c r="S507" s="323">
        <v>15</v>
      </c>
      <c r="T507" s="238">
        <v>6</v>
      </c>
      <c r="U507" s="238">
        <v>6</v>
      </c>
      <c r="V507" s="235" t="s">
        <v>1614</v>
      </c>
      <c r="W507" s="238" t="str">
        <f t="shared" si="85"/>
        <v>기아자동차카니발3.5 가솔린 아웃도어 노블레스 (7인승)38200000</v>
      </c>
      <c r="X507" s="310">
        <f t="shared" si="86"/>
        <v>4281</v>
      </c>
      <c r="Y507" s="238">
        <v>6</v>
      </c>
      <c r="Z507" s="238">
        <v>6</v>
      </c>
      <c r="AA507" s="306" t="s">
        <v>587</v>
      </c>
      <c r="AB507" s="235" t="s">
        <v>1611</v>
      </c>
      <c r="AC507" s="235"/>
      <c r="AD507" s="235">
        <v>5</v>
      </c>
      <c r="AE507" s="235" t="s">
        <v>1699</v>
      </c>
      <c r="AF507" s="236"/>
      <c r="AG507" s="237"/>
      <c r="AH507" s="236"/>
      <c r="AI507" s="236"/>
      <c r="AJ507" s="237"/>
      <c r="AK507" s="236">
        <v>26</v>
      </c>
      <c r="AL507" s="236"/>
      <c r="AM507" s="236" t="s">
        <v>2434</v>
      </c>
      <c r="AN507" s="348"/>
      <c r="AO507" s="348"/>
      <c r="AP507" s="348"/>
      <c r="AQ507" s="291" t="str">
        <f>IFERROR(VLOOKUP(BG507,#REF!,1,0),"")</f>
        <v/>
      </c>
      <c r="AS507" s="236" t="s">
        <v>2434</v>
      </c>
      <c r="BD507" s="191" t="str">
        <f t="shared" si="82"/>
        <v>카니발3.5 가솔린 아웃도어 노블레스 (7인승)</v>
      </c>
      <c r="BE507" s="238" t="str">
        <f t="shared" si="84"/>
        <v>0063</v>
      </c>
      <c r="BF507" s="306" t="s">
        <v>587</v>
      </c>
      <c r="BG507" s="191" t="str">
        <f t="shared" si="83"/>
        <v>0063-0506</v>
      </c>
    </row>
    <row r="508" spans="1:60">
      <c r="A508" s="304">
        <v>4282</v>
      </c>
      <c r="B508" s="305">
        <v>4282</v>
      </c>
      <c r="C508" s="238" t="str">
        <f t="shared" si="87"/>
        <v>0001-0063</v>
      </c>
      <c r="D508" s="238" t="str">
        <f t="shared" si="88"/>
        <v>0001-0063-0007</v>
      </c>
      <c r="E508" s="306" t="s">
        <v>586</v>
      </c>
      <c r="F508" s="238" t="str">
        <f>TEXT(VLOOKUP(J508,'1'!$I$43:$J$79,2,0),"0000")</f>
        <v>0001</v>
      </c>
      <c r="G508" s="238" t="str">
        <f t="shared" si="89"/>
        <v>0063</v>
      </c>
      <c r="H508" s="307">
        <f t="shared" si="90"/>
        <v>7</v>
      </c>
      <c r="I508" s="306" t="s">
        <v>586</v>
      </c>
      <c r="J508" s="312" t="s">
        <v>824</v>
      </c>
      <c r="K508" s="312" t="s">
        <v>1991</v>
      </c>
      <c r="L508" s="296" t="s">
        <v>16016</v>
      </c>
      <c r="M508" s="324">
        <v>40100000</v>
      </c>
      <c r="N508" s="293">
        <v>3470</v>
      </c>
      <c r="O508" s="235" t="s">
        <v>76</v>
      </c>
      <c r="P508" s="235" t="s">
        <v>1611</v>
      </c>
      <c r="Q508" s="312" t="s">
        <v>71</v>
      </c>
      <c r="R508" s="294">
        <v>9</v>
      </c>
      <c r="S508" s="323">
        <v>9</v>
      </c>
      <c r="T508" s="238">
        <v>6</v>
      </c>
      <c r="U508" s="238">
        <v>6</v>
      </c>
      <c r="V508" s="235" t="s">
        <v>1614</v>
      </c>
      <c r="W508" s="238" t="str">
        <f t="shared" si="85"/>
        <v>기아자동차카니발3.5 가솔린 시그니처 (9인승)40100000</v>
      </c>
      <c r="X508" s="310">
        <f t="shared" si="86"/>
        <v>4282</v>
      </c>
      <c r="Y508" s="238">
        <v>6</v>
      </c>
      <c r="Z508" s="238">
        <v>6</v>
      </c>
      <c r="AA508" s="306" t="s">
        <v>586</v>
      </c>
      <c r="AB508" s="235" t="s">
        <v>1611</v>
      </c>
      <c r="AC508" s="235"/>
      <c r="AD508" s="235">
        <v>3</v>
      </c>
      <c r="AE508" s="235" t="s">
        <v>1699</v>
      </c>
      <c r="AF508" s="236"/>
      <c r="AG508" s="237"/>
      <c r="AH508" s="236"/>
      <c r="AI508" s="236"/>
      <c r="AJ508" s="237"/>
      <c r="AK508" s="236">
        <v>26</v>
      </c>
      <c r="AL508" s="236"/>
      <c r="AM508" s="236" t="s">
        <v>2423</v>
      </c>
      <c r="AN508" s="348"/>
      <c r="AO508" s="348"/>
      <c r="AP508" s="348"/>
      <c r="AQ508" s="291" t="str">
        <f>IFERROR(VLOOKUP(BG508,#REF!,1,0),"")</f>
        <v/>
      </c>
      <c r="AS508" s="236" t="s">
        <v>1630</v>
      </c>
      <c r="AX508" s="349">
        <v>2024.03</v>
      </c>
      <c r="BB508" s="191" t="s">
        <v>16090</v>
      </c>
      <c r="BD508" s="191" t="str">
        <f t="shared" si="82"/>
        <v>카니발3.5 가솔린 시그니처 (9인승)</v>
      </c>
      <c r="BE508" s="238" t="str">
        <f t="shared" si="84"/>
        <v>0063</v>
      </c>
      <c r="BF508" s="306" t="s">
        <v>586</v>
      </c>
      <c r="BG508" s="191" t="str">
        <f t="shared" si="83"/>
        <v>0063-0507</v>
      </c>
    </row>
    <row r="509" spans="1:60">
      <c r="A509" s="304">
        <v>4283</v>
      </c>
      <c r="B509" s="305">
        <v>4283</v>
      </c>
      <c r="C509" s="238" t="str">
        <f t="shared" si="87"/>
        <v>0001-0063</v>
      </c>
      <c r="D509" s="238" t="str">
        <f t="shared" si="88"/>
        <v>0001-0063-0008</v>
      </c>
      <c r="E509" s="306" t="s">
        <v>585</v>
      </c>
      <c r="F509" s="238" t="str">
        <f>TEXT(VLOOKUP(J509,'1'!$I$43:$J$79,2,0),"0000")</f>
        <v>0001</v>
      </c>
      <c r="G509" s="238" t="str">
        <f t="shared" si="89"/>
        <v>0063</v>
      </c>
      <c r="H509" s="307">
        <f t="shared" si="90"/>
        <v>8</v>
      </c>
      <c r="I509" s="306" t="s">
        <v>585</v>
      </c>
      <c r="J509" s="312" t="s">
        <v>824</v>
      </c>
      <c r="K509" s="312" t="s">
        <v>1991</v>
      </c>
      <c r="L509" s="296" t="s">
        <v>16015</v>
      </c>
      <c r="M509" s="324">
        <v>68200000</v>
      </c>
      <c r="N509" s="293">
        <v>3470</v>
      </c>
      <c r="O509" s="235" t="s">
        <v>76</v>
      </c>
      <c r="P509" s="235" t="s">
        <v>1611</v>
      </c>
      <c r="Q509" s="312" t="s">
        <v>71</v>
      </c>
      <c r="R509" s="294">
        <v>7</v>
      </c>
      <c r="S509" s="309">
        <v>9</v>
      </c>
      <c r="T509" s="238">
        <v>6</v>
      </c>
      <c r="U509" s="238">
        <v>6</v>
      </c>
      <c r="V509" s="235" t="s">
        <v>1614</v>
      </c>
      <c r="W509" s="238" t="str">
        <f t="shared" si="85"/>
        <v>기아자동차카니발3.5 가솔린 시그니처 (7인승)68200000</v>
      </c>
      <c r="X509" s="310">
        <f t="shared" si="86"/>
        <v>4283</v>
      </c>
      <c r="Y509" s="238">
        <v>6</v>
      </c>
      <c r="Z509" s="238">
        <v>6</v>
      </c>
      <c r="AA509" s="306" t="s">
        <v>585</v>
      </c>
      <c r="AB509" s="235" t="s">
        <v>1611</v>
      </c>
      <c r="AC509" s="235"/>
      <c r="AD509" s="235">
        <v>3</v>
      </c>
      <c r="AE509" s="235" t="s">
        <v>1699</v>
      </c>
      <c r="AF509" s="236"/>
      <c r="AG509" s="237"/>
      <c r="AH509" s="236"/>
      <c r="AI509" s="236"/>
      <c r="AJ509" s="237"/>
      <c r="AK509" s="236">
        <v>26</v>
      </c>
      <c r="AL509" s="236"/>
      <c r="AM509" s="236" t="s">
        <v>2423</v>
      </c>
      <c r="AN509" s="348"/>
      <c r="AO509" s="348"/>
      <c r="AP509" s="348"/>
      <c r="AQ509" s="291" t="str">
        <f>IFERROR(VLOOKUP(BG509,#REF!,1,0),"")</f>
        <v/>
      </c>
      <c r="AS509" s="236" t="s">
        <v>16088</v>
      </c>
      <c r="AX509" s="349">
        <v>2024.03</v>
      </c>
      <c r="BB509" s="191" t="s">
        <v>16090</v>
      </c>
      <c r="BD509" s="191" t="str">
        <f t="shared" si="82"/>
        <v>카니발3.5 가솔린 시그니처 (7인승)</v>
      </c>
      <c r="BE509" s="238" t="str">
        <f t="shared" si="84"/>
        <v>0063</v>
      </c>
      <c r="BF509" s="306" t="s">
        <v>585</v>
      </c>
      <c r="BG509" s="191" t="str">
        <f t="shared" si="83"/>
        <v>0063-0508</v>
      </c>
    </row>
    <row r="510" spans="1:60">
      <c r="A510" s="304">
        <v>4284</v>
      </c>
      <c r="B510" s="305">
        <v>4284</v>
      </c>
      <c r="C510" s="238" t="str">
        <f t="shared" si="87"/>
        <v>0001-0063</v>
      </c>
      <c r="D510" s="238" t="str">
        <f t="shared" si="88"/>
        <v>0001-0063-0009</v>
      </c>
      <c r="E510" s="306" t="s">
        <v>584</v>
      </c>
      <c r="F510" s="238" t="str">
        <f>TEXT(VLOOKUP(J510,'1'!$I$43:$J$79,2,0),"0000")</f>
        <v>0001</v>
      </c>
      <c r="G510" s="238" t="str">
        <f t="shared" si="89"/>
        <v>0063</v>
      </c>
      <c r="H510" s="307">
        <f t="shared" si="90"/>
        <v>9</v>
      </c>
      <c r="I510" s="306" t="s">
        <v>584</v>
      </c>
      <c r="J510" s="312" t="s">
        <v>824</v>
      </c>
      <c r="K510" s="312" t="s">
        <v>1991</v>
      </c>
      <c r="L510" s="296" t="s">
        <v>2325</v>
      </c>
      <c r="M510" s="324">
        <v>40100000</v>
      </c>
      <c r="N510" s="293">
        <v>3470</v>
      </c>
      <c r="O510" s="235" t="s">
        <v>76</v>
      </c>
      <c r="P510" s="292" t="s">
        <v>2144</v>
      </c>
      <c r="Q510" s="312" t="s">
        <v>71</v>
      </c>
      <c r="R510" s="294">
        <v>11</v>
      </c>
      <c r="S510" s="309">
        <v>15</v>
      </c>
      <c r="T510" s="238">
        <v>6</v>
      </c>
      <c r="U510" s="238">
        <v>6</v>
      </c>
      <c r="V510" s="235" t="s">
        <v>1614</v>
      </c>
      <c r="W510" s="238" t="str">
        <f t="shared" si="85"/>
        <v>기아자동차카니발KA4 3.5 가솔린 시그니처 (11인승)40100000</v>
      </c>
      <c r="X510" s="310">
        <f t="shared" si="86"/>
        <v>4284</v>
      </c>
      <c r="Y510" s="238">
        <v>6</v>
      </c>
      <c r="Z510" s="238">
        <v>6</v>
      </c>
      <c r="AA510" s="306" t="s">
        <v>584</v>
      </c>
      <c r="AB510" s="292" t="s">
        <v>2144</v>
      </c>
      <c r="AC510" s="235"/>
      <c r="AD510" s="235">
        <v>5</v>
      </c>
      <c r="AE510" s="235" t="s">
        <v>1699</v>
      </c>
      <c r="AF510" s="236"/>
      <c r="AG510" s="237"/>
      <c r="AH510" s="236"/>
      <c r="AI510" s="236"/>
      <c r="AJ510" s="237"/>
      <c r="AK510" s="236">
        <v>26</v>
      </c>
      <c r="AL510" s="236"/>
      <c r="AM510" s="236" t="s">
        <v>2423</v>
      </c>
      <c r="AN510" s="348"/>
      <c r="AO510" s="348"/>
      <c r="AP510" s="348"/>
      <c r="AQ510" s="291" t="str">
        <f>IFERROR(VLOOKUP(BG510,#REF!,1,0),"")</f>
        <v/>
      </c>
      <c r="AS510" s="236" t="s">
        <v>2434</v>
      </c>
      <c r="BD510" s="191" t="str">
        <f t="shared" si="82"/>
        <v>카니발KA4 3.5 가솔린 시그니처 (11인승)</v>
      </c>
      <c r="BE510" s="238" t="str">
        <f t="shared" si="84"/>
        <v>0063</v>
      </c>
      <c r="BF510" s="306" t="s">
        <v>584</v>
      </c>
      <c r="BG510" s="191" t="str">
        <f t="shared" si="83"/>
        <v>0063-0509</v>
      </c>
    </row>
    <row r="511" spans="1:60">
      <c r="A511" s="304">
        <v>4285</v>
      </c>
      <c r="B511" s="305">
        <v>4285</v>
      </c>
      <c r="C511" s="238" t="str">
        <f t="shared" si="87"/>
        <v>0001-0063</v>
      </c>
      <c r="D511" s="238" t="str">
        <f t="shared" si="88"/>
        <v>0001-0063-0010</v>
      </c>
      <c r="E511" s="306" t="s">
        <v>583</v>
      </c>
      <c r="F511" s="238" t="str">
        <f>TEXT(VLOOKUP(J511,'1'!$I$43:$J$79,2,0),"0000")</f>
        <v>0001</v>
      </c>
      <c r="G511" s="238" t="str">
        <f t="shared" si="89"/>
        <v>0063</v>
      </c>
      <c r="H511" s="307">
        <f t="shared" si="90"/>
        <v>10</v>
      </c>
      <c r="I511" s="306" t="s">
        <v>583</v>
      </c>
      <c r="J511" s="312" t="s">
        <v>824</v>
      </c>
      <c r="K511" s="312" t="s">
        <v>1991</v>
      </c>
      <c r="L511" s="296" t="s">
        <v>2326</v>
      </c>
      <c r="M511" s="324">
        <v>36150000</v>
      </c>
      <c r="N511" s="293">
        <v>3470</v>
      </c>
      <c r="O511" s="235" t="s">
        <v>76</v>
      </c>
      <c r="P511" s="235" t="s">
        <v>1611</v>
      </c>
      <c r="Q511" s="312" t="s">
        <v>71</v>
      </c>
      <c r="R511" s="294">
        <v>9</v>
      </c>
      <c r="S511" s="323">
        <v>12</v>
      </c>
      <c r="T511" s="238">
        <v>6</v>
      </c>
      <c r="U511" s="238">
        <v>6</v>
      </c>
      <c r="V511" s="235" t="s">
        <v>1614</v>
      </c>
      <c r="W511" s="238" t="str">
        <f t="shared" si="85"/>
        <v>기아자동차카니발KA4 3.5 가솔린 노블레스 (9인승)36150000</v>
      </c>
      <c r="X511" s="310">
        <f t="shared" si="86"/>
        <v>4285</v>
      </c>
      <c r="Y511" s="238">
        <v>6</v>
      </c>
      <c r="Z511" s="238">
        <v>6</v>
      </c>
      <c r="AA511" s="306" t="s">
        <v>583</v>
      </c>
      <c r="AB511" s="235" t="s">
        <v>1611</v>
      </c>
      <c r="AC511" s="235"/>
      <c r="AD511" s="235">
        <v>5</v>
      </c>
      <c r="AE511" s="235" t="s">
        <v>1699</v>
      </c>
      <c r="AF511" s="236"/>
      <c r="AG511" s="237"/>
      <c r="AH511" s="236"/>
      <c r="AI511" s="236"/>
      <c r="AJ511" s="237"/>
      <c r="AK511" s="236">
        <v>26</v>
      </c>
      <c r="AL511" s="236"/>
      <c r="AM511" s="236" t="s">
        <v>2423</v>
      </c>
      <c r="AN511" s="348"/>
      <c r="AO511" s="348"/>
      <c r="AP511" s="348"/>
      <c r="AQ511" s="291" t="str">
        <f>IFERROR(VLOOKUP(BG511,#REF!,1,0),"")</f>
        <v/>
      </c>
      <c r="AS511" s="236" t="s">
        <v>1633</v>
      </c>
      <c r="AX511" s="349">
        <v>2024.03</v>
      </c>
      <c r="BB511" s="191" t="s">
        <v>16013</v>
      </c>
      <c r="BD511" s="191" t="str">
        <f t="shared" si="82"/>
        <v>카니발KA4 3.5 가솔린 노블레스 (9인승)</v>
      </c>
      <c r="BE511" s="238" t="str">
        <f t="shared" si="84"/>
        <v>0063</v>
      </c>
      <c r="BF511" s="306" t="s">
        <v>583</v>
      </c>
      <c r="BG511" s="191" t="str">
        <f t="shared" si="83"/>
        <v>0063-0510</v>
      </c>
    </row>
    <row r="512" spans="1:60">
      <c r="A512" s="304">
        <v>4286</v>
      </c>
      <c r="B512" s="305">
        <v>4286</v>
      </c>
      <c r="C512" s="238" t="str">
        <f t="shared" si="87"/>
        <v>0001-0063</v>
      </c>
      <c r="D512" s="238" t="str">
        <f t="shared" si="88"/>
        <v>0001-0063-0011</v>
      </c>
      <c r="E512" s="306" t="s">
        <v>582</v>
      </c>
      <c r="F512" s="238" t="str">
        <f>TEXT(VLOOKUP(J512,'1'!$I$43:$J$79,2,0),"0000")</f>
        <v>0001</v>
      </c>
      <c r="G512" s="238" t="str">
        <f t="shared" si="89"/>
        <v>0063</v>
      </c>
      <c r="H512" s="307">
        <f t="shared" si="90"/>
        <v>11</v>
      </c>
      <c r="I512" s="306" t="s">
        <v>582</v>
      </c>
      <c r="J512" s="312" t="s">
        <v>824</v>
      </c>
      <c r="K512" s="312" t="s">
        <v>1991</v>
      </c>
      <c r="L512" s="296" t="s">
        <v>2327</v>
      </c>
      <c r="M512" s="324">
        <v>39200000</v>
      </c>
      <c r="N512" s="293">
        <v>3470</v>
      </c>
      <c r="O512" s="235" t="s">
        <v>76</v>
      </c>
      <c r="P512" s="235" t="s">
        <v>1611</v>
      </c>
      <c r="Q512" s="312" t="s">
        <v>71</v>
      </c>
      <c r="R512" s="294">
        <v>7</v>
      </c>
      <c r="S512" s="309">
        <v>9</v>
      </c>
      <c r="T512" s="238">
        <v>6</v>
      </c>
      <c r="U512" s="238">
        <v>6</v>
      </c>
      <c r="V512" s="235" t="s">
        <v>1614</v>
      </c>
      <c r="W512" s="238" t="str">
        <f t="shared" si="85"/>
        <v>기아자동차카니발KA4 3.5 가솔린 노블레스 (7인승)39200000</v>
      </c>
      <c r="X512" s="310">
        <f t="shared" si="86"/>
        <v>4286</v>
      </c>
      <c r="Y512" s="238">
        <v>6</v>
      </c>
      <c r="Z512" s="238">
        <v>6</v>
      </c>
      <c r="AA512" s="306" t="s">
        <v>582</v>
      </c>
      <c r="AB512" s="235" t="s">
        <v>1611</v>
      </c>
      <c r="AC512" s="235"/>
      <c r="AD512" s="235">
        <v>5</v>
      </c>
      <c r="AE512" s="235" t="s">
        <v>1699</v>
      </c>
      <c r="AF512" s="236"/>
      <c r="AG512" s="237"/>
      <c r="AH512" s="236"/>
      <c r="AI512" s="236"/>
      <c r="AJ512" s="237"/>
      <c r="AK512" s="236">
        <v>26</v>
      </c>
      <c r="AL512" s="236"/>
      <c r="AM512" s="236" t="s">
        <v>2423</v>
      </c>
      <c r="AN512" s="348"/>
      <c r="AO512" s="348"/>
      <c r="AP512" s="348"/>
      <c r="AQ512" s="291" t="str">
        <f>IFERROR(VLOOKUP(BG512,#REF!,1,0),"")</f>
        <v/>
      </c>
      <c r="AS512" s="236" t="s">
        <v>16088</v>
      </c>
      <c r="AX512" s="291">
        <v>2024.03</v>
      </c>
      <c r="BB512" s="191" t="s">
        <v>16089</v>
      </c>
      <c r="BD512" s="191" t="str">
        <f t="shared" si="82"/>
        <v>카니발KA4 3.5 가솔린 노블레스 (7인승)</v>
      </c>
      <c r="BE512" s="238" t="str">
        <f t="shared" si="84"/>
        <v>0063</v>
      </c>
      <c r="BF512" s="306" t="s">
        <v>582</v>
      </c>
      <c r="BG512" s="191" t="str">
        <f t="shared" si="83"/>
        <v>0063-0511</v>
      </c>
    </row>
    <row r="513" spans="1:59">
      <c r="A513" s="304">
        <v>4287</v>
      </c>
      <c r="B513" s="305">
        <v>4287</v>
      </c>
      <c r="C513" s="238" t="str">
        <f t="shared" si="87"/>
        <v>0001-0063</v>
      </c>
      <c r="D513" s="238" t="str">
        <f t="shared" si="88"/>
        <v>0001-0063-0012</v>
      </c>
      <c r="E513" s="306" t="s">
        <v>581</v>
      </c>
      <c r="F513" s="238" t="str">
        <f>TEXT(VLOOKUP(J513,'1'!$I$43:$J$79,2,0),"0000")</f>
        <v>0001</v>
      </c>
      <c r="G513" s="238" t="str">
        <f t="shared" si="89"/>
        <v>0063</v>
      </c>
      <c r="H513" s="307">
        <f t="shared" si="90"/>
        <v>12</v>
      </c>
      <c r="I513" s="306" t="s">
        <v>581</v>
      </c>
      <c r="J513" s="312" t="s">
        <v>824</v>
      </c>
      <c r="K513" s="312" t="s">
        <v>1991</v>
      </c>
      <c r="L513" s="296" t="s">
        <v>2328</v>
      </c>
      <c r="M513" s="324">
        <v>36150000</v>
      </c>
      <c r="N513" s="293">
        <v>3470</v>
      </c>
      <c r="O513" s="235" t="s">
        <v>76</v>
      </c>
      <c r="P513" s="292" t="s">
        <v>2144</v>
      </c>
      <c r="Q513" s="312" t="s">
        <v>71</v>
      </c>
      <c r="R513" s="294">
        <v>11</v>
      </c>
      <c r="S513" s="309">
        <v>15</v>
      </c>
      <c r="T513" s="238">
        <v>6</v>
      </c>
      <c r="U513" s="238">
        <v>6</v>
      </c>
      <c r="V513" s="235" t="s">
        <v>1614</v>
      </c>
      <c r="W513" s="238" t="str">
        <f t="shared" si="85"/>
        <v>기아자동차카니발KA4 3.5 가솔린 노블레스 (11인승)36150000</v>
      </c>
      <c r="X513" s="310">
        <f t="shared" si="86"/>
        <v>4287</v>
      </c>
      <c r="Y513" s="238">
        <v>6</v>
      </c>
      <c r="Z513" s="238">
        <v>6</v>
      </c>
      <c r="AA513" s="306" t="s">
        <v>581</v>
      </c>
      <c r="AB513" s="292" t="s">
        <v>2144</v>
      </c>
      <c r="AC513" s="235"/>
      <c r="AD513" s="235">
        <v>5</v>
      </c>
      <c r="AE513" s="235" t="s">
        <v>1699</v>
      </c>
      <c r="AF513" s="236"/>
      <c r="AG513" s="237"/>
      <c r="AH513" s="236"/>
      <c r="AI513" s="236"/>
      <c r="AJ513" s="237"/>
      <c r="AK513" s="236">
        <v>26</v>
      </c>
      <c r="AL513" s="236"/>
      <c r="AM513" s="236" t="s">
        <v>2423</v>
      </c>
      <c r="AN513" s="348"/>
      <c r="AO513" s="348"/>
      <c r="AP513" s="348"/>
      <c r="AQ513" s="291" t="str">
        <f>IFERROR(VLOOKUP(BG513,#REF!,1,0),"")</f>
        <v/>
      </c>
      <c r="AS513" s="236" t="s">
        <v>2434</v>
      </c>
      <c r="BD513" s="191" t="str">
        <f t="shared" si="82"/>
        <v>카니발KA4 3.5 가솔린 노블레스 (11인승)</v>
      </c>
      <c r="BE513" s="238" t="str">
        <f t="shared" si="84"/>
        <v>0063</v>
      </c>
      <c r="BF513" s="306" t="s">
        <v>581</v>
      </c>
      <c r="BG513" s="191" t="str">
        <f t="shared" si="83"/>
        <v>0063-0512</v>
      </c>
    </row>
    <row r="514" spans="1:59">
      <c r="A514" s="304">
        <v>4288</v>
      </c>
      <c r="B514" s="305">
        <v>4288</v>
      </c>
      <c r="C514" s="238" t="str">
        <f t="shared" si="87"/>
        <v>0001-0063</v>
      </c>
      <c r="D514" s="238" t="str">
        <f t="shared" si="88"/>
        <v>0001-0063-0013</v>
      </c>
      <c r="E514" s="306" t="s">
        <v>580</v>
      </c>
      <c r="F514" s="238" t="str">
        <f>TEXT(VLOOKUP(J514,'1'!$I$43:$J$79,2,0),"0000")</f>
        <v>0001</v>
      </c>
      <c r="G514" s="238" t="str">
        <f t="shared" si="89"/>
        <v>0063</v>
      </c>
      <c r="H514" s="307">
        <f t="shared" si="90"/>
        <v>13</v>
      </c>
      <c r="I514" s="306" t="s">
        <v>580</v>
      </c>
      <c r="J514" s="312" t="s">
        <v>824</v>
      </c>
      <c r="K514" s="312" t="s">
        <v>1991</v>
      </c>
      <c r="L514" s="296" t="s">
        <v>2329</v>
      </c>
      <c r="M514" s="324">
        <v>61860000</v>
      </c>
      <c r="N514" s="293">
        <v>2151</v>
      </c>
      <c r="O514" s="292" t="s">
        <v>77</v>
      </c>
      <c r="P514" s="235" t="s">
        <v>1611</v>
      </c>
      <c r="Q514" s="312" t="s">
        <v>71</v>
      </c>
      <c r="R514" s="294">
        <v>9</v>
      </c>
      <c r="S514" s="323">
        <v>15</v>
      </c>
      <c r="T514" s="238">
        <v>6</v>
      </c>
      <c r="U514" s="238">
        <v>6</v>
      </c>
      <c r="V514" s="235" t="s">
        <v>1614</v>
      </c>
      <c r="W514" s="238" t="str">
        <f t="shared" si="85"/>
        <v>기아자동차카니발KA4 2.2 디젤 하이리무진 시그니처 (9인승)61860000</v>
      </c>
      <c r="X514" s="310">
        <f t="shared" si="86"/>
        <v>4288</v>
      </c>
      <c r="Y514" s="238">
        <v>6</v>
      </c>
      <c r="Z514" s="238">
        <v>6</v>
      </c>
      <c r="AA514" s="306" t="s">
        <v>580</v>
      </c>
      <c r="AB514" s="235" t="s">
        <v>1611</v>
      </c>
      <c r="AC514" s="235"/>
      <c r="AD514" s="235">
        <v>5</v>
      </c>
      <c r="AE514" s="235" t="s">
        <v>1699</v>
      </c>
      <c r="AF514" s="236"/>
      <c r="AG514" s="237"/>
      <c r="AH514" s="236"/>
      <c r="AI514" s="236"/>
      <c r="AJ514" s="237"/>
      <c r="AK514" s="236">
        <v>26</v>
      </c>
      <c r="AL514" s="236"/>
      <c r="AM514" s="236" t="s">
        <v>2434</v>
      </c>
      <c r="AN514" s="348"/>
      <c r="AO514" s="348"/>
      <c r="AP514" s="348"/>
      <c r="AQ514" s="291" t="str">
        <f>IFERROR(VLOOKUP(BG514,#REF!,1,0),"")</f>
        <v/>
      </c>
      <c r="AS514" s="236" t="s">
        <v>2434</v>
      </c>
      <c r="BD514" s="191" t="str">
        <f t="shared" si="82"/>
        <v>카니발KA4 2.2 디젤 하이리무진 시그니처 (9인승)</v>
      </c>
      <c r="BE514" s="238" t="str">
        <f t="shared" si="84"/>
        <v>0063</v>
      </c>
      <c r="BF514" s="306" t="s">
        <v>580</v>
      </c>
      <c r="BG514" s="191" t="str">
        <f t="shared" si="83"/>
        <v>0063-0513</v>
      </c>
    </row>
    <row r="515" spans="1:59">
      <c r="A515" s="304">
        <v>4289</v>
      </c>
      <c r="B515" s="305">
        <v>4289</v>
      </c>
      <c r="C515" s="238" t="str">
        <f t="shared" si="87"/>
        <v>0001-0063</v>
      </c>
      <c r="D515" s="238" t="str">
        <f t="shared" si="88"/>
        <v>0001-0063-0014</v>
      </c>
      <c r="E515" s="306" t="s">
        <v>579</v>
      </c>
      <c r="F515" s="238" t="str">
        <f>TEXT(VLOOKUP(J515,'1'!$I$43:$J$79,2,0),"0000")</f>
        <v>0001</v>
      </c>
      <c r="G515" s="238" t="str">
        <f t="shared" si="89"/>
        <v>0063</v>
      </c>
      <c r="H515" s="307">
        <f t="shared" si="90"/>
        <v>14</v>
      </c>
      <c r="I515" s="306" t="s">
        <v>579</v>
      </c>
      <c r="J515" s="312" t="s">
        <v>824</v>
      </c>
      <c r="K515" s="312" t="s">
        <v>1991</v>
      </c>
      <c r="L515" s="296" t="s">
        <v>2330</v>
      </c>
      <c r="M515" s="324">
        <v>65080000</v>
      </c>
      <c r="N515" s="293">
        <v>2151</v>
      </c>
      <c r="O515" s="292" t="s">
        <v>77</v>
      </c>
      <c r="P515" s="235" t="s">
        <v>1611</v>
      </c>
      <c r="Q515" s="312" t="s">
        <v>71</v>
      </c>
      <c r="R515" s="294">
        <v>7</v>
      </c>
      <c r="S515" s="323">
        <v>15</v>
      </c>
      <c r="T515" s="238">
        <v>6</v>
      </c>
      <c r="U515" s="238">
        <v>6</v>
      </c>
      <c r="V515" s="235" t="s">
        <v>1614</v>
      </c>
      <c r="W515" s="238" t="str">
        <f t="shared" si="85"/>
        <v>기아자동차카니발KA4 2.2 디젤 하이리무진 시그니처 (7인승)65080000</v>
      </c>
      <c r="X515" s="310">
        <f t="shared" si="86"/>
        <v>4289</v>
      </c>
      <c r="Y515" s="238">
        <v>6</v>
      </c>
      <c r="Z515" s="238">
        <v>6</v>
      </c>
      <c r="AA515" s="306" t="s">
        <v>579</v>
      </c>
      <c r="AB515" s="235" t="s">
        <v>1611</v>
      </c>
      <c r="AC515" s="235"/>
      <c r="AD515" s="235">
        <v>5</v>
      </c>
      <c r="AE515" s="235" t="s">
        <v>1699</v>
      </c>
      <c r="AF515" s="236"/>
      <c r="AG515" s="237"/>
      <c r="AH515" s="236"/>
      <c r="AI515" s="236"/>
      <c r="AJ515" s="237"/>
      <c r="AK515" s="236">
        <v>26</v>
      </c>
      <c r="AL515" s="236"/>
      <c r="AM515" s="236" t="s">
        <v>2434</v>
      </c>
      <c r="AN515" s="348"/>
      <c r="AO515" s="348"/>
      <c r="AP515" s="348"/>
      <c r="AQ515" s="291" t="str">
        <f>IFERROR(VLOOKUP(BG515,#REF!,1,0),"")</f>
        <v/>
      </c>
      <c r="AS515" s="236" t="s">
        <v>2434</v>
      </c>
      <c r="BD515" s="191" t="str">
        <f t="shared" si="82"/>
        <v>카니발KA4 2.2 디젤 하이리무진 시그니처 (7인승)</v>
      </c>
      <c r="BE515" s="238" t="str">
        <f t="shared" si="84"/>
        <v>0063</v>
      </c>
      <c r="BF515" s="306" t="s">
        <v>579</v>
      </c>
      <c r="BG515" s="191" t="str">
        <f t="shared" si="83"/>
        <v>0063-0514</v>
      </c>
    </row>
    <row r="516" spans="1:59">
      <c r="A516" s="304">
        <v>4290</v>
      </c>
      <c r="B516" s="305">
        <v>4290</v>
      </c>
      <c r="C516" s="238" t="str">
        <f t="shared" si="87"/>
        <v>0001-0063</v>
      </c>
      <c r="D516" s="238" t="str">
        <f t="shared" si="88"/>
        <v>0001-0063-0015</v>
      </c>
      <c r="E516" s="306" t="s">
        <v>578</v>
      </c>
      <c r="F516" s="238" t="str">
        <f>TEXT(VLOOKUP(J516,'1'!$I$43:$J$79,2,0),"0000")</f>
        <v>0001</v>
      </c>
      <c r="G516" s="238" t="str">
        <f t="shared" si="89"/>
        <v>0063</v>
      </c>
      <c r="H516" s="307">
        <f t="shared" si="90"/>
        <v>15</v>
      </c>
      <c r="I516" s="306" t="s">
        <v>578</v>
      </c>
      <c r="J516" s="312" t="s">
        <v>824</v>
      </c>
      <c r="K516" s="312" t="s">
        <v>1991</v>
      </c>
      <c r="L516" s="516" t="s">
        <v>16007</v>
      </c>
      <c r="M516" s="324">
        <v>63480000</v>
      </c>
      <c r="N516" s="293">
        <v>3470</v>
      </c>
      <c r="O516" s="235" t="s">
        <v>76</v>
      </c>
      <c r="P516" s="235" t="s">
        <v>1611</v>
      </c>
      <c r="Q516" s="312" t="s">
        <v>71</v>
      </c>
      <c r="R516" s="294">
        <v>7</v>
      </c>
      <c r="S516" s="323">
        <v>15</v>
      </c>
      <c r="T516" s="238">
        <v>6</v>
      </c>
      <c r="U516" s="238">
        <v>6</v>
      </c>
      <c r="V516" s="235" t="s">
        <v>1614</v>
      </c>
      <c r="W516" s="238" t="str">
        <f t="shared" si="85"/>
        <v>기아자동차카니발하이리무진 가솔린 3.5 시그니처 (7인승)63480000</v>
      </c>
      <c r="X516" s="310">
        <f t="shared" si="86"/>
        <v>4290</v>
      </c>
      <c r="Y516" s="238">
        <v>6</v>
      </c>
      <c r="Z516" s="238">
        <v>6</v>
      </c>
      <c r="AA516" s="306" t="s">
        <v>578</v>
      </c>
      <c r="AB516" s="235" t="s">
        <v>1611</v>
      </c>
      <c r="AC516" s="235"/>
      <c r="AD516" s="235">
        <v>5</v>
      </c>
      <c r="AE516" s="235" t="s">
        <v>1699</v>
      </c>
      <c r="AF516" s="236"/>
      <c r="AG516" s="237"/>
      <c r="AH516" s="236"/>
      <c r="AI516" s="236"/>
      <c r="AJ516" s="237"/>
      <c r="AK516" s="236">
        <v>26</v>
      </c>
      <c r="AL516" s="236"/>
      <c r="AM516" s="236" t="s">
        <v>2434</v>
      </c>
      <c r="AN516" s="348"/>
      <c r="AO516" s="348"/>
      <c r="AP516" s="348"/>
      <c r="AQ516" s="291" t="str">
        <f>IFERROR(VLOOKUP(BG516,#REF!,1,0),"")</f>
        <v/>
      </c>
      <c r="AS516" s="236" t="s">
        <v>2434</v>
      </c>
      <c r="BD516" s="191" t="str">
        <f t="shared" si="82"/>
        <v>카니발하이리무진 가솔린 3.5 시그니처 (7인승)</v>
      </c>
      <c r="BE516" s="238" t="str">
        <f t="shared" si="84"/>
        <v>0063</v>
      </c>
      <c r="BF516" s="306" t="s">
        <v>578</v>
      </c>
      <c r="BG516" s="191" t="str">
        <f t="shared" si="83"/>
        <v>0063-0515</v>
      </c>
    </row>
    <row r="517" spans="1:59">
      <c r="A517" s="304">
        <v>4291</v>
      </c>
      <c r="B517" s="305">
        <v>4291</v>
      </c>
      <c r="C517" s="238" t="str">
        <f t="shared" si="87"/>
        <v>0001-0063</v>
      </c>
      <c r="D517" s="238" t="str">
        <f t="shared" si="88"/>
        <v>0001-0063-0016</v>
      </c>
      <c r="E517" s="306" t="s">
        <v>577</v>
      </c>
      <c r="F517" s="238" t="str">
        <f>TEXT(VLOOKUP(J517,'1'!$I$43:$J$79,2,0),"0000")</f>
        <v>0001</v>
      </c>
      <c r="G517" s="238" t="str">
        <f t="shared" si="89"/>
        <v>0063</v>
      </c>
      <c r="H517" s="307">
        <f t="shared" si="90"/>
        <v>16</v>
      </c>
      <c r="I517" s="306" t="s">
        <v>577</v>
      </c>
      <c r="J517" s="312" t="s">
        <v>824</v>
      </c>
      <c r="K517" s="312" t="s">
        <v>1991</v>
      </c>
      <c r="L517" s="516" t="s">
        <v>16109</v>
      </c>
      <c r="M517" s="324">
        <v>69450000</v>
      </c>
      <c r="N517" s="293">
        <v>1598</v>
      </c>
      <c r="O517" s="517" t="s">
        <v>15992</v>
      </c>
      <c r="P517" s="235" t="s">
        <v>1611</v>
      </c>
      <c r="Q517" s="312" t="s">
        <v>71</v>
      </c>
      <c r="R517" s="294">
        <v>9</v>
      </c>
      <c r="S517" s="323">
        <v>15</v>
      </c>
      <c r="T517" s="238">
        <v>6</v>
      </c>
      <c r="U517" s="238">
        <v>6</v>
      </c>
      <c r="V517" s="235" t="s">
        <v>1614</v>
      </c>
      <c r="W517" s="238" t="str">
        <f t="shared" si="85"/>
        <v>기아자동차카니발하이리무진 1.6터보 시그니처 (9인승) HEV69450000</v>
      </c>
      <c r="X517" s="310">
        <f t="shared" si="86"/>
        <v>4291</v>
      </c>
      <c r="Y517" s="238">
        <v>6</v>
      </c>
      <c r="Z517" s="238">
        <v>6</v>
      </c>
      <c r="AA517" s="306" t="s">
        <v>577</v>
      </c>
      <c r="AB517" s="235" t="s">
        <v>1611</v>
      </c>
      <c r="AC517" s="235"/>
      <c r="AD517" s="235">
        <v>5</v>
      </c>
      <c r="AE517" s="235" t="s">
        <v>1699</v>
      </c>
      <c r="AF517" s="236"/>
      <c r="AG517" s="237"/>
      <c r="AH517" s="236"/>
      <c r="AI517" s="236"/>
      <c r="AJ517" s="237"/>
      <c r="AK517" s="236">
        <v>26</v>
      </c>
      <c r="AL517" s="236"/>
      <c r="AM517" s="236" t="s">
        <v>2434</v>
      </c>
      <c r="AN517" s="348"/>
      <c r="AO517" s="348"/>
      <c r="AP517" s="348"/>
      <c r="AQ517" s="291" t="str">
        <f>IFERROR(VLOOKUP(BG517,#REF!,1,0),"")</f>
        <v/>
      </c>
      <c r="AS517" s="236" t="s">
        <v>2434</v>
      </c>
      <c r="AT517" s="291">
        <v>2024.02</v>
      </c>
      <c r="AW517" s="291" t="s">
        <v>16086</v>
      </c>
      <c r="BD517" s="191" t="str">
        <f t="shared" ref="BD517:BD580" si="91">K517&amp;L517</f>
        <v>카니발하이리무진 1.6터보 시그니처 (9인승) HEV</v>
      </c>
      <c r="BE517" s="238" t="str">
        <f t="shared" si="84"/>
        <v>0063</v>
      </c>
      <c r="BF517" s="306" t="s">
        <v>577</v>
      </c>
      <c r="BG517" s="191" t="str">
        <f t="shared" ref="BG517:BG580" si="92">BE517&amp;"-"&amp;BF517</f>
        <v>0063-0516</v>
      </c>
    </row>
    <row r="518" spans="1:59">
      <c r="A518" s="304">
        <v>4292</v>
      </c>
      <c r="B518" s="305">
        <v>4292</v>
      </c>
      <c r="C518" s="238" t="str">
        <f t="shared" si="87"/>
        <v>0001-0063</v>
      </c>
      <c r="D518" s="238" t="str">
        <f t="shared" si="88"/>
        <v>0001-0063-0017</v>
      </c>
      <c r="E518" s="306" t="s">
        <v>576</v>
      </c>
      <c r="F518" s="238" t="str">
        <f>TEXT(VLOOKUP(J518,'1'!$I$43:$J$79,2,0),"0000")</f>
        <v>0001</v>
      </c>
      <c r="G518" s="238" t="str">
        <f t="shared" si="89"/>
        <v>0063</v>
      </c>
      <c r="H518" s="307">
        <f t="shared" si="90"/>
        <v>17</v>
      </c>
      <c r="I518" s="306" t="s">
        <v>576</v>
      </c>
      <c r="J518" s="312" t="s">
        <v>824</v>
      </c>
      <c r="K518" s="312" t="s">
        <v>1991</v>
      </c>
      <c r="L518" s="516" t="s">
        <v>16110</v>
      </c>
      <c r="M518" s="324">
        <v>72700000</v>
      </c>
      <c r="N518" s="293">
        <v>1598</v>
      </c>
      <c r="O518" s="517" t="s">
        <v>15992</v>
      </c>
      <c r="P518" s="235" t="s">
        <v>1611</v>
      </c>
      <c r="Q518" s="312" t="s">
        <v>71</v>
      </c>
      <c r="R518" s="294">
        <v>7</v>
      </c>
      <c r="S518" s="323">
        <v>15</v>
      </c>
      <c r="T518" s="238">
        <v>6</v>
      </c>
      <c r="U518" s="238">
        <v>6</v>
      </c>
      <c r="V518" s="235" t="s">
        <v>1614</v>
      </c>
      <c r="W518" s="238" t="str">
        <f t="shared" si="85"/>
        <v>기아자동차카니발하이리무진 1.6터보 시그니처 (7인승) HEV72700000</v>
      </c>
      <c r="X518" s="310">
        <f t="shared" si="86"/>
        <v>4292</v>
      </c>
      <c r="Y518" s="238">
        <v>6</v>
      </c>
      <c r="Z518" s="238">
        <v>6</v>
      </c>
      <c r="AA518" s="306" t="s">
        <v>576</v>
      </c>
      <c r="AB518" s="235" t="s">
        <v>1611</v>
      </c>
      <c r="AC518" s="235"/>
      <c r="AD518" s="235">
        <v>5</v>
      </c>
      <c r="AE518" s="235" t="s">
        <v>1699</v>
      </c>
      <c r="AF518" s="236"/>
      <c r="AG518" s="237"/>
      <c r="AH518" s="236"/>
      <c r="AI518" s="236"/>
      <c r="AJ518" s="237"/>
      <c r="AK518" s="236">
        <v>26</v>
      </c>
      <c r="AL518" s="236"/>
      <c r="AM518" s="236" t="s">
        <v>2434</v>
      </c>
      <c r="AN518" s="348"/>
      <c r="AO518" s="348"/>
      <c r="AP518" s="348"/>
      <c r="AQ518" s="291" t="str">
        <f>IFERROR(VLOOKUP(BG518,#REF!,1,0),"")</f>
        <v/>
      </c>
      <c r="AS518" s="236" t="s">
        <v>2434</v>
      </c>
      <c r="AT518" s="291">
        <v>2024.02</v>
      </c>
      <c r="AW518" s="291" t="s">
        <v>16086</v>
      </c>
      <c r="BD518" s="191" t="str">
        <f t="shared" si="91"/>
        <v>카니발하이리무진 1.6터보 시그니처 (7인승) HEV</v>
      </c>
      <c r="BE518" s="238" t="str">
        <f t="shared" ref="BE518:BE581" si="93">IF(K517=K518,TEXT(G517,"0000"),TEXT(G517+1,"0000"))</f>
        <v>0063</v>
      </c>
      <c r="BF518" s="306" t="s">
        <v>576</v>
      </c>
      <c r="BG518" s="191" t="str">
        <f t="shared" si="92"/>
        <v>0063-0517</v>
      </c>
    </row>
    <row r="519" spans="1:59">
      <c r="A519" s="304">
        <v>4293</v>
      </c>
      <c r="B519" s="305">
        <v>4293</v>
      </c>
      <c r="C519" s="238" t="str">
        <f t="shared" si="87"/>
        <v>0001-0063</v>
      </c>
      <c r="D519" s="238" t="str">
        <f t="shared" si="88"/>
        <v>0001-0063-0018</v>
      </c>
      <c r="E519" s="306" t="s">
        <v>575</v>
      </c>
      <c r="F519" s="238" t="str">
        <f>TEXT(VLOOKUP(J519,'1'!$I$43:$J$79,2,0),"0000")</f>
        <v>0001</v>
      </c>
      <c r="G519" s="238" t="str">
        <f t="shared" si="89"/>
        <v>0063</v>
      </c>
      <c r="H519" s="307">
        <f t="shared" si="90"/>
        <v>18</v>
      </c>
      <c r="I519" s="306" t="s">
        <v>575</v>
      </c>
      <c r="J519" s="312" t="s">
        <v>824</v>
      </c>
      <c r="K519" s="312" t="s">
        <v>1991</v>
      </c>
      <c r="L519" s="516" t="s">
        <v>16111</v>
      </c>
      <c r="M519" s="324">
        <v>47000000</v>
      </c>
      <c r="N519" s="293">
        <v>1598</v>
      </c>
      <c r="O519" s="517" t="s">
        <v>1169</v>
      </c>
      <c r="P519" s="235" t="s">
        <v>1611</v>
      </c>
      <c r="Q519" s="312" t="s">
        <v>71</v>
      </c>
      <c r="R519" s="294">
        <v>9</v>
      </c>
      <c r="S519" s="323">
        <v>9</v>
      </c>
      <c r="T519" s="238">
        <v>6</v>
      </c>
      <c r="U519" s="238">
        <v>6</v>
      </c>
      <c r="V519" s="235" t="s">
        <v>1614</v>
      </c>
      <c r="W519" s="238" t="str">
        <f t="shared" ref="W519:W582" si="94">J519&amp;K519&amp;L519&amp;M519</f>
        <v>기아자동차카니발하이브리드 1.6터보 시그니처 (9인승) HEV47000000</v>
      </c>
      <c r="X519" s="310">
        <f t="shared" ref="X519:X582" si="95">B519</f>
        <v>4293</v>
      </c>
      <c r="Y519" s="238">
        <v>6</v>
      </c>
      <c r="Z519" s="238">
        <v>6</v>
      </c>
      <c r="AA519" s="306" t="s">
        <v>575</v>
      </c>
      <c r="AB519" s="235" t="s">
        <v>1611</v>
      </c>
      <c r="AC519" s="235"/>
      <c r="AD519" s="235">
        <v>5</v>
      </c>
      <c r="AE519" s="235" t="s">
        <v>1699</v>
      </c>
      <c r="AF519" s="236"/>
      <c r="AG519" s="237"/>
      <c r="AH519" s="236"/>
      <c r="AI519" s="236"/>
      <c r="AJ519" s="237"/>
      <c r="AK519" s="236">
        <v>26</v>
      </c>
      <c r="AL519" s="236"/>
      <c r="AM519" s="236" t="s">
        <v>2434</v>
      </c>
      <c r="AN519" s="348"/>
      <c r="AO519" s="348"/>
      <c r="AP519" s="348"/>
      <c r="AQ519" s="291" t="str">
        <f>IFERROR(VLOOKUP(BG519,#REF!,1,0),"")</f>
        <v/>
      </c>
      <c r="AS519" s="236" t="s">
        <v>16026</v>
      </c>
      <c r="AT519" s="291">
        <v>2024.02</v>
      </c>
      <c r="AW519" s="291" t="s">
        <v>16086</v>
      </c>
      <c r="BD519" s="191" t="str">
        <f t="shared" si="91"/>
        <v>카니발하이브리드 1.6터보 시그니처 (9인승) HEV</v>
      </c>
      <c r="BE519" s="238" t="str">
        <f t="shared" si="93"/>
        <v>0063</v>
      </c>
      <c r="BF519" s="306" t="s">
        <v>575</v>
      </c>
      <c r="BG519" s="191" t="str">
        <f t="shared" si="92"/>
        <v>0063-0518</v>
      </c>
    </row>
    <row r="520" spans="1:59">
      <c r="A520" s="304">
        <v>4294</v>
      </c>
      <c r="B520" s="305">
        <v>4294</v>
      </c>
      <c r="C520" s="238" t="str">
        <f t="shared" ref="C520:C583" si="96">TEXT(F520,"0000")&amp;"-"&amp;TEXT(G520,"0000")</f>
        <v>0001-0063</v>
      </c>
      <c r="D520" s="238" t="str">
        <f t="shared" ref="D520:D583" si="97">TEXT(F520,"0000")&amp;"-"&amp;TEXT(G520,"0000")&amp;"-"&amp;TEXT(H520,"0000")</f>
        <v>0001-0063-0019</v>
      </c>
      <c r="E520" s="306" t="s">
        <v>574</v>
      </c>
      <c r="F520" s="238" t="str">
        <f>TEXT(VLOOKUP(J520,'1'!$I$43:$J$79,2,0),"0000")</f>
        <v>0001</v>
      </c>
      <c r="G520" s="238" t="str">
        <f t="shared" ref="G520:G583" si="98">IF(K520=K519,TEXT(G519,"0000"),TEXT(G519+1,"0000"))</f>
        <v>0063</v>
      </c>
      <c r="H520" s="307">
        <f t="shared" ref="H520:H583" si="99">IF(F520&amp;G520=F519&amp;G519,H519+1,1)</f>
        <v>19</v>
      </c>
      <c r="I520" s="306" t="s">
        <v>574</v>
      </c>
      <c r="J520" s="312" t="s">
        <v>824</v>
      </c>
      <c r="K520" s="312" t="s">
        <v>1991</v>
      </c>
      <c r="L520" s="516" t="s">
        <v>16609</v>
      </c>
      <c r="M520" s="324">
        <v>47000000</v>
      </c>
      <c r="N520" s="293">
        <v>1598</v>
      </c>
      <c r="O520" s="517" t="s">
        <v>1169</v>
      </c>
      <c r="P520" s="235" t="s">
        <v>1611</v>
      </c>
      <c r="Q520" s="312" t="s">
        <v>71</v>
      </c>
      <c r="R520" s="294">
        <v>9</v>
      </c>
      <c r="S520" s="323">
        <v>9</v>
      </c>
      <c r="T520" s="238">
        <v>6</v>
      </c>
      <c r="U520" s="238">
        <v>6</v>
      </c>
      <c r="V520" s="235" t="s">
        <v>1614</v>
      </c>
      <c r="W520" s="238" t="str">
        <f t="shared" si="94"/>
        <v>기아자동차카니발1.6터보 시그니처 (9인승) HEV47000000</v>
      </c>
      <c r="X520" s="310">
        <f t="shared" si="95"/>
        <v>4294</v>
      </c>
      <c r="Y520" s="238">
        <v>6</v>
      </c>
      <c r="Z520" s="238">
        <v>6</v>
      </c>
      <c r="AA520" s="306" t="s">
        <v>574</v>
      </c>
      <c r="AB520" s="235" t="s">
        <v>1611</v>
      </c>
      <c r="AC520" s="235"/>
      <c r="AD520" s="235">
        <v>5</v>
      </c>
      <c r="AE520" s="235" t="s">
        <v>1699</v>
      </c>
      <c r="AF520" s="236"/>
      <c r="AG520" s="237"/>
      <c r="AH520" s="236"/>
      <c r="AI520" s="236"/>
      <c r="AJ520" s="237"/>
      <c r="AK520" s="236">
        <v>26</v>
      </c>
      <c r="AL520" s="236"/>
      <c r="AM520" s="236" t="s">
        <v>2434</v>
      </c>
      <c r="AN520" s="348"/>
      <c r="AO520" s="348"/>
      <c r="AP520" s="348"/>
      <c r="AQ520" s="291" t="str">
        <f>IFERROR(VLOOKUP(BG520,#REF!,1,0),"")</f>
        <v/>
      </c>
      <c r="AS520" s="236" t="s">
        <v>1630</v>
      </c>
      <c r="AT520" s="291">
        <v>2024.07</v>
      </c>
      <c r="AW520" s="291" t="s">
        <v>1572</v>
      </c>
      <c r="BD520" s="191" t="str">
        <f t="shared" si="91"/>
        <v>카니발1.6터보 시그니처 (9인승) HEV</v>
      </c>
      <c r="BE520" s="238" t="str">
        <f t="shared" si="93"/>
        <v>0063</v>
      </c>
      <c r="BF520" s="306" t="s">
        <v>574</v>
      </c>
      <c r="BG520" s="191" t="str">
        <f t="shared" si="92"/>
        <v>0063-0519</v>
      </c>
    </row>
    <row r="521" spans="1:59">
      <c r="A521" s="304">
        <v>4295</v>
      </c>
      <c r="B521" s="305">
        <v>4295</v>
      </c>
      <c r="C521" s="238" t="str">
        <f t="shared" si="96"/>
        <v>0001-0063</v>
      </c>
      <c r="D521" s="238" t="str">
        <f t="shared" si="97"/>
        <v>0001-0063-0020</v>
      </c>
      <c r="E521" s="306" t="s">
        <v>573</v>
      </c>
      <c r="F521" s="238" t="str">
        <f>TEXT(VLOOKUP(J521,'1'!$I$43:$J$79,2,0),"0000")</f>
        <v>0001</v>
      </c>
      <c r="G521" s="238" t="str">
        <f t="shared" si="98"/>
        <v>0063</v>
      </c>
      <c r="H521" s="307">
        <f t="shared" si="99"/>
        <v>20</v>
      </c>
      <c r="I521" s="306" t="s">
        <v>573</v>
      </c>
      <c r="J521" s="312" t="s">
        <v>824</v>
      </c>
      <c r="K521" s="312" t="s">
        <v>1991</v>
      </c>
      <c r="L521" s="516" t="s">
        <v>16610</v>
      </c>
      <c r="M521" s="324">
        <v>43650000</v>
      </c>
      <c r="N521" s="293">
        <v>1598</v>
      </c>
      <c r="O521" s="517" t="s">
        <v>1169</v>
      </c>
      <c r="P521" s="235" t="s">
        <v>1611</v>
      </c>
      <c r="Q521" s="312" t="s">
        <v>71</v>
      </c>
      <c r="R521" s="294">
        <v>9</v>
      </c>
      <c r="S521" s="323">
        <v>9</v>
      </c>
      <c r="T521" s="238">
        <v>6</v>
      </c>
      <c r="U521" s="238">
        <v>6</v>
      </c>
      <c r="V521" s="235" t="s">
        <v>1614</v>
      </c>
      <c r="W521" s="238" t="str">
        <f t="shared" si="94"/>
        <v>기아자동차카니발1.6터보 노블레스 (9인승) HEV43650000</v>
      </c>
      <c r="X521" s="310">
        <f t="shared" si="95"/>
        <v>4295</v>
      </c>
      <c r="Y521" s="238">
        <v>6</v>
      </c>
      <c r="Z521" s="238">
        <v>6</v>
      </c>
      <c r="AA521" s="306" t="s">
        <v>573</v>
      </c>
      <c r="AB521" s="235" t="s">
        <v>1611</v>
      </c>
      <c r="AC521" s="235"/>
      <c r="AD521" s="235">
        <v>5</v>
      </c>
      <c r="AE521" s="235" t="s">
        <v>1699</v>
      </c>
      <c r="AF521" s="236"/>
      <c r="AG521" s="237"/>
      <c r="AH521" s="236"/>
      <c r="AI521" s="236"/>
      <c r="AJ521" s="237"/>
      <c r="AK521" s="236">
        <v>26</v>
      </c>
      <c r="AL521" s="236"/>
      <c r="AM521" s="236" t="s">
        <v>2434</v>
      </c>
      <c r="AN521" s="348"/>
      <c r="AO521" s="348"/>
      <c r="AP521" s="348"/>
      <c r="AQ521" s="291" t="str">
        <f>IFERROR(VLOOKUP(BG521,#REF!,1,0),"")</f>
        <v/>
      </c>
      <c r="AS521" s="236" t="s">
        <v>1630</v>
      </c>
      <c r="AT521" s="291">
        <v>2024.07</v>
      </c>
      <c r="AW521" s="291" t="s">
        <v>1572</v>
      </c>
      <c r="BD521" s="191" t="str">
        <f t="shared" si="91"/>
        <v>카니발1.6터보 노블레스 (9인승) HEV</v>
      </c>
      <c r="BE521" s="238" t="str">
        <f t="shared" si="93"/>
        <v>0063</v>
      </c>
      <c r="BF521" s="306" t="s">
        <v>573</v>
      </c>
      <c r="BG521" s="191" t="str">
        <f t="shared" si="92"/>
        <v>0063-0520</v>
      </c>
    </row>
    <row r="522" spans="1:59">
      <c r="A522" s="304">
        <v>4296</v>
      </c>
      <c r="B522" s="305">
        <v>4296</v>
      </c>
      <c r="C522" s="238" t="str">
        <f t="shared" si="96"/>
        <v>0001-0063</v>
      </c>
      <c r="D522" s="238" t="str">
        <f t="shared" si="97"/>
        <v>0001-0063-0021</v>
      </c>
      <c r="E522" s="306" t="s">
        <v>572</v>
      </c>
      <c r="F522" s="238" t="str">
        <f>TEXT(VLOOKUP(J522,'1'!$I$43:$J$79,2,0),"0000")</f>
        <v>0001</v>
      </c>
      <c r="G522" s="238" t="str">
        <f t="shared" si="98"/>
        <v>0063</v>
      </c>
      <c r="H522" s="307">
        <f t="shared" si="99"/>
        <v>21</v>
      </c>
      <c r="I522" s="306" t="s">
        <v>572</v>
      </c>
      <c r="J522" s="312" t="s">
        <v>824</v>
      </c>
      <c r="K522" s="312" t="s">
        <v>1991</v>
      </c>
      <c r="L522" s="296" t="s">
        <v>16009</v>
      </c>
      <c r="M522" s="324">
        <v>33000000</v>
      </c>
      <c r="N522" s="293">
        <v>2151</v>
      </c>
      <c r="O522" s="292" t="s">
        <v>77</v>
      </c>
      <c r="P522" s="235" t="s">
        <v>1611</v>
      </c>
      <c r="Q522" s="312" t="s">
        <v>71</v>
      </c>
      <c r="R522" s="294">
        <v>9</v>
      </c>
      <c r="S522" s="309">
        <v>1</v>
      </c>
      <c r="T522" s="238">
        <v>6</v>
      </c>
      <c r="U522" s="238">
        <v>6</v>
      </c>
      <c r="V522" s="235" t="s">
        <v>1614</v>
      </c>
      <c r="W522" s="238" t="str">
        <f t="shared" si="94"/>
        <v>기아자동차카니발2.2 디젤 프레스티지 (9인승)33000000</v>
      </c>
      <c r="X522" s="310">
        <f t="shared" si="95"/>
        <v>4296</v>
      </c>
      <c r="Y522" s="238">
        <v>6</v>
      </c>
      <c r="Z522" s="238">
        <v>6</v>
      </c>
      <c r="AA522" s="306" t="s">
        <v>572</v>
      </c>
      <c r="AB522" s="235" t="s">
        <v>1611</v>
      </c>
      <c r="AC522" s="235"/>
      <c r="AD522" s="235">
        <v>5</v>
      </c>
      <c r="AE522" s="235" t="s">
        <v>1699</v>
      </c>
      <c r="AF522" s="236"/>
      <c r="AG522" s="237"/>
      <c r="AH522" s="236"/>
      <c r="AI522" s="236"/>
      <c r="AJ522" s="237"/>
      <c r="AK522" s="236">
        <v>26</v>
      </c>
      <c r="AL522" s="236"/>
      <c r="AM522" s="236" t="s">
        <v>2390</v>
      </c>
      <c r="AN522" s="348"/>
      <c r="AO522" s="348"/>
      <c r="AP522" s="348"/>
      <c r="AQ522" s="291" t="str">
        <f>IFERROR(VLOOKUP(BG522,#REF!,1,0),"")</f>
        <v/>
      </c>
      <c r="AS522" s="236" t="s">
        <v>2390</v>
      </c>
      <c r="BD522" s="191" t="str">
        <f t="shared" si="91"/>
        <v>카니발2.2 디젤 프레스티지 (9인승)</v>
      </c>
      <c r="BE522" s="238" t="str">
        <f t="shared" si="93"/>
        <v>0063</v>
      </c>
      <c r="BF522" s="306" t="s">
        <v>572</v>
      </c>
      <c r="BG522" s="191" t="str">
        <f t="shared" si="92"/>
        <v>0063-0521</v>
      </c>
    </row>
    <row r="523" spans="1:59">
      <c r="A523" s="304">
        <v>4297</v>
      </c>
      <c r="B523" s="305">
        <v>4297</v>
      </c>
      <c r="C523" s="238" t="str">
        <f t="shared" si="96"/>
        <v>0001-0063</v>
      </c>
      <c r="D523" s="238" t="str">
        <f t="shared" si="97"/>
        <v>0001-0063-0022</v>
      </c>
      <c r="E523" s="306" t="s">
        <v>571</v>
      </c>
      <c r="F523" s="238" t="str">
        <f>TEXT(VLOOKUP(J523,'1'!$I$43:$J$79,2,0),"0000")</f>
        <v>0001</v>
      </c>
      <c r="G523" s="238" t="str">
        <f t="shared" si="98"/>
        <v>0063</v>
      </c>
      <c r="H523" s="307">
        <f t="shared" si="99"/>
        <v>22</v>
      </c>
      <c r="I523" s="306" t="s">
        <v>571</v>
      </c>
      <c r="J523" s="312" t="s">
        <v>824</v>
      </c>
      <c r="K523" s="312" t="s">
        <v>1991</v>
      </c>
      <c r="L523" s="296" t="s">
        <v>16010</v>
      </c>
      <c r="M523" s="324">
        <v>33000000</v>
      </c>
      <c r="N523" s="293">
        <v>2151</v>
      </c>
      <c r="O523" s="292" t="s">
        <v>77</v>
      </c>
      <c r="P523" s="292" t="s">
        <v>2144</v>
      </c>
      <c r="Q523" s="312" t="s">
        <v>71</v>
      </c>
      <c r="R523" s="294">
        <v>11</v>
      </c>
      <c r="S523" s="309">
        <v>1</v>
      </c>
      <c r="T523" s="238">
        <v>6</v>
      </c>
      <c r="U523" s="238">
        <v>6</v>
      </c>
      <c r="V523" s="235" t="s">
        <v>1614</v>
      </c>
      <c r="W523" s="238" t="str">
        <f t="shared" si="94"/>
        <v>기아자동차카니발2.2 디젤 프레스티지 (11인승)33000000</v>
      </c>
      <c r="X523" s="310">
        <f t="shared" si="95"/>
        <v>4297</v>
      </c>
      <c r="Y523" s="238">
        <v>6</v>
      </c>
      <c r="Z523" s="238">
        <v>6</v>
      </c>
      <c r="AA523" s="306" t="s">
        <v>571</v>
      </c>
      <c r="AB523" s="292" t="s">
        <v>2144</v>
      </c>
      <c r="AC523" s="235"/>
      <c r="AD523" s="235">
        <v>5</v>
      </c>
      <c r="AE523" s="235" t="s">
        <v>1699</v>
      </c>
      <c r="AF523" s="236"/>
      <c r="AG523" s="237"/>
      <c r="AH523" s="236"/>
      <c r="AI523" s="236"/>
      <c r="AJ523" s="237"/>
      <c r="AK523" s="236">
        <v>26</v>
      </c>
      <c r="AL523" s="236"/>
      <c r="AM523" s="236" t="s">
        <v>2390</v>
      </c>
      <c r="AN523" s="348"/>
      <c r="AO523" s="348"/>
      <c r="AP523" s="348"/>
      <c r="AQ523" s="291" t="str">
        <f>IFERROR(VLOOKUP(BG523,#REF!,1,0),"")</f>
        <v/>
      </c>
      <c r="AS523" s="236" t="s">
        <v>2390</v>
      </c>
      <c r="BD523" s="191" t="str">
        <f t="shared" si="91"/>
        <v>카니발2.2 디젤 프레스티지 (11인승)</v>
      </c>
      <c r="BE523" s="238" t="str">
        <f t="shared" si="93"/>
        <v>0063</v>
      </c>
      <c r="BF523" s="306" t="s">
        <v>571</v>
      </c>
      <c r="BG523" s="191" t="str">
        <f t="shared" si="92"/>
        <v>0063-0522</v>
      </c>
    </row>
    <row r="524" spans="1:59">
      <c r="A524" s="304">
        <v>4298</v>
      </c>
      <c r="B524" s="305">
        <v>4298</v>
      </c>
      <c r="C524" s="238" t="str">
        <f t="shared" si="96"/>
        <v>0001-0063</v>
      </c>
      <c r="D524" s="238" t="str">
        <f t="shared" si="97"/>
        <v>0001-0063-0023</v>
      </c>
      <c r="E524" s="306" t="s">
        <v>570</v>
      </c>
      <c r="F524" s="238" t="str">
        <f>TEXT(VLOOKUP(J524,'1'!$I$43:$J$79,2,0),"0000")</f>
        <v>0001</v>
      </c>
      <c r="G524" s="238" t="str">
        <f t="shared" si="98"/>
        <v>0063</v>
      </c>
      <c r="H524" s="307">
        <f t="shared" si="99"/>
        <v>23</v>
      </c>
      <c r="I524" s="306" t="s">
        <v>570</v>
      </c>
      <c r="J524" s="235" t="s">
        <v>824</v>
      </c>
      <c r="K524" s="235" t="s">
        <v>1991</v>
      </c>
      <c r="L524" s="296" t="s">
        <v>16011</v>
      </c>
      <c r="M524" s="324">
        <v>39400000</v>
      </c>
      <c r="N524" s="293">
        <v>2151</v>
      </c>
      <c r="O524" s="292" t="s">
        <v>77</v>
      </c>
      <c r="P524" s="235" t="s">
        <v>1611</v>
      </c>
      <c r="Q524" s="235" t="s">
        <v>71</v>
      </c>
      <c r="R524" s="294">
        <v>7</v>
      </c>
      <c r="S524" s="323">
        <v>2</v>
      </c>
      <c r="T524" s="238">
        <v>6</v>
      </c>
      <c r="U524" s="238">
        <v>6</v>
      </c>
      <c r="V524" s="235" t="s">
        <v>1614</v>
      </c>
      <c r="W524" s="238" t="str">
        <f t="shared" si="94"/>
        <v>기아자동차카니발KA4 2.2 디젤 아웃도어 노블레스 (7인승)39400000</v>
      </c>
      <c r="X524" s="310">
        <f t="shared" si="95"/>
        <v>4298</v>
      </c>
      <c r="Y524" s="238">
        <v>6</v>
      </c>
      <c r="Z524" s="238">
        <v>6</v>
      </c>
      <c r="AA524" s="306" t="s">
        <v>570</v>
      </c>
      <c r="AB524" s="235" t="s">
        <v>1611</v>
      </c>
      <c r="AC524" s="235"/>
      <c r="AD524" s="235" t="s">
        <v>1701</v>
      </c>
      <c r="AE524" s="235" t="s">
        <v>1699</v>
      </c>
      <c r="AF524" s="236"/>
      <c r="AG524" s="237"/>
      <c r="AH524" s="236"/>
      <c r="AI524" s="236"/>
      <c r="AJ524" s="237"/>
      <c r="AK524" s="236">
        <v>26</v>
      </c>
      <c r="AL524" s="236"/>
      <c r="AM524" s="236" t="s">
        <v>2434</v>
      </c>
      <c r="AN524" s="348"/>
      <c r="AO524" s="348"/>
      <c r="AP524" s="348"/>
      <c r="AQ524" s="291" t="str">
        <f>IFERROR(VLOOKUP(BG524,#REF!,1,0),"")</f>
        <v/>
      </c>
      <c r="AS524" s="236" t="s">
        <v>15998</v>
      </c>
      <c r="AX524" s="291">
        <v>2024.02</v>
      </c>
      <c r="BB524" s="191" t="s">
        <v>16008</v>
      </c>
      <c r="BD524" s="191" t="str">
        <f t="shared" si="91"/>
        <v>카니발KA4 2.2 디젤 아웃도어 노블레스 (7인승)</v>
      </c>
      <c r="BE524" s="238" t="str">
        <f t="shared" si="93"/>
        <v>0063</v>
      </c>
      <c r="BF524" s="306" t="s">
        <v>570</v>
      </c>
      <c r="BG524" s="191" t="str">
        <f t="shared" si="92"/>
        <v>0063-0523</v>
      </c>
    </row>
    <row r="525" spans="1:59">
      <c r="A525" s="304">
        <v>4299</v>
      </c>
      <c r="B525" s="305">
        <v>4299</v>
      </c>
      <c r="C525" s="238" t="str">
        <f t="shared" si="96"/>
        <v>0001-0063</v>
      </c>
      <c r="D525" s="238" t="str">
        <f t="shared" si="97"/>
        <v>0001-0063-0024</v>
      </c>
      <c r="E525" s="306" t="s">
        <v>569</v>
      </c>
      <c r="F525" s="238" t="str">
        <f>TEXT(VLOOKUP(J525,'1'!$I$43:$J$79,2,0),"0000")</f>
        <v>0001</v>
      </c>
      <c r="G525" s="238" t="str">
        <f t="shared" si="98"/>
        <v>0063</v>
      </c>
      <c r="H525" s="307">
        <f t="shared" si="99"/>
        <v>24</v>
      </c>
      <c r="I525" s="306" t="s">
        <v>569</v>
      </c>
      <c r="J525" s="235" t="s">
        <v>824</v>
      </c>
      <c r="K525" s="235" t="s">
        <v>1991</v>
      </c>
      <c r="L525" s="296" t="s">
        <v>16027</v>
      </c>
      <c r="M525" s="324">
        <v>41300000</v>
      </c>
      <c r="N525" s="293">
        <v>2151</v>
      </c>
      <c r="O525" s="292" t="s">
        <v>77</v>
      </c>
      <c r="P525" s="235" t="s">
        <v>1611</v>
      </c>
      <c r="Q525" s="235" t="s">
        <v>71</v>
      </c>
      <c r="R525" s="294">
        <v>9</v>
      </c>
      <c r="S525" s="309">
        <v>1</v>
      </c>
      <c r="T525" s="238">
        <v>6</v>
      </c>
      <c r="U525" s="238">
        <v>6</v>
      </c>
      <c r="V525" s="235" t="s">
        <v>1614</v>
      </c>
      <c r="W525" s="238" t="str">
        <f t="shared" si="94"/>
        <v>기아자동차카니발2.2 디젤 시그니처 (9인승)41300000</v>
      </c>
      <c r="X525" s="310">
        <f t="shared" si="95"/>
        <v>4299</v>
      </c>
      <c r="Y525" s="238">
        <v>6</v>
      </c>
      <c r="Z525" s="238">
        <v>6</v>
      </c>
      <c r="AA525" s="306" t="s">
        <v>569</v>
      </c>
      <c r="AB525" s="235" t="s">
        <v>1611</v>
      </c>
      <c r="AC525" s="235"/>
      <c r="AD525" s="235" t="s">
        <v>1701</v>
      </c>
      <c r="AE525" s="235" t="s">
        <v>1699</v>
      </c>
      <c r="AF525" s="236"/>
      <c r="AG525" s="237"/>
      <c r="AH525" s="236"/>
      <c r="AI525" s="236"/>
      <c r="AJ525" s="237"/>
      <c r="AK525" s="236">
        <v>26</v>
      </c>
      <c r="AL525" s="236"/>
      <c r="AM525" s="236" t="s">
        <v>2390</v>
      </c>
      <c r="AN525" s="348"/>
      <c r="AO525" s="348"/>
      <c r="AP525" s="348"/>
      <c r="AQ525" s="291" t="str">
        <f>IFERROR(VLOOKUP(BG525,#REF!,1,0),"")</f>
        <v/>
      </c>
      <c r="AS525" s="236" t="s">
        <v>2390</v>
      </c>
      <c r="BD525" s="191" t="str">
        <f t="shared" si="91"/>
        <v>카니발2.2 디젤 시그니처 (9인승)</v>
      </c>
      <c r="BE525" s="238" t="str">
        <f t="shared" si="93"/>
        <v>0063</v>
      </c>
      <c r="BF525" s="306" t="s">
        <v>569</v>
      </c>
      <c r="BG525" s="191" t="str">
        <f t="shared" si="92"/>
        <v>0063-0524</v>
      </c>
    </row>
    <row r="526" spans="1:59">
      <c r="A526" s="304">
        <v>4300</v>
      </c>
      <c r="B526" s="305">
        <v>4300</v>
      </c>
      <c r="C526" s="238" t="str">
        <f t="shared" si="96"/>
        <v>0001-0063</v>
      </c>
      <c r="D526" s="238" t="str">
        <f t="shared" si="97"/>
        <v>0001-0063-0025</v>
      </c>
      <c r="E526" s="306" t="s">
        <v>568</v>
      </c>
      <c r="F526" s="238" t="str">
        <f>TEXT(VLOOKUP(J526,'1'!$I$43:$J$79,2,0),"0000")</f>
        <v>0001</v>
      </c>
      <c r="G526" s="238" t="str">
        <f t="shared" si="98"/>
        <v>0063</v>
      </c>
      <c r="H526" s="307">
        <f t="shared" si="99"/>
        <v>25</v>
      </c>
      <c r="I526" s="306" t="s">
        <v>568</v>
      </c>
      <c r="J526" s="235" t="s">
        <v>824</v>
      </c>
      <c r="K526" s="235" t="s">
        <v>1991</v>
      </c>
      <c r="L526" s="296" t="s">
        <v>16028</v>
      </c>
      <c r="M526" s="324">
        <v>44600000</v>
      </c>
      <c r="N526" s="293">
        <v>2151</v>
      </c>
      <c r="O526" s="292" t="s">
        <v>77</v>
      </c>
      <c r="P526" s="235" t="s">
        <v>1611</v>
      </c>
      <c r="Q526" s="235" t="s">
        <v>71</v>
      </c>
      <c r="R526" s="294">
        <v>7</v>
      </c>
      <c r="S526" s="309">
        <v>2</v>
      </c>
      <c r="T526" s="238">
        <v>6</v>
      </c>
      <c r="U526" s="238">
        <v>6</v>
      </c>
      <c r="V526" s="235" t="s">
        <v>1614</v>
      </c>
      <c r="W526" s="238" t="str">
        <f t="shared" si="94"/>
        <v>기아자동차카니발2.2 디젤 시그니처 (7인승)44600000</v>
      </c>
      <c r="X526" s="310">
        <f t="shared" si="95"/>
        <v>4300</v>
      </c>
      <c r="Y526" s="238">
        <v>6</v>
      </c>
      <c r="Z526" s="238">
        <v>6</v>
      </c>
      <c r="AA526" s="306" t="s">
        <v>568</v>
      </c>
      <c r="AB526" s="235" t="s">
        <v>1611</v>
      </c>
      <c r="AC526" s="235"/>
      <c r="AD526" s="235" t="s">
        <v>1701</v>
      </c>
      <c r="AE526" s="235" t="s">
        <v>1699</v>
      </c>
      <c r="AF526" s="236"/>
      <c r="AG526" s="237"/>
      <c r="AH526" s="236"/>
      <c r="AI526" s="236"/>
      <c r="AJ526" s="237"/>
      <c r="AK526" s="236">
        <v>26</v>
      </c>
      <c r="AL526" s="236"/>
      <c r="AM526" s="236" t="s">
        <v>2424</v>
      </c>
      <c r="AN526" s="348"/>
      <c r="AO526" s="348"/>
      <c r="AP526" s="348"/>
      <c r="AQ526" s="291" t="str">
        <f>IFERROR(VLOOKUP(BG526,#REF!,1,0),"")</f>
        <v/>
      </c>
      <c r="AS526" s="236" t="s">
        <v>2424</v>
      </c>
      <c r="BD526" s="191" t="str">
        <f t="shared" si="91"/>
        <v>카니발2.2 디젤 시그니처 (7인승)</v>
      </c>
      <c r="BE526" s="238" t="str">
        <f t="shared" si="93"/>
        <v>0063</v>
      </c>
      <c r="BF526" s="306" t="s">
        <v>568</v>
      </c>
      <c r="BG526" s="191" t="str">
        <f t="shared" si="92"/>
        <v>0063-0525</v>
      </c>
    </row>
    <row r="527" spans="1:59">
      <c r="A527" s="304">
        <v>4301</v>
      </c>
      <c r="B527" s="305">
        <v>4301</v>
      </c>
      <c r="C527" s="238" t="str">
        <f t="shared" si="96"/>
        <v>0001-0063</v>
      </c>
      <c r="D527" s="238" t="str">
        <f t="shared" si="97"/>
        <v>0001-0063-0026</v>
      </c>
      <c r="E527" s="306" t="s">
        <v>567</v>
      </c>
      <c r="F527" s="238" t="str">
        <f>TEXT(VLOOKUP(J527,'1'!$I$43:$J$79,2,0),"0000")</f>
        <v>0001</v>
      </c>
      <c r="G527" s="238" t="str">
        <f t="shared" si="98"/>
        <v>0063</v>
      </c>
      <c r="H527" s="307">
        <f t="shared" si="99"/>
        <v>26</v>
      </c>
      <c r="I527" s="306" t="s">
        <v>567</v>
      </c>
      <c r="J527" s="235" t="s">
        <v>824</v>
      </c>
      <c r="K527" s="235" t="s">
        <v>1991</v>
      </c>
      <c r="L527" s="296" t="s">
        <v>2331</v>
      </c>
      <c r="M527" s="324">
        <v>41300000</v>
      </c>
      <c r="N527" s="293">
        <v>2151</v>
      </c>
      <c r="O527" s="292" t="s">
        <v>77</v>
      </c>
      <c r="P527" s="292" t="s">
        <v>2144</v>
      </c>
      <c r="Q527" s="235" t="s">
        <v>71</v>
      </c>
      <c r="R527" s="294">
        <v>11</v>
      </c>
      <c r="S527" s="309">
        <v>1</v>
      </c>
      <c r="T527" s="238">
        <v>6</v>
      </c>
      <c r="U527" s="238">
        <v>6</v>
      </c>
      <c r="V527" s="235" t="s">
        <v>1614</v>
      </c>
      <c r="W527" s="238" t="str">
        <f t="shared" si="94"/>
        <v>기아자동차카니발KA4 2.2 디젤 시그니처 (11인승)41300000</v>
      </c>
      <c r="X527" s="310">
        <f t="shared" si="95"/>
        <v>4301</v>
      </c>
      <c r="Y527" s="238">
        <v>6</v>
      </c>
      <c r="Z527" s="238">
        <v>6</v>
      </c>
      <c r="AA527" s="306" t="s">
        <v>567</v>
      </c>
      <c r="AB527" s="292" t="s">
        <v>2144</v>
      </c>
      <c r="AC527" s="235"/>
      <c r="AD527" s="235" t="s">
        <v>1701</v>
      </c>
      <c r="AE527" s="235" t="s">
        <v>1699</v>
      </c>
      <c r="AF527" s="236"/>
      <c r="AG527" s="237"/>
      <c r="AH527" s="236"/>
      <c r="AI527" s="236"/>
      <c r="AJ527" s="237"/>
      <c r="AK527" s="236">
        <v>26</v>
      </c>
      <c r="AL527" s="236"/>
      <c r="AM527" s="236" t="s">
        <v>2390</v>
      </c>
      <c r="AN527" s="348"/>
      <c r="AO527" s="348"/>
      <c r="AP527" s="348"/>
      <c r="AQ527" s="291" t="str">
        <f>IFERROR(VLOOKUP(BG527,#REF!,1,0),"")</f>
        <v/>
      </c>
      <c r="AS527" s="236" t="s">
        <v>2390</v>
      </c>
      <c r="BD527" s="191" t="str">
        <f t="shared" si="91"/>
        <v>카니발KA4 2.2 디젤 시그니처 (11인승)</v>
      </c>
      <c r="BE527" s="238" t="str">
        <f t="shared" si="93"/>
        <v>0063</v>
      </c>
      <c r="BF527" s="306" t="s">
        <v>567</v>
      </c>
      <c r="BG527" s="191" t="str">
        <f t="shared" si="92"/>
        <v>0063-0526</v>
      </c>
    </row>
    <row r="528" spans="1:59">
      <c r="A528" s="304">
        <v>4302</v>
      </c>
      <c r="B528" s="305">
        <v>4302</v>
      </c>
      <c r="C528" s="238" t="str">
        <f t="shared" si="96"/>
        <v>0001-0063</v>
      </c>
      <c r="D528" s="238" t="str">
        <f t="shared" si="97"/>
        <v>0001-0063-0027</v>
      </c>
      <c r="E528" s="306" t="s">
        <v>566</v>
      </c>
      <c r="F528" s="238" t="str">
        <f>TEXT(VLOOKUP(J528,'1'!$I$43:$J$79,2,0),"0000")</f>
        <v>0001</v>
      </c>
      <c r="G528" s="238" t="str">
        <f t="shared" si="98"/>
        <v>0063</v>
      </c>
      <c r="H528" s="307">
        <f t="shared" si="99"/>
        <v>27</v>
      </c>
      <c r="I528" s="306" t="s">
        <v>566</v>
      </c>
      <c r="J528" s="235" t="s">
        <v>824</v>
      </c>
      <c r="K528" s="235" t="s">
        <v>1991</v>
      </c>
      <c r="L528" s="296" t="s">
        <v>2332</v>
      </c>
      <c r="M528" s="324">
        <v>37350000</v>
      </c>
      <c r="N528" s="293">
        <v>2151</v>
      </c>
      <c r="O528" s="292" t="s">
        <v>77</v>
      </c>
      <c r="P528" s="235" t="s">
        <v>1611</v>
      </c>
      <c r="Q528" s="235" t="s">
        <v>71</v>
      </c>
      <c r="R528" s="294">
        <v>9</v>
      </c>
      <c r="S528" s="309">
        <v>1</v>
      </c>
      <c r="T528" s="238">
        <v>6</v>
      </c>
      <c r="U528" s="238">
        <v>6</v>
      </c>
      <c r="V528" s="235" t="s">
        <v>1614</v>
      </c>
      <c r="W528" s="238" t="str">
        <f t="shared" si="94"/>
        <v>기아자동차카니발KA4 2.2 디젤 노블레스 (9인승)37350000</v>
      </c>
      <c r="X528" s="310">
        <f t="shared" si="95"/>
        <v>4302</v>
      </c>
      <c r="Y528" s="238">
        <v>6</v>
      </c>
      <c r="Z528" s="238">
        <v>6</v>
      </c>
      <c r="AA528" s="306" t="s">
        <v>566</v>
      </c>
      <c r="AB528" s="235" t="s">
        <v>1611</v>
      </c>
      <c r="AC528" s="235"/>
      <c r="AD528" s="235" t="s">
        <v>1701</v>
      </c>
      <c r="AE528" s="235" t="s">
        <v>1699</v>
      </c>
      <c r="AF528" s="236"/>
      <c r="AG528" s="237"/>
      <c r="AH528" s="236"/>
      <c r="AI528" s="236"/>
      <c r="AJ528" s="237"/>
      <c r="AK528" s="236">
        <v>26</v>
      </c>
      <c r="AL528" s="236"/>
      <c r="AM528" s="236" t="s">
        <v>2390</v>
      </c>
      <c r="AN528" s="348"/>
      <c r="AO528" s="348"/>
      <c r="AP528" s="348"/>
      <c r="AQ528" s="291" t="str">
        <f>IFERROR(VLOOKUP(BG528,#REF!,1,0),"")</f>
        <v/>
      </c>
      <c r="AS528" s="236" t="s">
        <v>2390</v>
      </c>
      <c r="BD528" s="191" t="str">
        <f t="shared" si="91"/>
        <v>카니발KA4 2.2 디젤 노블레스 (9인승)</v>
      </c>
      <c r="BE528" s="238" t="str">
        <f t="shared" si="93"/>
        <v>0063</v>
      </c>
      <c r="BF528" s="306" t="s">
        <v>566</v>
      </c>
      <c r="BG528" s="191" t="str">
        <f t="shared" si="92"/>
        <v>0063-0527</v>
      </c>
    </row>
    <row r="529" spans="1:59">
      <c r="A529" s="304">
        <v>4303</v>
      </c>
      <c r="B529" s="305">
        <v>4303</v>
      </c>
      <c r="C529" s="238" t="str">
        <f t="shared" si="96"/>
        <v>0001-0063</v>
      </c>
      <c r="D529" s="238" t="str">
        <f t="shared" si="97"/>
        <v>0001-0063-0028</v>
      </c>
      <c r="E529" s="306" t="s">
        <v>565</v>
      </c>
      <c r="F529" s="238" t="str">
        <f>TEXT(VLOOKUP(J529,'1'!$I$43:$J$79,2,0),"0000")</f>
        <v>0001</v>
      </c>
      <c r="G529" s="238" t="str">
        <f t="shared" si="98"/>
        <v>0063</v>
      </c>
      <c r="H529" s="307">
        <f t="shared" si="99"/>
        <v>28</v>
      </c>
      <c r="I529" s="306" t="s">
        <v>565</v>
      </c>
      <c r="J529" s="235" t="s">
        <v>824</v>
      </c>
      <c r="K529" s="235" t="s">
        <v>1991</v>
      </c>
      <c r="L529" s="296" t="s">
        <v>2333</v>
      </c>
      <c r="M529" s="324">
        <v>40400000</v>
      </c>
      <c r="N529" s="293">
        <v>2151</v>
      </c>
      <c r="O529" s="292" t="s">
        <v>77</v>
      </c>
      <c r="P529" s="235" t="s">
        <v>1611</v>
      </c>
      <c r="Q529" s="235" t="s">
        <v>71</v>
      </c>
      <c r="R529" s="294">
        <v>7</v>
      </c>
      <c r="S529" s="309">
        <v>2</v>
      </c>
      <c r="T529" s="238">
        <v>6</v>
      </c>
      <c r="U529" s="238">
        <v>6</v>
      </c>
      <c r="V529" s="235" t="s">
        <v>1614</v>
      </c>
      <c r="W529" s="238" t="str">
        <f t="shared" si="94"/>
        <v>기아자동차카니발KA4 2.2 디젤 노블레스 (7인승)40400000</v>
      </c>
      <c r="X529" s="310">
        <f t="shared" si="95"/>
        <v>4303</v>
      </c>
      <c r="Y529" s="238">
        <v>6</v>
      </c>
      <c r="Z529" s="238">
        <v>6</v>
      </c>
      <c r="AA529" s="306" t="s">
        <v>565</v>
      </c>
      <c r="AB529" s="235" t="s">
        <v>1611</v>
      </c>
      <c r="AC529" s="235"/>
      <c r="AD529" s="235" t="s">
        <v>1701</v>
      </c>
      <c r="AE529" s="235" t="s">
        <v>1699</v>
      </c>
      <c r="AF529" s="236"/>
      <c r="AG529" s="237"/>
      <c r="AH529" s="236"/>
      <c r="AI529" s="236"/>
      <c r="AJ529" s="237"/>
      <c r="AK529" s="236">
        <v>26</v>
      </c>
      <c r="AL529" s="236"/>
      <c r="AM529" s="236" t="s">
        <v>2424</v>
      </c>
      <c r="AN529" s="348"/>
      <c r="AO529" s="348"/>
      <c r="AP529" s="348"/>
      <c r="AQ529" s="291" t="str">
        <f>IFERROR(VLOOKUP(BG529,#REF!,1,0),"")</f>
        <v/>
      </c>
      <c r="AS529" s="236" t="s">
        <v>2424</v>
      </c>
      <c r="BD529" s="191" t="str">
        <f t="shared" si="91"/>
        <v>카니발KA4 2.2 디젤 노블레스 (7인승)</v>
      </c>
      <c r="BE529" s="238" t="str">
        <f t="shared" si="93"/>
        <v>0063</v>
      </c>
      <c r="BF529" s="306" t="s">
        <v>565</v>
      </c>
      <c r="BG529" s="191" t="str">
        <f t="shared" si="92"/>
        <v>0063-0528</v>
      </c>
    </row>
    <row r="530" spans="1:59">
      <c r="A530" s="304">
        <v>4304</v>
      </c>
      <c r="B530" s="305">
        <v>4304</v>
      </c>
      <c r="C530" s="238" t="str">
        <f t="shared" si="96"/>
        <v>0001-0063</v>
      </c>
      <c r="D530" s="238" t="str">
        <f t="shared" si="97"/>
        <v>0001-0063-0029</v>
      </c>
      <c r="E530" s="306" t="s">
        <v>564</v>
      </c>
      <c r="F530" s="238" t="str">
        <f>TEXT(VLOOKUP(J530,'1'!$I$43:$J$79,2,0),"0000")</f>
        <v>0001</v>
      </c>
      <c r="G530" s="238" t="str">
        <f t="shared" si="98"/>
        <v>0063</v>
      </c>
      <c r="H530" s="307">
        <f t="shared" si="99"/>
        <v>29</v>
      </c>
      <c r="I530" s="306" t="s">
        <v>564</v>
      </c>
      <c r="J530" s="235" t="s">
        <v>824</v>
      </c>
      <c r="K530" s="235" t="s">
        <v>1991</v>
      </c>
      <c r="L530" s="296" t="s">
        <v>2334</v>
      </c>
      <c r="M530" s="324">
        <v>37350000</v>
      </c>
      <c r="N530" s="293">
        <v>2151</v>
      </c>
      <c r="O530" s="292" t="s">
        <v>77</v>
      </c>
      <c r="P530" s="292" t="s">
        <v>2144</v>
      </c>
      <c r="Q530" s="235" t="s">
        <v>71</v>
      </c>
      <c r="R530" s="294">
        <v>11</v>
      </c>
      <c r="S530" s="309">
        <v>1</v>
      </c>
      <c r="T530" s="238">
        <v>6</v>
      </c>
      <c r="U530" s="238">
        <v>6</v>
      </c>
      <c r="V530" s="235" t="s">
        <v>1614</v>
      </c>
      <c r="W530" s="238" t="str">
        <f t="shared" si="94"/>
        <v>기아자동차카니발KA4 2.2 디젤 노블레스 (11인승)37350000</v>
      </c>
      <c r="X530" s="310">
        <f t="shared" si="95"/>
        <v>4304</v>
      </c>
      <c r="Y530" s="238">
        <v>6</v>
      </c>
      <c r="Z530" s="238">
        <v>6</v>
      </c>
      <c r="AA530" s="306" t="s">
        <v>564</v>
      </c>
      <c r="AB530" s="292" t="s">
        <v>2144</v>
      </c>
      <c r="AC530" s="235"/>
      <c r="AD530" s="235" t="s">
        <v>1701</v>
      </c>
      <c r="AE530" s="235" t="s">
        <v>1699</v>
      </c>
      <c r="AF530" s="236"/>
      <c r="AG530" s="237"/>
      <c r="AH530" s="236"/>
      <c r="AI530" s="236"/>
      <c r="AJ530" s="237"/>
      <c r="AK530" s="236">
        <v>26</v>
      </c>
      <c r="AL530" s="236"/>
      <c r="AM530" s="236" t="s">
        <v>2390</v>
      </c>
      <c r="AN530" s="348"/>
      <c r="AO530" s="348"/>
      <c r="AP530" s="348"/>
      <c r="AQ530" s="291" t="str">
        <f>IFERROR(VLOOKUP(BG530,#REF!,1,0),"")</f>
        <v/>
      </c>
      <c r="AS530" s="236" t="s">
        <v>2390</v>
      </c>
      <c r="BD530" s="191" t="str">
        <f t="shared" si="91"/>
        <v>카니발KA4 2.2 디젤 노블레스 (11인승)</v>
      </c>
      <c r="BE530" s="238" t="str">
        <f t="shared" si="93"/>
        <v>0063</v>
      </c>
      <c r="BF530" s="306" t="s">
        <v>564</v>
      </c>
      <c r="BG530" s="191" t="str">
        <f t="shared" si="92"/>
        <v>0063-0529</v>
      </c>
    </row>
    <row r="531" spans="1:59">
      <c r="A531" s="304">
        <v>4305</v>
      </c>
      <c r="B531" s="305">
        <v>4305</v>
      </c>
      <c r="C531" s="238" t="str">
        <f t="shared" si="96"/>
        <v>0036-0064</v>
      </c>
      <c r="D531" s="238" t="str">
        <f t="shared" si="97"/>
        <v>0036-0064-0001</v>
      </c>
      <c r="E531" s="306" t="s">
        <v>563</v>
      </c>
      <c r="F531" s="238" t="str">
        <f>TEXT(VLOOKUP(J531,'1'!$I$43:$J$79,2,0),"0000")</f>
        <v>0036</v>
      </c>
      <c r="G531" s="238" t="str">
        <f t="shared" si="98"/>
        <v>0064</v>
      </c>
      <c r="H531" s="307">
        <f t="shared" si="99"/>
        <v>1</v>
      </c>
      <c r="I531" s="306" t="s">
        <v>563</v>
      </c>
      <c r="J531" s="235" t="s">
        <v>75</v>
      </c>
      <c r="K531" s="235" t="s">
        <v>16184</v>
      </c>
      <c r="L531" s="235" t="s">
        <v>16185</v>
      </c>
      <c r="M531" s="308">
        <v>68650000</v>
      </c>
      <c r="N531" s="235"/>
      <c r="O531" s="235" t="s">
        <v>1693</v>
      </c>
      <c r="P531" s="235" t="s">
        <v>1611</v>
      </c>
      <c r="Q531" s="235" t="s">
        <v>71</v>
      </c>
      <c r="R531" s="235">
        <v>5</v>
      </c>
      <c r="S531" s="309">
        <v>26</v>
      </c>
      <c r="T531" s="238">
        <v>6</v>
      </c>
      <c r="U531" s="238">
        <v>6</v>
      </c>
      <c r="V531" s="235" t="s">
        <v>70</v>
      </c>
      <c r="W531" s="238" t="str">
        <f t="shared" si="94"/>
        <v>VOLVOC40 리차지트윈 얼티메이트68650000</v>
      </c>
      <c r="X531" s="310">
        <f t="shared" si="95"/>
        <v>4305</v>
      </c>
      <c r="Y531" s="238">
        <v>6</v>
      </c>
      <c r="Z531" s="238">
        <v>6</v>
      </c>
      <c r="AA531" s="306" t="s">
        <v>563</v>
      </c>
      <c r="AB531" s="235" t="s">
        <v>1611</v>
      </c>
      <c r="AC531" s="235"/>
      <c r="AD531" s="235">
        <v>4</v>
      </c>
      <c r="AE531" s="235">
        <v>0</v>
      </c>
      <c r="AF531" s="236"/>
      <c r="AG531" s="237"/>
      <c r="AH531" s="236"/>
      <c r="AI531" s="236"/>
      <c r="AJ531" s="236"/>
      <c r="AK531" s="236">
        <v>10</v>
      </c>
      <c r="AL531" s="236"/>
      <c r="AM531" s="236" t="s">
        <v>16279</v>
      </c>
      <c r="AN531" s="348"/>
      <c r="AO531" s="348"/>
      <c r="AP531" s="348"/>
      <c r="AQ531" s="291" t="str">
        <f>IFERROR(VLOOKUP(BG531,#REF!,1,0),"")</f>
        <v/>
      </c>
      <c r="AS531" s="236" t="s">
        <v>2433</v>
      </c>
      <c r="BD531" s="191" t="str">
        <f t="shared" si="91"/>
        <v>C40 리차지트윈 얼티메이트</v>
      </c>
      <c r="BE531" s="238" t="str">
        <f t="shared" si="93"/>
        <v>0064</v>
      </c>
      <c r="BF531" s="306" t="s">
        <v>563</v>
      </c>
      <c r="BG531" s="191" t="str">
        <f t="shared" si="92"/>
        <v>0064-0530</v>
      </c>
    </row>
    <row r="532" spans="1:59">
      <c r="A532" s="304">
        <v>4306</v>
      </c>
      <c r="B532" s="305">
        <v>4306</v>
      </c>
      <c r="C532" s="238" t="str">
        <f t="shared" si="96"/>
        <v>0036-0065</v>
      </c>
      <c r="D532" s="238" t="str">
        <f t="shared" si="97"/>
        <v>0036-0065-0001</v>
      </c>
      <c r="E532" s="306" t="s">
        <v>562</v>
      </c>
      <c r="F532" s="238" t="str">
        <f>TEXT(VLOOKUP(J532,'1'!$I$43:$J$79,2,0),"0000")</f>
        <v>0036</v>
      </c>
      <c r="G532" s="238" t="str">
        <f t="shared" si="98"/>
        <v>0065</v>
      </c>
      <c r="H532" s="307">
        <f t="shared" si="99"/>
        <v>1</v>
      </c>
      <c r="I532" s="306" t="s">
        <v>562</v>
      </c>
      <c r="J532" s="235" t="s">
        <v>75</v>
      </c>
      <c r="K532" s="235" t="s">
        <v>81</v>
      </c>
      <c r="L532" s="235" t="s">
        <v>16183</v>
      </c>
      <c r="M532" s="308">
        <v>56400000</v>
      </c>
      <c r="N532" s="235">
        <v>1969</v>
      </c>
      <c r="O532" s="235" t="s">
        <v>76</v>
      </c>
      <c r="P532" s="235" t="s">
        <v>72</v>
      </c>
      <c r="Q532" s="235" t="s">
        <v>71</v>
      </c>
      <c r="R532" s="235">
        <v>5</v>
      </c>
      <c r="S532" s="309">
        <v>26</v>
      </c>
      <c r="T532" s="238">
        <v>6</v>
      </c>
      <c r="U532" s="238">
        <v>6</v>
      </c>
      <c r="V532" s="235" t="s">
        <v>70</v>
      </c>
      <c r="W532" s="238" t="str">
        <f t="shared" si="94"/>
        <v>VOLVOS60B5 얼티메이트 브라이트56400000</v>
      </c>
      <c r="X532" s="310">
        <f t="shared" si="95"/>
        <v>4306</v>
      </c>
      <c r="Y532" s="238">
        <v>6</v>
      </c>
      <c r="Z532" s="238">
        <v>6</v>
      </c>
      <c r="AA532" s="306" t="s">
        <v>562</v>
      </c>
      <c r="AB532" s="235" t="s">
        <v>72</v>
      </c>
      <c r="AC532" s="235"/>
      <c r="AD532" s="235">
        <v>4</v>
      </c>
      <c r="AE532" s="235">
        <v>0</v>
      </c>
      <c r="AF532" s="236"/>
      <c r="AG532" s="237"/>
      <c r="AH532" s="236"/>
      <c r="AI532" s="236"/>
      <c r="AJ532" s="236"/>
      <c r="AK532" s="236">
        <v>10</v>
      </c>
      <c r="AL532" s="236"/>
      <c r="AM532" s="236" t="s">
        <v>16279</v>
      </c>
      <c r="AN532" s="348"/>
      <c r="AO532" s="348"/>
      <c r="AP532" s="348"/>
      <c r="AQ532" s="291" t="str">
        <f>IFERROR(VLOOKUP(BG532,#REF!,1,0),"")</f>
        <v/>
      </c>
      <c r="AS532" s="236" t="s">
        <v>2433</v>
      </c>
      <c r="BD532" s="191" t="str">
        <f t="shared" si="91"/>
        <v>S60B5 얼티메이트 브라이트</v>
      </c>
      <c r="BE532" s="238" t="str">
        <f t="shared" si="93"/>
        <v>0065</v>
      </c>
      <c r="BF532" s="306" t="s">
        <v>562</v>
      </c>
      <c r="BG532" s="191" t="str">
        <f t="shared" si="92"/>
        <v>0065-0531</v>
      </c>
    </row>
    <row r="533" spans="1:59">
      <c r="A533" s="304">
        <v>4307</v>
      </c>
      <c r="B533" s="305">
        <v>4307</v>
      </c>
      <c r="C533" s="238" t="str">
        <f t="shared" si="96"/>
        <v>0036-0066</v>
      </c>
      <c r="D533" s="238" t="str">
        <f t="shared" si="97"/>
        <v>0036-0066-0001</v>
      </c>
      <c r="E533" s="306" t="s">
        <v>561</v>
      </c>
      <c r="F533" s="238" t="str">
        <f>TEXT(VLOOKUP(J533,'1'!$I$43:$J$79,2,0),"0000")</f>
        <v>0036</v>
      </c>
      <c r="G533" s="238" t="str">
        <f t="shared" si="98"/>
        <v>0066</v>
      </c>
      <c r="H533" s="307">
        <f t="shared" si="99"/>
        <v>1</v>
      </c>
      <c r="I533" s="306" t="s">
        <v>561</v>
      </c>
      <c r="J533" s="235" t="s">
        <v>75</v>
      </c>
      <c r="K533" s="235" t="s">
        <v>80</v>
      </c>
      <c r="L533" s="235" t="s">
        <v>16183</v>
      </c>
      <c r="M533" s="308">
        <v>70000000</v>
      </c>
      <c r="N533" s="235">
        <v>1969</v>
      </c>
      <c r="O533" s="235" t="s">
        <v>76</v>
      </c>
      <c r="P533" s="235" t="s">
        <v>72</v>
      </c>
      <c r="Q533" s="235" t="s">
        <v>71</v>
      </c>
      <c r="R533" s="235">
        <v>5</v>
      </c>
      <c r="S533" s="309">
        <v>26</v>
      </c>
      <c r="T533" s="238">
        <v>6</v>
      </c>
      <c r="U533" s="238">
        <v>6</v>
      </c>
      <c r="V533" s="235" t="s">
        <v>70</v>
      </c>
      <c r="W533" s="238" t="str">
        <f t="shared" si="94"/>
        <v>VOLVOS90B5 얼티메이트 브라이트70000000</v>
      </c>
      <c r="X533" s="310">
        <f t="shared" si="95"/>
        <v>4307</v>
      </c>
      <c r="Y533" s="238">
        <v>6</v>
      </c>
      <c r="Z533" s="238">
        <v>6</v>
      </c>
      <c r="AA533" s="306" t="s">
        <v>561</v>
      </c>
      <c r="AB533" s="235" t="s">
        <v>72</v>
      </c>
      <c r="AC533" s="235"/>
      <c r="AD533" s="235">
        <v>5</v>
      </c>
      <c r="AE533" s="235">
        <v>0</v>
      </c>
      <c r="AF533" s="236"/>
      <c r="AG533" s="237"/>
      <c r="AH533" s="236"/>
      <c r="AI533" s="236"/>
      <c r="AJ533" s="236"/>
      <c r="AK533" s="236">
        <v>10</v>
      </c>
      <c r="AL533" s="236"/>
      <c r="AM533" s="236" t="s">
        <v>16279</v>
      </c>
      <c r="AN533" s="348"/>
      <c r="AO533" s="348"/>
      <c r="AP533" s="348"/>
      <c r="AS533" s="236" t="s">
        <v>16301</v>
      </c>
      <c r="BD533" s="191" t="str">
        <f t="shared" si="91"/>
        <v>S90B5 얼티메이트 브라이트</v>
      </c>
      <c r="BE533" s="238" t="str">
        <f t="shared" si="93"/>
        <v>0066</v>
      </c>
      <c r="BF533" s="306" t="s">
        <v>561</v>
      </c>
      <c r="BG533" s="191" t="str">
        <f t="shared" si="92"/>
        <v>0066-0532</v>
      </c>
    </row>
    <row r="534" spans="1:59">
      <c r="A534" s="304">
        <v>4308</v>
      </c>
      <c r="B534" s="305">
        <v>4308</v>
      </c>
      <c r="C534" s="238" t="str">
        <f t="shared" si="96"/>
        <v>0036-0066</v>
      </c>
      <c r="D534" s="238" t="str">
        <f t="shared" si="97"/>
        <v>0036-0066-0002</v>
      </c>
      <c r="E534" s="306" t="s">
        <v>560</v>
      </c>
      <c r="F534" s="238" t="str">
        <f>TEXT(VLOOKUP(J534,'1'!$I$43:$J$79,2,0),"0000")</f>
        <v>0036</v>
      </c>
      <c r="G534" s="238" t="str">
        <f t="shared" si="98"/>
        <v>0066</v>
      </c>
      <c r="H534" s="307">
        <f t="shared" si="99"/>
        <v>2</v>
      </c>
      <c r="I534" s="306" t="s">
        <v>560</v>
      </c>
      <c r="J534" s="235" t="s">
        <v>75</v>
      </c>
      <c r="K534" s="235" t="s">
        <v>80</v>
      </c>
      <c r="L534" s="235" t="s">
        <v>16180</v>
      </c>
      <c r="M534" s="308">
        <v>74000000</v>
      </c>
      <c r="N534" s="235">
        <v>1969</v>
      </c>
      <c r="O534" s="235" t="s">
        <v>76</v>
      </c>
      <c r="P534" s="235" t="s">
        <v>72</v>
      </c>
      <c r="Q534" s="235" t="s">
        <v>71</v>
      </c>
      <c r="R534" s="235">
        <v>5</v>
      </c>
      <c r="S534" s="309">
        <v>26</v>
      </c>
      <c r="T534" s="238">
        <v>6</v>
      </c>
      <c r="U534" s="238">
        <v>6</v>
      </c>
      <c r="V534" s="235" t="s">
        <v>70</v>
      </c>
      <c r="W534" s="238" t="str">
        <f t="shared" si="94"/>
        <v>VOLVOS90B6 AWD 얼티메이트 브라이트74000000</v>
      </c>
      <c r="X534" s="310">
        <f t="shared" si="95"/>
        <v>4308</v>
      </c>
      <c r="Y534" s="238">
        <v>6</v>
      </c>
      <c r="Z534" s="238">
        <v>6</v>
      </c>
      <c r="AA534" s="306" t="s">
        <v>560</v>
      </c>
      <c r="AB534" s="235" t="s">
        <v>72</v>
      </c>
      <c r="AC534" s="235"/>
      <c r="AD534" s="235">
        <v>5</v>
      </c>
      <c r="AE534" s="235">
        <v>0</v>
      </c>
      <c r="AF534" s="236"/>
      <c r="AG534" s="237"/>
      <c r="AH534" s="236"/>
      <c r="AI534" s="236"/>
      <c r="AJ534" s="236"/>
      <c r="AK534" s="236">
        <v>10</v>
      </c>
      <c r="AL534" s="236"/>
      <c r="AM534" s="236" t="s">
        <v>16279</v>
      </c>
      <c r="AN534" s="348"/>
      <c r="AO534" s="348"/>
      <c r="AP534" s="348"/>
      <c r="AS534" s="236" t="s">
        <v>16301</v>
      </c>
      <c r="BD534" s="191" t="str">
        <f t="shared" si="91"/>
        <v>S90B6 AWD 얼티메이트 브라이트</v>
      </c>
      <c r="BE534" s="238" t="str">
        <f t="shared" si="93"/>
        <v>0066</v>
      </c>
      <c r="BF534" s="306" t="s">
        <v>560</v>
      </c>
      <c r="BG534" s="191" t="str">
        <f t="shared" si="92"/>
        <v>0066-0533</v>
      </c>
    </row>
    <row r="535" spans="1:59">
      <c r="A535" s="304">
        <v>4309</v>
      </c>
      <c r="B535" s="305">
        <v>4309</v>
      </c>
      <c r="C535" s="238" t="str">
        <f t="shared" si="96"/>
        <v>0036-0066</v>
      </c>
      <c r="D535" s="238" t="str">
        <f t="shared" si="97"/>
        <v>0036-0066-0003</v>
      </c>
      <c r="E535" s="306" t="s">
        <v>559</v>
      </c>
      <c r="F535" s="238" t="str">
        <f>TEXT(VLOOKUP(J535,'1'!$I$43:$J$79,2,0),"0000")</f>
        <v>0036</v>
      </c>
      <c r="G535" s="238" t="str">
        <f t="shared" si="98"/>
        <v>0066</v>
      </c>
      <c r="H535" s="307">
        <f t="shared" si="99"/>
        <v>3</v>
      </c>
      <c r="I535" s="306" t="s">
        <v>559</v>
      </c>
      <c r="J535" s="235" t="s">
        <v>75</v>
      </c>
      <c r="K535" s="235" t="s">
        <v>80</v>
      </c>
      <c r="L535" s="235" t="s">
        <v>16181</v>
      </c>
      <c r="M535" s="308">
        <v>86470000</v>
      </c>
      <c r="N535" s="235">
        <v>1969</v>
      </c>
      <c r="O535" s="235" t="s">
        <v>1169</v>
      </c>
      <c r="P535" s="235" t="s">
        <v>72</v>
      </c>
      <c r="Q535" s="235" t="s">
        <v>71</v>
      </c>
      <c r="R535" s="235">
        <v>5</v>
      </c>
      <c r="S535" s="309">
        <v>26</v>
      </c>
      <c r="T535" s="238">
        <v>6</v>
      </c>
      <c r="U535" s="238">
        <v>6</v>
      </c>
      <c r="V535" s="235" t="s">
        <v>70</v>
      </c>
      <c r="W535" s="238" t="str">
        <f t="shared" si="94"/>
        <v>VOLVOS90T8 AWD 얼티메이트 브라이트86470000</v>
      </c>
      <c r="X535" s="310">
        <f t="shared" si="95"/>
        <v>4309</v>
      </c>
      <c r="Y535" s="238">
        <v>6</v>
      </c>
      <c r="Z535" s="238">
        <v>6</v>
      </c>
      <c r="AA535" s="306" t="s">
        <v>559</v>
      </c>
      <c r="AB535" s="235" t="s">
        <v>72</v>
      </c>
      <c r="AC535" s="235"/>
      <c r="AD535" s="235">
        <v>5</v>
      </c>
      <c r="AE535" s="235">
        <v>0</v>
      </c>
      <c r="AF535" s="236"/>
      <c r="AG535" s="237"/>
      <c r="AH535" s="236"/>
      <c r="AI535" s="236"/>
      <c r="AJ535" s="236"/>
      <c r="AK535" s="236">
        <v>10</v>
      </c>
      <c r="AL535" s="236"/>
      <c r="AM535" s="236" t="s">
        <v>16279</v>
      </c>
      <c r="AN535" s="348"/>
      <c r="AO535" s="348"/>
      <c r="AP535" s="348"/>
      <c r="AS535" s="236" t="s">
        <v>16301</v>
      </c>
      <c r="BD535" s="191" t="str">
        <f t="shared" si="91"/>
        <v>S90T8 AWD 얼티메이트 브라이트</v>
      </c>
      <c r="BE535" s="238" t="str">
        <f t="shared" si="93"/>
        <v>0066</v>
      </c>
      <c r="BF535" s="306" t="s">
        <v>559</v>
      </c>
      <c r="BG535" s="191" t="str">
        <f t="shared" si="92"/>
        <v>0066-0534</v>
      </c>
    </row>
    <row r="536" spans="1:59">
      <c r="A536" s="304">
        <v>4310</v>
      </c>
      <c r="B536" s="305">
        <v>4310</v>
      </c>
      <c r="C536" s="238" t="str">
        <f t="shared" si="96"/>
        <v>0036-0067</v>
      </c>
      <c r="D536" s="238" t="str">
        <f t="shared" si="97"/>
        <v>0036-0067-0001</v>
      </c>
      <c r="E536" s="306" t="s">
        <v>558</v>
      </c>
      <c r="F536" s="238" t="str">
        <f>TEXT(VLOOKUP(J536,'1'!$I$43:$J$79,2,0),"0000")</f>
        <v>0036</v>
      </c>
      <c r="G536" s="238" t="str">
        <f t="shared" si="98"/>
        <v>0067</v>
      </c>
      <c r="H536" s="307">
        <f t="shared" si="99"/>
        <v>1</v>
      </c>
      <c r="I536" s="306" t="s">
        <v>558</v>
      </c>
      <c r="J536" s="235" t="s">
        <v>75</v>
      </c>
      <c r="K536" s="235" t="s">
        <v>16518</v>
      </c>
      <c r="L536" s="235" t="s">
        <v>16519</v>
      </c>
      <c r="M536" s="308">
        <v>55500000</v>
      </c>
      <c r="N536" s="235">
        <v>1969</v>
      </c>
      <c r="O536" s="235" t="s">
        <v>16419</v>
      </c>
      <c r="P536" s="235" t="s">
        <v>1611</v>
      </c>
      <c r="Q536" s="235" t="s">
        <v>71</v>
      </c>
      <c r="R536" s="235">
        <v>5</v>
      </c>
      <c r="S536" s="309">
        <v>15</v>
      </c>
      <c r="T536" s="238">
        <v>6</v>
      </c>
      <c r="U536" s="238">
        <v>6</v>
      </c>
      <c r="V536" s="235" t="s">
        <v>70</v>
      </c>
      <c r="W536" s="238" t="str">
        <f t="shared" si="94"/>
        <v>VOLVOV60크로스컨트리 B5 플러스55500000</v>
      </c>
      <c r="X536" s="310">
        <f t="shared" si="95"/>
        <v>4310</v>
      </c>
      <c r="Y536" s="238">
        <v>6</v>
      </c>
      <c r="Z536" s="238">
        <v>6</v>
      </c>
      <c r="AA536" s="306" t="s">
        <v>558</v>
      </c>
      <c r="AB536" s="235" t="s">
        <v>16302</v>
      </c>
      <c r="AC536" s="235"/>
      <c r="AD536" s="235">
        <v>4</v>
      </c>
      <c r="AE536" s="235">
        <v>0</v>
      </c>
      <c r="AF536" s="236"/>
      <c r="AG536" s="237"/>
      <c r="AH536" s="236"/>
      <c r="AI536" s="236"/>
      <c r="AJ536" s="236"/>
      <c r="AK536" s="236">
        <v>13</v>
      </c>
      <c r="AL536" s="236"/>
      <c r="AM536" s="236" t="s">
        <v>16399</v>
      </c>
      <c r="AN536" s="348"/>
      <c r="AO536" s="348"/>
      <c r="AP536" s="348"/>
      <c r="AQ536" s="291" t="str">
        <f>IFERROR(VLOOKUP(BG536,#REF!,1,0),"")</f>
        <v/>
      </c>
      <c r="AS536" s="236" t="s">
        <v>2434</v>
      </c>
      <c r="BD536" s="191" t="str">
        <f t="shared" si="91"/>
        <v>V60크로스컨트리 B5 플러스</v>
      </c>
      <c r="BE536" s="238" t="str">
        <f t="shared" si="93"/>
        <v>0067</v>
      </c>
      <c r="BF536" s="306" t="s">
        <v>558</v>
      </c>
      <c r="BG536" s="191" t="str">
        <f t="shared" si="92"/>
        <v>0067-0535</v>
      </c>
    </row>
    <row r="537" spans="1:59">
      <c r="A537" s="304">
        <v>4311</v>
      </c>
      <c r="B537" s="305">
        <v>4311</v>
      </c>
      <c r="C537" s="238" t="str">
        <f t="shared" si="96"/>
        <v>0036-0067</v>
      </c>
      <c r="D537" s="238" t="str">
        <f t="shared" si="97"/>
        <v>0036-0067-0002</v>
      </c>
      <c r="E537" s="306" t="s">
        <v>557</v>
      </c>
      <c r="F537" s="238" t="str">
        <f>TEXT(VLOOKUP(J537,'1'!$I$43:$J$79,2,0),"0000")</f>
        <v>0036</v>
      </c>
      <c r="G537" s="238" t="str">
        <f t="shared" si="98"/>
        <v>0067</v>
      </c>
      <c r="H537" s="307">
        <f t="shared" si="99"/>
        <v>2</v>
      </c>
      <c r="I537" s="306" t="s">
        <v>557</v>
      </c>
      <c r="J537" s="235" t="s">
        <v>75</v>
      </c>
      <c r="K537" s="235" t="s">
        <v>16518</v>
      </c>
      <c r="L537" s="235" t="s">
        <v>16520</v>
      </c>
      <c r="M537" s="308">
        <v>60000000</v>
      </c>
      <c r="N537" s="235">
        <v>1969</v>
      </c>
      <c r="O537" s="235" t="s">
        <v>16419</v>
      </c>
      <c r="P537" s="235" t="s">
        <v>1611</v>
      </c>
      <c r="Q537" s="235" t="s">
        <v>71</v>
      </c>
      <c r="R537" s="235">
        <v>5</v>
      </c>
      <c r="S537" s="309">
        <v>15</v>
      </c>
      <c r="T537" s="238">
        <v>6</v>
      </c>
      <c r="U537" s="238">
        <v>6</v>
      </c>
      <c r="V537" s="235" t="s">
        <v>70</v>
      </c>
      <c r="W537" s="238" t="str">
        <f t="shared" si="94"/>
        <v>VOLVOV60크로스컨트리 B5 얼티메이트60000000</v>
      </c>
      <c r="X537" s="310">
        <f t="shared" si="95"/>
        <v>4311</v>
      </c>
      <c r="Y537" s="238">
        <v>6</v>
      </c>
      <c r="Z537" s="238">
        <v>6</v>
      </c>
      <c r="AA537" s="306" t="s">
        <v>557</v>
      </c>
      <c r="AB537" s="235" t="s">
        <v>16302</v>
      </c>
      <c r="AC537" s="235"/>
      <c r="AD537" s="235">
        <v>4</v>
      </c>
      <c r="AE537" s="235">
        <v>0</v>
      </c>
      <c r="AF537" s="236"/>
      <c r="AG537" s="237"/>
      <c r="AH537" s="236"/>
      <c r="AI537" s="236"/>
      <c r="AJ537" s="236"/>
      <c r="AK537" s="236">
        <v>13</v>
      </c>
      <c r="AL537" s="236"/>
      <c r="AM537" s="236" t="s">
        <v>16399</v>
      </c>
      <c r="AN537" s="348"/>
      <c r="AO537" s="348"/>
      <c r="AP537" s="348"/>
      <c r="AQ537" s="291" t="str">
        <f>IFERROR(VLOOKUP(BG537,#REF!,1,0),"")</f>
        <v/>
      </c>
      <c r="AS537" s="236" t="s">
        <v>2434</v>
      </c>
      <c r="BD537" s="191" t="str">
        <f t="shared" si="91"/>
        <v>V60크로스컨트리 B5 얼티메이트</v>
      </c>
      <c r="BE537" s="238" t="str">
        <f t="shared" si="93"/>
        <v>0067</v>
      </c>
      <c r="BF537" s="306" t="s">
        <v>557</v>
      </c>
      <c r="BG537" s="191" t="str">
        <f t="shared" si="92"/>
        <v>0067-0536</v>
      </c>
    </row>
    <row r="538" spans="1:59">
      <c r="A538" s="304">
        <v>4312</v>
      </c>
      <c r="B538" s="305">
        <v>4312</v>
      </c>
      <c r="C538" s="238" t="str">
        <f t="shared" si="96"/>
        <v>0036-0068</v>
      </c>
      <c r="D538" s="238" t="str">
        <f t="shared" si="97"/>
        <v>0036-0068-0001</v>
      </c>
      <c r="E538" s="306" t="s">
        <v>556</v>
      </c>
      <c r="F538" s="238" t="str">
        <f>TEXT(VLOOKUP(J538,'1'!$I$43:$J$79,2,0),"0000")</f>
        <v>0036</v>
      </c>
      <c r="G538" s="238" t="str">
        <f t="shared" si="98"/>
        <v>0068</v>
      </c>
      <c r="H538" s="307">
        <f t="shared" si="99"/>
        <v>1</v>
      </c>
      <c r="I538" s="306" t="s">
        <v>556</v>
      </c>
      <c r="J538" s="235" t="s">
        <v>75</v>
      </c>
      <c r="K538" s="235" t="s">
        <v>16521</v>
      </c>
      <c r="L538" s="235" t="s">
        <v>16523</v>
      </c>
      <c r="M538" s="308">
        <v>78200000</v>
      </c>
      <c r="N538" s="235">
        <v>1969</v>
      </c>
      <c r="O538" s="235" t="s">
        <v>76</v>
      </c>
      <c r="P538" s="235" t="s">
        <v>1611</v>
      </c>
      <c r="Q538" s="235" t="s">
        <v>71</v>
      </c>
      <c r="R538" s="235">
        <v>5</v>
      </c>
      <c r="S538" s="309">
        <v>26</v>
      </c>
      <c r="T538" s="238">
        <v>6</v>
      </c>
      <c r="U538" s="238">
        <v>6</v>
      </c>
      <c r="V538" s="235" t="s">
        <v>70</v>
      </c>
      <c r="W538" s="238" t="str">
        <f t="shared" si="94"/>
        <v>VOLVOV90클로스컨트리 B5 AWD 플러스78200000</v>
      </c>
      <c r="X538" s="310">
        <f t="shared" si="95"/>
        <v>4312</v>
      </c>
      <c r="Y538" s="238">
        <v>6</v>
      </c>
      <c r="Z538" s="238">
        <v>6</v>
      </c>
      <c r="AA538" s="306" t="s">
        <v>556</v>
      </c>
      <c r="AB538" s="235" t="s">
        <v>69</v>
      </c>
      <c r="AC538" s="235"/>
      <c r="AD538" s="235">
        <v>6</v>
      </c>
      <c r="AE538" s="235">
        <v>0</v>
      </c>
      <c r="AF538" s="236"/>
      <c r="AG538" s="237"/>
      <c r="AH538" s="236"/>
      <c r="AI538" s="236"/>
      <c r="AJ538" s="236"/>
      <c r="AK538" s="236">
        <v>13</v>
      </c>
      <c r="AL538" s="236"/>
      <c r="AM538" s="236" t="s">
        <v>16282</v>
      </c>
      <c r="AN538" s="348"/>
      <c r="AO538" s="348"/>
      <c r="AP538" s="348"/>
      <c r="AQ538" s="291" t="str">
        <f>IFERROR(VLOOKUP(BG538,#REF!,1,0),"")</f>
        <v/>
      </c>
      <c r="AS538" s="236" t="s">
        <v>2434</v>
      </c>
      <c r="BD538" s="191" t="str">
        <f t="shared" si="91"/>
        <v>V90클로스컨트리 B5 AWD 플러스</v>
      </c>
      <c r="BE538" s="238" t="str">
        <f t="shared" si="93"/>
        <v>0068</v>
      </c>
      <c r="BF538" s="306" t="s">
        <v>556</v>
      </c>
      <c r="BG538" s="191" t="str">
        <f t="shared" si="92"/>
        <v>0068-0537</v>
      </c>
    </row>
    <row r="539" spans="1:59">
      <c r="A539" s="304">
        <v>4313</v>
      </c>
      <c r="B539" s="305">
        <v>4313</v>
      </c>
      <c r="C539" s="238" t="str">
        <f t="shared" si="96"/>
        <v>0036-0068</v>
      </c>
      <c r="D539" s="238" t="str">
        <f t="shared" si="97"/>
        <v>0036-0068-0002</v>
      </c>
      <c r="E539" s="306" t="s">
        <v>555</v>
      </c>
      <c r="F539" s="238" t="str">
        <f>TEXT(VLOOKUP(J539,'1'!$I$43:$J$79,2,0),"0000")</f>
        <v>0036</v>
      </c>
      <c r="G539" s="238" t="str">
        <f t="shared" si="98"/>
        <v>0068</v>
      </c>
      <c r="H539" s="307">
        <f t="shared" si="99"/>
        <v>2</v>
      </c>
      <c r="I539" s="306" t="s">
        <v>555</v>
      </c>
      <c r="J539" s="235" t="s">
        <v>75</v>
      </c>
      <c r="K539" s="235" t="s">
        <v>16521</v>
      </c>
      <c r="L539" s="235" t="s">
        <v>16522</v>
      </c>
      <c r="M539" s="308">
        <v>78200000</v>
      </c>
      <c r="N539" s="235">
        <v>1969</v>
      </c>
      <c r="O539" s="235" t="s">
        <v>76</v>
      </c>
      <c r="P539" s="235" t="s">
        <v>1611</v>
      </c>
      <c r="Q539" s="235" t="s">
        <v>71</v>
      </c>
      <c r="R539" s="235">
        <v>5</v>
      </c>
      <c r="S539" s="309">
        <v>26</v>
      </c>
      <c r="T539" s="238">
        <v>6</v>
      </c>
      <c r="U539" s="238">
        <v>6</v>
      </c>
      <c r="V539" s="235" t="s">
        <v>70</v>
      </c>
      <c r="W539" s="238" t="str">
        <f t="shared" si="94"/>
        <v>VOLVOV90크로스컨트리 B5 AWD 얼티메이트78200000</v>
      </c>
      <c r="X539" s="310">
        <f t="shared" si="95"/>
        <v>4313</v>
      </c>
      <c r="Y539" s="238">
        <v>6</v>
      </c>
      <c r="Z539" s="238">
        <v>6</v>
      </c>
      <c r="AA539" s="306" t="s">
        <v>555</v>
      </c>
      <c r="AB539" s="235" t="s">
        <v>69</v>
      </c>
      <c r="AC539" s="235"/>
      <c r="AD539" s="235">
        <v>6</v>
      </c>
      <c r="AE539" s="235">
        <v>0</v>
      </c>
      <c r="AF539" s="236"/>
      <c r="AG539" s="237"/>
      <c r="AH539" s="236"/>
      <c r="AI539" s="236"/>
      <c r="AJ539" s="236"/>
      <c r="AK539" s="236">
        <v>13</v>
      </c>
      <c r="AL539" s="236"/>
      <c r="AM539" s="236" t="s">
        <v>16282</v>
      </c>
      <c r="AN539" s="348"/>
      <c r="AO539" s="348"/>
      <c r="AP539" s="348"/>
      <c r="AQ539" s="291" t="str">
        <f>IFERROR(VLOOKUP(BG539,#REF!,1,0),"")</f>
        <v/>
      </c>
      <c r="AS539" s="236" t="s">
        <v>2434</v>
      </c>
      <c r="BD539" s="191" t="str">
        <f t="shared" si="91"/>
        <v>V90크로스컨트리 B5 AWD 얼티메이트</v>
      </c>
      <c r="BE539" s="238" t="str">
        <f t="shared" si="93"/>
        <v>0068</v>
      </c>
      <c r="BF539" s="306" t="s">
        <v>555</v>
      </c>
      <c r="BG539" s="191" t="str">
        <f t="shared" si="92"/>
        <v>0068-0538</v>
      </c>
    </row>
    <row r="540" spans="1:59">
      <c r="A540" s="304">
        <v>4314</v>
      </c>
      <c r="B540" s="305">
        <v>4314</v>
      </c>
      <c r="C540" s="238" t="str">
        <f t="shared" si="96"/>
        <v>0036-0069</v>
      </c>
      <c r="D540" s="238" t="str">
        <f t="shared" si="97"/>
        <v>0036-0069-0001</v>
      </c>
      <c r="E540" s="306" t="s">
        <v>554</v>
      </c>
      <c r="F540" s="238" t="str">
        <f>TEXT(VLOOKUP(J540,'1'!$I$43:$J$79,2,0),"0000")</f>
        <v>0036</v>
      </c>
      <c r="G540" s="238" t="str">
        <f t="shared" si="98"/>
        <v>0069</v>
      </c>
      <c r="H540" s="307">
        <f t="shared" si="99"/>
        <v>1</v>
      </c>
      <c r="I540" s="306" t="s">
        <v>554</v>
      </c>
      <c r="J540" s="235" t="s">
        <v>75</v>
      </c>
      <c r="K540" s="235" t="s">
        <v>1260</v>
      </c>
      <c r="L540" s="235" t="s">
        <v>2126</v>
      </c>
      <c r="M540" s="308">
        <v>50800000</v>
      </c>
      <c r="N540" s="235">
        <v>1969</v>
      </c>
      <c r="O540" s="235" t="s">
        <v>76</v>
      </c>
      <c r="P540" s="235" t="s">
        <v>1611</v>
      </c>
      <c r="Q540" s="235" t="s">
        <v>71</v>
      </c>
      <c r="R540" s="235">
        <v>5</v>
      </c>
      <c r="S540" s="309">
        <v>8</v>
      </c>
      <c r="T540" s="238">
        <v>6</v>
      </c>
      <c r="U540" s="238">
        <v>6</v>
      </c>
      <c r="V540" s="235" t="s">
        <v>70</v>
      </c>
      <c r="W540" s="238" t="str">
        <f t="shared" si="94"/>
        <v>VOLVOXC40B4 AWD Inscription50800000</v>
      </c>
      <c r="X540" s="310">
        <f t="shared" si="95"/>
        <v>4314</v>
      </c>
      <c r="Y540" s="238">
        <v>6</v>
      </c>
      <c r="Z540" s="238">
        <v>6</v>
      </c>
      <c r="AA540" s="306" t="s">
        <v>554</v>
      </c>
      <c r="AB540" s="235" t="s">
        <v>69</v>
      </c>
      <c r="AC540" s="235"/>
      <c r="AD540" s="235">
        <v>5</v>
      </c>
      <c r="AE540" s="235">
        <v>0</v>
      </c>
      <c r="AF540" s="236"/>
      <c r="AG540" s="237"/>
      <c r="AH540" s="236"/>
      <c r="AI540" s="236"/>
      <c r="AJ540" s="236"/>
      <c r="AK540" s="236">
        <v>10</v>
      </c>
      <c r="AL540" s="236"/>
      <c r="AM540" s="236" t="s">
        <v>16279</v>
      </c>
      <c r="AN540" s="348"/>
      <c r="AO540" s="348"/>
      <c r="AP540" s="348"/>
      <c r="AQ540" s="291" t="str">
        <f>IFERROR(VLOOKUP(BG540,#REF!,1,0),"")</f>
        <v/>
      </c>
      <c r="AS540" s="236" t="s">
        <v>2432</v>
      </c>
      <c r="BD540" s="191" t="str">
        <f t="shared" si="91"/>
        <v>XC40B4 AWD Inscription</v>
      </c>
      <c r="BE540" s="238" t="str">
        <f t="shared" si="93"/>
        <v>0069</v>
      </c>
      <c r="BF540" s="306" t="s">
        <v>554</v>
      </c>
      <c r="BG540" s="191" t="str">
        <f t="shared" si="92"/>
        <v>0069-0539</v>
      </c>
    </row>
    <row r="541" spans="1:59">
      <c r="A541" s="304">
        <v>4315</v>
      </c>
      <c r="B541" s="305">
        <v>4315</v>
      </c>
      <c r="C541" s="238" t="str">
        <f t="shared" si="96"/>
        <v>0036-0069</v>
      </c>
      <c r="D541" s="238" t="str">
        <f t="shared" si="97"/>
        <v>0036-0069-0002</v>
      </c>
      <c r="E541" s="306" t="s">
        <v>553</v>
      </c>
      <c r="F541" s="238" t="str">
        <f>TEXT(VLOOKUP(J541,'1'!$I$43:$J$79,2,0),"0000")</f>
        <v>0036</v>
      </c>
      <c r="G541" s="238" t="str">
        <f t="shared" si="98"/>
        <v>0069</v>
      </c>
      <c r="H541" s="307">
        <f t="shared" si="99"/>
        <v>2</v>
      </c>
      <c r="I541" s="306" t="s">
        <v>553</v>
      </c>
      <c r="J541" s="235" t="s">
        <v>75</v>
      </c>
      <c r="K541" s="235" t="s">
        <v>1260</v>
      </c>
      <c r="L541" s="235" t="s">
        <v>2127</v>
      </c>
      <c r="M541" s="308">
        <v>46110000</v>
      </c>
      <c r="N541" s="235">
        <v>1969</v>
      </c>
      <c r="O541" s="235" t="s">
        <v>76</v>
      </c>
      <c r="P541" s="235" t="s">
        <v>1611</v>
      </c>
      <c r="Q541" s="235" t="s">
        <v>71</v>
      </c>
      <c r="R541" s="235">
        <v>5</v>
      </c>
      <c r="S541" s="309">
        <v>8</v>
      </c>
      <c r="T541" s="238">
        <v>6</v>
      </c>
      <c r="U541" s="238">
        <v>6</v>
      </c>
      <c r="V541" s="235" t="s">
        <v>70</v>
      </c>
      <c r="W541" s="238" t="str">
        <f t="shared" si="94"/>
        <v>VOLVOXC40B4 AWD Momentum46110000</v>
      </c>
      <c r="X541" s="310">
        <f t="shared" si="95"/>
        <v>4315</v>
      </c>
      <c r="Y541" s="238">
        <v>6</v>
      </c>
      <c r="Z541" s="238">
        <v>6</v>
      </c>
      <c r="AA541" s="306" t="s">
        <v>553</v>
      </c>
      <c r="AB541" s="235" t="s">
        <v>69</v>
      </c>
      <c r="AC541" s="235"/>
      <c r="AD541" s="235">
        <v>5</v>
      </c>
      <c r="AE541" s="235">
        <v>0</v>
      </c>
      <c r="AF541" s="236"/>
      <c r="AG541" s="237"/>
      <c r="AH541" s="236"/>
      <c r="AI541" s="236"/>
      <c r="AJ541" s="236"/>
      <c r="AK541" s="236">
        <v>10</v>
      </c>
      <c r="AL541" s="236"/>
      <c r="AM541" s="236" t="s">
        <v>16279</v>
      </c>
      <c r="AN541" s="348"/>
      <c r="AO541" s="348"/>
      <c r="AP541" s="348"/>
      <c r="AQ541" s="291" t="str">
        <f>IFERROR(VLOOKUP(BG541,#REF!,1,0),"")</f>
        <v/>
      </c>
      <c r="AS541" s="236" t="s">
        <v>2432</v>
      </c>
      <c r="BD541" s="191" t="str">
        <f t="shared" si="91"/>
        <v>XC40B4 AWD Momentum</v>
      </c>
      <c r="BE541" s="238" t="str">
        <f t="shared" si="93"/>
        <v>0069</v>
      </c>
      <c r="BF541" s="306" t="s">
        <v>553</v>
      </c>
      <c r="BG541" s="191" t="str">
        <f t="shared" si="92"/>
        <v>0069-0540</v>
      </c>
    </row>
    <row r="542" spans="1:59">
      <c r="A542" s="304">
        <v>4316</v>
      </c>
      <c r="B542" s="305">
        <v>4316</v>
      </c>
      <c r="C542" s="238" t="str">
        <f t="shared" si="96"/>
        <v>0036-0069</v>
      </c>
      <c r="D542" s="238" t="str">
        <f t="shared" si="97"/>
        <v>0036-0069-0003</v>
      </c>
      <c r="E542" s="306" t="s">
        <v>552</v>
      </c>
      <c r="F542" s="238" t="str">
        <f>TEXT(VLOOKUP(J542,'1'!$I$43:$J$79,2,0),"0000")</f>
        <v>0036</v>
      </c>
      <c r="G542" s="238" t="str">
        <f t="shared" si="98"/>
        <v>0069</v>
      </c>
      <c r="H542" s="307">
        <f t="shared" si="99"/>
        <v>3</v>
      </c>
      <c r="I542" s="306" t="s">
        <v>552</v>
      </c>
      <c r="J542" s="235" t="s">
        <v>75</v>
      </c>
      <c r="K542" s="235" t="s">
        <v>1260</v>
      </c>
      <c r="L542" s="235" t="s">
        <v>2128</v>
      </c>
      <c r="M542" s="308">
        <v>48680000</v>
      </c>
      <c r="N542" s="235">
        <v>1969</v>
      </c>
      <c r="O542" s="235" t="s">
        <v>76</v>
      </c>
      <c r="P542" s="235" t="s">
        <v>1611</v>
      </c>
      <c r="Q542" s="235" t="s">
        <v>71</v>
      </c>
      <c r="R542" s="235">
        <v>5</v>
      </c>
      <c r="S542" s="309">
        <v>8</v>
      </c>
      <c r="T542" s="238">
        <v>6</v>
      </c>
      <c r="U542" s="238">
        <v>6</v>
      </c>
      <c r="V542" s="235" t="s">
        <v>70</v>
      </c>
      <c r="W542" s="238" t="str">
        <f t="shared" si="94"/>
        <v>VOLVOXC40B4 AWD R-Design48680000</v>
      </c>
      <c r="X542" s="310">
        <f t="shared" si="95"/>
        <v>4316</v>
      </c>
      <c r="Y542" s="238">
        <v>6</v>
      </c>
      <c r="Z542" s="238">
        <v>6</v>
      </c>
      <c r="AA542" s="306" t="s">
        <v>552</v>
      </c>
      <c r="AB542" s="235" t="s">
        <v>69</v>
      </c>
      <c r="AC542" s="235"/>
      <c r="AD542" s="235">
        <v>5</v>
      </c>
      <c r="AE542" s="235">
        <v>0</v>
      </c>
      <c r="AF542" s="236"/>
      <c r="AG542" s="237"/>
      <c r="AH542" s="236"/>
      <c r="AI542" s="236"/>
      <c r="AJ542" s="236"/>
      <c r="AK542" s="236">
        <v>10</v>
      </c>
      <c r="AL542" s="236"/>
      <c r="AM542" s="236" t="s">
        <v>16279</v>
      </c>
      <c r="AN542" s="348"/>
      <c r="AO542" s="348"/>
      <c r="AP542" s="348"/>
      <c r="AQ542" s="291" t="str">
        <f>IFERROR(VLOOKUP(BG542,#REF!,1,0),"")</f>
        <v/>
      </c>
      <c r="AS542" s="236" t="s">
        <v>2432</v>
      </c>
      <c r="BD542" s="191" t="str">
        <f t="shared" si="91"/>
        <v>XC40B4 AWD R-Design</v>
      </c>
      <c r="BE542" s="238" t="str">
        <f t="shared" si="93"/>
        <v>0069</v>
      </c>
      <c r="BF542" s="306" t="s">
        <v>552</v>
      </c>
      <c r="BG542" s="191" t="str">
        <f t="shared" si="92"/>
        <v>0069-0541</v>
      </c>
    </row>
    <row r="543" spans="1:59">
      <c r="A543" s="304">
        <v>4317</v>
      </c>
      <c r="B543" s="305">
        <v>4317</v>
      </c>
      <c r="C543" s="238" t="str">
        <f t="shared" si="96"/>
        <v>0036-0069</v>
      </c>
      <c r="D543" s="238" t="str">
        <f t="shared" si="97"/>
        <v>0036-0069-0004</v>
      </c>
      <c r="E543" s="306" t="s">
        <v>551</v>
      </c>
      <c r="F543" s="238" t="str">
        <f>TEXT(VLOOKUP(J543,'1'!$I$43:$J$79,2,0),"0000")</f>
        <v>0036</v>
      </c>
      <c r="G543" s="238" t="str">
        <f t="shared" si="98"/>
        <v>0069</v>
      </c>
      <c r="H543" s="307">
        <f t="shared" si="99"/>
        <v>4</v>
      </c>
      <c r="I543" s="306" t="s">
        <v>551</v>
      </c>
      <c r="J543" s="235" t="s">
        <v>75</v>
      </c>
      <c r="K543" s="235" t="s">
        <v>1260</v>
      </c>
      <c r="L543" s="235" t="s">
        <v>16175</v>
      </c>
      <c r="M543" s="308">
        <v>48680000</v>
      </c>
      <c r="N543" s="235">
        <v>1969</v>
      </c>
      <c r="O543" s="235" t="s">
        <v>76</v>
      </c>
      <c r="P543" s="235" t="s">
        <v>1611</v>
      </c>
      <c r="Q543" s="235" t="s">
        <v>71</v>
      </c>
      <c r="R543" s="235">
        <v>5</v>
      </c>
      <c r="S543" s="309">
        <v>8</v>
      </c>
      <c r="T543" s="238">
        <v>6</v>
      </c>
      <c r="U543" s="238">
        <v>6</v>
      </c>
      <c r="V543" s="235" t="s">
        <v>70</v>
      </c>
      <c r="W543" s="238" t="str">
        <f t="shared" si="94"/>
        <v>VOLVOXC40B4 AWD 플러스 브라이트48680000</v>
      </c>
      <c r="X543" s="310">
        <f t="shared" si="95"/>
        <v>4317</v>
      </c>
      <c r="Y543" s="238">
        <v>6</v>
      </c>
      <c r="Z543" s="238">
        <v>6</v>
      </c>
      <c r="AA543" s="306" t="s">
        <v>551</v>
      </c>
      <c r="AB543" s="235" t="s">
        <v>69</v>
      </c>
      <c r="AC543" s="235"/>
      <c r="AD543" s="235">
        <v>5</v>
      </c>
      <c r="AE543" s="235">
        <v>0</v>
      </c>
      <c r="AF543" s="236"/>
      <c r="AG543" s="237"/>
      <c r="AH543" s="236"/>
      <c r="AI543" s="236"/>
      <c r="AJ543" s="236"/>
      <c r="AK543" s="236">
        <v>10</v>
      </c>
      <c r="AL543" s="236"/>
      <c r="AM543" s="236" t="s">
        <v>16279</v>
      </c>
      <c r="AN543" s="348"/>
      <c r="AO543" s="348"/>
      <c r="AP543" s="348"/>
      <c r="AQ543" s="291" t="str">
        <f>IFERROR(VLOOKUP(BG543,#REF!,1,0),"")</f>
        <v/>
      </c>
      <c r="AS543" s="236" t="s">
        <v>2432</v>
      </c>
      <c r="BD543" s="191" t="str">
        <f t="shared" si="91"/>
        <v>XC40B4 AWD 플러스 브라이트</v>
      </c>
      <c r="BE543" s="238" t="str">
        <f t="shared" si="93"/>
        <v>0069</v>
      </c>
      <c r="BF543" s="306" t="s">
        <v>551</v>
      </c>
      <c r="BG543" s="191" t="str">
        <f t="shared" si="92"/>
        <v>0069-0542</v>
      </c>
    </row>
    <row r="544" spans="1:59">
      <c r="A544" s="304">
        <v>4318</v>
      </c>
      <c r="B544" s="305">
        <v>4318</v>
      </c>
      <c r="C544" s="238" t="str">
        <f t="shared" si="96"/>
        <v>0036-0069</v>
      </c>
      <c r="D544" s="238" t="str">
        <f t="shared" si="97"/>
        <v>0036-0069-0005</v>
      </c>
      <c r="E544" s="306" t="s">
        <v>550</v>
      </c>
      <c r="F544" s="238" t="str">
        <f>TEXT(VLOOKUP(J544,'1'!$I$43:$J$79,2,0),"0000")</f>
        <v>0036</v>
      </c>
      <c r="G544" s="238" t="str">
        <f t="shared" si="98"/>
        <v>0069</v>
      </c>
      <c r="H544" s="307">
        <f t="shared" si="99"/>
        <v>5</v>
      </c>
      <c r="I544" s="306" t="s">
        <v>550</v>
      </c>
      <c r="J544" s="235" t="s">
        <v>75</v>
      </c>
      <c r="K544" s="235" t="s">
        <v>1260</v>
      </c>
      <c r="L544" s="235" t="s">
        <v>16176</v>
      </c>
      <c r="M544" s="308">
        <v>48680000</v>
      </c>
      <c r="N544" s="235">
        <v>1969</v>
      </c>
      <c r="O544" s="235" t="s">
        <v>76</v>
      </c>
      <c r="P544" s="235" t="s">
        <v>1611</v>
      </c>
      <c r="Q544" s="235" t="s">
        <v>71</v>
      </c>
      <c r="R544" s="235">
        <v>5</v>
      </c>
      <c r="S544" s="309">
        <v>8</v>
      </c>
      <c r="T544" s="238">
        <v>6</v>
      </c>
      <c r="U544" s="238">
        <v>6</v>
      </c>
      <c r="V544" s="235" t="s">
        <v>70</v>
      </c>
      <c r="W544" s="238" t="str">
        <f t="shared" si="94"/>
        <v>VOLVOXC40B4 AWD 얼티메이트 브라이트48680000</v>
      </c>
      <c r="X544" s="310">
        <f t="shared" si="95"/>
        <v>4318</v>
      </c>
      <c r="Y544" s="238">
        <v>6</v>
      </c>
      <c r="Z544" s="238">
        <v>6</v>
      </c>
      <c r="AA544" s="306" t="s">
        <v>550</v>
      </c>
      <c r="AB544" s="235" t="s">
        <v>69</v>
      </c>
      <c r="AC544" s="235"/>
      <c r="AD544" s="235">
        <v>5</v>
      </c>
      <c r="AE544" s="235">
        <v>0</v>
      </c>
      <c r="AF544" s="236"/>
      <c r="AG544" s="237"/>
      <c r="AH544" s="236"/>
      <c r="AI544" s="236"/>
      <c r="AJ544" s="236"/>
      <c r="AK544" s="236">
        <v>10</v>
      </c>
      <c r="AL544" s="236"/>
      <c r="AM544" s="236" t="s">
        <v>16279</v>
      </c>
      <c r="AN544" s="348"/>
      <c r="AO544" s="348"/>
      <c r="AP544" s="348"/>
      <c r="AQ544" s="291" t="str">
        <f>IFERROR(VLOOKUP(BG544,#REF!,1,0),"")</f>
        <v/>
      </c>
      <c r="AS544" s="236" t="s">
        <v>2432</v>
      </c>
      <c r="BD544" s="191" t="str">
        <f t="shared" si="91"/>
        <v>XC40B4 AWD 얼티메이트 브라이트</v>
      </c>
      <c r="BE544" s="238" t="str">
        <f t="shared" si="93"/>
        <v>0069</v>
      </c>
      <c r="BF544" s="306" t="s">
        <v>550</v>
      </c>
      <c r="BG544" s="191" t="str">
        <f t="shared" si="92"/>
        <v>0069-0543</v>
      </c>
    </row>
    <row r="545" spans="1:59">
      <c r="A545" s="304">
        <v>4319</v>
      </c>
      <c r="B545" s="305">
        <v>4319</v>
      </c>
      <c r="C545" s="238" t="str">
        <f t="shared" si="96"/>
        <v>0036-0069</v>
      </c>
      <c r="D545" s="238" t="str">
        <f t="shared" si="97"/>
        <v>0036-0069-0006</v>
      </c>
      <c r="E545" s="306" t="s">
        <v>549</v>
      </c>
      <c r="F545" s="238" t="str">
        <f>TEXT(VLOOKUP(J545,'1'!$I$43:$J$79,2,0),"0000")</f>
        <v>0036</v>
      </c>
      <c r="G545" s="238" t="str">
        <f t="shared" si="98"/>
        <v>0069</v>
      </c>
      <c r="H545" s="307">
        <f t="shared" si="99"/>
        <v>6</v>
      </c>
      <c r="I545" s="306" t="s">
        <v>549</v>
      </c>
      <c r="J545" s="235" t="s">
        <v>75</v>
      </c>
      <c r="K545" s="235" t="s">
        <v>1260</v>
      </c>
      <c r="L545" s="235" t="s">
        <v>16177</v>
      </c>
      <c r="M545" s="308">
        <v>48680000</v>
      </c>
      <c r="N545" s="235">
        <v>1969</v>
      </c>
      <c r="O545" s="235" t="s">
        <v>76</v>
      </c>
      <c r="P545" s="235" t="s">
        <v>1611</v>
      </c>
      <c r="Q545" s="235" t="s">
        <v>71</v>
      </c>
      <c r="R545" s="235">
        <v>5</v>
      </c>
      <c r="S545" s="309">
        <v>26</v>
      </c>
      <c r="T545" s="238">
        <v>6</v>
      </c>
      <c r="U545" s="238">
        <v>6</v>
      </c>
      <c r="V545" s="235" t="s">
        <v>70</v>
      </c>
      <c r="W545" s="238" t="str">
        <f t="shared" si="94"/>
        <v>VOLVOXC40B4 AWD 다크에디션48680000</v>
      </c>
      <c r="X545" s="310">
        <f t="shared" si="95"/>
        <v>4319</v>
      </c>
      <c r="Y545" s="238">
        <v>6</v>
      </c>
      <c r="Z545" s="238">
        <v>6</v>
      </c>
      <c r="AA545" s="306" t="s">
        <v>549</v>
      </c>
      <c r="AB545" s="235" t="s">
        <v>69</v>
      </c>
      <c r="AC545" s="235"/>
      <c r="AD545" s="235">
        <v>5</v>
      </c>
      <c r="AE545" s="235">
        <v>0</v>
      </c>
      <c r="AF545" s="236"/>
      <c r="AG545" s="237"/>
      <c r="AH545" s="236"/>
      <c r="AI545" s="236"/>
      <c r="AJ545" s="236"/>
      <c r="AK545" s="236">
        <v>10</v>
      </c>
      <c r="AL545" s="236"/>
      <c r="AM545" s="236" t="s">
        <v>16279</v>
      </c>
      <c r="AN545" s="348"/>
      <c r="AO545" s="348"/>
      <c r="AP545" s="348"/>
      <c r="AQ545" s="291" t="str">
        <f>IFERROR(VLOOKUP(BG545,#REF!,1,0),"")</f>
        <v/>
      </c>
      <c r="AS545" s="236" t="s">
        <v>2432</v>
      </c>
      <c r="BD545" s="191" t="str">
        <f t="shared" si="91"/>
        <v>XC40B4 AWD 다크에디션</v>
      </c>
      <c r="BE545" s="238" t="str">
        <f t="shared" si="93"/>
        <v>0069</v>
      </c>
      <c r="BF545" s="306" t="s">
        <v>549</v>
      </c>
      <c r="BG545" s="191" t="str">
        <f t="shared" si="92"/>
        <v>0069-0544</v>
      </c>
    </row>
    <row r="546" spans="1:59">
      <c r="A546" s="304">
        <v>4320</v>
      </c>
      <c r="B546" s="305">
        <v>4320</v>
      </c>
      <c r="C546" s="238" t="str">
        <f t="shared" si="96"/>
        <v>0036-0070</v>
      </c>
      <c r="D546" s="238" t="str">
        <f t="shared" si="97"/>
        <v>0036-0070-0001</v>
      </c>
      <c r="E546" s="306" t="s">
        <v>548</v>
      </c>
      <c r="F546" s="238" t="str">
        <f>TEXT(VLOOKUP(J546,'1'!$I$43:$J$79,2,0),"0000")</f>
        <v>0036</v>
      </c>
      <c r="G546" s="238" t="str">
        <f t="shared" si="98"/>
        <v>0070</v>
      </c>
      <c r="H546" s="307">
        <f t="shared" si="99"/>
        <v>1</v>
      </c>
      <c r="I546" s="306" t="s">
        <v>548</v>
      </c>
      <c r="J546" s="235" t="s">
        <v>75</v>
      </c>
      <c r="K546" s="235" t="s">
        <v>78</v>
      </c>
      <c r="L546" s="235" t="s">
        <v>16178</v>
      </c>
      <c r="M546" s="308">
        <v>63400000</v>
      </c>
      <c r="N546" s="235">
        <v>1969</v>
      </c>
      <c r="O546" s="235" t="s">
        <v>76</v>
      </c>
      <c r="P546" s="235" t="s">
        <v>1611</v>
      </c>
      <c r="Q546" s="235" t="s">
        <v>71</v>
      </c>
      <c r="R546" s="235">
        <v>5</v>
      </c>
      <c r="S546" s="309">
        <v>26</v>
      </c>
      <c r="T546" s="238">
        <v>6</v>
      </c>
      <c r="U546" s="238">
        <v>6</v>
      </c>
      <c r="V546" s="235" t="s">
        <v>70</v>
      </c>
      <c r="W546" s="238" t="str">
        <f t="shared" si="94"/>
        <v>VOLVOXC60B5 AWD 플러스 브라이트63400000</v>
      </c>
      <c r="X546" s="310">
        <f t="shared" si="95"/>
        <v>4320</v>
      </c>
      <c r="Y546" s="238">
        <v>6</v>
      </c>
      <c r="Z546" s="238">
        <v>6</v>
      </c>
      <c r="AA546" s="306" t="s">
        <v>548</v>
      </c>
      <c r="AB546" s="235" t="s">
        <v>69</v>
      </c>
      <c r="AC546" s="235"/>
      <c r="AD546" s="235">
        <v>3</v>
      </c>
      <c r="AE546" s="235">
        <v>0</v>
      </c>
      <c r="AF546" s="236"/>
      <c r="AG546" s="237"/>
      <c r="AH546" s="236"/>
      <c r="AI546" s="236"/>
      <c r="AJ546" s="236"/>
      <c r="AK546" s="236">
        <v>10</v>
      </c>
      <c r="AL546" s="236"/>
      <c r="AM546" s="236" t="s">
        <v>16279</v>
      </c>
      <c r="AN546" s="348"/>
      <c r="AO546" s="348"/>
      <c r="AP546" s="348"/>
      <c r="AQ546" s="291" t="str">
        <f>IFERROR(VLOOKUP(BG546,#REF!,1,0),"")</f>
        <v/>
      </c>
      <c r="AS546" s="236" t="s">
        <v>2423</v>
      </c>
      <c r="BD546" s="191" t="str">
        <f t="shared" si="91"/>
        <v>XC60B5 AWD 플러스 브라이트</v>
      </c>
      <c r="BE546" s="238" t="str">
        <f t="shared" si="93"/>
        <v>0070</v>
      </c>
      <c r="BF546" s="306" t="s">
        <v>548</v>
      </c>
      <c r="BG546" s="191" t="str">
        <f t="shared" si="92"/>
        <v>0070-0545</v>
      </c>
    </row>
    <row r="547" spans="1:59">
      <c r="A547" s="304">
        <v>4321</v>
      </c>
      <c r="B547" s="305">
        <v>4321</v>
      </c>
      <c r="C547" s="238" t="str">
        <f t="shared" si="96"/>
        <v>0036-0070</v>
      </c>
      <c r="D547" s="238" t="str">
        <f t="shared" si="97"/>
        <v>0036-0070-0002</v>
      </c>
      <c r="E547" s="306" t="s">
        <v>547</v>
      </c>
      <c r="F547" s="238" t="str">
        <f>TEXT(VLOOKUP(J547,'1'!$I$43:$J$79,2,0),"0000")</f>
        <v>0036</v>
      </c>
      <c r="G547" s="238" t="str">
        <f t="shared" si="98"/>
        <v>0070</v>
      </c>
      <c r="H547" s="307">
        <f t="shared" si="99"/>
        <v>2</v>
      </c>
      <c r="I547" s="306" t="s">
        <v>547</v>
      </c>
      <c r="J547" s="235" t="s">
        <v>75</v>
      </c>
      <c r="K547" s="235" t="s">
        <v>78</v>
      </c>
      <c r="L547" s="235" t="s">
        <v>16179</v>
      </c>
      <c r="M547" s="308">
        <v>70000000</v>
      </c>
      <c r="N547" s="235">
        <v>1969</v>
      </c>
      <c r="O547" s="235" t="s">
        <v>76</v>
      </c>
      <c r="P547" s="235" t="s">
        <v>1611</v>
      </c>
      <c r="Q547" s="235" t="s">
        <v>71</v>
      </c>
      <c r="R547" s="235">
        <v>5</v>
      </c>
      <c r="S547" s="309">
        <v>26</v>
      </c>
      <c r="T547" s="238">
        <v>6</v>
      </c>
      <c r="U547" s="238">
        <v>6</v>
      </c>
      <c r="V547" s="235" t="s">
        <v>70</v>
      </c>
      <c r="W547" s="238" t="str">
        <f t="shared" si="94"/>
        <v>VOLVOXC60B5 AWD 얼티메이트 브라이트70000000</v>
      </c>
      <c r="X547" s="310">
        <f t="shared" si="95"/>
        <v>4321</v>
      </c>
      <c r="Y547" s="238">
        <v>6</v>
      </c>
      <c r="Z547" s="238">
        <v>6</v>
      </c>
      <c r="AA547" s="306" t="s">
        <v>547</v>
      </c>
      <c r="AB547" s="235" t="s">
        <v>69</v>
      </c>
      <c r="AC547" s="235"/>
      <c r="AD547" s="235">
        <v>3</v>
      </c>
      <c r="AE547" s="235">
        <v>0</v>
      </c>
      <c r="AF547" s="236"/>
      <c r="AG547" s="237"/>
      <c r="AH547" s="236"/>
      <c r="AI547" s="236"/>
      <c r="AJ547" s="236"/>
      <c r="AK547" s="236">
        <v>10</v>
      </c>
      <c r="AL547" s="236"/>
      <c r="AM547" s="236" t="s">
        <v>16279</v>
      </c>
      <c r="AN547" s="348"/>
      <c r="AO547" s="348"/>
      <c r="AP547" s="348"/>
      <c r="AQ547" s="291" t="str">
        <f>IFERROR(VLOOKUP(BG547,#REF!,1,0),"")</f>
        <v/>
      </c>
      <c r="AS547" s="236" t="s">
        <v>2423</v>
      </c>
      <c r="BD547" s="191" t="str">
        <f t="shared" si="91"/>
        <v>XC60B5 AWD 얼티메이트 브라이트</v>
      </c>
      <c r="BE547" s="238" t="str">
        <f t="shared" si="93"/>
        <v>0070</v>
      </c>
      <c r="BF547" s="306" t="s">
        <v>547</v>
      </c>
      <c r="BG547" s="191" t="str">
        <f t="shared" si="92"/>
        <v>0070-0546</v>
      </c>
    </row>
    <row r="548" spans="1:59">
      <c r="A548" s="304">
        <v>4322</v>
      </c>
      <c r="B548" s="305">
        <v>4322</v>
      </c>
      <c r="C548" s="238" t="str">
        <f t="shared" si="96"/>
        <v>0036-0070</v>
      </c>
      <c r="D548" s="238" t="str">
        <f t="shared" si="97"/>
        <v>0036-0070-0003</v>
      </c>
      <c r="E548" s="306" t="s">
        <v>546</v>
      </c>
      <c r="F548" s="238" t="str">
        <f>TEXT(VLOOKUP(J548,'1'!$I$43:$J$79,2,0),"0000")</f>
        <v>0036</v>
      </c>
      <c r="G548" s="238" t="str">
        <f t="shared" si="98"/>
        <v>0070</v>
      </c>
      <c r="H548" s="307">
        <f t="shared" si="99"/>
        <v>3</v>
      </c>
      <c r="I548" s="306" t="s">
        <v>546</v>
      </c>
      <c r="J548" s="235" t="s">
        <v>75</v>
      </c>
      <c r="K548" s="235" t="s">
        <v>78</v>
      </c>
      <c r="L548" s="235" t="s">
        <v>16180</v>
      </c>
      <c r="M548" s="308">
        <v>74000000</v>
      </c>
      <c r="N548" s="235">
        <v>1969</v>
      </c>
      <c r="O548" s="235" t="s">
        <v>76</v>
      </c>
      <c r="P548" s="235" t="s">
        <v>1611</v>
      </c>
      <c r="Q548" s="235" t="s">
        <v>71</v>
      </c>
      <c r="R548" s="235">
        <v>5</v>
      </c>
      <c r="S548" s="309">
        <v>26</v>
      </c>
      <c r="T548" s="238">
        <v>6</v>
      </c>
      <c r="U548" s="238">
        <v>6</v>
      </c>
      <c r="V548" s="235" t="s">
        <v>70</v>
      </c>
      <c r="W548" s="238" t="str">
        <f t="shared" si="94"/>
        <v>VOLVOXC60B6 AWD 얼티메이트 브라이트74000000</v>
      </c>
      <c r="X548" s="310">
        <f t="shared" si="95"/>
        <v>4322</v>
      </c>
      <c r="Y548" s="238">
        <v>6</v>
      </c>
      <c r="Z548" s="238">
        <v>6</v>
      </c>
      <c r="AA548" s="306" t="s">
        <v>546</v>
      </c>
      <c r="AB548" s="235" t="s">
        <v>69</v>
      </c>
      <c r="AC548" s="235"/>
      <c r="AD548" s="235">
        <v>3</v>
      </c>
      <c r="AE548" s="235">
        <v>0</v>
      </c>
      <c r="AF548" s="236"/>
      <c r="AG548" s="237"/>
      <c r="AH548" s="236"/>
      <c r="AI548" s="236"/>
      <c r="AJ548" s="236"/>
      <c r="AK548" s="236">
        <v>10</v>
      </c>
      <c r="AL548" s="236"/>
      <c r="AM548" s="236" t="s">
        <v>16279</v>
      </c>
      <c r="AN548" s="348"/>
      <c r="AO548" s="348"/>
      <c r="AP548" s="348"/>
      <c r="AQ548" s="291" t="str">
        <f>IFERROR(VLOOKUP(BG548,#REF!,1,0),"")</f>
        <v/>
      </c>
      <c r="AS548" s="236" t="s">
        <v>2423</v>
      </c>
      <c r="BD548" s="191" t="str">
        <f t="shared" si="91"/>
        <v>XC60B6 AWD 얼티메이트 브라이트</v>
      </c>
      <c r="BE548" s="238" t="str">
        <f t="shared" si="93"/>
        <v>0070</v>
      </c>
      <c r="BF548" s="306" t="s">
        <v>546</v>
      </c>
      <c r="BG548" s="191" t="str">
        <f t="shared" si="92"/>
        <v>0070-0547</v>
      </c>
    </row>
    <row r="549" spans="1:59">
      <c r="A549" s="304">
        <v>4323</v>
      </c>
      <c r="B549" s="305">
        <v>4323</v>
      </c>
      <c r="C549" s="238" t="str">
        <f t="shared" si="96"/>
        <v>0036-0070</v>
      </c>
      <c r="D549" s="238" t="str">
        <f t="shared" si="97"/>
        <v>0036-0070-0004</v>
      </c>
      <c r="E549" s="306" t="s">
        <v>545</v>
      </c>
      <c r="F549" s="238" t="str">
        <f>TEXT(VLOOKUP(J549,'1'!$I$43:$J$79,2,0),"0000")</f>
        <v>0036</v>
      </c>
      <c r="G549" s="238" t="str">
        <f t="shared" si="98"/>
        <v>0070</v>
      </c>
      <c r="H549" s="307">
        <f t="shared" si="99"/>
        <v>4</v>
      </c>
      <c r="I549" s="306" t="s">
        <v>545</v>
      </c>
      <c r="J549" s="235" t="s">
        <v>75</v>
      </c>
      <c r="K549" s="235" t="s">
        <v>78</v>
      </c>
      <c r="L549" s="235" t="s">
        <v>16181</v>
      </c>
      <c r="M549" s="308">
        <v>86400000</v>
      </c>
      <c r="N549" s="235">
        <v>1969</v>
      </c>
      <c r="O549" s="235" t="s">
        <v>1169</v>
      </c>
      <c r="P549" s="235" t="s">
        <v>1611</v>
      </c>
      <c r="Q549" s="235" t="s">
        <v>71</v>
      </c>
      <c r="R549" s="235">
        <v>5</v>
      </c>
      <c r="S549" s="309">
        <v>26</v>
      </c>
      <c r="T549" s="238">
        <v>6</v>
      </c>
      <c r="U549" s="238">
        <v>6</v>
      </c>
      <c r="V549" s="235" t="s">
        <v>70</v>
      </c>
      <c r="W549" s="238" t="str">
        <f t="shared" si="94"/>
        <v>VOLVOXC60T8 AWD 얼티메이트 브라이트86400000</v>
      </c>
      <c r="X549" s="310">
        <f t="shared" si="95"/>
        <v>4323</v>
      </c>
      <c r="Y549" s="238">
        <v>6</v>
      </c>
      <c r="Z549" s="238">
        <v>6</v>
      </c>
      <c r="AA549" s="306" t="s">
        <v>545</v>
      </c>
      <c r="AB549" s="235" t="s">
        <v>69</v>
      </c>
      <c r="AC549" s="235"/>
      <c r="AD549" s="235">
        <v>3</v>
      </c>
      <c r="AE549" s="235">
        <v>0</v>
      </c>
      <c r="AF549" s="236"/>
      <c r="AG549" s="237"/>
      <c r="AH549" s="236"/>
      <c r="AI549" s="236"/>
      <c r="AJ549" s="236"/>
      <c r="AK549" s="236">
        <v>10</v>
      </c>
      <c r="AL549" s="236"/>
      <c r="AM549" s="236" t="s">
        <v>16279</v>
      </c>
      <c r="AN549" s="348"/>
      <c r="AO549" s="348"/>
      <c r="AP549" s="348"/>
      <c r="AQ549" s="291" t="str">
        <f>IFERROR(VLOOKUP(BG549,#REF!,1,0),"")</f>
        <v/>
      </c>
      <c r="AS549" s="236" t="s">
        <v>2423</v>
      </c>
      <c r="BD549" s="191" t="str">
        <f t="shared" si="91"/>
        <v>XC60T8 AWD 얼티메이트 브라이트</v>
      </c>
      <c r="BE549" s="238" t="str">
        <f t="shared" si="93"/>
        <v>0070</v>
      </c>
      <c r="BF549" s="306" t="s">
        <v>545</v>
      </c>
      <c r="BG549" s="191" t="str">
        <f t="shared" si="92"/>
        <v>0070-0548</v>
      </c>
    </row>
    <row r="550" spans="1:59">
      <c r="A550" s="304">
        <v>4324</v>
      </c>
      <c r="B550" s="305">
        <v>4324</v>
      </c>
      <c r="C550" s="238" t="str">
        <f t="shared" si="96"/>
        <v>0036-0071</v>
      </c>
      <c r="D550" s="238" t="str">
        <f t="shared" si="97"/>
        <v>0036-0071-0001</v>
      </c>
      <c r="E550" s="306" t="s">
        <v>544</v>
      </c>
      <c r="F550" s="238" t="str">
        <f>TEXT(VLOOKUP(J550,'1'!$I$43:$J$79,2,0),"0000")</f>
        <v>0036</v>
      </c>
      <c r="G550" s="238" t="str">
        <f t="shared" si="98"/>
        <v>0071</v>
      </c>
      <c r="H550" s="307">
        <f t="shared" si="99"/>
        <v>1</v>
      </c>
      <c r="I550" s="306" t="s">
        <v>544</v>
      </c>
      <c r="J550" s="235" t="s">
        <v>75</v>
      </c>
      <c r="K550" s="235" t="s">
        <v>74</v>
      </c>
      <c r="L550" s="235" t="s">
        <v>16182</v>
      </c>
      <c r="M550" s="308">
        <v>87200000</v>
      </c>
      <c r="N550" s="235">
        <v>1969</v>
      </c>
      <c r="O550" s="235" t="s">
        <v>76</v>
      </c>
      <c r="P550" s="235" t="s">
        <v>1611</v>
      </c>
      <c r="Q550" s="235" t="s">
        <v>71</v>
      </c>
      <c r="R550" s="235">
        <v>7</v>
      </c>
      <c r="S550" s="309">
        <v>26</v>
      </c>
      <c r="T550" s="238">
        <v>6</v>
      </c>
      <c r="U550" s="238">
        <v>6</v>
      </c>
      <c r="V550" s="235" t="s">
        <v>70</v>
      </c>
      <c r="W550" s="238" t="str">
        <f t="shared" si="94"/>
        <v>VOLVOXC90B6 AWD 플러스 브라이트87200000</v>
      </c>
      <c r="X550" s="310">
        <f t="shared" si="95"/>
        <v>4324</v>
      </c>
      <c r="Y550" s="238">
        <v>6</v>
      </c>
      <c r="Z550" s="238">
        <v>6</v>
      </c>
      <c r="AA550" s="306" t="s">
        <v>544</v>
      </c>
      <c r="AB550" s="235" t="s">
        <v>69</v>
      </c>
      <c r="AC550" s="235"/>
      <c r="AD550" s="235">
        <v>5</v>
      </c>
      <c r="AE550" s="235">
        <v>2</v>
      </c>
      <c r="AF550" s="236"/>
      <c r="AG550" s="237"/>
      <c r="AH550" s="236"/>
      <c r="AI550" s="236"/>
      <c r="AJ550" s="236"/>
      <c r="AK550" s="236">
        <v>10</v>
      </c>
      <c r="AL550" s="236"/>
      <c r="AM550" s="236" t="s">
        <v>16279</v>
      </c>
      <c r="AN550" s="348"/>
      <c r="AO550" s="348"/>
      <c r="AP550" s="348"/>
      <c r="AQ550" s="291" t="str">
        <f>IFERROR(VLOOKUP(BG550,#REF!,1,0),"")</f>
        <v/>
      </c>
      <c r="AS550" s="236" t="s">
        <v>2428</v>
      </c>
      <c r="BD550" s="191" t="str">
        <f t="shared" si="91"/>
        <v>XC90B6 AWD 플러스 브라이트</v>
      </c>
      <c r="BE550" s="238" t="str">
        <f t="shared" si="93"/>
        <v>0071</v>
      </c>
      <c r="BF550" s="306" t="s">
        <v>544</v>
      </c>
      <c r="BG550" s="191" t="str">
        <f t="shared" si="92"/>
        <v>0071-0549</v>
      </c>
    </row>
    <row r="551" spans="1:59">
      <c r="A551" s="304">
        <v>4325</v>
      </c>
      <c r="B551" s="305">
        <v>4325</v>
      </c>
      <c r="C551" s="238" t="str">
        <f t="shared" si="96"/>
        <v>0036-0071</v>
      </c>
      <c r="D551" s="238" t="str">
        <f t="shared" si="97"/>
        <v>0036-0071-0002</v>
      </c>
      <c r="E551" s="306" t="s">
        <v>543</v>
      </c>
      <c r="F551" s="238" t="str">
        <f>TEXT(VLOOKUP(J551,'1'!$I$43:$J$79,2,0),"0000")</f>
        <v>0036</v>
      </c>
      <c r="G551" s="238" t="str">
        <f t="shared" si="98"/>
        <v>0071</v>
      </c>
      <c r="H551" s="307">
        <f t="shared" si="99"/>
        <v>2</v>
      </c>
      <c r="I551" s="306" t="s">
        <v>543</v>
      </c>
      <c r="J551" s="235" t="s">
        <v>75</v>
      </c>
      <c r="K551" s="235" t="s">
        <v>74</v>
      </c>
      <c r="L551" s="235" t="s">
        <v>16180</v>
      </c>
      <c r="M551" s="308">
        <v>96500000</v>
      </c>
      <c r="N551" s="235">
        <v>1969</v>
      </c>
      <c r="O551" s="235" t="s">
        <v>76</v>
      </c>
      <c r="P551" s="235" t="s">
        <v>1611</v>
      </c>
      <c r="Q551" s="235" t="s">
        <v>71</v>
      </c>
      <c r="R551" s="235">
        <v>7</v>
      </c>
      <c r="S551" s="309">
        <v>26</v>
      </c>
      <c r="T551" s="238">
        <v>6</v>
      </c>
      <c r="U551" s="238">
        <v>6</v>
      </c>
      <c r="V551" s="235" t="s">
        <v>70</v>
      </c>
      <c r="W551" s="238" t="str">
        <f t="shared" si="94"/>
        <v>VOLVOXC90B6 AWD 얼티메이트 브라이트96500000</v>
      </c>
      <c r="X551" s="310">
        <f t="shared" si="95"/>
        <v>4325</v>
      </c>
      <c r="Y551" s="238">
        <v>6</v>
      </c>
      <c r="Z551" s="238">
        <v>6</v>
      </c>
      <c r="AA551" s="306" t="s">
        <v>543</v>
      </c>
      <c r="AB551" s="235" t="s">
        <v>69</v>
      </c>
      <c r="AC551" s="235"/>
      <c r="AD551" s="235">
        <v>5</v>
      </c>
      <c r="AE551" s="235">
        <v>2</v>
      </c>
      <c r="AF551" s="236"/>
      <c r="AG551" s="237"/>
      <c r="AH551" s="236"/>
      <c r="AI551" s="236"/>
      <c r="AJ551" s="236"/>
      <c r="AK551" s="236">
        <v>10</v>
      </c>
      <c r="AL551" s="236"/>
      <c r="AM551" s="236" t="s">
        <v>16279</v>
      </c>
      <c r="AN551" s="348"/>
      <c r="AO551" s="348"/>
      <c r="AP551" s="348"/>
      <c r="AQ551" s="291" t="str">
        <f>IFERROR(VLOOKUP(BG551,#REF!,1,0),"")</f>
        <v/>
      </c>
      <c r="AS551" s="236" t="s">
        <v>2428</v>
      </c>
      <c r="BD551" s="191" t="str">
        <f t="shared" si="91"/>
        <v>XC90B6 AWD 얼티메이트 브라이트</v>
      </c>
      <c r="BE551" s="238" t="str">
        <f t="shared" si="93"/>
        <v>0071</v>
      </c>
      <c r="BF551" s="306" t="s">
        <v>543</v>
      </c>
      <c r="BG551" s="191" t="str">
        <f t="shared" si="92"/>
        <v>0071-0550</v>
      </c>
    </row>
    <row r="552" spans="1:59">
      <c r="A552" s="304">
        <v>4326</v>
      </c>
      <c r="B552" s="305">
        <v>4326</v>
      </c>
      <c r="C552" s="238" t="str">
        <f t="shared" si="96"/>
        <v>0036-0071</v>
      </c>
      <c r="D552" s="238" t="str">
        <f t="shared" si="97"/>
        <v>0036-0071-0003</v>
      </c>
      <c r="E552" s="306" t="s">
        <v>542</v>
      </c>
      <c r="F552" s="238" t="str">
        <f>TEXT(VLOOKUP(J552,'1'!$I$43:$J$79,2,0),"0000")</f>
        <v>0036</v>
      </c>
      <c r="G552" s="238" t="str">
        <f t="shared" si="98"/>
        <v>0071</v>
      </c>
      <c r="H552" s="307">
        <f t="shared" si="99"/>
        <v>3</v>
      </c>
      <c r="I552" s="306" t="s">
        <v>542</v>
      </c>
      <c r="J552" s="235" t="s">
        <v>75</v>
      </c>
      <c r="K552" s="235" t="s">
        <v>74</v>
      </c>
      <c r="L552" s="235" t="s">
        <v>16181</v>
      </c>
      <c r="M552" s="308">
        <v>115200000</v>
      </c>
      <c r="N552" s="235">
        <v>1969</v>
      </c>
      <c r="O552" s="235" t="s">
        <v>1169</v>
      </c>
      <c r="P552" s="235" t="s">
        <v>1611</v>
      </c>
      <c r="Q552" s="235" t="s">
        <v>71</v>
      </c>
      <c r="R552" s="235">
        <v>7</v>
      </c>
      <c r="S552" s="309">
        <v>26</v>
      </c>
      <c r="T552" s="238">
        <v>6</v>
      </c>
      <c r="U552" s="238">
        <v>6</v>
      </c>
      <c r="V552" s="235" t="s">
        <v>70</v>
      </c>
      <c r="W552" s="238" t="str">
        <f t="shared" si="94"/>
        <v>VOLVOXC90T8 AWD 얼티메이트 브라이트115200000</v>
      </c>
      <c r="X552" s="310">
        <f t="shared" si="95"/>
        <v>4326</v>
      </c>
      <c r="Y552" s="238">
        <v>6</v>
      </c>
      <c r="Z552" s="238">
        <v>6</v>
      </c>
      <c r="AA552" s="306" t="s">
        <v>542</v>
      </c>
      <c r="AB552" s="235" t="s">
        <v>69</v>
      </c>
      <c r="AC552" s="235"/>
      <c r="AD552" s="235">
        <v>5</v>
      </c>
      <c r="AE552" s="235">
        <v>2</v>
      </c>
      <c r="AF552" s="236"/>
      <c r="AG552" s="237"/>
      <c r="AH552" s="236"/>
      <c r="AI552" s="236"/>
      <c r="AJ552" s="236"/>
      <c r="AK552" s="236">
        <v>10</v>
      </c>
      <c r="AL552" s="236"/>
      <c r="AM552" s="236" t="s">
        <v>16279</v>
      </c>
      <c r="AN552" s="348"/>
      <c r="AO552" s="348"/>
      <c r="AP552" s="348"/>
      <c r="AQ552" s="291" t="str">
        <f>IFERROR(VLOOKUP(BG552,#REF!,1,0),"")</f>
        <v/>
      </c>
      <c r="AS552" s="236" t="s">
        <v>2428</v>
      </c>
      <c r="BD552" s="191" t="str">
        <f t="shared" si="91"/>
        <v>XC90T8 AWD 얼티메이트 브라이트</v>
      </c>
      <c r="BE552" s="238" t="str">
        <f t="shared" si="93"/>
        <v>0071</v>
      </c>
      <c r="BF552" s="306" t="s">
        <v>542</v>
      </c>
      <c r="BG552" s="191" t="str">
        <f t="shared" si="92"/>
        <v>0071-0551</v>
      </c>
    </row>
    <row r="553" spans="1:59">
      <c r="A553" s="304">
        <v>4327</v>
      </c>
      <c r="B553" s="305">
        <v>4327</v>
      </c>
      <c r="C553" s="238" t="str">
        <f t="shared" si="96"/>
        <v>0035-0072</v>
      </c>
      <c r="D553" s="238" t="str">
        <f t="shared" si="97"/>
        <v>0035-0072-0001</v>
      </c>
      <c r="E553" s="306" t="s">
        <v>541</v>
      </c>
      <c r="F553" s="238" t="str">
        <f>TEXT(VLOOKUP(J553,'1'!$I$43:$J$79,2,0),"0000")</f>
        <v>0035</v>
      </c>
      <c r="G553" s="238" t="str">
        <f t="shared" si="98"/>
        <v>0072</v>
      </c>
      <c r="H553" s="307">
        <f t="shared" si="99"/>
        <v>1</v>
      </c>
      <c r="I553" s="306" t="s">
        <v>541</v>
      </c>
      <c r="J553" s="235" t="s">
        <v>82</v>
      </c>
      <c r="K553" s="235" t="s">
        <v>1273</v>
      </c>
      <c r="L553" s="235" t="s">
        <v>1274</v>
      </c>
      <c r="M553" s="308">
        <v>52900000</v>
      </c>
      <c r="N553" s="235">
        <v>1968</v>
      </c>
      <c r="O553" s="235" t="s">
        <v>77</v>
      </c>
      <c r="P553" s="235" t="s">
        <v>72</v>
      </c>
      <c r="Q553" s="235" t="s">
        <v>71</v>
      </c>
      <c r="R553" s="235">
        <v>5</v>
      </c>
      <c r="S553" s="309">
        <v>10</v>
      </c>
      <c r="T553" s="238">
        <v>6</v>
      </c>
      <c r="U553" s="238">
        <v>6</v>
      </c>
      <c r="V553" s="235" t="s">
        <v>70</v>
      </c>
      <c r="W553" s="238" t="str">
        <f t="shared" si="94"/>
        <v>VOLKSWAGENArteon2.0 TDI Elegance Premium52900000</v>
      </c>
      <c r="X553" s="310">
        <f t="shared" si="95"/>
        <v>4327</v>
      </c>
      <c r="Y553" s="238">
        <v>6</v>
      </c>
      <c r="Z553" s="238">
        <v>6</v>
      </c>
      <c r="AA553" s="306" t="s">
        <v>541</v>
      </c>
      <c r="AB553" s="235" t="s">
        <v>72</v>
      </c>
      <c r="AC553" s="235"/>
      <c r="AD553" s="235">
        <v>4</v>
      </c>
      <c r="AE553" s="235">
        <v>0</v>
      </c>
      <c r="AF553" s="236"/>
      <c r="AG553" s="237"/>
      <c r="AH553" s="236"/>
      <c r="AI553" s="236"/>
      <c r="AJ553" s="236"/>
      <c r="AK553" s="236">
        <v>17</v>
      </c>
      <c r="AL553" s="236"/>
      <c r="AM553" s="236" t="s">
        <v>16339</v>
      </c>
      <c r="AN553" s="348"/>
      <c r="AO553" s="348"/>
      <c r="AP553" s="348"/>
      <c r="AQ553" s="291" t="str">
        <f>IFERROR(VLOOKUP(BG553,#REF!,1,0),"")</f>
        <v/>
      </c>
      <c r="AS553" s="236" t="s">
        <v>2425</v>
      </c>
      <c r="BD553" s="191" t="str">
        <f t="shared" si="91"/>
        <v>Arteon2.0 TDI Elegance Premium</v>
      </c>
      <c r="BE553" s="238" t="str">
        <f t="shared" si="93"/>
        <v>0072</v>
      </c>
      <c r="BF553" s="306" t="s">
        <v>541</v>
      </c>
      <c r="BG553" s="191" t="str">
        <f t="shared" si="92"/>
        <v>0072-0552</v>
      </c>
    </row>
    <row r="554" spans="1:59">
      <c r="A554" s="304">
        <v>4328</v>
      </c>
      <c r="B554" s="305">
        <v>4328</v>
      </c>
      <c r="C554" s="238" t="str">
        <f t="shared" si="96"/>
        <v>0035-0072</v>
      </c>
      <c r="D554" s="238" t="str">
        <f t="shared" si="97"/>
        <v>0035-0072-0002</v>
      </c>
      <c r="E554" s="306" t="s">
        <v>540</v>
      </c>
      <c r="F554" s="238" t="str">
        <f>TEXT(VLOOKUP(J554,'1'!$I$43:$J$79,2,0),"0000")</f>
        <v>0035</v>
      </c>
      <c r="G554" s="238" t="str">
        <f t="shared" si="98"/>
        <v>0072</v>
      </c>
      <c r="H554" s="307">
        <f t="shared" si="99"/>
        <v>2</v>
      </c>
      <c r="I554" s="306" t="s">
        <v>540</v>
      </c>
      <c r="J554" s="235" t="s">
        <v>82</v>
      </c>
      <c r="K554" s="235" t="s">
        <v>1273</v>
      </c>
      <c r="L554" s="235" t="s">
        <v>1275</v>
      </c>
      <c r="M554" s="308">
        <v>57188000</v>
      </c>
      <c r="N554" s="235">
        <v>1968</v>
      </c>
      <c r="O554" s="235" t="s">
        <v>77</v>
      </c>
      <c r="P554" s="235" t="s">
        <v>72</v>
      </c>
      <c r="Q554" s="235" t="s">
        <v>71</v>
      </c>
      <c r="R554" s="235">
        <v>5</v>
      </c>
      <c r="S554" s="309">
        <v>10</v>
      </c>
      <c r="T554" s="238">
        <v>6</v>
      </c>
      <c r="U554" s="238">
        <v>6</v>
      </c>
      <c r="V554" s="235" t="s">
        <v>70</v>
      </c>
      <c r="W554" s="238" t="str">
        <f t="shared" si="94"/>
        <v>VOLKSWAGENArteon2.0 TDI Elegance Prestige57188000</v>
      </c>
      <c r="X554" s="310">
        <f t="shared" si="95"/>
        <v>4328</v>
      </c>
      <c r="Y554" s="238">
        <v>6</v>
      </c>
      <c r="Z554" s="238">
        <v>6</v>
      </c>
      <c r="AA554" s="306" t="s">
        <v>540</v>
      </c>
      <c r="AB554" s="235" t="s">
        <v>72</v>
      </c>
      <c r="AC554" s="235"/>
      <c r="AD554" s="235">
        <v>4</v>
      </c>
      <c r="AE554" s="235">
        <v>0</v>
      </c>
      <c r="AF554" s="236"/>
      <c r="AG554" s="237"/>
      <c r="AH554" s="236"/>
      <c r="AI554" s="236"/>
      <c r="AJ554" s="236"/>
      <c r="AK554" s="236">
        <v>17</v>
      </c>
      <c r="AL554" s="236"/>
      <c r="AM554" s="236" t="s">
        <v>16339</v>
      </c>
      <c r="AN554" s="348"/>
      <c r="AO554" s="348"/>
      <c r="AP554" s="348"/>
      <c r="AQ554" s="291" t="str">
        <f>IFERROR(VLOOKUP(BG554,#REF!,1,0),"")</f>
        <v/>
      </c>
      <c r="AS554" s="236" t="s">
        <v>2425</v>
      </c>
      <c r="BD554" s="191" t="str">
        <f t="shared" si="91"/>
        <v>Arteon2.0 TDI Elegance Prestige</v>
      </c>
      <c r="BE554" s="238" t="str">
        <f t="shared" si="93"/>
        <v>0072</v>
      </c>
      <c r="BF554" s="306" t="s">
        <v>540</v>
      </c>
      <c r="BG554" s="191" t="str">
        <f t="shared" si="92"/>
        <v>0072-0553</v>
      </c>
    </row>
    <row r="555" spans="1:59">
      <c r="A555" s="304">
        <v>4329</v>
      </c>
      <c r="B555" s="305">
        <v>4329</v>
      </c>
      <c r="C555" s="238" t="str">
        <f t="shared" si="96"/>
        <v>0035-0073</v>
      </c>
      <c r="D555" s="238" t="str">
        <f t="shared" si="97"/>
        <v>0035-0073-0001</v>
      </c>
      <c r="E555" s="306" t="s">
        <v>539</v>
      </c>
      <c r="F555" s="238" t="str">
        <f>TEXT(VLOOKUP(J555,'1'!$I$43:$J$79,2,0),"0000")</f>
        <v>0035</v>
      </c>
      <c r="G555" s="238" t="str">
        <f t="shared" si="98"/>
        <v>0073</v>
      </c>
      <c r="H555" s="307">
        <f t="shared" si="99"/>
        <v>1</v>
      </c>
      <c r="I555" s="306" t="s">
        <v>539</v>
      </c>
      <c r="J555" s="235" t="s">
        <v>82</v>
      </c>
      <c r="K555" s="235" t="s">
        <v>2381</v>
      </c>
      <c r="L555" s="235" t="s">
        <v>2382</v>
      </c>
      <c r="M555" s="308">
        <v>36900000</v>
      </c>
      <c r="N555" s="235">
        <v>1968</v>
      </c>
      <c r="O555" s="235" t="s">
        <v>77</v>
      </c>
      <c r="P555" s="235" t="s">
        <v>72</v>
      </c>
      <c r="Q555" s="235" t="s">
        <v>71</v>
      </c>
      <c r="R555" s="235">
        <v>5</v>
      </c>
      <c r="S555" s="309">
        <v>6</v>
      </c>
      <c r="T555" s="238">
        <v>6</v>
      </c>
      <c r="U555" s="238">
        <v>6</v>
      </c>
      <c r="V555" s="235" t="s">
        <v>70</v>
      </c>
      <c r="W555" s="238" t="str">
        <f t="shared" si="94"/>
        <v>VOLKSWAGENGolf2.0 TDI Premium36900000</v>
      </c>
      <c r="X555" s="310">
        <f t="shared" si="95"/>
        <v>4329</v>
      </c>
      <c r="Y555" s="238">
        <v>6</v>
      </c>
      <c r="Z555" s="238">
        <v>6</v>
      </c>
      <c r="AA555" s="306" t="s">
        <v>539</v>
      </c>
      <c r="AB555" s="235" t="s">
        <v>72</v>
      </c>
      <c r="AC555" s="235"/>
      <c r="AD555" s="235">
        <v>7</v>
      </c>
      <c r="AE555" s="235">
        <v>0</v>
      </c>
      <c r="AF555" s="236"/>
      <c r="AG555" s="237"/>
      <c r="AH555" s="236"/>
      <c r="AI555" s="236"/>
      <c r="AJ555" s="236"/>
      <c r="AK555" s="236">
        <v>13</v>
      </c>
      <c r="AL555" s="236"/>
      <c r="AM555" s="236" t="s">
        <v>16342</v>
      </c>
      <c r="AN555" s="348"/>
      <c r="AO555" s="348"/>
      <c r="AP555" s="348"/>
      <c r="AQ555" s="291" t="str">
        <f>IFERROR(VLOOKUP(BG555,#REF!,1,0),"")</f>
        <v/>
      </c>
      <c r="AS555" s="236" t="s">
        <v>147</v>
      </c>
      <c r="AT555" s="291" t="s">
        <v>2385</v>
      </c>
      <c r="AW555" s="291" t="s">
        <v>2384</v>
      </c>
      <c r="BD555" s="191" t="str">
        <f t="shared" si="91"/>
        <v>Golf2.0 TDI Premium</v>
      </c>
      <c r="BE555" s="238" t="str">
        <f t="shared" si="93"/>
        <v>0073</v>
      </c>
      <c r="BF555" s="306" t="s">
        <v>539</v>
      </c>
      <c r="BG555" s="191" t="str">
        <f t="shared" si="92"/>
        <v>0073-0554</v>
      </c>
    </row>
    <row r="556" spans="1:59">
      <c r="A556" s="304">
        <v>4330</v>
      </c>
      <c r="B556" s="305">
        <v>4330</v>
      </c>
      <c r="C556" s="238" t="str">
        <f t="shared" si="96"/>
        <v>0035-0073</v>
      </c>
      <c r="D556" s="238" t="str">
        <f t="shared" si="97"/>
        <v>0035-0073-0002</v>
      </c>
      <c r="E556" s="306" t="s">
        <v>538</v>
      </c>
      <c r="F556" s="238" t="str">
        <f>TEXT(VLOOKUP(J556,'1'!$I$43:$J$79,2,0),"0000")</f>
        <v>0035</v>
      </c>
      <c r="G556" s="238" t="str">
        <f t="shared" si="98"/>
        <v>0073</v>
      </c>
      <c r="H556" s="307">
        <f t="shared" si="99"/>
        <v>2</v>
      </c>
      <c r="I556" s="306" t="s">
        <v>538</v>
      </c>
      <c r="J556" s="235" t="s">
        <v>82</v>
      </c>
      <c r="K556" s="235" t="s">
        <v>2381</v>
      </c>
      <c r="L556" s="235" t="s">
        <v>2383</v>
      </c>
      <c r="M556" s="308">
        <v>38500000</v>
      </c>
      <c r="N556" s="235">
        <v>1968</v>
      </c>
      <c r="O556" s="235" t="s">
        <v>77</v>
      </c>
      <c r="P556" s="235" t="s">
        <v>72</v>
      </c>
      <c r="Q556" s="235" t="s">
        <v>71</v>
      </c>
      <c r="R556" s="235">
        <v>5</v>
      </c>
      <c r="S556" s="309">
        <v>6</v>
      </c>
      <c r="T556" s="238">
        <v>6</v>
      </c>
      <c r="U556" s="238">
        <v>6</v>
      </c>
      <c r="V556" s="235" t="s">
        <v>70</v>
      </c>
      <c r="W556" s="238" t="str">
        <f t="shared" si="94"/>
        <v>VOLKSWAGENGolf2.0 TDI Prestige38500000</v>
      </c>
      <c r="X556" s="310">
        <f t="shared" si="95"/>
        <v>4330</v>
      </c>
      <c r="Y556" s="238">
        <v>6</v>
      </c>
      <c r="Z556" s="238">
        <v>6</v>
      </c>
      <c r="AA556" s="306" t="s">
        <v>538</v>
      </c>
      <c r="AB556" s="235" t="s">
        <v>72</v>
      </c>
      <c r="AC556" s="235"/>
      <c r="AD556" s="235">
        <v>7</v>
      </c>
      <c r="AE556" s="235">
        <v>0</v>
      </c>
      <c r="AF556" s="236"/>
      <c r="AG556" s="237"/>
      <c r="AH556" s="236"/>
      <c r="AI556" s="236"/>
      <c r="AJ556" s="236"/>
      <c r="AK556" s="236">
        <v>13</v>
      </c>
      <c r="AL556" s="236"/>
      <c r="AM556" s="236" t="s">
        <v>16342</v>
      </c>
      <c r="AN556" s="348"/>
      <c r="AO556" s="348"/>
      <c r="AP556" s="348"/>
      <c r="AQ556" s="291" t="str">
        <f>IFERROR(VLOOKUP(BG556,#REF!,1,0),"")</f>
        <v/>
      </c>
      <c r="AS556" s="236" t="s">
        <v>147</v>
      </c>
      <c r="AT556" s="291" t="s">
        <v>2385</v>
      </c>
      <c r="AW556" s="291" t="s">
        <v>2384</v>
      </c>
      <c r="BD556" s="191" t="str">
        <f t="shared" si="91"/>
        <v>Golf2.0 TDI Prestige</v>
      </c>
      <c r="BE556" s="238" t="str">
        <f t="shared" si="93"/>
        <v>0073</v>
      </c>
      <c r="BF556" s="306" t="s">
        <v>538</v>
      </c>
      <c r="BG556" s="191" t="str">
        <f t="shared" si="92"/>
        <v>0073-0555</v>
      </c>
    </row>
    <row r="557" spans="1:59">
      <c r="A557" s="304">
        <v>4331</v>
      </c>
      <c r="B557" s="305">
        <v>4331</v>
      </c>
      <c r="C557" s="238" t="str">
        <f t="shared" si="96"/>
        <v>0035-0073</v>
      </c>
      <c r="D557" s="238" t="str">
        <f t="shared" si="97"/>
        <v>0035-0073-0003</v>
      </c>
      <c r="E557" s="306" t="s">
        <v>537</v>
      </c>
      <c r="F557" s="238" t="str">
        <f>TEXT(VLOOKUP(J557,'1'!$I$43:$J$79,2,0),"0000")</f>
        <v>0035</v>
      </c>
      <c r="G557" s="238" t="str">
        <f t="shared" si="98"/>
        <v>0073</v>
      </c>
      <c r="H557" s="307">
        <f t="shared" si="99"/>
        <v>3</v>
      </c>
      <c r="I557" s="306" t="s">
        <v>537</v>
      </c>
      <c r="J557" s="235" t="s">
        <v>82</v>
      </c>
      <c r="K557" s="235" t="s">
        <v>2381</v>
      </c>
      <c r="L557" s="235" t="s">
        <v>16340</v>
      </c>
      <c r="M557" s="308">
        <v>49700000</v>
      </c>
      <c r="N557" s="235">
        <v>1984</v>
      </c>
      <c r="O557" s="235" t="s">
        <v>16341</v>
      </c>
      <c r="P557" s="235" t="s">
        <v>72</v>
      </c>
      <c r="Q557" s="235" t="s">
        <v>71</v>
      </c>
      <c r="R557" s="235">
        <v>5</v>
      </c>
      <c r="S557" s="309">
        <v>6</v>
      </c>
      <c r="T557" s="238">
        <v>6</v>
      </c>
      <c r="U557" s="238">
        <v>6</v>
      </c>
      <c r="V557" s="235" t="s">
        <v>70</v>
      </c>
      <c r="W557" s="238" t="str">
        <f t="shared" si="94"/>
        <v>VOLKSWAGENGolf2.0 GTI49700000</v>
      </c>
      <c r="X557" s="310">
        <f t="shared" si="95"/>
        <v>4331</v>
      </c>
      <c r="Y557" s="238">
        <v>6</v>
      </c>
      <c r="Z557" s="238">
        <v>6</v>
      </c>
      <c r="AA557" s="306" t="s">
        <v>537</v>
      </c>
      <c r="AB557" s="235" t="s">
        <v>72</v>
      </c>
      <c r="AC557" s="235"/>
      <c r="AD557" s="235">
        <v>7</v>
      </c>
      <c r="AE557" s="235">
        <v>0</v>
      </c>
      <c r="AF557" s="236"/>
      <c r="AG557" s="237"/>
      <c r="AH557" s="236"/>
      <c r="AI557" s="236"/>
      <c r="AJ557" s="236"/>
      <c r="AK557" s="236">
        <v>13</v>
      </c>
      <c r="AL557" s="236"/>
      <c r="AM557" s="236" t="s">
        <v>16342</v>
      </c>
      <c r="AN557" s="348"/>
      <c r="AO557" s="348"/>
      <c r="AP557" s="348"/>
      <c r="AQ557" s="291" t="str">
        <f>IFERROR(VLOOKUP(BG557,#REF!,1,0),"")</f>
        <v/>
      </c>
      <c r="AS557" s="236" t="s">
        <v>147</v>
      </c>
      <c r="AT557" s="291" t="s">
        <v>2380</v>
      </c>
      <c r="AW557" s="291" t="s">
        <v>1572</v>
      </c>
      <c r="BD557" s="191" t="str">
        <f t="shared" si="91"/>
        <v>Golf2.0 GTI</v>
      </c>
      <c r="BE557" s="238" t="str">
        <f t="shared" si="93"/>
        <v>0073</v>
      </c>
      <c r="BF557" s="306" t="s">
        <v>537</v>
      </c>
      <c r="BG557" s="191" t="str">
        <f t="shared" si="92"/>
        <v>0073-0556</v>
      </c>
    </row>
    <row r="558" spans="1:59">
      <c r="A558" s="304">
        <v>4332</v>
      </c>
      <c r="B558" s="305">
        <v>4332</v>
      </c>
      <c r="C558" s="238" t="str">
        <f t="shared" si="96"/>
        <v>0035-0074</v>
      </c>
      <c r="D558" s="238" t="str">
        <f t="shared" si="97"/>
        <v>0035-0074-0001</v>
      </c>
      <c r="E558" s="306" t="s">
        <v>536</v>
      </c>
      <c r="F558" s="238" t="str">
        <f>TEXT(VLOOKUP(J558,'1'!$I$43:$J$79,2,0),"0000")</f>
        <v>0035</v>
      </c>
      <c r="G558" s="238" t="str">
        <f t="shared" si="98"/>
        <v>0074</v>
      </c>
      <c r="H558" s="307">
        <f t="shared" si="99"/>
        <v>1</v>
      </c>
      <c r="I558" s="306" t="s">
        <v>536</v>
      </c>
      <c r="J558" s="312" t="s">
        <v>82</v>
      </c>
      <c r="K558" s="312" t="s">
        <v>2125</v>
      </c>
      <c r="L558" s="312" t="s">
        <v>16343</v>
      </c>
      <c r="M558" s="314">
        <v>32900000</v>
      </c>
      <c r="N558" s="315">
        <v>1498</v>
      </c>
      <c r="O558" s="235" t="s">
        <v>76</v>
      </c>
      <c r="P558" s="312" t="s">
        <v>72</v>
      </c>
      <c r="Q558" s="312" t="s">
        <v>71</v>
      </c>
      <c r="R558" s="315">
        <v>5</v>
      </c>
      <c r="S558" s="309">
        <v>10</v>
      </c>
      <c r="T558" s="238">
        <v>6</v>
      </c>
      <c r="U558" s="238">
        <v>6</v>
      </c>
      <c r="V558" s="235" t="s">
        <v>70</v>
      </c>
      <c r="W558" s="238" t="str">
        <f t="shared" si="94"/>
        <v>VOLKSWAGENJetta1.5 TSI Premium32900000</v>
      </c>
      <c r="X558" s="310">
        <f t="shared" si="95"/>
        <v>4332</v>
      </c>
      <c r="Y558" s="238">
        <v>6</v>
      </c>
      <c r="Z558" s="238">
        <v>6</v>
      </c>
      <c r="AA558" s="306" t="s">
        <v>536</v>
      </c>
      <c r="AB558" s="235" t="s">
        <v>72</v>
      </c>
      <c r="AC558" s="235"/>
      <c r="AD558" s="235">
        <v>4</v>
      </c>
      <c r="AE558" s="235">
        <v>0</v>
      </c>
      <c r="AF558" s="236"/>
      <c r="AG558" s="237"/>
      <c r="AH558" s="236"/>
      <c r="AI558" s="236"/>
      <c r="AJ558" s="236"/>
      <c r="AK558" s="236">
        <v>15</v>
      </c>
      <c r="AL558" s="236"/>
      <c r="AM558" s="236" t="s">
        <v>16345</v>
      </c>
      <c r="AN558" s="348"/>
      <c r="AO558" s="348"/>
      <c r="AP558" s="348"/>
      <c r="AQ558" s="291" t="str">
        <f>IFERROR(VLOOKUP(BG558,#REF!,1,0),"")</f>
        <v/>
      </c>
      <c r="AS558" s="236" t="s">
        <v>2425</v>
      </c>
      <c r="BD558" s="191" t="str">
        <f t="shared" si="91"/>
        <v>Jetta1.5 TSI Premium</v>
      </c>
      <c r="BE558" s="238" t="str">
        <f t="shared" si="93"/>
        <v>0074</v>
      </c>
      <c r="BF558" s="306" t="s">
        <v>536</v>
      </c>
      <c r="BG558" s="191" t="str">
        <f t="shared" si="92"/>
        <v>0074-0557</v>
      </c>
    </row>
    <row r="559" spans="1:59">
      <c r="A559" s="304">
        <v>4333</v>
      </c>
      <c r="B559" s="305">
        <v>4333</v>
      </c>
      <c r="C559" s="238" t="str">
        <f t="shared" si="96"/>
        <v>0035-0074</v>
      </c>
      <c r="D559" s="238" t="str">
        <f t="shared" si="97"/>
        <v>0035-0074-0002</v>
      </c>
      <c r="E559" s="306" t="s">
        <v>535</v>
      </c>
      <c r="F559" s="238" t="str">
        <f>TEXT(VLOOKUP(J559,'1'!$I$43:$J$79,2,0),"0000")</f>
        <v>0035</v>
      </c>
      <c r="G559" s="238" t="str">
        <f t="shared" si="98"/>
        <v>0074</v>
      </c>
      <c r="H559" s="307">
        <f t="shared" si="99"/>
        <v>2</v>
      </c>
      <c r="I559" s="306" t="s">
        <v>535</v>
      </c>
      <c r="J559" s="312" t="s">
        <v>82</v>
      </c>
      <c r="K559" s="312" t="s">
        <v>2125</v>
      </c>
      <c r="L559" s="312" t="s">
        <v>16344</v>
      </c>
      <c r="M559" s="314">
        <v>36600000</v>
      </c>
      <c r="N559" s="315">
        <v>1498</v>
      </c>
      <c r="O559" s="235" t="s">
        <v>76</v>
      </c>
      <c r="P559" s="312" t="s">
        <v>72</v>
      </c>
      <c r="Q559" s="312" t="s">
        <v>71</v>
      </c>
      <c r="R559" s="315">
        <v>5</v>
      </c>
      <c r="S559" s="309">
        <v>10</v>
      </c>
      <c r="T559" s="238">
        <v>6</v>
      </c>
      <c r="U559" s="238">
        <v>6</v>
      </c>
      <c r="V559" s="235" t="s">
        <v>70</v>
      </c>
      <c r="W559" s="238" t="str">
        <f t="shared" si="94"/>
        <v>VOLKSWAGENJetta1.5 TSI Prestige36600000</v>
      </c>
      <c r="X559" s="310">
        <f t="shared" si="95"/>
        <v>4333</v>
      </c>
      <c r="Y559" s="238">
        <v>6</v>
      </c>
      <c r="Z559" s="238">
        <v>6</v>
      </c>
      <c r="AA559" s="306" t="s">
        <v>535</v>
      </c>
      <c r="AB559" s="235" t="s">
        <v>72</v>
      </c>
      <c r="AC559" s="235"/>
      <c r="AD559" s="235">
        <v>4</v>
      </c>
      <c r="AE559" s="235">
        <v>0</v>
      </c>
      <c r="AF559" s="236"/>
      <c r="AG559" s="237"/>
      <c r="AH559" s="236"/>
      <c r="AI559" s="236"/>
      <c r="AJ559" s="236"/>
      <c r="AK559" s="236">
        <v>15</v>
      </c>
      <c r="AL559" s="236"/>
      <c r="AM559" s="236" t="s">
        <v>16345</v>
      </c>
      <c r="AN559" s="348"/>
      <c r="AO559" s="348"/>
      <c r="AP559" s="348"/>
      <c r="AQ559" s="291" t="str">
        <f>IFERROR(VLOOKUP(BG559,#REF!,1,0),"")</f>
        <v/>
      </c>
      <c r="AS559" s="236" t="s">
        <v>2425</v>
      </c>
      <c r="BD559" s="191" t="str">
        <f t="shared" si="91"/>
        <v>Jetta1.5 TSI Prestige</v>
      </c>
      <c r="BE559" s="238" t="str">
        <f t="shared" si="93"/>
        <v>0074</v>
      </c>
      <c r="BF559" s="306" t="s">
        <v>535</v>
      </c>
      <c r="BG559" s="191" t="str">
        <f t="shared" si="92"/>
        <v>0074-0558</v>
      </c>
    </row>
    <row r="560" spans="1:59">
      <c r="A560" s="304">
        <v>4334</v>
      </c>
      <c r="B560" s="305">
        <v>4334</v>
      </c>
      <c r="C560" s="238" t="str">
        <f t="shared" si="96"/>
        <v>0035-0075</v>
      </c>
      <c r="D560" s="238" t="str">
        <f t="shared" si="97"/>
        <v>0035-0075-0001</v>
      </c>
      <c r="E560" s="306" t="s">
        <v>534</v>
      </c>
      <c r="F560" s="238" t="str">
        <f>TEXT(VLOOKUP(J560,'1'!$I$43:$J$79,2,0),"0000")</f>
        <v>0035</v>
      </c>
      <c r="G560" s="238" t="str">
        <f t="shared" si="98"/>
        <v>0075</v>
      </c>
      <c r="H560" s="307">
        <f t="shared" si="99"/>
        <v>1</v>
      </c>
      <c r="I560" s="306" t="s">
        <v>534</v>
      </c>
      <c r="J560" s="235" t="s">
        <v>82</v>
      </c>
      <c r="K560" s="235" t="s">
        <v>83</v>
      </c>
      <c r="L560" s="235" t="s">
        <v>86</v>
      </c>
      <c r="M560" s="308">
        <v>38048000</v>
      </c>
      <c r="N560" s="235">
        <v>1968</v>
      </c>
      <c r="O560" s="235" t="s">
        <v>77</v>
      </c>
      <c r="P560" s="235" t="s">
        <v>72</v>
      </c>
      <c r="Q560" s="235" t="s">
        <v>71</v>
      </c>
      <c r="R560" s="235">
        <v>5</v>
      </c>
      <c r="S560" s="309">
        <v>8</v>
      </c>
      <c r="T560" s="238">
        <v>6</v>
      </c>
      <c r="U560" s="238">
        <v>6</v>
      </c>
      <c r="V560" s="235" t="s">
        <v>70</v>
      </c>
      <c r="W560" s="238" t="str">
        <f t="shared" si="94"/>
        <v>VOLKSWAGENTiguan2.0 TDI38048000</v>
      </c>
      <c r="X560" s="310">
        <f t="shared" si="95"/>
        <v>4334</v>
      </c>
      <c r="Y560" s="238">
        <v>6</v>
      </c>
      <c r="Z560" s="238">
        <v>6</v>
      </c>
      <c r="AA560" s="306" t="s">
        <v>534</v>
      </c>
      <c r="AB560" s="235" t="s">
        <v>69</v>
      </c>
      <c r="AC560" s="235"/>
      <c r="AD560" s="235">
        <v>3</v>
      </c>
      <c r="AE560" s="235">
        <v>0</v>
      </c>
      <c r="AF560" s="236"/>
      <c r="AG560" s="237"/>
      <c r="AH560" s="236"/>
      <c r="AI560" s="236"/>
      <c r="AJ560" s="236"/>
      <c r="AK560" s="236">
        <v>10</v>
      </c>
      <c r="AL560" s="236"/>
      <c r="AM560" s="236" t="s">
        <v>16347</v>
      </c>
      <c r="AN560" s="348"/>
      <c r="AO560" s="348"/>
      <c r="AP560" s="348"/>
      <c r="AQ560" s="291" t="str">
        <f>IFERROR(VLOOKUP(BG560,#REF!,1,0),"")</f>
        <v/>
      </c>
      <c r="AS560" s="236" t="s">
        <v>2432</v>
      </c>
      <c r="BD560" s="191" t="str">
        <f t="shared" si="91"/>
        <v>Tiguan2.0 TDI</v>
      </c>
      <c r="BE560" s="238" t="str">
        <f t="shared" si="93"/>
        <v>0075</v>
      </c>
      <c r="BF560" s="306" t="s">
        <v>534</v>
      </c>
      <c r="BG560" s="191" t="str">
        <f t="shared" si="92"/>
        <v>0075-0559</v>
      </c>
    </row>
    <row r="561" spans="1:59">
      <c r="A561" s="304">
        <v>4335</v>
      </c>
      <c r="B561" s="305">
        <v>4335</v>
      </c>
      <c r="C561" s="238" t="str">
        <f t="shared" si="96"/>
        <v>0035-0075</v>
      </c>
      <c r="D561" s="238" t="str">
        <f t="shared" si="97"/>
        <v>0035-0075-0002</v>
      </c>
      <c r="E561" s="306" t="s">
        <v>533</v>
      </c>
      <c r="F561" s="238" t="str">
        <f>TEXT(VLOOKUP(J561,'1'!$I$43:$J$79,2,0),"0000")</f>
        <v>0035</v>
      </c>
      <c r="G561" s="238" t="str">
        <f t="shared" si="98"/>
        <v>0075</v>
      </c>
      <c r="H561" s="307">
        <f t="shared" si="99"/>
        <v>2</v>
      </c>
      <c r="I561" s="306" t="s">
        <v>533</v>
      </c>
      <c r="J561" s="235" t="s">
        <v>82</v>
      </c>
      <c r="K561" s="235" t="s">
        <v>83</v>
      </c>
      <c r="L561" s="235" t="s">
        <v>1252</v>
      </c>
      <c r="M561" s="308">
        <v>46877000</v>
      </c>
      <c r="N561" s="235">
        <v>1968</v>
      </c>
      <c r="O561" s="235" t="s">
        <v>77</v>
      </c>
      <c r="P561" s="235" t="s">
        <v>72</v>
      </c>
      <c r="Q561" s="235" t="s">
        <v>71</v>
      </c>
      <c r="R561" s="235">
        <v>5</v>
      </c>
      <c r="S561" s="309">
        <v>8</v>
      </c>
      <c r="T561" s="238">
        <v>6</v>
      </c>
      <c r="U561" s="238">
        <v>6</v>
      </c>
      <c r="V561" s="235" t="s">
        <v>70</v>
      </c>
      <c r="W561" s="238" t="str">
        <f t="shared" si="94"/>
        <v>VOLKSWAGENTiguan2.0 TDI 4Motion Prestige46877000</v>
      </c>
      <c r="X561" s="310">
        <f t="shared" si="95"/>
        <v>4335</v>
      </c>
      <c r="Y561" s="238">
        <v>6</v>
      </c>
      <c r="Z561" s="238">
        <v>6</v>
      </c>
      <c r="AA561" s="306" t="s">
        <v>533</v>
      </c>
      <c r="AB561" s="235" t="s">
        <v>69</v>
      </c>
      <c r="AC561" s="235"/>
      <c r="AD561" s="235">
        <v>3</v>
      </c>
      <c r="AE561" s="235">
        <v>0</v>
      </c>
      <c r="AF561" s="236"/>
      <c r="AG561" s="237"/>
      <c r="AH561" s="236"/>
      <c r="AI561" s="236"/>
      <c r="AJ561" s="236"/>
      <c r="AK561" s="236">
        <v>10</v>
      </c>
      <c r="AL561" s="236"/>
      <c r="AM561" s="236" t="s">
        <v>16347</v>
      </c>
      <c r="AN561" s="348"/>
      <c r="AO561" s="348"/>
      <c r="AP561" s="348"/>
      <c r="AQ561" s="291" t="str">
        <f>IFERROR(VLOOKUP(BG561,#REF!,1,0),"")</f>
        <v/>
      </c>
      <c r="AS561" s="236" t="s">
        <v>2432</v>
      </c>
      <c r="BD561" s="191" t="str">
        <f t="shared" si="91"/>
        <v>Tiguan2.0 TDI 4Motion Prestige</v>
      </c>
      <c r="BE561" s="238" t="str">
        <f t="shared" si="93"/>
        <v>0075</v>
      </c>
      <c r="BF561" s="306" t="s">
        <v>533</v>
      </c>
      <c r="BG561" s="191" t="str">
        <f t="shared" si="92"/>
        <v>0075-0560</v>
      </c>
    </row>
    <row r="562" spans="1:59">
      <c r="A562" s="304">
        <v>4336</v>
      </c>
      <c r="B562" s="305">
        <v>4336</v>
      </c>
      <c r="C562" s="238" t="str">
        <f t="shared" si="96"/>
        <v>0035-0075</v>
      </c>
      <c r="D562" s="238" t="str">
        <f t="shared" si="97"/>
        <v>0035-0075-0003</v>
      </c>
      <c r="E562" s="306" t="s">
        <v>532</v>
      </c>
      <c r="F562" s="238" t="str">
        <f>TEXT(VLOOKUP(J562,'1'!$I$43:$J$79,2,0),"0000")</f>
        <v>0035</v>
      </c>
      <c r="G562" s="238" t="str">
        <f t="shared" si="98"/>
        <v>0075</v>
      </c>
      <c r="H562" s="307">
        <f t="shared" si="99"/>
        <v>3</v>
      </c>
      <c r="I562" s="306" t="s">
        <v>532</v>
      </c>
      <c r="J562" s="235" t="s">
        <v>82</v>
      </c>
      <c r="K562" s="235" t="s">
        <v>83</v>
      </c>
      <c r="L562" s="235" t="s">
        <v>85</v>
      </c>
      <c r="M562" s="308">
        <v>40146000</v>
      </c>
      <c r="N562" s="235">
        <v>1968</v>
      </c>
      <c r="O562" s="235" t="s">
        <v>77</v>
      </c>
      <c r="P562" s="235" t="s">
        <v>72</v>
      </c>
      <c r="Q562" s="235" t="s">
        <v>71</v>
      </c>
      <c r="R562" s="235">
        <v>5</v>
      </c>
      <c r="S562" s="309">
        <v>8</v>
      </c>
      <c r="T562" s="238">
        <v>6</v>
      </c>
      <c r="U562" s="238">
        <v>6</v>
      </c>
      <c r="V562" s="235" t="s">
        <v>70</v>
      </c>
      <c r="W562" s="238" t="str">
        <f t="shared" si="94"/>
        <v>VOLKSWAGENTiguan2.0 TDI Premium40146000</v>
      </c>
      <c r="X562" s="310">
        <f t="shared" si="95"/>
        <v>4336</v>
      </c>
      <c r="Y562" s="238">
        <v>6</v>
      </c>
      <c r="Z562" s="238">
        <v>6</v>
      </c>
      <c r="AA562" s="306" t="s">
        <v>532</v>
      </c>
      <c r="AB562" s="235" t="s">
        <v>69</v>
      </c>
      <c r="AC562" s="235"/>
      <c r="AD562" s="235">
        <v>3</v>
      </c>
      <c r="AE562" s="235">
        <v>0</v>
      </c>
      <c r="AF562" s="236"/>
      <c r="AG562" s="237"/>
      <c r="AH562" s="236"/>
      <c r="AI562" s="236"/>
      <c r="AJ562" s="236"/>
      <c r="AK562" s="236">
        <v>10</v>
      </c>
      <c r="AL562" s="236"/>
      <c r="AM562" s="236" t="s">
        <v>16347</v>
      </c>
      <c r="AN562" s="348"/>
      <c r="AO562" s="348"/>
      <c r="AP562" s="348"/>
      <c r="AQ562" s="291" t="str">
        <f>IFERROR(VLOOKUP(BG562,#REF!,1,0),"")</f>
        <v/>
      </c>
      <c r="AS562" s="236" t="s">
        <v>2432</v>
      </c>
      <c r="BD562" s="191" t="str">
        <f t="shared" si="91"/>
        <v>Tiguan2.0 TDI Premium</v>
      </c>
      <c r="BE562" s="238" t="str">
        <f t="shared" si="93"/>
        <v>0075</v>
      </c>
      <c r="BF562" s="306" t="s">
        <v>532</v>
      </c>
      <c r="BG562" s="191" t="str">
        <f t="shared" si="92"/>
        <v>0075-0561</v>
      </c>
    </row>
    <row r="563" spans="1:59">
      <c r="A563" s="304">
        <v>4337</v>
      </c>
      <c r="B563" s="305">
        <v>4337</v>
      </c>
      <c r="C563" s="238" t="str">
        <f t="shared" si="96"/>
        <v>0035-0075</v>
      </c>
      <c r="D563" s="238" t="str">
        <f t="shared" si="97"/>
        <v>0035-0075-0004</v>
      </c>
      <c r="E563" s="306" t="s">
        <v>531</v>
      </c>
      <c r="F563" s="238" t="str">
        <f>TEXT(VLOOKUP(J563,'1'!$I$43:$J$79,2,0),"0000")</f>
        <v>0035</v>
      </c>
      <c r="G563" s="238" t="str">
        <f t="shared" si="98"/>
        <v>0075</v>
      </c>
      <c r="H563" s="307">
        <f t="shared" si="99"/>
        <v>4</v>
      </c>
      <c r="I563" s="306" t="s">
        <v>531</v>
      </c>
      <c r="J563" s="235" t="s">
        <v>82</v>
      </c>
      <c r="K563" s="235" t="s">
        <v>83</v>
      </c>
      <c r="L563" s="235" t="s">
        <v>1253</v>
      </c>
      <c r="M563" s="308">
        <v>43919000</v>
      </c>
      <c r="N563" s="235">
        <v>1968</v>
      </c>
      <c r="O563" s="235" t="s">
        <v>77</v>
      </c>
      <c r="P563" s="235" t="s">
        <v>72</v>
      </c>
      <c r="Q563" s="235" t="s">
        <v>71</v>
      </c>
      <c r="R563" s="235">
        <v>5</v>
      </c>
      <c r="S563" s="309">
        <v>8</v>
      </c>
      <c r="T563" s="238">
        <v>6</v>
      </c>
      <c r="U563" s="238">
        <v>6</v>
      </c>
      <c r="V563" s="235" t="s">
        <v>70</v>
      </c>
      <c r="W563" s="238" t="str">
        <f t="shared" si="94"/>
        <v>VOLKSWAGENTiguan2.0 TDI Prestige43919000</v>
      </c>
      <c r="X563" s="310">
        <f t="shared" si="95"/>
        <v>4337</v>
      </c>
      <c r="Y563" s="238">
        <v>6</v>
      </c>
      <c r="Z563" s="238">
        <v>6</v>
      </c>
      <c r="AA563" s="306" t="s">
        <v>531</v>
      </c>
      <c r="AB563" s="235" t="s">
        <v>69</v>
      </c>
      <c r="AC563" s="235"/>
      <c r="AD563" s="235">
        <v>3</v>
      </c>
      <c r="AE563" s="235">
        <v>0</v>
      </c>
      <c r="AF563" s="236"/>
      <c r="AG563" s="237"/>
      <c r="AH563" s="236"/>
      <c r="AI563" s="236"/>
      <c r="AJ563" s="236"/>
      <c r="AK563" s="236">
        <v>10</v>
      </c>
      <c r="AL563" s="236"/>
      <c r="AM563" s="236" t="s">
        <v>16347</v>
      </c>
      <c r="AN563" s="348"/>
      <c r="AO563" s="348"/>
      <c r="AP563" s="348"/>
      <c r="AQ563" s="291" t="str">
        <f>IFERROR(VLOOKUP(BG563,#REF!,1,0),"")</f>
        <v/>
      </c>
      <c r="AS563" s="236" t="s">
        <v>2432</v>
      </c>
      <c r="BD563" s="191" t="str">
        <f t="shared" si="91"/>
        <v>Tiguan2.0 TDI Prestige</v>
      </c>
      <c r="BE563" s="238" t="str">
        <f t="shared" si="93"/>
        <v>0075</v>
      </c>
      <c r="BF563" s="306" t="s">
        <v>531</v>
      </c>
      <c r="BG563" s="191" t="str">
        <f t="shared" si="92"/>
        <v>0075-0562</v>
      </c>
    </row>
    <row r="564" spans="1:59">
      <c r="A564" s="304">
        <v>4338</v>
      </c>
      <c r="B564" s="305">
        <v>4338</v>
      </c>
      <c r="C564" s="238" t="str">
        <f t="shared" si="96"/>
        <v>0035-0075</v>
      </c>
      <c r="D564" s="238" t="str">
        <f t="shared" si="97"/>
        <v>0035-0075-0005</v>
      </c>
      <c r="E564" s="306" t="s">
        <v>530</v>
      </c>
      <c r="F564" s="238" t="str">
        <f>TEXT(VLOOKUP(J564,'1'!$I$43:$J$79,2,0),"0000")</f>
        <v>0035</v>
      </c>
      <c r="G564" s="238" t="str">
        <f t="shared" si="98"/>
        <v>0075</v>
      </c>
      <c r="H564" s="307">
        <f t="shared" si="99"/>
        <v>5</v>
      </c>
      <c r="I564" s="306" t="s">
        <v>530</v>
      </c>
      <c r="J564" s="235" t="s">
        <v>82</v>
      </c>
      <c r="K564" s="235" t="s">
        <v>83</v>
      </c>
      <c r="L564" s="235" t="s">
        <v>16346</v>
      </c>
      <c r="M564" s="308">
        <v>53740000</v>
      </c>
      <c r="N564" s="235">
        <v>1984</v>
      </c>
      <c r="O564" s="235" t="s">
        <v>16341</v>
      </c>
      <c r="P564" s="235" t="s">
        <v>72</v>
      </c>
      <c r="Q564" s="235" t="s">
        <v>71</v>
      </c>
      <c r="R564" s="235">
        <v>5</v>
      </c>
      <c r="S564" s="309">
        <v>8</v>
      </c>
      <c r="T564" s="238">
        <v>6</v>
      </c>
      <c r="U564" s="238">
        <v>6</v>
      </c>
      <c r="V564" s="235" t="s">
        <v>70</v>
      </c>
      <c r="W564" s="238" t="str">
        <f t="shared" si="94"/>
        <v>VOLKSWAGENTiguan2.0 TSI53740000</v>
      </c>
      <c r="X564" s="310">
        <f t="shared" si="95"/>
        <v>4338</v>
      </c>
      <c r="Y564" s="238">
        <v>6</v>
      </c>
      <c r="Z564" s="238">
        <v>6</v>
      </c>
      <c r="AA564" s="306" t="s">
        <v>530</v>
      </c>
      <c r="AB564" s="235" t="s">
        <v>69</v>
      </c>
      <c r="AC564" s="235"/>
      <c r="AD564" s="235">
        <v>3</v>
      </c>
      <c r="AE564" s="235">
        <v>0</v>
      </c>
      <c r="AF564" s="236"/>
      <c r="AG564" s="237"/>
      <c r="AH564" s="236"/>
      <c r="AI564" s="236"/>
      <c r="AJ564" s="236"/>
      <c r="AK564" s="236">
        <v>10</v>
      </c>
      <c r="AL564" s="236"/>
      <c r="AM564" s="236" t="s">
        <v>16347</v>
      </c>
      <c r="AN564" s="348"/>
      <c r="AO564" s="348"/>
      <c r="AP564" s="348"/>
      <c r="AQ564" s="291" t="str">
        <f>IFERROR(VLOOKUP(BG564,#REF!,1,0),"")</f>
        <v/>
      </c>
      <c r="AS564" s="236" t="s">
        <v>2432</v>
      </c>
      <c r="BD564" s="191" t="str">
        <f t="shared" si="91"/>
        <v>Tiguan2.0 TSI</v>
      </c>
      <c r="BE564" s="238" t="str">
        <f t="shared" si="93"/>
        <v>0075</v>
      </c>
      <c r="BF564" s="306" t="s">
        <v>530</v>
      </c>
      <c r="BG564" s="191" t="str">
        <f t="shared" si="92"/>
        <v>0075-0563</v>
      </c>
    </row>
    <row r="565" spans="1:59">
      <c r="A565" s="304">
        <v>4339</v>
      </c>
      <c r="B565" s="305">
        <v>4339</v>
      </c>
      <c r="C565" s="238" t="str">
        <f t="shared" si="96"/>
        <v>0035-0076</v>
      </c>
      <c r="D565" s="238" t="str">
        <f t="shared" si="97"/>
        <v>0035-0076-0001</v>
      </c>
      <c r="E565" s="306" t="s">
        <v>529</v>
      </c>
      <c r="F565" s="238" t="str">
        <f>TEXT(VLOOKUP(J565,'1'!$I$43:$J$79,2,0),"0000")</f>
        <v>0035</v>
      </c>
      <c r="G565" s="238" t="str">
        <f t="shared" si="98"/>
        <v>0076</v>
      </c>
      <c r="H565" s="307">
        <f t="shared" si="99"/>
        <v>1</v>
      </c>
      <c r="I565" s="306" t="s">
        <v>529</v>
      </c>
      <c r="J565" s="235" t="s">
        <v>82</v>
      </c>
      <c r="K565" s="235" t="s">
        <v>1575</v>
      </c>
      <c r="L565" s="235" t="s">
        <v>1576</v>
      </c>
      <c r="M565" s="308">
        <v>88900000</v>
      </c>
      <c r="N565" s="235">
        <v>2967</v>
      </c>
      <c r="O565" s="235" t="s">
        <v>77</v>
      </c>
      <c r="P565" s="235" t="s">
        <v>72</v>
      </c>
      <c r="Q565" s="235" t="s">
        <v>71</v>
      </c>
      <c r="R565" s="235">
        <v>5</v>
      </c>
      <c r="S565" s="309">
        <v>11</v>
      </c>
      <c r="T565" s="238">
        <v>6</v>
      </c>
      <c r="U565" s="238">
        <v>6</v>
      </c>
      <c r="V565" s="235" t="s">
        <v>70</v>
      </c>
      <c r="W565" s="238" t="str">
        <f t="shared" si="94"/>
        <v>VOLKSWAGENTouareg3.0 TDI Premium88900000</v>
      </c>
      <c r="X565" s="310">
        <f t="shared" si="95"/>
        <v>4339</v>
      </c>
      <c r="Y565" s="238">
        <v>6</v>
      </c>
      <c r="Z565" s="238">
        <v>6</v>
      </c>
      <c r="AA565" s="306" t="s">
        <v>529</v>
      </c>
      <c r="AB565" s="235" t="s">
        <v>69</v>
      </c>
      <c r="AC565" s="235"/>
      <c r="AD565" s="235">
        <v>5</v>
      </c>
      <c r="AE565" s="235">
        <v>0</v>
      </c>
      <c r="AF565" s="236"/>
      <c r="AG565" s="237"/>
      <c r="AH565" s="236"/>
      <c r="AI565" s="236"/>
      <c r="AJ565" s="236"/>
      <c r="AK565" s="236">
        <v>14</v>
      </c>
      <c r="AL565" s="236"/>
      <c r="AM565" s="236" t="s">
        <v>16348</v>
      </c>
      <c r="AN565" s="348"/>
      <c r="AO565" s="348"/>
      <c r="AP565" s="348"/>
      <c r="AQ565" s="291" t="str">
        <f>IFERROR(VLOOKUP(BG565,#REF!,1,0),"")</f>
        <v/>
      </c>
      <c r="AS565" s="236" t="s">
        <v>2433</v>
      </c>
      <c r="BD565" s="191" t="str">
        <f t="shared" si="91"/>
        <v>Touareg3.0 TDI Premium</v>
      </c>
      <c r="BE565" s="238" t="str">
        <f t="shared" si="93"/>
        <v>0076</v>
      </c>
      <c r="BF565" s="306" t="s">
        <v>529</v>
      </c>
      <c r="BG565" s="191" t="str">
        <f t="shared" si="92"/>
        <v>0076-0564</v>
      </c>
    </row>
    <row r="566" spans="1:59">
      <c r="A566" s="304">
        <v>4340</v>
      </c>
      <c r="B566" s="305">
        <v>4340</v>
      </c>
      <c r="C566" s="238" t="str">
        <f t="shared" si="96"/>
        <v>0035-0076</v>
      </c>
      <c r="D566" s="238" t="str">
        <f t="shared" si="97"/>
        <v>0035-0076-0002</v>
      </c>
      <c r="E566" s="306" t="s">
        <v>528</v>
      </c>
      <c r="F566" s="238" t="str">
        <f>TEXT(VLOOKUP(J566,'1'!$I$43:$J$79,2,0),"0000")</f>
        <v>0035</v>
      </c>
      <c r="G566" s="238" t="str">
        <f t="shared" si="98"/>
        <v>0076</v>
      </c>
      <c r="H566" s="307">
        <f t="shared" si="99"/>
        <v>2</v>
      </c>
      <c r="I566" s="306" t="s">
        <v>528</v>
      </c>
      <c r="J566" s="235" t="s">
        <v>82</v>
      </c>
      <c r="K566" s="235" t="s">
        <v>1575</v>
      </c>
      <c r="L566" s="235" t="s">
        <v>1577</v>
      </c>
      <c r="M566" s="308">
        <v>96900000</v>
      </c>
      <c r="N566" s="235">
        <v>2967</v>
      </c>
      <c r="O566" s="235" t="s">
        <v>77</v>
      </c>
      <c r="P566" s="235" t="s">
        <v>72</v>
      </c>
      <c r="Q566" s="235" t="s">
        <v>71</v>
      </c>
      <c r="R566" s="235">
        <v>5</v>
      </c>
      <c r="S566" s="309">
        <v>11</v>
      </c>
      <c r="T566" s="238">
        <v>6</v>
      </c>
      <c r="U566" s="238">
        <v>6</v>
      </c>
      <c r="V566" s="235" t="s">
        <v>70</v>
      </c>
      <c r="W566" s="238" t="str">
        <f t="shared" si="94"/>
        <v>VOLKSWAGENTouareg3.0 TDI Prestige96900000</v>
      </c>
      <c r="X566" s="310">
        <f t="shared" si="95"/>
        <v>4340</v>
      </c>
      <c r="Y566" s="238">
        <v>6</v>
      </c>
      <c r="Z566" s="238">
        <v>6</v>
      </c>
      <c r="AA566" s="306" t="s">
        <v>528</v>
      </c>
      <c r="AB566" s="235" t="s">
        <v>69</v>
      </c>
      <c r="AC566" s="235"/>
      <c r="AD566" s="235">
        <v>6</v>
      </c>
      <c r="AE566" s="235">
        <v>0</v>
      </c>
      <c r="AF566" s="236"/>
      <c r="AG566" s="237"/>
      <c r="AH566" s="236"/>
      <c r="AI566" s="236"/>
      <c r="AJ566" s="236"/>
      <c r="AK566" s="236">
        <v>14</v>
      </c>
      <c r="AL566" s="236"/>
      <c r="AM566" s="236" t="s">
        <v>16348</v>
      </c>
      <c r="AN566" s="348"/>
      <c r="AO566" s="348"/>
      <c r="AP566" s="348"/>
      <c r="AQ566" s="291" t="str">
        <f>IFERROR(VLOOKUP(BG566,#REF!,1,0),"")</f>
        <v/>
      </c>
      <c r="AS566" s="236" t="s">
        <v>2433</v>
      </c>
      <c r="BD566" s="191" t="str">
        <f t="shared" si="91"/>
        <v>Touareg3.0 TDI Prestige</v>
      </c>
      <c r="BE566" s="238" t="str">
        <f t="shared" si="93"/>
        <v>0076</v>
      </c>
      <c r="BF566" s="306" t="s">
        <v>528</v>
      </c>
      <c r="BG566" s="191" t="str">
        <f t="shared" si="92"/>
        <v>0076-0565</v>
      </c>
    </row>
    <row r="567" spans="1:59">
      <c r="A567" s="304">
        <v>4341</v>
      </c>
      <c r="B567" s="305">
        <v>4341</v>
      </c>
      <c r="C567" s="238" t="str">
        <f t="shared" si="96"/>
        <v>0035-0076</v>
      </c>
      <c r="D567" s="238" t="str">
        <f t="shared" si="97"/>
        <v>0035-0076-0003</v>
      </c>
      <c r="E567" s="306" t="s">
        <v>527</v>
      </c>
      <c r="F567" s="238" t="str">
        <f>TEXT(VLOOKUP(J567,'1'!$I$43:$J$79,2,0),"0000")</f>
        <v>0035</v>
      </c>
      <c r="G567" s="238" t="str">
        <f t="shared" si="98"/>
        <v>0076</v>
      </c>
      <c r="H567" s="307">
        <f t="shared" si="99"/>
        <v>3</v>
      </c>
      <c r="I567" s="306" t="s">
        <v>527</v>
      </c>
      <c r="J567" s="235" t="s">
        <v>82</v>
      </c>
      <c r="K567" s="235" t="s">
        <v>1575</v>
      </c>
      <c r="L567" s="235" t="s">
        <v>1578</v>
      </c>
      <c r="M567" s="308">
        <v>100900000</v>
      </c>
      <c r="N567" s="235">
        <v>2967</v>
      </c>
      <c r="O567" s="235" t="s">
        <v>77</v>
      </c>
      <c r="P567" s="235" t="s">
        <v>72</v>
      </c>
      <c r="Q567" s="235" t="s">
        <v>71</v>
      </c>
      <c r="R567" s="235">
        <v>5</v>
      </c>
      <c r="S567" s="309">
        <v>11</v>
      </c>
      <c r="T567" s="238">
        <v>6</v>
      </c>
      <c r="U567" s="238">
        <v>6</v>
      </c>
      <c r="V567" s="235" t="s">
        <v>70</v>
      </c>
      <c r="W567" s="238" t="str">
        <f t="shared" si="94"/>
        <v>VOLKSWAGENTouareg3.0 TDI R-Line100900000</v>
      </c>
      <c r="X567" s="310">
        <f t="shared" si="95"/>
        <v>4341</v>
      </c>
      <c r="Y567" s="238">
        <v>6</v>
      </c>
      <c r="Z567" s="238">
        <v>6</v>
      </c>
      <c r="AA567" s="306" t="s">
        <v>527</v>
      </c>
      <c r="AB567" s="235" t="s">
        <v>69</v>
      </c>
      <c r="AC567" s="235"/>
      <c r="AD567" s="235">
        <v>6</v>
      </c>
      <c r="AE567" s="235">
        <v>0</v>
      </c>
      <c r="AF567" s="236"/>
      <c r="AG567" s="237"/>
      <c r="AH567" s="236"/>
      <c r="AI567" s="236"/>
      <c r="AJ567" s="236"/>
      <c r="AK567" s="236">
        <v>14</v>
      </c>
      <c r="AL567" s="236"/>
      <c r="AM567" s="236" t="s">
        <v>16348</v>
      </c>
      <c r="AN567" s="348"/>
      <c r="AO567" s="348"/>
      <c r="AP567" s="348"/>
      <c r="AQ567" s="291" t="str">
        <f>IFERROR(VLOOKUP(BG567,#REF!,1,0),"")</f>
        <v/>
      </c>
      <c r="AS567" s="236" t="s">
        <v>2433</v>
      </c>
      <c r="BD567" s="191" t="str">
        <f t="shared" si="91"/>
        <v>Touareg3.0 TDI R-Line</v>
      </c>
      <c r="BE567" s="238" t="str">
        <f t="shared" si="93"/>
        <v>0076</v>
      </c>
      <c r="BF567" s="306" t="s">
        <v>527</v>
      </c>
      <c r="BG567" s="191" t="str">
        <f t="shared" si="92"/>
        <v>0076-0566</v>
      </c>
    </row>
    <row r="568" spans="1:59">
      <c r="A568" s="304">
        <v>4342</v>
      </c>
      <c r="B568" s="305">
        <v>4342</v>
      </c>
      <c r="C568" s="238" t="str">
        <f t="shared" si="96"/>
        <v>0034-0077</v>
      </c>
      <c r="D568" s="238" t="str">
        <f t="shared" si="97"/>
        <v>0034-0077-0001</v>
      </c>
      <c r="E568" s="306" t="s">
        <v>526</v>
      </c>
      <c r="F568" s="238" t="str">
        <f>TEXT(VLOOKUP(J568,'1'!$I$43:$J$79,2,0),"0000")</f>
        <v>0034</v>
      </c>
      <c r="G568" s="238" t="str">
        <f t="shared" si="98"/>
        <v>0077</v>
      </c>
      <c r="H568" s="307">
        <f t="shared" si="99"/>
        <v>1</v>
      </c>
      <c r="I568" s="306" t="s">
        <v>526</v>
      </c>
      <c r="J568" s="235" t="s">
        <v>88</v>
      </c>
      <c r="K568" s="235" t="s">
        <v>16497</v>
      </c>
      <c r="L568" s="235" t="s">
        <v>16498</v>
      </c>
      <c r="M568" s="308">
        <v>80000000</v>
      </c>
      <c r="N568" s="235">
        <v>2998</v>
      </c>
      <c r="O568" s="235" t="s">
        <v>73</v>
      </c>
      <c r="P568" s="235" t="s">
        <v>72</v>
      </c>
      <c r="Q568" s="235" t="s">
        <v>71</v>
      </c>
      <c r="R568" s="235">
        <v>5</v>
      </c>
      <c r="S568" s="309">
        <v>8</v>
      </c>
      <c r="T568" s="238">
        <v>6</v>
      </c>
      <c r="U568" s="238">
        <v>6</v>
      </c>
      <c r="V568" s="235" t="s">
        <v>1614</v>
      </c>
      <c r="W568" s="238" t="str">
        <f t="shared" si="94"/>
        <v>TOYOTAGRGR 수프라 3.080000000</v>
      </c>
      <c r="X568" s="310">
        <f t="shared" si="95"/>
        <v>4342</v>
      </c>
      <c r="Y568" s="238">
        <v>6</v>
      </c>
      <c r="Z568" s="238">
        <v>6</v>
      </c>
      <c r="AA568" s="306" t="s">
        <v>526</v>
      </c>
      <c r="AB568" s="235" t="s">
        <v>72</v>
      </c>
      <c r="AC568" s="235"/>
      <c r="AD568" s="235">
        <v>3</v>
      </c>
      <c r="AE568" s="235">
        <v>1</v>
      </c>
      <c r="AF568" s="236"/>
      <c r="AG568" s="237"/>
      <c r="AH568" s="236"/>
      <c r="AI568" s="236"/>
      <c r="AJ568" s="236"/>
      <c r="AK568" s="236">
        <v>24</v>
      </c>
      <c r="AL568" s="236"/>
      <c r="AM568" s="236" t="s">
        <v>16501</v>
      </c>
      <c r="AN568" s="348"/>
      <c r="AO568" s="348"/>
      <c r="AP568" s="348"/>
      <c r="AQ568" s="291" t="str">
        <f>IFERROR(VLOOKUP(BG568,#REF!,1,0),"")</f>
        <v/>
      </c>
      <c r="AS568" s="236" t="s">
        <v>2432</v>
      </c>
      <c r="BD568" s="191" t="str">
        <f t="shared" si="91"/>
        <v>GRGR 수프라 3.0</v>
      </c>
      <c r="BE568" s="238" t="str">
        <f t="shared" si="93"/>
        <v>0077</v>
      </c>
      <c r="BF568" s="306" t="s">
        <v>526</v>
      </c>
      <c r="BG568" s="191" t="str">
        <f t="shared" si="92"/>
        <v>0077-0567</v>
      </c>
    </row>
    <row r="569" spans="1:59">
      <c r="A569" s="304">
        <v>4343</v>
      </c>
      <c r="B569" s="305">
        <v>4343</v>
      </c>
      <c r="C569" s="238" t="str">
        <f t="shared" si="96"/>
        <v>0034-0077</v>
      </c>
      <c r="D569" s="238" t="str">
        <f t="shared" si="97"/>
        <v>0034-0077-0002</v>
      </c>
      <c r="E569" s="306" t="s">
        <v>525</v>
      </c>
      <c r="F569" s="238" t="str">
        <f>TEXT(VLOOKUP(J569,'1'!$I$43:$J$79,2,0),"0000")</f>
        <v>0034</v>
      </c>
      <c r="G569" s="238" t="str">
        <f t="shared" si="98"/>
        <v>0077</v>
      </c>
      <c r="H569" s="307">
        <f t="shared" si="99"/>
        <v>2</v>
      </c>
      <c r="I569" s="306" t="s">
        <v>525</v>
      </c>
      <c r="J569" s="235" t="s">
        <v>88</v>
      </c>
      <c r="K569" s="235" t="s">
        <v>16497</v>
      </c>
      <c r="L569" s="235" t="s">
        <v>16499</v>
      </c>
      <c r="M569" s="308">
        <v>39000000</v>
      </c>
      <c r="N569" s="235">
        <v>2487</v>
      </c>
      <c r="O569" s="235" t="s">
        <v>73</v>
      </c>
      <c r="P569" s="235" t="s">
        <v>72</v>
      </c>
      <c r="Q569" s="235" t="s">
        <v>71</v>
      </c>
      <c r="R569" s="235">
        <v>5</v>
      </c>
      <c r="S569" s="309">
        <v>8</v>
      </c>
      <c r="T569" s="238">
        <v>6</v>
      </c>
      <c r="U569" s="238">
        <v>6</v>
      </c>
      <c r="V569" s="235" t="s">
        <v>1614</v>
      </c>
      <c r="W569" s="238" t="str">
        <f t="shared" si="94"/>
        <v>TOYOTAGR86 스탠다드39000000</v>
      </c>
      <c r="X569" s="310">
        <f t="shared" si="95"/>
        <v>4343</v>
      </c>
      <c r="Y569" s="238">
        <v>6</v>
      </c>
      <c r="Z569" s="238">
        <v>6</v>
      </c>
      <c r="AA569" s="306" t="s">
        <v>525</v>
      </c>
      <c r="AB569" s="235" t="s">
        <v>72</v>
      </c>
      <c r="AC569" s="235"/>
      <c r="AD569" s="235">
        <v>3</v>
      </c>
      <c r="AE569" s="235">
        <v>1</v>
      </c>
      <c r="AF569" s="236"/>
      <c r="AG569" s="237"/>
      <c r="AH569" s="236"/>
      <c r="AI569" s="236"/>
      <c r="AJ569" s="236"/>
      <c r="AK569" s="236">
        <v>24</v>
      </c>
      <c r="AL569" s="236"/>
      <c r="AM569" s="236" t="s">
        <v>16501</v>
      </c>
      <c r="AN569" s="348"/>
      <c r="AO569" s="348"/>
      <c r="AP569" s="348"/>
      <c r="AQ569" s="291" t="str">
        <f>IFERROR(VLOOKUP(BG569,#REF!,1,0),"")</f>
        <v/>
      </c>
      <c r="AS569" s="236" t="s">
        <v>2432</v>
      </c>
      <c r="BD569" s="191" t="str">
        <f t="shared" si="91"/>
        <v>GR86 스탠다드</v>
      </c>
      <c r="BE569" s="238" t="str">
        <f t="shared" si="93"/>
        <v>0077</v>
      </c>
      <c r="BF569" s="306" t="s">
        <v>525</v>
      </c>
      <c r="BG569" s="191" t="str">
        <f t="shared" si="92"/>
        <v>0077-0568</v>
      </c>
    </row>
    <row r="570" spans="1:59">
      <c r="A570" s="304">
        <v>4344</v>
      </c>
      <c r="B570" s="305">
        <v>4344</v>
      </c>
      <c r="C570" s="238" t="str">
        <f t="shared" si="96"/>
        <v>0034-0077</v>
      </c>
      <c r="D570" s="238" t="str">
        <f t="shared" si="97"/>
        <v>0034-0077-0003</v>
      </c>
      <c r="E570" s="306" t="s">
        <v>524</v>
      </c>
      <c r="F570" s="238" t="str">
        <f>TEXT(VLOOKUP(J570,'1'!$I$43:$J$79,2,0),"0000")</f>
        <v>0034</v>
      </c>
      <c r="G570" s="238" t="str">
        <f t="shared" si="98"/>
        <v>0077</v>
      </c>
      <c r="H570" s="307">
        <f t="shared" si="99"/>
        <v>3</v>
      </c>
      <c r="I570" s="306" t="s">
        <v>524</v>
      </c>
      <c r="J570" s="235" t="s">
        <v>88</v>
      </c>
      <c r="K570" s="235" t="s">
        <v>16497</v>
      </c>
      <c r="L570" s="235" t="s">
        <v>16500</v>
      </c>
      <c r="M570" s="308">
        <v>39000000</v>
      </c>
      <c r="N570" s="235">
        <v>2487</v>
      </c>
      <c r="O570" s="235" t="s">
        <v>73</v>
      </c>
      <c r="P570" s="235" t="s">
        <v>72</v>
      </c>
      <c r="Q570" s="235" t="s">
        <v>71</v>
      </c>
      <c r="R570" s="235">
        <v>5</v>
      </c>
      <c r="S570" s="309">
        <v>8</v>
      </c>
      <c r="T570" s="238">
        <v>6</v>
      </c>
      <c r="U570" s="238">
        <v>6</v>
      </c>
      <c r="V570" s="235" t="s">
        <v>1614</v>
      </c>
      <c r="W570" s="238" t="str">
        <f t="shared" si="94"/>
        <v>TOYOTAGR86 프리미엄39000000</v>
      </c>
      <c r="X570" s="310">
        <f t="shared" si="95"/>
        <v>4344</v>
      </c>
      <c r="Y570" s="238">
        <v>6</v>
      </c>
      <c r="Z570" s="238">
        <v>6</v>
      </c>
      <c r="AA570" s="306" t="s">
        <v>524</v>
      </c>
      <c r="AB570" s="235" t="s">
        <v>72</v>
      </c>
      <c r="AC570" s="235"/>
      <c r="AD570" s="235">
        <v>3</v>
      </c>
      <c r="AE570" s="235">
        <v>1</v>
      </c>
      <c r="AF570" s="236"/>
      <c r="AG570" s="237"/>
      <c r="AH570" s="236"/>
      <c r="AI570" s="236"/>
      <c r="AJ570" s="236"/>
      <c r="AK570" s="236">
        <v>24</v>
      </c>
      <c r="AL570" s="236"/>
      <c r="AM570" s="236" t="s">
        <v>16501</v>
      </c>
      <c r="AN570" s="348"/>
      <c r="AO570" s="348"/>
      <c r="AP570" s="348"/>
      <c r="AQ570" s="291" t="str">
        <f>IFERROR(VLOOKUP(BG570,#REF!,1,0),"")</f>
        <v/>
      </c>
      <c r="AS570" s="236" t="s">
        <v>2432</v>
      </c>
      <c r="BD570" s="191" t="str">
        <f t="shared" si="91"/>
        <v>GR86 프리미엄</v>
      </c>
      <c r="BE570" s="238" t="str">
        <f t="shared" si="93"/>
        <v>0077</v>
      </c>
      <c r="BF570" s="306" t="s">
        <v>524</v>
      </c>
      <c r="BG570" s="191" t="str">
        <f t="shared" si="92"/>
        <v>0077-0569</v>
      </c>
    </row>
    <row r="571" spans="1:59">
      <c r="A571" s="304">
        <v>4345</v>
      </c>
      <c r="B571" s="305">
        <v>4345</v>
      </c>
      <c r="C571" s="238" t="str">
        <f t="shared" si="96"/>
        <v>0034-0078</v>
      </c>
      <c r="D571" s="238" t="str">
        <f t="shared" si="97"/>
        <v>0034-0078-0001</v>
      </c>
      <c r="E571" s="306" t="s">
        <v>523</v>
      </c>
      <c r="F571" s="238" t="str">
        <f>TEXT(VLOOKUP(J571,'1'!$I$43:$J$79,2,0),"0000")</f>
        <v>0034</v>
      </c>
      <c r="G571" s="238" t="str">
        <f t="shared" si="98"/>
        <v>0078</v>
      </c>
      <c r="H571" s="307">
        <f t="shared" si="99"/>
        <v>1</v>
      </c>
      <c r="I571" s="306" t="s">
        <v>523</v>
      </c>
      <c r="J571" s="235" t="s">
        <v>88</v>
      </c>
      <c r="K571" s="235" t="s">
        <v>95</v>
      </c>
      <c r="L571" s="235" t="s">
        <v>785</v>
      </c>
      <c r="M571" s="308">
        <v>39000000</v>
      </c>
      <c r="N571" s="235">
        <v>2487</v>
      </c>
      <c r="O571" s="235" t="s">
        <v>73</v>
      </c>
      <c r="P571" s="235" t="s">
        <v>72</v>
      </c>
      <c r="Q571" s="235" t="s">
        <v>71</v>
      </c>
      <c r="R571" s="235">
        <v>5</v>
      </c>
      <c r="S571" s="309">
        <v>8</v>
      </c>
      <c r="T571" s="238">
        <v>6</v>
      </c>
      <c r="U571" s="238">
        <v>6</v>
      </c>
      <c r="V571" s="235" t="s">
        <v>1572</v>
      </c>
      <c r="W571" s="238" t="str">
        <f t="shared" si="94"/>
        <v>TOYOTACAMRY HybridLE39000000</v>
      </c>
      <c r="X571" s="310">
        <f t="shared" si="95"/>
        <v>4345</v>
      </c>
      <c r="Y571" s="238">
        <v>6</v>
      </c>
      <c r="Z571" s="238">
        <v>6</v>
      </c>
      <c r="AA571" s="306" t="s">
        <v>523</v>
      </c>
      <c r="AB571" s="235" t="s">
        <v>72</v>
      </c>
      <c r="AC571" s="235"/>
      <c r="AD571" s="235">
        <v>3</v>
      </c>
      <c r="AE571" s="235">
        <v>1</v>
      </c>
      <c r="AF571" s="236"/>
      <c r="AG571" s="237"/>
      <c r="AH571" s="236"/>
      <c r="AI571" s="236"/>
      <c r="AJ571" s="236"/>
      <c r="AK571" s="236">
        <v>12</v>
      </c>
      <c r="AL571" s="236"/>
      <c r="AM571" s="236" t="s">
        <v>16281</v>
      </c>
      <c r="AN571" s="348"/>
      <c r="AO571" s="348"/>
      <c r="AP571" s="348"/>
      <c r="AQ571" s="291" t="str">
        <f>IFERROR(VLOOKUP(BG571,#REF!,1,0),"")</f>
        <v/>
      </c>
      <c r="AS571" s="236" t="s">
        <v>2432</v>
      </c>
      <c r="BD571" s="191" t="str">
        <f t="shared" si="91"/>
        <v>CAMRY HybridLE</v>
      </c>
      <c r="BE571" s="238" t="str">
        <f t="shared" si="93"/>
        <v>0078</v>
      </c>
      <c r="BF571" s="306" t="s">
        <v>523</v>
      </c>
      <c r="BG571" s="191" t="str">
        <f t="shared" si="92"/>
        <v>0078-0570</v>
      </c>
    </row>
    <row r="572" spans="1:59">
      <c r="A572" s="304">
        <v>4346</v>
      </c>
      <c r="B572" s="305">
        <v>4346</v>
      </c>
      <c r="C572" s="238" t="str">
        <f t="shared" si="96"/>
        <v>0034-0078</v>
      </c>
      <c r="D572" s="238" t="str">
        <f t="shared" si="97"/>
        <v>0034-0078-0002</v>
      </c>
      <c r="E572" s="306" t="s">
        <v>522</v>
      </c>
      <c r="F572" s="238" t="str">
        <f>TEXT(VLOOKUP(J572,'1'!$I$43:$J$79,2,0),"0000")</f>
        <v>0034</v>
      </c>
      <c r="G572" s="238" t="str">
        <f t="shared" si="98"/>
        <v>0078</v>
      </c>
      <c r="H572" s="307">
        <f t="shared" si="99"/>
        <v>2</v>
      </c>
      <c r="I572" s="306" t="s">
        <v>522</v>
      </c>
      <c r="J572" s="235" t="s">
        <v>88</v>
      </c>
      <c r="K572" s="235" t="s">
        <v>95</v>
      </c>
      <c r="L572" s="235" t="s">
        <v>1281</v>
      </c>
      <c r="M572" s="308">
        <v>44600000</v>
      </c>
      <c r="N572" s="235">
        <v>2487</v>
      </c>
      <c r="O572" s="235" t="s">
        <v>73</v>
      </c>
      <c r="P572" s="235" t="s">
        <v>72</v>
      </c>
      <c r="Q572" s="235" t="s">
        <v>71</v>
      </c>
      <c r="R572" s="235">
        <v>5</v>
      </c>
      <c r="S572" s="309">
        <v>8</v>
      </c>
      <c r="T572" s="238">
        <v>6</v>
      </c>
      <c r="U572" s="238">
        <v>6</v>
      </c>
      <c r="V572" s="235" t="s">
        <v>1572</v>
      </c>
      <c r="W572" s="238" t="str">
        <f t="shared" si="94"/>
        <v>TOYOTACAMRY HybridXLE44600000</v>
      </c>
      <c r="X572" s="310">
        <f t="shared" si="95"/>
        <v>4346</v>
      </c>
      <c r="Y572" s="238">
        <v>6</v>
      </c>
      <c r="Z572" s="238">
        <v>6</v>
      </c>
      <c r="AA572" s="306" t="s">
        <v>522</v>
      </c>
      <c r="AB572" s="235" t="s">
        <v>72</v>
      </c>
      <c r="AC572" s="235"/>
      <c r="AD572" s="235">
        <v>3</v>
      </c>
      <c r="AE572" s="235">
        <v>1</v>
      </c>
      <c r="AF572" s="236"/>
      <c r="AG572" s="237"/>
      <c r="AH572" s="236"/>
      <c r="AI572" s="236"/>
      <c r="AJ572" s="236"/>
      <c r="AK572" s="236">
        <v>12</v>
      </c>
      <c r="AL572" s="236"/>
      <c r="AM572" s="236" t="s">
        <v>16281</v>
      </c>
      <c r="AN572" s="348"/>
      <c r="AO572" s="348"/>
      <c r="AP572" s="348"/>
      <c r="AQ572" s="291" t="str">
        <f>IFERROR(VLOOKUP(BG572,#REF!,1,0),"")</f>
        <v/>
      </c>
      <c r="AS572" s="236" t="s">
        <v>2432</v>
      </c>
      <c r="BD572" s="191" t="str">
        <f t="shared" si="91"/>
        <v>CAMRY HybridXLE</v>
      </c>
      <c r="BE572" s="238" t="str">
        <f t="shared" si="93"/>
        <v>0078</v>
      </c>
      <c r="BF572" s="306" t="s">
        <v>522</v>
      </c>
      <c r="BG572" s="191" t="str">
        <f t="shared" si="92"/>
        <v>0078-0571</v>
      </c>
    </row>
    <row r="573" spans="1:59">
      <c r="A573" s="304">
        <v>4347</v>
      </c>
      <c r="B573" s="305">
        <v>4347</v>
      </c>
      <c r="C573" s="238" t="str">
        <f t="shared" si="96"/>
        <v>0034-0078</v>
      </c>
      <c r="D573" s="238" t="str">
        <f t="shared" si="97"/>
        <v>0034-0078-0003</v>
      </c>
      <c r="E573" s="306" t="s">
        <v>521</v>
      </c>
      <c r="F573" s="238" t="str">
        <f>TEXT(VLOOKUP(J573,'1'!$I$43:$J$79,2,0),"0000")</f>
        <v>0034</v>
      </c>
      <c r="G573" s="238" t="str">
        <f t="shared" si="98"/>
        <v>0078</v>
      </c>
      <c r="H573" s="307">
        <f t="shared" si="99"/>
        <v>3</v>
      </c>
      <c r="I573" s="306" t="s">
        <v>521</v>
      </c>
      <c r="J573" s="235" t="s">
        <v>88</v>
      </c>
      <c r="K573" s="235" t="s">
        <v>95</v>
      </c>
      <c r="L573" s="235" t="s">
        <v>16189</v>
      </c>
      <c r="M573" s="308">
        <v>45200000</v>
      </c>
      <c r="N573" s="235">
        <v>2487</v>
      </c>
      <c r="O573" s="235" t="s">
        <v>73</v>
      </c>
      <c r="P573" s="235" t="s">
        <v>72</v>
      </c>
      <c r="Q573" s="235" t="s">
        <v>71</v>
      </c>
      <c r="R573" s="235">
        <v>5</v>
      </c>
      <c r="S573" s="309">
        <v>8</v>
      </c>
      <c r="T573" s="238">
        <v>6</v>
      </c>
      <c r="U573" s="238">
        <v>6</v>
      </c>
      <c r="V573" s="235" t="s">
        <v>1572</v>
      </c>
      <c r="W573" s="238" t="str">
        <f t="shared" si="94"/>
        <v>TOYOTACAMRY HybridXSE45200000</v>
      </c>
      <c r="X573" s="310">
        <f t="shared" si="95"/>
        <v>4347</v>
      </c>
      <c r="Y573" s="238">
        <v>6</v>
      </c>
      <c r="Z573" s="238">
        <v>6</v>
      </c>
      <c r="AA573" s="306" t="s">
        <v>521</v>
      </c>
      <c r="AB573" s="235" t="s">
        <v>72</v>
      </c>
      <c r="AC573" s="235"/>
      <c r="AD573" s="235">
        <v>3</v>
      </c>
      <c r="AE573" s="235">
        <v>1</v>
      </c>
      <c r="AF573" s="236"/>
      <c r="AG573" s="237"/>
      <c r="AH573" s="236"/>
      <c r="AI573" s="236"/>
      <c r="AJ573" s="236"/>
      <c r="AK573" s="236">
        <v>12</v>
      </c>
      <c r="AL573" s="236"/>
      <c r="AM573" s="236" t="s">
        <v>16281</v>
      </c>
      <c r="AN573" s="348"/>
      <c r="AO573" s="348"/>
      <c r="AP573" s="348"/>
      <c r="AQ573" s="291" t="str">
        <f>IFERROR(VLOOKUP(BG573,#REF!,1,0),"")</f>
        <v/>
      </c>
      <c r="AS573" s="236" t="s">
        <v>2432</v>
      </c>
      <c r="BD573" s="191" t="str">
        <f t="shared" si="91"/>
        <v>CAMRY HybridXSE</v>
      </c>
      <c r="BE573" s="238" t="str">
        <f t="shared" si="93"/>
        <v>0078</v>
      </c>
      <c r="BF573" s="306" t="s">
        <v>521</v>
      </c>
      <c r="BG573" s="191" t="str">
        <f t="shared" si="92"/>
        <v>0078-0572</v>
      </c>
    </row>
    <row r="574" spans="1:59">
      <c r="A574" s="304">
        <v>4348</v>
      </c>
      <c r="B574" s="305">
        <v>4348</v>
      </c>
      <c r="C574" s="238" t="str">
        <f t="shared" si="96"/>
        <v>0034-0079</v>
      </c>
      <c r="D574" s="238" t="str">
        <f t="shared" si="97"/>
        <v>0034-0079-0001</v>
      </c>
      <c r="E574" s="306" t="s">
        <v>520</v>
      </c>
      <c r="F574" s="238" t="str">
        <f>TEXT(VLOOKUP(J574,'1'!$I$43:$J$79,2,0),"0000")</f>
        <v>0034</v>
      </c>
      <c r="G574" s="238" t="str">
        <f t="shared" si="98"/>
        <v>0079</v>
      </c>
      <c r="H574" s="307">
        <f t="shared" si="99"/>
        <v>1</v>
      </c>
      <c r="I574" s="306" t="s">
        <v>520</v>
      </c>
      <c r="J574" s="235" t="s">
        <v>88</v>
      </c>
      <c r="K574" s="235" t="s">
        <v>7055</v>
      </c>
      <c r="L574" s="235" t="s">
        <v>16493</v>
      </c>
      <c r="M574" s="308">
        <v>58100000</v>
      </c>
      <c r="N574" s="235">
        <v>2487</v>
      </c>
      <c r="O574" s="235" t="s">
        <v>73</v>
      </c>
      <c r="P574" s="235" t="s">
        <v>72</v>
      </c>
      <c r="Q574" s="235" t="s">
        <v>71</v>
      </c>
      <c r="R574" s="235">
        <v>5</v>
      </c>
      <c r="S574" s="309">
        <v>8</v>
      </c>
      <c r="T574" s="238">
        <v>6</v>
      </c>
      <c r="U574" s="238">
        <v>6</v>
      </c>
      <c r="V574" s="235" t="s">
        <v>1572</v>
      </c>
      <c r="W574" s="238" t="str">
        <f t="shared" si="94"/>
        <v>TOYOTACrown 2.4 듀얼 부스트 하이브리드58100000</v>
      </c>
      <c r="X574" s="310">
        <f t="shared" si="95"/>
        <v>4348</v>
      </c>
      <c r="Y574" s="238">
        <v>6</v>
      </c>
      <c r="Z574" s="238">
        <v>6</v>
      </c>
      <c r="AA574" s="306" t="s">
        <v>520</v>
      </c>
      <c r="AB574" s="235" t="s">
        <v>72</v>
      </c>
      <c r="AC574" s="235"/>
      <c r="AD574" s="235">
        <v>3</v>
      </c>
      <c r="AE574" s="235">
        <v>1</v>
      </c>
      <c r="AF574" s="236"/>
      <c r="AG574" s="237"/>
      <c r="AH574" s="236"/>
      <c r="AI574" s="236"/>
      <c r="AJ574" s="236"/>
      <c r="AK574" s="236">
        <v>16</v>
      </c>
      <c r="AL574" s="236"/>
      <c r="AM574" s="236" t="s">
        <v>16285</v>
      </c>
      <c r="AN574" s="348"/>
      <c r="AO574" s="348"/>
      <c r="AP574" s="348"/>
      <c r="AQ574" s="291" t="str">
        <f>IFERROR(VLOOKUP(BG574,#REF!,1,0),"")</f>
        <v/>
      </c>
      <c r="AS574" s="236" t="s">
        <v>2432</v>
      </c>
      <c r="BD574" s="191" t="str">
        <f t="shared" si="91"/>
        <v>Crown 2.4 듀얼 부스트 하이브리드</v>
      </c>
      <c r="BE574" s="238" t="str">
        <f t="shared" si="93"/>
        <v>0079</v>
      </c>
      <c r="BF574" s="306" t="s">
        <v>520</v>
      </c>
      <c r="BG574" s="191" t="str">
        <f t="shared" si="92"/>
        <v>0079-0573</v>
      </c>
    </row>
    <row r="575" spans="1:59">
      <c r="A575" s="304">
        <v>4349</v>
      </c>
      <c r="B575" s="305">
        <v>4349</v>
      </c>
      <c r="C575" s="238" t="str">
        <f t="shared" si="96"/>
        <v>0034-0079</v>
      </c>
      <c r="D575" s="238" t="str">
        <f t="shared" si="97"/>
        <v>0034-0079-0002</v>
      </c>
      <c r="E575" s="306" t="s">
        <v>519</v>
      </c>
      <c r="F575" s="238" t="str">
        <f>TEXT(VLOOKUP(J575,'1'!$I$43:$J$79,2,0),"0000")</f>
        <v>0034</v>
      </c>
      <c r="G575" s="238" t="str">
        <f t="shared" si="98"/>
        <v>0079</v>
      </c>
      <c r="H575" s="307">
        <f t="shared" si="99"/>
        <v>2</v>
      </c>
      <c r="I575" s="306" t="s">
        <v>519</v>
      </c>
      <c r="J575" s="235" t="s">
        <v>88</v>
      </c>
      <c r="K575" s="235" t="s">
        <v>7055</v>
      </c>
      <c r="L575" s="235" t="s">
        <v>16494</v>
      </c>
      <c r="M575" s="308">
        <v>66400000</v>
      </c>
      <c r="N575" s="235">
        <v>2393</v>
      </c>
      <c r="O575" s="235" t="s">
        <v>73</v>
      </c>
      <c r="P575" s="235" t="s">
        <v>72</v>
      </c>
      <c r="Q575" s="235" t="s">
        <v>71</v>
      </c>
      <c r="R575" s="235">
        <v>5</v>
      </c>
      <c r="S575" s="309">
        <v>8</v>
      </c>
      <c r="T575" s="238">
        <v>6</v>
      </c>
      <c r="U575" s="238">
        <v>6</v>
      </c>
      <c r="V575" s="235" t="s">
        <v>1572</v>
      </c>
      <c r="W575" s="238" t="str">
        <f t="shared" si="94"/>
        <v>TOYOTACrown 2.5 하이브리드66400000</v>
      </c>
      <c r="X575" s="310">
        <f t="shared" si="95"/>
        <v>4349</v>
      </c>
      <c r="Y575" s="238">
        <v>6</v>
      </c>
      <c r="Z575" s="238">
        <v>6</v>
      </c>
      <c r="AA575" s="306" t="s">
        <v>519</v>
      </c>
      <c r="AB575" s="235" t="s">
        <v>72</v>
      </c>
      <c r="AC575" s="235"/>
      <c r="AD575" s="235">
        <v>3</v>
      </c>
      <c r="AE575" s="235">
        <v>1</v>
      </c>
      <c r="AF575" s="236"/>
      <c r="AG575" s="237"/>
      <c r="AH575" s="236"/>
      <c r="AI575" s="236"/>
      <c r="AJ575" s="236"/>
      <c r="AK575" s="236">
        <v>16</v>
      </c>
      <c r="AL575" s="236"/>
      <c r="AM575" s="236" t="s">
        <v>16285</v>
      </c>
      <c r="AN575" s="348"/>
      <c r="AO575" s="348"/>
      <c r="AP575" s="348"/>
      <c r="AQ575" s="291" t="str">
        <f>IFERROR(VLOOKUP(BG575,#REF!,1,0),"")</f>
        <v/>
      </c>
      <c r="AS575" s="236" t="s">
        <v>2432</v>
      </c>
      <c r="BD575" s="191" t="str">
        <f t="shared" si="91"/>
        <v>Crown 2.5 하이브리드</v>
      </c>
      <c r="BE575" s="238" t="str">
        <f t="shared" si="93"/>
        <v>0079</v>
      </c>
      <c r="BF575" s="306" t="s">
        <v>519</v>
      </c>
      <c r="BG575" s="191" t="str">
        <f t="shared" si="92"/>
        <v>0079-0574</v>
      </c>
    </row>
    <row r="576" spans="1:59">
      <c r="A576" s="304">
        <v>4350</v>
      </c>
      <c r="B576" s="305">
        <v>4350</v>
      </c>
      <c r="C576" s="238" t="str">
        <f t="shared" si="96"/>
        <v>0034-0080</v>
      </c>
      <c r="D576" s="238" t="str">
        <f t="shared" si="97"/>
        <v>0034-0080-0001</v>
      </c>
      <c r="E576" s="306" t="s">
        <v>518</v>
      </c>
      <c r="F576" s="238" t="str">
        <f>TEXT(VLOOKUP(J576,'1'!$I$43:$J$79,2,0),"0000")</f>
        <v>0034</v>
      </c>
      <c r="G576" s="238" t="str">
        <f t="shared" si="98"/>
        <v>0080</v>
      </c>
      <c r="H576" s="307">
        <f t="shared" si="99"/>
        <v>1</v>
      </c>
      <c r="I576" s="306" t="s">
        <v>518</v>
      </c>
      <c r="J576" s="235" t="s">
        <v>88</v>
      </c>
      <c r="K576" s="235" t="s">
        <v>93</v>
      </c>
      <c r="L576" s="235" t="s">
        <v>16489</v>
      </c>
      <c r="M576" s="308">
        <v>24900000</v>
      </c>
      <c r="N576" s="235">
        <v>1987</v>
      </c>
      <c r="O576" s="235" t="s">
        <v>73</v>
      </c>
      <c r="P576" s="235" t="s">
        <v>72</v>
      </c>
      <c r="Q576" s="235" t="s">
        <v>71</v>
      </c>
      <c r="R576" s="235">
        <v>5</v>
      </c>
      <c r="S576" s="309">
        <v>8</v>
      </c>
      <c r="T576" s="238">
        <v>6</v>
      </c>
      <c r="U576" s="238">
        <v>6</v>
      </c>
      <c r="V576" s="235" t="s">
        <v>1614</v>
      </c>
      <c r="W576" s="238" t="str">
        <f t="shared" si="94"/>
        <v>TOYOTAPRIUS플러그인 하이브리드 SE24900000</v>
      </c>
      <c r="X576" s="310">
        <f t="shared" si="95"/>
        <v>4350</v>
      </c>
      <c r="Y576" s="238">
        <v>6</v>
      </c>
      <c r="Z576" s="238">
        <v>6</v>
      </c>
      <c r="AA576" s="306" t="s">
        <v>518</v>
      </c>
      <c r="AB576" s="235" t="s">
        <v>72</v>
      </c>
      <c r="AC576" s="235"/>
      <c r="AD576" s="235">
        <v>2</v>
      </c>
      <c r="AE576" s="235">
        <v>1</v>
      </c>
      <c r="AF576" s="236"/>
      <c r="AG576" s="237"/>
      <c r="AH576" s="236"/>
      <c r="AI576" s="236"/>
      <c r="AJ576" s="236"/>
      <c r="AK576" s="236">
        <v>13</v>
      </c>
      <c r="AL576" s="236"/>
      <c r="AM576" s="236" t="s">
        <v>16399</v>
      </c>
      <c r="AN576" s="348"/>
      <c r="AO576" s="348"/>
      <c r="AP576" s="348"/>
      <c r="AQ576" s="291" t="str">
        <f>IFERROR(VLOOKUP(BG576,#REF!,1,0),"")</f>
        <v/>
      </c>
      <c r="AS576" s="236" t="s">
        <v>2432</v>
      </c>
      <c r="BD576" s="191" t="str">
        <f t="shared" si="91"/>
        <v>PRIUS플러그인 하이브리드 SE</v>
      </c>
      <c r="BE576" s="238" t="str">
        <f t="shared" si="93"/>
        <v>0080</v>
      </c>
      <c r="BF576" s="306" t="s">
        <v>518</v>
      </c>
      <c r="BG576" s="191" t="str">
        <f t="shared" si="92"/>
        <v>0080-0575</v>
      </c>
    </row>
    <row r="577" spans="1:59">
      <c r="A577" s="304">
        <v>4351</v>
      </c>
      <c r="B577" s="305">
        <v>4351</v>
      </c>
      <c r="C577" s="238" t="str">
        <f t="shared" si="96"/>
        <v>0034-0080</v>
      </c>
      <c r="D577" s="238" t="str">
        <f t="shared" si="97"/>
        <v>0034-0080-0002</v>
      </c>
      <c r="E577" s="306" t="s">
        <v>517</v>
      </c>
      <c r="F577" s="238" t="str">
        <f>TEXT(VLOOKUP(J577,'1'!$I$43:$J$79,2,0),"0000")</f>
        <v>0034</v>
      </c>
      <c r="G577" s="238" t="str">
        <f t="shared" si="98"/>
        <v>0080</v>
      </c>
      <c r="H577" s="307">
        <f t="shared" si="99"/>
        <v>2</v>
      </c>
      <c r="I577" s="306" t="s">
        <v>517</v>
      </c>
      <c r="J577" s="235" t="s">
        <v>88</v>
      </c>
      <c r="K577" s="235" t="s">
        <v>93</v>
      </c>
      <c r="L577" s="235" t="s">
        <v>16490</v>
      </c>
      <c r="M577" s="308">
        <v>32640000</v>
      </c>
      <c r="N577" s="235">
        <v>1987</v>
      </c>
      <c r="O577" s="235" t="s">
        <v>73</v>
      </c>
      <c r="P577" s="235" t="s">
        <v>72</v>
      </c>
      <c r="Q577" s="235" t="s">
        <v>71</v>
      </c>
      <c r="R577" s="235">
        <v>5</v>
      </c>
      <c r="S577" s="309">
        <v>8</v>
      </c>
      <c r="T577" s="238">
        <v>6</v>
      </c>
      <c r="U577" s="238">
        <v>6</v>
      </c>
      <c r="V577" s="235" t="s">
        <v>1614</v>
      </c>
      <c r="W577" s="238" t="str">
        <f t="shared" si="94"/>
        <v>TOYOTAPRIUS플러그인 하이브리드 XSE32640000</v>
      </c>
      <c r="X577" s="310">
        <f t="shared" si="95"/>
        <v>4351</v>
      </c>
      <c r="Y577" s="238">
        <v>6</v>
      </c>
      <c r="Z577" s="238">
        <v>6</v>
      </c>
      <c r="AA577" s="306" t="s">
        <v>517</v>
      </c>
      <c r="AB577" s="235" t="s">
        <v>72</v>
      </c>
      <c r="AC577" s="235"/>
      <c r="AD577" s="235">
        <v>2</v>
      </c>
      <c r="AE577" s="235">
        <v>1</v>
      </c>
      <c r="AF577" s="236"/>
      <c r="AG577" s="237"/>
      <c r="AH577" s="236"/>
      <c r="AI577" s="236"/>
      <c r="AJ577" s="236"/>
      <c r="AK577" s="236">
        <v>10</v>
      </c>
      <c r="AL577" s="236"/>
      <c r="AM577" s="236" t="s">
        <v>16404</v>
      </c>
      <c r="AN577" s="348"/>
      <c r="AO577" s="348"/>
      <c r="AP577" s="348"/>
      <c r="AQ577" s="291" t="str">
        <f>IFERROR(VLOOKUP(BG577,#REF!,1,0),"")</f>
        <v/>
      </c>
      <c r="AS577" s="236" t="s">
        <v>2432</v>
      </c>
      <c r="BD577" s="191" t="str">
        <f t="shared" si="91"/>
        <v>PRIUS플러그인 하이브리드 XSE</v>
      </c>
      <c r="BE577" s="238" t="str">
        <f t="shared" si="93"/>
        <v>0080</v>
      </c>
      <c r="BF577" s="306" t="s">
        <v>517</v>
      </c>
      <c r="BG577" s="191" t="str">
        <f t="shared" si="92"/>
        <v>0080-0576</v>
      </c>
    </row>
    <row r="578" spans="1:59">
      <c r="A578" s="304">
        <v>4352</v>
      </c>
      <c r="B578" s="305">
        <v>4352</v>
      </c>
      <c r="C578" s="238" t="str">
        <f t="shared" si="96"/>
        <v>0034-0080</v>
      </c>
      <c r="D578" s="238" t="str">
        <f t="shared" si="97"/>
        <v>0034-0080-0003</v>
      </c>
      <c r="E578" s="306" t="s">
        <v>516</v>
      </c>
      <c r="F578" s="238" t="str">
        <f>TEXT(VLOOKUP(J578,'1'!$I$43:$J$79,2,0),"0000")</f>
        <v>0034</v>
      </c>
      <c r="G578" s="238" t="str">
        <f t="shared" si="98"/>
        <v>0080</v>
      </c>
      <c r="H578" s="307">
        <f t="shared" si="99"/>
        <v>3</v>
      </c>
      <c r="I578" s="306" t="s">
        <v>516</v>
      </c>
      <c r="J578" s="235" t="s">
        <v>88</v>
      </c>
      <c r="K578" s="235" t="s">
        <v>93</v>
      </c>
      <c r="L578" s="235" t="s">
        <v>16491</v>
      </c>
      <c r="M578" s="308">
        <v>38900000</v>
      </c>
      <c r="N578" s="235">
        <v>1987</v>
      </c>
      <c r="O578" s="235" t="s">
        <v>73</v>
      </c>
      <c r="P578" s="235" t="s">
        <v>72</v>
      </c>
      <c r="Q578" s="235" t="s">
        <v>71</v>
      </c>
      <c r="R578" s="235">
        <v>5</v>
      </c>
      <c r="S578" s="309">
        <v>8</v>
      </c>
      <c r="T578" s="238">
        <v>6</v>
      </c>
      <c r="U578" s="238">
        <v>6</v>
      </c>
      <c r="V578" s="235" t="s">
        <v>1614</v>
      </c>
      <c r="W578" s="238" t="str">
        <f t="shared" si="94"/>
        <v>TOYOTAPRIUS하이브리드 LE38900000</v>
      </c>
      <c r="X578" s="310">
        <f t="shared" si="95"/>
        <v>4352</v>
      </c>
      <c r="Y578" s="238">
        <v>6</v>
      </c>
      <c r="Z578" s="238">
        <v>6</v>
      </c>
      <c r="AA578" s="306" t="s">
        <v>516</v>
      </c>
      <c r="AB578" s="235" t="s">
        <v>72</v>
      </c>
      <c r="AC578" s="235"/>
      <c r="AD578" s="235">
        <v>2</v>
      </c>
      <c r="AE578" s="235">
        <v>0</v>
      </c>
      <c r="AF578" s="236"/>
      <c r="AG578" s="237"/>
      <c r="AH578" s="236"/>
      <c r="AI578" s="236"/>
      <c r="AJ578" s="236"/>
      <c r="AK578" s="236">
        <v>13</v>
      </c>
      <c r="AL578" s="236"/>
      <c r="AM578" s="236" t="s">
        <v>16399</v>
      </c>
      <c r="AN578" s="348"/>
      <c r="AO578" s="348"/>
      <c r="AP578" s="348"/>
      <c r="AQ578" s="291" t="str">
        <f>IFERROR(VLOOKUP(BG578,#REF!,1,0),"")</f>
        <v/>
      </c>
      <c r="AS578" s="236" t="s">
        <v>2432</v>
      </c>
      <c r="BD578" s="191" t="str">
        <f t="shared" si="91"/>
        <v>PRIUS하이브리드 LE</v>
      </c>
      <c r="BE578" s="238" t="str">
        <f t="shared" si="93"/>
        <v>0080</v>
      </c>
      <c r="BF578" s="306" t="s">
        <v>516</v>
      </c>
      <c r="BG578" s="191" t="str">
        <f t="shared" si="92"/>
        <v>0080-0577</v>
      </c>
    </row>
    <row r="579" spans="1:59">
      <c r="A579" s="304">
        <v>4353</v>
      </c>
      <c r="B579" s="305">
        <v>4353</v>
      </c>
      <c r="C579" s="238" t="str">
        <f t="shared" si="96"/>
        <v>0034-0080</v>
      </c>
      <c r="D579" s="238" t="str">
        <f t="shared" si="97"/>
        <v>0034-0080-0004</v>
      </c>
      <c r="E579" s="306" t="s">
        <v>515</v>
      </c>
      <c r="F579" s="238" t="str">
        <f>TEXT(VLOOKUP(J579,'1'!$I$43:$J$79,2,0),"0000")</f>
        <v>0034</v>
      </c>
      <c r="G579" s="238" t="str">
        <f t="shared" si="98"/>
        <v>0080</v>
      </c>
      <c r="H579" s="307">
        <f t="shared" si="99"/>
        <v>4</v>
      </c>
      <c r="I579" s="306" t="s">
        <v>515</v>
      </c>
      <c r="J579" s="235" t="s">
        <v>88</v>
      </c>
      <c r="K579" s="235" t="s">
        <v>93</v>
      </c>
      <c r="L579" s="235" t="s">
        <v>16492</v>
      </c>
      <c r="M579" s="308">
        <v>47700000</v>
      </c>
      <c r="N579" s="235">
        <v>1987</v>
      </c>
      <c r="O579" s="235" t="s">
        <v>73</v>
      </c>
      <c r="P579" s="235" t="s">
        <v>72</v>
      </c>
      <c r="Q579" s="235" t="s">
        <v>71</v>
      </c>
      <c r="R579" s="235">
        <v>5</v>
      </c>
      <c r="S579" s="309">
        <v>8</v>
      </c>
      <c r="T579" s="238">
        <v>6</v>
      </c>
      <c r="U579" s="238">
        <v>6</v>
      </c>
      <c r="V579" s="235" t="s">
        <v>1614</v>
      </c>
      <c r="W579" s="238" t="str">
        <f t="shared" si="94"/>
        <v>TOYOTAPRIUS하이브리드 XLE47700000</v>
      </c>
      <c r="X579" s="310">
        <f t="shared" si="95"/>
        <v>4353</v>
      </c>
      <c r="Y579" s="238">
        <v>6</v>
      </c>
      <c r="Z579" s="238">
        <v>6</v>
      </c>
      <c r="AA579" s="306" t="s">
        <v>515</v>
      </c>
      <c r="AB579" s="235" t="s">
        <v>72</v>
      </c>
      <c r="AC579" s="235"/>
      <c r="AD579" s="235">
        <v>6</v>
      </c>
      <c r="AE579" s="235">
        <v>0</v>
      </c>
      <c r="AF579" s="236"/>
      <c r="AG579" s="237"/>
      <c r="AH579" s="236"/>
      <c r="AI579" s="236"/>
      <c r="AJ579" s="236"/>
      <c r="AK579" s="236">
        <v>13</v>
      </c>
      <c r="AL579" s="236"/>
      <c r="AM579" s="236" t="s">
        <v>16399</v>
      </c>
      <c r="AN579" s="348"/>
      <c r="AO579" s="348"/>
      <c r="AP579" s="348"/>
      <c r="AQ579" s="291" t="str">
        <f>IFERROR(VLOOKUP(BG579,#REF!,1,0),"")</f>
        <v/>
      </c>
      <c r="AS579" s="236" t="s">
        <v>2432</v>
      </c>
      <c r="BD579" s="191" t="str">
        <f t="shared" si="91"/>
        <v>PRIUS하이브리드 XLE</v>
      </c>
      <c r="BE579" s="238" t="str">
        <f t="shared" si="93"/>
        <v>0080</v>
      </c>
      <c r="BF579" s="306" t="s">
        <v>515</v>
      </c>
      <c r="BG579" s="191" t="str">
        <f t="shared" si="92"/>
        <v>0080-0578</v>
      </c>
    </row>
    <row r="580" spans="1:59">
      <c r="A580" s="304">
        <v>4354</v>
      </c>
      <c r="B580" s="305">
        <v>4354</v>
      </c>
      <c r="C580" s="238" t="str">
        <f t="shared" si="96"/>
        <v>0034-0081</v>
      </c>
      <c r="D580" s="238" t="str">
        <f t="shared" si="97"/>
        <v>0034-0081-0001</v>
      </c>
      <c r="E580" s="306" t="s">
        <v>514</v>
      </c>
      <c r="F580" s="238" t="str">
        <f>TEXT(VLOOKUP(J580,'1'!$I$43:$J$79,2,0),"0000")</f>
        <v>0034</v>
      </c>
      <c r="G580" s="238" t="str">
        <f t="shared" si="98"/>
        <v>0081</v>
      </c>
      <c r="H580" s="307">
        <f t="shared" si="99"/>
        <v>1</v>
      </c>
      <c r="I580" s="306" t="s">
        <v>514</v>
      </c>
      <c r="J580" s="235" t="s">
        <v>88</v>
      </c>
      <c r="K580" s="235" t="s">
        <v>91</v>
      </c>
      <c r="L580" s="235" t="s">
        <v>16490</v>
      </c>
      <c r="M580" s="308">
        <v>44300000</v>
      </c>
      <c r="N580" s="235">
        <v>2487</v>
      </c>
      <c r="O580" s="235" t="s">
        <v>73</v>
      </c>
      <c r="P580" s="235" t="s">
        <v>72</v>
      </c>
      <c r="Q580" s="235" t="s">
        <v>71</v>
      </c>
      <c r="R580" s="235">
        <v>5</v>
      </c>
      <c r="S580" s="309">
        <v>13</v>
      </c>
      <c r="T580" s="238">
        <v>6</v>
      </c>
      <c r="U580" s="238">
        <v>6</v>
      </c>
      <c r="V580" s="235" t="s">
        <v>1572</v>
      </c>
      <c r="W580" s="238" t="str">
        <f t="shared" si="94"/>
        <v>TOYOTARAV4플러그인 하이브리드 XSE44300000</v>
      </c>
      <c r="X580" s="310">
        <f t="shared" si="95"/>
        <v>4354</v>
      </c>
      <c r="Y580" s="238">
        <v>6</v>
      </c>
      <c r="Z580" s="238">
        <v>6</v>
      </c>
      <c r="AA580" s="306" t="s">
        <v>514</v>
      </c>
      <c r="AB580" s="235" t="s">
        <v>69</v>
      </c>
      <c r="AC580" s="235"/>
      <c r="AD580" s="235">
        <v>5</v>
      </c>
      <c r="AE580" s="235">
        <v>2</v>
      </c>
      <c r="AF580" s="236"/>
      <c r="AG580" s="237"/>
      <c r="AH580" s="236"/>
      <c r="AI580" s="236"/>
      <c r="AJ580" s="236"/>
      <c r="AK580" s="236">
        <v>24</v>
      </c>
      <c r="AL580" s="236"/>
      <c r="AM580" s="236" t="s">
        <v>16293</v>
      </c>
      <c r="AN580" s="348"/>
      <c r="AO580" s="348"/>
      <c r="AP580" s="348"/>
      <c r="AQ580" s="291" t="str">
        <f>IFERROR(VLOOKUP(BG580,#REF!,1,0),"")</f>
        <v/>
      </c>
      <c r="AS580" s="236" t="s">
        <v>2428</v>
      </c>
      <c r="BD580" s="191" t="str">
        <f t="shared" si="91"/>
        <v>RAV4플러그인 하이브리드 XSE</v>
      </c>
      <c r="BE580" s="238" t="str">
        <f t="shared" si="93"/>
        <v>0081</v>
      </c>
      <c r="BF580" s="306" t="s">
        <v>514</v>
      </c>
      <c r="BG580" s="191" t="str">
        <f t="shared" si="92"/>
        <v>0081-0579</v>
      </c>
    </row>
    <row r="581" spans="1:59">
      <c r="A581" s="304">
        <v>4355</v>
      </c>
      <c r="B581" s="305">
        <v>4355</v>
      </c>
      <c r="C581" s="238" t="str">
        <f t="shared" si="96"/>
        <v>0034-0081</v>
      </c>
      <c r="D581" s="238" t="str">
        <f t="shared" si="97"/>
        <v>0034-0081-0002</v>
      </c>
      <c r="E581" s="306" t="s">
        <v>513</v>
      </c>
      <c r="F581" s="238" t="str">
        <f>TEXT(VLOOKUP(J581,'1'!$I$43:$J$79,2,0),"0000")</f>
        <v>0034</v>
      </c>
      <c r="G581" s="238" t="str">
        <f t="shared" si="98"/>
        <v>0081</v>
      </c>
      <c r="H581" s="307">
        <f t="shared" si="99"/>
        <v>2</v>
      </c>
      <c r="I581" s="306" t="s">
        <v>513</v>
      </c>
      <c r="J581" s="235" t="s">
        <v>88</v>
      </c>
      <c r="K581" s="235" t="s">
        <v>91</v>
      </c>
      <c r="L581" s="235" t="s">
        <v>16495</v>
      </c>
      <c r="M581" s="308">
        <v>50200000</v>
      </c>
      <c r="N581" s="235">
        <v>2487</v>
      </c>
      <c r="O581" s="235" t="s">
        <v>73</v>
      </c>
      <c r="P581" s="235" t="s">
        <v>72</v>
      </c>
      <c r="Q581" s="235" t="s">
        <v>71</v>
      </c>
      <c r="R581" s="235">
        <v>5</v>
      </c>
      <c r="S581" s="309">
        <v>13</v>
      </c>
      <c r="T581" s="238">
        <v>6</v>
      </c>
      <c r="U581" s="238">
        <v>6</v>
      </c>
      <c r="V581" s="235" t="s">
        <v>1572</v>
      </c>
      <c r="W581" s="238" t="str">
        <f t="shared" si="94"/>
        <v>TOYOTARAV4하이브리드 2WD XLE50200000</v>
      </c>
      <c r="X581" s="310">
        <f t="shared" si="95"/>
        <v>4355</v>
      </c>
      <c r="Y581" s="238">
        <v>6</v>
      </c>
      <c r="Z581" s="238">
        <v>6</v>
      </c>
      <c r="AA581" s="306" t="s">
        <v>513</v>
      </c>
      <c r="AB581" s="235" t="s">
        <v>69</v>
      </c>
      <c r="AC581" s="235"/>
      <c r="AD581" s="235">
        <v>5</v>
      </c>
      <c r="AE581" s="235">
        <v>2</v>
      </c>
      <c r="AF581" s="236"/>
      <c r="AG581" s="237"/>
      <c r="AH581" s="236"/>
      <c r="AI581" s="236"/>
      <c r="AJ581" s="236"/>
      <c r="AK581" s="236">
        <v>24</v>
      </c>
      <c r="AL581" s="236"/>
      <c r="AM581" s="236" t="s">
        <v>16293</v>
      </c>
      <c r="AN581" s="348"/>
      <c r="AO581" s="348"/>
      <c r="AP581" s="348"/>
      <c r="AQ581" s="291" t="str">
        <f>IFERROR(VLOOKUP(BG581,#REF!,1,0),"")</f>
        <v/>
      </c>
      <c r="AS581" s="236" t="s">
        <v>2428</v>
      </c>
      <c r="BD581" s="191" t="str">
        <f t="shared" ref="BD581:BD644" si="100">K581&amp;L581</f>
        <v>RAV4하이브리드 2WD XLE</v>
      </c>
      <c r="BE581" s="238" t="str">
        <f t="shared" si="93"/>
        <v>0081</v>
      </c>
      <c r="BF581" s="306" t="s">
        <v>513</v>
      </c>
      <c r="BG581" s="191" t="str">
        <f t="shared" ref="BG581:BG644" si="101">BE581&amp;"-"&amp;BF581</f>
        <v>0081-0580</v>
      </c>
    </row>
    <row r="582" spans="1:59">
      <c r="A582" s="304">
        <v>4356</v>
      </c>
      <c r="B582" s="305">
        <v>4356</v>
      </c>
      <c r="C582" s="238" t="str">
        <f t="shared" si="96"/>
        <v>0034-0081</v>
      </c>
      <c r="D582" s="238" t="str">
        <f t="shared" si="97"/>
        <v>0034-0081-0003</v>
      </c>
      <c r="E582" s="306" t="s">
        <v>512</v>
      </c>
      <c r="F582" s="238" t="str">
        <f>TEXT(VLOOKUP(J582,'1'!$I$43:$J$79,2,0),"0000")</f>
        <v>0034</v>
      </c>
      <c r="G582" s="238" t="str">
        <f t="shared" si="98"/>
        <v>0081</v>
      </c>
      <c r="H582" s="307">
        <f t="shared" si="99"/>
        <v>3</v>
      </c>
      <c r="I582" s="306" t="s">
        <v>512</v>
      </c>
      <c r="J582" s="235" t="s">
        <v>88</v>
      </c>
      <c r="K582" s="235" t="s">
        <v>91</v>
      </c>
      <c r="L582" s="235" t="s">
        <v>16496</v>
      </c>
      <c r="M582" s="308">
        <v>57000000</v>
      </c>
      <c r="N582" s="235">
        <v>2487</v>
      </c>
      <c r="O582" s="235" t="s">
        <v>73</v>
      </c>
      <c r="P582" s="235" t="s">
        <v>72</v>
      </c>
      <c r="Q582" s="235" t="s">
        <v>71</v>
      </c>
      <c r="R582" s="235">
        <v>5</v>
      </c>
      <c r="S582" s="309">
        <v>13</v>
      </c>
      <c r="T582" s="238">
        <v>6</v>
      </c>
      <c r="U582" s="238">
        <v>6</v>
      </c>
      <c r="V582" s="235" t="s">
        <v>1572</v>
      </c>
      <c r="W582" s="238" t="str">
        <f t="shared" si="94"/>
        <v>TOYOTARAV4하이브리드 4WD LTD57000000</v>
      </c>
      <c r="X582" s="310">
        <f t="shared" si="95"/>
        <v>4356</v>
      </c>
      <c r="Y582" s="238">
        <v>6</v>
      </c>
      <c r="Z582" s="238">
        <v>6</v>
      </c>
      <c r="AA582" s="306" t="s">
        <v>512</v>
      </c>
      <c r="AB582" s="235" t="s">
        <v>69</v>
      </c>
      <c r="AC582" s="235"/>
      <c r="AD582" s="235">
        <v>5</v>
      </c>
      <c r="AE582" s="235">
        <v>2</v>
      </c>
      <c r="AF582" s="236"/>
      <c r="AG582" s="237"/>
      <c r="AH582" s="236"/>
      <c r="AI582" s="236"/>
      <c r="AJ582" s="236"/>
      <c r="AK582" s="236">
        <v>24</v>
      </c>
      <c r="AL582" s="236"/>
      <c r="AM582" s="236" t="s">
        <v>16293</v>
      </c>
      <c r="AN582" s="348"/>
      <c r="AO582" s="348"/>
      <c r="AP582" s="348"/>
      <c r="AQ582" s="291" t="str">
        <f>IFERROR(VLOOKUP(BG582,#REF!,1,0),"")</f>
        <v/>
      </c>
      <c r="AS582" s="236" t="s">
        <v>2428</v>
      </c>
      <c r="BD582" s="191" t="str">
        <f t="shared" si="100"/>
        <v>RAV4하이브리드 4WD LTD</v>
      </c>
      <c r="BE582" s="238" t="str">
        <f t="shared" ref="BE582:BE645" si="102">IF(K581=K582,TEXT(G581,"0000"),TEXT(G581+1,"0000"))</f>
        <v>0081</v>
      </c>
      <c r="BF582" s="306" t="s">
        <v>512</v>
      </c>
      <c r="BG582" s="191" t="str">
        <f t="shared" si="101"/>
        <v>0081-0581</v>
      </c>
    </row>
    <row r="583" spans="1:59">
      <c r="A583" s="304">
        <v>4357</v>
      </c>
      <c r="B583" s="305">
        <v>4357</v>
      </c>
      <c r="C583" s="238" t="str">
        <f t="shared" si="96"/>
        <v>0034-0082</v>
      </c>
      <c r="D583" s="238" t="str">
        <f t="shared" si="97"/>
        <v>0034-0082-0001</v>
      </c>
      <c r="E583" s="306" t="s">
        <v>511</v>
      </c>
      <c r="F583" s="238" t="str">
        <f>TEXT(VLOOKUP(J583,'1'!$I$43:$J$79,2,0),"0000")</f>
        <v>0034</v>
      </c>
      <c r="G583" s="238" t="str">
        <f t="shared" si="98"/>
        <v>0082</v>
      </c>
      <c r="H583" s="307">
        <f t="shared" si="99"/>
        <v>1</v>
      </c>
      <c r="I583" s="306" t="s">
        <v>511</v>
      </c>
      <c r="J583" s="235" t="s">
        <v>88</v>
      </c>
      <c r="K583" s="235" t="s">
        <v>16502</v>
      </c>
      <c r="L583" s="235" t="s">
        <v>16503</v>
      </c>
      <c r="M583" s="308">
        <v>99000000</v>
      </c>
      <c r="N583" s="235">
        <v>2487</v>
      </c>
      <c r="O583" s="235" t="s">
        <v>73</v>
      </c>
      <c r="P583" s="235" t="s">
        <v>72</v>
      </c>
      <c r="Q583" s="235" t="s">
        <v>71</v>
      </c>
      <c r="R583" s="235">
        <v>5</v>
      </c>
      <c r="S583" s="309">
        <v>13</v>
      </c>
      <c r="T583" s="238">
        <v>6</v>
      </c>
      <c r="U583" s="238">
        <v>6</v>
      </c>
      <c r="V583" s="235" t="s">
        <v>1614</v>
      </c>
      <c r="W583" s="238" t="str">
        <f t="shared" ref="W583:W646" si="103">J583&amp;K583&amp;L583&amp;M583</f>
        <v>TOYOTA알파드2.5 하이브리드99000000</v>
      </c>
      <c r="X583" s="310">
        <f t="shared" ref="X583:X646" si="104">B583</f>
        <v>4357</v>
      </c>
      <c r="Y583" s="238">
        <v>6</v>
      </c>
      <c r="Z583" s="238">
        <v>6</v>
      </c>
      <c r="AA583" s="306" t="s">
        <v>511</v>
      </c>
      <c r="AB583" s="235" t="s">
        <v>69</v>
      </c>
      <c r="AC583" s="235"/>
      <c r="AD583" s="235">
        <v>5</v>
      </c>
      <c r="AE583" s="235">
        <v>2</v>
      </c>
      <c r="AF583" s="236"/>
      <c r="AG583" s="237"/>
      <c r="AH583" s="236"/>
      <c r="AI583" s="236"/>
      <c r="AJ583" s="236"/>
      <c r="AK583" s="236">
        <v>13</v>
      </c>
      <c r="AL583" s="236"/>
      <c r="AM583" s="236" t="s">
        <v>16342</v>
      </c>
      <c r="AN583" s="348"/>
      <c r="AO583" s="348"/>
      <c r="AP583" s="348"/>
      <c r="AQ583" s="291" t="str">
        <f>IFERROR(VLOOKUP(BG583,#REF!,1,0),"")</f>
        <v/>
      </c>
      <c r="AS583" s="236" t="s">
        <v>2428</v>
      </c>
      <c r="BD583" s="191" t="str">
        <f t="shared" si="100"/>
        <v>알파드2.5 하이브리드</v>
      </c>
      <c r="BE583" s="238" t="str">
        <f t="shared" si="102"/>
        <v>0082</v>
      </c>
      <c r="BF583" s="306" t="s">
        <v>511</v>
      </c>
      <c r="BG583" s="191" t="str">
        <f t="shared" si="101"/>
        <v>0082-0582</v>
      </c>
    </row>
    <row r="584" spans="1:59">
      <c r="A584" s="304">
        <v>4358</v>
      </c>
      <c r="B584" s="305">
        <v>4358</v>
      </c>
      <c r="C584" s="238" t="str">
        <f t="shared" ref="C584:C647" si="105">TEXT(F584,"0000")&amp;"-"&amp;TEXT(G584,"0000")</f>
        <v>0034-0083</v>
      </c>
      <c r="D584" s="238" t="str">
        <f t="shared" ref="D584:D647" si="106">TEXT(F584,"0000")&amp;"-"&amp;TEXT(G584,"0000")&amp;"-"&amp;TEXT(H584,"0000")</f>
        <v>0034-0083-0001</v>
      </c>
      <c r="E584" s="306" t="s">
        <v>510</v>
      </c>
      <c r="F584" s="238" t="str">
        <f>TEXT(VLOOKUP(J584,'1'!$I$43:$J$79,2,0),"0000")</f>
        <v>0034</v>
      </c>
      <c r="G584" s="238" t="str">
        <f t="shared" ref="G584:G647" si="107">IF(K584=K583,TEXT(G583,"0000"),TEXT(G583+1,"0000"))</f>
        <v>0083</v>
      </c>
      <c r="H584" s="307">
        <f t="shared" ref="H584:H647" si="108">IF(F584&amp;G584=F583&amp;G583,H583+1,1)</f>
        <v>1</v>
      </c>
      <c r="I584" s="306" t="s">
        <v>510</v>
      </c>
      <c r="J584" s="235" t="s">
        <v>88</v>
      </c>
      <c r="K584" s="235" t="s">
        <v>90</v>
      </c>
      <c r="L584" s="235" t="s">
        <v>16190</v>
      </c>
      <c r="M584" s="308">
        <v>64000000</v>
      </c>
      <c r="N584" s="325">
        <v>2487</v>
      </c>
      <c r="O584" s="325" t="s">
        <v>1169</v>
      </c>
      <c r="P584" s="325" t="s">
        <v>72</v>
      </c>
      <c r="Q584" s="235" t="s">
        <v>71</v>
      </c>
      <c r="R584" s="325">
        <v>7</v>
      </c>
      <c r="S584" s="326">
        <v>12</v>
      </c>
      <c r="T584" s="238">
        <v>6</v>
      </c>
      <c r="U584" s="238">
        <v>6</v>
      </c>
      <c r="V584" s="235" t="s">
        <v>1572</v>
      </c>
      <c r="W584" s="238" t="str">
        <f t="shared" si="103"/>
        <v>TOYOTASIENNA하이브리드 2WD64000000</v>
      </c>
      <c r="X584" s="310">
        <f t="shared" si="104"/>
        <v>4358</v>
      </c>
      <c r="Y584" s="238">
        <v>6</v>
      </c>
      <c r="Z584" s="238">
        <v>6</v>
      </c>
      <c r="AA584" s="306" t="s">
        <v>510</v>
      </c>
      <c r="AB584" s="235" t="s">
        <v>69</v>
      </c>
      <c r="AC584" s="235"/>
      <c r="AD584" s="235">
        <v>7</v>
      </c>
      <c r="AE584" s="235"/>
      <c r="AF584" s="236"/>
      <c r="AG584" s="237"/>
      <c r="AH584" s="236"/>
      <c r="AI584" s="236"/>
      <c r="AJ584" s="236"/>
      <c r="AK584" s="236">
        <v>17</v>
      </c>
      <c r="AL584" s="236"/>
      <c r="AM584" s="236" t="s">
        <v>16286</v>
      </c>
      <c r="AN584" s="348"/>
      <c r="AO584" s="348"/>
      <c r="AP584" s="348"/>
      <c r="AQ584" s="291" t="str">
        <f>IFERROR(VLOOKUP(BG584,#REF!,1,0),"")</f>
        <v/>
      </c>
      <c r="AS584" s="236" t="s">
        <v>2429</v>
      </c>
      <c r="AT584" s="291" t="s">
        <v>2312</v>
      </c>
      <c r="AW584" s="291" t="s">
        <v>2311</v>
      </c>
      <c r="AY584" s="267"/>
      <c r="BD584" s="191" t="str">
        <f t="shared" si="100"/>
        <v>SIENNA하이브리드 2WD</v>
      </c>
      <c r="BE584" s="238" t="str">
        <f t="shared" si="102"/>
        <v>0083</v>
      </c>
      <c r="BF584" s="306" t="s">
        <v>510</v>
      </c>
      <c r="BG584" s="191" t="str">
        <f t="shared" si="101"/>
        <v>0083-0583</v>
      </c>
    </row>
    <row r="585" spans="1:59">
      <c r="A585" s="304">
        <v>4359</v>
      </c>
      <c r="B585" s="305">
        <v>4359</v>
      </c>
      <c r="C585" s="238" t="str">
        <f t="shared" si="105"/>
        <v>0034-0083</v>
      </c>
      <c r="D585" s="238" t="str">
        <f t="shared" si="106"/>
        <v>0034-0083-0002</v>
      </c>
      <c r="E585" s="306" t="s">
        <v>509</v>
      </c>
      <c r="F585" s="238" t="str">
        <f>TEXT(VLOOKUP(J585,'1'!$I$43:$J$79,2,0),"0000")</f>
        <v>0034</v>
      </c>
      <c r="G585" s="238" t="str">
        <f t="shared" si="107"/>
        <v>0083</v>
      </c>
      <c r="H585" s="307">
        <f t="shared" si="108"/>
        <v>2</v>
      </c>
      <c r="I585" s="306" t="s">
        <v>509</v>
      </c>
      <c r="J585" s="235" t="s">
        <v>88</v>
      </c>
      <c r="K585" s="235" t="s">
        <v>90</v>
      </c>
      <c r="L585" s="235" t="s">
        <v>16191</v>
      </c>
      <c r="M585" s="308">
        <v>62000000</v>
      </c>
      <c r="N585" s="325">
        <v>2487</v>
      </c>
      <c r="O585" s="325" t="s">
        <v>1169</v>
      </c>
      <c r="P585" s="325" t="s">
        <v>72</v>
      </c>
      <c r="Q585" s="235" t="s">
        <v>71</v>
      </c>
      <c r="R585" s="325">
        <v>7</v>
      </c>
      <c r="S585" s="326">
        <v>12</v>
      </c>
      <c r="T585" s="238">
        <v>6</v>
      </c>
      <c r="U585" s="238">
        <v>6</v>
      </c>
      <c r="V585" s="235" t="s">
        <v>2316</v>
      </c>
      <c r="W585" s="238" t="str">
        <f t="shared" si="103"/>
        <v>TOYOTASIENNA하이브리드 AWD62000000</v>
      </c>
      <c r="X585" s="310">
        <f t="shared" si="104"/>
        <v>4359</v>
      </c>
      <c r="Y585" s="238">
        <v>6</v>
      </c>
      <c r="Z585" s="238">
        <v>6</v>
      </c>
      <c r="AA585" s="306" t="s">
        <v>509</v>
      </c>
      <c r="AB585" s="235" t="s">
        <v>69</v>
      </c>
      <c r="AC585" s="235"/>
      <c r="AD585" s="235">
        <v>7</v>
      </c>
      <c r="AE585" s="235"/>
      <c r="AF585" s="236"/>
      <c r="AG585" s="237"/>
      <c r="AH585" s="236"/>
      <c r="AI585" s="236"/>
      <c r="AJ585" s="236"/>
      <c r="AK585" s="236">
        <v>17</v>
      </c>
      <c r="AL585" s="236"/>
      <c r="AM585" s="236" t="s">
        <v>16286</v>
      </c>
      <c r="AN585" s="348"/>
      <c r="AO585" s="348"/>
      <c r="AP585" s="348"/>
      <c r="AQ585" s="291" t="str">
        <f>IFERROR(VLOOKUP(BG585,#REF!,1,0),"")</f>
        <v/>
      </c>
      <c r="AS585" s="236" t="s">
        <v>2429</v>
      </c>
      <c r="AT585" s="291" t="s">
        <v>2312</v>
      </c>
      <c r="AW585" s="291" t="s">
        <v>2311</v>
      </c>
      <c r="AY585" s="267"/>
      <c r="BD585" s="191" t="str">
        <f t="shared" si="100"/>
        <v>SIENNA하이브리드 AWD</v>
      </c>
      <c r="BE585" s="238" t="str">
        <f t="shared" si="102"/>
        <v>0083</v>
      </c>
      <c r="BF585" s="306" t="s">
        <v>509</v>
      </c>
      <c r="BG585" s="191" t="str">
        <f t="shared" si="101"/>
        <v>0083-0584</v>
      </c>
    </row>
    <row r="586" spans="1:59">
      <c r="A586" s="304">
        <v>4360</v>
      </c>
      <c r="B586" s="305">
        <v>4360</v>
      </c>
      <c r="C586" s="238" t="str">
        <f t="shared" si="105"/>
        <v>0034-0084</v>
      </c>
      <c r="D586" s="238" t="str">
        <f t="shared" si="106"/>
        <v>0034-0084-0001</v>
      </c>
      <c r="E586" s="306" t="s">
        <v>508</v>
      </c>
      <c r="F586" s="238" t="str">
        <f>TEXT(VLOOKUP(J586,'1'!$I$43:$J$79,2,0),"0000")</f>
        <v>0034</v>
      </c>
      <c r="G586" s="238" t="str">
        <f t="shared" si="107"/>
        <v>0084</v>
      </c>
      <c r="H586" s="307">
        <f t="shared" si="108"/>
        <v>1</v>
      </c>
      <c r="I586" s="306" t="s">
        <v>508</v>
      </c>
      <c r="J586" s="235" t="s">
        <v>88</v>
      </c>
      <c r="K586" s="235" t="s">
        <v>16192</v>
      </c>
      <c r="L586" s="235" t="s">
        <v>16193</v>
      </c>
      <c r="M586" s="308">
        <v>66600000</v>
      </c>
      <c r="N586" s="325">
        <v>2487</v>
      </c>
      <c r="O586" s="325" t="s">
        <v>1169</v>
      </c>
      <c r="P586" s="325" t="s">
        <v>72</v>
      </c>
      <c r="Q586" s="235" t="s">
        <v>71</v>
      </c>
      <c r="R586" s="325">
        <v>7</v>
      </c>
      <c r="S586" s="326">
        <v>12</v>
      </c>
      <c r="T586" s="238">
        <v>6</v>
      </c>
      <c r="U586" s="238">
        <v>6</v>
      </c>
      <c r="V586" s="235" t="s">
        <v>1572</v>
      </c>
      <c r="W586" s="238" t="str">
        <f t="shared" si="103"/>
        <v>TOYOTAHIGHLAND리미티드66600000</v>
      </c>
      <c r="X586" s="310">
        <f t="shared" si="104"/>
        <v>4360</v>
      </c>
      <c r="Y586" s="238">
        <v>6</v>
      </c>
      <c r="Z586" s="238">
        <v>6</v>
      </c>
      <c r="AA586" s="306" t="s">
        <v>508</v>
      </c>
      <c r="AB586" s="235" t="s">
        <v>69</v>
      </c>
      <c r="AC586" s="235"/>
      <c r="AD586" s="235">
        <v>7</v>
      </c>
      <c r="AE586" s="235"/>
      <c r="AF586" s="236"/>
      <c r="AG586" s="237"/>
      <c r="AH586" s="236"/>
      <c r="AI586" s="236"/>
      <c r="AJ586" s="236"/>
      <c r="AK586" s="236">
        <v>19</v>
      </c>
      <c r="AL586" s="236"/>
      <c r="AM586" s="236" t="s">
        <v>16288</v>
      </c>
      <c r="AN586" s="348"/>
      <c r="AO586" s="348"/>
      <c r="AP586" s="348"/>
      <c r="AQ586" s="291" t="str">
        <f>IFERROR(VLOOKUP(BG586,#REF!,1,0),"")</f>
        <v/>
      </c>
      <c r="AS586" s="236" t="s">
        <v>2429</v>
      </c>
      <c r="AT586" s="291" t="s">
        <v>2312</v>
      </c>
      <c r="AW586" s="291" t="s">
        <v>1572</v>
      </c>
      <c r="AY586" s="267"/>
      <c r="BD586" s="191" t="str">
        <f t="shared" si="100"/>
        <v>HIGHLAND리미티드</v>
      </c>
      <c r="BE586" s="238" t="str">
        <f t="shared" si="102"/>
        <v>0084</v>
      </c>
      <c r="BF586" s="306" t="s">
        <v>508</v>
      </c>
      <c r="BG586" s="191" t="str">
        <f t="shared" si="101"/>
        <v>0084-0585</v>
      </c>
    </row>
    <row r="587" spans="1:59">
      <c r="A587" s="304">
        <v>4361</v>
      </c>
      <c r="B587" s="305">
        <v>4361</v>
      </c>
      <c r="C587" s="238" t="str">
        <f t="shared" si="105"/>
        <v>0034-0084</v>
      </c>
      <c r="D587" s="238" t="str">
        <f t="shared" si="106"/>
        <v>0034-0084-0002</v>
      </c>
      <c r="E587" s="306" t="s">
        <v>507</v>
      </c>
      <c r="F587" s="238" t="str">
        <f>TEXT(VLOOKUP(J587,'1'!$I$43:$J$79,2,0),"0000")</f>
        <v>0034</v>
      </c>
      <c r="G587" s="238" t="str">
        <f t="shared" si="107"/>
        <v>0084</v>
      </c>
      <c r="H587" s="307">
        <f t="shared" si="108"/>
        <v>2</v>
      </c>
      <c r="I587" s="306" t="s">
        <v>507</v>
      </c>
      <c r="J587" s="235" t="s">
        <v>88</v>
      </c>
      <c r="K587" s="235" t="s">
        <v>16192</v>
      </c>
      <c r="L587" s="235" t="s">
        <v>16194</v>
      </c>
      <c r="M587" s="308">
        <v>74700000</v>
      </c>
      <c r="N587" s="325">
        <v>2487</v>
      </c>
      <c r="O587" s="325" t="s">
        <v>1169</v>
      </c>
      <c r="P587" s="325" t="s">
        <v>72</v>
      </c>
      <c r="Q587" s="235" t="s">
        <v>71</v>
      </c>
      <c r="R587" s="325">
        <v>7</v>
      </c>
      <c r="S587" s="326">
        <v>12</v>
      </c>
      <c r="T587" s="238">
        <v>6</v>
      </c>
      <c r="U587" s="238">
        <v>6</v>
      </c>
      <c r="V587" s="235" t="s">
        <v>1572</v>
      </c>
      <c r="W587" s="238" t="str">
        <f t="shared" si="103"/>
        <v>TOYOTAHIGHLAND플래티넘74700000</v>
      </c>
      <c r="X587" s="310">
        <f t="shared" si="104"/>
        <v>4361</v>
      </c>
      <c r="Y587" s="238">
        <v>6</v>
      </c>
      <c r="Z587" s="238">
        <v>6</v>
      </c>
      <c r="AA587" s="306" t="s">
        <v>507</v>
      </c>
      <c r="AB587" s="235" t="s">
        <v>69</v>
      </c>
      <c r="AC587" s="235"/>
      <c r="AD587" s="235">
        <v>7</v>
      </c>
      <c r="AE587" s="235"/>
      <c r="AF587" s="236"/>
      <c r="AG587" s="237"/>
      <c r="AH587" s="236"/>
      <c r="AI587" s="236"/>
      <c r="AJ587" s="236"/>
      <c r="AK587" s="236">
        <v>19</v>
      </c>
      <c r="AL587" s="236"/>
      <c r="AM587" s="236" t="s">
        <v>16288</v>
      </c>
      <c r="AN587" s="348"/>
      <c r="AO587" s="348"/>
      <c r="AP587" s="348"/>
      <c r="AQ587" s="291" t="str">
        <f>IFERROR(VLOOKUP(BG587,#REF!,1,0),"")</f>
        <v/>
      </c>
      <c r="AS587" s="236" t="s">
        <v>2429</v>
      </c>
      <c r="AT587" s="291" t="s">
        <v>2312</v>
      </c>
      <c r="AW587" s="291" t="s">
        <v>1572</v>
      </c>
      <c r="AY587" s="267"/>
      <c r="BD587" s="191" t="str">
        <f t="shared" si="100"/>
        <v>HIGHLAND플래티넘</v>
      </c>
      <c r="BE587" s="238" t="str">
        <f t="shared" si="102"/>
        <v>0084</v>
      </c>
      <c r="BF587" s="306" t="s">
        <v>507</v>
      </c>
      <c r="BG587" s="191" t="str">
        <f t="shared" si="101"/>
        <v>0084-0586</v>
      </c>
    </row>
    <row r="588" spans="1:59">
      <c r="A588" s="304">
        <v>4362</v>
      </c>
      <c r="B588" s="305">
        <v>4362</v>
      </c>
      <c r="C588" s="238" t="str">
        <f t="shared" si="105"/>
        <v>0031-0085</v>
      </c>
      <c r="D588" s="238" t="str">
        <f t="shared" si="106"/>
        <v>0031-0085-0001</v>
      </c>
      <c r="E588" s="306" t="s">
        <v>506</v>
      </c>
      <c r="F588" s="238" t="str">
        <f>TEXT(VLOOKUP(J588,'1'!$I$43:$J$79,2,0),"0000")</f>
        <v>0031</v>
      </c>
      <c r="G588" s="238" t="str">
        <f t="shared" si="107"/>
        <v>0085</v>
      </c>
      <c r="H588" s="307">
        <f t="shared" si="108"/>
        <v>1</v>
      </c>
      <c r="I588" s="306" t="s">
        <v>506</v>
      </c>
      <c r="J588" s="235" t="s">
        <v>2458</v>
      </c>
      <c r="K588" s="235" t="s">
        <v>16203</v>
      </c>
      <c r="L588" s="235" t="s">
        <v>16204</v>
      </c>
      <c r="M588" s="308">
        <v>712000000</v>
      </c>
      <c r="N588" s="235">
        <v>6750</v>
      </c>
      <c r="O588" s="235" t="s">
        <v>76</v>
      </c>
      <c r="P588" s="235" t="s">
        <v>72</v>
      </c>
      <c r="Q588" s="235" t="s">
        <v>71</v>
      </c>
      <c r="R588" s="235">
        <v>4</v>
      </c>
      <c r="S588" s="309">
        <v>20</v>
      </c>
      <c r="T588" s="238">
        <v>6</v>
      </c>
      <c r="U588" s="238">
        <v>6</v>
      </c>
      <c r="V588" s="235" t="s">
        <v>70</v>
      </c>
      <c r="W588" s="238" t="str">
        <f t="shared" si="103"/>
        <v>ROLLSROYCE팬텀SWB712000000</v>
      </c>
      <c r="X588" s="310">
        <f t="shared" si="104"/>
        <v>4362</v>
      </c>
      <c r="Y588" s="238">
        <v>6</v>
      </c>
      <c r="Z588" s="238">
        <v>6</v>
      </c>
      <c r="AA588" s="306" t="s">
        <v>506</v>
      </c>
      <c r="AB588" s="235" t="s">
        <v>72</v>
      </c>
      <c r="AC588" s="235"/>
      <c r="AD588" s="235"/>
      <c r="AE588" s="235"/>
      <c r="AF588" s="236"/>
      <c r="AG588" s="237"/>
      <c r="AH588" s="236"/>
      <c r="AI588" s="236"/>
      <c r="AJ588" s="236"/>
      <c r="AK588" s="236">
        <v>21</v>
      </c>
      <c r="AL588" s="236"/>
      <c r="AM588" s="236" t="s">
        <v>16290</v>
      </c>
      <c r="AN588" s="348"/>
      <c r="AO588" s="348"/>
      <c r="AP588" s="348"/>
      <c r="AQ588" s="291" t="str">
        <f>IFERROR(VLOOKUP(BG588,#REF!,1,0),"")</f>
        <v/>
      </c>
      <c r="AS588" s="236" t="s">
        <v>2435</v>
      </c>
      <c r="AT588" s="291" t="s">
        <v>2372</v>
      </c>
      <c r="BD588" s="191" t="str">
        <f t="shared" si="100"/>
        <v>팬텀SWB</v>
      </c>
      <c r="BE588" s="238" t="str">
        <f t="shared" si="102"/>
        <v>0085</v>
      </c>
      <c r="BF588" s="306" t="s">
        <v>506</v>
      </c>
      <c r="BG588" s="191" t="str">
        <f t="shared" si="101"/>
        <v>0085-0587</v>
      </c>
    </row>
    <row r="589" spans="1:59">
      <c r="A589" s="304">
        <v>4363</v>
      </c>
      <c r="B589" s="305">
        <v>4363</v>
      </c>
      <c r="C589" s="238" t="str">
        <f t="shared" si="105"/>
        <v>0031-0085</v>
      </c>
      <c r="D589" s="238" t="str">
        <f t="shared" si="106"/>
        <v>0031-0085-0002</v>
      </c>
      <c r="E589" s="306" t="s">
        <v>505</v>
      </c>
      <c r="F589" s="238" t="str">
        <f>TEXT(VLOOKUP(J589,'1'!$I$43:$J$79,2,0),"0000")</f>
        <v>0031</v>
      </c>
      <c r="G589" s="238" t="str">
        <f t="shared" si="107"/>
        <v>0085</v>
      </c>
      <c r="H589" s="307">
        <f t="shared" si="108"/>
        <v>2</v>
      </c>
      <c r="I589" s="306" t="s">
        <v>505</v>
      </c>
      <c r="J589" s="235" t="s">
        <v>2458</v>
      </c>
      <c r="K589" s="235" t="s">
        <v>16203</v>
      </c>
      <c r="L589" s="235" t="s">
        <v>16202</v>
      </c>
      <c r="M589" s="308">
        <v>826000000</v>
      </c>
      <c r="N589" s="235">
        <v>6750</v>
      </c>
      <c r="O589" s="235" t="s">
        <v>76</v>
      </c>
      <c r="P589" s="235" t="s">
        <v>72</v>
      </c>
      <c r="Q589" s="235" t="s">
        <v>71</v>
      </c>
      <c r="R589" s="235">
        <v>4</v>
      </c>
      <c r="S589" s="309">
        <v>20</v>
      </c>
      <c r="T589" s="238">
        <v>6</v>
      </c>
      <c r="U589" s="238">
        <v>6</v>
      </c>
      <c r="V589" s="235" t="s">
        <v>70</v>
      </c>
      <c r="W589" s="238" t="str">
        <f t="shared" si="103"/>
        <v>ROLLSROYCE팬텀EWB826000000</v>
      </c>
      <c r="X589" s="310">
        <f t="shared" si="104"/>
        <v>4363</v>
      </c>
      <c r="Y589" s="238">
        <v>6</v>
      </c>
      <c r="Z589" s="238">
        <v>6</v>
      </c>
      <c r="AA589" s="306" t="s">
        <v>505</v>
      </c>
      <c r="AB589" s="235" t="s">
        <v>72</v>
      </c>
      <c r="AC589" s="235"/>
      <c r="AD589" s="235"/>
      <c r="AE589" s="235"/>
      <c r="AF589" s="236"/>
      <c r="AG589" s="237"/>
      <c r="AH589" s="236"/>
      <c r="AI589" s="236"/>
      <c r="AJ589" s="236"/>
      <c r="AK589" s="236">
        <v>21</v>
      </c>
      <c r="AL589" s="236"/>
      <c r="AM589" s="236" t="s">
        <v>16290</v>
      </c>
      <c r="AN589" s="348"/>
      <c r="AO589" s="348"/>
      <c r="AP589" s="348"/>
      <c r="AQ589" s="291" t="str">
        <f>IFERROR(VLOOKUP(BG589,#REF!,1,0),"")</f>
        <v/>
      </c>
      <c r="AS589" s="236" t="s">
        <v>2435</v>
      </c>
      <c r="AT589" s="291" t="s">
        <v>2372</v>
      </c>
      <c r="BD589" s="191" t="str">
        <f t="shared" si="100"/>
        <v>팬텀EWB</v>
      </c>
      <c r="BE589" s="238" t="str">
        <f t="shared" si="102"/>
        <v>0085</v>
      </c>
      <c r="BF589" s="306" t="s">
        <v>505</v>
      </c>
      <c r="BG589" s="191" t="str">
        <f t="shared" si="101"/>
        <v>0085-0588</v>
      </c>
    </row>
    <row r="590" spans="1:59">
      <c r="A590" s="304">
        <v>4364</v>
      </c>
      <c r="B590" s="305">
        <v>4364</v>
      </c>
      <c r="C590" s="238" t="str">
        <f t="shared" si="105"/>
        <v>0031-0086</v>
      </c>
      <c r="D590" s="238" t="str">
        <f t="shared" si="106"/>
        <v>0031-0086-0001</v>
      </c>
      <c r="E590" s="306" t="s">
        <v>504</v>
      </c>
      <c r="F590" s="238" t="str">
        <f>TEXT(VLOOKUP(J590,'1'!$I$43:$J$79,2,0),"0000")</f>
        <v>0031</v>
      </c>
      <c r="G590" s="238" t="str">
        <f t="shared" si="107"/>
        <v>0086</v>
      </c>
      <c r="H590" s="307">
        <f t="shared" si="108"/>
        <v>1</v>
      </c>
      <c r="I590" s="306" t="s">
        <v>504</v>
      </c>
      <c r="J590" s="235" t="s">
        <v>97</v>
      </c>
      <c r="K590" s="235" t="s">
        <v>2353</v>
      </c>
      <c r="L590" s="235" t="s">
        <v>16204</v>
      </c>
      <c r="M590" s="308">
        <v>471000000</v>
      </c>
      <c r="N590" s="235">
        <v>6750</v>
      </c>
      <c r="O590" s="235" t="s">
        <v>76</v>
      </c>
      <c r="P590" s="235" t="s">
        <v>72</v>
      </c>
      <c r="Q590" s="235" t="s">
        <v>71</v>
      </c>
      <c r="R590" s="235">
        <v>5</v>
      </c>
      <c r="S590" s="309">
        <v>14</v>
      </c>
      <c r="T590" s="238">
        <v>6</v>
      </c>
      <c r="U590" s="238">
        <v>6</v>
      </c>
      <c r="V590" s="235" t="s">
        <v>70</v>
      </c>
      <c r="W590" s="238" t="str">
        <f t="shared" si="103"/>
        <v>ROLLSROYCE고스트SWB471000000</v>
      </c>
      <c r="X590" s="310">
        <f t="shared" si="104"/>
        <v>4364</v>
      </c>
      <c r="Y590" s="238">
        <v>6</v>
      </c>
      <c r="Z590" s="238">
        <v>6</v>
      </c>
      <c r="AA590" s="306" t="s">
        <v>504</v>
      </c>
      <c r="AB590" s="235" t="s">
        <v>72</v>
      </c>
      <c r="AC590" s="235"/>
      <c r="AD590" s="235">
        <v>6</v>
      </c>
      <c r="AE590" s="235">
        <v>0</v>
      </c>
      <c r="AF590" s="236"/>
      <c r="AG590" s="237"/>
      <c r="AH590" s="236"/>
      <c r="AI590" s="236"/>
      <c r="AJ590" s="236"/>
      <c r="AK590" s="236">
        <v>21</v>
      </c>
      <c r="AL590" s="236"/>
      <c r="AM590" s="236" t="s">
        <v>16290</v>
      </c>
      <c r="AN590" s="348"/>
      <c r="AO590" s="348"/>
      <c r="AP590" s="348"/>
      <c r="AQ590" s="291" t="str">
        <f>IFERROR(VLOOKUP(BG590,#REF!,1,0),"")</f>
        <v/>
      </c>
      <c r="AS590" s="236" t="s">
        <v>70</v>
      </c>
      <c r="BD590" s="191" t="str">
        <f t="shared" si="100"/>
        <v>고스트SWB</v>
      </c>
      <c r="BE590" s="238" t="str">
        <f t="shared" si="102"/>
        <v>0086</v>
      </c>
      <c r="BF590" s="306" t="s">
        <v>504</v>
      </c>
      <c r="BG590" s="191" t="str">
        <f t="shared" si="101"/>
        <v>0086-0589</v>
      </c>
    </row>
    <row r="591" spans="1:59">
      <c r="A591" s="304">
        <v>4365</v>
      </c>
      <c r="B591" s="305">
        <v>4365</v>
      </c>
      <c r="C591" s="238" t="str">
        <f t="shared" si="105"/>
        <v>0031-0086</v>
      </c>
      <c r="D591" s="238" t="str">
        <f t="shared" si="106"/>
        <v>0031-0086-0002</v>
      </c>
      <c r="E591" s="306" t="s">
        <v>503</v>
      </c>
      <c r="F591" s="238" t="str">
        <f>TEXT(VLOOKUP(J591,'1'!$I$43:$J$79,2,0),"0000")</f>
        <v>0031</v>
      </c>
      <c r="G591" s="238" t="str">
        <f t="shared" si="107"/>
        <v>0086</v>
      </c>
      <c r="H591" s="307">
        <f t="shared" si="108"/>
        <v>2</v>
      </c>
      <c r="I591" s="306" t="s">
        <v>503</v>
      </c>
      <c r="J591" s="235" t="s">
        <v>97</v>
      </c>
      <c r="K591" s="235" t="s">
        <v>2353</v>
      </c>
      <c r="L591" s="235" t="s">
        <v>16202</v>
      </c>
      <c r="M591" s="308">
        <v>523000000</v>
      </c>
      <c r="N591" s="235">
        <v>6750</v>
      </c>
      <c r="O591" s="235" t="s">
        <v>76</v>
      </c>
      <c r="P591" s="235" t="s">
        <v>72</v>
      </c>
      <c r="Q591" s="235" t="s">
        <v>71</v>
      </c>
      <c r="R591" s="235">
        <v>5</v>
      </c>
      <c r="S591" s="309">
        <v>14</v>
      </c>
      <c r="T591" s="238">
        <v>6</v>
      </c>
      <c r="U591" s="238">
        <v>6</v>
      </c>
      <c r="V591" s="235" t="s">
        <v>70</v>
      </c>
      <c r="W591" s="238" t="str">
        <f t="shared" si="103"/>
        <v>ROLLSROYCE고스트EWB523000000</v>
      </c>
      <c r="X591" s="310">
        <f t="shared" si="104"/>
        <v>4365</v>
      </c>
      <c r="Y591" s="238">
        <v>6</v>
      </c>
      <c r="Z591" s="238">
        <v>6</v>
      </c>
      <c r="AA591" s="306" t="s">
        <v>503</v>
      </c>
      <c r="AB591" s="235" t="s">
        <v>72</v>
      </c>
      <c r="AC591" s="235"/>
      <c r="AD591" s="235">
        <v>6</v>
      </c>
      <c r="AE591" s="235">
        <v>0</v>
      </c>
      <c r="AF591" s="236"/>
      <c r="AG591" s="237"/>
      <c r="AH591" s="236"/>
      <c r="AI591" s="236"/>
      <c r="AJ591" s="236"/>
      <c r="AK591" s="236">
        <v>21</v>
      </c>
      <c r="AL591" s="236"/>
      <c r="AM591" s="236" t="s">
        <v>16290</v>
      </c>
      <c r="AN591" s="348"/>
      <c r="AO591" s="348"/>
      <c r="AP591" s="348"/>
      <c r="AQ591" s="291" t="str">
        <f>IFERROR(VLOOKUP(BG591,#REF!,1,0),"")</f>
        <v/>
      </c>
      <c r="AS591" s="236" t="s">
        <v>70</v>
      </c>
      <c r="BD591" s="191" t="str">
        <f t="shared" si="100"/>
        <v>고스트EWB</v>
      </c>
      <c r="BE591" s="238" t="str">
        <f t="shared" si="102"/>
        <v>0086</v>
      </c>
      <c r="BF591" s="306" t="s">
        <v>503</v>
      </c>
      <c r="BG591" s="191" t="str">
        <f t="shared" si="101"/>
        <v>0086-0590</v>
      </c>
    </row>
    <row r="592" spans="1:59">
      <c r="A592" s="304">
        <v>4366</v>
      </c>
      <c r="B592" s="305">
        <v>4366</v>
      </c>
      <c r="C592" s="238" t="str">
        <f t="shared" si="105"/>
        <v>0031-0087</v>
      </c>
      <c r="D592" s="238" t="str">
        <f t="shared" si="106"/>
        <v>0031-0087-0001</v>
      </c>
      <c r="E592" s="306" t="s">
        <v>502</v>
      </c>
      <c r="F592" s="238" t="str">
        <f>TEXT(VLOOKUP(J592,'1'!$I$43:$J$79,2,0),"0000")</f>
        <v>0031</v>
      </c>
      <c r="G592" s="238" t="str">
        <f t="shared" si="107"/>
        <v>0087</v>
      </c>
      <c r="H592" s="307">
        <f t="shared" si="108"/>
        <v>1</v>
      </c>
      <c r="I592" s="306" t="s">
        <v>502</v>
      </c>
      <c r="J592" s="235" t="s">
        <v>97</v>
      </c>
      <c r="K592" s="235" t="s">
        <v>16205</v>
      </c>
      <c r="L592" s="235" t="s">
        <v>16206</v>
      </c>
      <c r="M592" s="308">
        <v>622000000</v>
      </c>
      <c r="N592" s="235">
        <v>0</v>
      </c>
      <c r="O592" s="235" t="s">
        <v>1693</v>
      </c>
      <c r="P592" s="235" t="s">
        <v>72</v>
      </c>
      <c r="Q592" s="235" t="s">
        <v>71</v>
      </c>
      <c r="R592" s="235">
        <v>5</v>
      </c>
      <c r="S592" s="309">
        <v>14</v>
      </c>
      <c r="T592" s="238">
        <v>6</v>
      </c>
      <c r="U592" s="238">
        <v>6</v>
      </c>
      <c r="V592" s="235" t="s">
        <v>70</v>
      </c>
      <c r="W592" s="238" t="str">
        <f t="shared" si="103"/>
        <v>ROLLSROYCE스펙터쿠페622000000</v>
      </c>
      <c r="X592" s="310">
        <f t="shared" si="104"/>
        <v>4366</v>
      </c>
      <c r="Y592" s="238">
        <v>6</v>
      </c>
      <c r="Z592" s="238">
        <v>6</v>
      </c>
      <c r="AA592" s="306" t="s">
        <v>502</v>
      </c>
      <c r="AB592" s="235" t="s">
        <v>72</v>
      </c>
      <c r="AC592" s="235"/>
      <c r="AD592" s="235">
        <v>6</v>
      </c>
      <c r="AE592" s="235">
        <v>0</v>
      </c>
      <c r="AF592" s="236"/>
      <c r="AG592" s="237"/>
      <c r="AH592" s="236"/>
      <c r="AI592" s="236"/>
      <c r="AJ592" s="236"/>
      <c r="AK592" s="236">
        <v>22</v>
      </c>
      <c r="AL592" s="236"/>
      <c r="AM592" s="236" t="s">
        <v>16291</v>
      </c>
      <c r="AN592" s="348"/>
      <c r="AO592" s="348"/>
      <c r="AP592" s="348"/>
      <c r="AQ592" s="291" t="str">
        <f>IFERROR(VLOOKUP(BG592,#REF!,1,0),"")</f>
        <v/>
      </c>
      <c r="AS592" s="236" t="s">
        <v>70</v>
      </c>
      <c r="BD592" s="191" t="str">
        <f t="shared" si="100"/>
        <v>스펙터쿠페</v>
      </c>
      <c r="BE592" s="238" t="str">
        <f t="shared" si="102"/>
        <v>0087</v>
      </c>
      <c r="BF592" s="306" t="s">
        <v>502</v>
      </c>
      <c r="BG592" s="191" t="str">
        <f t="shared" si="101"/>
        <v>0087-0591</v>
      </c>
    </row>
    <row r="593" spans="1:59">
      <c r="A593" s="304">
        <v>4367</v>
      </c>
      <c r="B593" s="305">
        <v>4367</v>
      </c>
      <c r="C593" s="238" t="str">
        <f t="shared" si="105"/>
        <v>0031-0088</v>
      </c>
      <c r="D593" s="238" t="str">
        <f t="shared" si="106"/>
        <v>0031-0088-0001</v>
      </c>
      <c r="E593" s="306" t="s">
        <v>501</v>
      </c>
      <c r="F593" s="238" t="str">
        <f>TEXT(VLOOKUP(J593,'1'!$I$43:$J$79,2,0),"0000")</f>
        <v>0031</v>
      </c>
      <c r="G593" s="238" t="str">
        <f t="shared" si="107"/>
        <v>0088</v>
      </c>
      <c r="H593" s="307">
        <f t="shared" si="108"/>
        <v>1</v>
      </c>
      <c r="I593" s="306" t="s">
        <v>501</v>
      </c>
      <c r="J593" s="235" t="s">
        <v>97</v>
      </c>
      <c r="K593" s="235" t="s">
        <v>1272</v>
      </c>
      <c r="L593" s="235" t="s">
        <v>16200</v>
      </c>
      <c r="M593" s="308">
        <v>469000000</v>
      </c>
      <c r="N593" s="235">
        <v>6750</v>
      </c>
      <c r="O593" s="235" t="s">
        <v>76</v>
      </c>
      <c r="P593" s="235" t="s">
        <v>72</v>
      </c>
      <c r="Q593" s="235" t="s">
        <v>71</v>
      </c>
      <c r="R593" s="235">
        <v>5</v>
      </c>
      <c r="S593" s="309">
        <v>14</v>
      </c>
      <c r="T593" s="238">
        <v>6</v>
      </c>
      <c r="U593" s="238">
        <v>6</v>
      </c>
      <c r="V593" s="235" t="s">
        <v>70</v>
      </c>
      <c r="W593" s="238" t="str">
        <f t="shared" si="103"/>
        <v>ROLLSROYCE컬리넌V12469000000</v>
      </c>
      <c r="X593" s="310">
        <f t="shared" si="104"/>
        <v>4367</v>
      </c>
      <c r="Y593" s="238">
        <v>6</v>
      </c>
      <c r="Z593" s="238">
        <v>6</v>
      </c>
      <c r="AA593" s="306" t="s">
        <v>501</v>
      </c>
      <c r="AB593" s="235" t="s">
        <v>69</v>
      </c>
      <c r="AC593" s="235"/>
      <c r="AD593" s="235">
        <v>6</v>
      </c>
      <c r="AE593" s="235">
        <v>0</v>
      </c>
      <c r="AF593" s="236"/>
      <c r="AG593" s="237"/>
      <c r="AH593" s="236"/>
      <c r="AI593" s="236"/>
      <c r="AJ593" s="236"/>
      <c r="AK593" s="236">
        <v>11</v>
      </c>
      <c r="AL593" s="236"/>
      <c r="AM593" s="236" t="s">
        <v>16280</v>
      </c>
      <c r="AN593" s="348"/>
      <c r="AO593" s="348"/>
      <c r="AP593" s="348"/>
      <c r="AQ593" s="291" t="str">
        <f>IFERROR(VLOOKUP(BG593,#REF!,1,0),"")</f>
        <v/>
      </c>
      <c r="AS593" s="236" t="s">
        <v>70</v>
      </c>
      <c r="BD593" s="191" t="str">
        <f t="shared" si="100"/>
        <v>컬리넌V12</v>
      </c>
      <c r="BE593" s="238" t="str">
        <f t="shared" si="102"/>
        <v>0088</v>
      </c>
      <c r="BF593" s="306" t="s">
        <v>501</v>
      </c>
      <c r="BG593" s="191" t="str">
        <f t="shared" si="101"/>
        <v>0088-0592</v>
      </c>
    </row>
    <row r="594" spans="1:59">
      <c r="A594" s="304">
        <v>4368</v>
      </c>
      <c r="B594" s="305">
        <v>4368</v>
      </c>
      <c r="C594" s="238" t="str">
        <f t="shared" si="105"/>
        <v>0027-0089</v>
      </c>
      <c r="D594" s="238" t="str">
        <f t="shared" si="106"/>
        <v>0027-0089-0001</v>
      </c>
      <c r="E594" s="306" t="s">
        <v>500</v>
      </c>
      <c r="F594" s="238" t="str">
        <f>TEXT(VLOOKUP(J594,'1'!$I$43:$J$79,2,0),"0000")</f>
        <v>0027</v>
      </c>
      <c r="G594" s="238" t="str">
        <f t="shared" si="107"/>
        <v>0089</v>
      </c>
      <c r="H594" s="307">
        <f t="shared" si="108"/>
        <v>1</v>
      </c>
      <c r="I594" s="306" t="s">
        <v>500</v>
      </c>
      <c r="J594" s="235" t="s">
        <v>1203</v>
      </c>
      <c r="K594" s="235" t="s">
        <v>2246</v>
      </c>
      <c r="L594" s="235" t="s">
        <v>2272</v>
      </c>
      <c r="M594" s="308">
        <v>297000000</v>
      </c>
      <c r="N594" s="235">
        <v>3994</v>
      </c>
      <c r="O594" s="235" t="s">
        <v>76</v>
      </c>
      <c r="P594" s="235" t="s">
        <v>72</v>
      </c>
      <c r="Q594" s="235" t="s">
        <v>71</v>
      </c>
      <c r="R594" s="235">
        <v>5</v>
      </c>
      <c r="S594" s="309">
        <v>14</v>
      </c>
      <c r="T594" s="238">
        <v>6</v>
      </c>
      <c r="U594" s="238">
        <v>6</v>
      </c>
      <c r="V594" s="235" t="s">
        <v>70</v>
      </c>
      <c r="W594" s="238" t="str">
        <f t="shared" si="103"/>
        <v>MclarenGTV8297000000</v>
      </c>
      <c r="X594" s="310">
        <f t="shared" si="104"/>
        <v>4368</v>
      </c>
      <c r="Y594" s="238">
        <v>6</v>
      </c>
      <c r="Z594" s="238">
        <v>6</v>
      </c>
      <c r="AA594" s="306" t="s">
        <v>500</v>
      </c>
      <c r="AB594" s="235" t="s">
        <v>69</v>
      </c>
      <c r="AC594" s="235"/>
      <c r="AD594" s="235">
        <v>6</v>
      </c>
      <c r="AE594" s="235">
        <v>0</v>
      </c>
      <c r="AF594" s="236"/>
      <c r="AG594" s="237"/>
      <c r="AH594" s="236"/>
      <c r="AI594" s="236"/>
      <c r="AJ594" s="236"/>
      <c r="AK594" s="236">
        <v>21</v>
      </c>
      <c r="AL594" s="236"/>
      <c r="AM594" s="236" t="s">
        <v>16290</v>
      </c>
      <c r="AN594" s="348"/>
      <c r="AO594" s="348"/>
      <c r="AP594" s="348"/>
      <c r="AQ594" s="291" t="str">
        <f>IFERROR(VLOOKUP(BG594,#REF!,1,0),"")</f>
        <v/>
      </c>
      <c r="AS594" s="236" t="s">
        <v>70</v>
      </c>
      <c r="BD594" s="191" t="str">
        <f t="shared" si="100"/>
        <v>GTV8</v>
      </c>
      <c r="BE594" s="238" t="str">
        <f t="shared" si="102"/>
        <v>0089</v>
      </c>
      <c r="BF594" s="306" t="s">
        <v>500</v>
      </c>
      <c r="BG594" s="191" t="str">
        <f t="shared" si="101"/>
        <v>0089-0593</v>
      </c>
    </row>
    <row r="595" spans="1:59">
      <c r="A595" s="304">
        <v>4369</v>
      </c>
      <c r="B595" s="305">
        <v>4369</v>
      </c>
      <c r="C595" s="238" t="str">
        <f t="shared" si="105"/>
        <v>0027-0090</v>
      </c>
      <c r="D595" s="238" t="str">
        <f t="shared" si="106"/>
        <v>0027-0090-0001</v>
      </c>
      <c r="E595" s="306" t="s">
        <v>499</v>
      </c>
      <c r="F595" s="238" t="str">
        <f>TEXT(VLOOKUP(J595,'1'!$I$43:$J$79,2,0),"0000")</f>
        <v>0027</v>
      </c>
      <c r="G595" s="238" t="str">
        <f t="shared" si="107"/>
        <v>0090</v>
      </c>
      <c r="H595" s="307">
        <f t="shared" si="108"/>
        <v>1</v>
      </c>
      <c r="I595" s="306" t="s">
        <v>499</v>
      </c>
      <c r="J595" s="235" t="s">
        <v>1203</v>
      </c>
      <c r="K595" s="235" t="s">
        <v>16207</v>
      </c>
      <c r="L595" s="235" t="s">
        <v>16208</v>
      </c>
      <c r="M595" s="308">
        <v>299000000</v>
      </c>
      <c r="N595" s="235">
        <v>2993</v>
      </c>
      <c r="O595" s="235" t="s">
        <v>1169</v>
      </c>
      <c r="P595" s="235" t="s">
        <v>72</v>
      </c>
      <c r="Q595" s="235" t="s">
        <v>71</v>
      </c>
      <c r="R595" s="235">
        <v>5</v>
      </c>
      <c r="S595" s="309">
        <v>14</v>
      </c>
      <c r="T595" s="238">
        <v>6</v>
      </c>
      <c r="U595" s="238">
        <v>6</v>
      </c>
      <c r="V595" s="235" t="s">
        <v>70</v>
      </c>
      <c r="W595" s="238" t="str">
        <f t="shared" si="103"/>
        <v>Mclaren아투라V6299000000</v>
      </c>
      <c r="X595" s="310">
        <f t="shared" si="104"/>
        <v>4369</v>
      </c>
      <c r="Y595" s="238">
        <v>6</v>
      </c>
      <c r="Z595" s="238">
        <v>6</v>
      </c>
      <c r="AA595" s="306" t="s">
        <v>499</v>
      </c>
      <c r="AB595" s="235" t="s">
        <v>69</v>
      </c>
      <c r="AC595" s="235"/>
      <c r="AD595" s="235">
        <v>6</v>
      </c>
      <c r="AE595" s="235">
        <v>0</v>
      </c>
      <c r="AF595" s="236"/>
      <c r="AG595" s="237"/>
      <c r="AH595" s="236"/>
      <c r="AI595" s="236"/>
      <c r="AJ595" s="236"/>
      <c r="AK595" s="236">
        <v>21</v>
      </c>
      <c r="AL595" s="236"/>
      <c r="AM595" s="236" t="s">
        <v>16290</v>
      </c>
      <c r="AN595" s="348"/>
      <c r="AO595" s="348"/>
      <c r="AP595" s="348"/>
      <c r="AQ595" s="291" t="str">
        <f>IFERROR(VLOOKUP(BG595,#REF!,1,0),"")</f>
        <v/>
      </c>
      <c r="AS595" s="236" t="s">
        <v>70</v>
      </c>
      <c r="BD595" s="191" t="str">
        <f t="shared" si="100"/>
        <v>아투라V6</v>
      </c>
      <c r="BE595" s="238" t="str">
        <f t="shared" si="102"/>
        <v>0090</v>
      </c>
      <c r="BF595" s="306" t="s">
        <v>499</v>
      </c>
      <c r="BG595" s="191" t="str">
        <f t="shared" si="101"/>
        <v>0090-0594</v>
      </c>
    </row>
    <row r="596" spans="1:59">
      <c r="A596" s="304">
        <v>4370</v>
      </c>
      <c r="B596" s="305">
        <v>4370</v>
      </c>
      <c r="C596" s="238" t="str">
        <f t="shared" si="105"/>
        <v>0030-0091</v>
      </c>
      <c r="D596" s="238" t="str">
        <f t="shared" si="106"/>
        <v>0030-0091-0001</v>
      </c>
      <c r="E596" s="306" t="s">
        <v>498</v>
      </c>
      <c r="F596" s="238" t="str">
        <f>TEXT(VLOOKUP(J596,'1'!$I$43:$J$79,2,0),"0000")</f>
        <v>0030</v>
      </c>
      <c r="G596" s="238" t="str">
        <f t="shared" si="107"/>
        <v>0091</v>
      </c>
      <c r="H596" s="307">
        <f t="shared" si="108"/>
        <v>1</v>
      </c>
      <c r="I596" s="306" t="s">
        <v>498</v>
      </c>
      <c r="J596" s="235" t="s">
        <v>2459</v>
      </c>
      <c r="K596" s="235">
        <v>911</v>
      </c>
      <c r="L596" s="235" t="s">
        <v>16600</v>
      </c>
      <c r="M596" s="308">
        <v>151800000</v>
      </c>
      <c r="N596" s="235">
        <v>2981</v>
      </c>
      <c r="O596" s="235" t="s">
        <v>76</v>
      </c>
      <c r="P596" s="235" t="s">
        <v>72</v>
      </c>
      <c r="Q596" s="235" t="s">
        <v>71</v>
      </c>
      <c r="R596" s="235">
        <v>2</v>
      </c>
      <c r="S596" s="309">
        <v>7</v>
      </c>
      <c r="T596" s="238">
        <v>6</v>
      </c>
      <c r="U596" s="238">
        <v>6</v>
      </c>
      <c r="V596" s="235" t="s">
        <v>70</v>
      </c>
      <c r="W596" s="238" t="str">
        <f t="shared" si="103"/>
        <v>PORSCHE911Carrera 4151800000</v>
      </c>
      <c r="X596" s="310">
        <f t="shared" si="104"/>
        <v>4370</v>
      </c>
      <c r="Y596" s="238">
        <v>6</v>
      </c>
      <c r="Z596" s="238">
        <v>6</v>
      </c>
      <c r="AA596" s="306" t="s">
        <v>498</v>
      </c>
      <c r="AB596" s="235" t="s">
        <v>72</v>
      </c>
      <c r="AC596" s="235"/>
      <c r="AD596" s="235">
        <v>5</v>
      </c>
      <c r="AE596" s="235">
        <v>0</v>
      </c>
      <c r="AF596" s="236"/>
      <c r="AG596" s="237"/>
      <c r="AH596" s="236"/>
      <c r="AI596" s="236"/>
      <c r="AJ596" s="237"/>
      <c r="AK596" s="236">
        <v>9</v>
      </c>
      <c r="AL596" s="236"/>
      <c r="AM596" s="236" t="s">
        <v>16278</v>
      </c>
      <c r="AN596" s="348"/>
      <c r="AO596" s="348"/>
      <c r="AP596" s="348"/>
      <c r="AQ596" s="291" t="str">
        <f>IFERROR(VLOOKUP(BG596,#REF!,1,0),"")</f>
        <v/>
      </c>
      <c r="AS596" s="236" t="s">
        <v>2430</v>
      </c>
      <c r="BD596" s="191" t="str">
        <f t="shared" si="100"/>
        <v>911Carrera 4</v>
      </c>
      <c r="BE596" s="238" t="str">
        <f t="shared" si="102"/>
        <v>0091</v>
      </c>
      <c r="BF596" s="306" t="s">
        <v>498</v>
      </c>
      <c r="BG596" s="191" t="str">
        <f t="shared" si="101"/>
        <v>0091-0595</v>
      </c>
    </row>
    <row r="597" spans="1:59">
      <c r="A597" s="304">
        <v>4371</v>
      </c>
      <c r="B597" s="305">
        <v>4371</v>
      </c>
      <c r="C597" s="238" t="str">
        <f t="shared" si="105"/>
        <v>0030-0091</v>
      </c>
      <c r="D597" s="238" t="str">
        <f t="shared" si="106"/>
        <v>0030-0091-0002</v>
      </c>
      <c r="E597" s="306" t="s">
        <v>497</v>
      </c>
      <c r="F597" s="238" t="str">
        <f>TEXT(VLOOKUP(J597,'1'!$I$43:$J$79,2,0),"0000")</f>
        <v>0030</v>
      </c>
      <c r="G597" s="238" t="str">
        <f t="shared" si="107"/>
        <v>0091</v>
      </c>
      <c r="H597" s="307">
        <f t="shared" si="108"/>
        <v>2</v>
      </c>
      <c r="I597" s="306" t="s">
        <v>497</v>
      </c>
      <c r="J597" s="235" t="s">
        <v>99</v>
      </c>
      <c r="K597" s="235">
        <v>911</v>
      </c>
      <c r="L597" s="235" t="s">
        <v>109</v>
      </c>
      <c r="M597" s="308">
        <v>170300000</v>
      </c>
      <c r="N597" s="235">
        <v>2981</v>
      </c>
      <c r="O597" s="235" t="s">
        <v>76</v>
      </c>
      <c r="P597" s="235" t="s">
        <v>72</v>
      </c>
      <c r="Q597" s="235" t="s">
        <v>71</v>
      </c>
      <c r="R597" s="235">
        <v>2</v>
      </c>
      <c r="S597" s="309">
        <v>7</v>
      </c>
      <c r="T597" s="238">
        <v>6</v>
      </c>
      <c r="U597" s="238">
        <v>6</v>
      </c>
      <c r="V597" s="235" t="s">
        <v>70</v>
      </c>
      <c r="W597" s="238" t="str">
        <f t="shared" si="103"/>
        <v>PORSCHE911Carrera 4S170300000</v>
      </c>
      <c r="X597" s="310">
        <f t="shared" si="104"/>
        <v>4371</v>
      </c>
      <c r="Y597" s="238">
        <v>6</v>
      </c>
      <c r="Z597" s="238">
        <v>6</v>
      </c>
      <c r="AA597" s="306" t="s">
        <v>497</v>
      </c>
      <c r="AB597" s="235" t="s">
        <v>72</v>
      </c>
      <c r="AC597" s="235"/>
      <c r="AD597" s="235">
        <v>5</v>
      </c>
      <c r="AE597" s="235">
        <v>0</v>
      </c>
      <c r="AF597" s="236"/>
      <c r="AG597" s="237"/>
      <c r="AH597" s="236"/>
      <c r="AI597" s="236"/>
      <c r="AJ597" s="236"/>
      <c r="AK597" s="236">
        <v>9</v>
      </c>
      <c r="AL597" s="236"/>
      <c r="AM597" s="236" t="s">
        <v>16278</v>
      </c>
      <c r="AN597" s="348"/>
      <c r="AO597" s="348"/>
      <c r="AP597" s="348"/>
      <c r="AQ597" s="291" t="str">
        <f>IFERROR(VLOOKUP(BG597,#REF!,1,0),"")</f>
        <v/>
      </c>
      <c r="AS597" s="236" t="s">
        <v>2430</v>
      </c>
      <c r="BD597" s="191" t="str">
        <f t="shared" si="100"/>
        <v>911Carrera 4S</v>
      </c>
      <c r="BE597" s="238" t="str">
        <f t="shared" si="102"/>
        <v>0091</v>
      </c>
      <c r="BF597" s="306" t="s">
        <v>497</v>
      </c>
      <c r="BG597" s="191" t="str">
        <f t="shared" si="101"/>
        <v>0091-0596</v>
      </c>
    </row>
    <row r="598" spans="1:59">
      <c r="A598" s="304">
        <v>4372</v>
      </c>
      <c r="B598" s="305">
        <v>4372</v>
      </c>
      <c r="C598" s="238" t="str">
        <f t="shared" si="105"/>
        <v>0030-0091</v>
      </c>
      <c r="D598" s="238" t="str">
        <f t="shared" si="106"/>
        <v>0030-0091-0003</v>
      </c>
      <c r="E598" s="306" t="s">
        <v>496</v>
      </c>
      <c r="F598" s="238" t="str">
        <f>TEXT(VLOOKUP(J598,'1'!$I$43:$J$79,2,0),"0000")</f>
        <v>0030</v>
      </c>
      <c r="G598" s="238" t="str">
        <f t="shared" si="107"/>
        <v>0091</v>
      </c>
      <c r="H598" s="307">
        <f t="shared" si="108"/>
        <v>3</v>
      </c>
      <c r="I598" s="306" t="s">
        <v>496</v>
      </c>
      <c r="J598" s="235" t="s">
        <v>99</v>
      </c>
      <c r="K598" s="235">
        <v>911</v>
      </c>
      <c r="L598" s="235" t="s">
        <v>111</v>
      </c>
      <c r="M598" s="308">
        <v>142400000</v>
      </c>
      <c r="N598" s="235">
        <v>2981</v>
      </c>
      <c r="O598" s="235" t="s">
        <v>76</v>
      </c>
      <c r="P598" s="235" t="s">
        <v>72</v>
      </c>
      <c r="Q598" s="235" t="s">
        <v>71</v>
      </c>
      <c r="R598" s="235">
        <v>2</v>
      </c>
      <c r="S598" s="309">
        <v>7</v>
      </c>
      <c r="T598" s="238">
        <v>6</v>
      </c>
      <c r="U598" s="238">
        <v>6</v>
      </c>
      <c r="V598" s="235" t="s">
        <v>70</v>
      </c>
      <c r="W598" s="238" t="str">
        <f t="shared" si="103"/>
        <v>PORSCHE911Carrera142400000</v>
      </c>
      <c r="X598" s="310">
        <f t="shared" si="104"/>
        <v>4372</v>
      </c>
      <c r="Y598" s="238">
        <v>6</v>
      </c>
      <c r="Z598" s="238">
        <v>6</v>
      </c>
      <c r="AA598" s="306" t="s">
        <v>496</v>
      </c>
      <c r="AB598" s="235" t="s">
        <v>72</v>
      </c>
      <c r="AC598" s="235"/>
      <c r="AD598" s="235">
        <v>5</v>
      </c>
      <c r="AE598" s="235">
        <v>0</v>
      </c>
      <c r="AF598" s="236"/>
      <c r="AG598" s="237"/>
      <c r="AH598" s="236"/>
      <c r="AI598" s="236"/>
      <c r="AJ598" s="237"/>
      <c r="AK598" s="236">
        <v>9</v>
      </c>
      <c r="AL598" s="236"/>
      <c r="AM598" s="236" t="s">
        <v>16278</v>
      </c>
      <c r="AN598" s="348"/>
      <c r="AO598" s="348"/>
      <c r="AP598" s="348"/>
      <c r="AQ598" s="291" t="str">
        <f>IFERROR(VLOOKUP(BG598,#REF!,1,0),"")</f>
        <v/>
      </c>
      <c r="AS598" s="236" t="s">
        <v>2430</v>
      </c>
      <c r="BD598" s="191" t="str">
        <f t="shared" si="100"/>
        <v>911Carrera</v>
      </c>
      <c r="BE598" s="238" t="str">
        <f t="shared" si="102"/>
        <v>0091</v>
      </c>
      <c r="BF598" s="306" t="s">
        <v>496</v>
      </c>
      <c r="BG598" s="191" t="str">
        <f t="shared" si="101"/>
        <v>0091-0597</v>
      </c>
    </row>
    <row r="599" spans="1:59">
      <c r="A599" s="304">
        <v>4373</v>
      </c>
      <c r="B599" s="305">
        <v>4373</v>
      </c>
      <c r="C599" s="238" t="str">
        <f t="shared" si="105"/>
        <v>0030-0091</v>
      </c>
      <c r="D599" s="238" t="str">
        <f t="shared" si="106"/>
        <v>0030-0091-0004</v>
      </c>
      <c r="E599" s="306" t="s">
        <v>495</v>
      </c>
      <c r="F599" s="238" t="str">
        <f>TEXT(VLOOKUP(J599,'1'!$I$43:$J$79,2,0),"0000")</f>
        <v>0030</v>
      </c>
      <c r="G599" s="238" t="str">
        <f t="shared" si="107"/>
        <v>0091</v>
      </c>
      <c r="H599" s="307">
        <f t="shared" si="108"/>
        <v>4</v>
      </c>
      <c r="I599" s="306" t="s">
        <v>495</v>
      </c>
      <c r="J599" s="235" t="s">
        <v>99</v>
      </c>
      <c r="K599" s="235">
        <v>911</v>
      </c>
      <c r="L599" s="235" t="s">
        <v>1683</v>
      </c>
      <c r="M599" s="308">
        <v>164800000</v>
      </c>
      <c r="N599" s="235">
        <v>2981</v>
      </c>
      <c r="O599" s="235" t="s">
        <v>76</v>
      </c>
      <c r="P599" s="235" t="s">
        <v>1341</v>
      </c>
      <c r="Q599" s="235" t="s">
        <v>1619</v>
      </c>
      <c r="R599" s="235">
        <v>2</v>
      </c>
      <c r="S599" s="309">
        <v>7</v>
      </c>
      <c r="T599" s="238">
        <v>6</v>
      </c>
      <c r="U599" s="238">
        <v>6</v>
      </c>
      <c r="V599" s="235" t="s">
        <v>70</v>
      </c>
      <c r="W599" s="238" t="str">
        <f t="shared" si="103"/>
        <v>PORSCHE911Carrera S164800000</v>
      </c>
      <c r="X599" s="310">
        <f t="shared" si="104"/>
        <v>4373</v>
      </c>
      <c r="Y599" s="238">
        <v>6</v>
      </c>
      <c r="Z599" s="238">
        <v>6</v>
      </c>
      <c r="AA599" s="306" t="s">
        <v>495</v>
      </c>
      <c r="AB599" s="235" t="s">
        <v>72</v>
      </c>
      <c r="AC599" s="235"/>
      <c r="AD599" s="235">
        <v>5</v>
      </c>
      <c r="AE599" s="235">
        <v>0</v>
      </c>
      <c r="AF599" s="236"/>
      <c r="AG599" s="237"/>
      <c r="AH599" s="236"/>
      <c r="AI599" s="236"/>
      <c r="AJ599" s="237"/>
      <c r="AK599" s="236">
        <v>9</v>
      </c>
      <c r="AL599" s="236"/>
      <c r="AM599" s="236" t="s">
        <v>16278</v>
      </c>
      <c r="AN599" s="348"/>
      <c r="AO599" s="348"/>
      <c r="AP599" s="348"/>
      <c r="AQ599" s="291" t="str">
        <f>IFERROR(VLOOKUP(BG599,#REF!,1,0),"")</f>
        <v/>
      </c>
      <c r="AS599" s="236" t="s">
        <v>2430</v>
      </c>
      <c r="BD599" s="191" t="str">
        <f t="shared" si="100"/>
        <v>911Carrera S</v>
      </c>
      <c r="BE599" s="238" t="str">
        <f t="shared" si="102"/>
        <v>0091</v>
      </c>
      <c r="BF599" s="306" t="s">
        <v>495</v>
      </c>
      <c r="BG599" s="191" t="str">
        <f t="shared" si="101"/>
        <v>0091-0598</v>
      </c>
    </row>
    <row r="600" spans="1:59">
      <c r="A600" s="304">
        <v>4374</v>
      </c>
      <c r="B600" s="305">
        <v>4374</v>
      </c>
      <c r="C600" s="238" t="str">
        <f t="shared" si="105"/>
        <v>0030-0091</v>
      </c>
      <c r="D600" s="238" t="str">
        <f t="shared" si="106"/>
        <v>0030-0091-0005</v>
      </c>
      <c r="E600" s="306" t="s">
        <v>494</v>
      </c>
      <c r="F600" s="238" t="str">
        <f>TEXT(VLOOKUP(J600,'1'!$I$43:$J$79,2,0),"0000")</f>
        <v>0030</v>
      </c>
      <c r="G600" s="238" t="str">
        <f t="shared" si="107"/>
        <v>0091</v>
      </c>
      <c r="H600" s="307">
        <f t="shared" si="108"/>
        <v>5</v>
      </c>
      <c r="I600" s="306" t="s">
        <v>494</v>
      </c>
      <c r="J600" s="235" t="s">
        <v>1355</v>
      </c>
      <c r="K600" s="235">
        <v>911</v>
      </c>
      <c r="L600" s="235" t="s">
        <v>16601</v>
      </c>
      <c r="M600" s="308">
        <v>151800000</v>
      </c>
      <c r="N600" s="235">
        <v>2981</v>
      </c>
      <c r="O600" s="235" t="s">
        <v>76</v>
      </c>
      <c r="P600" s="235" t="s">
        <v>72</v>
      </c>
      <c r="Q600" s="235" t="s">
        <v>71</v>
      </c>
      <c r="R600" s="235">
        <v>2</v>
      </c>
      <c r="S600" s="309">
        <v>7</v>
      </c>
      <c r="T600" s="238">
        <v>6</v>
      </c>
      <c r="U600" s="238">
        <v>6</v>
      </c>
      <c r="V600" s="235" t="s">
        <v>70</v>
      </c>
      <c r="W600" s="238" t="str">
        <f t="shared" si="103"/>
        <v>PORSCHE911Carrera 4 쿠페151800000</v>
      </c>
      <c r="X600" s="310">
        <f t="shared" si="104"/>
        <v>4374</v>
      </c>
      <c r="Y600" s="238">
        <v>6</v>
      </c>
      <c r="Z600" s="238">
        <v>6</v>
      </c>
      <c r="AA600" s="306" t="s">
        <v>494</v>
      </c>
      <c r="AB600" s="235" t="s">
        <v>72</v>
      </c>
      <c r="AC600" s="235"/>
      <c r="AD600" s="235">
        <v>5</v>
      </c>
      <c r="AE600" s="235">
        <v>0</v>
      </c>
      <c r="AF600" s="236"/>
      <c r="AG600" s="237"/>
      <c r="AH600" s="236"/>
      <c r="AI600" s="236"/>
      <c r="AJ600" s="237"/>
      <c r="AK600" s="236">
        <v>9</v>
      </c>
      <c r="AL600" s="236"/>
      <c r="AM600" s="236" t="s">
        <v>16278</v>
      </c>
      <c r="AN600" s="348"/>
      <c r="AO600" s="348"/>
      <c r="AP600" s="348"/>
      <c r="AQ600" s="291" t="str">
        <f>IFERROR(VLOOKUP(BG600,#REF!,1,0),"")</f>
        <v/>
      </c>
      <c r="AS600" s="236" t="s">
        <v>2430</v>
      </c>
      <c r="BD600" s="191" t="str">
        <f t="shared" si="100"/>
        <v>911Carrera 4 쿠페</v>
      </c>
      <c r="BE600" s="238" t="str">
        <f t="shared" si="102"/>
        <v>0091</v>
      </c>
      <c r="BF600" s="306" t="s">
        <v>494</v>
      </c>
      <c r="BG600" s="191" t="str">
        <f t="shared" si="101"/>
        <v>0091-0599</v>
      </c>
    </row>
    <row r="601" spans="1:59">
      <c r="A601" s="304">
        <v>4375</v>
      </c>
      <c r="B601" s="305">
        <v>4375</v>
      </c>
      <c r="C601" s="238" t="str">
        <f t="shared" si="105"/>
        <v>0030-0091</v>
      </c>
      <c r="D601" s="238" t="str">
        <f t="shared" si="106"/>
        <v>0030-0091-0006</v>
      </c>
      <c r="E601" s="306" t="s">
        <v>493</v>
      </c>
      <c r="F601" s="238" t="str">
        <f>TEXT(VLOOKUP(J601,'1'!$I$43:$J$79,2,0),"0000")</f>
        <v>0030</v>
      </c>
      <c r="G601" s="238" t="str">
        <f t="shared" si="107"/>
        <v>0091</v>
      </c>
      <c r="H601" s="307">
        <f t="shared" si="108"/>
        <v>6</v>
      </c>
      <c r="I601" s="306" t="s">
        <v>493</v>
      </c>
      <c r="J601" s="235" t="s">
        <v>99</v>
      </c>
      <c r="K601" s="235">
        <v>911</v>
      </c>
      <c r="L601" s="235" t="s">
        <v>16602</v>
      </c>
      <c r="M601" s="308">
        <v>170300000</v>
      </c>
      <c r="N601" s="235">
        <v>2981</v>
      </c>
      <c r="O601" s="235" t="s">
        <v>76</v>
      </c>
      <c r="P601" s="235" t="s">
        <v>72</v>
      </c>
      <c r="Q601" s="235" t="s">
        <v>71</v>
      </c>
      <c r="R601" s="235">
        <v>2</v>
      </c>
      <c r="S601" s="309">
        <v>7</v>
      </c>
      <c r="T601" s="238">
        <v>6</v>
      </c>
      <c r="U601" s="238">
        <v>6</v>
      </c>
      <c r="V601" s="235" t="s">
        <v>70</v>
      </c>
      <c r="W601" s="238" t="str">
        <f t="shared" si="103"/>
        <v>PORSCHE911Carrera 4S 쿠페170300000</v>
      </c>
      <c r="X601" s="310">
        <f t="shared" si="104"/>
        <v>4375</v>
      </c>
      <c r="Y601" s="238">
        <v>6</v>
      </c>
      <c r="Z601" s="238">
        <v>6</v>
      </c>
      <c r="AA601" s="306" t="s">
        <v>493</v>
      </c>
      <c r="AB601" s="235" t="s">
        <v>72</v>
      </c>
      <c r="AC601" s="235"/>
      <c r="AD601" s="235">
        <v>5</v>
      </c>
      <c r="AE601" s="235">
        <v>0</v>
      </c>
      <c r="AF601" s="236"/>
      <c r="AG601" s="237"/>
      <c r="AH601" s="236"/>
      <c r="AI601" s="236"/>
      <c r="AJ601" s="236"/>
      <c r="AK601" s="236">
        <v>9</v>
      </c>
      <c r="AL601" s="236"/>
      <c r="AM601" s="236" t="s">
        <v>16278</v>
      </c>
      <c r="AN601" s="348"/>
      <c r="AO601" s="348"/>
      <c r="AP601" s="348"/>
      <c r="AQ601" s="291" t="str">
        <f>IFERROR(VLOOKUP(BG601,#REF!,1,0),"")</f>
        <v/>
      </c>
      <c r="AS601" s="236" t="s">
        <v>2430</v>
      </c>
      <c r="BD601" s="191" t="str">
        <f t="shared" si="100"/>
        <v>911Carrera 4S 쿠페</v>
      </c>
      <c r="BE601" s="238" t="str">
        <f t="shared" si="102"/>
        <v>0091</v>
      </c>
      <c r="BF601" s="306" t="s">
        <v>493</v>
      </c>
      <c r="BG601" s="191" t="str">
        <f t="shared" si="101"/>
        <v>0091-0600</v>
      </c>
    </row>
    <row r="602" spans="1:59">
      <c r="A602" s="304">
        <v>4376</v>
      </c>
      <c r="B602" s="305">
        <v>4376</v>
      </c>
      <c r="C602" s="238" t="str">
        <f t="shared" si="105"/>
        <v>0030-0091</v>
      </c>
      <c r="D602" s="238" t="str">
        <f t="shared" si="106"/>
        <v>0030-0091-0007</v>
      </c>
      <c r="E602" s="306" t="s">
        <v>492</v>
      </c>
      <c r="F602" s="238" t="str">
        <f>TEXT(VLOOKUP(J602,'1'!$I$43:$J$79,2,0),"0000")</f>
        <v>0030</v>
      </c>
      <c r="G602" s="238" t="str">
        <f t="shared" si="107"/>
        <v>0091</v>
      </c>
      <c r="H602" s="307">
        <f t="shared" si="108"/>
        <v>7</v>
      </c>
      <c r="I602" s="306" t="s">
        <v>492</v>
      </c>
      <c r="J602" s="235" t="s">
        <v>99</v>
      </c>
      <c r="K602" s="235">
        <v>911</v>
      </c>
      <c r="L602" s="235" t="s">
        <v>16603</v>
      </c>
      <c r="M602" s="308">
        <v>142400000</v>
      </c>
      <c r="N602" s="235">
        <v>2981</v>
      </c>
      <c r="O602" s="235" t="s">
        <v>76</v>
      </c>
      <c r="P602" s="235" t="s">
        <v>72</v>
      </c>
      <c r="Q602" s="235" t="s">
        <v>71</v>
      </c>
      <c r="R602" s="235">
        <v>2</v>
      </c>
      <c r="S602" s="309">
        <v>7</v>
      </c>
      <c r="T602" s="238">
        <v>6</v>
      </c>
      <c r="U602" s="238">
        <v>6</v>
      </c>
      <c r="V602" s="235" t="s">
        <v>70</v>
      </c>
      <c r="W602" s="238" t="str">
        <f t="shared" si="103"/>
        <v>PORSCHE911Carrera 쿠페142400000</v>
      </c>
      <c r="X602" s="310">
        <f t="shared" si="104"/>
        <v>4376</v>
      </c>
      <c r="Y602" s="238">
        <v>6</v>
      </c>
      <c r="Z602" s="238">
        <v>6</v>
      </c>
      <c r="AA602" s="306" t="s">
        <v>492</v>
      </c>
      <c r="AB602" s="235" t="s">
        <v>72</v>
      </c>
      <c r="AC602" s="235"/>
      <c r="AD602" s="235">
        <v>5</v>
      </c>
      <c r="AE602" s="235">
        <v>0</v>
      </c>
      <c r="AF602" s="236"/>
      <c r="AG602" s="237"/>
      <c r="AH602" s="236"/>
      <c r="AI602" s="236"/>
      <c r="AJ602" s="237"/>
      <c r="AK602" s="236">
        <v>9</v>
      </c>
      <c r="AL602" s="236"/>
      <c r="AM602" s="236" t="s">
        <v>16278</v>
      </c>
      <c r="AN602" s="348"/>
      <c r="AO602" s="348"/>
      <c r="AP602" s="348"/>
      <c r="AQ602" s="291" t="str">
        <f>IFERROR(VLOOKUP(BG602,#REF!,1,0),"")</f>
        <v/>
      </c>
      <c r="AS602" s="236" t="s">
        <v>2430</v>
      </c>
      <c r="BD602" s="191" t="str">
        <f t="shared" si="100"/>
        <v>911Carrera 쿠페</v>
      </c>
      <c r="BE602" s="238" t="str">
        <f t="shared" si="102"/>
        <v>0091</v>
      </c>
      <c r="BF602" s="306" t="s">
        <v>492</v>
      </c>
      <c r="BG602" s="191" t="str">
        <f t="shared" si="101"/>
        <v>0091-0601</v>
      </c>
    </row>
    <row r="603" spans="1:59">
      <c r="A603" s="304">
        <v>4377</v>
      </c>
      <c r="B603" s="305">
        <v>4377</v>
      </c>
      <c r="C603" s="238" t="str">
        <f t="shared" si="105"/>
        <v>0030-0091</v>
      </c>
      <c r="D603" s="238" t="str">
        <f t="shared" si="106"/>
        <v>0030-0091-0008</v>
      </c>
      <c r="E603" s="306" t="s">
        <v>491</v>
      </c>
      <c r="F603" s="238" t="str">
        <f>TEXT(VLOOKUP(J603,'1'!$I$43:$J$79,2,0),"0000")</f>
        <v>0030</v>
      </c>
      <c r="G603" s="238" t="str">
        <f t="shared" si="107"/>
        <v>0091</v>
      </c>
      <c r="H603" s="307">
        <f t="shared" si="108"/>
        <v>8</v>
      </c>
      <c r="I603" s="306" t="s">
        <v>491</v>
      </c>
      <c r="J603" s="235" t="s">
        <v>99</v>
      </c>
      <c r="K603" s="235">
        <v>911</v>
      </c>
      <c r="L603" s="235" t="s">
        <v>16604</v>
      </c>
      <c r="M603" s="308">
        <v>164800000</v>
      </c>
      <c r="N603" s="235">
        <v>2981</v>
      </c>
      <c r="O603" s="235" t="s">
        <v>76</v>
      </c>
      <c r="P603" s="235" t="s">
        <v>1341</v>
      </c>
      <c r="Q603" s="235" t="s">
        <v>1619</v>
      </c>
      <c r="R603" s="235">
        <v>2</v>
      </c>
      <c r="S603" s="309">
        <v>7</v>
      </c>
      <c r="T603" s="238">
        <v>6</v>
      </c>
      <c r="U603" s="238">
        <v>6</v>
      </c>
      <c r="V603" s="235" t="s">
        <v>70</v>
      </c>
      <c r="W603" s="238" t="str">
        <f t="shared" si="103"/>
        <v>PORSCHE911Carrera S 쿠페164800000</v>
      </c>
      <c r="X603" s="310">
        <f t="shared" si="104"/>
        <v>4377</v>
      </c>
      <c r="Y603" s="238">
        <v>6</v>
      </c>
      <c r="Z603" s="238">
        <v>6</v>
      </c>
      <c r="AA603" s="306" t="s">
        <v>491</v>
      </c>
      <c r="AB603" s="235" t="s">
        <v>72</v>
      </c>
      <c r="AC603" s="235"/>
      <c r="AD603" s="235">
        <v>5</v>
      </c>
      <c r="AE603" s="235">
        <v>0</v>
      </c>
      <c r="AF603" s="236"/>
      <c r="AG603" s="237"/>
      <c r="AH603" s="236"/>
      <c r="AI603" s="236"/>
      <c r="AJ603" s="237"/>
      <c r="AK603" s="236">
        <v>9</v>
      </c>
      <c r="AL603" s="236"/>
      <c r="AM603" s="236" t="s">
        <v>16278</v>
      </c>
      <c r="AN603" s="348"/>
      <c r="AO603" s="348"/>
      <c r="AP603" s="348"/>
      <c r="AQ603" s="291" t="str">
        <f>IFERROR(VLOOKUP(BG603,#REF!,1,0),"")</f>
        <v/>
      </c>
      <c r="AS603" s="236" t="s">
        <v>2430</v>
      </c>
      <c r="BD603" s="191" t="str">
        <f t="shared" si="100"/>
        <v>911Carrera S 쿠페</v>
      </c>
      <c r="BE603" s="238" t="str">
        <f t="shared" si="102"/>
        <v>0091</v>
      </c>
      <c r="BF603" s="306" t="s">
        <v>491</v>
      </c>
      <c r="BG603" s="191" t="str">
        <f t="shared" si="101"/>
        <v>0091-0602</v>
      </c>
    </row>
    <row r="604" spans="1:59">
      <c r="A604" s="304">
        <v>4378</v>
      </c>
      <c r="B604" s="305">
        <v>4378</v>
      </c>
      <c r="C604" s="238" t="str">
        <f t="shared" si="105"/>
        <v>0030-0091</v>
      </c>
      <c r="D604" s="238" t="str">
        <f t="shared" si="106"/>
        <v>0030-0091-0009</v>
      </c>
      <c r="E604" s="306" t="s">
        <v>490</v>
      </c>
      <c r="F604" s="238" t="str">
        <f>TEXT(VLOOKUP(J604,'1'!$I$43:$J$79,2,0),"0000")</f>
        <v>0030</v>
      </c>
      <c r="G604" s="238" t="str">
        <f t="shared" si="107"/>
        <v>0091</v>
      </c>
      <c r="H604" s="307">
        <f t="shared" si="108"/>
        <v>9</v>
      </c>
      <c r="I604" s="306" t="s">
        <v>490</v>
      </c>
      <c r="J604" s="235" t="s">
        <v>99</v>
      </c>
      <c r="K604" s="235">
        <v>911</v>
      </c>
      <c r="L604" s="235" t="s">
        <v>110</v>
      </c>
      <c r="M604" s="308">
        <v>181500000</v>
      </c>
      <c r="N604" s="235">
        <v>2981</v>
      </c>
      <c r="O604" s="235" t="s">
        <v>76</v>
      </c>
      <c r="P604" s="235" t="s">
        <v>72</v>
      </c>
      <c r="Q604" s="235" t="s">
        <v>71</v>
      </c>
      <c r="R604" s="235">
        <v>2</v>
      </c>
      <c r="S604" s="309">
        <v>7</v>
      </c>
      <c r="T604" s="238">
        <v>6</v>
      </c>
      <c r="U604" s="238">
        <v>6</v>
      </c>
      <c r="V604" s="235" t="s">
        <v>70</v>
      </c>
      <c r="W604" s="238" t="str">
        <f t="shared" si="103"/>
        <v>PORSCHE911Carrera 4 GTS181500000</v>
      </c>
      <c r="X604" s="310">
        <f t="shared" si="104"/>
        <v>4378</v>
      </c>
      <c r="Y604" s="238">
        <v>6</v>
      </c>
      <c r="Z604" s="238">
        <v>6</v>
      </c>
      <c r="AA604" s="306" t="s">
        <v>490</v>
      </c>
      <c r="AB604" s="235" t="s">
        <v>72</v>
      </c>
      <c r="AC604" s="235"/>
      <c r="AD604" s="235">
        <v>5</v>
      </c>
      <c r="AE604" s="235">
        <v>0</v>
      </c>
      <c r="AF604" s="236"/>
      <c r="AG604" s="237"/>
      <c r="AH604" s="236"/>
      <c r="AI604" s="236"/>
      <c r="AJ604" s="237"/>
      <c r="AK604" s="236">
        <v>11</v>
      </c>
      <c r="AL604" s="236"/>
      <c r="AM604" s="236" t="s">
        <v>16554</v>
      </c>
      <c r="AN604" s="348"/>
      <c r="AO604" s="348"/>
      <c r="AP604" s="348"/>
      <c r="AQ604" s="291" t="str">
        <f>IFERROR(VLOOKUP(BG604,#REF!,1,0),"")</f>
        <v/>
      </c>
      <c r="AS604" s="236" t="s">
        <v>2430</v>
      </c>
      <c r="AW604" s="291" t="s">
        <v>16548</v>
      </c>
      <c r="BD604" s="191" t="str">
        <f t="shared" si="100"/>
        <v>911Carrera 4 GTS</v>
      </c>
      <c r="BE604" s="238" t="str">
        <f t="shared" si="102"/>
        <v>0091</v>
      </c>
      <c r="BF604" s="306" t="s">
        <v>490</v>
      </c>
      <c r="BG604" s="191" t="str">
        <f t="shared" si="101"/>
        <v>0091-0603</v>
      </c>
    </row>
    <row r="605" spans="1:59">
      <c r="A605" s="304">
        <v>4379</v>
      </c>
      <c r="B605" s="305">
        <v>4379</v>
      </c>
      <c r="C605" s="238" t="str">
        <f t="shared" si="105"/>
        <v>0030-0091</v>
      </c>
      <c r="D605" s="238" t="str">
        <f t="shared" si="106"/>
        <v>0030-0091-0010</v>
      </c>
      <c r="E605" s="306" t="s">
        <v>489</v>
      </c>
      <c r="F605" s="238" t="str">
        <f>TEXT(VLOOKUP(J605,'1'!$I$43:$J$79,2,0),"0000")</f>
        <v>0030</v>
      </c>
      <c r="G605" s="238" t="str">
        <f t="shared" si="107"/>
        <v>0091</v>
      </c>
      <c r="H605" s="307">
        <f t="shared" si="108"/>
        <v>10</v>
      </c>
      <c r="I605" s="306" t="s">
        <v>489</v>
      </c>
      <c r="J605" s="235" t="s">
        <v>99</v>
      </c>
      <c r="K605" s="235">
        <v>911</v>
      </c>
      <c r="L605" s="235" t="s">
        <v>108</v>
      </c>
      <c r="M605" s="308">
        <v>172800000</v>
      </c>
      <c r="N605" s="235">
        <v>2981</v>
      </c>
      <c r="O605" s="235" t="s">
        <v>76</v>
      </c>
      <c r="P605" s="235" t="s">
        <v>72</v>
      </c>
      <c r="Q605" s="235" t="s">
        <v>71</v>
      </c>
      <c r="R605" s="235">
        <v>2</v>
      </c>
      <c r="S605" s="309">
        <v>7</v>
      </c>
      <c r="T605" s="238">
        <v>6</v>
      </c>
      <c r="U605" s="238">
        <v>6</v>
      </c>
      <c r="V605" s="235" t="s">
        <v>70</v>
      </c>
      <c r="W605" s="238" t="str">
        <f t="shared" si="103"/>
        <v>PORSCHE911Carrera GTS172800000</v>
      </c>
      <c r="X605" s="310">
        <f t="shared" si="104"/>
        <v>4379</v>
      </c>
      <c r="Y605" s="238">
        <v>6</v>
      </c>
      <c r="Z605" s="238">
        <v>6</v>
      </c>
      <c r="AA605" s="306" t="s">
        <v>489</v>
      </c>
      <c r="AB605" s="235" t="s">
        <v>72</v>
      </c>
      <c r="AC605" s="235"/>
      <c r="AD605" s="235">
        <v>5</v>
      </c>
      <c r="AE605" s="235">
        <v>0</v>
      </c>
      <c r="AF605" s="236"/>
      <c r="AG605" s="237"/>
      <c r="AH605" s="236"/>
      <c r="AI605" s="236"/>
      <c r="AJ605" s="236"/>
      <c r="AK605" s="236">
        <v>12</v>
      </c>
      <c r="AL605" s="236"/>
      <c r="AM605" s="236" t="s">
        <v>16281</v>
      </c>
      <c r="AN605" s="348"/>
      <c r="AO605" s="348"/>
      <c r="AP605" s="348"/>
      <c r="AQ605" s="291" t="str">
        <f>IFERROR(VLOOKUP(BG605,#REF!,1,0),"")</f>
        <v/>
      </c>
      <c r="AR605" s="229"/>
      <c r="AS605" s="236" t="s">
        <v>2430</v>
      </c>
      <c r="AW605" s="229"/>
      <c r="AX605" s="229"/>
      <c r="AY605" s="229"/>
      <c r="BD605" s="191" t="str">
        <f t="shared" si="100"/>
        <v>911Carrera GTS</v>
      </c>
      <c r="BE605" s="238" t="str">
        <f t="shared" si="102"/>
        <v>0091</v>
      </c>
      <c r="BF605" s="306" t="s">
        <v>489</v>
      </c>
      <c r="BG605" s="191" t="str">
        <f t="shared" si="101"/>
        <v>0091-0604</v>
      </c>
    </row>
    <row r="606" spans="1:59">
      <c r="A606" s="304">
        <v>4380</v>
      </c>
      <c r="B606" s="305">
        <v>4380</v>
      </c>
      <c r="C606" s="238" t="str">
        <f t="shared" si="105"/>
        <v>0030-0091</v>
      </c>
      <c r="D606" s="238" t="str">
        <f t="shared" si="106"/>
        <v>0030-0091-0011</v>
      </c>
      <c r="E606" s="306" t="s">
        <v>488</v>
      </c>
      <c r="F606" s="238" t="str">
        <f>TEXT(VLOOKUP(J606,'1'!$I$43:$J$79,2,0),"0000")</f>
        <v>0030</v>
      </c>
      <c r="G606" s="238" t="str">
        <f t="shared" si="107"/>
        <v>0091</v>
      </c>
      <c r="H606" s="307">
        <f t="shared" si="108"/>
        <v>11</v>
      </c>
      <c r="I606" s="306" t="s">
        <v>488</v>
      </c>
      <c r="J606" s="235" t="s">
        <v>99</v>
      </c>
      <c r="K606" s="235">
        <v>911</v>
      </c>
      <c r="L606" s="235" t="s">
        <v>16169</v>
      </c>
      <c r="M606" s="308">
        <v>168300000</v>
      </c>
      <c r="N606" s="235">
        <v>2981</v>
      </c>
      <c r="O606" s="235" t="s">
        <v>76</v>
      </c>
      <c r="P606" s="235" t="s">
        <v>72</v>
      </c>
      <c r="Q606" s="235" t="s">
        <v>71</v>
      </c>
      <c r="R606" s="235">
        <v>2</v>
      </c>
      <c r="S606" s="309">
        <v>7</v>
      </c>
      <c r="T606" s="238">
        <v>6</v>
      </c>
      <c r="U606" s="238">
        <v>6</v>
      </c>
      <c r="V606" s="235" t="s">
        <v>70</v>
      </c>
      <c r="W606" s="238" t="str">
        <f t="shared" si="103"/>
        <v>PORSCHE911Carrera 4 카브리올레168300000</v>
      </c>
      <c r="X606" s="310">
        <f t="shared" si="104"/>
        <v>4380</v>
      </c>
      <c r="Y606" s="238">
        <v>6</v>
      </c>
      <c r="Z606" s="238">
        <v>6</v>
      </c>
      <c r="AA606" s="306" t="s">
        <v>488</v>
      </c>
      <c r="AB606" s="235" t="s">
        <v>72</v>
      </c>
      <c r="AC606" s="235"/>
      <c r="AD606" s="235">
        <v>5</v>
      </c>
      <c r="AE606" s="235">
        <v>0</v>
      </c>
      <c r="AF606" s="236"/>
      <c r="AG606" s="237"/>
      <c r="AH606" s="236"/>
      <c r="AI606" s="236"/>
      <c r="AJ606" s="237"/>
      <c r="AK606" s="236">
        <v>9</v>
      </c>
      <c r="AL606" s="236"/>
      <c r="AM606" s="236" t="s">
        <v>16278</v>
      </c>
      <c r="AN606" s="348"/>
      <c r="AO606" s="348"/>
      <c r="AP606" s="348"/>
      <c r="AQ606" s="291" t="str">
        <f>IFERROR(VLOOKUP(BG606,#REF!,1,0),"")</f>
        <v/>
      </c>
      <c r="AS606" s="236" t="s">
        <v>2430</v>
      </c>
      <c r="BD606" s="191" t="str">
        <f t="shared" si="100"/>
        <v>911Carrera 4 카브리올레</v>
      </c>
      <c r="BE606" s="238" t="str">
        <f t="shared" si="102"/>
        <v>0091</v>
      </c>
      <c r="BF606" s="306" t="s">
        <v>488</v>
      </c>
      <c r="BG606" s="191" t="str">
        <f t="shared" si="101"/>
        <v>0091-0605</v>
      </c>
    </row>
    <row r="607" spans="1:59">
      <c r="A607" s="304">
        <v>4381</v>
      </c>
      <c r="B607" s="305">
        <v>4381</v>
      </c>
      <c r="C607" s="238" t="str">
        <f t="shared" si="105"/>
        <v>0030-0091</v>
      </c>
      <c r="D607" s="238" t="str">
        <f t="shared" si="106"/>
        <v>0030-0091-0012</v>
      </c>
      <c r="E607" s="306" t="s">
        <v>487</v>
      </c>
      <c r="F607" s="238" t="str">
        <f>TEXT(VLOOKUP(J607,'1'!$I$43:$J$79,2,0),"0000")</f>
        <v>0030</v>
      </c>
      <c r="G607" s="238" t="str">
        <f t="shared" si="107"/>
        <v>0091</v>
      </c>
      <c r="H607" s="307">
        <f t="shared" si="108"/>
        <v>12</v>
      </c>
      <c r="I607" s="306" t="s">
        <v>487</v>
      </c>
      <c r="J607" s="235" t="s">
        <v>99</v>
      </c>
      <c r="K607" s="235">
        <v>911</v>
      </c>
      <c r="L607" s="235" t="s">
        <v>16170</v>
      </c>
      <c r="M607" s="308">
        <v>186800000</v>
      </c>
      <c r="N607" s="235">
        <v>2981</v>
      </c>
      <c r="O607" s="235" t="s">
        <v>76</v>
      </c>
      <c r="P607" s="235" t="s">
        <v>72</v>
      </c>
      <c r="Q607" s="235" t="s">
        <v>71</v>
      </c>
      <c r="R607" s="235">
        <v>2</v>
      </c>
      <c r="S607" s="309">
        <v>7</v>
      </c>
      <c r="T607" s="238">
        <v>6</v>
      </c>
      <c r="U607" s="238">
        <v>6</v>
      </c>
      <c r="V607" s="235" t="s">
        <v>70</v>
      </c>
      <c r="W607" s="238" t="str">
        <f t="shared" si="103"/>
        <v>PORSCHE911carrera 4s 카브리올레186800000</v>
      </c>
      <c r="X607" s="310">
        <f t="shared" si="104"/>
        <v>4381</v>
      </c>
      <c r="Y607" s="238">
        <v>6</v>
      </c>
      <c r="Z607" s="238">
        <v>6</v>
      </c>
      <c r="AA607" s="306" t="s">
        <v>487</v>
      </c>
      <c r="AB607" s="235" t="s">
        <v>72</v>
      </c>
      <c r="AC607" s="235"/>
      <c r="AD607" s="235">
        <v>5</v>
      </c>
      <c r="AE607" s="235">
        <v>0</v>
      </c>
      <c r="AF607" s="241"/>
      <c r="AG607" s="237"/>
      <c r="AH607" s="236"/>
      <c r="AI607" s="241"/>
      <c r="AJ607" s="241"/>
      <c r="AK607" s="236">
        <v>9</v>
      </c>
      <c r="AL607" s="236"/>
      <c r="AM607" s="236" t="s">
        <v>16278</v>
      </c>
      <c r="AN607" s="348"/>
      <c r="AO607" s="348"/>
      <c r="AP607" s="348"/>
      <c r="AQ607" s="291" t="str">
        <f>IFERROR(VLOOKUP(BG607,#REF!,1,0),"")</f>
        <v/>
      </c>
      <c r="AS607" s="236" t="s">
        <v>2430</v>
      </c>
      <c r="BD607" s="191" t="str">
        <f t="shared" si="100"/>
        <v>911carrera 4s 카브리올레</v>
      </c>
      <c r="BE607" s="238" t="str">
        <f t="shared" si="102"/>
        <v>0091</v>
      </c>
      <c r="BF607" s="306" t="s">
        <v>487</v>
      </c>
      <c r="BG607" s="191" t="str">
        <f t="shared" si="101"/>
        <v>0091-0606</v>
      </c>
    </row>
    <row r="608" spans="1:59">
      <c r="A608" s="304">
        <v>4382</v>
      </c>
      <c r="B608" s="305">
        <v>4382</v>
      </c>
      <c r="C608" s="238" t="str">
        <f t="shared" si="105"/>
        <v>0030-0091</v>
      </c>
      <c r="D608" s="238" t="str">
        <f t="shared" si="106"/>
        <v>0030-0091-0013</v>
      </c>
      <c r="E608" s="306" t="s">
        <v>486</v>
      </c>
      <c r="F608" s="238" t="str">
        <f>TEXT(VLOOKUP(J608,'1'!$I$43:$J$79,2,0),"0000")</f>
        <v>0030</v>
      </c>
      <c r="G608" s="238" t="str">
        <f t="shared" si="107"/>
        <v>0091</v>
      </c>
      <c r="H608" s="307">
        <f t="shared" si="108"/>
        <v>13</v>
      </c>
      <c r="I608" s="306" t="s">
        <v>486</v>
      </c>
      <c r="J608" s="235" t="s">
        <v>99</v>
      </c>
      <c r="K608" s="235">
        <v>911</v>
      </c>
      <c r="L608" s="235" t="s">
        <v>16168</v>
      </c>
      <c r="M608" s="308">
        <v>196600000</v>
      </c>
      <c r="N608" s="235">
        <v>2981</v>
      </c>
      <c r="O608" s="235" t="s">
        <v>76</v>
      </c>
      <c r="P608" s="235" t="s">
        <v>72</v>
      </c>
      <c r="Q608" s="235" t="s">
        <v>71</v>
      </c>
      <c r="R608" s="235">
        <v>2</v>
      </c>
      <c r="S608" s="309">
        <v>7</v>
      </c>
      <c r="T608" s="238">
        <v>6</v>
      </c>
      <c r="U608" s="238">
        <v>6</v>
      </c>
      <c r="V608" s="235" t="s">
        <v>70</v>
      </c>
      <c r="W608" s="238" t="str">
        <f t="shared" si="103"/>
        <v>PORSCHE911Carrera 4 GTS 카브리올레196600000</v>
      </c>
      <c r="X608" s="310">
        <f t="shared" si="104"/>
        <v>4382</v>
      </c>
      <c r="Y608" s="238">
        <v>6</v>
      </c>
      <c r="Z608" s="238">
        <v>6</v>
      </c>
      <c r="AA608" s="306" t="s">
        <v>486</v>
      </c>
      <c r="AB608" s="235" t="s">
        <v>72</v>
      </c>
      <c r="AC608" s="235"/>
      <c r="AD608" s="235">
        <v>5</v>
      </c>
      <c r="AE608" s="235">
        <v>0</v>
      </c>
      <c r="AF608" s="236"/>
      <c r="AG608" s="237"/>
      <c r="AH608" s="236"/>
      <c r="AI608" s="236"/>
      <c r="AJ608" s="237"/>
      <c r="AK608" s="236">
        <v>11</v>
      </c>
      <c r="AL608" s="236"/>
      <c r="AM608" s="236" t="s">
        <v>16554</v>
      </c>
      <c r="AN608" s="348"/>
      <c r="AO608" s="348"/>
      <c r="AP608" s="348"/>
      <c r="AQ608" s="291" t="str">
        <f>IFERROR(VLOOKUP(BG608,#REF!,1,0),"")</f>
        <v/>
      </c>
      <c r="AS608" s="236" t="s">
        <v>2430</v>
      </c>
      <c r="AW608" s="291" t="s">
        <v>16548</v>
      </c>
      <c r="BD608" s="191" t="str">
        <f t="shared" si="100"/>
        <v>911Carrera 4 GTS 카브리올레</v>
      </c>
      <c r="BE608" s="238" t="str">
        <f t="shared" si="102"/>
        <v>0091</v>
      </c>
      <c r="BF608" s="306" t="s">
        <v>486</v>
      </c>
      <c r="BG608" s="191" t="str">
        <f t="shared" si="101"/>
        <v>0091-0607</v>
      </c>
    </row>
    <row r="609" spans="1:59">
      <c r="A609" s="304">
        <v>4383</v>
      </c>
      <c r="B609" s="305">
        <v>4383</v>
      </c>
      <c r="C609" s="238" t="str">
        <f t="shared" si="105"/>
        <v>0030-0091</v>
      </c>
      <c r="D609" s="238" t="str">
        <f t="shared" si="106"/>
        <v>0030-0091-0014</v>
      </c>
      <c r="E609" s="306" t="s">
        <v>485</v>
      </c>
      <c r="F609" s="238" t="str">
        <f>TEXT(VLOOKUP(J609,'1'!$I$43:$J$79,2,0),"0000")</f>
        <v>0030</v>
      </c>
      <c r="G609" s="238" t="str">
        <f t="shared" si="107"/>
        <v>0091</v>
      </c>
      <c r="H609" s="307">
        <f t="shared" si="108"/>
        <v>14</v>
      </c>
      <c r="I609" s="306" t="s">
        <v>485</v>
      </c>
      <c r="J609" s="235" t="s">
        <v>99</v>
      </c>
      <c r="K609" s="235">
        <v>911</v>
      </c>
      <c r="L609" s="235" t="s">
        <v>107</v>
      </c>
      <c r="M609" s="308">
        <v>187900000</v>
      </c>
      <c r="N609" s="235">
        <v>2981</v>
      </c>
      <c r="O609" s="235" t="s">
        <v>76</v>
      </c>
      <c r="P609" s="235" t="s">
        <v>72</v>
      </c>
      <c r="Q609" s="235" t="s">
        <v>71</v>
      </c>
      <c r="R609" s="235">
        <v>2</v>
      </c>
      <c r="S609" s="309">
        <v>7</v>
      </c>
      <c r="T609" s="238">
        <v>6</v>
      </c>
      <c r="U609" s="238">
        <v>6</v>
      </c>
      <c r="V609" s="235" t="s">
        <v>70</v>
      </c>
      <c r="W609" s="238" t="str">
        <f t="shared" si="103"/>
        <v>PORSCHE911Carrera GTS 카브리올레187900000</v>
      </c>
      <c r="X609" s="310">
        <f t="shared" si="104"/>
        <v>4383</v>
      </c>
      <c r="Y609" s="238">
        <v>6</v>
      </c>
      <c r="Z609" s="238">
        <v>6</v>
      </c>
      <c r="AA609" s="306" t="s">
        <v>485</v>
      </c>
      <c r="AB609" s="235" t="s">
        <v>72</v>
      </c>
      <c r="AC609" s="235"/>
      <c r="AD609" s="235">
        <v>5</v>
      </c>
      <c r="AE609" s="235">
        <v>0</v>
      </c>
      <c r="AF609" s="236"/>
      <c r="AG609" s="237"/>
      <c r="AH609" s="236"/>
      <c r="AI609" s="236"/>
      <c r="AJ609" s="236"/>
      <c r="AK609" s="236">
        <v>12</v>
      </c>
      <c r="AL609" s="236"/>
      <c r="AM609" s="236" t="s">
        <v>16281</v>
      </c>
      <c r="AN609" s="348"/>
      <c r="AO609" s="348"/>
      <c r="AP609" s="348"/>
      <c r="AQ609" s="291" t="str">
        <f>IFERROR(VLOOKUP(BG609,#REF!,1,0),"")</f>
        <v/>
      </c>
      <c r="AS609" s="236" t="s">
        <v>2430</v>
      </c>
      <c r="BD609" s="191" t="str">
        <f t="shared" si="100"/>
        <v>911Carrera GTS 카브리올레</v>
      </c>
      <c r="BE609" s="238" t="str">
        <f t="shared" si="102"/>
        <v>0091</v>
      </c>
      <c r="BF609" s="306" t="s">
        <v>485</v>
      </c>
      <c r="BG609" s="191" t="str">
        <f t="shared" si="101"/>
        <v>0091-0608</v>
      </c>
    </row>
    <row r="610" spans="1:59">
      <c r="A610" s="304">
        <v>4384</v>
      </c>
      <c r="B610" s="305">
        <v>4384</v>
      </c>
      <c r="C610" s="238" t="str">
        <f t="shared" si="105"/>
        <v>0030-0091</v>
      </c>
      <c r="D610" s="238" t="str">
        <f t="shared" si="106"/>
        <v>0030-0091-0015</v>
      </c>
      <c r="E610" s="306" t="s">
        <v>484</v>
      </c>
      <c r="F610" s="238" t="str">
        <f>TEXT(VLOOKUP(J610,'1'!$I$43:$J$79,2,0),"0000")</f>
        <v>0030</v>
      </c>
      <c r="G610" s="238" t="str">
        <f t="shared" si="107"/>
        <v>0091</v>
      </c>
      <c r="H610" s="307">
        <f t="shared" si="108"/>
        <v>15</v>
      </c>
      <c r="I610" s="306" t="s">
        <v>484</v>
      </c>
      <c r="J610" s="235" t="s">
        <v>99</v>
      </c>
      <c r="K610" s="235">
        <v>911</v>
      </c>
      <c r="L610" s="235" t="s">
        <v>106</v>
      </c>
      <c r="M610" s="308">
        <v>169800000</v>
      </c>
      <c r="N610" s="235">
        <v>2981</v>
      </c>
      <c r="O610" s="235" t="s">
        <v>76</v>
      </c>
      <c r="P610" s="235" t="s">
        <v>72</v>
      </c>
      <c r="Q610" s="235" t="s">
        <v>71</v>
      </c>
      <c r="R610" s="235">
        <v>4</v>
      </c>
      <c r="S610" s="309">
        <v>7</v>
      </c>
      <c r="T610" s="238">
        <v>6</v>
      </c>
      <c r="U610" s="238">
        <v>6</v>
      </c>
      <c r="V610" s="235" t="s">
        <v>70</v>
      </c>
      <c r="W610" s="238" t="str">
        <f t="shared" si="103"/>
        <v>PORSCHE911Targa 4169800000</v>
      </c>
      <c r="X610" s="310">
        <f t="shared" si="104"/>
        <v>4384</v>
      </c>
      <c r="Y610" s="238">
        <v>6</v>
      </c>
      <c r="Z610" s="238">
        <v>6</v>
      </c>
      <c r="AA610" s="306" t="s">
        <v>484</v>
      </c>
      <c r="AB610" s="235" t="s">
        <v>72</v>
      </c>
      <c r="AC610" s="235"/>
      <c r="AD610" s="235">
        <v>5</v>
      </c>
      <c r="AE610" s="235">
        <v>0</v>
      </c>
      <c r="AF610" s="236"/>
      <c r="AG610" s="237"/>
      <c r="AH610" s="236"/>
      <c r="AI610" s="236"/>
      <c r="AJ610" s="236"/>
      <c r="AK610" s="236">
        <v>10</v>
      </c>
      <c r="AL610" s="236"/>
      <c r="AM610" s="236" t="s">
        <v>16561</v>
      </c>
      <c r="AN610" s="348"/>
      <c r="AO610" s="348"/>
      <c r="AP610" s="348"/>
      <c r="AQ610" s="291" t="str">
        <f>IFERROR(VLOOKUP(BG610,#REF!,1,0),"")</f>
        <v/>
      </c>
      <c r="AR610" s="349"/>
      <c r="AS610" s="236" t="s">
        <v>2430</v>
      </c>
      <c r="AT610" s="349"/>
      <c r="AW610" s="349" t="s">
        <v>16547</v>
      </c>
      <c r="AX610" s="349"/>
      <c r="AY610" s="349"/>
      <c r="BD610" s="191" t="str">
        <f t="shared" si="100"/>
        <v>911Targa 4</v>
      </c>
      <c r="BE610" s="238" t="str">
        <f t="shared" si="102"/>
        <v>0091</v>
      </c>
      <c r="BF610" s="306" t="s">
        <v>484</v>
      </c>
      <c r="BG610" s="191" t="str">
        <f t="shared" si="101"/>
        <v>0091-0609</v>
      </c>
    </row>
    <row r="611" spans="1:59">
      <c r="A611" s="304">
        <v>4385</v>
      </c>
      <c r="B611" s="305">
        <v>4385</v>
      </c>
      <c r="C611" s="238" t="str">
        <f t="shared" si="105"/>
        <v>0030-0091</v>
      </c>
      <c r="D611" s="238" t="str">
        <f t="shared" si="106"/>
        <v>0030-0091-0016</v>
      </c>
      <c r="E611" s="306" t="s">
        <v>483</v>
      </c>
      <c r="F611" s="238" t="str">
        <f>TEXT(VLOOKUP(J611,'1'!$I$43:$J$79,2,0),"0000")</f>
        <v>0030</v>
      </c>
      <c r="G611" s="238" t="str">
        <f t="shared" si="107"/>
        <v>0091</v>
      </c>
      <c r="H611" s="307">
        <f t="shared" si="108"/>
        <v>16</v>
      </c>
      <c r="I611" s="306" t="s">
        <v>483</v>
      </c>
      <c r="J611" s="235" t="s">
        <v>99</v>
      </c>
      <c r="K611" s="235">
        <v>911</v>
      </c>
      <c r="L611" s="235" t="s">
        <v>1300</v>
      </c>
      <c r="M611" s="308">
        <v>186500000</v>
      </c>
      <c r="N611" s="235">
        <v>2981</v>
      </c>
      <c r="O611" s="235" t="s">
        <v>76</v>
      </c>
      <c r="P611" s="235" t="s">
        <v>72</v>
      </c>
      <c r="Q611" s="235" t="s">
        <v>71</v>
      </c>
      <c r="R611" s="235">
        <v>4</v>
      </c>
      <c r="S611" s="309">
        <v>7</v>
      </c>
      <c r="T611" s="238">
        <v>6</v>
      </c>
      <c r="U611" s="238">
        <v>6</v>
      </c>
      <c r="V611" s="235" t="s">
        <v>70</v>
      </c>
      <c r="W611" s="238" t="str">
        <f t="shared" si="103"/>
        <v>PORSCHE911Targa 4S186500000</v>
      </c>
      <c r="X611" s="310">
        <f t="shared" si="104"/>
        <v>4385</v>
      </c>
      <c r="Y611" s="238">
        <v>6</v>
      </c>
      <c r="Z611" s="238">
        <v>6</v>
      </c>
      <c r="AA611" s="306" t="s">
        <v>483</v>
      </c>
      <c r="AB611" s="235" t="s">
        <v>72</v>
      </c>
      <c r="AC611" s="235"/>
      <c r="AD611" s="235">
        <v>5</v>
      </c>
      <c r="AE611" s="235">
        <v>0</v>
      </c>
      <c r="AF611" s="236"/>
      <c r="AG611" s="237"/>
      <c r="AH611" s="236"/>
      <c r="AI611" s="236"/>
      <c r="AJ611" s="236"/>
      <c r="AK611" s="236">
        <v>10</v>
      </c>
      <c r="AL611" s="236"/>
      <c r="AM611" s="236" t="s">
        <v>16561</v>
      </c>
      <c r="AN611" s="348"/>
      <c r="AO611" s="348"/>
      <c r="AP611" s="348"/>
      <c r="AQ611" s="291" t="str">
        <f>IFERROR(VLOOKUP(BG611,#REF!,1,0),"")</f>
        <v/>
      </c>
      <c r="AR611" s="349"/>
      <c r="AS611" s="236" t="s">
        <v>2430</v>
      </c>
      <c r="AT611" s="349"/>
      <c r="AW611" s="349" t="s">
        <v>16547</v>
      </c>
      <c r="AX611" s="349"/>
      <c r="AY611" s="349"/>
      <c r="BD611" s="191" t="str">
        <f t="shared" si="100"/>
        <v>911Targa 4S</v>
      </c>
      <c r="BE611" s="238" t="str">
        <f t="shared" si="102"/>
        <v>0091</v>
      </c>
      <c r="BF611" s="306" t="s">
        <v>483</v>
      </c>
      <c r="BG611" s="191" t="str">
        <f t="shared" si="101"/>
        <v>0091-0610</v>
      </c>
    </row>
    <row r="612" spans="1:59">
      <c r="A612" s="304">
        <v>4386</v>
      </c>
      <c r="B612" s="305">
        <v>4386</v>
      </c>
      <c r="C612" s="238" t="str">
        <f t="shared" si="105"/>
        <v>0030-0091</v>
      </c>
      <c r="D612" s="238" t="str">
        <f t="shared" si="106"/>
        <v>0030-0091-0017</v>
      </c>
      <c r="E612" s="306" t="s">
        <v>482</v>
      </c>
      <c r="F612" s="238" t="str">
        <f>TEXT(VLOOKUP(J612,'1'!$I$43:$J$79,2,0),"0000")</f>
        <v>0030</v>
      </c>
      <c r="G612" s="238" t="str">
        <f t="shared" si="107"/>
        <v>0091</v>
      </c>
      <c r="H612" s="307">
        <f t="shared" si="108"/>
        <v>17</v>
      </c>
      <c r="I612" s="306" t="s">
        <v>482</v>
      </c>
      <c r="J612" s="235" t="s">
        <v>99</v>
      </c>
      <c r="K612" s="235">
        <v>911</v>
      </c>
      <c r="L612" s="235" t="s">
        <v>2393</v>
      </c>
      <c r="M612" s="308">
        <v>219900000</v>
      </c>
      <c r="N612" s="235">
        <v>2981</v>
      </c>
      <c r="O612" s="235" t="s">
        <v>76</v>
      </c>
      <c r="P612" s="235" t="s">
        <v>72</v>
      </c>
      <c r="Q612" s="235" t="s">
        <v>71</v>
      </c>
      <c r="R612" s="235">
        <v>4</v>
      </c>
      <c r="S612" s="309">
        <v>7</v>
      </c>
      <c r="T612" s="238">
        <v>6</v>
      </c>
      <c r="U612" s="238">
        <v>6</v>
      </c>
      <c r="V612" s="235" t="s">
        <v>70</v>
      </c>
      <c r="W612" s="238" t="str">
        <f t="shared" si="103"/>
        <v>PORSCHE911Targa 4 GTS219900000</v>
      </c>
      <c r="X612" s="310">
        <f t="shared" si="104"/>
        <v>4386</v>
      </c>
      <c r="Y612" s="238">
        <v>6</v>
      </c>
      <c r="Z612" s="238">
        <v>6</v>
      </c>
      <c r="AA612" s="306" t="s">
        <v>482</v>
      </c>
      <c r="AB612" s="235" t="s">
        <v>72</v>
      </c>
      <c r="AC612" s="235"/>
      <c r="AD612" s="235">
        <v>5</v>
      </c>
      <c r="AE612" s="235">
        <v>0</v>
      </c>
      <c r="AF612" s="236"/>
      <c r="AG612" s="237"/>
      <c r="AH612" s="236"/>
      <c r="AI612" s="236"/>
      <c r="AJ612" s="236"/>
      <c r="AK612" s="236">
        <v>12</v>
      </c>
      <c r="AL612" s="236"/>
      <c r="AM612" s="236" t="s">
        <v>16281</v>
      </c>
      <c r="AN612" s="348"/>
      <c r="AO612" s="348"/>
      <c r="AP612" s="348"/>
      <c r="AQ612" s="291" t="str">
        <f>IFERROR(VLOOKUP(BG612,#REF!,1,0),"")</f>
        <v/>
      </c>
      <c r="AR612" s="349"/>
      <c r="AS612" s="236" t="s">
        <v>2430</v>
      </c>
      <c r="AT612" s="349" t="s">
        <v>2394</v>
      </c>
      <c r="AW612" s="349"/>
      <c r="AX612" s="349"/>
      <c r="AY612" s="349"/>
      <c r="BD612" s="191" t="str">
        <f t="shared" si="100"/>
        <v>911Targa 4 GTS</v>
      </c>
      <c r="BE612" s="238" t="str">
        <f t="shared" si="102"/>
        <v>0091</v>
      </c>
      <c r="BF612" s="306" t="s">
        <v>482</v>
      </c>
      <c r="BG612" s="191" t="str">
        <f t="shared" si="101"/>
        <v>0091-0611</v>
      </c>
    </row>
    <row r="613" spans="1:59">
      <c r="A613" s="304">
        <v>4387</v>
      </c>
      <c r="B613" s="305">
        <v>4387</v>
      </c>
      <c r="C613" s="238" t="str">
        <f t="shared" si="105"/>
        <v>0030-0091</v>
      </c>
      <c r="D613" s="238" t="str">
        <f t="shared" si="106"/>
        <v>0030-0091-0018</v>
      </c>
      <c r="E613" s="306" t="s">
        <v>481</v>
      </c>
      <c r="F613" s="238" t="str">
        <f>TEXT(VLOOKUP(J613,'1'!$I$43:$J$79,2,0),"0000")</f>
        <v>0030</v>
      </c>
      <c r="G613" s="238" t="str">
        <f t="shared" si="107"/>
        <v>0091</v>
      </c>
      <c r="H613" s="307">
        <f t="shared" si="108"/>
        <v>18</v>
      </c>
      <c r="I613" s="306" t="s">
        <v>481</v>
      </c>
      <c r="J613" s="235" t="s">
        <v>99</v>
      </c>
      <c r="K613" s="235">
        <v>911</v>
      </c>
      <c r="L613" s="235" t="s">
        <v>2145</v>
      </c>
      <c r="M613" s="308">
        <v>253000000</v>
      </c>
      <c r="N613" s="235">
        <v>3745</v>
      </c>
      <c r="O613" s="235" t="s">
        <v>76</v>
      </c>
      <c r="P613" s="235" t="s">
        <v>72</v>
      </c>
      <c r="Q613" s="235" t="s">
        <v>71</v>
      </c>
      <c r="R613" s="235">
        <v>4</v>
      </c>
      <c r="S613" s="309">
        <v>26</v>
      </c>
      <c r="T613" s="238">
        <v>6</v>
      </c>
      <c r="U613" s="238">
        <v>6</v>
      </c>
      <c r="V613" s="235" t="s">
        <v>70</v>
      </c>
      <c r="W613" s="238" t="str">
        <f t="shared" si="103"/>
        <v>PORSCHE911Turbo S253000000</v>
      </c>
      <c r="X613" s="310">
        <f t="shared" si="104"/>
        <v>4387</v>
      </c>
      <c r="Y613" s="238">
        <v>6</v>
      </c>
      <c r="Z613" s="238">
        <v>6</v>
      </c>
      <c r="AA613" s="306" t="s">
        <v>481</v>
      </c>
      <c r="AB613" s="235" t="s">
        <v>72</v>
      </c>
      <c r="AC613" s="235"/>
      <c r="AD613" s="235">
        <v>6</v>
      </c>
      <c r="AE613" s="235">
        <v>0</v>
      </c>
      <c r="AF613" s="236"/>
      <c r="AG613" s="237"/>
      <c r="AH613" s="236"/>
      <c r="AI613" s="236"/>
      <c r="AJ613" s="236"/>
      <c r="AK613" s="236">
        <v>12</v>
      </c>
      <c r="AL613" s="236"/>
      <c r="AM613" s="236" t="s">
        <v>16281</v>
      </c>
      <c r="AN613" s="348"/>
      <c r="AO613" s="348"/>
      <c r="AP613" s="348"/>
      <c r="AQ613" s="291" t="str">
        <f>IFERROR(VLOOKUP(BG613,#REF!,1,0),"")</f>
        <v/>
      </c>
      <c r="AR613" s="349"/>
      <c r="AS613" s="236" t="s">
        <v>2428</v>
      </c>
      <c r="AT613" s="349"/>
      <c r="AW613" s="349"/>
      <c r="AX613" s="349"/>
      <c r="AY613" s="349"/>
      <c r="BD613" s="191" t="str">
        <f t="shared" si="100"/>
        <v>911Turbo S</v>
      </c>
      <c r="BE613" s="238" t="str">
        <f t="shared" si="102"/>
        <v>0091</v>
      </c>
      <c r="BF613" s="306" t="s">
        <v>481</v>
      </c>
      <c r="BG613" s="191" t="str">
        <f t="shared" si="101"/>
        <v>0091-0612</v>
      </c>
    </row>
    <row r="614" spans="1:59">
      <c r="A614" s="304">
        <v>4388</v>
      </c>
      <c r="B614" s="305">
        <v>4388</v>
      </c>
      <c r="C614" s="238" t="str">
        <f t="shared" si="105"/>
        <v>0030-0091</v>
      </c>
      <c r="D614" s="238" t="str">
        <f t="shared" si="106"/>
        <v>0030-0091-0019</v>
      </c>
      <c r="E614" s="306" t="s">
        <v>480</v>
      </c>
      <c r="F614" s="238" t="str">
        <f>TEXT(VLOOKUP(J614,'1'!$I$43:$J$79,2,0),"0000")</f>
        <v>0030</v>
      </c>
      <c r="G614" s="238" t="str">
        <f t="shared" si="107"/>
        <v>0091</v>
      </c>
      <c r="H614" s="307">
        <f t="shared" si="108"/>
        <v>19</v>
      </c>
      <c r="I614" s="306" t="s">
        <v>480</v>
      </c>
      <c r="J614" s="235" t="s">
        <v>99</v>
      </c>
      <c r="K614" s="235">
        <v>911</v>
      </c>
      <c r="L614" s="235" t="s">
        <v>2146</v>
      </c>
      <c r="M614" s="308">
        <v>285100000</v>
      </c>
      <c r="N614" s="235">
        <v>3745</v>
      </c>
      <c r="O614" s="235" t="s">
        <v>76</v>
      </c>
      <c r="P614" s="235" t="s">
        <v>72</v>
      </c>
      <c r="Q614" s="235" t="s">
        <v>71</v>
      </c>
      <c r="R614" s="235">
        <v>4</v>
      </c>
      <c r="S614" s="309">
        <v>26</v>
      </c>
      <c r="T614" s="238">
        <v>6</v>
      </c>
      <c r="U614" s="238">
        <v>6</v>
      </c>
      <c r="V614" s="235" t="s">
        <v>70</v>
      </c>
      <c r="W614" s="238" t="str">
        <f t="shared" si="103"/>
        <v>PORSCHE911Turbo S Cabriolet285100000</v>
      </c>
      <c r="X614" s="310">
        <f t="shared" si="104"/>
        <v>4388</v>
      </c>
      <c r="Y614" s="238">
        <v>6</v>
      </c>
      <c r="Z614" s="238">
        <v>6</v>
      </c>
      <c r="AA614" s="306" t="s">
        <v>480</v>
      </c>
      <c r="AB614" s="235" t="s">
        <v>72</v>
      </c>
      <c r="AC614" s="235"/>
      <c r="AD614" s="235">
        <v>6</v>
      </c>
      <c r="AE614" s="235">
        <v>0</v>
      </c>
      <c r="AF614" s="236"/>
      <c r="AG614" s="237"/>
      <c r="AH614" s="236"/>
      <c r="AI614" s="236"/>
      <c r="AJ614" s="236"/>
      <c r="AK614" s="236">
        <v>12</v>
      </c>
      <c r="AL614" s="236"/>
      <c r="AM614" s="236" t="s">
        <v>16281</v>
      </c>
      <c r="AN614" s="348"/>
      <c r="AO614" s="348"/>
      <c r="AP614" s="348"/>
      <c r="AQ614" s="291" t="str">
        <f>IFERROR(VLOOKUP(BG614,#REF!,1,0),"")</f>
        <v/>
      </c>
      <c r="AR614" s="349"/>
      <c r="AS614" s="236" t="s">
        <v>2428</v>
      </c>
      <c r="AT614" s="349"/>
      <c r="AW614" s="349"/>
      <c r="AX614" s="349"/>
      <c r="AY614" s="349"/>
      <c r="BD614" s="191" t="str">
        <f t="shared" si="100"/>
        <v>911Turbo S Cabriolet</v>
      </c>
      <c r="BE614" s="238" t="str">
        <f t="shared" si="102"/>
        <v>0091</v>
      </c>
      <c r="BF614" s="306" t="s">
        <v>480</v>
      </c>
      <c r="BG614" s="191" t="str">
        <f t="shared" si="101"/>
        <v>0091-0613</v>
      </c>
    </row>
    <row r="615" spans="1:59">
      <c r="A615" s="304">
        <v>4389</v>
      </c>
      <c r="B615" s="305">
        <v>4389</v>
      </c>
      <c r="C615" s="238" t="str">
        <f t="shared" si="105"/>
        <v>0030-0091</v>
      </c>
      <c r="D615" s="238" t="str">
        <f t="shared" si="106"/>
        <v>0030-0091-0020</v>
      </c>
      <c r="E615" s="306" t="s">
        <v>479</v>
      </c>
      <c r="F615" s="238" t="str">
        <f>TEXT(VLOOKUP(J615,'1'!$I$43:$J$79,2,0),"0000")</f>
        <v>0030</v>
      </c>
      <c r="G615" s="238" t="str">
        <f t="shared" si="107"/>
        <v>0091</v>
      </c>
      <c r="H615" s="307">
        <f t="shared" si="108"/>
        <v>20</v>
      </c>
      <c r="I615" s="306" t="s">
        <v>479</v>
      </c>
      <c r="J615" s="235" t="s">
        <v>99</v>
      </c>
      <c r="K615" s="235">
        <v>911</v>
      </c>
      <c r="L615" s="235" t="s">
        <v>2419</v>
      </c>
      <c r="M615" s="308">
        <v>233400000</v>
      </c>
      <c r="N615" s="235">
        <v>3996</v>
      </c>
      <c r="O615" s="235" t="s">
        <v>76</v>
      </c>
      <c r="P615" s="235" t="s">
        <v>72</v>
      </c>
      <c r="Q615" s="235" t="s">
        <v>71</v>
      </c>
      <c r="R615" s="235">
        <v>4</v>
      </c>
      <c r="S615" s="309">
        <v>26</v>
      </c>
      <c r="T615" s="238">
        <v>6</v>
      </c>
      <c r="U615" s="238">
        <v>6</v>
      </c>
      <c r="V615" s="235" t="s">
        <v>70</v>
      </c>
      <c r="W615" s="238" t="str">
        <f t="shared" si="103"/>
        <v>PORSCHE911GT3233400000</v>
      </c>
      <c r="X615" s="310">
        <f t="shared" si="104"/>
        <v>4389</v>
      </c>
      <c r="Y615" s="238">
        <v>6</v>
      </c>
      <c r="Z615" s="238">
        <v>6</v>
      </c>
      <c r="AA615" s="306" t="s">
        <v>479</v>
      </c>
      <c r="AB615" s="235" t="s">
        <v>72</v>
      </c>
      <c r="AC615" s="235"/>
      <c r="AD615" s="235">
        <v>5</v>
      </c>
      <c r="AE615" s="235">
        <v>0</v>
      </c>
      <c r="AF615" s="236"/>
      <c r="AG615" s="237"/>
      <c r="AH615" s="236"/>
      <c r="AI615" s="236"/>
      <c r="AJ615" s="236"/>
      <c r="AK615" s="236">
        <v>12</v>
      </c>
      <c r="AL615" s="236"/>
      <c r="AM615" s="236" t="s">
        <v>16281</v>
      </c>
      <c r="AN615" s="348"/>
      <c r="AO615" s="348"/>
      <c r="AP615" s="348"/>
      <c r="AQ615" s="291" t="str">
        <f>IFERROR(VLOOKUP(BG615,#REF!,1,0),"")</f>
        <v/>
      </c>
      <c r="AR615" s="349"/>
      <c r="AS615" s="236" t="s">
        <v>1630</v>
      </c>
      <c r="AT615" s="349"/>
      <c r="AW615" s="349"/>
      <c r="AX615" s="349">
        <v>24.02</v>
      </c>
      <c r="AY615" s="349"/>
      <c r="BB615" s="191" t="s">
        <v>16023</v>
      </c>
      <c r="BC615" s="191" t="s">
        <v>16024</v>
      </c>
      <c r="BD615" s="191" t="str">
        <f t="shared" si="100"/>
        <v>911GT3</v>
      </c>
      <c r="BE615" s="238" t="str">
        <f t="shared" si="102"/>
        <v>0091</v>
      </c>
      <c r="BF615" s="306" t="s">
        <v>479</v>
      </c>
      <c r="BG615" s="191" t="str">
        <f t="shared" si="101"/>
        <v>0091-0614</v>
      </c>
    </row>
    <row r="616" spans="1:59">
      <c r="A616" s="304">
        <v>4390</v>
      </c>
      <c r="B616" s="305">
        <v>4390</v>
      </c>
      <c r="C616" s="238" t="str">
        <f t="shared" si="105"/>
        <v>0030-0092</v>
      </c>
      <c r="D616" s="238" t="str">
        <f t="shared" si="106"/>
        <v>0030-0092-0001</v>
      </c>
      <c r="E616" s="306" t="s">
        <v>478</v>
      </c>
      <c r="F616" s="238" t="str">
        <f>TEXT(VLOOKUP(J616,'1'!$I$43:$J$79,2,0),"0000")</f>
        <v>0030</v>
      </c>
      <c r="G616" s="238" t="str">
        <f t="shared" si="107"/>
        <v>0092</v>
      </c>
      <c r="H616" s="307">
        <f t="shared" si="108"/>
        <v>1</v>
      </c>
      <c r="I616" s="306" t="s">
        <v>478</v>
      </c>
      <c r="J616" s="235" t="s">
        <v>99</v>
      </c>
      <c r="K616" s="235" t="s">
        <v>16173</v>
      </c>
      <c r="L616" s="235" t="s">
        <v>16172</v>
      </c>
      <c r="M616" s="308">
        <v>119400000</v>
      </c>
      <c r="N616" s="235">
        <v>3995</v>
      </c>
      <c r="O616" s="235" t="s">
        <v>76</v>
      </c>
      <c r="P616" s="235" t="s">
        <v>72</v>
      </c>
      <c r="Q616" s="235" t="s">
        <v>71</v>
      </c>
      <c r="R616" s="235">
        <v>4</v>
      </c>
      <c r="S616" s="309">
        <v>26</v>
      </c>
      <c r="T616" s="238">
        <v>6</v>
      </c>
      <c r="U616" s="238">
        <v>6</v>
      </c>
      <c r="V616" s="235" t="s">
        <v>70</v>
      </c>
      <c r="W616" s="238" t="str">
        <f t="shared" si="103"/>
        <v>PORSCHEBOXSTER718 Boxster GTS 4.0119400000</v>
      </c>
      <c r="X616" s="310">
        <f t="shared" si="104"/>
        <v>4390</v>
      </c>
      <c r="Y616" s="238">
        <v>6</v>
      </c>
      <c r="Z616" s="238">
        <v>6</v>
      </c>
      <c r="AA616" s="306" t="s">
        <v>478</v>
      </c>
      <c r="AB616" s="235" t="s">
        <v>72</v>
      </c>
      <c r="AC616" s="235"/>
      <c r="AD616" s="235">
        <v>5</v>
      </c>
      <c r="AE616" s="235">
        <v>2</v>
      </c>
      <c r="AF616" s="236"/>
      <c r="AG616" s="237"/>
      <c r="AH616" s="236"/>
      <c r="AI616" s="236"/>
      <c r="AJ616" s="236"/>
      <c r="AK616" s="236">
        <v>6</v>
      </c>
      <c r="AL616" s="236"/>
      <c r="AM616" s="236" t="s">
        <v>16553</v>
      </c>
      <c r="AN616" s="348"/>
      <c r="AO616" s="348"/>
      <c r="AP616" s="348"/>
      <c r="AS616" s="236" t="s">
        <v>16301</v>
      </c>
      <c r="AW616" s="291" t="s">
        <v>16548</v>
      </c>
      <c r="BD616" s="191" t="str">
        <f t="shared" si="100"/>
        <v>BOXSTER718 Boxster GTS 4.0</v>
      </c>
      <c r="BE616" s="238" t="str">
        <f t="shared" si="102"/>
        <v>0092</v>
      </c>
      <c r="BF616" s="306" t="s">
        <v>478</v>
      </c>
      <c r="BG616" s="191" t="str">
        <f t="shared" si="101"/>
        <v>0092-0615</v>
      </c>
    </row>
    <row r="617" spans="1:59">
      <c r="A617" s="304">
        <v>4391</v>
      </c>
      <c r="B617" s="305">
        <v>4391</v>
      </c>
      <c r="C617" s="238" t="str">
        <f t="shared" si="105"/>
        <v>0030-0093</v>
      </c>
      <c r="D617" s="238" t="str">
        <f t="shared" si="106"/>
        <v>0030-0093-0001</v>
      </c>
      <c r="E617" s="306" t="s">
        <v>477</v>
      </c>
      <c r="F617" s="238" t="str">
        <f>TEXT(VLOOKUP(J617,'1'!$I$43:$J$79,2,0),"0000")</f>
        <v>0030</v>
      </c>
      <c r="G617" s="238" t="str">
        <f t="shared" si="107"/>
        <v>0093</v>
      </c>
      <c r="H617" s="307">
        <f t="shared" si="108"/>
        <v>1</v>
      </c>
      <c r="I617" s="306" t="s">
        <v>477</v>
      </c>
      <c r="J617" s="235" t="s">
        <v>99</v>
      </c>
      <c r="K617" s="235" t="s">
        <v>105</v>
      </c>
      <c r="L617" s="235" t="s">
        <v>1586</v>
      </c>
      <c r="M617" s="308">
        <v>114400000</v>
      </c>
      <c r="N617" s="235">
        <v>2995</v>
      </c>
      <c r="O617" s="235" t="s">
        <v>76</v>
      </c>
      <c r="P617" s="235" t="s">
        <v>72</v>
      </c>
      <c r="Q617" s="235" t="s">
        <v>71</v>
      </c>
      <c r="R617" s="235">
        <v>5</v>
      </c>
      <c r="S617" s="309">
        <v>1</v>
      </c>
      <c r="T617" s="238">
        <v>6</v>
      </c>
      <c r="U617" s="238">
        <v>6</v>
      </c>
      <c r="V617" s="235" t="s">
        <v>70</v>
      </c>
      <c r="W617" s="238" t="str">
        <f t="shared" si="103"/>
        <v>PORSCHECayenneNew Cayenne coupe114400000</v>
      </c>
      <c r="X617" s="310">
        <f t="shared" si="104"/>
        <v>4391</v>
      </c>
      <c r="Y617" s="238">
        <v>6</v>
      </c>
      <c r="Z617" s="238">
        <v>6</v>
      </c>
      <c r="AA617" s="306" t="s">
        <v>477</v>
      </c>
      <c r="AB617" s="235" t="s">
        <v>69</v>
      </c>
      <c r="AC617" s="235"/>
      <c r="AD617" s="235">
        <v>3</v>
      </c>
      <c r="AE617" s="235">
        <v>0</v>
      </c>
      <c r="AF617" s="236"/>
      <c r="AG617" s="237"/>
      <c r="AH617" s="236"/>
      <c r="AI617" s="236"/>
      <c r="AJ617" s="236"/>
      <c r="AK617" s="236">
        <v>6</v>
      </c>
      <c r="AL617" s="236"/>
      <c r="AM617" s="236" t="s">
        <v>16553</v>
      </c>
      <c r="AN617" s="348"/>
      <c r="AO617" s="348"/>
      <c r="AP617" s="348"/>
      <c r="AQ617" s="291" t="str">
        <f>IFERROR(VLOOKUP(BG617,#REF!,1,0),"")</f>
        <v/>
      </c>
      <c r="AS617" s="236" t="s">
        <v>2390</v>
      </c>
      <c r="AW617" s="291" t="s">
        <v>16548</v>
      </c>
      <c r="BD617" s="191" t="str">
        <f t="shared" si="100"/>
        <v>CayenneNew Cayenne coupe</v>
      </c>
      <c r="BE617" s="238" t="str">
        <f t="shared" si="102"/>
        <v>0093</v>
      </c>
      <c r="BF617" s="306" t="s">
        <v>477</v>
      </c>
      <c r="BG617" s="191" t="str">
        <f t="shared" si="101"/>
        <v>0093-0616</v>
      </c>
    </row>
    <row r="618" spans="1:59">
      <c r="A618" s="304">
        <v>4392</v>
      </c>
      <c r="B618" s="305">
        <v>4392</v>
      </c>
      <c r="C618" s="238" t="str">
        <f t="shared" si="105"/>
        <v>0030-0093</v>
      </c>
      <c r="D618" s="238" t="str">
        <f t="shared" si="106"/>
        <v>0030-0093-0002</v>
      </c>
      <c r="E618" s="306" t="s">
        <v>476</v>
      </c>
      <c r="F618" s="238" t="str">
        <f>TEXT(VLOOKUP(J618,'1'!$I$43:$J$79,2,0),"0000")</f>
        <v>0030</v>
      </c>
      <c r="G618" s="238" t="str">
        <f t="shared" si="107"/>
        <v>0093</v>
      </c>
      <c r="H618" s="307">
        <f t="shared" si="108"/>
        <v>2</v>
      </c>
      <c r="I618" s="306" t="s">
        <v>476</v>
      </c>
      <c r="J618" s="235" t="s">
        <v>99</v>
      </c>
      <c r="K618" s="235" t="s">
        <v>105</v>
      </c>
      <c r="L618" s="235" t="s">
        <v>1257</v>
      </c>
      <c r="M618" s="308">
        <v>104800000</v>
      </c>
      <c r="N618" s="235">
        <v>2995</v>
      </c>
      <c r="O618" s="235" t="s">
        <v>76</v>
      </c>
      <c r="P618" s="235" t="s">
        <v>72</v>
      </c>
      <c r="Q618" s="235" t="s">
        <v>71</v>
      </c>
      <c r="R618" s="235">
        <v>5</v>
      </c>
      <c r="S618" s="309">
        <v>1</v>
      </c>
      <c r="T618" s="238">
        <v>6</v>
      </c>
      <c r="U618" s="238">
        <v>6</v>
      </c>
      <c r="V618" s="235" t="s">
        <v>70</v>
      </c>
      <c r="W618" s="238" t="str">
        <f t="shared" si="103"/>
        <v>PORSCHECayenneNew Cayenne104800000</v>
      </c>
      <c r="X618" s="310">
        <f t="shared" si="104"/>
        <v>4392</v>
      </c>
      <c r="Y618" s="238">
        <v>6</v>
      </c>
      <c r="Z618" s="238">
        <v>6</v>
      </c>
      <c r="AA618" s="306" t="s">
        <v>476</v>
      </c>
      <c r="AB618" s="235" t="s">
        <v>69</v>
      </c>
      <c r="AC618" s="235"/>
      <c r="AD618" s="235">
        <v>3</v>
      </c>
      <c r="AE618" s="235">
        <v>0</v>
      </c>
      <c r="AF618" s="236"/>
      <c r="AG618" s="237"/>
      <c r="AH618" s="236"/>
      <c r="AI618" s="236"/>
      <c r="AJ618" s="236"/>
      <c r="AK618" s="236">
        <v>6</v>
      </c>
      <c r="AL618" s="236"/>
      <c r="AM618" s="236" t="s">
        <v>16553</v>
      </c>
      <c r="AN618" s="348"/>
      <c r="AO618" s="348"/>
      <c r="AP618" s="348"/>
      <c r="AQ618" s="291" t="str">
        <f>IFERROR(VLOOKUP(BG618,#REF!,1,0),"")</f>
        <v/>
      </c>
      <c r="AS618" s="236" t="s">
        <v>2390</v>
      </c>
      <c r="AW618" s="291" t="s">
        <v>16548</v>
      </c>
      <c r="BD618" s="191" t="str">
        <f t="shared" si="100"/>
        <v>CayenneNew Cayenne</v>
      </c>
      <c r="BE618" s="238" t="str">
        <f t="shared" si="102"/>
        <v>0093</v>
      </c>
      <c r="BF618" s="306" t="s">
        <v>476</v>
      </c>
      <c r="BG618" s="191" t="str">
        <f t="shared" si="101"/>
        <v>0093-0617</v>
      </c>
    </row>
    <row r="619" spans="1:59">
      <c r="A619" s="304">
        <v>4393</v>
      </c>
      <c r="B619" s="305">
        <v>4393</v>
      </c>
      <c r="C619" s="238" t="str">
        <f t="shared" si="105"/>
        <v>0030-0093</v>
      </c>
      <c r="D619" s="238" t="str">
        <f t="shared" si="106"/>
        <v>0030-0093-0003</v>
      </c>
      <c r="E619" s="306" t="s">
        <v>475</v>
      </c>
      <c r="F619" s="238" t="str">
        <f>TEXT(VLOOKUP(J619,'1'!$I$43:$J$79,2,0),"0000")</f>
        <v>0030</v>
      </c>
      <c r="G619" s="238" t="str">
        <f t="shared" si="107"/>
        <v>0093</v>
      </c>
      <c r="H619" s="307">
        <f t="shared" si="108"/>
        <v>3</v>
      </c>
      <c r="I619" s="306" t="s">
        <v>475</v>
      </c>
      <c r="J619" s="235" t="s">
        <v>1355</v>
      </c>
      <c r="K619" s="235" t="s">
        <v>105</v>
      </c>
      <c r="L619" s="235" t="s">
        <v>16295</v>
      </c>
      <c r="M619" s="308">
        <v>158500000</v>
      </c>
      <c r="N619" s="235">
        <v>3604</v>
      </c>
      <c r="O619" s="235" t="s">
        <v>76</v>
      </c>
      <c r="P619" s="235" t="s">
        <v>72</v>
      </c>
      <c r="Q619" s="235" t="s">
        <v>71</v>
      </c>
      <c r="R619" s="235">
        <v>5</v>
      </c>
      <c r="S619" s="309">
        <v>1</v>
      </c>
      <c r="T619" s="238">
        <v>6</v>
      </c>
      <c r="U619" s="238">
        <v>6</v>
      </c>
      <c r="V619" s="235" t="s">
        <v>70</v>
      </c>
      <c r="W619" s="238" t="str">
        <f t="shared" si="103"/>
        <v>PORSCHECayenneCayenne turbo GT158500000</v>
      </c>
      <c r="X619" s="310">
        <f t="shared" si="104"/>
        <v>4393</v>
      </c>
      <c r="Y619" s="238">
        <v>6</v>
      </c>
      <c r="Z619" s="238">
        <v>6</v>
      </c>
      <c r="AA619" s="306" t="s">
        <v>475</v>
      </c>
      <c r="AB619" s="235" t="s">
        <v>69</v>
      </c>
      <c r="AC619" s="235"/>
      <c r="AD619" s="235">
        <v>3</v>
      </c>
      <c r="AE619" s="235">
        <v>0</v>
      </c>
      <c r="AF619" s="236"/>
      <c r="AG619" s="237"/>
      <c r="AH619" s="236"/>
      <c r="AI619" s="236"/>
      <c r="AJ619" s="236"/>
      <c r="AK619" s="236">
        <v>12</v>
      </c>
      <c r="AL619" s="236"/>
      <c r="AM619" s="236" t="s">
        <v>16281</v>
      </c>
      <c r="AN619" s="348"/>
      <c r="AO619" s="348"/>
      <c r="AP619" s="348"/>
      <c r="AQ619" s="291" t="str">
        <f>IFERROR(VLOOKUP(BG619,#REF!,1,0),"")</f>
        <v/>
      </c>
      <c r="AS619" s="236" t="s">
        <v>2390</v>
      </c>
      <c r="BD619" s="191" t="str">
        <f t="shared" si="100"/>
        <v>CayenneCayenne turbo GT</v>
      </c>
      <c r="BE619" s="238" t="str">
        <f t="shared" si="102"/>
        <v>0093</v>
      </c>
      <c r="BF619" s="306" t="s">
        <v>475</v>
      </c>
      <c r="BG619" s="191" t="str">
        <f t="shared" si="101"/>
        <v>0093-0618</v>
      </c>
    </row>
    <row r="620" spans="1:59">
      <c r="A620" s="304">
        <v>4394</v>
      </c>
      <c r="B620" s="305">
        <v>4394</v>
      </c>
      <c r="C620" s="238" t="str">
        <f t="shared" si="105"/>
        <v>0030-0093</v>
      </c>
      <c r="D620" s="238" t="str">
        <f t="shared" si="106"/>
        <v>0030-0093-0004</v>
      </c>
      <c r="E620" s="306" t="s">
        <v>474</v>
      </c>
      <c r="F620" s="238" t="str">
        <f>TEXT(VLOOKUP(J620,'1'!$I$43:$J$79,2,0),"0000")</f>
        <v>0030</v>
      </c>
      <c r="G620" s="238" t="str">
        <f t="shared" si="107"/>
        <v>0093</v>
      </c>
      <c r="H620" s="307">
        <f t="shared" si="108"/>
        <v>4</v>
      </c>
      <c r="I620" s="306" t="s">
        <v>474</v>
      </c>
      <c r="J620" s="235" t="s">
        <v>99</v>
      </c>
      <c r="K620" s="235" t="s">
        <v>105</v>
      </c>
      <c r="L620" s="235" t="s">
        <v>2027</v>
      </c>
      <c r="M620" s="308">
        <v>124900000</v>
      </c>
      <c r="N620" s="235">
        <v>2995</v>
      </c>
      <c r="O620" s="235" t="s">
        <v>1169</v>
      </c>
      <c r="P620" s="235" t="s">
        <v>1341</v>
      </c>
      <c r="Q620" s="235" t="s">
        <v>1619</v>
      </c>
      <c r="R620" s="235">
        <v>4</v>
      </c>
      <c r="S620" s="309">
        <v>1</v>
      </c>
      <c r="T620" s="238">
        <v>6</v>
      </c>
      <c r="U620" s="238">
        <v>6</v>
      </c>
      <c r="V620" s="235" t="s">
        <v>70</v>
      </c>
      <c r="W620" s="238" t="str">
        <f t="shared" si="103"/>
        <v>PORSCHECayenneCayenne E-hybrid Coupe124900000</v>
      </c>
      <c r="X620" s="310">
        <f t="shared" si="104"/>
        <v>4394</v>
      </c>
      <c r="Y620" s="238">
        <v>6</v>
      </c>
      <c r="Z620" s="238">
        <v>6</v>
      </c>
      <c r="AA620" s="306" t="s">
        <v>474</v>
      </c>
      <c r="AB620" s="235" t="s">
        <v>69</v>
      </c>
      <c r="AC620" s="235"/>
      <c r="AD620" s="235">
        <v>5</v>
      </c>
      <c r="AE620" s="235">
        <v>0</v>
      </c>
      <c r="AF620" s="236"/>
      <c r="AG620" s="237"/>
      <c r="AH620" s="236"/>
      <c r="AI620" s="236"/>
      <c r="AJ620" s="236"/>
      <c r="AK620" s="236">
        <v>6</v>
      </c>
      <c r="AL620" s="236"/>
      <c r="AM620" s="236" t="s">
        <v>16553</v>
      </c>
      <c r="AN620" s="348"/>
      <c r="AO620" s="348"/>
      <c r="AP620" s="348"/>
      <c r="AQ620" s="291" t="str">
        <f>IFERROR(VLOOKUP(BG620,#REF!,1,0),"")</f>
        <v/>
      </c>
      <c r="AS620" s="236" t="s">
        <v>2390</v>
      </c>
      <c r="AW620" s="291" t="s">
        <v>16548</v>
      </c>
      <c r="BD620" s="191" t="str">
        <f t="shared" si="100"/>
        <v>CayenneCayenne E-hybrid Coupe</v>
      </c>
      <c r="BE620" s="238" t="str">
        <f t="shared" si="102"/>
        <v>0093</v>
      </c>
      <c r="BF620" s="306" t="s">
        <v>474</v>
      </c>
      <c r="BG620" s="191" t="str">
        <f t="shared" si="101"/>
        <v>0093-0619</v>
      </c>
    </row>
    <row r="621" spans="1:59">
      <c r="A621" s="304">
        <v>4395</v>
      </c>
      <c r="B621" s="305">
        <v>4395</v>
      </c>
      <c r="C621" s="238" t="str">
        <f t="shared" si="105"/>
        <v>0030-0093</v>
      </c>
      <c r="D621" s="238" t="str">
        <f t="shared" si="106"/>
        <v>0030-0093-0005</v>
      </c>
      <c r="E621" s="306" t="s">
        <v>473</v>
      </c>
      <c r="F621" s="238" t="str">
        <f>TEXT(VLOOKUP(J621,'1'!$I$43:$J$79,2,0),"0000")</f>
        <v>0030</v>
      </c>
      <c r="G621" s="238" t="str">
        <f t="shared" si="107"/>
        <v>0093</v>
      </c>
      <c r="H621" s="307">
        <f t="shared" si="108"/>
        <v>5</v>
      </c>
      <c r="I621" s="306" t="s">
        <v>473</v>
      </c>
      <c r="J621" s="312" t="s">
        <v>99</v>
      </c>
      <c r="K621" s="312" t="s">
        <v>105</v>
      </c>
      <c r="L621" s="312" t="s">
        <v>16167</v>
      </c>
      <c r="M621" s="327">
        <v>181000000</v>
      </c>
      <c r="N621" s="315">
        <v>3996</v>
      </c>
      <c r="O621" s="235" t="s">
        <v>76</v>
      </c>
      <c r="P621" s="312" t="s">
        <v>72</v>
      </c>
      <c r="Q621" s="312" t="s">
        <v>71</v>
      </c>
      <c r="R621" s="315">
        <v>4</v>
      </c>
      <c r="S621" s="309">
        <v>1</v>
      </c>
      <c r="T621" s="238">
        <v>6</v>
      </c>
      <c r="U621" s="238">
        <v>6</v>
      </c>
      <c r="V621" s="235" t="s">
        <v>70</v>
      </c>
      <c r="W621" s="238" t="str">
        <f t="shared" si="103"/>
        <v>PORSCHECayenneCayenne coupe turbo GT181000000</v>
      </c>
      <c r="X621" s="310">
        <f t="shared" si="104"/>
        <v>4395</v>
      </c>
      <c r="Y621" s="238">
        <v>6</v>
      </c>
      <c r="Z621" s="238">
        <v>6</v>
      </c>
      <c r="AA621" s="306" t="s">
        <v>473</v>
      </c>
      <c r="AB621" s="235" t="s">
        <v>69</v>
      </c>
      <c r="AC621" s="235"/>
      <c r="AD621" s="235">
        <v>5</v>
      </c>
      <c r="AE621" s="235">
        <v>2</v>
      </c>
      <c r="AF621" s="236"/>
      <c r="AG621" s="237"/>
      <c r="AH621" s="236"/>
      <c r="AI621" s="236"/>
      <c r="AJ621" s="236"/>
      <c r="AK621" s="236">
        <v>12</v>
      </c>
      <c r="AL621" s="236"/>
      <c r="AM621" s="236" t="s">
        <v>16281</v>
      </c>
      <c r="AN621" s="348"/>
      <c r="AO621" s="348"/>
      <c r="AP621" s="348"/>
      <c r="AQ621" s="291" t="str">
        <f>IFERROR(VLOOKUP(BG621,#REF!,1,0),"")</f>
        <v/>
      </c>
      <c r="AS621" s="236" t="s">
        <v>2390</v>
      </c>
      <c r="BD621" s="191" t="str">
        <f t="shared" si="100"/>
        <v>CayenneCayenne coupe turbo GT</v>
      </c>
      <c r="BE621" s="238" t="str">
        <f t="shared" si="102"/>
        <v>0093</v>
      </c>
      <c r="BF621" s="306" t="s">
        <v>473</v>
      </c>
      <c r="BG621" s="191" t="str">
        <f t="shared" si="101"/>
        <v>0093-0620</v>
      </c>
    </row>
    <row r="622" spans="1:59">
      <c r="A622" s="304">
        <v>4396</v>
      </c>
      <c r="B622" s="305">
        <v>4396</v>
      </c>
      <c r="C622" s="238" t="str">
        <f t="shared" si="105"/>
        <v>0030-0093</v>
      </c>
      <c r="D622" s="238" t="str">
        <f t="shared" si="106"/>
        <v>0030-0093-0006</v>
      </c>
      <c r="E622" s="306" t="s">
        <v>472</v>
      </c>
      <c r="F622" s="238" t="str">
        <f>TEXT(VLOOKUP(J622,'1'!$I$43:$J$79,2,0),"0000")</f>
        <v>0030</v>
      </c>
      <c r="G622" s="238" t="str">
        <f t="shared" si="107"/>
        <v>0093</v>
      </c>
      <c r="H622" s="307">
        <f t="shared" si="108"/>
        <v>6</v>
      </c>
      <c r="I622" s="306" t="s">
        <v>472</v>
      </c>
      <c r="J622" s="235" t="s">
        <v>99</v>
      </c>
      <c r="K622" s="235" t="s">
        <v>105</v>
      </c>
      <c r="L622" s="235" t="s">
        <v>1601</v>
      </c>
      <c r="M622" s="308">
        <v>119000000</v>
      </c>
      <c r="N622" s="235">
        <v>2995</v>
      </c>
      <c r="O622" s="235" t="s">
        <v>1169</v>
      </c>
      <c r="P622" s="235" t="s">
        <v>72</v>
      </c>
      <c r="Q622" s="235" t="s">
        <v>71</v>
      </c>
      <c r="R622" s="235">
        <v>5</v>
      </c>
      <c r="S622" s="309">
        <v>1</v>
      </c>
      <c r="T622" s="238">
        <v>6</v>
      </c>
      <c r="U622" s="238">
        <v>6</v>
      </c>
      <c r="V622" s="235" t="s">
        <v>70</v>
      </c>
      <c r="W622" s="238" t="str">
        <f t="shared" si="103"/>
        <v>PORSCHECayenneCayenne E-hybrid119000000</v>
      </c>
      <c r="X622" s="310">
        <f t="shared" si="104"/>
        <v>4396</v>
      </c>
      <c r="Y622" s="238">
        <v>6</v>
      </c>
      <c r="Z622" s="238">
        <v>6</v>
      </c>
      <c r="AA622" s="306" t="s">
        <v>472</v>
      </c>
      <c r="AB622" s="235" t="s">
        <v>69</v>
      </c>
      <c r="AC622" s="235"/>
      <c r="AD622" s="235">
        <v>5</v>
      </c>
      <c r="AE622" s="235">
        <v>0</v>
      </c>
      <c r="AF622" s="236"/>
      <c r="AG622" s="237"/>
      <c r="AH622" s="236"/>
      <c r="AI622" s="236"/>
      <c r="AJ622" s="236"/>
      <c r="AK622" s="236">
        <v>6</v>
      </c>
      <c r="AL622" s="236"/>
      <c r="AM622" s="236" t="s">
        <v>16553</v>
      </c>
      <c r="AN622" s="348"/>
      <c r="AO622" s="348"/>
      <c r="AP622" s="348"/>
      <c r="AQ622" s="291" t="str">
        <f>IFERROR(VLOOKUP(BG622,#REF!,1,0),"")</f>
        <v/>
      </c>
      <c r="AS622" s="236" t="s">
        <v>2390</v>
      </c>
      <c r="AW622" s="291" t="s">
        <v>16548</v>
      </c>
      <c r="BD622" s="191" t="str">
        <f t="shared" si="100"/>
        <v>CayenneCayenne E-hybrid</v>
      </c>
      <c r="BE622" s="238" t="str">
        <f t="shared" si="102"/>
        <v>0093</v>
      </c>
      <c r="BF622" s="306" t="s">
        <v>472</v>
      </c>
      <c r="BG622" s="191" t="str">
        <f t="shared" si="101"/>
        <v>0093-0621</v>
      </c>
    </row>
    <row r="623" spans="1:59">
      <c r="A623" s="304">
        <v>4397</v>
      </c>
      <c r="B623" s="305">
        <v>4397</v>
      </c>
      <c r="C623" s="238" t="str">
        <f t="shared" si="105"/>
        <v>0030-0094</v>
      </c>
      <c r="D623" s="238" t="str">
        <f t="shared" si="106"/>
        <v>0030-0094-0001</v>
      </c>
      <c r="E623" s="306" t="s">
        <v>471</v>
      </c>
      <c r="F623" s="238" t="str">
        <f>TEXT(VLOOKUP(J623,'1'!$I$43:$J$79,2,0),"0000")</f>
        <v>0030</v>
      </c>
      <c r="G623" s="238" t="str">
        <f t="shared" si="107"/>
        <v>0094</v>
      </c>
      <c r="H623" s="307">
        <f t="shared" si="108"/>
        <v>1</v>
      </c>
      <c r="I623" s="306" t="s">
        <v>471</v>
      </c>
      <c r="J623" s="235" t="s">
        <v>99</v>
      </c>
      <c r="K623" s="235" t="s">
        <v>104</v>
      </c>
      <c r="L623" s="235" t="s">
        <v>2147</v>
      </c>
      <c r="M623" s="308">
        <v>114800000</v>
      </c>
      <c r="N623" s="235">
        <v>3995</v>
      </c>
      <c r="O623" s="235" t="s">
        <v>76</v>
      </c>
      <c r="P623" s="235" t="s">
        <v>72</v>
      </c>
      <c r="Q623" s="235" t="s">
        <v>71</v>
      </c>
      <c r="R623" s="235">
        <v>2</v>
      </c>
      <c r="S623" s="309">
        <v>26</v>
      </c>
      <c r="T623" s="238">
        <v>6</v>
      </c>
      <c r="U623" s="238">
        <v>6</v>
      </c>
      <c r="V623" s="235" t="s">
        <v>70</v>
      </c>
      <c r="W623" s="238" t="str">
        <f t="shared" si="103"/>
        <v>PORSCHECayman718 Cayman GTS 4.0114800000</v>
      </c>
      <c r="X623" s="310">
        <f t="shared" si="104"/>
        <v>4397</v>
      </c>
      <c r="Y623" s="238">
        <v>6</v>
      </c>
      <c r="Z623" s="238">
        <v>6</v>
      </c>
      <c r="AA623" s="306" t="s">
        <v>471</v>
      </c>
      <c r="AB623" s="235" t="s">
        <v>72</v>
      </c>
      <c r="AC623" s="235"/>
      <c r="AD623" s="235">
        <v>5</v>
      </c>
      <c r="AE623" s="235">
        <v>2</v>
      </c>
      <c r="AF623" s="236"/>
      <c r="AG623" s="237"/>
      <c r="AH623" s="236"/>
      <c r="AI623" s="236"/>
      <c r="AJ623" s="236"/>
      <c r="AK623" s="236">
        <v>6</v>
      </c>
      <c r="AL623" s="236"/>
      <c r="AM623" s="236" t="s">
        <v>16553</v>
      </c>
      <c r="AN623" s="348"/>
      <c r="AO623" s="348"/>
      <c r="AP623" s="348"/>
      <c r="AS623" s="236" t="s">
        <v>16301</v>
      </c>
      <c r="AW623" s="291" t="s">
        <v>16548</v>
      </c>
      <c r="BD623" s="191" t="str">
        <f t="shared" si="100"/>
        <v>Cayman718 Cayman GTS 4.0</v>
      </c>
      <c r="BE623" s="238" t="str">
        <f t="shared" si="102"/>
        <v>0094</v>
      </c>
      <c r="BF623" s="306" t="s">
        <v>471</v>
      </c>
      <c r="BG623" s="191" t="str">
        <f t="shared" si="101"/>
        <v>0094-0622</v>
      </c>
    </row>
    <row r="624" spans="1:59">
      <c r="A624" s="304">
        <v>4398</v>
      </c>
      <c r="B624" s="305">
        <v>4398</v>
      </c>
      <c r="C624" s="238" t="str">
        <f t="shared" si="105"/>
        <v>0030-0095</v>
      </c>
      <c r="D624" s="238" t="str">
        <f t="shared" si="106"/>
        <v>0030-0095-0001</v>
      </c>
      <c r="E624" s="306" t="s">
        <v>470</v>
      </c>
      <c r="F624" s="238" t="str">
        <f>TEXT(VLOOKUP(J624,'1'!$I$43:$J$79,2,0),"0000")</f>
        <v>0030</v>
      </c>
      <c r="G624" s="238" t="str">
        <f t="shared" si="107"/>
        <v>0095</v>
      </c>
      <c r="H624" s="307">
        <f t="shared" si="108"/>
        <v>1</v>
      </c>
      <c r="I624" s="306" t="s">
        <v>470</v>
      </c>
      <c r="J624" s="235" t="s">
        <v>99</v>
      </c>
      <c r="K624" s="235" t="s">
        <v>102</v>
      </c>
      <c r="L624" s="235" t="s">
        <v>102</v>
      </c>
      <c r="M624" s="308">
        <v>74500000</v>
      </c>
      <c r="N624" s="235">
        <v>1984</v>
      </c>
      <c r="O624" s="235" t="s">
        <v>76</v>
      </c>
      <c r="P624" s="235" t="s">
        <v>72</v>
      </c>
      <c r="Q624" s="235" t="s">
        <v>71</v>
      </c>
      <c r="R624" s="235">
        <v>5</v>
      </c>
      <c r="S624" s="309">
        <v>4</v>
      </c>
      <c r="T624" s="238">
        <v>6</v>
      </c>
      <c r="U624" s="238">
        <v>6</v>
      </c>
      <c r="V624" s="235" t="s">
        <v>70</v>
      </c>
      <c r="W624" s="238" t="str">
        <f t="shared" si="103"/>
        <v>PORSCHEMacanMacan74500000</v>
      </c>
      <c r="X624" s="310">
        <f t="shared" si="104"/>
        <v>4398</v>
      </c>
      <c r="Y624" s="238">
        <v>6</v>
      </c>
      <c r="Z624" s="238">
        <v>6</v>
      </c>
      <c r="AA624" s="306" t="s">
        <v>470</v>
      </c>
      <c r="AB624" s="235" t="s">
        <v>69</v>
      </c>
      <c r="AC624" s="235"/>
      <c r="AD624" s="235">
        <v>3</v>
      </c>
      <c r="AE624" s="235">
        <v>0</v>
      </c>
      <c r="AF624" s="236"/>
      <c r="AG624" s="237"/>
      <c r="AH624" s="236"/>
      <c r="AI624" s="236"/>
      <c r="AJ624" s="236"/>
      <c r="AK624" s="236">
        <v>9</v>
      </c>
      <c r="AL624" s="236"/>
      <c r="AM624" s="236" t="s">
        <v>16551</v>
      </c>
      <c r="AN624" s="348"/>
      <c r="AO624" s="348"/>
      <c r="AP624" s="348"/>
      <c r="AQ624" s="291" t="str">
        <f>IFERROR(VLOOKUP(BG624,#REF!,1,0),"")</f>
        <v/>
      </c>
      <c r="AS624" s="236" t="s">
        <v>2427</v>
      </c>
      <c r="AW624" s="291" t="s">
        <v>16547</v>
      </c>
      <c r="BD624" s="191" t="str">
        <f t="shared" si="100"/>
        <v>MacanMacan</v>
      </c>
      <c r="BE624" s="238" t="str">
        <f t="shared" si="102"/>
        <v>0095</v>
      </c>
      <c r="BF624" s="306" t="s">
        <v>470</v>
      </c>
      <c r="BG624" s="191" t="str">
        <f t="shared" si="101"/>
        <v>0095-0623</v>
      </c>
    </row>
    <row r="625" spans="1:59">
      <c r="A625" s="304">
        <v>4399</v>
      </c>
      <c r="B625" s="305">
        <v>4399</v>
      </c>
      <c r="C625" s="238" t="str">
        <f t="shared" si="105"/>
        <v>0030-0095</v>
      </c>
      <c r="D625" s="238" t="str">
        <f t="shared" si="106"/>
        <v>0030-0095-0002</v>
      </c>
      <c r="E625" s="306" t="s">
        <v>469</v>
      </c>
      <c r="F625" s="238" t="str">
        <f>TEXT(VLOOKUP(J625,'1'!$I$43:$J$79,2,0),"0000")</f>
        <v>0030</v>
      </c>
      <c r="G625" s="238" t="str">
        <f t="shared" si="107"/>
        <v>0095</v>
      </c>
      <c r="H625" s="307">
        <f t="shared" si="108"/>
        <v>2</v>
      </c>
      <c r="I625" s="306" t="s">
        <v>469</v>
      </c>
      <c r="J625" s="235" t="s">
        <v>99</v>
      </c>
      <c r="K625" s="235" t="s">
        <v>102</v>
      </c>
      <c r="L625" s="235" t="s">
        <v>16171</v>
      </c>
      <c r="M625" s="308">
        <v>74500000</v>
      </c>
      <c r="N625" s="235">
        <v>1984</v>
      </c>
      <c r="O625" s="235" t="s">
        <v>76</v>
      </c>
      <c r="P625" s="235" t="s">
        <v>72</v>
      </c>
      <c r="Q625" s="235" t="s">
        <v>71</v>
      </c>
      <c r="R625" s="235">
        <v>5</v>
      </c>
      <c r="S625" s="309">
        <v>26</v>
      </c>
      <c r="T625" s="238">
        <v>6</v>
      </c>
      <c r="U625" s="238">
        <v>6</v>
      </c>
      <c r="V625" s="235" t="s">
        <v>70</v>
      </c>
      <c r="W625" s="238" t="str">
        <f t="shared" si="103"/>
        <v>PORSCHEMacanMarcan Turbo74500000</v>
      </c>
      <c r="X625" s="310">
        <f t="shared" si="104"/>
        <v>4399</v>
      </c>
      <c r="Y625" s="238">
        <v>6</v>
      </c>
      <c r="Z625" s="238">
        <v>6</v>
      </c>
      <c r="AA625" s="306" t="s">
        <v>469</v>
      </c>
      <c r="AB625" s="235" t="s">
        <v>69</v>
      </c>
      <c r="AC625" s="235"/>
      <c r="AD625" s="235">
        <v>3</v>
      </c>
      <c r="AE625" s="235">
        <v>0</v>
      </c>
      <c r="AF625" s="236"/>
      <c r="AG625" s="237"/>
      <c r="AH625" s="236"/>
      <c r="AI625" s="236"/>
      <c r="AJ625" s="236"/>
      <c r="AK625" s="236">
        <v>14</v>
      </c>
      <c r="AL625" s="236"/>
      <c r="AM625" s="236" t="s">
        <v>16283</v>
      </c>
      <c r="AN625" s="348"/>
      <c r="AO625" s="348"/>
      <c r="AP625" s="348"/>
      <c r="AS625" s="236" t="s">
        <v>16301</v>
      </c>
      <c r="BD625" s="191" t="str">
        <f t="shared" si="100"/>
        <v>MacanMarcan Turbo</v>
      </c>
      <c r="BE625" s="238" t="str">
        <f t="shared" si="102"/>
        <v>0095</v>
      </c>
      <c r="BF625" s="306" t="s">
        <v>469</v>
      </c>
      <c r="BG625" s="191" t="str">
        <f t="shared" si="101"/>
        <v>0095-0624</v>
      </c>
    </row>
    <row r="626" spans="1:59">
      <c r="A626" s="304">
        <v>4400</v>
      </c>
      <c r="B626" s="305">
        <v>4400</v>
      </c>
      <c r="C626" s="238" t="str">
        <f t="shared" si="105"/>
        <v>0030-0095</v>
      </c>
      <c r="D626" s="238" t="str">
        <f t="shared" si="106"/>
        <v>0030-0095-0003</v>
      </c>
      <c r="E626" s="306" t="s">
        <v>468</v>
      </c>
      <c r="F626" s="238" t="str">
        <f>TEXT(VLOOKUP(J626,'1'!$I$43:$J$79,2,0),"0000")</f>
        <v>0030</v>
      </c>
      <c r="G626" s="238" t="str">
        <f t="shared" si="107"/>
        <v>0095</v>
      </c>
      <c r="H626" s="307">
        <f t="shared" si="108"/>
        <v>3</v>
      </c>
      <c r="I626" s="306" t="s">
        <v>468</v>
      </c>
      <c r="J626" s="235" t="s">
        <v>99</v>
      </c>
      <c r="K626" s="235" t="s">
        <v>102</v>
      </c>
      <c r="L626" s="235" t="s">
        <v>103</v>
      </c>
      <c r="M626" s="308">
        <v>101100000</v>
      </c>
      <c r="N626" s="235">
        <v>2997</v>
      </c>
      <c r="O626" s="235" t="s">
        <v>76</v>
      </c>
      <c r="P626" s="235" t="s">
        <v>72</v>
      </c>
      <c r="Q626" s="235" t="s">
        <v>71</v>
      </c>
      <c r="R626" s="235">
        <v>5</v>
      </c>
      <c r="S626" s="309">
        <v>4</v>
      </c>
      <c r="T626" s="238">
        <v>6</v>
      </c>
      <c r="U626" s="238">
        <v>6</v>
      </c>
      <c r="V626" s="235" t="s">
        <v>70</v>
      </c>
      <c r="W626" s="238" t="str">
        <f t="shared" si="103"/>
        <v>PORSCHEMacanMacan GTS101100000</v>
      </c>
      <c r="X626" s="310">
        <f t="shared" si="104"/>
        <v>4400</v>
      </c>
      <c r="Y626" s="238">
        <v>6</v>
      </c>
      <c r="Z626" s="238">
        <v>6</v>
      </c>
      <c r="AA626" s="306" t="s">
        <v>468</v>
      </c>
      <c r="AB626" s="235" t="s">
        <v>69</v>
      </c>
      <c r="AC626" s="235"/>
      <c r="AD626" s="235">
        <v>3</v>
      </c>
      <c r="AE626" s="235">
        <v>0</v>
      </c>
      <c r="AF626" s="236"/>
      <c r="AG626" s="237"/>
      <c r="AH626" s="236"/>
      <c r="AI626" s="236"/>
      <c r="AJ626" s="236"/>
      <c r="AK626" s="236">
        <v>11</v>
      </c>
      <c r="AL626" s="236"/>
      <c r="AM626" s="236" t="s">
        <v>16554</v>
      </c>
      <c r="AN626" s="348"/>
      <c r="AO626" s="348"/>
      <c r="AP626" s="348"/>
      <c r="AQ626" s="291" t="str">
        <f>IFERROR(VLOOKUP(BG626,#REF!,1,0),"")</f>
        <v/>
      </c>
      <c r="AS626" s="236" t="s">
        <v>2427</v>
      </c>
      <c r="AW626" s="291" t="s">
        <v>16548</v>
      </c>
      <c r="BD626" s="191" t="str">
        <f t="shared" si="100"/>
        <v>MacanMacan GTS</v>
      </c>
      <c r="BE626" s="238" t="str">
        <f t="shared" si="102"/>
        <v>0095</v>
      </c>
      <c r="BF626" s="306" t="s">
        <v>468</v>
      </c>
      <c r="BG626" s="191" t="str">
        <f t="shared" si="101"/>
        <v>0095-0625</v>
      </c>
    </row>
    <row r="627" spans="1:59">
      <c r="A627" s="304">
        <v>4401</v>
      </c>
      <c r="B627" s="305">
        <v>4401</v>
      </c>
      <c r="C627" s="238" t="str">
        <f t="shared" si="105"/>
        <v>0030-0096</v>
      </c>
      <c r="D627" s="238" t="str">
        <f t="shared" si="106"/>
        <v>0030-0096-0001</v>
      </c>
      <c r="E627" s="306" t="s">
        <v>467</v>
      </c>
      <c r="F627" s="238" t="str">
        <f>TEXT(VLOOKUP(J627,'1'!$I$43:$J$79,2,0),"0000")</f>
        <v>0030</v>
      </c>
      <c r="G627" s="238" t="str">
        <f t="shared" si="107"/>
        <v>0096</v>
      </c>
      <c r="H627" s="307">
        <f t="shared" si="108"/>
        <v>1</v>
      </c>
      <c r="I627" s="306" t="s">
        <v>467</v>
      </c>
      <c r="J627" s="235" t="s">
        <v>99</v>
      </c>
      <c r="K627" s="235" t="s">
        <v>2114</v>
      </c>
      <c r="L627" s="235" t="s">
        <v>2115</v>
      </c>
      <c r="M627" s="308">
        <v>140300000</v>
      </c>
      <c r="N627" s="235">
        <v>2894</v>
      </c>
      <c r="O627" s="235" t="s">
        <v>76</v>
      </c>
      <c r="P627" s="235" t="s">
        <v>72</v>
      </c>
      <c r="Q627" s="235" t="s">
        <v>71</v>
      </c>
      <c r="R627" s="235">
        <v>4</v>
      </c>
      <c r="S627" s="309">
        <v>1</v>
      </c>
      <c r="T627" s="238">
        <v>6</v>
      </c>
      <c r="U627" s="238">
        <v>6</v>
      </c>
      <c r="V627" s="235" t="s">
        <v>70</v>
      </c>
      <c r="W627" s="238" t="str">
        <f t="shared" si="103"/>
        <v>PORSCHEPanameraPanamera 4140300000</v>
      </c>
      <c r="X627" s="310">
        <f t="shared" si="104"/>
        <v>4401</v>
      </c>
      <c r="Y627" s="238">
        <v>6</v>
      </c>
      <c r="Z627" s="238">
        <v>6</v>
      </c>
      <c r="AA627" s="306" t="s">
        <v>467</v>
      </c>
      <c r="AB627" s="235" t="s">
        <v>72</v>
      </c>
      <c r="AC627" s="235"/>
      <c r="AD627" s="235">
        <v>5</v>
      </c>
      <c r="AE627" s="235">
        <v>2</v>
      </c>
      <c r="AF627" s="236"/>
      <c r="AG627" s="237"/>
      <c r="AH627" s="236"/>
      <c r="AI627" s="236"/>
      <c r="AJ627" s="236"/>
      <c r="AK627" s="236">
        <v>6</v>
      </c>
      <c r="AL627" s="236"/>
      <c r="AM627" s="236" t="s">
        <v>16553</v>
      </c>
      <c r="AN627" s="348"/>
      <c r="AO627" s="348"/>
      <c r="AP627" s="348"/>
      <c r="AQ627" s="291" t="str">
        <f>IFERROR(VLOOKUP(BG627,#REF!,1,0),"")</f>
        <v/>
      </c>
      <c r="AS627" s="236" t="s">
        <v>2390</v>
      </c>
      <c r="AW627" s="291" t="s">
        <v>16548</v>
      </c>
      <c r="BD627" s="191" t="str">
        <f t="shared" si="100"/>
        <v>PanameraPanamera 4</v>
      </c>
      <c r="BE627" s="238" t="str">
        <f t="shared" si="102"/>
        <v>0096</v>
      </c>
      <c r="BF627" s="306" t="s">
        <v>467</v>
      </c>
      <c r="BG627" s="191" t="str">
        <f t="shared" si="101"/>
        <v>0096-0626</v>
      </c>
    </row>
    <row r="628" spans="1:59">
      <c r="A628" s="304">
        <v>4402</v>
      </c>
      <c r="B628" s="305">
        <v>4402</v>
      </c>
      <c r="C628" s="238" t="str">
        <f t="shared" si="105"/>
        <v>0030-0096</v>
      </c>
      <c r="D628" s="238" t="str">
        <f t="shared" si="106"/>
        <v>0030-0096-0002</v>
      </c>
      <c r="E628" s="306" t="s">
        <v>466</v>
      </c>
      <c r="F628" s="238" t="str">
        <f>TEXT(VLOOKUP(J628,'1'!$I$43:$J$79,2,0),"0000")</f>
        <v>0030</v>
      </c>
      <c r="G628" s="238" t="str">
        <f t="shared" si="107"/>
        <v>0096</v>
      </c>
      <c r="H628" s="307">
        <f t="shared" si="108"/>
        <v>2</v>
      </c>
      <c r="I628" s="306" t="s">
        <v>466</v>
      </c>
      <c r="J628" s="235" t="s">
        <v>99</v>
      </c>
      <c r="K628" s="235" t="s">
        <v>98</v>
      </c>
      <c r="L628" s="235" t="s">
        <v>2117</v>
      </c>
      <c r="M628" s="308">
        <v>206600000</v>
      </c>
      <c r="N628" s="235">
        <v>4806</v>
      </c>
      <c r="O628" s="235" t="s">
        <v>76</v>
      </c>
      <c r="P628" s="235" t="s">
        <v>72</v>
      </c>
      <c r="Q628" s="235" t="s">
        <v>71</v>
      </c>
      <c r="R628" s="235">
        <v>4</v>
      </c>
      <c r="S628" s="309">
        <v>1</v>
      </c>
      <c r="T628" s="238">
        <v>6</v>
      </c>
      <c r="U628" s="238">
        <v>6</v>
      </c>
      <c r="V628" s="235" t="s">
        <v>70</v>
      </c>
      <c r="W628" s="238" t="str">
        <f t="shared" si="103"/>
        <v>PORSCHEPanameraPanamera GTS206600000</v>
      </c>
      <c r="X628" s="310">
        <f t="shared" si="104"/>
        <v>4402</v>
      </c>
      <c r="Y628" s="238">
        <v>6</v>
      </c>
      <c r="Z628" s="238">
        <v>6</v>
      </c>
      <c r="AA628" s="306" t="s">
        <v>466</v>
      </c>
      <c r="AB628" s="235" t="s">
        <v>72</v>
      </c>
      <c r="AC628" s="235"/>
      <c r="AD628" s="235">
        <v>5</v>
      </c>
      <c r="AE628" s="235">
        <v>0</v>
      </c>
      <c r="AF628" s="236"/>
      <c r="AG628" s="237"/>
      <c r="AH628" s="236"/>
      <c r="AI628" s="236"/>
      <c r="AJ628" s="236"/>
      <c r="AK628" s="236">
        <v>9</v>
      </c>
      <c r="AL628" s="236"/>
      <c r="AM628" s="236" t="s">
        <v>16278</v>
      </c>
      <c r="AN628" s="348"/>
      <c r="AO628" s="348"/>
      <c r="AP628" s="348"/>
      <c r="AQ628" s="291" t="str">
        <f>IFERROR(VLOOKUP(BG628,#REF!,1,0),"")</f>
        <v/>
      </c>
      <c r="AS628" s="236" t="s">
        <v>2390</v>
      </c>
      <c r="BD628" s="191" t="str">
        <f t="shared" si="100"/>
        <v>PanameraPanamera GTS</v>
      </c>
      <c r="BE628" s="238" t="str">
        <f t="shared" si="102"/>
        <v>0096</v>
      </c>
      <c r="BF628" s="306" t="s">
        <v>466</v>
      </c>
      <c r="BG628" s="191" t="str">
        <f t="shared" si="101"/>
        <v>0096-0627</v>
      </c>
    </row>
    <row r="629" spans="1:59">
      <c r="A629" s="304">
        <v>4403</v>
      </c>
      <c r="B629" s="305">
        <v>4403</v>
      </c>
      <c r="C629" s="238" t="str">
        <f t="shared" si="105"/>
        <v>0030-0096</v>
      </c>
      <c r="D629" s="238" t="str">
        <f t="shared" si="106"/>
        <v>0030-0096-0003</v>
      </c>
      <c r="E629" s="306" t="s">
        <v>465</v>
      </c>
      <c r="F629" s="238" t="str">
        <f>TEXT(VLOOKUP(J629,'1'!$I$43:$J$79,2,0),"0000")</f>
        <v>0030</v>
      </c>
      <c r="G629" s="238" t="str">
        <f t="shared" si="107"/>
        <v>0096</v>
      </c>
      <c r="H629" s="307">
        <f t="shared" si="108"/>
        <v>3</v>
      </c>
      <c r="I629" s="306" t="s">
        <v>465</v>
      </c>
      <c r="J629" s="235" t="s">
        <v>99</v>
      </c>
      <c r="K629" s="235" t="s">
        <v>98</v>
      </c>
      <c r="L629" s="235" t="s">
        <v>2118</v>
      </c>
      <c r="M629" s="308">
        <v>252400000</v>
      </c>
      <c r="N629" s="235">
        <v>3996</v>
      </c>
      <c r="O629" s="235" t="s">
        <v>76</v>
      </c>
      <c r="P629" s="235" t="s">
        <v>72</v>
      </c>
      <c r="Q629" s="235" t="s">
        <v>71</v>
      </c>
      <c r="R629" s="235">
        <v>4</v>
      </c>
      <c r="S629" s="309">
        <v>5</v>
      </c>
      <c r="T629" s="238">
        <v>6</v>
      </c>
      <c r="U629" s="238">
        <v>6</v>
      </c>
      <c r="V629" s="235" t="s">
        <v>70</v>
      </c>
      <c r="W629" s="238" t="str">
        <f t="shared" si="103"/>
        <v>PORSCHEPanameraPanamera Turbo252400000</v>
      </c>
      <c r="X629" s="310">
        <f t="shared" si="104"/>
        <v>4403</v>
      </c>
      <c r="Y629" s="238">
        <v>6</v>
      </c>
      <c r="Z629" s="238">
        <v>6</v>
      </c>
      <c r="AA629" s="306" t="s">
        <v>465</v>
      </c>
      <c r="AB629" s="235" t="s">
        <v>72</v>
      </c>
      <c r="AC629" s="235"/>
      <c r="AD629" s="235">
        <v>5</v>
      </c>
      <c r="AE629" s="235">
        <v>0</v>
      </c>
      <c r="AF629" s="236"/>
      <c r="AG629" s="237"/>
      <c r="AH629" s="236"/>
      <c r="AI629" s="236"/>
      <c r="AJ629" s="236"/>
      <c r="AK629" s="236">
        <v>12</v>
      </c>
      <c r="AL629" s="236"/>
      <c r="AM629" s="236" t="s">
        <v>16281</v>
      </c>
      <c r="AN629" s="348"/>
      <c r="AO629" s="348"/>
      <c r="AP629" s="348"/>
      <c r="AQ629" s="291" t="str">
        <f>IFERROR(VLOOKUP(BG629,#REF!,1,0),"")</f>
        <v/>
      </c>
      <c r="AS629" s="236" t="s">
        <v>94</v>
      </c>
      <c r="BD629" s="191" t="str">
        <f t="shared" si="100"/>
        <v>PanameraPanamera Turbo</v>
      </c>
      <c r="BE629" s="238" t="str">
        <f t="shared" si="102"/>
        <v>0096</v>
      </c>
      <c r="BF629" s="306" t="s">
        <v>465</v>
      </c>
      <c r="BG629" s="191" t="str">
        <f t="shared" si="101"/>
        <v>0096-0628</v>
      </c>
    </row>
    <row r="630" spans="1:59">
      <c r="A630" s="304">
        <v>4404</v>
      </c>
      <c r="B630" s="305">
        <v>4404</v>
      </c>
      <c r="C630" s="238" t="str">
        <f t="shared" si="105"/>
        <v>0030-0096</v>
      </c>
      <c r="D630" s="238" t="str">
        <f t="shared" si="106"/>
        <v>0030-0096-0004</v>
      </c>
      <c r="E630" s="306" t="s">
        <v>464</v>
      </c>
      <c r="F630" s="238" t="str">
        <f>TEXT(VLOOKUP(J630,'1'!$I$43:$J$79,2,0),"0000")</f>
        <v>0030</v>
      </c>
      <c r="G630" s="238" t="str">
        <f t="shared" si="107"/>
        <v>0096</v>
      </c>
      <c r="H630" s="307">
        <f t="shared" si="108"/>
        <v>4</v>
      </c>
      <c r="I630" s="306" t="s">
        <v>464</v>
      </c>
      <c r="J630" s="235" t="s">
        <v>99</v>
      </c>
      <c r="K630" s="235" t="s">
        <v>98</v>
      </c>
      <c r="L630" s="235" t="s">
        <v>16166</v>
      </c>
      <c r="M630" s="308">
        <v>152500000</v>
      </c>
      <c r="N630" s="235">
        <v>2894</v>
      </c>
      <c r="O630" s="235" t="s">
        <v>76</v>
      </c>
      <c r="P630" s="235" t="s">
        <v>72</v>
      </c>
      <c r="Q630" s="235" t="s">
        <v>71</v>
      </c>
      <c r="R630" s="235">
        <v>4</v>
      </c>
      <c r="S630" s="309">
        <v>1</v>
      </c>
      <c r="T630" s="238">
        <v>6</v>
      </c>
      <c r="U630" s="238">
        <v>6</v>
      </c>
      <c r="V630" s="235" t="s">
        <v>70</v>
      </c>
      <c r="W630" s="238" t="str">
        <f t="shared" si="103"/>
        <v>PORSCHEPanameraPanamera 4 Executive152500000</v>
      </c>
      <c r="X630" s="310">
        <f t="shared" si="104"/>
        <v>4404</v>
      </c>
      <c r="Y630" s="238">
        <v>6</v>
      </c>
      <c r="Z630" s="238">
        <v>6</v>
      </c>
      <c r="AA630" s="306" t="s">
        <v>464</v>
      </c>
      <c r="AB630" s="235" t="s">
        <v>72</v>
      </c>
      <c r="AC630" s="235"/>
      <c r="AD630" s="235"/>
      <c r="AE630" s="235"/>
      <c r="AF630" s="236"/>
      <c r="AG630" s="237"/>
      <c r="AH630" s="236"/>
      <c r="AI630" s="236"/>
      <c r="AJ630" s="236"/>
      <c r="AK630" s="236">
        <v>6</v>
      </c>
      <c r="AL630" s="236"/>
      <c r="AM630" s="236" t="s">
        <v>16553</v>
      </c>
      <c r="AN630" s="348"/>
      <c r="AO630" s="348"/>
      <c r="AP630" s="348"/>
      <c r="AQ630" s="291" t="str">
        <f>IFERROR(VLOOKUP(BG630,#REF!,1,0),"")</f>
        <v/>
      </c>
      <c r="AS630" s="236" t="s">
        <v>2390</v>
      </c>
      <c r="AT630" s="291" t="s">
        <v>2372</v>
      </c>
      <c r="AW630" s="291" t="s">
        <v>16548</v>
      </c>
      <c r="BD630" s="191" t="str">
        <f t="shared" si="100"/>
        <v>PanameraPanamera 4 Executive</v>
      </c>
      <c r="BE630" s="238" t="str">
        <f t="shared" si="102"/>
        <v>0096</v>
      </c>
      <c r="BF630" s="306" t="s">
        <v>464</v>
      </c>
      <c r="BG630" s="191" t="str">
        <f t="shared" si="101"/>
        <v>0096-0629</v>
      </c>
    </row>
    <row r="631" spans="1:59">
      <c r="A631" s="304">
        <v>4405</v>
      </c>
      <c r="B631" s="305">
        <v>4405</v>
      </c>
      <c r="C631" s="238" t="str">
        <f t="shared" si="105"/>
        <v>0030-0096</v>
      </c>
      <c r="D631" s="238" t="str">
        <f t="shared" si="106"/>
        <v>0030-0096-0005</v>
      </c>
      <c r="E631" s="306" t="s">
        <v>463</v>
      </c>
      <c r="F631" s="238" t="str">
        <f>TEXT(VLOOKUP(J631,'1'!$I$43:$J$79,2,0),"0000")</f>
        <v>0030</v>
      </c>
      <c r="G631" s="238" t="str">
        <f t="shared" si="107"/>
        <v>0096</v>
      </c>
      <c r="H631" s="307">
        <f t="shared" si="108"/>
        <v>5</v>
      </c>
      <c r="I631" s="306" t="s">
        <v>463</v>
      </c>
      <c r="J631" s="235" t="s">
        <v>99</v>
      </c>
      <c r="K631" s="235" t="s">
        <v>98</v>
      </c>
      <c r="L631" s="235" t="s">
        <v>2116</v>
      </c>
      <c r="M631" s="308">
        <v>163100000</v>
      </c>
      <c r="N631" s="235">
        <v>2894</v>
      </c>
      <c r="O631" s="235" t="s">
        <v>73</v>
      </c>
      <c r="P631" s="235" t="s">
        <v>72</v>
      </c>
      <c r="Q631" s="235" t="s">
        <v>71</v>
      </c>
      <c r="R631" s="235">
        <v>4</v>
      </c>
      <c r="S631" s="309">
        <v>1</v>
      </c>
      <c r="T631" s="238">
        <v>6</v>
      </c>
      <c r="U631" s="238">
        <v>6</v>
      </c>
      <c r="V631" s="235" t="s">
        <v>70</v>
      </c>
      <c r="W631" s="238" t="str">
        <f t="shared" si="103"/>
        <v>PORSCHEPanameraPanamera 4 E-하이브리드163100000</v>
      </c>
      <c r="X631" s="310">
        <f t="shared" si="104"/>
        <v>4405</v>
      </c>
      <c r="Y631" s="238">
        <v>6</v>
      </c>
      <c r="Z631" s="238">
        <v>6</v>
      </c>
      <c r="AA631" s="306" t="s">
        <v>463</v>
      </c>
      <c r="AB631" s="235" t="s">
        <v>72</v>
      </c>
      <c r="AC631" s="235"/>
      <c r="AD631" s="235">
        <v>6</v>
      </c>
      <c r="AE631" s="235">
        <v>0</v>
      </c>
      <c r="AF631" s="236"/>
      <c r="AG631" s="237"/>
      <c r="AH631" s="236"/>
      <c r="AI631" s="236"/>
      <c r="AJ631" s="236"/>
      <c r="AK631" s="236">
        <v>6</v>
      </c>
      <c r="AL631" s="236"/>
      <c r="AM631" s="236" t="s">
        <v>16553</v>
      </c>
      <c r="AN631" s="348"/>
      <c r="AO631" s="348"/>
      <c r="AP631" s="348"/>
      <c r="AQ631" s="291" t="str">
        <f>IFERROR(VLOOKUP(BG631,#REF!,1,0),"")</f>
        <v/>
      </c>
      <c r="AS631" s="236" t="s">
        <v>2390</v>
      </c>
      <c r="AW631" s="291" t="s">
        <v>16548</v>
      </c>
      <c r="BD631" s="191" t="str">
        <f t="shared" si="100"/>
        <v>PanameraPanamera 4 E-하이브리드</v>
      </c>
      <c r="BE631" s="238" t="str">
        <f t="shared" si="102"/>
        <v>0096</v>
      </c>
      <c r="BF631" s="306" t="s">
        <v>463</v>
      </c>
      <c r="BG631" s="191" t="str">
        <f t="shared" si="101"/>
        <v>0096-0630</v>
      </c>
    </row>
    <row r="632" spans="1:59">
      <c r="A632" s="304">
        <v>4406</v>
      </c>
      <c r="B632" s="305">
        <v>4406</v>
      </c>
      <c r="C632" s="238" t="str">
        <f t="shared" si="105"/>
        <v>0030-0096</v>
      </c>
      <c r="D632" s="238" t="str">
        <f t="shared" si="106"/>
        <v>0030-0096-0006</v>
      </c>
      <c r="E632" s="306" t="s">
        <v>462</v>
      </c>
      <c r="F632" s="238" t="str">
        <f>TEXT(VLOOKUP(J632,'1'!$I$43:$J$79,2,0),"0000")</f>
        <v>0030</v>
      </c>
      <c r="G632" s="238" t="str">
        <f t="shared" si="107"/>
        <v>0096</v>
      </c>
      <c r="H632" s="307">
        <f t="shared" si="108"/>
        <v>6</v>
      </c>
      <c r="I632" s="306" t="s">
        <v>462</v>
      </c>
      <c r="J632" s="235" t="s">
        <v>99</v>
      </c>
      <c r="K632" s="235" t="s">
        <v>98</v>
      </c>
      <c r="L632" s="235" t="s">
        <v>16128</v>
      </c>
      <c r="M632" s="308">
        <v>308100000</v>
      </c>
      <c r="N632" s="235">
        <v>3996</v>
      </c>
      <c r="O632" s="235" t="s">
        <v>76</v>
      </c>
      <c r="P632" s="235" t="s">
        <v>72</v>
      </c>
      <c r="Q632" s="235" t="s">
        <v>71</v>
      </c>
      <c r="R632" s="235">
        <v>4</v>
      </c>
      <c r="S632" s="309">
        <v>5</v>
      </c>
      <c r="T632" s="238">
        <v>6</v>
      </c>
      <c r="U632" s="238">
        <v>6</v>
      </c>
      <c r="V632" s="235" t="s">
        <v>70</v>
      </c>
      <c r="W632" s="238" t="str">
        <f t="shared" si="103"/>
        <v>PORSCHEPanameraTurbo S308100000</v>
      </c>
      <c r="X632" s="310">
        <f t="shared" si="104"/>
        <v>4406</v>
      </c>
      <c r="Y632" s="238">
        <v>6</v>
      </c>
      <c r="Z632" s="238">
        <v>6</v>
      </c>
      <c r="AA632" s="306" t="s">
        <v>462</v>
      </c>
      <c r="AB632" s="235" t="s">
        <v>72</v>
      </c>
      <c r="AC632" s="235"/>
      <c r="AD632" s="235">
        <v>5</v>
      </c>
      <c r="AE632" s="235">
        <v>0</v>
      </c>
      <c r="AF632" s="236"/>
      <c r="AG632" s="237"/>
      <c r="AH632" s="236"/>
      <c r="AI632" s="236"/>
      <c r="AJ632" s="236"/>
      <c r="AK632" s="236">
        <v>12</v>
      </c>
      <c r="AL632" s="236"/>
      <c r="AM632" s="236" t="s">
        <v>16281</v>
      </c>
      <c r="AN632" s="348"/>
      <c r="AO632" s="348"/>
      <c r="AP632" s="348"/>
      <c r="AQ632" s="291" t="str">
        <f>IFERROR(VLOOKUP(BG632,#REF!,1,0),"")</f>
        <v/>
      </c>
      <c r="AS632" s="236" t="s">
        <v>94</v>
      </c>
      <c r="AT632" s="291">
        <v>2024.04</v>
      </c>
      <c r="BD632" s="191" t="str">
        <f t="shared" si="100"/>
        <v>PanameraTurbo S</v>
      </c>
      <c r="BE632" s="238" t="str">
        <f t="shared" si="102"/>
        <v>0096</v>
      </c>
      <c r="BF632" s="306" t="s">
        <v>462</v>
      </c>
      <c r="BG632" s="191" t="str">
        <f t="shared" si="101"/>
        <v>0096-0631</v>
      </c>
    </row>
    <row r="633" spans="1:59">
      <c r="A633" s="304">
        <v>4407</v>
      </c>
      <c r="B633" s="305">
        <v>4407</v>
      </c>
      <c r="C633" s="238" t="str">
        <f t="shared" si="105"/>
        <v>0030-0096</v>
      </c>
      <c r="D633" s="238" t="str">
        <f t="shared" si="106"/>
        <v>0030-0096-0007</v>
      </c>
      <c r="E633" s="306" t="s">
        <v>461</v>
      </c>
      <c r="F633" s="238" t="str">
        <f>TEXT(VLOOKUP(J633,'1'!$I$43:$J$79,2,0),"0000")</f>
        <v>0030</v>
      </c>
      <c r="G633" s="238" t="str">
        <f t="shared" si="107"/>
        <v>0096</v>
      </c>
      <c r="H633" s="307">
        <f t="shared" si="108"/>
        <v>7</v>
      </c>
      <c r="I633" s="306" t="s">
        <v>461</v>
      </c>
      <c r="J633" s="235" t="s">
        <v>99</v>
      </c>
      <c r="K633" s="235" t="s">
        <v>98</v>
      </c>
      <c r="L633" s="235" t="s">
        <v>16132</v>
      </c>
      <c r="M633" s="308">
        <v>317800000</v>
      </c>
      <c r="N633" s="235">
        <v>2894</v>
      </c>
      <c r="O633" s="235" t="s">
        <v>73</v>
      </c>
      <c r="P633" s="235" t="s">
        <v>72</v>
      </c>
      <c r="Q633" s="235" t="s">
        <v>71</v>
      </c>
      <c r="R633" s="235">
        <v>4</v>
      </c>
      <c r="S633" s="309">
        <v>5</v>
      </c>
      <c r="T633" s="238">
        <v>6</v>
      </c>
      <c r="U633" s="238">
        <v>6</v>
      </c>
      <c r="V633" s="235" t="s">
        <v>70</v>
      </c>
      <c r="W633" s="238" t="str">
        <f t="shared" si="103"/>
        <v>PORSCHEPanameraTurbo S E-Hybrid317800000</v>
      </c>
      <c r="X633" s="310">
        <f t="shared" si="104"/>
        <v>4407</v>
      </c>
      <c r="Y633" s="238">
        <v>6</v>
      </c>
      <c r="Z633" s="238">
        <v>6</v>
      </c>
      <c r="AA633" s="306" t="s">
        <v>461</v>
      </c>
      <c r="AB633" s="235" t="s">
        <v>72</v>
      </c>
      <c r="AC633" s="235"/>
      <c r="AD633" s="235">
        <v>6</v>
      </c>
      <c r="AE633" s="235">
        <v>0</v>
      </c>
      <c r="AF633" s="236"/>
      <c r="AG633" s="237"/>
      <c r="AH633" s="236"/>
      <c r="AI633" s="236"/>
      <c r="AJ633" s="236"/>
      <c r="AK633" s="236">
        <v>11</v>
      </c>
      <c r="AL633" s="236"/>
      <c r="AM633" s="236" t="s">
        <v>16554</v>
      </c>
      <c r="AN633" s="348"/>
      <c r="AO633" s="348"/>
      <c r="AP633" s="348"/>
      <c r="AQ633" s="291" t="str">
        <f>IFERROR(VLOOKUP(BG633,#REF!,1,0),"")</f>
        <v/>
      </c>
      <c r="AS633" s="236" t="s">
        <v>94</v>
      </c>
      <c r="AT633" s="291">
        <v>2024.04</v>
      </c>
      <c r="AW633" s="291" t="s">
        <v>16548</v>
      </c>
      <c r="BD633" s="191" t="str">
        <f t="shared" si="100"/>
        <v>PanameraTurbo S E-Hybrid</v>
      </c>
      <c r="BE633" s="238" t="str">
        <f t="shared" si="102"/>
        <v>0096</v>
      </c>
      <c r="BF633" s="306" t="s">
        <v>461</v>
      </c>
      <c r="BG633" s="191" t="str">
        <f t="shared" si="101"/>
        <v>0096-0632</v>
      </c>
    </row>
    <row r="634" spans="1:59">
      <c r="A634" s="304">
        <v>4408</v>
      </c>
      <c r="B634" s="305">
        <v>4408</v>
      </c>
      <c r="C634" s="238" t="str">
        <f t="shared" si="105"/>
        <v>0030-0097</v>
      </c>
      <c r="D634" s="238" t="str">
        <f t="shared" si="106"/>
        <v>0030-0097-0001</v>
      </c>
      <c r="E634" s="306" t="s">
        <v>460</v>
      </c>
      <c r="F634" s="238" t="str">
        <f>TEXT(VLOOKUP(J634,'1'!$I$43:$J$79,2,0),"0000")</f>
        <v>0030</v>
      </c>
      <c r="G634" s="238" t="str">
        <f t="shared" si="107"/>
        <v>0097</v>
      </c>
      <c r="H634" s="307">
        <f t="shared" si="108"/>
        <v>1</v>
      </c>
      <c r="I634" s="306" t="s">
        <v>460</v>
      </c>
      <c r="J634" s="235" t="s">
        <v>99</v>
      </c>
      <c r="K634" s="235" t="s">
        <v>2113</v>
      </c>
      <c r="L634" s="235" t="s">
        <v>16125</v>
      </c>
      <c r="M634" s="308">
        <v>123800000</v>
      </c>
      <c r="N634" s="235">
        <v>0</v>
      </c>
      <c r="O634" s="235" t="s">
        <v>1693</v>
      </c>
      <c r="P634" s="235" t="s">
        <v>72</v>
      </c>
      <c r="Q634" s="235" t="s">
        <v>71</v>
      </c>
      <c r="R634" s="235">
        <v>4</v>
      </c>
      <c r="S634" s="309">
        <v>1</v>
      </c>
      <c r="T634" s="238">
        <v>6</v>
      </c>
      <c r="U634" s="238">
        <v>6</v>
      </c>
      <c r="V634" s="235" t="s">
        <v>1614</v>
      </c>
      <c r="W634" s="238" t="str">
        <f t="shared" si="103"/>
        <v>PORSCHETaycanbase123800000</v>
      </c>
      <c r="X634" s="310">
        <f t="shared" si="104"/>
        <v>4408</v>
      </c>
      <c r="Y634" s="238">
        <v>6</v>
      </c>
      <c r="Z634" s="238">
        <v>6</v>
      </c>
      <c r="AA634" s="306" t="s">
        <v>460</v>
      </c>
      <c r="AB634" s="243" t="s">
        <v>72</v>
      </c>
      <c r="AC634" s="243"/>
      <c r="AD634" s="243">
        <v>6</v>
      </c>
      <c r="AE634" s="243">
        <v>0</v>
      </c>
      <c r="AF634" s="246"/>
      <c r="AG634" s="264"/>
      <c r="AH634" s="246"/>
      <c r="AI634" s="246"/>
      <c r="AJ634" s="246"/>
      <c r="AK634" s="236">
        <v>15</v>
      </c>
      <c r="AL634" s="236"/>
      <c r="AM634" s="236" t="s">
        <v>16284</v>
      </c>
      <c r="AN634" s="348"/>
      <c r="AO634" s="348"/>
      <c r="AP634" s="348"/>
      <c r="AQ634" s="291" t="str">
        <f>IFERROR(VLOOKUP(BG634,#REF!,1,0),"")</f>
        <v/>
      </c>
      <c r="AS634" s="236" t="s">
        <v>2390</v>
      </c>
      <c r="AT634" s="291" t="s">
        <v>2368</v>
      </c>
      <c r="BD634" s="191" t="str">
        <f t="shared" si="100"/>
        <v>Taycanbase</v>
      </c>
      <c r="BE634" s="238" t="str">
        <f t="shared" si="102"/>
        <v>0097</v>
      </c>
      <c r="BF634" s="306" t="s">
        <v>460</v>
      </c>
      <c r="BG634" s="191" t="str">
        <f t="shared" si="101"/>
        <v>0097-0633</v>
      </c>
    </row>
    <row r="635" spans="1:59">
      <c r="A635" s="304">
        <v>4409</v>
      </c>
      <c r="B635" s="305">
        <v>4409</v>
      </c>
      <c r="C635" s="238" t="str">
        <f t="shared" si="105"/>
        <v>0030-0097</v>
      </c>
      <c r="D635" s="238" t="str">
        <f t="shared" si="106"/>
        <v>0030-0097-0002</v>
      </c>
      <c r="E635" s="306" t="s">
        <v>459</v>
      </c>
      <c r="F635" s="238" t="str">
        <f>TEXT(VLOOKUP(J635,'1'!$I$43:$J$79,2,0),"0000")</f>
        <v>0030</v>
      </c>
      <c r="G635" s="238" t="str">
        <f t="shared" si="107"/>
        <v>0097</v>
      </c>
      <c r="H635" s="307">
        <f t="shared" si="108"/>
        <v>2</v>
      </c>
      <c r="I635" s="306" t="s">
        <v>459</v>
      </c>
      <c r="J635" s="235" t="s">
        <v>99</v>
      </c>
      <c r="K635" s="235" t="s">
        <v>2113</v>
      </c>
      <c r="L635" s="235" t="s">
        <v>16126</v>
      </c>
      <c r="M635" s="308">
        <v>143100000</v>
      </c>
      <c r="N635" s="235">
        <v>0</v>
      </c>
      <c r="O635" s="235" t="s">
        <v>1693</v>
      </c>
      <c r="P635" s="235" t="s">
        <v>72</v>
      </c>
      <c r="Q635" s="235" t="s">
        <v>71</v>
      </c>
      <c r="R635" s="235">
        <v>4</v>
      </c>
      <c r="S635" s="309">
        <v>1</v>
      </c>
      <c r="T635" s="238">
        <v>6</v>
      </c>
      <c r="U635" s="238">
        <v>6</v>
      </c>
      <c r="V635" s="235" t="s">
        <v>1614</v>
      </c>
      <c r="W635" s="238" t="str">
        <f t="shared" si="103"/>
        <v>PORSCHETaycan4S143100000</v>
      </c>
      <c r="X635" s="310">
        <f t="shared" si="104"/>
        <v>4409</v>
      </c>
      <c r="Y635" s="238">
        <v>6</v>
      </c>
      <c r="Z635" s="238">
        <v>6</v>
      </c>
      <c r="AA635" s="306" t="s">
        <v>459</v>
      </c>
      <c r="AB635" s="243" t="s">
        <v>72</v>
      </c>
      <c r="AC635" s="243"/>
      <c r="AD635" s="243">
        <v>6</v>
      </c>
      <c r="AE635" s="243">
        <v>0</v>
      </c>
      <c r="AF635" s="246"/>
      <c r="AG635" s="264"/>
      <c r="AH635" s="246"/>
      <c r="AI635" s="246"/>
      <c r="AJ635" s="246"/>
      <c r="AK635" s="236">
        <v>15</v>
      </c>
      <c r="AL635" s="236"/>
      <c r="AM635" s="236" t="s">
        <v>16284</v>
      </c>
      <c r="AN635" s="348"/>
      <c r="AO635" s="348"/>
      <c r="AP635" s="348"/>
      <c r="AQ635" s="291" t="str">
        <f>IFERROR(VLOOKUP(BG635,#REF!,1,0),"")</f>
        <v/>
      </c>
      <c r="AS635" s="236" t="s">
        <v>2390</v>
      </c>
      <c r="BD635" s="191" t="str">
        <f t="shared" si="100"/>
        <v>Taycan4S</v>
      </c>
      <c r="BE635" s="238" t="str">
        <f t="shared" si="102"/>
        <v>0097</v>
      </c>
      <c r="BF635" s="306" t="s">
        <v>459</v>
      </c>
      <c r="BG635" s="191" t="str">
        <f t="shared" si="101"/>
        <v>0097-0634</v>
      </c>
    </row>
    <row r="636" spans="1:59">
      <c r="A636" s="304">
        <v>4410</v>
      </c>
      <c r="B636" s="305">
        <v>4410</v>
      </c>
      <c r="C636" s="238" t="str">
        <f t="shared" si="105"/>
        <v>0030-0097</v>
      </c>
      <c r="D636" s="238" t="str">
        <f t="shared" si="106"/>
        <v>0030-0097-0003</v>
      </c>
      <c r="E636" s="306" t="s">
        <v>458</v>
      </c>
      <c r="F636" s="238" t="str">
        <f>TEXT(VLOOKUP(J636,'1'!$I$43:$J$79,2,0),"0000")</f>
        <v>0030</v>
      </c>
      <c r="G636" s="238" t="str">
        <f t="shared" si="107"/>
        <v>0097</v>
      </c>
      <c r="H636" s="307">
        <f t="shared" si="108"/>
        <v>3</v>
      </c>
      <c r="I636" s="306" t="s">
        <v>458</v>
      </c>
      <c r="J636" s="235" t="s">
        <v>99</v>
      </c>
      <c r="K636" s="235" t="s">
        <v>2113</v>
      </c>
      <c r="L636" s="235" t="s">
        <v>16127</v>
      </c>
      <c r="M636" s="308">
        <v>192200000</v>
      </c>
      <c r="N636" s="235">
        <v>0</v>
      </c>
      <c r="O636" s="235" t="s">
        <v>1693</v>
      </c>
      <c r="P636" s="235" t="s">
        <v>72</v>
      </c>
      <c r="Q636" s="235" t="s">
        <v>71</v>
      </c>
      <c r="R636" s="235">
        <v>4</v>
      </c>
      <c r="S636" s="309">
        <v>1</v>
      </c>
      <c r="T636" s="238">
        <v>6</v>
      </c>
      <c r="U636" s="238">
        <v>6</v>
      </c>
      <c r="V636" s="235" t="s">
        <v>1614</v>
      </c>
      <c r="W636" s="238" t="str">
        <f t="shared" si="103"/>
        <v>PORSCHETaycanTurbo192200000</v>
      </c>
      <c r="X636" s="310">
        <f t="shared" si="104"/>
        <v>4410</v>
      </c>
      <c r="Y636" s="238">
        <v>6</v>
      </c>
      <c r="Z636" s="238">
        <v>6</v>
      </c>
      <c r="AA636" s="306" t="s">
        <v>458</v>
      </c>
      <c r="AB636" s="243" t="s">
        <v>72</v>
      </c>
      <c r="AC636" s="243"/>
      <c r="AD636" s="243">
        <v>6</v>
      </c>
      <c r="AE636" s="243">
        <v>0</v>
      </c>
      <c r="AF636" s="246"/>
      <c r="AG636" s="264"/>
      <c r="AH636" s="246"/>
      <c r="AI636" s="246"/>
      <c r="AJ636" s="246"/>
      <c r="AK636" s="236">
        <v>15</v>
      </c>
      <c r="AL636" s="236"/>
      <c r="AM636" s="236" t="s">
        <v>16284</v>
      </c>
      <c r="AN636" s="348"/>
      <c r="AO636" s="348"/>
      <c r="AP636" s="348"/>
      <c r="AQ636" s="291" t="str">
        <f>IFERROR(VLOOKUP(BG636,#REF!,1,0),"")</f>
        <v/>
      </c>
      <c r="AS636" s="236" t="s">
        <v>2390</v>
      </c>
      <c r="BD636" s="191" t="str">
        <f t="shared" si="100"/>
        <v>TaycanTurbo</v>
      </c>
      <c r="BE636" s="238" t="str">
        <f t="shared" si="102"/>
        <v>0097</v>
      </c>
      <c r="BF636" s="306" t="s">
        <v>458</v>
      </c>
      <c r="BG636" s="191" t="str">
        <f t="shared" si="101"/>
        <v>0097-0635</v>
      </c>
    </row>
    <row r="637" spans="1:59">
      <c r="A637" s="304">
        <v>4411</v>
      </c>
      <c r="B637" s="305">
        <v>4411</v>
      </c>
      <c r="C637" s="238" t="str">
        <f t="shared" si="105"/>
        <v>0030-0097</v>
      </c>
      <c r="D637" s="238" t="str">
        <f t="shared" si="106"/>
        <v>0030-0097-0004</v>
      </c>
      <c r="E637" s="306" t="s">
        <v>457</v>
      </c>
      <c r="F637" s="238" t="str">
        <f>TEXT(VLOOKUP(J637,'1'!$I$43:$J$79,2,0),"0000")</f>
        <v>0030</v>
      </c>
      <c r="G637" s="238" t="str">
        <f t="shared" si="107"/>
        <v>0097</v>
      </c>
      <c r="H637" s="307">
        <f t="shared" si="108"/>
        <v>4</v>
      </c>
      <c r="I637" s="306" t="s">
        <v>457</v>
      </c>
      <c r="J637" s="235" t="s">
        <v>99</v>
      </c>
      <c r="K637" s="235" t="s">
        <v>2113</v>
      </c>
      <c r="L637" s="235" t="s">
        <v>16128</v>
      </c>
      <c r="M637" s="308">
        <v>229600000</v>
      </c>
      <c r="N637" s="235">
        <v>0</v>
      </c>
      <c r="O637" s="235" t="s">
        <v>1693</v>
      </c>
      <c r="P637" s="235" t="s">
        <v>72</v>
      </c>
      <c r="Q637" s="235" t="s">
        <v>71</v>
      </c>
      <c r="R637" s="235">
        <v>4</v>
      </c>
      <c r="S637" s="309">
        <v>1</v>
      </c>
      <c r="T637" s="238">
        <v>6</v>
      </c>
      <c r="U637" s="238">
        <v>6</v>
      </c>
      <c r="V637" s="235" t="s">
        <v>1614</v>
      </c>
      <c r="W637" s="238" t="str">
        <f t="shared" si="103"/>
        <v>PORSCHETaycanTurbo S229600000</v>
      </c>
      <c r="X637" s="310">
        <f t="shared" si="104"/>
        <v>4411</v>
      </c>
      <c r="Y637" s="238">
        <v>6</v>
      </c>
      <c r="Z637" s="238">
        <v>6</v>
      </c>
      <c r="AA637" s="306" t="s">
        <v>457</v>
      </c>
      <c r="AB637" s="243" t="s">
        <v>72</v>
      </c>
      <c r="AC637" s="243"/>
      <c r="AD637" s="243">
        <v>6</v>
      </c>
      <c r="AE637" s="243">
        <v>0</v>
      </c>
      <c r="AF637" s="246"/>
      <c r="AG637" s="264"/>
      <c r="AH637" s="246"/>
      <c r="AI637" s="246"/>
      <c r="AJ637" s="246"/>
      <c r="AK637" s="236">
        <v>15</v>
      </c>
      <c r="AL637" s="236"/>
      <c r="AM637" s="236" t="s">
        <v>16284</v>
      </c>
      <c r="AN637" s="348"/>
      <c r="AO637" s="348"/>
      <c r="AP637" s="348"/>
      <c r="AQ637" s="291" t="str">
        <f>IFERROR(VLOOKUP(BG637,#REF!,1,0),"")</f>
        <v/>
      </c>
      <c r="AS637" s="236" t="s">
        <v>2390</v>
      </c>
      <c r="BD637" s="191" t="str">
        <f t="shared" si="100"/>
        <v>TaycanTurbo S</v>
      </c>
      <c r="BE637" s="238" t="str">
        <f t="shared" si="102"/>
        <v>0097</v>
      </c>
      <c r="BF637" s="306" t="s">
        <v>457</v>
      </c>
      <c r="BG637" s="191" t="str">
        <f t="shared" si="101"/>
        <v>0097-0636</v>
      </c>
    </row>
    <row r="638" spans="1:59">
      <c r="A638" s="304">
        <v>4412</v>
      </c>
      <c r="B638" s="305">
        <v>4412</v>
      </c>
      <c r="C638" s="238" t="str">
        <f t="shared" si="105"/>
        <v>0030-0097</v>
      </c>
      <c r="D638" s="238" t="str">
        <f t="shared" si="106"/>
        <v>0030-0097-0005</v>
      </c>
      <c r="E638" s="306" t="s">
        <v>456</v>
      </c>
      <c r="F638" s="238" t="str">
        <f>TEXT(VLOOKUP(J638,'1'!$I$43:$J$79,2,0),"0000")</f>
        <v>0030</v>
      </c>
      <c r="G638" s="238" t="str">
        <f t="shared" si="107"/>
        <v>0097</v>
      </c>
      <c r="H638" s="307">
        <f t="shared" si="108"/>
        <v>5</v>
      </c>
      <c r="I638" s="306" t="s">
        <v>456</v>
      </c>
      <c r="J638" s="235" t="s">
        <v>99</v>
      </c>
      <c r="K638" s="235" t="s">
        <v>2113</v>
      </c>
      <c r="L638" s="235" t="s">
        <v>16174</v>
      </c>
      <c r="M638" s="308">
        <v>180300000</v>
      </c>
      <c r="N638" s="235">
        <v>0</v>
      </c>
      <c r="O638" s="235" t="s">
        <v>1693</v>
      </c>
      <c r="P638" s="235" t="s">
        <v>72</v>
      </c>
      <c r="Q638" s="235" t="s">
        <v>71</v>
      </c>
      <c r="R638" s="235">
        <v>4</v>
      </c>
      <c r="S638" s="309">
        <v>1</v>
      </c>
      <c r="T638" s="238">
        <v>6</v>
      </c>
      <c r="U638" s="238">
        <v>6</v>
      </c>
      <c r="V638" s="235" t="s">
        <v>1614</v>
      </c>
      <c r="W638" s="238" t="str">
        <f t="shared" si="103"/>
        <v>PORSCHETaycanGTS180300000</v>
      </c>
      <c r="X638" s="310">
        <f t="shared" si="104"/>
        <v>4412</v>
      </c>
      <c r="Y638" s="238">
        <v>6</v>
      </c>
      <c r="Z638" s="238">
        <v>6</v>
      </c>
      <c r="AA638" s="306" t="s">
        <v>456</v>
      </c>
      <c r="AB638" s="243" t="s">
        <v>72</v>
      </c>
      <c r="AC638" s="243"/>
      <c r="AD638" s="243">
        <v>7</v>
      </c>
      <c r="AE638" s="243">
        <v>0</v>
      </c>
      <c r="AF638" s="246"/>
      <c r="AG638" s="264"/>
      <c r="AH638" s="246"/>
      <c r="AI638" s="246"/>
      <c r="AJ638" s="246"/>
      <c r="AK638" s="236">
        <v>15</v>
      </c>
      <c r="AL638" s="236"/>
      <c r="AM638" s="236" t="s">
        <v>16284</v>
      </c>
      <c r="AN638" s="348"/>
      <c r="AO638" s="348"/>
      <c r="AP638" s="348"/>
      <c r="AQ638" s="291" t="str">
        <f>IFERROR(VLOOKUP(BG638,#REF!,1,0),"")</f>
        <v/>
      </c>
      <c r="AS638" s="236" t="s">
        <v>2390</v>
      </c>
      <c r="BD638" s="191" t="str">
        <f t="shared" si="100"/>
        <v>TaycanGTS</v>
      </c>
      <c r="BE638" s="238" t="str">
        <f t="shared" si="102"/>
        <v>0097</v>
      </c>
      <c r="BF638" s="306" t="s">
        <v>456</v>
      </c>
      <c r="BG638" s="191" t="str">
        <f t="shared" si="101"/>
        <v>0097-0637</v>
      </c>
    </row>
    <row r="639" spans="1:59">
      <c r="A639" s="304">
        <v>4413</v>
      </c>
      <c r="B639" s="305">
        <v>4413</v>
      </c>
      <c r="C639" s="238" t="str">
        <f t="shared" si="105"/>
        <v>0030-0097</v>
      </c>
      <c r="D639" s="238" t="str">
        <f t="shared" si="106"/>
        <v>0030-0097-0006</v>
      </c>
      <c r="E639" s="306" t="s">
        <v>455</v>
      </c>
      <c r="F639" s="238" t="str">
        <f>TEXT(VLOOKUP(J639,'1'!$I$43:$J$79,2,0),"0000")</f>
        <v>0030</v>
      </c>
      <c r="G639" s="238" t="str">
        <f t="shared" si="107"/>
        <v>0097</v>
      </c>
      <c r="H639" s="307">
        <f t="shared" si="108"/>
        <v>6</v>
      </c>
      <c r="I639" s="306" t="s">
        <v>455</v>
      </c>
      <c r="J639" s="235" t="s">
        <v>99</v>
      </c>
      <c r="K639" s="235" t="s">
        <v>2113</v>
      </c>
      <c r="L639" s="235" t="s">
        <v>16130</v>
      </c>
      <c r="M639" s="308">
        <v>144100000</v>
      </c>
      <c r="N639" s="235">
        <v>0</v>
      </c>
      <c r="O639" s="235" t="s">
        <v>1693</v>
      </c>
      <c r="P639" s="235" t="s">
        <v>72</v>
      </c>
      <c r="Q639" s="235" t="s">
        <v>71</v>
      </c>
      <c r="R639" s="235">
        <v>4</v>
      </c>
      <c r="S639" s="309">
        <v>1</v>
      </c>
      <c r="T639" s="238">
        <v>6</v>
      </c>
      <c r="U639" s="238">
        <v>6</v>
      </c>
      <c r="V639" s="235" t="s">
        <v>1614</v>
      </c>
      <c r="W639" s="238" t="str">
        <f t="shared" si="103"/>
        <v>PORSCHETaycan크로스 투리스모 4144100000</v>
      </c>
      <c r="X639" s="310">
        <f t="shared" si="104"/>
        <v>4413</v>
      </c>
      <c r="Y639" s="238">
        <v>6</v>
      </c>
      <c r="Z639" s="238">
        <v>6</v>
      </c>
      <c r="AA639" s="306" t="s">
        <v>455</v>
      </c>
      <c r="AB639" s="243" t="s">
        <v>72</v>
      </c>
      <c r="AC639" s="243"/>
      <c r="AD639" s="243">
        <v>7</v>
      </c>
      <c r="AE639" s="243">
        <v>0</v>
      </c>
      <c r="AF639" s="246"/>
      <c r="AG639" s="264"/>
      <c r="AH639" s="246"/>
      <c r="AI639" s="246"/>
      <c r="AJ639" s="246"/>
      <c r="AK639" s="236">
        <v>15</v>
      </c>
      <c r="AL639" s="236"/>
      <c r="AM639" s="236" t="s">
        <v>16284</v>
      </c>
      <c r="AN639" s="348"/>
      <c r="AO639" s="348"/>
      <c r="AP639" s="348"/>
      <c r="AQ639" s="291" t="str">
        <f>IFERROR(VLOOKUP(BG639,#REF!,1,0),"")</f>
        <v/>
      </c>
      <c r="AS639" s="236" t="s">
        <v>2390</v>
      </c>
      <c r="BD639" s="191" t="str">
        <f t="shared" si="100"/>
        <v>Taycan크로스 투리스모 4</v>
      </c>
      <c r="BE639" s="238" t="str">
        <f t="shared" si="102"/>
        <v>0097</v>
      </c>
      <c r="BF639" s="306" t="s">
        <v>455</v>
      </c>
      <c r="BG639" s="191" t="str">
        <f t="shared" si="101"/>
        <v>0097-0638</v>
      </c>
    </row>
    <row r="640" spans="1:59">
      <c r="A640" s="304">
        <v>4414</v>
      </c>
      <c r="B640" s="305">
        <v>4414</v>
      </c>
      <c r="C640" s="238" t="str">
        <f t="shared" si="105"/>
        <v>0030-0097</v>
      </c>
      <c r="D640" s="238" t="str">
        <f t="shared" si="106"/>
        <v>0030-0097-0007</v>
      </c>
      <c r="E640" s="306" t="s">
        <v>454</v>
      </c>
      <c r="F640" s="238" t="str">
        <f>TEXT(VLOOKUP(J640,'1'!$I$43:$J$79,2,0),"0000")</f>
        <v>0030</v>
      </c>
      <c r="G640" s="238" t="str">
        <f t="shared" si="107"/>
        <v>0097</v>
      </c>
      <c r="H640" s="307">
        <f t="shared" si="108"/>
        <v>7</v>
      </c>
      <c r="I640" s="306" t="s">
        <v>454</v>
      </c>
      <c r="J640" s="235" t="s">
        <v>99</v>
      </c>
      <c r="K640" s="235" t="s">
        <v>2113</v>
      </c>
      <c r="L640" s="235" t="s">
        <v>16129</v>
      </c>
      <c r="M640" s="308">
        <v>212200000</v>
      </c>
      <c r="N640" s="235">
        <v>0</v>
      </c>
      <c r="O640" s="235" t="s">
        <v>1693</v>
      </c>
      <c r="P640" s="235" t="s">
        <v>72</v>
      </c>
      <c r="Q640" s="235" t="s">
        <v>71</v>
      </c>
      <c r="R640" s="235">
        <v>4</v>
      </c>
      <c r="S640" s="309">
        <v>1</v>
      </c>
      <c r="T640" s="238">
        <v>6</v>
      </c>
      <c r="U640" s="238">
        <v>6</v>
      </c>
      <c r="V640" s="235" t="s">
        <v>1614</v>
      </c>
      <c r="W640" s="238" t="str">
        <f t="shared" si="103"/>
        <v>PORSCHETaycan크로스 투리스모 Turbo212200000</v>
      </c>
      <c r="X640" s="310">
        <f t="shared" si="104"/>
        <v>4414</v>
      </c>
      <c r="Y640" s="238">
        <v>6</v>
      </c>
      <c r="Z640" s="238">
        <v>6</v>
      </c>
      <c r="AA640" s="306" t="s">
        <v>454</v>
      </c>
      <c r="AB640" s="243" t="s">
        <v>72</v>
      </c>
      <c r="AC640" s="243"/>
      <c r="AD640" s="243">
        <v>7</v>
      </c>
      <c r="AE640" s="243">
        <v>0</v>
      </c>
      <c r="AF640" s="246"/>
      <c r="AG640" s="264"/>
      <c r="AH640" s="246"/>
      <c r="AI640" s="246"/>
      <c r="AJ640" s="246"/>
      <c r="AK640" s="236">
        <v>15</v>
      </c>
      <c r="AL640" s="236"/>
      <c r="AM640" s="236" t="s">
        <v>16284</v>
      </c>
      <c r="AN640" s="348"/>
      <c r="AO640" s="348"/>
      <c r="AP640" s="348"/>
      <c r="AQ640" s="291" t="str">
        <f>IFERROR(VLOOKUP(BG640,#REF!,1,0),"")</f>
        <v/>
      </c>
      <c r="AS640" s="236" t="s">
        <v>2390</v>
      </c>
      <c r="BD640" s="191" t="str">
        <f t="shared" si="100"/>
        <v>Taycan크로스 투리스모 Turbo</v>
      </c>
      <c r="BE640" s="238" t="str">
        <f t="shared" si="102"/>
        <v>0097</v>
      </c>
      <c r="BF640" s="306" t="s">
        <v>454</v>
      </c>
      <c r="BG640" s="191" t="str">
        <f t="shared" si="101"/>
        <v>0097-0639</v>
      </c>
    </row>
    <row r="641" spans="1:59">
      <c r="A641" s="304">
        <v>4415</v>
      </c>
      <c r="B641" s="305">
        <v>4415</v>
      </c>
      <c r="C641" s="238" t="str">
        <f t="shared" si="105"/>
        <v>0030-0097</v>
      </c>
      <c r="D641" s="238" t="str">
        <f t="shared" si="106"/>
        <v>0030-0097-0008</v>
      </c>
      <c r="E641" s="306" t="s">
        <v>453</v>
      </c>
      <c r="F641" s="238" t="str">
        <f>TEXT(VLOOKUP(J641,'1'!$I$43:$J$79,2,0),"0000")</f>
        <v>0030</v>
      </c>
      <c r="G641" s="238" t="str">
        <f t="shared" si="107"/>
        <v>0097</v>
      </c>
      <c r="H641" s="307">
        <f t="shared" si="108"/>
        <v>8</v>
      </c>
      <c r="I641" s="306" t="s">
        <v>453</v>
      </c>
      <c r="J641" s="235" t="s">
        <v>99</v>
      </c>
      <c r="K641" s="235" t="s">
        <v>2113</v>
      </c>
      <c r="L641" s="235" t="s">
        <v>16131</v>
      </c>
      <c r="M641" s="308">
        <v>161700000</v>
      </c>
      <c r="N641" s="235">
        <v>0</v>
      </c>
      <c r="O641" s="235" t="s">
        <v>1693</v>
      </c>
      <c r="P641" s="235" t="s">
        <v>72</v>
      </c>
      <c r="Q641" s="235" t="s">
        <v>71</v>
      </c>
      <c r="R641" s="235">
        <v>4</v>
      </c>
      <c r="S641" s="309">
        <v>1</v>
      </c>
      <c r="T641" s="238">
        <v>6</v>
      </c>
      <c r="U641" s="238">
        <v>6</v>
      </c>
      <c r="V641" s="235" t="s">
        <v>1614</v>
      </c>
      <c r="W641" s="238" t="str">
        <f t="shared" si="103"/>
        <v>PORSCHETaycan크로스 투리스모 4S161700000</v>
      </c>
      <c r="X641" s="310">
        <f t="shared" si="104"/>
        <v>4415</v>
      </c>
      <c r="Y641" s="238">
        <v>6</v>
      </c>
      <c r="Z641" s="238">
        <v>6</v>
      </c>
      <c r="AA641" s="306" t="s">
        <v>453</v>
      </c>
      <c r="AB641" s="243" t="s">
        <v>72</v>
      </c>
      <c r="AC641" s="243"/>
      <c r="AD641" s="243">
        <v>7</v>
      </c>
      <c r="AE641" s="243">
        <v>0</v>
      </c>
      <c r="AF641" s="246"/>
      <c r="AG641" s="264"/>
      <c r="AH641" s="246"/>
      <c r="AI641" s="246"/>
      <c r="AJ641" s="246"/>
      <c r="AK641" s="236">
        <v>15</v>
      </c>
      <c r="AL641" s="236"/>
      <c r="AM641" s="236" t="s">
        <v>16284</v>
      </c>
      <c r="AN641" s="348"/>
      <c r="AO641" s="348"/>
      <c r="AP641" s="348"/>
      <c r="AQ641" s="291" t="str">
        <f>IFERROR(VLOOKUP(BG641,#REF!,1,0),"")</f>
        <v/>
      </c>
      <c r="AS641" s="236" t="s">
        <v>2390</v>
      </c>
      <c r="BD641" s="191" t="str">
        <f t="shared" si="100"/>
        <v>Taycan크로스 투리스모 4S</v>
      </c>
      <c r="BE641" s="238" t="str">
        <f t="shared" si="102"/>
        <v>0097</v>
      </c>
      <c r="BF641" s="306" t="s">
        <v>453</v>
      </c>
      <c r="BG641" s="191" t="str">
        <f t="shared" si="101"/>
        <v>0097-0640</v>
      </c>
    </row>
    <row r="642" spans="1:59">
      <c r="A642" s="304">
        <v>4416</v>
      </c>
      <c r="B642" s="305">
        <v>4416</v>
      </c>
      <c r="C642" s="238" t="str">
        <f t="shared" si="105"/>
        <v>0029-0098</v>
      </c>
      <c r="D642" s="238" t="str">
        <f t="shared" si="106"/>
        <v>0029-0098-0001</v>
      </c>
      <c r="E642" s="306" t="s">
        <v>452</v>
      </c>
      <c r="F642" s="238" t="str">
        <f>TEXT(VLOOKUP(J642,'1'!$I$43:$J$79,2,0),"0000")</f>
        <v>0029</v>
      </c>
      <c r="G642" s="238" t="str">
        <f t="shared" si="107"/>
        <v>0098</v>
      </c>
      <c r="H642" s="307">
        <f t="shared" si="108"/>
        <v>1</v>
      </c>
      <c r="I642" s="306" t="s">
        <v>452</v>
      </c>
      <c r="J642" s="235" t="s">
        <v>112</v>
      </c>
      <c r="K642" s="235">
        <v>2008</v>
      </c>
      <c r="L642" s="235" t="s">
        <v>16439</v>
      </c>
      <c r="M642" s="308">
        <v>40000000</v>
      </c>
      <c r="N642" s="235">
        <v>1499</v>
      </c>
      <c r="O642" s="235" t="s">
        <v>77</v>
      </c>
      <c r="P642" s="235" t="s">
        <v>16400</v>
      </c>
      <c r="Q642" s="235" t="s">
        <v>71</v>
      </c>
      <c r="R642" s="235">
        <v>5</v>
      </c>
      <c r="S642" s="309">
        <v>26</v>
      </c>
      <c r="T642" s="238">
        <v>6</v>
      </c>
      <c r="U642" s="238">
        <v>6</v>
      </c>
      <c r="V642" s="235" t="s">
        <v>70</v>
      </c>
      <c r="W642" s="238" t="str">
        <f t="shared" si="103"/>
        <v>PEUGEOT2008GT 라인 1.5 블루Hdi40000000</v>
      </c>
      <c r="X642" s="310">
        <f t="shared" si="104"/>
        <v>4416</v>
      </c>
      <c r="Y642" s="238">
        <v>6</v>
      </c>
      <c r="Z642" s="238">
        <v>6</v>
      </c>
      <c r="AA642" s="306" t="s">
        <v>452</v>
      </c>
      <c r="AB642" s="235" t="s">
        <v>16400</v>
      </c>
      <c r="AC642" s="235"/>
      <c r="AD642" s="235">
        <v>5</v>
      </c>
      <c r="AE642" s="235">
        <v>0</v>
      </c>
      <c r="AF642" s="236"/>
      <c r="AG642" s="237"/>
      <c r="AH642" s="236"/>
      <c r="AI642" s="236"/>
      <c r="AJ642" s="237"/>
      <c r="AK642" s="236">
        <v>17</v>
      </c>
      <c r="AL642" s="236"/>
      <c r="AM642" s="236" t="s">
        <v>16406</v>
      </c>
      <c r="AN642" s="348"/>
      <c r="AO642" s="348"/>
      <c r="AP642" s="348"/>
      <c r="AS642" s="236" t="s">
        <v>2435</v>
      </c>
      <c r="BD642" s="191" t="str">
        <f t="shared" si="100"/>
        <v>2008GT 라인 1.5 블루Hdi</v>
      </c>
      <c r="BE642" s="238" t="str">
        <f t="shared" si="102"/>
        <v>0098</v>
      </c>
      <c r="BF642" s="306" t="s">
        <v>452</v>
      </c>
      <c r="BG642" s="191" t="str">
        <f t="shared" si="101"/>
        <v>0098-0641</v>
      </c>
    </row>
    <row r="643" spans="1:59">
      <c r="A643" s="304">
        <v>4417</v>
      </c>
      <c r="B643" s="305">
        <v>4417</v>
      </c>
      <c r="C643" s="238" t="str">
        <f t="shared" si="105"/>
        <v>0029-0098</v>
      </c>
      <c r="D643" s="238" t="str">
        <f t="shared" si="106"/>
        <v>0029-0098-0002</v>
      </c>
      <c r="E643" s="306" t="s">
        <v>451</v>
      </c>
      <c r="F643" s="238" t="str">
        <f>TEXT(VLOOKUP(J643,'1'!$I$43:$J$79,2,0),"0000")</f>
        <v>0029</v>
      </c>
      <c r="G643" s="238" t="str">
        <f t="shared" si="107"/>
        <v>0098</v>
      </c>
      <c r="H643" s="307">
        <f t="shared" si="108"/>
        <v>2</v>
      </c>
      <c r="I643" s="306" t="s">
        <v>451</v>
      </c>
      <c r="J643" s="235" t="s">
        <v>112</v>
      </c>
      <c r="K643" s="235">
        <v>2008</v>
      </c>
      <c r="L643" s="235" t="s">
        <v>16440</v>
      </c>
      <c r="M643" s="308">
        <v>40000000</v>
      </c>
      <c r="N643" s="235">
        <v>1499</v>
      </c>
      <c r="O643" s="235" t="s">
        <v>77</v>
      </c>
      <c r="P643" s="235" t="s">
        <v>16400</v>
      </c>
      <c r="Q643" s="235" t="s">
        <v>71</v>
      </c>
      <c r="R643" s="235">
        <v>5</v>
      </c>
      <c r="S643" s="309">
        <v>26</v>
      </c>
      <c r="T643" s="238">
        <v>6</v>
      </c>
      <c r="U643" s="238">
        <v>6</v>
      </c>
      <c r="V643" s="235" t="s">
        <v>70</v>
      </c>
      <c r="W643" s="238" t="str">
        <f t="shared" si="103"/>
        <v>PEUGEOT2008알뤼르 1.5 블루Hdi40000000</v>
      </c>
      <c r="X643" s="310">
        <f t="shared" si="104"/>
        <v>4417</v>
      </c>
      <c r="Y643" s="238">
        <v>6</v>
      </c>
      <c r="Z643" s="238">
        <v>6</v>
      </c>
      <c r="AA643" s="306" t="s">
        <v>451</v>
      </c>
      <c r="AB643" s="235" t="s">
        <v>16400</v>
      </c>
      <c r="AC643" s="235"/>
      <c r="AD643" s="235">
        <v>5</v>
      </c>
      <c r="AE643" s="235">
        <v>0</v>
      </c>
      <c r="AF643" s="236"/>
      <c r="AG643" s="237"/>
      <c r="AH643" s="236"/>
      <c r="AI643" s="236"/>
      <c r="AJ643" s="237"/>
      <c r="AK643" s="236">
        <v>17</v>
      </c>
      <c r="AL643" s="236"/>
      <c r="AM643" s="236" t="s">
        <v>16406</v>
      </c>
      <c r="AN643" s="348"/>
      <c r="AO643" s="348"/>
      <c r="AP643" s="348"/>
      <c r="AS643" s="236"/>
      <c r="BD643" s="191" t="str">
        <f t="shared" si="100"/>
        <v>2008알뤼르 1.5 블루Hdi</v>
      </c>
      <c r="BE643" s="238" t="str">
        <f t="shared" si="102"/>
        <v>0098</v>
      </c>
      <c r="BF643" s="306" t="s">
        <v>451</v>
      </c>
      <c r="BG643" s="191" t="str">
        <f t="shared" si="101"/>
        <v>0098-0642</v>
      </c>
    </row>
    <row r="644" spans="1:59">
      <c r="A644" s="304">
        <v>4418</v>
      </c>
      <c r="B644" s="305">
        <v>4418</v>
      </c>
      <c r="C644" s="238" t="str">
        <f t="shared" si="105"/>
        <v>0029-0098</v>
      </c>
      <c r="D644" s="238" t="str">
        <f t="shared" si="106"/>
        <v>0029-0098-0003</v>
      </c>
      <c r="E644" s="306" t="s">
        <v>450</v>
      </c>
      <c r="F644" s="238" t="str">
        <f>TEXT(VLOOKUP(J644,'1'!$I$43:$J$79,2,0),"0000")</f>
        <v>0029</v>
      </c>
      <c r="G644" s="238" t="str">
        <f t="shared" si="107"/>
        <v>0098</v>
      </c>
      <c r="H644" s="307">
        <f t="shared" si="108"/>
        <v>3</v>
      </c>
      <c r="I644" s="306" t="s">
        <v>450</v>
      </c>
      <c r="J644" s="235" t="s">
        <v>112</v>
      </c>
      <c r="K644" s="235">
        <v>2008</v>
      </c>
      <c r="L644" s="235" t="s">
        <v>16443</v>
      </c>
      <c r="M644" s="308">
        <v>40000000</v>
      </c>
      <c r="N644" s="235">
        <v>0</v>
      </c>
      <c r="O644" s="235" t="s">
        <v>16445</v>
      </c>
      <c r="P644" s="235" t="s">
        <v>16400</v>
      </c>
      <c r="Q644" s="235" t="s">
        <v>71</v>
      </c>
      <c r="R644" s="235">
        <v>5</v>
      </c>
      <c r="S644" s="309">
        <v>26</v>
      </c>
      <c r="T644" s="238">
        <v>6</v>
      </c>
      <c r="U644" s="238">
        <v>6</v>
      </c>
      <c r="V644" s="235" t="s">
        <v>70</v>
      </c>
      <c r="W644" s="238" t="str">
        <f t="shared" si="103"/>
        <v>PEUGEOT2008GT 라인 일렉트릭40000000</v>
      </c>
      <c r="X644" s="310">
        <f t="shared" si="104"/>
        <v>4418</v>
      </c>
      <c r="Y644" s="238">
        <v>6</v>
      </c>
      <c r="Z644" s="238">
        <v>6</v>
      </c>
      <c r="AA644" s="306" t="s">
        <v>450</v>
      </c>
      <c r="AB644" s="235" t="s">
        <v>16400</v>
      </c>
      <c r="AC644" s="235"/>
      <c r="AD644" s="235">
        <v>5</v>
      </c>
      <c r="AE644" s="235">
        <v>0</v>
      </c>
      <c r="AF644" s="236"/>
      <c r="AG644" s="237"/>
      <c r="AH644" s="236"/>
      <c r="AI644" s="236"/>
      <c r="AJ644" s="237"/>
      <c r="AK644" s="236">
        <v>18</v>
      </c>
      <c r="AL644" s="236"/>
      <c r="AM644" s="236" t="s">
        <v>16447</v>
      </c>
      <c r="AN644" s="348"/>
      <c r="AO644" s="348"/>
      <c r="AP644" s="348"/>
      <c r="AS644" s="236"/>
      <c r="BD644" s="191" t="str">
        <f t="shared" si="100"/>
        <v>2008GT 라인 일렉트릭</v>
      </c>
      <c r="BE644" s="238" t="str">
        <f t="shared" si="102"/>
        <v>0098</v>
      </c>
      <c r="BF644" s="306" t="s">
        <v>450</v>
      </c>
      <c r="BG644" s="191" t="str">
        <f t="shared" si="101"/>
        <v>0098-0643</v>
      </c>
    </row>
    <row r="645" spans="1:59">
      <c r="A645" s="304">
        <v>4419</v>
      </c>
      <c r="B645" s="305">
        <v>4419</v>
      </c>
      <c r="C645" s="238" t="str">
        <f t="shared" si="105"/>
        <v>0029-0098</v>
      </c>
      <c r="D645" s="238" t="str">
        <f t="shared" si="106"/>
        <v>0029-0098-0004</v>
      </c>
      <c r="E645" s="306" t="s">
        <v>449</v>
      </c>
      <c r="F645" s="238" t="str">
        <f>TEXT(VLOOKUP(J645,'1'!$I$43:$J$79,2,0),"0000")</f>
        <v>0029</v>
      </c>
      <c r="G645" s="238" t="str">
        <f t="shared" si="107"/>
        <v>0098</v>
      </c>
      <c r="H645" s="307">
        <f t="shared" si="108"/>
        <v>4</v>
      </c>
      <c r="I645" s="306" t="s">
        <v>449</v>
      </c>
      <c r="J645" s="235" t="s">
        <v>112</v>
      </c>
      <c r="K645" s="235">
        <v>2008</v>
      </c>
      <c r="L645" s="235" t="s">
        <v>16444</v>
      </c>
      <c r="M645" s="308">
        <v>40000000</v>
      </c>
      <c r="N645" s="235">
        <v>0</v>
      </c>
      <c r="O645" s="235" t="s">
        <v>16445</v>
      </c>
      <c r="P645" s="235" t="s">
        <v>16400</v>
      </c>
      <c r="Q645" s="235" t="s">
        <v>71</v>
      </c>
      <c r="R645" s="235">
        <v>5</v>
      </c>
      <c r="S645" s="309">
        <v>26</v>
      </c>
      <c r="T645" s="238">
        <v>6</v>
      </c>
      <c r="U645" s="238">
        <v>6</v>
      </c>
      <c r="V645" s="235" t="s">
        <v>70</v>
      </c>
      <c r="W645" s="238" t="str">
        <f t="shared" si="103"/>
        <v>PEUGEOT2008알뤼르 일렉트릭40000000</v>
      </c>
      <c r="X645" s="310">
        <f t="shared" si="104"/>
        <v>4419</v>
      </c>
      <c r="Y645" s="238">
        <v>6</v>
      </c>
      <c r="Z645" s="238">
        <v>6</v>
      </c>
      <c r="AA645" s="306" t="s">
        <v>449</v>
      </c>
      <c r="AB645" s="235" t="s">
        <v>16400</v>
      </c>
      <c r="AC645" s="235"/>
      <c r="AD645" s="235">
        <v>5</v>
      </c>
      <c r="AE645" s="235">
        <v>0</v>
      </c>
      <c r="AF645" s="236"/>
      <c r="AG645" s="237"/>
      <c r="AH645" s="236"/>
      <c r="AI645" s="236"/>
      <c r="AJ645" s="237"/>
      <c r="AK645" s="236">
        <v>18</v>
      </c>
      <c r="AL645" s="236"/>
      <c r="AM645" s="236" t="s">
        <v>16447</v>
      </c>
      <c r="AN645" s="348"/>
      <c r="AO645" s="348"/>
      <c r="AP645" s="348"/>
      <c r="AS645" s="236"/>
      <c r="BD645" s="191" t="str">
        <f t="shared" ref="BD645:BD708" si="109">K645&amp;L645</f>
        <v>2008알뤼르 일렉트릭</v>
      </c>
      <c r="BE645" s="238" t="str">
        <f t="shared" si="102"/>
        <v>0098</v>
      </c>
      <c r="BF645" s="306" t="s">
        <v>449</v>
      </c>
      <c r="BG645" s="191" t="str">
        <f t="shared" ref="BG645:BG708" si="110">BE645&amp;"-"&amp;BF645</f>
        <v>0098-0644</v>
      </c>
    </row>
    <row r="646" spans="1:59">
      <c r="A646" s="304">
        <v>4420</v>
      </c>
      <c r="B646" s="305">
        <v>4420</v>
      </c>
      <c r="C646" s="238" t="str">
        <f t="shared" si="105"/>
        <v>0029-0099</v>
      </c>
      <c r="D646" s="238" t="str">
        <f t="shared" si="106"/>
        <v>0029-0099-0001</v>
      </c>
      <c r="E646" s="306" t="s">
        <v>448</v>
      </c>
      <c r="F646" s="238" t="str">
        <f>TEXT(VLOOKUP(J646,'1'!$I$43:$J$79,2,0),"0000")</f>
        <v>0029</v>
      </c>
      <c r="G646" s="238" t="str">
        <f t="shared" si="107"/>
        <v>0099</v>
      </c>
      <c r="H646" s="307">
        <f t="shared" si="108"/>
        <v>1</v>
      </c>
      <c r="I646" s="306" t="s">
        <v>448</v>
      </c>
      <c r="J646" s="235" t="s">
        <v>112</v>
      </c>
      <c r="K646" s="235">
        <v>3008</v>
      </c>
      <c r="L646" s="235" t="s">
        <v>16441</v>
      </c>
      <c r="M646" s="308">
        <v>42200000</v>
      </c>
      <c r="N646" s="235">
        <v>1199</v>
      </c>
      <c r="O646" s="235" t="s">
        <v>16419</v>
      </c>
      <c r="P646" s="235" t="s">
        <v>16400</v>
      </c>
      <c r="Q646" s="235" t="s">
        <v>71</v>
      </c>
      <c r="R646" s="235">
        <v>5</v>
      </c>
      <c r="S646" s="309">
        <v>26</v>
      </c>
      <c r="T646" s="238">
        <v>6</v>
      </c>
      <c r="U646" s="238">
        <v>6</v>
      </c>
      <c r="V646" s="235" t="s">
        <v>70</v>
      </c>
      <c r="W646" s="238" t="str">
        <f t="shared" si="103"/>
        <v>PEUGEOT3008GT42200000</v>
      </c>
      <c r="X646" s="310">
        <f t="shared" si="104"/>
        <v>4420</v>
      </c>
      <c r="Y646" s="238">
        <v>6</v>
      </c>
      <c r="Z646" s="238">
        <v>6</v>
      </c>
      <c r="AA646" s="306" t="s">
        <v>448</v>
      </c>
      <c r="AB646" s="235" t="s">
        <v>16400</v>
      </c>
      <c r="AC646" s="235"/>
      <c r="AD646" s="235">
        <v>5</v>
      </c>
      <c r="AE646" s="235">
        <v>0</v>
      </c>
      <c r="AF646" s="236"/>
      <c r="AG646" s="237"/>
      <c r="AH646" s="236"/>
      <c r="AI646" s="236"/>
      <c r="AJ646" s="237"/>
      <c r="AK646" s="236">
        <v>17</v>
      </c>
      <c r="AL646" s="236"/>
      <c r="AM646" s="236" t="s">
        <v>16406</v>
      </c>
      <c r="AN646" s="348"/>
      <c r="AO646" s="348"/>
      <c r="AP646" s="348"/>
      <c r="AS646" s="236"/>
      <c r="BD646" s="191" t="str">
        <f t="shared" si="109"/>
        <v>3008GT</v>
      </c>
      <c r="BE646" s="238" t="str">
        <f t="shared" ref="BE646:BE709" si="111">IF(K645=K646,TEXT(G645,"0000"),TEXT(G645+1,"0000"))</f>
        <v>0099</v>
      </c>
      <c r="BF646" s="306" t="s">
        <v>448</v>
      </c>
      <c r="BG646" s="191" t="str">
        <f t="shared" si="110"/>
        <v>0099-0645</v>
      </c>
    </row>
    <row r="647" spans="1:59">
      <c r="A647" s="304">
        <v>4421</v>
      </c>
      <c r="B647" s="305">
        <v>4421</v>
      </c>
      <c r="C647" s="238" t="str">
        <f t="shared" si="105"/>
        <v>0029-0099</v>
      </c>
      <c r="D647" s="238" t="str">
        <f t="shared" si="106"/>
        <v>0029-0099-0002</v>
      </c>
      <c r="E647" s="306" t="s">
        <v>447</v>
      </c>
      <c r="F647" s="238" t="str">
        <f>TEXT(VLOOKUP(J647,'1'!$I$43:$J$79,2,0),"0000")</f>
        <v>0029</v>
      </c>
      <c r="G647" s="238" t="str">
        <f t="shared" si="107"/>
        <v>0099</v>
      </c>
      <c r="H647" s="307">
        <f t="shared" si="108"/>
        <v>2</v>
      </c>
      <c r="I647" s="306" t="s">
        <v>447</v>
      </c>
      <c r="J647" s="235" t="s">
        <v>112</v>
      </c>
      <c r="K647" s="235">
        <v>3008</v>
      </c>
      <c r="L647" s="235" t="s">
        <v>16442</v>
      </c>
      <c r="M647" s="308">
        <v>45500000</v>
      </c>
      <c r="N647" s="235">
        <v>1199</v>
      </c>
      <c r="O647" s="235" t="s">
        <v>16419</v>
      </c>
      <c r="P647" s="235" t="s">
        <v>16400</v>
      </c>
      <c r="Q647" s="235" t="s">
        <v>71</v>
      </c>
      <c r="R647" s="235">
        <v>5</v>
      </c>
      <c r="S647" s="309">
        <v>26</v>
      </c>
      <c r="T647" s="238">
        <v>6</v>
      </c>
      <c r="U647" s="238">
        <v>6</v>
      </c>
      <c r="V647" s="235" t="s">
        <v>70</v>
      </c>
      <c r="W647" s="238" t="str">
        <f t="shared" ref="W647:W710" si="112">J647&amp;K647&amp;L647&amp;M647</f>
        <v>PEUGEOT3008알뤼르45500000</v>
      </c>
      <c r="X647" s="310">
        <f t="shared" ref="X647:X710" si="113">B647</f>
        <v>4421</v>
      </c>
      <c r="Y647" s="238">
        <v>6</v>
      </c>
      <c r="Z647" s="238">
        <v>6</v>
      </c>
      <c r="AA647" s="306" t="s">
        <v>447</v>
      </c>
      <c r="AB647" s="235" t="s">
        <v>16400</v>
      </c>
      <c r="AC647" s="235"/>
      <c r="AD647" s="235">
        <v>5</v>
      </c>
      <c r="AE647" s="235">
        <v>0</v>
      </c>
      <c r="AF647" s="236"/>
      <c r="AG647" s="237"/>
      <c r="AH647" s="236"/>
      <c r="AI647" s="236"/>
      <c r="AJ647" s="237"/>
      <c r="AK647" s="236">
        <v>17</v>
      </c>
      <c r="AL647" s="236"/>
      <c r="AM647" s="236" t="s">
        <v>16406</v>
      </c>
      <c r="AN647" s="348"/>
      <c r="AO647" s="348"/>
      <c r="AP647" s="348"/>
      <c r="AS647" s="236"/>
      <c r="BD647" s="191" t="str">
        <f t="shared" si="109"/>
        <v>3008알뤼르</v>
      </c>
      <c r="BE647" s="238" t="str">
        <f t="shared" si="111"/>
        <v>0099</v>
      </c>
      <c r="BF647" s="306" t="s">
        <v>447</v>
      </c>
      <c r="BG647" s="191" t="str">
        <f t="shared" si="110"/>
        <v>0099-0646</v>
      </c>
    </row>
    <row r="648" spans="1:59">
      <c r="A648" s="304">
        <v>4422</v>
      </c>
      <c r="B648" s="305">
        <v>4422</v>
      </c>
      <c r="C648" s="238" t="str">
        <f t="shared" ref="C648:C711" si="114">TEXT(F648,"0000")&amp;"-"&amp;TEXT(G648,"0000")</f>
        <v>0029-0100</v>
      </c>
      <c r="D648" s="238" t="str">
        <f t="shared" ref="D648:D711" si="115">TEXT(F648,"0000")&amp;"-"&amp;TEXT(G648,"0000")&amp;"-"&amp;TEXT(H648,"0000")</f>
        <v>0029-0100-0001</v>
      </c>
      <c r="E648" s="306" t="s">
        <v>446</v>
      </c>
      <c r="F648" s="238" t="str">
        <f>TEXT(VLOOKUP(J648,'1'!$I$43:$J$79,2,0),"0000")</f>
        <v>0029</v>
      </c>
      <c r="G648" s="238" t="str">
        <f t="shared" ref="G648:G711" si="116">IF(K648=K647,TEXT(G647,"0000"),TEXT(G647+1,"0000"))</f>
        <v>0100</v>
      </c>
      <c r="H648" s="307">
        <f t="shared" ref="H648:H711" si="117">IF(F648&amp;G648=F647&amp;G647,H647+1,1)</f>
        <v>1</v>
      </c>
      <c r="I648" s="306" t="s">
        <v>446</v>
      </c>
      <c r="J648" s="235" t="s">
        <v>112</v>
      </c>
      <c r="K648" s="235">
        <v>308</v>
      </c>
      <c r="L648" s="235" t="s">
        <v>16449</v>
      </c>
      <c r="M648" s="308">
        <v>45900000</v>
      </c>
      <c r="N648" s="235">
        <v>1499</v>
      </c>
      <c r="O648" s="235" t="s">
        <v>16450</v>
      </c>
      <c r="P648" s="235" t="s">
        <v>16446</v>
      </c>
      <c r="Q648" s="235" t="s">
        <v>71</v>
      </c>
      <c r="R648" s="235">
        <v>5</v>
      </c>
      <c r="S648" s="309">
        <v>26</v>
      </c>
      <c r="T648" s="238">
        <v>6</v>
      </c>
      <c r="U648" s="238">
        <v>6</v>
      </c>
      <c r="V648" s="235" t="s">
        <v>70</v>
      </c>
      <c r="W648" s="238" t="str">
        <f t="shared" si="112"/>
        <v>PEUGEOT3081.5 블루HDi 알뤼르45900000</v>
      </c>
      <c r="X648" s="310">
        <f t="shared" si="113"/>
        <v>4422</v>
      </c>
      <c r="Y648" s="238">
        <v>6</v>
      </c>
      <c r="Z648" s="238">
        <v>6</v>
      </c>
      <c r="AA648" s="306" t="s">
        <v>446</v>
      </c>
      <c r="AB648" s="235" t="s">
        <v>16446</v>
      </c>
      <c r="AC648" s="235"/>
      <c r="AD648" s="235">
        <v>5</v>
      </c>
      <c r="AE648" s="235">
        <v>0</v>
      </c>
      <c r="AF648" s="236"/>
      <c r="AG648" s="237"/>
      <c r="AH648" s="236"/>
      <c r="AI648" s="236"/>
      <c r="AJ648" s="237"/>
      <c r="AK648" s="236">
        <v>17</v>
      </c>
      <c r="AL648" s="236"/>
      <c r="AM648" s="236" t="s">
        <v>16406</v>
      </c>
      <c r="AN648" s="348"/>
      <c r="AO648" s="348"/>
      <c r="AP648" s="348"/>
      <c r="AS648" s="236"/>
      <c r="BD648" s="191" t="str">
        <f t="shared" si="109"/>
        <v>3081.5 블루HDi 알뤼르</v>
      </c>
      <c r="BE648" s="238" t="str">
        <f t="shared" si="111"/>
        <v>0100</v>
      </c>
      <c r="BF648" s="306" t="s">
        <v>446</v>
      </c>
      <c r="BG648" s="191" t="str">
        <f t="shared" si="110"/>
        <v>0100-0647</v>
      </c>
    </row>
    <row r="649" spans="1:59">
      <c r="A649" s="304">
        <v>4423</v>
      </c>
      <c r="B649" s="305">
        <v>4423</v>
      </c>
      <c r="C649" s="238" t="str">
        <f t="shared" si="114"/>
        <v>0029-0101</v>
      </c>
      <c r="D649" s="238" t="str">
        <f t="shared" si="115"/>
        <v>0029-0101-0001</v>
      </c>
      <c r="E649" s="306" t="s">
        <v>445</v>
      </c>
      <c r="F649" s="238" t="str">
        <f>TEXT(VLOOKUP(J649,'1'!$I$43:$J$79,2,0),"0000")</f>
        <v>0029</v>
      </c>
      <c r="G649" s="238" t="str">
        <f t="shared" si="116"/>
        <v>0101</v>
      </c>
      <c r="H649" s="307">
        <f t="shared" si="117"/>
        <v>1</v>
      </c>
      <c r="I649" s="306" t="s">
        <v>445</v>
      </c>
      <c r="J649" s="235" t="s">
        <v>112</v>
      </c>
      <c r="K649" s="235">
        <v>408</v>
      </c>
      <c r="L649" s="235" t="s">
        <v>16451</v>
      </c>
      <c r="M649" s="308">
        <v>42900000</v>
      </c>
      <c r="N649" s="235">
        <v>1199</v>
      </c>
      <c r="O649" s="235" t="s">
        <v>16419</v>
      </c>
      <c r="P649" s="235" t="s">
        <v>16400</v>
      </c>
      <c r="Q649" s="235" t="s">
        <v>71</v>
      </c>
      <c r="R649" s="235">
        <v>5</v>
      </c>
      <c r="S649" s="309">
        <v>26</v>
      </c>
      <c r="T649" s="238">
        <v>6</v>
      </c>
      <c r="U649" s="238">
        <v>6</v>
      </c>
      <c r="V649" s="235" t="s">
        <v>70</v>
      </c>
      <c r="W649" s="238" t="str">
        <f t="shared" si="112"/>
        <v>PEUGEOT4081.2 퓨어테크 GT42900000</v>
      </c>
      <c r="X649" s="310">
        <f t="shared" si="113"/>
        <v>4423</v>
      </c>
      <c r="Y649" s="238">
        <v>6</v>
      </c>
      <c r="Z649" s="238">
        <v>6</v>
      </c>
      <c r="AA649" s="306" t="s">
        <v>445</v>
      </c>
      <c r="AB649" s="235" t="s">
        <v>16400</v>
      </c>
      <c r="AC649" s="235"/>
      <c r="AD649" s="235">
        <v>5</v>
      </c>
      <c r="AE649" s="235">
        <v>0</v>
      </c>
      <c r="AF649" s="236"/>
      <c r="AG649" s="237"/>
      <c r="AH649" s="236"/>
      <c r="AI649" s="236"/>
      <c r="AJ649" s="237"/>
      <c r="AK649" s="236">
        <v>17</v>
      </c>
      <c r="AL649" s="236"/>
      <c r="AM649" s="236" t="s">
        <v>16406</v>
      </c>
      <c r="AN649" s="348"/>
      <c r="AO649" s="348"/>
      <c r="AP649" s="348"/>
      <c r="AS649" s="236"/>
      <c r="BD649" s="191" t="str">
        <f t="shared" si="109"/>
        <v>4081.2 퓨어테크 GT</v>
      </c>
      <c r="BE649" s="238" t="str">
        <f t="shared" si="111"/>
        <v>0101</v>
      </c>
      <c r="BF649" s="306" t="s">
        <v>445</v>
      </c>
      <c r="BG649" s="191" t="str">
        <f t="shared" si="110"/>
        <v>0101-0648</v>
      </c>
    </row>
    <row r="650" spans="1:59">
      <c r="A650" s="304">
        <v>4424</v>
      </c>
      <c r="B650" s="305">
        <v>4424</v>
      </c>
      <c r="C650" s="238" t="str">
        <f t="shared" si="114"/>
        <v>0029-0101</v>
      </c>
      <c r="D650" s="238" t="str">
        <f t="shared" si="115"/>
        <v>0029-0101-0002</v>
      </c>
      <c r="E650" s="306" t="s">
        <v>444</v>
      </c>
      <c r="F650" s="238" t="str">
        <f>TEXT(VLOOKUP(J650,'1'!$I$43:$J$79,2,0),"0000")</f>
        <v>0029</v>
      </c>
      <c r="G650" s="238" t="str">
        <f t="shared" si="116"/>
        <v>0101</v>
      </c>
      <c r="H650" s="307">
        <f t="shared" si="117"/>
        <v>2</v>
      </c>
      <c r="I650" s="306" t="s">
        <v>444</v>
      </c>
      <c r="J650" s="235" t="s">
        <v>112</v>
      </c>
      <c r="K650" s="235">
        <v>408</v>
      </c>
      <c r="L650" s="235" t="s">
        <v>16452</v>
      </c>
      <c r="M650" s="308">
        <v>46900000</v>
      </c>
      <c r="N650" s="235">
        <v>1199</v>
      </c>
      <c r="O650" s="235" t="s">
        <v>16419</v>
      </c>
      <c r="P650" s="235" t="s">
        <v>16400</v>
      </c>
      <c r="Q650" s="235" t="s">
        <v>71</v>
      </c>
      <c r="R650" s="235">
        <v>5</v>
      </c>
      <c r="S650" s="309">
        <v>26</v>
      </c>
      <c r="T650" s="238">
        <v>6</v>
      </c>
      <c r="U650" s="238">
        <v>6</v>
      </c>
      <c r="V650" s="235" t="s">
        <v>70</v>
      </c>
      <c r="W650" s="238" t="str">
        <f t="shared" si="112"/>
        <v>PEUGEOT4081.2 퓨어테크 알뤼르46900000</v>
      </c>
      <c r="X650" s="310">
        <f t="shared" si="113"/>
        <v>4424</v>
      </c>
      <c r="Y650" s="238">
        <v>6</v>
      </c>
      <c r="Z650" s="238">
        <v>6</v>
      </c>
      <c r="AA650" s="306" t="s">
        <v>444</v>
      </c>
      <c r="AB650" s="235" t="s">
        <v>16400</v>
      </c>
      <c r="AC650" s="243"/>
      <c r="AD650" s="243"/>
      <c r="AE650" s="243"/>
      <c r="AF650" s="246"/>
      <c r="AG650" s="264"/>
      <c r="AH650" s="246"/>
      <c r="AI650" s="246"/>
      <c r="AJ650" s="246"/>
      <c r="AK650" s="236">
        <v>17</v>
      </c>
      <c r="AL650" s="236"/>
      <c r="AM650" s="236" t="s">
        <v>16406</v>
      </c>
      <c r="AN650" s="348"/>
      <c r="AO650" s="348"/>
      <c r="AP650" s="348"/>
      <c r="AS650" s="236"/>
      <c r="BD650" s="191" t="str">
        <f t="shared" si="109"/>
        <v>4081.2 퓨어테크 알뤼르</v>
      </c>
      <c r="BE650" s="238" t="str">
        <f t="shared" si="111"/>
        <v>0101</v>
      </c>
      <c r="BF650" s="306" t="s">
        <v>444</v>
      </c>
      <c r="BG650" s="191" t="str">
        <f t="shared" si="110"/>
        <v>0101-0649</v>
      </c>
    </row>
    <row r="651" spans="1:59">
      <c r="A651" s="304">
        <v>4425</v>
      </c>
      <c r="B651" s="305">
        <v>4425</v>
      </c>
      <c r="C651" s="238" t="str">
        <f t="shared" si="114"/>
        <v>0029-0102</v>
      </c>
      <c r="D651" s="238" t="str">
        <f t="shared" si="115"/>
        <v>0029-0102-0001</v>
      </c>
      <c r="E651" s="306" t="s">
        <v>443</v>
      </c>
      <c r="F651" s="238" t="str">
        <f>TEXT(VLOOKUP(J651,'1'!$I$43:$J$79,2,0),"0000")</f>
        <v>0029</v>
      </c>
      <c r="G651" s="238" t="str">
        <f t="shared" si="116"/>
        <v>0102</v>
      </c>
      <c r="H651" s="307">
        <f t="shared" si="117"/>
        <v>1</v>
      </c>
      <c r="I651" s="306" t="s">
        <v>443</v>
      </c>
      <c r="J651" s="235" t="s">
        <v>112</v>
      </c>
      <c r="K651" s="235">
        <v>5008</v>
      </c>
      <c r="L651" s="235" t="s">
        <v>16454</v>
      </c>
      <c r="M651" s="308">
        <v>46000000</v>
      </c>
      <c r="N651" s="235">
        <v>1199</v>
      </c>
      <c r="O651" s="235" t="s">
        <v>16419</v>
      </c>
      <c r="P651" s="235" t="s">
        <v>16400</v>
      </c>
      <c r="Q651" s="235" t="s">
        <v>71</v>
      </c>
      <c r="R651" s="235">
        <v>5</v>
      </c>
      <c r="S651" s="309">
        <v>26</v>
      </c>
      <c r="T651" s="238">
        <v>6</v>
      </c>
      <c r="U651" s="238">
        <v>6</v>
      </c>
      <c r="V651" s="235" t="s">
        <v>70</v>
      </c>
      <c r="W651" s="238" t="str">
        <f t="shared" si="112"/>
        <v>PEUGEOT50081.2 알뤼르46000000</v>
      </c>
      <c r="X651" s="310">
        <f t="shared" si="113"/>
        <v>4425</v>
      </c>
      <c r="Y651" s="238">
        <v>6</v>
      </c>
      <c r="Z651" s="238">
        <v>6</v>
      </c>
      <c r="AA651" s="306" t="s">
        <v>443</v>
      </c>
      <c r="AB651" s="235" t="s">
        <v>16400</v>
      </c>
      <c r="AC651" s="243"/>
      <c r="AD651" s="243"/>
      <c r="AE651" s="243"/>
      <c r="AF651" s="246"/>
      <c r="AG651" s="264"/>
      <c r="AH651" s="246"/>
      <c r="AI651" s="246"/>
      <c r="AJ651" s="246"/>
      <c r="AK651" s="236">
        <v>17</v>
      </c>
      <c r="AL651" s="236"/>
      <c r="AM651" s="236" t="s">
        <v>16406</v>
      </c>
      <c r="AN651" s="348"/>
      <c r="AO651" s="348"/>
      <c r="AP651" s="348"/>
      <c r="AS651" s="236"/>
      <c r="BD651" s="191" t="str">
        <f t="shared" si="109"/>
        <v>50081.2 알뤼르</v>
      </c>
      <c r="BE651" s="238" t="str">
        <f t="shared" si="111"/>
        <v>0102</v>
      </c>
      <c r="BF651" s="306" t="s">
        <v>443</v>
      </c>
      <c r="BG651" s="191" t="str">
        <f t="shared" si="110"/>
        <v>0102-0650</v>
      </c>
    </row>
    <row r="652" spans="1:59">
      <c r="A652" s="304">
        <v>4426</v>
      </c>
      <c r="B652" s="305">
        <v>4426</v>
      </c>
      <c r="C652" s="238" t="str">
        <f t="shared" si="114"/>
        <v>0029-0102</v>
      </c>
      <c r="D652" s="238" t="str">
        <f t="shared" si="115"/>
        <v>0029-0102-0002</v>
      </c>
      <c r="E652" s="306" t="s">
        <v>442</v>
      </c>
      <c r="F652" s="238" t="str">
        <f>TEXT(VLOOKUP(J652,'1'!$I$43:$J$79,2,0),"0000")</f>
        <v>0029</v>
      </c>
      <c r="G652" s="238" t="str">
        <f t="shared" si="116"/>
        <v>0102</v>
      </c>
      <c r="H652" s="307">
        <f t="shared" si="117"/>
        <v>2</v>
      </c>
      <c r="I652" s="306" t="s">
        <v>442</v>
      </c>
      <c r="J652" s="235" t="s">
        <v>112</v>
      </c>
      <c r="K652" s="235">
        <v>5008</v>
      </c>
      <c r="L652" s="235" t="s">
        <v>16455</v>
      </c>
      <c r="M652" s="308">
        <v>49000000</v>
      </c>
      <c r="N652" s="235">
        <v>1199</v>
      </c>
      <c r="O652" s="235" t="s">
        <v>16419</v>
      </c>
      <c r="P652" s="235" t="s">
        <v>16400</v>
      </c>
      <c r="Q652" s="235" t="s">
        <v>71</v>
      </c>
      <c r="R652" s="235">
        <v>5</v>
      </c>
      <c r="S652" s="309">
        <v>26</v>
      </c>
      <c r="T652" s="238">
        <v>6</v>
      </c>
      <c r="U652" s="238">
        <v>6</v>
      </c>
      <c r="V652" s="235" t="s">
        <v>70</v>
      </c>
      <c r="W652" s="238" t="str">
        <f t="shared" si="112"/>
        <v>PEUGEOT50081.2 GT49000000</v>
      </c>
      <c r="X652" s="310">
        <f t="shared" si="113"/>
        <v>4426</v>
      </c>
      <c r="Y652" s="238">
        <v>6</v>
      </c>
      <c r="Z652" s="238">
        <v>6</v>
      </c>
      <c r="AA652" s="306" t="s">
        <v>442</v>
      </c>
      <c r="AB652" s="235" t="s">
        <v>16400</v>
      </c>
      <c r="AC652" s="243"/>
      <c r="AD652" s="243"/>
      <c r="AE652" s="243"/>
      <c r="AF652" s="246"/>
      <c r="AG652" s="264"/>
      <c r="AH652" s="246"/>
      <c r="AI652" s="246"/>
      <c r="AJ652" s="246"/>
      <c r="AK652" s="236">
        <v>17</v>
      </c>
      <c r="AL652" s="236"/>
      <c r="AM652" s="236" t="s">
        <v>16406</v>
      </c>
      <c r="AN652" s="348"/>
      <c r="AO652" s="348"/>
      <c r="AP652" s="348"/>
      <c r="AS652" s="236"/>
      <c r="BD652" s="191" t="str">
        <f t="shared" si="109"/>
        <v>50081.2 GT</v>
      </c>
      <c r="BE652" s="238" t="str">
        <f t="shared" si="111"/>
        <v>0102</v>
      </c>
      <c r="BF652" s="306" t="s">
        <v>442</v>
      </c>
      <c r="BG652" s="191" t="str">
        <f t="shared" si="110"/>
        <v>0102-0651</v>
      </c>
    </row>
    <row r="653" spans="1:59">
      <c r="A653" s="304">
        <v>4427</v>
      </c>
      <c r="B653" s="305">
        <v>4427</v>
      </c>
      <c r="C653" s="238" t="str">
        <f t="shared" si="114"/>
        <v>0029-0103</v>
      </c>
      <c r="D653" s="238" t="str">
        <f t="shared" si="115"/>
        <v>0029-0103-0001</v>
      </c>
      <c r="E653" s="306" t="s">
        <v>441</v>
      </c>
      <c r="F653" s="238" t="str">
        <f>TEXT(VLOOKUP(J653,'1'!$I$43:$J$79,2,0),"0000")</f>
        <v>0029</v>
      </c>
      <c r="G653" s="238" t="str">
        <f t="shared" si="116"/>
        <v>0103</v>
      </c>
      <c r="H653" s="307">
        <f t="shared" si="117"/>
        <v>1</v>
      </c>
      <c r="I653" s="306" t="s">
        <v>441</v>
      </c>
      <c r="J653" s="235" t="s">
        <v>112</v>
      </c>
      <c r="K653" s="235">
        <v>508</v>
      </c>
      <c r="L653" s="235" t="s">
        <v>16453</v>
      </c>
      <c r="M653" s="308">
        <v>45900000</v>
      </c>
      <c r="N653" s="235">
        <v>1499</v>
      </c>
      <c r="O653" s="235" t="s">
        <v>16450</v>
      </c>
      <c r="P653" s="235" t="s">
        <v>16446</v>
      </c>
      <c r="Q653" s="235" t="s">
        <v>71</v>
      </c>
      <c r="R653" s="235">
        <v>5</v>
      </c>
      <c r="S653" s="309">
        <v>26</v>
      </c>
      <c r="T653" s="238">
        <v>6</v>
      </c>
      <c r="U653" s="238">
        <v>6</v>
      </c>
      <c r="V653" s="235" t="s">
        <v>70</v>
      </c>
      <c r="W653" s="238" t="str">
        <f t="shared" si="112"/>
        <v>PEUGEOT5081.5 블루HDi 알뤼르45900000</v>
      </c>
      <c r="X653" s="310">
        <f t="shared" si="113"/>
        <v>4427</v>
      </c>
      <c r="Y653" s="238">
        <v>6</v>
      </c>
      <c r="Z653" s="238">
        <v>6</v>
      </c>
      <c r="AA653" s="306" t="s">
        <v>441</v>
      </c>
      <c r="AB653" s="243" t="s">
        <v>16446</v>
      </c>
      <c r="AC653" s="243"/>
      <c r="AD653" s="243"/>
      <c r="AE653" s="243"/>
      <c r="AF653" s="246"/>
      <c r="AG653" s="264"/>
      <c r="AH653" s="246"/>
      <c r="AI653" s="246"/>
      <c r="AJ653" s="246"/>
      <c r="AK653" s="236">
        <v>22</v>
      </c>
      <c r="AL653" s="236"/>
      <c r="AM653" s="236" t="s">
        <v>16448</v>
      </c>
      <c r="AN653" s="348"/>
      <c r="AO653" s="348"/>
      <c r="AP653" s="348"/>
      <c r="AS653" s="236"/>
      <c r="BD653" s="191" t="str">
        <f t="shared" si="109"/>
        <v>5081.5 블루HDi 알뤼르</v>
      </c>
      <c r="BE653" s="238" t="str">
        <f t="shared" si="111"/>
        <v>0103</v>
      </c>
      <c r="BF653" s="306" t="s">
        <v>441</v>
      </c>
      <c r="BG653" s="191" t="str">
        <f t="shared" si="110"/>
        <v>0103-0652</v>
      </c>
    </row>
    <row r="654" spans="1:59">
      <c r="A654" s="304">
        <v>4428</v>
      </c>
      <c r="B654" s="305">
        <v>4428</v>
      </c>
      <c r="C654" s="238" t="str">
        <f t="shared" si="114"/>
        <v>0026-0104</v>
      </c>
      <c r="D654" s="238" t="str">
        <f t="shared" si="115"/>
        <v>0026-0104-0001</v>
      </c>
      <c r="E654" s="306" t="s">
        <v>440</v>
      </c>
      <c r="F654" s="238" t="str">
        <f>TEXT(VLOOKUP(J654,'1'!$I$43:$J$79,2,0),"0000")</f>
        <v>0026</v>
      </c>
      <c r="G654" s="238" t="str">
        <f t="shared" si="116"/>
        <v>0104</v>
      </c>
      <c r="H654" s="307">
        <f t="shared" si="117"/>
        <v>1</v>
      </c>
      <c r="I654" s="306" t="s">
        <v>440</v>
      </c>
      <c r="J654" s="235" t="s">
        <v>115</v>
      </c>
      <c r="K654" s="235" t="s">
        <v>16657</v>
      </c>
      <c r="L654" s="235" t="s">
        <v>16458</v>
      </c>
      <c r="M654" s="308">
        <v>63400000</v>
      </c>
      <c r="N654" s="235">
        <v>1998</v>
      </c>
      <c r="O654" s="235" t="s">
        <v>77</v>
      </c>
      <c r="P654" s="235" t="s">
        <v>72</v>
      </c>
      <c r="Q654" s="235" t="s">
        <v>71</v>
      </c>
      <c r="R654" s="235">
        <v>5</v>
      </c>
      <c r="S654" s="309">
        <v>8</v>
      </c>
      <c r="T654" s="238">
        <v>6</v>
      </c>
      <c r="U654" s="238">
        <v>6</v>
      </c>
      <c r="V654" s="235" t="s">
        <v>70</v>
      </c>
      <c r="W654" s="238" t="str">
        <f t="shared" si="112"/>
        <v>MINICLUBMANJCW 언톨드 에디션63400000</v>
      </c>
      <c r="X654" s="310">
        <f t="shared" si="113"/>
        <v>4428</v>
      </c>
      <c r="Y654" s="238">
        <v>6</v>
      </c>
      <c r="Z654" s="238">
        <v>6</v>
      </c>
      <c r="AA654" s="306" t="s">
        <v>440</v>
      </c>
      <c r="AB654" s="235" t="s">
        <v>72</v>
      </c>
      <c r="AC654" s="235"/>
      <c r="AD654" s="235">
        <v>4</v>
      </c>
      <c r="AE654" s="235">
        <v>0</v>
      </c>
      <c r="AF654" s="236"/>
      <c r="AG654" s="237"/>
      <c r="AH654" s="236"/>
      <c r="AI654" s="236"/>
      <c r="AJ654" s="237"/>
      <c r="AK654" s="236">
        <v>15</v>
      </c>
      <c r="AL654" s="236"/>
      <c r="AM654" s="236" t="s">
        <v>16460</v>
      </c>
      <c r="AN654" s="348"/>
      <c r="AO654" s="348"/>
      <c r="AP654" s="348"/>
      <c r="AQ654" s="291" t="str">
        <f>IFERROR(VLOOKUP(BG654,#REF!,1,0),"")</f>
        <v/>
      </c>
      <c r="AS654" s="236" t="s">
        <v>2432</v>
      </c>
      <c r="BD654" s="191" t="str">
        <f t="shared" si="109"/>
        <v>CLUBMANJCW 언톨드 에디션</v>
      </c>
      <c r="BE654" s="238" t="str">
        <f t="shared" si="111"/>
        <v>0104</v>
      </c>
      <c r="BF654" s="306" t="s">
        <v>440</v>
      </c>
      <c r="BG654" s="191" t="str">
        <f t="shared" si="110"/>
        <v>0104-0653</v>
      </c>
    </row>
    <row r="655" spans="1:59">
      <c r="A655" s="304">
        <v>4429</v>
      </c>
      <c r="B655" s="305">
        <v>4429</v>
      </c>
      <c r="C655" s="238" t="str">
        <f t="shared" si="114"/>
        <v>0026-0104</v>
      </c>
      <c r="D655" s="238" t="str">
        <f t="shared" si="115"/>
        <v>0026-0104-0002</v>
      </c>
      <c r="E655" s="306" t="s">
        <v>439</v>
      </c>
      <c r="F655" s="238" t="str">
        <f>TEXT(VLOOKUP(J655,'1'!$I$43:$J$79,2,0),"0000")</f>
        <v>0026</v>
      </c>
      <c r="G655" s="238" t="str">
        <f t="shared" si="116"/>
        <v>0104</v>
      </c>
      <c r="H655" s="307">
        <f t="shared" si="117"/>
        <v>2</v>
      </c>
      <c r="I655" s="306" t="s">
        <v>439</v>
      </c>
      <c r="J655" s="235" t="s">
        <v>115</v>
      </c>
      <c r="K655" s="235" t="s">
        <v>16657</v>
      </c>
      <c r="L655" s="235" t="s">
        <v>16456</v>
      </c>
      <c r="M655" s="308">
        <v>52300000</v>
      </c>
      <c r="N655" s="235">
        <v>1998</v>
      </c>
      <c r="O655" s="235" t="s">
        <v>77</v>
      </c>
      <c r="P655" s="235" t="s">
        <v>72</v>
      </c>
      <c r="Q655" s="235" t="s">
        <v>71</v>
      </c>
      <c r="R655" s="235">
        <v>5</v>
      </c>
      <c r="S655" s="309">
        <v>8</v>
      </c>
      <c r="T655" s="238">
        <v>6</v>
      </c>
      <c r="U655" s="238">
        <v>6</v>
      </c>
      <c r="V655" s="235" t="s">
        <v>70</v>
      </c>
      <c r="W655" s="238" t="str">
        <f t="shared" si="112"/>
        <v>MINICLUBMAN쿠퍼 S 클래식52300000</v>
      </c>
      <c r="X655" s="310">
        <f t="shared" si="113"/>
        <v>4429</v>
      </c>
      <c r="Y655" s="238">
        <v>6</v>
      </c>
      <c r="Z655" s="238">
        <v>6</v>
      </c>
      <c r="AA655" s="306" t="s">
        <v>439</v>
      </c>
      <c r="AB655" s="235" t="s">
        <v>72</v>
      </c>
      <c r="AC655" s="235"/>
      <c r="AD655" s="235">
        <v>4</v>
      </c>
      <c r="AE655" s="235">
        <v>0</v>
      </c>
      <c r="AF655" s="236"/>
      <c r="AG655" s="237"/>
      <c r="AH655" s="236"/>
      <c r="AI655" s="236"/>
      <c r="AJ655" s="237"/>
      <c r="AK655" s="236">
        <v>15</v>
      </c>
      <c r="AL655" s="236"/>
      <c r="AM655" s="236" t="s">
        <v>16460</v>
      </c>
      <c r="AN655" s="348"/>
      <c r="AO655" s="348"/>
      <c r="AP655" s="348"/>
      <c r="AQ655" s="291" t="str">
        <f>IFERROR(VLOOKUP(BG655,#REF!,1,0),"")</f>
        <v/>
      </c>
      <c r="AS655" s="236" t="s">
        <v>2432</v>
      </c>
      <c r="BD655" s="191" t="str">
        <f t="shared" si="109"/>
        <v>CLUBMAN쿠퍼 S 클래식</v>
      </c>
      <c r="BE655" s="238" t="str">
        <f t="shared" si="111"/>
        <v>0104</v>
      </c>
      <c r="BF655" s="306" t="s">
        <v>439</v>
      </c>
      <c r="BG655" s="191" t="str">
        <f t="shared" si="110"/>
        <v>0104-0654</v>
      </c>
    </row>
    <row r="656" spans="1:59">
      <c r="A656" s="304">
        <v>4430</v>
      </c>
      <c r="B656" s="305">
        <v>4430</v>
      </c>
      <c r="C656" s="238" t="str">
        <f t="shared" si="114"/>
        <v>0026-0104</v>
      </c>
      <c r="D656" s="238" t="str">
        <f t="shared" si="115"/>
        <v>0026-0104-0003</v>
      </c>
      <c r="E656" s="306" t="s">
        <v>438</v>
      </c>
      <c r="F656" s="238" t="str">
        <f>TEXT(VLOOKUP(J656,'1'!$I$43:$J$79,2,0),"0000")</f>
        <v>0026</v>
      </c>
      <c r="G656" s="238" t="str">
        <f t="shared" si="116"/>
        <v>0104</v>
      </c>
      <c r="H656" s="307">
        <f t="shared" si="117"/>
        <v>3</v>
      </c>
      <c r="I656" s="306" t="s">
        <v>438</v>
      </c>
      <c r="J656" s="235" t="s">
        <v>115</v>
      </c>
      <c r="K656" s="235" t="s">
        <v>16657</v>
      </c>
      <c r="L656" s="235" t="s">
        <v>16459</v>
      </c>
      <c r="M656" s="308">
        <v>53200000</v>
      </c>
      <c r="N656" s="235">
        <v>1998</v>
      </c>
      <c r="O656" s="235" t="s">
        <v>76</v>
      </c>
      <c r="P656" s="235" t="s">
        <v>72</v>
      </c>
      <c r="Q656" s="235" t="s">
        <v>71</v>
      </c>
      <c r="R656" s="235">
        <v>5</v>
      </c>
      <c r="S656" s="309">
        <v>8</v>
      </c>
      <c r="T656" s="238">
        <v>6</v>
      </c>
      <c r="U656" s="238">
        <v>6</v>
      </c>
      <c r="V656" s="235" t="s">
        <v>70</v>
      </c>
      <c r="W656" s="238" t="str">
        <f t="shared" si="112"/>
        <v>MINICLUBMAN쿠퍼 S 언톨드 에디션53200000</v>
      </c>
      <c r="X656" s="310">
        <f t="shared" si="113"/>
        <v>4430</v>
      </c>
      <c r="Y656" s="238">
        <v>6</v>
      </c>
      <c r="Z656" s="238">
        <v>6</v>
      </c>
      <c r="AA656" s="306" t="s">
        <v>438</v>
      </c>
      <c r="AB656" s="235" t="s">
        <v>72</v>
      </c>
      <c r="AC656" s="235"/>
      <c r="AD656" s="235">
        <v>4</v>
      </c>
      <c r="AE656" s="235">
        <v>0</v>
      </c>
      <c r="AF656" s="236"/>
      <c r="AG656" s="237"/>
      <c r="AH656" s="236"/>
      <c r="AI656" s="236"/>
      <c r="AJ656" s="237"/>
      <c r="AK656" s="236">
        <v>15</v>
      </c>
      <c r="AL656" s="236"/>
      <c r="AM656" s="236" t="s">
        <v>16460</v>
      </c>
      <c r="AN656" s="348"/>
      <c r="AO656" s="348"/>
      <c r="AP656" s="348"/>
      <c r="AQ656" s="291" t="str">
        <f>IFERROR(VLOOKUP(BG656,#REF!,1,0),"")</f>
        <v/>
      </c>
      <c r="AS656" s="236" t="s">
        <v>2432</v>
      </c>
      <c r="BD656" s="191" t="str">
        <f t="shared" si="109"/>
        <v>CLUBMAN쿠퍼 S 언톨드 에디션</v>
      </c>
      <c r="BE656" s="238" t="str">
        <f t="shared" si="111"/>
        <v>0104</v>
      </c>
      <c r="BF656" s="306" t="s">
        <v>438</v>
      </c>
      <c r="BG656" s="191" t="str">
        <f t="shared" si="110"/>
        <v>0104-0655</v>
      </c>
    </row>
    <row r="657" spans="1:59">
      <c r="A657" s="304">
        <v>4431</v>
      </c>
      <c r="B657" s="305">
        <v>4431</v>
      </c>
      <c r="C657" s="238" t="str">
        <f t="shared" si="114"/>
        <v>0026-0104</v>
      </c>
      <c r="D657" s="238" t="str">
        <f t="shared" si="115"/>
        <v>0026-0104-0004</v>
      </c>
      <c r="E657" s="306" t="s">
        <v>437</v>
      </c>
      <c r="F657" s="238" t="str">
        <f>TEXT(VLOOKUP(J657,'1'!$I$43:$J$79,2,0),"0000")</f>
        <v>0026</v>
      </c>
      <c r="G657" s="238" t="str">
        <f t="shared" si="116"/>
        <v>0104</v>
      </c>
      <c r="H657" s="307">
        <f t="shared" si="117"/>
        <v>4</v>
      </c>
      <c r="I657" s="306" t="s">
        <v>437</v>
      </c>
      <c r="J657" s="235" t="s">
        <v>115</v>
      </c>
      <c r="K657" s="235" t="s">
        <v>16657</v>
      </c>
      <c r="L657" s="235" t="s">
        <v>16457</v>
      </c>
      <c r="M657" s="308">
        <v>43700000</v>
      </c>
      <c r="N657" s="235">
        <v>1499</v>
      </c>
      <c r="O657" s="235" t="s">
        <v>76</v>
      </c>
      <c r="P657" s="235" t="s">
        <v>72</v>
      </c>
      <c r="Q657" s="235" t="s">
        <v>71</v>
      </c>
      <c r="R657" s="235">
        <v>5</v>
      </c>
      <c r="S657" s="309">
        <v>8</v>
      </c>
      <c r="T657" s="238">
        <v>6</v>
      </c>
      <c r="U657" s="238">
        <v>6</v>
      </c>
      <c r="V657" s="235" t="s">
        <v>70</v>
      </c>
      <c r="W657" s="238" t="str">
        <f t="shared" si="112"/>
        <v>MINICLUBMAN쿠퍼 클래식43700000</v>
      </c>
      <c r="X657" s="310">
        <f t="shared" si="113"/>
        <v>4431</v>
      </c>
      <c r="Y657" s="238">
        <v>6</v>
      </c>
      <c r="Z657" s="238">
        <v>6</v>
      </c>
      <c r="AA657" s="306" t="s">
        <v>437</v>
      </c>
      <c r="AB657" s="235" t="s">
        <v>72</v>
      </c>
      <c r="AC657" s="235"/>
      <c r="AD657" s="235">
        <v>4</v>
      </c>
      <c r="AE657" s="235">
        <v>0</v>
      </c>
      <c r="AF657" s="236"/>
      <c r="AG657" s="237"/>
      <c r="AH657" s="236"/>
      <c r="AI657" s="236"/>
      <c r="AJ657" s="237"/>
      <c r="AK657" s="236">
        <v>15</v>
      </c>
      <c r="AL657" s="236"/>
      <c r="AM657" s="236" t="s">
        <v>16460</v>
      </c>
      <c r="AN657" s="348"/>
      <c r="AO657" s="348"/>
      <c r="AP657" s="348"/>
      <c r="AQ657" s="291" t="str">
        <f>IFERROR(VLOOKUP(BG657,#REF!,1,0),"")</f>
        <v/>
      </c>
      <c r="AS657" s="236" t="s">
        <v>2432</v>
      </c>
      <c r="BD657" s="191" t="str">
        <f t="shared" si="109"/>
        <v>CLUBMAN쿠퍼 클래식</v>
      </c>
      <c r="BE657" s="238" t="str">
        <f t="shared" si="111"/>
        <v>0104</v>
      </c>
      <c r="BF657" s="306" t="s">
        <v>437</v>
      </c>
      <c r="BG657" s="191" t="str">
        <f t="shared" si="110"/>
        <v>0104-0656</v>
      </c>
    </row>
    <row r="658" spans="1:59">
      <c r="A658" s="304">
        <v>4432</v>
      </c>
      <c r="B658" s="305">
        <v>4432</v>
      </c>
      <c r="C658" s="238" t="str">
        <f t="shared" si="114"/>
        <v>0026-0104</v>
      </c>
      <c r="D658" s="238" t="str">
        <f t="shared" si="115"/>
        <v>0026-0104-0005</v>
      </c>
      <c r="E658" s="306" t="s">
        <v>436</v>
      </c>
      <c r="F658" s="238" t="str">
        <f>TEXT(VLOOKUP(J658,'1'!$I$43:$J$79,2,0),"0000")</f>
        <v>0026</v>
      </c>
      <c r="G658" s="238" t="str">
        <f t="shared" si="116"/>
        <v>0104</v>
      </c>
      <c r="H658" s="307">
        <f t="shared" si="117"/>
        <v>5</v>
      </c>
      <c r="I658" s="306" t="s">
        <v>436</v>
      </c>
      <c r="J658" s="235" t="s">
        <v>115</v>
      </c>
      <c r="K658" s="235" t="s">
        <v>16657</v>
      </c>
      <c r="L658" s="235" t="s">
        <v>16464</v>
      </c>
      <c r="M658" s="308">
        <v>63200000</v>
      </c>
      <c r="N658" s="235">
        <v>1998</v>
      </c>
      <c r="O658" s="235" t="s">
        <v>76</v>
      </c>
      <c r="P658" s="235" t="s">
        <v>72</v>
      </c>
      <c r="Q658" s="235" t="s">
        <v>71</v>
      </c>
      <c r="R658" s="235">
        <v>5</v>
      </c>
      <c r="S658" s="309">
        <v>8</v>
      </c>
      <c r="T658" s="238">
        <v>6</v>
      </c>
      <c r="U658" s="238">
        <v>6</v>
      </c>
      <c r="V658" s="235" t="s">
        <v>70</v>
      </c>
      <c r="W658" s="238" t="str">
        <f t="shared" si="112"/>
        <v>MINICLUBMANJCW 올포63200000</v>
      </c>
      <c r="X658" s="310">
        <f t="shared" si="113"/>
        <v>4432</v>
      </c>
      <c r="Y658" s="238">
        <v>6</v>
      </c>
      <c r="Z658" s="238">
        <v>6</v>
      </c>
      <c r="AA658" s="306" t="s">
        <v>436</v>
      </c>
      <c r="AB658" s="235" t="s">
        <v>72</v>
      </c>
      <c r="AC658" s="235"/>
      <c r="AD658" s="235">
        <v>4</v>
      </c>
      <c r="AE658" s="235">
        <v>0</v>
      </c>
      <c r="AF658" s="236"/>
      <c r="AG658" s="237"/>
      <c r="AH658" s="236"/>
      <c r="AI658" s="236"/>
      <c r="AJ658" s="237"/>
      <c r="AK658" s="236">
        <v>15</v>
      </c>
      <c r="AL658" s="236"/>
      <c r="AM658" s="236" t="s">
        <v>16460</v>
      </c>
      <c r="AN658" s="348"/>
      <c r="AO658" s="348"/>
      <c r="AP658" s="348"/>
      <c r="AQ658" s="291" t="str">
        <f>IFERROR(VLOOKUP(BG658,#REF!,1,0),"")</f>
        <v/>
      </c>
      <c r="AS658" s="236" t="s">
        <v>2432</v>
      </c>
      <c r="BD658" s="191" t="str">
        <f t="shared" si="109"/>
        <v>CLUBMANJCW 올포</v>
      </c>
      <c r="BE658" s="238" t="str">
        <f t="shared" si="111"/>
        <v>0104</v>
      </c>
      <c r="BF658" s="306" t="s">
        <v>436</v>
      </c>
      <c r="BG658" s="191" t="str">
        <f t="shared" si="110"/>
        <v>0104-0657</v>
      </c>
    </row>
    <row r="659" spans="1:59">
      <c r="A659" s="304">
        <v>4433</v>
      </c>
      <c r="B659" s="305">
        <v>4433</v>
      </c>
      <c r="C659" s="238" t="str">
        <f t="shared" si="114"/>
        <v>0026-0105</v>
      </c>
      <c r="D659" s="238" t="str">
        <f t="shared" si="115"/>
        <v>0026-0105-0001</v>
      </c>
      <c r="E659" s="306" t="s">
        <v>435</v>
      </c>
      <c r="F659" s="238" t="str">
        <f>TEXT(VLOOKUP(J659,'1'!$I$43:$J$79,2,0),"0000")</f>
        <v>0026</v>
      </c>
      <c r="G659" s="238" t="str">
        <f t="shared" si="116"/>
        <v>0105</v>
      </c>
      <c r="H659" s="307">
        <f t="shared" si="117"/>
        <v>1</v>
      </c>
      <c r="I659" s="306" t="s">
        <v>435</v>
      </c>
      <c r="J659" s="235" t="s">
        <v>115</v>
      </c>
      <c r="K659" s="235" t="s">
        <v>16658</v>
      </c>
      <c r="L659" s="235" t="s">
        <v>16461</v>
      </c>
      <c r="M659" s="308">
        <v>47000000</v>
      </c>
      <c r="N659" s="235">
        <v>1499</v>
      </c>
      <c r="O659" s="235" t="s">
        <v>76</v>
      </c>
      <c r="P659" s="235" t="s">
        <v>72</v>
      </c>
      <c r="Q659" s="235" t="s">
        <v>71</v>
      </c>
      <c r="R659" s="235">
        <v>4</v>
      </c>
      <c r="S659" s="309">
        <v>8</v>
      </c>
      <c r="T659" s="238">
        <v>6</v>
      </c>
      <c r="U659" s="238">
        <v>6</v>
      </c>
      <c r="V659" s="235" t="s">
        <v>70</v>
      </c>
      <c r="W659" s="238" t="str">
        <f t="shared" si="112"/>
        <v>MINICONVERTIBLE쿠퍼 클래식47000000</v>
      </c>
      <c r="X659" s="310">
        <f t="shared" si="113"/>
        <v>4433</v>
      </c>
      <c r="Y659" s="238">
        <v>6</v>
      </c>
      <c r="Z659" s="238">
        <v>6</v>
      </c>
      <c r="AA659" s="306" t="s">
        <v>435</v>
      </c>
      <c r="AB659" s="235" t="s">
        <v>72</v>
      </c>
      <c r="AC659" s="235"/>
      <c r="AD659" s="235">
        <v>5</v>
      </c>
      <c r="AE659" s="235">
        <v>2</v>
      </c>
      <c r="AF659" s="236"/>
      <c r="AG659" s="237"/>
      <c r="AH659" s="236"/>
      <c r="AI659" s="236"/>
      <c r="AJ659" s="237"/>
      <c r="AK659" s="236">
        <v>15</v>
      </c>
      <c r="AL659" s="236"/>
      <c r="AM659" s="236" t="s">
        <v>16460</v>
      </c>
      <c r="AN659" s="348"/>
      <c r="AO659" s="348"/>
      <c r="AP659" s="348"/>
      <c r="AQ659" s="291" t="str">
        <f>IFERROR(VLOOKUP(BG659,#REF!,1,0),"")</f>
        <v/>
      </c>
      <c r="AS659" s="236" t="s">
        <v>2432</v>
      </c>
      <c r="BD659" s="191" t="str">
        <f t="shared" si="109"/>
        <v>CONVERTIBLE쿠퍼 클래식</v>
      </c>
      <c r="BE659" s="238" t="str">
        <f t="shared" si="111"/>
        <v>0105</v>
      </c>
      <c r="BF659" s="306" t="s">
        <v>435</v>
      </c>
      <c r="BG659" s="191" t="str">
        <f t="shared" si="110"/>
        <v>0105-0658</v>
      </c>
    </row>
    <row r="660" spans="1:59">
      <c r="A660" s="304">
        <v>4434</v>
      </c>
      <c r="B660" s="305">
        <v>4434</v>
      </c>
      <c r="C660" s="238" t="str">
        <f t="shared" si="114"/>
        <v>0026-0105</v>
      </c>
      <c r="D660" s="238" t="str">
        <f t="shared" si="115"/>
        <v>0026-0105-0002</v>
      </c>
      <c r="E660" s="306" t="s">
        <v>434</v>
      </c>
      <c r="F660" s="238" t="str">
        <f>TEXT(VLOOKUP(J660,'1'!$I$43:$J$79,2,0),"0000")</f>
        <v>0026</v>
      </c>
      <c r="G660" s="238" t="str">
        <f t="shared" si="116"/>
        <v>0105</v>
      </c>
      <c r="H660" s="307">
        <f t="shared" si="117"/>
        <v>2</v>
      </c>
      <c r="I660" s="306" t="s">
        <v>434</v>
      </c>
      <c r="J660" s="235" t="s">
        <v>115</v>
      </c>
      <c r="K660" s="235" t="s">
        <v>16658</v>
      </c>
      <c r="L660" s="235" t="s">
        <v>16475</v>
      </c>
      <c r="M660" s="308">
        <v>52700000</v>
      </c>
      <c r="N660" s="235">
        <v>1998</v>
      </c>
      <c r="O660" s="235" t="s">
        <v>76</v>
      </c>
      <c r="P660" s="235" t="s">
        <v>72</v>
      </c>
      <c r="Q660" s="235" t="s">
        <v>71</v>
      </c>
      <c r="R660" s="235">
        <v>4</v>
      </c>
      <c r="S660" s="309">
        <v>8</v>
      </c>
      <c r="T660" s="238">
        <v>6</v>
      </c>
      <c r="U660" s="238">
        <v>6</v>
      </c>
      <c r="V660" s="235" t="s">
        <v>70</v>
      </c>
      <c r="W660" s="238" t="str">
        <f t="shared" si="112"/>
        <v>MINICONVERTIBLE쿠퍼 S 클래식52700000</v>
      </c>
      <c r="X660" s="310">
        <f t="shared" si="113"/>
        <v>4434</v>
      </c>
      <c r="Y660" s="238">
        <v>6</v>
      </c>
      <c r="Z660" s="238">
        <v>6</v>
      </c>
      <c r="AA660" s="306" t="s">
        <v>434</v>
      </c>
      <c r="AB660" s="235" t="s">
        <v>72</v>
      </c>
      <c r="AC660" s="235"/>
      <c r="AD660" s="235">
        <v>5</v>
      </c>
      <c r="AE660" s="235">
        <v>2</v>
      </c>
      <c r="AF660" s="236"/>
      <c r="AG660" s="237"/>
      <c r="AH660" s="236"/>
      <c r="AI660" s="236"/>
      <c r="AJ660" s="237"/>
      <c r="AK660" s="236">
        <v>15</v>
      </c>
      <c r="AL660" s="236"/>
      <c r="AM660" s="236" t="s">
        <v>16460</v>
      </c>
      <c r="AN660" s="348"/>
      <c r="AO660" s="348"/>
      <c r="AP660" s="348"/>
      <c r="AQ660" s="291" t="str">
        <f>IFERROR(VLOOKUP(BG660,#REF!,1,0),"")</f>
        <v/>
      </c>
      <c r="AS660" s="236" t="s">
        <v>2432</v>
      </c>
      <c r="BD660" s="191" t="str">
        <f t="shared" si="109"/>
        <v>CONVERTIBLE쿠퍼 S 클래식</v>
      </c>
      <c r="BE660" s="238" t="str">
        <f t="shared" si="111"/>
        <v>0105</v>
      </c>
      <c r="BF660" s="306" t="s">
        <v>434</v>
      </c>
      <c r="BG660" s="191" t="str">
        <f t="shared" si="110"/>
        <v>0105-0659</v>
      </c>
    </row>
    <row r="661" spans="1:59">
      <c r="A661" s="304">
        <v>4435</v>
      </c>
      <c r="B661" s="305">
        <v>4435</v>
      </c>
      <c r="C661" s="238" t="str">
        <f t="shared" si="114"/>
        <v>0026-0105</v>
      </c>
      <c r="D661" s="238" t="str">
        <f t="shared" si="115"/>
        <v>0026-0105-0003</v>
      </c>
      <c r="E661" s="306" t="s">
        <v>433</v>
      </c>
      <c r="F661" s="238" t="str">
        <f>TEXT(VLOOKUP(J661,'1'!$I$43:$J$79,2,0),"0000")</f>
        <v>0026</v>
      </c>
      <c r="G661" s="238" t="str">
        <f t="shared" si="116"/>
        <v>0105</v>
      </c>
      <c r="H661" s="307">
        <f t="shared" si="117"/>
        <v>3</v>
      </c>
      <c r="I661" s="306" t="s">
        <v>433</v>
      </c>
      <c r="J661" s="235" t="s">
        <v>115</v>
      </c>
      <c r="K661" s="235" t="s">
        <v>16658</v>
      </c>
      <c r="L661" s="235" t="s">
        <v>16463</v>
      </c>
      <c r="M661" s="308">
        <v>59300000</v>
      </c>
      <c r="N661" s="235">
        <v>1998</v>
      </c>
      <c r="O661" s="235" t="s">
        <v>76</v>
      </c>
      <c r="P661" s="235" t="s">
        <v>72</v>
      </c>
      <c r="Q661" s="235" t="s">
        <v>71</v>
      </c>
      <c r="R661" s="235">
        <v>4</v>
      </c>
      <c r="S661" s="309">
        <v>8</v>
      </c>
      <c r="T661" s="238">
        <v>6</v>
      </c>
      <c r="U661" s="238">
        <v>6</v>
      </c>
      <c r="V661" s="235" t="s">
        <v>70</v>
      </c>
      <c r="W661" s="238" t="str">
        <f t="shared" si="112"/>
        <v>MINICONVERTIBLEJCW59300000</v>
      </c>
      <c r="X661" s="310">
        <f t="shared" si="113"/>
        <v>4435</v>
      </c>
      <c r="Y661" s="238">
        <v>6</v>
      </c>
      <c r="Z661" s="238">
        <v>6</v>
      </c>
      <c r="AA661" s="306" t="s">
        <v>433</v>
      </c>
      <c r="AB661" s="235" t="s">
        <v>72</v>
      </c>
      <c r="AC661" s="235"/>
      <c r="AD661" s="235">
        <v>5</v>
      </c>
      <c r="AE661" s="235">
        <v>2</v>
      </c>
      <c r="AF661" s="236"/>
      <c r="AG661" s="237"/>
      <c r="AH661" s="236"/>
      <c r="AI661" s="236"/>
      <c r="AJ661" s="237"/>
      <c r="AK661" s="236">
        <v>15</v>
      </c>
      <c r="AL661" s="236"/>
      <c r="AM661" s="236" t="s">
        <v>16460</v>
      </c>
      <c r="AN661" s="348"/>
      <c r="AO661" s="348"/>
      <c r="AP661" s="348"/>
      <c r="AQ661" s="291" t="str">
        <f>IFERROR(VLOOKUP(BG661,#REF!,1,0),"")</f>
        <v/>
      </c>
      <c r="AS661" s="236" t="s">
        <v>2432</v>
      </c>
      <c r="BD661" s="191" t="str">
        <f t="shared" si="109"/>
        <v>CONVERTIBLEJCW</v>
      </c>
      <c r="BE661" s="238" t="str">
        <f t="shared" si="111"/>
        <v>0105</v>
      </c>
      <c r="BF661" s="306" t="s">
        <v>433</v>
      </c>
      <c r="BG661" s="191" t="str">
        <f t="shared" si="110"/>
        <v>0105-0660</v>
      </c>
    </row>
    <row r="662" spans="1:59">
      <c r="A662" s="304">
        <v>4436</v>
      </c>
      <c r="B662" s="305">
        <v>4436</v>
      </c>
      <c r="C662" s="238" t="str">
        <f t="shared" si="114"/>
        <v>0026-0105</v>
      </c>
      <c r="D662" s="238" t="str">
        <f t="shared" si="115"/>
        <v>0026-0105-0004</v>
      </c>
      <c r="E662" s="306" t="s">
        <v>432</v>
      </c>
      <c r="F662" s="238" t="str">
        <f>TEXT(VLOOKUP(J662,'1'!$I$43:$J$79,2,0),"0000")</f>
        <v>0026</v>
      </c>
      <c r="G662" s="238" t="str">
        <f t="shared" si="116"/>
        <v>0105</v>
      </c>
      <c r="H662" s="307">
        <f t="shared" si="117"/>
        <v>4</v>
      </c>
      <c r="I662" s="306" t="s">
        <v>432</v>
      </c>
      <c r="J662" s="235" t="s">
        <v>115</v>
      </c>
      <c r="K662" s="235" t="s">
        <v>16658</v>
      </c>
      <c r="L662" s="235" t="s">
        <v>16462</v>
      </c>
      <c r="M662" s="308">
        <v>53700000</v>
      </c>
      <c r="N662" s="235">
        <v>1998</v>
      </c>
      <c r="O662" s="235" t="s">
        <v>76</v>
      </c>
      <c r="P662" s="235" t="s">
        <v>72</v>
      </c>
      <c r="Q662" s="235" t="s">
        <v>71</v>
      </c>
      <c r="R662" s="235">
        <v>4</v>
      </c>
      <c r="S662" s="309">
        <v>8</v>
      </c>
      <c r="T662" s="238">
        <v>6</v>
      </c>
      <c r="U662" s="238">
        <v>6</v>
      </c>
      <c r="V662" s="235" t="s">
        <v>70</v>
      </c>
      <c r="W662" s="238" t="str">
        <f t="shared" si="112"/>
        <v>MINICONVERTIBLE레졸루트 에디션 쿠퍼 S 컨버터블53700000</v>
      </c>
      <c r="X662" s="310">
        <f t="shared" si="113"/>
        <v>4436</v>
      </c>
      <c r="Y662" s="238">
        <v>6</v>
      </c>
      <c r="Z662" s="238">
        <v>6</v>
      </c>
      <c r="AA662" s="306" t="s">
        <v>432</v>
      </c>
      <c r="AB662" s="235" t="s">
        <v>72</v>
      </c>
      <c r="AC662" s="235"/>
      <c r="AD662" s="235">
        <v>5</v>
      </c>
      <c r="AE662" s="235">
        <v>2</v>
      </c>
      <c r="AF662" s="236"/>
      <c r="AG662" s="237"/>
      <c r="AH662" s="236"/>
      <c r="AI662" s="236"/>
      <c r="AJ662" s="237"/>
      <c r="AK662" s="236">
        <v>15</v>
      </c>
      <c r="AL662" s="236"/>
      <c r="AM662" s="236" t="s">
        <v>16460</v>
      </c>
      <c r="AN662" s="348"/>
      <c r="AO662" s="348"/>
      <c r="AP662" s="348"/>
      <c r="AQ662" s="291" t="str">
        <f>IFERROR(VLOOKUP(BG662,#REF!,1,0),"")</f>
        <v/>
      </c>
      <c r="AS662" s="236" t="s">
        <v>2432</v>
      </c>
      <c r="BD662" s="191" t="str">
        <f t="shared" si="109"/>
        <v>CONVERTIBLE레졸루트 에디션 쿠퍼 S 컨버터블</v>
      </c>
      <c r="BE662" s="238" t="str">
        <f t="shared" si="111"/>
        <v>0105</v>
      </c>
      <c r="BF662" s="306" t="s">
        <v>432</v>
      </c>
      <c r="BG662" s="191" t="str">
        <f t="shared" si="110"/>
        <v>0105-0661</v>
      </c>
    </row>
    <row r="663" spans="1:59">
      <c r="A663" s="304">
        <v>4437</v>
      </c>
      <c r="B663" s="305">
        <v>4437</v>
      </c>
      <c r="C663" s="238" t="str">
        <f t="shared" si="114"/>
        <v>0026-0106</v>
      </c>
      <c r="D663" s="238" t="str">
        <f t="shared" si="115"/>
        <v>0026-0106-0001</v>
      </c>
      <c r="E663" s="306" t="s">
        <v>431</v>
      </c>
      <c r="F663" s="238" t="str">
        <f>TEXT(VLOOKUP(J663,'1'!$I$43:$J$79,2,0),"0000")</f>
        <v>0026</v>
      </c>
      <c r="G663" s="238" t="str">
        <f t="shared" si="116"/>
        <v>0106</v>
      </c>
      <c r="H663" s="307">
        <f t="shared" si="117"/>
        <v>1</v>
      </c>
      <c r="I663" s="306" t="s">
        <v>431</v>
      </c>
      <c r="J663" s="235" t="s">
        <v>115</v>
      </c>
      <c r="K663" s="235" t="s">
        <v>16659</v>
      </c>
      <c r="L663" s="235" t="s">
        <v>16465</v>
      </c>
      <c r="M663" s="308">
        <v>67000000</v>
      </c>
      <c r="N663" s="235">
        <v>1998</v>
      </c>
      <c r="O663" s="235" t="s">
        <v>76</v>
      </c>
      <c r="P663" s="235" t="s">
        <v>16400</v>
      </c>
      <c r="Q663" s="235" t="s">
        <v>71</v>
      </c>
      <c r="R663" s="235">
        <v>5</v>
      </c>
      <c r="S663" s="309">
        <v>8</v>
      </c>
      <c r="T663" s="238">
        <v>6</v>
      </c>
      <c r="U663" s="238">
        <v>6</v>
      </c>
      <c r="V663" s="235" t="s">
        <v>70</v>
      </c>
      <c r="W663" s="238" t="str">
        <f t="shared" si="112"/>
        <v>MINICOUNTRYMANJCW 올포 (2세대)67000000</v>
      </c>
      <c r="X663" s="310">
        <f t="shared" si="113"/>
        <v>4437</v>
      </c>
      <c r="Y663" s="238">
        <v>6</v>
      </c>
      <c r="Z663" s="238">
        <v>6</v>
      </c>
      <c r="AA663" s="306" t="s">
        <v>431</v>
      </c>
      <c r="AB663" s="235" t="s">
        <v>16400</v>
      </c>
      <c r="AC663" s="235"/>
      <c r="AD663" s="235">
        <v>4</v>
      </c>
      <c r="AE663" s="235">
        <v>0</v>
      </c>
      <c r="AF663" s="236"/>
      <c r="AG663" s="237"/>
      <c r="AH663" s="236"/>
      <c r="AI663" s="236"/>
      <c r="AJ663" s="237"/>
      <c r="AK663" s="236">
        <v>13</v>
      </c>
      <c r="AL663" s="236"/>
      <c r="AM663" s="236" t="s">
        <v>16399</v>
      </c>
      <c r="AN663" s="348"/>
      <c r="AO663" s="348"/>
      <c r="AP663" s="348"/>
      <c r="AQ663" s="291" t="str">
        <f>IFERROR(VLOOKUP(BG663,#REF!,1,0),"")</f>
        <v/>
      </c>
      <c r="AS663" s="236" t="s">
        <v>2432</v>
      </c>
      <c r="BD663" s="191" t="str">
        <f t="shared" si="109"/>
        <v>COUNTRYMANJCW 올포 (2세대)</v>
      </c>
      <c r="BE663" s="238" t="str">
        <f t="shared" si="111"/>
        <v>0106</v>
      </c>
      <c r="BF663" s="306" t="s">
        <v>431</v>
      </c>
      <c r="BG663" s="191" t="str">
        <f t="shared" si="110"/>
        <v>0106-0662</v>
      </c>
    </row>
    <row r="664" spans="1:59">
      <c r="A664" s="304">
        <v>4438</v>
      </c>
      <c r="B664" s="305">
        <v>4438</v>
      </c>
      <c r="C664" s="238" t="str">
        <f t="shared" si="114"/>
        <v>0026-0106</v>
      </c>
      <c r="D664" s="238" t="str">
        <f t="shared" si="115"/>
        <v>0026-0106-0002</v>
      </c>
      <c r="E664" s="306" t="s">
        <v>430</v>
      </c>
      <c r="F664" s="238" t="str">
        <f>TEXT(VLOOKUP(J664,'1'!$I$43:$J$79,2,0),"0000")</f>
        <v>0026</v>
      </c>
      <c r="G664" s="238" t="str">
        <f t="shared" si="116"/>
        <v>0106</v>
      </c>
      <c r="H664" s="307">
        <f t="shared" si="117"/>
        <v>2</v>
      </c>
      <c r="I664" s="306" t="s">
        <v>430</v>
      </c>
      <c r="J664" s="235" t="s">
        <v>115</v>
      </c>
      <c r="K664" s="235" t="s">
        <v>16659</v>
      </c>
      <c r="L664" s="235" t="s">
        <v>16466</v>
      </c>
      <c r="M664" s="308">
        <v>57000000</v>
      </c>
      <c r="N664" s="235">
        <v>1998</v>
      </c>
      <c r="O664" s="235" t="s">
        <v>76</v>
      </c>
      <c r="P664" s="235" t="s">
        <v>16400</v>
      </c>
      <c r="Q664" s="235" t="s">
        <v>71</v>
      </c>
      <c r="R664" s="235">
        <v>5</v>
      </c>
      <c r="S664" s="309">
        <v>8</v>
      </c>
      <c r="T664" s="238">
        <v>6</v>
      </c>
      <c r="U664" s="238">
        <v>6</v>
      </c>
      <c r="V664" s="235" t="s">
        <v>70</v>
      </c>
      <c r="W664" s="238" t="str">
        <f t="shared" si="112"/>
        <v>MINICOUNTRYMAN쿠퍼 S 언차티드 에디션 (2세대)57000000</v>
      </c>
      <c r="X664" s="310">
        <f t="shared" si="113"/>
        <v>4438</v>
      </c>
      <c r="Y664" s="238">
        <v>6</v>
      </c>
      <c r="Z664" s="238">
        <v>6</v>
      </c>
      <c r="AA664" s="306" t="s">
        <v>430</v>
      </c>
      <c r="AB664" s="235" t="s">
        <v>16400</v>
      </c>
      <c r="AC664" s="235"/>
      <c r="AD664" s="235">
        <v>3</v>
      </c>
      <c r="AE664" s="235">
        <v>1</v>
      </c>
      <c r="AF664" s="236"/>
      <c r="AG664" s="237"/>
      <c r="AH664" s="236"/>
      <c r="AI664" s="236"/>
      <c r="AJ664" s="237"/>
      <c r="AK664" s="236">
        <v>13</v>
      </c>
      <c r="AL664" s="236"/>
      <c r="AM664" s="236" t="s">
        <v>16399</v>
      </c>
      <c r="AN664" s="348"/>
      <c r="AO664" s="348"/>
      <c r="AP664" s="348"/>
      <c r="AQ664" s="291" t="str">
        <f>IFERROR(VLOOKUP(BG664,#REF!,1,0),"")</f>
        <v/>
      </c>
      <c r="AS664" s="236" t="s">
        <v>2432</v>
      </c>
      <c r="BD664" s="191" t="str">
        <f t="shared" si="109"/>
        <v>COUNTRYMAN쿠퍼 S 언차티드 에디션 (2세대)</v>
      </c>
      <c r="BE664" s="238" t="str">
        <f t="shared" si="111"/>
        <v>0106</v>
      </c>
      <c r="BF664" s="306" t="s">
        <v>430</v>
      </c>
      <c r="BG664" s="191" t="str">
        <f t="shared" si="110"/>
        <v>0106-0663</v>
      </c>
    </row>
    <row r="665" spans="1:59">
      <c r="A665" s="304">
        <v>4439</v>
      </c>
      <c r="B665" s="305">
        <v>4439</v>
      </c>
      <c r="C665" s="238" t="str">
        <f t="shared" si="114"/>
        <v>0026-0106</v>
      </c>
      <c r="D665" s="238" t="str">
        <f t="shared" si="115"/>
        <v>0026-0106-0003</v>
      </c>
      <c r="E665" s="306" t="s">
        <v>429</v>
      </c>
      <c r="F665" s="238" t="str">
        <f>TEXT(VLOOKUP(J665,'1'!$I$43:$J$79,2,0),"0000")</f>
        <v>0026</v>
      </c>
      <c r="G665" s="238" t="str">
        <f t="shared" si="116"/>
        <v>0106</v>
      </c>
      <c r="H665" s="307">
        <f t="shared" si="117"/>
        <v>3</v>
      </c>
      <c r="I665" s="306" t="s">
        <v>429</v>
      </c>
      <c r="J665" s="235" t="s">
        <v>115</v>
      </c>
      <c r="K665" s="235" t="s">
        <v>16659</v>
      </c>
      <c r="L665" s="235" t="s">
        <v>16467</v>
      </c>
      <c r="M665" s="308">
        <v>56500000</v>
      </c>
      <c r="N665" s="235">
        <v>1998</v>
      </c>
      <c r="O665" s="235" t="s">
        <v>76</v>
      </c>
      <c r="P665" s="235" t="s">
        <v>16400</v>
      </c>
      <c r="Q665" s="235" t="s">
        <v>71</v>
      </c>
      <c r="R665" s="235">
        <v>5</v>
      </c>
      <c r="S665" s="309">
        <v>8</v>
      </c>
      <c r="T665" s="238">
        <v>6</v>
      </c>
      <c r="U665" s="238">
        <v>6</v>
      </c>
      <c r="V665" s="235" t="s">
        <v>70</v>
      </c>
      <c r="W665" s="238" t="str">
        <f t="shared" si="112"/>
        <v>MINICOUNTRYMAN쿠퍼 S 올포 클래식 (2세대)56500000</v>
      </c>
      <c r="X665" s="310">
        <f t="shared" si="113"/>
        <v>4439</v>
      </c>
      <c r="Y665" s="238">
        <v>6</v>
      </c>
      <c r="Z665" s="238">
        <v>6</v>
      </c>
      <c r="AA665" s="306" t="s">
        <v>429</v>
      </c>
      <c r="AB665" s="235" t="s">
        <v>16400</v>
      </c>
      <c r="AC665" s="235"/>
      <c r="AD665" s="235">
        <v>3</v>
      </c>
      <c r="AE665" s="235">
        <v>1</v>
      </c>
      <c r="AF665" s="236"/>
      <c r="AG665" s="237"/>
      <c r="AH665" s="236"/>
      <c r="AI665" s="236"/>
      <c r="AJ665" s="237"/>
      <c r="AK665" s="236">
        <v>13</v>
      </c>
      <c r="AL665" s="236"/>
      <c r="AM665" s="236" t="s">
        <v>16399</v>
      </c>
      <c r="AN665" s="348"/>
      <c r="AO665" s="348"/>
      <c r="AP665" s="348"/>
      <c r="AQ665" s="291" t="str">
        <f>IFERROR(VLOOKUP(BG665,#REF!,1,0),"")</f>
        <v/>
      </c>
      <c r="AS665" s="236" t="s">
        <v>2432</v>
      </c>
      <c r="BD665" s="191" t="str">
        <f t="shared" si="109"/>
        <v>COUNTRYMAN쿠퍼 S 올포 클래식 (2세대)</v>
      </c>
      <c r="BE665" s="238" t="str">
        <f t="shared" si="111"/>
        <v>0106</v>
      </c>
      <c r="BF665" s="306" t="s">
        <v>429</v>
      </c>
      <c r="BG665" s="191" t="str">
        <f t="shared" si="110"/>
        <v>0106-0664</v>
      </c>
    </row>
    <row r="666" spans="1:59">
      <c r="A666" s="304">
        <v>4440</v>
      </c>
      <c r="B666" s="305">
        <v>4440</v>
      </c>
      <c r="C666" s="238" t="str">
        <f t="shared" si="114"/>
        <v>0026-0106</v>
      </c>
      <c r="D666" s="238" t="str">
        <f t="shared" si="115"/>
        <v>0026-0106-0004</v>
      </c>
      <c r="E666" s="306" t="s">
        <v>428</v>
      </c>
      <c r="F666" s="238" t="str">
        <f>TEXT(VLOOKUP(J666,'1'!$I$43:$J$79,2,0),"0000")</f>
        <v>0026</v>
      </c>
      <c r="G666" s="238" t="str">
        <f t="shared" si="116"/>
        <v>0106</v>
      </c>
      <c r="H666" s="307">
        <f t="shared" si="117"/>
        <v>4</v>
      </c>
      <c r="I666" s="306" t="s">
        <v>428</v>
      </c>
      <c r="J666" s="235" t="s">
        <v>115</v>
      </c>
      <c r="K666" s="235" t="s">
        <v>16659</v>
      </c>
      <c r="L666" s="235" t="s">
        <v>16468</v>
      </c>
      <c r="M666" s="308">
        <v>57300000</v>
      </c>
      <c r="N666" s="235">
        <v>1998</v>
      </c>
      <c r="O666" s="235" t="s">
        <v>76</v>
      </c>
      <c r="P666" s="235" t="s">
        <v>16400</v>
      </c>
      <c r="Q666" s="235" t="s">
        <v>71</v>
      </c>
      <c r="R666" s="235">
        <v>5</v>
      </c>
      <c r="S666" s="309">
        <v>8</v>
      </c>
      <c r="T666" s="238">
        <v>6</v>
      </c>
      <c r="U666" s="238">
        <v>6</v>
      </c>
      <c r="V666" s="235" t="s">
        <v>70</v>
      </c>
      <c r="W666" s="238" t="str">
        <f t="shared" si="112"/>
        <v>MINICOUNTRYMAN쿠퍼 S 하이랜드 에디션 (2세대)57300000</v>
      </c>
      <c r="X666" s="310">
        <f t="shared" si="113"/>
        <v>4440</v>
      </c>
      <c r="Y666" s="238">
        <v>6</v>
      </c>
      <c r="Z666" s="238">
        <v>6</v>
      </c>
      <c r="AA666" s="306" t="s">
        <v>428</v>
      </c>
      <c r="AB666" s="235" t="s">
        <v>16400</v>
      </c>
      <c r="AC666" s="235"/>
      <c r="AD666" s="235">
        <v>4</v>
      </c>
      <c r="AE666" s="235">
        <v>0</v>
      </c>
      <c r="AF666" s="236"/>
      <c r="AG666" s="237"/>
      <c r="AH666" s="236"/>
      <c r="AI666" s="236"/>
      <c r="AJ666" s="237"/>
      <c r="AK666" s="236">
        <v>13</v>
      </c>
      <c r="AL666" s="236"/>
      <c r="AM666" s="236" t="s">
        <v>16399</v>
      </c>
      <c r="AN666" s="348"/>
      <c r="AO666" s="348"/>
      <c r="AP666" s="348"/>
      <c r="AQ666" s="291" t="str">
        <f>IFERROR(VLOOKUP(BG666,#REF!,1,0),"")</f>
        <v/>
      </c>
      <c r="AS666" s="236" t="s">
        <v>2432</v>
      </c>
      <c r="BD666" s="191" t="str">
        <f t="shared" si="109"/>
        <v>COUNTRYMAN쿠퍼 S 하이랜드 에디션 (2세대)</v>
      </c>
      <c r="BE666" s="238" t="str">
        <f t="shared" si="111"/>
        <v>0106</v>
      </c>
      <c r="BF666" s="306" t="s">
        <v>428</v>
      </c>
      <c r="BG666" s="191" t="str">
        <f t="shared" si="110"/>
        <v>0106-0665</v>
      </c>
    </row>
    <row r="667" spans="1:59">
      <c r="A667" s="304">
        <v>4441</v>
      </c>
      <c r="B667" s="305">
        <v>4441</v>
      </c>
      <c r="C667" s="238" t="str">
        <f t="shared" si="114"/>
        <v>0026-0106</v>
      </c>
      <c r="D667" s="238" t="str">
        <f t="shared" si="115"/>
        <v>0026-0106-0005</v>
      </c>
      <c r="E667" s="306" t="s">
        <v>427</v>
      </c>
      <c r="F667" s="238" t="str">
        <f>TEXT(VLOOKUP(J667,'1'!$I$43:$J$79,2,0),"0000")</f>
        <v>0026</v>
      </c>
      <c r="G667" s="238" t="str">
        <f t="shared" si="116"/>
        <v>0106</v>
      </c>
      <c r="H667" s="307">
        <f t="shared" si="117"/>
        <v>5</v>
      </c>
      <c r="I667" s="306" t="s">
        <v>427</v>
      </c>
      <c r="J667" s="235" t="s">
        <v>115</v>
      </c>
      <c r="K667" s="235" t="s">
        <v>16659</v>
      </c>
      <c r="L667" s="235" t="s">
        <v>16469</v>
      </c>
      <c r="M667" s="308">
        <v>49500000</v>
      </c>
      <c r="N667" s="235">
        <v>1499</v>
      </c>
      <c r="O667" s="235" t="s">
        <v>76</v>
      </c>
      <c r="P667" s="235" t="s">
        <v>16400</v>
      </c>
      <c r="Q667" s="235" t="s">
        <v>71</v>
      </c>
      <c r="R667" s="235">
        <v>5</v>
      </c>
      <c r="S667" s="309">
        <v>8</v>
      </c>
      <c r="T667" s="238">
        <v>6</v>
      </c>
      <c r="U667" s="238">
        <v>6</v>
      </c>
      <c r="V667" s="235" t="s">
        <v>70</v>
      </c>
      <c r="W667" s="238" t="str">
        <f t="shared" si="112"/>
        <v>MINICOUNTRYMAN쿠퍼 하이랜드 에디션 (2세대)49500000</v>
      </c>
      <c r="X667" s="310">
        <f t="shared" si="113"/>
        <v>4441</v>
      </c>
      <c r="Y667" s="238">
        <v>6</v>
      </c>
      <c r="Z667" s="238">
        <v>6</v>
      </c>
      <c r="AA667" s="306" t="s">
        <v>427</v>
      </c>
      <c r="AB667" s="235" t="s">
        <v>16400</v>
      </c>
      <c r="AC667" s="235"/>
      <c r="AD667" s="235">
        <v>3</v>
      </c>
      <c r="AE667" s="235">
        <v>1</v>
      </c>
      <c r="AF667" s="236"/>
      <c r="AG667" s="237"/>
      <c r="AH667" s="236"/>
      <c r="AI667" s="236"/>
      <c r="AJ667" s="237"/>
      <c r="AK667" s="236">
        <v>13</v>
      </c>
      <c r="AL667" s="236"/>
      <c r="AM667" s="236" t="s">
        <v>16399</v>
      </c>
      <c r="AN667" s="348"/>
      <c r="AO667" s="348"/>
      <c r="AP667" s="348"/>
      <c r="AQ667" s="291" t="str">
        <f>IFERROR(VLOOKUP(BG667,#REF!,1,0),"")</f>
        <v/>
      </c>
      <c r="AS667" s="236" t="s">
        <v>2432</v>
      </c>
      <c r="BD667" s="191" t="str">
        <f t="shared" si="109"/>
        <v>COUNTRYMAN쿠퍼 하이랜드 에디션 (2세대)</v>
      </c>
      <c r="BE667" s="238" t="str">
        <f t="shared" si="111"/>
        <v>0106</v>
      </c>
      <c r="BF667" s="306" t="s">
        <v>427</v>
      </c>
      <c r="BG667" s="191" t="str">
        <f t="shared" si="110"/>
        <v>0106-0666</v>
      </c>
    </row>
    <row r="668" spans="1:59">
      <c r="A668" s="304">
        <v>4442</v>
      </c>
      <c r="B668" s="305">
        <v>4442</v>
      </c>
      <c r="C668" s="238" t="str">
        <f t="shared" si="114"/>
        <v>0026-0106</v>
      </c>
      <c r="D668" s="238" t="str">
        <f t="shared" si="115"/>
        <v>0026-0106-0006</v>
      </c>
      <c r="E668" s="306" t="s">
        <v>426</v>
      </c>
      <c r="F668" s="238" t="str">
        <f>TEXT(VLOOKUP(J668,'1'!$I$43:$J$79,2,0),"0000")</f>
        <v>0026</v>
      </c>
      <c r="G668" s="238" t="str">
        <f t="shared" si="116"/>
        <v>0106</v>
      </c>
      <c r="H668" s="307">
        <f t="shared" si="117"/>
        <v>6</v>
      </c>
      <c r="I668" s="306" t="s">
        <v>426</v>
      </c>
      <c r="J668" s="235" t="s">
        <v>115</v>
      </c>
      <c r="K668" s="235" t="s">
        <v>16659</v>
      </c>
      <c r="L668" s="235" t="s">
        <v>16470</v>
      </c>
      <c r="M668" s="308">
        <v>49900000</v>
      </c>
      <c r="N668" s="235">
        <v>1499</v>
      </c>
      <c r="O668" s="235" t="s">
        <v>76</v>
      </c>
      <c r="P668" s="235" t="s">
        <v>16400</v>
      </c>
      <c r="Q668" s="235" t="s">
        <v>71</v>
      </c>
      <c r="R668" s="235">
        <v>5</v>
      </c>
      <c r="S668" s="309">
        <v>8</v>
      </c>
      <c r="T668" s="238">
        <v>6</v>
      </c>
      <c r="U668" s="238">
        <v>6</v>
      </c>
      <c r="V668" s="235" t="s">
        <v>70</v>
      </c>
      <c r="W668" s="238" t="str">
        <f t="shared" si="112"/>
        <v>MINICOUNTRYMAN쿠퍼 언차티드 에디션 (2세대)49900000</v>
      </c>
      <c r="X668" s="310">
        <f t="shared" si="113"/>
        <v>4442</v>
      </c>
      <c r="Y668" s="238">
        <v>6</v>
      </c>
      <c r="Z668" s="238">
        <v>6</v>
      </c>
      <c r="AA668" s="306" t="s">
        <v>426</v>
      </c>
      <c r="AB668" s="235" t="s">
        <v>16400</v>
      </c>
      <c r="AC668" s="235"/>
      <c r="AD668" s="235">
        <v>3</v>
      </c>
      <c r="AE668" s="235">
        <v>1</v>
      </c>
      <c r="AF668" s="236"/>
      <c r="AG668" s="237"/>
      <c r="AH668" s="236"/>
      <c r="AI668" s="236"/>
      <c r="AJ668" s="237"/>
      <c r="AK668" s="236">
        <v>13</v>
      </c>
      <c r="AL668" s="236"/>
      <c r="AM668" s="236" t="s">
        <v>16399</v>
      </c>
      <c r="AN668" s="348"/>
      <c r="AO668" s="348"/>
      <c r="AP668" s="348"/>
      <c r="AQ668" s="291" t="str">
        <f>IFERROR(VLOOKUP(BG668,#REF!,1,0),"")</f>
        <v/>
      </c>
      <c r="AS668" s="236" t="s">
        <v>2432</v>
      </c>
      <c r="BD668" s="191" t="str">
        <f t="shared" si="109"/>
        <v>COUNTRYMAN쿠퍼 언차티드 에디션 (2세대)</v>
      </c>
      <c r="BE668" s="238" t="str">
        <f t="shared" si="111"/>
        <v>0106</v>
      </c>
      <c r="BF668" s="306" t="s">
        <v>426</v>
      </c>
      <c r="BG668" s="191" t="str">
        <f t="shared" si="110"/>
        <v>0106-0667</v>
      </c>
    </row>
    <row r="669" spans="1:59">
      <c r="A669" s="304">
        <v>4443</v>
      </c>
      <c r="B669" s="305">
        <v>4443</v>
      </c>
      <c r="C669" s="238" t="str">
        <f t="shared" si="114"/>
        <v>0026-0106</v>
      </c>
      <c r="D669" s="238" t="str">
        <f t="shared" si="115"/>
        <v>0026-0106-0007</v>
      </c>
      <c r="E669" s="306" t="s">
        <v>425</v>
      </c>
      <c r="F669" s="238" t="str">
        <f>TEXT(VLOOKUP(J669,'1'!$I$43:$J$79,2,0),"0000")</f>
        <v>0026</v>
      </c>
      <c r="G669" s="238" t="str">
        <f t="shared" si="116"/>
        <v>0106</v>
      </c>
      <c r="H669" s="307">
        <f t="shared" si="117"/>
        <v>7</v>
      </c>
      <c r="I669" s="306" t="s">
        <v>425</v>
      </c>
      <c r="J669" s="235" t="s">
        <v>115</v>
      </c>
      <c r="K669" s="235" t="s">
        <v>16659</v>
      </c>
      <c r="L669" s="235" t="s">
        <v>16471</v>
      </c>
      <c r="M669" s="308">
        <v>54700000</v>
      </c>
      <c r="N669" s="235">
        <v>1499</v>
      </c>
      <c r="O669" s="235" t="s">
        <v>76</v>
      </c>
      <c r="P669" s="235" t="s">
        <v>16400</v>
      </c>
      <c r="Q669" s="235" t="s">
        <v>71</v>
      </c>
      <c r="R669" s="235">
        <v>5</v>
      </c>
      <c r="S669" s="309">
        <v>8</v>
      </c>
      <c r="T669" s="238">
        <v>6</v>
      </c>
      <c r="U669" s="238">
        <v>6</v>
      </c>
      <c r="V669" s="235" t="s">
        <v>70</v>
      </c>
      <c r="W669" s="238" t="str">
        <f t="shared" si="112"/>
        <v>MINICOUNTRYMAN쿠퍼 클래식 (2세대)54700000</v>
      </c>
      <c r="X669" s="310">
        <f t="shared" si="113"/>
        <v>4443</v>
      </c>
      <c r="Y669" s="238">
        <v>6</v>
      </c>
      <c r="Z669" s="238">
        <v>6</v>
      </c>
      <c r="AA669" s="306" t="s">
        <v>425</v>
      </c>
      <c r="AB669" s="235" t="s">
        <v>16400</v>
      </c>
      <c r="AC669" s="235"/>
      <c r="AD669" s="235">
        <v>3</v>
      </c>
      <c r="AE669" s="235">
        <v>1</v>
      </c>
      <c r="AF669" s="236"/>
      <c r="AG669" s="237"/>
      <c r="AH669" s="236"/>
      <c r="AI669" s="236"/>
      <c r="AJ669" s="237"/>
      <c r="AK669" s="236">
        <v>13</v>
      </c>
      <c r="AL669" s="236"/>
      <c r="AM669" s="236" t="s">
        <v>16399</v>
      </c>
      <c r="AN669" s="348"/>
      <c r="AO669" s="348"/>
      <c r="AP669" s="348"/>
      <c r="AQ669" s="291" t="str">
        <f>IFERROR(VLOOKUP(BG669,#REF!,1,0),"")</f>
        <v/>
      </c>
      <c r="AS669" s="236" t="s">
        <v>2432</v>
      </c>
      <c r="BD669" s="191" t="str">
        <f t="shared" si="109"/>
        <v>COUNTRYMAN쿠퍼 클래식 (2세대)</v>
      </c>
      <c r="BE669" s="238" t="str">
        <f t="shared" si="111"/>
        <v>0106</v>
      </c>
      <c r="BF669" s="306" t="s">
        <v>425</v>
      </c>
      <c r="BG669" s="191" t="str">
        <f t="shared" si="110"/>
        <v>0106-0668</v>
      </c>
    </row>
    <row r="670" spans="1:59">
      <c r="A670" s="304">
        <v>4444</v>
      </c>
      <c r="B670" s="305">
        <v>4444</v>
      </c>
      <c r="C670" s="238" t="str">
        <f t="shared" si="114"/>
        <v>0026-0106</v>
      </c>
      <c r="D670" s="238" t="str">
        <f t="shared" si="115"/>
        <v>0026-0106-0008</v>
      </c>
      <c r="E670" s="306" t="s">
        <v>424</v>
      </c>
      <c r="F670" s="238" t="str">
        <f>TEXT(VLOOKUP(J670,'1'!$I$43:$J$79,2,0),"0000")</f>
        <v>0026</v>
      </c>
      <c r="G670" s="238" t="str">
        <f t="shared" si="116"/>
        <v>0106</v>
      </c>
      <c r="H670" s="307">
        <f t="shared" si="117"/>
        <v>8</v>
      </c>
      <c r="I670" s="306" t="s">
        <v>424</v>
      </c>
      <c r="J670" s="235" t="s">
        <v>115</v>
      </c>
      <c r="K670" s="235" t="s">
        <v>16659</v>
      </c>
      <c r="L670" s="235" t="s">
        <v>16472</v>
      </c>
      <c r="M670" s="308">
        <v>49900000</v>
      </c>
      <c r="N670" s="235">
        <v>1998</v>
      </c>
      <c r="O670" s="235" t="s">
        <v>76</v>
      </c>
      <c r="P670" s="235" t="s">
        <v>16400</v>
      </c>
      <c r="Q670" s="235" t="s">
        <v>71</v>
      </c>
      <c r="R670" s="235">
        <v>5</v>
      </c>
      <c r="S670" s="309">
        <v>8</v>
      </c>
      <c r="T670" s="238">
        <v>6</v>
      </c>
      <c r="U670" s="238">
        <v>6</v>
      </c>
      <c r="V670" s="235" t="s">
        <v>70</v>
      </c>
      <c r="W670" s="238" t="str">
        <f t="shared" si="112"/>
        <v>MINICOUNTRYMANS 올포 클래식 (3세대)49900000</v>
      </c>
      <c r="X670" s="310">
        <f t="shared" si="113"/>
        <v>4444</v>
      </c>
      <c r="Y670" s="238">
        <v>6</v>
      </c>
      <c r="Z670" s="238">
        <v>6</v>
      </c>
      <c r="AA670" s="306" t="s">
        <v>424</v>
      </c>
      <c r="AB670" s="235" t="s">
        <v>16400</v>
      </c>
      <c r="AC670" s="235"/>
      <c r="AD670" s="235">
        <v>3</v>
      </c>
      <c r="AE670" s="235">
        <v>1</v>
      </c>
      <c r="AF670" s="236"/>
      <c r="AG670" s="237"/>
      <c r="AH670" s="236"/>
      <c r="AI670" s="236"/>
      <c r="AJ670" s="237"/>
      <c r="AK670" s="236">
        <v>13</v>
      </c>
      <c r="AL670" s="236"/>
      <c r="AM670" s="236" t="s">
        <v>16399</v>
      </c>
      <c r="AN670" s="348"/>
      <c r="AO670" s="348"/>
      <c r="AP670" s="348"/>
      <c r="AQ670" s="291" t="str">
        <f>IFERROR(VLOOKUP(BG670,#REF!,1,0),"")</f>
        <v/>
      </c>
      <c r="AS670" s="236" t="s">
        <v>2432</v>
      </c>
      <c r="BD670" s="191" t="str">
        <f t="shared" si="109"/>
        <v>COUNTRYMANS 올포 클래식 (3세대)</v>
      </c>
      <c r="BE670" s="238" t="str">
        <f t="shared" si="111"/>
        <v>0106</v>
      </c>
      <c r="BF670" s="306" t="s">
        <v>424</v>
      </c>
      <c r="BG670" s="191" t="str">
        <f t="shared" si="110"/>
        <v>0106-0669</v>
      </c>
    </row>
    <row r="671" spans="1:59">
      <c r="A671" s="304">
        <v>4445</v>
      </c>
      <c r="B671" s="305">
        <v>4445</v>
      </c>
      <c r="C671" s="238" t="str">
        <f t="shared" si="114"/>
        <v>0026-0106</v>
      </c>
      <c r="D671" s="238" t="str">
        <f t="shared" si="115"/>
        <v>0026-0106-0009</v>
      </c>
      <c r="E671" s="306" t="s">
        <v>423</v>
      </c>
      <c r="F671" s="238" t="str">
        <f>TEXT(VLOOKUP(J671,'1'!$I$43:$J$79,2,0),"0000")</f>
        <v>0026</v>
      </c>
      <c r="G671" s="238" t="str">
        <f t="shared" si="116"/>
        <v>0106</v>
      </c>
      <c r="H671" s="307">
        <f t="shared" si="117"/>
        <v>9</v>
      </c>
      <c r="I671" s="306" t="s">
        <v>423</v>
      </c>
      <c r="J671" s="235" t="s">
        <v>115</v>
      </c>
      <c r="K671" s="235" t="s">
        <v>16659</v>
      </c>
      <c r="L671" s="235" t="s">
        <v>16473</v>
      </c>
      <c r="M671" s="308">
        <v>54700000</v>
      </c>
      <c r="N671" s="235">
        <v>1998</v>
      </c>
      <c r="O671" s="235" t="s">
        <v>76</v>
      </c>
      <c r="P671" s="235" t="s">
        <v>16400</v>
      </c>
      <c r="Q671" s="235" t="s">
        <v>71</v>
      </c>
      <c r="R671" s="235">
        <v>5</v>
      </c>
      <c r="S671" s="309">
        <v>8</v>
      </c>
      <c r="T671" s="238">
        <v>6</v>
      </c>
      <c r="U671" s="238">
        <v>6</v>
      </c>
      <c r="V671" s="235" t="s">
        <v>70</v>
      </c>
      <c r="W671" s="238" t="str">
        <f t="shared" si="112"/>
        <v>MINICOUNTRYMANS 올포 페이버드 (3세대)54700000</v>
      </c>
      <c r="X671" s="310">
        <f t="shared" si="113"/>
        <v>4445</v>
      </c>
      <c r="Y671" s="238">
        <v>6</v>
      </c>
      <c r="Z671" s="238">
        <v>6</v>
      </c>
      <c r="AA671" s="306" t="s">
        <v>423</v>
      </c>
      <c r="AB671" s="235" t="s">
        <v>16400</v>
      </c>
      <c r="AC671" s="235"/>
      <c r="AD671" s="235">
        <v>3</v>
      </c>
      <c r="AE671" s="235">
        <v>1</v>
      </c>
      <c r="AF671" s="236"/>
      <c r="AG671" s="237"/>
      <c r="AH671" s="236"/>
      <c r="AI671" s="236"/>
      <c r="AJ671" s="237"/>
      <c r="AK671" s="236">
        <v>13</v>
      </c>
      <c r="AL671" s="236"/>
      <c r="AM671" s="236" t="s">
        <v>16399</v>
      </c>
      <c r="AN671" s="348"/>
      <c r="AO671" s="348"/>
      <c r="AP671" s="348"/>
      <c r="AQ671" s="291" t="str">
        <f>IFERROR(VLOOKUP(BG671,#REF!,1,0),"")</f>
        <v/>
      </c>
      <c r="AS671" s="236" t="s">
        <v>2432</v>
      </c>
      <c r="BD671" s="191" t="str">
        <f t="shared" si="109"/>
        <v>COUNTRYMANS 올포 페이버드 (3세대)</v>
      </c>
      <c r="BE671" s="238" t="str">
        <f t="shared" si="111"/>
        <v>0106</v>
      </c>
      <c r="BF671" s="306" t="s">
        <v>423</v>
      </c>
      <c r="BG671" s="191" t="str">
        <f t="shared" si="110"/>
        <v>0106-0670</v>
      </c>
    </row>
    <row r="672" spans="1:59">
      <c r="A672" s="304">
        <v>4446</v>
      </c>
      <c r="B672" s="305">
        <v>4446</v>
      </c>
      <c r="C672" s="238" t="str">
        <f t="shared" si="114"/>
        <v>0026-0106</v>
      </c>
      <c r="D672" s="238" t="str">
        <f t="shared" si="115"/>
        <v>0026-0106-0010</v>
      </c>
      <c r="E672" s="306" t="s">
        <v>422</v>
      </c>
      <c r="F672" s="238" t="str">
        <f>TEXT(VLOOKUP(J672,'1'!$I$43:$J$79,2,0),"0000")</f>
        <v>0026</v>
      </c>
      <c r="G672" s="238" t="str">
        <f t="shared" si="116"/>
        <v>0106</v>
      </c>
      <c r="H672" s="307">
        <f t="shared" si="117"/>
        <v>10</v>
      </c>
      <c r="I672" s="306" t="s">
        <v>422</v>
      </c>
      <c r="J672" s="235" t="s">
        <v>115</v>
      </c>
      <c r="K672" s="235" t="s">
        <v>16659</v>
      </c>
      <c r="L672" s="235" t="s">
        <v>16474</v>
      </c>
      <c r="M672" s="308">
        <v>67000000</v>
      </c>
      <c r="N672" s="235">
        <v>1998</v>
      </c>
      <c r="O672" s="235" t="s">
        <v>76</v>
      </c>
      <c r="P672" s="235" t="s">
        <v>16400</v>
      </c>
      <c r="Q672" s="235" t="s">
        <v>71</v>
      </c>
      <c r="R672" s="235">
        <v>5</v>
      </c>
      <c r="S672" s="309">
        <v>8</v>
      </c>
      <c r="T672" s="238">
        <v>6</v>
      </c>
      <c r="U672" s="238">
        <v>6</v>
      </c>
      <c r="V672" s="235" t="s">
        <v>70</v>
      </c>
      <c r="W672" s="238" t="str">
        <f t="shared" si="112"/>
        <v>MINICOUNTRYMANJCW 올포 (3세대)67000000</v>
      </c>
      <c r="X672" s="310">
        <f t="shared" si="113"/>
        <v>4446</v>
      </c>
      <c r="Y672" s="238">
        <v>6</v>
      </c>
      <c r="Z672" s="238">
        <v>6</v>
      </c>
      <c r="AA672" s="306" t="s">
        <v>422</v>
      </c>
      <c r="AB672" s="235" t="s">
        <v>16400</v>
      </c>
      <c r="AC672" s="235"/>
      <c r="AD672" s="235">
        <v>3</v>
      </c>
      <c r="AE672" s="235">
        <v>1</v>
      </c>
      <c r="AF672" s="236"/>
      <c r="AG672" s="237"/>
      <c r="AH672" s="236"/>
      <c r="AI672" s="236"/>
      <c r="AJ672" s="237"/>
      <c r="AK672" s="236">
        <v>13</v>
      </c>
      <c r="AL672" s="236"/>
      <c r="AM672" s="236" t="s">
        <v>16399</v>
      </c>
      <c r="AN672" s="348"/>
      <c r="AO672" s="348"/>
      <c r="AP672" s="348"/>
      <c r="AQ672" s="291" t="str">
        <f>IFERROR(VLOOKUP(BG672,#REF!,1,0),"")</f>
        <v/>
      </c>
      <c r="AS672" s="236" t="s">
        <v>2432</v>
      </c>
      <c r="BD672" s="191" t="str">
        <f t="shared" si="109"/>
        <v>COUNTRYMANJCW 올포 (3세대)</v>
      </c>
      <c r="BE672" s="238" t="str">
        <f t="shared" si="111"/>
        <v>0106</v>
      </c>
      <c r="BF672" s="306" t="s">
        <v>422</v>
      </c>
      <c r="BG672" s="191" t="str">
        <f t="shared" si="110"/>
        <v>0106-0671</v>
      </c>
    </row>
    <row r="673" spans="1:59">
      <c r="A673" s="304">
        <v>4447</v>
      </c>
      <c r="B673" s="305">
        <v>4447</v>
      </c>
      <c r="C673" s="238" t="str">
        <f t="shared" si="114"/>
        <v>0026-0107</v>
      </c>
      <c r="D673" s="238" t="str">
        <f t="shared" si="115"/>
        <v>0026-0107-0001</v>
      </c>
      <c r="E673" s="306" t="s">
        <v>421</v>
      </c>
      <c r="F673" s="238" t="str">
        <f>TEXT(VLOOKUP(J673,'1'!$I$43:$J$79,2,0),"0000")</f>
        <v>0026</v>
      </c>
      <c r="G673" s="238" t="str">
        <f t="shared" si="116"/>
        <v>0107</v>
      </c>
      <c r="H673" s="307">
        <f t="shared" si="117"/>
        <v>1</v>
      </c>
      <c r="I673" s="306" t="s">
        <v>421</v>
      </c>
      <c r="J673" s="235" t="s">
        <v>115</v>
      </c>
      <c r="K673" s="235" t="s">
        <v>16476</v>
      </c>
      <c r="L673" s="235" t="s">
        <v>16481</v>
      </c>
      <c r="M673" s="308">
        <v>38000000</v>
      </c>
      <c r="N673" s="325">
        <v>1499</v>
      </c>
      <c r="O673" s="235" t="s">
        <v>76</v>
      </c>
      <c r="P673" s="325" t="s">
        <v>72</v>
      </c>
      <c r="Q673" s="235" t="s">
        <v>71</v>
      </c>
      <c r="R673" s="325">
        <v>4</v>
      </c>
      <c r="S673" s="326">
        <v>8</v>
      </c>
      <c r="T673" s="238">
        <v>6</v>
      </c>
      <c r="U673" s="238">
        <v>6</v>
      </c>
      <c r="V673" s="235" t="s">
        <v>2316</v>
      </c>
      <c r="W673" s="238" t="str">
        <f t="shared" si="112"/>
        <v>MINIHATCH3도어 쿠퍼 클래식 (3세대)38000000</v>
      </c>
      <c r="X673" s="310">
        <f t="shared" si="113"/>
        <v>4447</v>
      </c>
      <c r="Y673" s="238">
        <v>6</v>
      </c>
      <c r="Z673" s="238">
        <v>6</v>
      </c>
      <c r="AA673" s="306" t="s">
        <v>421</v>
      </c>
      <c r="AB673" s="235" t="s">
        <v>16446</v>
      </c>
      <c r="AC673" s="235"/>
      <c r="AD673" s="235">
        <v>7</v>
      </c>
      <c r="AE673" s="235"/>
      <c r="AF673" s="236"/>
      <c r="AG673" s="237"/>
      <c r="AH673" s="236"/>
      <c r="AI673" s="236"/>
      <c r="AJ673" s="237"/>
      <c r="AK673" s="236">
        <v>13</v>
      </c>
      <c r="AL673" s="236"/>
      <c r="AM673" s="236" t="s">
        <v>16399</v>
      </c>
      <c r="AN673" s="348"/>
      <c r="AO673" s="348"/>
      <c r="AP673" s="348"/>
      <c r="AQ673" s="291" t="str">
        <f>IFERROR(VLOOKUP(BG673,#REF!,1,0),"")</f>
        <v/>
      </c>
      <c r="AS673" s="236" t="s">
        <v>2432</v>
      </c>
      <c r="AT673" s="291" t="s">
        <v>2312</v>
      </c>
      <c r="AW673" s="291" t="s">
        <v>2311</v>
      </c>
      <c r="AY673" s="267"/>
      <c r="BD673" s="191" t="str">
        <f t="shared" si="109"/>
        <v>HATCH3도어 쿠퍼 클래식 (3세대)</v>
      </c>
      <c r="BE673" s="238" t="str">
        <f t="shared" si="111"/>
        <v>0107</v>
      </c>
      <c r="BF673" s="306" t="s">
        <v>421</v>
      </c>
      <c r="BG673" s="191" t="str">
        <f t="shared" si="110"/>
        <v>0107-0672</v>
      </c>
    </row>
    <row r="674" spans="1:59">
      <c r="A674" s="304">
        <v>4448</v>
      </c>
      <c r="B674" s="305">
        <v>4448</v>
      </c>
      <c r="C674" s="238" t="str">
        <f t="shared" si="114"/>
        <v>0026-0107</v>
      </c>
      <c r="D674" s="238" t="str">
        <f t="shared" si="115"/>
        <v>0026-0107-0002</v>
      </c>
      <c r="E674" s="306" t="s">
        <v>420</v>
      </c>
      <c r="F674" s="238" t="str">
        <f>TEXT(VLOOKUP(J674,'1'!$I$43:$J$79,2,0),"0000")</f>
        <v>0026</v>
      </c>
      <c r="G674" s="238" t="str">
        <f t="shared" si="116"/>
        <v>0107</v>
      </c>
      <c r="H674" s="307">
        <f t="shared" si="117"/>
        <v>2</v>
      </c>
      <c r="I674" s="306" t="s">
        <v>420</v>
      </c>
      <c r="J674" s="235" t="s">
        <v>115</v>
      </c>
      <c r="K674" s="235" t="s">
        <v>16476</v>
      </c>
      <c r="L674" s="235" t="s">
        <v>16482</v>
      </c>
      <c r="M674" s="308">
        <v>40000000</v>
      </c>
      <c r="N674" s="325">
        <v>1499</v>
      </c>
      <c r="O674" s="235" t="s">
        <v>76</v>
      </c>
      <c r="P674" s="325" t="s">
        <v>72</v>
      </c>
      <c r="Q674" s="235" t="s">
        <v>71</v>
      </c>
      <c r="R674" s="325">
        <v>4</v>
      </c>
      <c r="S674" s="326">
        <v>8</v>
      </c>
      <c r="T674" s="238">
        <v>6</v>
      </c>
      <c r="U674" s="238">
        <v>6</v>
      </c>
      <c r="V674" s="235" t="s">
        <v>1614</v>
      </c>
      <c r="W674" s="238" t="str">
        <f t="shared" si="112"/>
        <v>MINIHATCH3도어 쿠퍼 클래식 플러스 (3세대)40000000</v>
      </c>
      <c r="X674" s="310">
        <f t="shared" si="113"/>
        <v>4448</v>
      </c>
      <c r="Y674" s="238">
        <v>6</v>
      </c>
      <c r="Z674" s="238">
        <v>6</v>
      </c>
      <c r="AA674" s="306" t="s">
        <v>420</v>
      </c>
      <c r="AB674" s="235" t="s">
        <v>16446</v>
      </c>
      <c r="AC674" s="235"/>
      <c r="AD674" s="235">
        <v>7</v>
      </c>
      <c r="AE674" s="235"/>
      <c r="AF674" s="236"/>
      <c r="AG674" s="237"/>
      <c r="AH674" s="236"/>
      <c r="AI674" s="236"/>
      <c r="AJ674" s="237"/>
      <c r="AK674" s="236">
        <v>13</v>
      </c>
      <c r="AL674" s="236"/>
      <c r="AM674" s="236" t="s">
        <v>16399</v>
      </c>
      <c r="AN674" s="348"/>
      <c r="AO674" s="348"/>
      <c r="AP674" s="348"/>
      <c r="AQ674" s="291" t="str">
        <f>IFERROR(VLOOKUP(BG674,#REF!,1,0),"")</f>
        <v/>
      </c>
      <c r="AS674" s="236" t="s">
        <v>2432</v>
      </c>
      <c r="AT674" s="291" t="s">
        <v>2312</v>
      </c>
      <c r="AW674" s="291" t="s">
        <v>1572</v>
      </c>
      <c r="AY674" s="267"/>
      <c r="BD674" s="191" t="str">
        <f t="shared" si="109"/>
        <v>HATCH3도어 쿠퍼 클래식 플러스 (3세대)</v>
      </c>
      <c r="BE674" s="238" t="str">
        <f t="shared" si="111"/>
        <v>0107</v>
      </c>
      <c r="BF674" s="306" t="s">
        <v>420</v>
      </c>
      <c r="BG674" s="191" t="str">
        <f t="shared" si="110"/>
        <v>0107-0673</v>
      </c>
    </row>
    <row r="675" spans="1:59">
      <c r="A675" s="304">
        <v>4449</v>
      </c>
      <c r="B675" s="305">
        <v>4449</v>
      </c>
      <c r="C675" s="238" t="str">
        <f t="shared" si="114"/>
        <v>0026-0107</v>
      </c>
      <c r="D675" s="238" t="str">
        <f t="shared" si="115"/>
        <v>0026-0107-0003</v>
      </c>
      <c r="E675" s="306" t="s">
        <v>419</v>
      </c>
      <c r="F675" s="238" t="str">
        <f>TEXT(VLOOKUP(J675,'1'!$I$43:$J$79,2,0),"0000")</f>
        <v>0026</v>
      </c>
      <c r="G675" s="238" t="str">
        <f t="shared" si="116"/>
        <v>0107</v>
      </c>
      <c r="H675" s="307">
        <f t="shared" si="117"/>
        <v>3</v>
      </c>
      <c r="I675" s="306" t="s">
        <v>419</v>
      </c>
      <c r="J675" s="235" t="s">
        <v>115</v>
      </c>
      <c r="K675" s="235" t="s">
        <v>16476</v>
      </c>
      <c r="L675" s="235" t="s">
        <v>16483</v>
      </c>
      <c r="M675" s="308">
        <v>46700000</v>
      </c>
      <c r="N675" s="325">
        <v>1998</v>
      </c>
      <c r="O675" s="235" t="s">
        <v>76</v>
      </c>
      <c r="P675" s="325" t="s">
        <v>72</v>
      </c>
      <c r="Q675" s="235" t="s">
        <v>71</v>
      </c>
      <c r="R675" s="325">
        <v>4</v>
      </c>
      <c r="S675" s="326">
        <v>8</v>
      </c>
      <c r="T675" s="238">
        <v>6</v>
      </c>
      <c r="U675" s="238">
        <v>6</v>
      </c>
      <c r="V675" s="235" t="s">
        <v>1614</v>
      </c>
      <c r="W675" s="238" t="str">
        <f t="shared" si="112"/>
        <v>MINIHATCH3도어 쿠퍼 S 클래식 (3세대)46700000</v>
      </c>
      <c r="X675" s="310">
        <f t="shared" si="113"/>
        <v>4449</v>
      </c>
      <c r="Y675" s="238">
        <v>6</v>
      </c>
      <c r="Z675" s="238">
        <v>6</v>
      </c>
      <c r="AA675" s="306" t="s">
        <v>419</v>
      </c>
      <c r="AB675" s="235" t="s">
        <v>16446</v>
      </c>
      <c r="AC675" s="235"/>
      <c r="AD675" s="235">
        <v>7</v>
      </c>
      <c r="AE675" s="235"/>
      <c r="AF675" s="236"/>
      <c r="AG675" s="237"/>
      <c r="AH675" s="236"/>
      <c r="AI675" s="236"/>
      <c r="AJ675" s="237"/>
      <c r="AK675" s="236">
        <v>13</v>
      </c>
      <c r="AL675" s="236"/>
      <c r="AM675" s="236" t="s">
        <v>16399</v>
      </c>
      <c r="AN675" s="348"/>
      <c r="AO675" s="348"/>
      <c r="AP675" s="348"/>
      <c r="AQ675" s="291" t="str">
        <f>IFERROR(VLOOKUP(BG675,#REF!,1,0),"")</f>
        <v/>
      </c>
      <c r="AS675" s="236" t="s">
        <v>2432</v>
      </c>
      <c r="AT675" s="291" t="s">
        <v>2312</v>
      </c>
      <c r="AW675" s="291" t="s">
        <v>1572</v>
      </c>
      <c r="AY675" s="267"/>
      <c r="BD675" s="191" t="str">
        <f t="shared" si="109"/>
        <v>HATCH3도어 쿠퍼 S 클래식 (3세대)</v>
      </c>
      <c r="BE675" s="238" t="str">
        <f t="shared" si="111"/>
        <v>0107</v>
      </c>
      <c r="BF675" s="306" t="s">
        <v>419</v>
      </c>
      <c r="BG675" s="191" t="str">
        <f t="shared" si="110"/>
        <v>0107-0674</v>
      </c>
    </row>
    <row r="676" spans="1:59">
      <c r="A676" s="304">
        <v>4450</v>
      </c>
      <c r="B676" s="305">
        <v>4450</v>
      </c>
      <c r="C676" s="238" t="str">
        <f t="shared" si="114"/>
        <v>0026-0107</v>
      </c>
      <c r="D676" s="238" t="str">
        <f t="shared" si="115"/>
        <v>0026-0107-0004</v>
      </c>
      <c r="E676" s="306" t="s">
        <v>418</v>
      </c>
      <c r="F676" s="238" t="str">
        <f>TEXT(VLOOKUP(J676,'1'!$I$43:$J$79,2,0),"0000")</f>
        <v>0026</v>
      </c>
      <c r="G676" s="238" t="str">
        <f t="shared" si="116"/>
        <v>0107</v>
      </c>
      <c r="H676" s="307">
        <f t="shared" si="117"/>
        <v>4</v>
      </c>
      <c r="I676" s="306" t="s">
        <v>418</v>
      </c>
      <c r="J676" s="235" t="s">
        <v>115</v>
      </c>
      <c r="K676" s="235" t="s">
        <v>16476</v>
      </c>
      <c r="L676" s="235" t="s">
        <v>16484</v>
      </c>
      <c r="M676" s="308">
        <v>48500000</v>
      </c>
      <c r="N676" s="325">
        <v>1998</v>
      </c>
      <c r="O676" s="235" t="s">
        <v>76</v>
      </c>
      <c r="P676" s="325" t="s">
        <v>72</v>
      </c>
      <c r="Q676" s="235" t="s">
        <v>71</v>
      </c>
      <c r="R676" s="325">
        <v>4</v>
      </c>
      <c r="S676" s="326">
        <v>8</v>
      </c>
      <c r="T676" s="238">
        <v>6</v>
      </c>
      <c r="U676" s="238">
        <v>6</v>
      </c>
      <c r="V676" s="235" t="s">
        <v>1614</v>
      </c>
      <c r="W676" s="238" t="str">
        <f t="shared" si="112"/>
        <v>MINIHATCH3도어 메이필드 에디션 (3세대)48500000</v>
      </c>
      <c r="X676" s="310">
        <f t="shared" si="113"/>
        <v>4450</v>
      </c>
      <c r="Y676" s="238">
        <v>6</v>
      </c>
      <c r="Z676" s="238">
        <v>6</v>
      </c>
      <c r="AA676" s="306" t="s">
        <v>418</v>
      </c>
      <c r="AB676" s="235" t="s">
        <v>16446</v>
      </c>
      <c r="AC676" s="235"/>
      <c r="AD676" s="235">
        <v>7</v>
      </c>
      <c r="AE676" s="235"/>
      <c r="AF676" s="236"/>
      <c r="AG676" s="237"/>
      <c r="AH676" s="236"/>
      <c r="AI676" s="236"/>
      <c r="AJ676" s="237"/>
      <c r="AK676" s="236">
        <v>13</v>
      </c>
      <c r="AL676" s="236"/>
      <c r="AM676" s="236" t="s">
        <v>16399</v>
      </c>
      <c r="AN676" s="348"/>
      <c r="AO676" s="348"/>
      <c r="AP676" s="348"/>
      <c r="AQ676" s="291" t="str">
        <f>IFERROR(VLOOKUP(BG676,#REF!,1,0),"")</f>
        <v/>
      </c>
      <c r="AS676" s="236" t="s">
        <v>2432</v>
      </c>
      <c r="AT676" s="291" t="s">
        <v>2312</v>
      </c>
      <c r="AW676" s="291" t="s">
        <v>1572</v>
      </c>
      <c r="AY676" s="267"/>
      <c r="BD676" s="191" t="str">
        <f t="shared" si="109"/>
        <v>HATCH3도어 메이필드 에디션 (3세대)</v>
      </c>
      <c r="BE676" s="238" t="str">
        <f t="shared" si="111"/>
        <v>0107</v>
      </c>
      <c r="BF676" s="306" t="s">
        <v>418</v>
      </c>
      <c r="BG676" s="191" t="str">
        <f t="shared" si="110"/>
        <v>0107-0675</v>
      </c>
    </row>
    <row r="677" spans="1:59">
      <c r="A677" s="304">
        <v>4451</v>
      </c>
      <c r="B677" s="305">
        <v>4451</v>
      </c>
      <c r="C677" s="238" t="str">
        <f t="shared" si="114"/>
        <v>0026-0107</v>
      </c>
      <c r="D677" s="238" t="str">
        <f t="shared" si="115"/>
        <v>0026-0107-0005</v>
      </c>
      <c r="E677" s="306" t="s">
        <v>417</v>
      </c>
      <c r="F677" s="238" t="str">
        <f>TEXT(VLOOKUP(J677,'1'!$I$43:$J$79,2,0),"0000")</f>
        <v>0026</v>
      </c>
      <c r="G677" s="238" t="str">
        <f t="shared" si="116"/>
        <v>0107</v>
      </c>
      <c r="H677" s="307">
        <f t="shared" si="117"/>
        <v>5</v>
      </c>
      <c r="I677" s="306" t="s">
        <v>417</v>
      </c>
      <c r="J677" s="235" t="s">
        <v>115</v>
      </c>
      <c r="K677" s="235" t="s">
        <v>16476</v>
      </c>
      <c r="L677" s="235" t="s">
        <v>16485</v>
      </c>
      <c r="M677" s="308">
        <v>55000000</v>
      </c>
      <c r="N677" s="325">
        <v>1998</v>
      </c>
      <c r="O677" s="235" t="s">
        <v>76</v>
      </c>
      <c r="P677" s="325" t="s">
        <v>72</v>
      </c>
      <c r="Q677" s="235" t="s">
        <v>71</v>
      </c>
      <c r="R677" s="325">
        <v>4</v>
      </c>
      <c r="S677" s="326">
        <v>8</v>
      </c>
      <c r="T677" s="238">
        <v>6</v>
      </c>
      <c r="U677" s="238">
        <v>6</v>
      </c>
      <c r="V677" s="235" t="s">
        <v>1614</v>
      </c>
      <c r="W677" s="238" t="str">
        <f t="shared" si="112"/>
        <v>MINIHATCH3도어 쿠퍼 JCW (3세대)55000000</v>
      </c>
      <c r="X677" s="310">
        <f t="shared" si="113"/>
        <v>4451</v>
      </c>
      <c r="Y677" s="238">
        <v>6</v>
      </c>
      <c r="Z677" s="238">
        <v>6</v>
      </c>
      <c r="AA677" s="306" t="s">
        <v>417</v>
      </c>
      <c r="AB677" s="235" t="s">
        <v>16446</v>
      </c>
      <c r="AC677" s="235"/>
      <c r="AD677" s="235">
        <v>7</v>
      </c>
      <c r="AE677" s="235"/>
      <c r="AF677" s="236"/>
      <c r="AG677" s="237"/>
      <c r="AH677" s="236"/>
      <c r="AI677" s="236"/>
      <c r="AJ677" s="237"/>
      <c r="AK677" s="236">
        <v>13</v>
      </c>
      <c r="AL677" s="236"/>
      <c r="AM677" s="236" t="s">
        <v>16399</v>
      </c>
      <c r="AN677" s="348"/>
      <c r="AO677" s="348"/>
      <c r="AP677" s="348"/>
      <c r="AQ677" s="291" t="str">
        <f>IFERROR(VLOOKUP(BG677,#REF!,1,0),"")</f>
        <v/>
      </c>
      <c r="AS677" s="236" t="s">
        <v>2432</v>
      </c>
      <c r="AT677" s="291" t="s">
        <v>2312</v>
      </c>
      <c r="AW677" s="291" t="s">
        <v>1572</v>
      </c>
      <c r="AY677" s="267"/>
      <c r="BD677" s="191" t="str">
        <f t="shared" si="109"/>
        <v>HATCH3도어 쿠퍼 JCW (3세대)</v>
      </c>
      <c r="BE677" s="238" t="str">
        <f t="shared" si="111"/>
        <v>0107</v>
      </c>
      <c r="BF677" s="306" t="s">
        <v>417</v>
      </c>
      <c r="BG677" s="191" t="str">
        <f t="shared" si="110"/>
        <v>0107-0676</v>
      </c>
    </row>
    <row r="678" spans="1:59">
      <c r="A678" s="304">
        <v>4452</v>
      </c>
      <c r="B678" s="305">
        <v>4452</v>
      </c>
      <c r="C678" s="238" t="str">
        <f t="shared" si="114"/>
        <v>0026-0107</v>
      </c>
      <c r="D678" s="238" t="str">
        <f t="shared" si="115"/>
        <v>0026-0107-0006</v>
      </c>
      <c r="E678" s="306" t="s">
        <v>416</v>
      </c>
      <c r="F678" s="238" t="str">
        <f>TEXT(VLOOKUP(J678,'1'!$I$43:$J$79,2,0),"0000")</f>
        <v>0026</v>
      </c>
      <c r="G678" s="238" t="str">
        <f t="shared" si="116"/>
        <v>0107</v>
      </c>
      <c r="H678" s="307">
        <f t="shared" si="117"/>
        <v>6</v>
      </c>
      <c r="I678" s="306" t="s">
        <v>416</v>
      </c>
      <c r="J678" s="235" t="s">
        <v>115</v>
      </c>
      <c r="K678" s="235" t="s">
        <v>16476</v>
      </c>
      <c r="L678" s="235" t="s">
        <v>16486</v>
      </c>
      <c r="M678" s="308">
        <v>42000000</v>
      </c>
      <c r="N678" s="325">
        <v>1998</v>
      </c>
      <c r="O678" s="235" t="s">
        <v>76</v>
      </c>
      <c r="P678" s="325" t="s">
        <v>72</v>
      </c>
      <c r="Q678" s="235" t="s">
        <v>71</v>
      </c>
      <c r="R678" s="325">
        <v>5</v>
      </c>
      <c r="S678" s="326">
        <v>8</v>
      </c>
      <c r="T678" s="238">
        <v>6</v>
      </c>
      <c r="U678" s="238">
        <v>6</v>
      </c>
      <c r="V678" s="235" t="s">
        <v>1614</v>
      </c>
      <c r="W678" s="238" t="str">
        <f t="shared" si="112"/>
        <v>MINIHATCH5도어 쿠퍼 클래식 (3세대)42000000</v>
      </c>
      <c r="X678" s="310">
        <f t="shared" si="113"/>
        <v>4452</v>
      </c>
      <c r="Y678" s="238">
        <v>6</v>
      </c>
      <c r="Z678" s="238">
        <v>6</v>
      </c>
      <c r="AA678" s="306" t="s">
        <v>416</v>
      </c>
      <c r="AB678" s="235" t="s">
        <v>16446</v>
      </c>
      <c r="AC678" s="235"/>
      <c r="AD678" s="235">
        <v>7</v>
      </c>
      <c r="AE678" s="235"/>
      <c r="AF678" s="236"/>
      <c r="AG678" s="237"/>
      <c r="AH678" s="236"/>
      <c r="AI678" s="236"/>
      <c r="AJ678" s="237"/>
      <c r="AK678" s="236">
        <v>13</v>
      </c>
      <c r="AL678" s="236"/>
      <c r="AM678" s="236" t="s">
        <v>16399</v>
      </c>
      <c r="AN678" s="348"/>
      <c r="AO678" s="348"/>
      <c r="AP678" s="348"/>
      <c r="AQ678" s="291" t="str">
        <f>IFERROR(VLOOKUP(BG678,#REF!,1,0),"")</f>
        <v/>
      </c>
      <c r="AS678" s="236" t="s">
        <v>2432</v>
      </c>
      <c r="AT678" s="291" t="s">
        <v>2312</v>
      </c>
      <c r="AW678" s="291" t="s">
        <v>1572</v>
      </c>
      <c r="AY678" s="267"/>
      <c r="BD678" s="191" t="str">
        <f t="shared" si="109"/>
        <v>HATCH5도어 쿠퍼 클래식 (3세대)</v>
      </c>
      <c r="BE678" s="238" t="str">
        <f t="shared" si="111"/>
        <v>0107</v>
      </c>
      <c r="BF678" s="306" t="s">
        <v>416</v>
      </c>
      <c r="BG678" s="191" t="str">
        <f t="shared" si="110"/>
        <v>0107-0677</v>
      </c>
    </row>
    <row r="679" spans="1:59">
      <c r="A679" s="304">
        <v>4453</v>
      </c>
      <c r="B679" s="305">
        <v>4453</v>
      </c>
      <c r="C679" s="238" t="str">
        <f t="shared" si="114"/>
        <v>0026-0107</v>
      </c>
      <c r="D679" s="238" t="str">
        <f t="shared" si="115"/>
        <v>0026-0107-0007</v>
      </c>
      <c r="E679" s="306" t="s">
        <v>415</v>
      </c>
      <c r="F679" s="238" t="str">
        <f>TEXT(VLOOKUP(J679,'1'!$I$43:$J$79,2,0),"0000")</f>
        <v>0026</v>
      </c>
      <c r="G679" s="238" t="str">
        <f t="shared" si="116"/>
        <v>0107</v>
      </c>
      <c r="H679" s="307">
        <f t="shared" si="117"/>
        <v>7</v>
      </c>
      <c r="I679" s="306" t="s">
        <v>415</v>
      </c>
      <c r="J679" s="235" t="s">
        <v>115</v>
      </c>
      <c r="K679" s="235" t="s">
        <v>16476</v>
      </c>
      <c r="L679" s="235" t="s">
        <v>16487</v>
      </c>
      <c r="M679" s="308">
        <v>48600000</v>
      </c>
      <c r="N679" s="325">
        <v>1998</v>
      </c>
      <c r="O679" s="235" t="s">
        <v>76</v>
      </c>
      <c r="P679" s="325" t="s">
        <v>72</v>
      </c>
      <c r="Q679" s="235" t="s">
        <v>71</v>
      </c>
      <c r="R679" s="325">
        <v>5</v>
      </c>
      <c r="S679" s="326">
        <v>8</v>
      </c>
      <c r="T679" s="238">
        <v>6</v>
      </c>
      <c r="U679" s="238">
        <v>6</v>
      </c>
      <c r="V679" s="235" t="s">
        <v>1614</v>
      </c>
      <c r="W679" s="238" t="str">
        <f t="shared" si="112"/>
        <v>MINIHATCH5도어 쿠퍼 S 클래식 (3세대)48600000</v>
      </c>
      <c r="X679" s="310">
        <f t="shared" si="113"/>
        <v>4453</v>
      </c>
      <c r="Y679" s="238">
        <v>6</v>
      </c>
      <c r="Z679" s="238">
        <v>6</v>
      </c>
      <c r="AA679" s="306" t="s">
        <v>415</v>
      </c>
      <c r="AB679" s="235" t="s">
        <v>16446</v>
      </c>
      <c r="AC679" s="235"/>
      <c r="AD679" s="235">
        <v>7</v>
      </c>
      <c r="AE679" s="235"/>
      <c r="AF679" s="236"/>
      <c r="AG679" s="237"/>
      <c r="AH679" s="236"/>
      <c r="AI679" s="236"/>
      <c r="AJ679" s="237"/>
      <c r="AK679" s="236">
        <v>13</v>
      </c>
      <c r="AL679" s="236"/>
      <c r="AM679" s="236" t="s">
        <v>16399</v>
      </c>
      <c r="AN679" s="348"/>
      <c r="AO679" s="348"/>
      <c r="AP679" s="348"/>
      <c r="AQ679" s="291" t="str">
        <f>IFERROR(VLOOKUP(BG679,#REF!,1,0),"")</f>
        <v/>
      </c>
      <c r="AS679" s="236" t="s">
        <v>2432</v>
      </c>
      <c r="AT679" s="291" t="s">
        <v>2312</v>
      </c>
      <c r="AW679" s="291" t="s">
        <v>1572</v>
      </c>
      <c r="AY679" s="267"/>
      <c r="BD679" s="191" t="str">
        <f t="shared" si="109"/>
        <v>HATCH5도어 쿠퍼 S 클래식 (3세대)</v>
      </c>
      <c r="BE679" s="238" t="str">
        <f t="shared" si="111"/>
        <v>0107</v>
      </c>
      <c r="BF679" s="306" t="s">
        <v>415</v>
      </c>
      <c r="BG679" s="191" t="str">
        <f t="shared" si="110"/>
        <v>0107-0678</v>
      </c>
    </row>
    <row r="680" spans="1:59">
      <c r="A680" s="304">
        <v>4454</v>
      </c>
      <c r="B680" s="305">
        <v>4454</v>
      </c>
      <c r="C680" s="238" t="str">
        <f t="shared" si="114"/>
        <v>0026-0107</v>
      </c>
      <c r="D680" s="238" t="str">
        <f t="shared" si="115"/>
        <v>0026-0107-0008</v>
      </c>
      <c r="E680" s="306" t="s">
        <v>414</v>
      </c>
      <c r="F680" s="238" t="str">
        <f>TEXT(VLOOKUP(J680,'1'!$I$43:$J$79,2,0),"0000")</f>
        <v>0026</v>
      </c>
      <c r="G680" s="238" t="str">
        <f t="shared" si="116"/>
        <v>0107</v>
      </c>
      <c r="H680" s="307">
        <f t="shared" si="117"/>
        <v>8</v>
      </c>
      <c r="I680" s="306" t="s">
        <v>414</v>
      </c>
      <c r="J680" s="235" t="s">
        <v>115</v>
      </c>
      <c r="K680" s="235" t="s">
        <v>16476</v>
      </c>
      <c r="L680" s="235" t="s">
        <v>16488</v>
      </c>
      <c r="M680" s="308">
        <v>49900000</v>
      </c>
      <c r="N680" s="325">
        <v>1998</v>
      </c>
      <c r="O680" s="235" t="s">
        <v>76</v>
      </c>
      <c r="P680" s="325" t="s">
        <v>72</v>
      </c>
      <c r="Q680" s="235" t="s">
        <v>71</v>
      </c>
      <c r="R680" s="325">
        <v>5</v>
      </c>
      <c r="S680" s="326">
        <v>8</v>
      </c>
      <c r="T680" s="238">
        <v>6</v>
      </c>
      <c r="U680" s="238">
        <v>6</v>
      </c>
      <c r="V680" s="235" t="s">
        <v>1614</v>
      </c>
      <c r="W680" s="238" t="str">
        <f t="shared" si="112"/>
        <v>MINIHATCH5도어 메이필드 에디션 (3세대)49900000</v>
      </c>
      <c r="X680" s="310">
        <f t="shared" si="113"/>
        <v>4454</v>
      </c>
      <c r="Y680" s="238">
        <v>6</v>
      </c>
      <c r="Z680" s="238">
        <v>6</v>
      </c>
      <c r="AA680" s="306" t="s">
        <v>414</v>
      </c>
      <c r="AB680" s="235" t="s">
        <v>16446</v>
      </c>
      <c r="AC680" s="235"/>
      <c r="AD680" s="235">
        <v>7</v>
      </c>
      <c r="AE680" s="235"/>
      <c r="AF680" s="236"/>
      <c r="AG680" s="237"/>
      <c r="AH680" s="236"/>
      <c r="AI680" s="236"/>
      <c r="AJ680" s="237"/>
      <c r="AK680" s="236">
        <v>13</v>
      </c>
      <c r="AL680" s="236"/>
      <c r="AM680" s="236" t="s">
        <v>16399</v>
      </c>
      <c r="AN680" s="348"/>
      <c r="AO680" s="348"/>
      <c r="AP680" s="348"/>
      <c r="AQ680" s="291" t="str">
        <f>IFERROR(VLOOKUP(BG680,#REF!,1,0),"")</f>
        <v/>
      </c>
      <c r="AS680" s="236" t="s">
        <v>2432</v>
      </c>
      <c r="AT680" s="291" t="s">
        <v>2312</v>
      </c>
      <c r="AW680" s="291" t="s">
        <v>1572</v>
      </c>
      <c r="AY680" s="267"/>
      <c r="BD680" s="191" t="str">
        <f t="shared" si="109"/>
        <v>HATCH5도어 메이필드 에디션 (3세대)</v>
      </c>
      <c r="BE680" s="238" t="str">
        <f t="shared" si="111"/>
        <v>0107</v>
      </c>
      <c r="BF680" s="306" t="s">
        <v>414</v>
      </c>
      <c r="BG680" s="191" t="str">
        <f t="shared" si="110"/>
        <v>0107-0679</v>
      </c>
    </row>
    <row r="681" spans="1:59">
      <c r="A681" s="304">
        <v>4455</v>
      </c>
      <c r="B681" s="305">
        <v>4455</v>
      </c>
      <c r="C681" s="238" t="str">
        <f t="shared" si="114"/>
        <v>0026-0108</v>
      </c>
      <c r="D681" s="238" t="str">
        <f t="shared" si="115"/>
        <v>0026-0108-0001</v>
      </c>
      <c r="E681" s="306" t="s">
        <v>413</v>
      </c>
      <c r="F681" s="238" t="str">
        <f>TEXT(VLOOKUP(J681,'1'!$I$43:$J$79,2,0),"0000")</f>
        <v>0026</v>
      </c>
      <c r="G681" s="238" t="str">
        <f t="shared" si="116"/>
        <v>0108</v>
      </c>
      <c r="H681" s="307">
        <f t="shared" si="117"/>
        <v>1</v>
      </c>
      <c r="I681" s="306" t="s">
        <v>413</v>
      </c>
      <c r="J681" s="235" t="s">
        <v>2367</v>
      </c>
      <c r="K681" s="235" t="s">
        <v>16477</v>
      </c>
      <c r="L681" s="235" t="s">
        <v>16478</v>
      </c>
      <c r="M681" s="308">
        <v>51400000</v>
      </c>
      <c r="N681" s="235">
        <v>0</v>
      </c>
      <c r="O681" s="235" t="s">
        <v>16445</v>
      </c>
      <c r="P681" s="325" t="s">
        <v>72</v>
      </c>
      <c r="Q681" s="235" t="s">
        <v>71</v>
      </c>
      <c r="R681" s="325">
        <v>5</v>
      </c>
      <c r="S681" s="326">
        <v>8</v>
      </c>
      <c r="T681" s="238">
        <v>6</v>
      </c>
      <c r="U681" s="238">
        <v>6</v>
      </c>
      <c r="V681" s="235" t="s">
        <v>1614</v>
      </c>
      <c r="W681" s="238" t="str">
        <f t="shared" si="112"/>
        <v>MINISE일렉트릭 쿠퍼 SE T1 (1세대)51400000</v>
      </c>
      <c r="X681" s="310">
        <f t="shared" si="113"/>
        <v>4455</v>
      </c>
      <c r="Y681" s="238">
        <v>6</v>
      </c>
      <c r="Z681" s="238">
        <v>6</v>
      </c>
      <c r="AA681" s="306" t="s">
        <v>413</v>
      </c>
      <c r="AB681" s="235" t="s">
        <v>72</v>
      </c>
      <c r="AC681" s="235"/>
      <c r="AD681" s="235">
        <v>7</v>
      </c>
      <c r="AE681" s="235"/>
      <c r="AF681" s="236"/>
      <c r="AG681" s="237"/>
      <c r="AH681" s="236"/>
      <c r="AI681" s="236"/>
      <c r="AJ681" s="237"/>
      <c r="AK681" s="236">
        <v>13</v>
      </c>
      <c r="AL681" s="236"/>
      <c r="AM681" s="236" t="s">
        <v>16399</v>
      </c>
      <c r="AN681" s="348"/>
      <c r="AO681" s="348"/>
      <c r="AP681" s="348"/>
      <c r="AQ681" s="291" t="str">
        <f>IFERROR(VLOOKUP(BG681,#REF!,1,0),"")</f>
        <v/>
      </c>
      <c r="AS681" s="236" t="s">
        <v>2432</v>
      </c>
      <c r="AT681" s="291" t="s">
        <v>2312</v>
      </c>
      <c r="AW681" s="291" t="s">
        <v>1572</v>
      </c>
      <c r="AY681" s="267"/>
      <c r="BD681" s="191" t="str">
        <f t="shared" si="109"/>
        <v>SE일렉트릭 쿠퍼 SE T1 (1세대)</v>
      </c>
      <c r="BE681" s="238" t="str">
        <f t="shared" si="111"/>
        <v>0108</v>
      </c>
      <c r="BF681" s="306" t="s">
        <v>413</v>
      </c>
      <c r="BG681" s="191" t="str">
        <f t="shared" si="110"/>
        <v>0108-0680</v>
      </c>
    </row>
    <row r="682" spans="1:59">
      <c r="A682" s="304">
        <v>4456</v>
      </c>
      <c r="B682" s="305">
        <v>4456</v>
      </c>
      <c r="C682" s="238" t="str">
        <f t="shared" si="114"/>
        <v>0026-0108</v>
      </c>
      <c r="D682" s="238" t="str">
        <f t="shared" si="115"/>
        <v>0026-0108-0002</v>
      </c>
      <c r="E682" s="306" t="s">
        <v>412</v>
      </c>
      <c r="F682" s="238" t="str">
        <f>TEXT(VLOOKUP(J682,'1'!$I$43:$J$79,2,0),"0000")</f>
        <v>0026</v>
      </c>
      <c r="G682" s="238" t="str">
        <f t="shared" si="116"/>
        <v>0108</v>
      </c>
      <c r="H682" s="307">
        <f t="shared" si="117"/>
        <v>2</v>
      </c>
      <c r="I682" s="306" t="s">
        <v>412</v>
      </c>
      <c r="J682" s="235" t="s">
        <v>2367</v>
      </c>
      <c r="K682" s="235" t="s">
        <v>16477</v>
      </c>
      <c r="L682" s="235" t="s">
        <v>16479</v>
      </c>
      <c r="M682" s="308">
        <v>52100000</v>
      </c>
      <c r="N682" s="235">
        <v>0</v>
      </c>
      <c r="O682" s="235" t="s">
        <v>16445</v>
      </c>
      <c r="P682" s="325" t="s">
        <v>72</v>
      </c>
      <c r="Q682" s="235" t="s">
        <v>71</v>
      </c>
      <c r="R682" s="325">
        <v>5</v>
      </c>
      <c r="S682" s="326">
        <v>8</v>
      </c>
      <c r="T682" s="238">
        <v>6</v>
      </c>
      <c r="U682" s="238">
        <v>6</v>
      </c>
      <c r="V682" s="235" t="s">
        <v>1614</v>
      </c>
      <c r="W682" s="238" t="str">
        <f t="shared" si="112"/>
        <v>MINISE일렉트릭 쿠퍼 SE  (1세대)52100000</v>
      </c>
      <c r="X682" s="310">
        <f t="shared" si="113"/>
        <v>4456</v>
      </c>
      <c r="Y682" s="238">
        <v>6</v>
      </c>
      <c r="Z682" s="238">
        <v>6</v>
      </c>
      <c r="AA682" s="306" t="s">
        <v>412</v>
      </c>
      <c r="AB682" s="235" t="s">
        <v>72</v>
      </c>
      <c r="AC682" s="235"/>
      <c r="AD682" s="235">
        <v>7</v>
      </c>
      <c r="AE682" s="235"/>
      <c r="AF682" s="236"/>
      <c r="AG682" s="237"/>
      <c r="AH682" s="236"/>
      <c r="AI682" s="236"/>
      <c r="AJ682" s="237"/>
      <c r="AK682" s="236">
        <v>13</v>
      </c>
      <c r="AL682" s="236"/>
      <c r="AM682" s="236" t="s">
        <v>16399</v>
      </c>
      <c r="AN682" s="348"/>
      <c r="AO682" s="348"/>
      <c r="AP682" s="348"/>
      <c r="AQ682" s="291" t="str">
        <f>IFERROR(VLOOKUP(BG682,#REF!,1,0),"")</f>
        <v/>
      </c>
      <c r="AS682" s="236" t="s">
        <v>2432</v>
      </c>
      <c r="AT682" s="291" t="s">
        <v>2312</v>
      </c>
      <c r="AW682" s="291" t="s">
        <v>1572</v>
      </c>
      <c r="AY682" s="267"/>
      <c r="BD682" s="191" t="str">
        <f t="shared" si="109"/>
        <v>SE일렉트릭 쿠퍼 SE  (1세대)</v>
      </c>
      <c r="BE682" s="238" t="str">
        <f t="shared" si="111"/>
        <v>0108</v>
      </c>
      <c r="BF682" s="306" t="s">
        <v>412</v>
      </c>
      <c r="BG682" s="191" t="str">
        <f t="shared" si="110"/>
        <v>0108-0681</v>
      </c>
    </row>
    <row r="683" spans="1:59">
      <c r="A683" s="304">
        <v>4457</v>
      </c>
      <c r="B683" s="305">
        <v>4457</v>
      </c>
      <c r="C683" s="238" t="str">
        <f t="shared" si="114"/>
        <v>0026-0108</v>
      </c>
      <c r="D683" s="238" t="str">
        <f t="shared" si="115"/>
        <v>0026-0108-0003</v>
      </c>
      <c r="E683" s="306" t="s">
        <v>411</v>
      </c>
      <c r="F683" s="238" t="str">
        <f>TEXT(VLOOKUP(J683,'1'!$I$43:$J$79,2,0),"0000")</f>
        <v>0026</v>
      </c>
      <c r="G683" s="238" t="str">
        <f t="shared" si="116"/>
        <v>0108</v>
      </c>
      <c r="H683" s="307">
        <f t="shared" si="117"/>
        <v>3</v>
      </c>
      <c r="I683" s="306" t="s">
        <v>411</v>
      </c>
      <c r="J683" s="235" t="s">
        <v>2367</v>
      </c>
      <c r="K683" s="235" t="s">
        <v>16477</v>
      </c>
      <c r="L683" s="235" t="s">
        <v>16480</v>
      </c>
      <c r="M683" s="308">
        <v>53500000</v>
      </c>
      <c r="N683" s="235">
        <v>0</v>
      </c>
      <c r="O683" s="235" t="s">
        <v>16445</v>
      </c>
      <c r="P683" s="325" t="s">
        <v>72</v>
      </c>
      <c r="Q683" s="235" t="s">
        <v>71</v>
      </c>
      <c r="R683" s="325">
        <v>5</v>
      </c>
      <c r="S683" s="326">
        <v>8</v>
      </c>
      <c r="T683" s="238">
        <v>6</v>
      </c>
      <c r="U683" s="238">
        <v>6</v>
      </c>
      <c r="V683" s="235" t="s">
        <v>1614</v>
      </c>
      <c r="W683" s="238" t="str">
        <f t="shared" si="112"/>
        <v>MINISE일렉트릭 쿠퍼 레졸루트 에디션 (1세대)53500000</v>
      </c>
      <c r="X683" s="310">
        <f t="shared" si="113"/>
        <v>4457</v>
      </c>
      <c r="Y683" s="238">
        <v>6</v>
      </c>
      <c r="Z683" s="238">
        <v>6</v>
      </c>
      <c r="AA683" s="306" t="s">
        <v>411</v>
      </c>
      <c r="AB683" s="235" t="s">
        <v>72</v>
      </c>
      <c r="AC683" s="235"/>
      <c r="AD683" s="235">
        <v>7</v>
      </c>
      <c r="AE683" s="235"/>
      <c r="AF683" s="236"/>
      <c r="AG683" s="237"/>
      <c r="AH683" s="236"/>
      <c r="AI683" s="236"/>
      <c r="AJ683" s="237"/>
      <c r="AK683" s="236">
        <v>13</v>
      </c>
      <c r="AL683" s="236"/>
      <c r="AM683" s="236" t="s">
        <v>16399</v>
      </c>
      <c r="AN683" s="348"/>
      <c r="AO683" s="348"/>
      <c r="AP683" s="348"/>
      <c r="AQ683" s="291" t="str">
        <f>IFERROR(VLOOKUP(BG683,#REF!,1,0),"")</f>
        <v/>
      </c>
      <c r="AS683" s="236" t="s">
        <v>2432</v>
      </c>
      <c r="AT683" s="291" t="s">
        <v>2312</v>
      </c>
      <c r="AW683" s="291" t="s">
        <v>1572</v>
      </c>
      <c r="AY683" s="267"/>
      <c r="BD683" s="191" t="str">
        <f t="shared" si="109"/>
        <v>SE일렉트릭 쿠퍼 레졸루트 에디션 (1세대)</v>
      </c>
      <c r="BE683" s="238" t="str">
        <f t="shared" si="111"/>
        <v>0108</v>
      </c>
      <c r="BF683" s="306" t="s">
        <v>411</v>
      </c>
      <c r="BG683" s="191" t="str">
        <f t="shared" si="110"/>
        <v>0108-0682</v>
      </c>
    </row>
    <row r="684" spans="1:59">
      <c r="A684" s="304">
        <v>4458</v>
      </c>
      <c r="B684" s="305">
        <v>4458</v>
      </c>
      <c r="C684" s="238" t="str">
        <f t="shared" si="114"/>
        <v>0025-0109</v>
      </c>
      <c r="D684" s="238" t="str">
        <f t="shared" si="115"/>
        <v>0025-0109-0001</v>
      </c>
      <c r="E684" s="306" t="s">
        <v>410</v>
      </c>
      <c r="F684" s="238" t="str">
        <f>TEXT(VLOOKUP(J684,'1'!$I$43:$J$79,2,0),"0000")</f>
        <v>0025</v>
      </c>
      <c r="G684" s="238" t="str">
        <f t="shared" si="116"/>
        <v>0109</v>
      </c>
      <c r="H684" s="307">
        <f t="shared" si="117"/>
        <v>1</v>
      </c>
      <c r="I684" s="306" t="s">
        <v>410</v>
      </c>
      <c r="J684" s="237" t="s">
        <v>1584</v>
      </c>
      <c r="K684" s="237" t="s">
        <v>136</v>
      </c>
      <c r="L684" s="235" t="s">
        <v>16147</v>
      </c>
      <c r="M684" s="308">
        <v>41600000</v>
      </c>
      <c r="N684" s="235">
        <v>1950</v>
      </c>
      <c r="O684" s="235" t="s">
        <v>1607</v>
      </c>
      <c r="P684" s="235" t="s">
        <v>72</v>
      </c>
      <c r="Q684" s="235" t="s">
        <v>71</v>
      </c>
      <c r="R684" s="235">
        <v>5</v>
      </c>
      <c r="S684" s="309">
        <v>4</v>
      </c>
      <c r="T684" s="238">
        <v>6</v>
      </c>
      <c r="U684" s="238">
        <v>6</v>
      </c>
      <c r="V684" s="235" t="s">
        <v>70</v>
      </c>
      <c r="W684" s="238" t="str">
        <f t="shared" si="112"/>
        <v>MercedesBenzA-ClassA200d 세단41600000</v>
      </c>
      <c r="X684" s="310">
        <f t="shared" si="113"/>
        <v>4458</v>
      </c>
      <c r="Y684" s="238">
        <v>6</v>
      </c>
      <c r="Z684" s="238">
        <v>6</v>
      </c>
      <c r="AA684" s="306" t="s">
        <v>410</v>
      </c>
      <c r="AB684" s="235" t="s">
        <v>72</v>
      </c>
      <c r="AC684" s="235"/>
      <c r="AD684" s="235">
        <v>7</v>
      </c>
      <c r="AE684" s="235">
        <v>0</v>
      </c>
      <c r="AF684" s="236"/>
      <c r="AG684" s="237"/>
      <c r="AH684" s="236"/>
      <c r="AI684" s="236"/>
      <c r="AJ684" s="237"/>
      <c r="AK684" s="236">
        <v>7</v>
      </c>
      <c r="AL684" s="236"/>
      <c r="AM684" s="236" t="s">
        <v>16321</v>
      </c>
      <c r="AN684" s="348"/>
      <c r="AO684" s="348"/>
      <c r="AP684" s="348"/>
      <c r="AQ684" s="291" t="str">
        <f>IFERROR(VLOOKUP(BG684,#REF!,1,0),"")</f>
        <v/>
      </c>
      <c r="AS684" s="236" t="s">
        <v>2427</v>
      </c>
      <c r="AW684" s="291" t="s">
        <v>16547</v>
      </c>
      <c r="BD684" s="191" t="str">
        <f t="shared" si="109"/>
        <v>A-ClassA200d 세단</v>
      </c>
      <c r="BE684" s="238" t="str">
        <f t="shared" si="111"/>
        <v>0109</v>
      </c>
      <c r="BF684" s="306" t="s">
        <v>410</v>
      </c>
      <c r="BG684" s="191" t="str">
        <f t="shared" si="110"/>
        <v>0109-0683</v>
      </c>
    </row>
    <row r="685" spans="1:59">
      <c r="A685" s="304">
        <v>4459</v>
      </c>
      <c r="B685" s="305">
        <v>4459</v>
      </c>
      <c r="C685" s="238" t="str">
        <f t="shared" si="114"/>
        <v>0025-0109</v>
      </c>
      <c r="D685" s="238" t="str">
        <f t="shared" si="115"/>
        <v>0025-0109-0002</v>
      </c>
      <c r="E685" s="306" t="s">
        <v>409</v>
      </c>
      <c r="F685" s="238" t="str">
        <f>TEXT(VLOOKUP(J685,'1'!$I$43:$J$79,2,0),"0000")</f>
        <v>0025</v>
      </c>
      <c r="G685" s="238" t="str">
        <f t="shared" si="116"/>
        <v>0109</v>
      </c>
      <c r="H685" s="307">
        <f t="shared" si="117"/>
        <v>2</v>
      </c>
      <c r="I685" s="306" t="s">
        <v>409</v>
      </c>
      <c r="J685" s="237" t="s">
        <v>1584</v>
      </c>
      <c r="K685" s="237" t="s">
        <v>136</v>
      </c>
      <c r="L685" s="235" t="s">
        <v>16593</v>
      </c>
      <c r="M685" s="328">
        <v>40600000</v>
      </c>
      <c r="N685" s="235">
        <v>1991</v>
      </c>
      <c r="O685" s="235" t="s">
        <v>76</v>
      </c>
      <c r="P685" s="237" t="s">
        <v>72</v>
      </c>
      <c r="Q685" s="237" t="s">
        <v>71</v>
      </c>
      <c r="R685" s="237">
        <v>5</v>
      </c>
      <c r="S685" s="309">
        <v>4</v>
      </c>
      <c r="T685" s="238">
        <v>6</v>
      </c>
      <c r="U685" s="238">
        <v>6</v>
      </c>
      <c r="V685" s="237" t="s">
        <v>70</v>
      </c>
      <c r="W685" s="238" t="str">
        <f t="shared" si="112"/>
        <v>MercedesBenzA-ClassA 220 세단40600000</v>
      </c>
      <c r="X685" s="310">
        <f t="shared" si="113"/>
        <v>4459</v>
      </c>
      <c r="Y685" s="238">
        <v>6</v>
      </c>
      <c r="Z685" s="238">
        <v>6</v>
      </c>
      <c r="AA685" s="306" t="s">
        <v>409</v>
      </c>
      <c r="AB685" s="235" t="s">
        <v>72</v>
      </c>
      <c r="AC685" s="237"/>
      <c r="AD685" s="237">
        <v>2</v>
      </c>
      <c r="AE685" s="237">
        <v>0</v>
      </c>
      <c r="AF685" s="236"/>
      <c r="AG685" s="237"/>
      <c r="AH685" s="236"/>
      <c r="AI685" s="236"/>
      <c r="AJ685" s="237"/>
      <c r="AK685" s="236">
        <v>7</v>
      </c>
      <c r="AL685" s="236"/>
      <c r="AM685" s="236" t="s">
        <v>16321</v>
      </c>
      <c r="AN685" s="348"/>
      <c r="AO685" s="348"/>
      <c r="AP685" s="348"/>
      <c r="AQ685" s="291" t="str">
        <f>IFERROR(VLOOKUP(BG685,#REF!,1,0),"")</f>
        <v/>
      </c>
      <c r="AS685" s="236" t="s">
        <v>2427</v>
      </c>
      <c r="AW685" s="291" t="s">
        <v>16547</v>
      </c>
      <c r="BD685" s="191" t="str">
        <f t="shared" si="109"/>
        <v>A-ClassA 220 세단</v>
      </c>
      <c r="BE685" s="238" t="str">
        <f t="shared" si="111"/>
        <v>0109</v>
      </c>
      <c r="BF685" s="306" t="s">
        <v>409</v>
      </c>
      <c r="BG685" s="191" t="str">
        <f t="shared" si="110"/>
        <v>0109-0684</v>
      </c>
    </row>
    <row r="686" spans="1:59">
      <c r="A686" s="304">
        <v>4460</v>
      </c>
      <c r="B686" s="305">
        <v>4460</v>
      </c>
      <c r="C686" s="238" t="str">
        <f t="shared" si="114"/>
        <v>0025-0109</v>
      </c>
      <c r="D686" s="238" t="str">
        <f t="shared" si="115"/>
        <v>0025-0109-0003</v>
      </c>
      <c r="E686" s="306" t="s">
        <v>408</v>
      </c>
      <c r="F686" s="238" t="str">
        <f>TEXT(VLOOKUP(J686,'1'!$I$43:$J$79,2,0),"0000")</f>
        <v>0025</v>
      </c>
      <c r="G686" s="238" t="str">
        <f t="shared" si="116"/>
        <v>0109</v>
      </c>
      <c r="H686" s="307">
        <f t="shared" si="117"/>
        <v>3</v>
      </c>
      <c r="I686" s="306" t="s">
        <v>408</v>
      </c>
      <c r="J686" s="237" t="s">
        <v>1584</v>
      </c>
      <c r="K686" s="237" t="s">
        <v>136</v>
      </c>
      <c r="L686" s="235" t="s">
        <v>16594</v>
      </c>
      <c r="M686" s="328">
        <v>40600000</v>
      </c>
      <c r="N686" s="235">
        <v>1991</v>
      </c>
      <c r="O686" s="235" t="s">
        <v>76</v>
      </c>
      <c r="P686" s="237" t="s">
        <v>72</v>
      </c>
      <c r="Q686" s="237" t="s">
        <v>71</v>
      </c>
      <c r="R686" s="237">
        <v>5</v>
      </c>
      <c r="S686" s="309">
        <v>4</v>
      </c>
      <c r="T686" s="238">
        <v>6</v>
      </c>
      <c r="U686" s="238">
        <v>6</v>
      </c>
      <c r="V686" s="237" t="s">
        <v>70</v>
      </c>
      <c r="W686" s="238" t="str">
        <f t="shared" si="112"/>
        <v>MercedesBenzA-ClassA 220 해치백40600000</v>
      </c>
      <c r="X686" s="310">
        <f t="shared" si="113"/>
        <v>4460</v>
      </c>
      <c r="Y686" s="238">
        <v>6</v>
      </c>
      <c r="Z686" s="238">
        <v>6</v>
      </c>
      <c r="AA686" s="306" t="s">
        <v>408</v>
      </c>
      <c r="AB686" s="235" t="s">
        <v>72</v>
      </c>
      <c r="AC686" s="237"/>
      <c r="AD686" s="237">
        <v>2</v>
      </c>
      <c r="AE686" s="237">
        <v>0</v>
      </c>
      <c r="AF686" s="236"/>
      <c r="AG686" s="237"/>
      <c r="AH686" s="236"/>
      <c r="AI686" s="236"/>
      <c r="AJ686" s="237"/>
      <c r="AK686" s="236">
        <v>7</v>
      </c>
      <c r="AL686" s="236"/>
      <c r="AM686" s="236" t="s">
        <v>16321</v>
      </c>
      <c r="AN686" s="348"/>
      <c r="AO686" s="348"/>
      <c r="AP686" s="348"/>
      <c r="AQ686" s="291" t="str">
        <f>IFERROR(VLOOKUP(BG686,#REF!,1,0),"")</f>
        <v/>
      </c>
      <c r="AS686" s="236" t="s">
        <v>2427</v>
      </c>
      <c r="AW686" s="291" t="s">
        <v>16547</v>
      </c>
      <c r="BD686" s="191" t="str">
        <f t="shared" si="109"/>
        <v>A-ClassA 220 해치백</v>
      </c>
      <c r="BE686" s="238" t="str">
        <f t="shared" si="111"/>
        <v>0109</v>
      </c>
      <c r="BF686" s="306" t="s">
        <v>408</v>
      </c>
      <c r="BG686" s="191" t="str">
        <f t="shared" si="110"/>
        <v>0109-0685</v>
      </c>
    </row>
    <row r="687" spans="1:59">
      <c r="A687" s="304">
        <v>4461</v>
      </c>
      <c r="B687" s="305">
        <v>4461</v>
      </c>
      <c r="C687" s="238" t="str">
        <f t="shared" si="114"/>
        <v>0025-0109</v>
      </c>
      <c r="D687" s="238" t="str">
        <f t="shared" si="115"/>
        <v>0025-0109-0004</v>
      </c>
      <c r="E687" s="306" t="s">
        <v>407</v>
      </c>
      <c r="F687" s="238" t="str">
        <f>TEXT(VLOOKUP(J687,'1'!$I$43:$J$79,2,0),"0000")</f>
        <v>0025</v>
      </c>
      <c r="G687" s="238" t="str">
        <f t="shared" si="116"/>
        <v>0109</v>
      </c>
      <c r="H687" s="307">
        <f t="shared" si="117"/>
        <v>4</v>
      </c>
      <c r="I687" s="306" t="s">
        <v>407</v>
      </c>
      <c r="J687" s="237" t="s">
        <v>1584</v>
      </c>
      <c r="K687" s="237" t="s">
        <v>136</v>
      </c>
      <c r="L687" s="235" t="s">
        <v>16148</v>
      </c>
      <c r="M687" s="328">
        <v>50900000</v>
      </c>
      <c r="N687" s="235">
        <v>1991</v>
      </c>
      <c r="O687" s="235" t="s">
        <v>76</v>
      </c>
      <c r="P687" s="237" t="s">
        <v>72</v>
      </c>
      <c r="Q687" s="237" t="s">
        <v>71</v>
      </c>
      <c r="R687" s="237">
        <v>5</v>
      </c>
      <c r="S687" s="309">
        <v>4</v>
      </c>
      <c r="T687" s="238">
        <v>6</v>
      </c>
      <c r="U687" s="238">
        <v>6</v>
      </c>
      <c r="V687" s="237" t="s">
        <v>70</v>
      </c>
      <c r="W687" s="238" t="str">
        <f t="shared" si="112"/>
        <v>MercedesBenzA-ClassA250 4matic  세단50900000</v>
      </c>
      <c r="X687" s="310">
        <f t="shared" si="113"/>
        <v>4461</v>
      </c>
      <c r="Y687" s="238">
        <v>6</v>
      </c>
      <c r="Z687" s="238">
        <v>6</v>
      </c>
      <c r="AA687" s="306" t="s">
        <v>407</v>
      </c>
      <c r="AB687" s="235" t="s">
        <v>72</v>
      </c>
      <c r="AC687" s="235"/>
      <c r="AD687" s="235">
        <v>2</v>
      </c>
      <c r="AE687" s="235">
        <v>0</v>
      </c>
      <c r="AF687" s="237"/>
      <c r="AG687" s="237"/>
      <c r="AH687" s="236"/>
      <c r="AI687" s="237"/>
      <c r="AJ687" s="237"/>
      <c r="AK687" s="236">
        <v>7</v>
      </c>
      <c r="AL687" s="236"/>
      <c r="AM687" s="236" t="s">
        <v>16321</v>
      </c>
      <c r="AN687" s="348"/>
      <c r="AO687" s="348"/>
      <c r="AP687" s="348"/>
      <c r="AQ687" s="291" t="str">
        <f>IFERROR(VLOOKUP(BG687,#REF!,1,0),"")</f>
        <v/>
      </c>
      <c r="AS687" s="236" t="s">
        <v>2427</v>
      </c>
      <c r="AW687" s="291" t="s">
        <v>16547</v>
      </c>
      <c r="BD687" s="191" t="str">
        <f t="shared" si="109"/>
        <v>A-ClassA250 4matic  세단</v>
      </c>
      <c r="BE687" s="238" t="str">
        <f t="shared" si="111"/>
        <v>0109</v>
      </c>
      <c r="BF687" s="306" t="s">
        <v>407</v>
      </c>
      <c r="BG687" s="191" t="str">
        <f t="shared" si="110"/>
        <v>0109-0686</v>
      </c>
    </row>
    <row r="688" spans="1:59">
      <c r="A688" s="304">
        <v>4462</v>
      </c>
      <c r="B688" s="305">
        <v>4462</v>
      </c>
      <c r="C688" s="238" t="str">
        <f t="shared" si="114"/>
        <v>0025-0109</v>
      </c>
      <c r="D688" s="238" t="str">
        <f t="shared" si="115"/>
        <v>0025-0109-0005</v>
      </c>
      <c r="E688" s="306" t="s">
        <v>406</v>
      </c>
      <c r="F688" s="238" t="str">
        <f>TEXT(VLOOKUP(J688,'1'!$I$43:$J$79,2,0),"0000")</f>
        <v>0025</v>
      </c>
      <c r="G688" s="238" t="str">
        <f t="shared" si="116"/>
        <v>0109</v>
      </c>
      <c r="H688" s="307">
        <f t="shared" si="117"/>
        <v>5</v>
      </c>
      <c r="I688" s="306" t="s">
        <v>406</v>
      </c>
      <c r="J688" s="237" t="s">
        <v>1584</v>
      </c>
      <c r="K688" s="237" t="s">
        <v>136</v>
      </c>
      <c r="L688" s="235" t="s">
        <v>16149</v>
      </c>
      <c r="M688" s="328">
        <v>62700000</v>
      </c>
      <c r="N688" s="235">
        <v>1991</v>
      </c>
      <c r="O688" s="235" t="s">
        <v>76</v>
      </c>
      <c r="P688" s="237" t="s">
        <v>72</v>
      </c>
      <c r="Q688" s="237" t="s">
        <v>71</v>
      </c>
      <c r="R688" s="237">
        <v>5</v>
      </c>
      <c r="S688" s="309">
        <v>13</v>
      </c>
      <c r="T688" s="238">
        <v>6</v>
      </c>
      <c r="U688" s="238">
        <v>6</v>
      </c>
      <c r="V688" s="237" t="s">
        <v>70</v>
      </c>
      <c r="W688" s="238" t="str">
        <f t="shared" si="112"/>
        <v>MercedesBenzA-ClassAMG A 35 4매틱 세단62700000</v>
      </c>
      <c r="X688" s="310">
        <f t="shared" si="113"/>
        <v>4462</v>
      </c>
      <c r="Y688" s="238">
        <v>6</v>
      </c>
      <c r="Z688" s="238">
        <v>6</v>
      </c>
      <c r="AA688" s="306" t="s">
        <v>406</v>
      </c>
      <c r="AB688" s="237" t="s">
        <v>72</v>
      </c>
      <c r="AC688" s="235"/>
      <c r="AD688" s="235">
        <v>5</v>
      </c>
      <c r="AE688" s="235">
        <v>2</v>
      </c>
      <c r="AF688" s="237"/>
      <c r="AG688" s="237"/>
      <c r="AH688" s="236"/>
      <c r="AI688" s="237"/>
      <c r="AJ688" s="237"/>
      <c r="AK688" s="236">
        <v>16</v>
      </c>
      <c r="AL688" s="236"/>
      <c r="AM688" s="236" t="s">
        <v>16310</v>
      </c>
      <c r="AN688" s="348"/>
      <c r="AO688" s="348"/>
      <c r="AP688" s="348"/>
      <c r="AQ688" s="291" t="str">
        <f>IFERROR(VLOOKUP(BG688,#REF!,1,0),"")</f>
        <v/>
      </c>
      <c r="AS688" s="236" t="s">
        <v>2428</v>
      </c>
      <c r="BD688" s="191" t="str">
        <f t="shared" si="109"/>
        <v>A-ClassAMG A 35 4매틱 세단</v>
      </c>
      <c r="BE688" s="238" t="str">
        <f t="shared" si="111"/>
        <v>0109</v>
      </c>
      <c r="BF688" s="306" t="s">
        <v>406</v>
      </c>
      <c r="BG688" s="191" t="str">
        <f t="shared" si="110"/>
        <v>0109-0687</v>
      </c>
    </row>
    <row r="689" spans="1:59">
      <c r="A689" s="304">
        <v>4463</v>
      </c>
      <c r="B689" s="305">
        <v>4463</v>
      </c>
      <c r="C689" s="238" t="str">
        <f t="shared" si="114"/>
        <v>0025-0109</v>
      </c>
      <c r="D689" s="238" t="str">
        <f t="shared" si="115"/>
        <v>0025-0109-0006</v>
      </c>
      <c r="E689" s="306" t="s">
        <v>405</v>
      </c>
      <c r="F689" s="238" t="str">
        <f>TEXT(VLOOKUP(J689,'1'!$I$43:$J$79,2,0),"0000")</f>
        <v>0025</v>
      </c>
      <c r="G689" s="238" t="str">
        <f t="shared" si="116"/>
        <v>0109</v>
      </c>
      <c r="H689" s="307">
        <f t="shared" si="117"/>
        <v>6</v>
      </c>
      <c r="I689" s="306" t="s">
        <v>405</v>
      </c>
      <c r="J689" s="237" t="s">
        <v>1584</v>
      </c>
      <c r="K689" s="237" t="s">
        <v>136</v>
      </c>
      <c r="L689" s="235" t="s">
        <v>16150</v>
      </c>
      <c r="M689" s="328">
        <v>70900000</v>
      </c>
      <c r="N689" s="235">
        <v>1991</v>
      </c>
      <c r="O689" s="235" t="s">
        <v>76</v>
      </c>
      <c r="P689" s="237" t="s">
        <v>72</v>
      </c>
      <c r="Q689" s="237" t="s">
        <v>71</v>
      </c>
      <c r="R689" s="237">
        <v>5</v>
      </c>
      <c r="S689" s="309">
        <v>12</v>
      </c>
      <c r="T689" s="238">
        <v>6</v>
      </c>
      <c r="U689" s="238">
        <v>6</v>
      </c>
      <c r="V689" s="237" t="s">
        <v>70</v>
      </c>
      <c r="W689" s="238" t="str">
        <f t="shared" si="112"/>
        <v>MercedesBenzA-ClassAMG A 45 4매틱+70900000</v>
      </c>
      <c r="X689" s="310">
        <f t="shared" si="113"/>
        <v>4463</v>
      </c>
      <c r="Y689" s="238">
        <v>6</v>
      </c>
      <c r="Z689" s="238">
        <v>6</v>
      </c>
      <c r="AA689" s="306" t="s">
        <v>405</v>
      </c>
      <c r="AB689" s="237" t="s">
        <v>1341</v>
      </c>
      <c r="AC689" s="237"/>
      <c r="AD689" s="237">
        <v>5</v>
      </c>
      <c r="AE689" s="237">
        <v>2</v>
      </c>
      <c r="AF689" s="237"/>
      <c r="AG689" s="237"/>
      <c r="AH689" s="236"/>
      <c r="AI689" s="237"/>
      <c r="AJ689" s="237"/>
      <c r="AK689" s="236">
        <v>16</v>
      </c>
      <c r="AL689" s="236"/>
      <c r="AM689" s="236" t="s">
        <v>16310</v>
      </c>
      <c r="AN689" s="348"/>
      <c r="AO689" s="348"/>
      <c r="AP689" s="348"/>
      <c r="AQ689" s="291" t="str">
        <f>IFERROR(VLOOKUP(BG689,#REF!,1,0),"")</f>
        <v/>
      </c>
      <c r="AS689" s="236" t="s">
        <v>2429</v>
      </c>
      <c r="BD689" s="191" t="str">
        <f t="shared" si="109"/>
        <v>A-ClassAMG A 45 4매틱+</v>
      </c>
      <c r="BE689" s="238" t="str">
        <f t="shared" si="111"/>
        <v>0109</v>
      </c>
      <c r="BF689" s="306" t="s">
        <v>405</v>
      </c>
      <c r="BG689" s="191" t="str">
        <f t="shared" si="110"/>
        <v>0109-0688</v>
      </c>
    </row>
    <row r="690" spans="1:59">
      <c r="A690" s="304">
        <v>4464</v>
      </c>
      <c r="B690" s="305">
        <v>4464</v>
      </c>
      <c r="C690" s="238" t="str">
        <f t="shared" si="114"/>
        <v>0025-0109</v>
      </c>
      <c r="D690" s="238" t="str">
        <f t="shared" si="115"/>
        <v>0025-0109-0007</v>
      </c>
      <c r="E690" s="306" t="s">
        <v>404</v>
      </c>
      <c r="F690" s="238" t="str">
        <f>TEXT(VLOOKUP(J690,'1'!$I$43:$J$79,2,0),"0000")</f>
        <v>0025</v>
      </c>
      <c r="G690" s="238" t="str">
        <f t="shared" si="116"/>
        <v>0109</v>
      </c>
      <c r="H690" s="307">
        <f t="shared" si="117"/>
        <v>7</v>
      </c>
      <c r="I690" s="306" t="s">
        <v>404</v>
      </c>
      <c r="J690" s="237" t="s">
        <v>1584</v>
      </c>
      <c r="K690" s="237" t="s">
        <v>136</v>
      </c>
      <c r="L690" s="235" t="s">
        <v>16667</v>
      </c>
      <c r="M690" s="328">
        <v>70900000</v>
      </c>
      <c r="N690" s="235">
        <v>1991</v>
      </c>
      <c r="O690" s="235" t="s">
        <v>76</v>
      </c>
      <c r="P690" s="237" t="s">
        <v>72</v>
      </c>
      <c r="Q690" s="237" t="s">
        <v>71</v>
      </c>
      <c r="R690" s="237">
        <v>5</v>
      </c>
      <c r="S690" s="309">
        <v>12</v>
      </c>
      <c r="T690" s="238">
        <v>6</v>
      </c>
      <c r="U690" s="238">
        <v>6</v>
      </c>
      <c r="V690" s="237" t="s">
        <v>70</v>
      </c>
      <c r="W690" s="238" t="str">
        <f t="shared" si="112"/>
        <v>MercedesBenzA-ClassAMG A 45 S 4매틱70900000</v>
      </c>
      <c r="X690" s="310">
        <f t="shared" si="113"/>
        <v>4464</v>
      </c>
      <c r="Y690" s="238">
        <v>6</v>
      </c>
      <c r="Z690" s="238">
        <v>6</v>
      </c>
      <c r="AA690" s="306" t="s">
        <v>404</v>
      </c>
      <c r="AB690" s="237" t="s">
        <v>16303</v>
      </c>
      <c r="AC690" s="237"/>
      <c r="AD690" s="237">
        <v>5</v>
      </c>
      <c r="AE690" s="237">
        <v>2</v>
      </c>
      <c r="AF690" s="237"/>
      <c r="AG690" s="237"/>
      <c r="AH690" s="236"/>
      <c r="AI690" s="237"/>
      <c r="AJ690" s="237"/>
      <c r="AK690" s="236">
        <v>17</v>
      </c>
      <c r="AL690" s="236"/>
      <c r="AM690" s="236" t="s">
        <v>16339</v>
      </c>
      <c r="AN690" s="348"/>
      <c r="AO690" s="348"/>
      <c r="AP690" s="348"/>
      <c r="AQ690" s="291" t="str">
        <f>IFERROR(VLOOKUP(BG690,#REF!,1,0),"")</f>
        <v/>
      </c>
      <c r="AS690" s="236" t="s">
        <v>2429</v>
      </c>
      <c r="BD690" s="191" t="str">
        <f t="shared" si="109"/>
        <v>A-ClassAMG A 45 S 4매틱</v>
      </c>
      <c r="BE690" s="238" t="str">
        <f t="shared" si="111"/>
        <v>0109</v>
      </c>
      <c r="BF690" s="306" t="s">
        <v>404</v>
      </c>
      <c r="BG690" s="191" t="str">
        <f t="shared" si="110"/>
        <v>0109-0689</v>
      </c>
    </row>
    <row r="691" spans="1:59">
      <c r="A691" s="304">
        <v>4465</v>
      </c>
      <c r="B691" s="305">
        <v>4465</v>
      </c>
      <c r="C691" s="238" t="str">
        <f t="shared" si="114"/>
        <v>0025-0110</v>
      </c>
      <c r="D691" s="238" t="str">
        <f t="shared" si="115"/>
        <v>0025-0110-0001</v>
      </c>
      <c r="E691" s="306" t="s">
        <v>403</v>
      </c>
      <c r="F691" s="238" t="str">
        <f>TEXT(VLOOKUP(J691,'1'!$I$43:$J$79,2,0),"0000")</f>
        <v>0025</v>
      </c>
      <c r="G691" s="238" t="str">
        <f t="shared" si="116"/>
        <v>0110</v>
      </c>
      <c r="H691" s="307">
        <f t="shared" si="117"/>
        <v>1</v>
      </c>
      <c r="I691" s="306" t="s">
        <v>403</v>
      </c>
      <c r="J691" s="237" t="s">
        <v>1584</v>
      </c>
      <c r="K691" s="237" t="s">
        <v>1318</v>
      </c>
      <c r="L691" s="235" t="s">
        <v>16122</v>
      </c>
      <c r="M691" s="328">
        <v>143100000</v>
      </c>
      <c r="N691" s="235">
        <v>2999</v>
      </c>
      <c r="O691" s="235" t="s">
        <v>76</v>
      </c>
      <c r="P691" s="237" t="s">
        <v>72</v>
      </c>
      <c r="Q691" s="237" t="s">
        <v>71</v>
      </c>
      <c r="R691" s="237">
        <v>5</v>
      </c>
      <c r="S691" s="309">
        <v>7</v>
      </c>
      <c r="T691" s="238">
        <v>6</v>
      </c>
      <c r="U691" s="238">
        <v>6</v>
      </c>
      <c r="V691" s="237" t="s">
        <v>70</v>
      </c>
      <c r="W691" s="238" t="str">
        <f t="shared" si="112"/>
        <v>MercedesBenzAMG GT 4door43 4matic+쿠페143100000</v>
      </c>
      <c r="X691" s="310">
        <f t="shared" si="113"/>
        <v>4465</v>
      </c>
      <c r="Y691" s="238">
        <v>6</v>
      </c>
      <c r="Z691" s="238">
        <v>6</v>
      </c>
      <c r="AA691" s="306" t="s">
        <v>403</v>
      </c>
      <c r="AB691" s="237" t="s">
        <v>72</v>
      </c>
      <c r="AC691" s="237"/>
      <c r="AD691" s="237">
        <v>5</v>
      </c>
      <c r="AE691" s="237">
        <v>0</v>
      </c>
      <c r="AF691" s="237"/>
      <c r="AG691" s="237"/>
      <c r="AH691" s="236"/>
      <c r="AI691" s="237"/>
      <c r="AJ691" s="237"/>
      <c r="AK691" s="236">
        <v>11</v>
      </c>
      <c r="AL691" s="236"/>
      <c r="AM691" s="236" t="s">
        <v>16353</v>
      </c>
      <c r="AN691" s="348"/>
      <c r="AO691" s="348"/>
      <c r="AP691" s="348"/>
      <c r="AQ691" s="291" t="str">
        <f>IFERROR(VLOOKUP(BG691,#REF!,1,0),"")</f>
        <v/>
      </c>
      <c r="AS691" s="236" t="s">
        <v>2430</v>
      </c>
      <c r="AW691" s="291" t="s">
        <v>16547</v>
      </c>
      <c r="BD691" s="191" t="str">
        <f t="shared" si="109"/>
        <v>AMG GT 4door43 4matic+쿠페</v>
      </c>
      <c r="BE691" s="238" t="str">
        <f t="shared" si="111"/>
        <v>0110</v>
      </c>
      <c r="BF691" s="306" t="s">
        <v>403</v>
      </c>
      <c r="BG691" s="191" t="str">
        <f t="shared" si="110"/>
        <v>0110-0690</v>
      </c>
    </row>
    <row r="692" spans="1:59">
      <c r="A692" s="304">
        <v>4466</v>
      </c>
      <c r="B692" s="305">
        <v>4466</v>
      </c>
      <c r="C692" s="238" t="str">
        <f t="shared" si="114"/>
        <v>0025-0110</v>
      </c>
      <c r="D692" s="238" t="str">
        <f t="shared" si="115"/>
        <v>0025-0110-0002</v>
      </c>
      <c r="E692" s="306" t="s">
        <v>2030</v>
      </c>
      <c r="F692" s="238" t="str">
        <f>TEXT(VLOOKUP(J692,'1'!$I$43:$J$79,2,0),"0000")</f>
        <v>0025</v>
      </c>
      <c r="G692" s="238" t="str">
        <f t="shared" si="116"/>
        <v>0110</v>
      </c>
      <c r="H692" s="307">
        <f t="shared" si="117"/>
        <v>2</v>
      </c>
      <c r="I692" s="306" t="s">
        <v>2030</v>
      </c>
      <c r="J692" s="237" t="s">
        <v>1584</v>
      </c>
      <c r="K692" s="237" t="s">
        <v>1318</v>
      </c>
      <c r="L692" s="235" t="s">
        <v>16121</v>
      </c>
      <c r="M692" s="328">
        <v>241600000</v>
      </c>
      <c r="N692" s="235">
        <v>3982</v>
      </c>
      <c r="O692" s="235" t="s">
        <v>76</v>
      </c>
      <c r="P692" s="237" t="s">
        <v>72</v>
      </c>
      <c r="Q692" s="237" t="s">
        <v>71</v>
      </c>
      <c r="R692" s="237">
        <v>4</v>
      </c>
      <c r="S692" s="309">
        <v>7</v>
      </c>
      <c r="T692" s="238">
        <v>6</v>
      </c>
      <c r="U692" s="238">
        <v>6</v>
      </c>
      <c r="V692" s="237" t="s">
        <v>70</v>
      </c>
      <c r="W692" s="238" t="str">
        <f t="shared" si="112"/>
        <v>MercedesBenzAMG GT 4door63 S 4matic+쿠페241600000</v>
      </c>
      <c r="X692" s="310">
        <f t="shared" si="113"/>
        <v>4466</v>
      </c>
      <c r="Y692" s="238">
        <v>6</v>
      </c>
      <c r="Z692" s="238">
        <v>6</v>
      </c>
      <c r="AA692" s="306" t="s">
        <v>2030</v>
      </c>
      <c r="AB692" s="237" t="s">
        <v>72</v>
      </c>
      <c r="AC692" s="237"/>
      <c r="AD692" s="237">
        <v>6</v>
      </c>
      <c r="AE692" s="237">
        <v>0</v>
      </c>
      <c r="AF692" s="237"/>
      <c r="AG692" s="237"/>
      <c r="AH692" s="236"/>
      <c r="AI692" s="237"/>
      <c r="AJ692" s="237"/>
      <c r="AK692" s="236">
        <v>22</v>
      </c>
      <c r="AL692" s="236"/>
      <c r="AM692" s="236" t="s">
        <v>16352</v>
      </c>
      <c r="AN692" s="348"/>
      <c r="AO692" s="348"/>
      <c r="AP692" s="348"/>
      <c r="AQ692" s="291" t="str">
        <f>IFERROR(VLOOKUP(BG692,#REF!,1,0),"")</f>
        <v/>
      </c>
      <c r="AS692" s="236" t="s">
        <v>2430</v>
      </c>
      <c r="BD692" s="191" t="str">
        <f t="shared" si="109"/>
        <v>AMG GT 4door63 S 4matic+쿠페</v>
      </c>
      <c r="BE692" s="238" t="str">
        <f t="shared" si="111"/>
        <v>0110</v>
      </c>
      <c r="BF692" s="306" t="s">
        <v>2030</v>
      </c>
      <c r="BG692" s="191" t="str">
        <f t="shared" si="110"/>
        <v>0110-0691</v>
      </c>
    </row>
    <row r="693" spans="1:59">
      <c r="A693" s="304">
        <v>4467</v>
      </c>
      <c r="B693" s="305">
        <v>4467</v>
      </c>
      <c r="C693" s="238" t="str">
        <f t="shared" si="114"/>
        <v>0025-0111</v>
      </c>
      <c r="D693" s="238" t="str">
        <f t="shared" si="115"/>
        <v>0025-0111-0001</v>
      </c>
      <c r="E693" s="306" t="s">
        <v>402</v>
      </c>
      <c r="F693" s="238" t="str">
        <f>TEXT(VLOOKUP(J693,'1'!$I$43:$J$79,2,0),"0000")</f>
        <v>0025</v>
      </c>
      <c r="G693" s="238" t="str">
        <f t="shared" si="116"/>
        <v>0111</v>
      </c>
      <c r="H693" s="307">
        <f t="shared" si="117"/>
        <v>1</v>
      </c>
      <c r="I693" s="306" t="s">
        <v>402</v>
      </c>
      <c r="J693" s="237" t="s">
        <v>1584</v>
      </c>
      <c r="K693" s="237" t="s">
        <v>133</v>
      </c>
      <c r="L693" s="235" t="s">
        <v>16592</v>
      </c>
      <c r="M693" s="403">
        <v>76000000</v>
      </c>
      <c r="N693" s="325">
        <v>1999</v>
      </c>
      <c r="O693" s="235" t="s">
        <v>76</v>
      </c>
      <c r="P693" s="330" t="s">
        <v>72</v>
      </c>
      <c r="Q693" s="237" t="s">
        <v>71</v>
      </c>
      <c r="R693" s="330">
        <v>5</v>
      </c>
      <c r="S693" s="326">
        <v>1</v>
      </c>
      <c r="T693" s="238">
        <v>6</v>
      </c>
      <c r="U693" s="238">
        <v>6</v>
      </c>
      <c r="V693" s="235" t="s">
        <v>70</v>
      </c>
      <c r="W693" s="238" t="str">
        <f t="shared" si="112"/>
        <v>MercedesBenzC-ClassC 200 AMG 라인76000000</v>
      </c>
      <c r="X693" s="310">
        <f t="shared" si="113"/>
        <v>4467</v>
      </c>
      <c r="Y693" s="238">
        <v>6</v>
      </c>
      <c r="Z693" s="238">
        <v>6</v>
      </c>
      <c r="AA693" s="306" t="s">
        <v>402</v>
      </c>
      <c r="AB693" s="237" t="s">
        <v>72</v>
      </c>
      <c r="AC693" s="237"/>
      <c r="AD693" s="235">
        <v>7</v>
      </c>
      <c r="AE693" s="237">
        <v>0</v>
      </c>
      <c r="AF693" s="237"/>
      <c r="AG693" s="237"/>
      <c r="AH693" s="236"/>
      <c r="AI693" s="237"/>
      <c r="AJ693" s="237"/>
      <c r="AK693" s="236">
        <v>7</v>
      </c>
      <c r="AL693" s="236"/>
      <c r="AM693" s="236" t="s">
        <v>16321</v>
      </c>
      <c r="AN693" s="348"/>
      <c r="AO693" s="348"/>
      <c r="AP693" s="348"/>
      <c r="AQ693" s="291" t="str">
        <f>IFERROR(VLOOKUP(BG693,#REF!,1,0),"")</f>
        <v/>
      </c>
      <c r="AS693" s="236" t="s">
        <v>2390</v>
      </c>
      <c r="AY693" s="267"/>
      <c r="BD693" s="191" t="str">
        <f t="shared" si="109"/>
        <v>C-ClassC 200 AMG 라인</v>
      </c>
      <c r="BE693" s="238" t="str">
        <f t="shared" si="111"/>
        <v>0111</v>
      </c>
      <c r="BF693" s="306" t="s">
        <v>402</v>
      </c>
      <c r="BG693" s="191" t="str">
        <f t="shared" si="110"/>
        <v>0111-0692</v>
      </c>
    </row>
    <row r="694" spans="1:59">
      <c r="A694" s="304">
        <v>4468</v>
      </c>
      <c r="B694" s="305">
        <v>4468</v>
      </c>
      <c r="C694" s="238" t="str">
        <f t="shared" si="114"/>
        <v>0025-0111</v>
      </c>
      <c r="D694" s="238" t="str">
        <f t="shared" si="115"/>
        <v>0025-0111-0002</v>
      </c>
      <c r="E694" s="306" t="s">
        <v>401</v>
      </c>
      <c r="F694" s="238" t="str">
        <f>TEXT(VLOOKUP(J694,'1'!$I$43:$J$79,2,0),"0000")</f>
        <v>0025</v>
      </c>
      <c r="G694" s="238" t="str">
        <f t="shared" si="116"/>
        <v>0111</v>
      </c>
      <c r="H694" s="307">
        <f t="shared" si="117"/>
        <v>2</v>
      </c>
      <c r="I694" s="306" t="s">
        <v>401</v>
      </c>
      <c r="J694" s="237" t="s">
        <v>1584</v>
      </c>
      <c r="K694" s="237" t="s">
        <v>133</v>
      </c>
      <c r="L694" s="235" t="s">
        <v>16591</v>
      </c>
      <c r="M694" s="403">
        <v>68300000</v>
      </c>
      <c r="N694" s="325">
        <v>1999</v>
      </c>
      <c r="O694" s="235" t="s">
        <v>76</v>
      </c>
      <c r="P694" s="330" t="s">
        <v>72</v>
      </c>
      <c r="Q694" s="237" t="s">
        <v>71</v>
      </c>
      <c r="R694" s="330">
        <v>5</v>
      </c>
      <c r="S694" s="326">
        <v>1</v>
      </c>
      <c r="T694" s="238">
        <v>6</v>
      </c>
      <c r="U694" s="238">
        <v>6</v>
      </c>
      <c r="V694" s="235" t="s">
        <v>70</v>
      </c>
      <c r="W694" s="238" t="str">
        <f t="shared" si="112"/>
        <v>MercedesBenzC-ClassC 200 아방가르드68300000</v>
      </c>
      <c r="X694" s="310">
        <f t="shared" si="113"/>
        <v>4468</v>
      </c>
      <c r="Y694" s="238">
        <v>6</v>
      </c>
      <c r="Z694" s="238">
        <v>6</v>
      </c>
      <c r="AA694" s="306" t="s">
        <v>401</v>
      </c>
      <c r="AB694" s="237" t="s">
        <v>72</v>
      </c>
      <c r="AC694" s="237"/>
      <c r="AD694" s="235">
        <v>7</v>
      </c>
      <c r="AE694" s="237">
        <v>0</v>
      </c>
      <c r="AF694" s="237"/>
      <c r="AG694" s="237"/>
      <c r="AH694" s="236"/>
      <c r="AI694" s="237"/>
      <c r="AJ694" s="237"/>
      <c r="AK694" s="236">
        <v>7</v>
      </c>
      <c r="AL694" s="236"/>
      <c r="AM694" s="236" t="s">
        <v>16321</v>
      </c>
      <c r="AN694" s="348"/>
      <c r="AO694" s="348"/>
      <c r="AP694" s="348"/>
      <c r="AQ694" s="291" t="str">
        <f>IFERROR(VLOOKUP(BG694,#REF!,1,0),"")</f>
        <v/>
      </c>
      <c r="AS694" s="236" t="s">
        <v>2390</v>
      </c>
      <c r="AY694" s="267"/>
      <c r="BD694" s="191" t="str">
        <f t="shared" si="109"/>
        <v>C-ClassC 200 아방가르드</v>
      </c>
      <c r="BE694" s="238" t="str">
        <f t="shared" si="111"/>
        <v>0111</v>
      </c>
      <c r="BF694" s="306" t="s">
        <v>401</v>
      </c>
      <c r="BG694" s="191" t="str">
        <f t="shared" si="110"/>
        <v>0111-0693</v>
      </c>
    </row>
    <row r="695" spans="1:59">
      <c r="A695" s="304">
        <v>4469</v>
      </c>
      <c r="B695" s="305">
        <v>4469</v>
      </c>
      <c r="C695" s="238" t="str">
        <f t="shared" si="114"/>
        <v>0025-0111</v>
      </c>
      <c r="D695" s="238" t="str">
        <f t="shared" si="115"/>
        <v>0025-0111-0003</v>
      </c>
      <c r="E695" s="306" t="s">
        <v>400</v>
      </c>
      <c r="F695" s="238" t="str">
        <f>TEXT(VLOOKUP(J695,'1'!$I$43:$J$79,2,0),"0000")</f>
        <v>0025</v>
      </c>
      <c r="G695" s="238" t="str">
        <f t="shared" si="116"/>
        <v>0111</v>
      </c>
      <c r="H695" s="307">
        <f t="shared" si="117"/>
        <v>3</v>
      </c>
      <c r="I695" s="306" t="s">
        <v>400</v>
      </c>
      <c r="J695" s="237" t="s">
        <v>1584</v>
      </c>
      <c r="K695" s="237" t="s">
        <v>133</v>
      </c>
      <c r="L695" s="235" t="s">
        <v>16349</v>
      </c>
      <c r="M695" s="403">
        <v>76000000</v>
      </c>
      <c r="N695" s="325">
        <v>1999</v>
      </c>
      <c r="O695" s="235" t="s">
        <v>76</v>
      </c>
      <c r="P695" s="330" t="s">
        <v>72</v>
      </c>
      <c r="Q695" s="237" t="s">
        <v>71</v>
      </c>
      <c r="R695" s="330">
        <v>5</v>
      </c>
      <c r="S695" s="326">
        <v>1</v>
      </c>
      <c r="T695" s="238">
        <v>6</v>
      </c>
      <c r="U695" s="238">
        <v>6</v>
      </c>
      <c r="V695" s="235" t="s">
        <v>70</v>
      </c>
      <c r="W695" s="238" t="str">
        <f t="shared" si="112"/>
        <v>MercedesBenzC-ClassC 300 4매틱 AMG 라인76000000</v>
      </c>
      <c r="X695" s="310">
        <f t="shared" si="113"/>
        <v>4469</v>
      </c>
      <c r="Y695" s="238">
        <v>6</v>
      </c>
      <c r="Z695" s="238">
        <v>6</v>
      </c>
      <c r="AA695" s="306" t="s">
        <v>400</v>
      </c>
      <c r="AB695" s="237" t="s">
        <v>72</v>
      </c>
      <c r="AC695" s="237"/>
      <c r="AD695" s="235">
        <v>7</v>
      </c>
      <c r="AE695" s="237">
        <v>0</v>
      </c>
      <c r="AF695" s="237"/>
      <c r="AG695" s="237"/>
      <c r="AH695" s="236"/>
      <c r="AI695" s="237"/>
      <c r="AJ695" s="237"/>
      <c r="AK695" s="236">
        <v>7</v>
      </c>
      <c r="AL695" s="236"/>
      <c r="AM695" s="236" t="s">
        <v>16321</v>
      </c>
      <c r="AN695" s="348"/>
      <c r="AO695" s="348"/>
      <c r="AP695" s="348"/>
      <c r="AQ695" s="291" t="str">
        <f>IFERROR(VLOOKUP(BG695,#REF!,1,0),"")</f>
        <v/>
      </c>
      <c r="AS695" s="236" t="s">
        <v>2390</v>
      </c>
      <c r="AY695" s="267"/>
      <c r="BD695" s="191" t="str">
        <f t="shared" si="109"/>
        <v>C-ClassC 300 4매틱 AMG 라인</v>
      </c>
      <c r="BE695" s="238" t="str">
        <f t="shared" si="111"/>
        <v>0111</v>
      </c>
      <c r="BF695" s="306" t="s">
        <v>400</v>
      </c>
      <c r="BG695" s="191" t="str">
        <f t="shared" si="110"/>
        <v>0111-0694</v>
      </c>
    </row>
    <row r="696" spans="1:59">
      <c r="A696" s="304">
        <v>4470</v>
      </c>
      <c r="B696" s="305">
        <v>4470</v>
      </c>
      <c r="C696" s="238" t="str">
        <f t="shared" si="114"/>
        <v>0025-0111</v>
      </c>
      <c r="D696" s="238" t="str">
        <f t="shared" si="115"/>
        <v>0025-0111-0004</v>
      </c>
      <c r="E696" s="306" t="s">
        <v>399</v>
      </c>
      <c r="F696" s="238" t="str">
        <f>TEXT(VLOOKUP(J696,'1'!$I$43:$J$79,2,0),"0000")</f>
        <v>0025</v>
      </c>
      <c r="G696" s="238" t="str">
        <f t="shared" si="116"/>
        <v>0111</v>
      </c>
      <c r="H696" s="307">
        <f t="shared" si="117"/>
        <v>4</v>
      </c>
      <c r="I696" s="306" t="s">
        <v>399</v>
      </c>
      <c r="J696" s="237" t="s">
        <v>1584</v>
      </c>
      <c r="K696" s="237" t="s">
        <v>133</v>
      </c>
      <c r="L696" s="235" t="s">
        <v>16350</v>
      </c>
      <c r="M696" s="403">
        <v>68300000</v>
      </c>
      <c r="N696" s="325">
        <v>1999</v>
      </c>
      <c r="O696" s="235" t="s">
        <v>76</v>
      </c>
      <c r="P696" s="330" t="s">
        <v>72</v>
      </c>
      <c r="Q696" s="237" t="s">
        <v>71</v>
      </c>
      <c r="R696" s="330">
        <v>5</v>
      </c>
      <c r="S696" s="326">
        <v>1</v>
      </c>
      <c r="T696" s="238">
        <v>6</v>
      </c>
      <c r="U696" s="238">
        <v>6</v>
      </c>
      <c r="V696" s="235" t="s">
        <v>70</v>
      </c>
      <c r="W696" s="238" t="str">
        <f t="shared" si="112"/>
        <v>MercedesBenzC-ClassC 300 4매틱 아방가르드68300000</v>
      </c>
      <c r="X696" s="310">
        <f t="shared" si="113"/>
        <v>4470</v>
      </c>
      <c r="Y696" s="238">
        <v>6</v>
      </c>
      <c r="Z696" s="238">
        <v>6</v>
      </c>
      <c r="AA696" s="306" t="s">
        <v>399</v>
      </c>
      <c r="AB696" s="237" t="s">
        <v>72</v>
      </c>
      <c r="AC696" s="237"/>
      <c r="AD696" s="235">
        <v>7</v>
      </c>
      <c r="AE696" s="237">
        <v>0</v>
      </c>
      <c r="AF696" s="237"/>
      <c r="AG696" s="237"/>
      <c r="AH696" s="236"/>
      <c r="AI696" s="237"/>
      <c r="AJ696" s="237"/>
      <c r="AK696" s="236">
        <v>7</v>
      </c>
      <c r="AL696" s="236"/>
      <c r="AM696" s="236" t="s">
        <v>16321</v>
      </c>
      <c r="AN696" s="348"/>
      <c r="AO696" s="348"/>
      <c r="AP696" s="348"/>
      <c r="AQ696" s="291" t="str">
        <f>IFERROR(VLOOKUP(BG696,#REF!,1,0),"")</f>
        <v/>
      </c>
      <c r="AS696" s="236" t="s">
        <v>2390</v>
      </c>
      <c r="AY696" s="267"/>
      <c r="BD696" s="191" t="str">
        <f t="shared" si="109"/>
        <v>C-ClassC 300 4매틱 아방가르드</v>
      </c>
      <c r="BE696" s="238" t="str">
        <f t="shared" si="111"/>
        <v>0111</v>
      </c>
      <c r="BF696" s="306" t="s">
        <v>399</v>
      </c>
      <c r="BG696" s="191" t="str">
        <f t="shared" si="110"/>
        <v>0111-0695</v>
      </c>
    </row>
    <row r="697" spans="1:59">
      <c r="A697" s="304">
        <v>4471</v>
      </c>
      <c r="B697" s="305">
        <v>4471</v>
      </c>
      <c r="C697" s="238" t="str">
        <f t="shared" si="114"/>
        <v>0025-0111</v>
      </c>
      <c r="D697" s="238" t="str">
        <f t="shared" si="115"/>
        <v>0025-0111-0005</v>
      </c>
      <c r="E697" s="306" t="s">
        <v>398</v>
      </c>
      <c r="F697" s="238" t="str">
        <f>TEXT(VLOOKUP(J697,'1'!$I$43:$J$79,2,0),"0000")</f>
        <v>0025</v>
      </c>
      <c r="G697" s="238" t="str">
        <f t="shared" si="116"/>
        <v>0111</v>
      </c>
      <c r="H697" s="307">
        <f t="shared" si="117"/>
        <v>5</v>
      </c>
      <c r="I697" s="306" t="s">
        <v>398</v>
      </c>
      <c r="J697" s="237" t="s">
        <v>1584</v>
      </c>
      <c r="K697" s="237" t="s">
        <v>133</v>
      </c>
      <c r="L697" s="235" t="s">
        <v>16156</v>
      </c>
      <c r="M697" s="328">
        <v>100900000</v>
      </c>
      <c r="N697" s="235">
        <v>2996</v>
      </c>
      <c r="O697" s="235" t="s">
        <v>76</v>
      </c>
      <c r="P697" s="237" t="s">
        <v>72</v>
      </c>
      <c r="Q697" s="237" t="s">
        <v>71</v>
      </c>
      <c r="R697" s="237">
        <v>5</v>
      </c>
      <c r="S697" s="309">
        <v>15</v>
      </c>
      <c r="T697" s="238">
        <v>6</v>
      </c>
      <c r="U697" s="238">
        <v>6</v>
      </c>
      <c r="V697" s="237" t="s">
        <v>70</v>
      </c>
      <c r="W697" s="238" t="str">
        <f t="shared" si="112"/>
        <v>MercedesBenzC-ClassAMG C 43 4매틱 쿠페100900000</v>
      </c>
      <c r="X697" s="310">
        <f t="shared" si="113"/>
        <v>4471</v>
      </c>
      <c r="Y697" s="238">
        <v>6</v>
      </c>
      <c r="Z697" s="238">
        <v>6</v>
      </c>
      <c r="AA697" s="306" t="s">
        <v>398</v>
      </c>
      <c r="AB697" s="237" t="s">
        <v>72</v>
      </c>
      <c r="AC697" s="237"/>
      <c r="AD697" s="237">
        <v>5</v>
      </c>
      <c r="AE697" s="237">
        <v>2</v>
      </c>
      <c r="AF697" s="237"/>
      <c r="AG697" s="237"/>
      <c r="AH697" s="236"/>
      <c r="AI697" s="237"/>
      <c r="AJ697" s="237"/>
      <c r="AK697" s="236">
        <v>16</v>
      </c>
      <c r="AL697" s="236"/>
      <c r="AM697" s="236" t="s">
        <v>16384</v>
      </c>
      <c r="AN697" s="348"/>
      <c r="AO697" s="348"/>
      <c r="AP697" s="348"/>
      <c r="AQ697" s="291" t="str">
        <f>IFERROR(VLOOKUP(BG697,#REF!,1,0),"")</f>
        <v/>
      </c>
      <c r="AS697" s="236" t="s">
        <v>2434</v>
      </c>
      <c r="BD697" s="191" t="str">
        <f t="shared" si="109"/>
        <v>C-ClassAMG C 43 4매틱 쿠페</v>
      </c>
      <c r="BE697" s="238" t="str">
        <f t="shared" si="111"/>
        <v>0111</v>
      </c>
      <c r="BF697" s="306" t="s">
        <v>398</v>
      </c>
      <c r="BG697" s="191" t="str">
        <f t="shared" si="110"/>
        <v>0111-0696</v>
      </c>
    </row>
    <row r="698" spans="1:59">
      <c r="A698" s="304">
        <v>4472</v>
      </c>
      <c r="B698" s="305">
        <v>4472</v>
      </c>
      <c r="C698" s="238" t="str">
        <f t="shared" si="114"/>
        <v>0025-0112</v>
      </c>
      <c r="D698" s="238" t="str">
        <f t="shared" si="115"/>
        <v>0025-0112-0001</v>
      </c>
      <c r="E698" s="306" t="s">
        <v>397</v>
      </c>
      <c r="F698" s="238" t="str">
        <f>TEXT(VLOOKUP(J698,'1'!$I$43:$J$79,2,0),"0000")</f>
        <v>0025</v>
      </c>
      <c r="G698" s="238" t="str">
        <f t="shared" si="116"/>
        <v>0112</v>
      </c>
      <c r="H698" s="307">
        <f t="shared" si="117"/>
        <v>1</v>
      </c>
      <c r="I698" s="306" t="s">
        <v>397</v>
      </c>
      <c r="J698" s="237" t="s">
        <v>1584</v>
      </c>
      <c r="K698" s="237" t="s">
        <v>130</v>
      </c>
      <c r="L698" s="235" t="s">
        <v>16152</v>
      </c>
      <c r="M698" s="328">
        <v>55600000</v>
      </c>
      <c r="N698" s="235">
        <v>1991</v>
      </c>
      <c r="O698" s="235" t="s">
        <v>76</v>
      </c>
      <c r="P698" s="237" t="s">
        <v>72</v>
      </c>
      <c r="Q698" s="237" t="s">
        <v>71</v>
      </c>
      <c r="R698" s="237">
        <v>5</v>
      </c>
      <c r="S698" s="309">
        <v>4</v>
      </c>
      <c r="T698" s="238">
        <v>6</v>
      </c>
      <c r="U698" s="238">
        <v>6</v>
      </c>
      <c r="V698" s="237" t="s">
        <v>70</v>
      </c>
      <c r="W698" s="238" t="str">
        <f t="shared" si="112"/>
        <v>MercedesBenzCLA-ClassCLA 250 4매틱55600000</v>
      </c>
      <c r="X698" s="310">
        <f t="shared" si="113"/>
        <v>4472</v>
      </c>
      <c r="Y698" s="238">
        <v>6</v>
      </c>
      <c r="Z698" s="238">
        <v>6</v>
      </c>
      <c r="AA698" s="306" t="s">
        <v>397</v>
      </c>
      <c r="AB698" s="237" t="s">
        <v>72</v>
      </c>
      <c r="AC698" s="237"/>
      <c r="AD698" s="237">
        <v>2</v>
      </c>
      <c r="AE698" s="237">
        <v>0</v>
      </c>
      <c r="AF698" s="237"/>
      <c r="AG698" s="237"/>
      <c r="AH698" s="241"/>
      <c r="AI698" s="237"/>
      <c r="AJ698" s="237"/>
      <c r="AK698" s="236">
        <v>8</v>
      </c>
      <c r="AL698" s="236"/>
      <c r="AM698" s="236" t="s">
        <v>16362</v>
      </c>
      <c r="AN698" s="353"/>
      <c r="AO698" s="353"/>
      <c r="AP698" s="353"/>
      <c r="AQ698" s="291" t="str">
        <f>IFERROR(VLOOKUP(BG698,#REF!,1,0),"")</f>
        <v/>
      </c>
      <c r="AR698" s="354"/>
      <c r="AS698" s="236" t="s">
        <v>2427</v>
      </c>
      <c r="AT698" s="354"/>
      <c r="AW698" s="354" t="s">
        <v>16547</v>
      </c>
      <c r="AX698" s="354"/>
      <c r="AY698" s="354"/>
      <c r="BD698" s="191" t="str">
        <f t="shared" si="109"/>
        <v>CLA-ClassCLA 250 4매틱</v>
      </c>
      <c r="BE698" s="238" t="str">
        <f t="shared" si="111"/>
        <v>0112</v>
      </c>
      <c r="BF698" s="306" t="s">
        <v>397</v>
      </c>
      <c r="BG698" s="191" t="str">
        <f t="shared" si="110"/>
        <v>0112-0697</v>
      </c>
    </row>
    <row r="699" spans="1:59">
      <c r="A699" s="304">
        <v>4473</v>
      </c>
      <c r="B699" s="305">
        <v>4473</v>
      </c>
      <c r="C699" s="238" t="str">
        <f t="shared" si="114"/>
        <v>0025-0112</v>
      </c>
      <c r="D699" s="238" t="str">
        <f t="shared" si="115"/>
        <v>0025-0112-0002</v>
      </c>
      <c r="E699" s="306" t="s">
        <v>396</v>
      </c>
      <c r="F699" s="238" t="str">
        <f>TEXT(VLOOKUP(J699,'1'!$I$43:$J$79,2,0),"0000")</f>
        <v>0025</v>
      </c>
      <c r="G699" s="238" t="str">
        <f t="shared" si="116"/>
        <v>0112</v>
      </c>
      <c r="H699" s="307">
        <f t="shared" si="117"/>
        <v>2</v>
      </c>
      <c r="I699" s="306" t="s">
        <v>396</v>
      </c>
      <c r="J699" s="237" t="s">
        <v>1584</v>
      </c>
      <c r="K699" s="237" t="s">
        <v>130</v>
      </c>
      <c r="L699" s="235" t="s">
        <v>16151</v>
      </c>
      <c r="M699" s="328">
        <v>83700000</v>
      </c>
      <c r="N699" s="235">
        <v>1991</v>
      </c>
      <c r="O699" s="235" t="s">
        <v>76</v>
      </c>
      <c r="P699" s="237" t="s">
        <v>72</v>
      </c>
      <c r="Q699" s="237" t="s">
        <v>71</v>
      </c>
      <c r="R699" s="237">
        <v>5</v>
      </c>
      <c r="S699" s="309">
        <v>15</v>
      </c>
      <c r="T699" s="238">
        <v>6</v>
      </c>
      <c r="U699" s="238">
        <v>6</v>
      </c>
      <c r="V699" s="237" t="s">
        <v>70</v>
      </c>
      <c r="W699" s="238" t="str">
        <f t="shared" si="112"/>
        <v>MercedesBenzCLA-ClassAMG CLA 45 S 4매틱+83700000</v>
      </c>
      <c r="X699" s="310">
        <f t="shared" si="113"/>
        <v>4473</v>
      </c>
      <c r="Y699" s="238">
        <v>6</v>
      </c>
      <c r="Z699" s="238">
        <v>6</v>
      </c>
      <c r="AA699" s="306" t="s">
        <v>396</v>
      </c>
      <c r="AB699" s="237" t="s">
        <v>72</v>
      </c>
      <c r="AC699" s="237"/>
      <c r="AD699" s="237">
        <v>4</v>
      </c>
      <c r="AE699" s="237">
        <v>0</v>
      </c>
      <c r="AF699" s="237"/>
      <c r="AG699" s="237"/>
      <c r="AH699" s="236"/>
      <c r="AI699" s="237"/>
      <c r="AJ699" s="237"/>
      <c r="AK699" s="236">
        <v>16</v>
      </c>
      <c r="AL699" s="236"/>
      <c r="AM699" s="236" t="s">
        <v>16310</v>
      </c>
      <c r="AN699" s="348"/>
      <c r="AO699" s="348"/>
      <c r="AP699" s="348"/>
      <c r="AQ699" s="291" t="str">
        <f>IFERROR(VLOOKUP(BG699,#REF!,1,0),"")</f>
        <v/>
      </c>
      <c r="AS699" s="236" t="s">
        <v>2434</v>
      </c>
      <c r="BD699" s="191" t="str">
        <f t="shared" si="109"/>
        <v>CLA-ClassAMG CLA 45 S 4매틱+</v>
      </c>
      <c r="BE699" s="238" t="str">
        <f t="shared" si="111"/>
        <v>0112</v>
      </c>
      <c r="BF699" s="306" t="s">
        <v>396</v>
      </c>
      <c r="BG699" s="191" t="str">
        <f t="shared" si="110"/>
        <v>0112-0698</v>
      </c>
    </row>
    <row r="700" spans="1:59">
      <c r="A700" s="304">
        <v>4474</v>
      </c>
      <c r="B700" s="305">
        <v>4474</v>
      </c>
      <c r="C700" s="238" t="str">
        <f t="shared" si="114"/>
        <v>0025-0113</v>
      </c>
      <c r="D700" s="238" t="str">
        <f t="shared" si="115"/>
        <v>0025-0113-0001</v>
      </c>
      <c r="E700" s="306" t="s">
        <v>395</v>
      </c>
      <c r="F700" s="238" t="str">
        <f>TEXT(VLOOKUP(J700,'1'!$I$43:$J$79,2,0),"0000")</f>
        <v>0025</v>
      </c>
      <c r="G700" s="238" t="str">
        <f t="shared" si="116"/>
        <v>0113</v>
      </c>
      <c r="H700" s="307">
        <f t="shared" si="117"/>
        <v>1</v>
      </c>
      <c r="I700" s="306" t="s">
        <v>395</v>
      </c>
      <c r="J700" s="237" t="s">
        <v>1584</v>
      </c>
      <c r="K700" s="237" t="s">
        <v>1259</v>
      </c>
      <c r="L700" s="235" t="s">
        <v>16154</v>
      </c>
      <c r="M700" s="308">
        <v>87700000</v>
      </c>
      <c r="N700" s="235">
        <v>1993</v>
      </c>
      <c r="O700" s="237" t="s">
        <v>77</v>
      </c>
      <c r="P700" s="237" t="s">
        <v>72</v>
      </c>
      <c r="Q700" s="237" t="s">
        <v>71</v>
      </c>
      <c r="R700" s="237">
        <v>5</v>
      </c>
      <c r="S700" s="309">
        <v>2</v>
      </c>
      <c r="T700" s="238">
        <v>6</v>
      </c>
      <c r="U700" s="238">
        <v>6</v>
      </c>
      <c r="V700" s="237" t="s">
        <v>70</v>
      </c>
      <c r="W700" s="238" t="str">
        <f t="shared" si="112"/>
        <v>MercedesBenzCLS-ClassCLS 300 d 4매틱87700000</v>
      </c>
      <c r="X700" s="310">
        <f t="shared" si="113"/>
        <v>4474</v>
      </c>
      <c r="Y700" s="238">
        <v>6</v>
      </c>
      <c r="Z700" s="238">
        <v>6</v>
      </c>
      <c r="AA700" s="306" t="s">
        <v>395</v>
      </c>
      <c r="AB700" s="237" t="s">
        <v>72</v>
      </c>
      <c r="AC700" s="237"/>
      <c r="AD700" s="237">
        <v>2</v>
      </c>
      <c r="AE700" s="237">
        <v>0</v>
      </c>
      <c r="AF700" s="237"/>
      <c r="AG700" s="237"/>
      <c r="AH700" s="236"/>
      <c r="AI700" s="237"/>
      <c r="AJ700" s="237"/>
      <c r="AK700" s="236">
        <v>9</v>
      </c>
      <c r="AL700" s="236"/>
      <c r="AM700" s="236" t="s">
        <v>16351</v>
      </c>
      <c r="AN700" s="348"/>
      <c r="AO700" s="348"/>
      <c r="AP700" s="348"/>
      <c r="AQ700" s="291" t="str">
        <f>IFERROR(VLOOKUP(BG700,#REF!,1,0),"")</f>
        <v/>
      </c>
      <c r="AS700" s="236" t="s">
        <v>2424</v>
      </c>
      <c r="AW700" s="291" t="s">
        <v>16547</v>
      </c>
      <c r="BD700" s="191" t="str">
        <f t="shared" si="109"/>
        <v>CLS-ClassCLS 300 d 4매틱</v>
      </c>
      <c r="BE700" s="238" t="str">
        <f t="shared" si="111"/>
        <v>0113</v>
      </c>
      <c r="BF700" s="306" t="s">
        <v>395</v>
      </c>
      <c r="BG700" s="191" t="str">
        <f t="shared" si="110"/>
        <v>0113-0699</v>
      </c>
    </row>
    <row r="701" spans="1:59">
      <c r="A701" s="304">
        <v>4475</v>
      </c>
      <c r="B701" s="305">
        <v>4475</v>
      </c>
      <c r="C701" s="238" t="str">
        <f t="shared" si="114"/>
        <v>0025-0113</v>
      </c>
      <c r="D701" s="238" t="str">
        <f t="shared" si="115"/>
        <v>0025-0113-0002</v>
      </c>
      <c r="E701" s="306" t="s">
        <v>394</v>
      </c>
      <c r="F701" s="238" t="str">
        <f>TEXT(VLOOKUP(J701,'1'!$I$43:$J$79,2,0),"0000")</f>
        <v>0025</v>
      </c>
      <c r="G701" s="238" t="str">
        <f t="shared" si="116"/>
        <v>0113</v>
      </c>
      <c r="H701" s="307">
        <f t="shared" si="117"/>
        <v>2</v>
      </c>
      <c r="I701" s="306" t="s">
        <v>394</v>
      </c>
      <c r="J701" s="237" t="s">
        <v>1584</v>
      </c>
      <c r="K701" s="237" t="s">
        <v>1259</v>
      </c>
      <c r="L701" s="237" t="s">
        <v>16155</v>
      </c>
      <c r="M701" s="328">
        <v>111600000</v>
      </c>
      <c r="N701" s="237">
        <v>2998</v>
      </c>
      <c r="O701" s="235" t="s">
        <v>76</v>
      </c>
      <c r="P701" s="237" t="s">
        <v>72</v>
      </c>
      <c r="Q701" s="237" t="s">
        <v>71</v>
      </c>
      <c r="R701" s="237">
        <v>5</v>
      </c>
      <c r="S701" s="309">
        <v>3</v>
      </c>
      <c r="T701" s="238">
        <v>6</v>
      </c>
      <c r="U701" s="238">
        <v>6</v>
      </c>
      <c r="V701" s="237" t="s">
        <v>70</v>
      </c>
      <c r="W701" s="238" t="str">
        <f t="shared" si="112"/>
        <v>MercedesBenzCLS-ClassCLS 450 4매틱111600000</v>
      </c>
      <c r="X701" s="310">
        <f t="shared" si="113"/>
        <v>4475</v>
      </c>
      <c r="Y701" s="238">
        <v>6</v>
      </c>
      <c r="Z701" s="238">
        <v>6</v>
      </c>
      <c r="AA701" s="306" t="s">
        <v>394</v>
      </c>
      <c r="AB701" s="237" t="s">
        <v>72</v>
      </c>
      <c r="AC701" s="237"/>
      <c r="AD701" s="237">
        <v>3</v>
      </c>
      <c r="AE701" s="237">
        <v>0</v>
      </c>
      <c r="AF701" s="236"/>
      <c r="AG701" s="237"/>
      <c r="AH701" s="236"/>
      <c r="AI701" s="236"/>
      <c r="AJ701" s="237"/>
      <c r="AK701" s="236">
        <v>9</v>
      </c>
      <c r="AL701" s="236"/>
      <c r="AM701" s="236" t="s">
        <v>16351</v>
      </c>
      <c r="AN701" s="348"/>
      <c r="AO701" s="348"/>
      <c r="AP701" s="348"/>
      <c r="AQ701" s="291" t="str">
        <f>IFERROR(VLOOKUP(BG701,#REF!,1,0),"")</f>
        <v/>
      </c>
      <c r="AS701" s="236" t="s">
        <v>2438</v>
      </c>
      <c r="AW701" s="291" t="s">
        <v>16547</v>
      </c>
      <c r="BD701" s="191" t="str">
        <f t="shared" si="109"/>
        <v>CLS-ClassCLS 450 4매틱</v>
      </c>
      <c r="BE701" s="238" t="str">
        <f t="shared" si="111"/>
        <v>0113</v>
      </c>
      <c r="BF701" s="306" t="s">
        <v>394</v>
      </c>
      <c r="BG701" s="191" t="str">
        <f t="shared" si="110"/>
        <v>0113-0700</v>
      </c>
    </row>
    <row r="702" spans="1:59">
      <c r="A702" s="304">
        <v>4476</v>
      </c>
      <c r="B702" s="305">
        <v>4476</v>
      </c>
      <c r="C702" s="238" t="str">
        <f t="shared" si="114"/>
        <v>0025-0113</v>
      </c>
      <c r="D702" s="238" t="str">
        <f t="shared" si="115"/>
        <v>0025-0113-0003</v>
      </c>
      <c r="E702" s="306" t="s">
        <v>393</v>
      </c>
      <c r="F702" s="238" t="str">
        <f>TEXT(VLOOKUP(J702,'1'!$I$43:$J$79,2,0),"0000")</f>
        <v>0025</v>
      </c>
      <c r="G702" s="238" t="str">
        <f t="shared" si="116"/>
        <v>0113</v>
      </c>
      <c r="H702" s="307">
        <f t="shared" si="117"/>
        <v>3</v>
      </c>
      <c r="I702" s="306" t="s">
        <v>393</v>
      </c>
      <c r="J702" s="237" t="s">
        <v>1584</v>
      </c>
      <c r="K702" s="237" t="s">
        <v>1259</v>
      </c>
      <c r="L702" s="237" t="s">
        <v>16153</v>
      </c>
      <c r="M702" s="328">
        <v>131100000</v>
      </c>
      <c r="N702" s="237">
        <v>2999</v>
      </c>
      <c r="O702" s="235" t="s">
        <v>76</v>
      </c>
      <c r="P702" s="237" t="s">
        <v>72</v>
      </c>
      <c r="Q702" s="237" t="s">
        <v>71</v>
      </c>
      <c r="R702" s="237">
        <v>5</v>
      </c>
      <c r="S702" s="309">
        <v>5</v>
      </c>
      <c r="T702" s="238">
        <v>6</v>
      </c>
      <c r="U702" s="238">
        <v>6</v>
      </c>
      <c r="V702" s="237" t="s">
        <v>70</v>
      </c>
      <c r="W702" s="238" t="str">
        <f t="shared" si="112"/>
        <v>MercedesBenzCLS-ClassAMG CLS 53 4매틱+131100000</v>
      </c>
      <c r="X702" s="310">
        <f t="shared" si="113"/>
        <v>4476</v>
      </c>
      <c r="Y702" s="238">
        <v>6</v>
      </c>
      <c r="Z702" s="238">
        <v>6</v>
      </c>
      <c r="AA702" s="306" t="s">
        <v>393</v>
      </c>
      <c r="AB702" s="237" t="s">
        <v>72</v>
      </c>
      <c r="AC702" s="237"/>
      <c r="AD702" s="237">
        <v>5</v>
      </c>
      <c r="AE702" s="237">
        <v>0</v>
      </c>
      <c r="AF702" s="236"/>
      <c r="AG702" s="237"/>
      <c r="AH702" s="236"/>
      <c r="AI702" s="236"/>
      <c r="AJ702" s="237"/>
      <c r="AK702" s="236">
        <v>17</v>
      </c>
      <c r="AL702" s="236"/>
      <c r="AM702" s="236" t="s">
        <v>16339</v>
      </c>
      <c r="AN702" s="348"/>
      <c r="AO702" s="348"/>
      <c r="AP702" s="348"/>
      <c r="AQ702" s="291" t="str">
        <f>IFERROR(VLOOKUP(BG702,#REF!,1,0),"")</f>
        <v/>
      </c>
      <c r="AS702" s="236" t="s">
        <v>94</v>
      </c>
      <c r="BD702" s="191" t="str">
        <f t="shared" si="109"/>
        <v>CLS-ClassAMG CLS 53 4매틱+</v>
      </c>
      <c r="BE702" s="238" t="str">
        <f t="shared" si="111"/>
        <v>0113</v>
      </c>
      <c r="BF702" s="306" t="s">
        <v>393</v>
      </c>
      <c r="BG702" s="191" t="str">
        <f t="shared" si="110"/>
        <v>0113-0701</v>
      </c>
    </row>
    <row r="703" spans="1:59">
      <c r="A703" s="304">
        <v>4477</v>
      </c>
      <c r="B703" s="305">
        <v>4477</v>
      </c>
      <c r="C703" s="238" t="str">
        <f t="shared" si="114"/>
        <v>0025-0114</v>
      </c>
      <c r="D703" s="238" t="str">
        <f t="shared" si="115"/>
        <v>0025-0114-0001</v>
      </c>
      <c r="E703" s="306" t="s">
        <v>392</v>
      </c>
      <c r="F703" s="238" t="str">
        <f>TEXT(VLOOKUP(J703,'1'!$I$43:$J$79,2,0),"0000")</f>
        <v>0025</v>
      </c>
      <c r="G703" s="238" t="str">
        <f t="shared" si="116"/>
        <v>0114</v>
      </c>
      <c r="H703" s="307">
        <f t="shared" si="117"/>
        <v>1</v>
      </c>
      <c r="I703" s="306" t="s">
        <v>392</v>
      </c>
      <c r="J703" s="237" t="s">
        <v>1584</v>
      </c>
      <c r="K703" s="237" t="s">
        <v>16586</v>
      </c>
      <c r="L703" s="237" t="s">
        <v>16587</v>
      </c>
      <c r="M703" s="328">
        <v>96000000</v>
      </c>
      <c r="N703" s="237">
        <v>2999</v>
      </c>
      <c r="O703" s="235" t="s">
        <v>76</v>
      </c>
      <c r="P703" s="237" t="s">
        <v>72</v>
      </c>
      <c r="Q703" s="237" t="s">
        <v>71</v>
      </c>
      <c r="R703" s="237">
        <v>4</v>
      </c>
      <c r="S703" s="309">
        <v>5</v>
      </c>
      <c r="T703" s="238">
        <v>6</v>
      </c>
      <c r="U703" s="238">
        <v>6</v>
      </c>
      <c r="V703" s="237" t="s">
        <v>70</v>
      </c>
      <c r="W703" s="238" t="str">
        <f t="shared" si="112"/>
        <v>MercedesBenzCLECLE 450 4Matic 쿠페96000000</v>
      </c>
      <c r="X703" s="310">
        <f t="shared" si="113"/>
        <v>4477</v>
      </c>
      <c r="Y703" s="238">
        <v>6</v>
      </c>
      <c r="Z703" s="238">
        <v>6</v>
      </c>
      <c r="AA703" s="306" t="s">
        <v>392</v>
      </c>
      <c r="AB703" s="237" t="s">
        <v>72</v>
      </c>
      <c r="AC703" s="237"/>
      <c r="AD703" s="237">
        <v>5</v>
      </c>
      <c r="AE703" s="237">
        <v>0</v>
      </c>
      <c r="AF703" s="236"/>
      <c r="AG703" s="237"/>
      <c r="AH703" s="236"/>
      <c r="AI703" s="236"/>
      <c r="AJ703" s="237"/>
      <c r="AK703" s="236">
        <v>8</v>
      </c>
      <c r="AL703" s="236"/>
      <c r="AM703" s="236" t="s">
        <v>16560</v>
      </c>
      <c r="AN703" s="348"/>
      <c r="AO703" s="348"/>
      <c r="AP703" s="348"/>
      <c r="AQ703" s="291" t="str">
        <f>IFERROR(VLOOKUP(BG703,#REF!,1,0),"")</f>
        <v/>
      </c>
      <c r="AS703" s="236" t="s">
        <v>94</v>
      </c>
      <c r="AW703" s="291" t="s">
        <v>16547</v>
      </c>
      <c r="BD703" s="191" t="str">
        <f t="shared" si="109"/>
        <v>CLECLE 450 4Matic 쿠페</v>
      </c>
      <c r="BE703" s="238" t="str">
        <f t="shared" si="111"/>
        <v>0114</v>
      </c>
      <c r="BF703" s="306" t="s">
        <v>392</v>
      </c>
      <c r="BG703" s="191" t="str">
        <f t="shared" si="110"/>
        <v>0114-0702</v>
      </c>
    </row>
    <row r="704" spans="1:59">
      <c r="A704" s="304">
        <v>4478</v>
      </c>
      <c r="B704" s="305">
        <v>4478</v>
      </c>
      <c r="C704" s="238" t="str">
        <f t="shared" si="114"/>
        <v>0025-0114</v>
      </c>
      <c r="D704" s="238" t="str">
        <f t="shared" si="115"/>
        <v>0025-0114-0002</v>
      </c>
      <c r="E704" s="306" t="s">
        <v>391</v>
      </c>
      <c r="F704" s="238" t="str">
        <f>TEXT(VLOOKUP(J704,'1'!$I$43:$J$79,2,0),"0000")</f>
        <v>0025</v>
      </c>
      <c r="G704" s="238" t="str">
        <f t="shared" si="116"/>
        <v>0114</v>
      </c>
      <c r="H704" s="307">
        <f t="shared" si="117"/>
        <v>2</v>
      </c>
      <c r="I704" s="306" t="s">
        <v>391</v>
      </c>
      <c r="J704" s="237" t="s">
        <v>1584</v>
      </c>
      <c r="K704" s="237" t="s">
        <v>16586</v>
      </c>
      <c r="L704" s="237" t="s">
        <v>16588</v>
      </c>
      <c r="M704" s="328">
        <v>72700000</v>
      </c>
      <c r="N704" s="237">
        <v>1999</v>
      </c>
      <c r="O704" s="235" t="s">
        <v>76</v>
      </c>
      <c r="P704" s="237" t="s">
        <v>72</v>
      </c>
      <c r="Q704" s="237" t="s">
        <v>71</v>
      </c>
      <c r="R704" s="237">
        <v>4</v>
      </c>
      <c r="S704" s="309">
        <v>5</v>
      </c>
      <c r="T704" s="238">
        <v>6</v>
      </c>
      <c r="U704" s="238">
        <v>6</v>
      </c>
      <c r="V704" s="237" t="s">
        <v>70</v>
      </c>
      <c r="W704" s="238" t="str">
        <f t="shared" si="112"/>
        <v>MercedesBenzCLECLE 200 쿠페72700000</v>
      </c>
      <c r="X704" s="310">
        <f t="shared" si="113"/>
        <v>4478</v>
      </c>
      <c r="Y704" s="238">
        <v>6</v>
      </c>
      <c r="Z704" s="238">
        <v>6</v>
      </c>
      <c r="AA704" s="306" t="s">
        <v>391</v>
      </c>
      <c r="AB704" s="237" t="s">
        <v>72</v>
      </c>
      <c r="AC704" s="237"/>
      <c r="AD704" s="237">
        <v>5</v>
      </c>
      <c r="AE704" s="237">
        <v>0</v>
      </c>
      <c r="AF704" s="236"/>
      <c r="AG704" s="237"/>
      <c r="AH704" s="236"/>
      <c r="AI704" s="236"/>
      <c r="AJ704" s="237"/>
      <c r="AK704" s="236">
        <v>8</v>
      </c>
      <c r="AL704" s="236"/>
      <c r="AM704" s="236" t="s">
        <v>16362</v>
      </c>
      <c r="AN704" s="348"/>
      <c r="AO704" s="348"/>
      <c r="AP704" s="348"/>
      <c r="AQ704" s="291" t="str">
        <f>IFERROR(VLOOKUP(BG704,#REF!,1,0),"")</f>
        <v/>
      </c>
      <c r="AS704" s="236" t="s">
        <v>94</v>
      </c>
      <c r="AT704" s="291">
        <v>2024.02</v>
      </c>
      <c r="AW704" s="291" t="s">
        <v>16547</v>
      </c>
      <c r="BD704" s="191" t="str">
        <f t="shared" si="109"/>
        <v>CLECLE 200 쿠페</v>
      </c>
      <c r="BE704" s="238" t="str">
        <f t="shared" si="111"/>
        <v>0114</v>
      </c>
      <c r="BF704" s="306" t="s">
        <v>391</v>
      </c>
      <c r="BG704" s="191" t="str">
        <f t="shared" si="110"/>
        <v>0114-0703</v>
      </c>
    </row>
    <row r="705" spans="1:59">
      <c r="A705" s="304">
        <v>4479</v>
      </c>
      <c r="B705" s="305">
        <v>4479</v>
      </c>
      <c r="C705" s="238" t="str">
        <f t="shared" si="114"/>
        <v>0025-0114</v>
      </c>
      <c r="D705" s="238" t="str">
        <f t="shared" si="115"/>
        <v>0025-0114-0003</v>
      </c>
      <c r="E705" s="306" t="s">
        <v>390</v>
      </c>
      <c r="F705" s="238" t="str">
        <f>TEXT(VLOOKUP(J705,'1'!$I$43:$J$79,2,0),"0000")</f>
        <v>0025</v>
      </c>
      <c r="G705" s="238" t="str">
        <f t="shared" si="116"/>
        <v>0114</v>
      </c>
      <c r="H705" s="307">
        <f t="shared" si="117"/>
        <v>3</v>
      </c>
      <c r="I705" s="306" t="s">
        <v>390</v>
      </c>
      <c r="J705" s="237" t="s">
        <v>1584</v>
      </c>
      <c r="K705" s="237" t="s">
        <v>16586</v>
      </c>
      <c r="L705" s="237" t="s">
        <v>16589</v>
      </c>
      <c r="M705" s="328">
        <v>96000000</v>
      </c>
      <c r="N705" s="237">
        <v>2999</v>
      </c>
      <c r="O705" s="235" t="s">
        <v>76</v>
      </c>
      <c r="P705" s="237" t="s">
        <v>72</v>
      </c>
      <c r="Q705" s="237" t="s">
        <v>71</v>
      </c>
      <c r="R705" s="237">
        <v>4</v>
      </c>
      <c r="S705" s="309">
        <v>5</v>
      </c>
      <c r="T705" s="238">
        <v>6</v>
      </c>
      <c r="U705" s="238">
        <v>6</v>
      </c>
      <c r="V705" s="237" t="s">
        <v>70</v>
      </c>
      <c r="W705" s="238" t="str">
        <f t="shared" si="112"/>
        <v>MercedesBenzCLECLE 450 4Matic 카브리올레96000000</v>
      </c>
      <c r="X705" s="310">
        <f t="shared" si="113"/>
        <v>4479</v>
      </c>
      <c r="Y705" s="238">
        <v>6</v>
      </c>
      <c r="Z705" s="238">
        <v>6</v>
      </c>
      <c r="AA705" s="306" t="s">
        <v>390</v>
      </c>
      <c r="AB705" s="237" t="s">
        <v>72</v>
      </c>
      <c r="AC705" s="237"/>
      <c r="AD705" s="237">
        <v>5</v>
      </c>
      <c r="AE705" s="237">
        <v>0</v>
      </c>
      <c r="AF705" s="236"/>
      <c r="AG705" s="237"/>
      <c r="AH705" s="236"/>
      <c r="AI705" s="236"/>
      <c r="AJ705" s="237"/>
      <c r="AK705" s="236">
        <v>8</v>
      </c>
      <c r="AL705" s="236"/>
      <c r="AM705" s="236" t="s">
        <v>16362</v>
      </c>
      <c r="AN705" s="348"/>
      <c r="AO705" s="348"/>
      <c r="AP705" s="348"/>
      <c r="AQ705" s="291" t="str">
        <f>IFERROR(VLOOKUP(BG705,#REF!,1,0),"")</f>
        <v/>
      </c>
      <c r="AS705" s="236" t="s">
        <v>94</v>
      </c>
      <c r="AW705" s="291" t="s">
        <v>16547</v>
      </c>
      <c r="BD705" s="191" t="str">
        <f t="shared" si="109"/>
        <v>CLECLE 450 4Matic 카브리올레</v>
      </c>
      <c r="BE705" s="238" t="str">
        <f t="shared" si="111"/>
        <v>0114</v>
      </c>
      <c r="BF705" s="306" t="s">
        <v>390</v>
      </c>
      <c r="BG705" s="191" t="str">
        <f t="shared" si="110"/>
        <v>0114-0704</v>
      </c>
    </row>
    <row r="706" spans="1:59">
      <c r="A706" s="304">
        <v>4480</v>
      </c>
      <c r="B706" s="305">
        <v>4480</v>
      </c>
      <c r="C706" s="238" t="str">
        <f t="shared" si="114"/>
        <v>0025-0114</v>
      </c>
      <c r="D706" s="238" t="str">
        <f t="shared" si="115"/>
        <v>0025-0114-0004</v>
      </c>
      <c r="E706" s="306" t="s">
        <v>389</v>
      </c>
      <c r="F706" s="238" t="str">
        <f>TEXT(VLOOKUP(J706,'1'!$I$43:$J$79,2,0),"0000")</f>
        <v>0025</v>
      </c>
      <c r="G706" s="238" t="str">
        <f t="shared" si="116"/>
        <v>0114</v>
      </c>
      <c r="H706" s="307">
        <f t="shared" si="117"/>
        <v>4</v>
      </c>
      <c r="I706" s="306" t="s">
        <v>389</v>
      </c>
      <c r="J706" s="237" t="s">
        <v>1584</v>
      </c>
      <c r="K706" s="237" t="s">
        <v>16586</v>
      </c>
      <c r="L706" s="237" t="s">
        <v>16590</v>
      </c>
      <c r="M706" s="328">
        <v>72700000</v>
      </c>
      <c r="N706" s="237">
        <v>1999</v>
      </c>
      <c r="O706" s="235" t="s">
        <v>76</v>
      </c>
      <c r="P706" s="237" t="s">
        <v>72</v>
      </c>
      <c r="Q706" s="237" t="s">
        <v>71</v>
      </c>
      <c r="R706" s="237">
        <v>4</v>
      </c>
      <c r="S706" s="309">
        <v>5</v>
      </c>
      <c r="T706" s="238">
        <v>6</v>
      </c>
      <c r="U706" s="238">
        <v>6</v>
      </c>
      <c r="V706" s="237" t="s">
        <v>70</v>
      </c>
      <c r="W706" s="238" t="str">
        <f t="shared" si="112"/>
        <v>MercedesBenzCLECLE 200 카브리올레72700000</v>
      </c>
      <c r="X706" s="310">
        <f t="shared" si="113"/>
        <v>4480</v>
      </c>
      <c r="Y706" s="238">
        <v>6</v>
      </c>
      <c r="Z706" s="238">
        <v>6</v>
      </c>
      <c r="AA706" s="306" t="s">
        <v>389</v>
      </c>
      <c r="AB706" s="237" t="s">
        <v>72</v>
      </c>
      <c r="AC706" s="237"/>
      <c r="AD706" s="237">
        <v>5</v>
      </c>
      <c r="AE706" s="237">
        <v>0</v>
      </c>
      <c r="AF706" s="236"/>
      <c r="AG706" s="237"/>
      <c r="AH706" s="236"/>
      <c r="AI706" s="236"/>
      <c r="AJ706" s="237"/>
      <c r="AK706" s="236">
        <v>8</v>
      </c>
      <c r="AL706" s="236"/>
      <c r="AM706" s="236" t="s">
        <v>16560</v>
      </c>
      <c r="AN706" s="348"/>
      <c r="AO706" s="348"/>
      <c r="AP706" s="348"/>
      <c r="AQ706" s="291" t="str">
        <f>IFERROR(VLOOKUP(BG706,#REF!,1,0),"")</f>
        <v/>
      </c>
      <c r="AS706" s="236" t="s">
        <v>94</v>
      </c>
      <c r="AT706" s="291">
        <v>2024.02</v>
      </c>
      <c r="AW706" s="291" t="s">
        <v>16547</v>
      </c>
      <c r="BD706" s="191" t="str">
        <f t="shared" si="109"/>
        <v>CLECLE 200 카브리올레</v>
      </c>
      <c r="BE706" s="238" t="str">
        <f t="shared" si="111"/>
        <v>0114</v>
      </c>
      <c r="BF706" s="306" t="s">
        <v>389</v>
      </c>
      <c r="BG706" s="191" t="str">
        <f t="shared" si="110"/>
        <v>0114-0705</v>
      </c>
    </row>
    <row r="707" spans="1:59" s="192" customFormat="1">
      <c r="A707" s="304">
        <v>4481</v>
      </c>
      <c r="B707" s="305">
        <v>4481</v>
      </c>
      <c r="C707" s="238" t="str">
        <f t="shared" si="114"/>
        <v>0025-0115</v>
      </c>
      <c r="D707" s="238" t="str">
        <f t="shared" si="115"/>
        <v>0025-0115-0001</v>
      </c>
      <c r="E707" s="306" t="s">
        <v>388</v>
      </c>
      <c r="F707" s="238" t="str">
        <f>TEXT(VLOOKUP(J707,'1'!$I$43:$J$79,2,0),"0000")</f>
        <v>0025</v>
      </c>
      <c r="G707" s="238" t="str">
        <f t="shared" si="116"/>
        <v>0115</v>
      </c>
      <c r="H707" s="307">
        <f t="shared" si="117"/>
        <v>1</v>
      </c>
      <c r="I707" s="306" t="s">
        <v>388</v>
      </c>
      <c r="J707" s="237" t="s">
        <v>1584</v>
      </c>
      <c r="K707" s="237" t="s">
        <v>16637</v>
      </c>
      <c r="L707" s="235" t="s">
        <v>16055</v>
      </c>
      <c r="M707" s="329">
        <v>73900000</v>
      </c>
      <c r="N707" s="235">
        <v>1999</v>
      </c>
      <c r="O707" s="235" t="s">
        <v>76</v>
      </c>
      <c r="P707" s="237" t="s">
        <v>72</v>
      </c>
      <c r="Q707" s="237" t="s">
        <v>71</v>
      </c>
      <c r="R707" s="237">
        <v>5</v>
      </c>
      <c r="S707" s="309">
        <v>1</v>
      </c>
      <c r="T707" s="238">
        <v>6</v>
      </c>
      <c r="U707" s="238">
        <v>6</v>
      </c>
      <c r="V707" s="237" t="s">
        <v>70</v>
      </c>
      <c r="W707" s="238" t="str">
        <f t="shared" si="112"/>
        <v>MercedesBenzE-ClassE200 Avantgarde73900000</v>
      </c>
      <c r="X707" s="310">
        <f t="shared" si="113"/>
        <v>4481</v>
      </c>
      <c r="Y707" s="238">
        <v>6</v>
      </c>
      <c r="Z707" s="238">
        <v>6</v>
      </c>
      <c r="AA707" s="306" t="s">
        <v>388</v>
      </c>
      <c r="AB707" s="237" t="s">
        <v>72</v>
      </c>
      <c r="AC707" s="238"/>
      <c r="AD707" s="238">
        <v>3</v>
      </c>
      <c r="AE707" s="238">
        <v>1</v>
      </c>
      <c r="AF707" s="238"/>
      <c r="AG707" s="237"/>
      <c r="AH707" s="236"/>
      <c r="AI707" s="355"/>
      <c r="AJ707" s="237"/>
      <c r="AK707" s="236">
        <v>4</v>
      </c>
      <c r="AL707" s="236"/>
      <c r="AM707" s="236" t="s">
        <v>16546</v>
      </c>
      <c r="AN707" s="348"/>
      <c r="AO707" s="348"/>
      <c r="AP707" s="348"/>
      <c r="AQ707" s="291" t="str">
        <f>IFERROR(VLOOKUP(BG707,#REF!,1,0),"")</f>
        <v/>
      </c>
      <c r="AR707" s="291"/>
      <c r="AS707" s="236" t="s">
        <v>2390</v>
      </c>
      <c r="AT707" s="291">
        <v>2024.02</v>
      </c>
      <c r="AU707" s="291"/>
      <c r="AV707" s="291"/>
      <c r="AW707" s="291" t="s">
        <v>16550</v>
      </c>
      <c r="AX707" s="291"/>
      <c r="AY707" s="291"/>
      <c r="BD707" s="191" t="str">
        <f t="shared" si="109"/>
        <v>E-ClassE200 Avantgarde</v>
      </c>
      <c r="BE707" s="238" t="str">
        <f t="shared" si="111"/>
        <v>0115</v>
      </c>
      <c r="BF707" s="306" t="s">
        <v>388</v>
      </c>
      <c r="BG707" s="191" t="str">
        <f t="shared" si="110"/>
        <v>0115-0706</v>
      </c>
    </row>
    <row r="708" spans="1:59" s="192" customFormat="1">
      <c r="A708" s="304">
        <v>4482</v>
      </c>
      <c r="B708" s="305">
        <v>4482</v>
      </c>
      <c r="C708" s="238" t="str">
        <f t="shared" si="114"/>
        <v>0025-0115</v>
      </c>
      <c r="D708" s="238" t="str">
        <f t="shared" si="115"/>
        <v>0025-0115-0002</v>
      </c>
      <c r="E708" s="306" t="s">
        <v>387</v>
      </c>
      <c r="F708" s="238" t="str">
        <f>TEXT(VLOOKUP(J708,'1'!$I$43:$J$79,2,0),"0000")</f>
        <v>0025</v>
      </c>
      <c r="G708" s="238" t="str">
        <f t="shared" si="116"/>
        <v>0115</v>
      </c>
      <c r="H708" s="307">
        <f t="shared" si="117"/>
        <v>2</v>
      </c>
      <c r="I708" s="306" t="s">
        <v>387</v>
      </c>
      <c r="J708" s="237" t="s">
        <v>1584</v>
      </c>
      <c r="K708" s="237" t="s">
        <v>127</v>
      </c>
      <c r="L708" s="235" t="s">
        <v>16056</v>
      </c>
      <c r="M708" s="329">
        <v>76800000</v>
      </c>
      <c r="N708" s="235">
        <v>1993</v>
      </c>
      <c r="O708" s="237" t="s">
        <v>77</v>
      </c>
      <c r="P708" s="237" t="s">
        <v>72</v>
      </c>
      <c r="Q708" s="237" t="s">
        <v>71</v>
      </c>
      <c r="R708" s="237">
        <v>5</v>
      </c>
      <c r="S708" s="309">
        <v>1</v>
      </c>
      <c r="T708" s="238">
        <v>6</v>
      </c>
      <c r="U708" s="238">
        <v>6</v>
      </c>
      <c r="V708" s="237" t="s">
        <v>70</v>
      </c>
      <c r="W708" s="238" t="str">
        <f t="shared" si="112"/>
        <v>MercedesBenzE-ClassE220d 4MATIC Exclusive76800000</v>
      </c>
      <c r="X708" s="310">
        <f t="shared" si="113"/>
        <v>4482</v>
      </c>
      <c r="Y708" s="238">
        <v>6</v>
      </c>
      <c r="Z708" s="238">
        <v>6</v>
      </c>
      <c r="AA708" s="306" t="s">
        <v>387</v>
      </c>
      <c r="AB708" s="237" t="s">
        <v>72</v>
      </c>
      <c r="AC708" s="237"/>
      <c r="AD708" s="237">
        <v>2</v>
      </c>
      <c r="AE708" s="237">
        <v>0</v>
      </c>
      <c r="AF708" s="237"/>
      <c r="AG708" s="237"/>
      <c r="AH708" s="236"/>
      <c r="AI708" s="355"/>
      <c r="AJ708" s="237"/>
      <c r="AK708" s="236">
        <v>5</v>
      </c>
      <c r="AL708" s="236"/>
      <c r="AM708" s="236" t="s">
        <v>16549</v>
      </c>
      <c r="AN708" s="348"/>
      <c r="AO708" s="348"/>
      <c r="AP708" s="348"/>
      <c r="AQ708" s="291" t="str">
        <f>IFERROR(VLOOKUP(BG708,#REF!,1,0),"")</f>
        <v/>
      </c>
      <c r="AR708" s="291"/>
      <c r="AS708" s="236" t="s">
        <v>2390</v>
      </c>
      <c r="AT708" s="291"/>
      <c r="AU708" s="291"/>
      <c r="AV708" s="291"/>
      <c r="AW708" s="291" t="s">
        <v>16548</v>
      </c>
      <c r="AX708" s="291">
        <v>2024.02</v>
      </c>
      <c r="AY708" s="291"/>
      <c r="BC708" s="192" t="s">
        <v>16057</v>
      </c>
      <c r="BD708" s="191" t="str">
        <f t="shared" si="109"/>
        <v>E-ClassE220d 4MATIC Exclusive</v>
      </c>
      <c r="BE708" s="238" t="str">
        <f t="shared" si="111"/>
        <v>0115</v>
      </c>
      <c r="BF708" s="306" t="s">
        <v>387</v>
      </c>
      <c r="BG708" s="191" t="str">
        <f t="shared" si="110"/>
        <v>0115-0707</v>
      </c>
    </row>
    <row r="709" spans="1:59" s="192" customFormat="1">
      <c r="A709" s="304">
        <v>4483</v>
      </c>
      <c r="B709" s="305">
        <v>4483</v>
      </c>
      <c r="C709" s="238" t="str">
        <f t="shared" si="114"/>
        <v>0025-0115</v>
      </c>
      <c r="D709" s="238" t="str">
        <f t="shared" si="115"/>
        <v>0025-0115-0003</v>
      </c>
      <c r="E709" s="306" t="s">
        <v>386</v>
      </c>
      <c r="F709" s="238" t="str">
        <f>TEXT(VLOOKUP(J709,'1'!$I$43:$J$79,2,0),"0000")</f>
        <v>0025</v>
      </c>
      <c r="G709" s="238" t="str">
        <f t="shared" si="116"/>
        <v>0115</v>
      </c>
      <c r="H709" s="307">
        <f t="shared" si="117"/>
        <v>3</v>
      </c>
      <c r="I709" s="306" t="s">
        <v>386</v>
      </c>
      <c r="J709" s="237" t="s">
        <v>1584</v>
      </c>
      <c r="K709" s="237" t="s">
        <v>127</v>
      </c>
      <c r="L709" s="235" t="s">
        <v>2049</v>
      </c>
      <c r="M709" s="329">
        <v>80800000</v>
      </c>
      <c r="N709" s="235">
        <v>1993</v>
      </c>
      <c r="O709" s="237" t="s">
        <v>77</v>
      </c>
      <c r="P709" s="237" t="s">
        <v>72</v>
      </c>
      <c r="Q709" s="237" t="s">
        <v>71</v>
      </c>
      <c r="R709" s="237">
        <v>5</v>
      </c>
      <c r="S709" s="309">
        <v>1</v>
      </c>
      <c r="T709" s="238">
        <v>6</v>
      </c>
      <c r="U709" s="238">
        <v>6</v>
      </c>
      <c r="V709" s="237" t="s">
        <v>70</v>
      </c>
      <c r="W709" s="238" t="str">
        <f t="shared" si="112"/>
        <v>MercedesBenzE-ClassE220d 4M AMG Line80800000</v>
      </c>
      <c r="X709" s="310">
        <f t="shared" si="113"/>
        <v>4483</v>
      </c>
      <c r="Y709" s="238">
        <v>6</v>
      </c>
      <c r="Z709" s="238">
        <v>6</v>
      </c>
      <c r="AA709" s="306" t="s">
        <v>386</v>
      </c>
      <c r="AB709" s="237" t="s">
        <v>72</v>
      </c>
      <c r="AC709" s="237"/>
      <c r="AD709" s="237">
        <v>2</v>
      </c>
      <c r="AE709" s="237">
        <v>0</v>
      </c>
      <c r="AF709" s="237"/>
      <c r="AG709" s="237"/>
      <c r="AH709" s="236"/>
      <c r="AI709" s="355"/>
      <c r="AJ709" s="237"/>
      <c r="AK709" s="236">
        <v>5</v>
      </c>
      <c r="AL709" s="236"/>
      <c r="AM709" s="236" t="s">
        <v>16549</v>
      </c>
      <c r="AN709" s="348"/>
      <c r="AO709" s="348"/>
      <c r="AP709" s="348"/>
      <c r="AQ709" s="291" t="str">
        <f>IFERROR(VLOOKUP(BG709,#REF!,1,0),"")</f>
        <v/>
      </c>
      <c r="AR709" s="291"/>
      <c r="AS709" s="236" t="s">
        <v>2390</v>
      </c>
      <c r="AT709" s="291"/>
      <c r="AU709" s="291"/>
      <c r="AV709" s="291"/>
      <c r="AW709" s="291" t="s">
        <v>16548</v>
      </c>
      <c r="AX709" s="291">
        <v>2024.02</v>
      </c>
      <c r="AY709" s="291"/>
      <c r="BC709" s="192" t="s">
        <v>16057</v>
      </c>
      <c r="BD709" s="191" t="str">
        <f t="shared" ref="BD709:BD772" si="118">K709&amp;L709</f>
        <v>E-ClassE220d 4M AMG Line</v>
      </c>
      <c r="BE709" s="238" t="str">
        <f t="shared" si="111"/>
        <v>0115</v>
      </c>
      <c r="BF709" s="306" t="s">
        <v>386</v>
      </c>
      <c r="BG709" s="191" t="str">
        <f t="shared" ref="BG709:BG772" si="119">BE709&amp;"-"&amp;BF709</f>
        <v>0115-0708</v>
      </c>
    </row>
    <row r="710" spans="1:59" s="192" customFormat="1">
      <c r="A710" s="304">
        <v>4484</v>
      </c>
      <c r="B710" s="305">
        <v>4484</v>
      </c>
      <c r="C710" s="238" t="str">
        <f t="shared" si="114"/>
        <v>0025-0115</v>
      </c>
      <c r="D710" s="238" t="str">
        <f t="shared" si="115"/>
        <v>0025-0115-0004</v>
      </c>
      <c r="E710" s="306" t="s">
        <v>385</v>
      </c>
      <c r="F710" s="238" t="str">
        <f>TEXT(VLOOKUP(J710,'1'!$I$43:$J$79,2,0),"0000")</f>
        <v>0025</v>
      </c>
      <c r="G710" s="238" t="str">
        <f t="shared" si="116"/>
        <v>0115</v>
      </c>
      <c r="H710" s="307">
        <f t="shared" si="117"/>
        <v>4</v>
      </c>
      <c r="I710" s="306" t="s">
        <v>385</v>
      </c>
      <c r="J710" s="237" t="s">
        <v>1584</v>
      </c>
      <c r="K710" s="237" t="s">
        <v>127</v>
      </c>
      <c r="L710" s="235" t="s">
        <v>129</v>
      </c>
      <c r="M710" s="329">
        <v>82800000</v>
      </c>
      <c r="N710" s="235">
        <v>1999</v>
      </c>
      <c r="O710" s="235" t="s">
        <v>76</v>
      </c>
      <c r="P710" s="237" t="s">
        <v>72</v>
      </c>
      <c r="Q710" s="237" t="s">
        <v>71</v>
      </c>
      <c r="R710" s="237">
        <v>5</v>
      </c>
      <c r="S710" s="309">
        <v>1</v>
      </c>
      <c r="T710" s="238">
        <v>6</v>
      </c>
      <c r="U710" s="238">
        <v>6</v>
      </c>
      <c r="V710" s="237" t="s">
        <v>70</v>
      </c>
      <c r="W710" s="238" t="str">
        <f t="shared" si="112"/>
        <v>MercedesBenzE-ClassE300 4MATIC Exclusive82800000</v>
      </c>
      <c r="X710" s="310">
        <f t="shared" si="113"/>
        <v>4484</v>
      </c>
      <c r="Y710" s="238">
        <v>6</v>
      </c>
      <c r="Z710" s="238">
        <v>6</v>
      </c>
      <c r="AA710" s="306" t="s">
        <v>385</v>
      </c>
      <c r="AB710" s="237" t="s">
        <v>72</v>
      </c>
      <c r="AC710" s="237"/>
      <c r="AD710" s="237">
        <v>3</v>
      </c>
      <c r="AE710" s="237">
        <v>1</v>
      </c>
      <c r="AF710" s="237"/>
      <c r="AG710" s="237"/>
      <c r="AH710" s="236"/>
      <c r="AI710" s="355"/>
      <c r="AJ710" s="237"/>
      <c r="AK710" s="236">
        <v>4</v>
      </c>
      <c r="AL710" s="236"/>
      <c r="AM710" s="236" t="s">
        <v>16546</v>
      </c>
      <c r="AN710" s="348"/>
      <c r="AO710" s="348"/>
      <c r="AP710" s="348"/>
      <c r="AQ710" s="291" t="str">
        <f>IFERROR(VLOOKUP(BG710,#REF!,1,0),"")</f>
        <v/>
      </c>
      <c r="AR710" s="291"/>
      <c r="AS710" s="236" t="s">
        <v>2390</v>
      </c>
      <c r="AT710" s="291"/>
      <c r="AU710" s="291"/>
      <c r="AV710" s="291"/>
      <c r="AW710" s="291" t="s">
        <v>16548</v>
      </c>
      <c r="AX710" s="291"/>
      <c r="AY710" s="291"/>
      <c r="BD710" s="191" t="str">
        <f t="shared" si="118"/>
        <v>E-ClassE300 4MATIC Exclusive</v>
      </c>
      <c r="BE710" s="238" t="str">
        <f t="shared" ref="BE710:BE773" si="120">IF(K709=K710,TEXT(G709,"0000"),TEXT(G709+1,"0000"))</f>
        <v>0115</v>
      </c>
      <c r="BF710" s="306" t="s">
        <v>385</v>
      </c>
      <c r="BG710" s="191" t="str">
        <f t="shared" si="119"/>
        <v>0115-0709</v>
      </c>
    </row>
    <row r="711" spans="1:59" s="192" customFormat="1">
      <c r="A711" s="304">
        <v>4485</v>
      </c>
      <c r="B711" s="305">
        <v>4485</v>
      </c>
      <c r="C711" s="238" t="str">
        <f t="shared" si="114"/>
        <v>0025-0115</v>
      </c>
      <c r="D711" s="238" t="str">
        <f t="shared" si="115"/>
        <v>0025-0115-0005</v>
      </c>
      <c r="E711" s="306" t="s">
        <v>384</v>
      </c>
      <c r="F711" s="238" t="str">
        <f>TEXT(VLOOKUP(J711,'1'!$I$43:$J$79,2,0),"0000")</f>
        <v>0025</v>
      </c>
      <c r="G711" s="238" t="str">
        <f t="shared" si="116"/>
        <v>0115</v>
      </c>
      <c r="H711" s="307">
        <f t="shared" si="117"/>
        <v>5</v>
      </c>
      <c r="I711" s="306" t="s">
        <v>384</v>
      </c>
      <c r="J711" s="237" t="s">
        <v>1584</v>
      </c>
      <c r="K711" s="237" t="s">
        <v>127</v>
      </c>
      <c r="L711" s="235" t="s">
        <v>1570</v>
      </c>
      <c r="M711" s="308">
        <v>82900000</v>
      </c>
      <c r="N711" s="235">
        <v>1999</v>
      </c>
      <c r="O711" s="235" t="s">
        <v>76</v>
      </c>
      <c r="P711" s="237" t="s">
        <v>72</v>
      </c>
      <c r="Q711" s="237" t="s">
        <v>71</v>
      </c>
      <c r="R711" s="237">
        <v>5</v>
      </c>
      <c r="S711" s="309">
        <v>1</v>
      </c>
      <c r="T711" s="238">
        <v>6</v>
      </c>
      <c r="U711" s="238">
        <v>6</v>
      </c>
      <c r="V711" s="237" t="s">
        <v>70</v>
      </c>
      <c r="W711" s="238" t="str">
        <f t="shared" ref="W711:W774" si="121">J711&amp;K711&amp;L711&amp;M711</f>
        <v>MercedesBenzE-ClassE300 4matic AMG Line82900000</v>
      </c>
      <c r="X711" s="310">
        <f t="shared" ref="X711:X774" si="122">B711</f>
        <v>4485</v>
      </c>
      <c r="Y711" s="238">
        <v>6</v>
      </c>
      <c r="Z711" s="238">
        <v>6</v>
      </c>
      <c r="AA711" s="306" t="s">
        <v>384</v>
      </c>
      <c r="AB711" s="237" t="s">
        <v>72</v>
      </c>
      <c r="AC711" s="237"/>
      <c r="AD711" s="237">
        <v>3</v>
      </c>
      <c r="AE711" s="237">
        <v>1</v>
      </c>
      <c r="AF711" s="237"/>
      <c r="AG711" s="237"/>
      <c r="AH711" s="236"/>
      <c r="AI711" s="355"/>
      <c r="AJ711" s="237"/>
      <c r="AK711" s="236">
        <v>5</v>
      </c>
      <c r="AL711" s="236"/>
      <c r="AM711" s="236" t="s">
        <v>16549</v>
      </c>
      <c r="AN711" s="348"/>
      <c r="AO711" s="348"/>
      <c r="AP711" s="348"/>
      <c r="AQ711" s="291" t="str">
        <f>IFERROR(VLOOKUP(BG711,#REF!,1,0),"")</f>
        <v/>
      </c>
      <c r="AR711" s="291"/>
      <c r="AS711" s="236" t="s">
        <v>2390</v>
      </c>
      <c r="AT711" s="291"/>
      <c r="AU711" s="291"/>
      <c r="AV711" s="291"/>
      <c r="AW711" s="291" t="s">
        <v>16547</v>
      </c>
      <c r="AX711" s="291"/>
      <c r="AY711" s="291"/>
      <c r="BD711" s="191" t="str">
        <f t="shared" si="118"/>
        <v>E-ClassE300 4matic AMG Line</v>
      </c>
      <c r="BE711" s="238" t="str">
        <f t="shared" si="120"/>
        <v>0115</v>
      </c>
      <c r="BF711" s="306" t="s">
        <v>384</v>
      </c>
      <c r="BG711" s="191" t="str">
        <f t="shared" si="119"/>
        <v>0115-0710</v>
      </c>
    </row>
    <row r="712" spans="1:59" s="192" customFormat="1">
      <c r="A712" s="304">
        <v>4486</v>
      </c>
      <c r="B712" s="305">
        <v>4486</v>
      </c>
      <c r="C712" s="238" t="str">
        <f t="shared" ref="C712:C775" si="123">TEXT(F712,"0000")&amp;"-"&amp;TEXT(G712,"0000")</f>
        <v>0025-0115</v>
      </c>
      <c r="D712" s="238" t="str">
        <f t="shared" ref="D712:D775" si="124">TEXT(F712,"0000")&amp;"-"&amp;TEXT(G712,"0000")&amp;"-"&amp;TEXT(H712,"0000")</f>
        <v>0025-0115-0006</v>
      </c>
      <c r="E712" s="306" t="s">
        <v>383</v>
      </c>
      <c r="F712" s="238" t="str">
        <f>TEXT(VLOOKUP(J712,'1'!$I$43:$J$79,2,0),"0000")</f>
        <v>0025</v>
      </c>
      <c r="G712" s="238" t="str">
        <f t="shared" ref="G712:G775" si="125">IF(K712=K711,TEXT(G711,"0000"),TEXT(G711+1,"0000"))</f>
        <v>0115</v>
      </c>
      <c r="H712" s="307">
        <f t="shared" ref="H712:H775" si="126">IF(F712&amp;G712=F711&amp;G711,H711+1,1)</f>
        <v>6</v>
      </c>
      <c r="I712" s="306" t="s">
        <v>383</v>
      </c>
      <c r="J712" s="237" t="s">
        <v>1584</v>
      </c>
      <c r="K712" s="237" t="s">
        <v>127</v>
      </c>
      <c r="L712" s="235" t="s">
        <v>128</v>
      </c>
      <c r="M712" s="329">
        <v>77000000</v>
      </c>
      <c r="N712" s="235">
        <v>1999</v>
      </c>
      <c r="O712" s="235" t="s">
        <v>76</v>
      </c>
      <c r="P712" s="237" t="s">
        <v>72</v>
      </c>
      <c r="Q712" s="237" t="s">
        <v>71</v>
      </c>
      <c r="R712" s="237">
        <v>5</v>
      </c>
      <c r="S712" s="309">
        <v>1</v>
      </c>
      <c r="T712" s="238">
        <v>6</v>
      </c>
      <c r="U712" s="238">
        <v>6</v>
      </c>
      <c r="V712" s="237" t="s">
        <v>70</v>
      </c>
      <c r="W712" s="238" t="str">
        <f t="shared" si="121"/>
        <v>MercedesBenzE-ClassE300 Avantgarde77000000</v>
      </c>
      <c r="X712" s="310">
        <f t="shared" si="122"/>
        <v>4486</v>
      </c>
      <c r="Y712" s="238">
        <v>6</v>
      </c>
      <c r="Z712" s="238">
        <v>6</v>
      </c>
      <c r="AA712" s="306" t="s">
        <v>383</v>
      </c>
      <c r="AB712" s="237" t="s">
        <v>72</v>
      </c>
      <c r="AC712" s="237"/>
      <c r="AD712" s="237">
        <v>3</v>
      </c>
      <c r="AE712" s="237">
        <v>1</v>
      </c>
      <c r="AF712" s="237"/>
      <c r="AG712" s="237"/>
      <c r="AH712" s="236"/>
      <c r="AI712" s="355"/>
      <c r="AJ712" s="237"/>
      <c r="AK712" s="236" t="s">
        <v>7309</v>
      </c>
      <c r="AL712" s="236"/>
      <c r="AM712" s="236" t="s">
        <v>16285</v>
      </c>
      <c r="AN712" s="348"/>
      <c r="AO712" s="348"/>
      <c r="AP712" s="348"/>
      <c r="AQ712" s="291" t="str">
        <f>IFERROR(VLOOKUP(BG712,#REF!,1,0),"")</f>
        <v/>
      </c>
      <c r="AR712" s="291"/>
      <c r="AS712" s="236" t="s">
        <v>2390</v>
      </c>
      <c r="AT712" s="291"/>
      <c r="AU712" s="291"/>
      <c r="AV712" s="291"/>
      <c r="AW712" s="291"/>
      <c r="AX712" s="291"/>
      <c r="AY712" s="291"/>
      <c r="BD712" s="191" t="str">
        <f t="shared" si="118"/>
        <v>E-ClassE300 Avantgarde</v>
      </c>
      <c r="BE712" s="238" t="str">
        <f t="shared" si="120"/>
        <v>0115</v>
      </c>
      <c r="BF712" s="306" t="s">
        <v>383</v>
      </c>
      <c r="BG712" s="191" t="str">
        <f t="shared" si="119"/>
        <v>0115-0711</v>
      </c>
    </row>
    <row r="713" spans="1:59" s="192" customFormat="1">
      <c r="A713" s="304">
        <v>4487</v>
      </c>
      <c r="B713" s="305">
        <v>4487</v>
      </c>
      <c r="C713" s="238" t="str">
        <f t="shared" si="123"/>
        <v>0025-0115</v>
      </c>
      <c r="D713" s="238" t="str">
        <f t="shared" si="124"/>
        <v>0025-0115-0007</v>
      </c>
      <c r="E713" s="306" t="s">
        <v>382</v>
      </c>
      <c r="F713" s="238" t="str">
        <f>TEXT(VLOOKUP(J713,'1'!$I$43:$J$79,2,0),"0000")</f>
        <v>0025</v>
      </c>
      <c r="G713" s="238" t="str">
        <f t="shared" si="125"/>
        <v>0115</v>
      </c>
      <c r="H713" s="307">
        <f t="shared" si="126"/>
        <v>7</v>
      </c>
      <c r="I713" s="306" t="s">
        <v>382</v>
      </c>
      <c r="J713" s="312" t="s">
        <v>1584</v>
      </c>
      <c r="K713" s="237" t="s">
        <v>127</v>
      </c>
      <c r="L713" s="312" t="s">
        <v>2374</v>
      </c>
      <c r="M713" s="308">
        <v>82400000</v>
      </c>
      <c r="N713" s="315">
        <v>1993</v>
      </c>
      <c r="O713" s="312" t="s">
        <v>1607</v>
      </c>
      <c r="P713" s="312" t="s">
        <v>72</v>
      </c>
      <c r="Q713" s="312" t="s">
        <v>71</v>
      </c>
      <c r="R713" s="315">
        <v>4</v>
      </c>
      <c r="S713" s="309">
        <v>1</v>
      </c>
      <c r="T713" s="238">
        <v>6</v>
      </c>
      <c r="U713" s="238">
        <v>6</v>
      </c>
      <c r="V713" s="237" t="s">
        <v>70</v>
      </c>
      <c r="W713" s="238" t="str">
        <f t="shared" si="121"/>
        <v>MercedesBenzE-ClassE300d 4M Coupe82400000</v>
      </c>
      <c r="X713" s="310">
        <f t="shared" si="122"/>
        <v>4487</v>
      </c>
      <c r="Y713" s="238">
        <v>6</v>
      </c>
      <c r="Z713" s="238">
        <v>6</v>
      </c>
      <c r="AA713" s="306" t="s">
        <v>382</v>
      </c>
      <c r="AB713" s="237" t="s">
        <v>72</v>
      </c>
      <c r="AC713" s="237"/>
      <c r="AD713" s="237"/>
      <c r="AE713" s="237"/>
      <c r="AF713" s="237"/>
      <c r="AG713" s="237"/>
      <c r="AH713" s="236"/>
      <c r="AI713" s="237"/>
      <c r="AJ713" s="237"/>
      <c r="AK713" s="236" t="s">
        <v>1171</v>
      </c>
      <c r="AL713" s="236"/>
      <c r="AM713" s="236" t="s">
        <v>16291</v>
      </c>
      <c r="AN713" s="348"/>
      <c r="AO713" s="348"/>
      <c r="AP713" s="348"/>
      <c r="AQ713" s="291" t="str">
        <f>IFERROR(VLOOKUP(BG713,#REF!,1,0),"")</f>
        <v/>
      </c>
      <c r="AR713" s="291"/>
      <c r="AS713" s="236" t="s">
        <v>2390</v>
      </c>
      <c r="AT713" s="291" t="s">
        <v>2372</v>
      </c>
      <c r="AU713" s="291"/>
      <c r="AV713" s="291"/>
      <c r="AW713" s="291"/>
      <c r="AX713" s="291"/>
      <c r="AY713" s="291"/>
      <c r="BD713" s="191" t="str">
        <f t="shared" si="118"/>
        <v>E-ClassE300d 4M Coupe</v>
      </c>
      <c r="BE713" s="238" t="str">
        <f t="shared" si="120"/>
        <v>0115</v>
      </c>
      <c r="BF713" s="306" t="s">
        <v>382</v>
      </c>
      <c r="BG713" s="191" t="str">
        <f t="shared" si="119"/>
        <v>0115-0712</v>
      </c>
    </row>
    <row r="714" spans="1:59" s="192" customFormat="1">
      <c r="A714" s="304">
        <v>4488</v>
      </c>
      <c r="B714" s="305">
        <v>4488</v>
      </c>
      <c r="C714" s="238" t="str">
        <f t="shared" si="123"/>
        <v>0025-0115</v>
      </c>
      <c r="D714" s="238" t="str">
        <f t="shared" si="124"/>
        <v>0025-0115-0008</v>
      </c>
      <c r="E714" s="306" t="s">
        <v>381</v>
      </c>
      <c r="F714" s="238" t="str">
        <f>TEXT(VLOOKUP(J714,'1'!$I$43:$J$79,2,0),"0000")</f>
        <v>0025</v>
      </c>
      <c r="G714" s="238" t="str">
        <f t="shared" si="125"/>
        <v>0115</v>
      </c>
      <c r="H714" s="307">
        <f t="shared" si="126"/>
        <v>8</v>
      </c>
      <c r="I714" s="306" t="s">
        <v>381</v>
      </c>
      <c r="J714" s="237" t="s">
        <v>1584</v>
      </c>
      <c r="K714" s="238" t="s">
        <v>127</v>
      </c>
      <c r="L714" s="238" t="s">
        <v>1571</v>
      </c>
      <c r="M714" s="329">
        <v>85700000</v>
      </c>
      <c r="N714" s="235">
        <v>1991</v>
      </c>
      <c r="O714" s="238" t="s">
        <v>73</v>
      </c>
      <c r="P714" s="238" t="s">
        <v>72</v>
      </c>
      <c r="Q714" s="238" t="s">
        <v>71</v>
      </c>
      <c r="R714" s="238">
        <v>5</v>
      </c>
      <c r="S714" s="309">
        <v>3</v>
      </c>
      <c r="T714" s="238">
        <v>6</v>
      </c>
      <c r="U714" s="238">
        <v>6</v>
      </c>
      <c r="V714" s="235" t="s">
        <v>70</v>
      </c>
      <c r="W714" s="238" t="str">
        <f t="shared" si="121"/>
        <v>MercedesBenzE-ClassE300e 4matic Exclusive85700000</v>
      </c>
      <c r="X714" s="310">
        <f t="shared" si="122"/>
        <v>4488</v>
      </c>
      <c r="Y714" s="238">
        <v>6</v>
      </c>
      <c r="Z714" s="238">
        <v>6</v>
      </c>
      <c r="AA714" s="306" t="s">
        <v>381</v>
      </c>
      <c r="AB714" s="237" t="s">
        <v>72</v>
      </c>
      <c r="AC714" s="238"/>
      <c r="AD714" s="238">
        <v>5</v>
      </c>
      <c r="AE714" s="238">
        <v>0</v>
      </c>
      <c r="AF714" s="237"/>
      <c r="AG714" s="237"/>
      <c r="AH714" s="236"/>
      <c r="AI714" s="237"/>
      <c r="AJ714" s="237"/>
      <c r="AK714" s="236" t="s">
        <v>16305</v>
      </c>
      <c r="AL714" s="236"/>
      <c r="AM714" s="236" t="s">
        <v>16288</v>
      </c>
      <c r="AN714" s="348"/>
      <c r="AO714" s="348"/>
      <c r="AP714" s="348"/>
      <c r="AQ714" s="291" t="str">
        <f>IFERROR(VLOOKUP(BG714,#REF!,1,0),"")</f>
        <v/>
      </c>
      <c r="AR714" s="291"/>
      <c r="AS714" s="236" t="s">
        <v>16019</v>
      </c>
      <c r="AT714" s="291"/>
      <c r="AU714" s="291"/>
      <c r="AV714" s="291"/>
      <c r="AW714" s="291"/>
      <c r="AX714" s="291"/>
      <c r="AY714" s="291"/>
      <c r="AZ714" s="191"/>
      <c r="BA714" s="191"/>
      <c r="BD714" s="191" t="str">
        <f t="shared" si="118"/>
        <v>E-ClassE300e 4matic Exclusive</v>
      </c>
      <c r="BE714" s="238" t="str">
        <f t="shared" si="120"/>
        <v>0115</v>
      </c>
      <c r="BF714" s="306" t="s">
        <v>381</v>
      </c>
      <c r="BG714" s="191" t="str">
        <f t="shared" si="119"/>
        <v>0115-0713</v>
      </c>
    </row>
    <row r="715" spans="1:59" s="192" customFormat="1">
      <c r="A715" s="304">
        <v>4489</v>
      </c>
      <c r="B715" s="305">
        <v>4489</v>
      </c>
      <c r="C715" s="238" t="str">
        <f t="shared" si="123"/>
        <v>0025-0115</v>
      </c>
      <c r="D715" s="238" t="str">
        <f t="shared" si="124"/>
        <v>0025-0115-0009</v>
      </c>
      <c r="E715" s="306" t="s">
        <v>380</v>
      </c>
      <c r="F715" s="238" t="str">
        <f>TEXT(VLOOKUP(J715,'1'!$I$43:$J$79,2,0),"0000")</f>
        <v>0025</v>
      </c>
      <c r="G715" s="238" t="str">
        <f t="shared" si="125"/>
        <v>0115</v>
      </c>
      <c r="H715" s="307">
        <f t="shared" si="126"/>
        <v>9</v>
      </c>
      <c r="I715" s="306" t="s">
        <v>380</v>
      </c>
      <c r="J715" s="237" t="s">
        <v>1584</v>
      </c>
      <c r="K715" s="237" t="s">
        <v>127</v>
      </c>
      <c r="L715" s="237" t="s">
        <v>1313</v>
      </c>
      <c r="M715" s="328">
        <v>108000000</v>
      </c>
      <c r="N715" s="237">
        <v>2999</v>
      </c>
      <c r="O715" s="235" t="s">
        <v>76</v>
      </c>
      <c r="P715" s="237" t="s">
        <v>72</v>
      </c>
      <c r="Q715" s="237" t="s">
        <v>71</v>
      </c>
      <c r="R715" s="237">
        <v>5</v>
      </c>
      <c r="S715" s="309">
        <v>7</v>
      </c>
      <c r="T715" s="238">
        <v>6</v>
      </c>
      <c r="U715" s="238">
        <v>6</v>
      </c>
      <c r="V715" s="237" t="s">
        <v>70</v>
      </c>
      <c r="W715" s="238" t="str">
        <f t="shared" si="121"/>
        <v>MercedesBenzE-ClassE450 4MATIC Exclusive108000000</v>
      </c>
      <c r="X715" s="310">
        <f t="shared" si="122"/>
        <v>4489</v>
      </c>
      <c r="Y715" s="238">
        <v>6</v>
      </c>
      <c r="Z715" s="238">
        <v>6</v>
      </c>
      <c r="AA715" s="306" t="s">
        <v>380</v>
      </c>
      <c r="AB715" s="237" t="s">
        <v>72</v>
      </c>
      <c r="AC715" s="237"/>
      <c r="AD715" s="237">
        <v>4</v>
      </c>
      <c r="AE715" s="237">
        <v>0</v>
      </c>
      <c r="AF715" s="237"/>
      <c r="AG715" s="237"/>
      <c r="AH715" s="236"/>
      <c r="AI715" s="237"/>
      <c r="AJ715" s="237"/>
      <c r="AK715" s="236">
        <v>9</v>
      </c>
      <c r="AL715" s="236"/>
      <c r="AM715" s="236" t="s">
        <v>16551</v>
      </c>
      <c r="AN715" s="348"/>
      <c r="AO715" s="348"/>
      <c r="AP715" s="348"/>
      <c r="AQ715" s="291" t="str">
        <f>IFERROR(VLOOKUP(BG715,#REF!,1,0),"")</f>
        <v/>
      </c>
      <c r="AR715" s="291"/>
      <c r="AS715" s="236" t="s">
        <v>16020</v>
      </c>
      <c r="AT715" s="291"/>
      <c r="AU715" s="291"/>
      <c r="AV715" s="291"/>
      <c r="AW715" s="291" t="s">
        <v>16552</v>
      </c>
      <c r="AX715" s="291">
        <v>2024.02</v>
      </c>
      <c r="AY715" s="291"/>
      <c r="BB715" s="192" t="s">
        <v>16021</v>
      </c>
      <c r="BC715" s="192" t="s">
        <v>16058</v>
      </c>
      <c r="BD715" s="191" t="str">
        <f t="shared" si="118"/>
        <v>E-ClassE450 4MATIC Exclusive</v>
      </c>
      <c r="BE715" s="238" t="str">
        <f t="shared" si="120"/>
        <v>0115</v>
      </c>
      <c r="BF715" s="306" t="s">
        <v>380</v>
      </c>
      <c r="BG715" s="191" t="str">
        <f t="shared" si="119"/>
        <v>0115-0714</v>
      </c>
    </row>
    <row r="716" spans="1:59" s="192" customFormat="1">
      <c r="A716" s="304">
        <v>4490</v>
      </c>
      <c r="B716" s="305">
        <v>4490</v>
      </c>
      <c r="C716" s="238" t="str">
        <f t="shared" si="123"/>
        <v>0025-0115</v>
      </c>
      <c r="D716" s="238" t="str">
        <f t="shared" si="124"/>
        <v>0025-0115-0010</v>
      </c>
      <c r="E716" s="306" t="s">
        <v>379</v>
      </c>
      <c r="F716" s="238" t="str">
        <f>TEXT(VLOOKUP(J716,'1'!$I$43:$J$79,2,0),"0000")</f>
        <v>0025</v>
      </c>
      <c r="G716" s="238" t="str">
        <f t="shared" si="125"/>
        <v>0115</v>
      </c>
      <c r="H716" s="307">
        <f t="shared" si="126"/>
        <v>10</v>
      </c>
      <c r="I716" s="306" t="s">
        <v>379</v>
      </c>
      <c r="J716" s="237" t="s">
        <v>1584</v>
      </c>
      <c r="K716" s="237" t="s">
        <v>127</v>
      </c>
      <c r="L716" s="237" t="s">
        <v>16386</v>
      </c>
      <c r="M716" s="328">
        <v>121000000</v>
      </c>
      <c r="N716" s="237">
        <v>2999</v>
      </c>
      <c r="O716" s="235" t="s">
        <v>76</v>
      </c>
      <c r="P716" s="237" t="s">
        <v>72</v>
      </c>
      <c r="Q716" s="237" t="s">
        <v>71</v>
      </c>
      <c r="R716" s="237">
        <v>5</v>
      </c>
      <c r="S716" s="309">
        <v>15</v>
      </c>
      <c r="T716" s="238">
        <v>6</v>
      </c>
      <c r="U716" s="238">
        <v>6</v>
      </c>
      <c r="V716" s="237" t="s">
        <v>70</v>
      </c>
      <c r="W716" s="238" t="str">
        <f t="shared" si="121"/>
        <v>MercedesBenzE-ClassAMG E 53 4M121000000</v>
      </c>
      <c r="X716" s="310">
        <f t="shared" si="122"/>
        <v>4490</v>
      </c>
      <c r="Y716" s="238">
        <v>6</v>
      </c>
      <c r="Z716" s="238">
        <v>6</v>
      </c>
      <c r="AA716" s="306" t="s">
        <v>379</v>
      </c>
      <c r="AB716" s="237" t="s">
        <v>72</v>
      </c>
      <c r="AC716" s="237"/>
      <c r="AD716" s="237">
        <v>5</v>
      </c>
      <c r="AE716" s="237">
        <v>0</v>
      </c>
      <c r="AF716" s="237"/>
      <c r="AG716" s="237"/>
      <c r="AH716" s="236"/>
      <c r="AI716" s="237"/>
      <c r="AJ716" s="237"/>
      <c r="AK716" s="236">
        <v>16</v>
      </c>
      <c r="AL716" s="236"/>
      <c r="AM716" s="236" t="s">
        <v>16384</v>
      </c>
      <c r="AN716" s="348"/>
      <c r="AO716" s="348"/>
      <c r="AP716" s="348"/>
      <c r="AQ716" s="291" t="str">
        <f>IFERROR(VLOOKUP(BG716,#REF!,1,0),"")</f>
        <v/>
      </c>
      <c r="AR716" s="291"/>
      <c r="AS716" s="236" t="s">
        <v>2434</v>
      </c>
      <c r="AT716" s="291"/>
      <c r="AU716" s="291"/>
      <c r="AV716" s="291"/>
      <c r="AW716" s="291"/>
      <c r="AX716" s="291"/>
      <c r="AY716" s="291"/>
      <c r="BD716" s="191" t="str">
        <f t="shared" si="118"/>
        <v>E-ClassAMG E 53 4M</v>
      </c>
      <c r="BE716" s="238" t="str">
        <f t="shared" si="120"/>
        <v>0115</v>
      </c>
      <c r="BF716" s="306" t="s">
        <v>379</v>
      </c>
      <c r="BG716" s="191" t="str">
        <f t="shared" si="119"/>
        <v>0115-0715</v>
      </c>
    </row>
    <row r="717" spans="1:59" s="192" customFormat="1">
      <c r="A717" s="304">
        <v>4491</v>
      </c>
      <c r="B717" s="305">
        <v>4491</v>
      </c>
      <c r="C717" s="238" t="str">
        <f t="shared" si="123"/>
        <v>0025-0115</v>
      </c>
      <c r="D717" s="238" t="str">
        <f t="shared" si="124"/>
        <v>0025-0115-0011</v>
      </c>
      <c r="E717" s="306" t="s">
        <v>378</v>
      </c>
      <c r="F717" s="238" t="str">
        <f>TEXT(VLOOKUP(J717,'1'!$I$43:$J$79,2,0),"0000")</f>
        <v>0025</v>
      </c>
      <c r="G717" s="238" t="str">
        <f t="shared" si="125"/>
        <v>0115</v>
      </c>
      <c r="H717" s="307">
        <f t="shared" si="126"/>
        <v>11</v>
      </c>
      <c r="I717" s="306" t="s">
        <v>378</v>
      </c>
      <c r="J717" s="237" t="s">
        <v>1584</v>
      </c>
      <c r="K717" s="237" t="s">
        <v>127</v>
      </c>
      <c r="L717" s="235" t="s">
        <v>16385</v>
      </c>
      <c r="M717" s="328">
        <v>117100000</v>
      </c>
      <c r="N717" s="235">
        <v>2999</v>
      </c>
      <c r="O717" s="235" t="s">
        <v>76</v>
      </c>
      <c r="P717" s="237" t="s">
        <v>72</v>
      </c>
      <c r="Q717" s="237" t="s">
        <v>71</v>
      </c>
      <c r="R717" s="237">
        <v>4</v>
      </c>
      <c r="S717" s="309">
        <v>15</v>
      </c>
      <c r="T717" s="238">
        <v>6</v>
      </c>
      <c r="U717" s="238">
        <v>6</v>
      </c>
      <c r="V717" s="237" t="s">
        <v>70</v>
      </c>
      <c r="W717" s="238" t="str">
        <f t="shared" si="121"/>
        <v>MercedesBenzE-ClassAMG E 53 4M Coupe117100000</v>
      </c>
      <c r="X717" s="310">
        <f t="shared" si="122"/>
        <v>4491</v>
      </c>
      <c r="Y717" s="238">
        <v>6</v>
      </c>
      <c r="Z717" s="238">
        <v>6</v>
      </c>
      <c r="AA717" s="306" t="s">
        <v>378</v>
      </c>
      <c r="AB717" s="237" t="s">
        <v>72</v>
      </c>
      <c r="AC717" s="237"/>
      <c r="AD717" s="237">
        <v>6</v>
      </c>
      <c r="AE717" s="237">
        <v>0</v>
      </c>
      <c r="AF717" s="237"/>
      <c r="AG717" s="237"/>
      <c r="AH717" s="236"/>
      <c r="AI717" s="237"/>
      <c r="AJ717" s="237"/>
      <c r="AK717" s="236">
        <v>16</v>
      </c>
      <c r="AL717" s="236"/>
      <c r="AM717" s="236" t="s">
        <v>16384</v>
      </c>
      <c r="AN717" s="348"/>
      <c r="AO717" s="348"/>
      <c r="AP717" s="348"/>
      <c r="AQ717" s="291" t="str">
        <f>IFERROR(VLOOKUP(BG717,#REF!,1,0),"")</f>
        <v/>
      </c>
      <c r="AR717" s="291"/>
      <c r="AS717" s="236" t="s">
        <v>2434</v>
      </c>
      <c r="AT717" s="291"/>
      <c r="AU717" s="291"/>
      <c r="AV717" s="291"/>
      <c r="AW717" s="291"/>
      <c r="AX717" s="291"/>
      <c r="AY717" s="291"/>
      <c r="BD717" s="191" t="str">
        <f t="shared" si="118"/>
        <v>E-ClassAMG E 53 4M Coupe</v>
      </c>
      <c r="BE717" s="238" t="str">
        <f t="shared" si="120"/>
        <v>0115</v>
      </c>
      <c r="BF717" s="306" t="s">
        <v>378</v>
      </c>
      <c r="BG717" s="191" t="str">
        <f t="shared" si="119"/>
        <v>0115-0716</v>
      </c>
    </row>
    <row r="718" spans="1:59" s="192" customFormat="1">
      <c r="A718" s="304">
        <v>4492</v>
      </c>
      <c r="B718" s="305">
        <v>4492</v>
      </c>
      <c r="C718" s="238" t="str">
        <f t="shared" si="123"/>
        <v>0025-0115</v>
      </c>
      <c r="D718" s="238" t="str">
        <f t="shared" si="124"/>
        <v>0025-0115-0012</v>
      </c>
      <c r="E718" s="306" t="s">
        <v>377</v>
      </c>
      <c r="F718" s="238" t="str">
        <f>TEXT(VLOOKUP(J718,'1'!$I$43:$J$79,2,0),"0000")</f>
        <v>0025</v>
      </c>
      <c r="G718" s="238" t="str">
        <f t="shared" si="125"/>
        <v>0115</v>
      </c>
      <c r="H718" s="307">
        <f t="shared" si="126"/>
        <v>12</v>
      </c>
      <c r="I718" s="306" t="s">
        <v>377</v>
      </c>
      <c r="J718" s="237" t="s">
        <v>1584</v>
      </c>
      <c r="K718" s="237" t="s">
        <v>127</v>
      </c>
      <c r="L718" s="235" t="s">
        <v>1322</v>
      </c>
      <c r="M718" s="328">
        <v>108100000</v>
      </c>
      <c r="N718" s="235">
        <v>2999</v>
      </c>
      <c r="O718" s="235" t="s">
        <v>76</v>
      </c>
      <c r="P718" s="237" t="s">
        <v>72</v>
      </c>
      <c r="Q718" s="237" t="s">
        <v>71</v>
      </c>
      <c r="R718" s="237">
        <v>4</v>
      </c>
      <c r="S718" s="309">
        <v>9</v>
      </c>
      <c r="T718" s="238">
        <v>6</v>
      </c>
      <c r="U718" s="238">
        <v>6</v>
      </c>
      <c r="V718" s="237" t="s">
        <v>70</v>
      </c>
      <c r="W718" s="238" t="str">
        <f t="shared" si="121"/>
        <v>MercedesBenzE-ClassE450 4MATIC Cabriolet108100000</v>
      </c>
      <c r="X718" s="310">
        <f t="shared" si="122"/>
        <v>4492</v>
      </c>
      <c r="Y718" s="238">
        <v>6</v>
      </c>
      <c r="Z718" s="238">
        <v>6</v>
      </c>
      <c r="AA718" s="306" t="s">
        <v>377</v>
      </c>
      <c r="AB718" s="237" t="s">
        <v>72</v>
      </c>
      <c r="AC718" s="237"/>
      <c r="AD718" s="237">
        <v>4</v>
      </c>
      <c r="AE718" s="237">
        <v>0</v>
      </c>
      <c r="AF718" s="237"/>
      <c r="AG718" s="237"/>
      <c r="AH718" s="236"/>
      <c r="AI718" s="237"/>
      <c r="AJ718" s="237"/>
      <c r="AK718" s="236">
        <v>9</v>
      </c>
      <c r="AL718" s="236"/>
      <c r="AM718" s="236" t="s">
        <v>16551</v>
      </c>
      <c r="AN718" s="348"/>
      <c r="AO718" s="348"/>
      <c r="AP718" s="348"/>
      <c r="AQ718" s="291" t="str">
        <f>IFERROR(VLOOKUP(BG718,#REF!,1,0),"")</f>
        <v/>
      </c>
      <c r="AR718" s="291"/>
      <c r="AS718" s="236" t="s">
        <v>2423</v>
      </c>
      <c r="AT718" s="291"/>
      <c r="AU718" s="291"/>
      <c r="AV718" s="291"/>
      <c r="AW718" s="291" t="s">
        <v>16552</v>
      </c>
      <c r="AX718" s="291"/>
      <c r="AY718" s="291"/>
      <c r="BD718" s="191" t="str">
        <f t="shared" si="118"/>
        <v>E-ClassE450 4MATIC Cabriolet</v>
      </c>
      <c r="BE718" s="238" t="str">
        <f t="shared" si="120"/>
        <v>0115</v>
      </c>
      <c r="BF718" s="306" t="s">
        <v>377</v>
      </c>
      <c r="BG718" s="191" t="str">
        <f t="shared" si="119"/>
        <v>0115-0717</v>
      </c>
    </row>
    <row r="719" spans="1:59" s="192" customFormat="1">
      <c r="A719" s="304">
        <v>4493</v>
      </c>
      <c r="B719" s="305">
        <v>4493</v>
      </c>
      <c r="C719" s="238" t="str">
        <f t="shared" si="123"/>
        <v>0025-0115</v>
      </c>
      <c r="D719" s="238" t="str">
        <f t="shared" si="124"/>
        <v>0025-0115-0013</v>
      </c>
      <c r="E719" s="306" t="s">
        <v>376</v>
      </c>
      <c r="F719" s="238" t="str">
        <f>TEXT(VLOOKUP(J719,'1'!$I$43:$J$79,2,0),"0000")</f>
        <v>0025</v>
      </c>
      <c r="G719" s="238" t="str">
        <f t="shared" si="125"/>
        <v>0115</v>
      </c>
      <c r="H719" s="307">
        <f t="shared" si="126"/>
        <v>13</v>
      </c>
      <c r="I719" s="306" t="s">
        <v>376</v>
      </c>
      <c r="J719" s="237" t="s">
        <v>1584</v>
      </c>
      <c r="K719" s="237" t="s">
        <v>127</v>
      </c>
      <c r="L719" s="235" t="s">
        <v>1323</v>
      </c>
      <c r="M719" s="328">
        <v>103100000</v>
      </c>
      <c r="N719" s="235">
        <v>2999</v>
      </c>
      <c r="O719" s="235" t="s">
        <v>76</v>
      </c>
      <c r="P719" s="237" t="s">
        <v>72</v>
      </c>
      <c r="Q719" s="237" t="s">
        <v>71</v>
      </c>
      <c r="R719" s="237">
        <v>4</v>
      </c>
      <c r="S719" s="309">
        <v>9</v>
      </c>
      <c r="T719" s="238">
        <v>6</v>
      </c>
      <c r="U719" s="238">
        <v>6</v>
      </c>
      <c r="V719" s="237" t="s">
        <v>70</v>
      </c>
      <c r="W719" s="238" t="str">
        <f t="shared" si="121"/>
        <v>MercedesBenzE-ClassE450 4MATIC Coupe103100000</v>
      </c>
      <c r="X719" s="310">
        <f t="shared" si="122"/>
        <v>4493</v>
      </c>
      <c r="Y719" s="238">
        <v>6</v>
      </c>
      <c r="Z719" s="238">
        <v>6</v>
      </c>
      <c r="AA719" s="306" t="s">
        <v>376</v>
      </c>
      <c r="AB719" s="237" t="s">
        <v>72</v>
      </c>
      <c r="AC719" s="237"/>
      <c r="AD719" s="237">
        <v>4</v>
      </c>
      <c r="AE719" s="237">
        <v>0</v>
      </c>
      <c r="AF719" s="237"/>
      <c r="AG719" s="237"/>
      <c r="AH719" s="236"/>
      <c r="AI719" s="237"/>
      <c r="AJ719" s="237"/>
      <c r="AK719" s="236">
        <v>9</v>
      </c>
      <c r="AL719" s="236"/>
      <c r="AM719" s="236" t="s">
        <v>16551</v>
      </c>
      <c r="AN719" s="348"/>
      <c r="AO719" s="348"/>
      <c r="AP719" s="348"/>
      <c r="AQ719" s="291" t="str">
        <f>IFERROR(VLOOKUP(BG719,#REF!,1,0),"")</f>
        <v/>
      </c>
      <c r="AR719" s="291"/>
      <c r="AS719" s="236" t="s">
        <v>16018</v>
      </c>
      <c r="AT719" s="291"/>
      <c r="AU719" s="291"/>
      <c r="AV719" s="291"/>
      <c r="AW719" s="291" t="s">
        <v>16552</v>
      </c>
      <c r="AX719" s="291">
        <v>2024.02</v>
      </c>
      <c r="AY719" s="291"/>
      <c r="BB719" s="192" t="s">
        <v>16022</v>
      </c>
      <c r="BD719" s="191" t="str">
        <f t="shared" si="118"/>
        <v>E-ClassE450 4MATIC Coupe</v>
      </c>
      <c r="BE719" s="238" t="str">
        <f t="shared" si="120"/>
        <v>0115</v>
      </c>
      <c r="BF719" s="306" t="s">
        <v>376</v>
      </c>
      <c r="BG719" s="191" t="str">
        <f t="shared" si="119"/>
        <v>0115-0718</v>
      </c>
    </row>
    <row r="720" spans="1:59" s="192" customFormat="1">
      <c r="A720" s="304">
        <v>4494</v>
      </c>
      <c r="B720" s="305">
        <v>4494</v>
      </c>
      <c r="C720" s="238" t="str">
        <f t="shared" si="123"/>
        <v>0025-0116</v>
      </c>
      <c r="D720" s="238" t="str">
        <f t="shared" si="124"/>
        <v>0025-0116-0001</v>
      </c>
      <c r="E720" s="306" t="s">
        <v>375</v>
      </c>
      <c r="F720" s="238" t="str">
        <f>TEXT(VLOOKUP(J720,'1'!$I$43:$J$79,2,0),"0000")</f>
        <v>0025</v>
      </c>
      <c r="G720" s="238" t="str">
        <f t="shared" si="125"/>
        <v>0116</v>
      </c>
      <c r="H720" s="307">
        <f t="shared" si="126"/>
        <v>1</v>
      </c>
      <c r="I720" s="306" t="s">
        <v>375</v>
      </c>
      <c r="J720" s="237" t="s">
        <v>1584</v>
      </c>
      <c r="K720" s="237" t="s">
        <v>15906</v>
      </c>
      <c r="L720" s="235">
        <v>250</v>
      </c>
      <c r="M720" s="394">
        <v>67500000</v>
      </c>
      <c r="N720" s="235">
        <v>0</v>
      </c>
      <c r="O720" s="312" t="s">
        <v>1270</v>
      </c>
      <c r="P720" s="312" t="s">
        <v>72</v>
      </c>
      <c r="Q720" s="312" t="s">
        <v>71</v>
      </c>
      <c r="R720" s="315">
        <v>5</v>
      </c>
      <c r="S720" s="309">
        <v>3</v>
      </c>
      <c r="T720" s="238">
        <v>6</v>
      </c>
      <c r="U720" s="238">
        <v>6</v>
      </c>
      <c r="V720" s="235" t="s">
        <v>1572</v>
      </c>
      <c r="W720" s="238" t="str">
        <f t="shared" si="121"/>
        <v>MercedesBenzEQA25067500000</v>
      </c>
      <c r="X720" s="310">
        <f t="shared" si="122"/>
        <v>4494</v>
      </c>
      <c r="Y720" s="238">
        <v>6</v>
      </c>
      <c r="Z720" s="238">
        <v>6</v>
      </c>
      <c r="AA720" s="306" t="s">
        <v>375</v>
      </c>
      <c r="AB720" s="237" t="s">
        <v>72</v>
      </c>
      <c r="AC720" s="237"/>
      <c r="AD720" s="237">
        <v>7</v>
      </c>
      <c r="AE720" s="237">
        <v>0</v>
      </c>
      <c r="AF720" s="237"/>
      <c r="AG720" s="237"/>
      <c r="AH720" s="236"/>
      <c r="AI720" s="237"/>
      <c r="AJ720" s="237"/>
      <c r="AK720" s="236">
        <v>26</v>
      </c>
      <c r="AL720" s="236"/>
      <c r="AM720" s="236" t="s">
        <v>16301</v>
      </c>
      <c r="AN720" s="348"/>
      <c r="AO720" s="348"/>
      <c r="AP720" s="348"/>
      <c r="AQ720" s="291" t="str">
        <f>IFERROR(VLOOKUP(BG720,#REF!,1,0),"")</f>
        <v/>
      </c>
      <c r="AR720" s="291"/>
      <c r="AS720" s="236" t="s">
        <v>1605</v>
      </c>
      <c r="AT720" s="291" t="s">
        <v>2385</v>
      </c>
      <c r="AU720" s="291"/>
      <c r="AV720" s="291"/>
      <c r="AW720" s="291" t="s">
        <v>2384</v>
      </c>
      <c r="AX720" s="291"/>
      <c r="AY720" s="291"/>
      <c r="BD720" s="191" t="str">
        <f t="shared" si="118"/>
        <v>EQA250</v>
      </c>
      <c r="BE720" s="238" t="str">
        <f t="shared" si="120"/>
        <v>0116</v>
      </c>
      <c r="BF720" s="306" t="s">
        <v>375</v>
      </c>
      <c r="BG720" s="191" t="str">
        <f t="shared" si="119"/>
        <v>0116-0719</v>
      </c>
    </row>
    <row r="721" spans="1:59" s="192" customFormat="1">
      <c r="A721" s="304">
        <v>4495</v>
      </c>
      <c r="B721" s="305">
        <v>4495</v>
      </c>
      <c r="C721" s="238" t="str">
        <f t="shared" si="123"/>
        <v>0025-0116</v>
      </c>
      <c r="D721" s="238" t="str">
        <f t="shared" si="124"/>
        <v>0025-0116-0002</v>
      </c>
      <c r="E721" s="306" t="s">
        <v>374</v>
      </c>
      <c r="F721" s="238" t="str">
        <f>TEXT(VLOOKUP(J721,'1'!$I$43:$J$79,2,0),"0000")</f>
        <v>0025</v>
      </c>
      <c r="G721" s="238" t="str">
        <f t="shared" si="125"/>
        <v>0116</v>
      </c>
      <c r="H721" s="307">
        <f t="shared" si="126"/>
        <v>2</v>
      </c>
      <c r="I721" s="306" t="s">
        <v>374</v>
      </c>
      <c r="J721" s="237" t="s">
        <v>1584</v>
      </c>
      <c r="K721" s="237" t="s">
        <v>15906</v>
      </c>
      <c r="L721" s="235" t="s">
        <v>2378</v>
      </c>
      <c r="M721" s="394">
        <v>64900000</v>
      </c>
      <c r="N721" s="235">
        <v>0</v>
      </c>
      <c r="O721" s="312" t="s">
        <v>1270</v>
      </c>
      <c r="P721" s="312" t="s">
        <v>72</v>
      </c>
      <c r="Q721" s="312" t="s">
        <v>71</v>
      </c>
      <c r="R721" s="315">
        <v>5</v>
      </c>
      <c r="S721" s="309">
        <v>3</v>
      </c>
      <c r="T721" s="238">
        <v>6</v>
      </c>
      <c r="U721" s="238">
        <v>6</v>
      </c>
      <c r="V721" s="235" t="s">
        <v>1572</v>
      </c>
      <c r="W721" s="238" t="str">
        <f t="shared" si="121"/>
        <v>MercedesBenzEQA250 AMG Package64900000</v>
      </c>
      <c r="X721" s="310">
        <f t="shared" si="122"/>
        <v>4495</v>
      </c>
      <c r="Y721" s="238">
        <v>6</v>
      </c>
      <c r="Z721" s="238">
        <v>6</v>
      </c>
      <c r="AA721" s="306" t="s">
        <v>374</v>
      </c>
      <c r="AB721" s="237" t="s">
        <v>72</v>
      </c>
      <c r="AC721" s="237"/>
      <c r="AD721" s="237">
        <v>7</v>
      </c>
      <c r="AE721" s="237">
        <v>0</v>
      </c>
      <c r="AF721" s="237"/>
      <c r="AG721" s="237"/>
      <c r="AH721" s="236"/>
      <c r="AI721" s="237"/>
      <c r="AJ721" s="237"/>
      <c r="AK721" s="236">
        <v>26</v>
      </c>
      <c r="AL721" s="236"/>
      <c r="AM721" s="236" t="s">
        <v>16301</v>
      </c>
      <c r="AN721" s="348"/>
      <c r="AO721" s="348"/>
      <c r="AP721" s="348"/>
      <c r="AQ721" s="291" t="str">
        <f>IFERROR(VLOOKUP(BG721,#REF!,1,0),"")</f>
        <v/>
      </c>
      <c r="AR721" s="291"/>
      <c r="AS721" s="236" t="s">
        <v>1605</v>
      </c>
      <c r="AT721" s="291" t="s">
        <v>2385</v>
      </c>
      <c r="AU721" s="291"/>
      <c r="AV721" s="291"/>
      <c r="AW721" s="291" t="s">
        <v>2384</v>
      </c>
      <c r="AX721" s="291"/>
      <c r="AY721" s="291"/>
      <c r="BD721" s="191" t="str">
        <f t="shared" si="118"/>
        <v>EQA250 AMG Package</v>
      </c>
      <c r="BE721" s="238" t="str">
        <f t="shared" si="120"/>
        <v>0116</v>
      </c>
      <c r="BF721" s="306" t="s">
        <v>374</v>
      </c>
      <c r="BG721" s="191" t="str">
        <f t="shared" si="119"/>
        <v>0116-0720</v>
      </c>
    </row>
    <row r="722" spans="1:59" s="192" customFormat="1">
      <c r="A722" s="304">
        <v>4496</v>
      </c>
      <c r="B722" s="305">
        <v>4496</v>
      </c>
      <c r="C722" s="238" t="str">
        <f t="shared" si="123"/>
        <v>0025-0116</v>
      </c>
      <c r="D722" s="238" t="str">
        <f t="shared" si="124"/>
        <v>0025-0116-0003</v>
      </c>
      <c r="E722" s="306" t="s">
        <v>373</v>
      </c>
      <c r="F722" s="238" t="str">
        <f>TEXT(VLOOKUP(J722,'1'!$I$43:$J$79,2,0),"0000")</f>
        <v>0025</v>
      </c>
      <c r="G722" s="238" t="str">
        <f t="shared" si="125"/>
        <v>0116</v>
      </c>
      <c r="H722" s="307">
        <f t="shared" si="126"/>
        <v>3</v>
      </c>
      <c r="I722" s="306" t="s">
        <v>373</v>
      </c>
      <c r="J722" s="237" t="s">
        <v>1584</v>
      </c>
      <c r="K722" s="237" t="s">
        <v>15906</v>
      </c>
      <c r="L722" s="235" t="s">
        <v>2379</v>
      </c>
      <c r="M722" s="394">
        <v>67900000</v>
      </c>
      <c r="N722" s="235">
        <v>0</v>
      </c>
      <c r="O722" s="312" t="s">
        <v>1270</v>
      </c>
      <c r="P722" s="312" t="s">
        <v>72</v>
      </c>
      <c r="Q722" s="312" t="s">
        <v>71</v>
      </c>
      <c r="R722" s="315">
        <v>5</v>
      </c>
      <c r="S722" s="309">
        <v>3</v>
      </c>
      <c r="T722" s="238">
        <v>6</v>
      </c>
      <c r="U722" s="238">
        <v>6</v>
      </c>
      <c r="V722" s="235" t="s">
        <v>1572</v>
      </c>
      <c r="W722" s="238" t="str">
        <f t="shared" si="121"/>
        <v>MercedesBenzEQA250 AMG Package Plus67900000</v>
      </c>
      <c r="X722" s="310">
        <f t="shared" si="122"/>
        <v>4496</v>
      </c>
      <c r="Y722" s="238">
        <v>6</v>
      </c>
      <c r="Z722" s="238">
        <v>6</v>
      </c>
      <c r="AA722" s="306" t="s">
        <v>373</v>
      </c>
      <c r="AB722" s="237" t="s">
        <v>72</v>
      </c>
      <c r="AC722" s="237"/>
      <c r="AD722" s="237">
        <v>7</v>
      </c>
      <c r="AE722" s="237">
        <v>0</v>
      </c>
      <c r="AF722" s="237"/>
      <c r="AG722" s="237"/>
      <c r="AH722" s="236"/>
      <c r="AI722" s="237"/>
      <c r="AJ722" s="237"/>
      <c r="AK722" s="236">
        <v>26</v>
      </c>
      <c r="AL722" s="236"/>
      <c r="AM722" s="236" t="s">
        <v>16301</v>
      </c>
      <c r="AN722" s="348"/>
      <c r="AO722" s="348"/>
      <c r="AP722" s="348"/>
      <c r="AQ722" s="291" t="str">
        <f>IFERROR(VLOOKUP(BG722,#REF!,1,0),"")</f>
        <v/>
      </c>
      <c r="AR722" s="291"/>
      <c r="AS722" s="236" t="s">
        <v>1605</v>
      </c>
      <c r="AT722" s="291" t="s">
        <v>2385</v>
      </c>
      <c r="AU722" s="291"/>
      <c r="AV722" s="291"/>
      <c r="AW722" s="291" t="s">
        <v>2384</v>
      </c>
      <c r="AX722" s="291"/>
      <c r="AY722" s="291"/>
      <c r="BD722" s="191" t="str">
        <f t="shared" si="118"/>
        <v>EQA250 AMG Package Plus</v>
      </c>
      <c r="BE722" s="238" t="str">
        <f t="shared" si="120"/>
        <v>0116</v>
      </c>
      <c r="BF722" s="306" t="s">
        <v>373</v>
      </c>
      <c r="BG722" s="191" t="str">
        <f t="shared" si="119"/>
        <v>0116-0721</v>
      </c>
    </row>
    <row r="723" spans="1:59" s="192" customFormat="1">
      <c r="A723" s="304">
        <v>4497</v>
      </c>
      <c r="B723" s="305">
        <v>4497</v>
      </c>
      <c r="C723" s="238" t="str">
        <f t="shared" si="123"/>
        <v>0025-0116</v>
      </c>
      <c r="D723" s="238" t="str">
        <f t="shared" si="124"/>
        <v>0025-0116-0004</v>
      </c>
      <c r="E723" s="306" t="s">
        <v>372</v>
      </c>
      <c r="F723" s="238" t="str">
        <f>TEXT(VLOOKUP(J723,'1'!$I$43:$J$79,2,0),"0000")</f>
        <v>0025</v>
      </c>
      <c r="G723" s="238" t="str">
        <f t="shared" si="125"/>
        <v>0116</v>
      </c>
      <c r="H723" s="307">
        <f t="shared" si="126"/>
        <v>4</v>
      </c>
      <c r="I723" s="306" t="s">
        <v>372</v>
      </c>
      <c r="J723" s="237" t="s">
        <v>1584</v>
      </c>
      <c r="K723" s="237" t="s">
        <v>15906</v>
      </c>
      <c r="L723" s="235" t="s">
        <v>16157</v>
      </c>
      <c r="M723" s="394">
        <v>67900000</v>
      </c>
      <c r="N723" s="235">
        <v>0</v>
      </c>
      <c r="O723" s="312" t="s">
        <v>1270</v>
      </c>
      <c r="P723" s="312" t="s">
        <v>72</v>
      </c>
      <c r="Q723" s="312" t="s">
        <v>71</v>
      </c>
      <c r="R723" s="315">
        <v>5</v>
      </c>
      <c r="S723" s="309">
        <v>3</v>
      </c>
      <c r="T723" s="238">
        <v>6</v>
      </c>
      <c r="U723" s="238">
        <v>6</v>
      </c>
      <c r="V723" s="235" t="s">
        <v>1572</v>
      </c>
      <c r="W723" s="238" t="str">
        <f t="shared" si="121"/>
        <v>MercedesBenzEQAEQA 250 일렉트릭 아트67900000</v>
      </c>
      <c r="X723" s="310">
        <f t="shared" si="122"/>
        <v>4497</v>
      </c>
      <c r="Y723" s="238">
        <v>6</v>
      </c>
      <c r="Z723" s="238">
        <v>6</v>
      </c>
      <c r="AA723" s="306" t="s">
        <v>372</v>
      </c>
      <c r="AB723" s="237" t="s">
        <v>72</v>
      </c>
      <c r="AC723" s="237"/>
      <c r="AD723" s="237">
        <v>7</v>
      </c>
      <c r="AE723" s="237">
        <v>0</v>
      </c>
      <c r="AF723" s="237"/>
      <c r="AG723" s="237"/>
      <c r="AH723" s="236"/>
      <c r="AI723" s="237"/>
      <c r="AJ723" s="237"/>
      <c r="AK723" s="236">
        <v>26</v>
      </c>
      <c r="AL723" s="236"/>
      <c r="AM723" s="236" t="s">
        <v>16301</v>
      </c>
      <c r="AN723" s="348"/>
      <c r="AO723" s="348"/>
      <c r="AP723" s="348"/>
      <c r="AQ723" s="291" t="str">
        <f>IFERROR(VLOOKUP(BG723,#REF!,1,0),"")</f>
        <v/>
      </c>
      <c r="AR723" s="291"/>
      <c r="AS723" s="236" t="s">
        <v>1605</v>
      </c>
      <c r="AT723" s="291"/>
      <c r="AU723" s="291"/>
      <c r="AV723" s="291"/>
      <c r="AW723" s="291"/>
      <c r="AX723" s="291"/>
      <c r="AY723" s="291"/>
      <c r="BD723" s="191" t="str">
        <f t="shared" si="118"/>
        <v>EQAEQA 250 일렉트릭 아트</v>
      </c>
      <c r="BE723" s="238" t="str">
        <f t="shared" si="120"/>
        <v>0116</v>
      </c>
      <c r="BF723" s="306" t="s">
        <v>372</v>
      </c>
      <c r="BG723" s="191" t="str">
        <f t="shared" si="119"/>
        <v>0116-0722</v>
      </c>
    </row>
    <row r="724" spans="1:59" s="192" customFormat="1">
      <c r="A724" s="304">
        <v>4498</v>
      </c>
      <c r="B724" s="305">
        <v>4498</v>
      </c>
      <c r="C724" s="238" t="str">
        <f t="shared" si="123"/>
        <v>0025-0117</v>
      </c>
      <c r="D724" s="238" t="str">
        <f t="shared" si="124"/>
        <v>0025-0117-0001</v>
      </c>
      <c r="E724" s="306" t="s">
        <v>371</v>
      </c>
      <c r="F724" s="238" t="str">
        <f>TEXT(VLOOKUP(J724,'1'!$I$43:$J$79,2,0),"0000")</f>
        <v>0025</v>
      </c>
      <c r="G724" s="238" t="str">
        <f t="shared" si="125"/>
        <v>0117</v>
      </c>
      <c r="H724" s="307">
        <f t="shared" si="126"/>
        <v>1</v>
      </c>
      <c r="I724" s="306" t="s">
        <v>371</v>
      </c>
      <c r="J724" s="237" t="s">
        <v>1584</v>
      </c>
      <c r="K724" s="237" t="s">
        <v>2403</v>
      </c>
      <c r="L724" s="235" t="s">
        <v>2404</v>
      </c>
      <c r="M724" s="329">
        <v>79200000</v>
      </c>
      <c r="N724" s="235">
        <v>0</v>
      </c>
      <c r="O724" s="312" t="s">
        <v>2405</v>
      </c>
      <c r="P724" s="312" t="s">
        <v>72</v>
      </c>
      <c r="Q724" s="312" t="s">
        <v>71</v>
      </c>
      <c r="R724" s="315">
        <v>5</v>
      </c>
      <c r="S724" s="309">
        <v>3</v>
      </c>
      <c r="T724" s="238">
        <v>6</v>
      </c>
      <c r="U724" s="238">
        <v>6</v>
      </c>
      <c r="V724" s="235" t="s">
        <v>1572</v>
      </c>
      <c r="W724" s="238" t="str">
        <f t="shared" si="121"/>
        <v>MercedesBenzEQB300 4MATIC AMG Line(KRC)79200000</v>
      </c>
      <c r="X724" s="310">
        <f t="shared" si="122"/>
        <v>4498</v>
      </c>
      <c r="Y724" s="238">
        <v>6</v>
      </c>
      <c r="Z724" s="238">
        <v>6</v>
      </c>
      <c r="AA724" s="306" t="s">
        <v>371</v>
      </c>
      <c r="AB724" s="237" t="s">
        <v>72</v>
      </c>
      <c r="AC724" s="237"/>
      <c r="AD724" s="237">
        <v>7</v>
      </c>
      <c r="AE724" s="237">
        <v>0</v>
      </c>
      <c r="AF724" s="237"/>
      <c r="AG724" s="237"/>
      <c r="AH724" s="236"/>
      <c r="AI724" s="237"/>
      <c r="AJ724" s="237"/>
      <c r="AK724" s="236">
        <v>26</v>
      </c>
      <c r="AL724" s="236"/>
      <c r="AM724" s="236" t="s">
        <v>16301</v>
      </c>
      <c r="AN724" s="348"/>
      <c r="AO724" s="348"/>
      <c r="AP724" s="348"/>
      <c r="AQ724" s="291" t="str">
        <f>IFERROR(VLOOKUP(BG724,#REF!,1,0),"")</f>
        <v/>
      </c>
      <c r="AR724" s="291"/>
      <c r="AS724" s="236" t="s">
        <v>2438</v>
      </c>
      <c r="AT724" s="291" t="s">
        <v>2380</v>
      </c>
      <c r="AU724" s="291"/>
      <c r="AV724" s="291"/>
      <c r="AW724" s="291" t="s">
        <v>1572</v>
      </c>
      <c r="AX724" s="291"/>
      <c r="AY724" s="291"/>
      <c r="BD724" s="191" t="str">
        <f t="shared" si="118"/>
        <v>EQB300 4MATIC AMG Line(KRC)</v>
      </c>
      <c r="BE724" s="238" t="str">
        <f t="shared" si="120"/>
        <v>0117</v>
      </c>
      <c r="BF724" s="306" t="s">
        <v>371</v>
      </c>
      <c r="BG724" s="191" t="str">
        <f t="shared" si="119"/>
        <v>0117-0723</v>
      </c>
    </row>
    <row r="725" spans="1:59" s="192" customFormat="1">
      <c r="A725" s="304">
        <v>4499</v>
      </c>
      <c r="B725" s="305">
        <v>4499</v>
      </c>
      <c r="C725" s="238" t="str">
        <f t="shared" si="123"/>
        <v>0025-0118</v>
      </c>
      <c r="D725" s="238" t="str">
        <f t="shared" si="124"/>
        <v>0025-0118-0001</v>
      </c>
      <c r="E725" s="306" t="s">
        <v>370</v>
      </c>
      <c r="F725" s="238" t="str">
        <f>TEXT(VLOOKUP(J725,'1'!$I$43:$J$79,2,0),"0000")</f>
        <v>0025</v>
      </c>
      <c r="G725" s="238" t="str">
        <f t="shared" si="125"/>
        <v>0118</v>
      </c>
      <c r="H725" s="307">
        <f t="shared" si="126"/>
        <v>1</v>
      </c>
      <c r="I725" s="306" t="s">
        <v>370</v>
      </c>
      <c r="J725" s="312" t="s">
        <v>1584</v>
      </c>
      <c r="K725" s="312" t="s">
        <v>2420</v>
      </c>
      <c r="L725" s="312">
        <v>300</v>
      </c>
      <c r="M725" s="308">
        <v>101600000</v>
      </c>
      <c r="N725" s="235">
        <v>0</v>
      </c>
      <c r="O725" s="312" t="s">
        <v>1270</v>
      </c>
      <c r="P725" s="312" t="s">
        <v>72</v>
      </c>
      <c r="Q725" s="312" t="s">
        <v>71</v>
      </c>
      <c r="R725" s="315">
        <v>5</v>
      </c>
      <c r="S725" s="309">
        <v>6</v>
      </c>
      <c r="T725" s="238">
        <v>6</v>
      </c>
      <c r="U725" s="238">
        <v>6</v>
      </c>
      <c r="V725" s="235" t="s">
        <v>1572</v>
      </c>
      <c r="W725" s="238" t="str">
        <f t="shared" si="121"/>
        <v>MercedesBenzEQE300101600000</v>
      </c>
      <c r="X725" s="310">
        <f t="shared" si="122"/>
        <v>4499</v>
      </c>
      <c r="Y725" s="238">
        <v>6</v>
      </c>
      <c r="Z725" s="238">
        <v>6</v>
      </c>
      <c r="AA725" s="306" t="s">
        <v>370</v>
      </c>
      <c r="AB725" s="237" t="s">
        <v>72</v>
      </c>
      <c r="AC725" s="237"/>
      <c r="AD725" s="237">
        <v>7</v>
      </c>
      <c r="AE725" s="237">
        <v>0</v>
      </c>
      <c r="AF725" s="237"/>
      <c r="AG725" s="237"/>
      <c r="AH725" s="236"/>
      <c r="AI725" s="237"/>
      <c r="AJ725" s="237"/>
      <c r="AK725" s="236">
        <v>26</v>
      </c>
      <c r="AL725" s="236"/>
      <c r="AM725" s="236" t="s">
        <v>16301</v>
      </c>
      <c r="AN725" s="348"/>
      <c r="AO725" s="348"/>
      <c r="AP725" s="348"/>
      <c r="AQ725" s="291" t="str">
        <f>IFERROR(VLOOKUP(BG725,#REF!,1,0),"")</f>
        <v/>
      </c>
      <c r="AR725" s="291"/>
      <c r="AS725" s="236" t="s">
        <v>147</v>
      </c>
      <c r="AT725" s="291">
        <v>2024.04</v>
      </c>
      <c r="AU725" s="291"/>
      <c r="AV725" s="291"/>
      <c r="AW725" s="291"/>
      <c r="AX725" s="291"/>
      <c r="AY725" s="291"/>
      <c r="BD725" s="191" t="str">
        <f t="shared" si="118"/>
        <v>EQE300</v>
      </c>
      <c r="BE725" s="238" t="str">
        <f t="shared" si="120"/>
        <v>0118</v>
      </c>
      <c r="BF725" s="306" t="s">
        <v>370</v>
      </c>
      <c r="BG725" s="191" t="str">
        <f t="shared" si="119"/>
        <v>0118-0724</v>
      </c>
    </row>
    <row r="726" spans="1:59" s="192" customFormat="1">
      <c r="A726" s="304">
        <v>4500</v>
      </c>
      <c r="B726" s="305">
        <v>4500</v>
      </c>
      <c r="C726" s="238" t="str">
        <f t="shared" si="123"/>
        <v>0025-0118</v>
      </c>
      <c r="D726" s="238" t="str">
        <f t="shared" si="124"/>
        <v>0025-0118-0002</v>
      </c>
      <c r="E726" s="306" t="s">
        <v>369</v>
      </c>
      <c r="F726" s="238" t="str">
        <f>TEXT(VLOOKUP(J726,'1'!$I$43:$J$79,2,0),"0000")</f>
        <v>0025</v>
      </c>
      <c r="G726" s="238" t="str">
        <f t="shared" si="125"/>
        <v>0118</v>
      </c>
      <c r="H726" s="307">
        <f t="shared" si="126"/>
        <v>2</v>
      </c>
      <c r="I726" s="306" t="s">
        <v>369</v>
      </c>
      <c r="J726" s="312" t="s">
        <v>1584</v>
      </c>
      <c r="K726" s="312" t="s">
        <v>2420</v>
      </c>
      <c r="L726" s="312" t="s">
        <v>2421</v>
      </c>
      <c r="M726" s="308">
        <v>101600000</v>
      </c>
      <c r="N726" s="235">
        <v>0</v>
      </c>
      <c r="O726" s="312" t="s">
        <v>1270</v>
      </c>
      <c r="P726" s="312" t="s">
        <v>72</v>
      </c>
      <c r="Q726" s="312" t="s">
        <v>71</v>
      </c>
      <c r="R726" s="315">
        <v>5</v>
      </c>
      <c r="S726" s="309">
        <v>6</v>
      </c>
      <c r="T726" s="238">
        <v>6</v>
      </c>
      <c r="U726" s="238">
        <v>6</v>
      </c>
      <c r="V726" s="235" t="s">
        <v>1572</v>
      </c>
      <c r="W726" s="238" t="str">
        <f t="shared" si="121"/>
        <v>MercedesBenzEQE350+101600000</v>
      </c>
      <c r="X726" s="310">
        <f t="shared" si="122"/>
        <v>4500</v>
      </c>
      <c r="Y726" s="238">
        <v>6</v>
      </c>
      <c r="Z726" s="238">
        <v>6</v>
      </c>
      <c r="AA726" s="306" t="s">
        <v>369</v>
      </c>
      <c r="AB726" s="237" t="s">
        <v>72</v>
      </c>
      <c r="AC726" s="237"/>
      <c r="AD726" s="237">
        <v>7</v>
      </c>
      <c r="AE726" s="237">
        <v>0</v>
      </c>
      <c r="AF726" s="237"/>
      <c r="AG726" s="237"/>
      <c r="AH726" s="236"/>
      <c r="AI726" s="237"/>
      <c r="AJ726" s="237"/>
      <c r="AK726" s="236">
        <v>26</v>
      </c>
      <c r="AL726" s="236"/>
      <c r="AM726" s="236" t="s">
        <v>16301</v>
      </c>
      <c r="AN726" s="348"/>
      <c r="AO726" s="348"/>
      <c r="AP726" s="348"/>
      <c r="AQ726" s="291" t="str">
        <f>IFERROR(VLOOKUP(BG726,#REF!,1,0),"")</f>
        <v/>
      </c>
      <c r="AR726" s="291"/>
      <c r="AS726" s="236" t="s">
        <v>147</v>
      </c>
      <c r="AT726" s="291" t="s">
        <v>2422</v>
      </c>
      <c r="AU726" s="291"/>
      <c r="AV726" s="291"/>
      <c r="AW726" s="291"/>
      <c r="AX726" s="291"/>
      <c r="AY726" s="291"/>
      <c r="BD726" s="191" t="str">
        <f t="shared" si="118"/>
        <v>EQE350+</v>
      </c>
      <c r="BE726" s="238" t="str">
        <f t="shared" si="120"/>
        <v>0118</v>
      </c>
      <c r="BF726" s="306" t="s">
        <v>369</v>
      </c>
      <c r="BG726" s="191" t="str">
        <f t="shared" si="119"/>
        <v>0118-0725</v>
      </c>
    </row>
    <row r="727" spans="1:59" s="192" customFormat="1">
      <c r="A727" s="304">
        <v>4501</v>
      </c>
      <c r="B727" s="305">
        <v>4501</v>
      </c>
      <c r="C727" s="238" t="str">
        <f t="shared" si="123"/>
        <v>0025-0118</v>
      </c>
      <c r="D727" s="238" t="str">
        <f t="shared" si="124"/>
        <v>0025-0118-0003</v>
      </c>
      <c r="E727" s="306" t="s">
        <v>368</v>
      </c>
      <c r="F727" s="238" t="str">
        <f>TEXT(VLOOKUP(J727,'1'!$I$43:$J$79,2,0),"0000")</f>
        <v>0025</v>
      </c>
      <c r="G727" s="238" t="str">
        <f t="shared" si="125"/>
        <v>0118</v>
      </c>
      <c r="H727" s="307">
        <f t="shared" si="126"/>
        <v>3</v>
      </c>
      <c r="I727" s="306" t="s">
        <v>368</v>
      </c>
      <c r="J727" s="312" t="s">
        <v>1584</v>
      </c>
      <c r="K727" s="312" t="s">
        <v>2420</v>
      </c>
      <c r="L727" s="312" t="s">
        <v>15900</v>
      </c>
      <c r="M727" s="308">
        <v>101600000</v>
      </c>
      <c r="N727" s="235">
        <v>0</v>
      </c>
      <c r="O727" s="312" t="s">
        <v>1270</v>
      </c>
      <c r="P727" s="312" t="s">
        <v>72</v>
      </c>
      <c r="Q727" s="312" t="s">
        <v>71</v>
      </c>
      <c r="R727" s="315">
        <v>5</v>
      </c>
      <c r="S727" s="309">
        <v>6</v>
      </c>
      <c r="T727" s="238">
        <v>6</v>
      </c>
      <c r="U727" s="238">
        <v>6</v>
      </c>
      <c r="V727" s="235" t="s">
        <v>1572</v>
      </c>
      <c r="W727" s="238" t="str">
        <f t="shared" si="121"/>
        <v>MercedesBenzEQE350+ 4m101600000</v>
      </c>
      <c r="X727" s="310">
        <f t="shared" si="122"/>
        <v>4501</v>
      </c>
      <c r="Y727" s="238">
        <v>6</v>
      </c>
      <c r="Z727" s="238">
        <v>6</v>
      </c>
      <c r="AA727" s="306" t="s">
        <v>368</v>
      </c>
      <c r="AB727" s="237" t="s">
        <v>72</v>
      </c>
      <c r="AC727" s="237"/>
      <c r="AD727" s="237">
        <v>7</v>
      </c>
      <c r="AE727" s="237">
        <v>0</v>
      </c>
      <c r="AF727" s="237"/>
      <c r="AG727" s="237"/>
      <c r="AH727" s="236"/>
      <c r="AI727" s="237"/>
      <c r="AJ727" s="237"/>
      <c r="AK727" s="236">
        <v>26</v>
      </c>
      <c r="AL727" s="236"/>
      <c r="AM727" s="236" t="s">
        <v>16301</v>
      </c>
      <c r="AN727" s="348"/>
      <c r="AO727" s="348"/>
      <c r="AP727" s="348"/>
      <c r="AQ727" s="291" t="str">
        <f>IFERROR(VLOOKUP(BG727,#REF!,1,0),"")</f>
        <v/>
      </c>
      <c r="AR727" s="291"/>
      <c r="AS727" s="236" t="s">
        <v>147</v>
      </c>
      <c r="AT727" s="291"/>
      <c r="AU727" s="291"/>
      <c r="AV727" s="291"/>
      <c r="AW727" s="291"/>
      <c r="AX727" s="291"/>
      <c r="AY727" s="291"/>
      <c r="BD727" s="191" t="str">
        <f t="shared" si="118"/>
        <v>EQE350+ 4m</v>
      </c>
      <c r="BE727" s="238" t="str">
        <f t="shared" si="120"/>
        <v>0118</v>
      </c>
      <c r="BF727" s="306" t="s">
        <v>368</v>
      </c>
      <c r="BG727" s="191" t="str">
        <f t="shared" si="119"/>
        <v>0118-0726</v>
      </c>
    </row>
    <row r="728" spans="1:59" s="192" customFormat="1">
      <c r="A728" s="304">
        <v>4502</v>
      </c>
      <c r="B728" s="305">
        <v>4502</v>
      </c>
      <c r="C728" s="238" t="str">
        <f t="shared" si="123"/>
        <v>0025-0118</v>
      </c>
      <c r="D728" s="238" t="str">
        <f t="shared" si="124"/>
        <v>0025-0118-0004</v>
      </c>
      <c r="E728" s="306" t="s">
        <v>367</v>
      </c>
      <c r="F728" s="238" t="str">
        <f>TEXT(VLOOKUP(J728,'1'!$I$43:$J$79,2,0),"0000")</f>
        <v>0025</v>
      </c>
      <c r="G728" s="238" t="str">
        <f t="shared" si="125"/>
        <v>0118</v>
      </c>
      <c r="H728" s="307">
        <f t="shared" si="126"/>
        <v>4</v>
      </c>
      <c r="I728" s="306" t="s">
        <v>367</v>
      </c>
      <c r="J728" s="312" t="s">
        <v>1584</v>
      </c>
      <c r="K728" s="312" t="s">
        <v>2420</v>
      </c>
      <c r="L728" s="312" t="s">
        <v>15968</v>
      </c>
      <c r="M728" s="308">
        <v>143800000</v>
      </c>
      <c r="N728" s="235">
        <v>0</v>
      </c>
      <c r="O728" s="312" t="s">
        <v>1270</v>
      </c>
      <c r="P728" s="312" t="s">
        <v>72</v>
      </c>
      <c r="Q728" s="312" t="s">
        <v>71</v>
      </c>
      <c r="R728" s="315">
        <v>5</v>
      </c>
      <c r="S728" s="309">
        <v>9</v>
      </c>
      <c r="T728" s="238">
        <v>6</v>
      </c>
      <c r="U728" s="238">
        <v>6</v>
      </c>
      <c r="V728" s="235" t="s">
        <v>1614</v>
      </c>
      <c r="W728" s="238" t="str">
        <f t="shared" si="121"/>
        <v>MercedesBenzEQE53 4m143800000</v>
      </c>
      <c r="X728" s="310">
        <f t="shared" si="122"/>
        <v>4502</v>
      </c>
      <c r="Y728" s="238">
        <v>6</v>
      </c>
      <c r="Z728" s="238">
        <v>6</v>
      </c>
      <c r="AA728" s="306" t="s">
        <v>367</v>
      </c>
      <c r="AB728" s="237" t="s">
        <v>72</v>
      </c>
      <c r="AC728" s="237"/>
      <c r="AD728" s="237">
        <v>7</v>
      </c>
      <c r="AE728" s="237">
        <v>0</v>
      </c>
      <c r="AF728" s="237"/>
      <c r="AG728" s="237"/>
      <c r="AH728" s="236"/>
      <c r="AI728" s="237"/>
      <c r="AJ728" s="237"/>
      <c r="AK728" s="236">
        <v>26</v>
      </c>
      <c r="AL728" s="236"/>
      <c r="AM728" s="236" t="s">
        <v>16301</v>
      </c>
      <c r="AN728" s="348"/>
      <c r="AO728" s="348"/>
      <c r="AP728" s="348"/>
      <c r="AQ728" s="291" t="str">
        <f>IFERROR(VLOOKUP(BG728,#REF!,1,0),"")</f>
        <v/>
      </c>
      <c r="AR728" s="291"/>
      <c r="AS728" s="236" t="s">
        <v>15969</v>
      </c>
      <c r="AT728" s="291">
        <v>2024.01</v>
      </c>
      <c r="AU728" s="291"/>
      <c r="AV728" s="291"/>
      <c r="AW728" s="291"/>
      <c r="AX728" s="291"/>
      <c r="AY728" s="291"/>
      <c r="BD728" s="191" t="str">
        <f t="shared" si="118"/>
        <v>EQE53 4m</v>
      </c>
      <c r="BE728" s="238" t="str">
        <f t="shared" si="120"/>
        <v>0118</v>
      </c>
      <c r="BF728" s="306" t="s">
        <v>367</v>
      </c>
      <c r="BG728" s="191" t="str">
        <f t="shared" si="119"/>
        <v>0118-0727</v>
      </c>
    </row>
    <row r="729" spans="1:59" s="192" customFormat="1">
      <c r="A729" s="304">
        <v>4503</v>
      </c>
      <c r="B729" s="305">
        <v>4503</v>
      </c>
      <c r="C729" s="238" t="str">
        <f t="shared" si="123"/>
        <v>0025-0119</v>
      </c>
      <c r="D729" s="238" t="str">
        <f t="shared" si="124"/>
        <v>0025-0119-0001</v>
      </c>
      <c r="E729" s="306" t="s">
        <v>366</v>
      </c>
      <c r="F729" s="238" t="str">
        <f>TEXT(VLOOKUP(J729,'1'!$I$43:$J$79,2,0),"0000")</f>
        <v>0025</v>
      </c>
      <c r="G729" s="238" t="str">
        <f t="shared" si="125"/>
        <v>0119</v>
      </c>
      <c r="H729" s="307">
        <f t="shared" si="126"/>
        <v>1</v>
      </c>
      <c r="I729" s="306" t="s">
        <v>366</v>
      </c>
      <c r="J729" s="312" t="s">
        <v>1584</v>
      </c>
      <c r="K729" s="312" t="s">
        <v>15957</v>
      </c>
      <c r="L729" s="312" t="s">
        <v>15958</v>
      </c>
      <c r="M729" s="308">
        <v>109900000</v>
      </c>
      <c r="N729" s="235">
        <v>0</v>
      </c>
      <c r="O729" s="312" t="s">
        <v>1270</v>
      </c>
      <c r="P729" s="312" t="s">
        <v>72</v>
      </c>
      <c r="Q729" s="312" t="s">
        <v>71</v>
      </c>
      <c r="R729" s="315">
        <v>5</v>
      </c>
      <c r="S729" s="309">
        <v>6</v>
      </c>
      <c r="T729" s="238">
        <v>6</v>
      </c>
      <c r="U729" s="238">
        <v>6</v>
      </c>
      <c r="V729" s="235" t="s">
        <v>1572</v>
      </c>
      <c r="W729" s="238" t="str">
        <f t="shared" si="121"/>
        <v>MercedesBenzEQE SUV350 4m109900000</v>
      </c>
      <c r="X729" s="310">
        <f t="shared" si="122"/>
        <v>4503</v>
      </c>
      <c r="Y729" s="238">
        <v>6</v>
      </c>
      <c r="Z729" s="238">
        <v>6</v>
      </c>
      <c r="AA729" s="306" t="s">
        <v>366</v>
      </c>
      <c r="AB729" s="237" t="s">
        <v>72</v>
      </c>
      <c r="AC729" s="237"/>
      <c r="AD729" s="237">
        <v>7</v>
      </c>
      <c r="AE729" s="237">
        <v>0</v>
      </c>
      <c r="AF729" s="237"/>
      <c r="AG729" s="237"/>
      <c r="AH729" s="236"/>
      <c r="AI729" s="237"/>
      <c r="AJ729" s="237"/>
      <c r="AK729" s="236">
        <v>26</v>
      </c>
      <c r="AL729" s="236"/>
      <c r="AM729" s="236" t="s">
        <v>16301</v>
      </c>
      <c r="AN729" s="348"/>
      <c r="AO729" s="348"/>
      <c r="AP729" s="348"/>
      <c r="AQ729" s="291" t="str">
        <f>IFERROR(VLOOKUP(BG729,#REF!,1,0),"")</f>
        <v/>
      </c>
      <c r="AR729" s="291"/>
      <c r="AS729" s="236" t="s">
        <v>147</v>
      </c>
      <c r="AT729" s="291"/>
      <c r="AU729" s="291"/>
      <c r="AV729" s="291"/>
      <c r="AW729" s="291"/>
      <c r="AX729" s="291"/>
      <c r="AY729" s="291"/>
      <c r="BD729" s="191" t="str">
        <f t="shared" si="118"/>
        <v>EQE SUV350 4m</v>
      </c>
      <c r="BE729" s="238" t="str">
        <f t="shared" si="120"/>
        <v>0119</v>
      </c>
      <c r="BF729" s="306" t="s">
        <v>366</v>
      </c>
      <c r="BG729" s="191" t="str">
        <f t="shared" si="119"/>
        <v>0119-0728</v>
      </c>
    </row>
    <row r="730" spans="1:59" s="192" customFormat="1">
      <c r="A730" s="304">
        <v>4504</v>
      </c>
      <c r="B730" s="305">
        <v>4504</v>
      </c>
      <c r="C730" s="238" t="str">
        <f t="shared" si="123"/>
        <v>0025-0119</v>
      </c>
      <c r="D730" s="238" t="str">
        <f t="shared" si="124"/>
        <v>0025-0119-0002</v>
      </c>
      <c r="E730" s="306" t="s">
        <v>365</v>
      </c>
      <c r="F730" s="238" t="str">
        <f>TEXT(VLOOKUP(J730,'1'!$I$43:$J$79,2,0),"0000")</f>
        <v>0025</v>
      </c>
      <c r="G730" s="238" t="str">
        <f t="shared" si="125"/>
        <v>0119</v>
      </c>
      <c r="H730" s="307">
        <f t="shared" si="126"/>
        <v>2</v>
      </c>
      <c r="I730" s="306" t="s">
        <v>365</v>
      </c>
      <c r="J730" s="312" t="s">
        <v>1584</v>
      </c>
      <c r="K730" s="312" t="s">
        <v>15957</v>
      </c>
      <c r="L730" s="312" t="s">
        <v>15959</v>
      </c>
      <c r="M730" s="308">
        <v>128000000</v>
      </c>
      <c r="N730" s="235">
        <v>0</v>
      </c>
      <c r="O730" s="312" t="s">
        <v>1270</v>
      </c>
      <c r="P730" s="312" t="s">
        <v>72</v>
      </c>
      <c r="Q730" s="312" t="s">
        <v>71</v>
      </c>
      <c r="R730" s="315">
        <v>5</v>
      </c>
      <c r="S730" s="309">
        <v>6</v>
      </c>
      <c r="T730" s="238">
        <v>6</v>
      </c>
      <c r="U730" s="238">
        <v>6</v>
      </c>
      <c r="V730" s="235" t="s">
        <v>1572</v>
      </c>
      <c r="W730" s="238" t="str">
        <f t="shared" si="121"/>
        <v>MercedesBenzEQE SUV500 4m128000000</v>
      </c>
      <c r="X730" s="310">
        <f t="shared" si="122"/>
        <v>4504</v>
      </c>
      <c r="Y730" s="238">
        <v>6</v>
      </c>
      <c r="Z730" s="238">
        <v>6</v>
      </c>
      <c r="AA730" s="306" t="s">
        <v>365</v>
      </c>
      <c r="AB730" s="237" t="s">
        <v>72</v>
      </c>
      <c r="AC730" s="237"/>
      <c r="AD730" s="237">
        <v>7</v>
      </c>
      <c r="AE730" s="237">
        <v>0</v>
      </c>
      <c r="AF730" s="237"/>
      <c r="AG730" s="237"/>
      <c r="AH730" s="236"/>
      <c r="AI730" s="237"/>
      <c r="AJ730" s="237"/>
      <c r="AK730" s="236">
        <v>26</v>
      </c>
      <c r="AL730" s="236"/>
      <c r="AM730" s="236" t="s">
        <v>16301</v>
      </c>
      <c r="AN730" s="348"/>
      <c r="AO730" s="348"/>
      <c r="AP730" s="348"/>
      <c r="AQ730" s="291" t="str">
        <f>IFERROR(VLOOKUP(BG730,#REF!,1,0),"")</f>
        <v/>
      </c>
      <c r="AR730" s="291"/>
      <c r="AS730" s="236" t="s">
        <v>147</v>
      </c>
      <c r="AT730" s="291"/>
      <c r="AU730" s="291"/>
      <c r="AV730" s="291"/>
      <c r="AW730" s="291"/>
      <c r="AX730" s="291"/>
      <c r="AY730" s="291"/>
      <c r="BD730" s="191" t="str">
        <f t="shared" si="118"/>
        <v>EQE SUV500 4m</v>
      </c>
      <c r="BE730" s="238" t="str">
        <f t="shared" si="120"/>
        <v>0119</v>
      </c>
      <c r="BF730" s="306" t="s">
        <v>365</v>
      </c>
      <c r="BG730" s="191" t="str">
        <f t="shared" si="119"/>
        <v>0119-0729</v>
      </c>
    </row>
    <row r="731" spans="1:59" s="192" customFormat="1">
      <c r="A731" s="304">
        <v>4505</v>
      </c>
      <c r="B731" s="305">
        <v>4505</v>
      </c>
      <c r="C731" s="238" t="str">
        <f t="shared" si="123"/>
        <v>0025-0120</v>
      </c>
      <c r="D731" s="238" t="str">
        <f t="shared" si="124"/>
        <v>0025-0120-0001</v>
      </c>
      <c r="E731" s="306" t="s">
        <v>364</v>
      </c>
      <c r="F731" s="238" t="str">
        <f>TEXT(VLOOKUP(J731,'1'!$I$43:$J$79,2,0),"0000")</f>
        <v>0025</v>
      </c>
      <c r="G731" s="238" t="str">
        <f t="shared" si="125"/>
        <v>0120</v>
      </c>
      <c r="H731" s="307">
        <f t="shared" si="126"/>
        <v>1</v>
      </c>
      <c r="I731" s="306" t="s">
        <v>364</v>
      </c>
      <c r="J731" s="312" t="s">
        <v>1584</v>
      </c>
      <c r="K731" s="312" t="s">
        <v>15955</v>
      </c>
      <c r="L731" s="312" t="s">
        <v>15902</v>
      </c>
      <c r="M731" s="308">
        <v>152700000</v>
      </c>
      <c r="N731" s="235">
        <v>0</v>
      </c>
      <c r="O731" s="312" t="s">
        <v>1693</v>
      </c>
      <c r="P731" s="312" t="s">
        <v>72</v>
      </c>
      <c r="Q731" s="312" t="s">
        <v>71</v>
      </c>
      <c r="R731" s="315">
        <v>5</v>
      </c>
      <c r="S731" s="309">
        <v>6</v>
      </c>
      <c r="T731" s="238">
        <v>6</v>
      </c>
      <c r="U731" s="238">
        <v>6</v>
      </c>
      <c r="V731" s="235" t="s">
        <v>1614</v>
      </c>
      <c r="W731" s="238" t="str">
        <f t="shared" si="121"/>
        <v>MercedesBenzEQS SUVEQS 450 4Matic152700000</v>
      </c>
      <c r="X731" s="310">
        <f t="shared" si="122"/>
        <v>4505</v>
      </c>
      <c r="Y731" s="238">
        <v>6</v>
      </c>
      <c r="Z731" s="238">
        <v>6</v>
      </c>
      <c r="AA731" s="306" t="s">
        <v>364</v>
      </c>
      <c r="AB731" s="237" t="s">
        <v>72</v>
      </c>
      <c r="AC731" s="237"/>
      <c r="AD731" s="237">
        <v>7</v>
      </c>
      <c r="AE731" s="237">
        <v>0</v>
      </c>
      <c r="AF731" s="237"/>
      <c r="AG731" s="237"/>
      <c r="AH731" s="236"/>
      <c r="AI731" s="237"/>
      <c r="AJ731" s="237"/>
      <c r="AK731" s="236">
        <v>26</v>
      </c>
      <c r="AL731" s="236"/>
      <c r="AM731" s="236" t="s">
        <v>2286</v>
      </c>
      <c r="AN731" s="348"/>
      <c r="AO731" s="348"/>
      <c r="AP731" s="348"/>
      <c r="AQ731" s="291" t="str">
        <f>IFERROR(VLOOKUP(BG731,#REF!,1,0),"")</f>
        <v/>
      </c>
      <c r="AR731" s="291"/>
      <c r="AS731" s="236" t="s">
        <v>147</v>
      </c>
      <c r="AT731" s="291"/>
      <c r="AU731" s="291"/>
      <c r="AV731" s="291"/>
      <c r="AW731" s="291"/>
      <c r="AX731" s="291"/>
      <c r="AY731" s="291"/>
      <c r="AZ731" s="191"/>
      <c r="BA731" s="191"/>
      <c r="BD731" s="191" t="str">
        <f t="shared" si="118"/>
        <v>EQS SUVEQS 450 4Matic</v>
      </c>
      <c r="BE731" s="238" t="str">
        <f t="shared" si="120"/>
        <v>0120</v>
      </c>
      <c r="BF731" s="306" t="s">
        <v>364</v>
      </c>
      <c r="BG731" s="191" t="str">
        <f t="shared" si="119"/>
        <v>0120-0730</v>
      </c>
    </row>
    <row r="732" spans="1:59" s="192" customFormat="1">
      <c r="A732" s="304">
        <v>4506</v>
      </c>
      <c r="B732" s="305">
        <v>4506</v>
      </c>
      <c r="C732" s="238" t="str">
        <f t="shared" si="123"/>
        <v>0025-0120</v>
      </c>
      <c r="D732" s="238" t="str">
        <f t="shared" si="124"/>
        <v>0025-0120-0002</v>
      </c>
      <c r="E732" s="306" t="s">
        <v>363</v>
      </c>
      <c r="F732" s="238" t="str">
        <f>TEXT(VLOOKUP(J732,'1'!$I$43:$J$79,2,0),"0000")</f>
        <v>0025</v>
      </c>
      <c r="G732" s="238" t="str">
        <f t="shared" si="125"/>
        <v>0120</v>
      </c>
      <c r="H732" s="307">
        <f t="shared" si="126"/>
        <v>2</v>
      </c>
      <c r="I732" s="306" t="s">
        <v>363</v>
      </c>
      <c r="J732" s="312" t="s">
        <v>1584</v>
      </c>
      <c r="K732" s="312" t="s">
        <v>15955</v>
      </c>
      <c r="L732" s="312" t="s">
        <v>15901</v>
      </c>
      <c r="M732" s="308">
        <v>185400000</v>
      </c>
      <c r="N732" s="235">
        <v>0</v>
      </c>
      <c r="O732" s="312" t="s">
        <v>1270</v>
      </c>
      <c r="P732" s="312" t="s">
        <v>72</v>
      </c>
      <c r="Q732" s="312" t="s">
        <v>71</v>
      </c>
      <c r="R732" s="315">
        <v>7</v>
      </c>
      <c r="S732" s="309">
        <v>6</v>
      </c>
      <c r="T732" s="238">
        <v>6</v>
      </c>
      <c r="U732" s="238">
        <v>6</v>
      </c>
      <c r="V732" s="235" t="s">
        <v>1614</v>
      </c>
      <c r="W732" s="238" t="str">
        <f t="shared" si="121"/>
        <v>MercedesBenzEQS SUVEQS 580 4Matic185400000</v>
      </c>
      <c r="X732" s="310">
        <f t="shared" si="122"/>
        <v>4506</v>
      </c>
      <c r="Y732" s="238">
        <v>6</v>
      </c>
      <c r="Z732" s="238">
        <v>6</v>
      </c>
      <c r="AA732" s="306" t="s">
        <v>363</v>
      </c>
      <c r="AB732" s="237" t="s">
        <v>72</v>
      </c>
      <c r="AC732" s="237"/>
      <c r="AD732" s="237">
        <v>7</v>
      </c>
      <c r="AE732" s="237">
        <v>0</v>
      </c>
      <c r="AF732" s="237"/>
      <c r="AG732" s="237"/>
      <c r="AH732" s="236"/>
      <c r="AI732" s="237"/>
      <c r="AJ732" s="237"/>
      <c r="AK732" s="236">
        <v>26</v>
      </c>
      <c r="AL732" s="236"/>
      <c r="AM732" s="236" t="s">
        <v>2286</v>
      </c>
      <c r="AN732" s="348"/>
      <c r="AO732" s="348"/>
      <c r="AP732" s="348"/>
      <c r="AQ732" s="291" t="str">
        <f>IFERROR(VLOOKUP(BG732,#REF!,1,0),"")</f>
        <v/>
      </c>
      <c r="AR732" s="291"/>
      <c r="AS732" s="236" t="s">
        <v>147</v>
      </c>
      <c r="AT732" s="291"/>
      <c r="AU732" s="291"/>
      <c r="AV732" s="291"/>
      <c r="AW732" s="291"/>
      <c r="AX732" s="291"/>
      <c r="AY732" s="291"/>
      <c r="BD732" s="191" t="str">
        <f t="shared" si="118"/>
        <v>EQS SUVEQS 580 4Matic</v>
      </c>
      <c r="BE732" s="238" t="str">
        <f t="shared" si="120"/>
        <v>0120</v>
      </c>
      <c r="BF732" s="306" t="s">
        <v>363</v>
      </c>
      <c r="BG732" s="191" t="str">
        <f t="shared" si="119"/>
        <v>0120-0731</v>
      </c>
    </row>
    <row r="733" spans="1:59" s="192" customFormat="1">
      <c r="A733" s="304">
        <v>4507</v>
      </c>
      <c r="B733" s="305">
        <v>4507</v>
      </c>
      <c r="C733" s="238" t="str">
        <f t="shared" si="123"/>
        <v>0025-0121</v>
      </c>
      <c r="D733" s="238" t="str">
        <f t="shared" si="124"/>
        <v>0025-0121-0001</v>
      </c>
      <c r="E733" s="306" t="s">
        <v>362</v>
      </c>
      <c r="F733" s="238" t="str">
        <f>TEXT(VLOOKUP(J733,'1'!$I$43:$J$79,2,0),"0000")</f>
        <v>0025</v>
      </c>
      <c r="G733" s="238" t="str">
        <f t="shared" si="125"/>
        <v>0121</v>
      </c>
      <c r="H733" s="307">
        <f t="shared" si="126"/>
        <v>1</v>
      </c>
      <c r="I733" s="306" t="s">
        <v>362</v>
      </c>
      <c r="J733" s="312" t="s">
        <v>1584</v>
      </c>
      <c r="K733" s="312" t="s">
        <v>2375</v>
      </c>
      <c r="L733" s="312" t="s">
        <v>16322</v>
      </c>
      <c r="M733" s="308">
        <v>177000000</v>
      </c>
      <c r="N733" s="235">
        <v>0</v>
      </c>
      <c r="O733" s="312" t="s">
        <v>1693</v>
      </c>
      <c r="P733" s="312" t="s">
        <v>72</v>
      </c>
      <c r="Q733" s="312" t="s">
        <v>71</v>
      </c>
      <c r="R733" s="315">
        <v>5</v>
      </c>
      <c r="S733" s="309">
        <v>6</v>
      </c>
      <c r="T733" s="238">
        <v>6</v>
      </c>
      <c r="U733" s="238">
        <v>6</v>
      </c>
      <c r="V733" s="235" t="s">
        <v>1614</v>
      </c>
      <c r="W733" s="238" t="str">
        <f t="shared" si="121"/>
        <v>MercedesBenzEQSEQS450+ AMG Line177000000</v>
      </c>
      <c r="X733" s="310">
        <f t="shared" si="122"/>
        <v>4507</v>
      </c>
      <c r="Y733" s="238">
        <v>6</v>
      </c>
      <c r="Z733" s="238">
        <v>6</v>
      </c>
      <c r="AA733" s="306" t="s">
        <v>362</v>
      </c>
      <c r="AB733" s="237" t="s">
        <v>72</v>
      </c>
      <c r="AC733" s="237"/>
      <c r="AD733" s="237">
        <v>7</v>
      </c>
      <c r="AE733" s="237">
        <v>0</v>
      </c>
      <c r="AF733" s="237"/>
      <c r="AG733" s="237"/>
      <c r="AH733" s="236"/>
      <c r="AI733" s="237"/>
      <c r="AJ733" s="237"/>
      <c r="AK733" s="236">
        <v>26</v>
      </c>
      <c r="AL733" s="236"/>
      <c r="AM733" s="236" t="s">
        <v>16301</v>
      </c>
      <c r="AN733" s="348"/>
      <c r="AO733" s="348"/>
      <c r="AP733" s="348"/>
      <c r="AQ733" s="291" t="str">
        <f>IFERROR(VLOOKUP(BG733,#REF!,1,0),"")</f>
        <v/>
      </c>
      <c r="AR733" s="291"/>
      <c r="AS733" s="236" t="s">
        <v>147</v>
      </c>
      <c r="AT733" s="291" t="s">
        <v>2372</v>
      </c>
      <c r="AU733" s="291"/>
      <c r="AV733" s="291"/>
      <c r="AW733" s="291"/>
      <c r="AX733" s="291"/>
      <c r="AY733" s="291"/>
      <c r="AZ733" s="191" t="e">
        <f>VLOOKUP(#REF!,잔가군!$B:$C,2,0)</f>
        <v>#REF!</v>
      </c>
      <c r="BA733" s="191" t="e">
        <f>S733-#REF!</f>
        <v>#REF!</v>
      </c>
      <c r="BD733" s="191" t="str">
        <f t="shared" si="118"/>
        <v>EQSEQS450+ AMG Line</v>
      </c>
      <c r="BE733" s="238" t="str">
        <f t="shared" si="120"/>
        <v>0121</v>
      </c>
      <c r="BF733" s="306" t="s">
        <v>362</v>
      </c>
      <c r="BG733" s="191" t="str">
        <f t="shared" si="119"/>
        <v>0121-0732</v>
      </c>
    </row>
    <row r="734" spans="1:59" s="192" customFormat="1">
      <c r="A734" s="304">
        <v>4508</v>
      </c>
      <c r="B734" s="305">
        <v>4508</v>
      </c>
      <c r="C734" s="238" t="str">
        <f t="shared" si="123"/>
        <v>0025-0121</v>
      </c>
      <c r="D734" s="238" t="str">
        <f t="shared" si="124"/>
        <v>0025-0121-0002</v>
      </c>
      <c r="E734" s="306" t="s">
        <v>361</v>
      </c>
      <c r="F734" s="238" t="str">
        <f>TEXT(VLOOKUP(J734,'1'!$I$43:$J$79,2,0),"0000")</f>
        <v>0025</v>
      </c>
      <c r="G734" s="238" t="str">
        <f t="shared" si="125"/>
        <v>0121</v>
      </c>
      <c r="H734" s="307">
        <f t="shared" si="126"/>
        <v>2</v>
      </c>
      <c r="I734" s="306" t="s">
        <v>361</v>
      </c>
      <c r="J734" s="312" t="s">
        <v>1584</v>
      </c>
      <c r="K734" s="312" t="s">
        <v>2375</v>
      </c>
      <c r="L734" s="312" t="s">
        <v>15902</v>
      </c>
      <c r="M734" s="308">
        <v>152700000</v>
      </c>
      <c r="N734" s="235">
        <v>0</v>
      </c>
      <c r="O734" s="312" t="s">
        <v>1693</v>
      </c>
      <c r="P734" s="312" t="s">
        <v>72</v>
      </c>
      <c r="Q734" s="312" t="s">
        <v>71</v>
      </c>
      <c r="R734" s="315">
        <v>5</v>
      </c>
      <c r="S734" s="309">
        <v>6</v>
      </c>
      <c r="T734" s="238">
        <v>6</v>
      </c>
      <c r="U734" s="238">
        <v>6</v>
      </c>
      <c r="V734" s="235" t="s">
        <v>1572</v>
      </c>
      <c r="W734" s="238" t="str">
        <f t="shared" si="121"/>
        <v>MercedesBenzEQSEQS 450 4Matic152700000</v>
      </c>
      <c r="X734" s="310">
        <f t="shared" si="122"/>
        <v>4508</v>
      </c>
      <c r="Y734" s="238">
        <v>6</v>
      </c>
      <c r="Z734" s="238">
        <v>6</v>
      </c>
      <c r="AA734" s="306" t="s">
        <v>361</v>
      </c>
      <c r="AB734" s="237" t="s">
        <v>72</v>
      </c>
      <c r="AC734" s="237"/>
      <c r="AD734" s="237">
        <v>7</v>
      </c>
      <c r="AE734" s="237">
        <v>0</v>
      </c>
      <c r="AF734" s="237"/>
      <c r="AG734" s="237"/>
      <c r="AH734" s="236"/>
      <c r="AI734" s="237"/>
      <c r="AJ734" s="237"/>
      <c r="AK734" s="236">
        <v>26</v>
      </c>
      <c r="AL734" s="236"/>
      <c r="AM734" s="236" t="s">
        <v>16301</v>
      </c>
      <c r="AN734" s="348"/>
      <c r="AO734" s="348"/>
      <c r="AP734" s="348"/>
      <c r="AQ734" s="291" t="str">
        <f>IFERROR(VLOOKUP(BG734,#REF!,1,0),"")</f>
        <v/>
      </c>
      <c r="AR734" s="291"/>
      <c r="AS734" s="236" t="s">
        <v>147</v>
      </c>
      <c r="AT734" s="291"/>
      <c r="AU734" s="291"/>
      <c r="AV734" s="291"/>
      <c r="AW734" s="291"/>
      <c r="AX734" s="291"/>
      <c r="AY734" s="291"/>
      <c r="AZ734" s="191"/>
      <c r="BA734" s="191"/>
      <c r="BD734" s="191" t="str">
        <f t="shared" si="118"/>
        <v>EQSEQS 450 4Matic</v>
      </c>
      <c r="BE734" s="238" t="str">
        <f t="shared" si="120"/>
        <v>0121</v>
      </c>
      <c r="BF734" s="306" t="s">
        <v>361</v>
      </c>
      <c r="BG734" s="191" t="str">
        <f t="shared" si="119"/>
        <v>0121-0733</v>
      </c>
    </row>
    <row r="735" spans="1:59" s="192" customFormat="1">
      <c r="A735" s="304">
        <v>4509</v>
      </c>
      <c r="B735" s="305">
        <v>4509</v>
      </c>
      <c r="C735" s="238" t="str">
        <f t="shared" si="123"/>
        <v>0025-0121</v>
      </c>
      <c r="D735" s="238" t="str">
        <f t="shared" si="124"/>
        <v>0025-0121-0003</v>
      </c>
      <c r="E735" s="306" t="s">
        <v>360</v>
      </c>
      <c r="F735" s="238" t="str">
        <f>TEXT(VLOOKUP(J735,'1'!$I$43:$J$79,2,0),"0000")</f>
        <v>0025</v>
      </c>
      <c r="G735" s="238" t="str">
        <f t="shared" si="125"/>
        <v>0121</v>
      </c>
      <c r="H735" s="307">
        <f t="shared" si="126"/>
        <v>3</v>
      </c>
      <c r="I735" s="306" t="s">
        <v>360</v>
      </c>
      <c r="J735" s="312" t="s">
        <v>1584</v>
      </c>
      <c r="K735" s="312" t="s">
        <v>2375</v>
      </c>
      <c r="L735" s="312" t="s">
        <v>16323</v>
      </c>
      <c r="M735" s="308">
        <v>184500000</v>
      </c>
      <c r="N735" s="235">
        <v>0</v>
      </c>
      <c r="O735" s="312" t="s">
        <v>1270</v>
      </c>
      <c r="P735" s="312" t="s">
        <v>72</v>
      </c>
      <c r="Q735" s="312" t="s">
        <v>71</v>
      </c>
      <c r="R735" s="315">
        <v>5</v>
      </c>
      <c r="S735" s="309">
        <v>6</v>
      </c>
      <c r="T735" s="238">
        <v>6</v>
      </c>
      <c r="U735" s="238">
        <v>6</v>
      </c>
      <c r="V735" s="235" t="s">
        <v>1614</v>
      </c>
      <c r="W735" s="238" t="str">
        <f t="shared" si="121"/>
        <v>MercedesBenzEQSEQS580+ AMG Line184500000</v>
      </c>
      <c r="X735" s="310">
        <f t="shared" si="122"/>
        <v>4509</v>
      </c>
      <c r="Y735" s="238">
        <v>6</v>
      </c>
      <c r="Z735" s="238">
        <v>6</v>
      </c>
      <c r="AA735" s="306" t="s">
        <v>360</v>
      </c>
      <c r="AB735" s="237" t="s">
        <v>72</v>
      </c>
      <c r="AC735" s="237"/>
      <c r="AD735" s="237">
        <v>7</v>
      </c>
      <c r="AE735" s="237">
        <v>0</v>
      </c>
      <c r="AF735" s="237"/>
      <c r="AG735" s="237"/>
      <c r="AH735" s="236"/>
      <c r="AI735" s="237"/>
      <c r="AJ735" s="237"/>
      <c r="AK735" s="236">
        <v>26</v>
      </c>
      <c r="AL735" s="236"/>
      <c r="AM735" s="236" t="s">
        <v>16301</v>
      </c>
      <c r="AN735" s="348"/>
      <c r="AO735" s="348"/>
      <c r="AP735" s="348"/>
      <c r="AQ735" s="291" t="str">
        <f>IFERROR(VLOOKUP(BG735,#REF!,1,0),"")</f>
        <v/>
      </c>
      <c r="AR735" s="291"/>
      <c r="AS735" s="236" t="s">
        <v>147</v>
      </c>
      <c r="AT735" s="291"/>
      <c r="AU735" s="291"/>
      <c r="AV735" s="291"/>
      <c r="AW735" s="291"/>
      <c r="AX735" s="291"/>
      <c r="AY735" s="291"/>
      <c r="BD735" s="191" t="str">
        <f t="shared" si="118"/>
        <v>EQSEQS580+ AMG Line</v>
      </c>
      <c r="BE735" s="238" t="str">
        <f t="shared" si="120"/>
        <v>0121</v>
      </c>
      <c r="BF735" s="306" t="s">
        <v>360</v>
      </c>
      <c r="BG735" s="191" t="str">
        <f t="shared" si="119"/>
        <v>0121-0734</v>
      </c>
    </row>
    <row r="736" spans="1:59" s="192" customFormat="1">
      <c r="A736" s="304">
        <v>4510</v>
      </c>
      <c r="B736" s="305">
        <v>4510</v>
      </c>
      <c r="C736" s="238" t="str">
        <f t="shared" si="123"/>
        <v>0025-0121</v>
      </c>
      <c r="D736" s="238" t="str">
        <f t="shared" si="124"/>
        <v>0025-0121-0004</v>
      </c>
      <c r="E736" s="306" t="s">
        <v>359</v>
      </c>
      <c r="F736" s="238" t="str">
        <f>TEXT(VLOOKUP(J736,'1'!$I$43:$J$79,2,0),"0000")</f>
        <v>0025</v>
      </c>
      <c r="G736" s="238" t="str">
        <f t="shared" si="125"/>
        <v>0121</v>
      </c>
      <c r="H736" s="307">
        <f t="shared" si="126"/>
        <v>4</v>
      </c>
      <c r="I736" s="306" t="s">
        <v>359</v>
      </c>
      <c r="J736" s="312" t="s">
        <v>1584</v>
      </c>
      <c r="K736" s="312" t="s">
        <v>2375</v>
      </c>
      <c r="L736" s="312" t="s">
        <v>15901</v>
      </c>
      <c r="M736" s="308">
        <v>185400000</v>
      </c>
      <c r="N736" s="235">
        <v>0</v>
      </c>
      <c r="O736" s="312" t="s">
        <v>1270</v>
      </c>
      <c r="P736" s="312" t="s">
        <v>72</v>
      </c>
      <c r="Q736" s="312" t="s">
        <v>71</v>
      </c>
      <c r="R736" s="315">
        <v>5</v>
      </c>
      <c r="S736" s="309">
        <v>6</v>
      </c>
      <c r="T736" s="238">
        <v>6</v>
      </c>
      <c r="U736" s="238">
        <v>6</v>
      </c>
      <c r="V736" s="235" t="s">
        <v>1614</v>
      </c>
      <c r="W736" s="238" t="str">
        <f t="shared" si="121"/>
        <v>MercedesBenzEQSEQS 580 4Matic185400000</v>
      </c>
      <c r="X736" s="310">
        <f t="shared" si="122"/>
        <v>4510</v>
      </c>
      <c r="Y736" s="238">
        <v>6</v>
      </c>
      <c r="Z736" s="238">
        <v>6</v>
      </c>
      <c r="AA736" s="306" t="s">
        <v>359</v>
      </c>
      <c r="AB736" s="237" t="s">
        <v>72</v>
      </c>
      <c r="AC736" s="237"/>
      <c r="AD736" s="237">
        <v>7</v>
      </c>
      <c r="AE736" s="237">
        <v>0</v>
      </c>
      <c r="AF736" s="237"/>
      <c r="AG736" s="237"/>
      <c r="AH736" s="236"/>
      <c r="AI736" s="237"/>
      <c r="AJ736" s="237"/>
      <c r="AK736" s="236">
        <v>26</v>
      </c>
      <c r="AL736" s="236"/>
      <c r="AM736" s="236" t="s">
        <v>16301</v>
      </c>
      <c r="AN736" s="348"/>
      <c r="AO736" s="348"/>
      <c r="AP736" s="348"/>
      <c r="AQ736" s="291" t="str">
        <f>IFERROR(VLOOKUP(BG736,#REF!,1,0),"")</f>
        <v/>
      </c>
      <c r="AR736" s="291"/>
      <c r="AS736" s="236" t="s">
        <v>147</v>
      </c>
      <c r="AT736" s="291"/>
      <c r="AU736" s="291"/>
      <c r="AV736" s="291"/>
      <c r="AW736" s="291"/>
      <c r="AX736" s="291"/>
      <c r="AY736" s="291"/>
      <c r="BD736" s="191" t="str">
        <f t="shared" si="118"/>
        <v>EQSEQS 580 4Matic</v>
      </c>
      <c r="BE736" s="238" t="str">
        <f t="shared" si="120"/>
        <v>0121</v>
      </c>
      <c r="BF736" s="306" t="s">
        <v>359</v>
      </c>
      <c r="BG736" s="191" t="str">
        <f t="shared" si="119"/>
        <v>0121-0735</v>
      </c>
    </row>
    <row r="737" spans="1:59" s="192" customFormat="1">
      <c r="A737" s="304">
        <v>4511</v>
      </c>
      <c r="B737" s="305">
        <v>4511</v>
      </c>
      <c r="C737" s="238" t="str">
        <f t="shared" si="123"/>
        <v>0025-0121</v>
      </c>
      <c r="D737" s="238" t="str">
        <f t="shared" si="124"/>
        <v>0025-0121-0005</v>
      </c>
      <c r="E737" s="306" t="s">
        <v>358</v>
      </c>
      <c r="F737" s="238" t="str">
        <f>TEXT(VLOOKUP(J737,'1'!$I$43:$J$79,2,0),"0000")</f>
        <v>0025</v>
      </c>
      <c r="G737" s="238" t="str">
        <f t="shared" si="125"/>
        <v>0121</v>
      </c>
      <c r="H737" s="307">
        <f t="shared" si="126"/>
        <v>5</v>
      </c>
      <c r="I737" s="306" t="s">
        <v>358</v>
      </c>
      <c r="J737" s="312" t="s">
        <v>1584</v>
      </c>
      <c r="K737" s="312" t="s">
        <v>2375</v>
      </c>
      <c r="L737" s="312" t="s">
        <v>16324</v>
      </c>
      <c r="M737" s="308">
        <v>138700000</v>
      </c>
      <c r="N737" s="235">
        <v>0</v>
      </c>
      <c r="O737" s="312" t="s">
        <v>1693</v>
      </c>
      <c r="P737" s="312" t="s">
        <v>72</v>
      </c>
      <c r="Q737" s="312" t="s">
        <v>71</v>
      </c>
      <c r="R737" s="315">
        <v>5</v>
      </c>
      <c r="S737" s="309">
        <v>6</v>
      </c>
      <c r="T737" s="238">
        <v>6</v>
      </c>
      <c r="U737" s="238">
        <v>6</v>
      </c>
      <c r="V737" s="235" t="s">
        <v>1572</v>
      </c>
      <c r="W737" s="238" t="str">
        <f t="shared" si="121"/>
        <v>MercedesBenzEQSEQS350138700000</v>
      </c>
      <c r="X737" s="310">
        <f t="shared" si="122"/>
        <v>4511</v>
      </c>
      <c r="Y737" s="238">
        <v>6</v>
      </c>
      <c r="Z737" s="238">
        <v>6</v>
      </c>
      <c r="AA737" s="306" t="s">
        <v>358</v>
      </c>
      <c r="AB737" s="237" t="s">
        <v>72</v>
      </c>
      <c r="AC737" s="237"/>
      <c r="AD737" s="237">
        <v>7</v>
      </c>
      <c r="AE737" s="237">
        <v>0</v>
      </c>
      <c r="AF737" s="237"/>
      <c r="AG737" s="237"/>
      <c r="AH737" s="236"/>
      <c r="AI737" s="237"/>
      <c r="AJ737" s="237"/>
      <c r="AK737" s="236">
        <v>26</v>
      </c>
      <c r="AL737" s="236"/>
      <c r="AM737" s="236" t="s">
        <v>16301</v>
      </c>
      <c r="AN737" s="348"/>
      <c r="AO737" s="348"/>
      <c r="AP737" s="348"/>
      <c r="AQ737" s="291" t="str">
        <f>IFERROR(VLOOKUP(BG737,#REF!,1,0),"")</f>
        <v/>
      </c>
      <c r="AR737" s="291"/>
      <c r="AS737" s="236" t="s">
        <v>147</v>
      </c>
      <c r="AT737" s="291" t="s">
        <v>2397</v>
      </c>
      <c r="AU737" s="291"/>
      <c r="AV737" s="291"/>
      <c r="AW737" s="291"/>
      <c r="AX737" s="291"/>
      <c r="AY737" s="291"/>
      <c r="BD737" s="191" t="str">
        <f t="shared" si="118"/>
        <v>EQSEQS350</v>
      </c>
      <c r="BE737" s="238" t="str">
        <f t="shared" si="120"/>
        <v>0121</v>
      </c>
      <c r="BF737" s="306" t="s">
        <v>358</v>
      </c>
      <c r="BG737" s="191" t="str">
        <f t="shared" si="119"/>
        <v>0121-0736</v>
      </c>
    </row>
    <row r="738" spans="1:59" s="192" customFormat="1">
      <c r="A738" s="304">
        <v>4512</v>
      </c>
      <c r="B738" s="305">
        <v>4512</v>
      </c>
      <c r="C738" s="238" t="str">
        <f t="shared" si="123"/>
        <v>0025-0121</v>
      </c>
      <c r="D738" s="238" t="str">
        <f t="shared" si="124"/>
        <v>0025-0121-0006</v>
      </c>
      <c r="E738" s="306" t="s">
        <v>357</v>
      </c>
      <c r="F738" s="238" t="str">
        <f>TEXT(VLOOKUP(J738,'1'!$I$43:$J$79,2,0),"0000")</f>
        <v>0025</v>
      </c>
      <c r="G738" s="238" t="str">
        <f t="shared" si="125"/>
        <v>0121</v>
      </c>
      <c r="H738" s="307">
        <f t="shared" si="126"/>
        <v>6</v>
      </c>
      <c r="I738" s="306" t="s">
        <v>357</v>
      </c>
      <c r="J738" s="312" t="s">
        <v>1584</v>
      </c>
      <c r="K738" s="312" t="s">
        <v>2375</v>
      </c>
      <c r="L738" s="312" t="s">
        <v>2449</v>
      </c>
      <c r="M738" s="308">
        <v>213000000</v>
      </c>
      <c r="N738" s="235">
        <v>0</v>
      </c>
      <c r="O738" s="312" t="s">
        <v>1693</v>
      </c>
      <c r="P738" s="312" t="s">
        <v>72</v>
      </c>
      <c r="Q738" s="312" t="s">
        <v>71</v>
      </c>
      <c r="R738" s="315">
        <v>5</v>
      </c>
      <c r="S738" s="309">
        <v>10</v>
      </c>
      <c r="T738" s="238">
        <v>6</v>
      </c>
      <c r="U738" s="238">
        <v>6</v>
      </c>
      <c r="V738" s="235" t="s">
        <v>1614</v>
      </c>
      <c r="W738" s="238" t="str">
        <f t="shared" si="121"/>
        <v>MercedesBenzEQSEQS 53 AMG213000000</v>
      </c>
      <c r="X738" s="310">
        <f t="shared" si="122"/>
        <v>4512</v>
      </c>
      <c r="Y738" s="238">
        <v>6</v>
      </c>
      <c r="Z738" s="238">
        <v>6</v>
      </c>
      <c r="AA738" s="306" t="s">
        <v>357</v>
      </c>
      <c r="AB738" s="237" t="s">
        <v>72</v>
      </c>
      <c r="AC738" s="237"/>
      <c r="AD738" s="237">
        <v>7</v>
      </c>
      <c r="AE738" s="237">
        <v>0</v>
      </c>
      <c r="AF738" s="237"/>
      <c r="AG738" s="237"/>
      <c r="AH738" s="236"/>
      <c r="AI738" s="237"/>
      <c r="AJ738" s="237"/>
      <c r="AK738" s="236">
        <v>26</v>
      </c>
      <c r="AL738" s="236"/>
      <c r="AM738" s="236" t="s">
        <v>16301</v>
      </c>
      <c r="AN738" s="348"/>
      <c r="AO738" s="348"/>
      <c r="AP738" s="348"/>
      <c r="AQ738" s="291" t="str">
        <f>IFERROR(VLOOKUP(BG738,#REF!,1,0),"")</f>
        <v/>
      </c>
      <c r="AR738" s="291"/>
      <c r="AS738" s="236" t="s">
        <v>2450</v>
      </c>
      <c r="AT738" s="291"/>
      <c r="AU738" s="291"/>
      <c r="AV738" s="291"/>
      <c r="AW738" s="291"/>
      <c r="AX738" s="291"/>
      <c r="AY738" s="291"/>
      <c r="BD738" s="191" t="str">
        <f t="shared" si="118"/>
        <v>EQSEQS 53 AMG</v>
      </c>
      <c r="BE738" s="238" t="str">
        <f t="shared" si="120"/>
        <v>0121</v>
      </c>
      <c r="BF738" s="306" t="s">
        <v>357</v>
      </c>
      <c r="BG738" s="191" t="str">
        <f t="shared" si="119"/>
        <v>0121-0737</v>
      </c>
    </row>
    <row r="739" spans="1:59" s="192" customFormat="1">
      <c r="A739" s="304">
        <v>4513</v>
      </c>
      <c r="B739" s="305">
        <v>4513</v>
      </c>
      <c r="C739" s="238" t="str">
        <f t="shared" si="123"/>
        <v>0025-0122</v>
      </c>
      <c r="D739" s="238" t="str">
        <f t="shared" si="124"/>
        <v>0025-0122-0001</v>
      </c>
      <c r="E739" s="306" t="s">
        <v>356</v>
      </c>
      <c r="F739" s="238" t="str">
        <f>TEXT(VLOOKUP(J739,'1'!$I$43:$J$79,2,0),"0000")</f>
        <v>0025</v>
      </c>
      <c r="G739" s="238" t="str">
        <f t="shared" si="125"/>
        <v>0122</v>
      </c>
      <c r="H739" s="307">
        <f t="shared" si="126"/>
        <v>1</v>
      </c>
      <c r="I739" s="306" t="s">
        <v>356</v>
      </c>
      <c r="J739" s="237" t="s">
        <v>1584</v>
      </c>
      <c r="K739" s="237" t="s">
        <v>126</v>
      </c>
      <c r="L739" s="235" t="s">
        <v>2143</v>
      </c>
      <c r="M739" s="308">
        <v>172600000</v>
      </c>
      <c r="N739" s="235">
        <v>2925</v>
      </c>
      <c r="O739" s="237" t="s">
        <v>77</v>
      </c>
      <c r="P739" s="237" t="s">
        <v>72</v>
      </c>
      <c r="Q739" s="237" t="s">
        <v>71</v>
      </c>
      <c r="R739" s="237">
        <v>5</v>
      </c>
      <c r="S739" s="309">
        <v>6</v>
      </c>
      <c r="T739" s="238">
        <v>6</v>
      </c>
      <c r="U739" s="238">
        <v>6</v>
      </c>
      <c r="V739" s="237" t="s">
        <v>70</v>
      </c>
      <c r="W739" s="238" t="str">
        <f t="shared" si="121"/>
        <v>MercedesBenzG-ClassG 400d172600000</v>
      </c>
      <c r="X739" s="310">
        <f t="shared" si="122"/>
        <v>4513</v>
      </c>
      <c r="Y739" s="238">
        <v>6</v>
      </c>
      <c r="Z739" s="238">
        <v>6</v>
      </c>
      <c r="AA739" s="306" t="s">
        <v>356</v>
      </c>
      <c r="AB739" s="237" t="s">
        <v>69</v>
      </c>
      <c r="AC739" s="237"/>
      <c r="AD739" s="237">
        <v>7</v>
      </c>
      <c r="AE739" s="237">
        <v>0</v>
      </c>
      <c r="AF739" s="237"/>
      <c r="AG739" s="237"/>
      <c r="AH739" s="236"/>
      <c r="AI739" s="237"/>
      <c r="AJ739" s="237"/>
      <c r="AK739" s="236">
        <v>7</v>
      </c>
      <c r="AL739" s="236"/>
      <c r="AM739" s="236" t="s">
        <v>16321</v>
      </c>
      <c r="AN739" s="348"/>
      <c r="AO739" s="348"/>
      <c r="AP739" s="348"/>
      <c r="AQ739" s="291" t="str">
        <f>IFERROR(VLOOKUP(BG739,#REF!,1,0),"")</f>
        <v/>
      </c>
      <c r="AR739" s="291"/>
      <c r="AS739" s="236" t="s">
        <v>147</v>
      </c>
      <c r="AT739" s="291"/>
      <c r="AU739" s="291"/>
      <c r="AV739" s="291"/>
      <c r="AW739" s="291" t="s">
        <v>16548</v>
      </c>
      <c r="AX739" s="291"/>
      <c r="AY739" s="291"/>
      <c r="BD739" s="191" t="str">
        <f t="shared" si="118"/>
        <v>G-ClassG 400d</v>
      </c>
      <c r="BE739" s="238" t="str">
        <f t="shared" si="120"/>
        <v>0122</v>
      </c>
      <c r="BF739" s="306" t="s">
        <v>356</v>
      </c>
      <c r="BG739" s="191" t="str">
        <f t="shared" si="119"/>
        <v>0122-0738</v>
      </c>
    </row>
    <row r="740" spans="1:59" s="192" customFormat="1">
      <c r="A740" s="304">
        <v>4514</v>
      </c>
      <c r="B740" s="305">
        <v>4514</v>
      </c>
      <c r="C740" s="238" t="str">
        <f t="shared" si="123"/>
        <v>0025-0122</v>
      </c>
      <c r="D740" s="238" t="str">
        <f t="shared" si="124"/>
        <v>0025-0122-0002</v>
      </c>
      <c r="E740" s="306" t="s">
        <v>355</v>
      </c>
      <c r="F740" s="238" t="str">
        <f>TEXT(VLOOKUP(J740,'1'!$I$43:$J$79,2,0),"0000")</f>
        <v>0025</v>
      </c>
      <c r="G740" s="238" t="str">
        <f t="shared" si="125"/>
        <v>0122</v>
      </c>
      <c r="H740" s="307">
        <f t="shared" si="126"/>
        <v>2</v>
      </c>
      <c r="I740" s="306" t="s">
        <v>355</v>
      </c>
      <c r="J740" s="237" t="s">
        <v>1584</v>
      </c>
      <c r="K740" s="237" t="s">
        <v>126</v>
      </c>
      <c r="L740" s="235" t="s">
        <v>125</v>
      </c>
      <c r="M740" s="329">
        <v>217600000</v>
      </c>
      <c r="N740" s="235">
        <v>3982</v>
      </c>
      <c r="O740" s="235" t="s">
        <v>76</v>
      </c>
      <c r="P740" s="237" t="s">
        <v>72</v>
      </c>
      <c r="Q740" s="237" t="s">
        <v>71</v>
      </c>
      <c r="R740" s="237">
        <v>5</v>
      </c>
      <c r="S740" s="309">
        <v>5</v>
      </c>
      <c r="T740" s="238">
        <v>6</v>
      </c>
      <c r="U740" s="238">
        <v>6</v>
      </c>
      <c r="V740" s="237" t="s">
        <v>70</v>
      </c>
      <c r="W740" s="238" t="str">
        <f t="shared" si="121"/>
        <v>MercedesBenzG-ClassG 63 AMG217600000</v>
      </c>
      <c r="X740" s="310">
        <f t="shared" si="122"/>
        <v>4514</v>
      </c>
      <c r="Y740" s="238">
        <v>6</v>
      </c>
      <c r="Z740" s="238">
        <v>6</v>
      </c>
      <c r="AA740" s="306" t="s">
        <v>355</v>
      </c>
      <c r="AB740" s="237" t="s">
        <v>69</v>
      </c>
      <c r="AC740" s="237"/>
      <c r="AD740" s="237">
        <v>5</v>
      </c>
      <c r="AE740" s="237">
        <v>0</v>
      </c>
      <c r="AF740" s="237"/>
      <c r="AG740" s="237"/>
      <c r="AH740" s="236"/>
      <c r="AI740" s="237"/>
      <c r="AJ740" s="237"/>
      <c r="AK740" s="236">
        <v>7</v>
      </c>
      <c r="AL740" s="236"/>
      <c r="AM740" s="236" t="s">
        <v>16321</v>
      </c>
      <c r="AN740" s="348"/>
      <c r="AO740" s="348"/>
      <c r="AP740" s="348"/>
      <c r="AQ740" s="291" t="str">
        <f>IFERROR(VLOOKUP(BG740,#REF!,1,0),"")</f>
        <v/>
      </c>
      <c r="AR740" s="291"/>
      <c r="AS740" s="236" t="s">
        <v>94</v>
      </c>
      <c r="AT740" s="291"/>
      <c r="AU740" s="291"/>
      <c r="AV740" s="291"/>
      <c r="AW740" s="291" t="s">
        <v>16548</v>
      </c>
      <c r="AX740" s="291"/>
      <c r="AY740" s="291"/>
      <c r="BD740" s="191" t="str">
        <f t="shared" si="118"/>
        <v>G-ClassG 63 AMG</v>
      </c>
      <c r="BE740" s="238" t="str">
        <f t="shared" si="120"/>
        <v>0122</v>
      </c>
      <c r="BF740" s="306" t="s">
        <v>355</v>
      </c>
      <c r="BG740" s="191" t="str">
        <f t="shared" si="119"/>
        <v>0122-0739</v>
      </c>
    </row>
    <row r="741" spans="1:59" s="192" customFormat="1">
      <c r="A741" s="304">
        <v>4515</v>
      </c>
      <c r="B741" s="305">
        <v>4515</v>
      </c>
      <c r="C741" s="238" t="str">
        <f t="shared" si="123"/>
        <v>0025-0123</v>
      </c>
      <c r="D741" s="238" t="str">
        <f t="shared" si="124"/>
        <v>0025-0123-0001</v>
      </c>
      <c r="E741" s="306" t="s">
        <v>354</v>
      </c>
      <c r="F741" s="238" t="str">
        <f>TEXT(VLOOKUP(J741,'1'!$I$43:$J$79,2,0),"0000")</f>
        <v>0025</v>
      </c>
      <c r="G741" s="238" t="str">
        <f t="shared" si="125"/>
        <v>0123</v>
      </c>
      <c r="H741" s="307">
        <f t="shared" si="126"/>
        <v>1</v>
      </c>
      <c r="I741" s="306" t="s">
        <v>354</v>
      </c>
      <c r="J741" s="237" t="s">
        <v>1584</v>
      </c>
      <c r="K741" s="237" t="s">
        <v>124</v>
      </c>
      <c r="L741" s="235" t="s">
        <v>1237</v>
      </c>
      <c r="M741" s="328">
        <v>60100000</v>
      </c>
      <c r="N741" s="235">
        <v>1991</v>
      </c>
      <c r="O741" s="235" t="s">
        <v>76</v>
      </c>
      <c r="P741" s="237" t="s">
        <v>72</v>
      </c>
      <c r="Q741" s="237" t="s">
        <v>71</v>
      </c>
      <c r="R741" s="237">
        <v>5</v>
      </c>
      <c r="S741" s="309">
        <v>2</v>
      </c>
      <c r="T741" s="238">
        <v>6</v>
      </c>
      <c r="U741" s="238">
        <v>6</v>
      </c>
      <c r="V741" s="237" t="s">
        <v>70</v>
      </c>
      <c r="W741" s="238" t="str">
        <f t="shared" si="121"/>
        <v>MercedesBenzGLA-ClassGLA 250 4MATIC60100000</v>
      </c>
      <c r="X741" s="310">
        <f t="shared" si="122"/>
        <v>4515</v>
      </c>
      <c r="Y741" s="238">
        <v>6</v>
      </c>
      <c r="Z741" s="238">
        <v>6</v>
      </c>
      <c r="AA741" s="306" t="s">
        <v>354</v>
      </c>
      <c r="AB741" s="237" t="s">
        <v>69</v>
      </c>
      <c r="AC741" s="237"/>
      <c r="AD741" s="237">
        <v>3</v>
      </c>
      <c r="AE741" s="237">
        <v>1</v>
      </c>
      <c r="AF741" s="237"/>
      <c r="AG741" s="237"/>
      <c r="AH741" s="236"/>
      <c r="AI741" s="237"/>
      <c r="AJ741" s="237"/>
      <c r="AK741" s="236">
        <v>10</v>
      </c>
      <c r="AL741" s="236"/>
      <c r="AM741" s="236" t="s">
        <v>16583</v>
      </c>
      <c r="AN741" s="348"/>
      <c r="AO741" s="348"/>
      <c r="AP741" s="348"/>
      <c r="AQ741" s="291" t="str">
        <f>IFERROR(VLOOKUP(BG741,#REF!,1,0),"")</f>
        <v/>
      </c>
      <c r="AR741" s="229"/>
      <c r="AS741" s="236" t="s">
        <v>2424</v>
      </c>
      <c r="AT741" s="229"/>
      <c r="AU741" s="291"/>
      <c r="AV741" s="291"/>
      <c r="AW741" s="229"/>
      <c r="AX741" s="229"/>
      <c r="AY741" s="229"/>
      <c r="BD741" s="191" t="str">
        <f t="shared" si="118"/>
        <v>GLA-ClassGLA 250 4MATIC</v>
      </c>
      <c r="BE741" s="238" t="str">
        <f t="shared" si="120"/>
        <v>0123</v>
      </c>
      <c r="BF741" s="306" t="s">
        <v>354</v>
      </c>
      <c r="BG741" s="191" t="str">
        <f t="shared" si="119"/>
        <v>0123-0740</v>
      </c>
    </row>
    <row r="742" spans="1:59" s="192" customFormat="1">
      <c r="A742" s="304">
        <v>4516</v>
      </c>
      <c r="B742" s="305">
        <v>4516</v>
      </c>
      <c r="C742" s="238" t="str">
        <f t="shared" si="123"/>
        <v>0025-0123</v>
      </c>
      <c r="D742" s="238" t="str">
        <f t="shared" si="124"/>
        <v>0025-0123-0002</v>
      </c>
      <c r="E742" s="306" t="s">
        <v>353</v>
      </c>
      <c r="F742" s="238" t="str">
        <f>TEXT(VLOOKUP(J742,'1'!$I$43:$J$79,2,0),"0000")</f>
        <v>0025</v>
      </c>
      <c r="G742" s="238" t="str">
        <f t="shared" si="125"/>
        <v>0123</v>
      </c>
      <c r="H742" s="307">
        <f t="shared" si="126"/>
        <v>2</v>
      </c>
      <c r="I742" s="306" t="s">
        <v>353</v>
      </c>
      <c r="J742" s="237" t="s">
        <v>1584</v>
      </c>
      <c r="K742" s="237" t="s">
        <v>124</v>
      </c>
      <c r="L742" s="235" t="s">
        <v>123</v>
      </c>
      <c r="M742" s="328">
        <v>77100000</v>
      </c>
      <c r="N742" s="235">
        <v>1991</v>
      </c>
      <c r="O742" s="235" t="s">
        <v>76</v>
      </c>
      <c r="P742" s="237" t="s">
        <v>72</v>
      </c>
      <c r="Q742" s="237" t="s">
        <v>71</v>
      </c>
      <c r="R742" s="237">
        <v>5</v>
      </c>
      <c r="S742" s="309">
        <v>15</v>
      </c>
      <c r="T742" s="238">
        <v>6</v>
      </c>
      <c r="U742" s="238">
        <v>6</v>
      </c>
      <c r="V742" s="237" t="s">
        <v>70</v>
      </c>
      <c r="W742" s="238" t="str">
        <f t="shared" si="121"/>
        <v>MercedesBenzGLA-ClassGLA 45 AMG 4MATIC77100000</v>
      </c>
      <c r="X742" s="310">
        <f t="shared" si="122"/>
        <v>4516</v>
      </c>
      <c r="Y742" s="238">
        <v>6</v>
      </c>
      <c r="Z742" s="238">
        <v>6</v>
      </c>
      <c r="AA742" s="306" t="s">
        <v>353</v>
      </c>
      <c r="AB742" s="237" t="s">
        <v>69</v>
      </c>
      <c r="AC742" s="237"/>
      <c r="AD742" s="237">
        <v>4</v>
      </c>
      <c r="AE742" s="237">
        <v>0</v>
      </c>
      <c r="AF742" s="237"/>
      <c r="AG742" s="237"/>
      <c r="AH742" s="236"/>
      <c r="AI742" s="237"/>
      <c r="AJ742" s="237"/>
      <c r="AK742" s="236">
        <v>16</v>
      </c>
      <c r="AL742" s="236"/>
      <c r="AM742" s="236" t="s">
        <v>16310</v>
      </c>
      <c r="AN742" s="348"/>
      <c r="AO742" s="348"/>
      <c r="AP742" s="348"/>
      <c r="AQ742" s="291" t="str">
        <f>IFERROR(VLOOKUP(BG742,#REF!,1,0),"")</f>
        <v/>
      </c>
      <c r="AR742" s="291"/>
      <c r="AS742" s="236" t="s">
        <v>2434</v>
      </c>
      <c r="AT742" s="291"/>
      <c r="AU742" s="291"/>
      <c r="AV742" s="291"/>
      <c r="AW742" s="291"/>
      <c r="AX742" s="291"/>
      <c r="AY742" s="291"/>
      <c r="BD742" s="191" t="str">
        <f t="shared" si="118"/>
        <v>GLA-ClassGLA 45 AMG 4MATIC</v>
      </c>
      <c r="BE742" s="238" t="str">
        <f t="shared" si="120"/>
        <v>0123</v>
      </c>
      <c r="BF742" s="306" t="s">
        <v>353</v>
      </c>
      <c r="BG742" s="191" t="str">
        <f t="shared" si="119"/>
        <v>0123-0741</v>
      </c>
    </row>
    <row r="743" spans="1:59" s="192" customFormat="1">
      <c r="A743" s="304">
        <v>4517</v>
      </c>
      <c r="B743" s="305">
        <v>4517</v>
      </c>
      <c r="C743" s="238" t="str">
        <f t="shared" si="123"/>
        <v>0025-0124</v>
      </c>
      <c r="D743" s="238" t="str">
        <f t="shared" si="124"/>
        <v>0025-0124-0001</v>
      </c>
      <c r="E743" s="306" t="s">
        <v>352</v>
      </c>
      <c r="F743" s="238" t="str">
        <f>TEXT(VLOOKUP(J743,'1'!$I$43:$J$79,2,0),"0000")</f>
        <v>0025</v>
      </c>
      <c r="G743" s="238" t="str">
        <f t="shared" si="125"/>
        <v>0124</v>
      </c>
      <c r="H743" s="307">
        <f t="shared" si="126"/>
        <v>1</v>
      </c>
      <c r="I743" s="306" t="s">
        <v>352</v>
      </c>
      <c r="J743" s="237" t="s">
        <v>1584</v>
      </c>
      <c r="K743" s="312" t="s">
        <v>2041</v>
      </c>
      <c r="L743" s="235" t="s">
        <v>2142</v>
      </c>
      <c r="M743" s="328">
        <v>54800000</v>
      </c>
      <c r="N743" s="235">
        <v>1950</v>
      </c>
      <c r="O743" s="237" t="s">
        <v>1607</v>
      </c>
      <c r="P743" s="237" t="s">
        <v>72</v>
      </c>
      <c r="Q743" s="237" t="s">
        <v>71</v>
      </c>
      <c r="R743" s="237">
        <v>5</v>
      </c>
      <c r="S743" s="309">
        <v>3</v>
      </c>
      <c r="T743" s="238">
        <v>6</v>
      </c>
      <c r="U743" s="238">
        <v>6</v>
      </c>
      <c r="V743" s="237" t="s">
        <v>70</v>
      </c>
      <c r="W743" s="238" t="str">
        <f t="shared" si="121"/>
        <v>MercedesBenzGLB-ClassGLB 200d54800000</v>
      </c>
      <c r="X743" s="310">
        <f t="shared" si="122"/>
        <v>4517</v>
      </c>
      <c r="Y743" s="238">
        <v>6</v>
      </c>
      <c r="Z743" s="238">
        <v>6</v>
      </c>
      <c r="AA743" s="306" t="s">
        <v>352</v>
      </c>
      <c r="AB743" s="237" t="s">
        <v>69</v>
      </c>
      <c r="AC743" s="237"/>
      <c r="AD743" s="237">
        <v>7</v>
      </c>
      <c r="AE743" s="237">
        <v>0</v>
      </c>
      <c r="AF743" s="237"/>
      <c r="AG743" s="237"/>
      <c r="AH743" s="236"/>
      <c r="AI743" s="237"/>
      <c r="AJ743" s="237"/>
      <c r="AK743" s="236">
        <v>8</v>
      </c>
      <c r="AL743" s="236"/>
      <c r="AM743" s="236" t="s">
        <v>16362</v>
      </c>
      <c r="AN743" s="348"/>
      <c r="AO743" s="348"/>
      <c r="AP743" s="348"/>
      <c r="AQ743" s="291" t="str">
        <f>IFERROR(VLOOKUP(BG743,#REF!,1,0),"")</f>
        <v/>
      </c>
      <c r="AR743" s="291"/>
      <c r="AS743" s="236" t="s">
        <v>2438</v>
      </c>
      <c r="AT743" s="291"/>
      <c r="AU743" s="291"/>
      <c r="AV743" s="291"/>
      <c r="AW743" s="291" t="s">
        <v>16547</v>
      </c>
      <c r="AX743" s="291"/>
      <c r="AY743" s="291"/>
      <c r="BD743" s="191" t="str">
        <f t="shared" si="118"/>
        <v>GLB-ClassGLB 200d</v>
      </c>
      <c r="BE743" s="238" t="str">
        <f t="shared" si="120"/>
        <v>0124</v>
      </c>
      <c r="BF743" s="306" t="s">
        <v>352</v>
      </c>
      <c r="BG743" s="191" t="str">
        <f t="shared" si="119"/>
        <v>0124-0742</v>
      </c>
    </row>
    <row r="744" spans="1:59" s="192" customFormat="1">
      <c r="A744" s="304">
        <v>4518</v>
      </c>
      <c r="B744" s="305">
        <v>4518</v>
      </c>
      <c r="C744" s="238" t="str">
        <f t="shared" si="123"/>
        <v>0025-0124</v>
      </c>
      <c r="D744" s="238" t="str">
        <f t="shared" si="124"/>
        <v>0025-0124-0002</v>
      </c>
      <c r="E744" s="306" t="s">
        <v>351</v>
      </c>
      <c r="F744" s="238" t="str">
        <f>TEXT(VLOOKUP(J744,'1'!$I$43:$J$79,2,0),"0000")</f>
        <v>0025</v>
      </c>
      <c r="G744" s="238" t="str">
        <f t="shared" si="125"/>
        <v>0124</v>
      </c>
      <c r="H744" s="307">
        <f t="shared" si="126"/>
        <v>2</v>
      </c>
      <c r="I744" s="306" t="s">
        <v>351</v>
      </c>
      <c r="J744" s="237" t="s">
        <v>1584</v>
      </c>
      <c r="K744" s="312" t="s">
        <v>2041</v>
      </c>
      <c r="L744" s="312" t="s">
        <v>2042</v>
      </c>
      <c r="M744" s="328">
        <v>62100000</v>
      </c>
      <c r="N744" s="315">
        <v>1991</v>
      </c>
      <c r="O744" s="235" t="s">
        <v>76</v>
      </c>
      <c r="P744" s="312" t="s">
        <v>72</v>
      </c>
      <c r="Q744" s="312" t="s">
        <v>71</v>
      </c>
      <c r="R744" s="315">
        <v>5</v>
      </c>
      <c r="S744" s="309">
        <v>3</v>
      </c>
      <c r="T744" s="238">
        <v>6</v>
      </c>
      <c r="U744" s="238">
        <v>6</v>
      </c>
      <c r="V744" s="237" t="s">
        <v>70</v>
      </c>
      <c r="W744" s="238" t="str">
        <f t="shared" si="121"/>
        <v>MercedesBenzGLB-ClassGLB 250 4Matic62100000</v>
      </c>
      <c r="X744" s="310">
        <f t="shared" si="122"/>
        <v>4518</v>
      </c>
      <c r="Y744" s="238">
        <v>6</v>
      </c>
      <c r="Z744" s="238">
        <v>6</v>
      </c>
      <c r="AA744" s="306" t="s">
        <v>351</v>
      </c>
      <c r="AB744" s="237" t="s">
        <v>69</v>
      </c>
      <c r="AC744" s="237"/>
      <c r="AD744" s="237">
        <v>4</v>
      </c>
      <c r="AE744" s="237">
        <v>0</v>
      </c>
      <c r="AF744" s="237"/>
      <c r="AG744" s="237"/>
      <c r="AH744" s="236"/>
      <c r="AI744" s="237"/>
      <c r="AJ744" s="237"/>
      <c r="AK744" s="236">
        <v>8</v>
      </c>
      <c r="AL744" s="236"/>
      <c r="AM744" s="236" t="s">
        <v>16362</v>
      </c>
      <c r="AN744" s="348"/>
      <c r="AO744" s="348"/>
      <c r="AP744" s="348"/>
      <c r="AQ744" s="291" t="str">
        <f>IFERROR(VLOOKUP(BG744,#REF!,1,0),"")</f>
        <v/>
      </c>
      <c r="AR744" s="291"/>
      <c r="AS744" s="236" t="s">
        <v>2438</v>
      </c>
      <c r="AT744" s="291"/>
      <c r="AU744" s="291"/>
      <c r="AV744" s="291"/>
      <c r="AW744" s="291" t="s">
        <v>16547</v>
      </c>
      <c r="AX744" s="291"/>
      <c r="AY744" s="291"/>
      <c r="BD744" s="191" t="str">
        <f t="shared" si="118"/>
        <v>GLB-ClassGLB 250 4Matic</v>
      </c>
      <c r="BE744" s="238" t="str">
        <f t="shared" si="120"/>
        <v>0124</v>
      </c>
      <c r="BF744" s="306" t="s">
        <v>351</v>
      </c>
      <c r="BG744" s="191" t="str">
        <f t="shared" si="119"/>
        <v>0124-0743</v>
      </c>
    </row>
    <row r="745" spans="1:59" s="192" customFormat="1">
      <c r="A745" s="304">
        <v>4519</v>
      </c>
      <c r="B745" s="305">
        <v>4519</v>
      </c>
      <c r="C745" s="238" t="str">
        <f t="shared" si="123"/>
        <v>0025-0124</v>
      </c>
      <c r="D745" s="238" t="str">
        <f t="shared" si="124"/>
        <v>0025-0124-0003</v>
      </c>
      <c r="E745" s="306" t="s">
        <v>350</v>
      </c>
      <c r="F745" s="238" t="str">
        <f>TEXT(VLOOKUP(J745,'1'!$I$43:$J$79,2,0),"0000")</f>
        <v>0025</v>
      </c>
      <c r="G745" s="238" t="str">
        <f t="shared" si="125"/>
        <v>0124</v>
      </c>
      <c r="H745" s="307">
        <f t="shared" si="126"/>
        <v>3</v>
      </c>
      <c r="I745" s="306" t="s">
        <v>350</v>
      </c>
      <c r="J745" s="237" t="s">
        <v>1584</v>
      </c>
      <c r="K745" s="312" t="s">
        <v>2041</v>
      </c>
      <c r="L745" s="312" t="s">
        <v>2141</v>
      </c>
      <c r="M745" s="328">
        <v>70300000</v>
      </c>
      <c r="N745" s="315">
        <v>1991</v>
      </c>
      <c r="O745" s="235" t="s">
        <v>76</v>
      </c>
      <c r="P745" s="312" t="s">
        <v>72</v>
      </c>
      <c r="Q745" s="312" t="s">
        <v>71</v>
      </c>
      <c r="R745" s="315">
        <v>5</v>
      </c>
      <c r="S745" s="309">
        <v>7</v>
      </c>
      <c r="T745" s="238">
        <v>6</v>
      </c>
      <c r="U745" s="238">
        <v>6</v>
      </c>
      <c r="V745" s="237" t="s">
        <v>70</v>
      </c>
      <c r="W745" s="238" t="str">
        <f t="shared" si="121"/>
        <v>MercedesBenzGLB-ClassGLB 35 4matic AMG70300000</v>
      </c>
      <c r="X745" s="310">
        <f t="shared" si="122"/>
        <v>4519</v>
      </c>
      <c r="Y745" s="238">
        <v>6</v>
      </c>
      <c r="Z745" s="238">
        <v>6</v>
      </c>
      <c r="AA745" s="306" t="s">
        <v>350</v>
      </c>
      <c r="AB745" s="237" t="s">
        <v>69</v>
      </c>
      <c r="AC745" s="237"/>
      <c r="AD745" s="237">
        <v>7</v>
      </c>
      <c r="AE745" s="237">
        <v>0</v>
      </c>
      <c r="AF745" s="237"/>
      <c r="AG745" s="237"/>
      <c r="AH745" s="236"/>
      <c r="AI745" s="237"/>
      <c r="AJ745" s="237"/>
      <c r="AK745" s="236">
        <v>16</v>
      </c>
      <c r="AL745" s="236"/>
      <c r="AM745" s="236" t="s">
        <v>16310</v>
      </c>
      <c r="AN745" s="348"/>
      <c r="AO745" s="348"/>
      <c r="AP745" s="348"/>
      <c r="AQ745" s="291" t="str">
        <f>IFERROR(VLOOKUP(BG745,#REF!,1,0),"")</f>
        <v/>
      </c>
      <c r="AR745" s="291"/>
      <c r="AS745" s="236" t="s">
        <v>2430</v>
      </c>
      <c r="AT745" s="291"/>
      <c r="AU745" s="291"/>
      <c r="AV745" s="291"/>
      <c r="AW745" s="291"/>
      <c r="AX745" s="291"/>
      <c r="AY745" s="291"/>
      <c r="BD745" s="191" t="str">
        <f t="shared" si="118"/>
        <v>GLB-ClassGLB 35 4matic AMG</v>
      </c>
      <c r="BE745" s="238" t="str">
        <f t="shared" si="120"/>
        <v>0124</v>
      </c>
      <c r="BF745" s="306" t="s">
        <v>350</v>
      </c>
      <c r="BG745" s="191" t="str">
        <f t="shared" si="119"/>
        <v>0124-0744</v>
      </c>
    </row>
    <row r="746" spans="1:59" s="192" customFormat="1">
      <c r="A746" s="304">
        <v>4520</v>
      </c>
      <c r="B746" s="305">
        <v>4520</v>
      </c>
      <c r="C746" s="238" t="str">
        <f t="shared" si="123"/>
        <v>0025-0125</v>
      </c>
      <c r="D746" s="238" t="str">
        <f t="shared" si="124"/>
        <v>0025-0125-0001</v>
      </c>
      <c r="E746" s="306" t="s">
        <v>349</v>
      </c>
      <c r="F746" s="238" t="str">
        <f>TEXT(VLOOKUP(J746,'1'!$I$43:$J$79,2,0),"0000")</f>
        <v>0025</v>
      </c>
      <c r="G746" s="238" t="str">
        <f t="shared" si="125"/>
        <v>0125</v>
      </c>
      <c r="H746" s="307">
        <f t="shared" si="126"/>
        <v>1</v>
      </c>
      <c r="I746" s="306" t="s">
        <v>349</v>
      </c>
      <c r="J746" s="237" t="s">
        <v>1584</v>
      </c>
      <c r="K746" s="237" t="s">
        <v>122</v>
      </c>
      <c r="L746" s="237" t="s">
        <v>1573</v>
      </c>
      <c r="M746" s="328">
        <v>69600000</v>
      </c>
      <c r="N746" s="235">
        <v>1993</v>
      </c>
      <c r="O746" s="237" t="s">
        <v>1607</v>
      </c>
      <c r="P746" s="237" t="s">
        <v>72</v>
      </c>
      <c r="Q746" s="237" t="s">
        <v>71</v>
      </c>
      <c r="R746" s="237">
        <v>5</v>
      </c>
      <c r="S746" s="309">
        <v>1</v>
      </c>
      <c r="T746" s="238">
        <v>6</v>
      </c>
      <c r="U746" s="238">
        <v>6</v>
      </c>
      <c r="V746" s="237" t="s">
        <v>70</v>
      </c>
      <c r="W746" s="238" t="str">
        <f t="shared" si="121"/>
        <v>MercedesBenzGLC-Class220d 4MATIC69600000</v>
      </c>
      <c r="X746" s="310">
        <f t="shared" si="122"/>
        <v>4520</v>
      </c>
      <c r="Y746" s="238">
        <v>6</v>
      </c>
      <c r="Z746" s="238">
        <v>6</v>
      </c>
      <c r="AA746" s="306" t="s">
        <v>349</v>
      </c>
      <c r="AB746" s="237" t="s">
        <v>69</v>
      </c>
      <c r="AC746" s="237"/>
      <c r="AD746" s="237">
        <v>1</v>
      </c>
      <c r="AE746" s="237">
        <v>0</v>
      </c>
      <c r="AF746" s="237"/>
      <c r="AG746" s="237"/>
      <c r="AH746" s="236"/>
      <c r="AI746" s="237"/>
      <c r="AJ746" s="237"/>
      <c r="AK746" s="236">
        <v>6</v>
      </c>
      <c r="AL746" s="236"/>
      <c r="AM746" s="236" t="s">
        <v>16553</v>
      </c>
      <c r="AN746" s="348"/>
      <c r="AO746" s="348"/>
      <c r="AP746" s="348"/>
      <c r="AQ746" s="291" t="str">
        <f>IFERROR(VLOOKUP(BG746,#REF!,1,0),"")</f>
        <v/>
      </c>
      <c r="AR746" s="291"/>
      <c r="AS746" s="236" t="s">
        <v>2390</v>
      </c>
      <c r="AT746" s="291"/>
      <c r="AU746" s="291"/>
      <c r="AV746" s="291"/>
      <c r="AW746" s="291" t="s">
        <v>16547</v>
      </c>
      <c r="AX746" s="291"/>
      <c r="AY746" s="291"/>
      <c r="BD746" s="191" t="str">
        <f t="shared" si="118"/>
        <v>GLC-Class220d 4MATIC</v>
      </c>
      <c r="BE746" s="238" t="str">
        <f t="shared" si="120"/>
        <v>0125</v>
      </c>
      <c r="BF746" s="306" t="s">
        <v>349</v>
      </c>
      <c r="BG746" s="191" t="str">
        <f t="shared" si="119"/>
        <v>0125-0745</v>
      </c>
    </row>
    <row r="747" spans="1:59" s="192" customFormat="1">
      <c r="A747" s="304">
        <v>4521</v>
      </c>
      <c r="B747" s="305">
        <v>4521</v>
      </c>
      <c r="C747" s="238" t="str">
        <f t="shared" si="123"/>
        <v>0025-0125</v>
      </c>
      <c r="D747" s="238" t="str">
        <f t="shared" si="124"/>
        <v>0025-0125-0002</v>
      </c>
      <c r="E747" s="306" t="s">
        <v>348</v>
      </c>
      <c r="F747" s="238" t="str">
        <f>TEXT(VLOOKUP(J747,'1'!$I$43:$J$79,2,0),"0000")</f>
        <v>0025</v>
      </c>
      <c r="G747" s="238" t="str">
        <f t="shared" si="125"/>
        <v>0125</v>
      </c>
      <c r="H747" s="307">
        <f t="shared" si="126"/>
        <v>2</v>
      </c>
      <c r="I747" s="306" t="s">
        <v>348</v>
      </c>
      <c r="J747" s="237" t="s">
        <v>1584</v>
      </c>
      <c r="K747" s="237" t="s">
        <v>122</v>
      </c>
      <c r="L747" s="237" t="s">
        <v>1314</v>
      </c>
      <c r="M747" s="328">
        <v>80500000</v>
      </c>
      <c r="N747" s="237">
        <v>1999</v>
      </c>
      <c r="O747" s="235" t="s">
        <v>76</v>
      </c>
      <c r="P747" s="237" t="s">
        <v>72</v>
      </c>
      <c r="Q747" s="237" t="s">
        <v>71</v>
      </c>
      <c r="R747" s="237">
        <v>5</v>
      </c>
      <c r="S747" s="309">
        <v>1</v>
      </c>
      <c r="T747" s="238">
        <v>6</v>
      </c>
      <c r="U747" s="238">
        <v>6</v>
      </c>
      <c r="V747" s="237" t="s">
        <v>70</v>
      </c>
      <c r="W747" s="238" t="str">
        <f t="shared" si="121"/>
        <v>MercedesBenzGLC-Class300 4MATIC80500000</v>
      </c>
      <c r="X747" s="310">
        <f t="shared" si="122"/>
        <v>4521</v>
      </c>
      <c r="Y747" s="238">
        <v>6</v>
      </c>
      <c r="Z747" s="238">
        <v>6</v>
      </c>
      <c r="AA747" s="306" t="s">
        <v>348</v>
      </c>
      <c r="AB747" s="237" t="s">
        <v>69</v>
      </c>
      <c r="AC747" s="237"/>
      <c r="AD747" s="237">
        <v>3</v>
      </c>
      <c r="AE747" s="237">
        <v>1</v>
      </c>
      <c r="AF747" s="237"/>
      <c r="AG747" s="237"/>
      <c r="AH747" s="236"/>
      <c r="AI747" s="355"/>
      <c r="AJ747" s="237"/>
      <c r="AK747" s="236">
        <v>6</v>
      </c>
      <c r="AL747" s="236"/>
      <c r="AM747" s="236" t="s">
        <v>16553</v>
      </c>
      <c r="AN747" s="348"/>
      <c r="AO747" s="348"/>
      <c r="AP747" s="348"/>
      <c r="AQ747" s="291" t="str">
        <f>IFERROR(VLOOKUP(BG747,#REF!,1,0),"")</f>
        <v/>
      </c>
      <c r="AR747" s="291"/>
      <c r="AS747" s="236" t="s">
        <v>2390</v>
      </c>
      <c r="AT747" s="291"/>
      <c r="AU747" s="291"/>
      <c r="AV747" s="291"/>
      <c r="AW747" s="291" t="s">
        <v>16547</v>
      </c>
      <c r="AX747" s="291"/>
      <c r="AY747" s="291"/>
      <c r="BD747" s="191" t="str">
        <f t="shared" si="118"/>
        <v>GLC-Class300 4MATIC</v>
      </c>
      <c r="BE747" s="238" t="str">
        <f t="shared" si="120"/>
        <v>0125</v>
      </c>
      <c r="BF747" s="306" t="s">
        <v>348</v>
      </c>
      <c r="BG747" s="191" t="str">
        <f t="shared" si="119"/>
        <v>0125-0746</v>
      </c>
    </row>
    <row r="748" spans="1:59" s="192" customFormat="1">
      <c r="A748" s="304">
        <v>4522</v>
      </c>
      <c r="B748" s="305">
        <v>4522</v>
      </c>
      <c r="C748" s="238" t="str">
        <f t="shared" si="123"/>
        <v>0025-0125</v>
      </c>
      <c r="D748" s="238" t="str">
        <f t="shared" si="124"/>
        <v>0025-0125-0003</v>
      </c>
      <c r="E748" s="306" t="s">
        <v>347</v>
      </c>
      <c r="F748" s="238" t="str">
        <f>TEXT(VLOOKUP(J748,'1'!$I$43:$J$79,2,0),"0000")</f>
        <v>0025</v>
      </c>
      <c r="G748" s="238" t="str">
        <f t="shared" si="125"/>
        <v>0125</v>
      </c>
      <c r="H748" s="307">
        <f t="shared" si="126"/>
        <v>3</v>
      </c>
      <c r="I748" s="306" t="s">
        <v>347</v>
      </c>
      <c r="J748" s="237" t="s">
        <v>1584</v>
      </c>
      <c r="K748" s="237" t="s">
        <v>122</v>
      </c>
      <c r="L748" s="235" t="s">
        <v>1574</v>
      </c>
      <c r="M748" s="329">
        <v>74700000</v>
      </c>
      <c r="N748" s="235">
        <v>1950</v>
      </c>
      <c r="O748" s="237" t="s">
        <v>1607</v>
      </c>
      <c r="P748" s="237" t="s">
        <v>72</v>
      </c>
      <c r="Q748" s="237" t="s">
        <v>71</v>
      </c>
      <c r="R748" s="237">
        <v>5</v>
      </c>
      <c r="S748" s="309">
        <v>1</v>
      </c>
      <c r="T748" s="238">
        <v>6</v>
      </c>
      <c r="U748" s="238">
        <v>6</v>
      </c>
      <c r="V748" s="237" t="s">
        <v>70</v>
      </c>
      <c r="W748" s="238" t="str">
        <f t="shared" si="121"/>
        <v>MercedesBenzGLC-Class220d 4Matic Coupe74700000</v>
      </c>
      <c r="X748" s="310">
        <f t="shared" si="122"/>
        <v>4522</v>
      </c>
      <c r="Y748" s="238">
        <v>6</v>
      </c>
      <c r="Z748" s="238">
        <v>6</v>
      </c>
      <c r="AA748" s="306" t="s">
        <v>347</v>
      </c>
      <c r="AB748" s="237" t="s">
        <v>69</v>
      </c>
      <c r="AC748" s="239"/>
      <c r="AD748" s="239">
        <v>2</v>
      </c>
      <c r="AE748" s="239">
        <v>0</v>
      </c>
      <c r="AF748" s="237"/>
      <c r="AG748" s="237"/>
      <c r="AH748" s="236"/>
      <c r="AI748" s="237"/>
      <c r="AJ748" s="237"/>
      <c r="AK748" s="236">
        <v>6</v>
      </c>
      <c r="AL748" s="236"/>
      <c r="AM748" s="236" t="s">
        <v>16553</v>
      </c>
      <c r="AN748" s="348"/>
      <c r="AO748" s="348"/>
      <c r="AP748" s="348"/>
      <c r="AQ748" s="291" t="str">
        <f>IFERROR(VLOOKUP(BG748,#REF!,1,0),"")</f>
        <v/>
      </c>
      <c r="AR748" s="291"/>
      <c r="AS748" s="236" t="s">
        <v>2390</v>
      </c>
      <c r="AT748" s="291"/>
      <c r="AU748" s="291"/>
      <c r="AV748" s="291"/>
      <c r="AW748" s="291" t="s">
        <v>16547</v>
      </c>
      <c r="AX748" s="291"/>
      <c r="AY748" s="291"/>
      <c r="BD748" s="191" t="str">
        <f t="shared" si="118"/>
        <v>GLC-Class220d 4Matic Coupe</v>
      </c>
      <c r="BE748" s="238" t="str">
        <f t="shared" si="120"/>
        <v>0125</v>
      </c>
      <c r="BF748" s="306" t="s">
        <v>347</v>
      </c>
      <c r="BG748" s="191" t="str">
        <f t="shared" si="119"/>
        <v>0125-0747</v>
      </c>
    </row>
    <row r="749" spans="1:59" s="192" customFormat="1">
      <c r="A749" s="304">
        <v>4523</v>
      </c>
      <c r="B749" s="305">
        <v>4523</v>
      </c>
      <c r="C749" s="238" t="str">
        <f t="shared" si="123"/>
        <v>0025-0125</v>
      </c>
      <c r="D749" s="238" t="str">
        <f t="shared" si="124"/>
        <v>0025-0125-0004</v>
      </c>
      <c r="E749" s="306" t="s">
        <v>346</v>
      </c>
      <c r="F749" s="238" t="str">
        <f>TEXT(VLOOKUP(J749,'1'!$I$43:$J$79,2,0),"0000")</f>
        <v>0025</v>
      </c>
      <c r="G749" s="238" t="str">
        <f t="shared" si="125"/>
        <v>0125</v>
      </c>
      <c r="H749" s="307">
        <f t="shared" si="126"/>
        <v>4</v>
      </c>
      <c r="I749" s="306" t="s">
        <v>346</v>
      </c>
      <c r="J749" s="237" t="s">
        <v>1584</v>
      </c>
      <c r="K749" s="237" t="s">
        <v>122</v>
      </c>
      <c r="L749" s="235" t="s">
        <v>1280</v>
      </c>
      <c r="M749" s="328">
        <v>83100000</v>
      </c>
      <c r="N749" s="235">
        <v>1999</v>
      </c>
      <c r="O749" s="235" t="s">
        <v>76</v>
      </c>
      <c r="P749" s="237" t="s">
        <v>72</v>
      </c>
      <c r="Q749" s="237" t="s">
        <v>71</v>
      </c>
      <c r="R749" s="237">
        <v>5</v>
      </c>
      <c r="S749" s="309">
        <v>1</v>
      </c>
      <c r="T749" s="238">
        <v>6</v>
      </c>
      <c r="U749" s="238">
        <v>6</v>
      </c>
      <c r="V749" s="237" t="s">
        <v>70</v>
      </c>
      <c r="W749" s="238" t="str">
        <f t="shared" si="121"/>
        <v>MercedesBenzGLC-Class300 4Matic Coupe83100000</v>
      </c>
      <c r="X749" s="310">
        <f t="shared" si="122"/>
        <v>4523</v>
      </c>
      <c r="Y749" s="238">
        <v>6</v>
      </c>
      <c r="Z749" s="238">
        <v>6</v>
      </c>
      <c r="AA749" s="306" t="s">
        <v>346</v>
      </c>
      <c r="AB749" s="237" t="s">
        <v>69</v>
      </c>
      <c r="AC749" s="237"/>
      <c r="AD749" s="237">
        <v>3</v>
      </c>
      <c r="AE749" s="237">
        <v>0</v>
      </c>
      <c r="AF749" s="237"/>
      <c r="AG749" s="237"/>
      <c r="AH749" s="236"/>
      <c r="AI749" s="237"/>
      <c r="AJ749" s="237"/>
      <c r="AK749" s="236">
        <v>6</v>
      </c>
      <c r="AL749" s="236"/>
      <c r="AM749" s="236" t="s">
        <v>16553</v>
      </c>
      <c r="AN749" s="348"/>
      <c r="AO749" s="348"/>
      <c r="AP749" s="348"/>
      <c r="AQ749" s="291" t="str">
        <f>IFERROR(VLOOKUP(BG749,#REF!,1,0),"")</f>
        <v/>
      </c>
      <c r="AR749" s="291"/>
      <c r="AS749" s="236" t="s">
        <v>2390</v>
      </c>
      <c r="AT749" s="291"/>
      <c r="AU749" s="291"/>
      <c r="AV749" s="291"/>
      <c r="AW749" s="291" t="s">
        <v>16547</v>
      </c>
      <c r="AX749" s="291"/>
      <c r="AY749" s="291"/>
      <c r="BD749" s="191" t="str">
        <f t="shared" si="118"/>
        <v>GLC-Class300 4Matic Coupe</v>
      </c>
      <c r="BE749" s="238" t="str">
        <f t="shared" si="120"/>
        <v>0125</v>
      </c>
      <c r="BF749" s="306" t="s">
        <v>346</v>
      </c>
      <c r="BG749" s="191" t="str">
        <f t="shared" si="119"/>
        <v>0125-0748</v>
      </c>
    </row>
    <row r="750" spans="1:59" s="192" customFormat="1">
      <c r="A750" s="304">
        <v>4524</v>
      </c>
      <c r="B750" s="305">
        <v>4524</v>
      </c>
      <c r="C750" s="238" t="str">
        <f t="shared" si="123"/>
        <v>0025-0125</v>
      </c>
      <c r="D750" s="238" t="str">
        <f t="shared" si="124"/>
        <v>0025-0125-0005</v>
      </c>
      <c r="E750" s="306" t="s">
        <v>345</v>
      </c>
      <c r="F750" s="238" t="str">
        <f>TEXT(VLOOKUP(J750,'1'!$I$43:$J$79,2,0),"0000")</f>
        <v>0025</v>
      </c>
      <c r="G750" s="238" t="str">
        <f t="shared" si="125"/>
        <v>0125</v>
      </c>
      <c r="H750" s="307">
        <f t="shared" si="126"/>
        <v>5</v>
      </c>
      <c r="I750" s="306" t="s">
        <v>345</v>
      </c>
      <c r="J750" s="237" t="s">
        <v>1584</v>
      </c>
      <c r="K750" s="237" t="s">
        <v>122</v>
      </c>
      <c r="L750" s="235" t="s">
        <v>16354</v>
      </c>
      <c r="M750" s="328">
        <v>80900000</v>
      </c>
      <c r="N750" s="315">
        <v>1991</v>
      </c>
      <c r="O750" s="312" t="s">
        <v>73</v>
      </c>
      <c r="P750" s="312" t="s">
        <v>72</v>
      </c>
      <c r="Q750" s="312" t="s">
        <v>71</v>
      </c>
      <c r="R750" s="315">
        <v>5</v>
      </c>
      <c r="S750" s="309">
        <v>3</v>
      </c>
      <c r="T750" s="238">
        <v>6</v>
      </c>
      <c r="U750" s="238">
        <v>6</v>
      </c>
      <c r="V750" s="235" t="s">
        <v>70</v>
      </c>
      <c r="W750" s="238" t="str">
        <f t="shared" si="121"/>
        <v>MercedesBenzGLC-Class 300e 4MATIC Coupe80900000</v>
      </c>
      <c r="X750" s="310">
        <f t="shared" si="122"/>
        <v>4524</v>
      </c>
      <c r="Y750" s="238">
        <v>6</v>
      </c>
      <c r="Z750" s="238">
        <v>6</v>
      </c>
      <c r="AA750" s="306" t="s">
        <v>345</v>
      </c>
      <c r="AB750" s="237" t="s">
        <v>69</v>
      </c>
      <c r="AC750" s="237"/>
      <c r="AD750" s="237">
        <v>6</v>
      </c>
      <c r="AE750" s="237">
        <v>0</v>
      </c>
      <c r="AF750" s="237"/>
      <c r="AG750" s="237"/>
      <c r="AH750" s="236"/>
      <c r="AI750" s="237"/>
      <c r="AJ750" s="237"/>
      <c r="AK750" s="236">
        <v>6</v>
      </c>
      <c r="AL750" s="236"/>
      <c r="AM750" s="236" t="s">
        <v>16553</v>
      </c>
      <c r="AN750" s="348"/>
      <c r="AO750" s="348"/>
      <c r="AP750" s="348"/>
      <c r="AQ750" s="291" t="str">
        <f>IFERROR(VLOOKUP(BG750,#REF!,1,0),"")</f>
        <v/>
      </c>
      <c r="AR750" s="291"/>
      <c r="AS750" s="236" t="s">
        <v>2438</v>
      </c>
      <c r="AT750" s="291"/>
      <c r="AU750" s="291"/>
      <c r="AV750" s="291"/>
      <c r="AW750" s="291" t="s">
        <v>16547</v>
      </c>
      <c r="AX750" s="291"/>
      <c r="AY750" s="291"/>
      <c r="BD750" s="191" t="str">
        <f t="shared" si="118"/>
        <v>GLC-Class 300e 4MATIC Coupe</v>
      </c>
      <c r="BE750" s="238" t="str">
        <f t="shared" si="120"/>
        <v>0125</v>
      </c>
      <c r="BF750" s="306" t="s">
        <v>345</v>
      </c>
      <c r="BG750" s="191" t="str">
        <f t="shared" si="119"/>
        <v>0125-0749</v>
      </c>
    </row>
    <row r="751" spans="1:59" s="192" customFormat="1">
      <c r="A751" s="304">
        <v>4525</v>
      </c>
      <c r="B751" s="305">
        <v>4525</v>
      </c>
      <c r="C751" s="238" t="str">
        <f t="shared" si="123"/>
        <v>0025-0125</v>
      </c>
      <c r="D751" s="238" t="str">
        <f t="shared" si="124"/>
        <v>0025-0125-0006</v>
      </c>
      <c r="E751" s="306" t="s">
        <v>344</v>
      </c>
      <c r="F751" s="238" t="str">
        <f>TEXT(VLOOKUP(J751,'1'!$I$43:$J$79,2,0),"0000")</f>
        <v>0025</v>
      </c>
      <c r="G751" s="238" t="str">
        <f t="shared" si="125"/>
        <v>0125</v>
      </c>
      <c r="H751" s="307">
        <f t="shared" si="126"/>
        <v>6</v>
      </c>
      <c r="I751" s="306" t="s">
        <v>344</v>
      </c>
      <c r="J751" s="237" t="s">
        <v>1584</v>
      </c>
      <c r="K751" s="237" t="s">
        <v>122</v>
      </c>
      <c r="L751" s="235" t="s">
        <v>16647</v>
      </c>
      <c r="M751" s="329">
        <v>99600000</v>
      </c>
      <c r="N751" s="235">
        <v>1991</v>
      </c>
      <c r="O751" s="235" t="s">
        <v>76</v>
      </c>
      <c r="P751" s="237" t="s">
        <v>72</v>
      </c>
      <c r="Q751" s="237" t="s">
        <v>71</v>
      </c>
      <c r="R751" s="237">
        <v>5</v>
      </c>
      <c r="S751" s="309">
        <v>10</v>
      </c>
      <c r="T751" s="238">
        <v>6</v>
      </c>
      <c r="U751" s="238">
        <v>6</v>
      </c>
      <c r="V751" s="237" t="s">
        <v>70</v>
      </c>
      <c r="W751" s="238" t="str">
        <f t="shared" si="121"/>
        <v>MercedesBenzGLC-Class2.0 AMG 43 4MATIC99600000</v>
      </c>
      <c r="X751" s="310">
        <f t="shared" si="122"/>
        <v>4525</v>
      </c>
      <c r="Y751" s="238">
        <v>6</v>
      </c>
      <c r="Z751" s="238">
        <v>6</v>
      </c>
      <c r="AA751" s="306" t="s">
        <v>344</v>
      </c>
      <c r="AB751" s="237" t="s">
        <v>69</v>
      </c>
      <c r="AC751" s="237"/>
      <c r="AD751" s="237">
        <v>5</v>
      </c>
      <c r="AE751" s="237">
        <v>2</v>
      </c>
      <c r="AF751" s="237"/>
      <c r="AG751" s="237"/>
      <c r="AH751" s="236"/>
      <c r="AI751" s="237"/>
      <c r="AJ751" s="237"/>
      <c r="AK751" s="236">
        <v>13</v>
      </c>
      <c r="AL751" s="236"/>
      <c r="AM751" s="236" t="s">
        <v>16342</v>
      </c>
      <c r="AN751" s="348"/>
      <c r="AO751" s="348"/>
      <c r="AP751" s="348"/>
      <c r="AQ751" s="291" t="str">
        <f>IFERROR(VLOOKUP(BG751,#REF!,1,0),"")</f>
        <v/>
      </c>
      <c r="AR751" s="291"/>
      <c r="AS751" s="236" t="s">
        <v>2425</v>
      </c>
      <c r="AT751" s="291"/>
      <c r="AU751" s="291"/>
      <c r="AV751" s="291"/>
      <c r="AW751" s="291" t="s">
        <v>16547</v>
      </c>
      <c r="AX751" s="291"/>
      <c r="AY751" s="291"/>
      <c r="BD751" s="191" t="str">
        <f t="shared" si="118"/>
        <v>GLC-Class2.0 AMG 43 4MATIC</v>
      </c>
      <c r="BE751" s="238" t="str">
        <f t="shared" si="120"/>
        <v>0125</v>
      </c>
      <c r="BF751" s="306" t="s">
        <v>344</v>
      </c>
      <c r="BG751" s="191" t="str">
        <f t="shared" si="119"/>
        <v>0125-0750</v>
      </c>
    </row>
    <row r="752" spans="1:59" s="192" customFormat="1">
      <c r="A752" s="304">
        <v>4526</v>
      </c>
      <c r="B752" s="305">
        <v>4526</v>
      </c>
      <c r="C752" s="238" t="str">
        <f t="shared" si="123"/>
        <v>0025-0125</v>
      </c>
      <c r="D752" s="238" t="str">
        <f t="shared" si="124"/>
        <v>0025-0125-0007</v>
      </c>
      <c r="E752" s="306" t="s">
        <v>343</v>
      </c>
      <c r="F752" s="238" t="str">
        <f>TEXT(VLOOKUP(J752,'1'!$I$43:$J$79,2,0),"0000")</f>
        <v>0025</v>
      </c>
      <c r="G752" s="238" t="str">
        <f t="shared" si="125"/>
        <v>0125</v>
      </c>
      <c r="H752" s="307">
        <f t="shared" si="126"/>
        <v>7</v>
      </c>
      <c r="I752" s="306" t="s">
        <v>343</v>
      </c>
      <c r="J752" s="237" t="s">
        <v>1584</v>
      </c>
      <c r="K752" s="237" t="s">
        <v>122</v>
      </c>
      <c r="L752" s="235" t="s">
        <v>16660</v>
      </c>
      <c r="M752" s="329">
        <v>99600000</v>
      </c>
      <c r="N752" s="235">
        <v>2996</v>
      </c>
      <c r="O752" s="235" t="s">
        <v>76</v>
      </c>
      <c r="P752" s="237" t="s">
        <v>72</v>
      </c>
      <c r="Q752" s="237" t="s">
        <v>71</v>
      </c>
      <c r="R752" s="237">
        <v>5</v>
      </c>
      <c r="S752" s="309">
        <v>10</v>
      </c>
      <c r="T752" s="238">
        <v>6</v>
      </c>
      <c r="U752" s="238">
        <v>6</v>
      </c>
      <c r="V752" s="237" t="s">
        <v>70</v>
      </c>
      <c r="W752" s="238" t="str">
        <f t="shared" si="121"/>
        <v>MercedesBenzGLC-Class3.0 AMG 43 4MATIC99600000</v>
      </c>
      <c r="X752" s="310">
        <f t="shared" si="122"/>
        <v>4526</v>
      </c>
      <c r="Y752" s="238">
        <v>6</v>
      </c>
      <c r="Z752" s="238">
        <v>6</v>
      </c>
      <c r="AA752" s="306" t="s">
        <v>343</v>
      </c>
      <c r="AB752" s="237" t="s">
        <v>69</v>
      </c>
      <c r="AC752" s="237"/>
      <c r="AD752" s="237">
        <v>5</v>
      </c>
      <c r="AE752" s="237">
        <v>2</v>
      </c>
      <c r="AF752" s="237"/>
      <c r="AG752" s="237"/>
      <c r="AH752" s="236"/>
      <c r="AI752" s="237"/>
      <c r="AJ752" s="237"/>
      <c r="AK752" s="236">
        <v>13</v>
      </c>
      <c r="AL752" s="236"/>
      <c r="AM752" s="236" t="s">
        <v>16342</v>
      </c>
      <c r="AN752" s="348"/>
      <c r="AO752" s="348"/>
      <c r="AP752" s="348"/>
      <c r="AQ752" s="291" t="str">
        <f>IFERROR(VLOOKUP(BG752,#REF!,1,0),"")</f>
        <v/>
      </c>
      <c r="AR752" s="291"/>
      <c r="AS752" s="236" t="s">
        <v>2425</v>
      </c>
      <c r="AT752" s="291"/>
      <c r="AU752" s="291"/>
      <c r="AV752" s="291"/>
      <c r="AW752" s="291" t="s">
        <v>16547</v>
      </c>
      <c r="AX752" s="291"/>
      <c r="AY752" s="291"/>
      <c r="BD752" s="191" t="str">
        <f t="shared" si="118"/>
        <v>GLC-Class3.0 AMG 43 4MATIC</v>
      </c>
      <c r="BE752" s="238" t="str">
        <f t="shared" si="120"/>
        <v>0125</v>
      </c>
      <c r="BF752" s="306" t="s">
        <v>343</v>
      </c>
      <c r="BG752" s="191" t="str">
        <f t="shared" si="119"/>
        <v>0125-0751</v>
      </c>
    </row>
    <row r="753" spans="1:59" s="192" customFormat="1">
      <c r="A753" s="304">
        <v>4527</v>
      </c>
      <c r="B753" s="305">
        <v>4527</v>
      </c>
      <c r="C753" s="238" t="str">
        <f t="shared" si="123"/>
        <v>0025-0125</v>
      </c>
      <c r="D753" s="238" t="str">
        <f t="shared" si="124"/>
        <v>0025-0125-0008</v>
      </c>
      <c r="E753" s="306" t="s">
        <v>342</v>
      </c>
      <c r="F753" s="238" t="str">
        <f>TEXT(VLOOKUP(J753,'1'!$I$43:$J$79,2,0),"0000")</f>
        <v>0025</v>
      </c>
      <c r="G753" s="238" t="str">
        <f t="shared" si="125"/>
        <v>0125</v>
      </c>
      <c r="H753" s="307">
        <f t="shared" si="126"/>
        <v>8</v>
      </c>
      <c r="I753" s="306" t="s">
        <v>342</v>
      </c>
      <c r="J753" s="237" t="s">
        <v>1584</v>
      </c>
      <c r="K753" s="237" t="s">
        <v>122</v>
      </c>
      <c r="L753" s="235" t="s">
        <v>16646</v>
      </c>
      <c r="M753" s="329">
        <v>99600000</v>
      </c>
      <c r="N753" s="235">
        <v>1991</v>
      </c>
      <c r="O753" s="235" t="s">
        <v>76</v>
      </c>
      <c r="P753" s="237" t="s">
        <v>72</v>
      </c>
      <c r="Q753" s="237" t="s">
        <v>71</v>
      </c>
      <c r="R753" s="237">
        <v>5</v>
      </c>
      <c r="S753" s="309">
        <v>10</v>
      </c>
      <c r="T753" s="238">
        <v>6</v>
      </c>
      <c r="U753" s="238">
        <v>6</v>
      </c>
      <c r="V753" s="237" t="s">
        <v>70</v>
      </c>
      <c r="W753" s="238" t="str">
        <f t="shared" si="121"/>
        <v>MercedesBenzGLC-Class2.0 AMG 43 4MATIC Coupe99600000</v>
      </c>
      <c r="X753" s="310">
        <f t="shared" si="122"/>
        <v>4527</v>
      </c>
      <c r="Y753" s="238">
        <v>6</v>
      </c>
      <c r="Z753" s="238">
        <v>6</v>
      </c>
      <c r="AA753" s="306" t="s">
        <v>342</v>
      </c>
      <c r="AB753" s="237" t="s">
        <v>69</v>
      </c>
      <c r="AC753" s="237"/>
      <c r="AD753" s="237">
        <v>5</v>
      </c>
      <c r="AE753" s="237">
        <v>2</v>
      </c>
      <c r="AF753" s="237"/>
      <c r="AG753" s="237"/>
      <c r="AH753" s="236"/>
      <c r="AI753" s="237"/>
      <c r="AJ753" s="237"/>
      <c r="AK753" s="236">
        <v>15</v>
      </c>
      <c r="AL753" s="236"/>
      <c r="AM753" s="236" t="s">
        <v>16345</v>
      </c>
      <c r="AN753" s="348"/>
      <c r="AO753" s="348"/>
      <c r="AP753" s="348"/>
      <c r="AQ753" s="291" t="str">
        <f>IFERROR(VLOOKUP(BG753,#REF!,1,0),"")</f>
        <v/>
      </c>
      <c r="AR753" s="291"/>
      <c r="AS753" s="236" t="s">
        <v>2425</v>
      </c>
      <c r="AT753" s="291"/>
      <c r="AU753" s="291"/>
      <c r="AV753" s="291"/>
      <c r="AW753" s="291" t="s">
        <v>16547</v>
      </c>
      <c r="AX753" s="291"/>
      <c r="AY753" s="291"/>
      <c r="BD753" s="191" t="str">
        <f t="shared" si="118"/>
        <v>GLC-Class2.0 AMG 43 4MATIC Coupe</v>
      </c>
      <c r="BE753" s="238" t="str">
        <f t="shared" si="120"/>
        <v>0125</v>
      </c>
      <c r="BF753" s="306" t="s">
        <v>342</v>
      </c>
      <c r="BG753" s="191" t="str">
        <f t="shared" si="119"/>
        <v>0125-0752</v>
      </c>
    </row>
    <row r="754" spans="1:59" s="192" customFormat="1">
      <c r="A754" s="304">
        <v>4528</v>
      </c>
      <c r="B754" s="305">
        <v>4528</v>
      </c>
      <c r="C754" s="238" t="str">
        <f t="shared" si="123"/>
        <v>0025-0125</v>
      </c>
      <c r="D754" s="238" t="str">
        <f t="shared" si="124"/>
        <v>0025-0125-0009</v>
      </c>
      <c r="E754" s="306" t="s">
        <v>341</v>
      </c>
      <c r="F754" s="238" t="str">
        <f>TEXT(VLOOKUP(J754,'1'!$I$43:$J$79,2,0),"0000")</f>
        <v>0025</v>
      </c>
      <c r="G754" s="238" t="str">
        <f t="shared" si="125"/>
        <v>0125</v>
      </c>
      <c r="H754" s="307">
        <f t="shared" si="126"/>
        <v>9</v>
      </c>
      <c r="I754" s="306" t="s">
        <v>341</v>
      </c>
      <c r="J754" s="237" t="s">
        <v>1584</v>
      </c>
      <c r="K754" s="237" t="s">
        <v>122</v>
      </c>
      <c r="L754" s="235" t="s">
        <v>16645</v>
      </c>
      <c r="M754" s="329">
        <v>99600000</v>
      </c>
      <c r="N754" s="235">
        <v>2996</v>
      </c>
      <c r="O754" s="235" t="s">
        <v>76</v>
      </c>
      <c r="P754" s="237" t="s">
        <v>72</v>
      </c>
      <c r="Q754" s="237" t="s">
        <v>71</v>
      </c>
      <c r="R754" s="237">
        <v>5</v>
      </c>
      <c r="S754" s="309">
        <v>10</v>
      </c>
      <c r="T754" s="238">
        <v>6</v>
      </c>
      <c r="U754" s="238">
        <v>6</v>
      </c>
      <c r="V754" s="237" t="s">
        <v>70</v>
      </c>
      <c r="W754" s="238" t="str">
        <f t="shared" si="121"/>
        <v>MercedesBenzGLC-Class3.0 AMG 43 4MATIC Coupe99600000</v>
      </c>
      <c r="X754" s="310">
        <f t="shared" si="122"/>
        <v>4528</v>
      </c>
      <c r="Y754" s="238">
        <v>6</v>
      </c>
      <c r="Z754" s="238">
        <v>6</v>
      </c>
      <c r="AA754" s="306" t="s">
        <v>341</v>
      </c>
      <c r="AB754" s="237" t="s">
        <v>69</v>
      </c>
      <c r="AC754" s="237"/>
      <c r="AD754" s="237">
        <v>5</v>
      </c>
      <c r="AE754" s="237">
        <v>2</v>
      </c>
      <c r="AF754" s="237"/>
      <c r="AG754" s="237"/>
      <c r="AH754" s="236"/>
      <c r="AI754" s="237"/>
      <c r="AJ754" s="237"/>
      <c r="AK754" s="236">
        <v>15</v>
      </c>
      <c r="AL754" s="236"/>
      <c r="AM754" s="236" t="s">
        <v>16345</v>
      </c>
      <c r="AN754" s="348"/>
      <c r="AO754" s="348"/>
      <c r="AP754" s="348"/>
      <c r="AQ754" s="291" t="str">
        <f>IFERROR(VLOOKUP(BG754,#REF!,1,0),"")</f>
        <v/>
      </c>
      <c r="AR754" s="291"/>
      <c r="AS754" s="236" t="s">
        <v>2425</v>
      </c>
      <c r="AT754" s="291"/>
      <c r="AU754" s="291"/>
      <c r="AV754" s="291"/>
      <c r="AW754" s="291" t="s">
        <v>16547</v>
      </c>
      <c r="AX754" s="291"/>
      <c r="AY754" s="291"/>
      <c r="BD754" s="191" t="str">
        <f t="shared" si="118"/>
        <v>GLC-Class3.0 AMG 43 4MATIC Coupe</v>
      </c>
      <c r="BE754" s="238" t="str">
        <f t="shared" si="120"/>
        <v>0125</v>
      </c>
      <c r="BF754" s="306" t="s">
        <v>341</v>
      </c>
      <c r="BG754" s="191" t="str">
        <f t="shared" si="119"/>
        <v>0125-0753</v>
      </c>
    </row>
    <row r="755" spans="1:59" s="192" customFormat="1">
      <c r="A755" s="304">
        <v>4529</v>
      </c>
      <c r="B755" s="305">
        <v>4529</v>
      </c>
      <c r="C755" s="238" t="str">
        <f t="shared" si="123"/>
        <v>0025-0125</v>
      </c>
      <c r="D755" s="238" t="str">
        <f t="shared" si="124"/>
        <v>0025-0125-0010</v>
      </c>
      <c r="E755" s="306" t="s">
        <v>340</v>
      </c>
      <c r="F755" s="238" t="str">
        <f>TEXT(VLOOKUP(J755,'1'!$I$43:$J$79,2,0),"0000")</f>
        <v>0025</v>
      </c>
      <c r="G755" s="238" t="str">
        <f t="shared" si="125"/>
        <v>0125</v>
      </c>
      <c r="H755" s="307">
        <f t="shared" si="126"/>
        <v>10</v>
      </c>
      <c r="I755" s="306" t="s">
        <v>340</v>
      </c>
      <c r="J755" s="237" t="s">
        <v>1584</v>
      </c>
      <c r="K755" s="237" t="s">
        <v>122</v>
      </c>
      <c r="L755" s="235" t="s">
        <v>1338</v>
      </c>
      <c r="M755" s="308">
        <v>132600000</v>
      </c>
      <c r="N755" s="235">
        <v>3982</v>
      </c>
      <c r="O755" s="235" t="s">
        <v>76</v>
      </c>
      <c r="P755" s="237" t="s">
        <v>72</v>
      </c>
      <c r="Q755" s="237" t="s">
        <v>71</v>
      </c>
      <c r="R755" s="237">
        <v>5</v>
      </c>
      <c r="S755" s="309">
        <v>8</v>
      </c>
      <c r="T755" s="238">
        <v>6</v>
      </c>
      <c r="U755" s="238">
        <v>6</v>
      </c>
      <c r="V755" s="237" t="s">
        <v>70</v>
      </c>
      <c r="W755" s="238" t="str">
        <f t="shared" si="121"/>
        <v>MercedesBenzGLC-Class63 S 4matic+ 쿠페132600000</v>
      </c>
      <c r="X755" s="310">
        <f t="shared" si="122"/>
        <v>4529</v>
      </c>
      <c r="Y755" s="238">
        <v>6</v>
      </c>
      <c r="Z755" s="238">
        <v>6</v>
      </c>
      <c r="AA755" s="306" t="s">
        <v>340</v>
      </c>
      <c r="AB755" s="237" t="s">
        <v>69</v>
      </c>
      <c r="AC755" s="237"/>
      <c r="AD755" s="237">
        <v>5</v>
      </c>
      <c r="AE755" s="237">
        <v>0</v>
      </c>
      <c r="AF755" s="237"/>
      <c r="AG755" s="237"/>
      <c r="AH755" s="236"/>
      <c r="AI755" s="237"/>
      <c r="AJ755" s="237"/>
      <c r="AK755" s="236">
        <v>16</v>
      </c>
      <c r="AL755" s="236"/>
      <c r="AM755" s="236" t="s">
        <v>16558</v>
      </c>
      <c r="AN755" s="348"/>
      <c r="AO755" s="348"/>
      <c r="AP755" s="348"/>
      <c r="AQ755" s="291" t="str">
        <f>IFERROR(VLOOKUP(BG755,#REF!,1,0),"")</f>
        <v/>
      </c>
      <c r="AR755" s="291"/>
      <c r="AS755" s="236" t="s">
        <v>2435</v>
      </c>
      <c r="AT755" s="291"/>
      <c r="AU755" s="291"/>
      <c r="AV755" s="291"/>
      <c r="AW755" s="291" t="s">
        <v>16548</v>
      </c>
      <c r="AX755" s="291"/>
      <c r="AY755" s="291"/>
      <c r="AZ755" s="191" t="e">
        <f>VLOOKUP(#REF!,잔가군!$B:$C,2,0)</f>
        <v>#REF!</v>
      </c>
      <c r="BA755" s="191" t="e">
        <f>S755-#REF!</f>
        <v>#REF!</v>
      </c>
      <c r="BD755" s="191" t="str">
        <f t="shared" si="118"/>
        <v>GLC-Class63 S 4matic+ 쿠페</v>
      </c>
      <c r="BE755" s="238" t="str">
        <f t="shared" si="120"/>
        <v>0125</v>
      </c>
      <c r="BF755" s="306" t="s">
        <v>340</v>
      </c>
      <c r="BG755" s="191" t="str">
        <f t="shared" si="119"/>
        <v>0125-0754</v>
      </c>
    </row>
    <row r="756" spans="1:59" s="192" customFormat="1">
      <c r="A756" s="304">
        <v>4530</v>
      </c>
      <c r="B756" s="305">
        <v>4530</v>
      </c>
      <c r="C756" s="238" t="str">
        <f t="shared" si="123"/>
        <v>0025-0126</v>
      </c>
      <c r="D756" s="238" t="str">
        <f t="shared" si="124"/>
        <v>0025-0126-0001</v>
      </c>
      <c r="E756" s="306" t="s">
        <v>339</v>
      </c>
      <c r="F756" s="238" t="str">
        <f>TEXT(VLOOKUP(J756,'1'!$I$43:$J$79,2,0),"0000")</f>
        <v>0025</v>
      </c>
      <c r="G756" s="238" t="str">
        <f t="shared" si="125"/>
        <v>0126</v>
      </c>
      <c r="H756" s="307">
        <f t="shared" si="126"/>
        <v>1</v>
      </c>
      <c r="I756" s="306" t="s">
        <v>339</v>
      </c>
      <c r="J756" s="237" t="s">
        <v>1584</v>
      </c>
      <c r="K756" s="237" t="s">
        <v>121</v>
      </c>
      <c r="L756" s="237" t="s">
        <v>1328</v>
      </c>
      <c r="M756" s="468">
        <v>101600000</v>
      </c>
      <c r="N756" s="237">
        <v>1950</v>
      </c>
      <c r="O756" s="237" t="s">
        <v>77</v>
      </c>
      <c r="P756" s="237" t="s">
        <v>72</v>
      </c>
      <c r="Q756" s="237" t="s">
        <v>71</v>
      </c>
      <c r="R756" s="237">
        <v>5</v>
      </c>
      <c r="S756" s="309">
        <v>1</v>
      </c>
      <c r="T756" s="238">
        <v>6</v>
      </c>
      <c r="U756" s="238">
        <v>6</v>
      </c>
      <c r="V756" s="237" t="s">
        <v>70</v>
      </c>
      <c r="W756" s="238" t="str">
        <f t="shared" si="121"/>
        <v>MercedesBenzGLE-Class300d 4Matic101600000</v>
      </c>
      <c r="X756" s="310">
        <f t="shared" si="122"/>
        <v>4530</v>
      </c>
      <c r="Y756" s="238">
        <v>6</v>
      </c>
      <c r="Z756" s="238">
        <v>6</v>
      </c>
      <c r="AA756" s="306" t="s">
        <v>339</v>
      </c>
      <c r="AB756" s="237" t="s">
        <v>69</v>
      </c>
      <c r="AC756" s="237"/>
      <c r="AD756" s="237">
        <v>2</v>
      </c>
      <c r="AE756" s="237">
        <v>1</v>
      </c>
      <c r="AF756" s="236"/>
      <c r="AG756" s="237"/>
      <c r="AH756" s="236"/>
      <c r="AI756" s="236"/>
      <c r="AJ756" s="237"/>
      <c r="AK756" s="236">
        <v>5</v>
      </c>
      <c r="AL756" s="236"/>
      <c r="AM756" s="236" t="s">
        <v>16274</v>
      </c>
      <c r="AN756" s="348"/>
      <c r="AO756" s="348"/>
      <c r="AP756" s="348"/>
      <c r="AQ756" s="291" t="str">
        <f>IFERROR(VLOOKUP(BG756,#REF!,1,0),"")</f>
        <v/>
      </c>
      <c r="AR756" s="356"/>
      <c r="AS756" s="236" t="s">
        <v>2390</v>
      </c>
      <c r="AT756" s="291"/>
      <c r="AU756" s="291"/>
      <c r="AV756" s="291"/>
      <c r="AW756" s="356"/>
      <c r="AX756" s="356"/>
      <c r="AY756" s="356"/>
      <c r="BD756" s="191" t="str">
        <f t="shared" si="118"/>
        <v>GLE-Class300d 4Matic</v>
      </c>
      <c r="BE756" s="238" t="str">
        <f t="shared" si="120"/>
        <v>0126</v>
      </c>
      <c r="BF756" s="306" t="s">
        <v>339</v>
      </c>
      <c r="BG756" s="191" t="str">
        <f t="shared" si="119"/>
        <v>0126-0755</v>
      </c>
    </row>
    <row r="757" spans="1:59" s="192" customFormat="1">
      <c r="A757" s="304">
        <v>4531</v>
      </c>
      <c r="B757" s="305">
        <v>4531</v>
      </c>
      <c r="C757" s="238" t="str">
        <f t="shared" si="123"/>
        <v>0025-0126</v>
      </c>
      <c r="D757" s="238" t="str">
        <f t="shared" si="124"/>
        <v>0025-0126-0002</v>
      </c>
      <c r="E757" s="306" t="s">
        <v>338</v>
      </c>
      <c r="F757" s="238" t="str">
        <f>TEXT(VLOOKUP(J757,'1'!$I$43:$J$79,2,0),"0000")</f>
        <v>0025</v>
      </c>
      <c r="G757" s="238" t="str">
        <f t="shared" si="125"/>
        <v>0126</v>
      </c>
      <c r="H757" s="307">
        <f t="shared" si="126"/>
        <v>2</v>
      </c>
      <c r="I757" s="306" t="s">
        <v>338</v>
      </c>
      <c r="J757" s="237" t="s">
        <v>1584</v>
      </c>
      <c r="K757" s="237" t="s">
        <v>121</v>
      </c>
      <c r="L757" s="237" t="s">
        <v>16118</v>
      </c>
      <c r="M757" s="468">
        <v>118600000</v>
      </c>
      <c r="N757" s="237">
        <v>1991</v>
      </c>
      <c r="O757" s="312" t="s">
        <v>1169</v>
      </c>
      <c r="P757" s="237" t="s">
        <v>72</v>
      </c>
      <c r="Q757" s="237" t="s">
        <v>71</v>
      </c>
      <c r="R757" s="237">
        <v>5</v>
      </c>
      <c r="S757" s="309">
        <v>6</v>
      </c>
      <c r="T757" s="238">
        <v>6</v>
      </c>
      <c r="U757" s="238">
        <v>6</v>
      </c>
      <c r="V757" s="235" t="s">
        <v>70</v>
      </c>
      <c r="W757" s="238" t="str">
        <f t="shared" si="121"/>
        <v>MercedesBenzGLE-ClassGLE 400e 4matic Coupe118600000</v>
      </c>
      <c r="X757" s="310">
        <f t="shared" si="122"/>
        <v>4531</v>
      </c>
      <c r="Y757" s="238">
        <v>6</v>
      </c>
      <c r="Z757" s="238">
        <v>6</v>
      </c>
      <c r="AA757" s="306" t="s">
        <v>338</v>
      </c>
      <c r="AB757" s="237" t="s">
        <v>69</v>
      </c>
      <c r="AC757" s="237"/>
      <c r="AD757" s="237"/>
      <c r="AE757" s="237"/>
      <c r="AF757" s="236"/>
      <c r="AG757" s="237"/>
      <c r="AH757" s="236"/>
      <c r="AI757" s="236"/>
      <c r="AJ757" s="237"/>
      <c r="AK757" s="236">
        <v>6</v>
      </c>
      <c r="AL757" s="236"/>
      <c r="AM757" s="236" t="s">
        <v>16553</v>
      </c>
      <c r="AN757" s="348"/>
      <c r="AO757" s="348"/>
      <c r="AP757" s="348"/>
      <c r="AQ757" s="291" t="str">
        <f>IFERROR(VLOOKUP(BG757,#REF!,1,0),"")</f>
        <v/>
      </c>
      <c r="AR757" s="291"/>
      <c r="AS757" s="236" t="s">
        <v>1627</v>
      </c>
      <c r="AT757" s="291" t="s">
        <v>2365</v>
      </c>
      <c r="AU757" s="291"/>
      <c r="AV757" s="291"/>
      <c r="AW757" s="291" t="s">
        <v>16548</v>
      </c>
      <c r="AX757" s="291"/>
      <c r="AY757" s="291"/>
      <c r="BD757" s="191" t="str">
        <f t="shared" si="118"/>
        <v>GLE-ClassGLE 400e 4matic Coupe</v>
      </c>
      <c r="BE757" s="238" t="str">
        <f t="shared" si="120"/>
        <v>0126</v>
      </c>
      <c r="BF757" s="306" t="s">
        <v>338</v>
      </c>
      <c r="BG757" s="191" t="str">
        <f t="shared" si="119"/>
        <v>0126-0756</v>
      </c>
    </row>
    <row r="758" spans="1:59" s="192" customFormat="1">
      <c r="A758" s="304">
        <v>4532</v>
      </c>
      <c r="B758" s="305">
        <v>4532</v>
      </c>
      <c r="C758" s="238" t="str">
        <f t="shared" si="123"/>
        <v>0025-0126</v>
      </c>
      <c r="D758" s="238" t="str">
        <f t="shared" si="124"/>
        <v>0025-0126-0003</v>
      </c>
      <c r="E758" s="306" t="s">
        <v>337</v>
      </c>
      <c r="F758" s="238" t="str">
        <f>TEXT(VLOOKUP(J758,'1'!$I$43:$J$79,2,0),"0000")</f>
        <v>0025</v>
      </c>
      <c r="G758" s="238" t="str">
        <f t="shared" si="125"/>
        <v>0126</v>
      </c>
      <c r="H758" s="307">
        <f t="shared" si="126"/>
        <v>3</v>
      </c>
      <c r="I758" s="306" t="s">
        <v>337</v>
      </c>
      <c r="J758" s="237" t="s">
        <v>1584</v>
      </c>
      <c r="K758" s="237" t="s">
        <v>121</v>
      </c>
      <c r="L758" s="237" t="s">
        <v>1329</v>
      </c>
      <c r="M758" s="468">
        <v>123600000</v>
      </c>
      <c r="N758" s="237">
        <v>2999</v>
      </c>
      <c r="O758" s="235" t="s">
        <v>76</v>
      </c>
      <c r="P758" s="237" t="s">
        <v>72</v>
      </c>
      <c r="Q758" s="237" t="s">
        <v>71</v>
      </c>
      <c r="R758" s="237">
        <v>5</v>
      </c>
      <c r="S758" s="309">
        <v>1</v>
      </c>
      <c r="T758" s="238">
        <v>6</v>
      </c>
      <c r="U758" s="238">
        <v>6</v>
      </c>
      <c r="V758" s="237" t="s">
        <v>70</v>
      </c>
      <c r="W758" s="238" t="str">
        <f t="shared" si="121"/>
        <v>MercedesBenzGLE-Class450 4Matic123600000</v>
      </c>
      <c r="X758" s="310">
        <f t="shared" si="122"/>
        <v>4532</v>
      </c>
      <c r="Y758" s="238">
        <v>6</v>
      </c>
      <c r="Z758" s="238">
        <v>6</v>
      </c>
      <c r="AA758" s="306" t="s">
        <v>337</v>
      </c>
      <c r="AB758" s="237" t="s">
        <v>69</v>
      </c>
      <c r="AC758" s="237"/>
      <c r="AD758" s="237">
        <v>3</v>
      </c>
      <c r="AE758" s="237">
        <v>0</v>
      </c>
      <c r="AF758" s="236"/>
      <c r="AG758" s="237"/>
      <c r="AH758" s="236"/>
      <c r="AI758" s="236"/>
      <c r="AJ758" s="237"/>
      <c r="AK758" s="236">
        <v>5</v>
      </c>
      <c r="AL758" s="236"/>
      <c r="AM758" s="236" t="s">
        <v>16274</v>
      </c>
      <c r="AN758" s="348"/>
      <c r="AO758" s="348"/>
      <c r="AP758" s="348"/>
      <c r="AQ758" s="291" t="str">
        <f>IFERROR(VLOOKUP(BG758,#REF!,1,0),"")</f>
        <v/>
      </c>
      <c r="AR758" s="291"/>
      <c r="AS758" s="236" t="s">
        <v>2390</v>
      </c>
      <c r="AT758" s="291"/>
      <c r="AU758" s="291"/>
      <c r="AV758" s="291"/>
      <c r="AW758" s="291"/>
      <c r="AX758" s="291"/>
      <c r="AY758" s="291"/>
      <c r="BD758" s="191" t="str">
        <f t="shared" si="118"/>
        <v>GLE-Class450 4Matic</v>
      </c>
      <c r="BE758" s="238" t="str">
        <f t="shared" si="120"/>
        <v>0126</v>
      </c>
      <c r="BF758" s="306" t="s">
        <v>337</v>
      </c>
      <c r="BG758" s="191" t="str">
        <f t="shared" si="119"/>
        <v>0126-0757</v>
      </c>
    </row>
    <row r="759" spans="1:59" s="192" customFormat="1">
      <c r="A759" s="304">
        <v>4533</v>
      </c>
      <c r="B759" s="305">
        <v>4533</v>
      </c>
      <c r="C759" s="238" t="str">
        <f t="shared" si="123"/>
        <v>0025-0126</v>
      </c>
      <c r="D759" s="238" t="str">
        <f t="shared" si="124"/>
        <v>0025-0126-0004</v>
      </c>
      <c r="E759" s="306" t="s">
        <v>336</v>
      </c>
      <c r="F759" s="238" t="str">
        <f>TEXT(VLOOKUP(J759,'1'!$I$43:$J$79,2,0),"0000")</f>
        <v>0025</v>
      </c>
      <c r="G759" s="238" t="str">
        <f t="shared" si="125"/>
        <v>0126</v>
      </c>
      <c r="H759" s="307">
        <f t="shared" si="126"/>
        <v>4</v>
      </c>
      <c r="I759" s="306" t="s">
        <v>336</v>
      </c>
      <c r="J759" s="237" t="s">
        <v>1584</v>
      </c>
      <c r="K759" s="237" t="s">
        <v>16639</v>
      </c>
      <c r="L759" s="312" t="s">
        <v>15960</v>
      </c>
      <c r="M759" s="468">
        <v>137000000</v>
      </c>
      <c r="N759" s="237">
        <v>2989</v>
      </c>
      <c r="O759" s="312" t="s">
        <v>77</v>
      </c>
      <c r="P759" s="237" t="s">
        <v>72</v>
      </c>
      <c r="Q759" s="237" t="s">
        <v>71</v>
      </c>
      <c r="R759" s="237">
        <v>5</v>
      </c>
      <c r="S759" s="309">
        <v>3</v>
      </c>
      <c r="T759" s="238">
        <v>6</v>
      </c>
      <c r="U759" s="238">
        <v>6</v>
      </c>
      <c r="V759" s="237" t="s">
        <v>70</v>
      </c>
      <c r="W759" s="238" t="str">
        <f t="shared" si="121"/>
        <v>MercedesBenzGLE-Class450d 4Matic Coupe137000000</v>
      </c>
      <c r="X759" s="310">
        <f t="shared" si="122"/>
        <v>4533</v>
      </c>
      <c r="Y759" s="238">
        <v>6</v>
      </c>
      <c r="Z759" s="238">
        <v>6</v>
      </c>
      <c r="AA759" s="306" t="s">
        <v>336</v>
      </c>
      <c r="AB759" s="237" t="s">
        <v>69</v>
      </c>
      <c r="AC759" s="237"/>
      <c r="AD759" s="237">
        <v>3</v>
      </c>
      <c r="AE759" s="237">
        <v>0</v>
      </c>
      <c r="AF759" s="236"/>
      <c r="AG759" s="237"/>
      <c r="AH759" s="236"/>
      <c r="AI759" s="236"/>
      <c r="AJ759" s="237"/>
      <c r="AK759" s="236">
        <v>5</v>
      </c>
      <c r="AL759" s="236"/>
      <c r="AM759" s="236" t="s">
        <v>16274</v>
      </c>
      <c r="AN759" s="348"/>
      <c r="AO759" s="348"/>
      <c r="AP759" s="348"/>
      <c r="AQ759" s="291" t="str">
        <f>IFERROR(VLOOKUP(BG759,#REF!,1,0),"")</f>
        <v/>
      </c>
      <c r="AR759" s="291"/>
      <c r="AS759" s="236" t="s">
        <v>1605</v>
      </c>
      <c r="AT759" s="291"/>
      <c r="AU759" s="291"/>
      <c r="AV759" s="291"/>
      <c r="AW759" s="291"/>
      <c r="AX759" s="291"/>
      <c r="AY759" s="291"/>
      <c r="BD759" s="191" t="str">
        <f t="shared" si="118"/>
        <v>GLE-Class450d 4Matic Coupe</v>
      </c>
      <c r="BE759" s="238" t="str">
        <f t="shared" si="120"/>
        <v>0126</v>
      </c>
      <c r="BF759" s="306" t="s">
        <v>336</v>
      </c>
      <c r="BG759" s="191" t="str">
        <f t="shared" si="119"/>
        <v>0126-0758</v>
      </c>
    </row>
    <row r="760" spans="1:59" s="192" customFormat="1">
      <c r="A760" s="304">
        <v>4534</v>
      </c>
      <c r="B760" s="305">
        <v>4534</v>
      </c>
      <c r="C760" s="238" t="str">
        <f t="shared" si="123"/>
        <v>0025-0126</v>
      </c>
      <c r="D760" s="238" t="str">
        <f t="shared" si="124"/>
        <v>0025-0126-0005</v>
      </c>
      <c r="E760" s="306" t="s">
        <v>335</v>
      </c>
      <c r="F760" s="238" t="str">
        <f>TEXT(VLOOKUP(J760,'1'!$I$43:$J$79,2,0),"0000")</f>
        <v>0025</v>
      </c>
      <c r="G760" s="238" t="str">
        <f t="shared" si="125"/>
        <v>0126</v>
      </c>
      <c r="H760" s="307">
        <f t="shared" si="126"/>
        <v>5</v>
      </c>
      <c r="I760" s="306" t="s">
        <v>335</v>
      </c>
      <c r="J760" s="237" t="s">
        <v>1584</v>
      </c>
      <c r="K760" s="312" t="s">
        <v>121</v>
      </c>
      <c r="L760" s="312" t="s">
        <v>16300</v>
      </c>
      <c r="M760" s="468">
        <v>147600000</v>
      </c>
      <c r="N760" s="315">
        <v>2999</v>
      </c>
      <c r="O760" s="235" t="s">
        <v>76</v>
      </c>
      <c r="P760" s="312" t="s">
        <v>72</v>
      </c>
      <c r="Q760" s="312" t="s">
        <v>71</v>
      </c>
      <c r="R760" s="315">
        <v>5</v>
      </c>
      <c r="S760" s="309">
        <v>9</v>
      </c>
      <c r="T760" s="238">
        <v>6</v>
      </c>
      <c r="U760" s="238">
        <v>6</v>
      </c>
      <c r="V760" s="237" t="s">
        <v>70</v>
      </c>
      <c r="W760" s="238" t="str">
        <f t="shared" si="121"/>
        <v>MercedesBenzGLE-ClassGLE 53 AMG 4Matic+147600000</v>
      </c>
      <c r="X760" s="310">
        <f t="shared" si="122"/>
        <v>4534</v>
      </c>
      <c r="Y760" s="238">
        <v>6</v>
      </c>
      <c r="Z760" s="238">
        <v>6</v>
      </c>
      <c r="AA760" s="306" t="s">
        <v>335</v>
      </c>
      <c r="AB760" s="237" t="s">
        <v>69</v>
      </c>
      <c r="AC760" s="237"/>
      <c r="AD760" s="237">
        <v>5</v>
      </c>
      <c r="AE760" s="237">
        <v>2</v>
      </c>
      <c r="AF760" s="237"/>
      <c r="AG760" s="237"/>
      <c r="AH760" s="236"/>
      <c r="AI760" s="237"/>
      <c r="AJ760" s="237"/>
      <c r="AK760" s="236">
        <v>13</v>
      </c>
      <c r="AL760" s="236"/>
      <c r="AM760" s="236" t="s">
        <v>16559</v>
      </c>
      <c r="AN760" s="348"/>
      <c r="AO760" s="348"/>
      <c r="AP760" s="348"/>
      <c r="AQ760" s="291" t="str">
        <f>IFERROR(VLOOKUP(BG760,#REF!,1,0),"")</f>
        <v/>
      </c>
      <c r="AR760" s="291"/>
      <c r="AS760" s="236" t="s">
        <v>2434</v>
      </c>
      <c r="AT760" s="291"/>
      <c r="AU760" s="291"/>
      <c r="AV760" s="291"/>
      <c r="AW760" s="291" t="s">
        <v>16548</v>
      </c>
      <c r="AX760" s="291"/>
      <c r="AY760" s="291"/>
      <c r="AZ760" s="191" t="e">
        <f>VLOOKUP(#REF!,잔가군!$B:$C,2,0)</f>
        <v>#REF!</v>
      </c>
      <c r="BA760" s="191" t="e">
        <f>S760-#REF!</f>
        <v>#REF!</v>
      </c>
      <c r="BD760" s="191" t="str">
        <f t="shared" si="118"/>
        <v>GLE-ClassGLE 53 AMG 4Matic+</v>
      </c>
      <c r="BE760" s="238" t="str">
        <f t="shared" si="120"/>
        <v>0126</v>
      </c>
      <c r="BF760" s="306" t="s">
        <v>335</v>
      </c>
      <c r="BG760" s="191" t="str">
        <f t="shared" si="119"/>
        <v>0126-0759</v>
      </c>
    </row>
    <row r="761" spans="1:59" s="192" customFormat="1">
      <c r="A761" s="304">
        <v>4535</v>
      </c>
      <c r="B761" s="305">
        <v>4535</v>
      </c>
      <c r="C761" s="238" t="str">
        <f t="shared" si="123"/>
        <v>0025-0126</v>
      </c>
      <c r="D761" s="238" t="str">
        <f t="shared" si="124"/>
        <v>0025-0126-0006</v>
      </c>
      <c r="E761" s="306" t="s">
        <v>334</v>
      </c>
      <c r="F761" s="238" t="str">
        <f>TEXT(VLOOKUP(J761,'1'!$I$43:$J$79,2,0),"0000")</f>
        <v>0025</v>
      </c>
      <c r="G761" s="238" t="str">
        <f t="shared" si="125"/>
        <v>0126</v>
      </c>
      <c r="H761" s="307">
        <f t="shared" si="126"/>
        <v>6</v>
      </c>
      <c r="I761" s="306" t="s">
        <v>334</v>
      </c>
      <c r="J761" s="237" t="s">
        <v>1584</v>
      </c>
      <c r="K761" s="312" t="s">
        <v>121</v>
      </c>
      <c r="L761" s="312" t="s">
        <v>16355</v>
      </c>
      <c r="M761" s="468">
        <v>147600000</v>
      </c>
      <c r="N761" s="315">
        <v>2999</v>
      </c>
      <c r="O761" s="235" t="s">
        <v>76</v>
      </c>
      <c r="P761" s="312" t="s">
        <v>72</v>
      </c>
      <c r="Q761" s="312" t="s">
        <v>71</v>
      </c>
      <c r="R761" s="315">
        <v>5</v>
      </c>
      <c r="S761" s="309">
        <v>9</v>
      </c>
      <c r="T761" s="238">
        <v>6</v>
      </c>
      <c r="U761" s="238">
        <v>6</v>
      </c>
      <c r="V761" s="237" t="s">
        <v>70</v>
      </c>
      <c r="W761" s="238" t="str">
        <f t="shared" si="121"/>
        <v>MercedesBenzGLE-ClassGLE 53 AMG 4Matic+ 쿠페147600000</v>
      </c>
      <c r="X761" s="310">
        <f t="shared" si="122"/>
        <v>4535</v>
      </c>
      <c r="Y761" s="238">
        <v>6</v>
      </c>
      <c r="Z761" s="238">
        <v>6</v>
      </c>
      <c r="AA761" s="306" t="s">
        <v>334</v>
      </c>
      <c r="AB761" s="237" t="s">
        <v>69</v>
      </c>
      <c r="AC761" s="237"/>
      <c r="AD761" s="237">
        <v>5</v>
      </c>
      <c r="AE761" s="237">
        <v>2</v>
      </c>
      <c r="AF761" s="237"/>
      <c r="AG761" s="237"/>
      <c r="AH761" s="236"/>
      <c r="AI761" s="237"/>
      <c r="AJ761" s="237"/>
      <c r="AK761" s="236">
        <v>13</v>
      </c>
      <c r="AL761" s="236"/>
      <c r="AM761" s="236" t="s">
        <v>16559</v>
      </c>
      <c r="AN761" s="348"/>
      <c r="AO761" s="348"/>
      <c r="AP761" s="348"/>
      <c r="AQ761" s="291" t="str">
        <f>IFERROR(VLOOKUP(BG761,#REF!,1,0),"")</f>
        <v/>
      </c>
      <c r="AR761" s="291"/>
      <c r="AS761" s="236" t="s">
        <v>2434</v>
      </c>
      <c r="AT761" s="291"/>
      <c r="AU761" s="291"/>
      <c r="AV761" s="291"/>
      <c r="AW761" s="291" t="s">
        <v>16548</v>
      </c>
      <c r="AX761" s="291"/>
      <c r="AY761" s="291"/>
      <c r="AZ761" s="191" t="e">
        <f>VLOOKUP(#REF!,잔가군!$B:$C,2,0)</f>
        <v>#REF!</v>
      </c>
      <c r="BA761" s="191" t="e">
        <f>S761-#REF!</f>
        <v>#REF!</v>
      </c>
      <c r="BD761" s="191" t="str">
        <f t="shared" si="118"/>
        <v>GLE-ClassGLE 53 AMG 4Matic+ 쿠페</v>
      </c>
      <c r="BE761" s="238" t="str">
        <f t="shared" si="120"/>
        <v>0126</v>
      </c>
      <c r="BF761" s="306" t="s">
        <v>334</v>
      </c>
      <c r="BG761" s="191" t="str">
        <f t="shared" si="119"/>
        <v>0126-0760</v>
      </c>
    </row>
    <row r="762" spans="1:59">
      <c r="A762" s="304">
        <v>4536</v>
      </c>
      <c r="B762" s="305">
        <v>4536</v>
      </c>
      <c r="C762" s="238" t="str">
        <f t="shared" si="123"/>
        <v>0025-0127</v>
      </c>
      <c r="D762" s="238" t="str">
        <f t="shared" si="124"/>
        <v>0025-0127-0001</v>
      </c>
      <c r="E762" s="306" t="s">
        <v>333</v>
      </c>
      <c r="F762" s="238" t="str">
        <f>TEXT(VLOOKUP(J762,'1'!$I$43:$J$79,2,0),"0000")</f>
        <v>0025</v>
      </c>
      <c r="G762" s="238" t="str">
        <f t="shared" si="125"/>
        <v>0127</v>
      </c>
      <c r="H762" s="307">
        <f t="shared" si="126"/>
        <v>1</v>
      </c>
      <c r="I762" s="306" t="s">
        <v>333</v>
      </c>
      <c r="J762" s="237" t="s">
        <v>1584</v>
      </c>
      <c r="K762" s="237" t="s">
        <v>120</v>
      </c>
      <c r="L762" s="312" t="s">
        <v>1658</v>
      </c>
      <c r="M762" s="329">
        <v>141100000</v>
      </c>
      <c r="N762" s="315">
        <v>2925</v>
      </c>
      <c r="O762" s="312" t="s">
        <v>77</v>
      </c>
      <c r="P762" s="312" t="s">
        <v>72</v>
      </c>
      <c r="Q762" s="312" t="s">
        <v>71</v>
      </c>
      <c r="R762" s="315">
        <v>5</v>
      </c>
      <c r="S762" s="309">
        <v>7</v>
      </c>
      <c r="T762" s="238">
        <v>6</v>
      </c>
      <c r="U762" s="238">
        <v>6</v>
      </c>
      <c r="V762" s="237" t="s">
        <v>70</v>
      </c>
      <c r="W762" s="238" t="str">
        <f t="shared" si="121"/>
        <v>MercedesBenzGLS-ClassGLS 400d 4matic141100000</v>
      </c>
      <c r="X762" s="310">
        <f t="shared" si="122"/>
        <v>4536</v>
      </c>
      <c r="Y762" s="238">
        <v>6</v>
      </c>
      <c r="Z762" s="238">
        <v>6</v>
      </c>
      <c r="AA762" s="306" t="s">
        <v>333</v>
      </c>
      <c r="AB762" s="312" t="s">
        <v>69</v>
      </c>
      <c r="AC762" s="237"/>
      <c r="AD762" s="237">
        <v>3</v>
      </c>
      <c r="AE762" s="237">
        <v>0</v>
      </c>
      <c r="AF762" s="237"/>
      <c r="AG762" s="237"/>
      <c r="AH762" s="236"/>
      <c r="AI762" s="237"/>
      <c r="AJ762" s="237"/>
      <c r="AK762" s="236">
        <v>9</v>
      </c>
      <c r="AL762" s="236"/>
      <c r="AM762" s="236" t="s">
        <v>16551</v>
      </c>
      <c r="AN762" s="348"/>
      <c r="AO762" s="348"/>
      <c r="AP762" s="348"/>
      <c r="AQ762" s="291" t="str">
        <f>IFERROR(VLOOKUP(BG762,#REF!,1,0),"")</f>
        <v/>
      </c>
      <c r="AS762" s="236" t="s">
        <v>2430</v>
      </c>
      <c r="AW762" s="291" t="s">
        <v>16547</v>
      </c>
      <c r="BD762" s="191" t="str">
        <f t="shared" si="118"/>
        <v>GLS-ClassGLS 400d 4matic</v>
      </c>
      <c r="BE762" s="238" t="str">
        <f t="shared" si="120"/>
        <v>0127</v>
      </c>
      <c r="BF762" s="306" t="s">
        <v>333</v>
      </c>
      <c r="BG762" s="191" t="str">
        <f t="shared" si="119"/>
        <v>0127-0761</v>
      </c>
    </row>
    <row r="763" spans="1:59">
      <c r="A763" s="304">
        <v>4537</v>
      </c>
      <c r="B763" s="305">
        <v>4537</v>
      </c>
      <c r="C763" s="238" t="str">
        <f t="shared" si="123"/>
        <v>0025-0127</v>
      </c>
      <c r="D763" s="238" t="str">
        <f t="shared" si="124"/>
        <v>0025-0127-0002</v>
      </c>
      <c r="E763" s="306" t="s">
        <v>332</v>
      </c>
      <c r="F763" s="238" t="str">
        <f>TEXT(VLOOKUP(J763,'1'!$I$43:$J$79,2,0),"0000")</f>
        <v>0025</v>
      </c>
      <c r="G763" s="238" t="str">
        <f t="shared" si="125"/>
        <v>0127</v>
      </c>
      <c r="H763" s="307">
        <f t="shared" si="126"/>
        <v>2</v>
      </c>
      <c r="I763" s="306" t="s">
        <v>332</v>
      </c>
      <c r="J763" s="237" t="s">
        <v>1584</v>
      </c>
      <c r="K763" s="237" t="s">
        <v>120</v>
      </c>
      <c r="L763" s="312" t="s">
        <v>15967</v>
      </c>
      <c r="M763" s="329">
        <v>141100000</v>
      </c>
      <c r="N763" s="315">
        <v>2925</v>
      </c>
      <c r="O763" s="312" t="s">
        <v>77</v>
      </c>
      <c r="P763" s="312" t="s">
        <v>72</v>
      </c>
      <c r="Q763" s="312" t="s">
        <v>71</v>
      </c>
      <c r="R763" s="315">
        <v>5</v>
      </c>
      <c r="S763" s="309">
        <v>9</v>
      </c>
      <c r="T763" s="238">
        <v>6</v>
      </c>
      <c r="U763" s="238">
        <v>6</v>
      </c>
      <c r="V763" s="237" t="s">
        <v>70</v>
      </c>
      <c r="W763" s="238" t="str">
        <f t="shared" si="121"/>
        <v>MercedesBenzGLS-ClassGLS 450d 4matic141100000</v>
      </c>
      <c r="X763" s="310">
        <f t="shared" si="122"/>
        <v>4537</v>
      </c>
      <c r="Y763" s="238">
        <v>6</v>
      </c>
      <c r="Z763" s="238">
        <v>6</v>
      </c>
      <c r="AA763" s="306" t="s">
        <v>332</v>
      </c>
      <c r="AB763" s="312" t="s">
        <v>69</v>
      </c>
      <c r="AC763" s="237"/>
      <c r="AD763" s="237">
        <v>3</v>
      </c>
      <c r="AE763" s="237">
        <v>0</v>
      </c>
      <c r="AF763" s="237"/>
      <c r="AG763" s="237"/>
      <c r="AH763" s="236"/>
      <c r="AI763" s="237"/>
      <c r="AJ763" s="237"/>
      <c r="AK763" s="236">
        <v>8</v>
      </c>
      <c r="AL763" s="236"/>
      <c r="AM763" s="236" t="s">
        <v>16277</v>
      </c>
      <c r="AN763" s="348"/>
      <c r="AO763" s="348"/>
      <c r="AP763" s="348"/>
      <c r="AQ763" s="291" t="str">
        <f>IFERROR(VLOOKUP(BG763,#REF!,1,0),"")</f>
        <v/>
      </c>
      <c r="AS763" s="236" t="s">
        <v>2423</v>
      </c>
      <c r="BD763" s="191" t="str">
        <f t="shared" si="118"/>
        <v>GLS-ClassGLS 450d 4matic</v>
      </c>
      <c r="BE763" s="238" t="str">
        <f t="shared" si="120"/>
        <v>0127</v>
      </c>
      <c r="BF763" s="306" t="s">
        <v>332</v>
      </c>
      <c r="BG763" s="191" t="str">
        <f t="shared" si="119"/>
        <v>0127-0762</v>
      </c>
    </row>
    <row r="764" spans="1:59">
      <c r="A764" s="304">
        <v>4538</v>
      </c>
      <c r="B764" s="305">
        <v>4538</v>
      </c>
      <c r="C764" s="238" t="str">
        <f t="shared" si="123"/>
        <v>0025-0127</v>
      </c>
      <c r="D764" s="238" t="str">
        <f t="shared" si="124"/>
        <v>0025-0127-0003</v>
      </c>
      <c r="E764" s="306" t="s">
        <v>331</v>
      </c>
      <c r="F764" s="238" t="str">
        <f>TEXT(VLOOKUP(J764,'1'!$I$43:$J$79,2,0),"0000")</f>
        <v>0025</v>
      </c>
      <c r="G764" s="238" t="str">
        <f t="shared" si="125"/>
        <v>0127</v>
      </c>
      <c r="H764" s="307">
        <f t="shared" si="126"/>
        <v>3</v>
      </c>
      <c r="I764" s="306" t="s">
        <v>331</v>
      </c>
      <c r="J764" s="237" t="s">
        <v>1584</v>
      </c>
      <c r="K764" s="237" t="s">
        <v>120</v>
      </c>
      <c r="L764" s="312" t="s">
        <v>1659</v>
      </c>
      <c r="M764" s="329">
        <v>167600000</v>
      </c>
      <c r="N764" s="315">
        <v>3982</v>
      </c>
      <c r="O764" s="235" t="s">
        <v>76</v>
      </c>
      <c r="P764" s="312" t="s">
        <v>72</v>
      </c>
      <c r="Q764" s="312" t="s">
        <v>71</v>
      </c>
      <c r="R764" s="315">
        <v>5</v>
      </c>
      <c r="S764" s="309">
        <v>9</v>
      </c>
      <c r="T764" s="238">
        <v>6</v>
      </c>
      <c r="U764" s="238">
        <v>6</v>
      </c>
      <c r="V764" s="237" t="s">
        <v>70</v>
      </c>
      <c r="W764" s="238" t="str">
        <f t="shared" si="121"/>
        <v>MercedesBenzGLS-ClassGLS 580 4Matic167600000</v>
      </c>
      <c r="X764" s="310">
        <f t="shared" si="122"/>
        <v>4538</v>
      </c>
      <c r="Y764" s="238">
        <v>6</v>
      </c>
      <c r="Z764" s="238">
        <v>6</v>
      </c>
      <c r="AA764" s="306" t="s">
        <v>331</v>
      </c>
      <c r="AB764" s="312" t="s">
        <v>69</v>
      </c>
      <c r="AC764" s="237"/>
      <c r="AD764" s="237">
        <v>5</v>
      </c>
      <c r="AE764" s="237">
        <v>2</v>
      </c>
      <c r="AF764" s="237"/>
      <c r="AG764" s="237"/>
      <c r="AH764" s="236"/>
      <c r="AI764" s="237"/>
      <c r="AJ764" s="237"/>
      <c r="AK764" s="236">
        <v>10</v>
      </c>
      <c r="AL764" s="236"/>
      <c r="AM764" s="236" t="s">
        <v>16561</v>
      </c>
      <c r="AN764" s="348"/>
      <c r="AO764" s="348"/>
      <c r="AP764" s="348"/>
      <c r="AQ764" s="291" t="str">
        <f>IFERROR(VLOOKUP(BG764,#REF!,1,0),"")</f>
        <v/>
      </c>
      <c r="AS764" s="236" t="s">
        <v>2423</v>
      </c>
      <c r="AW764" s="291" t="s">
        <v>16548</v>
      </c>
      <c r="BD764" s="191" t="str">
        <f t="shared" si="118"/>
        <v>GLS-ClassGLS 580 4Matic</v>
      </c>
      <c r="BE764" s="238" t="str">
        <f t="shared" si="120"/>
        <v>0127</v>
      </c>
      <c r="BF764" s="306" t="s">
        <v>331</v>
      </c>
      <c r="BG764" s="191" t="str">
        <f t="shared" si="119"/>
        <v>0127-0763</v>
      </c>
    </row>
    <row r="765" spans="1:59">
      <c r="A765" s="304">
        <v>4539</v>
      </c>
      <c r="B765" s="305">
        <v>4539</v>
      </c>
      <c r="C765" s="238" t="str">
        <f t="shared" si="123"/>
        <v>0025-0128</v>
      </c>
      <c r="D765" s="238" t="str">
        <f t="shared" si="124"/>
        <v>0025-0128-0001</v>
      </c>
      <c r="E765" s="306" t="s">
        <v>330</v>
      </c>
      <c r="F765" s="238" t="str">
        <f>TEXT(VLOOKUP(J765,'1'!$I$43:$J$79,2,0),"0000")</f>
        <v>0025</v>
      </c>
      <c r="G765" s="238" t="str">
        <f t="shared" si="125"/>
        <v>0128</v>
      </c>
      <c r="H765" s="307">
        <f t="shared" si="126"/>
        <v>1</v>
      </c>
      <c r="I765" s="306" t="s">
        <v>330</v>
      </c>
      <c r="J765" s="237" t="s">
        <v>1584</v>
      </c>
      <c r="K765" s="237" t="s">
        <v>119</v>
      </c>
      <c r="L765" s="237" t="s">
        <v>2465</v>
      </c>
      <c r="M765" s="328">
        <v>182000000</v>
      </c>
      <c r="N765" s="237">
        <v>2999</v>
      </c>
      <c r="O765" s="235" t="s">
        <v>76</v>
      </c>
      <c r="P765" s="237" t="s">
        <v>72</v>
      </c>
      <c r="Q765" s="237" t="s">
        <v>71</v>
      </c>
      <c r="R765" s="237">
        <v>5</v>
      </c>
      <c r="S765" s="309">
        <v>3</v>
      </c>
      <c r="T765" s="238">
        <v>6</v>
      </c>
      <c r="U765" s="238">
        <v>6</v>
      </c>
      <c r="V765" s="237" t="s">
        <v>1614</v>
      </c>
      <c r="W765" s="238" t="str">
        <f t="shared" si="121"/>
        <v>MercedesBenzS-ClassS450 4M182000000</v>
      </c>
      <c r="X765" s="310">
        <f t="shared" si="122"/>
        <v>4539</v>
      </c>
      <c r="Y765" s="238">
        <v>6</v>
      </c>
      <c r="Z765" s="238">
        <v>6</v>
      </c>
      <c r="AA765" s="306" t="s">
        <v>330</v>
      </c>
      <c r="AB765" s="237" t="s">
        <v>72</v>
      </c>
      <c r="AC765" s="237"/>
      <c r="AD765" s="237"/>
      <c r="AE765" s="237"/>
      <c r="AF765" s="237"/>
      <c r="AG765" s="237"/>
      <c r="AH765" s="236"/>
      <c r="AI765" s="237"/>
      <c r="AJ765" s="237"/>
      <c r="AK765" s="236">
        <v>8</v>
      </c>
      <c r="AL765" s="236"/>
      <c r="AM765" s="236" t="s">
        <v>16560</v>
      </c>
      <c r="AN765" s="348"/>
      <c r="AO765" s="348"/>
      <c r="AP765" s="348"/>
      <c r="AQ765" s="291" t="str">
        <f>IFERROR(VLOOKUP(BG765,#REF!,1,0),"")</f>
        <v/>
      </c>
      <c r="AS765" s="236" t="s">
        <v>2438</v>
      </c>
      <c r="AT765" s="291" t="s">
        <v>2365</v>
      </c>
      <c r="AW765" s="291" t="s">
        <v>16548</v>
      </c>
      <c r="BD765" s="191" t="str">
        <f t="shared" si="118"/>
        <v>S-ClassS450 4M</v>
      </c>
      <c r="BE765" s="238" t="str">
        <f t="shared" si="120"/>
        <v>0128</v>
      </c>
      <c r="BF765" s="306" t="s">
        <v>330</v>
      </c>
      <c r="BG765" s="191" t="str">
        <f t="shared" si="119"/>
        <v>0128-0764</v>
      </c>
    </row>
    <row r="766" spans="1:59">
      <c r="A766" s="304">
        <v>4540</v>
      </c>
      <c r="B766" s="305">
        <v>4540</v>
      </c>
      <c r="C766" s="238" t="str">
        <f t="shared" si="123"/>
        <v>0025-0128</v>
      </c>
      <c r="D766" s="238" t="str">
        <f t="shared" si="124"/>
        <v>0025-0128-0002</v>
      </c>
      <c r="E766" s="306" t="s">
        <v>329</v>
      </c>
      <c r="F766" s="238" t="str">
        <f>TEXT(VLOOKUP(J766,'1'!$I$43:$J$79,2,0),"0000")</f>
        <v>0025</v>
      </c>
      <c r="G766" s="238" t="str">
        <f t="shared" si="125"/>
        <v>0128</v>
      </c>
      <c r="H766" s="307">
        <f t="shared" si="126"/>
        <v>2</v>
      </c>
      <c r="I766" s="306" t="s">
        <v>329</v>
      </c>
      <c r="J766" s="237" t="s">
        <v>1584</v>
      </c>
      <c r="K766" s="237" t="s">
        <v>119</v>
      </c>
      <c r="L766" s="331" t="s">
        <v>16356</v>
      </c>
      <c r="M766" s="329">
        <v>158100000</v>
      </c>
      <c r="N766" s="243">
        <v>2925</v>
      </c>
      <c r="O766" s="264" t="s">
        <v>77</v>
      </c>
      <c r="P766" s="264" t="s">
        <v>72</v>
      </c>
      <c r="Q766" s="264" t="s">
        <v>71</v>
      </c>
      <c r="R766" s="264">
        <v>5</v>
      </c>
      <c r="S766" s="309">
        <v>6</v>
      </c>
      <c r="T766" s="238">
        <v>6</v>
      </c>
      <c r="U766" s="238">
        <v>6</v>
      </c>
      <c r="V766" s="264" t="s">
        <v>70</v>
      </c>
      <c r="W766" s="238" t="str">
        <f t="shared" si="121"/>
        <v>MercedesBenzS-ClassS 450d 4matic158100000</v>
      </c>
      <c r="X766" s="310">
        <f t="shared" si="122"/>
        <v>4540</v>
      </c>
      <c r="Y766" s="238">
        <v>6</v>
      </c>
      <c r="Z766" s="238">
        <v>6</v>
      </c>
      <c r="AA766" s="306" t="s">
        <v>329</v>
      </c>
      <c r="AB766" s="264" t="s">
        <v>72</v>
      </c>
      <c r="AC766" s="264"/>
      <c r="AD766" s="264">
        <v>5</v>
      </c>
      <c r="AE766" s="264">
        <v>2</v>
      </c>
      <c r="AF766" s="264"/>
      <c r="AG766" s="264"/>
      <c r="AH766" s="246"/>
      <c r="AI766" s="264"/>
      <c r="AJ766" s="264"/>
      <c r="AK766" s="236">
        <v>8</v>
      </c>
      <c r="AL766" s="236"/>
      <c r="AM766" s="236" t="s">
        <v>16277</v>
      </c>
      <c r="AN766" s="348"/>
      <c r="AO766" s="348"/>
      <c r="AP766" s="348"/>
      <c r="AQ766" s="291" t="str">
        <f>IFERROR(VLOOKUP(BG766,#REF!,1,0),"")</f>
        <v/>
      </c>
      <c r="AS766" s="236" t="s">
        <v>1627</v>
      </c>
      <c r="BD766" s="191" t="str">
        <f t="shared" si="118"/>
        <v>S-ClassS 450d 4matic</v>
      </c>
      <c r="BE766" s="238" t="str">
        <f t="shared" si="120"/>
        <v>0128</v>
      </c>
      <c r="BF766" s="306" t="s">
        <v>329</v>
      </c>
      <c r="BG766" s="191" t="str">
        <f t="shared" si="119"/>
        <v>0128-0765</v>
      </c>
    </row>
    <row r="767" spans="1:59">
      <c r="A767" s="304">
        <v>4541</v>
      </c>
      <c r="B767" s="305">
        <v>4541</v>
      </c>
      <c r="C767" s="238" t="str">
        <f t="shared" si="123"/>
        <v>0025-0128</v>
      </c>
      <c r="D767" s="238" t="str">
        <f t="shared" si="124"/>
        <v>0025-0128-0003</v>
      </c>
      <c r="E767" s="306" t="s">
        <v>328</v>
      </c>
      <c r="F767" s="238" t="str">
        <f>TEXT(VLOOKUP(J767,'1'!$I$43:$J$79,2,0),"0000")</f>
        <v>0025</v>
      </c>
      <c r="G767" s="238" t="str">
        <f t="shared" si="125"/>
        <v>0128</v>
      </c>
      <c r="H767" s="307">
        <f t="shared" si="126"/>
        <v>3</v>
      </c>
      <c r="I767" s="306" t="s">
        <v>328</v>
      </c>
      <c r="J767" s="237" t="s">
        <v>1584</v>
      </c>
      <c r="K767" s="237" t="s">
        <v>119</v>
      </c>
      <c r="L767" s="331" t="s">
        <v>15956</v>
      </c>
      <c r="M767" s="329">
        <v>178500000</v>
      </c>
      <c r="N767" s="243">
        <v>2925</v>
      </c>
      <c r="O767" s="264" t="s">
        <v>77</v>
      </c>
      <c r="P767" s="264" t="s">
        <v>72</v>
      </c>
      <c r="Q767" s="264" t="s">
        <v>71</v>
      </c>
      <c r="R767" s="264">
        <v>5</v>
      </c>
      <c r="S767" s="309">
        <v>6</v>
      </c>
      <c r="T767" s="238">
        <v>6</v>
      </c>
      <c r="U767" s="238">
        <v>6</v>
      </c>
      <c r="V767" s="264" t="s">
        <v>70</v>
      </c>
      <c r="W767" s="238" t="str">
        <f t="shared" si="121"/>
        <v>MercedesBenzS-ClassS 450d 4matic (AMG LIne)178500000</v>
      </c>
      <c r="X767" s="310">
        <f t="shared" si="122"/>
        <v>4541</v>
      </c>
      <c r="Y767" s="238">
        <v>6</v>
      </c>
      <c r="Z767" s="238">
        <v>6</v>
      </c>
      <c r="AA767" s="306" t="s">
        <v>328</v>
      </c>
      <c r="AB767" s="264" t="s">
        <v>72</v>
      </c>
      <c r="AC767" s="264"/>
      <c r="AD767" s="264">
        <v>5</v>
      </c>
      <c r="AE767" s="264">
        <v>2</v>
      </c>
      <c r="AF767" s="264"/>
      <c r="AG767" s="264"/>
      <c r="AH767" s="246"/>
      <c r="AI767" s="264"/>
      <c r="AJ767" s="264"/>
      <c r="AK767" s="236">
        <v>8</v>
      </c>
      <c r="AL767" s="236"/>
      <c r="AM767" s="236" t="s">
        <v>16277</v>
      </c>
      <c r="AN767" s="348"/>
      <c r="AO767" s="348"/>
      <c r="AP767" s="348"/>
      <c r="AQ767" s="291" t="str">
        <f>IFERROR(VLOOKUP(BG767,#REF!,1,0),"")</f>
        <v/>
      </c>
      <c r="AS767" s="236" t="s">
        <v>1627</v>
      </c>
      <c r="BD767" s="191" t="str">
        <f t="shared" si="118"/>
        <v>S-ClassS 450d 4matic (AMG LIne)</v>
      </c>
      <c r="BE767" s="238" t="str">
        <f t="shared" si="120"/>
        <v>0128</v>
      </c>
      <c r="BF767" s="306" t="s">
        <v>328</v>
      </c>
      <c r="BG767" s="191" t="str">
        <f t="shared" si="119"/>
        <v>0128-0766</v>
      </c>
    </row>
    <row r="768" spans="1:59">
      <c r="A768" s="304">
        <v>4542</v>
      </c>
      <c r="B768" s="305">
        <v>4542</v>
      </c>
      <c r="C768" s="238" t="str">
        <f t="shared" si="123"/>
        <v>0025-0128</v>
      </c>
      <c r="D768" s="238" t="str">
        <f t="shared" si="124"/>
        <v>0025-0128-0004</v>
      </c>
      <c r="E768" s="306" t="s">
        <v>327</v>
      </c>
      <c r="F768" s="238" t="str">
        <f>TEXT(VLOOKUP(J768,'1'!$I$43:$J$79,2,0),"0000")</f>
        <v>0025</v>
      </c>
      <c r="G768" s="238" t="str">
        <f t="shared" si="125"/>
        <v>0128</v>
      </c>
      <c r="H768" s="307">
        <f t="shared" si="126"/>
        <v>4</v>
      </c>
      <c r="I768" s="306" t="s">
        <v>327</v>
      </c>
      <c r="J768" s="237" t="s">
        <v>1584</v>
      </c>
      <c r="K768" s="237" t="s">
        <v>119</v>
      </c>
      <c r="L768" s="331" t="s">
        <v>2245</v>
      </c>
      <c r="M768" s="329">
        <v>158100000</v>
      </c>
      <c r="N768" s="243">
        <v>2925</v>
      </c>
      <c r="O768" s="264" t="s">
        <v>77</v>
      </c>
      <c r="P768" s="264" t="s">
        <v>72</v>
      </c>
      <c r="Q768" s="264" t="s">
        <v>71</v>
      </c>
      <c r="R768" s="264">
        <v>5</v>
      </c>
      <c r="S768" s="309">
        <v>14</v>
      </c>
      <c r="T768" s="238">
        <v>6</v>
      </c>
      <c r="U768" s="238">
        <v>6</v>
      </c>
      <c r="V768" s="264" t="s">
        <v>70</v>
      </c>
      <c r="W768" s="238" t="str">
        <f t="shared" si="121"/>
        <v>MercedesBenzS-ClassS 400d 4matic (AMG LIne)158100000</v>
      </c>
      <c r="X768" s="310">
        <f t="shared" si="122"/>
        <v>4542</v>
      </c>
      <c r="Y768" s="238">
        <v>6</v>
      </c>
      <c r="Z768" s="238">
        <v>6</v>
      </c>
      <c r="AA768" s="306" t="s">
        <v>327</v>
      </c>
      <c r="AB768" s="264" t="s">
        <v>72</v>
      </c>
      <c r="AC768" s="264"/>
      <c r="AD768" s="264">
        <v>5</v>
      </c>
      <c r="AE768" s="264">
        <v>2</v>
      </c>
      <c r="AF768" s="264"/>
      <c r="AG768" s="264"/>
      <c r="AH768" s="246"/>
      <c r="AI768" s="264"/>
      <c r="AJ768" s="264"/>
      <c r="AK768" s="236">
        <v>8</v>
      </c>
      <c r="AL768" s="236"/>
      <c r="AM768" s="236" t="s">
        <v>16277</v>
      </c>
      <c r="AN768" s="348"/>
      <c r="AO768" s="348"/>
      <c r="AP768" s="348"/>
      <c r="AQ768" s="291" t="str">
        <f>IFERROR(VLOOKUP(BG768,#REF!,1,0),"")</f>
        <v/>
      </c>
      <c r="AS768" s="236" t="s">
        <v>70</v>
      </c>
      <c r="BD768" s="191" t="str">
        <f t="shared" si="118"/>
        <v>S-ClassS 400d 4matic (AMG LIne)</v>
      </c>
      <c r="BE768" s="238" t="str">
        <f t="shared" si="120"/>
        <v>0128</v>
      </c>
      <c r="BF768" s="306" t="s">
        <v>327</v>
      </c>
      <c r="BG768" s="191" t="str">
        <f t="shared" si="119"/>
        <v>0128-0767</v>
      </c>
    </row>
    <row r="769" spans="1:59">
      <c r="A769" s="304">
        <v>4543</v>
      </c>
      <c r="B769" s="305">
        <v>4543</v>
      </c>
      <c r="C769" s="238" t="str">
        <f t="shared" si="123"/>
        <v>0025-0128</v>
      </c>
      <c r="D769" s="238" t="str">
        <f t="shared" si="124"/>
        <v>0025-0128-0005</v>
      </c>
      <c r="E769" s="306" t="s">
        <v>326</v>
      </c>
      <c r="F769" s="238" t="str">
        <f>TEXT(VLOOKUP(J769,'1'!$I$43:$J$79,2,0),"0000")</f>
        <v>0025</v>
      </c>
      <c r="G769" s="238" t="str">
        <f t="shared" si="125"/>
        <v>0128</v>
      </c>
      <c r="H769" s="307">
        <f t="shared" si="126"/>
        <v>5</v>
      </c>
      <c r="I769" s="306" t="s">
        <v>326</v>
      </c>
      <c r="J769" s="237" t="s">
        <v>1584</v>
      </c>
      <c r="K769" s="237" t="s">
        <v>119</v>
      </c>
      <c r="L769" s="331" t="s">
        <v>16357</v>
      </c>
      <c r="M769" s="329">
        <v>183000000</v>
      </c>
      <c r="N769" s="243">
        <v>2999</v>
      </c>
      <c r="O769" s="235" t="s">
        <v>76</v>
      </c>
      <c r="P769" s="264" t="s">
        <v>72</v>
      </c>
      <c r="Q769" s="264" t="s">
        <v>71</v>
      </c>
      <c r="R769" s="264">
        <v>5</v>
      </c>
      <c r="S769" s="309">
        <v>4</v>
      </c>
      <c r="T769" s="238">
        <v>6</v>
      </c>
      <c r="U769" s="238">
        <v>6</v>
      </c>
      <c r="V769" s="264" t="s">
        <v>70</v>
      </c>
      <c r="W769" s="238" t="str">
        <f t="shared" si="121"/>
        <v>MercedesBenzS-ClassS 500 4matic183000000</v>
      </c>
      <c r="X769" s="310">
        <f t="shared" si="122"/>
        <v>4543</v>
      </c>
      <c r="Y769" s="238">
        <v>6</v>
      </c>
      <c r="Z769" s="238">
        <v>6</v>
      </c>
      <c r="AA769" s="306" t="s">
        <v>326</v>
      </c>
      <c r="AB769" s="264" t="s">
        <v>72</v>
      </c>
      <c r="AC769" s="264"/>
      <c r="AD769" s="264">
        <v>5</v>
      </c>
      <c r="AE769" s="264">
        <v>0</v>
      </c>
      <c r="AF769" s="264"/>
      <c r="AG769" s="264"/>
      <c r="AH769" s="246"/>
      <c r="AI769" s="264"/>
      <c r="AJ769" s="264"/>
      <c r="AK769" s="236">
        <v>9</v>
      </c>
      <c r="AL769" s="236"/>
      <c r="AM769" s="236" t="s">
        <v>16551</v>
      </c>
      <c r="AN769" s="348"/>
      <c r="AO769" s="348"/>
      <c r="AP769" s="348"/>
      <c r="AQ769" s="291" t="str">
        <f>IFERROR(VLOOKUP(BG769,#REF!,1,0),"")</f>
        <v/>
      </c>
      <c r="AS769" s="236" t="s">
        <v>2427</v>
      </c>
      <c r="AW769" s="291" t="s">
        <v>16547</v>
      </c>
      <c r="BD769" s="191" t="str">
        <f t="shared" si="118"/>
        <v>S-ClassS 500 4matic</v>
      </c>
      <c r="BE769" s="238" t="str">
        <f t="shared" si="120"/>
        <v>0128</v>
      </c>
      <c r="BF769" s="306" t="s">
        <v>326</v>
      </c>
      <c r="BG769" s="191" t="str">
        <f t="shared" si="119"/>
        <v>0128-0768</v>
      </c>
    </row>
    <row r="770" spans="1:59">
      <c r="A770" s="304">
        <v>4544</v>
      </c>
      <c r="B770" s="305">
        <v>4544</v>
      </c>
      <c r="C770" s="238" t="str">
        <f t="shared" si="123"/>
        <v>0025-0128</v>
      </c>
      <c r="D770" s="238" t="str">
        <f t="shared" si="124"/>
        <v>0025-0128-0006</v>
      </c>
      <c r="E770" s="306" t="s">
        <v>325</v>
      </c>
      <c r="F770" s="238" t="str">
        <f>TEXT(VLOOKUP(J770,'1'!$I$43:$J$79,2,0),"0000")</f>
        <v>0025</v>
      </c>
      <c r="G770" s="238" t="str">
        <f t="shared" si="125"/>
        <v>0128</v>
      </c>
      <c r="H770" s="307">
        <f t="shared" si="126"/>
        <v>6</v>
      </c>
      <c r="I770" s="306" t="s">
        <v>325</v>
      </c>
      <c r="J770" s="237" t="s">
        <v>1584</v>
      </c>
      <c r="K770" s="237" t="s">
        <v>119</v>
      </c>
      <c r="L770" s="332" t="s">
        <v>16164</v>
      </c>
      <c r="M770" s="329">
        <v>229120000</v>
      </c>
      <c r="N770" s="243">
        <v>3982</v>
      </c>
      <c r="O770" s="235" t="s">
        <v>76</v>
      </c>
      <c r="P770" s="264" t="s">
        <v>72</v>
      </c>
      <c r="Q770" s="264" t="s">
        <v>71</v>
      </c>
      <c r="R770" s="264">
        <v>5</v>
      </c>
      <c r="S770" s="309">
        <v>8</v>
      </c>
      <c r="T770" s="238">
        <v>6</v>
      </c>
      <c r="U770" s="238">
        <v>6</v>
      </c>
      <c r="V770" s="264" t="s">
        <v>70</v>
      </c>
      <c r="W770" s="238" t="str">
        <f t="shared" si="121"/>
        <v>MercedesBenzS-ClassS 580 4matic 229120000</v>
      </c>
      <c r="X770" s="310">
        <f t="shared" si="122"/>
        <v>4544</v>
      </c>
      <c r="Y770" s="238">
        <v>6</v>
      </c>
      <c r="Z770" s="238">
        <v>6</v>
      </c>
      <c r="AA770" s="306" t="s">
        <v>325</v>
      </c>
      <c r="AB770" s="264" t="s">
        <v>72</v>
      </c>
      <c r="AC770" s="264"/>
      <c r="AD770" s="264">
        <v>5</v>
      </c>
      <c r="AE770" s="264">
        <v>0</v>
      </c>
      <c r="AF770" s="264"/>
      <c r="AG770" s="264"/>
      <c r="AH770" s="246"/>
      <c r="AI770" s="264"/>
      <c r="AJ770" s="264"/>
      <c r="AK770" s="236">
        <v>9</v>
      </c>
      <c r="AL770" s="236"/>
      <c r="AM770" s="236" t="s">
        <v>16551</v>
      </c>
      <c r="AN770" s="348"/>
      <c r="AO770" s="348"/>
      <c r="AP770" s="348"/>
      <c r="AQ770" s="291" t="str">
        <f>IFERROR(VLOOKUP(BG770,#REF!,1,0),"")</f>
        <v/>
      </c>
      <c r="AS770" s="236" t="s">
        <v>2432</v>
      </c>
      <c r="AW770" s="291" t="s">
        <v>16547</v>
      </c>
      <c r="BD770" s="191" t="str">
        <f t="shared" si="118"/>
        <v xml:space="preserve">S-ClassS 580 4matic </v>
      </c>
      <c r="BE770" s="238" t="str">
        <f t="shared" si="120"/>
        <v>0128</v>
      </c>
      <c r="BF770" s="306" t="s">
        <v>325</v>
      </c>
      <c r="BG770" s="191" t="str">
        <f t="shared" si="119"/>
        <v>0128-0769</v>
      </c>
    </row>
    <row r="771" spans="1:59">
      <c r="A771" s="304">
        <v>4545</v>
      </c>
      <c r="B771" s="305">
        <v>4545</v>
      </c>
      <c r="C771" s="238" t="str">
        <f t="shared" si="123"/>
        <v>0025-0128</v>
      </c>
      <c r="D771" s="238" t="str">
        <f t="shared" si="124"/>
        <v>0025-0128-0007</v>
      </c>
      <c r="E771" s="306" t="s">
        <v>324</v>
      </c>
      <c r="F771" s="238" t="str">
        <f>TEXT(VLOOKUP(J771,'1'!$I$43:$J$79,2,0),"0000")</f>
        <v>0025</v>
      </c>
      <c r="G771" s="238" t="str">
        <f t="shared" si="125"/>
        <v>0128</v>
      </c>
      <c r="H771" s="307">
        <f t="shared" si="126"/>
        <v>7</v>
      </c>
      <c r="I771" s="306" t="s">
        <v>324</v>
      </c>
      <c r="J771" s="237" t="s">
        <v>1584</v>
      </c>
      <c r="K771" s="237" t="s">
        <v>119</v>
      </c>
      <c r="L771" s="235" t="s">
        <v>2447</v>
      </c>
      <c r="M771" s="403">
        <v>240600000</v>
      </c>
      <c r="N771" s="235">
        <v>2999</v>
      </c>
      <c r="O771" s="237" t="s">
        <v>1169</v>
      </c>
      <c r="P771" s="237" t="s">
        <v>72</v>
      </c>
      <c r="Q771" s="237" t="s">
        <v>71</v>
      </c>
      <c r="R771" s="237">
        <v>5</v>
      </c>
      <c r="S771" s="309">
        <v>12</v>
      </c>
      <c r="T771" s="238">
        <v>6</v>
      </c>
      <c r="U771" s="238">
        <v>6</v>
      </c>
      <c r="V771" s="235" t="s">
        <v>70</v>
      </c>
      <c r="W771" s="238" t="str">
        <f t="shared" si="121"/>
        <v>MercedesBenzS-ClassS580 e 4m240600000</v>
      </c>
      <c r="X771" s="310">
        <f t="shared" si="122"/>
        <v>4545</v>
      </c>
      <c r="Y771" s="238">
        <v>6</v>
      </c>
      <c r="Z771" s="238">
        <v>6</v>
      </c>
      <c r="AA771" s="306" t="s">
        <v>324</v>
      </c>
      <c r="AB771" s="237" t="s">
        <v>72</v>
      </c>
      <c r="AC771" s="238"/>
      <c r="AD771" s="238">
        <v>7</v>
      </c>
      <c r="AE771" s="238">
        <v>0</v>
      </c>
      <c r="AF771" s="237"/>
      <c r="AG771" s="237"/>
      <c r="AH771" s="236"/>
      <c r="AI771" s="237"/>
      <c r="AJ771" s="237"/>
      <c r="AK771" s="236">
        <v>16</v>
      </c>
      <c r="AL771" s="236"/>
      <c r="AM771" s="236" t="s">
        <v>16285</v>
      </c>
      <c r="AN771" s="348"/>
      <c r="AO771" s="348"/>
      <c r="AP771" s="348"/>
      <c r="AQ771" s="291" t="str">
        <f>IFERROR(VLOOKUP(BG771,#REF!,1,0),"")</f>
        <v/>
      </c>
      <c r="AS771" s="236" t="s">
        <v>2448</v>
      </c>
      <c r="BD771" s="191" t="str">
        <f t="shared" si="118"/>
        <v>S-ClassS580 e 4m</v>
      </c>
      <c r="BE771" s="238" t="str">
        <f t="shared" si="120"/>
        <v>0128</v>
      </c>
      <c r="BF771" s="306" t="s">
        <v>324</v>
      </c>
      <c r="BG771" s="191" t="str">
        <f t="shared" si="119"/>
        <v>0128-0770</v>
      </c>
    </row>
    <row r="772" spans="1:59">
      <c r="A772" s="304">
        <v>4546</v>
      </c>
      <c r="B772" s="305">
        <v>4546</v>
      </c>
      <c r="C772" s="238" t="str">
        <f t="shared" si="123"/>
        <v>0025-0128</v>
      </c>
      <c r="D772" s="238" t="str">
        <f t="shared" si="124"/>
        <v>0025-0128-0008</v>
      </c>
      <c r="E772" s="306" t="s">
        <v>323</v>
      </c>
      <c r="F772" s="238" t="str">
        <f>TEXT(VLOOKUP(J772,'1'!$I$43:$J$79,2,0),"0000")</f>
        <v>0025</v>
      </c>
      <c r="G772" s="238" t="str">
        <f t="shared" si="125"/>
        <v>0128</v>
      </c>
      <c r="H772" s="307">
        <f t="shared" si="126"/>
        <v>8</v>
      </c>
      <c r="I772" s="306" t="s">
        <v>323</v>
      </c>
      <c r="J772" s="237" t="s">
        <v>1584</v>
      </c>
      <c r="K772" s="237" t="s">
        <v>119</v>
      </c>
      <c r="L772" s="235" t="s">
        <v>16358</v>
      </c>
      <c r="M772" s="328">
        <v>246600000</v>
      </c>
      <c r="N772" s="235">
        <v>3982</v>
      </c>
      <c r="O772" s="235" t="s">
        <v>1169</v>
      </c>
      <c r="P772" s="237" t="s">
        <v>72</v>
      </c>
      <c r="Q772" s="237" t="s">
        <v>71</v>
      </c>
      <c r="R772" s="237">
        <v>5</v>
      </c>
      <c r="S772" s="309">
        <v>15</v>
      </c>
      <c r="T772" s="238">
        <v>6</v>
      </c>
      <c r="U772" s="238">
        <v>6</v>
      </c>
      <c r="V772" s="235" t="s">
        <v>70</v>
      </c>
      <c r="W772" s="238" t="str">
        <f t="shared" si="121"/>
        <v>MercedesBenzS-ClassS63 E 퍼포먼스246600000</v>
      </c>
      <c r="X772" s="310">
        <f t="shared" si="122"/>
        <v>4546</v>
      </c>
      <c r="Y772" s="238">
        <v>6</v>
      </c>
      <c r="Z772" s="238">
        <v>6</v>
      </c>
      <c r="AA772" s="306" t="s">
        <v>323</v>
      </c>
      <c r="AB772" s="237" t="s">
        <v>72</v>
      </c>
      <c r="AC772" s="237"/>
      <c r="AD772" s="237">
        <v>5</v>
      </c>
      <c r="AE772" s="237">
        <v>0</v>
      </c>
      <c r="AF772" s="237"/>
      <c r="AG772" s="237"/>
      <c r="AH772" s="236"/>
      <c r="AI772" s="237"/>
      <c r="AJ772" s="237"/>
      <c r="AK772" s="236">
        <v>17</v>
      </c>
      <c r="AL772" s="236"/>
      <c r="AM772" s="236" t="s">
        <v>16339</v>
      </c>
      <c r="AN772" s="348"/>
      <c r="AO772" s="348"/>
      <c r="AP772" s="348"/>
      <c r="AQ772" s="291" t="str">
        <f>IFERROR(VLOOKUP(BG772,#REF!,1,0),"")</f>
        <v/>
      </c>
      <c r="AS772" s="236" t="s">
        <v>16618</v>
      </c>
      <c r="BD772" s="191" t="str">
        <f t="shared" si="118"/>
        <v>S-ClassS63 E 퍼포먼스</v>
      </c>
      <c r="BE772" s="238" t="str">
        <f t="shared" si="120"/>
        <v>0128</v>
      </c>
      <c r="BF772" s="306" t="s">
        <v>323</v>
      </c>
      <c r="BG772" s="191" t="str">
        <f t="shared" si="119"/>
        <v>0128-0771</v>
      </c>
    </row>
    <row r="773" spans="1:59">
      <c r="A773" s="304">
        <v>4547</v>
      </c>
      <c r="B773" s="305">
        <v>4547</v>
      </c>
      <c r="C773" s="238" t="str">
        <f t="shared" si="123"/>
        <v>0025-0128</v>
      </c>
      <c r="D773" s="238" t="str">
        <f t="shared" si="124"/>
        <v>0025-0128-0009</v>
      </c>
      <c r="E773" s="306" t="s">
        <v>322</v>
      </c>
      <c r="F773" s="238" t="str">
        <f>TEXT(VLOOKUP(J773,'1'!$I$43:$J$79,2,0),"0000")</f>
        <v>0025</v>
      </c>
      <c r="G773" s="238" t="str">
        <f t="shared" si="125"/>
        <v>0128</v>
      </c>
      <c r="H773" s="307">
        <f t="shared" si="126"/>
        <v>9</v>
      </c>
      <c r="I773" s="306" t="s">
        <v>322</v>
      </c>
      <c r="J773" s="237" t="s">
        <v>1584</v>
      </c>
      <c r="K773" s="237" t="s">
        <v>16638</v>
      </c>
      <c r="L773" s="237" t="s">
        <v>2307</v>
      </c>
      <c r="M773" s="328">
        <v>300000000</v>
      </c>
      <c r="N773" s="237">
        <v>3982</v>
      </c>
      <c r="O773" s="235" t="s">
        <v>76</v>
      </c>
      <c r="P773" s="237" t="s">
        <v>72</v>
      </c>
      <c r="Q773" s="237" t="s">
        <v>71</v>
      </c>
      <c r="R773" s="237">
        <v>5</v>
      </c>
      <c r="S773" s="309">
        <v>11</v>
      </c>
      <c r="T773" s="238">
        <v>6</v>
      </c>
      <c r="U773" s="238">
        <v>6</v>
      </c>
      <c r="V773" s="237" t="s">
        <v>70</v>
      </c>
      <c r="W773" s="238" t="str">
        <f t="shared" si="121"/>
        <v>MercedesBenzS-ClassS580 4M 마이바흐300000000</v>
      </c>
      <c r="X773" s="310">
        <f t="shared" si="122"/>
        <v>4547</v>
      </c>
      <c r="Y773" s="238">
        <v>6</v>
      </c>
      <c r="Z773" s="238">
        <v>6</v>
      </c>
      <c r="AA773" s="306" t="s">
        <v>322</v>
      </c>
      <c r="AB773" s="237" t="s">
        <v>72</v>
      </c>
      <c r="AC773" s="237"/>
      <c r="AD773" s="237">
        <v>6</v>
      </c>
      <c r="AE773" s="237">
        <v>0</v>
      </c>
      <c r="AF773" s="237"/>
      <c r="AG773" s="237"/>
      <c r="AH773" s="236"/>
      <c r="AI773" s="237"/>
      <c r="AJ773" s="237"/>
      <c r="AK773" s="236">
        <v>16</v>
      </c>
      <c r="AL773" s="236"/>
      <c r="AM773" s="236" t="s">
        <v>16320</v>
      </c>
      <c r="AN773" s="348"/>
      <c r="AO773" s="348"/>
      <c r="AP773" s="348"/>
      <c r="AQ773" s="291" t="str">
        <f>IFERROR(VLOOKUP(BG773,#REF!,1,0),"")</f>
        <v/>
      </c>
      <c r="AS773" s="236" t="s">
        <v>2433</v>
      </c>
      <c r="AT773" s="291" t="s">
        <v>2299</v>
      </c>
      <c r="BD773" s="191" t="str">
        <f t="shared" ref="BD773:BD836" si="127">K773&amp;L773</f>
        <v>S-ClassS580 4M 마이바흐</v>
      </c>
      <c r="BE773" s="238" t="str">
        <f t="shared" si="120"/>
        <v>0128</v>
      </c>
      <c r="BF773" s="306" t="s">
        <v>322</v>
      </c>
      <c r="BG773" s="191" t="str">
        <f t="shared" ref="BG773:BG836" si="128">BE773&amp;"-"&amp;BF773</f>
        <v>0128-0772</v>
      </c>
    </row>
    <row r="774" spans="1:59">
      <c r="A774" s="304">
        <v>4548</v>
      </c>
      <c r="B774" s="305">
        <v>4548</v>
      </c>
      <c r="C774" s="238" t="str">
        <f t="shared" si="123"/>
        <v>0025-0128</v>
      </c>
      <c r="D774" s="238" t="str">
        <f t="shared" si="124"/>
        <v>0025-0128-0010</v>
      </c>
      <c r="E774" s="306" t="s">
        <v>321</v>
      </c>
      <c r="F774" s="238" t="str">
        <f>TEXT(VLOOKUP(J774,'1'!$I$43:$J$79,2,0),"0000")</f>
        <v>0025</v>
      </c>
      <c r="G774" s="238" t="str">
        <f t="shared" si="125"/>
        <v>0128</v>
      </c>
      <c r="H774" s="307">
        <f t="shared" si="126"/>
        <v>10</v>
      </c>
      <c r="I774" s="306" t="s">
        <v>321</v>
      </c>
      <c r="J774" s="237" t="s">
        <v>1584</v>
      </c>
      <c r="K774" s="237" t="s">
        <v>119</v>
      </c>
      <c r="L774" s="237" t="s">
        <v>2391</v>
      </c>
      <c r="M774" s="328">
        <v>373600000</v>
      </c>
      <c r="N774" s="237">
        <v>5980</v>
      </c>
      <c r="O774" s="235" t="s">
        <v>76</v>
      </c>
      <c r="P774" s="237" t="s">
        <v>72</v>
      </c>
      <c r="Q774" s="237" t="s">
        <v>71</v>
      </c>
      <c r="R774" s="237">
        <v>5</v>
      </c>
      <c r="S774" s="309">
        <v>11</v>
      </c>
      <c r="T774" s="238">
        <v>6</v>
      </c>
      <c r="U774" s="238">
        <v>6</v>
      </c>
      <c r="V774" s="237" t="s">
        <v>1614</v>
      </c>
      <c r="W774" s="238" t="str">
        <f t="shared" si="121"/>
        <v>MercedesBenzS-ClassS680 4M 마이바흐373600000</v>
      </c>
      <c r="X774" s="310">
        <f t="shared" si="122"/>
        <v>4548</v>
      </c>
      <c r="Y774" s="238">
        <v>6</v>
      </c>
      <c r="Z774" s="238">
        <v>6</v>
      </c>
      <c r="AA774" s="306" t="s">
        <v>321</v>
      </c>
      <c r="AB774" s="237" t="s">
        <v>72</v>
      </c>
      <c r="AC774" s="237"/>
      <c r="AD774" s="237">
        <v>6</v>
      </c>
      <c r="AE774" s="237">
        <v>0</v>
      </c>
      <c r="AF774" s="237"/>
      <c r="AG774" s="237"/>
      <c r="AH774" s="236"/>
      <c r="AI774" s="237"/>
      <c r="AJ774" s="237"/>
      <c r="AK774" s="236">
        <v>16</v>
      </c>
      <c r="AL774" s="236"/>
      <c r="AM774" s="236" t="s">
        <v>16320</v>
      </c>
      <c r="AN774" s="348"/>
      <c r="AO774" s="348"/>
      <c r="AP774" s="348"/>
      <c r="AQ774" s="291" t="str">
        <f>IFERROR(VLOOKUP(BG774,#REF!,1,0),"")</f>
        <v/>
      </c>
      <c r="AS774" s="236" t="s">
        <v>2433</v>
      </c>
      <c r="AT774" s="291" t="s">
        <v>2392</v>
      </c>
      <c r="BD774" s="191" t="str">
        <f t="shared" si="127"/>
        <v>S-ClassS680 4M 마이바흐</v>
      </c>
      <c r="BE774" s="238" t="str">
        <f t="shared" ref="BE774:BE837" si="129">IF(K773=K774,TEXT(G773,"0000"),TEXT(G773+1,"0000"))</f>
        <v>0128</v>
      </c>
      <c r="BF774" s="306" t="s">
        <v>321</v>
      </c>
      <c r="BG774" s="191" t="str">
        <f t="shared" si="128"/>
        <v>0128-0773</v>
      </c>
    </row>
    <row r="775" spans="1:59">
      <c r="A775" s="304">
        <v>4549</v>
      </c>
      <c r="B775" s="305">
        <v>4549</v>
      </c>
      <c r="C775" s="238" t="str">
        <f t="shared" si="123"/>
        <v>0025-0129</v>
      </c>
      <c r="D775" s="238" t="str">
        <f t="shared" si="124"/>
        <v>0025-0129-0001</v>
      </c>
      <c r="E775" s="306" t="s">
        <v>320</v>
      </c>
      <c r="F775" s="238" t="str">
        <f>TEXT(VLOOKUP(J775,'1'!$I$43:$J$79,2,0),"0000")</f>
        <v>0025</v>
      </c>
      <c r="G775" s="238" t="str">
        <f t="shared" si="125"/>
        <v>0129</v>
      </c>
      <c r="H775" s="307">
        <f t="shared" si="126"/>
        <v>1</v>
      </c>
      <c r="I775" s="306" t="s">
        <v>320</v>
      </c>
      <c r="J775" s="237" t="s">
        <v>1584</v>
      </c>
      <c r="K775" s="237" t="s">
        <v>15933</v>
      </c>
      <c r="L775" s="237" t="s">
        <v>15934</v>
      </c>
      <c r="M775" s="328">
        <v>233600000</v>
      </c>
      <c r="N775" s="237">
        <v>3982</v>
      </c>
      <c r="O775" s="235" t="s">
        <v>76</v>
      </c>
      <c r="P775" s="237" t="s">
        <v>72</v>
      </c>
      <c r="Q775" s="237" t="s">
        <v>71</v>
      </c>
      <c r="R775" s="237">
        <v>4</v>
      </c>
      <c r="S775" s="309">
        <v>11</v>
      </c>
      <c r="T775" s="238">
        <v>6</v>
      </c>
      <c r="U775" s="238">
        <v>6</v>
      </c>
      <c r="V775" s="237" t="s">
        <v>1614</v>
      </c>
      <c r="W775" s="238" t="str">
        <f t="shared" ref="W775:W838" si="130">J775&amp;K775&amp;L775&amp;M775</f>
        <v>MercedesBenzSL-ClassSL 63 AMG 4Matic+233600000</v>
      </c>
      <c r="X775" s="310">
        <f t="shared" ref="X775:X838" si="131">B775</f>
        <v>4549</v>
      </c>
      <c r="Y775" s="238">
        <v>6</v>
      </c>
      <c r="Z775" s="238">
        <v>6</v>
      </c>
      <c r="AA775" s="306" t="s">
        <v>320</v>
      </c>
      <c r="AB775" s="237" t="s">
        <v>72</v>
      </c>
      <c r="AC775" s="237"/>
      <c r="AD775" s="237">
        <v>7</v>
      </c>
      <c r="AE775" s="237">
        <v>0</v>
      </c>
      <c r="AF775" s="237"/>
      <c r="AG775" s="237"/>
      <c r="AH775" s="236"/>
      <c r="AI775" s="237"/>
      <c r="AJ775" s="237"/>
      <c r="AK775" s="236">
        <v>18</v>
      </c>
      <c r="AL775" s="236"/>
      <c r="AM775" s="236" t="s">
        <v>16287</v>
      </c>
      <c r="AN775" s="348"/>
      <c r="AO775" s="348"/>
      <c r="AP775" s="348"/>
      <c r="AQ775" s="291" t="str">
        <f>IFERROR(VLOOKUP(BG775,#REF!,1,0),"")</f>
        <v/>
      </c>
      <c r="AS775" s="236" t="s">
        <v>15935</v>
      </c>
      <c r="BD775" s="191" t="str">
        <f t="shared" si="127"/>
        <v>SL-ClassSL 63 AMG 4Matic+</v>
      </c>
      <c r="BE775" s="238" t="str">
        <f t="shared" si="129"/>
        <v>0129</v>
      </c>
      <c r="BF775" s="306" t="s">
        <v>320</v>
      </c>
      <c r="BG775" s="191" t="str">
        <f t="shared" si="128"/>
        <v>0129-0774</v>
      </c>
    </row>
    <row r="776" spans="1:59">
      <c r="A776" s="304">
        <v>4550</v>
      </c>
      <c r="B776" s="305">
        <v>4550</v>
      </c>
      <c r="C776" s="238" t="str">
        <f t="shared" ref="C776:C839" si="132">TEXT(F776,"0000")&amp;"-"&amp;TEXT(G776,"0000")</f>
        <v>0025-0130</v>
      </c>
      <c r="D776" s="238" t="str">
        <f t="shared" ref="D776:D839" si="133">TEXT(F776,"0000")&amp;"-"&amp;TEXT(G776,"0000")&amp;"-"&amp;TEXT(H776,"0000")</f>
        <v>0025-0130-0001</v>
      </c>
      <c r="E776" s="306" t="s">
        <v>319</v>
      </c>
      <c r="F776" s="238" t="str">
        <f>TEXT(VLOOKUP(J776,'1'!$I$43:$J$79,2,0),"0000")</f>
        <v>0025</v>
      </c>
      <c r="G776" s="238" t="str">
        <f t="shared" ref="G776:G839" si="134">IF(K776=K775,TEXT(G775,"0000"),TEXT(G775+1,"0000"))</f>
        <v>0130</v>
      </c>
      <c r="H776" s="307">
        <f t="shared" ref="H776:H839" si="135">IF(F776&amp;G776=F775&amp;G775,H775+1,1)</f>
        <v>1</v>
      </c>
      <c r="I776" s="306" t="s">
        <v>319</v>
      </c>
      <c r="J776" s="237" t="s">
        <v>1584</v>
      </c>
      <c r="K776" s="237" t="s">
        <v>2308</v>
      </c>
      <c r="L776" s="237" t="s">
        <v>2309</v>
      </c>
      <c r="M776" s="328">
        <v>256600000</v>
      </c>
      <c r="N776" s="237">
        <v>3982</v>
      </c>
      <c r="O776" s="235" t="s">
        <v>76</v>
      </c>
      <c r="P776" s="237" t="s">
        <v>72</v>
      </c>
      <c r="Q776" s="237" t="s">
        <v>71</v>
      </c>
      <c r="R776" s="237">
        <v>5</v>
      </c>
      <c r="S776" s="309">
        <v>13</v>
      </c>
      <c r="T776" s="238">
        <v>6</v>
      </c>
      <c r="U776" s="238">
        <v>6</v>
      </c>
      <c r="V776" s="237" t="s">
        <v>1614</v>
      </c>
      <c r="W776" s="238" t="str">
        <f t="shared" si="130"/>
        <v>MercedesBenz마이바흐 GLSGLS 600 4matic256600000</v>
      </c>
      <c r="X776" s="310">
        <f t="shared" si="131"/>
        <v>4550</v>
      </c>
      <c r="Y776" s="238">
        <v>6</v>
      </c>
      <c r="Z776" s="238">
        <v>6</v>
      </c>
      <c r="AA776" s="306" t="s">
        <v>319</v>
      </c>
      <c r="AB776" s="237" t="s">
        <v>72</v>
      </c>
      <c r="AC776" s="237"/>
      <c r="AD776" s="237">
        <v>6</v>
      </c>
      <c r="AE776" s="237">
        <v>0</v>
      </c>
      <c r="AF776" s="237"/>
      <c r="AG776" s="237"/>
      <c r="AH776" s="236"/>
      <c r="AI776" s="237"/>
      <c r="AJ776" s="237"/>
      <c r="AK776" s="236">
        <v>15</v>
      </c>
      <c r="AL776" s="236"/>
      <c r="AM776" s="236" t="s">
        <v>16284</v>
      </c>
      <c r="AN776" s="348"/>
      <c r="AO776" s="348"/>
      <c r="AP776" s="348"/>
      <c r="AQ776" s="291" t="str">
        <f>IFERROR(VLOOKUP(BG776,#REF!,1,0),"")</f>
        <v/>
      </c>
      <c r="AS776" s="236" t="s">
        <v>2434</v>
      </c>
      <c r="AZ776" s="191" t="e">
        <f>VLOOKUP(#REF!,잔가군!$B:$C,2,0)</f>
        <v>#REF!</v>
      </c>
      <c r="BA776" s="191" t="e">
        <f>S776-#REF!</f>
        <v>#REF!</v>
      </c>
      <c r="BD776" s="191" t="str">
        <f t="shared" si="127"/>
        <v>마이바흐 GLSGLS 600 4matic</v>
      </c>
      <c r="BE776" s="238" t="str">
        <f t="shared" si="129"/>
        <v>0130</v>
      </c>
      <c r="BF776" s="306" t="s">
        <v>319</v>
      </c>
      <c r="BG776" s="191" t="str">
        <f t="shared" si="128"/>
        <v>0130-0775</v>
      </c>
    </row>
    <row r="777" spans="1:59">
      <c r="A777" s="304">
        <v>4551</v>
      </c>
      <c r="B777" s="305">
        <v>4551</v>
      </c>
      <c r="C777" s="238" t="str">
        <f t="shared" si="132"/>
        <v>0025-0130</v>
      </c>
      <c r="D777" s="238" t="str">
        <f t="shared" si="133"/>
        <v>0025-0130-0002</v>
      </c>
      <c r="E777" s="306" t="s">
        <v>318</v>
      </c>
      <c r="F777" s="238" t="str">
        <f>TEXT(VLOOKUP(J777,'1'!$I$43:$J$79,2,0),"0000")</f>
        <v>0025</v>
      </c>
      <c r="G777" s="238" t="str">
        <f t="shared" si="134"/>
        <v>0130</v>
      </c>
      <c r="H777" s="307">
        <f t="shared" si="135"/>
        <v>2</v>
      </c>
      <c r="I777" s="306" t="s">
        <v>318</v>
      </c>
      <c r="J777" s="237" t="s">
        <v>1584</v>
      </c>
      <c r="K777" s="237" t="s">
        <v>2308</v>
      </c>
      <c r="L777" s="237" t="s">
        <v>16119</v>
      </c>
      <c r="M777" s="328">
        <v>256600000</v>
      </c>
      <c r="N777" s="237">
        <v>3982</v>
      </c>
      <c r="O777" s="235" t="s">
        <v>76</v>
      </c>
      <c r="P777" s="237" t="s">
        <v>72</v>
      </c>
      <c r="Q777" s="237" t="s">
        <v>71</v>
      </c>
      <c r="R777" s="237">
        <v>5</v>
      </c>
      <c r="S777" s="309">
        <v>13</v>
      </c>
      <c r="T777" s="238">
        <v>6</v>
      </c>
      <c r="U777" s="238">
        <v>6</v>
      </c>
      <c r="V777" s="237" t="s">
        <v>2282</v>
      </c>
      <c r="W777" s="238" t="str">
        <f t="shared" si="130"/>
        <v>MercedesBenz마이바흐 GLSGLS 600 4Matic Manufaktur256600000</v>
      </c>
      <c r="X777" s="310">
        <f t="shared" si="131"/>
        <v>4551</v>
      </c>
      <c r="Y777" s="238">
        <v>6</v>
      </c>
      <c r="Z777" s="238">
        <v>6</v>
      </c>
      <c r="AA777" s="306" t="s">
        <v>318</v>
      </c>
      <c r="AB777" s="237" t="s">
        <v>72</v>
      </c>
      <c r="AC777" s="237"/>
      <c r="AD777" s="237">
        <v>6</v>
      </c>
      <c r="AE777" s="237">
        <v>0</v>
      </c>
      <c r="AF777" s="237"/>
      <c r="AG777" s="237"/>
      <c r="AH777" s="236"/>
      <c r="AI777" s="237"/>
      <c r="AJ777" s="237"/>
      <c r="AK777" s="236">
        <v>15</v>
      </c>
      <c r="AL777" s="236"/>
      <c r="AM777" s="236" t="s">
        <v>16284</v>
      </c>
      <c r="AN777" s="348"/>
      <c r="AO777" s="348"/>
      <c r="AP777" s="348"/>
      <c r="AQ777" s="291" t="str">
        <f>IFERROR(VLOOKUP(BG777,#REF!,1,0),"")</f>
        <v/>
      </c>
      <c r="AS777" s="236" t="s">
        <v>2434</v>
      </c>
      <c r="AZ777" s="191" t="e">
        <f>VLOOKUP(#REF!,잔가군!$B:$C,2,0)</f>
        <v>#REF!</v>
      </c>
      <c r="BA777" s="191" t="e">
        <f>S777-#REF!</f>
        <v>#REF!</v>
      </c>
      <c r="BD777" s="191" t="str">
        <f t="shared" si="127"/>
        <v>마이바흐 GLSGLS 600 4Matic Manufaktur</v>
      </c>
      <c r="BE777" s="238" t="str">
        <f t="shared" si="129"/>
        <v>0130</v>
      </c>
      <c r="BF777" s="306" t="s">
        <v>318</v>
      </c>
      <c r="BG777" s="191" t="str">
        <f t="shared" si="128"/>
        <v>0130-0776</v>
      </c>
    </row>
    <row r="778" spans="1:59">
      <c r="A778" s="304">
        <v>4552</v>
      </c>
      <c r="B778" s="305">
        <v>4552</v>
      </c>
      <c r="C778" s="238" t="str">
        <f t="shared" si="132"/>
        <v>0027-0131</v>
      </c>
      <c r="D778" s="238" t="str">
        <f t="shared" si="133"/>
        <v>0027-0131-0001</v>
      </c>
      <c r="E778" s="306" t="s">
        <v>317</v>
      </c>
      <c r="F778" s="238" t="str">
        <f>TEXT(VLOOKUP(J778,'1'!$I$43:$J$79,2,0),"0000")</f>
        <v>0027</v>
      </c>
      <c r="G778" s="238" t="str">
        <f t="shared" si="134"/>
        <v>0131</v>
      </c>
      <c r="H778" s="307">
        <f t="shared" si="135"/>
        <v>1</v>
      </c>
      <c r="I778" s="306" t="s">
        <v>317</v>
      </c>
      <c r="J778" s="235" t="s">
        <v>1203</v>
      </c>
      <c r="K778" s="235" t="s">
        <v>1215</v>
      </c>
      <c r="L778" s="235" t="s">
        <v>1247</v>
      </c>
      <c r="M778" s="308">
        <v>279000000</v>
      </c>
      <c r="N778" s="235">
        <v>3799</v>
      </c>
      <c r="O778" s="235" t="s">
        <v>76</v>
      </c>
      <c r="P778" s="235" t="s">
        <v>72</v>
      </c>
      <c r="Q778" s="235" t="s">
        <v>71</v>
      </c>
      <c r="R778" s="235">
        <v>2</v>
      </c>
      <c r="S778" s="309">
        <v>14</v>
      </c>
      <c r="T778" s="238">
        <v>6</v>
      </c>
      <c r="U778" s="238">
        <v>6</v>
      </c>
      <c r="V778" s="235" t="s">
        <v>70</v>
      </c>
      <c r="W778" s="238" t="str">
        <f t="shared" si="130"/>
        <v>Mclaren570S570S Spider279000000</v>
      </c>
      <c r="X778" s="310">
        <f t="shared" si="131"/>
        <v>4552</v>
      </c>
      <c r="Y778" s="238">
        <v>6</v>
      </c>
      <c r="Z778" s="238">
        <v>6</v>
      </c>
      <c r="AA778" s="306" t="s">
        <v>317</v>
      </c>
      <c r="AB778" s="237" t="s">
        <v>72</v>
      </c>
      <c r="AC778" s="235"/>
      <c r="AD778" s="235">
        <v>6</v>
      </c>
      <c r="AE778" s="235">
        <v>0</v>
      </c>
      <c r="AF778" s="236"/>
      <c r="AG778" s="237"/>
      <c r="AH778" s="236"/>
      <c r="AI778" s="236"/>
      <c r="AJ778" s="237"/>
      <c r="AK778" s="236" t="s">
        <v>1172</v>
      </c>
      <c r="AL778" s="236"/>
      <c r="AM778" s="236" t="s">
        <v>16292</v>
      </c>
      <c r="AN778" s="348"/>
      <c r="AO778" s="348"/>
      <c r="AP778" s="348"/>
      <c r="AQ778" s="291" t="str">
        <f>IFERROR(VLOOKUP(BG778,#REF!,1,0),"")</f>
        <v/>
      </c>
      <c r="AS778" s="236" t="s">
        <v>70</v>
      </c>
      <c r="BD778" s="191" t="str">
        <f t="shared" si="127"/>
        <v>570S570S Spider</v>
      </c>
      <c r="BE778" s="238" t="str">
        <f t="shared" si="129"/>
        <v>0131</v>
      </c>
      <c r="BF778" s="306" t="s">
        <v>317</v>
      </c>
      <c r="BG778" s="191" t="str">
        <f t="shared" si="128"/>
        <v>0131-0777</v>
      </c>
    </row>
    <row r="779" spans="1:59">
      <c r="A779" s="304">
        <v>4553</v>
      </c>
      <c r="B779" s="305">
        <v>4553</v>
      </c>
      <c r="C779" s="238" t="str">
        <f t="shared" si="132"/>
        <v>0027-0131</v>
      </c>
      <c r="D779" s="238" t="str">
        <f t="shared" si="133"/>
        <v>0027-0131-0002</v>
      </c>
      <c r="E779" s="306" t="s">
        <v>316</v>
      </c>
      <c r="F779" s="238" t="str">
        <f>TEXT(VLOOKUP(J779,'1'!$I$43:$J$79,2,0),"0000")</f>
        <v>0027</v>
      </c>
      <c r="G779" s="238" t="str">
        <f t="shared" si="134"/>
        <v>0131</v>
      </c>
      <c r="H779" s="307">
        <f t="shared" si="135"/>
        <v>2</v>
      </c>
      <c r="I779" s="306" t="s">
        <v>316</v>
      </c>
      <c r="J779" s="235" t="s">
        <v>1203</v>
      </c>
      <c r="K779" s="235" t="s">
        <v>1215</v>
      </c>
      <c r="L779" s="235" t="s">
        <v>1216</v>
      </c>
      <c r="M779" s="308">
        <v>254900000</v>
      </c>
      <c r="N779" s="235">
        <v>3799</v>
      </c>
      <c r="O779" s="235" t="s">
        <v>76</v>
      </c>
      <c r="P779" s="235" t="s">
        <v>72</v>
      </c>
      <c r="Q779" s="235" t="s">
        <v>71</v>
      </c>
      <c r="R779" s="235">
        <v>2</v>
      </c>
      <c r="S779" s="309">
        <v>14</v>
      </c>
      <c r="T779" s="238">
        <v>6</v>
      </c>
      <c r="U779" s="238">
        <v>6</v>
      </c>
      <c r="V779" s="235" t="s">
        <v>70</v>
      </c>
      <c r="W779" s="238" t="str">
        <f t="shared" si="130"/>
        <v>Mclaren570S570S V8 Coupe 254900000</v>
      </c>
      <c r="X779" s="310">
        <f t="shared" si="131"/>
        <v>4553</v>
      </c>
      <c r="Y779" s="238">
        <v>6</v>
      </c>
      <c r="Z779" s="238">
        <v>6</v>
      </c>
      <c r="AA779" s="306" t="s">
        <v>316</v>
      </c>
      <c r="AB779" s="237" t="s">
        <v>72</v>
      </c>
      <c r="AC779" s="235"/>
      <c r="AD779" s="235">
        <v>6</v>
      </c>
      <c r="AE779" s="235">
        <v>0</v>
      </c>
      <c r="AF779" s="236"/>
      <c r="AG779" s="237"/>
      <c r="AH779" s="236"/>
      <c r="AI779" s="236"/>
      <c r="AJ779" s="237"/>
      <c r="AK779" s="236" t="s">
        <v>1172</v>
      </c>
      <c r="AL779" s="236"/>
      <c r="AM779" s="236" t="s">
        <v>16292</v>
      </c>
      <c r="AN779" s="348"/>
      <c r="AO779" s="348"/>
      <c r="AP779" s="348"/>
      <c r="AQ779" s="291" t="str">
        <f>IFERROR(VLOOKUP(BG779,#REF!,1,0),"")</f>
        <v/>
      </c>
      <c r="AS779" s="236" t="s">
        <v>70</v>
      </c>
      <c r="BD779" s="191" t="str">
        <f t="shared" si="127"/>
        <v xml:space="preserve">570S570S V8 Coupe </v>
      </c>
      <c r="BE779" s="238" t="str">
        <f t="shared" si="129"/>
        <v>0131</v>
      </c>
      <c r="BF779" s="306" t="s">
        <v>316</v>
      </c>
      <c r="BG779" s="191" t="str">
        <f t="shared" si="128"/>
        <v>0131-0778</v>
      </c>
    </row>
    <row r="780" spans="1:59">
      <c r="A780" s="304">
        <v>4554</v>
      </c>
      <c r="B780" s="305">
        <v>4554</v>
      </c>
      <c r="C780" s="238" t="str">
        <f t="shared" si="132"/>
        <v>0027-0132</v>
      </c>
      <c r="D780" s="238" t="str">
        <f t="shared" si="133"/>
        <v>0027-0132-0001</v>
      </c>
      <c r="E780" s="306" t="s">
        <v>315</v>
      </c>
      <c r="F780" s="238" t="str">
        <f>TEXT(VLOOKUP(J780,'1'!$I$43:$J$79,2,0),"0000")</f>
        <v>0027</v>
      </c>
      <c r="G780" s="238" t="str">
        <f t="shared" si="134"/>
        <v>0132</v>
      </c>
      <c r="H780" s="307">
        <f t="shared" si="135"/>
        <v>1</v>
      </c>
      <c r="I780" s="306" t="s">
        <v>315</v>
      </c>
      <c r="J780" s="235" t="s">
        <v>1203</v>
      </c>
      <c r="K780" s="235" t="s">
        <v>1297</v>
      </c>
      <c r="L780" s="235" t="s">
        <v>1298</v>
      </c>
      <c r="M780" s="308">
        <v>270000000</v>
      </c>
      <c r="N780" s="235">
        <v>3799</v>
      </c>
      <c r="O780" s="235" t="s">
        <v>76</v>
      </c>
      <c r="P780" s="235" t="s">
        <v>72</v>
      </c>
      <c r="Q780" s="235" t="s">
        <v>71</v>
      </c>
      <c r="R780" s="235">
        <v>2</v>
      </c>
      <c r="S780" s="309">
        <v>14</v>
      </c>
      <c r="T780" s="238">
        <v>6</v>
      </c>
      <c r="U780" s="238">
        <v>6</v>
      </c>
      <c r="V780" s="235" t="s">
        <v>70</v>
      </c>
      <c r="W780" s="238" t="str">
        <f t="shared" si="130"/>
        <v>Mclaren600LT600LT Coupe270000000</v>
      </c>
      <c r="X780" s="310">
        <f t="shared" si="131"/>
        <v>4554</v>
      </c>
      <c r="Y780" s="238">
        <v>6</v>
      </c>
      <c r="Z780" s="238">
        <v>6</v>
      </c>
      <c r="AA780" s="306" t="s">
        <v>315</v>
      </c>
      <c r="AB780" s="235" t="s">
        <v>72</v>
      </c>
      <c r="AC780" s="235"/>
      <c r="AD780" s="235">
        <v>6</v>
      </c>
      <c r="AE780" s="235">
        <v>0</v>
      </c>
      <c r="AF780" s="236"/>
      <c r="AG780" s="237"/>
      <c r="AH780" s="236"/>
      <c r="AI780" s="236"/>
      <c r="AJ780" s="237"/>
      <c r="AK780" s="236" t="s">
        <v>1172</v>
      </c>
      <c r="AL780" s="236"/>
      <c r="AM780" s="236" t="s">
        <v>16292</v>
      </c>
      <c r="AN780" s="348"/>
      <c r="AO780" s="348"/>
      <c r="AP780" s="348"/>
      <c r="AQ780" s="291" t="str">
        <f>IFERROR(VLOOKUP(BG780,#REF!,1,0),"")</f>
        <v/>
      </c>
      <c r="AS780" s="236" t="s">
        <v>70</v>
      </c>
      <c r="BD780" s="191" t="str">
        <f t="shared" si="127"/>
        <v>600LT600LT Coupe</v>
      </c>
      <c r="BE780" s="238" t="str">
        <f t="shared" si="129"/>
        <v>0132</v>
      </c>
      <c r="BF780" s="306" t="s">
        <v>315</v>
      </c>
      <c r="BG780" s="191" t="str">
        <f t="shared" si="128"/>
        <v>0132-0779</v>
      </c>
    </row>
    <row r="781" spans="1:59">
      <c r="A781" s="304">
        <v>4555</v>
      </c>
      <c r="B781" s="305">
        <v>4555</v>
      </c>
      <c r="C781" s="238" t="str">
        <f t="shared" si="132"/>
        <v>0027-0132</v>
      </c>
      <c r="D781" s="238" t="str">
        <f t="shared" si="133"/>
        <v>0027-0132-0002</v>
      </c>
      <c r="E781" s="306" t="s">
        <v>314</v>
      </c>
      <c r="F781" s="238" t="str">
        <f>TEXT(VLOOKUP(J781,'1'!$I$43:$J$79,2,0),"0000")</f>
        <v>0027</v>
      </c>
      <c r="G781" s="238" t="str">
        <f t="shared" si="134"/>
        <v>0132</v>
      </c>
      <c r="H781" s="307">
        <f t="shared" si="135"/>
        <v>2</v>
      </c>
      <c r="I781" s="306" t="s">
        <v>314</v>
      </c>
      <c r="J781" s="235" t="s">
        <v>1203</v>
      </c>
      <c r="K781" s="235" t="s">
        <v>1297</v>
      </c>
      <c r="L781" s="235" t="s">
        <v>1299</v>
      </c>
      <c r="M781" s="308">
        <v>300000000</v>
      </c>
      <c r="N781" s="235">
        <v>3799</v>
      </c>
      <c r="O781" s="235" t="s">
        <v>76</v>
      </c>
      <c r="P781" s="235" t="s">
        <v>72</v>
      </c>
      <c r="Q781" s="235" t="s">
        <v>71</v>
      </c>
      <c r="R781" s="235">
        <v>2</v>
      </c>
      <c r="S781" s="309">
        <v>14</v>
      </c>
      <c r="T781" s="238">
        <v>6</v>
      </c>
      <c r="U781" s="238">
        <v>6</v>
      </c>
      <c r="V781" s="235" t="s">
        <v>70</v>
      </c>
      <c r="W781" s="238" t="str">
        <f t="shared" si="130"/>
        <v>Mclaren600LT600LT Spider300000000</v>
      </c>
      <c r="X781" s="310">
        <f t="shared" si="131"/>
        <v>4555</v>
      </c>
      <c r="Y781" s="238">
        <v>6</v>
      </c>
      <c r="Z781" s="238">
        <v>6</v>
      </c>
      <c r="AA781" s="306" t="s">
        <v>314</v>
      </c>
      <c r="AB781" s="235" t="s">
        <v>72</v>
      </c>
      <c r="AC781" s="235"/>
      <c r="AD781" s="235">
        <v>6</v>
      </c>
      <c r="AE781" s="235">
        <v>0</v>
      </c>
      <c r="AF781" s="236"/>
      <c r="AG781" s="237"/>
      <c r="AH781" s="236"/>
      <c r="AI781" s="236"/>
      <c r="AJ781" s="237"/>
      <c r="AK781" s="236" t="s">
        <v>1172</v>
      </c>
      <c r="AL781" s="236"/>
      <c r="AM781" s="236" t="s">
        <v>16292</v>
      </c>
      <c r="AN781" s="348"/>
      <c r="AO781" s="348"/>
      <c r="AP781" s="348"/>
      <c r="AQ781" s="291" t="str">
        <f>IFERROR(VLOOKUP(BG781,#REF!,1,0),"")</f>
        <v/>
      </c>
      <c r="AS781" s="236" t="s">
        <v>70</v>
      </c>
      <c r="BD781" s="191" t="str">
        <f t="shared" si="127"/>
        <v>600LT600LT Spider</v>
      </c>
      <c r="BE781" s="238" t="str">
        <f t="shared" si="129"/>
        <v>0132</v>
      </c>
      <c r="BF781" s="306" t="s">
        <v>314</v>
      </c>
      <c r="BG781" s="191" t="str">
        <f t="shared" si="128"/>
        <v>0132-0780</v>
      </c>
    </row>
    <row r="782" spans="1:59">
      <c r="A782" s="304">
        <v>4556</v>
      </c>
      <c r="B782" s="305">
        <v>4556</v>
      </c>
      <c r="C782" s="238" t="str">
        <f t="shared" si="132"/>
        <v>0027-0133</v>
      </c>
      <c r="D782" s="238" t="str">
        <f t="shared" si="133"/>
        <v>0027-0133-0001</v>
      </c>
      <c r="E782" s="306" t="s">
        <v>313</v>
      </c>
      <c r="F782" s="238" t="str">
        <f>TEXT(VLOOKUP(J782,'1'!$I$43:$J$79,2,0),"0000")</f>
        <v>0027</v>
      </c>
      <c r="G782" s="238" t="str">
        <f t="shared" si="134"/>
        <v>0133</v>
      </c>
      <c r="H782" s="307">
        <f t="shared" si="135"/>
        <v>1</v>
      </c>
      <c r="I782" s="306" t="s">
        <v>313</v>
      </c>
      <c r="J782" s="235" t="s">
        <v>1203</v>
      </c>
      <c r="K782" s="235" t="s">
        <v>1232</v>
      </c>
      <c r="L782" s="235" t="s">
        <v>1582</v>
      </c>
      <c r="M782" s="308">
        <v>369000000</v>
      </c>
      <c r="N782" s="235">
        <v>3994</v>
      </c>
      <c r="O782" s="235" t="s">
        <v>76</v>
      </c>
      <c r="P782" s="235" t="s">
        <v>72</v>
      </c>
      <c r="Q782" s="235" t="s">
        <v>71</v>
      </c>
      <c r="R782" s="235">
        <v>2</v>
      </c>
      <c r="S782" s="309">
        <v>14</v>
      </c>
      <c r="T782" s="238">
        <v>6</v>
      </c>
      <c r="U782" s="238">
        <v>6</v>
      </c>
      <c r="V782" s="235" t="s">
        <v>70</v>
      </c>
      <c r="W782" s="238" t="str">
        <f t="shared" si="130"/>
        <v>Mclaren720S720S Copue Luxury  369000000</v>
      </c>
      <c r="X782" s="310">
        <f t="shared" si="131"/>
        <v>4556</v>
      </c>
      <c r="Y782" s="238">
        <v>6</v>
      </c>
      <c r="Z782" s="238">
        <v>6</v>
      </c>
      <c r="AA782" s="306" t="s">
        <v>313</v>
      </c>
      <c r="AB782" s="235" t="s">
        <v>72</v>
      </c>
      <c r="AC782" s="235"/>
      <c r="AD782" s="235">
        <v>6</v>
      </c>
      <c r="AE782" s="235">
        <v>0</v>
      </c>
      <c r="AF782" s="236"/>
      <c r="AG782" s="237"/>
      <c r="AH782" s="236"/>
      <c r="AI782" s="236"/>
      <c r="AJ782" s="237"/>
      <c r="AK782" s="236">
        <v>21</v>
      </c>
      <c r="AL782" s="236"/>
      <c r="AM782" s="236" t="s">
        <v>16290</v>
      </c>
      <c r="AN782" s="348"/>
      <c r="AO782" s="348"/>
      <c r="AP782" s="348"/>
      <c r="AQ782" s="291" t="str">
        <f>IFERROR(VLOOKUP(BG782,#REF!,1,0),"")</f>
        <v/>
      </c>
      <c r="AS782" s="236" t="s">
        <v>70</v>
      </c>
      <c r="BD782" s="191" t="str">
        <f t="shared" si="127"/>
        <v xml:space="preserve">720S720S Copue Luxury  </v>
      </c>
      <c r="BE782" s="238" t="str">
        <f t="shared" si="129"/>
        <v>0133</v>
      </c>
      <c r="BF782" s="306" t="s">
        <v>313</v>
      </c>
      <c r="BG782" s="191" t="str">
        <f t="shared" si="128"/>
        <v>0133-0781</v>
      </c>
    </row>
    <row r="783" spans="1:59">
      <c r="A783" s="304">
        <v>4557</v>
      </c>
      <c r="B783" s="305">
        <v>4557</v>
      </c>
      <c r="C783" s="238" t="str">
        <f t="shared" si="132"/>
        <v>0024-0134</v>
      </c>
      <c r="D783" s="238" t="str">
        <f t="shared" si="133"/>
        <v>0024-0134-0001</v>
      </c>
      <c r="E783" s="306" t="s">
        <v>312</v>
      </c>
      <c r="F783" s="238" t="str">
        <f>TEXT(VLOOKUP(J783,'1'!$I$43:$J$79,2,0),"0000")</f>
        <v>0024</v>
      </c>
      <c r="G783" s="238" t="str">
        <f t="shared" si="134"/>
        <v>0134</v>
      </c>
      <c r="H783" s="307">
        <f t="shared" si="135"/>
        <v>1</v>
      </c>
      <c r="I783" s="306" t="s">
        <v>312</v>
      </c>
      <c r="J783" s="235" t="s">
        <v>138</v>
      </c>
      <c r="K783" s="235" t="s">
        <v>16436</v>
      </c>
      <c r="L783" s="235" t="s">
        <v>16437</v>
      </c>
      <c r="M783" s="308">
        <v>121100000</v>
      </c>
      <c r="N783" s="235">
        <v>2992</v>
      </c>
      <c r="O783" s="235" t="s">
        <v>16419</v>
      </c>
      <c r="P783" s="235" t="s">
        <v>72</v>
      </c>
      <c r="Q783" s="235" t="s">
        <v>71</v>
      </c>
      <c r="R783" s="235">
        <v>2</v>
      </c>
      <c r="S783" s="309">
        <v>26</v>
      </c>
      <c r="T783" s="238">
        <v>6</v>
      </c>
      <c r="U783" s="238">
        <v>6</v>
      </c>
      <c r="V783" s="235" t="s">
        <v>70</v>
      </c>
      <c r="W783" s="238" t="str">
        <f t="shared" si="130"/>
        <v>MASERATIMC20V6121100000</v>
      </c>
      <c r="X783" s="310">
        <f t="shared" si="131"/>
        <v>4557</v>
      </c>
      <c r="Y783" s="238">
        <v>6</v>
      </c>
      <c r="Z783" s="238">
        <v>6</v>
      </c>
      <c r="AA783" s="306" t="s">
        <v>312</v>
      </c>
      <c r="AB783" s="235" t="s">
        <v>72</v>
      </c>
      <c r="AC783" s="235"/>
      <c r="AD783" s="235">
        <v>3</v>
      </c>
      <c r="AE783" s="235">
        <v>1</v>
      </c>
      <c r="AF783" s="236"/>
      <c r="AG783" s="237"/>
      <c r="AH783" s="236"/>
      <c r="AI783" s="236"/>
      <c r="AJ783" s="237"/>
      <c r="AK783" s="236">
        <v>22</v>
      </c>
      <c r="AL783" s="236"/>
      <c r="AM783" s="236" t="s">
        <v>16352</v>
      </c>
      <c r="AN783" s="348"/>
      <c r="AO783" s="348"/>
      <c r="AP783" s="348"/>
      <c r="AQ783" s="291" t="str">
        <f>IFERROR(VLOOKUP(BG783,#REF!,1,0),"")</f>
        <v/>
      </c>
      <c r="AS783" s="236" t="s">
        <v>2429</v>
      </c>
      <c r="BD783" s="191" t="str">
        <f t="shared" si="127"/>
        <v>MC20V6</v>
      </c>
      <c r="BE783" s="238" t="str">
        <f t="shared" si="129"/>
        <v>0134</v>
      </c>
      <c r="BF783" s="306" t="s">
        <v>312</v>
      </c>
      <c r="BG783" s="191" t="str">
        <f t="shared" si="128"/>
        <v>0134-0782</v>
      </c>
    </row>
    <row r="784" spans="1:59">
      <c r="A784" s="304">
        <v>4558</v>
      </c>
      <c r="B784" s="305">
        <v>4558</v>
      </c>
      <c r="C784" s="238" t="str">
        <f t="shared" si="132"/>
        <v>0024-0134</v>
      </c>
      <c r="D784" s="238" t="str">
        <f t="shared" si="133"/>
        <v>0024-0134-0002</v>
      </c>
      <c r="E784" s="306" t="s">
        <v>311</v>
      </c>
      <c r="F784" s="238" t="str">
        <f>TEXT(VLOOKUP(J784,'1'!$I$43:$J$79,2,0),"0000")</f>
        <v>0024</v>
      </c>
      <c r="G784" s="238" t="str">
        <f t="shared" si="134"/>
        <v>0134</v>
      </c>
      <c r="H784" s="307">
        <f t="shared" si="135"/>
        <v>2</v>
      </c>
      <c r="I784" s="306" t="s">
        <v>311</v>
      </c>
      <c r="J784" s="235" t="s">
        <v>138</v>
      </c>
      <c r="K784" s="235" t="s">
        <v>16436</v>
      </c>
      <c r="L784" s="235" t="s">
        <v>16438</v>
      </c>
      <c r="M784" s="308">
        <v>121100000</v>
      </c>
      <c r="N784" s="235">
        <v>3000</v>
      </c>
      <c r="O784" s="235" t="s">
        <v>16419</v>
      </c>
      <c r="P784" s="235" t="s">
        <v>72</v>
      </c>
      <c r="Q784" s="235" t="s">
        <v>71</v>
      </c>
      <c r="R784" s="235">
        <v>2</v>
      </c>
      <c r="S784" s="309">
        <v>26</v>
      </c>
      <c r="T784" s="238">
        <v>6</v>
      </c>
      <c r="U784" s="238">
        <v>6</v>
      </c>
      <c r="V784" s="235" t="s">
        <v>70</v>
      </c>
      <c r="W784" s="238" t="str">
        <f t="shared" si="130"/>
        <v>MASERATIMC20첼로 V6121100000</v>
      </c>
      <c r="X784" s="310">
        <f t="shared" si="131"/>
        <v>4558</v>
      </c>
      <c r="Y784" s="238">
        <v>6</v>
      </c>
      <c r="Z784" s="238">
        <v>6</v>
      </c>
      <c r="AA784" s="306" t="s">
        <v>311</v>
      </c>
      <c r="AB784" s="235" t="s">
        <v>72</v>
      </c>
      <c r="AC784" s="235"/>
      <c r="AD784" s="235">
        <v>3</v>
      </c>
      <c r="AE784" s="235">
        <v>1</v>
      </c>
      <c r="AF784" s="236"/>
      <c r="AG784" s="237"/>
      <c r="AH784" s="236"/>
      <c r="AI784" s="236"/>
      <c r="AJ784" s="237"/>
      <c r="AK784" s="236">
        <v>22</v>
      </c>
      <c r="AL784" s="236"/>
      <c r="AM784" s="236" t="s">
        <v>16352</v>
      </c>
      <c r="AN784" s="348"/>
      <c r="AO784" s="348"/>
      <c r="AP784" s="348"/>
      <c r="AQ784" s="291" t="str">
        <f>IFERROR(VLOOKUP(BG784,#REF!,1,0),"")</f>
        <v/>
      </c>
      <c r="AS784" s="236" t="s">
        <v>2429</v>
      </c>
      <c r="BD784" s="191" t="str">
        <f t="shared" si="127"/>
        <v>MC20첼로 V6</v>
      </c>
      <c r="BE784" s="238" t="str">
        <f t="shared" si="129"/>
        <v>0134</v>
      </c>
      <c r="BF784" s="306" t="s">
        <v>311</v>
      </c>
      <c r="BG784" s="191" t="str">
        <f t="shared" si="128"/>
        <v>0134-0783</v>
      </c>
    </row>
    <row r="785" spans="1:59">
      <c r="A785" s="304">
        <v>4559</v>
      </c>
      <c r="B785" s="305">
        <v>4559</v>
      </c>
      <c r="C785" s="238" t="str">
        <f t="shared" si="132"/>
        <v>0024-0135</v>
      </c>
      <c r="D785" s="238" t="str">
        <f t="shared" si="133"/>
        <v>0024-0135-0001</v>
      </c>
      <c r="E785" s="306" t="s">
        <v>310</v>
      </c>
      <c r="F785" s="238" t="str">
        <f>TEXT(VLOOKUP(J785,'1'!$I$43:$J$79,2,0),"0000")</f>
        <v>0024</v>
      </c>
      <c r="G785" s="238" t="str">
        <f t="shared" si="134"/>
        <v>0135</v>
      </c>
      <c r="H785" s="307">
        <f t="shared" si="135"/>
        <v>1</v>
      </c>
      <c r="I785" s="306" t="s">
        <v>310</v>
      </c>
      <c r="J785" s="235" t="s">
        <v>138</v>
      </c>
      <c r="K785" s="235" t="s">
        <v>140</v>
      </c>
      <c r="L785" s="235" t="s">
        <v>16432</v>
      </c>
      <c r="M785" s="308">
        <v>121100000</v>
      </c>
      <c r="N785" s="235">
        <v>1995</v>
      </c>
      <c r="O785" s="235" t="s">
        <v>16420</v>
      </c>
      <c r="P785" s="235" t="s">
        <v>72</v>
      </c>
      <c r="Q785" s="235" t="s">
        <v>71</v>
      </c>
      <c r="R785" s="235">
        <v>5</v>
      </c>
      <c r="S785" s="309">
        <v>26</v>
      </c>
      <c r="T785" s="238">
        <v>6</v>
      </c>
      <c r="U785" s="238">
        <v>6</v>
      </c>
      <c r="V785" s="235" t="s">
        <v>70</v>
      </c>
      <c r="W785" s="238" t="str">
        <f t="shared" si="130"/>
        <v>MASERATIGHIBLIGT 하이브리드121100000</v>
      </c>
      <c r="X785" s="310">
        <f t="shared" si="131"/>
        <v>4559</v>
      </c>
      <c r="Y785" s="238">
        <v>6</v>
      </c>
      <c r="Z785" s="238">
        <v>6</v>
      </c>
      <c r="AA785" s="306" t="s">
        <v>310</v>
      </c>
      <c r="AB785" s="235" t="s">
        <v>72</v>
      </c>
      <c r="AC785" s="235"/>
      <c r="AD785" s="235">
        <v>3</v>
      </c>
      <c r="AE785" s="235">
        <v>1</v>
      </c>
      <c r="AF785" s="236"/>
      <c r="AG785" s="237"/>
      <c r="AH785" s="236"/>
      <c r="AI785" s="236"/>
      <c r="AJ785" s="237"/>
      <c r="AK785" s="236">
        <v>22</v>
      </c>
      <c r="AL785" s="236"/>
      <c r="AM785" s="236" t="s">
        <v>16352</v>
      </c>
      <c r="AN785" s="348"/>
      <c r="AO785" s="348"/>
      <c r="AP785" s="348"/>
      <c r="AQ785" s="291" t="str">
        <f>IFERROR(VLOOKUP(BG785,#REF!,1,0),"")</f>
        <v/>
      </c>
      <c r="AS785" s="236" t="s">
        <v>2429</v>
      </c>
      <c r="BD785" s="191" t="str">
        <f t="shared" si="127"/>
        <v>GHIBLIGT 하이브리드</v>
      </c>
      <c r="BE785" s="238" t="str">
        <f t="shared" si="129"/>
        <v>0135</v>
      </c>
      <c r="BF785" s="306" t="s">
        <v>310</v>
      </c>
      <c r="BG785" s="191" t="str">
        <f t="shared" si="128"/>
        <v>0135-0784</v>
      </c>
    </row>
    <row r="786" spans="1:59">
      <c r="A786" s="304">
        <v>4560</v>
      </c>
      <c r="B786" s="305">
        <v>4560</v>
      </c>
      <c r="C786" s="238" t="str">
        <f t="shared" si="132"/>
        <v>0024-0135</v>
      </c>
      <c r="D786" s="238" t="str">
        <f t="shared" si="133"/>
        <v>0024-0135-0002</v>
      </c>
      <c r="E786" s="306" t="s">
        <v>309</v>
      </c>
      <c r="F786" s="238" t="str">
        <f>TEXT(VLOOKUP(J786,'1'!$I$43:$J$79,2,0),"0000")</f>
        <v>0024</v>
      </c>
      <c r="G786" s="238" t="str">
        <f t="shared" si="134"/>
        <v>0135</v>
      </c>
      <c r="H786" s="307">
        <f t="shared" si="135"/>
        <v>2</v>
      </c>
      <c r="I786" s="306" t="s">
        <v>309</v>
      </c>
      <c r="J786" s="235" t="s">
        <v>138</v>
      </c>
      <c r="K786" s="235" t="s">
        <v>140</v>
      </c>
      <c r="L786" s="235" t="s">
        <v>16433</v>
      </c>
      <c r="M786" s="308">
        <v>118800000</v>
      </c>
      <c r="N786" s="235">
        <v>2979</v>
      </c>
      <c r="O786" s="235" t="s">
        <v>16419</v>
      </c>
      <c r="P786" s="235" t="s">
        <v>72</v>
      </c>
      <c r="Q786" s="235" t="s">
        <v>71</v>
      </c>
      <c r="R786" s="235">
        <v>5</v>
      </c>
      <c r="S786" s="309">
        <v>26</v>
      </c>
      <c r="T786" s="238">
        <v>6</v>
      </c>
      <c r="U786" s="238">
        <v>6</v>
      </c>
      <c r="V786" s="235" t="s">
        <v>70</v>
      </c>
      <c r="W786" s="238" t="str">
        <f t="shared" si="130"/>
        <v>MASERATIGHIBLI모데나 S Q4118800000</v>
      </c>
      <c r="X786" s="310">
        <f t="shared" si="131"/>
        <v>4560</v>
      </c>
      <c r="Y786" s="238">
        <v>6</v>
      </c>
      <c r="Z786" s="238">
        <v>6</v>
      </c>
      <c r="AA786" s="306" t="s">
        <v>309</v>
      </c>
      <c r="AB786" s="235" t="s">
        <v>72</v>
      </c>
      <c r="AC786" s="235"/>
      <c r="AD786" s="235">
        <v>3</v>
      </c>
      <c r="AE786" s="235">
        <v>1</v>
      </c>
      <c r="AF786" s="236"/>
      <c r="AG786" s="237"/>
      <c r="AH786" s="236"/>
      <c r="AI786" s="236"/>
      <c r="AJ786" s="237"/>
      <c r="AK786" s="236">
        <v>22</v>
      </c>
      <c r="AL786" s="236"/>
      <c r="AM786" s="236" t="s">
        <v>16352</v>
      </c>
      <c r="AN786" s="348"/>
      <c r="AO786" s="348"/>
      <c r="AP786" s="348"/>
      <c r="AQ786" s="291" t="str">
        <f>IFERROR(VLOOKUP(BG786,#REF!,1,0),"")</f>
        <v/>
      </c>
      <c r="AS786" s="236" t="s">
        <v>2429</v>
      </c>
      <c r="BD786" s="191" t="str">
        <f t="shared" si="127"/>
        <v>GHIBLI모데나 S Q4</v>
      </c>
      <c r="BE786" s="238" t="str">
        <f t="shared" si="129"/>
        <v>0135</v>
      </c>
      <c r="BF786" s="306" t="s">
        <v>309</v>
      </c>
      <c r="BG786" s="191" t="str">
        <f t="shared" si="128"/>
        <v>0135-0785</v>
      </c>
    </row>
    <row r="787" spans="1:59">
      <c r="A787" s="304">
        <v>4561</v>
      </c>
      <c r="B787" s="305">
        <v>4561</v>
      </c>
      <c r="C787" s="238" t="str">
        <f t="shared" si="132"/>
        <v>0024-0135</v>
      </c>
      <c r="D787" s="238" t="str">
        <f t="shared" si="133"/>
        <v>0024-0135-0003</v>
      </c>
      <c r="E787" s="306" t="s">
        <v>308</v>
      </c>
      <c r="F787" s="238" t="str">
        <f>TEXT(VLOOKUP(J787,'1'!$I$43:$J$79,2,0),"0000")</f>
        <v>0024</v>
      </c>
      <c r="G787" s="238" t="str">
        <f t="shared" si="134"/>
        <v>0135</v>
      </c>
      <c r="H787" s="307">
        <f t="shared" si="135"/>
        <v>3</v>
      </c>
      <c r="I787" s="306" t="s">
        <v>308</v>
      </c>
      <c r="J787" s="235" t="s">
        <v>138</v>
      </c>
      <c r="K787" s="235" t="s">
        <v>140</v>
      </c>
      <c r="L787" s="235" t="s">
        <v>16431</v>
      </c>
      <c r="M787" s="308">
        <v>112400000</v>
      </c>
      <c r="N787" s="235">
        <v>3799</v>
      </c>
      <c r="O787" s="235" t="s">
        <v>16419</v>
      </c>
      <c r="P787" s="235" t="s">
        <v>72</v>
      </c>
      <c r="Q787" s="235" t="s">
        <v>71</v>
      </c>
      <c r="R787" s="235">
        <v>5</v>
      </c>
      <c r="S787" s="309">
        <v>26</v>
      </c>
      <c r="T787" s="238">
        <v>6</v>
      </c>
      <c r="U787" s="238">
        <v>6</v>
      </c>
      <c r="V787" s="235" t="s">
        <v>70</v>
      </c>
      <c r="W787" s="238" t="str">
        <f t="shared" si="130"/>
        <v>MASERATIGHIBLI트로페오112400000</v>
      </c>
      <c r="X787" s="310">
        <f t="shared" si="131"/>
        <v>4561</v>
      </c>
      <c r="Y787" s="238">
        <v>6</v>
      </c>
      <c r="Z787" s="238">
        <v>6</v>
      </c>
      <c r="AA787" s="306" t="s">
        <v>308</v>
      </c>
      <c r="AB787" s="235" t="s">
        <v>72</v>
      </c>
      <c r="AC787" s="235"/>
      <c r="AD787" s="235">
        <v>3</v>
      </c>
      <c r="AE787" s="235">
        <v>1</v>
      </c>
      <c r="AF787" s="236"/>
      <c r="AG787" s="237"/>
      <c r="AH787" s="236"/>
      <c r="AI787" s="236"/>
      <c r="AJ787" s="237"/>
      <c r="AK787" s="236">
        <v>22</v>
      </c>
      <c r="AL787" s="236"/>
      <c r="AM787" s="236" t="s">
        <v>16352</v>
      </c>
      <c r="AN787" s="348"/>
      <c r="AO787" s="348"/>
      <c r="AP787" s="348"/>
      <c r="AQ787" s="291" t="str">
        <f>IFERROR(VLOOKUP(BG787,#REF!,1,0),"")</f>
        <v/>
      </c>
      <c r="AS787" s="236" t="s">
        <v>2429</v>
      </c>
      <c r="BD787" s="191" t="str">
        <f t="shared" si="127"/>
        <v>GHIBLI트로페오</v>
      </c>
      <c r="BE787" s="238" t="str">
        <f t="shared" si="129"/>
        <v>0135</v>
      </c>
      <c r="BF787" s="306" t="s">
        <v>308</v>
      </c>
      <c r="BG787" s="191" t="str">
        <f t="shared" si="128"/>
        <v>0135-0786</v>
      </c>
    </row>
    <row r="788" spans="1:59">
      <c r="A788" s="304">
        <v>4562</v>
      </c>
      <c r="B788" s="305">
        <v>4562</v>
      </c>
      <c r="C788" s="238" t="str">
        <f t="shared" si="132"/>
        <v>0024-0136</v>
      </c>
      <c r="D788" s="238" t="str">
        <f t="shared" si="133"/>
        <v>0024-0136-0001</v>
      </c>
      <c r="E788" s="306" t="s">
        <v>307</v>
      </c>
      <c r="F788" s="238" t="str">
        <f>TEXT(VLOOKUP(J788,'1'!$I$43:$J$79,2,0),"0000")</f>
        <v>0024</v>
      </c>
      <c r="G788" s="238" t="str">
        <f t="shared" si="134"/>
        <v>0136</v>
      </c>
      <c r="H788" s="307">
        <f t="shared" si="135"/>
        <v>1</v>
      </c>
      <c r="I788" s="306" t="s">
        <v>307</v>
      </c>
      <c r="J788" s="235" t="s">
        <v>138</v>
      </c>
      <c r="K788" s="235" t="s">
        <v>139</v>
      </c>
      <c r="L788" s="235" t="s">
        <v>135</v>
      </c>
      <c r="M788" s="308">
        <v>157700000</v>
      </c>
      <c r="N788" s="235">
        <v>1995</v>
      </c>
      <c r="O788" s="235" t="s">
        <v>16420</v>
      </c>
      <c r="P788" s="235" t="s">
        <v>16400</v>
      </c>
      <c r="Q788" s="235" t="s">
        <v>71</v>
      </c>
      <c r="R788" s="235">
        <v>5</v>
      </c>
      <c r="S788" s="309">
        <v>26</v>
      </c>
      <c r="T788" s="238">
        <v>6</v>
      </c>
      <c r="U788" s="238">
        <v>6</v>
      </c>
      <c r="V788" s="235" t="s">
        <v>70</v>
      </c>
      <c r="W788" s="238" t="str">
        <f t="shared" si="130"/>
        <v>MASERATILevanteGT157700000</v>
      </c>
      <c r="X788" s="310">
        <f t="shared" si="131"/>
        <v>4562</v>
      </c>
      <c r="Y788" s="238">
        <v>6</v>
      </c>
      <c r="Z788" s="238">
        <v>6</v>
      </c>
      <c r="AA788" s="306" t="s">
        <v>307</v>
      </c>
      <c r="AB788" s="235" t="s">
        <v>69</v>
      </c>
      <c r="AC788" s="235"/>
      <c r="AD788" s="235">
        <v>5</v>
      </c>
      <c r="AE788" s="235">
        <v>0</v>
      </c>
      <c r="AF788" s="236"/>
      <c r="AG788" s="237"/>
      <c r="AH788" s="236"/>
      <c r="AI788" s="236"/>
      <c r="AJ788" s="237"/>
      <c r="AK788" s="236">
        <v>22</v>
      </c>
      <c r="AL788" s="236"/>
      <c r="AM788" s="236" t="s">
        <v>16352</v>
      </c>
      <c r="AN788" s="348"/>
      <c r="AO788" s="348"/>
      <c r="AP788" s="348"/>
      <c r="AQ788" s="291" t="str">
        <f>IFERROR(VLOOKUP(BG788,#REF!,1,0),"")</f>
        <v/>
      </c>
      <c r="AS788" s="236" t="s">
        <v>2433</v>
      </c>
      <c r="BD788" s="191" t="str">
        <f t="shared" si="127"/>
        <v>LevanteGT</v>
      </c>
      <c r="BE788" s="238" t="str">
        <f t="shared" si="129"/>
        <v>0136</v>
      </c>
      <c r="BF788" s="306" t="s">
        <v>307</v>
      </c>
      <c r="BG788" s="191" t="str">
        <f t="shared" si="128"/>
        <v>0136-0787</v>
      </c>
    </row>
    <row r="789" spans="1:59">
      <c r="A789" s="304">
        <v>4563</v>
      </c>
      <c r="B789" s="305">
        <v>4563</v>
      </c>
      <c r="C789" s="238" t="str">
        <f t="shared" si="132"/>
        <v>0024-0136</v>
      </c>
      <c r="D789" s="238" t="str">
        <f t="shared" si="133"/>
        <v>0024-0136-0002</v>
      </c>
      <c r="E789" s="306" t="s">
        <v>306</v>
      </c>
      <c r="F789" s="238" t="str">
        <f>TEXT(VLOOKUP(J789,'1'!$I$43:$J$79,2,0),"0000")</f>
        <v>0024</v>
      </c>
      <c r="G789" s="238" t="str">
        <f t="shared" si="134"/>
        <v>0136</v>
      </c>
      <c r="H789" s="307">
        <f t="shared" si="135"/>
        <v>2</v>
      </c>
      <c r="I789" s="306" t="s">
        <v>306</v>
      </c>
      <c r="J789" s="235" t="s">
        <v>138</v>
      </c>
      <c r="K789" s="235" t="s">
        <v>139</v>
      </c>
      <c r="L789" s="235" t="s">
        <v>16434</v>
      </c>
      <c r="M789" s="308">
        <v>155600000</v>
      </c>
      <c r="N789" s="235">
        <v>2979</v>
      </c>
      <c r="O789" s="235" t="s">
        <v>76</v>
      </c>
      <c r="P789" s="235" t="s">
        <v>16400</v>
      </c>
      <c r="Q789" s="235" t="s">
        <v>71</v>
      </c>
      <c r="R789" s="235">
        <v>5</v>
      </c>
      <c r="S789" s="309">
        <v>26</v>
      </c>
      <c r="T789" s="238">
        <v>6</v>
      </c>
      <c r="U789" s="238">
        <v>6</v>
      </c>
      <c r="V789" s="235" t="s">
        <v>70</v>
      </c>
      <c r="W789" s="238" t="str">
        <f t="shared" si="130"/>
        <v>MASERATILevante모데나 S155600000</v>
      </c>
      <c r="X789" s="310">
        <f t="shared" si="131"/>
        <v>4563</v>
      </c>
      <c r="Y789" s="238">
        <v>6</v>
      </c>
      <c r="Z789" s="238">
        <v>6</v>
      </c>
      <c r="AA789" s="306" t="s">
        <v>306</v>
      </c>
      <c r="AB789" s="235" t="s">
        <v>69</v>
      </c>
      <c r="AC789" s="235"/>
      <c r="AD789" s="235">
        <v>5</v>
      </c>
      <c r="AE789" s="235">
        <v>0</v>
      </c>
      <c r="AF789" s="236"/>
      <c r="AG789" s="237"/>
      <c r="AH789" s="236"/>
      <c r="AI789" s="236"/>
      <c r="AJ789" s="237"/>
      <c r="AK789" s="236">
        <v>22</v>
      </c>
      <c r="AL789" s="236"/>
      <c r="AM789" s="236" t="s">
        <v>16352</v>
      </c>
      <c r="AN789" s="348"/>
      <c r="AO789" s="348"/>
      <c r="AP789" s="348"/>
      <c r="AQ789" s="291" t="str">
        <f>IFERROR(VLOOKUP(BG789,#REF!,1,0),"")</f>
        <v/>
      </c>
      <c r="AS789" s="236" t="s">
        <v>2433</v>
      </c>
      <c r="BD789" s="191" t="str">
        <f t="shared" si="127"/>
        <v>Levante모데나 S</v>
      </c>
      <c r="BE789" s="238" t="str">
        <f t="shared" si="129"/>
        <v>0136</v>
      </c>
      <c r="BF789" s="306" t="s">
        <v>306</v>
      </c>
      <c r="BG789" s="191" t="str">
        <f t="shared" si="128"/>
        <v>0136-0788</v>
      </c>
    </row>
    <row r="790" spans="1:59">
      <c r="A790" s="304">
        <v>4564</v>
      </c>
      <c r="B790" s="305">
        <v>4564</v>
      </c>
      <c r="C790" s="238" t="str">
        <f t="shared" si="132"/>
        <v>0024-0136</v>
      </c>
      <c r="D790" s="238" t="str">
        <f t="shared" si="133"/>
        <v>0024-0136-0003</v>
      </c>
      <c r="E790" s="306" t="s">
        <v>305</v>
      </c>
      <c r="F790" s="238" t="str">
        <f>TEXT(VLOOKUP(J790,'1'!$I$43:$J$79,2,0),"0000")</f>
        <v>0024</v>
      </c>
      <c r="G790" s="238" t="str">
        <f t="shared" si="134"/>
        <v>0136</v>
      </c>
      <c r="H790" s="307">
        <f t="shared" si="135"/>
        <v>3</v>
      </c>
      <c r="I790" s="306" t="s">
        <v>305</v>
      </c>
      <c r="J790" s="235" t="s">
        <v>138</v>
      </c>
      <c r="K790" s="235" t="s">
        <v>139</v>
      </c>
      <c r="L790" s="235" t="s">
        <v>16431</v>
      </c>
      <c r="M790" s="308">
        <v>168300000</v>
      </c>
      <c r="N790" s="235">
        <v>3799</v>
      </c>
      <c r="O790" s="235" t="s">
        <v>76</v>
      </c>
      <c r="P790" s="235" t="s">
        <v>16400</v>
      </c>
      <c r="Q790" s="235" t="s">
        <v>71</v>
      </c>
      <c r="R790" s="235">
        <v>5</v>
      </c>
      <c r="S790" s="309">
        <v>26</v>
      </c>
      <c r="T790" s="238">
        <v>6</v>
      </c>
      <c r="U790" s="238">
        <v>6</v>
      </c>
      <c r="V790" s="235" t="s">
        <v>70</v>
      </c>
      <c r="W790" s="238" t="str">
        <f t="shared" si="130"/>
        <v>MASERATILevante트로페오168300000</v>
      </c>
      <c r="X790" s="310">
        <f t="shared" si="131"/>
        <v>4564</v>
      </c>
      <c r="Y790" s="238">
        <v>6</v>
      </c>
      <c r="Z790" s="238">
        <v>6</v>
      </c>
      <c r="AA790" s="306" t="s">
        <v>305</v>
      </c>
      <c r="AB790" s="235" t="s">
        <v>69</v>
      </c>
      <c r="AC790" s="235"/>
      <c r="AD790" s="235">
        <v>5</v>
      </c>
      <c r="AE790" s="235">
        <v>0</v>
      </c>
      <c r="AF790" s="236"/>
      <c r="AG790" s="237"/>
      <c r="AH790" s="236"/>
      <c r="AI790" s="236"/>
      <c r="AJ790" s="237"/>
      <c r="AK790" s="236">
        <v>22</v>
      </c>
      <c r="AL790" s="236"/>
      <c r="AM790" s="236" t="s">
        <v>16352</v>
      </c>
      <c r="AN790" s="348"/>
      <c r="AO790" s="348"/>
      <c r="AP790" s="348"/>
      <c r="AQ790" s="291" t="str">
        <f>IFERROR(VLOOKUP(BG790,#REF!,1,0),"")</f>
        <v/>
      </c>
      <c r="AS790" s="236" t="s">
        <v>2433</v>
      </c>
      <c r="BD790" s="191" t="str">
        <f t="shared" si="127"/>
        <v>Levante트로페오</v>
      </c>
      <c r="BE790" s="238" t="str">
        <f t="shared" si="129"/>
        <v>0136</v>
      </c>
      <c r="BF790" s="306" t="s">
        <v>305</v>
      </c>
      <c r="BG790" s="191" t="str">
        <f t="shared" si="128"/>
        <v>0136-0789</v>
      </c>
    </row>
    <row r="791" spans="1:59">
      <c r="A791" s="304">
        <v>4565</v>
      </c>
      <c r="B791" s="305">
        <v>4565</v>
      </c>
      <c r="C791" s="238" t="str">
        <f t="shared" si="132"/>
        <v>0024-0137</v>
      </c>
      <c r="D791" s="238" t="str">
        <f t="shared" si="133"/>
        <v>0024-0137-0001</v>
      </c>
      <c r="E791" s="306" t="s">
        <v>304</v>
      </c>
      <c r="F791" s="238" t="str">
        <f>TEXT(VLOOKUP(J791,'1'!$I$43:$J$79,2,0),"0000")</f>
        <v>0024</v>
      </c>
      <c r="G791" s="238" t="str">
        <f t="shared" si="134"/>
        <v>0137</v>
      </c>
      <c r="H791" s="307">
        <f t="shared" si="135"/>
        <v>1</v>
      </c>
      <c r="I791" s="306" t="s">
        <v>304</v>
      </c>
      <c r="J791" s="235" t="s">
        <v>138</v>
      </c>
      <c r="K791" s="235" t="s">
        <v>137</v>
      </c>
      <c r="L791" s="235" t="s">
        <v>135</v>
      </c>
      <c r="M791" s="308">
        <v>153800000</v>
      </c>
      <c r="N791" s="235">
        <v>2979</v>
      </c>
      <c r="O791" s="235" t="s">
        <v>16419</v>
      </c>
      <c r="P791" s="235" t="s">
        <v>72</v>
      </c>
      <c r="Q791" s="235" t="s">
        <v>71</v>
      </c>
      <c r="R791" s="235">
        <v>5</v>
      </c>
      <c r="S791" s="309">
        <v>26</v>
      </c>
      <c r="T791" s="238">
        <v>6</v>
      </c>
      <c r="U791" s="238">
        <v>6</v>
      </c>
      <c r="V791" s="235" t="s">
        <v>70</v>
      </c>
      <c r="W791" s="238" t="str">
        <f t="shared" si="130"/>
        <v>MASERATIQuattroporteGT153800000</v>
      </c>
      <c r="X791" s="310">
        <f t="shared" si="131"/>
        <v>4565</v>
      </c>
      <c r="Y791" s="238">
        <v>6</v>
      </c>
      <c r="Z791" s="238">
        <v>6</v>
      </c>
      <c r="AA791" s="306" t="s">
        <v>304</v>
      </c>
      <c r="AB791" s="235" t="s">
        <v>72</v>
      </c>
      <c r="AC791" s="235"/>
      <c r="AD791" s="235">
        <v>3</v>
      </c>
      <c r="AE791" s="235">
        <v>0</v>
      </c>
      <c r="AF791" s="236"/>
      <c r="AG791" s="237"/>
      <c r="AH791" s="236"/>
      <c r="AI791" s="236"/>
      <c r="AJ791" s="237"/>
      <c r="AK791" s="236">
        <v>22</v>
      </c>
      <c r="AL791" s="236"/>
      <c r="AM791" s="236" t="s">
        <v>16352</v>
      </c>
      <c r="AN791" s="348"/>
      <c r="AO791" s="348"/>
      <c r="AP791" s="348"/>
      <c r="AQ791" s="291" t="str">
        <f>IFERROR(VLOOKUP(BG791,#REF!,1,0),"")</f>
        <v/>
      </c>
      <c r="AS791" s="236" t="s">
        <v>2431</v>
      </c>
      <c r="BD791" s="191" t="str">
        <f t="shared" si="127"/>
        <v>QuattroporteGT</v>
      </c>
      <c r="BE791" s="238" t="str">
        <f t="shared" si="129"/>
        <v>0137</v>
      </c>
      <c r="BF791" s="306" t="s">
        <v>304</v>
      </c>
      <c r="BG791" s="191" t="str">
        <f t="shared" si="128"/>
        <v>0137-0790</v>
      </c>
    </row>
    <row r="792" spans="1:59">
      <c r="A792" s="304">
        <v>4566</v>
      </c>
      <c r="B792" s="305">
        <v>4566</v>
      </c>
      <c r="C792" s="238" t="str">
        <f t="shared" si="132"/>
        <v>0024-0137</v>
      </c>
      <c r="D792" s="238" t="str">
        <f t="shared" si="133"/>
        <v>0024-0137-0002</v>
      </c>
      <c r="E792" s="306" t="s">
        <v>303</v>
      </c>
      <c r="F792" s="238" t="str">
        <f>TEXT(VLOOKUP(J792,'1'!$I$43:$J$79,2,0),"0000")</f>
        <v>0024</v>
      </c>
      <c r="G792" s="238" t="str">
        <f t="shared" si="134"/>
        <v>0137</v>
      </c>
      <c r="H792" s="307">
        <f t="shared" si="135"/>
        <v>2</v>
      </c>
      <c r="I792" s="306" t="s">
        <v>303</v>
      </c>
      <c r="J792" s="235" t="s">
        <v>138</v>
      </c>
      <c r="K792" s="235" t="s">
        <v>137</v>
      </c>
      <c r="L792" s="235" t="s">
        <v>16435</v>
      </c>
      <c r="M792" s="308">
        <v>162100000</v>
      </c>
      <c r="N792" s="235">
        <v>2979</v>
      </c>
      <c r="O792" s="235" t="s">
        <v>16419</v>
      </c>
      <c r="P792" s="235" t="s">
        <v>72</v>
      </c>
      <c r="Q792" s="235" t="s">
        <v>71</v>
      </c>
      <c r="R792" s="235">
        <v>5</v>
      </c>
      <c r="S792" s="309">
        <v>26</v>
      </c>
      <c r="T792" s="238">
        <v>6</v>
      </c>
      <c r="U792" s="238">
        <v>6</v>
      </c>
      <c r="V792" s="235" t="s">
        <v>70</v>
      </c>
      <c r="W792" s="238" t="str">
        <f t="shared" si="130"/>
        <v>MASERATIQuattroporte모데나 Q4162100000</v>
      </c>
      <c r="X792" s="310">
        <f t="shared" si="131"/>
        <v>4566</v>
      </c>
      <c r="Y792" s="238">
        <v>6</v>
      </c>
      <c r="Z792" s="238">
        <v>6</v>
      </c>
      <c r="AA792" s="306" t="s">
        <v>303</v>
      </c>
      <c r="AB792" s="235" t="s">
        <v>72</v>
      </c>
      <c r="AC792" s="235"/>
      <c r="AD792" s="235">
        <v>4</v>
      </c>
      <c r="AE792" s="235">
        <v>0</v>
      </c>
      <c r="AF792" s="236"/>
      <c r="AG792" s="237"/>
      <c r="AH792" s="236"/>
      <c r="AI792" s="236"/>
      <c r="AJ792" s="237"/>
      <c r="AK792" s="236">
        <v>22</v>
      </c>
      <c r="AL792" s="236"/>
      <c r="AM792" s="236" t="s">
        <v>16352</v>
      </c>
      <c r="AN792" s="348"/>
      <c r="AO792" s="348"/>
      <c r="AP792" s="348"/>
      <c r="AQ792" s="291" t="str">
        <f>IFERROR(VLOOKUP(BG792,#REF!,1,0),"")</f>
        <v/>
      </c>
      <c r="AS792" s="236" t="s">
        <v>2431</v>
      </c>
      <c r="BD792" s="191" t="str">
        <f t="shared" si="127"/>
        <v>Quattroporte모데나 Q4</v>
      </c>
      <c r="BE792" s="238" t="str">
        <f t="shared" si="129"/>
        <v>0137</v>
      </c>
      <c r="BF792" s="306" t="s">
        <v>303</v>
      </c>
      <c r="BG792" s="191" t="str">
        <f t="shared" si="128"/>
        <v>0137-0791</v>
      </c>
    </row>
    <row r="793" spans="1:59">
      <c r="A793" s="304">
        <v>4567</v>
      </c>
      <c r="B793" s="305">
        <v>4567</v>
      </c>
      <c r="C793" s="238" t="str">
        <f t="shared" si="132"/>
        <v>0024-0137</v>
      </c>
      <c r="D793" s="238" t="str">
        <f t="shared" si="133"/>
        <v>0024-0137-0003</v>
      </c>
      <c r="E793" s="306" t="s">
        <v>302</v>
      </c>
      <c r="F793" s="238" t="str">
        <f>TEXT(VLOOKUP(J793,'1'!$I$43:$J$79,2,0),"0000")</f>
        <v>0024</v>
      </c>
      <c r="G793" s="238" t="str">
        <f t="shared" si="134"/>
        <v>0137</v>
      </c>
      <c r="H793" s="307">
        <f t="shared" si="135"/>
        <v>3</v>
      </c>
      <c r="I793" s="306" t="s">
        <v>302</v>
      </c>
      <c r="J793" s="235" t="s">
        <v>138</v>
      </c>
      <c r="K793" s="235" t="s">
        <v>137</v>
      </c>
      <c r="L793" s="235" t="s">
        <v>16431</v>
      </c>
      <c r="M793" s="308">
        <v>163900000</v>
      </c>
      <c r="N793" s="235">
        <v>3799</v>
      </c>
      <c r="O793" s="235" t="s">
        <v>16419</v>
      </c>
      <c r="P793" s="235" t="s">
        <v>72</v>
      </c>
      <c r="Q793" s="235" t="s">
        <v>71</v>
      </c>
      <c r="R793" s="235">
        <v>5</v>
      </c>
      <c r="S793" s="309">
        <v>26</v>
      </c>
      <c r="T793" s="238">
        <v>6</v>
      </c>
      <c r="U793" s="238">
        <v>6</v>
      </c>
      <c r="V793" s="235" t="s">
        <v>70</v>
      </c>
      <c r="W793" s="238" t="str">
        <f t="shared" si="130"/>
        <v>MASERATIQuattroporte트로페오163900000</v>
      </c>
      <c r="X793" s="310">
        <f t="shared" si="131"/>
        <v>4567</v>
      </c>
      <c r="Y793" s="238">
        <v>6</v>
      </c>
      <c r="Z793" s="238">
        <v>6</v>
      </c>
      <c r="AA793" s="306" t="s">
        <v>302</v>
      </c>
      <c r="AB793" s="235" t="s">
        <v>72</v>
      </c>
      <c r="AC793" s="235"/>
      <c r="AD793" s="235">
        <v>5</v>
      </c>
      <c r="AE793" s="235">
        <v>2</v>
      </c>
      <c r="AF793" s="236"/>
      <c r="AG793" s="237"/>
      <c r="AH793" s="236"/>
      <c r="AI793" s="236"/>
      <c r="AJ793" s="237"/>
      <c r="AK793" s="236">
        <v>22</v>
      </c>
      <c r="AL793" s="236"/>
      <c r="AM793" s="236" t="s">
        <v>16352</v>
      </c>
      <c r="AN793" s="348"/>
      <c r="AO793" s="348"/>
      <c r="AP793" s="348"/>
      <c r="AQ793" s="291" t="str">
        <f>IFERROR(VLOOKUP(BG793,#REF!,1,0),"")</f>
        <v/>
      </c>
      <c r="AS793" s="236" t="s">
        <v>2431</v>
      </c>
      <c r="BD793" s="191" t="str">
        <f t="shared" si="127"/>
        <v>Quattroporte트로페오</v>
      </c>
      <c r="BE793" s="238" t="str">
        <f t="shared" si="129"/>
        <v>0137</v>
      </c>
      <c r="BF793" s="306" t="s">
        <v>302</v>
      </c>
      <c r="BG793" s="191" t="str">
        <f t="shared" si="128"/>
        <v>0137-0792</v>
      </c>
    </row>
    <row r="794" spans="1:59">
      <c r="A794" s="304">
        <v>4568</v>
      </c>
      <c r="B794" s="305">
        <v>4568</v>
      </c>
      <c r="C794" s="238" t="str">
        <f t="shared" si="132"/>
        <v>0024-0138</v>
      </c>
      <c r="D794" s="238" t="str">
        <f t="shared" si="133"/>
        <v>0024-0138-0001</v>
      </c>
      <c r="E794" s="306" t="s">
        <v>301</v>
      </c>
      <c r="F794" s="238" t="str">
        <f>TEXT(VLOOKUP(J794,'1'!$I$43:$J$79,2,0),"0000")</f>
        <v>0024</v>
      </c>
      <c r="G794" s="238" t="str">
        <f t="shared" si="134"/>
        <v>0138</v>
      </c>
      <c r="H794" s="307">
        <f t="shared" si="135"/>
        <v>1</v>
      </c>
      <c r="I794" s="306" t="s">
        <v>301</v>
      </c>
      <c r="J794" s="235" t="s">
        <v>138</v>
      </c>
      <c r="K794" s="235" t="s">
        <v>15938</v>
      </c>
      <c r="L794" s="235" t="s">
        <v>135</v>
      </c>
      <c r="M794" s="308">
        <v>133000000</v>
      </c>
      <c r="N794" s="235">
        <v>1995</v>
      </c>
      <c r="O794" s="235" t="s">
        <v>76</v>
      </c>
      <c r="P794" s="235" t="s">
        <v>16400</v>
      </c>
      <c r="Q794" s="235" t="s">
        <v>71</v>
      </c>
      <c r="R794" s="235">
        <v>5</v>
      </c>
      <c r="S794" s="309">
        <v>26</v>
      </c>
      <c r="T794" s="238">
        <v>6</v>
      </c>
      <c r="U794" s="238">
        <v>6</v>
      </c>
      <c r="V794" s="235" t="s">
        <v>70</v>
      </c>
      <c r="W794" s="238" t="str">
        <f t="shared" si="130"/>
        <v>MASERATIGrecaleGT133000000</v>
      </c>
      <c r="X794" s="310">
        <f t="shared" si="131"/>
        <v>4568</v>
      </c>
      <c r="Y794" s="238">
        <v>6</v>
      </c>
      <c r="Z794" s="238">
        <v>6</v>
      </c>
      <c r="AA794" s="306" t="s">
        <v>301</v>
      </c>
      <c r="AB794" s="235" t="s">
        <v>16400</v>
      </c>
      <c r="AC794" s="235"/>
      <c r="AD794" s="235">
        <v>7</v>
      </c>
      <c r="AE794" s="235">
        <v>0</v>
      </c>
      <c r="AF794" s="236"/>
      <c r="AG794" s="237"/>
      <c r="AH794" s="236"/>
      <c r="AI794" s="236"/>
      <c r="AJ794" s="237"/>
      <c r="AK794" s="236">
        <v>22</v>
      </c>
      <c r="AL794" s="236"/>
      <c r="AM794" s="236" t="s">
        <v>16352</v>
      </c>
      <c r="AN794" s="348"/>
      <c r="AO794" s="348"/>
      <c r="AP794" s="348"/>
      <c r="AQ794" s="291" t="str">
        <f>IFERROR(VLOOKUP(BG794,#REF!,1,0),"")</f>
        <v/>
      </c>
      <c r="AS794" s="236" t="s">
        <v>15935</v>
      </c>
      <c r="BD794" s="191" t="str">
        <f t="shared" si="127"/>
        <v>GrecaleGT</v>
      </c>
      <c r="BE794" s="238" t="str">
        <f t="shared" si="129"/>
        <v>0138</v>
      </c>
      <c r="BF794" s="306" t="s">
        <v>301</v>
      </c>
      <c r="BG794" s="191" t="str">
        <f t="shared" si="128"/>
        <v>0138-0793</v>
      </c>
    </row>
    <row r="795" spans="1:59">
      <c r="A795" s="304">
        <v>4569</v>
      </c>
      <c r="B795" s="305">
        <v>4569</v>
      </c>
      <c r="C795" s="238" t="str">
        <f t="shared" si="132"/>
        <v>0024-0138</v>
      </c>
      <c r="D795" s="238" t="str">
        <f t="shared" si="133"/>
        <v>0024-0138-0002</v>
      </c>
      <c r="E795" s="306" t="s">
        <v>300</v>
      </c>
      <c r="F795" s="238" t="str">
        <f>TEXT(VLOOKUP(J795,'1'!$I$43:$J$79,2,0),"0000")</f>
        <v>0024</v>
      </c>
      <c r="G795" s="238" t="str">
        <f t="shared" si="134"/>
        <v>0138</v>
      </c>
      <c r="H795" s="307">
        <f t="shared" si="135"/>
        <v>2</v>
      </c>
      <c r="I795" s="306" t="s">
        <v>300</v>
      </c>
      <c r="J795" s="235" t="s">
        <v>138</v>
      </c>
      <c r="K795" s="235" t="s">
        <v>15938</v>
      </c>
      <c r="L795" s="235" t="s">
        <v>16430</v>
      </c>
      <c r="M795" s="308">
        <v>133000000</v>
      </c>
      <c r="N795" s="235">
        <v>1995</v>
      </c>
      <c r="O795" s="235" t="s">
        <v>76</v>
      </c>
      <c r="P795" s="235" t="s">
        <v>16400</v>
      </c>
      <c r="Q795" s="235" t="s">
        <v>71</v>
      </c>
      <c r="R795" s="235">
        <v>5</v>
      </c>
      <c r="S795" s="309">
        <v>26</v>
      </c>
      <c r="T795" s="238">
        <v>6</v>
      </c>
      <c r="U795" s="238">
        <v>6</v>
      </c>
      <c r="V795" s="235" t="s">
        <v>70</v>
      </c>
      <c r="W795" s="238" t="str">
        <f t="shared" si="130"/>
        <v>MASERATIGrecale모데나133000000</v>
      </c>
      <c r="X795" s="310">
        <f t="shared" si="131"/>
        <v>4569</v>
      </c>
      <c r="Y795" s="238">
        <v>6</v>
      </c>
      <c r="Z795" s="238">
        <v>6</v>
      </c>
      <c r="AA795" s="306" t="s">
        <v>300</v>
      </c>
      <c r="AB795" s="235" t="s">
        <v>16400</v>
      </c>
      <c r="AC795" s="235"/>
      <c r="AD795" s="235">
        <v>7</v>
      </c>
      <c r="AE795" s="235">
        <v>0</v>
      </c>
      <c r="AF795" s="236"/>
      <c r="AG795" s="237"/>
      <c r="AH795" s="236"/>
      <c r="AI795" s="236"/>
      <c r="AJ795" s="237"/>
      <c r="AK795" s="236">
        <v>22</v>
      </c>
      <c r="AL795" s="236"/>
      <c r="AM795" s="236" t="s">
        <v>16352</v>
      </c>
      <c r="AN795" s="348"/>
      <c r="AO795" s="348"/>
      <c r="AP795" s="348"/>
      <c r="AQ795" s="291" t="str">
        <f>IFERROR(VLOOKUP(BG795,#REF!,1,0),"")</f>
        <v/>
      </c>
      <c r="AS795" s="236" t="s">
        <v>1632</v>
      </c>
      <c r="BD795" s="191" t="str">
        <f t="shared" si="127"/>
        <v>Grecale모데나</v>
      </c>
      <c r="BE795" s="238" t="str">
        <f t="shared" si="129"/>
        <v>0138</v>
      </c>
      <c r="BF795" s="306" t="s">
        <v>300</v>
      </c>
      <c r="BG795" s="191" t="str">
        <f t="shared" si="128"/>
        <v>0138-0794</v>
      </c>
    </row>
    <row r="796" spans="1:59">
      <c r="A796" s="304">
        <v>4570</v>
      </c>
      <c r="B796" s="305">
        <v>4570</v>
      </c>
      <c r="C796" s="238" t="str">
        <f t="shared" si="132"/>
        <v>0024-0138</v>
      </c>
      <c r="D796" s="238" t="str">
        <f t="shared" si="133"/>
        <v>0024-0138-0003</v>
      </c>
      <c r="E796" s="306" t="s">
        <v>299</v>
      </c>
      <c r="F796" s="238" t="str">
        <f>TEXT(VLOOKUP(J796,'1'!$I$43:$J$79,2,0),"0000")</f>
        <v>0024</v>
      </c>
      <c r="G796" s="238" t="str">
        <f t="shared" si="134"/>
        <v>0138</v>
      </c>
      <c r="H796" s="307">
        <f t="shared" si="135"/>
        <v>3</v>
      </c>
      <c r="I796" s="306" t="s">
        <v>299</v>
      </c>
      <c r="J796" s="235" t="s">
        <v>138</v>
      </c>
      <c r="K796" s="235" t="s">
        <v>15938</v>
      </c>
      <c r="L796" s="235" t="s">
        <v>16431</v>
      </c>
      <c r="M796" s="308">
        <v>133000000</v>
      </c>
      <c r="N796" s="235">
        <v>2992</v>
      </c>
      <c r="O796" s="235" t="s">
        <v>76</v>
      </c>
      <c r="P796" s="235" t="s">
        <v>16400</v>
      </c>
      <c r="Q796" s="235" t="s">
        <v>71</v>
      </c>
      <c r="R796" s="235">
        <v>5</v>
      </c>
      <c r="S796" s="309">
        <v>26</v>
      </c>
      <c r="T796" s="238">
        <v>6</v>
      </c>
      <c r="U796" s="238">
        <v>6</v>
      </c>
      <c r="V796" s="235" t="s">
        <v>70</v>
      </c>
      <c r="W796" s="238" t="str">
        <f t="shared" si="130"/>
        <v>MASERATIGrecale트로페오133000000</v>
      </c>
      <c r="X796" s="310">
        <f t="shared" si="131"/>
        <v>4570</v>
      </c>
      <c r="Y796" s="238">
        <v>6</v>
      </c>
      <c r="Z796" s="238">
        <v>6</v>
      </c>
      <c r="AA796" s="306" t="s">
        <v>299</v>
      </c>
      <c r="AB796" s="235" t="s">
        <v>16400</v>
      </c>
      <c r="AC796" s="235"/>
      <c r="AD796" s="235">
        <v>7</v>
      </c>
      <c r="AE796" s="235">
        <v>0</v>
      </c>
      <c r="AF796" s="236"/>
      <c r="AG796" s="237"/>
      <c r="AH796" s="236"/>
      <c r="AI796" s="236"/>
      <c r="AJ796" s="237"/>
      <c r="AK796" s="236">
        <v>22</v>
      </c>
      <c r="AL796" s="236"/>
      <c r="AM796" s="236" t="s">
        <v>16352</v>
      </c>
      <c r="AN796" s="348"/>
      <c r="AO796" s="348"/>
      <c r="AP796" s="348"/>
      <c r="AQ796" s="291" t="str">
        <f>IFERROR(VLOOKUP(BG796,#REF!,1,0),"")</f>
        <v/>
      </c>
      <c r="AS796" s="236" t="s">
        <v>15935</v>
      </c>
      <c r="BD796" s="191" t="str">
        <f t="shared" si="127"/>
        <v>Grecale트로페오</v>
      </c>
      <c r="BE796" s="238" t="str">
        <f t="shared" si="129"/>
        <v>0138</v>
      </c>
      <c r="BF796" s="306" t="s">
        <v>299</v>
      </c>
      <c r="BG796" s="191" t="str">
        <f t="shared" si="128"/>
        <v>0138-0795</v>
      </c>
    </row>
    <row r="797" spans="1:59">
      <c r="A797" s="304">
        <v>4571</v>
      </c>
      <c r="B797" s="305">
        <v>4571</v>
      </c>
      <c r="C797" s="238" t="str">
        <f t="shared" si="132"/>
        <v>0023-0139</v>
      </c>
      <c r="D797" s="238" t="str">
        <f t="shared" si="133"/>
        <v>0023-0139-0001</v>
      </c>
      <c r="E797" s="306" t="s">
        <v>298</v>
      </c>
      <c r="F797" s="238" t="str">
        <f>TEXT(VLOOKUP(J797,'1'!$I$43:$J$79,2,0),"0000")</f>
        <v>0023</v>
      </c>
      <c r="G797" s="238" t="str">
        <f t="shared" si="134"/>
        <v>0139</v>
      </c>
      <c r="H797" s="307">
        <f t="shared" si="135"/>
        <v>1</v>
      </c>
      <c r="I797" s="306" t="s">
        <v>298</v>
      </c>
      <c r="J797" s="312" t="s">
        <v>141</v>
      </c>
      <c r="K797" s="312" t="s">
        <v>2028</v>
      </c>
      <c r="L797" s="312" t="s">
        <v>16410</v>
      </c>
      <c r="M797" s="314">
        <v>93600000</v>
      </c>
      <c r="N797" s="315">
        <v>2956</v>
      </c>
      <c r="O797" s="235" t="s">
        <v>76</v>
      </c>
      <c r="P797" s="312" t="s">
        <v>16400</v>
      </c>
      <c r="Q797" s="312" t="s">
        <v>71</v>
      </c>
      <c r="R797" s="315">
        <v>6</v>
      </c>
      <c r="S797" s="309">
        <v>16</v>
      </c>
      <c r="T797" s="238">
        <v>6</v>
      </c>
      <c r="U797" s="238">
        <v>6</v>
      </c>
      <c r="V797" s="235" t="s">
        <v>70</v>
      </c>
      <c r="W797" s="238" t="str">
        <f t="shared" si="130"/>
        <v>LINCOLNAviator블랙라벨93600000</v>
      </c>
      <c r="X797" s="310">
        <f t="shared" si="131"/>
        <v>4571</v>
      </c>
      <c r="Y797" s="238">
        <v>6</v>
      </c>
      <c r="Z797" s="238">
        <v>6</v>
      </c>
      <c r="AA797" s="306" t="s">
        <v>298</v>
      </c>
      <c r="AB797" s="235" t="s">
        <v>69</v>
      </c>
      <c r="AC797" s="235"/>
      <c r="AD797" s="235">
        <v>5</v>
      </c>
      <c r="AE797" s="235">
        <v>0</v>
      </c>
      <c r="AF797" s="236"/>
      <c r="AG797" s="237"/>
      <c r="AH797" s="236"/>
      <c r="AI797" s="236"/>
      <c r="AJ797" s="237"/>
      <c r="AK797" s="236">
        <v>16</v>
      </c>
      <c r="AL797" s="236"/>
      <c r="AM797" s="236" t="s">
        <v>16310</v>
      </c>
      <c r="AN797" s="348"/>
      <c r="AO797" s="348"/>
      <c r="AP797" s="348"/>
      <c r="AQ797" s="291" t="str">
        <f>IFERROR(VLOOKUP(BG797,#REF!,1,0),"")</f>
        <v/>
      </c>
      <c r="AS797" s="236" t="s">
        <v>2431</v>
      </c>
      <c r="BD797" s="191" t="str">
        <f t="shared" si="127"/>
        <v>Aviator블랙라벨</v>
      </c>
      <c r="BE797" s="238" t="str">
        <f t="shared" si="129"/>
        <v>0139</v>
      </c>
      <c r="BF797" s="306" t="s">
        <v>298</v>
      </c>
      <c r="BG797" s="191" t="str">
        <f t="shared" si="128"/>
        <v>0139-0796</v>
      </c>
    </row>
    <row r="798" spans="1:59">
      <c r="A798" s="304">
        <v>4572</v>
      </c>
      <c r="B798" s="305">
        <v>4572</v>
      </c>
      <c r="C798" s="238" t="str">
        <f t="shared" si="132"/>
        <v>0023-0139</v>
      </c>
      <c r="D798" s="238" t="str">
        <f t="shared" si="133"/>
        <v>0023-0139-0002</v>
      </c>
      <c r="E798" s="306" t="s">
        <v>297</v>
      </c>
      <c r="F798" s="238" t="str">
        <f>TEXT(VLOOKUP(J798,'1'!$I$43:$J$79,2,0),"0000")</f>
        <v>0023</v>
      </c>
      <c r="G798" s="238" t="str">
        <f t="shared" si="134"/>
        <v>0139</v>
      </c>
      <c r="H798" s="307">
        <f t="shared" si="135"/>
        <v>2</v>
      </c>
      <c r="I798" s="306" t="s">
        <v>297</v>
      </c>
      <c r="J798" s="312" t="s">
        <v>141</v>
      </c>
      <c r="K798" s="312" t="s">
        <v>2028</v>
      </c>
      <c r="L798" s="312" t="s">
        <v>16409</v>
      </c>
      <c r="M798" s="314">
        <v>83700000</v>
      </c>
      <c r="N798" s="315">
        <v>2956</v>
      </c>
      <c r="O798" s="235" t="s">
        <v>76</v>
      </c>
      <c r="P798" s="312" t="s">
        <v>16400</v>
      </c>
      <c r="Q798" s="312" t="s">
        <v>71</v>
      </c>
      <c r="R798" s="315">
        <v>7</v>
      </c>
      <c r="S798" s="309">
        <v>16</v>
      </c>
      <c r="T798" s="238">
        <v>6</v>
      </c>
      <c r="U798" s="238">
        <v>6</v>
      </c>
      <c r="V798" s="235" t="s">
        <v>70</v>
      </c>
      <c r="W798" s="238" t="str">
        <f t="shared" si="130"/>
        <v>LINCOLNAviator리저브83700000</v>
      </c>
      <c r="X798" s="310">
        <f t="shared" si="131"/>
        <v>4572</v>
      </c>
      <c r="Y798" s="238">
        <v>6</v>
      </c>
      <c r="Z798" s="238">
        <v>6</v>
      </c>
      <c r="AA798" s="306" t="s">
        <v>297</v>
      </c>
      <c r="AB798" s="235" t="s">
        <v>69</v>
      </c>
      <c r="AC798" s="235"/>
      <c r="AD798" s="235">
        <v>5</v>
      </c>
      <c r="AE798" s="235">
        <v>0</v>
      </c>
      <c r="AF798" s="236"/>
      <c r="AG798" s="237"/>
      <c r="AH798" s="236"/>
      <c r="AI798" s="236"/>
      <c r="AJ798" s="237"/>
      <c r="AK798" s="236">
        <v>16</v>
      </c>
      <c r="AL798" s="236"/>
      <c r="AM798" s="236" t="s">
        <v>16310</v>
      </c>
      <c r="AN798" s="348"/>
      <c r="AO798" s="348"/>
      <c r="AP798" s="348"/>
      <c r="AQ798" s="291" t="str">
        <f>IFERROR(VLOOKUP(BG798,#REF!,1,0),"")</f>
        <v/>
      </c>
      <c r="AS798" s="236" t="s">
        <v>2431</v>
      </c>
      <c r="BD798" s="191" t="str">
        <f t="shared" si="127"/>
        <v>Aviator리저브</v>
      </c>
      <c r="BE798" s="238" t="str">
        <f t="shared" si="129"/>
        <v>0139</v>
      </c>
      <c r="BF798" s="306" t="s">
        <v>297</v>
      </c>
      <c r="BG798" s="191" t="str">
        <f t="shared" si="128"/>
        <v>0139-0797</v>
      </c>
    </row>
    <row r="799" spans="1:59">
      <c r="A799" s="304">
        <v>4573</v>
      </c>
      <c r="B799" s="305">
        <v>4573</v>
      </c>
      <c r="C799" s="238" t="str">
        <f t="shared" si="132"/>
        <v>0023-0139</v>
      </c>
      <c r="D799" s="238" t="str">
        <f t="shared" si="133"/>
        <v>0023-0139-0003</v>
      </c>
      <c r="E799" s="306" t="s">
        <v>296</v>
      </c>
      <c r="F799" s="238" t="str">
        <f>TEXT(VLOOKUP(J799,'1'!$I$43:$J$79,2,0),"0000")</f>
        <v>0023</v>
      </c>
      <c r="G799" s="238" t="str">
        <f t="shared" si="134"/>
        <v>0139</v>
      </c>
      <c r="H799" s="307">
        <f t="shared" si="135"/>
        <v>3</v>
      </c>
      <c r="I799" s="306" t="s">
        <v>296</v>
      </c>
      <c r="J799" s="312" t="s">
        <v>141</v>
      </c>
      <c r="K799" s="312" t="s">
        <v>2028</v>
      </c>
      <c r="L799" s="312" t="s">
        <v>16411</v>
      </c>
      <c r="M799" s="314">
        <v>83700000</v>
      </c>
      <c r="N799" s="315">
        <v>2956</v>
      </c>
      <c r="O799" s="235" t="s">
        <v>76</v>
      </c>
      <c r="P799" s="312" t="s">
        <v>16400</v>
      </c>
      <c r="Q799" s="312" t="s">
        <v>71</v>
      </c>
      <c r="R799" s="315">
        <v>7</v>
      </c>
      <c r="S799" s="309">
        <v>16</v>
      </c>
      <c r="T799" s="238">
        <v>6</v>
      </c>
      <c r="U799" s="238">
        <v>6</v>
      </c>
      <c r="V799" s="235" t="s">
        <v>70</v>
      </c>
      <c r="W799" s="238" t="str">
        <f t="shared" si="130"/>
        <v>LINCOLNAviator제트 패키지83700000</v>
      </c>
      <c r="X799" s="310">
        <f t="shared" si="131"/>
        <v>4573</v>
      </c>
      <c r="Y799" s="238">
        <v>6</v>
      </c>
      <c r="Z799" s="238">
        <v>6</v>
      </c>
      <c r="AA799" s="306" t="s">
        <v>296</v>
      </c>
      <c r="AB799" s="235" t="s">
        <v>69</v>
      </c>
      <c r="AC799" s="235"/>
      <c r="AD799" s="235">
        <v>5</v>
      </c>
      <c r="AE799" s="235">
        <v>0</v>
      </c>
      <c r="AF799" s="236"/>
      <c r="AG799" s="237"/>
      <c r="AH799" s="236"/>
      <c r="AI799" s="236"/>
      <c r="AJ799" s="237"/>
      <c r="AK799" s="236">
        <v>16</v>
      </c>
      <c r="AL799" s="236"/>
      <c r="AM799" s="236" t="s">
        <v>16310</v>
      </c>
      <c r="AN799" s="348"/>
      <c r="AO799" s="348"/>
      <c r="AP799" s="348"/>
      <c r="AQ799" s="291" t="str">
        <f>IFERROR(VLOOKUP(BG799,#REF!,1,0),"")</f>
        <v/>
      </c>
      <c r="AS799" s="236" t="s">
        <v>2431</v>
      </c>
      <c r="BD799" s="191" t="str">
        <f t="shared" si="127"/>
        <v>Aviator제트 패키지</v>
      </c>
      <c r="BE799" s="238" t="str">
        <f t="shared" si="129"/>
        <v>0139</v>
      </c>
      <c r="BF799" s="306" t="s">
        <v>296</v>
      </c>
      <c r="BG799" s="191" t="str">
        <f t="shared" si="128"/>
        <v>0139-0798</v>
      </c>
    </row>
    <row r="800" spans="1:59">
      <c r="A800" s="304">
        <v>4574</v>
      </c>
      <c r="B800" s="305">
        <v>4574</v>
      </c>
      <c r="C800" s="238" t="str">
        <f t="shared" si="132"/>
        <v>0023-0140</v>
      </c>
      <c r="D800" s="238" t="str">
        <f t="shared" si="133"/>
        <v>0023-0140-0001</v>
      </c>
      <c r="E800" s="306" t="s">
        <v>295</v>
      </c>
      <c r="F800" s="238" t="str">
        <f>TEXT(VLOOKUP(J800,'1'!$I$43:$J$79,2,0),"0000")</f>
        <v>0023</v>
      </c>
      <c r="G800" s="238" t="str">
        <f t="shared" si="134"/>
        <v>0140</v>
      </c>
      <c r="H800" s="307">
        <f t="shared" si="135"/>
        <v>1</v>
      </c>
      <c r="I800" s="306" t="s">
        <v>295</v>
      </c>
      <c r="J800" s="235" t="s">
        <v>141</v>
      </c>
      <c r="K800" s="312" t="s">
        <v>1660</v>
      </c>
      <c r="L800" s="312" t="s">
        <v>1661</v>
      </c>
      <c r="M800" s="327">
        <v>57200000</v>
      </c>
      <c r="N800" s="315">
        <v>1999</v>
      </c>
      <c r="O800" s="235" t="s">
        <v>76</v>
      </c>
      <c r="P800" s="312" t="s">
        <v>16400</v>
      </c>
      <c r="Q800" s="312" t="s">
        <v>71</v>
      </c>
      <c r="R800" s="315">
        <v>5</v>
      </c>
      <c r="S800" s="309">
        <v>16</v>
      </c>
      <c r="T800" s="238">
        <v>6</v>
      </c>
      <c r="U800" s="238">
        <v>6</v>
      </c>
      <c r="V800" s="235" t="s">
        <v>1614</v>
      </c>
      <c r="W800" s="238" t="str">
        <f t="shared" si="130"/>
        <v>LINCOLNCorsair리저브 2.057200000</v>
      </c>
      <c r="X800" s="310">
        <f t="shared" si="131"/>
        <v>4574</v>
      </c>
      <c r="Y800" s="238">
        <v>6</v>
      </c>
      <c r="Z800" s="238">
        <v>6</v>
      </c>
      <c r="AA800" s="306" t="s">
        <v>295</v>
      </c>
      <c r="AB800" s="235" t="s">
        <v>69</v>
      </c>
      <c r="AC800" s="235"/>
      <c r="AD800" s="235">
        <v>5</v>
      </c>
      <c r="AE800" s="235">
        <v>0</v>
      </c>
      <c r="AF800" s="236"/>
      <c r="AG800" s="237"/>
      <c r="AH800" s="236"/>
      <c r="AI800" s="236"/>
      <c r="AJ800" s="237"/>
      <c r="AK800" s="236">
        <v>18</v>
      </c>
      <c r="AL800" s="236"/>
      <c r="AM800" s="236" t="s">
        <v>16389</v>
      </c>
      <c r="AN800" s="348"/>
      <c r="AO800" s="348"/>
      <c r="AP800" s="348"/>
      <c r="AQ800" s="291" t="str">
        <f>IFERROR(VLOOKUP(BG800,#REF!,1,0),"")</f>
        <v/>
      </c>
      <c r="AS800" s="236" t="s">
        <v>2431</v>
      </c>
      <c r="BD800" s="191" t="str">
        <f t="shared" si="127"/>
        <v>Corsair리저브 2.0</v>
      </c>
      <c r="BE800" s="238" t="str">
        <f t="shared" si="129"/>
        <v>0140</v>
      </c>
      <c r="BF800" s="306" t="s">
        <v>295</v>
      </c>
      <c r="BG800" s="191" t="str">
        <f t="shared" si="128"/>
        <v>0140-0799</v>
      </c>
    </row>
    <row r="801" spans="1:59">
      <c r="A801" s="304">
        <v>4575</v>
      </c>
      <c r="B801" s="305">
        <v>4575</v>
      </c>
      <c r="C801" s="238" t="str">
        <f t="shared" si="132"/>
        <v>0023-0141</v>
      </c>
      <c r="D801" s="238" t="str">
        <f t="shared" si="133"/>
        <v>0023-0141-0001</v>
      </c>
      <c r="E801" s="306" t="s">
        <v>294</v>
      </c>
      <c r="F801" s="238" t="str">
        <f>TEXT(VLOOKUP(J801,'1'!$I$43:$J$79,2,0),"0000")</f>
        <v>0023</v>
      </c>
      <c r="G801" s="238" t="str">
        <f t="shared" si="134"/>
        <v>0141</v>
      </c>
      <c r="H801" s="307">
        <f t="shared" si="135"/>
        <v>1</v>
      </c>
      <c r="I801" s="306" t="s">
        <v>294</v>
      </c>
      <c r="J801" s="235" t="s">
        <v>141</v>
      </c>
      <c r="K801" s="235" t="s">
        <v>1316</v>
      </c>
      <c r="L801" s="235" t="s">
        <v>16409</v>
      </c>
      <c r="M801" s="308">
        <v>67000000</v>
      </c>
      <c r="N801" s="235">
        <v>1995</v>
      </c>
      <c r="O801" s="235" t="s">
        <v>76</v>
      </c>
      <c r="P801" s="312" t="s">
        <v>16400</v>
      </c>
      <c r="Q801" s="235" t="s">
        <v>71</v>
      </c>
      <c r="R801" s="235">
        <v>5</v>
      </c>
      <c r="S801" s="309">
        <v>16</v>
      </c>
      <c r="T801" s="238">
        <v>6</v>
      </c>
      <c r="U801" s="238">
        <v>6</v>
      </c>
      <c r="V801" s="235" t="s">
        <v>70</v>
      </c>
      <c r="W801" s="238" t="str">
        <f t="shared" si="130"/>
        <v>LINCOLNNAUTILUS리저브67000000</v>
      </c>
      <c r="X801" s="310">
        <f t="shared" si="131"/>
        <v>4575</v>
      </c>
      <c r="Y801" s="238">
        <v>6</v>
      </c>
      <c r="Z801" s="238">
        <v>6</v>
      </c>
      <c r="AA801" s="306" t="s">
        <v>294</v>
      </c>
      <c r="AB801" s="235" t="s">
        <v>69</v>
      </c>
      <c r="AC801" s="235"/>
      <c r="AD801" s="235">
        <v>5</v>
      </c>
      <c r="AE801" s="235">
        <v>0</v>
      </c>
      <c r="AF801" s="236"/>
      <c r="AG801" s="237"/>
      <c r="AH801" s="236"/>
      <c r="AI801" s="236"/>
      <c r="AJ801" s="237"/>
      <c r="AK801" s="236">
        <v>18</v>
      </c>
      <c r="AL801" s="236"/>
      <c r="AM801" s="236" t="s">
        <v>16389</v>
      </c>
      <c r="AN801" s="348"/>
      <c r="AO801" s="348"/>
      <c r="AP801" s="348"/>
      <c r="AQ801" s="291" t="str">
        <f>IFERROR(VLOOKUP(BG801,#REF!,1,0),"")</f>
        <v/>
      </c>
      <c r="AS801" s="236" t="s">
        <v>2431</v>
      </c>
      <c r="BD801" s="191" t="str">
        <f t="shared" si="127"/>
        <v>NAUTILUS리저브</v>
      </c>
      <c r="BE801" s="238" t="str">
        <f t="shared" si="129"/>
        <v>0141</v>
      </c>
      <c r="BF801" s="306" t="s">
        <v>294</v>
      </c>
      <c r="BG801" s="191" t="str">
        <f t="shared" si="128"/>
        <v>0141-0800</v>
      </c>
    </row>
    <row r="802" spans="1:59">
      <c r="A802" s="304">
        <v>4576</v>
      </c>
      <c r="B802" s="305">
        <v>4576</v>
      </c>
      <c r="C802" s="238" t="str">
        <f t="shared" si="132"/>
        <v>0023-0142</v>
      </c>
      <c r="D802" s="238" t="str">
        <f t="shared" si="133"/>
        <v>0023-0142-0001</v>
      </c>
      <c r="E802" s="306" t="s">
        <v>293</v>
      </c>
      <c r="F802" s="238" t="str">
        <f>TEXT(VLOOKUP(J802,'1'!$I$43:$J$79,2,0),"0000")</f>
        <v>0023</v>
      </c>
      <c r="G802" s="238" t="str">
        <f t="shared" si="134"/>
        <v>0142</v>
      </c>
      <c r="H802" s="307">
        <f t="shared" si="135"/>
        <v>1</v>
      </c>
      <c r="I802" s="306" t="s">
        <v>293</v>
      </c>
      <c r="J802" s="312" t="s">
        <v>141</v>
      </c>
      <c r="K802" s="312" t="s">
        <v>2271</v>
      </c>
      <c r="L802" s="312" t="s">
        <v>16408</v>
      </c>
      <c r="M802" s="327">
        <v>118400000</v>
      </c>
      <c r="N802" s="315">
        <v>3496</v>
      </c>
      <c r="O802" s="235" t="s">
        <v>76</v>
      </c>
      <c r="P802" s="312" t="s">
        <v>16400</v>
      </c>
      <c r="Q802" s="312" t="s">
        <v>71</v>
      </c>
      <c r="R802" s="315">
        <v>7</v>
      </c>
      <c r="S802" s="309">
        <v>20</v>
      </c>
      <c r="T802" s="238">
        <v>6</v>
      </c>
      <c r="U802" s="238">
        <v>6</v>
      </c>
      <c r="V802" s="235" t="s">
        <v>70</v>
      </c>
      <c r="W802" s="238" t="str">
        <f t="shared" si="130"/>
        <v>LINCOLNnavigator블랙라벨118400000</v>
      </c>
      <c r="X802" s="310">
        <f t="shared" si="131"/>
        <v>4576</v>
      </c>
      <c r="Y802" s="238">
        <v>6</v>
      </c>
      <c r="Z802" s="238">
        <v>6</v>
      </c>
      <c r="AA802" s="306" t="s">
        <v>293</v>
      </c>
      <c r="AB802" s="235" t="s">
        <v>69</v>
      </c>
      <c r="AC802" s="235"/>
      <c r="AD802" s="235">
        <v>6</v>
      </c>
      <c r="AE802" s="235" t="s">
        <v>1699</v>
      </c>
      <c r="AF802" s="236"/>
      <c r="AG802" s="237"/>
      <c r="AH802" s="236"/>
      <c r="AI802" s="236"/>
      <c r="AJ802" s="237"/>
      <c r="AK802" s="236">
        <v>22</v>
      </c>
      <c r="AL802" s="236"/>
      <c r="AM802" s="236" t="s">
        <v>16352</v>
      </c>
      <c r="AN802" s="348"/>
      <c r="AO802" s="348"/>
      <c r="AP802" s="348"/>
      <c r="AQ802" s="291" t="str">
        <f>IFERROR(VLOOKUP(BG802,#REF!,1,0),"")</f>
        <v/>
      </c>
      <c r="AS802" s="236" t="s">
        <v>2435</v>
      </c>
      <c r="AW802" s="291" t="s">
        <v>2268</v>
      </c>
      <c r="BD802" s="191" t="str">
        <f t="shared" si="127"/>
        <v>navigator블랙라벨</v>
      </c>
      <c r="BE802" s="238" t="str">
        <f t="shared" si="129"/>
        <v>0142</v>
      </c>
      <c r="BF802" s="306" t="s">
        <v>293</v>
      </c>
      <c r="BG802" s="191" t="str">
        <f t="shared" si="128"/>
        <v>0142-0801</v>
      </c>
    </row>
    <row r="803" spans="1:59">
      <c r="A803" s="304">
        <v>4577</v>
      </c>
      <c r="B803" s="305">
        <v>4577</v>
      </c>
      <c r="C803" s="238" t="str">
        <f t="shared" si="132"/>
        <v>0022-0143</v>
      </c>
      <c r="D803" s="238" t="str">
        <f t="shared" si="133"/>
        <v>0022-0143-0001</v>
      </c>
      <c r="E803" s="306" t="s">
        <v>292</v>
      </c>
      <c r="F803" s="238" t="str">
        <f>TEXT(VLOOKUP(J803,'1'!$I$43:$J$79,2,0),"0000")</f>
        <v>0022</v>
      </c>
      <c r="G803" s="238" t="str">
        <f t="shared" si="134"/>
        <v>0143</v>
      </c>
      <c r="H803" s="307">
        <f t="shared" si="135"/>
        <v>1</v>
      </c>
      <c r="I803" s="306" t="s">
        <v>292</v>
      </c>
      <c r="J803" s="235" t="s">
        <v>143</v>
      </c>
      <c r="K803" s="235" t="s">
        <v>148</v>
      </c>
      <c r="L803" s="235" t="s">
        <v>16509</v>
      </c>
      <c r="M803" s="308">
        <v>67700000</v>
      </c>
      <c r="N803" s="235">
        <v>2487</v>
      </c>
      <c r="O803" s="235" t="s">
        <v>73</v>
      </c>
      <c r="P803" s="235" t="s">
        <v>72</v>
      </c>
      <c r="Q803" s="235" t="s">
        <v>71</v>
      </c>
      <c r="R803" s="235">
        <v>5</v>
      </c>
      <c r="S803" s="309">
        <v>9</v>
      </c>
      <c r="T803" s="238">
        <v>6</v>
      </c>
      <c r="U803" s="238">
        <v>6</v>
      </c>
      <c r="V803" s="235" t="s">
        <v>1572</v>
      </c>
      <c r="W803" s="238" t="str">
        <f t="shared" si="130"/>
        <v>LEXUSES 하이브리드300h F 스포츠67700000</v>
      </c>
      <c r="X803" s="310">
        <f t="shared" si="131"/>
        <v>4577</v>
      </c>
      <c r="Y803" s="238">
        <v>6</v>
      </c>
      <c r="Z803" s="238">
        <v>6</v>
      </c>
      <c r="AA803" s="306" t="s">
        <v>292</v>
      </c>
      <c r="AB803" s="235" t="s">
        <v>72</v>
      </c>
      <c r="AC803" s="235"/>
      <c r="AD803" s="235">
        <v>3</v>
      </c>
      <c r="AE803" s="235">
        <v>1</v>
      </c>
      <c r="AF803" s="236"/>
      <c r="AG803" s="237"/>
      <c r="AH803" s="236"/>
      <c r="AI803" s="236"/>
      <c r="AJ803" s="237"/>
      <c r="AK803" s="236">
        <v>8</v>
      </c>
      <c r="AL803" s="236"/>
      <c r="AM803" s="236" t="s">
        <v>16277</v>
      </c>
      <c r="AN803" s="348"/>
      <c r="AO803" s="348"/>
      <c r="AP803" s="348"/>
      <c r="AQ803" s="291" t="str">
        <f>IFERROR(VLOOKUP(BG803,#REF!,1,0),"")</f>
        <v/>
      </c>
      <c r="AS803" s="236" t="s">
        <v>2423</v>
      </c>
      <c r="BD803" s="191" t="str">
        <f t="shared" si="127"/>
        <v>ES 하이브리드300h F 스포츠</v>
      </c>
      <c r="BE803" s="238" t="str">
        <f t="shared" si="129"/>
        <v>0143</v>
      </c>
      <c r="BF803" s="306" t="s">
        <v>292</v>
      </c>
      <c r="BG803" s="191" t="str">
        <f t="shared" si="128"/>
        <v>0143-0802</v>
      </c>
    </row>
    <row r="804" spans="1:59">
      <c r="A804" s="304">
        <v>4578</v>
      </c>
      <c r="B804" s="305">
        <v>4578</v>
      </c>
      <c r="C804" s="238" t="str">
        <f t="shared" si="132"/>
        <v>0022-0143</v>
      </c>
      <c r="D804" s="238" t="str">
        <f t="shared" si="133"/>
        <v>0022-0143-0002</v>
      </c>
      <c r="E804" s="306" t="s">
        <v>291</v>
      </c>
      <c r="F804" s="238" t="str">
        <f>TEXT(VLOOKUP(J804,'1'!$I$43:$J$79,2,0),"0000")</f>
        <v>0022</v>
      </c>
      <c r="G804" s="238" t="str">
        <f t="shared" si="134"/>
        <v>0143</v>
      </c>
      <c r="H804" s="307">
        <f t="shared" si="135"/>
        <v>2</v>
      </c>
      <c r="I804" s="306" t="s">
        <v>291</v>
      </c>
      <c r="J804" s="235" t="s">
        <v>143</v>
      </c>
      <c r="K804" s="235" t="s">
        <v>148</v>
      </c>
      <c r="L804" s="235" t="s">
        <v>16510</v>
      </c>
      <c r="M804" s="308">
        <v>61700000</v>
      </c>
      <c r="N804" s="235">
        <v>2487</v>
      </c>
      <c r="O804" s="235" t="s">
        <v>73</v>
      </c>
      <c r="P804" s="235" t="s">
        <v>72</v>
      </c>
      <c r="Q804" s="235" t="s">
        <v>71</v>
      </c>
      <c r="R804" s="235">
        <v>5</v>
      </c>
      <c r="S804" s="309">
        <v>9</v>
      </c>
      <c r="T804" s="238">
        <v>6</v>
      </c>
      <c r="U804" s="238">
        <v>6</v>
      </c>
      <c r="V804" s="235" t="s">
        <v>1572</v>
      </c>
      <c r="W804" s="238" t="str">
        <f t="shared" si="130"/>
        <v>LEXUSES 하이브리드300h F 스포츠 디자인 패키지61700000</v>
      </c>
      <c r="X804" s="310">
        <f t="shared" si="131"/>
        <v>4578</v>
      </c>
      <c r="Y804" s="238">
        <v>6</v>
      </c>
      <c r="Z804" s="238">
        <v>6</v>
      </c>
      <c r="AA804" s="306" t="s">
        <v>291</v>
      </c>
      <c r="AB804" s="235" t="s">
        <v>72</v>
      </c>
      <c r="AC804" s="235"/>
      <c r="AD804" s="235">
        <v>2</v>
      </c>
      <c r="AE804" s="235">
        <v>0</v>
      </c>
      <c r="AF804" s="236"/>
      <c r="AG804" s="237"/>
      <c r="AH804" s="236"/>
      <c r="AI804" s="236"/>
      <c r="AJ804" s="237"/>
      <c r="AK804" s="236">
        <v>8</v>
      </c>
      <c r="AL804" s="236"/>
      <c r="AM804" s="236" t="s">
        <v>16277</v>
      </c>
      <c r="AN804" s="348"/>
      <c r="AO804" s="348"/>
      <c r="AP804" s="348"/>
      <c r="AQ804" s="291" t="str">
        <f>IFERROR(VLOOKUP(BG804,#REF!,1,0),"")</f>
        <v/>
      </c>
      <c r="AS804" s="236" t="s">
        <v>2423</v>
      </c>
      <c r="BD804" s="191" t="str">
        <f t="shared" si="127"/>
        <v>ES 하이브리드300h F 스포츠 디자인 패키지</v>
      </c>
      <c r="BE804" s="238" t="str">
        <f t="shared" si="129"/>
        <v>0143</v>
      </c>
      <c r="BF804" s="306" t="s">
        <v>291</v>
      </c>
      <c r="BG804" s="191" t="str">
        <f t="shared" si="128"/>
        <v>0143-0803</v>
      </c>
    </row>
    <row r="805" spans="1:59">
      <c r="A805" s="304">
        <v>4579</v>
      </c>
      <c r="B805" s="305">
        <v>4579</v>
      </c>
      <c r="C805" s="238" t="str">
        <f t="shared" si="132"/>
        <v>0022-0143</v>
      </c>
      <c r="D805" s="238" t="str">
        <f t="shared" si="133"/>
        <v>0022-0143-0003</v>
      </c>
      <c r="E805" s="306" t="s">
        <v>289</v>
      </c>
      <c r="F805" s="238" t="str">
        <f>TEXT(VLOOKUP(J805,'1'!$I$43:$J$79,2,0),"0000")</f>
        <v>0022</v>
      </c>
      <c r="G805" s="238" t="str">
        <f t="shared" si="134"/>
        <v>0143</v>
      </c>
      <c r="H805" s="307">
        <f t="shared" si="135"/>
        <v>3</v>
      </c>
      <c r="I805" s="306" t="s">
        <v>289</v>
      </c>
      <c r="J805" s="235" t="s">
        <v>143</v>
      </c>
      <c r="K805" s="235" t="s">
        <v>148</v>
      </c>
      <c r="L805" s="235" t="s">
        <v>16511</v>
      </c>
      <c r="M805" s="308">
        <v>63800000</v>
      </c>
      <c r="N805" s="235">
        <v>2487</v>
      </c>
      <c r="O805" s="235" t="s">
        <v>73</v>
      </c>
      <c r="P805" s="235" t="s">
        <v>72</v>
      </c>
      <c r="Q805" s="235" t="s">
        <v>71</v>
      </c>
      <c r="R805" s="235">
        <v>5</v>
      </c>
      <c r="S805" s="309">
        <v>9</v>
      </c>
      <c r="T805" s="238">
        <v>6</v>
      </c>
      <c r="U805" s="238">
        <v>6</v>
      </c>
      <c r="V805" s="235" t="s">
        <v>1572</v>
      </c>
      <c r="W805" s="238" t="str">
        <f t="shared" si="130"/>
        <v>LEXUSES 하이브리드300h 럭셔리 플러스63800000</v>
      </c>
      <c r="X805" s="310">
        <f t="shared" si="131"/>
        <v>4579</v>
      </c>
      <c r="Y805" s="238">
        <v>6</v>
      </c>
      <c r="Z805" s="238">
        <v>6</v>
      </c>
      <c r="AA805" s="306" t="s">
        <v>289</v>
      </c>
      <c r="AB805" s="235" t="s">
        <v>72</v>
      </c>
      <c r="AC805" s="235"/>
      <c r="AD805" s="235">
        <v>2</v>
      </c>
      <c r="AE805" s="235">
        <v>0</v>
      </c>
      <c r="AF805" s="236"/>
      <c r="AG805" s="237"/>
      <c r="AH805" s="236"/>
      <c r="AI805" s="236"/>
      <c r="AJ805" s="237"/>
      <c r="AK805" s="236">
        <v>8</v>
      </c>
      <c r="AL805" s="236"/>
      <c r="AM805" s="236" t="s">
        <v>16277</v>
      </c>
      <c r="AN805" s="348"/>
      <c r="AO805" s="348"/>
      <c r="AP805" s="348"/>
      <c r="AQ805" s="291" t="str">
        <f>IFERROR(VLOOKUP(BG805,#REF!,1,0),"")</f>
        <v/>
      </c>
      <c r="AS805" s="236" t="s">
        <v>2423</v>
      </c>
      <c r="BD805" s="191" t="str">
        <f t="shared" si="127"/>
        <v>ES 하이브리드300h 럭셔리 플러스</v>
      </c>
      <c r="BE805" s="238" t="str">
        <f t="shared" si="129"/>
        <v>0143</v>
      </c>
      <c r="BF805" s="306" t="s">
        <v>289</v>
      </c>
      <c r="BG805" s="191" t="str">
        <f t="shared" si="128"/>
        <v>0143-0804</v>
      </c>
    </row>
    <row r="806" spans="1:59">
      <c r="A806" s="304">
        <v>4580</v>
      </c>
      <c r="B806" s="305">
        <v>4580</v>
      </c>
      <c r="C806" s="238" t="str">
        <f t="shared" si="132"/>
        <v>0022-0143</v>
      </c>
      <c r="D806" s="238" t="str">
        <f t="shared" si="133"/>
        <v>0022-0143-0004</v>
      </c>
      <c r="E806" s="306" t="s">
        <v>288</v>
      </c>
      <c r="F806" s="238" t="str">
        <f>TEXT(VLOOKUP(J806,'1'!$I$43:$J$79,2,0),"0000")</f>
        <v>0022</v>
      </c>
      <c r="G806" s="238" t="str">
        <f t="shared" si="134"/>
        <v>0143</v>
      </c>
      <c r="H806" s="307">
        <f t="shared" si="135"/>
        <v>4</v>
      </c>
      <c r="I806" s="306" t="s">
        <v>288</v>
      </c>
      <c r="J806" s="235" t="s">
        <v>143</v>
      </c>
      <c r="K806" s="235" t="s">
        <v>148</v>
      </c>
      <c r="L806" s="235" t="s">
        <v>16512</v>
      </c>
      <c r="M806" s="308">
        <v>58300000</v>
      </c>
      <c r="N806" s="235">
        <v>2487</v>
      </c>
      <c r="O806" s="235" t="s">
        <v>73</v>
      </c>
      <c r="P806" s="235" t="s">
        <v>72</v>
      </c>
      <c r="Q806" s="235" t="s">
        <v>71</v>
      </c>
      <c r="R806" s="235">
        <v>5</v>
      </c>
      <c r="S806" s="309">
        <v>9</v>
      </c>
      <c r="T806" s="238">
        <v>6</v>
      </c>
      <c r="U806" s="238">
        <v>6</v>
      </c>
      <c r="V806" s="235" t="s">
        <v>1572</v>
      </c>
      <c r="W806" s="238" t="str">
        <f t="shared" si="130"/>
        <v>LEXUSES 하이브리드300h 이그제큐티브58300000</v>
      </c>
      <c r="X806" s="310">
        <f t="shared" si="131"/>
        <v>4580</v>
      </c>
      <c r="Y806" s="238">
        <v>6</v>
      </c>
      <c r="Z806" s="238">
        <v>6</v>
      </c>
      <c r="AA806" s="306" t="s">
        <v>288</v>
      </c>
      <c r="AB806" s="235" t="s">
        <v>72</v>
      </c>
      <c r="AC806" s="235"/>
      <c r="AD806" s="235">
        <v>2</v>
      </c>
      <c r="AE806" s="235">
        <v>0</v>
      </c>
      <c r="AF806" s="236"/>
      <c r="AG806" s="237"/>
      <c r="AH806" s="236"/>
      <c r="AI806" s="236"/>
      <c r="AJ806" s="237"/>
      <c r="AK806" s="236">
        <v>8</v>
      </c>
      <c r="AL806" s="236"/>
      <c r="AM806" s="236" t="s">
        <v>16277</v>
      </c>
      <c r="AN806" s="348"/>
      <c r="AO806" s="348"/>
      <c r="AP806" s="348"/>
      <c r="AQ806" s="291" t="str">
        <f>IFERROR(VLOOKUP(BG806,#REF!,1,0),"")</f>
        <v/>
      </c>
      <c r="AS806" s="236" t="s">
        <v>2423</v>
      </c>
      <c r="BD806" s="191" t="str">
        <f t="shared" si="127"/>
        <v>ES 하이브리드300h 이그제큐티브</v>
      </c>
      <c r="BE806" s="238" t="str">
        <f t="shared" si="129"/>
        <v>0143</v>
      </c>
      <c r="BF806" s="306" t="s">
        <v>288</v>
      </c>
      <c r="BG806" s="191" t="str">
        <f t="shared" si="128"/>
        <v>0143-0805</v>
      </c>
    </row>
    <row r="807" spans="1:59">
      <c r="A807" s="304">
        <v>4581</v>
      </c>
      <c r="B807" s="305">
        <v>4581</v>
      </c>
      <c r="C807" s="238" t="str">
        <f t="shared" si="132"/>
        <v>0022-0144</v>
      </c>
      <c r="D807" s="238" t="str">
        <f t="shared" si="133"/>
        <v>0022-0144-0001</v>
      </c>
      <c r="E807" s="306" t="s">
        <v>287</v>
      </c>
      <c r="F807" s="238" t="str">
        <f>TEXT(VLOOKUP(J807,'1'!$I$43:$J$79,2,0),"0000")</f>
        <v>0022</v>
      </c>
      <c r="G807" s="238" t="str">
        <f t="shared" si="134"/>
        <v>0144</v>
      </c>
      <c r="H807" s="307">
        <f t="shared" si="135"/>
        <v>1</v>
      </c>
      <c r="I807" s="306" t="s">
        <v>287</v>
      </c>
      <c r="J807" s="235" t="s">
        <v>143</v>
      </c>
      <c r="K807" s="235" t="s">
        <v>1213</v>
      </c>
      <c r="L807" s="235">
        <v>500</v>
      </c>
      <c r="M807" s="308">
        <v>170000000</v>
      </c>
      <c r="N807" s="235">
        <v>4969</v>
      </c>
      <c r="O807" s="235" t="s">
        <v>76</v>
      </c>
      <c r="P807" s="235" t="s">
        <v>72</v>
      </c>
      <c r="Q807" s="235" t="s">
        <v>71</v>
      </c>
      <c r="R807" s="235">
        <v>4</v>
      </c>
      <c r="S807" s="309">
        <v>21</v>
      </c>
      <c r="T807" s="238">
        <v>6</v>
      </c>
      <c r="U807" s="238">
        <v>6</v>
      </c>
      <c r="V807" s="235" t="s">
        <v>70</v>
      </c>
      <c r="W807" s="238" t="str">
        <f t="shared" si="130"/>
        <v>LEXUSLC500170000000</v>
      </c>
      <c r="X807" s="310">
        <f t="shared" si="131"/>
        <v>4581</v>
      </c>
      <c r="Y807" s="238">
        <v>6</v>
      </c>
      <c r="Z807" s="238">
        <v>6</v>
      </c>
      <c r="AA807" s="306" t="s">
        <v>287</v>
      </c>
      <c r="AB807" s="235" t="s">
        <v>72</v>
      </c>
      <c r="AC807" s="235"/>
      <c r="AD807" s="235">
        <v>6</v>
      </c>
      <c r="AE807" s="235">
        <v>0</v>
      </c>
      <c r="AF807" s="236"/>
      <c r="AG807" s="237"/>
      <c r="AH807" s="236"/>
      <c r="AI807" s="236"/>
      <c r="AJ807" s="237"/>
      <c r="AK807" s="236">
        <v>22</v>
      </c>
      <c r="AL807" s="236"/>
      <c r="AM807" s="236" t="s">
        <v>16352</v>
      </c>
      <c r="AN807" s="348"/>
      <c r="AO807" s="348"/>
      <c r="AP807" s="348"/>
      <c r="AQ807" s="291" t="str">
        <f>IFERROR(VLOOKUP(BG807,#REF!,1,0),"")</f>
        <v/>
      </c>
      <c r="AS807" s="236" t="s">
        <v>2426</v>
      </c>
      <c r="BD807" s="191" t="str">
        <f t="shared" si="127"/>
        <v>LC500</v>
      </c>
      <c r="BE807" s="238" t="str">
        <f t="shared" si="129"/>
        <v>0144</v>
      </c>
      <c r="BF807" s="306" t="s">
        <v>287</v>
      </c>
      <c r="BG807" s="191" t="str">
        <f t="shared" si="128"/>
        <v>0144-0806</v>
      </c>
    </row>
    <row r="808" spans="1:59">
      <c r="A808" s="304">
        <v>4582</v>
      </c>
      <c r="B808" s="305">
        <v>4582</v>
      </c>
      <c r="C808" s="238" t="str">
        <f t="shared" si="132"/>
        <v>0022-0144</v>
      </c>
      <c r="D808" s="238" t="str">
        <f t="shared" si="133"/>
        <v>0022-0144-0002</v>
      </c>
      <c r="E808" s="306" t="s">
        <v>286</v>
      </c>
      <c r="F808" s="238" t="str">
        <f>TEXT(VLOOKUP(J808,'1'!$I$43:$J$79,2,0),"0000")</f>
        <v>0022</v>
      </c>
      <c r="G808" s="238" t="str">
        <f t="shared" si="134"/>
        <v>0144</v>
      </c>
      <c r="H808" s="307">
        <f t="shared" si="135"/>
        <v>2</v>
      </c>
      <c r="I808" s="306" t="s">
        <v>286</v>
      </c>
      <c r="J808" s="235" t="s">
        <v>143</v>
      </c>
      <c r="K808" s="235" t="s">
        <v>1213</v>
      </c>
      <c r="L808" s="235" t="s">
        <v>16508</v>
      </c>
      <c r="M808" s="308">
        <v>170000000</v>
      </c>
      <c r="N808" s="235">
        <v>4969</v>
      </c>
      <c r="O808" s="235" t="s">
        <v>76</v>
      </c>
      <c r="P808" s="235" t="s">
        <v>72</v>
      </c>
      <c r="Q808" s="235" t="s">
        <v>71</v>
      </c>
      <c r="R808" s="235">
        <v>4</v>
      </c>
      <c r="S808" s="309">
        <v>21</v>
      </c>
      <c r="T808" s="238">
        <v>6</v>
      </c>
      <c r="U808" s="238">
        <v>6</v>
      </c>
      <c r="V808" s="235" t="s">
        <v>70</v>
      </c>
      <c r="W808" s="238" t="str">
        <f t="shared" si="130"/>
        <v>LEXUSLC500 컨버터블170000000</v>
      </c>
      <c r="X808" s="310">
        <f t="shared" si="131"/>
        <v>4582</v>
      </c>
      <c r="Y808" s="238">
        <v>6</v>
      </c>
      <c r="Z808" s="238">
        <v>6</v>
      </c>
      <c r="AA808" s="306" t="s">
        <v>286</v>
      </c>
      <c r="AB808" s="235" t="s">
        <v>72</v>
      </c>
      <c r="AC808" s="235"/>
      <c r="AD808" s="235">
        <v>6</v>
      </c>
      <c r="AE808" s="235">
        <v>0</v>
      </c>
      <c r="AF808" s="236"/>
      <c r="AG808" s="237"/>
      <c r="AH808" s="236"/>
      <c r="AI808" s="236"/>
      <c r="AJ808" s="237"/>
      <c r="AK808" s="236">
        <v>22</v>
      </c>
      <c r="AL808" s="236"/>
      <c r="AM808" s="236" t="s">
        <v>16352</v>
      </c>
      <c r="AN808" s="348"/>
      <c r="AO808" s="348"/>
      <c r="AP808" s="348"/>
      <c r="AQ808" s="291" t="str">
        <f>IFERROR(VLOOKUP(BG808,#REF!,1,0),"")</f>
        <v/>
      </c>
      <c r="AS808" s="236" t="s">
        <v>2426</v>
      </c>
      <c r="BD808" s="191" t="str">
        <f t="shared" si="127"/>
        <v>LC500 컨버터블</v>
      </c>
      <c r="BE808" s="238" t="str">
        <f t="shared" si="129"/>
        <v>0144</v>
      </c>
      <c r="BF808" s="306" t="s">
        <v>286</v>
      </c>
      <c r="BG808" s="191" t="str">
        <f t="shared" si="128"/>
        <v>0144-0807</v>
      </c>
    </row>
    <row r="809" spans="1:59">
      <c r="A809" s="304">
        <v>4583</v>
      </c>
      <c r="B809" s="305">
        <v>4583</v>
      </c>
      <c r="C809" s="238" t="str">
        <f t="shared" si="132"/>
        <v>0022-0144</v>
      </c>
      <c r="D809" s="238" t="str">
        <f t="shared" si="133"/>
        <v>0022-0144-0003</v>
      </c>
      <c r="E809" s="306" t="s">
        <v>285</v>
      </c>
      <c r="F809" s="238" t="str">
        <f>TEXT(VLOOKUP(J809,'1'!$I$43:$J$79,2,0),"0000")</f>
        <v>0022</v>
      </c>
      <c r="G809" s="238" t="str">
        <f t="shared" si="134"/>
        <v>0144</v>
      </c>
      <c r="H809" s="307">
        <f t="shared" si="135"/>
        <v>3</v>
      </c>
      <c r="I809" s="306" t="s">
        <v>285</v>
      </c>
      <c r="J809" s="235" t="s">
        <v>143</v>
      </c>
      <c r="K809" s="235" t="s">
        <v>1213</v>
      </c>
      <c r="L809" s="235" t="s">
        <v>1214</v>
      </c>
      <c r="M809" s="308">
        <v>180000000</v>
      </c>
      <c r="N809" s="235">
        <v>3456</v>
      </c>
      <c r="O809" s="235" t="s">
        <v>16296</v>
      </c>
      <c r="P809" s="235" t="s">
        <v>72</v>
      </c>
      <c r="Q809" s="235" t="s">
        <v>71</v>
      </c>
      <c r="R809" s="235">
        <v>4</v>
      </c>
      <c r="S809" s="309">
        <v>21</v>
      </c>
      <c r="T809" s="238">
        <v>6</v>
      </c>
      <c r="U809" s="238">
        <v>6</v>
      </c>
      <c r="V809" s="235" t="s">
        <v>70</v>
      </c>
      <c r="W809" s="238" t="str">
        <f t="shared" si="130"/>
        <v>LEXUSLC500h180000000</v>
      </c>
      <c r="X809" s="310">
        <f t="shared" si="131"/>
        <v>4583</v>
      </c>
      <c r="Y809" s="238">
        <v>6</v>
      </c>
      <c r="Z809" s="238">
        <v>6</v>
      </c>
      <c r="AA809" s="306" t="s">
        <v>285</v>
      </c>
      <c r="AB809" s="235" t="s">
        <v>72</v>
      </c>
      <c r="AC809" s="235"/>
      <c r="AD809" s="235">
        <v>6</v>
      </c>
      <c r="AE809" s="235">
        <v>0</v>
      </c>
      <c r="AF809" s="236"/>
      <c r="AG809" s="237"/>
      <c r="AH809" s="236"/>
      <c r="AI809" s="236"/>
      <c r="AJ809" s="237"/>
      <c r="AK809" s="236">
        <v>22</v>
      </c>
      <c r="AL809" s="236"/>
      <c r="AM809" s="236" t="s">
        <v>16352</v>
      </c>
      <c r="AN809" s="348"/>
      <c r="AO809" s="348"/>
      <c r="AP809" s="348"/>
      <c r="AQ809" s="291" t="str">
        <f>IFERROR(VLOOKUP(BG809,#REF!,1,0),"")</f>
        <v/>
      </c>
      <c r="AS809" s="236" t="s">
        <v>2426</v>
      </c>
      <c r="BD809" s="191" t="str">
        <f t="shared" si="127"/>
        <v>LC500h</v>
      </c>
      <c r="BE809" s="238" t="str">
        <f t="shared" si="129"/>
        <v>0144</v>
      </c>
      <c r="BF809" s="306" t="s">
        <v>285</v>
      </c>
      <c r="BG809" s="191" t="str">
        <f t="shared" si="128"/>
        <v>0144-0808</v>
      </c>
    </row>
    <row r="810" spans="1:59">
      <c r="A810" s="304">
        <v>4584</v>
      </c>
      <c r="B810" s="305">
        <v>4584</v>
      </c>
      <c r="C810" s="238" t="str">
        <f t="shared" si="132"/>
        <v>0022-0145</v>
      </c>
      <c r="D810" s="238" t="str">
        <f t="shared" si="133"/>
        <v>0022-0145-0001</v>
      </c>
      <c r="E810" s="306" t="s">
        <v>284</v>
      </c>
      <c r="F810" s="238" t="str">
        <f>TEXT(VLOOKUP(J810,'1'!$I$43:$J$79,2,0),"0000")</f>
        <v>0022</v>
      </c>
      <c r="G810" s="238" t="str">
        <f t="shared" si="134"/>
        <v>0145</v>
      </c>
      <c r="H810" s="307">
        <f t="shared" si="135"/>
        <v>1</v>
      </c>
      <c r="I810" s="306" t="s">
        <v>284</v>
      </c>
      <c r="J810" s="235" t="s">
        <v>143</v>
      </c>
      <c r="K810" s="235" t="s">
        <v>146</v>
      </c>
      <c r="L810" s="235" t="s">
        <v>1255</v>
      </c>
      <c r="M810" s="308">
        <v>146700000</v>
      </c>
      <c r="N810" s="235">
        <v>3445</v>
      </c>
      <c r="O810" s="235" t="s">
        <v>76</v>
      </c>
      <c r="P810" s="235" t="s">
        <v>72</v>
      </c>
      <c r="Q810" s="235" t="s">
        <v>71</v>
      </c>
      <c r="R810" s="235">
        <v>5</v>
      </c>
      <c r="S810" s="309">
        <v>21</v>
      </c>
      <c r="T810" s="238">
        <v>6</v>
      </c>
      <c r="U810" s="238">
        <v>6</v>
      </c>
      <c r="V810" s="235" t="s">
        <v>70</v>
      </c>
      <c r="W810" s="238" t="str">
        <f t="shared" si="130"/>
        <v>LEXUSLS500 Luxury AWD146700000</v>
      </c>
      <c r="X810" s="310">
        <f t="shared" si="131"/>
        <v>4584</v>
      </c>
      <c r="Y810" s="238">
        <v>6</v>
      </c>
      <c r="Z810" s="238">
        <v>6</v>
      </c>
      <c r="AA810" s="306" t="s">
        <v>284</v>
      </c>
      <c r="AB810" s="235" t="s">
        <v>72</v>
      </c>
      <c r="AC810" s="235"/>
      <c r="AD810" s="235">
        <v>6</v>
      </c>
      <c r="AE810" s="235">
        <v>0</v>
      </c>
      <c r="AF810" s="236"/>
      <c r="AG810" s="237"/>
      <c r="AH810" s="236"/>
      <c r="AI810" s="236"/>
      <c r="AJ810" s="237"/>
      <c r="AK810" s="236">
        <v>22</v>
      </c>
      <c r="AL810" s="236"/>
      <c r="AM810" s="236" t="s">
        <v>16291</v>
      </c>
      <c r="AN810" s="348"/>
      <c r="AO810" s="348"/>
      <c r="AP810" s="348"/>
      <c r="AQ810" s="291" t="str">
        <f>IFERROR(VLOOKUP(BG810,#REF!,1,0),"")</f>
        <v/>
      </c>
      <c r="AS810" s="236" t="s">
        <v>2426</v>
      </c>
      <c r="BD810" s="191" t="str">
        <f t="shared" si="127"/>
        <v>LS500 Luxury AWD</v>
      </c>
      <c r="BE810" s="238" t="str">
        <f t="shared" si="129"/>
        <v>0145</v>
      </c>
      <c r="BF810" s="306" t="s">
        <v>284</v>
      </c>
      <c r="BG810" s="191" t="str">
        <f t="shared" si="128"/>
        <v>0145-0809</v>
      </c>
    </row>
    <row r="811" spans="1:59">
      <c r="A811" s="304">
        <v>4585</v>
      </c>
      <c r="B811" s="305">
        <v>4585</v>
      </c>
      <c r="C811" s="238" t="str">
        <f t="shared" si="132"/>
        <v>0022-0145</v>
      </c>
      <c r="D811" s="238" t="str">
        <f t="shared" si="133"/>
        <v>0022-0145-0002</v>
      </c>
      <c r="E811" s="306" t="s">
        <v>283</v>
      </c>
      <c r="F811" s="238" t="str">
        <f>TEXT(VLOOKUP(J811,'1'!$I$43:$J$79,2,0),"0000")</f>
        <v>0022</v>
      </c>
      <c r="G811" s="238" t="str">
        <f t="shared" si="134"/>
        <v>0145</v>
      </c>
      <c r="H811" s="307">
        <f t="shared" si="135"/>
        <v>2</v>
      </c>
      <c r="I811" s="306" t="s">
        <v>283</v>
      </c>
      <c r="J811" s="235" t="s">
        <v>143</v>
      </c>
      <c r="K811" s="235" t="s">
        <v>146</v>
      </c>
      <c r="L811" s="235" t="s">
        <v>1256</v>
      </c>
      <c r="M811" s="308">
        <v>162100000</v>
      </c>
      <c r="N811" s="235">
        <v>3445</v>
      </c>
      <c r="O811" s="235" t="s">
        <v>76</v>
      </c>
      <c r="P811" s="235" t="s">
        <v>72</v>
      </c>
      <c r="Q811" s="235" t="s">
        <v>71</v>
      </c>
      <c r="R811" s="235">
        <v>5</v>
      </c>
      <c r="S811" s="309">
        <v>21</v>
      </c>
      <c r="T811" s="238">
        <v>6</v>
      </c>
      <c r="U811" s="238">
        <v>6</v>
      </c>
      <c r="V811" s="235" t="s">
        <v>70</v>
      </c>
      <c r="W811" s="238" t="str">
        <f t="shared" si="130"/>
        <v>LEXUSLS500 Platinum AWD162100000</v>
      </c>
      <c r="X811" s="310">
        <f t="shared" si="131"/>
        <v>4585</v>
      </c>
      <c r="Y811" s="238">
        <v>6</v>
      </c>
      <c r="Z811" s="238">
        <v>6</v>
      </c>
      <c r="AA811" s="306" t="s">
        <v>283</v>
      </c>
      <c r="AB811" s="235" t="s">
        <v>72</v>
      </c>
      <c r="AC811" s="235"/>
      <c r="AD811" s="235">
        <v>6</v>
      </c>
      <c r="AE811" s="235">
        <v>0</v>
      </c>
      <c r="AF811" s="236"/>
      <c r="AG811" s="237"/>
      <c r="AH811" s="236"/>
      <c r="AI811" s="236"/>
      <c r="AJ811" s="237"/>
      <c r="AK811" s="236">
        <v>22</v>
      </c>
      <c r="AL811" s="236"/>
      <c r="AM811" s="236" t="s">
        <v>16291</v>
      </c>
      <c r="AN811" s="348"/>
      <c r="AO811" s="348"/>
      <c r="AP811" s="348"/>
      <c r="AQ811" s="291" t="str">
        <f>IFERROR(VLOOKUP(BG811,#REF!,1,0),"")</f>
        <v/>
      </c>
      <c r="AS811" s="236" t="s">
        <v>2426</v>
      </c>
      <c r="BD811" s="191" t="str">
        <f t="shared" si="127"/>
        <v>LS500 Platinum AWD</v>
      </c>
      <c r="BE811" s="238" t="str">
        <f t="shared" si="129"/>
        <v>0145</v>
      </c>
      <c r="BF811" s="306" t="s">
        <v>283</v>
      </c>
      <c r="BG811" s="191" t="str">
        <f t="shared" si="128"/>
        <v>0145-0810</v>
      </c>
    </row>
    <row r="812" spans="1:59">
      <c r="A812" s="304">
        <v>4586</v>
      </c>
      <c r="B812" s="305">
        <v>4586</v>
      </c>
      <c r="C812" s="238" t="str">
        <f t="shared" si="132"/>
        <v>0022-0145</v>
      </c>
      <c r="D812" s="238" t="str">
        <f t="shared" si="133"/>
        <v>0022-0145-0003</v>
      </c>
      <c r="E812" s="306" t="s">
        <v>282</v>
      </c>
      <c r="F812" s="238" t="str">
        <f>TEXT(VLOOKUP(J812,'1'!$I$43:$J$79,2,0),"0000")</f>
        <v>0022</v>
      </c>
      <c r="G812" s="238" t="str">
        <f t="shared" si="134"/>
        <v>0145</v>
      </c>
      <c r="H812" s="307">
        <f t="shared" si="135"/>
        <v>3</v>
      </c>
      <c r="I812" s="306" t="s">
        <v>282</v>
      </c>
      <c r="J812" s="235" t="s">
        <v>143</v>
      </c>
      <c r="K812" s="235" t="s">
        <v>146</v>
      </c>
      <c r="L812" s="235" t="s">
        <v>16514</v>
      </c>
      <c r="M812" s="308">
        <v>137500000</v>
      </c>
      <c r="N812" s="235">
        <v>3445</v>
      </c>
      <c r="O812" s="235" t="s">
        <v>76</v>
      </c>
      <c r="P812" s="235" t="s">
        <v>72</v>
      </c>
      <c r="Q812" s="235" t="s">
        <v>71</v>
      </c>
      <c r="R812" s="235">
        <v>5</v>
      </c>
      <c r="S812" s="309">
        <v>21</v>
      </c>
      <c r="T812" s="238">
        <v>6</v>
      </c>
      <c r="U812" s="238">
        <v>6</v>
      </c>
      <c r="V812" s="235" t="s">
        <v>70</v>
      </c>
      <c r="W812" s="238" t="str">
        <f t="shared" si="130"/>
        <v>LEXUSLS500 Supreme AWD137500000</v>
      </c>
      <c r="X812" s="310">
        <f t="shared" si="131"/>
        <v>4586</v>
      </c>
      <c r="Y812" s="238">
        <v>6</v>
      </c>
      <c r="Z812" s="238">
        <v>6</v>
      </c>
      <c r="AA812" s="306" t="s">
        <v>282</v>
      </c>
      <c r="AB812" s="235" t="s">
        <v>72</v>
      </c>
      <c r="AC812" s="235"/>
      <c r="AD812" s="235">
        <v>6</v>
      </c>
      <c r="AE812" s="235">
        <v>0</v>
      </c>
      <c r="AF812" s="236"/>
      <c r="AG812" s="237"/>
      <c r="AH812" s="236"/>
      <c r="AI812" s="236"/>
      <c r="AJ812" s="237"/>
      <c r="AK812" s="236">
        <v>22</v>
      </c>
      <c r="AL812" s="236"/>
      <c r="AM812" s="236" t="s">
        <v>16291</v>
      </c>
      <c r="AN812" s="348"/>
      <c r="AO812" s="348"/>
      <c r="AP812" s="348"/>
      <c r="AQ812" s="291" t="str">
        <f>IFERROR(VLOOKUP(BG812,#REF!,1,0),"")</f>
        <v/>
      </c>
      <c r="AS812" s="236" t="s">
        <v>2426</v>
      </c>
      <c r="BD812" s="191" t="str">
        <f t="shared" si="127"/>
        <v>LS500 Supreme AWD</v>
      </c>
      <c r="BE812" s="238" t="str">
        <f t="shared" si="129"/>
        <v>0145</v>
      </c>
      <c r="BF812" s="306" t="s">
        <v>282</v>
      </c>
      <c r="BG812" s="191" t="str">
        <f t="shared" si="128"/>
        <v>0145-0811</v>
      </c>
    </row>
    <row r="813" spans="1:59">
      <c r="A813" s="304">
        <v>4587</v>
      </c>
      <c r="B813" s="305">
        <v>4587</v>
      </c>
      <c r="C813" s="238" t="str">
        <f t="shared" si="132"/>
        <v>0022-0146</v>
      </c>
      <c r="D813" s="238" t="str">
        <f t="shared" si="133"/>
        <v>0022-0146-0001</v>
      </c>
      <c r="E813" s="306" t="s">
        <v>281</v>
      </c>
      <c r="F813" s="238" t="str">
        <f>TEXT(VLOOKUP(J813,'1'!$I$43:$J$79,2,0),"0000")</f>
        <v>0022</v>
      </c>
      <c r="G813" s="238" t="str">
        <f t="shared" si="134"/>
        <v>0146</v>
      </c>
      <c r="H813" s="307">
        <f t="shared" si="135"/>
        <v>1</v>
      </c>
      <c r="I813" s="306" t="s">
        <v>281</v>
      </c>
      <c r="J813" s="235" t="s">
        <v>143</v>
      </c>
      <c r="K813" s="235" t="s">
        <v>145</v>
      </c>
      <c r="L813" s="235" t="s">
        <v>1244</v>
      </c>
      <c r="M813" s="308">
        <v>157400000</v>
      </c>
      <c r="N813" s="235">
        <v>3456</v>
      </c>
      <c r="O813" s="235" t="s">
        <v>73</v>
      </c>
      <c r="P813" s="235" t="s">
        <v>72</v>
      </c>
      <c r="Q813" s="235" t="s">
        <v>71</v>
      </c>
      <c r="R813" s="235">
        <v>5</v>
      </c>
      <c r="S813" s="309">
        <v>21</v>
      </c>
      <c r="T813" s="238">
        <v>6</v>
      </c>
      <c r="U813" s="238">
        <v>6</v>
      </c>
      <c r="V813" s="235" t="s">
        <v>1614</v>
      </c>
      <c r="W813" s="238" t="str">
        <f t="shared" si="130"/>
        <v>LEXUSLS 하이브리드LS 500h Luxury AWD157400000</v>
      </c>
      <c r="X813" s="310">
        <f t="shared" si="131"/>
        <v>4587</v>
      </c>
      <c r="Y813" s="238">
        <v>6</v>
      </c>
      <c r="Z813" s="238">
        <v>6</v>
      </c>
      <c r="AA813" s="306" t="s">
        <v>281</v>
      </c>
      <c r="AB813" s="235" t="s">
        <v>72</v>
      </c>
      <c r="AC813" s="235"/>
      <c r="AD813" s="235">
        <v>6</v>
      </c>
      <c r="AE813" s="235">
        <v>0</v>
      </c>
      <c r="AF813" s="236"/>
      <c r="AG813" s="237"/>
      <c r="AH813" s="236"/>
      <c r="AI813" s="236"/>
      <c r="AJ813" s="237"/>
      <c r="AK813" s="236">
        <v>22</v>
      </c>
      <c r="AL813" s="236"/>
      <c r="AM813" s="236" t="s">
        <v>16291</v>
      </c>
      <c r="AN813" s="348"/>
      <c r="AO813" s="348"/>
      <c r="AP813" s="348"/>
      <c r="AQ813" s="291" t="str">
        <f>IFERROR(VLOOKUP(BG813,#REF!,1,0),"")</f>
        <v/>
      </c>
      <c r="AS813" s="236" t="s">
        <v>2426</v>
      </c>
      <c r="BD813" s="191" t="str">
        <f t="shared" si="127"/>
        <v>LS 하이브리드LS 500h Luxury AWD</v>
      </c>
      <c r="BE813" s="238" t="str">
        <f t="shared" si="129"/>
        <v>0146</v>
      </c>
      <c r="BF813" s="306" t="s">
        <v>281</v>
      </c>
      <c r="BG813" s="191" t="str">
        <f t="shared" si="128"/>
        <v>0146-0812</v>
      </c>
    </row>
    <row r="814" spans="1:59">
      <c r="A814" s="304">
        <v>4588</v>
      </c>
      <c r="B814" s="305">
        <v>4588</v>
      </c>
      <c r="C814" s="238" t="str">
        <f t="shared" si="132"/>
        <v>0022-0146</v>
      </c>
      <c r="D814" s="238" t="str">
        <f t="shared" si="133"/>
        <v>0022-0146-0002</v>
      </c>
      <c r="E814" s="306" t="s">
        <v>280</v>
      </c>
      <c r="F814" s="238" t="str">
        <f>TEXT(VLOOKUP(J814,'1'!$I$43:$J$79,2,0),"0000")</f>
        <v>0022</v>
      </c>
      <c r="G814" s="238" t="str">
        <f t="shared" si="134"/>
        <v>0146</v>
      </c>
      <c r="H814" s="307">
        <f t="shared" si="135"/>
        <v>2</v>
      </c>
      <c r="I814" s="306" t="s">
        <v>280</v>
      </c>
      <c r="J814" s="235" t="s">
        <v>143</v>
      </c>
      <c r="K814" s="235" t="s">
        <v>145</v>
      </c>
      <c r="L814" s="235" t="s">
        <v>16513</v>
      </c>
      <c r="M814" s="308">
        <v>178300000</v>
      </c>
      <c r="N814" s="235">
        <v>3456</v>
      </c>
      <c r="O814" s="235" t="s">
        <v>73</v>
      </c>
      <c r="P814" s="235" t="s">
        <v>72</v>
      </c>
      <c r="Q814" s="235" t="s">
        <v>71</v>
      </c>
      <c r="R814" s="235">
        <v>5</v>
      </c>
      <c r="S814" s="309">
        <v>21</v>
      </c>
      <c r="T814" s="238">
        <v>6</v>
      </c>
      <c r="U814" s="238">
        <v>6</v>
      </c>
      <c r="V814" s="235" t="s">
        <v>1614</v>
      </c>
      <c r="W814" s="238" t="str">
        <f t="shared" si="130"/>
        <v>LEXUSLS 하이브리드LS 500h Supreme AWD178300000</v>
      </c>
      <c r="X814" s="310">
        <f t="shared" si="131"/>
        <v>4588</v>
      </c>
      <c r="Y814" s="238">
        <v>6</v>
      </c>
      <c r="Z814" s="238">
        <v>6</v>
      </c>
      <c r="AA814" s="306" t="s">
        <v>280</v>
      </c>
      <c r="AB814" s="235" t="s">
        <v>72</v>
      </c>
      <c r="AC814" s="235"/>
      <c r="AD814" s="235">
        <v>6</v>
      </c>
      <c r="AE814" s="235">
        <v>0</v>
      </c>
      <c r="AF814" s="236"/>
      <c r="AG814" s="237"/>
      <c r="AH814" s="236"/>
      <c r="AI814" s="236"/>
      <c r="AJ814" s="237"/>
      <c r="AK814" s="236">
        <v>22</v>
      </c>
      <c r="AL814" s="236"/>
      <c r="AM814" s="236" t="s">
        <v>16291</v>
      </c>
      <c r="AN814" s="348"/>
      <c r="AO814" s="348"/>
      <c r="AP814" s="348"/>
      <c r="AQ814" s="291" t="str">
        <f>IFERROR(VLOOKUP(BG814,#REF!,1,0),"")</f>
        <v/>
      </c>
      <c r="AS814" s="236" t="s">
        <v>2426</v>
      </c>
      <c r="BD814" s="191" t="str">
        <f t="shared" si="127"/>
        <v>LS 하이브리드LS 500h Supreme AWD</v>
      </c>
      <c r="BE814" s="238" t="str">
        <f t="shared" si="129"/>
        <v>0146</v>
      </c>
      <c r="BF814" s="306" t="s">
        <v>280</v>
      </c>
      <c r="BG814" s="191" t="str">
        <f t="shared" si="128"/>
        <v>0146-0813</v>
      </c>
    </row>
    <row r="815" spans="1:59">
      <c r="A815" s="304">
        <v>4589</v>
      </c>
      <c r="B815" s="305">
        <v>4589</v>
      </c>
      <c r="C815" s="238" t="str">
        <f t="shared" si="132"/>
        <v>0022-0146</v>
      </c>
      <c r="D815" s="238" t="str">
        <f t="shared" si="133"/>
        <v>0022-0146-0003</v>
      </c>
      <c r="E815" s="306" t="s">
        <v>279</v>
      </c>
      <c r="F815" s="238" t="str">
        <f>TEXT(VLOOKUP(J815,'1'!$I$43:$J$79,2,0),"0000")</f>
        <v>0022</v>
      </c>
      <c r="G815" s="238" t="str">
        <f t="shared" si="134"/>
        <v>0146</v>
      </c>
      <c r="H815" s="307">
        <f t="shared" si="135"/>
        <v>3</v>
      </c>
      <c r="I815" s="306" t="s">
        <v>279</v>
      </c>
      <c r="J815" s="235" t="s">
        <v>143</v>
      </c>
      <c r="K815" s="235" t="s">
        <v>145</v>
      </c>
      <c r="L815" s="235" t="s">
        <v>1245</v>
      </c>
      <c r="M815" s="308">
        <v>178300000</v>
      </c>
      <c r="N815" s="235">
        <v>3456</v>
      </c>
      <c r="O815" s="235" t="s">
        <v>73</v>
      </c>
      <c r="P815" s="235" t="s">
        <v>72</v>
      </c>
      <c r="Q815" s="235" t="s">
        <v>71</v>
      </c>
      <c r="R815" s="235">
        <v>5</v>
      </c>
      <c r="S815" s="309">
        <v>21</v>
      </c>
      <c r="T815" s="238">
        <v>6</v>
      </c>
      <c r="U815" s="238">
        <v>6</v>
      </c>
      <c r="V815" s="235" t="s">
        <v>1614</v>
      </c>
      <c r="W815" s="238" t="str">
        <f t="shared" si="130"/>
        <v>LEXUSLS 하이브리드LS 500h Platinum AWD178300000</v>
      </c>
      <c r="X815" s="310">
        <f t="shared" si="131"/>
        <v>4589</v>
      </c>
      <c r="Y815" s="238">
        <v>6</v>
      </c>
      <c r="Z815" s="238">
        <v>6</v>
      </c>
      <c r="AA815" s="306" t="s">
        <v>279</v>
      </c>
      <c r="AB815" s="235" t="s">
        <v>72</v>
      </c>
      <c r="AC815" s="235"/>
      <c r="AD815" s="235">
        <v>6</v>
      </c>
      <c r="AE815" s="235">
        <v>0</v>
      </c>
      <c r="AF815" s="236"/>
      <c r="AG815" s="237"/>
      <c r="AH815" s="236"/>
      <c r="AI815" s="236"/>
      <c r="AJ815" s="237"/>
      <c r="AK815" s="236">
        <v>22</v>
      </c>
      <c r="AL815" s="236"/>
      <c r="AM815" s="236" t="s">
        <v>16291</v>
      </c>
      <c r="AN815" s="348"/>
      <c r="AO815" s="348"/>
      <c r="AP815" s="348"/>
      <c r="AQ815" s="291" t="str">
        <f>IFERROR(VLOOKUP(BG815,#REF!,1,0),"")</f>
        <v/>
      </c>
      <c r="AS815" s="236" t="s">
        <v>2426</v>
      </c>
      <c r="BD815" s="191" t="str">
        <f t="shared" si="127"/>
        <v>LS 하이브리드LS 500h Platinum AWD</v>
      </c>
      <c r="BE815" s="238" t="str">
        <f t="shared" si="129"/>
        <v>0146</v>
      </c>
      <c r="BF815" s="306" t="s">
        <v>279</v>
      </c>
      <c r="BG815" s="191" t="str">
        <f t="shared" si="128"/>
        <v>0146-0814</v>
      </c>
    </row>
    <row r="816" spans="1:59">
      <c r="A816" s="304">
        <v>4590</v>
      </c>
      <c r="B816" s="305">
        <v>4590</v>
      </c>
      <c r="C816" s="238" t="str">
        <f t="shared" si="132"/>
        <v>0022-0147</v>
      </c>
      <c r="D816" s="238" t="str">
        <f t="shared" si="133"/>
        <v>0022-0147-0001</v>
      </c>
      <c r="E816" s="306" t="s">
        <v>278</v>
      </c>
      <c r="F816" s="238" t="str">
        <f>TEXT(VLOOKUP(J816,'1'!$I$43:$J$79,2,0),"0000")</f>
        <v>0022</v>
      </c>
      <c r="G816" s="238" t="str">
        <f t="shared" si="134"/>
        <v>0147</v>
      </c>
      <c r="H816" s="307">
        <f t="shared" si="135"/>
        <v>1</v>
      </c>
      <c r="I816" s="306" t="s">
        <v>278</v>
      </c>
      <c r="J816" s="235" t="s">
        <v>143</v>
      </c>
      <c r="K816" s="235" t="s">
        <v>16673</v>
      </c>
      <c r="L816" s="235" t="s">
        <v>16674</v>
      </c>
      <c r="M816" s="308">
        <v>148000000</v>
      </c>
      <c r="N816" s="235">
        <v>2393</v>
      </c>
      <c r="O816" s="235" t="s">
        <v>73</v>
      </c>
      <c r="P816" s="235" t="s">
        <v>16676</v>
      </c>
      <c r="Q816" s="235" t="s">
        <v>71</v>
      </c>
      <c r="R816" s="235">
        <v>6</v>
      </c>
      <c r="S816" s="309">
        <v>26</v>
      </c>
      <c r="T816" s="238">
        <v>6</v>
      </c>
      <c r="U816" s="238">
        <v>6</v>
      </c>
      <c r="V816" s="235" t="s">
        <v>1614</v>
      </c>
      <c r="W816" s="238" t="str">
        <f t="shared" si="130"/>
        <v>LEXUSLMLM 500h 6인승148000000</v>
      </c>
      <c r="X816" s="310">
        <f t="shared" si="131"/>
        <v>4590</v>
      </c>
      <c r="Y816" s="238">
        <v>6</v>
      </c>
      <c r="Z816" s="238">
        <v>6</v>
      </c>
      <c r="AA816" s="306" t="s">
        <v>278</v>
      </c>
      <c r="AB816" s="235" t="s">
        <v>16676</v>
      </c>
      <c r="AC816" s="235"/>
      <c r="AD816" s="235">
        <v>6</v>
      </c>
      <c r="AE816" s="235">
        <v>0</v>
      </c>
      <c r="AF816" s="236"/>
      <c r="AG816" s="237"/>
      <c r="AH816" s="236"/>
      <c r="AI816" s="236"/>
      <c r="AJ816" s="237"/>
      <c r="AK816" s="236">
        <v>22</v>
      </c>
      <c r="AL816" s="236"/>
      <c r="AM816" s="236" t="s">
        <v>16291</v>
      </c>
      <c r="AN816" s="348"/>
      <c r="AO816" s="348"/>
      <c r="AP816" s="348"/>
      <c r="AQ816" s="291" t="str">
        <f>IFERROR(VLOOKUP(BG816,#REF!,1,0),"")</f>
        <v/>
      </c>
      <c r="AS816" s="236" t="s">
        <v>2426</v>
      </c>
      <c r="BD816" s="191" t="str">
        <f t="shared" si="127"/>
        <v>LMLM 500h 6인승</v>
      </c>
      <c r="BE816" s="238" t="str">
        <f t="shared" si="129"/>
        <v>0147</v>
      </c>
      <c r="BF816" s="306" t="s">
        <v>278</v>
      </c>
      <c r="BG816" s="191" t="str">
        <f t="shared" si="128"/>
        <v>0147-0815</v>
      </c>
    </row>
    <row r="817" spans="1:59">
      <c r="A817" s="304">
        <v>4591</v>
      </c>
      <c r="B817" s="305">
        <v>4591</v>
      </c>
      <c r="C817" s="238" t="str">
        <f t="shared" si="132"/>
        <v>0022-0147</v>
      </c>
      <c r="D817" s="238" t="str">
        <f t="shared" si="133"/>
        <v>0022-0147-0002</v>
      </c>
      <c r="E817" s="306" t="s">
        <v>277</v>
      </c>
      <c r="F817" s="238" t="str">
        <f>TEXT(VLOOKUP(J817,'1'!$I$43:$J$79,2,0),"0000")</f>
        <v>0022</v>
      </c>
      <c r="G817" s="238" t="str">
        <f t="shared" si="134"/>
        <v>0147</v>
      </c>
      <c r="H817" s="307">
        <f t="shared" si="135"/>
        <v>2</v>
      </c>
      <c r="I817" s="306" t="s">
        <v>277</v>
      </c>
      <c r="J817" s="235" t="s">
        <v>143</v>
      </c>
      <c r="K817" s="235" t="s">
        <v>16673</v>
      </c>
      <c r="L817" s="235" t="s">
        <v>16675</v>
      </c>
      <c r="M817" s="308">
        <v>195700000</v>
      </c>
      <c r="N817" s="235">
        <v>2393</v>
      </c>
      <c r="O817" s="235" t="s">
        <v>73</v>
      </c>
      <c r="P817" s="235" t="s">
        <v>16676</v>
      </c>
      <c r="Q817" s="235" t="s">
        <v>71</v>
      </c>
      <c r="R817" s="235">
        <v>4</v>
      </c>
      <c r="S817" s="309">
        <v>26</v>
      </c>
      <c r="T817" s="238">
        <v>6</v>
      </c>
      <c r="U817" s="238">
        <v>6</v>
      </c>
      <c r="V817" s="235" t="s">
        <v>1614</v>
      </c>
      <c r="W817" s="238" t="str">
        <f t="shared" si="130"/>
        <v>LEXUSLMLM 500h 4인승195700000</v>
      </c>
      <c r="X817" s="310">
        <f t="shared" si="131"/>
        <v>4591</v>
      </c>
      <c r="Y817" s="238">
        <v>6</v>
      </c>
      <c r="Z817" s="238">
        <v>6</v>
      </c>
      <c r="AA817" s="306" t="s">
        <v>277</v>
      </c>
      <c r="AB817" s="235" t="s">
        <v>16676</v>
      </c>
      <c r="AC817" s="235"/>
      <c r="AD817" s="235">
        <v>6</v>
      </c>
      <c r="AE817" s="235">
        <v>0</v>
      </c>
      <c r="AF817" s="236"/>
      <c r="AG817" s="237"/>
      <c r="AH817" s="236"/>
      <c r="AI817" s="236"/>
      <c r="AJ817" s="237"/>
      <c r="AK817" s="236">
        <v>22</v>
      </c>
      <c r="AL817" s="236"/>
      <c r="AM817" s="236" t="s">
        <v>16291</v>
      </c>
      <c r="AN817" s="348"/>
      <c r="AO817" s="348"/>
      <c r="AP817" s="348"/>
      <c r="AQ817" s="291" t="str">
        <f>IFERROR(VLOOKUP(BG817,#REF!,1,0),"")</f>
        <v/>
      </c>
      <c r="AS817" s="236" t="s">
        <v>2426</v>
      </c>
      <c r="BD817" s="191" t="str">
        <f t="shared" si="127"/>
        <v>LMLM 500h 4인승</v>
      </c>
      <c r="BE817" s="238" t="str">
        <f t="shared" si="129"/>
        <v>0147</v>
      </c>
      <c r="BF817" s="306" t="s">
        <v>277</v>
      </c>
      <c r="BG817" s="191" t="str">
        <f t="shared" si="128"/>
        <v>0147-0816</v>
      </c>
    </row>
    <row r="818" spans="1:59">
      <c r="A818" s="304">
        <v>4592</v>
      </c>
      <c r="B818" s="305">
        <v>4592</v>
      </c>
      <c r="C818" s="238" t="str">
        <f t="shared" si="132"/>
        <v>0022-0148</v>
      </c>
      <c r="D818" s="238" t="str">
        <f t="shared" si="133"/>
        <v>0022-0148-0001</v>
      </c>
      <c r="E818" s="306" t="s">
        <v>276</v>
      </c>
      <c r="F818" s="238" t="str">
        <f>TEXT(VLOOKUP(J818,'1'!$I$43:$J$79,2,0),"0000")</f>
        <v>0022</v>
      </c>
      <c r="G818" s="238" t="str">
        <f t="shared" si="134"/>
        <v>0148</v>
      </c>
      <c r="H818" s="307">
        <f t="shared" si="135"/>
        <v>1</v>
      </c>
      <c r="I818" s="306" t="s">
        <v>276</v>
      </c>
      <c r="J818" s="235" t="s">
        <v>143</v>
      </c>
      <c r="K818" s="235" t="s">
        <v>144</v>
      </c>
      <c r="L818" s="235" t="s">
        <v>2410</v>
      </c>
      <c r="M818" s="308">
        <v>76700000</v>
      </c>
      <c r="N818" s="235">
        <v>2487</v>
      </c>
      <c r="O818" s="235" t="s">
        <v>73</v>
      </c>
      <c r="P818" s="235" t="s">
        <v>72</v>
      </c>
      <c r="Q818" s="235" t="s">
        <v>71</v>
      </c>
      <c r="R818" s="235">
        <v>5</v>
      </c>
      <c r="S818" s="309">
        <v>11</v>
      </c>
      <c r="T818" s="238">
        <v>6</v>
      </c>
      <c r="U818" s="238">
        <v>6</v>
      </c>
      <c r="V818" s="235" t="s">
        <v>1572</v>
      </c>
      <c r="W818" s="238" t="str">
        <f t="shared" si="130"/>
        <v>LEXUSNX350h Luxury76700000</v>
      </c>
      <c r="X818" s="310">
        <f t="shared" si="131"/>
        <v>4592</v>
      </c>
      <c r="Y818" s="238">
        <v>6</v>
      </c>
      <c r="Z818" s="238">
        <v>6</v>
      </c>
      <c r="AA818" s="306" t="s">
        <v>276</v>
      </c>
      <c r="AB818" s="235" t="s">
        <v>69</v>
      </c>
      <c r="AC818" s="235"/>
      <c r="AD818" s="235">
        <v>3</v>
      </c>
      <c r="AE818" s="235">
        <v>1</v>
      </c>
      <c r="AF818" s="236"/>
      <c r="AG818" s="237"/>
      <c r="AH818" s="236"/>
      <c r="AI818" s="236"/>
      <c r="AJ818" s="237"/>
      <c r="AK818" s="236">
        <v>11</v>
      </c>
      <c r="AL818" s="236"/>
      <c r="AM818" s="236" t="s">
        <v>16504</v>
      </c>
      <c r="AN818" s="348"/>
      <c r="AO818" s="348"/>
      <c r="AP818" s="348"/>
      <c r="AQ818" s="291" t="str">
        <f>IFERROR(VLOOKUP(BG818,#REF!,1,0),"")</f>
        <v/>
      </c>
      <c r="AS818" s="236" t="s">
        <v>2433</v>
      </c>
      <c r="AT818" s="291" t="s">
        <v>2414</v>
      </c>
      <c r="BD818" s="191" t="str">
        <f t="shared" si="127"/>
        <v>NX350h Luxury</v>
      </c>
      <c r="BE818" s="238" t="str">
        <f t="shared" si="129"/>
        <v>0148</v>
      </c>
      <c r="BF818" s="306" t="s">
        <v>276</v>
      </c>
      <c r="BG818" s="191" t="str">
        <f t="shared" si="128"/>
        <v>0148-0817</v>
      </c>
    </row>
    <row r="819" spans="1:59">
      <c r="A819" s="304">
        <v>4593</v>
      </c>
      <c r="B819" s="305">
        <v>4593</v>
      </c>
      <c r="C819" s="238" t="str">
        <f t="shared" si="132"/>
        <v>0022-0148</v>
      </c>
      <c r="D819" s="238" t="str">
        <f t="shared" si="133"/>
        <v>0022-0148-0002</v>
      </c>
      <c r="E819" s="306" t="s">
        <v>275</v>
      </c>
      <c r="F819" s="238" t="str">
        <f>TEXT(VLOOKUP(J819,'1'!$I$43:$J$79,2,0),"0000")</f>
        <v>0022</v>
      </c>
      <c r="G819" s="238" t="str">
        <f t="shared" si="134"/>
        <v>0148</v>
      </c>
      <c r="H819" s="307">
        <f t="shared" si="135"/>
        <v>2</v>
      </c>
      <c r="I819" s="306" t="s">
        <v>275</v>
      </c>
      <c r="J819" s="235" t="s">
        <v>143</v>
      </c>
      <c r="K819" s="235" t="s">
        <v>144</v>
      </c>
      <c r="L819" s="235" t="s">
        <v>2411</v>
      </c>
      <c r="M819" s="308">
        <v>67400000</v>
      </c>
      <c r="N819" s="235">
        <v>2487</v>
      </c>
      <c r="O819" s="235" t="s">
        <v>73</v>
      </c>
      <c r="P819" s="235" t="s">
        <v>72</v>
      </c>
      <c r="Q819" s="235" t="s">
        <v>71</v>
      </c>
      <c r="R819" s="235">
        <v>5</v>
      </c>
      <c r="S819" s="309">
        <v>11</v>
      </c>
      <c r="T819" s="238">
        <v>6</v>
      </c>
      <c r="U819" s="238">
        <v>6</v>
      </c>
      <c r="V819" s="235" t="s">
        <v>1572</v>
      </c>
      <c r="W819" s="238" t="str">
        <f t="shared" si="130"/>
        <v>LEXUSNX350h Premium67400000</v>
      </c>
      <c r="X819" s="310">
        <f t="shared" si="131"/>
        <v>4593</v>
      </c>
      <c r="Y819" s="238">
        <v>6</v>
      </c>
      <c r="Z819" s="238">
        <v>6</v>
      </c>
      <c r="AA819" s="306" t="s">
        <v>275</v>
      </c>
      <c r="AB819" s="235" t="s">
        <v>69</v>
      </c>
      <c r="AC819" s="235"/>
      <c r="AD819" s="235">
        <v>3</v>
      </c>
      <c r="AE819" s="235">
        <v>1</v>
      </c>
      <c r="AF819" s="236"/>
      <c r="AG819" s="237"/>
      <c r="AH819" s="236"/>
      <c r="AI819" s="236"/>
      <c r="AJ819" s="237"/>
      <c r="AK819" s="236">
        <v>11</v>
      </c>
      <c r="AL819" s="236"/>
      <c r="AM819" s="236" t="s">
        <v>16504</v>
      </c>
      <c r="AN819" s="348"/>
      <c r="AO819" s="348"/>
      <c r="AP819" s="348"/>
      <c r="AQ819" s="291" t="str">
        <f>IFERROR(VLOOKUP(BG819,#REF!,1,0),"")</f>
        <v/>
      </c>
      <c r="AS819" s="236" t="s">
        <v>2433</v>
      </c>
      <c r="AT819" s="291" t="s">
        <v>2414</v>
      </c>
      <c r="BD819" s="191" t="str">
        <f t="shared" si="127"/>
        <v>NX350h Premium</v>
      </c>
      <c r="BE819" s="238" t="str">
        <f t="shared" si="129"/>
        <v>0148</v>
      </c>
      <c r="BF819" s="306" t="s">
        <v>275</v>
      </c>
      <c r="BG819" s="191" t="str">
        <f t="shared" si="128"/>
        <v>0148-0818</v>
      </c>
    </row>
    <row r="820" spans="1:59">
      <c r="A820" s="304">
        <v>4594</v>
      </c>
      <c r="B820" s="305">
        <v>4594</v>
      </c>
      <c r="C820" s="238" t="str">
        <f t="shared" si="132"/>
        <v>0022-0148</v>
      </c>
      <c r="D820" s="238" t="str">
        <f t="shared" si="133"/>
        <v>0022-0148-0003</v>
      </c>
      <c r="E820" s="306" t="s">
        <v>274</v>
      </c>
      <c r="F820" s="238" t="str">
        <f>TEXT(VLOOKUP(J820,'1'!$I$43:$J$79,2,0),"0000")</f>
        <v>0022</v>
      </c>
      <c r="G820" s="238" t="str">
        <f t="shared" si="134"/>
        <v>0148</v>
      </c>
      <c r="H820" s="307">
        <f t="shared" si="135"/>
        <v>3</v>
      </c>
      <c r="I820" s="306" t="s">
        <v>274</v>
      </c>
      <c r="J820" s="235" t="s">
        <v>143</v>
      </c>
      <c r="K820" s="235" t="s">
        <v>144</v>
      </c>
      <c r="L820" s="235" t="s">
        <v>2412</v>
      </c>
      <c r="M820" s="308">
        <v>75300000</v>
      </c>
      <c r="N820" s="235">
        <v>2487</v>
      </c>
      <c r="O820" s="235" t="s">
        <v>73</v>
      </c>
      <c r="P820" s="235" t="s">
        <v>72</v>
      </c>
      <c r="Q820" s="235" t="s">
        <v>71</v>
      </c>
      <c r="R820" s="235">
        <v>5</v>
      </c>
      <c r="S820" s="309">
        <v>11</v>
      </c>
      <c r="T820" s="238">
        <v>6</v>
      </c>
      <c r="U820" s="238">
        <v>6</v>
      </c>
      <c r="V820" s="235" t="s">
        <v>1614</v>
      </c>
      <c r="W820" s="238" t="str">
        <f t="shared" si="130"/>
        <v>LEXUSNX450h+ Premium75300000</v>
      </c>
      <c r="X820" s="310">
        <f t="shared" si="131"/>
        <v>4594</v>
      </c>
      <c r="Y820" s="238">
        <v>6</v>
      </c>
      <c r="Z820" s="238">
        <v>6</v>
      </c>
      <c r="AA820" s="306" t="s">
        <v>274</v>
      </c>
      <c r="AB820" s="235" t="s">
        <v>69</v>
      </c>
      <c r="AC820" s="235"/>
      <c r="AD820" s="235">
        <v>3</v>
      </c>
      <c r="AE820" s="235">
        <v>1</v>
      </c>
      <c r="AF820" s="236"/>
      <c r="AG820" s="237"/>
      <c r="AH820" s="236"/>
      <c r="AI820" s="236"/>
      <c r="AJ820" s="237"/>
      <c r="AK820" s="236">
        <v>11</v>
      </c>
      <c r="AL820" s="236"/>
      <c r="AM820" s="236" t="s">
        <v>16353</v>
      </c>
      <c r="AN820" s="348"/>
      <c r="AO820" s="348"/>
      <c r="AP820" s="348"/>
      <c r="AQ820" s="291" t="str">
        <f>IFERROR(VLOOKUP(BG820,#REF!,1,0),"")</f>
        <v/>
      </c>
      <c r="AS820" s="236" t="s">
        <v>2433</v>
      </c>
      <c r="AT820" s="291" t="s">
        <v>2414</v>
      </c>
      <c r="BD820" s="191" t="str">
        <f t="shared" si="127"/>
        <v>NX450h+ Premium</v>
      </c>
      <c r="BE820" s="238" t="str">
        <f t="shared" si="129"/>
        <v>0148</v>
      </c>
      <c r="BF820" s="306" t="s">
        <v>274</v>
      </c>
      <c r="BG820" s="191" t="str">
        <f t="shared" si="128"/>
        <v>0148-0819</v>
      </c>
    </row>
    <row r="821" spans="1:59">
      <c r="A821" s="304">
        <v>4595</v>
      </c>
      <c r="B821" s="305">
        <v>4595</v>
      </c>
      <c r="C821" s="238" t="str">
        <f t="shared" si="132"/>
        <v>0022-0148</v>
      </c>
      <c r="D821" s="238" t="str">
        <f t="shared" si="133"/>
        <v>0022-0148-0004</v>
      </c>
      <c r="E821" s="306" t="s">
        <v>273</v>
      </c>
      <c r="F821" s="238" t="str">
        <f>TEXT(VLOOKUP(J821,'1'!$I$43:$J$79,2,0),"0000")</f>
        <v>0022</v>
      </c>
      <c r="G821" s="238" t="str">
        <f t="shared" si="134"/>
        <v>0148</v>
      </c>
      <c r="H821" s="307">
        <f t="shared" si="135"/>
        <v>4</v>
      </c>
      <c r="I821" s="306" t="s">
        <v>273</v>
      </c>
      <c r="J821" s="235" t="s">
        <v>143</v>
      </c>
      <c r="K821" s="235" t="s">
        <v>144</v>
      </c>
      <c r="L821" s="235" t="s">
        <v>2413</v>
      </c>
      <c r="M821" s="308">
        <v>83000000</v>
      </c>
      <c r="N821" s="235">
        <v>2487</v>
      </c>
      <c r="O821" s="235" t="s">
        <v>73</v>
      </c>
      <c r="P821" s="235" t="s">
        <v>72</v>
      </c>
      <c r="Q821" s="235" t="s">
        <v>71</v>
      </c>
      <c r="R821" s="235">
        <v>5</v>
      </c>
      <c r="S821" s="309">
        <v>11</v>
      </c>
      <c r="T821" s="238">
        <v>6</v>
      </c>
      <c r="U821" s="238">
        <v>6</v>
      </c>
      <c r="V821" s="235" t="s">
        <v>1614</v>
      </c>
      <c r="W821" s="238" t="str">
        <f t="shared" si="130"/>
        <v>LEXUSNX450h+ F SPORT83000000</v>
      </c>
      <c r="X821" s="310">
        <f t="shared" si="131"/>
        <v>4595</v>
      </c>
      <c r="Y821" s="238">
        <v>6</v>
      </c>
      <c r="Z821" s="238">
        <v>6</v>
      </c>
      <c r="AA821" s="306" t="s">
        <v>273</v>
      </c>
      <c r="AB821" s="235" t="s">
        <v>69</v>
      </c>
      <c r="AC821" s="235"/>
      <c r="AD821" s="235">
        <v>3</v>
      </c>
      <c r="AE821" s="235">
        <v>1</v>
      </c>
      <c r="AF821" s="236"/>
      <c r="AG821" s="237"/>
      <c r="AH821" s="236"/>
      <c r="AI821" s="236"/>
      <c r="AJ821" s="237"/>
      <c r="AK821" s="236">
        <v>11</v>
      </c>
      <c r="AL821" s="236"/>
      <c r="AM821" s="236" t="s">
        <v>16353</v>
      </c>
      <c r="AN821" s="348"/>
      <c r="AO821" s="348"/>
      <c r="AP821" s="348"/>
      <c r="AQ821" s="291" t="str">
        <f>IFERROR(VLOOKUP(BG821,#REF!,1,0),"")</f>
        <v/>
      </c>
      <c r="AS821" s="236" t="s">
        <v>2433</v>
      </c>
      <c r="AT821" s="291" t="s">
        <v>2414</v>
      </c>
      <c r="BD821" s="191" t="str">
        <f t="shared" si="127"/>
        <v>NX450h+ F SPORT</v>
      </c>
      <c r="BE821" s="238" t="str">
        <f t="shared" si="129"/>
        <v>0148</v>
      </c>
      <c r="BF821" s="306" t="s">
        <v>273</v>
      </c>
      <c r="BG821" s="191" t="str">
        <f t="shared" si="128"/>
        <v>0148-0820</v>
      </c>
    </row>
    <row r="822" spans="1:59">
      <c r="A822" s="304">
        <v>4596</v>
      </c>
      <c r="B822" s="305">
        <v>4596</v>
      </c>
      <c r="C822" s="238" t="str">
        <f t="shared" si="132"/>
        <v>0022-0149</v>
      </c>
      <c r="D822" s="238" t="str">
        <f t="shared" si="133"/>
        <v>0022-0149-0001</v>
      </c>
      <c r="E822" s="306" t="s">
        <v>272</v>
      </c>
      <c r="F822" s="238" t="str">
        <f>TEXT(VLOOKUP(J822,'1'!$I$43:$J$79,2,0),"0000")</f>
        <v>0022</v>
      </c>
      <c r="G822" s="238" t="str">
        <f t="shared" si="134"/>
        <v>0149</v>
      </c>
      <c r="H822" s="307">
        <f t="shared" si="135"/>
        <v>1</v>
      </c>
      <c r="I822" s="306" t="s">
        <v>272</v>
      </c>
      <c r="J822" s="235" t="s">
        <v>143</v>
      </c>
      <c r="K822" s="235" t="s">
        <v>142</v>
      </c>
      <c r="L822" s="235" t="s">
        <v>16186</v>
      </c>
      <c r="M822" s="308">
        <v>87400000</v>
      </c>
      <c r="N822" s="235">
        <v>2487</v>
      </c>
      <c r="O822" s="235" t="s">
        <v>73</v>
      </c>
      <c r="P822" s="235" t="s">
        <v>72</v>
      </c>
      <c r="Q822" s="235" t="s">
        <v>71</v>
      </c>
      <c r="R822" s="235">
        <v>5</v>
      </c>
      <c r="S822" s="309">
        <v>20</v>
      </c>
      <c r="T822" s="238">
        <v>6</v>
      </c>
      <c r="U822" s="238">
        <v>6</v>
      </c>
      <c r="V822" s="235" t="s">
        <v>1614</v>
      </c>
      <c r="W822" s="238" t="str">
        <f t="shared" si="130"/>
        <v>LEXUSRX 하이브리드350h87400000</v>
      </c>
      <c r="X822" s="310">
        <f t="shared" si="131"/>
        <v>4596</v>
      </c>
      <c r="Y822" s="238">
        <v>6</v>
      </c>
      <c r="Z822" s="238">
        <v>6</v>
      </c>
      <c r="AA822" s="306" t="s">
        <v>272</v>
      </c>
      <c r="AB822" s="235" t="s">
        <v>69</v>
      </c>
      <c r="AC822" s="235"/>
      <c r="AD822" s="235">
        <v>5</v>
      </c>
      <c r="AE822" s="235">
        <v>2</v>
      </c>
      <c r="AF822" s="236"/>
      <c r="AG822" s="237"/>
      <c r="AH822" s="236"/>
      <c r="AI822" s="236"/>
      <c r="AJ822" s="237"/>
      <c r="AK822" s="236">
        <v>10</v>
      </c>
      <c r="AL822" s="236"/>
      <c r="AM822" s="236" t="s">
        <v>16279</v>
      </c>
      <c r="AN822" s="348"/>
      <c r="AO822" s="348"/>
      <c r="AP822" s="348"/>
      <c r="AQ822" s="291" t="str">
        <f>IFERROR(VLOOKUP(BG822,#REF!,1,0),"")</f>
        <v/>
      </c>
      <c r="AS822" s="236" t="s">
        <v>2435</v>
      </c>
      <c r="BD822" s="191" t="str">
        <f t="shared" si="127"/>
        <v>RX 하이브리드350h</v>
      </c>
      <c r="BE822" s="238" t="str">
        <f t="shared" si="129"/>
        <v>0149</v>
      </c>
      <c r="BF822" s="306" t="s">
        <v>272</v>
      </c>
      <c r="BG822" s="191" t="str">
        <f t="shared" si="128"/>
        <v>0149-0821</v>
      </c>
    </row>
    <row r="823" spans="1:59">
      <c r="A823" s="304">
        <v>4597</v>
      </c>
      <c r="B823" s="305">
        <v>4597</v>
      </c>
      <c r="C823" s="238" t="str">
        <f t="shared" si="132"/>
        <v>0022-0149</v>
      </c>
      <c r="D823" s="238" t="str">
        <f t="shared" si="133"/>
        <v>0022-0149-0002</v>
      </c>
      <c r="E823" s="306" t="s">
        <v>271</v>
      </c>
      <c r="F823" s="238" t="str">
        <f>TEXT(VLOOKUP(J823,'1'!$I$43:$J$79,2,0),"0000")</f>
        <v>0022</v>
      </c>
      <c r="G823" s="238" t="str">
        <f t="shared" si="134"/>
        <v>0149</v>
      </c>
      <c r="H823" s="307">
        <f t="shared" si="135"/>
        <v>2</v>
      </c>
      <c r="I823" s="306" t="s">
        <v>271</v>
      </c>
      <c r="J823" s="235" t="s">
        <v>143</v>
      </c>
      <c r="K823" s="235" t="s">
        <v>142</v>
      </c>
      <c r="L823" s="235" t="s">
        <v>16187</v>
      </c>
      <c r="M823" s="308">
        <v>87400000</v>
      </c>
      <c r="N823" s="235">
        <v>2487</v>
      </c>
      <c r="O823" s="235" t="s">
        <v>73</v>
      </c>
      <c r="P823" s="235" t="s">
        <v>72</v>
      </c>
      <c r="Q823" s="235" t="s">
        <v>71</v>
      </c>
      <c r="R823" s="235">
        <v>5</v>
      </c>
      <c r="S823" s="309">
        <v>20</v>
      </c>
      <c r="T823" s="238">
        <v>6</v>
      </c>
      <c r="U823" s="238">
        <v>6</v>
      </c>
      <c r="V823" s="235" t="s">
        <v>1614</v>
      </c>
      <c r="W823" s="238" t="str">
        <f t="shared" si="130"/>
        <v>LEXUSRX 하이브리드450h87400000</v>
      </c>
      <c r="X823" s="310">
        <f t="shared" si="131"/>
        <v>4597</v>
      </c>
      <c r="Y823" s="238">
        <v>6</v>
      </c>
      <c r="Z823" s="238">
        <v>6</v>
      </c>
      <c r="AA823" s="306" t="s">
        <v>271</v>
      </c>
      <c r="AB823" s="235" t="s">
        <v>69</v>
      </c>
      <c r="AC823" s="235"/>
      <c r="AD823" s="235">
        <v>5</v>
      </c>
      <c r="AE823" s="235">
        <v>2</v>
      </c>
      <c r="AF823" s="236"/>
      <c r="AG823" s="237"/>
      <c r="AH823" s="236"/>
      <c r="AI823" s="236"/>
      <c r="AJ823" s="237"/>
      <c r="AK823" s="236">
        <v>10</v>
      </c>
      <c r="AL823" s="236"/>
      <c r="AM823" s="236" t="s">
        <v>16279</v>
      </c>
      <c r="AN823" s="348"/>
      <c r="AO823" s="348"/>
      <c r="AP823" s="348"/>
      <c r="AQ823" s="291" t="str">
        <f>IFERROR(VLOOKUP(BG823,#REF!,1,0),"")</f>
        <v/>
      </c>
      <c r="AS823" s="236" t="s">
        <v>2435</v>
      </c>
      <c r="BD823" s="191" t="str">
        <f t="shared" si="127"/>
        <v>RX 하이브리드450h</v>
      </c>
      <c r="BE823" s="238" t="str">
        <f t="shared" si="129"/>
        <v>0149</v>
      </c>
      <c r="BF823" s="306" t="s">
        <v>271</v>
      </c>
      <c r="BG823" s="191" t="str">
        <f t="shared" si="128"/>
        <v>0149-0822</v>
      </c>
    </row>
    <row r="824" spans="1:59">
      <c r="A824" s="304">
        <v>4598</v>
      </c>
      <c r="B824" s="305">
        <v>4598</v>
      </c>
      <c r="C824" s="238" t="str">
        <f t="shared" si="132"/>
        <v>0022-0149</v>
      </c>
      <c r="D824" s="238" t="str">
        <f t="shared" si="133"/>
        <v>0022-0149-0003</v>
      </c>
      <c r="E824" s="306" t="s">
        <v>270</v>
      </c>
      <c r="F824" s="238" t="str">
        <f>TEXT(VLOOKUP(J824,'1'!$I$43:$J$79,2,0),"0000")</f>
        <v>0022</v>
      </c>
      <c r="G824" s="238" t="str">
        <f t="shared" si="134"/>
        <v>0149</v>
      </c>
      <c r="H824" s="307">
        <f t="shared" si="135"/>
        <v>3</v>
      </c>
      <c r="I824" s="306" t="s">
        <v>270</v>
      </c>
      <c r="J824" s="235" t="s">
        <v>143</v>
      </c>
      <c r="K824" s="235" t="s">
        <v>142</v>
      </c>
      <c r="L824" s="235" t="s">
        <v>16188</v>
      </c>
      <c r="M824" s="308">
        <v>87400000</v>
      </c>
      <c r="N824" s="235">
        <v>2393</v>
      </c>
      <c r="O824" s="235" t="s">
        <v>73</v>
      </c>
      <c r="P824" s="235" t="s">
        <v>72</v>
      </c>
      <c r="Q824" s="235" t="s">
        <v>71</v>
      </c>
      <c r="R824" s="235">
        <v>5</v>
      </c>
      <c r="S824" s="309">
        <v>20</v>
      </c>
      <c r="T824" s="238">
        <v>6</v>
      </c>
      <c r="U824" s="238">
        <v>6</v>
      </c>
      <c r="V824" s="235" t="s">
        <v>1614</v>
      </c>
      <c r="W824" s="238" t="str">
        <f t="shared" si="130"/>
        <v>LEXUSRX 하이브리드500h87400000</v>
      </c>
      <c r="X824" s="310">
        <f t="shared" si="131"/>
        <v>4598</v>
      </c>
      <c r="Y824" s="238">
        <v>6</v>
      </c>
      <c r="Z824" s="238">
        <v>6</v>
      </c>
      <c r="AA824" s="306" t="s">
        <v>270</v>
      </c>
      <c r="AB824" s="235" t="s">
        <v>69</v>
      </c>
      <c r="AC824" s="235"/>
      <c r="AD824" s="235">
        <v>5</v>
      </c>
      <c r="AE824" s="235">
        <v>2</v>
      </c>
      <c r="AF824" s="236"/>
      <c r="AG824" s="237"/>
      <c r="AH824" s="236"/>
      <c r="AI824" s="236"/>
      <c r="AJ824" s="237"/>
      <c r="AK824" s="236">
        <v>10</v>
      </c>
      <c r="AL824" s="236"/>
      <c r="AM824" s="236" t="s">
        <v>16279</v>
      </c>
      <c r="AN824" s="348"/>
      <c r="AO824" s="348"/>
      <c r="AP824" s="348"/>
      <c r="AQ824" s="291" t="str">
        <f>IFERROR(VLOOKUP(BG824,#REF!,1,0),"")</f>
        <v/>
      </c>
      <c r="AS824" s="236" t="s">
        <v>2435</v>
      </c>
      <c r="BD824" s="191" t="str">
        <f t="shared" si="127"/>
        <v>RX 하이브리드500h</v>
      </c>
      <c r="BE824" s="238" t="str">
        <f t="shared" si="129"/>
        <v>0149</v>
      </c>
      <c r="BF824" s="306" t="s">
        <v>270</v>
      </c>
      <c r="BG824" s="191" t="str">
        <f t="shared" si="128"/>
        <v>0149-0823</v>
      </c>
    </row>
    <row r="825" spans="1:59">
      <c r="A825" s="304">
        <v>4599</v>
      </c>
      <c r="B825" s="305">
        <v>4599</v>
      </c>
      <c r="C825" s="238" t="str">
        <f t="shared" si="132"/>
        <v>0022-0150</v>
      </c>
      <c r="D825" s="238" t="str">
        <f t="shared" si="133"/>
        <v>0022-0150-0001</v>
      </c>
      <c r="E825" s="306" t="s">
        <v>269</v>
      </c>
      <c r="F825" s="238" t="str">
        <f>TEXT(VLOOKUP(J825,'1'!$I$43:$J$79,2,0),"0000")</f>
        <v>0022</v>
      </c>
      <c r="G825" s="238" t="str">
        <f t="shared" si="134"/>
        <v>0150</v>
      </c>
      <c r="H825" s="307">
        <f t="shared" si="135"/>
        <v>1</v>
      </c>
      <c r="I825" s="306" t="s">
        <v>269</v>
      </c>
      <c r="J825" s="235" t="s">
        <v>143</v>
      </c>
      <c r="K825" s="235" t="s">
        <v>16505</v>
      </c>
      <c r="L825" s="235" t="s">
        <v>16506</v>
      </c>
      <c r="M825" s="308">
        <v>84800000</v>
      </c>
      <c r="N825" s="235">
        <v>0</v>
      </c>
      <c r="O825" s="235" t="s">
        <v>16445</v>
      </c>
      <c r="P825" s="235" t="s">
        <v>72</v>
      </c>
      <c r="Q825" s="235" t="s">
        <v>71</v>
      </c>
      <c r="R825" s="235">
        <v>5</v>
      </c>
      <c r="S825" s="309">
        <v>20</v>
      </c>
      <c r="T825" s="238">
        <v>6</v>
      </c>
      <c r="U825" s="238">
        <v>6</v>
      </c>
      <c r="V825" s="235" t="s">
        <v>1614</v>
      </c>
      <c r="W825" s="238" t="str">
        <f t="shared" si="130"/>
        <v>LEXUSRZ450e 수프림84800000</v>
      </c>
      <c r="X825" s="310">
        <f t="shared" si="131"/>
        <v>4599</v>
      </c>
      <c r="Y825" s="238">
        <v>6</v>
      </c>
      <c r="Z825" s="238">
        <v>6</v>
      </c>
      <c r="AA825" s="306" t="s">
        <v>269</v>
      </c>
      <c r="AB825" s="235" t="s">
        <v>69</v>
      </c>
      <c r="AC825" s="235"/>
      <c r="AD825" s="235">
        <v>5</v>
      </c>
      <c r="AE825" s="235">
        <v>2</v>
      </c>
      <c r="AF825" s="236"/>
      <c r="AG825" s="237"/>
      <c r="AH825" s="236"/>
      <c r="AI825" s="236"/>
      <c r="AJ825" s="237"/>
      <c r="AK825" s="236">
        <v>10</v>
      </c>
      <c r="AL825" s="236"/>
      <c r="AM825" s="236" t="s">
        <v>16279</v>
      </c>
      <c r="AN825" s="348"/>
      <c r="AO825" s="348"/>
      <c r="AP825" s="348"/>
      <c r="AQ825" s="291" t="str">
        <f>IFERROR(VLOOKUP(BG825,#REF!,1,0),"")</f>
        <v/>
      </c>
      <c r="AS825" s="236" t="s">
        <v>2435</v>
      </c>
      <c r="BD825" s="191" t="str">
        <f t="shared" si="127"/>
        <v>RZ450e 수프림</v>
      </c>
      <c r="BE825" s="238" t="str">
        <f t="shared" si="129"/>
        <v>0150</v>
      </c>
      <c r="BF825" s="306" t="s">
        <v>269</v>
      </c>
      <c r="BG825" s="191" t="str">
        <f t="shared" si="128"/>
        <v>0150-0824</v>
      </c>
    </row>
    <row r="826" spans="1:59">
      <c r="A826" s="304">
        <v>4600</v>
      </c>
      <c r="B826" s="305">
        <v>4600</v>
      </c>
      <c r="C826" s="238" t="str">
        <f t="shared" si="132"/>
        <v>0022-0150</v>
      </c>
      <c r="D826" s="238" t="str">
        <f t="shared" si="133"/>
        <v>0022-0150-0002</v>
      </c>
      <c r="E826" s="306" t="s">
        <v>268</v>
      </c>
      <c r="F826" s="238" t="str">
        <f>TEXT(VLOOKUP(J826,'1'!$I$43:$J$79,2,0),"0000")</f>
        <v>0022</v>
      </c>
      <c r="G826" s="238" t="str">
        <f t="shared" si="134"/>
        <v>0150</v>
      </c>
      <c r="H826" s="307">
        <f t="shared" si="135"/>
        <v>2</v>
      </c>
      <c r="I826" s="306" t="s">
        <v>268</v>
      </c>
      <c r="J826" s="235" t="s">
        <v>143</v>
      </c>
      <c r="K826" s="235" t="s">
        <v>16505</v>
      </c>
      <c r="L826" s="235" t="s">
        <v>16507</v>
      </c>
      <c r="M826" s="308">
        <v>93000000</v>
      </c>
      <c r="N826" s="235">
        <v>0</v>
      </c>
      <c r="O826" s="235" t="s">
        <v>16445</v>
      </c>
      <c r="P826" s="235" t="s">
        <v>72</v>
      </c>
      <c r="Q826" s="235" t="s">
        <v>71</v>
      </c>
      <c r="R826" s="235">
        <v>5</v>
      </c>
      <c r="S826" s="309">
        <v>20</v>
      </c>
      <c r="T826" s="238">
        <v>6</v>
      </c>
      <c r="U826" s="238">
        <v>6</v>
      </c>
      <c r="V826" s="235" t="s">
        <v>1614</v>
      </c>
      <c r="W826" s="238" t="str">
        <f t="shared" si="130"/>
        <v>LEXUSRZ450e 럭셔리93000000</v>
      </c>
      <c r="X826" s="310">
        <f t="shared" si="131"/>
        <v>4600</v>
      </c>
      <c r="Y826" s="238">
        <v>6</v>
      </c>
      <c r="Z826" s="238">
        <v>6</v>
      </c>
      <c r="AA826" s="306" t="s">
        <v>268</v>
      </c>
      <c r="AB826" s="235" t="s">
        <v>69</v>
      </c>
      <c r="AC826" s="235"/>
      <c r="AD826" s="235">
        <v>5</v>
      </c>
      <c r="AE826" s="235">
        <v>2</v>
      </c>
      <c r="AF826" s="236"/>
      <c r="AG826" s="237"/>
      <c r="AH826" s="236"/>
      <c r="AI826" s="236"/>
      <c r="AJ826" s="237"/>
      <c r="AK826" s="236">
        <v>10</v>
      </c>
      <c r="AL826" s="236"/>
      <c r="AM826" s="236" t="s">
        <v>16279</v>
      </c>
      <c r="AN826" s="348"/>
      <c r="AO826" s="348"/>
      <c r="AP826" s="348"/>
      <c r="AQ826" s="291" t="str">
        <f>IFERROR(VLOOKUP(BG826,#REF!,1,0),"")</f>
        <v/>
      </c>
      <c r="AS826" s="236" t="s">
        <v>2435</v>
      </c>
      <c r="BD826" s="191" t="str">
        <f t="shared" si="127"/>
        <v>RZ450e 럭셔리</v>
      </c>
      <c r="BE826" s="238" t="str">
        <f t="shared" si="129"/>
        <v>0150</v>
      </c>
      <c r="BF826" s="306" t="s">
        <v>268</v>
      </c>
      <c r="BG826" s="191" t="str">
        <f t="shared" si="128"/>
        <v>0150-0825</v>
      </c>
    </row>
    <row r="827" spans="1:59">
      <c r="A827" s="304">
        <v>4601</v>
      </c>
      <c r="B827" s="305">
        <v>4601</v>
      </c>
      <c r="C827" s="238" t="str">
        <f t="shared" si="132"/>
        <v>0022-0151</v>
      </c>
      <c r="D827" s="238" t="str">
        <f t="shared" si="133"/>
        <v>0022-0151-0001</v>
      </c>
      <c r="E827" s="306" t="s">
        <v>267</v>
      </c>
      <c r="F827" s="238" t="str">
        <f>TEXT(VLOOKUP(J827,'1'!$I$43:$J$79,2,0),"0000")</f>
        <v>0022</v>
      </c>
      <c r="G827" s="238" t="str">
        <f t="shared" si="134"/>
        <v>0151</v>
      </c>
      <c r="H827" s="307">
        <f t="shared" si="135"/>
        <v>1</v>
      </c>
      <c r="I827" s="306" t="s">
        <v>267</v>
      </c>
      <c r="J827" s="235" t="s">
        <v>143</v>
      </c>
      <c r="K827" s="235" t="s">
        <v>1296</v>
      </c>
      <c r="L827" s="235" t="s">
        <v>16515</v>
      </c>
      <c r="M827" s="308">
        <v>46100000</v>
      </c>
      <c r="N827" s="235">
        <v>1987</v>
      </c>
      <c r="O827" s="235" t="s">
        <v>73</v>
      </c>
      <c r="P827" s="235" t="s">
        <v>72</v>
      </c>
      <c r="Q827" s="235" t="s">
        <v>71</v>
      </c>
      <c r="R827" s="235">
        <v>5</v>
      </c>
      <c r="S827" s="309">
        <v>10</v>
      </c>
      <c r="T827" s="238">
        <v>6</v>
      </c>
      <c r="U827" s="238">
        <v>6</v>
      </c>
      <c r="V827" s="235" t="s">
        <v>1572</v>
      </c>
      <c r="W827" s="238" t="str">
        <f t="shared" si="130"/>
        <v>LEXUSUX 하이브리드250h46100000</v>
      </c>
      <c r="X827" s="310">
        <f t="shared" si="131"/>
        <v>4601</v>
      </c>
      <c r="Y827" s="238">
        <v>6</v>
      </c>
      <c r="Z827" s="238">
        <v>6</v>
      </c>
      <c r="AA827" s="306" t="s">
        <v>267</v>
      </c>
      <c r="AB827" s="235" t="s">
        <v>69</v>
      </c>
      <c r="AC827" s="235"/>
      <c r="AD827" s="235">
        <v>3</v>
      </c>
      <c r="AE827" s="235">
        <v>0</v>
      </c>
      <c r="AF827" s="236"/>
      <c r="AG827" s="237"/>
      <c r="AH827" s="236"/>
      <c r="AI827" s="236"/>
      <c r="AJ827" s="237"/>
      <c r="AK827" s="236">
        <v>10</v>
      </c>
      <c r="AL827" s="236"/>
      <c r="AM827" s="236" t="s">
        <v>16279</v>
      </c>
      <c r="AN827" s="348"/>
      <c r="AO827" s="348"/>
      <c r="AP827" s="348"/>
      <c r="AQ827" s="291" t="str">
        <f>IFERROR(VLOOKUP(BG827,#REF!,1,0),"")</f>
        <v/>
      </c>
      <c r="AS827" s="236" t="s">
        <v>2425</v>
      </c>
      <c r="BD827" s="191" t="str">
        <f t="shared" si="127"/>
        <v>UX 하이브리드250h</v>
      </c>
      <c r="BE827" s="238" t="str">
        <f t="shared" si="129"/>
        <v>0151</v>
      </c>
      <c r="BF827" s="306" t="s">
        <v>267</v>
      </c>
      <c r="BG827" s="191" t="str">
        <f t="shared" si="128"/>
        <v>0151-0826</v>
      </c>
    </row>
    <row r="828" spans="1:59">
      <c r="A828" s="304">
        <v>4602</v>
      </c>
      <c r="B828" s="305">
        <v>4602</v>
      </c>
      <c r="C828" s="238" t="str">
        <f t="shared" si="132"/>
        <v>0022-0151</v>
      </c>
      <c r="D828" s="238" t="str">
        <f t="shared" si="133"/>
        <v>0022-0151-0002</v>
      </c>
      <c r="E828" s="306" t="s">
        <v>266</v>
      </c>
      <c r="F828" s="238" t="str">
        <f>TEXT(VLOOKUP(J828,'1'!$I$43:$J$79,2,0),"0000")</f>
        <v>0022</v>
      </c>
      <c r="G828" s="238" t="str">
        <f t="shared" si="134"/>
        <v>0151</v>
      </c>
      <c r="H828" s="307">
        <f t="shared" si="135"/>
        <v>2</v>
      </c>
      <c r="I828" s="306" t="s">
        <v>266</v>
      </c>
      <c r="J828" s="235" t="s">
        <v>143</v>
      </c>
      <c r="K828" s="235" t="s">
        <v>1296</v>
      </c>
      <c r="L828" s="235" t="s">
        <v>16516</v>
      </c>
      <c r="M828" s="308">
        <v>51100000</v>
      </c>
      <c r="N828" s="235">
        <v>1987</v>
      </c>
      <c r="O828" s="235" t="s">
        <v>73</v>
      </c>
      <c r="P828" s="235" t="s">
        <v>72</v>
      </c>
      <c r="Q828" s="235" t="s">
        <v>71</v>
      </c>
      <c r="R828" s="235">
        <v>5</v>
      </c>
      <c r="S828" s="309">
        <v>10</v>
      </c>
      <c r="T828" s="238">
        <v>6</v>
      </c>
      <c r="U828" s="238">
        <v>6</v>
      </c>
      <c r="V828" s="235" t="s">
        <v>1572</v>
      </c>
      <c r="W828" s="238" t="str">
        <f t="shared" si="130"/>
        <v>LEXUSUX 하이브리드250h F Sports51100000</v>
      </c>
      <c r="X828" s="310">
        <f t="shared" si="131"/>
        <v>4602</v>
      </c>
      <c r="Y828" s="238">
        <v>6</v>
      </c>
      <c r="Z828" s="238">
        <v>6</v>
      </c>
      <c r="AA828" s="306" t="s">
        <v>266</v>
      </c>
      <c r="AB828" s="235" t="s">
        <v>69</v>
      </c>
      <c r="AC828" s="235"/>
      <c r="AD828" s="235">
        <v>3</v>
      </c>
      <c r="AE828" s="235">
        <v>0</v>
      </c>
      <c r="AF828" s="236"/>
      <c r="AG828" s="237"/>
      <c r="AH828" s="236"/>
      <c r="AI828" s="236"/>
      <c r="AJ828" s="237"/>
      <c r="AK828" s="236">
        <v>10</v>
      </c>
      <c r="AL828" s="236"/>
      <c r="AM828" s="236" t="s">
        <v>16279</v>
      </c>
      <c r="AN828" s="348"/>
      <c r="AO828" s="348"/>
      <c r="AP828" s="348"/>
      <c r="AQ828" s="291" t="str">
        <f>IFERROR(VLOOKUP(BG828,#REF!,1,0),"")</f>
        <v/>
      </c>
      <c r="AS828" s="236" t="s">
        <v>2425</v>
      </c>
      <c r="AT828" s="384" t="s">
        <v>2369</v>
      </c>
      <c r="BD828" s="191" t="str">
        <f t="shared" si="127"/>
        <v>UX 하이브리드250h F Sports</v>
      </c>
      <c r="BE828" s="238" t="str">
        <f t="shared" si="129"/>
        <v>0151</v>
      </c>
      <c r="BF828" s="306" t="s">
        <v>266</v>
      </c>
      <c r="BG828" s="191" t="str">
        <f t="shared" si="128"/>
        <v>0151-0827</v>
      </c>
    </row>
    <row r="829" spans="1:59">
      <c r="A829" s="304">
        <v>4603</v>
      </c>
      <c r="B829" s="305">
        <v>4603</v>
      </c>
      <c r="C829" s="238" t="str">
        <f t="shared" si="132"/>
        <v>0022-0151</v>
      </c>
      <c r="D829" s="238" t="str">
        <f t="shared" si="133"/>
        <v>0022-0151-0003</v>
      </c>
      <c r="E829" s="306" t="s">
        <v>265</v>
      </c>
      <c r="F829" s="238" t="str">
        <f>TEXT(VLOOKUP(J829,'1'!$I$43:$J$79,2,0),"0000")</f>
        <v>0022</v>
      </c>
      <c r="G829" s="238" t="str">
        <f t="shared" si="134"/>
        <v>0151</v>
      </c>
      <c r="H829" s="307">
        <f t="shared" si="135"/>
        <v>3</v>
      </c>
      <c r="I829" s="306" t="s">
        <v>265</v>
      </c>
      <c r="J829" s="235" t="s">
        <v>143</v>
      </c>
      <c r="K829" s="235" t="s">
        <v>1296</v>
      </c>
      <c r="L829" s="235" t="s">
        <v>16517</v>
      </c>
      <c r="M829" s="308">
        <v>55300000</v>
      </c>
      <c r="N829" s="235">
        <v>1987</v>
      </c>
      <c r="O829" s="235" t="s">
        <v>73</v>
      </c>
      <c r="P829" s="235" t="s">
        <v>72</v>
      </c>
      <c r="Q829" s="235" t="s">
        <v>71</v>
      </c>
      <c r="R829" s="235">
        <v>5</v>
      </c>
      <c r="S829" s="309">
        <v>10</v>
      </c>
      <c r="T829" s="238">
        <v>6</v>
      </c>
      <c r="U829" s="238">
        <v>6</v>
      </c>
      <c r="V829" s="235" t="s">
        <v>1572</v>
      </c>
      <c r="W829" s="238" t="str">
        <f t="shared" si="130"/>
        <v>LEXUSUX 하이브리드250h AWD55300000</v>
      </c>
      <c r="X829" s="310">
        <f t="shared" si="131"/>
        <v>4603</v>
      </c>
      <c r="Y829" s="238">
        <v>6</v>
      </c>
      <c r="Z829" s="238">
        <v>6</v>
      </c>
      <c r="AA829" s="306" t="s">
        <v>265</v>
      </c>
      <c r="AB829" s="235" t="s">
        <v>69</v>
      </c>
      <c r="AC829" s="235"/>
      <c r="AD829" s="235">
        <v>3</v>
      </c>
      <c r="AE829" s="235">
        <v>0</v>
      </c>
      <c r="AF829" s="236"/>
      <c r="AG829" s="237"/>
      <c r="AH829" s="236"/>
      <c r="AI829" s="236"/>
      <c r="AJ829" s="237"/>
      <c r="AK829" s="236">
        <v>10</v>
      </c>
      <c r="AL829" s="236"/>
      <c r="AM829" s="236" t="s">
        <v>16279</v>
      </c>
      <c r="AN829" s="348"/>
      <c r="AO829" s="348"/>
      <c r="AP829" s="348"/>
      <c r="AQ829" s="291" t="str">
        <f>IFERROR(VLOOKUP(BG829,#REF!,1,0),"")</f>
        <v/>
      </c>
      <c r="AS829" s="236" t="s">
        <v>2425</v>
      </c>
      <c r="BD829" s="191" t="str">
        <f t="shared" si="127"/>
        <v>UX 하이브리드250h AWD</v>
      </c>
      <c r="BE829" s="238" t="str">
        <f t="shared" si="129"/>
        <v>0151</v>
      </c>
      <c r="BF829" s="306" t="s">
        <v>265</v>
      </c>
      <c r="BG829" s="191" t="str">
        <f t="shared" si="128"/>
        <v>0151-0828</v>
      </c>
    </row>
    <row r="830" spans="1:59">
      <c r="A830" s="304">
        <v>4604</v>
      </c>
      <c r="B830" s="305">
        <v>4604</v>
      </c>
      <c r="C830" s="238" t="str">
        <f t="shared" si="132"/>
        <v>0022-0151</v>
      </c>
      <c r="D830" s="238" t="str">
        <f t="shared" si="133"/>
        <v>0022-0151-0004</v>
      </c>
      <c r="E830" s="306" t="s">
        <v>264</v>
      </c>
      <c r="F830" s="238" t="str">
        <f>TEXT(VLOOKUP(J830,'1'!$I$43:$J$79,2,0),"0000")</f>
        <v>0022</v>
      </c>
      <c r="G830" s="238" t="str">
        <f t="shared" si="134"/>
        <v>0151</v>
      </c>
      <c r="H830" s="307">
        <f t="shared" si="135"/>
        <v>4</v>
      </c>
      <c r="I830" s="306" t="s">
        <v>264</v>
      </c>
      <c r="J830" s="235" t="s">
        <v>143</v>
      </c>
      <c r="K830" s="235" t="s">
        <v>1296</v>
      </c>
      <c r="L830" s="544" t="s">
        <v>16665</v>
      </c>
      <c r="M830" s="308">
        <v>58700000</v>
      </c>
      <c r="N830" s="235">
        <v>1987</v>
      </c>
      <c r="O830" s="235" t="s">
        <v>73</v>
      </c>
      <c r="P830" s="235" t="s">
        <v>72</v>
      </c>
      <c r="Q830" s="235" t="s">
        <v>71</v>
      </c>
      <c r="R830" s="235">
        <v>5</v>
      </c>
      <c r="S830" s="309">
        <v>10</v>
      </c>
      <c r="T830" s="238">
        <v>6</v>
      </c>
      <c r="U830" s="238">
        <v>6</v>
      </c>
      <c r="V830" s="235" t="s">
        <v>1572</v>
      </c>
      <c r="W830" s="238" t="str">
        <f t="shared" si="130"/>
        <v>LEXUSUX 하이브리드300h F Sports58700000</v>
      </c>
      <c r="X830" s="310">
        <f t="shared" si="131"/>
        <v>4604</v>
      </c>
      <c r="Y830" s="238">
        <v>6</v>
      </c>
      <c r="Z830" s="238">
        <v>6</v>
      </c>
      <c r="AA830" s="306" t="s">
        <v>264</v>
      </c>
      <c r="AB830" s="235" t="s">
        <v>69</v>
      </c>
      <c r="AC830" s="235"/>
      <c r="AD830" s="235">
        <v>3</v>
      </c>
      <c r="AE830" s="235">
        <v>0</v>
      </c>
      <c r="AF830" s="236"/>
      <c r="AG830" s="237"/>
      <c r="AH830" s="236"/>
      <c r="AI830" s="236"/>
      <c r="AJ830" s="237"/>
      <c r="AK830" s="236">
        <v>10</v>
      </c>
      <c r="AL830" s="236"/>
      <c r="AM830" s="236" t="s">
        <v>16279</v>
      </c>
      <c r="AN830" s="348"/>
      <c r="AO830" s="348"/>
      <c r="AP830" s="348"/>
      <c r="AQ830" s="291" t="str">
        <f>IFERROR(VLOOKUP(BG830,#REF!,1,0),"")</f>
        <v/>
      </c>
      <c r="AS830" s="236" t="s">
        <v>2425</v>
      </c>
      <c r="AT830" s="384" t="s">
        <v>2369</v>
      </c>
      <c r="BD830" s="191" t="str">
        <f t="shared" si="127"/>
        <v>UX 하이브리드300h F Sports</v>
      </c>
      <c r="BE830" s="238" t="str">
        <f t="shared" si="129"/>
        <v>0151</v>
      </c>
      <c r="BF830" s="306" t="s">
        <v>264</v>
      </c>
      <c r="BG830" s="191" t="str">
        <f t="shared" si="128"/>
        <v>0151-0829</v>
      </c>
    </row>
    <row r="831" spans="1:59">
      <c r="A831" s="304">
        <v>4605</v>
      </c>
      <c r="B831" s="305">
        <v>4605</v>
      </c>
      <c r="C831" s="238" t="str">
        <f t="shared" si="132"/>
        <v>0022-0151</v>
      </c>
      <c r="D831" s="238" t="str">
        <f t="shared" si="133"/>
        <v>0022-0151-0005</v>
      </c>
      <c r="E831" s="306" t="s">
        <v>263</v>
      </c>
      <c r="F831" s="238" t="str">
        <f>TEXT(VLOOKUP(J831,'1'!$I$43:$J$79,2,0),"0000")</f>
        <v>0022</v>
      </c>
      <c r="G831" s="238" t="str">
        <f t="shared" si="134"/>
        <v>0151</v>
      </c>
      <c r="H831" s="307">
        <f t="shared" si="135"/>
        <v>5</v>
      </c>
      <c r="I831" s="306" t="s">
        <v>263</v>
      </c>
      <c r="J831" s="235" t="s">
        <v>143</v>
      </c>
      <c r="K831" s="235" t="s">
        <v>1296</v>
      </c>
      <c r="L831" s="544" t="s">
        <v>16666</v>
      </c>
      <c r="M831" s="308">
        <v>52400000</v>
      </c>
      <c r="N831" s="235">
        <v>1987</v>
      </c>
      <c r="O831" s="235" t="s">
        <v>73</v>
      </c>
      <c r="P831" s="235" t="s">
        <v>72</v>
      </c>
      <c r="Q831" s="235" t="s">
        <v>71</v>
      </c>
      <c r="R831" s="235">
        <v>5</v>
      </c>
      <c r="S831" s="309">
        <v>10</v>
      </c>
      <c r="T831" s="238">
        <v>6</v>
      </c>
      <c r="U831" s="238">
        <v>6</v>
      </c>
      <c r="V831" s="235" t="s">
        <v>1572</v>
      </c>
      <c r="W831" s="238" t="str">
        <f t="shared" si="130"/>
        <v>LEXUSUX 하이브리드300h 2WD52400000</v>
      </c>
      <c r="X831" s="310">
        <f t="shared" si="131"/>
        <v>4605</v>
      </c>
      <c r="Y831" s="238">
        <v>6</v>
      </c>
      <c r="Z831" s="238">
        <v>6</v>
      </c>
      <c r="AA831" s="306" t="s">
        <v>263</v>
      </c>
      <c r="AB831" s="235" t="s">
        <v>69</v>
      </c>
      <c r="AC831" s="235"/>
      <c r="AD831" s="235">
        <v>3</v>
      </c>
      <c r="AE831" s="235">
        <v>0</v>
      </c>
      <c r="AF831" s="236"/>
      <c r="AG831" s="237"/>
      <c r="AH831" s="236"/>
      <c r="AI831" s="236"/>
      <c r="AJ831" s="237"/>
      <c r="AK831" s="236">
        <v>10</v>
      </c>
      <c r="AL831" s="236"/>
      <c r="AM831" s="236" t="s">
        <v>16279</v>
      </c>
      <c r="AN831" s="348"/>
      <c r="AO831" s="348"/>
      <c r="AP831" s="348"/>
      <c r="AQ831" s="291" t="str">
        <f>IFERROR(VLOOKUP(BG831,#REF!,1,0),"")</f>
        <v/>
      </c>
      <c r="AS831" s="236" t="s">
        <v>2425</v>
      </c>
      <c r="BD831" s="191" t="str">
        <f t="shared" si="127"/>
        <v>UX 하이브리드300h 2WD</v>
      </c>
      <c r="BE831" s="238" t="str">
        <f t="shared" si="129"/>
        <v>0151</v>
      </c>
      <c r="BF831" s="306" t="s">
        <v>263</v>
      </c>
      <c r="BG831" s="191" t="str">
        <f t="shared" si="128"/>
        <v>0151-0830</v>
      </c>
    </row>
    <row r="832" spans="1:59">
      <c r="A832" s="304">
        <v>4606</v>
      </c>
      <c r="B832" s="305">
        <v>4606</v>
      </c>
      <c r="C832" s="238" t="str">
        <f t="shared" si="132"/>
        <v>0020-0152</v>
      </c>
      <c r="D832" s="238" t="str">
        <f t="shared" si="133"/>
        <v>0020-0152-0001</v>
      </c>
      <c r="E832" s="306" t="s">
        <v>262</v>
      </c>
      <c r="F832" s="238" t="str">
        <f>TEXT(VLOOKUP(J832,'1'!$I$43:$J$79,2,0),"0000")</f>
        <v>0020</v>
      </c>
      <c r="G832" s="238" t="str">
        <f t="shared" si="134"/>
        <v>0152</v>
      </c>
      <c r="H832" s="307">
        <f t="shared" si="135"/>
        <v>1</v>
      </c>
      <c r="I832" s="306" t="s">
        <v>262</v>
      </c>
      <c r="J832" s="235" t="s">
        <v>2461</v>
      </c>
      <c r="K832" s="235" t="s">
        <v>154</v>
      </c>
      <c r="L832" s="235" t="s">
        <v>16196</v>
      </c>
      <c r="M832" s="308">
        <v>348000000</v>
      </c>
      <c r="N832" s="235">
        <v>5204</v>
      </c>
      <c r="O832" s="235" t="s">
        <v>76</v>
      </c>
      <c r="P832" s="235" t="s">
        <v>72</v>
      </c>
      <c r="Q832" s="235" t="s">
        <v>71</v>
      </c>
      <c r="R832" s="235">
        <v>2</v>
      </c>
      <c r="S832" s="309">
        <v>18</v>
      </c>
      <c r="T832" s="238">
        <v>6</v>
      </c>
      <c r="U832" s="238">
        <v>6</v>
      </c>
      <c r="V832" s="235" t="s">
        <v>70</v>
      </c>
      <c r="W832" s="238" t="str">
        <f t="shared" si="130"/>
        <v>LamborghiniHuracan테크니카348000000</v>
      </c>
      <c r="X832" s="310">
        <f t="shared" si="131"/>
        <v>4606</v>
      </c>
      <c r="Y832" s="238">
        <v>6</v>
      </c>
      <c r="Z832" s="238">
        <v>6</v>
      </c>
      <c r="AA832" s="306" t="s">
        <v>262</v>
      </c>
      <c r="AB832" s="235" t="s">
        <v>72</v>
      </c>
      <c r="AC832" s="235"/>
      <c r="AD832" s="235">
        <v>6</v>
      </c>
      <c r="AE832" s="235">
        <v>0</v>
      </c>
      <c r="AF832" s="236"/>
      <c r="AG832" s="237"/>
      <c r="AH832" s="236"/>
      <c r="AI832" s="236"/>
      <c r="AJ832" s="237"/>
      <c r="AK832" s="236">
        <v>18</v>
      </c>
      <c r="AL832" s="236"/>
      <c r="AM832" s="236" t="s">
        <v>16287</v>
      </c>
      <c r="AN832" s="348"/>
      <c r="AO832" s="348"/>
      <c r="AP832" s="348"/>
      <c r="AQ832" s="291" t="str">
        <f>IFERROR(VLOOKUP(BG832,#REF!,1,0),"")</f>
        <v/>
      </c>
      <c r="AS832" s="236" t="s">
        <v>2436</v>
      </c>
      <c r="BD832" s="191" t="str">
        <f t="shared" si="127"/>
        <v>Huracan테크니카</v>
      </c>
      <c r="BE832" s="238" t="str">
        <f t="shared" si="129"/>
        <v>0152</v>
      </c>
      <c r="BF832" s="306" t="s">
        <v>262</v>
      </c>
      <c r="BG832" s="191" t="str">
        <f t="shared" si="128"/>
        <v>0152-0831</v>
      </c>
    </row>
    <row r="833" spans="1:59">
      <c r="A833" s="304">
        <v>4607</v>
      </c>
      <c r="B833" s="305">
        <v>4607</v>
      </c>
      <c r="C833" s="238" t="str">
        <f t="shared" si="132"/>
        <v>0020-0152</v>
      </c>
      <c r="D833" s="238" t="str">
        <f t="shared" si="133"/>
        <v>0020-0152-0002</v>
      </c>
      <c r="E833" s="306" t="s">
        <v>261</v>
      </c>
      <c r="F833" s="238" t="str">
        <f>TEXT(VLOOKUP(J833,'1'!$I$43:$J$79,2,0),"0000")</f>
        <v>0020</v>
      </c>
      <c r="G833" s="238" t="str">
        <f t="shared" si="134"/>
        <v>0152</v>
      </c>
      <c r="H833" s="307">
        <f t="shared" si="135"/>
        <v>2</v>
      </c>
      <c r="I833" s="306" t="s">
        <v>261</v>
      </c>
      <c r="J833" s="235" t="s">
        <v>155</v>
      </c>
      <c r="K833" s="235" t="s">
        <v>154</v>
      </c>
      <c r="L833" s="235" t="s">
        <v>1620</v>
      </c>
      <c r="M833" s="308">
        <v>395200000</v>
      </c>
      <c r="N833" s="235">
        <v>5204</v>
      </c>
      <c r="O833" s="235" t="s">
        <v>76</v>
      </c>
      <c r="P833" s="235" t="s">
        <v>72</v>
      </c>
      <c r="Q833" s="235" t="s">
        <v>71</v>
      </c>
      <c r="R833" s="235">
        <v>2</v>
      </c>
      <c r="S833" s="309">
        <v>18</v>
      </c>
      <c r="T833" s="238">
        <v>6</v>
      </c>
      <c r="U833" s="238">
        <v>6</v>
      </c>
      <c r="V833" s="235" t="s">
        <v>70</v>
      </c>
      <c r="W833" s="238" t="str">
        <f t="shared" si="130"/>
        <v>LamborghiniHuracan5.2 가솔린 Huracan evo Spider395200000</v>
      </c>
      <c r="X833" s="310">
        <f t="shared" si="131"/>
        <v>4607</v>
      </c>
      <c r="Y833" s="238">
        <v>6</v>
      </c>
      <c r="Z833" s="238">
        <v>6</v>
      </c>
      <c r="AA833" s="306" t="s">
        <v>261</v>
      </c>
      <c r="AB833" s="235" t="s">
        <v>72</v>
      </c>
      <c r="AC833" s="235"/>
      <c r="AD833" s="235">
        <v>6</v>
      </c>
      <c r="AE833" s="235">
        <v>0</v>
      </c>
      <c r="AF833" s="236"/>
      <c r="AG833" s="237"/>
      <c r="AH833" s="236"/>
      <c r="AI833" s="236"/>
      <c r="AJ833" s="237"/>
      <c r="AK833" s="236">
        <v>18</v>
      </c>
      <c r="AL833" s="236"/>
      <c r="AM833" s="236" t="s">
        <v>16287</v>
      </c>
      <c r="AN833" s="348"/>
      <c r="AO833" s="348"/>
      <c r="AP833" s="348"/>
      <c r="AQ833" s="291" t="str">
        <f>IFERROR(VLOOKUP(BG833,#REF!,1,0),"")</f>
        <v/>
      </c>
      <c r="AS833" s="236" t="s">
        <v>2436</v>
      </c>
      <c r="BD833" s="191" t="str">
        <f t="shared" si="127"/>
        <v>Huracan5.2 가솔린 Huracan evo Spider</v>
      </c>
      <c r="BE833" s="238" t="str">
        <f t="shared" si="129"/>
        <v>0152</v>
      </c>
      <c r="BF833" s="306" t="s">
        <v>261</v>
      </c>
      <c r="BG833" s="191" t="str">
        <f t="shared" si="128"/>
        <v>0152-0832</v>
      </c>
    </row>
    <row r="834" spans="1:59">
      <c r="A834" s="304">
        <v>4608</v>
      </c>
      <c r="B834" s="305">
        <v>4608</v>
      </c>
      <c r="C834" s="238" t="str">
        <f t="shared" si="132"/>
        <v>0020-0153</v>
      </c>
      <c r="D834" s="238" t="str">
        <f t="shared" si="133"/>
        <v>0020-0153-0001</v>
      </c>
      <c r="E834" s="306" t="s">
        <v>260</v>
      </c>
      <c r="F834" s="238" t="str">
        <f>TEXT(VLOOKUP(J834,'1'!$I$43:$J$79,2,0),"0000")</f>
        <v>0020</v>
      </c>
      <c r="G834" s="238" t="str">
        <f t="shared" si="134"/>
        <v>0153</v>
      </c>
      <c r="H834" s="307">
        <f t="shared" si="135"/>
        <v>1</v>
      </c>
      <c r="I834" s="306" t="s">
        <v>260</v>
      </c>
      <c r="J834" s="235" t="s">
        <v>155</v>
      </c>
      <c r="K834" s="235" t="s">
        <v>2398</v>
      </c>
      <c r="L834" s="235" t="s">
        <v>16195</v>
      </c>
      <c r="M834" s="308">
        <v>290000000</v>
      </c>
      <c r="N834" s="235">
        <v>3996</v>
      </c>
      <c r="O834" s="235" t="s">
        <v>76</v>
      </c>
      <c r="P834" s="235" t="s">
        <v>72</v>
      </c>
      <c r="Q834" s="235" t="s">
        <v>71</v>
      </c>
      <c r="R834" s="235">
        <v>2</v>
      </c>
      <c r="S834" s="309">
        <v>18</v>
      </c>
      <c r="T834" s="238">
        <v>6</v>
      </c>
      <c r="U834" s="238">
        <v>6</v>
      </c>
      <c r="V834" s="235" t="s">
        <v>70</v>
      </c>
      <c r="W834" s="238" t="str">
        <f t="shared" si="130"/>
        <v>LamborghiniUrus4.0 S290000000</v>
      </c>
      <c r="X834" s="310">
        <f t="shared" si="131"/>
        <v>4608</v>
      </c>
      <c r="Y834" s="238">
        <v>6</v>
      </c>
      <c r="Z834" s="238">
        <v>6</v>
      </c>
      <c r="AA834" s="306" t="s">
        <v>260</v>
      </c>
      <c r="AB834" s="235" t="s">
        <v>69</v>
      </c>
      <c r="AC834" s="235"/>
      <c r="AD834" s="235">
        <v>6</v>
      </c>
      <c r="AE834" s="235">
        <v>0</v>
      </c>
      <c r="AF834" s="236"/>
      <c r="AG834" s="237"/>
      <c r="AH834" s="236"/>
      <c r="AI834" s="236"/>
      <c r="AJ834" s="237"/>
      <c r="AK834" s="236">
        <v>11</v>
      </c>
      <c r="AL834" s="236"/>
      <c r="AM834" s="236" t="s">
        <v>16280</v>
      </c>
      <c r="AN834" s="348"/>
      <c r="AO834" s="348"/>
      <c r="AP834" s="348"/>
      <c r="AQ834" s="291" t="str">
        <f>IFERROR(VLOOKUP(BG834,#REF!,1,0),"")</f>
        <v/>
      </c>
      <c r="AS834" s="236" t="s">
        <v>2436</v>
      </c>
      <c r="AT834" s="291" t="s">
        <v>2399</v>
      </c>
      <c r="BD834" s="191" t="str">
        <f t="shared" si="127"/>
        <v>Urus4.0 S</v>
      </c>
      <c r="BE834" s="238" t="str">
        <f t="shared" si="129"/>
        <v>0153</v>
      </c>
      <c r="BF834" s="306" t="s">
        <v>260</v>
      </c>
      <c r="BG834" s="191" t="str">
        <f t="shared" si="128"/>
        <v>0153-0833</v>
      </c>
    </row>
    <row r="835" spans="1:59">
      <c r="A835" s="304">
        <v>4609</v>
      </c>
      <c r="B835" s="305">
        <v>4609</v>
      </c>
      <c r="C835" s="238" t="str">
        <f t="shared" si="132"/>
        <v>0019-0154</v>
      </c>
      <c r="D835" s="238" t="str">
        <f t="shared" si="133"/>
        <v>0019-0154-0001</v>
      </c>
      <c r="E835" s="306" t="s">
        <v>259</v>
      </c>
      <c r="F835" s="238" t="str">
        <f>TEXT(VLOOKUP(J835,'1'!$I$43:$J$79,2,0),"0000")</f>
        <v>0019</v>
      </c>
      <c r="G835" s="238" t="str">
        <f t="shared" si="134"/>
        <v>0154</v>
      </c>
      <c r="H835" s="307">
        <f t="shared" si="135"/>
        <v>1</v>
      </c>
      <c r="I835" s="306" t="s">
        <v>259</v>
      </c>
      <c r="J835" s="312" t="s">
        <v>157</v>
      </c>
      <c r="K835" s="312" t="s">
        <v>2043</v>
      </c>
      <c r="L835" s="312" t="s">
        <v>16412</v>
      </c>
      <c r="M835" s="314">
        <v>69900000</v>
      </c>
      <c r="N835" s="315">
        <v>3604</v>
      </c>
      <c r="O835" s="235" t="s">
        <v>76</v>
      </c>
      <c r="P835" s="312" t="s">
        <v>2050</v>
      </c>
      <c r="Q835" s="312" t="s">
        <v>71</v>
      </c>
      <c r="R835" s="315">
        <v>5</v>
      </c>
      <c r="S835" s="309">
        <v>26</v>
      </c>
      <c r="T835" s="238">
        <v>6</v>
      </c>
      <c r="U835" s="238">
        <v>6</v>
      </c>
      <c r="V835" s="235" t="s">
        <v>70</v>
      </c>
      <c r="W835" s="238" t="str">
        <f t="shared" si="130"/>
        <v>JEEPGladiator루비콘69900000</v>
      </c>
      <c r="X835" s="310">
        <f t="shared" si="131"/>
        <v>4609</v>
      </c>
      <c r="Y835" s="238">
        <v>6</v>
      </c>
      <c r="Z835" s="238">
        <v>6</v>
      </c>
      <c r="AA835" s="306" t="s">
        <v>259</v>
      </c>
      <c r="AB835" s="312" t="s">
        <v>2050</v>
      </c>
      <c r="AC835" s="235"/>
      <c r="AD835" s="235">
        <v>6</v>
      </c>
      <c r="AE835" s="235">
        <v>0</v>
      </c>
      <c r="AF835" s="236"/>
      <c r="AG835" s="237"/>
      <c r="AH835" s="236"/>
      <c r="AI835" s="236"/>
      <c r="AJ835" s="237"/>
      <c r="AK835" s="236">
        <v>16</v>
      </c>
      <c r="AL835" s="236"/>
      <c r="AM835" s="236" t="s">
        <v>16310</v>
      </c>
      <c r="AN835" s="348"/>
      <c r="AO835" s="348"/>
      <c r="AP835" s="348"/>
      <c r="AQ835" s="291" t="str">
        <f>IFERROR(VLOOKUP(BG835,#REF!,1,0),"")</f>
        <v/>
      </c>
      <c r="AS835" s="236" t="s">
        <v>2437</v>
      </c>
      <c r="BD835" s="191" t="str">
        <f t="shared" si="127"/>
        <v>Gladiator루비콘</v>
      </c>
      <c r="BE835" s="238" t="str">
        <f t="shared" si="129"/>
        <v>0154</v>
      </c>
      <c r="BF835" s="306" t="s">
        <v>259</v>
      </c>
      <c r="BG835" s="191" t="str">
        <f t="shared" si="128"/>
        <v>0154-0834</v>
      </c>
    </row>
    <row r="836" spans="1:59">
      <c r="A836" s="304">
        <v>4610</v>
      </c>
      <c r="B836" s="305">
        <v>4610</v>
      </c>
      <c r="C836" s="238" t="str">
        <f t="shared" si="132"/>
        <v>0019-0155</v>
      </c>
      <c r="D836" s="238" t="str">
        <f t="shared" si="133"/>
        <v>0019-0155-0001</v>
      </c>
      <c r="E836" s="306" t="s">
        <v>258</v>
      </c>
      <c r="F836" s="238" t="str">
        <f>TEXT(VLOOKUP(J836,'1'!$I$43:$J$79,2,0),"0000")</f>
        <v>0019</v>
      </c>
      <c r="G836" s="238" t="str">
        <f t="shared" si="134"/>
        <v>0155</v>
      </c>
      <c r="H836" s="307">
        <f t="shared" si="135"/>
        <v>1</v>
      </c>
      <c r="I836" s="306" t="s">
        <v>258</v>
      </c>
      <c r="J836" s="235" t="s">
        <v>157</v>
      </c>
      <c r="K836" s="235" t="s">
        <v>159</v>
      </c>
      <c r="L836" s="235" t="s">
        <v>16413</v>
      </c>
      <c r="M836" s="308">
        <v>79400000</v>
      </c>
      <c r="N836" s="235">
        <v>3604</v>
      </c>
      <c r="O836" s="235" t="s">
        <v>76</v>
      </c>
      <c r="P836" s="235" t="s">
        <v>16400</v>
      </c>
      <c r="Q836" s="235" t="s">
        <v>71</v>
      </c>
      <c r="R836" s="235">
        <v>5</v>
      </c>
      <c r="S836" s="309">
        <v>26</v>
      </c>
      <c r="T836" s="238">
        <v>6</v>
      </c>
      <c r="U836" s="238">
        <v>6</v>
      </c>
      <c r="V836" s="235" t="s">
        <v>70</v>
      </c>
      <c r="W836" s="238" t="str">
        <f t="shared" si="130"/>
        <v>JEEPGrand Cherokee L 써밋 리저브 3.679400000</v>
      </c>
      <c r="X836" s="310">
        <f t="shared" si="131"/>
        <v>4610</v>
      </c>
      <c r="Y836" s="238">
        <v>6</v>
      </c>
      <c r="Z836" s="238">
        <v>6</v>
      </c>
      <c r="AA836" s="306" t="s">
        <v>258</v>
      </c>
      <c r="AB836" s="235" t="s">
        <v>69</v>
      </c>
      <c r="AC836" s="235"/>
      <c r="AD836" s="235">
        <v>4</v>
      </c>
      <c r="AE836" s="235">
        <v>0</v>
      </c>
      <c r="AF836" s="236"/>
      <c r="AG836" s="237"/>
      <c r="AH836" s="236"/>
      <c r="AI836" s="236"/>
      <c r="AJ836" s="237"/>
      <c r="AK836" s="236">
        <v>15</v>
      </c>
      <c r="AL836" s="236"/>
      <c r="AM836" s="236" t="s">
        <v>16345</v>
      </c>
      <c r="AN836" s="348"/>
      <c r="AO836" s="348"/>
      <c r="AP836" s="348"/>
      <c r="AQ836" s="291" t="str">
        <f>IFERROR(VLOOKUP(BG836,#REF!,1,0),"")</f>
        <v/>
      </c>
      <c r="AS836" s="236" t="s">
        <v>2430</v>
      </c>
      <c r="BD836" s="191" t="str">
        <f t="shared" si="127"/>
        <v>Grand Cherokee L 써밋 리저브 3.6</v>
      </c>
      <c r="BE836" s="238" t="str">
        <f t="shared" si="129"/>
        <v>0155</v>
      </c>
      <c r="BF836" s="306" t="s">
        <v>258</v>
      </c>
      <c r="BG836" s="191" t="str">
        <f t="shared" si="128"/>
        <v>0155-0835</v>
      </c>
    </row>
    <row r="837" spans="1:59">
      <c r="A837" s="304">
        <v>4611</v>
      </c>
      <c r="B837" s="305">
        <v>4611</v>
      </c>
      <c r="C837" s="238" t="str">
        <f t="shared" si="132"/>
        <v>0019-0155</v>
      </c>
      <c r="D837" s="238" t="str">
        <f t="shared" si="133"/>
        <v>0019-0155-0002</v>
      </c>
      <c r="E837" s="306" t="s">
        <v>257</v>
      </c>
      <c r="F837" s="238" t="str">
        <f>TEXT(VLOOKUP(J837,'1'!$I$43:$J$79,2,0),"0000")</f>
        <v>0019</v>
      </c>
      <c r="G837" s="238" t="str">
        <f t="shared" si="134"/>
        <v>0155</v>
      </c>
      <c r="H837" s="307">
        <f t="shared" si="135"/>
        <v>2</v>
      </c>
      <c r="I837" s="306" t="s">
        <v>257</v>
      </c>
      <c r="J837" s="235" t="s">
        <v>157</v>
      </c>
      <c r="K837" s="235" t="s">
        <v>159</v>
      </c>
      <c r="L837" s="235" t="s">
        <v>16414</v>
      </c>
      <c r="M837" s="308">
        <v>72400000</v>
      </c>
      <c r="N837" s="235">
        <v>3604</v>
      </c>
      <c r="O837" s="235" t="s">
        <v>76</v>
      </c>
      <c r="P837" s="235" t="s">
        <v>16400</v>
      </c>
      <c r="Q837" s="235" t="s">
        <v>71</v>
      </c>
      <c r="R837" s="235">
        <v>5</v>
      </c>
      <c r="S837" s="309">
        <v>26</v>
      </c>
      <c r="T837" s="238">
        <v>6</v>
      </c>
      <c r="U837" s="238">
        <v>6</v>
      </c>
      <c r="V837" s="235" t="s">
        <v>70</v>
      </c>
      <c r="W837" s="238" t="str">
        <f t="shared" si="130"/>
        <v>JEEPGrand Cherokee L 오버랜드 3.672400000</v>
      </c>
      <c r="X837" s="310">
        <f t="shared" si="131"/>
        <v>4611</v>
      </c>
      <c r="Y837" s="238">
        <v>6</v>
      </c>
      <c r="Z837" s="238">
        <v>6</v>
      </c>
      <c r="AA837" s="306" t="s">
        <v>257</v>
      </c>
      <c r="AB837" s="235" t="s">
        <v>69</v>
      </c>
      <c r="AC837" s="235"/>
      <c r="AD837" s="235">
        <v>4</v>
      </c>
      <c r="AE837" s="235">
        <v>0</v>
      </c>
      <c r="AF837" s="236"/>
      <c r="AG837" s="237"/>
      <c r="AH837" s="236"/>
      <c r="AI837" s="236"/>
      <c r="AJ837" s="237"/>
      <c r="AK837" s="236">
        <v>15</v>
      </c>
      <c r="AL837" s="236"/>
      <c r="AM837" s="236" t="s">
        <v>16345</v>
      </c>
      <c r="AN837" s="348"/>
      <c r="AO837" s="348"/>
      <c r="AP837" s="348"/>
      <c r="AQ837" s="291" t="str">
        <f>IFERROR(VLOOKUP(BG837,#REF!,1,0),"")</f>
        <v/>
      </c>
      <c r="AS837" s="236" t="s">
        <v>2430</v>
      </c>
      <c r="BD837" s="191" t="str">
        <f t="shared" ref="BD837:BD900" si="136">K837&amp;L837</f>
        <v>Grand Cherokee L 오버랜드 3.6</v>
      </c>
      <c r="BE837" s="238" t="str">
        <f t="shared" si="129"/>
        <v>0155</v>
      </c>
      <c r="BF837" s="306" t="s">
        <v>257</v>
      </c>
      <c r="BG837" s="191" t="str">
        <f t="shared" ref="BG837:BG900" si="137">BE837&amp;"-"&amp;BF837</f>
        <v>0155-0836</v>
      </c>
    </row>
    <row r="838" spans="1:59">
      <c r="A838" s="304">
        <v>4612</v>
      </c>
      <c r="B838" s="305">
        <v>4612</v>
      </c>
      <c r="C838" s="238" t="str">
        <f t="shared" si="132"/>
        <v>0019-0155</v>
      </c>
      <c r="D838" s="238" t="str">
        <f t="shared" si="133"/>
        <v>0019-0155-0003</v>
      </c>
      <c r="E838" s="306" t="s">
        <v>256</v>
      </c>
      <c r="F838" s="238" t="str">
        <f>TEXT(VLOOKUP(J838,'1'!$I$43:$J$79,2,0),"0000")</f>
        <v>0019</v>
      </c>
      <c r="G838" s="238" t="str">
        <f t="shared" si="134"/>
        <v>0155</v>
      </c>
      <c r="H838" s="307">
        <f t="shared" si="135"/>
        <v>3</v>
      </c>
      <c r="I838" s="306" t="s">
        <v>256</v>
      </c>
      <c r="J838" s="235" t="s">
        <v>157</v>
      </c>
      <c r="K838" s="235" t="s">
        <v>159</v>
      </c>
      <c r="L838" s="235" t="s">
        <v>16421</v>
      </c>
      <c r="M838" s="308">
        <v>83400000</v>
      </c>
      <c r="N838" s="235">
        <v>3604</v>
      </c>
      <c r="O838" s="235" t="s">
        <v>76</v>
      </c>
      <c r="P838" s="235" t="s">
        <v>16400</v>
      </c>
      <c r="Q838" s="235" t="s">
        <v>71</v>
      </c>
      <c r="R838" s="235">
        <v>5</v>
      </c>
      <c r="S838" s="309">
        <v>26</v>
      </c>
      <c r="T838" s="238">
        <v>6</v>
      </c>
      <c r="U838" s="238">
        <v>6</v>
      </c>
      <c r="V838" s="235" t="s">
        <v>70</v>
      </c>
      <c r="W838" s="238" t="str">
        <f t="shared" si="130"/>
        <v>JEEPGrand Cherokee 리미티드 3.683400000</v>
      </c>
      <c r="X838" s="310">
        <f t="shared" si="131"/>
        <v>4612</v>
      </c>
      <c r="Y838" s="238">
        <v>6</v>
      </c>
      <c r="Z838" s="238">
        <v>6</v>
      </c>
      <c r="AA838" s="306" t="s">
        <v>256</v>
      </c>
      <c r="AB838" s="235" t="s">
        <v>69</v>
      </c>
      <c r="AC838" s="235"/>
      <c r="AD838" s="235">
        <v>4</v>
      </c>
      <c r="AE838" s="235">
        <v>0</v>
      </c>
      <c r="AF838" s="236"/>
      <c r="AG838" s="237"/>
      <c r="AH838" s="236"/>
      <c r="AI838" s="236"/>
      <c r="AJ838" s="237"/>
      <c r="AK838" s="236">
        <v>15</v>
      </c>
      <c r="AL838" s="236"/>
      <c r="AM838" s="236" t="s">
        <v>16345</v>
      </c>
      <c r="AN838" s="348"/>
      <c r="AO838" s="348"/>
      <c r="AP838" s="348"/>
      <c r="AQ838" s="291" t="str">
        <f>IFERROR(VLOOKUP(BG838,#REF!,1,0),"")</f>
        <v/>
      </c>
      <c r="AS838" s="236" t="s">
        <v>2430</v>
      </c>
      <c r="BD838" s="191" t="str">
        <f t="shared" si="136"/>
        <v>Grand Cherokee 리미티드 3.6</v>
      </c>
      <c r="BE838" s="238" t="str">
        <f t="shared" ref="BE838:BE901" si="138">IF(K837=K838,TEXT(G837,"0000"),TEXT(G837+1,"0000"))</f>
        <v>0155</v>
      </c>
      <c r="BF838" s="306" t="s">
        <v>256</v>
      </c>
      <c r="BG838" s="191" t="str">
        <f t="shared" si="137"/>
        <v>0155-0837</v>
      </c>
    </row>
    <row r="839" spans="1:59">
      <c r="A839" s="304">
        <v>4613</v>
      </c>
      <c r="B839" s="305">
        <v>4613</v>
      </c>
      <c r="C839" s="238" t="str">
        <f t="shared" si="132"/>
        <v>0019-0155</v>
      </c>
      <c r="D839" s="238" t="str">
        <f t="shared" si="133"/>
        <v>0019-0155-0004</v>
      </c>
      <c r="E839" s="306" t="s">
        <v>255</v>
      </c>
      <c r="F839" s="238" t="str">
        <f>TEXT(VLOOKUP(J839,'1'!$I$43:$J$79,2,0),"0000")</f>
        <v>0019</v>
      </c>
      <c r="G839" s="238" t="str">
        <f t="shared" si="134"/>
        <v>0155</v>
      </c>
      <c r="H839" s="307">
        <f t="shared" si="135"/>
        <v>4</v>
      </c>
      <c r="I839" s="306" t="s">
        <v>255</v>
      </c>
      <c r="J839" s="235" t="s">
        <v>157</v>
      </c>
      <c r="K839" s="235" t="s">
        <v>159</v>
      </c>
      <c r="L839" s="235" t="s">
        <v>16415</v>
      </c>
      <c r="M839" s="308">
        <v>61900000</v>
      </c>
      <c r="N839" s="235">
        <v>1995</v>
      </c>
      <c r="O839" s="235" t="s">
        <v>16420</v>
      </c>
      <c r="P839" s="235" t="s">
        <v>16400</v>
      </c>
      <c r="Q839" s="235" t="s">
        <v>71</v>
      </c>
      <c r="R839" s="235">
        <v>5</v>
      </c>
      <c r="S839" s="309">
        <v>26</v>
      </c>
      <c r="T839" s="238">
        <v>6</v>
      </c>
      <c r="U839" s="238">
        <v>6</v>
      </c>
      <c r="V839" s="235" t="s">
        <v>70</v>
      </c>
      <c r="W839" s="238" t="str">
        <f t="shared" ref="W839:W902" si="139">J839&amp;K839&amp;L839&amp;M839</f>
        <v>JEEPGrand Cherokee 리미티드 4xe61900000</v>
      </c>
      <c r="X839" s="310">
        <f t="shared" ref="X839:X902" si="140">B839</f>
        <v>4613</v>
      </c>
      <c r="Y839" s="238">
        <v>6</v>
      </c>
      <c r="Z839" s="238">
        <v>6</v>
      </c>
      <c r="AA839" s="306" t="s">
        <v>255</v>
      </c>
      <c r="AB839" s="235" t="s">
        <v>69</v>
      </c>
      <c r="AC839" s="235"/>
      <c r="AD839" s="235">
        <v>4</v>
      </c>
      <c r="AE839" s="235">
        <v>0</v>
      </c>
      <c r="AF839" s="236"/>
      <c r="AG839" s="237"/>
      <c r="AH839" s="236"/>
      <c r="AI839" s="236"/>
      <c r="AJ839" s="237"/>
      <c r="AK839" s="236">
        <v>15</v>
      </c>
      <c r="AL839" s="236"/>
      <c r="AM839" s="236" t="s">
        <v>16345</v>
      </c>
      <c r="AN839" s="348"/>
      <c r="AO839" s="348"/>
      <c r="AP839" s="348"/>
      <c r="AQ839" s="291" t="str">
        <f>IFERROR(VLOOKUP(BG839,#REF!,1,0),"")</f>
        <v/>
      </c>
      <c r="AS839" s="236" t="s">
        <v>2430</v>
      </c>
      <c r="BD839" s="191" t="str">
        <f t="shared" si="136"/>
        <v>Grand Cherokee 리미티드 4xe</v>
      </c>
      <c r="BE839" s="238" t="str">
        <f t="shared" si="138"/>
        <v>0155</v>
      </c>
      <c r="BF839" s="306" t="s">
        <v>255</v>
      </c>
      <c r="BG839" s="191" t="str">
        <f t="shared" si="137"/>
        <v>0155-0838</v>
      </c>
    </row>
    <row r="840" spans="1:59">
      <c r="A840" s="304">
        <v>4614</v>
      </c>
      <c r="B840" s="305">
        <v>4614</v>
      </c>
      <c r="C840" s="238" t="str">
        <f t="shared" ref="C840:C903" si="141">TEXT(F840,"0000")&amp;"-"&amp;TEXT(G840,"0000")</f>
        <v>0019-0155</v>
      </c>
      <c r="D840" s="238" t="str">
        <f t="shared" ref="D840:D903" si="142">TEXT(F840,"0000")&amp;"-"&amp;TEXT(G840,"0000")&amp;"-"&amp;TEXT(H840,"0000")</f>
        <v>0019-0155-0005</v>
      </c>
      <c r="E840" s="306" t="s">
        <v>254</v>
      </c>
      <c r="F840" s="238" t="str">
        <f>TEXT(VLOOKUP(J840,'1'!$I$43:$J$79,2,0),"0000")</f>
        <v>0019</v>
      </c>
      <c r="G840" s="238" t="str">
        <f t="shared" ref="G840:G903" si="143">IF(K840=K839,TEXT(G839,"0000"),TEXT(G839+1,"0000"))</f>
        <v>0155</v>
      </c>
      <c r="H840" s="307">
        <f t="shared" ref="H840:H903" si="144">IF(F840&amp;G840=F839&amp;G839,H839+1,1)</f>
        <v>5</v>
      </c>
      <c r="I840" s="306" t="s">
        <v>254</v>
      </c>
      <c r="J840" s="235" t="s">
        <v>157</v>
      </c>
      <c r="K840" s="235" t="s">
        <v>159</v>
      </c>
      <c r="L840" s="235" t="s">
        <v>16416</v>
      </c>
      <c r="M840" s="308">
        <v>70400000</v>
      </c>
      <c r="N840" s="235">
        <v>1995</v>
      </c>
      <c r="O840" s="235" t="s">
        <v>16420</v>
      </c>
      <c r="P840" s="235" t="s">
        <v>16400</v>
      </c>
      <c r="Q840" s="235" t="s">
        <v>71</v>
      </c>
      <c r="R840" s="235">
        <v>5</v>
      </c>
      <c r="S840" s="309">
        <v>26</v>
      </c>
      <c r="T840" s="238">
        <v>6</v>
      </c>
      <c r="U840" s="238">
        <v>6</v>
      </c>
      <c r="V840" s="235" t="s">
        <v>70</v>
      </c>
      <c r="W840" s="238" t="str">
        <f t="shared" si="139"/>
        <v>JEEPGrand Cherokee 써밋 리저브 4xe70400000</v>
      </c>
      <c r="X840" s="310">
        <f t="shared" si="140"/>
        <v>4614</v>
      </c>
      <c r="Y840" s="238">
        <v>6</v>
      </c>
      <c r="Z840" s="238">
        <v>6</v>
      </c>
      <c r="AA840" s="306" t="s">
        <v>254</v>
      </c>
      <c r="AB840" s="235" t="s">
        <v>69</v>
      </c>
      <c r="AC840" s="235"/>
      <c r="AD840" s="235">
        <v>4</v>
      </c>
      <c r="AE840" s="235">
        <v>0</v>
      </c>
      <c r="AF840" s="236"/>
      <c r="AG840" s="237"/>
      <c r="AH840" s="236"/>
      <c r="AI840" s="236"/>
      <c r="AJ840" s="237"/>
      <c r="AK840" s="236">
        <v>15</v>
      </c>
      <c r="AL840" s="236"/>
      <c r="AM840" s="236" t="s">
        <v>16345</v>
      </c>
      <c r="AN840" s="348"/>
      <c r="AO840" s="348"/>
      <c r="AP840" s="348"/>
      <c r="AQ840" s="291" t="str">
        <f>IFERROR(VLOOKUP(BG840,#REF!,1,0),"")</f>
        <v/>
      </c>
      <c r="AS840" s="236" t="s">
        <v>2430</v>
      </c>
      <c r="BD840" s="191" t="str">
        <f t="shared" si="136"/>
        <v>Grand Cherokee 써밋 리저브 4xe</v>
      </c>
      <c r="BE840" s="238" t="str">
        <f t="shared" si="138"/>
        <v>0155</v>
      </c>
      <c r="BF840" s="306" t="s">
        <v>254</v>
      </c>
      <c r="BG840" s="191" t="str">
        <f t="shared" si="137"/>
        <v>0155-0839</v>
      </c>
    </row>
    <row r="841" spans="1:59">
      <c r="A841" s="304">
        <v>4615</v>
      </c>
      <c r="B841" s="305">
        <v>4615</v>
      </c>
      <c r="C841" s="238" t="str">
        <f t="shared" si="141"/>
        <v>0019-0155</v>
      </c>
      <c r="D841" s="238" t="str">
        <f t="shared" si="142"/>
        <v>0019-0155-0006</v>
      </c>
      <c r="E841" s="306" t="s">
        <v>253</v>
      </c>
      <c r="F841" s="238" t="str">
        <f>TEXT(VLOOKUP(J841,'1'!$I$43:$J$79,2,0),"0000")</f>
        <v>0019</v>
      </c>
      <c r="G841" s="238" t="str">
        <f t="shared" si="143"/>
        <v>0155</v>
      </c>
      <c r="H841" s="307">
        <f t="shared" si="144"/>
        <v>6</v>
      </c>
      <c r="I841" s="306" t="s">
        <v>253</v>
      </c>
      <c r="J841" s="235" t="s">
        <v>2376</v>
      </c>
      <c r="K841" s="235" t="s">
        <v>159</v>
      </c>
      <c r="L841" s="235" t="s">
        <v>16417</v>
      </c>
      <c r="M841" s="308">
        <v>74400000</v>
      </c>
      <c r="N841" s="235">
        <v>3604</v>
      </c>
      <c r="O841" s="235" t="s">
        <v>76</v>
      </c>
      <c r="P841" s="235" t="s">
        <v>16400</v>
      </c>
      <c r="Q841" s="235" t="s">
        <v>71</v>
      </c>
      <c r="R841" s="235">
        <v>5</v>
      </c>
      <c r="S841" s="309">
        <v>26</v>
      </c>
      <c r="T841" s="238">
        <v>6</v>
      </c>
      <c r="U841" s="238">
        <v>6</v>
      </c>
      <c r="V841" s="235" t="s">
        <v>70</v>
      </c>
      <c r="W841" s="238" t="str">
        <f t="shared" si="139"/>
        <v>JEEPGrand Cherokee 오버랜드74400000</v>
      </c>
      <c r="X841" s="310">
        <f t="shared" si="140"/>
        <v>4615</v>
      </c>
      <c r="Y841" s="238">
        <v>6</v>
      </c>
      <c r="Z841" s="238">
        <v>6</v>
      </c>
      <c r="AA841" s="306" t="s">
        <v>253</v>
      </c>
      <c r="AB841" s="235" t="s">
        <v>69</v>
      </c>
      <c r="AC841" s="235"/>
      <c r="AD841" s="235"/>
      <c r="AE841" s="235"/>
      <c r="AF841" s="236"/>
      <c r="AG841" s="237"/>
      <c r="AH841" s="236"/>
      <c r="AI841" s="236"/>
      <c r="AJ841" s="237"/>
      <c r="AK841" s="236">
        <v>15</v>
      </c>
      <c r="AL841" s="236"/>
      <c r="AM841" s="236" t="s">
        <v>16345</v>
      </c>
      <c r="AN841" s="348"/>
      <c r="AO841" s="348"/>
      <c r="AP841" s="348"/>
      <c r="AQ841" s="291" t="str">
        <f>IFERROR(VLOOKUP(BG841,#REF!,1,0),"")</f>
        <v/>
      </c>
      <c r="AS841" s="236" t="s">
        <v>2430</v>
      </c>
      <c r="AT841" s="291" t="s">
        <v>2372</v>
      </c>
      <c r="BD841" s="191" t="str">
        <f t="shared" si="136"/>
        <v>Grand Cherokee 오버랜드</v>
      </c>
      <c r="BE841" s="238" t="str">
        <f t="shared" si="138"/>
        <v>0155</v>
      </c>
      <c r="BF841" s="306" t="s">
        <v>253</v>
      </c>
      <c r="BG841" s="191" t="str">
        <f t="shared" si="137"/>
        <v>0155-0840</v>
      </c>
    </row>
    <row r="842" spans="1:59">
      <c r="A842" s="304">
        <v>4616</v>
      </c>
      <c r="B842" s="305">
        <v>4616</v>
      </c>
      <c r="C842" s="238" t="str">
        <f t="shared" si="141"/>
        <v>0019-0156</v>
      </c>
      <c r="D842" s="238" t="str">
        <f t="shared" si="142"/>
        <v>0019-0156-0001</v>
      </c>
      <c r="E842" s="306" t="s">
        <v>252</v>
      </c>
      <c r="F842" s="238" t="str">
        <f>TEXT(VLOOKUP(J842,'1'!$I$43:$J$79,2,0),"0000")</f>
        <v>0019</v>
      </c>
      <c r="G842" s="238" t="str">
        <f t="shared" si="143"/>
        <v>0156</v>
      </c>
      <c r="H842" s="307">
        <f t="shared" si="144"/>
        <v>1</v>
      </c>
      <c r="I842" s="306" t="s">
        <v>252</v>
      </c>
      <c r="J842" s="235" t="s">
        <v>157</v>
      </c>
      <c r="K842" s="235" t="s">
        <v>158</v>
      </c>
      <c r="L842" s="235" t="s">
        <v>16418</v>
      </c>
      <c r="M842" s="308">
        <v>43400000</v>
      </c>
      <c r="N842" s="235">
        <v>1332</v>
      </c>
      <c r="O842" s="235" t="s">
        <v>16419</v>
      </c>
      <c r="P842" s="235" t="s">
        <v>16400</v>
      </c>
      <c r="Q842" s="235" t="s">
        <v>71</v>
      </c>
      <c r="R842" s="235">
        <v>5</v>
      </c>
      <c r="S842" s="309">
        <v>26</v>
      </c>
      <c r="T842" s="238">
        <v>6</v>
      </c>
      <c r="U842" s="238">
        <v>6</v>
      </c>
      <c r="V842" s="235" t="s">
        <v>70</v>
      </c>
      <c r="W842" s="238" t="str">
        <f t="shared" si="139"/>
        <v>JEEPRenegade리미티드 1.3 FWD43400000</v>
      </c>
      <c r="X842" s="310">
        <f t="shared" si="140"/>
        <v>4616</v>
      </c>
      <c r="Y842" s="238">
        <v>6</v>
      </c>
      <c r="Z842" s="238">
        <v>6</v>
      </c>
      <c r="AA842" s="306" t="s">
        <v>252</v>
      </c>
      <c r="AB842" s="235" t="s">
        <v>69</v>
      </c>
      <c r="AC842" s="235"/>
      <c r="AD842" s="235">
        <v>3</v>
      </c>
      <c r="AE842" s="235">
        <v>1</v>
      </c>
      <c r="AF842" s="236"/>
      <c r="AG842" s="237"/>
      <c r="AH842" s="236"/>
      <c r="AI842" s="236"/>
      <c r="AJ842" s="237"/>
      <c r="AK842" s="236">
        <v>15</v>
      </c>
      <c r="AL842" s="236"/>
      <c r="AM842" s="236" t="s">
        <v>16345</v>
      </c>
      <c r="AN842" s="348"/>
      <c r="AO842" s="348"/>
      <c r="AP842" s="348"/>
      <c r="AQ842" s="291" t="str">
        <f>IFERROR(VLOOKUP(BG842,#REF!,1,0),"")</f>
        <v/>
      </c>
      <c r="AS842" s="236" t="s">
        <v>2429</v>
      </c>
      <c r="BD842" s="191" t="str">
        <f t="shared" si="136"/>
        <v>Renegade리미티드 1.3 FWD</v>
      </c>
      <c r="BE842" s="238" t="str">
        <f t="shared" si="138"/>
        <v>0156</v>
      </c>
      <c r="BF842" s="306" t="s">
        <v>252</v>
      </c>
      <c r="BG842" s="191" t="str">
        <f t="shared" si="137"/>
        <v>0156-0841</v>
      </c>
    </row>
    <row r="843" spans="1:59">
      <c r="A843" s="304">
        <v>4617</v>
      </c>
      <c r="B843" s="305">
        <v>4617</v>
      </c>
      <c r="C843" s="238" t="str">
        <f t="shared" si="141"/>
        <v>0019-0157</v>
      </c>
      <c r="D843" s="238" t="str">
        <f t="shared" si="142"/>
        <v>0019-0157-0001</v>
      </c>
      <c r="E843" s="306" t="s">
        <v>251</v>
      </c>
      <c r="F843" s="238" t="str">
        <f>TEXT(VLOOKUP(J843,'1'!$I$43:$J$79,2,0),"0000")</f>
        <v>0019</v>
      </c>
      <c r="G843" s="238" t="str">
        <f t="shared" si="143"/>
        <v>0157</v>
      </c>
      <c r="H843" s="307">
        <f t="shared" si="144"/>
        <v>1</v>
      </c>
      <c r="I843" s="306" t="s">
        <v>251</v>
      </c>
      <c r="J843" s="235" t="s">
        <v>157</v>
      </c>
      <c r="K843" s="235" t="s">
        <v>156</v>
      </c>
      <c r="L843" s="235" t="s">
        <v>16429</v>
      </c>
      <c r="M843" s="308">
        <v>56900000</v>
      </c>
      <c r="N843" s="235">
        <v>1995</v>
      </c>
      <c r="O843" s="235" t="s">
        <v>76</v>
      </c>
      <c r="P843" s="235" t="s">
        <v>16400</v>
      </c>
      <c r="Q843" s="235" t="s">
        <v>71</v>
      </c>
      <c r="R843" s="235">
        <v>5</v>
      </c>
      <c r="S843" s="309">
        <v>26</v>
      </c>
      <c r="T843" s="238">
        <v>6</v>
      </c>
      <c r="U843" s="238">
        <v>6</v>
      </c>
      <c r="V843" s="235" t="s">
        <v>70</v>
      </c>
      <c r="W843" s="238" t="str">
        <f t="shared" si="139"/>
        <v>JEEPWrangler스포츠 S 4도어 하드탑56900000</v>
      </c>
      <c r="X843" s="310">
        <f t="shared" si="140"/>
        <v>4617</v>
      </c>
      <c r="Y843" s="238">
        <v>6</v>
      </c>
      <c r="Z843" s="238">
        <v>6</v>
      </c>
      <c r="AA843" s="306" t="s">
        <v>251</v>
      </c>
      <c r="AB843" s="235" t="s">
        <v>69</v>
      </c>
      <c r="AC843" s="235"/>
      <c r="AD843" s="235">
        <v>2</v>
      </c>
      <c r="AE843" s="235">
        <v>0</v>
      </c>
      <c r="AF843" s="236"/>
      <c r="AG843" s="237"/>
      <c r="AH843" s="236"/>
      <c r="AI843" s="236"/>
      <c r="AJ843" s="237"/>
      <c r="AK843" s="236">
        <v>13</v>
      </c>
      <c r="AL843" s="236"/>
      <c r="AM843" s="236" t="s">
        <v>16399</v>
      </c>
      <c r="AN843" s="348"/>
      <c r="AO843" s="348"/>
      <c r="AP843" s="348"/>
      <c r="AQ843" s="291" t="str">
        <f>IFERROR(VLOOKUP(BG843,#REF!,1,0),"")</f>
        <v/>
      </c>
      <c r="AS843" s="236" t="s">
        <v>2430</v>
      </c>
      <c r="BD843" s="191" t="str">
        <f t="shared" si="136"/>
        <v>Wrangler스포츠 S 4도어 하드탑</v>
      </c>
      <c r="BE843" s="238" t="str">
        <f t="shared" si="138"/>
        <v>0157</v>
      </c>
      <c r="BF843" s="306" t="s">
        <v>251</v>
      </c>
      <c r="BG843" s="191" t="str">
        <f t="shared" si="137"/>
        <v>0157-0842</v>
      </c>
    </row>
    <row r="844" spans="1:59">
      <c r="A844" s="304">
        <v>4618</v>
      </c>
      <c r="B844" s="305">
        <v>4618</v>
      </c>
      <c r="C844" s="238" t="str">
        <f t="shared" si="141"/>
        <v>0019-0157</v>
      </c>
      <c r="D844" s="238" t="str">
        <f t="shared" si="142"/>
        <v>0019-0157-0002</v>
      </c>
      <c r="E844" s="306" t="s">
        <v>250</v>
      </c>
      <c r="F844" s="238" t="str">
        <f>TEXT(VLOOKUP(J844,'1'!$I$43:$J$79,2,0),"0000")</f>
        <v>0019</v>
      </c>
      <c r="G844" s="238" t="str">
        <f t="shared" si="143"/>
        <v>0157</v>
      </c>
      <c r="H844" s="307">
        <f t="shared" si="144"/>
        <v>2</v>
      </c>
      <c r="I844" s="306" t="s">
        <v>250</v>
      </c>
      <c r="J844" s="235" t="s">
        <v>157</v>
      </c>
      <c r="K844" s="235" t="s">
        <v>156</v>
      </c>
      <c r="L844" s="235" t="s">
        <v>16422</v>
      </c>
      <c r="M844" s="308">
        <v>39900000</v>
      </c>
      <c r="N844" s="235">
        <v>1995</v>
      </c>
      <c r="O844" s="235" t="s">
        <v>76</v>
      </c>
      <c r="P844" s="235" t="s">
        <v>16400</v>
      </c>
      <c r="Q844" s="235" t="s">
        <v>71</v>
      </c>
      <c r="R844" s="235">
        <v>5</v>
      </c>
      <c r="S844" s="309">
        <v>26</v>
      </c>
      <c r="T844" s="238">
        <v>6</v>
      </c>
      <c r="U844" s="238">
        <v>6</v>
      </c>
      <c r="V844" s="235" t="s">
        <v>70</v>
      </c>
      <c r="W844" s="238" t="str">
        <f t="shared" si="139"/>
        <v>JEEPWrangler루비콘 2도어39900000</v>
      </c>
      <c r="X844" s="310">
        <f t="shared" si="140"/>
        <v>4618</v>
      </c>
      <c r="Y844" s="238">
        <v>6</v>
      </c>
      <c r="Z844" s="238">
        <v>6</v>
      </c>
      <c r="AA844" s="306" t="s">
        <v>250</v>
      </c>
      <c r="AB844" s="235" t="s">
        <v>69</v>
      </c>
      <c r="AC844" s="235"/>
      <c r="AD844" s="235">
        <v>2</v>
      </c>
      <c r="AE844" s="235">
        <v>0</v>
      </c>
      <c r="AF844" s="236"/>
      <c r="AG844" s="237"/>
      <c r="AH844" s="236"/>
      <c r="AI844" s="236"/>
      <c r="AJ844" s="237"/>
      <c r="AK844" s="236">
        <v>13</v>
      </c>
      <c r="AL844" s="236"/>
      <c r="AM844" s="236" t="s">
        <v>16399</v>
      </c>
      <c r="AN844" s="348"/>
      <c r="AO844" s="348"/>
      <c r="AP844" s="348"/>
      <c r="AQ844" s="291" t="str">
        <f>IFERROR(VLOOKUP(BG844,#REF!,1,0),"")</f>
        <v/>
      </c>
      <c r="AS844" s="236" t="s">
        <v>2430</v>
      </c>
      <c r="BD844" s="191" t="str">
        <f t="shared" si="136"/>
        <v>Wrangler루비콘 2도어</v>
      </c>
      <c r="BE844" s="238" t="str">
        <f t="shared" si="138"/>
        <v>0157</v>
      </c>
      <c r="BF844" s="306" t="s">
        <v>250</v>
      </c>
      <c r="BG844" s="191" t="str">
        <f t="shared" si="137"/>
        <v>0157-0843</v>
      </c>
    </row>
    <row r="845" spans="1:59">
      <c r="A845" s="304">
        <v>4619</v>
      </c>
      <c r="B845" s="305">
        <v>4619</v>
      </c>
      <c r="C845" s="238" t="str">
        <f t="shared" si="141"/>
        <v>0019-0157</v>
      </c>
      <c r="D845" s="238" t="str">
        <f t="shared" si="142"/>
        <v>0019-0157-0003</v>
      </c>
      <c r="E845" s="306" t="s">
        <v>249</v>
      </c>
      <c r="F845" s="238" t="str">
        <f>TEXT(VLOOKUP(J845,'1'!$I$43:$J$79,2,0),"0000")</f>
        <v>0019</v>
      </c>
      <c r="G845" s="238" t="str">
        <f t="shared" si="143"/>
        <v>0157</v>
      </c>
      <c r="H845" s="307">
        <f t="shared" si="144"/>
        <v>3</v>
      </c>
      <c r="I845" s="306" t="s">
        <v>249</v>
      </c>
      <c r="J845" s="235" t="s">
        <v>157</v>
      </c>
      <c r="K845" s="235" t="s">
        <v>156</v>
      </c>
      <c r="L845" s="235" t="s">
        <v>16423</v>
      </c>
      <c r="M845" s="308">
        <v>59900000</v>
      </c>
      <c r="N845" s="235">
        <v>1995</v>
      </c>
      <c r="O845" s="235" t="s">
        <v>76</v>
      </c>
      <c r="P845" s="235" t="s">
        <v>16400</v>
      </c>
      <c r="Q845" s="235" t="s">
        <v>71</v>
      </c>
      <c r="R845" s="235">
        <v>5</v>
      </c>
      <c r="S845" s="309">
        <v>26</v>
      </c>
      <c r="T845" s="238">
        <v>6</v>
      </c>
      <c r="U845" s="238">
        <v>6</v>
      </c>
      <c r="V845" s="235" t="s">
        <v>70</v>
      </c>
      <c r="W845" s="238" t="str">
        <f t="shared" si="139"/>
        <v>JEEPWrangler사하라 4도어 파워탑59900000</v>
      </c>
      <c r="X845" s="310">
        <f t="shared" si="140"/>
        <v>4619</v>
      </c>
      <c r="Y845" s="238">
        <v>6</v>
      </c>
      <c r="Z845" s="238">
        <v>6</v>
      </c>
      <c r="AA845" s="306" t="s">
        <v>249</v>
      </c>
      <c r="AB845" s="235" t="s">
        <v>69</v>
      </c>
      <c r="AC845" s="235"/>
      <c r="AD845" s="235">
        <v>2</v>
      </c>
      <c r="AE845" s="235">
        <v>0</v>
      </c>
      <c r="AF845" s="236"/>
      <c r="AG845" s="237"/>
      <c r="AH845" s="236"/>
      <c r="AI845" s="236"/>
      <c r="AJ845" s="237"/>
      <c r="AK845" s="236">
        <v>13</v>
      </c>
      <c r="AL845" s="236"/>
      <c r="AM845" s="236" t="s">
        <v>16399</v>
      </c>
      <c r="AN845" s="348"/>
      <c r="AO845" s="348"/>
      <c r="AP845" s="348"/>
      <c r="AQ845" s="291" t="str">
        <f>IFERROR(VLOOKUP(BG845,#REF!,1,0),"")</f>
        <v/>
      </c>
      <c r="AS845" s="236" t="s">
        <v>2430</v>
      </c>
      <c r="BD845" s="191" t="str">
        <f t="shared" si="136"/>
        <v>Wrangler사하라 4도어 파워탑</v>
      </c>
      <c r="BE845" s="238" t="str">
        <f t="shared" si="138"/>
        <v>0157</v>
      </c>
      <c r="BF845" s="306" t="s">
        <v>249</v>
      </c>
      <c r="BG845" s="191" t="str">
        <f t="shared" si="137"/>
        <v>0157-0844</v>
      </c>
    </row>
    <row r="846" spans="1:59">
      <c r="A846" s="304">
        <v>4620</v>
      </c>
      <c r="B846" s="305">
        <v>4620</v>
      </c>
      <c r="C846" s="238" t="str">
        <f t="shared" si="141"/>
        <v>0019-0157</v>
      </c>
      <c r="D846" s="238" t="str">
        <f t="shared" si="142"/>
        <v>0019-0157-0004</v>
      </c>
      <c r="E846" s="306" t="s">
        <v>248</v>
      </c>
      <c r="F846" s="238" t="str">
        <f>TEXT(VLOOKUP(J846,'1'!$I$43:$J$79,2,0),"0000")</f>
        <v>0019</v>
      </c>
      <c r="G846" s="238" t="str">
        <f t="shared" si="143"/>
        <v>0157</v>
      </c>
      <c r="H846" s="307">
        <f t="shared" si="144"/>
        <v>4</v>
      </c>
      <c r="I846" s="306" t="s">
        <v>248</v>
      </c>
      <c r="J846" s="235" t="s">
        <v>157</v>
      </c>
      <c r="K846" s="235" t="s">
        <v>156</v>
      </c>
      <c r="L846" s="235" t="s">
        <v>16424</v>
      </c>
      <c r="M846" s="308">
        <v>61400000</v>
      </c>
      <c r="N846" s="235">
        <v>1995</v>
      </c>
      <c r="O846" s="235" t="s">
        <v>76</v>
      </c>
      <c r="P846" s="235" t="s">
        <v>16400</v>
      </c>
      <c r="Q846" s="235" t="s">
        <v>71</v>
      </c>
      <c r="R846" s="235">
        <v>5</v>
      </c>
      <c r="S846" s="309">
        <v>26</v>
      </c>
      <c r="T846" s="238">
        <v>6</v>
      </c>
      <c r="U846" s="238">
        <v>6</v>
      </c>
      <c r="V846" s="235" t="s">
        <v>70</v>
      </c>
      <c r="W846" s="238" t="str">
        <f t="shared" si="139"/>
        <v>JEEPWrangler사하라 4도어 하드탑61400000</v>
      </c>
      <c r="X846" s="310">
        <f t="shared" si="140"/>
        <v>4620</v>
      </c>
      <c r="Y846" s="238">
        <v>6</v>
      </c>
      <c r="Z846" s="238">
        <v>6</v>
      </c>
      <c r="AA846" s="306" t="s">
        <v>248</v>
      </c>
      <c r="AB846" s="235" t="s">
        <v>69</v>
      </c>
      <c r="AC846" s="235"/>
      <c r="AD846" s="235">
        <v>2</v>
      </c>
      <c r="AE846" s="235">
        <v>0</v>
      </c>
      <c r="AF846" s="236"/>
      <c r="AG846" s="237"/>
      <c r="AH846" s="236"/>
      <c r="AI846" s="236"/>
      <c r="AJ846" s="237"/>
      <c r="AK846" s="236">
        <v>13</v>
      </c>
      <c r="AL846" s="236"/>
      <c r="AM846" s="236" t="s">
        <v>16399</v>
      </c>
      <c r="AN846" s="348"/>
      <c r="AO846" s="348"/>
      <c r="AP846" s="348"/>
      <c r="AQ846" s="291" t="str">
        <f>IFERROR(VLOOKUP(BG846,#REF!,1,0),"")</f>
        <v/>
      </c>
      <c r="AS846" s="236" t="s">
        <v>2430</v>
      </c>
      <c r="BD846" s="191" t="str">
        <f t="shared" si="136"/>
        <v>Wrangler사하라 4도어 하드탑</v>
      </c>
      <c r="BE846" s="238" t="str">
        <f t="shared" si="138"/>
        <v>0157</v>
      </c>
      <c r="BF846" s="306" t="s">
        <v>248</v>
      </c>
      <c r="BG846" s="191" t="str">
        <f t="shared" si="137"/>
        <v>0157-0845</v>
      </c>
    </row>
    <row r="847" spans="1:59">
      <c r="A847" s="304">
        <v>4621</v>
      </c>
      <c r="B847" s="305">
        <v>4621</v>
      </c>
      <c r="C847" s="238" t="str">
        <f t="shared" si="141"/>
        <v>0019-0157</v>
      </c>
      <c r="D847" s="238" t="str">
        <f t="shared" si="142"/>
        <v>0019-0157-0005</v>
      </c>
      <c r="E847" s="306" t="s">
        <v>246</v>
      </c>
      <c r="F847" s="238" t="str">
        <f>TEXT(VLOOKUP(J847,'1'!$I$43:$J$79,2,0),"0000")</f>
        <v>0019</v>
      </c>
      <c r="G847" s="238" t="str">
        <f t="shared" si="143"/>
        <v>0157</v>
      </c>
      <c r="H847" s="307">
        <f t="shared" si="144"/>
        <v>5</v>
      </c>
      <c r="I847" s="306" t="s">
        <v>246</v>
      </c>
      <c r="J847" s="235" t="s">
        <v>157</v>
      </c>
      <c r="K847" s="235" t="s">
        <v>156</v>
      </c>
      <c r="L847" s="235" t="s">
        <v>16425</v>
      </c>
      <c r="M847" s="308">
        <v>49400000</v>
      </c>
      <c r="N847" s="235">
        <v>1995</v>
      </c>
      <c r="O847" s="235" t="s">
        <v>76</v>
      </c>
      <c r="P847" s="235" t="s">
        <v>16400</v>
      </c>
      <c r="Q847" s="235" t="s">
        <v>71</v>
      </c>
      <c r="R847" s="235">
        <v>5</v>
      </c>
      <c r="S847" s="309">
        <v>26</v>
      </c>
      <c r="T847" s="238">
        <v>6</v>
      </c>
      <c r="U847" s="238">
        <v>6</v>
      </c>
      <c r="V847" s="235" t="s">
        <v>70</v>
      </c>
      <c r="W847" s="238" t="str">
        <f t="shared" si="139"/>
        <v>JEEPWrangler루비콘 4도어 파워탑49400000</v>
      </c>
      <c r="X847" s="310">
        <f t="shared" si="140"/>
        <v>4621</v>
      </c>
      <c r="Y847" s="238">
        <v>6</v>
      </c>
      <c r="Z847" s="238">
        <v>6</v>
      </c>
      <c r="AA847" s="306" t="s">
        <v>246</v>
      </c>
      <c r="AB847" s="235" t="s">
        <v>69</v>
      </c>
      <c r="AC847" s="235"/>
      <c r="AD847" s="235">
        <v>2</v>
      </c>
      <c r="AE847" s="235">
        <v>0</v>
      </c>
      <c r="AF847" s="236"/>
      <c r="AG847" s="237"/>
      <c r="AH847" s="236"/>
      <c r="AI847" s="236"/>
      <c r="AJ847" s="237"/>
      <c r="AK847" s="236">
        <v>13</v>
      </c>
      <c r="AL847" s="236"/>
      <c r="AM847" s="236" t="s">
        <v>16399</v>
      </c>
      <c r="AN847" s="348"/>
      <c r="AO847" s="348"/>
      <c r="AP847" s="348"/>
      <c r="AQ847" s="291" t="str">
        <f>IFERROR(VLOOKUP(BG847,#REF!,1,0),"")</f>
        <v/>
      </c>
      <c r="AS847" s="236" t="s">
        <v>2430</v>
      </c>
      <c r="BD847" s="191" t="str">
        <f t="shared" si="136"/>
        <v>Wrangler루비콘 4도어 파워탑</v>
      </c>
      <c r="BE847" s="238" t="str">
        <f t="shared" si="138"/>
        <v>0157</v>
      </c>
      <c r="BF847" s="306" t="s">
        <v>246</v>
      </c>
      <c r="BG847" s="191" t="str">
        <f t="shared" si="137"/>
        <v>0157-0846</v>
      </c>
    </row>
    <row r="848" spans="1:59">
      <c r="A848" s="304">
        <v>4622</v>
      </c>
      <c r="B848" s="305">
        <v>4622</v>
      </c>
      <c r="C848" s="238" t="str">
        <f t="shared" si="141"/>
        <v>0019-0157</v>
      </c>
      <c r="D848" s="238" t="str">
        <f t="shared" si="142"/>
        <v>0019-0157-0006</v>
      </c>
      <c r="E848" s="306" t="s">
        <v>245</v>
      </c>
      <c r="F848" s="238" t="str">
        <f>TEXT(VLOOKUP(J848,'1'!$I$43:$J$79,2,0),"0000")</f>
        <v>0019</v>
      </c>
      <c r="G848" s="238" t="str">
        <f t="shared" si="143"/>
        <v>0157</v>
      </c>
      <c r="H848" s="307">
        <f t="shared" si="144"/>
        <v>6</v>
      </c>
      <c r="I848" s="306" t="s">
        <v>245</v>
      </c>
      <c r="J848" s="235" t="s">
        <v>157</v>
      </c>
      <c r="K848" s="235" t="s">
        <v>156</v>
      </c>
      <c r="L848" s="235" t="s">
        <v>16426</v>
      </c>
      <c r="M848" s="308">
        <v>49400000</v>
      </c>
      <c r="N848" s="235">
        <v>1995</v>
      </c>
      <c r="O848" s="235" t="s">
        <v>76</v>
      </c>
      <c r="P848" s="235" t="s">
        <v>16400</v>
      </c>
      <c r="Q848" s="235" t="s">
        <v>71</v>
      </c>
      <c r="R848" s="235">
        <v>5</v>
      </c>
      <c r="S848" s="309">
        <v>26</v>
      </c>
      <c r="T848" s="238">
        <v>6</v>
      </c>
      <c r="U848" s="238">
        <v>6</v>
      </c>
      <c r="V848" s="235" t="s">
        <v>70</v>
      </c>
      <c r="W848" s="238" t="str">
        <f t="shared" si="139"/>
        <v>JEEPWrangler루비콘 4도어 하드탑49400000</v>
      </c>
      <c r="X848" s="310">
        <f t="shared" si="140"/>
        <v>4622</v>
      </c>
      <c r="Y848" s="238">
        <v>6</v>
      </c>
      <c r="Z848" s="238">
        <v>6</v>
      </c>
      <c r="AA848" s="306" t="s">
        <v>245</v>
      </c>
      <c r="AB848" s="235" t="s">
        <v>69</v>
      </c>
      <c r="AC848" s="235"/>
      <c r="AD848" s="235">
        <v>2</v>
      </c>
      <c r="AE848" s="235">
        <v>0</v>
      </c>
      <c r="AF848" s="236"/>
      <c r="AG848" s="237"/>
      <c r="AH848" s="236"/>
      <c r="AI848" s="236"/>
      <c r="AJ848" s="237"/>
      <c r="AK848" s="236">
        <v>13</v>
      </c>
      <c r="AL848" s="236"/>
      <c r="AM848" s="236" t="s">
        <v>16399</v>
      </c>
      <c r="AN848" s="348"/>
      <c r="AO848" s="348"/>
      <c r="AP848" s="348"/>
      <c r="AQ848" s="291" t="str">
        <f>IFERROR(VLOOKUP(BG848,#REF!,1,0),"")</f>
        <v/>
      </c>
      <c r="AS848" s="236" t="s">
        <v>2430</v>
      </c>
      <c r="BD848" s="191" t="str">
        <f t="shared" si="136"/>
        <v>Wrangler루비콘 4도어 하드탑</v>
      </c>
      <c r="BE848" s="238" t="str">
        <f t="shared" si="138"/>
        <v>0157</v>
      </c>
      <c r="BF848" s="306" t="s">
        <v>245</v>
      </c>
      <c r="BG848" s="191" t="str">
        <f t="shared" si="137"/>
        <v>0157-0847</v>
      </c>
    </row>
    <row r="849" spans="1:59">
      <c r="A849" s="304">
        <v>4623</v>
      </c>
      <c r="B849" s="305">
        <v>4623</v>
      </c>
      <c r="C849" s="238" t="str">
        <f t="shared" si="141"/>
        <v>0019-0157</v>
      </c>
      <c r="D849" s="238" t="str">
        <f t="shared" si="142"/>
        <v>0019-0157-0007</v>
      </c>
      <c r="E849" s="306" t="s">
        <v>244</v>
      </c>
      <c r="F849" s="238" t="str">
        <f>TEXT(VLOOKUP(J849,'1'!$I$43:$J$79,2,0),"0000")</f>
        <v>0019</v>
      </c>
      <c r="G849" s="238" t="str">
        <f t="shared" si="143"/>
        <v>0157</v>
      </c>
      <c r="H849" s="307">
        <f t="shared" si="144"/>
        <v>7</v>
      </c>
      <c r="I849" s="306" t="s">
        <v>244</v>
      </c>
      <c r="J849" s="235" t="s">
        <v>157</v>
      </c>
      <c r="K849" s="235" t="s">
        <v>156</v>
      </c>
      <c r="L849" s="235" t="s">
        <v>16427</v>
      </c>
      <c r="M849" s="308">
        <v>49400000</v>
      </c>
      <c r="N849" s="235">
        <v>1995</v>
      </c>
      <c r="O849" s="235" t="s">
        <v>16420</v>
      </c>
      <c r="P849" s="235" t="s">
        <v>16400</v>
      </c>
      <c r="Q849" s="235" t="s">
        <v>71</v>
      </c>
      <c r="R849" s="235">
        <v>5</v>
      </c>
      <c r="S849" s="309">
        <v>26</v>
      </c>
      <c r="T849" s="238">
        <v>6</v>
      </c>
      <c r="U849" s="238">
        <v>6</v>
      </c>
      <c r="V849" s="235" t="s">
        <v>70</v>
      </c>
      <c r="W849" s="238" t="str">
        <f t="shared" si="139"/>
        <v>JEEPWrangler사하라 4도어 하드탑 4xe49400000</v>
      </c>
      <c r="X849" s="310">
        <f t="shared" si="140"/>
        <v>4623</v>
      </c>
      <c r="Y849" s="238">
        <v>6</v>
      </c>
      <c r="Z849" s="238">
        <v>6</v>
      </c>
      <c r="AA849" s="306" t="s">
        <v>244</v>
      </c>
      <c r="AB849" s="235" t="s">
        <v>69</v>
      </c>
      <c r="AC849" s="235"/>
      <c r="AD849" s="235">
        <v>2</v>
      </c>
      <c r="AE849" s="235">
        <v>0</v>
      </c>
      <c r="AF849" s="236"/>
      <c r="AG849" s="237"/>
      <c r="AH849" s="236"/>
      <c r="AI849" s="236"/>
      <c r="AJ849" s="237"/>
      <c r="AK849" s="236">
        <v>13</v>
      </c>
      <c r="AL849" s="236"/>
      <c r="AM849" s="236" t="s">
        <v>16399</v>
      </c>
      <c r="AN849" s="348"/>
      <c r="AO849" s="348"/>
      <c r="AP849" s="348"/>
      <c r="AQ849" s="291" t="str">
        <f>IFERROR(VLOOKUP(BG849,#REF!,1,0),"")</f>
        <v/>
      </c>
      <c r="AS849" s="236" t="s">
        <v>2430</v>
      </c>
      <c r="BD849" s="191" t="str">
        <f t="shared" si="136"/>
        <v>Wrangler사하라 4도어 하드탑 4xe</v>
      </c>
      <c r="BE849" s="238" t="str">
        <f t="shared" si="138"/>
        <v>0157</v>
      </c>
      <c r="BF849" s="306" t="s">
        <v>244</v>
      </c>
      <c r="BG849" s="191" t="str">
        <f t="shared" si="137"/>
        <v>0157-0848</v>
      </c>
    </row>
    <row r="850" spans="1:59">
      <c r="A850" s="304">
        <v>4624</v>
      </c>
      <c r="B850" s="305">
        <v>4624</v>
      </c>
      <c r="C850" s="238" t="str">
        <f t="shared" si="141"/>
        <v>0019-0157</v>
      </c>
      <c r="D850" s="238" t="str">
        <f t="shared" si="142"/>
        <v>0019-0157-0008</v>
      </c>
      <c r="E850" s="306" t="s">
        <v>243</v>
      </c>
      <c r="F850" s="238" t="str">
        <f>TEXT(VLOOKUP(J850,'1'!$I$43:$J$79,2,0),"0000")</f>
        <v>0019</v>
      </c>
      <c r="G850" s="238" t="str">
        <f t="shared" si="143"/>
        <v>0157</v>
      </c>
      <c r="H850" s="307">
        <f t="shared" si="144"/>
        <v>8</v>
      </c>
      <c r="I850" s="306" t="s">
        <v>243</v>
      </c>
      <c r="J850" s="235" t="s">
        <v>157</v>
      </c>
      <c r="K850" s="235" t="s">
        <v>156</v>
      </c>
      <c r="L850" s="235" t="s">
        <v>16428</v>
      </c>
      <c r="M850" s="308">
        <v>49400000</v>
      </c>
      <c r="N850" s="235">
        <v>1995</v>
      </c>
      <c r="O850" s="235" t="s">
        <v>16420</v>
      </c>
      <c r="P850" s="235" t="s">
        <v>16400</v>
      </c>
      <c r="Q850" s="235" t="s">
        <v>71</v>
      </c>
      <c r="R850" s="235">
        <v>5</v>
      </c>
      <c r="S850" s="309">
        <v>26</v>
      </c>
      <c r="T850" s="238">
        <v>6</v>
      </c>
      <c r="U850" s="238">
        <v>6</v>
      </c>
      <c r="V850" s="235" t="s">
        <v>70</v>
      </c>
      <c r="W850" s="238" t="str">
        <f t="shared" si="139"/>
        <v>JEEPWrangler사하라 4도어 파워탑 4xe49400000</v>
      </c>
      <c r="X850" s="310">
        <f t="shared" si="140"/>
        <v>4624</v>
      </c>
      <c r="Y850" s="238">
        <v>6</v>
      </c>
      <c r="Z850" s="238">
        <v>6</v>
      </c>
      <c r="AA850" s="306" t="s">
        <v>243</v>
      </c>
      <c r="AB850" s="235" t="s">
        <v>69</v>
      </c>
      <c r="AC850" s="235"/>
      <c r="AD850" s="235">
        <v>2</v>
      </c>
      <c r="AE850" s="235">
        <v>0</v>
      </c>
      <c r="AF850" s="236"/>
      <c r="AG850" s="237"/>
      <c r="AH850" s="236"/>
      <c r="AI850" s="236"/>
      <c r="AJ850" s="237"/>
      <c r="AK850" s="236">
        <v>13</v>
      </c>
      <c r="AL850" s="236"/>
      <c r="AM850" s="236" t="s">
        <v>16399</v>
      </c>
      <c r="AN850" s="348"/>
      <c r="AO850" s="348"/>
      <c r="AP850" s="348"/>
      <c r="AQ850" s="291" t="str">
        <f>IFERROR(VLOOKUP(BG850,#REF!,1,0),"")</f>
        <v/>
      </c>
      <c r="AS850" s="236" t="s">
        <v>2430</v>
      </c>
      <c r="BD850" s="191" t="str">
        <f t="shared" si="136"/>
        <v>Wrangler사하라 4도어 파워탑 4xe</v>
      </c>
      <c r="BE850" s="238" t="str">
        <f t="shared" si="138"/>
        <v>0157</v>
      </c>
      <c r="BF850" s="306" t="s">
        <v>243</v>
      </c>
      <c r="BG850" s="191" t="str">
        <f t="shared" si="137"/>
        <v>0157-0849</v>
      </c>
    </row>
    <row r="851" spans="1:59" s="230" customFormat="1">
      <c r="A851" s="304">
        <v>4625</v>
      </c>
      <c r="B851" s="305">
        <v>4625</v>
      </c>
      <c r="C851" s="238" t="str">
        <f t="shared" si="141"/>
        <v>0018-0158</v>
      </c>
      <c r="D851" s="238" t="str">
        <f t="shared" si="142"/>
        <v>0018-0158-0001</v>
      </c>
      <c r="E851" s="306" t="s">
        <v>242</v>
      </c>
      <c r="F851" s="238" t="str">
        <f>TEXT(VLOOKUP(J851,'1'!$I$43:$J$79,2,0),"0000")</f>
        <v>0018</v>
      </c>
      <c r="G851" s="238" t="str">
        <f t="shared" si="143"/>
        <v>0158</v>
      </c>
      <c r="H851" s="307">
        <f t="shared" si="144"/>
        <v>1</v>
      </c>
      <c r="I851" s="306" t="s">
        <v>242</v>
      </c>
      <c r="J851" s="235" t="s">
        <v>1234</v>
      </c>
      <c r="K851" s="312" t="s">
        <v>1675</v>
      </c>
      <c r="L851" s="312" t="s">
        <v>16240</v>
      </c>
      <c r="M851" s="327">
        <v>103800000</v>
      </c>
      <c r="N851" s="334">
        <v>2997</v>
      </c>
      <c r="O851" s="335" t="s">
        <v>77</v>
      </c>
      <c r="P851" s="335" t="s">
        <v>72</v>
      </c>
      <c r="Q851" s="312" t="s">
        <v>71</v>
      </c>
      <c r="R851" s="334">
        <v>5</v>
      </c>
      <c r="S851" s="309">
        <v>26</v>
      </c>
      <c r="T851" s="238">
        <v>6</v>
      </c>
      <c r="U851" s="238">
        <v>6</v>
      </c>
      <c r="V851" s="235" t="s">
        <v>2316</v>
      </c>
      <c r="W851" s="238" t="str">
        <f t="shared" si="139"/>
        <v>JAGUAR&amp;LANDROVERDefender90 D250 XS 에디션103800000</v>
      </c>
      <c r="X851" s="310">
        <f t="shared" si="140"/>
        <v>4625</v>
      </c>
      <c r="Y851" s="238">
        <v>6</v>
      </c>
      <c r="Z851" s="238">
        <v>6</v>
      </c>
      <c r="AA851" s="306" t="s">
        <v>242</v>
      </c>
      <c r="AB851" s="235" t="s">
        <v>69</v>
      </c>
      <c r="AC851" s="235"/>
      <c r="AD851" s="235">
        <v>7</v>
      </c>
      <c r="AE851" s="235"/>
      <c r="AF851" s="236"/>
      <c r="AG851" s="237"/>
      <c r="AH851" s="236"/>
      <c r="AI851" s="236"/>
      <c r="AJ851" s="237"/>
      <c r="AK851" s="236">
        <v>11</v>
      </c>
      <c r="AL851" s="236"/>
      <c r="AM851" s="236" t="s">
        <v>16554</v>
      </c>
      <c r="AN851" s="348"/>
      <c r="AO851" s="348"/>
      <c r="AP851" s="348"/>
      <c r="AQ851" s="291" t="str">
        <f>IFERROR(VLOOKUP(BG851,#REF!,1,0),"")</f>
        <v/>
      </c>
      <c r="AR851" s="349"/>
      <c r="AS851" s="236" t="s">
        <v>2432</v>
      </c>
      <c r="AT851" s="291" t="s">
        <v>2312</v>
      </c>
      <c r="AU851" s="291"/>
      <c r="AV851" s="291"/>
      <c r="AW851" s="349" t="s">
        <v>16550</v>
      </c>
      <c r="AX851" s="349"/>
      <c r="AY851" s="267"/>
      <c r="BD851" s="191" t="str">
        <f t="shared" si="136"/>
        <v>Defender90 D250 XS 에디션</v>
      </c>
      <c r="BE851" s="238" t="str">
        <f t="shared" si="138"/>
        <v>0158</v>
      </c>
      <c r="BF851" s="306" t="s">
        <v>242</v>
      </c>
      <c r="BG851" s="191" t="str">
        <f t="shared" si="137"/>
        <v>0158-0850</v>
      </c>
    </row>
    <row r="852" spans="1:59" s="230" customFormat="1">
      <c r="A852" s="304">
        <v>4626</v>
      </c>
      <c r="B852" s="305">
        <v>4626</v>
      </c>
      <c r="C852" s="238" t="str">
        <f t="shared" si="141"/>
        <v>0018-0158</v>
      </c>
      <c r="D852" s="238" t="str">
        <f t="shared" si="142"/>
        <v>0018-0158-0002</v>
      </c>
      <c r="E852" s="306" t="s">
        <v>241</v>
      </c>
      <c r="F852" s="238" t="str">
        <f>TEXT(VLOOKUP(J852,'1'!$I$43:$J$79,2,0),"0000")</f>
        <v>0018</v>
      </c>
      <c r="G852" s="238" t="str">
        <f t="shared" si="143"/>
        <v>0158</v>
      </c>
      <c r="H852" s="307">
        <f t="shared" si="144"/>
        <v>2</v>
      </c>
      <c r="I852" s="306" t="s">
        <v>241</v>
      </c>
      <c r="J852" s="235" t="s">
        <v>1234</v>
      </c>
      <c r="K852" s="312" t="s">
        <v>1675</v>
      </c>
      <c r="L852" s="312" t="s">
        <v>16241</v>
      </c>
      <c r="M852" s="327">
        <v>107600000</v>
      </c>
      <c r="N852" s="334">
        <v>2997</v>
      </c>
      <c r="O852" s="335" t="s">
        <v>77</v>
      </c>
      <c r="P852" s="335" t="s">
        <v>72</v>
      </c>
      <c r="Q852" s="312" t="s">
        <v>71</v>
      </c>
      <c r="R852" s="334">
        <v>5</v>
      </c>
      <c r="S852" s="309">
        <v>26</v>
      </c>
      <c r="T852" s="238">
        <v>6</v>
      </c>
      <c r="U852" s="238">
        <v>6</v>
      </c>
      <c r="V852" s="235" t="s">
        <v>2316</v>
      </c>
      <c r="W852" s="238" t="str">
        <f t="shared" si="139"/>
        <v>JAGUAR&amp;LANDROVERDefender110 D250 SE107600000</v>
      </c>
      <c r="X852" s="310">
        <f t="shared" si="140"/>
        <v>4626</v>
      </c>
      <c r="Y852" s="238">
        <v>6</v>
      </c>
      <c r="Z852" s="238">
        <v>6</v>
      </c>
      <c r="AA852" s="306" t="s">
        <v>241</v>
      </c>
      <c r="AB852" s="235" t="s">
        <v>69</v>
      </c>
      <c r="AC852" s="235"/>
      <c r="AD852" s="235">
        <v>7</v>
      </c>
      <c r="AE852" s="235"/>
      <c r="AF852" s="236"/>
      <c r="AG852" s="237"/>
      <c r="AH852" s="236"/>
      <c r="AI852" s="236"/>
      <c r="AJ852" s="237"/>
      <c r="AK852" s="236">
        <v>11</v>
      </c>
      <c r="AL852" s="236"/>
      <c r="AM852" s="236" t="s">
        <v>16554</v>
      </c>
      <c r="AN852" s="348"/>
      <c r="AO852" s="348"/>
      <c r="AP852" s="348"/>
      <c r="AQ852" s="291" t="str">
        <f>IFERROR(VLOOKUP(BG852,#REF!,1,0),"")</f>
        <v/>
      </c>
      <c r="AR852" s="349"/>
      <c r="AS852" s="236" t="s">
        <v>2432</v>
      </c>
      <c r="AT852" s="291" t="s">
        <v>2312</v>
      </c>
      <c r="AU852" s="291"/>
      <c r="AV852" s="291"/>
      <c r="AW852" s="349" t="s">
        <v>16550</v>
      </c>
      <c r="AX852" s="349"/>
      <c r="AY852" s="267"/>
      <c r="BD852" s="191" t="str">
        <f t="shared" si="136"/>
        <v>Defender110 D250 SE</v>
      </c>
      <c r="BE852" s="238" t="str">
        <f t="shared" si="138"/>
        <v>0158</v>
      </c>
      <c r="BF852" s="306" t="s">
        <v>241</v>
      </c>
      <c r="BG852" s="191" t="str">
        <f t="shared" si="137"/>
        <v>0158-0851</v>
      </c>
    </row>
    <row r="853" spans="1:59" s="230" customFormat="1">
      <c r="A853" s="304">
        <v>4627</v>
      </c>
      <c r="B853" s="305">
        <v>4627</v>
      </c>
      <c r="C853" s="238" t="str">
        <f t="shared" si="141"/>
        <v>0018-0158</v>
      </c>
      <c r="D853" s="238" t="str">
        <f t="shared" si="142"/>
        <v>0018-0158-0003</v>
      </c>
      <c r="E853" s="306" t="s">
        <v>240</v>
      </c>
      <c r="F853" s="238" t="str">
        <f>TEXT(VLOOKUP(J853,'1'!$I$43:$J$79,2,0),"0000")</f>
        <v>0018</v>
      </c>
      <c r="G853" s="238" t="str">
        <f t="shared" si="143"/>
        <v>0158</v>
      </c>
      <c r="H853" s="307">
        <f t="shared" si="144"/>
        <v>3</v>
      </c>
      <c r="I853" s="306" t="s">
        <v>240</v>
      </c>
      <c r="J853" s="235" t="s">
        <v>1234</v>
      </c>
      <c r="K853" s="312" t="s">
        <v>1675</v>
      </c>
      <c r="L853" s="312" t="s">
        <v>16242</v>
      </c>
      <c r="M853" s="327">
        <v>126100000</v>
      </c>
      <c r="N853" s="334">
        <v>2997</v>
      </c>
      <c r="O853" s="335" t="s">
        <v>77</v>
      </c>
      <c r="P853" s="335" t="s">
        <v>72</v>
      </c>
      <c r="Q853" s="312" t="s">
        <v>71</v>
      </c>
      <c r="R853" s="334">
        <v>5</v>
      </c>
      <c r="S853" s="309">
        <v>26</v>
      </c>
      <c r="T853" s="238">
        <v>6</v>
      </c>
      <c r="U853" s="238">
        <v>6</v>
      </c>
      <c r="V853" s="235" t="s">
        <v>2316</v>
      </c>
      <c r="W853" s="238" t="str">
        <f t="shared" si="139"/>
        <v>JAGUAR&amp;LANDROVERDefender110 D300 X-다이나믹 HSE126100000</v>
      </c>
      <c r="X853" s="310">
        <f t="shared" si="140"/>
        <v>4627</v>
      </c>
      <c r="Y853" s="238">
        <v>6</v>
      </c>
      <c r="Z853" s="238">
        <v>6</v>
      </c>
      <c r="AA853" s="306" t="s">
        <v>240</v>
      </c>
      <c r="AB853" s="235" t="s">
        <v>69</v>
      </c>
      <c r="AC853" s="235"/>
      <c r="AD853" s="235">
        <v>7</v>
      </c>
      <c r="AE853" s="235"/>
      <c r="AF853" s="236"/>
      <c r="AG853" s="237"/>
      <c r="AH853" s="236"/>
      <c r="AI853" s="236"/>
      <c r="AJ853" s="237"/>
      <c r="AK853" s="236">
        <v>11</v>
      </c>
      <c r="AL853" s="236"/>
      <c r="AM853" s="236" t="s">
        <v>16554</v>
      </c>
      <c r="AN853" s="348"/>
      <c r="AO853" s="348"/>
      <c r="AP853" s="348"/>
      <c r="AQ853" s="291" t="str">
        <f>IFERROR(VLOOKUP(BG853,#REF!,1,0),"")</f>
        <v/>
      </c>
      <c r="AR853" s="349"/>
      <c r="AS853" s="236" t="s">
        <v>2432</v>
      </c>
      <c r="AT853" s="291" t="s">
        <v>2312</v>
      </c>
      <c r="AU853" s="291"/>
      <c r="AV853" s="291"/>
      <c r="AW853" s="349" t="s">
        <v>16550</v>
      </c>
      <c r="AX853" s="349"/>
      <c r="AY853" s="267"/>
      <c r="BD853" s="191" t="str">
        <f t="shared" si="136"/>
        <v>Defender110 D300 X-다이나믹 HSE</v>
      </c>
      <c r="BE853" s="238" t="str">
        <f t="shared" si="138"/>
        <v>0158</v>
      </c>
      <c r="BF853" s="306" t="s">
        <v>240</v>
      </c>
      <c r="BG853" s="191" t="str">
        <f t="shared" si="137"/>
        <v>0158-0852</v>
      </c>
    </row>
    <row r="854" spans="1:59" s="230" customFormat="1">
      <c r="A854" s="304">
        <v>4628</v>
      </c>
      <c r="B854" s="305">
        <v>4628</v>
      </c>
      <c r="C854" s="238" t="str">
        <f t="shared" si="141"/>
        <v>0018-0158</v>
      </c>
      <c r="D854" s="238" t="str">
        <f t="shared" si="142"/>
        <v>0018-0158-0004</v>
      </c>
      <c r="E854" s="306" t="s">
        <v>239</v>
      </c>
      <c r="F854" s="238" t="str">
        <f>TEXT(VLOOKUP(J854,'1'!$I$43:$J$79,2,0),"0000")</f>
        <v>0018</v>
      </c>
      <c r="G854" s="238" t="str">
        <f t="shared" si="143"/>
        <v>0158</v>
      </c>
      <c r="H854" s="307">
        <f t="shared" si="144"/>
        <v>4</v>
      </c>
      <c r="I854" s="306" t="s">
        <v>239</v>
      </c>
      <c r="J854" s="235" t="s">
        <v>1234</v>
      </c>
      <c r="K854" s="312" t="s">
        <v>1675</v>
      </c>
      <c r="L854" s="312" t="s">
        <v>16243</v>
      </c>
      <c r="M854" s="327">
        <v>138700000</v>
      </c>
      <c r="N854" s="334">
        <v>2997</v>
      </c>
      <c r="O854" s="335" t="s">
        <v>77</v>
      </c>
      <c r="P854" s="335" t="s">
        <v>72</v>
      </c>
      <c r="Q854" s="312" t="s">
        <v>71</v>
      </c>
      <c r="R854" s="334">
        <v>5</v>
      </c>
      <c r="S854" s="309">
        <v>26</v>
      </c>
      <c r="T854" s="238">
        <v>6</v>
      </c>
      <c r="U854" s="238">
        <v>6</v>
      </c>
      <c r="V854" s="235" t="s">
        <v>1614</v>
      </c>
      <c r="W854" s="238" t="str">
        <f t="shared" si="139"/>
        <v>JAGUAR&amp;LANDROVERDefender130 D300 X-다이나믹 HSE138700000</v>
      </c>
      <c r="X854" s="310">
        <f t="shared" si="140"/>
        <v>4628</v>
      </c>
      <c r="Y854" s="238">
        <v>6</v>
      </c>
      <c r="Z854" s="238">
        <v>6</v>
      </c>
      <c r="AA854" s="306" t="s">
        <v>239</v>
      </c>
      <c r="AB854" s="235" t="s">
        <v>69</v>
      </c>
      <c r="AC854" s="235"/>
      <c r="AD854" s="235">
        <v>7</v>
      </c>
      <c r="AE854" s="235"/>
      <c r="AF854" s="236"/>
      <c r="AG854" s="237"/>
      <c r="AH854" s="236"/>
      <c r="AI854" s="236"/>
      <c r="AJ854" s="237"/>
      <c r="AK854" s="236">
        <v>11</v>
      </c>
      <c r="AL854" s="236"/>
      <c r="AM854" s="236" t="s">
        <v>16554</v>
      </c>
      <c r="AN854" s="348"/>
      <c r="AO854" s="348"/>
      <c r="AP854" s="348"/>
      <c r="AQ854" s="291" t="str">
        <f>IFERROR(VLOOKUP(BG854,#REF!,1,0),"")</f>
        <v/>
      </c>
      <c r="AR854" s="349"/>
      <c r="AS854" s="236" t="s">
        <v>2432</v>
      </c>
      <c r="AT854" s="291" t="s">
        <v>2312</v>
      </c>
      <c r="AU854" s="291"/>
      <c r="AV854" s="291"/>
      <c r="AW854" s="349" t="s">
        <v>16550</v>
      </c>
      <c r="AX854" s="349"/>
      <c r="AY854" s="267"/>
      <c r="BD854" s="191" t="str">
        <f t="shared" si="136"/>
        <v>Defender130 D300 X-다이나믹 HSE</v>
      </c>
      <c r="BE854" s="238" t="str">
        <f t="shared" si="138"/>
        <v>0158</v>
      </c>
      <c r="BF854" s="306" t="s">
        <v>239</v>
      </c>
      <c r="BG854" s="191" t="str">
        <f t="shared" si="137"/>
        <v>0158-0853</v>
      </c>
    </row>
    <row r="855" spans="1:59" s="230" customFormat="1">
      <c r="A855" s="304">
        <v>4629</v>
      </c>
      <c r="B855" s="305">
        <v>4629</v>
      </c>
      <c r="C855" s="238" t="str">
        <f t="shared" si="141"/>
        <v>0018-0158</v>
      </c>
      <c r="D855" s="238" t="str">
        <f t="shared" si="142"/>
        <v>0018-0158-0005</v>
      </c>
      <c r="E855" s="306" t="s">
        <v>238</v>
      </c>
      <c r="F855" s="238" t="str">
        <f>TEXT(VLOOKUP(J855,'1'!$I$43:$J$79,2,0),"0000")</f>
        <v>0018</v>
      </c>
      <c r="G855" s="238" t="str">
        <f t="shared" si="143"/>
        <v>0158</v>
      </c>
      <c r="H855" s="307">
        <f t="shared" si="144"/>
        <v>5</v>
      </c>
      <c r="I855" s="306" t="s">
        <v>238</v>
      </c>
      <c r="J855" s="235" t="s">
        <v>1234</v>
      </c>
      <c r="K855" s="312" t="s">
        <v>1675</v>
      </c>
      <c r="L855" s="312" t="s">
        <v>16244</v>
      </c>
      <c r="M855" s="327">
        <v>136400000</v>
      </c>
      <c r="N855" s="334">
        <v>2996</v>
      </c>
      <c r="O855" s="235" t="s">
        <v>76</v>
      </c>
      <c r="P855" s="335" t="s">
        <v>72</v>
      </c>
      <c r="Q855" s="312" t="s">
        <v>71</v>
      </c>
      <c r="R855" s="334">
        <v>5</v>
      </c>
      <c r="S855" s="309">
        <v>26</v>
      </c>
      <c r="T855" s="238">
        <v>6</v>
      </c>
      <c r="U855" s="238">
        <v>6</v>
      </c>
      <c r="V855" s="235" t="s">
        <v>2316</v>
      </c>
      <c r="W855" s="238" t="str">
        <f t="shared" si="139"/>
        <v>JAGUAR&amp;LANDROVERDefender90 P400 X136400000</v>
      </c>
      <c r="X855" s="310">
        <f t="shared" si="140"/>
        <v>4629</v>
      </c>
      <c r="Y855" s="238">
        <v>6</v>
      </c>
      <c r="Z855" s="238">
        <v>6</v>
      </c>
      <c r="AA855" s="306" t="s">
        <v>238</v>
      </c>
      <c r="AB855" s="235" t="s">
        <v>69</v>
      </c>
      <c r="AC855" s="235"/>
      <c r="AD855" s="235">
        <v>7</v>
      </c>
      <c r="AE855" s="235"/>
      <c r="AF855" s="236"/>
      <c r="AG855" s="237"/>
      <c r="AH855" s="236"/>
      <c r="AI855" s="236"/>
      <c r="AJ855" s="237"/>
      <c r="AK855" s="236">
        <v>11</v>
      </c>
      <c r="AL855" s="236"/>
      <c r="AM855" s="236" t="s">
        <v>16554</v>
      </c>
      <c r="AN855" s="348"/>
      <c r="AO855" s="348"/>
      <c r="AP855" s="348"/>
      <c r="AQ855" s="291" t="str">
        <f>IFERROR(VLOOKUP(BG855,#REF!,1,0),"")</f>
        <v/>
      </c>
      <c r="AR855" s="349"/>
      <c r="AS855" s="236" t="s">
        <v>2432</v>
      </c>
      <c r="AT855" s="291" t="s">
        <v>2312</v>
      </c>
      <c r="AU855" s="291"/>
      <c r="AV855" s="291"/>
      <c r="AW855" s="349" t="s">
        <v>16550</v>
      </c>
      <c r="AX855" s="349"/>
      <c r="AY855" s="267"/>
      <c r="BD855" s="191" t="str">
        <f t="shared" si="136"/>
        <v>Defender90 P400 X</v>
      </c>
      <c r="BE855" s="238" t="str">
        <f t="shared" si="138"/>
        <v>0158</v>
      </c>
      <c r="BF855" s="306" t="s">
        <v>238</v>
      </c>
      <c r="BG855" s="191" t="str">
        <f t="shared" si="137"/>
        <v>0158-0854</v>
      </c>
    </row>
    <row r="856" spans="1:59" s="230" customFormat="1">
      <c r="A856" s="304">
        <v>4630</v>
      </c>
      <c r="B856" s="305">
        <v>4630</v>
      </c>
      <c r="C856" s="238" t="str">
        <f t="shared" si="141"/>
        <v>0018-0158</v>
      </c>
      <c r="D856" s="238" t="str">
        <f t="shared" si="142"/>
        <v>0018-0158-0006</v>
      </c>
      <c r="E856" s="306" t="s">
        <v>237</v>
      </c>
      <c r="F856" s="238" t="str">
        <f>TEXT(VLOOKUP(J856,'1'!$I$43:$J$79,2,0),"0000")</f>
        <v>0018</v>
      </c>
      <c r="G856" s="238" t="str">
        <f t="shared" si="143"/>
        <v>0158</v>
      </c>
      <c r="H856" s="307">
        <f t="shared" si="144"/>
        <v>6</v>
      </c>
      <c r="I856" s="306" t="s">
        <v>237</v>
      </c>
      <c r="J856" s="235" t="s">
        <v>1234</v>
      </c>
      <c r="K856" s="312" t="s">
        <v>1675</v>
      </c>
      <c r="L856" s="312" t="s">
        <v>16245</v>
      </c>
      <c r="M856" s="327">
        <v>146000000</v>
      </c>
      <c r="N856" s="334">
        <v>2996</v>
      </c>
      <c r="O856" s="235" t="s">
        <v>76</v>
      </c>
      <c r="P856" s="335" t="s">
        <v>72</v>
      </c>
      <c r="Q856" s="312" t="s">
        <v>71</v>
      </c>
      <c r="R856" s="334">
        <v>5</v>
      </c>
      <c r="S856" s="309">
        <v>26</v>
      </c>
      <c r="T856" s="238">
        <v>6</v>
      </c>
      <c r="U856" s="238">
        <v>6</v>
      </c>
      <c r="V856" s="235" t="s">
        <v>2316</v>
      </c>
      <c r="W856" s="238" t="str">
        <f t="shared" si="139"/>
        <v>JAGUAR&amp;LANDROVERDefender110 P400 X146000000</v>
      </c>
      <c r="X856" s="310">
        <f t="shared" si="140"/>
        <v>4630</v>
      </c>
      <c r="Y856" s="238">
        <v>6</v>
      </c>
      <c r="Z856" s="238">
        <v>6</v>
      </c>
      <c r="AA856" s="306" t="s">
        <v>237</v>
      </c>
      <c r="AB856" s="235" t="s">
        <v>69</v>
      </c>
      <c r="AC856" s="235"/>
      <c r="AD856" s="235">
        <v>7</v>
      </c>
      <c r="AE856" s="235"/>
      <c r="AF856" s="236"/>
      <c r="AG856" s="237"/>
      <c r="AH856" s="236"/>
      <c r="AI856" s="236"/>
      <c r="AJ856" s="237"/>
      <c r="AK856" s="236">
        <v>11</v>
      </c>
      <c r="AL856" s="236"/>
      <c r="AM856" s="236" t="s">
        <v>16554</v>
      </c>
      <c r="AN856" s="348"/>
      <c r="AO856" s="348"/>
      <c r="AP856" s="348"/>
      <c r="AQ856" s="291" t="str">
        <f>IFERROR(VLOOKUP(BG856,#REF!,1,0),"")</f>
        <v/>
      </c>
      <c r="AR856" s="349"/>
      <c r="AS856" s="236" t="s">
        <v>2432</v>
      </c>
      <c r="AT856" s="291" t="s">
        <v>2312</v>
      </c>
      <c r="AU856" s="291"/>
      <c r="AV856" s="291"/>
      <c r="AW856" s="349" t="s">
        <v>16550</v>
      </c>
      <c r="AX856" s="349"/>
      <c r="AY856" s="267" t="s">
        <v>2318</v>
      </c>
      <c r="BD856" s="191" t="str">
        <f t="shared" si="136"/>
        <v>Defender110 P400 X</v>
      </c>
      <c r="BE856" s="238" t="str">
        <f t="shared" si="138"/>
        <v>0158</v>
      </c>
      <c r="BF856" s="306" t="s">
        <v>237</v>
      </c>
      <c r="BG856" s="191" t="str">
        <f t="shared" si="137"/>
        <v>0158-0855</v>
      </c>
    </row>
    <row r="857" spans="1:59" s="230" customFormat="1">
      <c r="A857" s="304">
        <v>4631</v>
      </c>
      <c r="B857" s="305">
        <v>4631</v>
      </c>
      <c r="C857" s="238" t="str">
        <f t="shared" si="141"/>
        <v>0018-0158</v>
      </c>
      <c r="D857" s="238" t="str">
        <f t="shared" si="142"/>
        <v>0018-0158-0007</v>
      </c>
      <c r="E857" s="306" t="s">
        <v>236</v>
      </c>
      <c r="F857" s="238" t="str">
        <f>TEXT(VLOOKUP(J857,'1'!$I$43:$J$79,2,0),"0000")</f>
        <v>0018</v>
      </c>
      <c r="G857" s="238" t="str">
        <f t="shared" si="143"/>
        <v>0158</v>
      </c>
      <c r="H857" s="307">
        <f t="shared" si="144"/>
        <v>7</v>
      </c>
      <c r="I857" s="306" t="s">
        <v>236</v>
      </c>
      <c r="J857" s="235" t="s">
        <v>1234</v>
      </c>
      <c r="K857" s="312" t="s">
        <v>1675</v>
      </c>
      <c r="L857" s="312" t="s">
        <v>16246</v>
      </c>
      <c r="M857" s="327">
        <v>141270000</v>
      </c>
      <c r="N857" s="334">
        <v>2996</v>
      </c>
      <c r="O857" s="235" t="s">
        <v>76</v>
      </c>
      <c r="P857" s="335" t="s">
        <v>72</v>
      </c>
      <c r="Q857" s="312" t="s">
        <v>71</v>
      </c>
      <c r="R857" s="334">
        <v>5</v>
      </c>
      <c r="S857" s="309">
        <v>26</v>
      </c>
      <c r="T857" s="238">
        <v>6</v>
      </c>
      <c r="U857" s="238">
        <v>6</v>
      </c>
      <c r="V857" s="235" t="s">
        <v>1614</v>
      </c>
      <c r="W857" s="238" t="str">
        <f t="shared" si="139"/>
        <v>JAGUAR&amp;LANDROVERDefender130 P400 X-다이나믹 HSE141270000</v>
      </c>
      <c r="X857" s="310">
        <f t="shared" si="140"/>
        <v>4631</v>
      </c>
      <c r="Y857" s="238">
        <v>6</v>
      </c>
      <c r="Z857" s="238">
        <v>6</v>
      </c>
      <c r="AA857" s="306" t="s">
        <v>236</v>
      </c>
      <c r="AB857" s="235" t="s">
        <v>69</v>
      </c>
      <c r="AC857" s="235"/>
      <c r="AD857" s="235">
        <v>7</v>
      </c>
      <c r="AE857" s="235"/>
      <c r="AF857" s="236"/>
      <c r="AG857" s="237"/>
      <c r="AH857" s="236"/>
      <c r="AI857" s="236"/>
      <c r="AJ857" s="237"/>
      <c r="AK857" s="236">
        <v>11</v>
      </c>
      <c r="AL857" s="236"/>
      <c r="AM857" s="236" t="s">
        <v>16554</v>
      </c>
      <c r="AN857" s="348"/>
      <c r="AO857" s="348"/>
      <c r="AP857" s="348"/>
      <c r="AQ857" s="291" t="str">
        <f>IFERROR(VLOOKUP(BG857,#REF!,1,0),"")</f>
        <v/>
      </c>
      <c r="AR857" s="349"/>
      <c r="AS857" s="236" t="s">
        <v>2433</v>
      </c>
      <c r="AT857" s="291"/>
      <c r="AU857" s="291"/>
      <c r="AV857" s="291"/>
      <c r="AW857" s="349" t="s">
        <v>16550</v>
      </c>
      <c r="AX857" s="349"/>
      <c r="AY857" s="267"/>
      <c r="BD857" s="191" t="str">
        <f t="shared" si="136"/>
        <v>Defender130 P400 X-다이나믹 HSE</v>
      </c>
      <c r="BE857" s="238" t="str">
        <f t="shared" si="138"/>
        <v>0158</v>
      </c>
      <c r="BF857" s="306" t="s">
        <v>236</v>
      </c>
      <c r="BG857" s="191" t="str">
        <f t="shared" si="137"/>
        <v>0158-0856</v>
      </c>
    </row>
    <row r="858" spans="1:59" s="230" customFormat="1">
      <c r="A858" s="304">
        <v>4632</v>
      </c>
      <c r="B858" s="305">
        <v>4632</v>
      </c>
      <c r="C858" s="238" t="str">
        <f t="shared" si="141"/>
        <v>0018-0158</v>
      </c>
      <c r="D858" s="238" t="str">
        <f t="shared" si="142"/>
        <v>0018-0158-0008</v>
      </c>
      <c r="E858" s="306" t="s">
        <v>16524</v>
      </c>
      <c r="F858" s="238" t="str">
        <f>TEXT(VLOOKUP(J858,'1'!$I$43:$J$79,2,0),"0000")</f>
        <v>0018</v>
      </c>
      <c r="G858" s="238" t="str">
        <f t="shared" si="143"/>
        <v>0158</v>
      </c>
      <c r="H858" s="307">
        <f t="shared" si="144"/>
        <v>8</v>
      </c>
      <c r="I858" s="306" t="s">
        <v>16524</v>
      </c>
      <c r="J858" s="235" t="s">
        <v>1234</v>
      </c>
      <c r="K858" s="312" t="s">
        <v>1675</v>
      </c>
      <c r="L858" s="312" t="s">
        <v>16247</v>
      </c>
      <c r="M858" s="327">
        <v>113200000</v>
      </c>
      <c r="N858" s="334">
        <v>1997</v>
      </c>
      <c r="O858" s="235" t="s">
        <v>76</v>
      </c>
      <c r="P858" s="335" t="s">
        <v>72</v>
      </c>
      <c r="Q858" s="312" t="s">
        <v>71</v>
      </c>
      <c r="R858" s="334">
        <v>5</v>
      </c>
      <c r="S858" s="309">
        <v>26</v>
      </c>
      <c r="T858" s="238">
        <v>6</v>
      </c>
      <c r="U858" s="238">
        <v>6</v>
      </c>
      <c r="V858" s="235" t="s">
        <v>1614</v>
      </c>
      <c r="W858" s="238" t="str">
        <f t="shared" si="139"/>
        <v>JAGUAR&amp;LANDROVERDefender110 P300 X-다이나믹 SE113200000</v>
      </c>
      <c r="X858" s="310">
        <f t="shared" si="140"/>
        <v>4632</v>
      </c>
      <c r="Y858" s="238">
        <v>6</v>
      </c>
      <c r="Z858" s="238">
        <v>6</v>
      </c>
      <c r="AA858" s="306" t="s">
        <v>16524</v>
      </c>
      <c r="AB858" s="235" t="s">
        <v>69</v>
      </c>
      <c r="AC858" s="235"/>
      <c r="AD858" s="235">
        <v>7</v>
      </c>
      <c r="AE858" s="235"/>
      <c r="AF858" s="236"/>
      <c r="AG858" s="237"/>
      <c r="AH858" s="236"/>
      <c r="AI858" s="236"/>
      <c r="AJ858" s="237"/>
      <c r="AK858" s="236">
        <v>11</v>
      </c>
      <c r="AL858" s="236"/>
      <c r="AM858" s="236" t="s">
        <v>16554</v>
      </c>
      <c r="AN858" s="348"/>
      <c r="AO858" s="348"/>
      <c r="AP858" s="348"/>
      <c r="AQ858" s="291" t="str">
        <f>IFERROR(VLOOKUP(BG858,#REF!,1,0),"")</f>
        <v/>
      </c>
      <c r="AR858" s="349"/>
      <c r="AS858" s="236" t="s">
        <v>2433</v>
      </c>
      <c r="AT858" s="291"/>
      <c r="AU858" s="291"/>
      <c r="AV858" s="291"/>
      <c r="AW858" s="349" t="s">
        <v>16550</v>
      </c>
      <c r="AX858" s="349"/>
      <c r="AY858" s="267"/>
      <c r="BD858" s="191" t="str">
        <f t="shared" si="136"/>
        <v>Defender110 P300 X-다이나믹 SE</v>
      </c>
      <c r="BE858" s="238" t="str">
        <f t="shared" si="138"/>
        <v>0158</v>
      </c>
      <c r="BF858" s="306" t="s">
        <v>16524</v>
      </c>
      <c r="BG858" s="191" t="str">
        <f t="shared" si="137"/>
        <v>0158-0857</v>
      </c>
    </row>
    <row r="859" spans="1:59">
      <c r="A859" s="304">
        <v>4633</v>
      </c>
      <c r="B859" s="305">
        <v>4633</v>
      </c>
      <c r="C859" s="238" t="str">
        <f t="shared" si="141"/>
        <v>0018-0159</v>
      </c>
      <c r="D859" s="238" t="str">
        <f t="shared" si="142"/>
        <v>0018-0159-0001</v>
      </c>
      <c r="E859" s="306" t="s">
        <v>16525</v>
      </c>
      <c r="F859" s="238" t="str">
        <f>TEXT(VLOOKUP(J859,'1'!$I$43:$J$79,2,0),"0000")</f>
        <v>0018</v>
      </c>
      <c r="G859" s="238" t="str">
        <f t="shared" si="143"/>
        <v>0159</v>
      </c>
      <c r="H859" s="307">
        <f t="shared" si="144"/>
        <v>1</v>
      </c>
      <c r="I859" s="306" t="s">
        <v>16525</v>
      </c>
      <c r="J859" s="235" t="s">
        <v>1234</v>
      </c>
      <c r="K859" s="235" t="s">
        <v>16134</v>
      </c>
      <c r="L859" s="312" t="s">
        <v>2409</v>
      </c>
      <c r="M859" s="314">
        <v>86800000</v>
      </c>
      <c r="N859" s="315">
        <v>2996</v>
      </c>
      <c r="O859" s="312" t="s">
        <v>77</v>
      </c>
      <c r="P859" s="312" t="s">
        <v>72</v>
      </c>
      <c r="Q859" s="312" t="s">
        <v>71</v>
      </c>
      <c r="R859" s="315">
        <v>7</v>
      </c>
      <c r="S859" s="309">
        <v>8</v>
      </c>
      <c r="T859" s="238">
        <v>6</v>
      </c>
      <c r="U859" s="238">
        <v>6</v>
      </c>
      <c r="V859" s="235" t="s">
        <v>70</v>
      </c>
      <c r="W859" s="238" t="str">
        <f t="shared" si="139"/>
        <v>JAGUAR&amp;LANDROVERDiscovery D300 R-DYN HSE86800000</v>
      </c>
      <c r="X859" s="310">
        <f t="shared" si="140"/>
        <v>4633</v>
      </c>
      <c r="Y859" s="238">
        <v>6</v>
      </c>
      <c r="Z859" s="238">
        <v>6</v>
      </c>
      <c r="AA859" s="306" t="s">
        <v>16525</v>
      </c>
      <c r="AB859" s="235" t="s">
        <v>69</v>
      </c>
      <c r="AC859" s="235"/>
      <c r="AD859" s="235">
        <v>2</v>
      </c>
      <c r="AE859" s="235">
        <v>1</v>
      </c>
      <c r="AF859" s="236"/>
      <c r="AG859" s="237"/>
      <c r="AH859" s="236"/>
      <c r="AI859" s="236"/>
      <c r="AJ859" s="237"/>
      <c r="AK859" s="236">
        <v>20</v>
      </c>
      <c r="AL859" s="236"/>
      <c r="AM859" s="236" t="s">
        <v>16569</v>
      </c>
      <c r="AN859" s="348"/>
      <c r="AO859" s="348"/>
      <c r="AP859" s="348"/>
      <c r="AQ859" s="291" t="str">
        <f>IFERROR(VLOOKUP(BG859,#REF!,1,0),"")</f>
        <v/>
      </c>
      <c r="AR859" s="349"/>
      <c r="AS859" s="236" t="s">
        <v>2432</v>
      </c>
      <c r="AW859" s="349" t="s">
        <v>16550</v>
      </c>
      <c r="AX859" s="349"/>
      <c r="AY859" s="349"/>
      <c r="BD859" s="191" t="str">
        <f t="shared" si="136"/>
        <v>Discovery D300 R-DYN HSE</v>
      </c>
      <c r="BE859" s="238" t="str">
        <f t="shared" si="138"/>
        <v>0159</v>
      </c>
      <c r="BF859" s="306" t="s">
        <v>16525</v>
      </c>
      <c r="BG859" s="191" t="str">
        <f t="shared" si="137"/>
        <v>0159-0858</v>
      </c>
    </row>
    <row r="860" spans="1:59">
      <c r="A860" s="304">
        <v>4634</v>
      </c>
      <c r="B860" s="305">
        <v>4634</v>
      </c>
      <c r="C860" s="238" t="str">
        <f t="shared" si="141"/>
        <v>0018-0159</v>
      </c>
      <c r="D860" s="238" t="str">
        <f t="shared" si="142"/>
        <v>0018-0159-0002</v>
      </c>
      <c r="E860" s="306" t="s">
        <v>16526</v>
      </c>
      <c r="F860" s="238" t="str">
        <f>TEXT(VLOOKUP(J860,'1'!$I$43:$J$79,2,0),"0000")</f>
        <v>0018</v>
      </c>
      <c r="G860" s="238" t="str">
        <f t="shared" si="143"/>
        <v>0159</v>
      </c>
      <c r="H860" s="307">
        <f t="shared" si="144"/>
        <v>2</v>
      </c>
      <c r="I860" s="306" t="s">
        <v>16526</v>
      </c>
      <c r="J860" s="235" t="s">
        <v>1234</v>
      </c>
      <c r="K860" s="235" t="s">
        <v>16134</v>
      </c>
      <c r="L860" s="312" t="s">
        <v>2313</v>
      </c>
      <c r="M860" s="394">
        <v>86800000</v>
      </c>
      <c r="N860" s="315">
        <v>2996</v>
      </c>
      <c r="O860" s="312" t="s">
        <v>1607</v>
      </c>
      <c r="P860" s="312" t="s">
        <v>72</v>
      </c>
      <c r="Q860" s="312" t="s">
        <v>71</v>
      </c>
      <c r="R860" s="315">
        <v>7</v>
      </c>
      <c r="S860" s="309">
        <v>8</v>
      </c>
      <c r="T860" s="238">
        <v>6</v>
      </c>
      <c r="U860" s="238">
        <v>6</v>
      </c>
      <c r="V860" s="235" t="s">
        <v>70</v>
      </c>
      <c r="W860" s="238" t="str">
        <f t="shared" si="139"/>
        <v>JAGUAR&amp;LANDROVERDiscovery D250 S A/T86800000</v>
      </c>
      <c r="X860" s="310">
        <f t="shared" si="140"/>
        <v>4634</v>
      </c>
      <c r="Y860" s="238">
        <v>6</v>
      </c>
      <c r="Z860" s="238">
        <v>6</v>
      </c>
      <c r="AA860" s="306" t="s">
        <v>16526</v>
      </c>
      <c r="AB860" s="235" t="s">
        <v>69</v>
      </c>
      <c r="AC860" s="235"/>
      <c r="AD860" s="235"/>
      <c r="AE860" s="235"/>
      <c r="AF860" s="236"/>
      <c r="AG860" s="237"/>
      <c r="AH860" s="236"/>
      <c r="AI860" s="236"/>
      <c r="AJ860" s="237"/>
      <c r="AK860" s="236">
        <v>20</v>
      </c>
      <c r="AL860" s="236"/>
      <c r="AM860" s="236" t="s">
        <v>16569</v>
      </c>
      <c r="AN860" s="348"/>
      <c r="AO860" s="348"/>
      <c r="AP860" s="348"/>
      <c r="AQ860" s="291" t="str">
        <f>IFERROR(VLOOKUP(BG860,#REF!,1,0),"")</f>
        <v/>
      </c>
      <c r="AR860" s="349"/>
      <c r="AS860" s="236" t="s">
        <v>2432</v>
      </c>
      <c r="AT860" s="291" t="s">
        <v>2372</v>
      </c>
      <c r="AW860" s="349" t="s">
        <v>16550</v>
      </c>
      <c r="AX860" s="349"/>
      <c r="AY860" s="349"/>
      <c r="BD860" s="191" t="str">
        <f t="shared" si="136"/>
        <v>Discovery D250 S A/T</v>
      </c>
      <c r="BE860" s="238" t="str">
        <f t="shared" si="138"/>
        <v>0159</v>
      </c>
      <c r="BF860" s="306" t="s">
        <v>16526</v>
      </c>
      <c r="BG860" s="191" t="str">
        <f t="shared" si="137"/>
        <v>0159-0859</v>
      </c>
    </row>
    <row r="861" spans="1:59">
      <c r="A861" s="304">
        <v>4635</v>
      </c>
      <c r="B861" s="305">
        <v>4635</v>
      </c>
      <c r="C861" s="238" t="str">
        <f t="shared" si="141"/>
        <v>0018-0159</v>
      </c>
      <c r="D861" s="238" t="str">
        <f t="shared" si="142"/>
        <v>0018-0159-0003</v>
      </c>
      <c r="E861" s="306" t="s">
        <v>16527</v>
      </c>
      <c r="F861" s="238" t="str">
        <f>TEXT(VLOOKUP(J861,'1'!$I$43:$J$79,2,0),"0000")</f>
        <v>0018</v>
      </c>
      <c r="G861" s="238" t="str">
        <f t="shared" si="143"/>
        <v>0159</v>
      </c>
      <c r="H861" s="307">
        <f t="shared" si="144"/>
        <v>3</v>
      </c>
      <c r="I861" s="306" t="s">
        <v>16527</v>
      </c>
      <c r="J861" s="235" t="s">
        <v>1234</v>
      </c>
      <c r="K861" s="235" t="s">
        <v>16134</v>
      </c>
      <c r="L861" s="312" t="s">
        <v>16584</v>
      </c>
      <c r="M861" s="394">
        <v>119300000</v>
      </c>
      <c r="N861" s="315">
        <v>2995</v>
      </c>
      <c r="O861" s="235" t="s">
        <v>76</v>
      </c>
      <c r="P861" s="312" t="s">
        <v>72</v>
      </c>
      <c r="Q861" s="312" t="s">
        <v>71</v>
      </c>
      <c r="R861" s="315">
        <v>7</v>
      </c>
      <c r="S861" s="309">
        <v>8</v>
      </c>
      <c r="T861" s="238">
        <v>6</v>
      </c>
      <c r="U861" s="238">
        <v>6</v>
      </c>
      <c r="V861" s="235" t="s">
        <v>70</v>
      </c>
      <c r="W861" s="238" t="str">
        <f t="shared" si="139"/>
        <v>JAGUAR&amp;LANDROVERDiscovery P360 R-Dynamic SE119300000</v>
      </c>
      <c r="X861" s="310">
        <f t="shared" si="140"/>
        <v>4635</v>
      </c>
      <c r="Y861" s="238">
        <v>6</v>
      </c>
      <c r="Z861" s="238">
        <v>6</v>
      </c>
      <c r="AA861" s="306" t="s">
        <v>16527</v>
      </c>
      <c r="AB861" s="235" t="s">
        <v>69</v>
      </c>
      <c r="AC861" s="235"/>
      <c r="AD861" s="235"/>
      <c r="AE861" s="235"/>
      <c r="AF861" s="236"/>
      <c r="AG861" s="237"/>
      <c r="AH861" s="236"/>
      <c r="AI861" s="236"/>
      <c r="AJ861" s="237"/>
      <c r="AK861" s="236">
        <v>20</v>
      </c>
      <c r="AL861" s="236"/>
      <c r="AM861" s="236" t="s">
        <v>16383</v>
      </c>
      <c r="AN861" s="348"/>
      <c r="AO861" s="348"/>
      <c r="AP861" s="348"/>
      <c r="AQ861" s="291" t="str">
        <f>IFERROR(VLOOKUP(BG861,#REF!,1,0),"")</f>
        <v/>
      </c>
      <c r="AR861" s="349"/>
      <c r="AS861" s="236" t="s">
        <v>2432</v>
      </c>
      <c r="AT861" s="291" t="s">
        <v>2372</v>
      </c>
      <c r="AW861" s="349" t="s">
        <v>16547</v>
      </c>
      <c r="AX861" s="349"/>
      <c r="AY861" s="349"/>
      <c r="BD861" s="191" t="str">
        <f t="shared" si="136"/>
        <v>Discovery P360 R-Dynamic SE</v>
      </c>
      <c r="BE861" s="238" t="str">
        <f t="shared" si="138"/>
        <v>0159</v>
      </c>
      <c r="BF861" s="306" t="s">
        <v>16527</v>
      </c>
      <c r="BG861" s="191" t="str">
        <f t="shared" si="137"/>
        <v>0159-0860</v>
      </c>
    </row>
    <row r="862" spans="1:59">
      <c r="A862" s="304">
        <v>4636</v>
      </c>
      <c r="B862" s="305">
        <v>4636</v>
      </c>
      <c r="C862" s="238" t="str">
        <f t="shared" si="141"/>
        <v>0018-0159</v>
      </c>
      <c r="D862" s="238" t="str">
        <f t="shared" si="142"/>
        <v>0018-0159-0004</v>
      </c>
      <c r="E862" s="306" t="s">
        <v>235</v>
      </c>
      <c r="F862" s="238" t="str">
        <f>TEXT(VLOOKUP(J862,'1'!$I$43:$J$79,2,0),"0000")</f>
        <v>0018</v>
      </c>
      <c r="G862" s="238" t="str">
        <f t="shared" si="143"/>
        <v>0159</v>
      </c>
      <c r="H862" s="307">
        <f t="shared" si="144"/>
        <v>4</v>
      </c>
      <c r="I862" s="306" t="s">
        <v>235</v>
      </c>
      <c r="J862" s="235" t="s">
        <v>1234</v>
      </c>
      <c r="K862" s="235" t="s">
        <v>16134</v>
      </c>
      <c r="L862" s="312" t="s">
        <v>16585</v>
      </c>
      <c r="M862" s="394">
        <v>119300000</v>
      </c>
      <c r="N862" s="315">
        <v>1997</v>
      </c>
      <c r="O862" s="235" t="s">
        <v>76</v>
      </c>
      <c r="P862" s="312" t="s">
        <v>72</v>
      </c>
      <c r="Q862" s="312" t="s">
        <v>71</v>
      </c>
      <c r="R862" s="315">
        <v>7</v>
      </c>
      <c r="S862" s="309">
        <v>8</v>
      </c>
      <c r="T862" s="238">
        <v>6</v>
      </c>
      <c r="U862" s="238">
        <v>6</v>
      </c>
      <c r="V862" s="235" t="s">
        <v>70</v>
      </c>
      <c r="W862" s="238" t="str">
        <f t="shared" si="139"/>
        <v>JAGUAR&amp;LANDROVERDiscovery P300 SE119300000</v>
      </c>
      <c r="X862" s="310">
        <f t="shared" si="140"/>
        <v>4636</v>
      </c>
      <c r="Y862" s="238">
        <v>6</v>
      </c>
      <c r="Z862" s="238">
        <v>6</v>
      </c>
      <c r="AA862" s="306" t="s">
        <v>235</v>
      </c>
      <c r="AB862" s="235" t="s">
        <v>69</v>
      </c>
      <c r="AC862" s="235"/>
      <c r="AD862" s="235"/>
      <c r="AE862" s="235"/>
      <c r="AF862" s="236"/>
      <c r="AG862" s="237"/>
      <c r="AH862" s="236"/>
      <c r="AI862" s="236"/>
      <c r="AJ862" s="237"/>
      <c r="AK862" s="236">
        <v>20</v>
      </c>
      <c r="AL862" s="236"/>
      <c r="AM862" s="236" t="s">
        <v>16569</v>
      </c>
      <c r="AN862" s="348"/>
      <c r="AO862" s="348"/>
      <c r="AP862" s="348"/>
      <c r="AQ862" s="291" t="str">
        <f>IFERROR(VLOOKUP(BG862,#REF!,1,0),"")</f>
        <v/>
      </c>
      <c r="AR862" s="349"/>
      <c r="AS862" s="236" t="s">
        <v>2432</v>
      </c>
      <c r="AT862" s="291" t="s">
        <v>2372</v>
      </c>
      <c r="AW862" s="349" t="s">
        <v>16550</v>
      </c>
      <c r="AX862" s="349"/>
      <c r="AY862" s="349"/>
      <c r="BD862" s="191" t="str">
        <f t="shared" si="136"/>
        <v>Discovery P300 SE</v>
      </c>
      <c r="BE862" s="238" t="str">
        <f t="shared" si="138"/>
        <v>0159</v>
      </c>
      <c r="BF862" s="306" t="s">
        <v>235</v>
      </c>
      <c r="BG862" s="191" t="str">
        <f t="shared" si="137"/>
        <v>0159-0861</v>
      </c>
    </row>
    <row r="863" spans="1:59">
      <c r="A863" s="304">
        <v>4637</v>
      </c>
      <c r="B863" s="305">
        <v>4637</v>
      </c>
      <c r="C863" s="238" t="str">
        <f t="shared" si="141"/>
        <v>0018-0160</v>
      </c>
      <c r="D863" s="238" t="str">
        <f t="shared" si="142"/>
        <v>0018-0160-0001</v>
      </c>
      <c r="E863" s="306" t="s">
        <v>234</v>
      </c>
      <c r="F863" s="238" t="str">
        <f>TEXT(VLOOKUP(J863,'1'!$I$43:$J$79,2,0),"0000")</f>
        <v>0018</v>
      </c>
      <c r="G863" s="238" t="str">
        <f t="shared" si="143"/>
        <v>0160</v>
      </c>
      <c r="H863" s="307">
        <f t="shared" si="144"/>
        <v>1</v>
      </c>
      <c r="I863" s="306" t="s">
        <v>234</v>
      </c>
      <c r="J863" s="235" t="s">
        <v>1234</v>
      </c>
      <c r="K863" s="235" t="s">
        <v>153</v>
      </c>
      <c r="L863" s="312" t="s">
        <v>16248</v>
      </c>
      <c r="M863" s="314">
        <v>72900000</v>
      </c>
      <c r="N863" s="315">
        <v>1997</v>
      </c>
      <c r="O863" s="235" t="s">
        <v>76</v>
      </c>
      <c r="P863" s="312" t="s">
        <v>72</v>
      </c>
      <c r="Q863" s="312" t="s">
        <v>71</v>
      </c>
      <c r="R863" s="315">
        <v>5</v>
      </c>
      <c r="S863" s="309">
        <v>8</v>
      </c>
      <c r="T863" s="238">
        <v>6</v>
      </c>
      <c r="U863" s="238">
        <v>6</v>
      </c>
      <c r="V863" s="235" t="s">
        <v>70</v>
      </c>
      <c r="W863" s="238" t="str">
        <f t="shared" si="139"/>
        <v>JAGUAR&amp;LANDROVERDiscovery SportP250 S72900000</v>
      </c>
      <c r="X863" s="310">
        <f t="shared" si="140"/>
        <v>4637</v>
      </c>
      <c r="Y863" s="238">
        <v>6</v>
      </c>
      <c r="Z863" s="238">
        <v>6</v>
      </c>
      <c r="AA863" s="306" t="s">
        <v>234</v>
      </c>
      <c r="AB863" s="235" t="s">
        <v>69</v>
      </c>
      <c r="AC863" s="235"/>
      <c r="AD863" s="235">
        <v>6</v>
      </c>
      <c r="AE863" s="235">
        <v>0</v>
      </c>
      <c r="AF863" s="236"/>
      <c r="AG863" s="237"/>
      <c r="AH863" s="236"/>
      <c r="AI863" s="236"/>
      <c r="AJ863" s="237"/>
      <c r="AK863" s="236">
        <v>20</v>
      </c>
      <c r="AL863" s="236"/>
      <c r="AM863" s="236" t="s">
        <v>16569</v>
      </c>
      <c r="AN863" s="348"/>
      <c r="AO863" s="348"/>
      <c r="AP863" s="348"/>
      <c r="AQ863" s="291" t="str">
        <f>IFERROR(VLOOKUP(BG863,#REF!,1,0),"")</f>
        <v/>
      </c>
      <c r="AR863" s="349"/>
      <c r="AS863" s="236" t="s">
        <v>2432</v>
      </c>
      <c r="AW863" s="349" t="s">
        <v>16550</v>
      </c>
      <c r="AX863" s="349"/>
      <c r="AY863" s="349"/>
      <c r="BD863" s="191" t="str">
        <f t="shared" si="136"/>
        <v>Discovery SportP250 S</v>
      </c>
      <c r="BE863" s="238" t="str">
        <f t="shared" si="138"/>
        <v>0160</v>
      </c>
      <c r="BF863" s="306" t="s">
        <v>234</v>
      </c>
      <c r="BG863" s="191" t="str">
        <f t="shared" si="137"/>
        <v>0160-0862</v>
      </c>
    </row>
    <row r="864" spans="1:59">
      <c r="A864" s="304">
        <v>4638</v>
      </c>
      <c r="B864" s="305">
        <v>4638</v>
      </c>
      <c r="C864" s="238" t="str">
        <f t="shared" si="141"/>
        <v>0018-0160</v>
      </c>
      <c r="D864" s="238" t="str">
        <f t="shared" si="142"/>
        <v>0018-0160-0002</v>
      </c>
      <c r="E864" s="306" t="s">
        <v>233</v>
      </c>
      <c r="F864" s="238" t="str">
        <f>TEXT(VLOOKUP(J864,'1'!$I$43:$J$79,2,0),"0000")</f>
        <v>0018</v>
      </c>
      <c r="G864" s="238" t="str">
        <f t="shared" si="143"/>
        <v>0160</v>
      </c>
      <c r="H864" s="307">
        <f t="shared" si="144"/>
        <v>2</v>
      </c>
      <c r="I864" s="306" t="s">
        <v>233</v>
      </c>
      <c r="J864" s="235" t="s">
        <v>1234</v>
      </c>
      <c r="K864" s="235" t="s">
        <v>153</v>
      </c>
      <c r="L864" s="312" t="s">
        <v>1254</v>
      </c>
      <c r="M864" s="314">
        <v>76600000</v>
      </c>
      <c r="N864" s="315">
        <v>1997</v>
      </c>
      <c r="O864" s="235" t="s">
        <v>76</v>
      </c>
      <c r="P864" s="312" t="s">
        <v>72</v>
      </c>
      <c r="Q864" s="312" t="s">
        <v>71</v>
      </c>
      <c r="R864" s="315">
        <v>5</v>
      </c>
      <c r="S864" s="309">
        <v>8</v>
      </c>
      <c r="T864" s="238">
        <v>6</v>
      </c>
      <c r="U864" s="238">
        <v>6</v>
      </c>
      <c r="V864" s="235" t="s">
        <v>70</v>
      </c>
      <c r="W864" s="238" t="str">
        <f t="shared" si="139"/>
        <v>JAGUAR&amp;LANDROVERDiscovery SportP250 SE76600000</v>
      </c>
      <c r="X864" s="310">
        <f t="shared" si="140"/>
        <v>4638</v>
      </c>
      <c r="Y864" s="238">
        <v>6</v>
      </c>
      <c r="Z864" s="238">
        <v>6</v>
      </c>
      <c r="AA864" s="306" t="s">
        <v>233</v>
      </c>
      <c r="AB864" s="235" t="s">
        <v>69</v>
      </c>
      <c r="AC864" s="235"/>
      <c r="AD864" s="235">
        <v>6</v>
      </c>
      <c r="AE864" s="235">
        <v>0</v>
      </c>
      <c r="AF864" s="236"/>
      <c r="AG864" s="237"/>
      <c r="AH864" s="236"/>
      <c r="AI864" s="236"/>
      <c r="AJ864" s="237"/>
      <c r="AK864" s="236">
        <v>20</v>
      </c>
      <c r="AL864" s="236"/>
      <c r="AM864" s="236" t="s">
        <v>16569</v>
      </c>
      <c r="AN864" s="348"/>
      <c r="AO864" s="348"/>
      <c r="AP864" s="348"/>
      <c r="AQ864" s="291" t="str">
        <f>IFERROR(VLOOKUP(BG864,#REF!,1,0),"")</f>
        <v/>
      </c>
      <c r="AR864" s="349"/>
      <c r="AS864" s="236" t="s">
        <v>2432</v>
      </c>
      <c r="AW864" s="349" t="s">
        <v>16550</v>
      </c>
      <c r="AX864" s="349"/>
      <c r="AY864" s="349"/>
      <c r="BD864" s="191" t="str">
        <f t="shared" si="136"/>
        <v>Discovery SportP250 SE</v>
      </c>
      <c r="BE864" s="238" t="str">
        <f t="shared" si="138"/>
        <v>0160</v>
      </c>
      <c r="BF864" s="306" t="s">
        <v>233</v>
      </c>
      <c r="BG864" s="191" t="str">
        <f t="shared" si="137"/>
        <v>0160-0863</v>
      </c>
    </row>
    <row r="865" spans="1:59">
      <c r="A865" s="304">
        <v>4639</v>
      </c>
      <c r="B865" s="305">
        <v>4639</v>
      </c>
      <c r="C865" s="238" t="str">
        <f t="shared" si="141"/>
        <v>0018-0161</v>
      </c>
      <c r="D865" s="238" t="str">
        <f t="shared" si="142"/>
        <v>0018-0161-0001</v>
      </c>
      <c r="E865" s="306" t="s">
        <v>232</v>
      </c>
      <c r="F865" s="238" t="str">
        <f>TEXT(VLOOKUP(J865,'1'!$I$43:$J$79,2,0),"0000")</f>
        <v>0018</v>
      </c>
      <c r="G865" s="238" t="str">
        <f t="shared" si="143"/>
        <v>0161</v>
      </c>
      <c r="H865" s="307">
        <f t="shared" si="144"/>
        <v>1</v>
      </c>
      <c r="I865" s="306" t="s">
        <v>232</v>
      </c>
      <c r="J865" s="235" t="s">
        <v>1234</v>
      </c>
      <c r="K865" s="235" t="s">
        <v>1239</v>
      </c>
      <c r="L865" s="235" t="s">
        <v>16254</v>
      </c>
      <c r="M865" s="308">
        <v>134170000</v>
      </c>
      <c r="N865" s="325">
        <v>2997</v>
      </c>
      <c r="O865" s="325" t="s">
        <v>1607</v>
      </c>
      <c r="P865" s="325" t="s">
        <v>72</v>
      </c>
      <c r="Q865" s="235" t="s">
        <v>71</v>
      </c>
      <c r="R865" s="325">
        <v>5</v>
      </c>
      <c r="S865" s="309">
        <v>26</v>
      </c>
      <c r="T865" s="238">
        <v>6</v>
      </c>
      <c r="U865" s="238">
        <v>6</v>
      </c>
      <c r="V865" s="235" t="s">
        <v>2316</v>
      </c>
      <c r="W865" s="238" t="str">
        <f t="shared" si="139"/>
        <v>JAGUAR&amp;LANDROVERRange RoverD350 LWB134170000</v>
      </c>
      <c r="X865" s="310">
        <f t="shared" si="140"/>
        <v>4639</v>
      </c>
      <c r="Y865" s="238">
        <v>6</v>
      </c>
      <c r="Z865" s="238">
        <v>6</v>
      </c>
      <c r="AA865" s="306" t="s">
        <v>232</v>
      </c>
      <c r="AB865" s="235" t="s">
        <v>2321</v>
      </c>
      <c r="AC865" s="235"/>
      <c r="AD865" s="235">
        <v>7</v>
      </c>
      <c r="AE865" s="235">
        <v>0</v>
      </c>
      <c r="AF865" s="236"/>
      <c r="AG865" s="237"/>
      <c r="AH865" s="236"/>
      <c r="AI865" s="236"/>
      <c r="AJ865" s="237"/>
      <c r="AK865" s="236">
        <v>11</v>
      </c>
      <c r="AL865" s="236"/>
      <c r="AM865" s="236" t="s">
        <v>16554</v>
      </c>
      <c r="AN865" s="348"/>
      <c r="AO865" s="348"/>
      <c r="AP865" s="348"/>
      <c r="AQ865" s="291" t="str">
        <f>IFERROR(VLOOKUP(BG865,#REF!,1,0),"")</f>
        <v/>
      </c>
      <c r="AR865" s="349"/>
      <c r="AS865" s="236" t="s">
        <v>2434</v>
      </c>
      <c r="AT865" s="291">
        <v>24.06</v>
      </c>
      <c r="AW865" s="349" t="s">
        <v>16547</v>
      </c>
      <c r="AX865" s="349"/>
      <c r="AY865" s="267" t="s">
        <v>2318</v>
      </c>
      <c r="AZ865" s="191" t="e">
        <f>VLOOKUP(#REF!,잔가군!$B:$C,2,0)</f>
        <v>#REF!</v>
      </c>
      <c r="BA865" s="191" t="e">
        <f>S865-#REF!</f>
        <v>#REF!</v>
      </c>
      <c r="BD865" s="191" t="str">
        <f t="shared" si="136"/>
        <v>Range RoverD350 LWB</v>
      </c>
      <c r="BE865" s="238" t="str">
        <f t="shared" si="138"/>
        <v>0161</v>
      </c>
      <c r="BF865" s="306" t="s">
        <v>232</v>
      </c>
      <c r="BG865" s="191" t="str">
        <f t="shared" si="137"/>
        <v>0161-0864</v>
      </c>
    </row>
    <row r="866" spans="1:59">
      <c r="A866" s="304">
        <v>4640</v>
      </c>
      <c r="B866" s="305">
        <v>4640</v>
      </c>
      <c r="C866" s="238" t="str">
        <f t="shared" si="141"/>
        <v>0018-0161</v>
      </c>
      <c r="D866" s="238" t="str">
        <f t="shared" si="142"/>
        <v>0018-0161-0002</v>
      </c>
      <c r="E866" s="306" t="s">
        <v>16528</v>
      </c>
      <c r="F866" s="238" t="str">
        <f>TEXT(VLOOKUP(J866,'1'!$I$43:$J$79,2,0),"0000")</f>
        <v>0018</v>
      </c>
      <c r="G866" s="238" t="str">
        <f t="shared" si="143"/>
        <v>0161</v>
      </c>
      <c r="H866" s="307">
        <f t="shared" si="144"/>
        <v>2</v>
      </c>
      <c r="I866" s="306" t="s">
        <v>16528</v>
      </c>
      <c r="J866" s="235" t="s">
        <v>1234</v>
      </c>
      <c r="K866" s="235" t="s">
        <v>1239</v>
      </c>
      <c r="L866" s="235" t="s">
        <v>16255</v>
      </c>
      <c r="M866" s="308">
        <v>225270000</v>
      </c>
      <c r="N866" s="325">
        <v>4395</v>
      </c>
      <c r="O866" s="235" t="s">
        <v>76</v>
      </c>
      <c r="P866" s="325" t="s">
        <v>72</v>
      </c>
      <c r="Q866" s="235" t="s">
        <v>71</v>
      </c>
      <c r="R866" s="325">
        <v>5</v>
      </c>
      <c r="S866" s="309">
        <v>26</v>
      </c>
      <c r="T866" s="238">
        <v>6</v>
      </c>
      <c r="U866" s="238">
        <v>6</v>
      </c>
      <c r="V866" s="235" t="s">
        <v>1614</v>
      </c>
      <c r="W866" s="238" t="str">
        <f t="shared" si="139"/>
        <v>JAGUAR&amp;LANDROVERRange RoverP530 AB LWB(5seat)225270000</v>
      </c>
      <c r="X866" s="310">
        <f t="shared" si="140"/>
        <v>4640</v>
      </c>
      <c r="Y866" s="238">
        <v>6</v>
      </c>
      <c r="Z866" s="238">
        <v>6</v>
      </c>
      <c r="AA866" s="306" t="s">
        <v>16528</v>
      </c>
      <c r="AB866" s="235" t="s">
        <v>1611</v>
      </c>
      <c r="AC866" s="235"/>
      <c r="AD866" s="235">
        <v>7</v>
      </c>
      <c r="AE866" s="235">
        <v>0</v>
      </c>
      <c r="AF866" s="236"/>
      <c r="AG866" s="237"/>
      <c r="AH866" s="236"/>
      <c r="AI866" s="236"/>
      <c r="AJ866" s="237"/>
      <c r="AK866" s="236">
        <v>11</v>
      </c>
      <c r="AL866" s="236"/>
      <c r="AM866" s="236" t="s">
        <v>16554</v>
      </c>
      <c r="AN866" s="348"/>
      <c r="AO866" s="348"/>
      <c r="AP866" s="348"/>
      <c r="AQ866" s="291" t="str">
        <f>IFERROR(VLOOKUP(BG866,#REF!,1,0),"")</f>
        <v/>
      </c>
      <c r="AR866" s="349"/>
      <c r="AS866" s="236" t="s">
        <v>70</v>
      </c>
      <c r="AT866" s="291">
        <v>24.06</v>
      </c>
      <c r="AW866" s="349" t="s">
        <v>16547</v>
      </c>
      <c r="AX866" s="349"/>
      <c r="AY866" s="267"/>
      <c r="BD866" s="191" t="str">
        <f t="shared" si="136"/>
        <v>Range RoverP530 AB LWB(5seat)</v>
      </c>
      <c r="BE866" s="238" t="str">
        <f t="shared" si="138"/>
        <v>0161</v>
      </c>
      <c r="BF866" s="306" t="s">
        <v>16528</v>
      </c>
      <c r="BG866" s="191" t="str">
        <f t="shared" si="137"/>
        <v>0161-0865</v>
      </c>
    </row>
    <row r="867" spans="1:59">
      <c r="A867" s="304">
        <v>4641</v>
      </c>
      <c r="B867" s="305">
        <v>4641</v>
      </c>
      <c r="C867" s="238" t="str">
        <f t="shared" si="141"/>
        <v>0018-0161</v>
      </c>
      <c r="D867" s="238" t="str">
        <f t="shared" si="142"/>
        <v>0018-0161-0003</v>
      </c>
      <c r="E867" s="306" t="s">
        <v>16529</v>
      </c>
      <c r="F867" s="238" t="str">
        <f>TEXT(VLOOKUP(J867,'1'!$I$43:$J$79,2,0),"0000")</f>
        <v>0018</v>
      </c>
      <c r="G867" s="238" t="str">
        <f t="shared" si="143"/>
        <v>0161</v>
      </c>
      <c r="H867" s="307">
        <f t="shared" si="144"/>
        <v>3</v>
      </c>
      <c r="I867" s="306" t="s">
        <v>16529</v>
      </c>
      <c r="J867" s="235" t="s">
        <v>1234</v>
      </c>
      <c r="K867" s="235" t="s">
        <v>1239</v>
      </c>
      <c r="L867" s="235" t="s">
        <v>2406</v>
      </c>
      <c r="M867" s="308">
        <v>225270000</v>
      </c>
      <c r="N867" s="325">
        <v>4395</v>
      </c>
      <c r="O867" s="235" t="s">
        <v>76</v>
      </c>
      <c r="P867" s="325" t="s">
        <v>72</v>
      </c>
      <c r="Q867" s="235" t="s">
        <v>71</v>
      </c>
      <c r="R867" s="325">
        <v>7</v>
      </c>
      <c r="S867" s="309">
        <v>26</v>
      </c>
      <c r="T867" s="238">
        <v>6</v>
      </c>
      <c r="U867" s="238">
        <v>6</v>
      </c>
      <c r="V867" s="235" t="s">
        <v>1614</v>
      </c>
      <c r="W867" s="238" t="str">
        <f t="shared" si="139"/>
        <v>JAGUAR&amp;LANDROVERRange RoverP530 AB LWB(7seat)225270000</v>
      </c>
      <c r="X867" s="310">
        <f t="shared" si="140"/>
        <v>4641</v>
      </c>
      <c r="Y867" s="238">
        <v>6</v>
      </c>
      <c r="Z867" s="238">
        <v>6</v>
      </c>
      <c r="AA867" s="306" t="s">
        <v>16529</v>
      </c>
      <c r="AB867" s="235" t="s">
        <v>1611</v>
      </c>
      <c r="AC867" s="235"/>
      <c r="AD867" s="235">
        <v>7</v>
      </c>
      <c r="AE867" s="235">
        <v>0</v>
      </c>
      <c r="AF867" s="236"/>
      <c r="AG867" s="237"/>
      <c r="AH867" s="236"/>
      <c r="AI867" s="236"/>
      <c r="AJ867" s="237"/>
      <c r="AK867" s="236">
        <v>11</v>
      </c>
      <c r="AL867" s="236"/>
      <c r="AM867" s="236" t="s">
        <v>16554</v>
      </c>
      <c r="AN867" s="348"/>
      <c r="AO867" s="348"/>
      <c r="AP867" s="348"/>
      <c r="AQ867" s="291" t="str">
        <f>IFERROR(VLOOKUP(BG867,#REF!,1,0),"")</f>
        <v/>
      </c>
      <c r="AR867" s="349"/>
      <c r="AS867" s="236" t="s">
        <v>70</v>
      </c>
      <c r="AT867" s="291">
        <v>24.06</v>
      </c>
      <c r="AW867" s="349" t="s">
        <v>16547</v>
      </c>
      <c r="AX867" s="349"/>
      <c r="AY867" s="267"/>
      <c r="BD867" s="191" t="str">
        <f t="shared" si="136"/>
        <v>Range RoverP530 AB LWB(7seat)</v>
      </c>
      <c r="BE867" s="238" t="str">
        <f t="shared" si="138"/>
        <v>0161</v>
      </c>
      <c r="BF867" s="306" t="s">
        <v>16529</v>
      </c>
      <c r="BG867" s="191" t="str">
        <f t="shared" si="137"/>
        <v>0161-0866</v>
      </c>
    </row>
    <row r="868" spans="1:59">
      <c r="A868" s="304">
        <v>4642</v>
      </c>
      <c r="B868" s="305">
        <v>4642</v>
      </c>
      <c r="C868" s="238" t="str">
        <f t="shared" si="141"/>
        <v>0018-0161</v>
      </c>
      <c r="D868" s="238" t="str">
        <f t="shared" si="142"/>
        <v>0018-0161-0004</v>
      </c>
      <c r="E868" s="306" t="s">
        <v>16530</v>
      </c>
      <c r="F868" s="238" t="str">
        <f>TEXT(VLOOKUP(J868,'1'!$I$43:$J$79,2,0),"0000")</f>
        <v>0018</v>
      </c>
      <c r="G868" s="238" t="str">
        <f t="shared" si="143"/>
        <v>0161</v>
      </c>
      <c r="H868" s="307">
        <f t="shared" si="144"/>
        <v>4</v>
      </c>
      <c r="I868" s="306" t="s">
        <v>16530</v>
      </c>
      <c r="J868" s="235" t="s">
        <v>1234</v>
      </c>
      <c r="K868" s="235" t="s">
        <v>1239</v>
      </c>
      <c r="L868" s="235" t="s">
        <v>2407</v>
      </c>
      <c r="M868" s="308">
        <v>224270000</v>
      </c>
      <c r="N868" s="325">
        <v>4395</v>
      </c>
      <c r="O868" s="235" t="s">
        <v>76</v>
      </c>
      <c r="P868" s="325" t="s">
        <v>72</v>
      </c>
      <c r="Q868" s="235" t="s">
        <v>71</v>
      </c>
      <c r="R868" s="325">
        <v>5</v>
      </c>
      <c r="S868" s="309">
        <v>26</v>
      </c>
      <c r="T868" s="238">
        <v>6</v>
      </c>
      <c r="U868" s="238">
        <v>6</v>
      </c>
      <c r="V868" s="235" t="s">
        <v>1614</v>
      </c>
      <c r="W868" s="238" t="str">
        <f t="shared" si="139"/>
        <v>JAGUAR&amp;LANDROVERRange RoverP530 AB SWB224270000</v>
      </c>
      <c r="X868" s="310">
        <f t="shared" si="140"/>
        <v>4642</v>
      </c>
      <c r="Y868" s="238">
        <v>6</v>
      </c>
      <c r="Z868" s="238">
        <v>6</v>
      </c>
      <c r="AA868" s="306" t="s">
        <v>16530</v>
      </c>
      <c r="AB868" s="235" t="s">
        <v>1611</v>
      </c>
      <c r="AC868" s="235"/>
      <c r="AD868" s="235">
        <v>7</v>
      </c>
      <c r="AE868" s="235">
        <v>0</v>
      </c>
      <c r="AF868" s="236"/>
      <c r="AG868" s="237"/>
      <c r="AH868" s="236"/>
      <c r="AI868" s="236"/>
      <c r="AJ868" s="237"/>
      <c r="AK868" s="236">
        <v>11</v>
      </c>
      <c r="AL868" s="236"/>
      <c r="AM868" s="236" t="s">
        <v>16554</v>
      </c>
      <c r="AN868" s="348"/>
      <c r="AO868" s="348"/>
      <c r="AP868" s="348"/>
      <c r="AQ868" s="291" t="str">
        <f>IFERROR(VLOOKUP(BG868,#REF!,1,0),"")</f>
        <v/>
      </c>
      <c r="AR868" s="349"/>
      <c r="AS868" s="236" t="s">
        <v>70</v>
      </c>
      <c r="AT868" s="291">
        <v>24.06</v>
      </c>
      <c r="AW868" s="349" t="s">
        <v>16547</v>
      </c>
      <c r="AX868" s="349"/>
      <c r="AY868" s="267"/>
      <c r="BD868" s="191" t="str">
        <f t="shared" si="136"/>
        <v>Range RoverP530 AB SWB</v>
      </c>
      <c r="BE868" s="238" t="str">
        <f t="shared" si="138"/>
        <v>0161</v>
      </c>
      <c r="BF868" s="306" t="s">
        <v>16530</v>
      </c>
      <c r="BG868" s="191" t="str">
        <f t="shared" si="137"/>
        <v>0161-0867</v>
      </c>
    </row>
    <row r="869" spans="1:59">
      <c r="A869" s="304">
        <v>4643</v>
      </c>
      <c r="B869" s="305">
        <v>4643</v>
      </c>
      <c r="C869" s="238" t="str">
        <f t="shared" si="141"/>
        <v>0018-0161</v>
      </c>
      <c r="D869" s="238" t="str">
        <f t="shared" si="142"/>
        <v>0018-0161-0005</v>
      </c>
      <c r="E869" s="306" t="s">
        <v>16531</v>
      </c>
      <c r="F869" s="238" t="str">
        <f>TEXT(VLOOKUP(J869,'1'!$I$43:$J$79,2,0),"0000")</f>
        <v>0018</v>
      </c>
      <c r="G869" s="238" t="str">
        <f t="shared" si="143"/>
        <v>0161</v>
      </c>
      <c r="H869" s="307">
        <f t="shared" si="144"/>
        <v>5</v>
      </c>
      <c r="I869" s="306" t="s">
        <v>16531</v>
      </c>
      <c r="J869" s="235" t="s">
        <v>1234</v>
      </c>
      <c r="K869" s="235" t="s">
        <v>1239</v>
      </c>
      <c r="L869" s="235" t="s">
        <v>16269</v>
      </c>
      <c r="M869" s="308">
        <v>234700000</v>
      </c>
      <c r="N869" s="325">
        <v>4395</v>
      </c>
      <c r="O869" s="235" t="s">
        <v>76</v>
      </c>
      <c r="P869" s="325" t="s">
        <v>72</v>
      </c>
      <c r="Q869" s="235" t="s">
        <v>71</v>
      </c>
      <c r="R869" s="325">
        <v>5</v>
      </c>
      <c r="S869" s="309">
        <v>26</v>
      </c>
      <c r="T869" s="238">
        <v>6</v>
      </c>
      <c r="U869" s="238">
        <v>6</v>
      </c>
      <c r="V869" s="235" t="s">
        <v>1614</v>
      </c>
      <c r="W869" s="238" t="str">
        <f t="shared" si="139"/>
        <v>JAGUAR&amp;LANDROVERRange RoverP550e SWB234700000</v>
      </c>
      <c r="X869" s="310">
        <f t="shared" si="140"/>
        <v>4643</v>
      </c>
      <c r="Y869" s="238">
        <v>6</v>
      </c>
      <c r="Z869" s="238">
        <v>6</v>
      </c>
      <c r="AA869" s="306" t="s">
        <v>16531</v>
      </c>
      <c r="AB869" s="235" t="s">
        <v>1611</v>
      </c>
      <c r="AC869" s="235"/>
      <c r="AD869" s="235">
        <v>7</v>
      </c>
      <c r="AE869" s="235">
        <v>0</v>
      </c>
      <c r="AF869" s="236"/>
      <c r="AG869" s="237"/>
      <c r="AH869" s="236"/>
      <c r="AI869" s="236"/>
      <c r="AJ869" s="237"/>
      <c r="AK869" s="236">
        <v>22</v>
      </c>
      <c r="AL869" s="236"/>
      <c r="AM869" s="236" t="s">
        <v>16291</v>
      </c>
      <c r="AN869" s="348"/>
      <c r="AO869" s="348"/>
      <c r="AP869" s="348"/>
      <c r="AQ869" s="291" t="str">
        <f>IFERROR(VLOOKUP(BG869,#REF!,1,0),"")</f>
        <v/>
      </c>
      <c r="AR869" s="349"/>
      <c r="AS869" s="236" t="s">
        <v>70</v>
      </c>
      <c r="AT869" s="291">
        <v>24.06</v>
      </c>
      <c r="AW869" s="349"/>
      <c r="AX869" s="349"/>
      <c r="AY869" s="267"/>
      <c r="BD869" s="191" t="str">
        <f t="shared" si="136"/>
        <v>Range RoverP550e SWB</v>
      </c>
      <c r="BE869" s="238" t="str">
        <f t="shared" si="138"/>
        <v>0161</v>
      </c>
      <c r="BF869" s="306" t="s">
        <v>16531</v>
      </c>
      <c r="BG869" s="191" t="str">
        <f t="shared" si="137"/>
        <v>0161-0868</v>
      </c>
    </row>
    <row r="870" spans="1:59">
      <c r="A870" s="304">
        <v>4644</v>
      </c>
      <c r="B870" s="305">
        <v>4644</v>
      </c>
      <c r="C870" s="238" t="str">
        <f t="shared" si="141"/>
        <v>0018-0161</v>
      </c>
      <c r="D870" s="238" t="str">
        <f t="shared" si="142"/>
        <v>0018-0161-0006</v>
      </c>
      <c r="E870" s="306" t="s">
        <v>231</v>
      </c>
      <c r="F870" s="238" t="str">
        <f>TEXT(VLOOKUP(J870,'1'!$I$43:$J$79,2,0),"0000")</f>
        <v>0018</v>
      </c>
      <c r="G870" s="238" t="str">
        <f t="shared" si="143"/>
        <v>0161</v>
      </c>
      <c r="H870" s="307">
        <f t="shared" si="144"/>
        <v>6</v>
      </c>
      <c r="I870" s="306" t="s">
        <v>231</v>
      </c>
      <c r="J870" s="235" t="s">
        <v>1234</v>
      </c>
      <c r="K870" s="235" t="s">
        <v>1239</v>
      </c>
      <c r="L870" s="235" t="s">
        <v>16253</v>
      </c>
      <c r="M870" s="308">
        <v>326600000</v>
      </c>
      <c r="N870" s="325">
        <v>4395</v>
      </c>
      <c r="O870" s="235" t="s">
        <v>76</v>
      </c>
      <c r="P870" s="325" t="s">
        <v>72</v>
      </c>
      <c r="Q870" s="235" t="s">
        <v>71</v>
      </c>
      <c r="R870" s="325">
        <v>5</v>
      </c>
      <c r="S870" s="309">
        <v>26</v>
      </c>
      <c r="T870" s="238">
        <v>6</v>
      </c>
      <c r="U870" s="238">
        <v>6</v>
      </c>
      <c r="V870" s="235" t="s">
        <v>1614</v>
      </c>
      <c r="W870" s="238" t="str">
        <f t="shared" si="139"/>
        <v>JAGUAR&amp;LANDROVERRange RoverAB P615 SV326600000</v>
      </c>
      <c r="X870" s="310">
        <f t="shared" si="140"/>
        <v>4644</v>
      </c>
      <c r="Y870" s="238">
        <v>6</v>
      </c>
      <c r="Z870" s="238">
        <v>6</v>
      </c>
      <c r="AA870" s="306" t="s">
        <v>231</v>
      </c>
      <c r="AB870" s="235" t="s">
        <v>1611</v>
      </c>
      <c r="AC870" s="235"/>
      <c r="AD870" s="235">
        <v>7</v>
      </c>
      <c r="AE870" s="235">
        <v>0</v>
      </c>
      <c r="AF870" s="236"/>
      <c r="AG870" s="237"/>
      <c r="AH870" s="236"/>
      <c r="AI870" s="236"/>
      <c r="AJ870" s="237"/>
      <c r="AK870" s="236">
        <v>15</v>
      </c>
      <c r="AL870" s="236"/>
      <c r="AM870" s="236" t="s">
        <v>16570</v>
      </c>
      <c r="AN870" s="348"/>
      <c r="AO870" s="348"/>
      <c r="AP870" s="348"/>
      <c r="AQ870" s="291" t="str">
        <f>IFERROR(VLOOKUP(BG870,#REF!,1,0),"")</f>
        <v/>
      </c>
      <c r="AR870" s="349"/>
      <c r="AS870" s="236" t="s">
        <v>1639</v>
      </c>
      <c r="AT870" s="291">
        <v>24.06</v>
      </c>
      <c r="AW870" s="349" t="s">
        <v>16571</v>
      </c>
      <c r="AX870" s="349"/>
      <c r="AY870" s="267"/>
      <c r="BD870" s="191" t="str">
        <f t="shared" si="136"/>
        <v>Range RoverAB P615 SV</v>
      </c>
      <c r="BE870" s="238" t="str">
        <f t="shared" si="138"/>
        <v>0161</v>
      </c>
      <c r="BF870" s="306" t="s">
        <v>231</v>
      </c>
      <c r="BG870" s="191" t="str">
        <f t="shared" si="137"/>
        <v>0161-0869</v>
      </c>
    </row>
    <row r="871" spans="1:59">
      <c r="A871" s="304">
        <v>4645</v>
      </c>
      <c r="B871" s="305">
        <v>4645</v>
      </c>
      <c r="C871" s="238" t="str">
        <f t="shared" si="141"/>
        <v>0018-0161</v>
      </c>
      <c r="D871" s="238" t="str">
        <f t="shared" si="142"/>
        <v>0018-0161-0007</v>
      </c>
      <c r="E871" s="306" t="s">
        <v>230</v>
      </c>
      <c r="F871" s="238" t="str">
        <f>TEXT(VLOOKUP(J871,'1'!$I$43:$J$79,2,0),"0000")</f>
        <v>0018</v>
      </c>
      <c r="G871" s="238" t="str">
        <f t="shared" si="143"/>
        <v>0161</v>
      </c>
      <c r="H871" s="307">
        <f t="shared" si="144"/>
        <v>7</v>
      </c>
      <c r="I871" s="306" t="s">
        <v>230</v>
      </c>
      <c r="J871" s="235" t="s">
        <v>1234</v>
      </c>
      <c r="K871" s="235" t="s">
        <v>1239</v>
      </c>
      <c r="L871" s="235" t="s">
        <v>16253</v>
      </c>
      <c r="M871" s="308">
        <v>326600000</v>
      </c>
      <c r="N871" s="325">
        <v>4395</v>
      </c>
      <c r="O871" s="235" t="s">
        <v>76</v>
      </c>
      <c r="P871" s="325" t="s">
        <v>72</v>
      </c>
      <c r="Q871" s="235" t="s">
        <v>71</v>
      </c>
      <c r="R871" s="325">
        <v>5</v>
      </c>
      <c r="S871" s="309">
        <v>26</v>
      </c>
      <c r="T871" s="238">
        <v>6</v>
      </c>
      <c r="U871" s="238">
        <v>6</v>
      </c>
      <c r="V871" s="235" t="s">
        <v>1614</v>
      </c>
      <c r="W871" s="238" t="str">
        <f t="shared" si="139"/>
        <v>JAGUAR&amp;LANDROVERRange RoverAB P615 SV326600000</v>
      </c>
      <c r="X871" s="310">
        <f t="shared" si="140"/>
        <v>4645</v>
      </c>
      <c r="Y871" s="238">
        <v>6</v>
      </c>
      <c r="Z871" s="238">
        <v>6</v>
      </c>
      <c r="AA871" s="306" t="s">
        <v>230</v>
      </c>
      <c r="AB871" s="235" t="s">
        <v>1611</v>
      </c>
      <c r="AC871" s="235"/>
      <c r="AD871" s="235">
        <v>7</v>
      </c>
      <c r="AE871" s="235">
        <v>0</v>
      </c>
      <c r="AF871" s="236"/>
      <c r="AG871" s="237"/>
      <c r="AH871" s="236"/>
      <c r="AI871" s="236"/>
      <c r="AJ871" s="237"/>
      <c r="AK871" s="236">
        <v>15</v>
      </c>
      <c r="AL871" s="236"/>
      <c r="AM871" s="236" t="s">
        <v>16570</v>
      </c>
      <c r="AN871" s="348"/>
      <c r="AO871" s="348"/>
      <c r="AP871" s="348"/>
      <c r="AQ871" s="291" t="str">
        <f>IFERROR(VLOOKUP(BG871,#REF!,1,0),"")</f>
        <v/>
      </c>
      <c r="AR871" s="349"/>
      <c r="AS871" s="236" t="s">
        <v>16137</v>
      </c>
      <c r="AT871" s="291">
        <v>24.06</v>
      </c>
      <c r="AW871" s="349" t="s">
        <v>16571</v>
      </c>
      <c r="AX871" s="349"/>
      <c r="AY871" s="267"/>
      <c r="BD871" s="191" t="str">
        <f t="shared" si="136"/>
        <v>Range RoverAB P615 SV</v>
      </c>
      <c r="BE871" s="238" t="str">
        <f t="shared" si="138"/>
        <v>0161</v>
      </c>
      <c r="BF871" s="306" t="s">
        <v>230</v>
      </c>
      <c r="BG871" s="191" t="str">
        <f t="shared" si="137"/>
        <v>0161-0870</v>
      </c>
    </row>
    <row r="872" spans="1:59">
      <c r="A872" s="304">
        <v>4646</v>
      </c>
      <c r="B872" s="305">
        <v>4646</v>
      </c>
      <c r="C872" s="238" t="str">
        <f t="shared" si="141"/>
        <v>0018-0162</v>
      </c>
      <c r="D872" s="238" t="str">
        <f t="shared" si="142"/>
        <v>0018-0162-0001</v>
      </c>
      <c r="E872" s="306" t="s">
        <v>229</v>
      </c>
      <c r="F872" s="238" t="str">
        <f>TEXT(VLOOKUP(J872,'1'!$I$43:$J$79,2,0),"0000")</f>
        <v>0018</v>
      </c>
      <c r="G872" s="238" t="str">
        <f t="shared" si="143"/>
        <v>0162</v>
      </c>
      <c r="H872" s="307">
        <f t="shared" si="144"/>
        <v>1</v>
      </c>
      <c r="I872" s="306" t="s">
        <v>229</v>
      </c>
      <c r="J872" s="235" t="s">
        <v>1234</v>
      </c>
      <c r="K872" s="235" t="s">
        <v>152</v>
      </c>
      <c r="L872" s="235" t="s">
        <v>16248</v>
      </c>
      <c r="M872" s="308">
        <v>74000000</v>
      </c>
      <c r="N872" s="235">
        <v>1997</v>
      </c>
      <c r="O872" s="235" t="s">
        <v>76</v>
      </c>
      <c r="P872" s="235" t="s">
        <v>72</v>
      </c>
      <c r="Q872" s="235" t="s">
        <v>71</v>
      </c>
      <c r="R872" s="235">
        <v>5</v>
      </c>
      <c r="S872" s="309">
        <v>9</v>
      </c>
      <c r="T872" s="238">
        <v>6</v>
      </c>
      <c r="U872" s="238">
        <v>6</v>
      </c>
      <c r="V872" s="235" t="s">
        <v>70</v>
      </c>
      <c r="W872" s="238" t="str">
        <f t="shared" si="139"/>
        <v>JAGUAR&amp;LANDROVERRange Rover EvoqueP250 S74000000</v>
      </c>
      <c r="X872" s="310">
        <f t="shared" si="140"/>
        <v>4646</v>
      </c>
      <c r="Y872" s="238">
        <v>6</v>
      </c>
      <c r="Z872" s="238">
        <v>6</v>
      </c>
      <c r="AA872" s="306" t="s">
        <v>229</v>
      </c>
      <c r="AB872" s="235" t="s">
        <v>69</v>
      </c>
      <c r="AC872" s="235"/>
      <c r="AD872" s="235">
        <v>4</v>
      </c>
      <c r="AE872" s="235">
        <v>0</v>
      </c>
      <c r="AF872" s="236"/>
      <c r="AG872" s="237"/>
      <c r="AH872" s="236"/>
      <c r="AI872" s="236"/>
      <c r="AJ872" s="237"/>
      <c r="AK872" s="236">
        <v>20</v>
      </c>
      <c r="AL872" s="236"/>
      <c r="AM872" s="236" t="s">
        <v>16569</v>
      </c>
      <c r="AN872" s="348"/>
      <c r="AO872" s="348"/>
      <c r="AP872" s="348"/>
      <c r="AQ872" s="291" t="str">
        <f>IFERROR(VLOOKUP(BG872,#REF!,1,0),"")</f>
        <v/>
      </c>
      <c r="AR872" s="349"/>
      <c r="AS872" s="236" t="s">
        <v>2423</v>
      </c>
      <c r="AW872" s="349" t="s">
        <v>16547</v>
      </c>
      <c r="AX872" s="349"/>
      <c r="AY872" s="349"/>
      <c r="BD872" s="191" t="str">
        <f t="shared" si="136"/>
        <v>Range Rover EvoqueP250 S</v>
      </c>
      <c r="BE872" s="238" t="str">
        <f t="shared" si="138"/>
        <v>0162</v>
      </c>
      <c r="BF872" s="306" t="s">
        <v>229</v>
      </c>
      <c r="BG872" s="191" t="str">
        <f t="shared" si="137"/>
        <v>0162-0871</v>
      </c>
    </row>
    <row r="873" spans="1:59">
      <c r="A873" s="304">
        <v>4647</v>
      </c>
      <c r="B873" s="305">
        <v>4647</v>
      </c>
      <c r="C873" s="238" t="str">
        <f t="shared" si="141"/>
        <v>0018-0162</v>
      </c>
      <c r="D873" s="238" t="str">
        <f t="shared" si="142"/>
        <v>0018-0162-0002</v>
      </c>
      <c r="E873" s="306" t="s">
        <v>16532</v>
      </c>
      <c r="F873" s="238" t="str">
        <f>TEXT(VLOOKUP(J873,'1'!$I$43:$J$79,2,0),"0000")</f>
        <v>0018</v>
      </c>
      <c r="G873" s="238" t="str">
        <f t="shared" si="143"/>
        <v>0162</v>
      </c>
      <c r="H873" s="307">
        <f t="shared" si="144"/>
        <v>2</v>
      </c>
      <c r="I873" s="306" t="s">
        <v>16532</v>
      </c>
      <c r="J873" s="235" t="s">
        <v>1234</v>
      </c>
      <c r="K873" s="235" t="s">
        <v>16264</v>
      </c>
      <c r="L873" s="235" t="s">
        <v>16252</v>
      </c>
      <c r="M873" s="308">
        <v>80300000</v>
      </c>
      <c r="N873" s="235">
        <v>1997</v>
      </c>
      <c r="O873" s="235" t="s">
        <v>76</v>
      </c>
      <c r="P873" s="235" t="s">
        <v>72</v>
      </c>
      <c r="Q873" s="235" t="s">
        <v>71</v>
      </c>
      <c r="R873" s="235">
        <v>5</v>
      </c>
      <c r="S873" s="309">
        <v>9</v>
      </c>
      <c r="T873" s="238">
        <v>6</v>
      </c>
      <c r="U873" s="238">
        <v>6</v>
      </c>
      <c r="V873" s="235" t="s">
        <v>70</v>
      </c>
      <c r="W873" s="238" t="str">
        <f t="shared" si="139"/>
        <v>JAGUAR&amp;LANDROVERRange Rover EvoqueP250 다이나믹 SE80300000</v>
      </c>
      <c r="X873" s="310">
        <f t="shared" si="140"/>
        <v>4647</v>
      </c>
      <c r="Y873" s="238">
        <v>6</v>
      </c>
      <c r="Z873" s="238">
        <v>6</v>
      </c>
      <c r="AA873" s="306" t="s">
        <v>16532</v>
      </c>
      <c r="AB873" s="235" t="s">
        <v>69</v>
      </c>
      <c r="AC873" s="235"/>
      <c r="AD873" s="235">
        <v>4</v>
      </c>
      <c r="AE873" s="235">
        <v>0</v>
      </c>
      <c r="AF873" s="236"/>
      <c r="AG873" s="237"/>
      <c r="AH873" s="236"/>
      <c r="AI873" s="236"/>
      <c r="AJ873" s="237"/>
      <c r="AK873" s="236">
        <v>20</v>
      </c>
      <c r="AL873" s="236"/>
      <c r="AM873" s="236" t="s">
        <v>16569</v>
      </c>
      <c r="AN873" s="348"/>
      <c r="AO873" s="348"/>
      <c r="AP873" s="348"/>
      <c r="AQ873" s="291" t="str">
        <f>IFERROR(VLOOKUP(BG873,#REF!,1,0),"")</f>
        <v/>
      </c>
      <c r="AR873" s="349"/>
      <c r="AS873" s="236" t="s">
        <v>2423</v>
      </c>
      <c r="AW873" s="349" t="s">
        <v>16547</v>
      </c>
      <c r="AX873" s="349"/>
      <c r="AY873" s="349"/>
      <c r="BD873" s="191" t="str">
        <f t="shared" si="136"/>
        <v>Range Rover EvoqueP250 다이나믹 SE</v>
      </c>
      <c r="BE873" s="238" t="str">
        <f t="shared" si="138"/>
        <v>0162</v>
      </c>
      <c r="BF873" s="306" t="s">
        <v>16532</v>
      </c>
      <c r="BG873" s="191" t="str">
        <f t="shared" si="137"/>
        <v>0162-0872</v>
      </c>
    </row>
    <row r="874" spans="1:59">
      <c r="A874" s="304">
        <v>4648</v>
      </c>
      <c r="B874" s="305">
        <v>4648</v>
      </c>
      <c r="C874" s="238" t="str">
        <f t="shared" si="141"/>
        <v>0018-0163</v>
      </c>
      <c r="D874" s="238" t="str">
        <f t="shared" si="142"/>
        <v>0018-0163-0001</v>
      </c>
      <c r="E874" s="306" t="s">
        <v>16533</v>
      </c>
      <c r="F874" s="238" t="str">
        <f>TEXT(VLOOKUP(J874,'1'!$I$43:$J$79,2,0),"0000")</f>
        <v>0018</v>
      </c>
      <c r="G874" s="238" t="str">
        <f t="shared" si="143"/>
        <v>0163</v>
      </c>
      <c r="H874" s="307">
        <f t="shared" si="144"/>
        <v>1</v>
      </c>
      <c r="I874" s="306" t="s">
        <v>16533</v>
      </c>
      <c r="J874" s="235" t="s">
        <v>1234</v>
      </c>
      <c r="K874" s="235" t="s">
        <v>151</v>
      </c>
      <c r="L874" s="404" t="s">
        <v>2451</v>
      </c>
      <c r="M874" s="308">
        <v>150670000</v>
      </c>
      <c r="N874" s="235">
        <v>2997</v>
      </c>
      <c r="O874" s="235" t="s">
        <v>77</v>
      </c>
      <c r="P874" s="235" t="s">
        <v>72</v>
      </c>
      <c r="Q874" s="235" t="s">
        <v>71</v>
      </c>
      <c r="R874" s="235">
        <v>5</v>
      </c>
      <c r="S874" s="309">
        <v>8</v>
      </c>
      <c r="T874" s="238">
        <v>6</v>
      </c>
      <c r="U874" s="238">
        <v>6</v>
      </c>
      <c r="V874" s="235" t="s">
        <v>70</v>
      </c>
      <c r="W874" s="238" t="str">
        <f t="shared" si="139"/>
        <v>JAGUAR&amp;LANDROVERRange Rover SportD300 Dynamic D300 HSE150670000</v>
      </c>
      <c r="X874" s="310">
        <f t="shared" si="140"/>
        <v>4648</v>
      </c>
      <c r="Y874" s="238">
        <v>6</v>
      </c>
      <c r="Z874" s="238">
        <v>6</v>
      </c>
      <c r="AA874" s="306" t="s">
        <v>16533</v>
      </c>
      <c r="AB874" s="235" t="s">
        <v>69</v>
      </c>
      <c r="AC874" s="235"/>
      <c r="AD874" s="235">
        <v>7</v>
      </c>
      <c r="AE874" s="235">
        <v>0</v>
      </c>
      <c r="AF874" s="236"/>
      <c r="AG874" s="237"/>
      <c r="AH874" s="236"/>
      <c r="AI874" s="236"/>
      <c r="AJ874" s="237"/>
      <c r="AK874" s="236">
        <v>11</v>
      </c>
      <c r="AL874" s="236"/>
      <c r="AM874" s="236" t="s">
        <v>16353</v>
      </c>
      <c r="AN874" s="348"/>
      <c r="AO874" s="348"/>
      <c r="AP874" s="348"/>
      <c r="AQ874" s="291" t="str">
        <f>IFERROR(VLOOKUP(BG874,#REF!,1,0),"")</f>
        <v/>
      </c>
      <c r="AR874" s="349"/>
      <c r="AS874" s="236" t="s">
        <v>2454</v>
      </c>
      <c r="AW874" s="349" t="s">
        <v>16547</v>
      </c>
      <c r="AX874" s="349"/>
      <c r="AY874" s="349"/>
      <c r="BD874" s="191" t="str">
        <f t="shared" si="136"/>
        <v>Range Rover SportD300 Dynamic D300 HSE</v>
      </c>
      <c r="BE874" s="238" t="str">
        <f t="shared" si="138"/>
        <v>0163</v>
      </c>
      <c r="BF874" s="306" t="s">
        <v>16533</v>
      </c>
      <c r="BG874" s="191" t="str">
        <f t="shared" si="137"/>
        <v>0163-0873</v>
      </c>
    </row>
    <row r="875" spans="1:59">
      <c r="A875" s="304">
        <v>4649</v>
      </c>
      <c r="B875" s="305">
        <v>4649</v>
      </c>
      <c r="C875" s="238" t="str">
        <f t="shared" si="141"/>
        <v>0018-0163</v>
      </c>
      <c r="D875" s="238" t="str">
        <f t="shared" si="142"/>
        <v>0018-0163-0002</v>
      </c>
      <c r="E875" s="306" t="s">
        <v>228</v>
      </c>
      <c r="F875" s="238" t="str">
        <f>TEXT(VLOOKUP(J875,'1'!$I$43:$J$79,2,0),"0000")</f>
        <v>0018</v>
      </c>
      <c r="G875" s="238" t="str">
        <f t="shared" si="143"/>
        <v>0163</v>
      </c>
      <c r="H875" s="307">
        <f t="shared" si="144"/>
        <v>2</v>
      </c>
      <c r="I875" s="306" t="s">
        <v>228</v>
      </c>
      <c r="J875" s="235" t="s">
        <v>1234</v>
      </c>
      <c r="K875" s="235" t="s">
        <v>151</v>
      </c>
      <c r="L875" s="404" t="s">
        <v>2452</v>
      </c>
      <c r="M875" s="308">
        <v>133970000</v>
      </c>
      <c r="N875" s="235">
        <v>2995</v>
      </c>
      <c r="O875" s="235" t="s">
        <v>76</v>
      </c>
      <c r="P875" s="235" t="s">
        <v>72</v>
      </c>
      <c r="Q875" s="235" t="s">
        <v>71</v>
      </c>
      <c r="R875" s="235">
        <v>5</v>
      </c>
      <c r="S875" s="309">
        <v>8</v>
      </c>
      <c r="T875" s="238">
        <v>6</v>
      </c>
      <c r="U875" s="238">
        <v>6</v>
      </c>
      <c r="V875" s="235" t="s">
        <v>70</v>
      </c>
      <c r="W875" s="238" t="str">
        <f t="shared" si="139"/>
        <v>JAGUAR&amp;LANDROVERRange Rover SportP360 Dynamic HSE133970000</v>
      </c>
      <c r="X875" s="310">
        <f t="shared" si="140"/>
        <v>4649</v>
      </c>
      <c r="Y875" s="238">
        <v>6</v>
      </c>
      <c r="Z875" s="238">
        <v>6</v>
      </c>
      <c r="AA875" s="306" t="s">
        <v>228</v>
      </c>
      <c r="AB875" s="235" t="s">
        <v>69</v>
      </c>
      <c r="AC875" s="235"/>
      <c r="AD875" s="235">
        <v>7</v>
      </c>
      <c r="AE875" s="235">
        <v>0</v>
      </c>
      <c r="AF875" s="236"/>
      <c r="AG875" s="237"/>
      <c r="AH875" s="236"/>
      <c r="AI875" s="236"/>
      <c r="AJ875" s="237"/>
      <c r="AK875" s="236">
        <v>11</v>
      </c>
      <c r="AL875" s="236"/>
      <c r="AM875" s="236" t="s">
        <v>16353</v>
      </c>
      <c r="AN875" s="348"/>
      <c r="AO875" s="348"/>
      <c r="AP875" s="348"/>
      <c r="AQ875" s="291" t="str">
        <f>IFERROR(VLOOKUP(BG875,#REF!,1,0),"")</f>
        <v/>
      </c>
      <c r="AR875" s="349"/>
      <c r="AS875" s="236" t="s">
        <v>2454</v>
      </c>
      <c r="AW875" s="349" t="s">
        <v>16547</v>
      </c>
      <c r="AX875" s="349"/>
      <c r="AY875" s="349"/>
      <c r="BD875" s="191" t="str">
        <f t="shared" si="136"/>
        <v>Range Rover SportP360 Dynamic HSE</v>
      </c>
      <c r="BE875" s="238" t="str">
        <f t="shared" si="138"/>
        <v>0163</v>
      </c>
      <c r="BF875" s="306" t="s">
        <v>228</v>
      </c>
      <c r="BG875" s="191" t="str">
        <f t="shared" si="137"/>
        <v>0163-0874</v>
      </c>
    </row>
    <row r="876" spans="1:59">
      <c r="A876" s="304">
        <v>4650</v>
      </c>
      <c r="B876" s="305">
        <v>4650</v>
      </c>
      <c r="C876" s="238" t="str">
        <f t="shared" si="141"/>
        <v>0018-0163</v>
      </c>
      <c r="D876" s="238" t="str">
        <f t="shared" si="142"/>
        <v>0018-0163-0003</v>
      </c>
      <c r="E876" s="306" t="s">
        <v>227</v>
      </c>
      <c r="F876" s="238" t="str">
        <f>TEXT(VLOOKUP(J876,'1'!$I$43:$J$79,2,0),"0000")</f>
        <v>0018</v>
      </c>
      <c r="G876" s="238" t="str">
        <f t="shared" si="143"/>
        <v>0163</v>
      </c>
      <c r="H876" s="307">
        <f t="shared" si="144"/>
        <v>3</v>
      </c>
      <c r="I876" s="306" t="s">
        <v>227</v>
      </c>
      <c r="J876" s="235" t="s">
        <v>1234</v>
      </c>
      <c r="K876" s="235" t="s">
        <v>151</v>
      </c>
      <c r="L876" s="404" t="s">
        <v>2453</v>
      </c>
      <c r="M876" s="308">
        <v>158070000</v>
      </c>
      <c r="N876" s="235">
        <v>2996</v>
      </c>
      <c r="O876" s="235" t="s">
        <v>76</v>
      </c>
      <c r="P876" s="235" t="s">
        <v>72</v>
      </c>
      <c r="Q876" s="235" t="s">
        <v>71</v>
      </c>
      <c r="R876" s="235">
        <v>5</v>
      </c>
      <c r="S876" s="309">
        <v>16</v>
      </c>
      <c r="T876" s="238">
        <v>6</v>
      </c>
      <c r="U876" s="238">
        <v>6</v>
      </c>
      <c r="V876" s="235" t="s">
        <v>70</v>
      </c>
      <c r="W876" s="238" t="str">
        <f t="shared" si="139"/>
        <v>JAGUAR&amp;LANDROVERRange Rover SportP360 AUTOBIOGRAPHY158070000</v>
      </c>
      <c r="X876" s="310">
        <f t="shared" si="140"/>
        <v>4650</v>
      </c>
      <c r="Y876" s="238">
        <v>6</v>
      </c>
      <c r="Z876" s="238">
        <v>6</v>
      </c>
      <c r="AA876" s="306" t="s">
        <v>227</v>
      </c>
      <c r="AB876" s="235" t="s">
        <v>69</v>
      </c>
      <c r="AC876" s="235"/>
      <c r="AD876" s="235">
        <v>7</v>
      </c>
      <c r="AE876" s="235">
        <v>0</v>
      </c>
      <c r="AF876" s="236"/>
      <c r="AG876" s="237"/>
      <c r="AH876" s="236"/>
      <c r="AI876" s="236"/>
      <c r="AJ876" s="237"/>
      <c r="AK876" s="236">
        <v>11</v>
      </c>
      <c r="AL876" s="236"/>
      <c r="AM876" s="236" t="s">
        <v>16353</v>
      </c>
      <c r="AN876" s="348"/>
      <c r="AO876" s="348"/>
      <c r="AP876" s="348"/>
      <c r="AQ876" s="291" t="str">
        <f>IFERROR(VLOOKUP(BG876,#REF!,1,0),"")</f>
        <v/>
      </c>
      <c r="AR876" s="349"/>
      <c r="AS876" s="236" t="s">
        <v>1636</v>
      </c>
      <c r="AW876" s="349" t="s">
        <v>16547</v>
      </c>
      <c r="AX876" s="349">
        <v>2024.02</v>
      </c>
      <c r="AY876" s="349"/>
      <c r="BB876" s="191" t="s">
        <v>16054</v>
      </c>
      <c r="BD876" s="191" t="str">
        <f t="shared" si="136"/>
        <v>Range Rover SportP360 AUTOBIOGRAPHY</v>
      </c>
      <c r="BE876" s="238" t="str">
        <f t="shared" si="138"/>
        <v>0163</v>
      </c>
      <c r="BF876" s="306" t="s">
        <v>227</v>
      </c>
      <c r="BG876" s="191" t="str">
        <f t="shared" si="137"/>
        <v>0163-0875</v>
      </c>
    </row>
    <row r="877" spans="1:59">
      <c r="A877" s="304">
        <v>4651</v>
      </c>
      <c r="B877" s="305">
        <v>4651</v>
      </c>
      <c r="C877" s="238" t="str">
        <f t="shared" si="141"/>
        <v>0018-0163</v>
      </c>
      <c r="D877" s="238" t="str">
        <f t="shared" si="142"/>
        <v>0018-0163-0004</v>
      </c>
      <c r="E877" s="306" t="s">
        <v>226</v>
      </c>
      <c r="F877" s="238" t="str">
        <f>TEXT(VLOOKUP(J877,'1'!$I$43:$J$79,2,0),"0000")</f>
        <v>0018</v>
      </c>
      <c r="G877" s="238" t="str">
        <f t="shared" si="143"/>
        <v>0163</v>
      </c>
      <c r="H877" s="307">
        <f t="shared" si="144"/>
        <v>4</v>
      </c>
      <c r="I877" s="306" t="s">
        <v>226</v>
      </c>
      <c r="J877" s="235" t="s">
        <v>1234</v>
      </c>
      <c r="K877" s="235" t="s">
        <v>151</v>
      </c>
      <c r="L877" s="404" t="s">
        <v>16133</v>
      </c>
      <c r="M877" s="308">
        <v>187100000</v>
      </c>
      <c r="N877" s="235">
        <v>2997</v>
      </c>
      <c r="O877" s="235" t="s">
        <v>73</v>
      </c>
      <c r="P877" s="235" t="s">
        <v>72</v>
      </c>
      <c r="Q877" s="235" t="s">
        <v>71</v>
      </c>
      <c r="R877" s="235">
        <v>5</v>
      </c>
      <c r="S877" s="309">
        <v>16</v>
      </c>
      <c r="T877" s="238">
        <v>6</v>
      </c>
      <c r="U877" s="238">
        <v>6</v>
      </c>
      <c r="V877" s="235" t="s">
        <v>70</v>
      </c>
      <c r="W877" s="238" t="str">
        <f t="shared" si="139"/>
        <v>JAGUAR&amp;LANDROVERRange Rover SportP550e Dynamic HSE187100000</v>
      </c>
      <c r="X877" s="310">
        <f t="shared" si="140"/>
        <v>4651</v>
      </c>
      <c r="Y877" s="238">
        <v>6</v>
      </c>
      <c r="Z877" s="238">
        <v>6</v>
      </c>
      <c r="AA877" s="306" t="s">
        <v>226</v>
      </c>
      <c r="AB877" s="235" t="s">
        <v>69</v>
      </c>
      <c r="AC877" s="235"/>
      <c r="AD877" s="235">
        <v>7</v>
      </c>
      <c r="AE877" s="235">
        <v>0</v>
      </c>
      <c r="AF877" s="236"/>
      <c r="AG877" s="237"/>
      <c r="AH877" s="236"/>
      <c r="AI877" s="236"/>
      <c r="AJ877" s="237"/>
      <c r="AK877" s="236">
        <v>20</v>
      </c>
      <c r="AL877" s="236"/>
      <c r="AM877" s="236" t="s">
        <v>16383</v>
      </c>
      <c r="AN877" s="348"/>
      <c r="AO877" s="348"/>
      <c r="AP877" s="348"/>
      <c r="AQ877" s="291" t="str">
        <f>IFERROR(VLOOKUP(BG877,#REF!,1,0),"")</f>
        <v/>
      </c>
      <c r="AR877" s="349"/>
      <c r="AS877" s="236" t="s">
        <v>1636</v>
      </c>
      <c r="AT877" s="291">
        <v>2024.04</v>
      </c>
      <c r="AW877" s="349" t="s">
        <v>16547</v>
      </c>
      <c r="AX877" s="349"/>
      <c r="AY877" s="349"/>
      <c r="BD877" s="191" t="str">
        <f t="shared" si="136"/>
        <v>Range Rover SportP550e Dynamic HSE</v>
      </c>
      <c r="BE877" s="238" t="str">
        <f t="shared" si="138"/>
        <v>0163</v>
      </c>
      <c r="BF877" s="306" t="s">
        <v>226</v>
      </c>
      <c r="BG877" s="191" t="str">
        <f t="shared" si="137"/>
        <v>0163-0876</v>
      </c>
    </row>
    <row r="878" spans="1:59">
      <c r="A878" s="304">
        <v>4652</v>
      </c>
      <c r="B878" s="305">
        <v>4652</v>
      </c>
      <c r="C878" s="238" t="str">
        <f t="shared" si="141"/>
        <v>0018-0164</v>
      </c>
      <c r="D878" s="238" t="str">
        <f t="shared" si="142"/>
        <v>0018-0164-0001</v>
      </c>
      <c r="E878" s="306" t="s">
        <v>225</v>
      </c>
      <c r="F878" s="238" t="str">
        <f>TEXT(VLOOKUP(J878,'1'!$I$43:$J$79,2,0),"0000")</f>
        <v>0018</v>
      </c>
      <c r="G878" s="238" t="str">
        <f t="shared" si="143"/>
        <v>0164</v>
      </c>
      <c r="H878" s="307">
        <f t="shared" si="144"/>
        <v>1</v>
      </c>
      <c r="I878" s="306" t="s">
        <v>225</v>
      </c>
      <c r="J878" s="235" t="s">
        <v>1234</v>
      </c>
      <c r="K878" s="235" t="s">
        <v>1212</v>
      </c>
      <c r="L878" s="235" t="s">
        <v>16249</v>
      </c>
      <c r="M878" s="308">
        <v>90100000</v>
      </c>
      <c r="N878" s="235">
        <v>1997</v>
      </c>
      <c r="O878" s="235" t="s">
        <v>76</v>
      </c>
      <c r="P878" s="235" t="s">
        <v>72</v>
      </c>
      <c r="Q878" s="235" t="s">
        <v>71</v>
      </c>
      <c r="R878" s="235">
        <v>5</v>
      </c>
      <c r="S878" s="309">
        <v>8</v>
      </c>
      <c r="T878" s="238">
        <v>6</v>
      </c>
      <c r="U878" s="238">
        <v>6</v>
      </c>
      <c r="V878" s="235" t="s">
        <v>70</v>
      </c>
      <c r="W878" s="238" t="str">
        <f t="shared" si="139"/>
        <v>JAGUAR&amp;LANDROVERRange Rover VELARP250 Dynamic SE90100000</v>
      </c>
      <c r="X878" s="310">
        <f t="shared" si="140"/>
        <v>4652</v>
      </c>
      <c r="Y878" s="238">
        <v>6</v>
      </c>
      <c r="Z878" s="238">
        <v>6</v>
      </c>
      <c r="AA878" s="306" t="s">
        <v>225</v>
      </c>
      <c r="AB878" s="235" t="s">
        <v>69</v>
      </c>
      <c r="AC878" s="235"/>
      <c r="AD878" s="235"/>
      <c r="AE878" s="235"/>
      <c r="AF878" s="236"/>
      <c r="AG878" s="237"/>
      <c r="AH878" s="236"/>
      <c r="AI878" s="236"/>
      <c r="AJ878" s="237"/>
      <c r="AK878" s="236">
        <v>20</v>
      </c>
      <c r="AL878" s="236"/>
      <c r="AM878" s="236" t="s">
        <v>16569</v>
      </c>
      <c r="AN878" s="348"/>
      <c r="AO878" s="348"/>
      <c r="AP878" s="348"/>
      <c r="AQ878" s="291" t="str">
        <f>IFERROR(VLOOKUP(BG878,#REF!,1,0),"")</f>
        <v/>
      </c>
      <c r="AR878" s="349"/>
      <c r="AS878" s="236" t="s">
        <v>2432</v>
      </c>
      <c r="AT878" s="291" t="s">
        <v>2372</v>
      </c>
      <c r="AW878" s="349" t="s">
        <v>16547</v>
      </c>
      <c r="AX878" s="349"/>
      <c r="AY878" s="349"/>
      <c r="BD878" s="191" t="str">
        <f t="shared" si="136"/>
        <v>Range Rover VELARP250 Dynamic SE</v>
      </c>
      <c r="BE878" s="238" t="str">
        <f t="shared" si="138"/>
        <v>0164</v>
      </c>
      <c r="BF878" s="306" t="s">
        <v>225</v>
      </c>
      <c r="BG878" s="191" t="str">
        <f t="shared" si="137"/>
        <v>0164-0877</v>
      </c>
    </row>
    <row r="879" spans="1:59">
      <c r="A879" s="304">
        <v>4653</v>
      </c>
      <c r="B879" s="305">
        <v>4653</v>
      </c>
      <c r="C879" s="238" t="str">
        <f t="shared" si="141"/>
        <v>0018-0164</v>
      </c>
      <c r="D879" s="238" t="str">
        <f t="shared" si="142"/>
        <v>0018-0164-0002</v>
      </c>
      <c r="E879" s="306" t="s">
        <v>224</v>
      </c>
      <c r="F879" s="238" t="str">
        <f>TEXT(VLOOKUP(J879,'1'!$I$43:$J$79,2,0),"0000")</f>
        <v>0018</v>
      </c>
      <c r="G879" s="238" t="str">
        <f t="shared" si="143"/>
        <v>0164</v>
      </c>
      <c r="H879" s="307">
        <f t="shared" si="144"/>
        <v>2</v>
      </c>
      <c r="I879" s="306" t="s">
        <v>224</v>
      </c>
      <c r="J879" s="235" t="s">
        <v>1235</v>
      </c>
      <c r="K879" s="235" t="s">
        <v>1212</v>
      </c>
      <c r="L879" s="235" t="s">
        <v>16250</v>
      </c>
      <c r="M879" s="308">
        <v>117000000</v>
      </c>
      <c r="N879" s="235">
        <v>1997</v>
      </c>
      <c r="O879" s="235" t="s">
        <v>76</v>
      </c>
      <c r="P879" s="235" t="s">
        <v>72</v>
      </c>
      <c r="Q879" s="235" t="s">
        <v>71</v>
      </c>
      <c r="R879" s="235">
        <v>5</v>
      </c>
      <c r="S879" s="309">
        <v>11</v>
      </c>
      <c r="T879" s="238">
        <v>6</v>
      </c>
      <c r="U879" s="238">
        <v>6</v>
      </c>
      <c r="V879" s="235" t="s">
        <v>70</v>
      </c>
      <c r="W879" s="238" t="str">
        <f t="shared" si="139"/>
        <v>JAGUAR&amp;LANDROVERRange Rover VELARP400e Dynamic SE117000000</v>
      </c>
      <c r="X879" s="310">
        <f t="shared" si="140"/>
        <v>4653</v>
      </c>
      <c r="Y879" s="238">
        <v>6</v>
      </c>
      <c r="Z879" s="238">
        <v>6</v>
      </c>
      <c r="AA879" s="306" t="s">
        <v>224</v>
      </c>
      <c r="AB879" s="235" t="s">
        <v>69</v>
      </c>
      <c r="AC879" s="235"/>
      <c r="AD879" s="235"/>
      <c r="AE879" s="235"/>
      <c r="AF879" s="236"/>
      <c r="AG879" s="237"/>
      <c r="AH879" s="236"/>
      <c r="AI879" s="236"/>
      <c r="AJ879" s="237"/>
      <c r="AK879" s="236">
        <v>20</v>
      </c>
      <c r="AL879" s="236"/>
      <c r="AM879" s="236" t="s">
        <v>16569</v>
      </c>
      <c r="AN879" s="348"/>
      <c r="AO879" s="348"/>
      <c r="AP879" s="348"/>
      <c r="AQ879" s="291" t="str">
        <f>IFERROR(VLOOKUP(BG879,#REF!,1,0),"")</f>
        <v/>
      </c>
      <c r="AR879" s="349"/>
      <c r="AS879" s="236" t="s">
        <v>2433</v>
      </c>
      <c r="AT879" s="291" t="s">
        <v>2372</v>
      </c>
      <c r="AW879" s="349" t="s">
        <v>16547</v>
      </c>
      <c r="AX879" s="349"/>
      <c r="AY879" s="349"/>
      <c r="BD879" s="191" t="str">
        <f t="shared" si="136"/>
        <v>Range Rover VELARP400e Dynamic SE</v>
      </c>
      <c r="BE879" s="238" t="str">
        <f t="shared" si="138"/>
        <v>0164</v>
      </c>
      <c r="BF879" s="306" t="s">
        <v>224</v>
      </c>
      <c r="BG879" s="191" t="str">
        <f t="shared" si="137"/>
        <v>0164-0878</v>
      </c>
    </row>
    <row r="880" spans="1:59">
      <c r="A880" s="304">
        <v>4654</v>
      </c>
      <c r="B880" s="305">
        <v>4654</v>
      </c>
      <c r="C880" s="238" t="str">
        <f t="shared" si="141"/>
        <v>0018-0164</v>
      </c>
      <c r="D880" s="238" t="str">
        <f t="shared" si="142"/>
        <v>0018-0164-0003</v>
      </c>
      <c r="E880" s="306" t="s">
        <v>223</v>
      </c>
      <c r="F880" s="238" t="str">
        <f>TEXT(VLOOKUP(J880,'1'!$I$43:$J$79,2,0),"0000")</f>
        <v>0018</v>
      </c>
      <c r="G880" s="238" t="str">
        <f t="shared" si="143"/>
        <v>0164</v>
      </c>
      <c r="H880" s="307">
        <f t="shared" si="144"/>
        <v>3</v>
      </c>
      <c r="I880" s="306" t="s">
        <v>223</v>
      </c>
      <c r="J880" s="235" t="s">
        <v>1235</v>
      </c>
      <c r="K880" s="235" t="s">
        <v>1212</v>
      </c>
      <c r="L880" s="235" t="s">
        <v>16251</v>
      </c>
      <c r="M880" s="308">
        <v>124200000</v>
      </c>
      <c r="N880" s="235">
        <v>2996</v>
      </c>
      <c r="O880" s="235" t="s">
        <v>76</v>
      </c>
      <c r="P880" s="235" t="s">
        <v>72</v>
      </c>
      <c r="Q880" s="235" t="s">
        <v>71</v>
      </c>
      <c r="R880" s="235">
        <v>5</v>
      </c>
      <c r="S880" s="309">
        <v>11</v>
      </c>
      <c r="T880" s="238">
        <v>6</v>
      </c>
      <c r="U880" s="238">
        <v>6</v>
      </c>
      <c r="V880" s="235" t="s">
        <v>70</v>
      </c>
      <c r="W880" s="238" t="str">
        <f t="shared" si="139"/>
        <v>JAGUAR&amp;LANDROVERRange Rover VELARP400 Dynamic HSE124200000</v>
      </c>
      <c r="X880" s="310">
        <f t="shared" si="140"/>
        <v>4654</v>
      </c>
      <c r="Y880" s="238">
        <v>6</v>
      </c>
      <c r="Z880" s="238">
        <v>6</v>
      </c>
      <c r="AA880" s="306" t="s">
        <v>223</v>
      </c>
      <c r="AB880" s="235" t="s">
        <v>69</v>
      </c>
      <c r="AC880" s="235"/>
      <c r="AD880" s="235"/>
      <c r="AE880" s="235"/>
      <c r="AF880" s="236"/>
      <c r="AG880" s="237"/>
      <c r="AH880" s="236"/>
      <c r="AI880" s="236"/>
      <c r="AJ880" s="237"/>
      <c r="AK880" s="236">
        <v>20</v>
      </c>
      <c r="AL880" s="236"/>
      <c r="AM880" s="236" t="s">
        <v>16569</v>
      </c>
      <c r="AN880" s="348"/>
      <c r="AO880" s="348"/>
      <c r="AP880" s="348"/>
      <c r="AQ880" s="291" t="str">
        <f>IFERROR(VLOOKUP(BG880,#REF!,1,0),"")</f>
        <v/>
      </c>
      <c r="AR880" s="349"/>
      <c r="AS880" s="236" t="s">
        <v>2433</v>
      </c>
      <c r="AT880" s="291" t="s">
        <v>2372</v>
      </c>
      <c r="AW880" s="349" t="s">
        <v>16547</v>
      </c>
      <c r="AX880" s="349"/>
      <c r="AY880" s="349"/>
      <c r="BD880" s="191" t="str">
        <f t="shared" si="136"/>
        <v>Range Rover VELARP400 Dynamic HSE</v>
      </c>
      <c r="BE880" s="238" t="str">
        <f t="shared" si="138"/>
        <v>0164</v>
      </c>
      <c r="BF880" s="306" t="s">
        <v>223</v>
      </c>
      <c r="BG880" s="191" t="str">
        <f t="shared" si="137"/>
        <v>0164-0879</v>
      </c>
    </row>
    <row r="881" spans="1:59">
      <c r="A881" s="304">
        <v>4655</v>
      </c>
      <c r="B881" s="305">
        <v>4655</v>
      </c>
      <c r="C881" s="238" t="str">
        <f t="shared" si="141"/>
        <v>0016-0165</v>
      </c>
      <c r="D881" s="238" t="str">
        <f t="shared" si="142"/>
        <v>0016-0165-0001</v>
      </c>
      <c r="E881" s="306" t="s">
        <v>222</v>
      </c>
      <c r="F881" s="238" t="str">
        <f>TEXT(VLOOKUP(J881,'1'!$I$43:$J$79,2,0),"0000")</f>
        <v>0016</v>
      </c>
      <c r="G881" s="238" t="str">
        <f t="shared" si="143"/>
        <v>0165</v>
      </c>
      <c r="H881" s="307">
        <f t="shared" si="144"/>
        <v>1</v>
      </c>
      <c r="I881" s="306" t="s">
        <v>222</v>
      </c>
      <c r="J881" s="235" t="s">
        <v>161</v>
      </c>
      <c r="K881" s="235" t="s">
        <v>163</v>
      </c>
      <c r="L881" s="235" t="s">
        <v>16405</v>
      </c>
      <c r="M881" s="271">
        <v>37400000</v>
      </c>
      <c r="N881" s="235">
        <v>1498</v>
      </c>
      <c r="O881" s="235" t="s">
        <v>76</v>
      </c>
      <c r="P881" s="235" t="s">
        <v>72</v>
      </c>
      <c r="Q881" s="235" t="s">
        <v>71</v>
      </c>
      <c r="R881" s="235">
        <v>5</v>
      </c>
      <c r="S881" s="309">
        <v>8</v>
      </c>
      <c r="T881" s="238">
        <v>6</v>
      </c>
      <c r="U881" s="238">
        <v>6</v>
      </c>
      <c r="V881" s="235" t="s">
        <v>70</v>
      </c>
      <c r="W881" s="238" t="str">
        <f t="shared" si="139"/>
        <v>HONDAACCORD1.5 터보37400000</v>
      </c>
      <c r="X881" s="310">
        <f t="shared" si="140"/>
        <v>4655</v>
      </c>
      <c r="Y881" s="238">
        <v>6</v>
      </c>
      <c r="Z881" s="238">
        <v>6</v>
      </c>
      <c r="AA881" s="306" t="s">
        <v>222</v>
      </c>
      <c r="AB881" s="235" t="s">
        <v>72</v>
      </c>
      <c r="AC881" s="235"/>
      <c r="AD881" s="235">
        <v>5</v>
      </c>
      <c r="AE881" s="235">
        <v>2</v>
      </c>
      <c r="AF881" s="236"/>
      <c r="AG881" s="237"/>
      <c r="AH881" s="236"/>
      <c r="AI881" s="236"/>
      <c r="AJ881" s="237"/>
      <c r="AK881" s="236">
        <v>17</v>
      </c>
      <c r="AL881" s="236"/>
      <c r="AM881" s="236" t="s">
        <v>16406</v>
      </c>
      <c r="AN881" s="348"/>
      <c r="AO881" s="348"/>
      <c r="AP881" s="348"/>
      <c r="AQ881" s="291" t="str">
        <f>IFERROR(VLOOKUP(BG881,#REF!,1,0),"")</f>
        <v/>
      </c>
      <c r="AS881" s="236" t="s">
        <v>2432</v>
      </c>
      <c r="BD881" s="191" t="str">
        <f t="shared" si="136"/>
        <v>ACCORD1.5 터보</v>
      </c>
      <c r="BE881" s="238" t="str">
        <f t="shared" si="138"/>
        <v>0165</v>
      </c>
      <c r="BF881" s="306" t="s">
        <v>222</v>
      </c>
      <c r="BG881" s="191" t="str">
        <f t="shared" si="137"/>
        <v>0165-0880</v>
      </c>
    </row>
    <row r="882" spans="1:59">
      <c r="A882" s="304">
        <v>4656</v>
      </c>
      <c r="B882" s="305">
        <v>4656</v>
      </c>
      <c r="C882" s="238" t="str">
        <f t="shared" si="141"/>
        <v>0016-0165</v>
      </c>
      <c r="D882" s="238" t="str">
        <f t="shared" si="142"/>
        <v>0016-0165-0002</v>
      </c>
      <c r="E882" s="306" t="s">
        <v>221</v>
      </c>
      <c r="F882" s="238" t="str">
        <f>TEXT(VLOOKUP(J882,'1'!$I$43:$J$79,2,0),"0000")</f>
        <v>0016</v>
      </c>
      <c r="G882" s="238" t="str">
        <f t="shared" si="143"/>
        <v>0165</v>
      </c>
      <c r="H882" s="307">
        <f t="shared" si="144"/>
        <v>2</v>
      </c>
      <c r="I882" s="306" t="s">
        <v>221</v>
      </c>
      <c r="J882" s="235" t="s">
        <v>161</v>
      </c>
      <c r="K882" s="235" t="s">
        <v>163</v>
      </c>
      <c r="L882" s="235" t="s">
        <v>2253</v>
      </c>
      <c r="M882" s="308">
        <v>45700000</v>
      </c>
      <c r="N882" s="235">
        <v>1993</v>
      </c>
      <c r="O882" s="235" t="s">
        <v>73</v>
      </c>
      <c r="P882" s="235" t="s">
        <v>72</v>
      </c>
      <c r="Q882" s="235" t="s">
        <v>71</v>
      </c>
      <c r="R882" s="235">
        <v>5</v>
      </c>
      <c r="S882" s="309">
        <v>18</v>
      </c>
      <c r="T882" s="238">
        <v>6</v>
      </c>
      <c r="U882" s="238">
        <v>6</v>
      </c>
      <c r="V882" s="235" t="s">
        <v>1572</v>
      </c>
      <c r="W882" s="238" t="str">
        <f t="shared" si="139"/>
        <v>HONDAACCORD2.0 하이브리드 투어링45700000</v>
      </c>
      <c r="X882" s="310">
        <f t="shared" si="140"/>
        <v>4656</v>
      </c>
      <c r="Y882" s="238">
        <v>6</v>
      </c>
      <c r="Z882" s="238">
        <v>6</v>
      </c>
      <c r="AA882" s="306" t="s">
        <v>221</v>
      </c>
      <c r="AB882" s="235" t="s">
        <v>72</v>
      </c>
      <c r="AC882" s="235"/>
      <c r="AD882" s="235">
        <v>5</v>
      </c>
      <c r="AE882" s="235">
        <v>0</v>
      </c>
      <c r="AF882" s="236"/>
      <c r="AG882" s="237"/>
      <c r="AH882" s="236"/>
      <c r="AI882" s="236"/>
      <c r="AJ882" s="237"/>
      <c r="AK882" s="236">
        <v>17</v>
      </c>
      <c r="AL882" s="236"/>
      <c r="AM882" s="236" t="s">
        <v>16406</v>
      </c>
      <c r="AN882" s="348"/>
      <c r="AO882" s="348"/>
      <c r="AP882" s="348"/>
      <c r="AQ882" s="291" t="str">
        <f>IFERROR(VLOOKUP(BG882,#REF!,1,0),"")</f>
        <v/>
      </c>
      <c r="AS882" s="236" t="s">
        <v>2436</v>
      </c>
      <c r="BD882" s="191" t="str">
        <f t="shared" si="136"/>
        <v>ACCORD2.0 하이브리드 투어링</v>
      </c>
      <c r="BE882" s="238" t="str">
        <f t="shared" si="138"/>
        <v>0165</v>
      </c>
      <c r="BF882" s="306" t="s">
        <v>221</v>
      </c>
      <c r="BG882" s="191" t="str">
        <f t="shared" si="137"/>
        <v>0165-0881</v>
      </c>
    </row>
    <row r="883" spans="1:59">
      <c r="A883" s="304">
        <v>4657</v>
      </c>
      <c r="B883" s="305">
        <v>4657</v>
      </c>
      <c r="C883" s="238" t="str">
        <f t="shared" si="141"/>
        <v>0016-0166</v>
      </c>
      <c r="D883" s="238" t="str">
        <f t="shared" si="142"/>
        <v>0016-0166-0001</v>
      </c>
      <c r="E883" s="306" t="s">
        <v>220</v>
      </c>
      <c r="F883" s="238" t="str">
        <f>TEXT(VLOOKUP(J883,'1'!$I$43:$J$79,2,0),"0000")</f>
        <v>0016</v>
      </c>
      <c r="G883" s="238" t="str">
        <f t="shared" si="143"/>
        <v>0166</v>
      </c>
      <c r="H883" s="307">
        <f t="shared" si="144"/>
        <v>1</v>
      </c>
      <c r="I883" s="306" t="s">
        <v>220</v>
      </c>
      <c r="J883" s="235" t="s">
        <v>161</v>
      </c>
      <c r="K883" s="235" t="s">
        <v>16403</v>
      </c>
      <c r="L883" s="235" t="s">
        <v>16405</v>
      </c>
      <c r="M883" s="271">
        <v>42600000</v>
      </c>
      <c r="N883" s="242">
        <v>1498</v>
      </c>
      <c r="O883" s="235" t="s">
        <v>16692</v>
      </c>
      <c r="P883" s="235" t="s">
        <v>69</v>
      </c>
      <c r="Q883" s="235" t="s">
        <v>71</v>
      </c>
      <c r="R883" s="235">
        <v>5</v>
      </c>
      <c r="S883" s="309">
        <v>26</v>
      </c>
      <c r="T883" s="238">
        <v>6</v>
      </c>
      <c r="U883" s="238">
        <v>6</v>
      </c>
      <c r="V883" s="235" t="s">
        <v>1572</v>
      </c>
      <c r="W883" s="238" t="str">
        <f t="shared" si="139"/>
        <v>HONDACR-V1.5 터보42600000</v>
      </c>
      <c r="X883" s="310">
        <f t="shared" si="140"/>
        <v>4657</v>
      </c>
      <c r="Y883" s="238">
        <v>6</v>
      </c>
      <c r="Z883" s="238">
        <v>6</v>
      </c>
      <c r="AA883" s="306" t="s">
        <v>220</v>
      </c>
      <c r="AB883" s="235" t="s">
        <v>69</v>
      </c>
      <c r="AC883" s="235"/>
      <c r="AD883" s="248">
        <v>4</v>
      </c>
      <c r="AE883" s="235">
        <v>0</v>
      </c>
      <c r="AF883" s="236"/>
      <c r="AG883" s="237"/>
      <c r="AH883" s="236"/>
      <c r="AI883" s="236"/>
      <c r="AJ883" s="237"/>
      <c r="AK883" s="236">
        <v>10</v>
      </c>
      <c r="AL883" s="236"/>
      <c r="AM883" s="236" t="s">
        <v>16347</v>
      </c>
      <c r="AN883" s="348"/>
      <c r="AO883" s="348"/>
      <c r="AP883" s="348"/>
      <c r="AQ883" s="291" t="str">
        <f>IFERROR(VLOOKUP(BG883,#REF!,1,0),"")</f>
        <v/>
      </c>
      <c r="AS883" s="236" t="s">
        <v>2435</v>
      </c>
      <c r="BD883" s="191" t="str">
        <f t="shared" si="136"/>
        <v>CR-V1.5 터보</v>
      </c>
      <c r="BE883" s="238" t="str">
        <f t="shared" si="138"/>
        <v>0166</v>
      </c>
      <c r="BF883" s="306" t="s">
        <v>220</v>
      </c>
      <c r="BG883" s="191" t="str">
        <f t="shared" si="137"/>
        <v>0166-0882</v>
      </c>
    </row>
    <row r="884" spans="1:59">
      <c r="A884" s="304">
        <v>4658</v>
      </c>
      <c r="B884" s="305">
        <v>4658</v>
      </c>
      <c r="C884" s="238" t="str">
        <f t="shared" si="141"/>
        <v>0016-0166</v>
      </c>
      <c r="D884" s="238" t="str">
        <f t="shared" si="142"/>
        <v>0016-0166-0002</v>
      </c>
      <c r="E884" s="306" t="s">
        <v>219</v>
      </c>
      <c r="F884" s="238" t="str">
        <f>TEXT(VLOOKUP(J884,'1'!$I$43:$J$79,2,0),"0000")</f>
        <v>0016</v>
      </c>
      <c r="G884" s="238" t="str">
        <f t="shared" si="143"/>
        <v>0166</v>
      </c>
      <c r="H884" s="307">
        <f t="shared" si="144"/>
        <v>2</v>
      </c>
      <c r="I884" s="306" t="s">
        <v>219</v>
      </c>
      <c r="J884" s="235" t="s">
        <v>161</v>
      </c>
      <c r="K884" s="235" t="s">
        <v>16403</v>
      </c>
      <c r="L884" s="235" t="s">
        <v>16401</v>
      </c>
      <c r="M884" s="271">
        <v>45100000</v>
      </c>
      <c r="N884" s="242">
        <v>1993</v>
      </c>
      <c r="O884" s="235" t="s">
        <v>73</v>
      </c>
      <c r="P884" s="235" t="s">
        <v>69</v>
      </c>
      <c r="Q884" s="235" t="s">
        <v>71</v>
      </c>
      <c r="R884" s="235">
        <v>5</v>
      </c>
      <c r="S884" s="309">
        <v>20</v>
      </c>
      <c r="T884" s="238">
        <v>6</v>
      </c>
      <c r="U884" s="238">
        <v>6</v>
      </c>
      <c r="V884" s="235" t="s">
        <v>1572</v>
      </c>
      <c r="W884" s="238" t="str">
        <f t="shared" si="139"/>
        <v>HONDACR-V2WD 하이브리드 투어링45100000</v>
      </c>
      <c r="X884" s="310">
        <f t="shared" si="140"/>
        <v>4658</v>
      </c>
      <c r="Y884" s="238">
        <v>6</v>
      </c>
      <c r="Z884" s="238">
        <v>6</v>
      </c>
      <c r="AA884" s="306" t="s">
        <v>219</v>
      </c>
      <c r="AB884" s="235" t="s">
        <v>69</v>
      </c>
      <c r="AC884" s="235"/>
      <c r="AD884" s="248">
        <v>4</v>
      </c>
      <c r="AE884" s="235">
        <v>0</v>
      </c>
      <c r="AF884" s="236"/>
      <c r="AG884" s="237"/>
      <c r="AH884" s="236"/>
      <c r="AI884" s="236"/>
      <c r="AJ884" s="237"/>
      <c r="AK884" s="236">
        <v>16</v>
      </c>
      <c r="AL884" s="236"/>
      <c r="AM884" s="236" t="s">
        <v>16310</v>
      </c>
      <c r="AN884" s="348"/>
      <c r="AO884" s="348"/>
      <c r="AP884" s="348"/>
      <c r="AQ884" s="291" t="str">
        <f>IFERROR(VLOOKUP(BG884,#REF!,1,0),"")</f>
        <v/>
      </c>
      <c r="AS884" s="236" t="s">
        <v>2435</v>
      </c>
      <c r="BD884" s="191" t="str">
        <f t="shared" si="136"/>
        <v>CR-V2WD 하이브리드 투어링</v>
      </c>
      <c r="BE884" s="238" t="str">
        <f t="shared" si="138"/>
        <v>0166</v>
      </c>
      <c r="BF884" s="306" t="s">
        <v>219</v>
      </c>
      <c r="BG884" s="191" t="str">
        <f t="shared" si="137"/>
        <v>0166-0883</v>
      </c>
    </row>
    <row r="885" spans="1:59">
      <c r="A885" s="304">
        <v>4659</v>
      </c>
      <c r="B885" s="305">
        <v>4659</v>
      </c>
      <c r="C885" s="238" t="str">
        <f t="shared" si="141"/>
        <v>0016-0166</v>
      </c>
      <c r="D885" s="238" t="str">
        <f t="shared" si="142"/>
        <v>0016-0166-0003</v>
      </c>
      <c r="E885" s="306" t="s">
        <v>218</v>
      </c>
      <c r="F885" s="238" t="str">
        <f>TEXT(VLOOKUP(J885,'1'!$I$43:$J$79,2,0),"0000")</f>
        <v>0016</v>
      </c>
      <c r="G885" s="238" t="str">
        <f t="shared" si="143"/>
        <v>0166</v>
      </c>
      <c r="H885" s="307">
        <f t="shared" si="144"/>
        <v>3</v>
      </c>
      <c r="I885" s="306" t="s">
        <v>218</v>
      </c>
      <c r="J885" s="235" t="s">
        <v>161</v>
      </c>
      <c r="K885" s="235" t="s">
        <v>16403</v>
      </c>
      <c r="L885" s="235" t="s">
        <v>16402</v>
      </c>
      <c r="M885" s="271">
        <v>47700000</v>
      </c>
      <c r="N885" s="242">
        <v>1993</v>
      </c>
      <c r="O885" s="235" t="s">
        <v>73</v>
      </c>
      <c r="P885" s="235" t="s">
        <v>69</v>
      </c>
      <c r="Q885" s="235" t="s">
        <v>71</v>
      </c>
      <c r="R885" s="235">
        <v>5</v>
      </c>
      <c r="S885" s="309">
        <v>15</v>
      </c>
      <c r="T885" s="238">
        <v>6</v>
      </c>
      <c r="U885" s="238">
        <v>6</v>
      </c>
      <c r="V885" s="235" t="s">
        <v>1572</v>
      </c>
      <c r="W885" s="238" t="str">
        <f t="shared" si="139"/>
        <v>HONDACR-V4WD 하이브리드 투어링47700000</v>
      </c>
      <c r="X885" s="310">
        <f t="shared" si="140"/>
        <v>4659</v>
      </c>
      <c r="Y885" s="238">
        <v>6</v>
      </c>
      <c r="Z885" s="238">
        <v>6</v>
      </c>
      <c r="AA885" s="306" t="s">
        <v>218</v>
      </c>
      <c r="AB885" s="235" t="s">
        <v>69</v>
      </c>
      <c r="AC885" s="235"/>
      <c r="AD885" s="248">
        <v>4</v>
      </c>
      <c r="AE885" s="235">
        <v>0</v>
      </c>
      <c r="AF885" s="236"/>
      <c r="AG885" s="237"/>
      <c r="AH885" s="236"/>
      <c r="AI885" s="236"/>
      <c r="AJ885" s="237"/>
      <c r="AK885" s="236">
        <v>10</v>
      </c>
      <c r="AL885" s="236"/>
      <c r="AM885" s="236" t="s">
        <v>16404</v>
      </c>
      <c r="AN885" s="348"/>
      <c r="AO885" s="348"/>
      <c r="AP885" s="348"/>
      <c r="AQ885" s="291" t="str">
        <f>IFERROR(VLOOKUP(BG885,#REF!,1,0),"")</f>
        <v/>
      </c>
      <c r="AS885" s="236" t="s">
        <v>16091</v>
      </c>
      <c r="AX885" s="291">
        <v>2024.03</v>
      </c>
      <c r="BB885" s="191" t="s">
        <v>16092</v>
      </c>
      <c r="BD885" s="191" t="str">
        <f t="shared" si="136"/>
        <v>CR-V4WD 하이브리드 투어링</v>
      </c>
      <c r="BE885" s="238" t="str">
        <f t="shared" si="138"/>
        <v>0166</v>
      </c>
      <c r="BF885" s="306" t="s">
        <v>218</v>
      </c>
      <c r="BG885" s="191" t="str">
        <f t="shared" si="137"/>
        <v>0166-0884</v>
      </c>
    </row>
    <row r="886" spans="1:59">
      <c r="A886" s="304">
        <v>4660</v>
      </c>
      <c r="B886" s="305">
        <v>4660</v>
      </c>
      <c r="C886" s="238" t="str">
        <f t="shared" si="141"/>
        <v>0016-0167</v>
      </c>
      <c r="D886" s="238" t="str">
        <f t="shared" si="142"/>
        <v>0016-0167-0001</v>
      </c>
      <c r="E886" s="306" t="s">
        <v>217</v>
      </c>
      <c r="F886" s="238" t="str">
        <f>TEXT(VLOOKUP(J886,'1'!$I$43:$J$79,2,0),"0000")</f>
        <v>0016</v>
      </c>
      <c r="G886" s="238" t="str">
        <f t="shared" si="143"/>
        <v>0167</v>
      </c>
      <c r="H886" s="307">
        <f t="shared" si="144"/>
        <v>1</v>
      </c>
      <c r="I886" s="306" t="s">
        <v>217</v>
      </c>
      <c r="J886" s="235" t="s">
        <v>161</v>
      </c>
      <c r="K886" s="235" t="s">
        <v>2351</v>
      </c>
      <c r="L886" s="235">
        <v>3.5</v>
      </c>
      <c r="M886" s="308">
        <v>57100000</v>
      </c>
      <c r="N886" s="235">
        <v>3471</v>
      </c>
      <c r="O886" s="235" t="s">
        <v>76</v>
      </c>
      <c r="P886" s="235" t="s">
        <v>69</v>
      </c>
      <c r="Q886" s="235" t="s">
        <v>71</v>
      </c>
      <c r="R886" s="235">
        <v>8</v>
      </c>
      <c r="S886" s="309">
        <v>15</v>
      </c>
      <c r="T886" s="238">
        <v>6</v>
      </c>
      <c r="U886" s="238">
        <v>6</v>
      </c>
      <c r="V886" s="235" t="s">
        <v>70</v>
      </c>
      <c r="W886" s="238" t="str">
        <f t="shared" si="139"/>
        <v>HONDAODYSSEY3.557100000</v>
      </c>
      <c r="X886" s="310">
        <f t="shared" si="140"/>
        <v>4660</v>
      </c>
      <c r="Y886" s="238">
        <v>6</v>
      </c>
      <c r="Z886" s="238">
        <v>6</v>
      </c>
      <c r="AA886" s="306" t="s">
        <v>217</v>
      </c>
      <c r="AB886" s="235" t="s">
        <v>69</v>
      </c>
      <c r="AC886" s="235"/>
      <c r="AD886" s="235">
        <v>6</v>
      </c>
      <c r="AE886" s="235">
        <v>0</v>
      </c>
      <c r="AF886" s="236"/>
      <c r="AG886" s="237"/>
      <c r="AH886" s="236"/>
      <c r="AI886" s="236"/>
      <c r="AJ886" s="237"/>
      <c r="AK886" s="236">
        <v>22</v>
      </c>
      <c r="AL886" s="236"/>
      <c r="AM886" s="236" t="s">
        <v>16352</v>
      </c>
      <c r="AN886" s="348"/>
      <c r="AO886" s="348"/>
      <c r="AP886" s="348"/>
      <c r="AQ886" s="291" t="str">
        <f>IFERROR(VLOOKUP(BG886,#REF!,1,0),"")</f>
        <v/>
      </c>
      <c r="AS886" s="236" t="s">
        <v>2434</v>
      </c>
      <c r="BD886" s="191" t="str">
        <f t="shared" si="136"/>
        <v>ODYSSEY3.5</v>
      </c>
      <c r="BE886" s="238" t="str">
        <f t="shared" si="138"/>
        <v>0167</v>
      </c>
      <c r="BF886" s="306" t="s">
        <v>217</v>
      </c>
      <c r="BG886" s="191" t="str">
        <f t="shared" si="137"/>
        <v>0167-0885</v>
      </c>
    </row>
    <row r="887" spans="1:59">
      <c r="A887" s="304">
        <v>4661</v>
      </c>
      <c r="B887" s="305">
        <v>4661</v>
      </c>
      <c r="C887" s="238" t="str">
        <f t="shared" si="141"/>
        <v>0016-0168</v>
      </c>
      <c r="D887" s="238" t="str">
        <f t="shared" si="142"/>
        <v>0016-0168-0001</v>
      </c>
      <c r="E887" s="306" t="s">
        <v>216</v>
      </c>
      <c r="F887" s="238" t="str">
        <f>TEXT(VLOOKUP(J887,'1'!$I$43:$J$79,2,0),"0000")</f>
        <v>0016</v>
      </c>
      <c r="G887" s="238" t="str">
        <f t="shared" si="143"/>
        <v>0168</v>
      </c>
      <c r="H887" s="307">
        <f t="shared" si="144"/>
        <v>1</v>
      </c>
      <c r="I887" s="306" t="s">
        <v>216</v>
      </c>
      <c r="J887" s="235" t="s">
        <v>161</v>
      </c>
      <c r="K887" s="235" t="s">
        <v>2352</v>
      </c>
      <c r="L887" s="235" t="s">
        <v>16407</v>
      </c>
      <c r="M887" s="308">
        <v>54900000</v>
      </c>
      <c r="N887" s="235">
        <v>3471</v>
      </c>
      <c r="O887" s="235" t="s">
        <v>76</v>
      </c>
      <c r="P887" s="235" t="s">
        <v>69</v>
      </c>
      <c r="Q887" s="235" t="s">
        <v>71</v>
      </c>
      <c r="R887" s="235">
        <v>8</v>
      </c>
      <c r="S887" s="309">
        <v>12</v>
      </c>
      <c r="T887" s="238">
        <v>6</v>
      </c>
      <c r="U887" s="238">
        <v>6</v>
      </c>
      <c r="V887" s="235" t="s">
        <v>70</v>
      </c>
      <c r="W887" s="238" t="str">
        <f t="shared" si="139"/>
        <v>HONDAPILOT엘리트54900000</v>
      </c>
      <c r="X887" s="310">
        <f t="shared" si="140"/>
        <v>4661</v>
      </c>
      <c r="Y887" s="238">
        <v>6</v>
      </c>
      <c r="Z887" s="238">
        <v>6</v>
      </c>
      <c r="AA887" s="306" t="s">
        <v>216</v>
      </c>
      <c r="AB887" s="235" t="s">
        <v>69</v>
      </c>
      <c r="AC887" s="235"/>
      <c r="AD887" s="235">
        <v>5</v>
      </c>
      <c r="AE887" s="235">
        <v>0</v>
      </c>
      <c r="AF887" s="236"/>
      <c r="AG887" s="237"/>
      <c r="AH887" s="236"/>
      <c r="AI887" s="236"/>
      <c r="AJ887" s="237"/>
      <c r="AK887" s="236">
        <v>22</v>
      </c>
      <c r="AL887" s="236"/>
      <c r="AM887" s="236" t="s">
        <v>16352</v>
      </c>
      <c r="AN887" s="348"/>
      <c r="AO887" s="348"/>
      <c r="AP887" s="348"/>
      <c r="AQ887" s="291" t="str">
        <f>IFERROR(VLOOKUP(BG887,#REF!,1,0),"")</f>
        <v/>
      </c>
      <c r="AS887" s="236" t="s">
        <v>2429</v>
      </c>
      <c r="BD887" s="191" t="str">
        <f t="shared" si="136"/>
        <v>PILOT엘리트</v>
      </c>
      <c r="BE887" s="238" t="str">
        <f t="shared" si="138"/>
        <v>0168</v>
      </c>
      <c r="BF887" s="306" t="s">
        <v>216</v>
      </c>
      <c r="BG887" s="191" t="str">
        <f t="shared" si="137"/>
        <v>0168-0886</v>
      </c>
    </row>
    <row r="888" spans="1:59">
      <c r="A888" s="304">
        <v>4662</v>
      </c>
      <c r="B888" s="305">
        <v>4662</v>
      </c>
      <c r="C888" s="238" t="str">
        <f t="shared" si="141"/>
        <v>0014-0169</v>
      </c>
      <c r="D888" s="238" t="str">
        <f t="shared" si="142"/>
        <v>0014-0169-0001</v>
      </c>
      <c r="E888" s="306" t="s">
        <v>215</v>
      </c>
      <c r="F888" s="238" t="str">
        <f>TEXT(VLOOKUP(J888,'1'!$I$43:$J$79,2,0),"0000")</f>
        <v>0014</v>
      </c>
      <c r="G888" s="238" t="str">
        <f t="shared" si="143"/>
        <v>0169</v>
      </c>
      <c r="H888" s="307">
        <f t="shared" si="144"/>
        <v>1</v>
      </c>
      <c r="I888" s="306" t="s">
        <v>215</v>
      </c>
      <c r="J888" s="312" t="s">
        <v>164</v>
      </c>
      <c r="K888" s="312" t="s">
        <v>2257</v>
      </c>
      <c r="L888" s="312" t="s">
        <v>2258</v>
      </c>
      <c r="M888" s="314">
        <v>82400000</v>
      </c>
      <c r="N888" s="315">
        <v>3496</v>
      </c>
      <c r="O888" s="235" t="s">
        <v>76</v>
      </c>
      <c r="P888" s="235" t="s">
        <v>69</v>
      </c>
      <c r="Q888" s="312" t="s">
        <v>71</v>
      </c>
      <c r="R888" s="315">
        <v>5</v>
      </c>
      <c r="S888" s="309">
        <v>20</v>
      </c>
      <c r="T888" s="238">
        <v>6</v>
      </c>
      <c r="U888" s="238">
        <v>6</v>
      </c>
      <c r="V888" s="235" t="s">
        <v>70</v>
      </c>
      <c r="W888" s="238" t="str">
        <f t="shared" si="139"/>
        <v>FORDEXPEDITON가솔린 터보 3.582400000</v>
      </c>
      <c r="X888" s="310">
        <f t="shared" si="140"/>
        <v>4662</v>
      </c>
      <c r="Y888" s="238">
        <v>6</v>
      </c>
      <c r="Z888" s="238">
        <v>6</v>
      </c>
      <c r="AA888" s="306" t="s">
        <v>215</v>
      </c>
      <c r="AB888" s="235" t="s">
        <v>69</v>
      </c>
      <c r="AC888" s="235"/>
      <c r="AD888" s="235">
        <v>5</v>
      </c>
      <c r="AE888" s="235">
        <v>0</v>
      </c>
      <c r="AF888" s="236"/>
      <c r="AG888" s="237"/>
      <c r="AH888" s="236"/>
      <c r="AI888" s="236"/>
      <c r="AJ888" s="237"/>
      <c r="AK888" s="236">
        <v>22</v>
      </c>
      <c r="AL888" s="236"/>
      <c r="AM888" s="236" t="s">
        <v>16352</v>
      </c>
      <c r="AN888" s="348"/>
      <c r="AO888" s="348"/>
      <c r="AP888" s="348"/>
      <c r="AQ888" s="291" t="str">
        <f>IFERROR(VLOOKUP(BG888,#REF!,1,0),"")</f>
        <v/>
      </c>
      <c r="AS888" s="236" t="s">
        <v>2435</v>
      </c>
      <c r="BD888" s="191" t="str">
        <f t="shared" si="136"/>
        <v>EXPEDITON가솔린 터보 3.5</v>
      </c>
      <c r="BE888" s="238" t="str">
        <f t="shared" si="138"/>
        <v>0169</v>
      </c>
      <c r="BF888" s="306" t="s">
        <v>215</v>
      </c>
      <c r="BG888" s="191" t="str">
        <f t="shared" si="137"/>
        <v>0169-0887</v>
      </c>
    </row>
    <row r="889" spans="1:59">
      <c r="A889" s="304">
        <v>4663</v>
      </c>
      <c r="B889" s="305">
        <v>4663</v>
      </c>
      <c r="C889" s="238" t="str">
        <f t="shared" si="141"/>
        <v>0014-0169</v>
      </c>
      <c r="D889" s="238" t="str">
        <f t="shared" si="142"/>
        <v>0014-0169-0002</v>
      </c>
      <c r="E889" s="306" t="s">
        <v>214</v>
      </c>
      <c r="F889" s="238" t="str">
        <f>TEXT(VLOOKUP(J889,'1'!$I$43:$J$79,2,0),"0000")</f>
        <v>0014</v>
      </c>
      <c r="G889" s="238" t="str">
        <f t="shared" si="143"/>
        <v>0169</v>
      </c>
      <c r="H889" s="307">
        <f t="shared" si="144"/>
        <v>2</v>
      </c>
      <c r="I889" s="306" t="s">
        <v>214</v>
      </c>
      <c r="J889" s="312" t="s">
        <v>164</v>
      </c>
      <c r="K889" s="312" t="s">
        <v>2257</v>
      </c>
      <c r="L889" s="312" t="s">
        <v>2258</v>
      </c>
      <c r="M889" s="314">
        <v>82400000</v>
      </c>
      <c r="N889" s="315">
        <v>3496</v>
      </c>
      <c r="O889" s="235" t="s">
        <v>76</v>
      </c>
      <c r="P889" s="235" t="s">
        <v>69</v>
      </c>
      <c r="Q889" s="312" t="s">
        <v>71</v>
      </c>
      <c r="R889" s="315">
        <v>5</v>
      </c>
      <c r="S889" s="309">
        <v>20</v>
      </c>
      <c r="T889" s="238">
        <v>6</v>
      </c>
      <c r="U889" s="238">
        <v>6</v>
      </c>
      <c r="V889" s="235" t="s">
        <v>70</v>
      </c>
      <c r="W889" s="238" t="str">
        <f t="shared" si="139"/>
        <v>FORDEXPEDITON가솔린 터보 3.582400000</v>
      </c>
      <c r="X889" s="310">
        <f t="shared" si="140"/>
        <v>4663</v>
      </c>
      <c r="Y889" s="238">
        <v>6</v>
      </c>
      <c r="Z889" s="238">
        <v>6</v>
      </c>
      <c r="AA889" s="306" t="s">
        <v>214</v>
      </c>
      <c r="AB889" s="235" t="s">
        <v>69</v>
      </c>
      <c r="AC889" s="235"/>
      <c r="AD889" s="235">
        <v>5</v>
      </c>
      <c r="AE889" s="235">
        <v>0</v>
      </c>
      <c r="AF889" s="236"/>
      <c r="AG889" s="237"/>
      <c r="AH889" s="236"/>
      <c r="AI889" s="236"/>
      <c r="AJ889" s="237"/>
      <c r="AK889" s="236">
        <v>22</v>
      </c>
      <c r="AL889" s="236"/>
      <c r="AM889" s="236" t="s">
        <v>16352</v>
      </c>
      <c r="AN889" s="348"/>
      <c r="AO889" s="348"/>
      <c r="AP889" s="348"/>
      <c r="AQ889" s="291" t="str">
        <f>IFERROR(VLOOKUP(BG889,#REF!,1,0),"")</f>
        <v/>
      </c>
      <c r="AS889" s="236" t="s">
        <v>2435</v>
      </c>
      <c r="BD889" s="191" t="str">
        <f t="shared" si="136"/>
        <v>EXPEDITON가솔린 터보 3.5</v>
      </c>
      <c r="BE889" s="238" t="str">
        <f t="shared" si="138"/>
        <v>0169</v>
      </c>
      <c r="BF889" s="306" t="s">
        <v>214</v>
      </c>
      <c r="BG889" s="191" t="str">
        <f t="shared" si="137"/>
        <v>0169-0888</v>
      </c>
    </row>
    <row r="890" spans="1:59">
      <c r="A890" s="304">
        <v>4664</v>
      </c>
      <c r="B890" s="305">
        <v>4664</v>
      </c>
      <c r="C890" s="238" t="str">
        <f t="shared" si="141"/>
        <v>0014-0170</v>
      </c>
      <c r="D890" s="238" t="str">
        <f t="shared" si="142"/>
        <v>0014-0170-0001</v>
      </c>
      <c r="E890" s="306" t="s">
        <v>213</v>
      </c>
      <c r="F890" s="238" t="str">
        <f>TEXT(VLOOKUP(J890,'1'!$I$43:$J$79,2,0),"0000")</f>
        <v>0014</v>
      </c>
      <c r="G890" s="238" t="str">
        <f t="shared" si="143"/>
        <v>0170</v>
      </c>
      <c r="H890" s="307">
        <f t="shared" si="144"/>
        <v>1</v>
      </c>
      <c r="I890" s="306" t="s">
        <v>213</v>
      </c>
      <c r="J890" s="235" t="s">
        <v>164</v>
      </c>
      <c r="K890" s="235" t="s">
        <v>170</v>
      </c>
      <c r="L890" s="235" t="s">
        <v>171</v>
      </c>
      <c r="M890" s="308">
        <v>60200000</v>
      </c>
      <c r="N890" s="235">
        <v>2261</v>
      </c>
      <c r="O890" s="235" t="s">
        <v>76</v>
      </c>
      <c r="P890" s="235" t="s">
        <v>72</v>
      </c>
      <c r="Q890" s="235" t="s">
        <v>71</v>
      </c>
      <c r="R890" s="235">
        <v>7</v>
      </c>
      <c r="S890" s="309">
        <v>11</v>
      </c>
      <c r="T890" s="238">
        <v>6</v>
      </c>
      <c r="U890" s="238">
        <v>6</v>
      </c>
      <c r="V890" s="235" t="s">
        <v>70</v>
      </c>
      <c r="W890" s="238" t="str">
        <f t="shared" si="139"/>
        <v>FORDEXPLORER2.3 L LTD AWD60200000</v>
      </c>
      <c r="X890" s="310">
        <f t="shared" si="140"/>
        <v>4664</v>
      </c>
      <c r="Y890" s="238">
        <v>6</v>
      </c>
      <c r="Z890" s="238">
        <v>6</v>
      </c>
      <c r="AA890" s="306" t="s">
        <v>213</v>
      </c>
      <c r="AB890" s="235" t="s">
        <v>69</v>
      </c>
      <c r="AC890" s="235"/>
      <c r="AD890" s="235">
        <v>3</v>
      </c>
      <c r="AE890" s="235">
        <v>0</v>
      </c>
      <c r="AF890" s="236"/>
      <c r="AG890" s="237"/>
      <c r="AH890" s="236"/>
      <c r="AI890" s="236"/>
      <c r="AJ890" s="237"/>
      <c r="AK890" s="236">
        <v>14</v>
      </c>
      <c r="AL890" s="236"/>
      <c r="AM890" s="236" t="s">
        <v>16348</v>
      </c>
      <c r="AN890" s="348"/>
      <c r="AO890" s="348"/>
      <c r="AP890" s="348"/>
      <c r="AQ890" s="291" t="str">
        <f>IFERROR(VLOOKUP(BG890,#REF!,1,0),"")</f>
        <v/>
      </c>
      <c r="AS890" s="236" t="s">
        <v>2433</v>
      </c>
      <c r="BD890" s="191" t="str">
        <f t="shared" si="136"/>
        <v>EXPLORER2.3 L LTD AWD</v>
      </c>
      <c r="BE890" s="238" t="str">
        <f t="shared" si="138"/>
        <v>0170</v>
      </c>
      <c r="BF890" s="306" t="s">
        <v>213</v>
      </c>
      <c r="BG890" s="191" t="str">
        <f t="shared" si="137"/>
        <v>0170-0889</v>
      </c>
    </row>
    <row r="891" spans="1:59">
      <c r="A891" s="304">
        <v>4665</v>
      </c>
      <c r="B891" s="305">
        <v>4665</v>
      </c>
      <c r="C891" s="238" t="str">
        <f t="shared" si="141"/>
        <v>0014-0170</v>
      </c>
      <c r="D891" s="238" t="str">
        <f t="shared" si="142"/>
        <v>0014-0170-0002</v>
      </c>
      <c r="E891" s="306" t="s">
        <v>212</v>
      </c>
      <c r="F891" s="238" t="str">
        <f>TEXT(VLOOKUP(J891,'1'!$I$43:$J$79,2,0),"0000")</f>
        <v>0014</v>
      </c>
      <c r="G891" s="238" t="str">
        <f t="shared" si="143"/>
        <v>0170</v>
      </c>
      <c r="H891" s="307">
        <f t="shared" si="144"/>
        <v>2</v>
      </c>
      <c r="I891" s="306" t="s">
        <v>212</v>
      </c>
      <c r="J891" s="235" t="s">
        <v>164</v>
      </c>
      <c r="K891" s="235" t="s">
        <v>170</v>
      </c>
      <c r="L891" s="235" t="s">
        <v>2148</v>
      </c>
      <c r="M891" s="308">
        <v>67600000</v>
      </c>
      <c r="N891" s="235">
        <v>2956</v>
      </c>
      <c r="O891" s="235" t="s">
        <v>76</v>
      </c>
      <c r="P891" s="235" t="s">
        <v>72</v>
      </c>
      <c r="Q891" s="235" t="s">
        <v>71</v>
      </c>
      <c r="R891" s="235">
        <v>7</v>
      </c>
      <c r="S891" s="309">
        <v>13</v>
      </c>
      <c r="T891" s="238">
        <v>6</v>
      </c>
      <c r="U891" s="238">
        <v>6</v>
      </c>
      <c r="V891" s="235" t="s">
        <v>70</v>
      </c>
      <c r="W891" s="238" t="str">
        <f t="shared" si="139"/>
        <v>FORDEXPLORER3.0 가솔린 3.0 platinum67600000</v>
      </c>
      <c r="X891" s="310">
        <f t="shared" si="140"/>
        <v>4665</v>
      </c>
      <c r="Y891" s="238">
        <v>6</v>
      </c>
      <c r="Z891" s="238">
        <v>6</v>
      </c>
      <c r="AA891" s="306" t="s">
        <v>212</v>
      </c>
      <c r="AB891" s="235" t="s">
        <v>69</v>
      </c>
      <c r="AC891" s="235"/>
      <c r="AD891" s="235">
        <v>3</v>
      </c>
      <c r="AE891" s="235">
        <v>0</v>
      </c>
      <c r="AF891" s="236"/>
      <c r="AG891" s="237"/>
      <c r="AH891" s="236"/>
      <c r="AI891" s="236"/>
      <c r="AJ891" s="237"/>
      <c r="AK891" s="236">
        <v>14</v>
      </c>
      <c r="AL891" s="236"/>
      <c r="AM891" s="236" t="s">
        <v>16348</v>
      </c>
      <c r="AN891" s="348"/>
      <c r="AO891" s="348"/>
      <c r="AP891" s="348"/>
      <c r="AQ891" s="291" t="str">
        <f>IFERROR(VLOOKUP(BG891,#REF!,1,0),"")</f>
        <v/>
      </c>
      <c r="AS891" s="236" t="s">
        <v>2428</v>
      </c>
      <c r="BD891" s="191" t="str">
        <f t="shared" si="136"/>
        <v>EXPLORER3.0 가솔린 3.0 platinum</v>
      </c>
      <c r="BE891" s="238" t="str">
        <f t="shared" si="138"/>
        <v>0170</v>
      </c>
      <c r="BF891" s="306" t="s">
        <v>212</v>
      </c>
      <c r="BG891" s="191" t="str">
        <f t="shared" si="137"/>
        <v>0170-0890</v>
      </c>
    </row>
    <row r="892" spans="1:59">
      <c r="A892" s="304">
        <v>4666</v>
      </c>
      <c r="B892" s="305">
        <v>4666</v>
      </c>
      <c r="C892" s="238" t="str">
        <f t="shared" si="141"/>
        <v>0014-0171</v>
      </c>
      <c r="D892" s="238" t="str">
        <f t="shared" si="142"/>
        <v>0014-0171-0001</v>
      </c>
      <c r="E892" s="306" t="s">
        <v>211</v>
      </c>
      <c r="F892" s="238" t="str">
        <f>TEXT(VLOOKUP(J892,'1'!$I$43:$J$79,2,0),"0000")</f>
        <v>0014</v>
      </c>
      <c r="G892" s="238" t="str">
        <f t="shared" si="143"/>
        <v>0171</v>
      </c>
      <c r="H892" s="307">
        <f t="shared" si="144"/>
        <v>1</v>
      </c>
      <c r="I892" s="306" t="s">
        <v>211</v>
      </c>
      <c r="J892" s="312" t="s">
        <v>164</v>
      </c>
      <c r="K892" s="312" t="s">
        <v>16392</v>
      </c>
      <c r="L892" s="312" t="s">
        <v>16393</v>
      </c>
      <c r="M892" s="314">
        <v>81950000</v>
      </c>
      <c r="N892" s="315">
        <v>3339</v>
      </c>
      <c r="O892" s="312" t="s">
        <v>73</v>
      </c>
      <c r="P892" s="235" t="s">
        <v>69</v>
      </c>
      <c r="Q892" s="312" t="s">
        <v>71</v>
      </c>
      <c r="R892" s="315">
        <v>7</v>
      </c>
      <c r="S892" s="309">
        <v>11</v>
      </c>
      <c r="T892" s="238">
        <v>6</v>
      </c>
      <c r="U892" s="238">
        <v>6</v>
      </c>
      <c r="V892" s="235" t="s">
        <v>1614</v>
      </c>
      <c r="W892" s="238" t="str">
        <f t="shared" si="139"/>
        <v>FORDExPlorer FHEV3.3 FHEV81950000</v>
      </c>
      <c r="X892" s="310">
        <f t="shared" si="140"/>
        <v>4666</v>
      </c>
      <c r="Y892" s="238">
        <v>6</v>
      </c>
      <c r="Z892" s="238">
        <v>6</v>
      </c>
      <c r="AA892" s="306" t="s">
        <v>211</v>
      </c>
      <c r="AB892" s="235" t="s">
        <v>69</v>
      </c>
      <c r="AC892" s="235"/>
      <c r="AD892" s="235">
        <v>6</v>
      </c>
      <c r="AE892" s="235">
        <v>0</v>
      </c>
      <c r="AF892" s="236"/>
      <c r="AG892" s="237"/>
      <c r="AH892" s="236"/>
      <c r="AI892" s="236"/>
      <c r="AJ892" s="237"/>
      <c r="AK892" s="236">
        <v>15</v>
      </c>
      <c r="AL892" s="236"/>
      <c r="AM892" s="236" t="s">
        <v>16345</v>
      </c>
      <c r="AN892" s="348"/>
      <c r="AO892" s="348"/>
      <c r="AP892" s="348"/>
      <c r="AQ892" s="291" t="str">
        <f>IFERROR(VLOOKUP(BG892,#REF!,1,0),"")</f>
        <v/>
      </c>
      <c r="AS892" s="236" t="s">
        <v>2433</v>
      </c>
      <c r="BD892" s="191" t="str">
        <f t="shared" si="136"/>
        <v>ExPlorer FHEV3.3 FHEV</v>
      </c>
      <c r="BE892" s="238" t="str">
        <f t="shared" si="138"/>
        <v>0171</v>
      </c>
      <c r="BF892" s="306" t="s">
        <v>211</v>
      </c>
      <c r="BG892" s="191" t="str">
        <f t="shared" si="137"/>
        <v>0171-0891</v>
      </c>
    </row>
    <row r="893" spans="1:59">
      <c r="A893" s="304">
        <v>4667</v>
      </c>
      <c r="B893" s="305">
        <v>4667</v>
      </c>
      <c r="C893" s="238" t="str">
        <f t="shared" si="141"/>
        <v>0014-0172</v>
      </c>
      <c r="D893" s="238" t="str">
        <f t="shared" si="142"/>
        <v>0014-0172-0001</v>
      </c>
      <c r="E893" s="306" t="s">
        <v>210</v>
      </c>
      <c r="F893" s="238" t="str">
        <f>TEXT(VLOOKUP(J893,'1'!$I$43:$J$79,2,0),"0000")</f>
        <v>0014</v>
      </c>
      <c r="G893" s="238" t="str">
        <f t="shared" si="143"/>
        <v>0172</v>
      </c>
      <c r="H893" s="307">
        <f t="shared" si="144"/>
        <v>1</v>
      </c>
      <c r="I893" s="306" t="s">
        <v>210</v>
      </c>
      <c r="J893" s="235" t="s">
        <v>164</v>
      </c>
      <c r="K893" s="235" t="s">
        <v>166</v>
      </c>
      <c r="L893" s="235" t="s">
        <v>169</v>
      </c>
      <c r="M893" s="308">
        <v>53700000</v>
      </c>
      <c r="N893" s="235">
        <v>2261</v>
      </c>
      <c r="O893" s="235" t="s">
        <v>76</v>
      </c>
      <c r="P893" s="235" t="s">
        <v>72</v>
      </c>
      <c r="Q893" s="235" t="s">
        <v>71</v>
      </c>
      <c r="R893" s="235">
        <v>4</v>
      </c>
      <c r="S893" s="309">
        <v>15</v>
      </c>
      <c r="T893" s="238">
        <v>6</v>
      </c>
      <c r="U893" s="238">
        <v>6</v>
      </c>
      <c r="V893" s="235" t="s">
        <v>70</v>
      </c>
      <c r="W893" s="238" t="str">
        <f t="shared" si="139"/>
        <v>FORDMUSTANG2.3L EcoBoost Premium (convertible)53700000</v>
      </c>
      <c r="X893" s="310">
        <f t="shared" si="140"/>
        <v>4667</v>
      </c>
      <c r="Y893" s="238">
        <v>6</v>
      </c>
      <c r="Z893" s="238">
        <v>6</v>
      </c>
      <c r="AA893" s="306" t="s">
        <v>210</v>
      </c>
      <c r="AB893" s="235" t="s">
        <v>16391</v>
      </c>
      <c r="AC893" s="235"/>
      <c r="AD893" s="235">
        <v>5</v>
      </c>
      <c r="AE893" s="235">
        <v>0</v>
      </c>
      <c r="AF893" s="236"/>
      <c r="AG893" s="237"/>
      <c r="AH893" s="236"/>
      <c r="AI893" s="236"/>
      <c r="AJ893" s="237"/>
      <c r="AK893" s="236">
        <v>22</v>
      </c>
      <c r="AL893" s="236"/>
      <c r="AM893" s="236" t="s">
        <v>16352</v>
      </c>
      <c r="AN893" s="348"/>
      <c r="AO893" s="348"/>
      <c r="AP893" s="348"/>
      <c r="AQ893" s="291" t="str">
        <f>IFERROR(VLOOKUP(BG893,#REF!,1,0),"")</f>
        <v/>
      </c>
      <c r="AS893" s="236" t="s">
        <v>2434</v>
      </c>
      <c r="BD893" s="191" t="str">
        <f t="shared" si="136"/>
        <v>MUSTANG2.3L EcoBoost Premium (convertible)</v>
      </c>
      <c r="BE893" s="238" t="str">
        <f t="shared" si="138"/>
        <v>0172</v>
      </c>
      <c r="BF893" s="306" t="s">
        <v>210</v>
      </c>
      <c r="BG893" s="191" t="str">
        <f t="shared" si="137"/>
        <v>0172-0892</v>
      </c>
    </row>
    <row r="894" spans="1:59">
      <c r="A894" s="304">
        <v>4668</v>
      </c>
      <c r="B894" s="305">
        <v>4668</v>
      </c>
      <c r="C894" s="238" t="str">
        <f t="shared" si="141"/>
        <v>0014-0172</v>
      </c>
      <c r="D894" s="238" t="str">
        <f t="shared" si="142"/>
        <v>0014-0172-0002</v>
      </c>
      <c r="E894" s="306" t="s">
        <v>209</v>
      </c>
      <c r="F894" s="238" t="str">
        <f>TEXT(VLOOKUP(J894,'1'!$I$43:$J$79,2,0),"0000")</f>
        <v>0014</v>
      </c>
      <c r="G894" s="238" t="str">
        <f t="shared" si="143"/>
        <v>0172</v>
      </c>
      <c r="H894" s="307">
        <f t="shared" si="144"/>
        <v>2</v>
      </c>
      <c r="I894" s="306" t="s">
        <v>209</v>
      </c>
      <c r="J894" s="235" t="s">
        <v>164</v>
      </c>
      <c r="K894" s="235" t="s">
        <v>166</v>
      </c>
      <c r="L894" s="235" t="s">
        <v>168</v>
      </c>
      <c r="M894" s="308">
        <v>48000000</v>
      </c>
      <c r="N894" s="235">
        <v>2261</v>
      </c>
      <c r="O894" s="235" t="s">
        <v>76</v>
      </c>
      <c r="P894" s="235" t="s">
        <v>72</v>
      </c>
      <c r="Q894" s="235" t="s">
        <v>71</v>
      </c>
      <c r="R894" s="235">
        <v>4</v>
      </c>
      <c r="S894" s="309">
        <v>15</v>
      </c>
      <c r="T894" s="238">
        <v>6</v>
      </c>
      <c r="U894" s="238">
        <v>6</v>
      </c>
      <c r="V894" s="235" t="s">
        <v>70</v>
      </c>
      <c r="W894" s="238" t="str">
        <f t="shared" si="139"/>
        <v>FORDMUSTANG2.3L EcoBoost Premium (coupe)48000000</v>
      </c>
      <c r="X894" s="310">
        <f t="shared" si="140"/>
        <v>4668</v>
      </c>
      <c r="Y894" s="238">
        <v>6</v>
      </c>
      <c r="Z894" s="238">
        <v>6</v>
      </c>
      <c r="AA894" s="306" t="s">
        <v>209</v>
      </c>
      <c r="AB894" s="235" t="s">
        <v>16391</v>
      </c>
      <c r="AC894" s="235"/>
      <c r="AD894" s="235">
        <v>5</v>
      </c>
      <c r="AE894" s="235">
        <v>0</v>
      </c>
      <c r="AF894" s="236"/>
      <c r="AG894" s="237"/>
      <c r="AH894" s="236"/>
      <c r="AI894" s="236"/>
      <c r="AJ894" s="237"/>
      <c r="AK894" s="236">
        <v>22</v>
      </c>
      <c r="AL894" s="236"/>
      <c r="AM894" s="236" t="s">
        <v>16352</v>
      </c>
      <c r="AN894" s="348"/>
      <c r="AO894" s="348"/>
      <c r="AP894" s="348"/>
      <c r="AQ894" s="291" t="str">
        <f>IFERROR(VLOOKUP(BG894,#REF!,1,0),"")</f>
        <v/>
      </c>
      <c r="AS894" s="236" t="s">
        <v>2434</v>
      </c>
      <c r="BD894" s="191" t="str">
        <f t="shared" si="136"/>
        <v>MUSTANG2.3L EcoBoost Premium (coupe)</v>
      </c>
      <c r="BE894" s="238" t="str">
        <f t="shared" si="138"/>
        <v>0172</v>
      </c>
      <c r="BF894" s="306" t="s">
        <v>209</v>
      </c>
      <c r="BG894" s="191" t="str">
        <f t="shared" si="137"/>
        <v>0172-0893</v>
      </c>
    </row>
    <row r="895" spans="1:59">
      <c r="A895" s="304">
        <v>4669</v>
      </c>
      <c r="B895" s="305">
        <v>4669</v>
      </c>
      <c r="C895" s="238" t="str">
        <f t="shared" si="141"/>
        <v>0014-0172</v>
      </c>
      <c r="D895" s="238" t="str">
        <f t="shared" si="142"/>
        <v>0014-0172-0003</v>
      </c>
      <c r="E895" s="306" t="s">
        <v>208</v>
      </c>
      <c r="F895" s="238" t="str">
        <f>TEXT(VLOOKUP(J895,'1'!$I$43:$J$79,2,0),"0000")</f>
        <v>0014</v>
      </c>
      <c r="G895" s="238" t="str">
        <f t="shared" si="143"/>
        <v>0172</v>
      </c>
      <c r="H895" s="307">
        <f t="shared" si="144"/>
        <v>3</v>
      </c>
      <c r="I895" s="306" t="s">
        <v>208</v>
      </c>
      <c r="J895" s="235" t="s">
        <v>164</v>
      </c>
      <c r="K895" s="235" t="s">
        <v>166</v>
      </c>
      <c r="L895" s="235" t="s">
        <v>167</v>
      </c>
      <c r="M895" s="308">
        <v>69200000</v>
      </c>
      <c r="N895" s="235">
        <v>5035</v>
      </c>
      <c r="O895" s="235" t="s">
        <v>76</v>
      </c>
      <c r="P895" s="235" t="s">
        <v>72</v>
      </c>
      <c r="Q895" s="235" t="s">
        <v>71</v>
      </c>
      <c r="R895" s="235">
        <v>4</v>
      </c>
      <c r="S895" s="309">
        <v>15</v>
      </c>
      <c r="T895" s="238">
        <v>6</v>
      </c>
      <c r="U895" s="238">
        <v>6</v>
      </c>
      <c r="V895" s="235" t="s">
        <v>70</v>
      </c>
      <c r="W895" s="238" t="str">
        <f t="shared" si="139"/>
        <v>FORDMUSTANG5.0L GT Premium (convertible)69200000</v>
      </c>
      <c r="X895" s="310">
        <f t="shared" si="140"/>
        <v>4669</v>
      </c>
      <c r="Y895" s="238">
        <v>6</v>
      </c>
      <c r="Z895" s="238">
        <v>6</v>
      </c>
      <c r="AA895" s="306" t="s">
        <v>208</v>
      </c>
      <c r="AB895" s="235" t="s">
        <v>16391</v>
      </c>
      <c r="AC895" s="235"/>
      <c r="AD895" s="235">
        <v>5</v>
      </c>
      <c r="AE895" s="235">
        <v>0</v>
      </c>
      <c r="AF895" s="236"/>
      <c r="AG895" s="237"/>
      <c r="AH895" s="236"/>
      <c r="AI895" s="236"/>
      <c r="AJ895" s="237"/>
      <c r="AK895" s="236">
        <v>22</v>
      </c>
      <c r="AL895" s="236"/>
      <c r="AM895" s="236" t="s">
        <v>16352</v>
      </c>
      <c r="AN895" s="348"/>
      <c r="AO895" s="348"/>
      <c r="AP895" s="348"/>
      <c r="AQ895" s="291" t="str">
        <f>IFERROR(VLOOKUP(BG895,#REF!,1,0),"")</f>
        <v/>
      </c>
      <c r="AS895" s="236" t="s">
        <v>2434</v>
      </c>
      <c r="BD895" s="191" t="str">
        <f t="shared" si="136"/>
        <v>MUSTANG5.0L GT Premium (convertible)</v>
      </c>
      <c r="BE895" s="238" t="str">
        <f t="shared" si="138"/>
        <v>0172</v>
      </c>
      <c r="BF895" s="306" t="s">
        <v>208</v>
      </c>
      <c r="BG895" s="191" t="str">
        <f t="shared" si="137"/>
        <v>0172-0894</v>
      </c>
    </row>
    <row r="896" spans="1:59">
      <c r="A896" s="304">
        <v>4670</v>
      </c>
      <c r="B896" s="305">
        <v>4670</v>
      </c>
      <c r="C896" s="238" t="str">
        <f t="shared" si="141"/>
        <v>0014-0172</v>
      </c>
      <c r="D896" s="238" t="str">
        <f t="shared" si="142"/>
        <v>0014-0172-0004</v>
      </c>
      <c r="E896" s="306" t="s">
        <v>207</v>
      </c>
      <c r="F896" s="238" t="str">
        <f>TEXT(VLOOKUP(J896,'1'!$I$43:$J$79,2,0),"0000")</f>
        <v>0014</v>
      </c>
      <c r="G896" s="238" t="str">
        <f t="shared" si="143"/>
        <v>0172</v>
      </c>
      <c r="H896" s="307">
        <f t="shared" si="144"/>
        <v>4</v>
      </c>
      <c r="I896" s="306" t="s">
        <v>207</v>
      </c>
      <c r="J896" s="235" t="s">
        <v>164</v>
      </c>
      <c r="K896" s="235" t="s">
        <v>166</v>
      </c>
      <c r="L896" s="235" t="s">
        <v>165</v>
      </c>
      <c r="M896" s="308">
        <v>64300000</v>
      </c>
      <c r="N896" s="235">
        <v>5035</v>
      </c>
      <c r="O896" s="235" t="s">
        <v>76</v>
      </c>
      <c r="P896" s="235" t="s">
        <v>72</v>
      </c>
      <c r="Q896" s="235" t="s">
        <v>71</v>
      </c>
      <c r="R896" s="235">
        <v>4</v>
      </c>
      <c r="S896" s="309">
        <v>15</v>
      </c>
      <c r="T896" s="238">
        <v>6</v>
      </c>
      <c r="U896" s="238">
        <v>6</v>
      </c>
      <c r="V896" s="235" t="s">
        <v>70</v>
      </c>
      <c r="W896" s="238" t="str">
        <f t="shared" si="139"/>
        <v>FORDMUSTANG5.0L GT Premium (coupe)64300000</v>
      </c>
      <c r="X896" s="310">
        <f t="shared" si="140"/>
        <v>4670</v>
      </c>
      <c r="Y896" s="238">
        <v>6</v>
      </c>
      <c r="Z896" s="238">
        <v>6</v>
      </c>
      <c r="AA896" s="306" t="s">
        <v>207</v>
      </c>
      <c r="AB896" s="235" t="s">
        <v>16391</v>
      </c>
      <c r="AC896" s="235"/>
      <c r="AD896" s="235">
        <v>5</v>
      </c>
      <c r="AE896" s="235">
        <v>0</v>
      </c>
      <c r="AF896" s="236"/>
      <c r="AG896" s="237"/>
      <c r="AH896" s="236"/>
      <c r="AI896" s="236"/>
      <c r="AJ896" s="237"/>
      <c r="AK896" s="236">
        <v>22</v>
      </c>
      <c r="AL896" s="236"/>
      <c r="AM896" s="236" t="s">
        <v>16352</v>
      </c>
      <c r="AN896" s="348"/>
      <c r="AO896" s="348"/>
      <c r="AP896" s="348"/>
      <c r="AQ896" s="291" t="str">
        <f>IFERROR(VLOOKUP(BG896,#REF!,1,0),"")</f>
        <v/>
      </c>
      <c r="AS896" s="236" t="s">
        <v>2434</v>
      </c>
      <c r="BD896" s="191" t="str">
        <f t="shared" si="136"/>
        <v>MUSTANG5.0L GT Premium (coupe)</v>
      </c>
      <c r="BE896" s="238" t="str">
        <f t="shared" si="138"/>
        <v>0172</v>
      </c>
      <c r="BF896" s="306" t="s">
        <v>207</v>
      </c>
      <c r="BG896" s="191" t="str">
        <f t="shared" si="137"/>
        <v>0172-0895</v>
      </c>
    </row>
    <row r="897" spans="1:59">
      <c r="A897" s="304">
        <v>4671</v>
      </c>
      <c r="B897" s="305">
        <v>4671</v>
      </c>
      <c r="C897" s="238" t="str">
        <f t="shared" si="141"/>
        <v>0014-0173</v>
      </c>
      <c r="D897" s="238" t="str">
        <f t="shared" si="142"/>
        <v>0014-0173-0001</v>
      </c>
      <c r="E897" s="306" t="s">
        <v>206</v>
      </c>
      <c r="F897" s="238" t="str">
        <f>TEXT(VLOOKUP(J897,'1'!$I$43:$J$79,2,0),"0000")</f>
        <v>0014</v>
      </c>
      <c r="G897" s="238" t="str">
        <f t="shared" si="143"/>
        <v>0173</v>
      </c>
      <c r="H897" s="307">
        <f t="shared" si="144"/>
        <v>1</v>
      </c>
      <c r="I897" s="306" t="s">
        <v>206</v>
      </c>
      <c r="J897" s="312" t="s">
        <v>164</v>
      </c>
      <c r="K897" s="312" t="s">
        <v>2259</v>
      </c>
      <c r="L897" s="321" t="s">
        <v>16387</v>
      </c>
      <c r="M897" s="314">
        <v>49900000</v>
      </c>
      <c r="N897" s="315">
        <v>1996</v>
      </c>
      <c r="O897" s="312" t="s">
        <v>1607</v>
      </c>
      <c r="P897" s="235" t="s">
        <v>87</v>
      </c>
      <c r="Q897" s="312" t="s">
        <v>71</v>
      </c>
      <c r="R897" s="315">
        <v>5</v>
      </c>
      <c r="S897" s="309">
        <v>20</v>
      </c>
      <c r="T897" s="238">
        <v>6</v>
      </c>
      <c r="U897" s="238">
        <v>6</v>
      </c>
      <c r="V897" s="235" t="s">
        <v>70</v>
      </c>
      <c r="W897" s="238" t="str">
        <f t="shared" si="139"/>
        <v>FORDranger랩터49900000</v>
      </c>
      <c r="X897" s="310">
        <f t="shared" si="140"/>
        <v>4671</v>
      </c>
      <c r="Y897" s="238">
        <v>6</v>
      </c>
      <c r="Z897" s="238">
        <v>6</v>
      </c>
      <c r="AA897" s="306" t="s">
        <v>206</v>
      </c>
      <c r="AB897" s="235" t="s">
        <v>87</v>
      </c>
      <c r="AC897" s="235"/>
      <c r="AD897" s="235">
        <v>5</v>
      </c>
      <c r="AE897" s="235">
        <v>0</v>
      </c>
      <c r="AF897" s="236"/>
      <c r="AG897" s="237"/>
      <c r="AH897" s="236"/>
      <c r="AI897" s="236"/>
      <c r="AJ897" s="237"/>
      <c r="AK897" s="236">
        <v>18</v>
      </c>
      <c r="AL897" s="236"/>
      <c r="AM897" s="236" t="s">
        <v>16389</v>
      </c>
      <c r="AN897" s="348"/>
      <c r="AO897" s="348"/>
      <c r="AP897" s="348"/>
      <c r="AQ897" s="291" t="str">
        <f>IFERROR(VLOOKUP(BG897,#REF!,1,0),"")</f>
        <v/>
      </c>
      <c r="AS897" s="236" t="s">
        <v>2435</v>
      </c>
      <c r="BD897" s="191" t="str">
        <f t="shared" si="136"/>
        <v>ranger랩터</v>
      </c>
      <c r="BE897" s="238" t="str">
        <f t="shared" si="138"/>
        <v>0173</v>
      </c>
      <c r="BF897" s="306" t="s">
        <v>206</v>
      </c>
      <c r="BG897" s="191" t="str">
        <f t="shared" si="137"/>
        <v>0173-0896</v>
      </c>
    </row>
    <row r="898" spans="1:59">
      <c r="A898" s="304">
        <v>4672</v>
      </c>
      <c r="B898" s="305">
        <v>4672</v>
      </c>
      <c r="C898" s="238" t="str">
        <f t="shared" si="141"/>
        <v>0014-0173</v>
      </c>
      <c r="D898" s="238" t="str">
        <f t="shared" si="142"/>
        <v>0014-0173-0002</v>
      </c>
      <c r="E898" s="306" t="s">
        <v>205</v>
      </c>
      <c r="F898" s="238" t="str">
        <f>TEXT(VLOOKUP(J898,'1'!$I$43:$J$79,2,0),"0000")</f>
        <v>0014</v>
      </c>
      <c r="G898" s="238" t="str">
        <f t="shared" si="143"/>
        <v>0173</v>
      </c>
      <c r="H898" s="307">
        <f t="shared" si="144"/>
        <v>2</v>
      </c>
      <c r="I898" s="306" t="s">
        <v>205</v>
      </c>
      <c r="J898" s="312" t="s">
        <v>164</v>
      </c>
      <c r="K898" s="312" t="s">
        <v>2259</v>
      </c>
      <c r="L898" s="321" t="s">
        <v>16388</v>
      </c>
      <c r="M898" s="314">
        <v>49900000</v>
      </c>
      <c r="N898" s="315">
        <v>1996</v>
      </c>
      <c r="O898" s="312" t="s">
        <v>2260</v>
      </c>
      <c r="P898" s="235" t="s">
        <v>87</v>
      </c>
      <c r="Q898" s="312" t="s">
        <v>71</v>
      </c>
      <c r="R898" s="315">
        <v>5</v>
      </c>
      <c r="S898" s="309">
        <v>20</v>
      </c>
      <c r="T898" s="238">
        <v>6</v>
      </c>
      <c r="U898" s="238">
        <v>6</v>
      </c>
      <c r="V898" s="235" t="s">
        <v>70</v>
      </c>
      <c r="W898" s="238" t="str">
        <f t="shared" si="139"/>
        <v>FORDranger와일드트랙49900000</v>
      </c>
      <c r="X898" s="310">
        <f t="shared" si="140"/>
        <v>4672</v>
      </c>
      <c r="Y898" s="238">
        <v>6</v>
      </c>
      <c r="Z898" s="238">
        <v>6</v>
      </c>
      <c r="AA898" s="306" t="s">
        <v>205</v>
      </c>
      <c r="AB898" s="235" t="s">
        <v>87</v>
      </c>
      <c r="AC898" s="235"/>
      <c r="AD898" s="235">
        <v>5</v>
      </c>
      <c r="AE898" s="235">
        <v>0</v>
      </c>
      <c r="AF898" s="236"/>
      <c r="AG898" s="237"/>
      <c r="AH898" s="236"/>
      <c r="AI898" s="236"/>
      <c r="AJ898" s="237"/>
      <c r="AK898" s="236">
        <v>18</v>
      </c>
      <c r="AL898" s="236"/>
      <c r="AM898" s="236" t="s">
        <v>16389</v>
      </c>
      <c r="AN898" s="348"/>
      <c r="AO898" s="348"/>
      <c r="AP898" s="348"/>
      <c r="AQ898" s="291" t="str">
        <f>IFERROR(VLOOKUP(BG898,#REF!,1,0),"")</f>
        <v/>
      </c>
      <c r="AS898" s="236" t="s">
        <v>2435</v>
      </c>
      <c r="BD898" s="191" t="str">
        <f t="shared" si="136"/>
        <v>ranger와일드트랙</v>
      </c>
      <c r="BE898" s="238" t="str">
        <f t="shared" si="138"/>
        <v>0173</v>
      </c>
      <c r="BF898" s="306" t="s">
        <v>205</v>
      </c>
      <c r="BG898" s="191" t="str">
        <f t="shared" si="137"/>
        <v>0173-0897</v>
      </c>
    </row>
    <row r="899" spans="1:59">
      <c r="A899" s="304">
        <v>4673</v>
      </c>
      <c r="B899" s="305">
        <v>4673</v>
      </c>
      <c r="C899" s="238" t="str">
        <f t="shared" si="141"/>
        <v>0014-0174</v>
      </c>
      <c r="D899" s="238" t="str">
        <f t="shared" si="142"/>
        <v>0014-0174-0001</v>
      </c>
      <c r="E899" s="306" t="s">
        <v>204</v>
      </c>
      <c r="F899" s="238" t="str">
        <f>TEXT(VLOOKUP(J899,'1'!$I$43:$J$79,2,0),"0000")</f>
        <v>0014</v>
      </c>
      <c r="G899" s="238" t="str">
        <f t="shared" si="143"/>
        <v>0174</v>
      </c>
      <c r="H899" s="307">
        <f t="shared" si="144"/>
        <v>1</v>
      </c>
      <c r="I899" s="306" t="s">
        <v>204</v>
      </c>
      <c r="J899" s="312" t="s">
        <v>164</v>
      </c>
      <c r="K899" s="312" t="s">
        <v>15939</v>
      </c>
      <c r="L899" s="312" t="s">
        <v>15940</v>
      </c>
      <c r="M899" s="314">
        <v>80400000</v>
      </c>
      <c r="N899" s="315">
        <v>2694</v>
      </c>
      <c r="O899" s="235" t="s">
        <v>76</v>
      </c>
      <c r="P899" s="235" t="s">
        <v>69</v>
      </c>
      <c r="Q899" s="312" t="s">
        <v>71</v>
      </c>
      <c r="R899" s="315">
        <v>5</v>
      </c>
      <c r="S899" s="309">
        <v>15</v>
      </c>
      <c r="T899" s="238">
        <v>6</v>
      </c>
      <c r="U899" s="238">
        <v>6</v>
      </c>
      <c r="V899" s="235" t="s">
        <v>70</v>
      </c>
      <c r="W899" s="238" t="str">
        <f t="shared" si="139"/>
        <v>FORD Bronco4 Door Outer Banks80400000</v>
      </c>
      <c r="X899" s="310">
        <f t="shared" si="140"/>
        <v>4673</v>
      </c>
      <c r="Y899" s="238">
        <v>6</v>
      </c>
      <c r="Z899" s="238">
        <v>6</v>
      </c>
      <c r="AA899" s="306" t="s">
        <v>204</v>
      </c>
      <c r="AB899" s="235" t="s">
        <v>69</v>
      </c>
      <c r="AC899" s="235"/>
      <c r="AD899" s="235">
        <v>7</v>
      </c>
      <c r="AE899" s="235">
        <v>0</v>
      </c>
      <c r="AF899" s="236"/>
      <c r="AG899" s="237"/>
      <c r="AH899" s="236"/>
      <c r="AI899" s="236"/>
      <c r="AJ899" s="237"/>
      <c r="AK899" s="236">
        <v>14</v>
      </c>
      <c r="AL899" s="236"/>
      <c r="AM899" s="236" t="s">
        <v>16390</v>
      </c>
      <c r="AN899" s="348"/>
      <c r="AO899" s="348"/>
      <c r="AP899" s="348"/>
      <c r="AQ899" s="291" t="str">
        <f>IFERROR(VLOOKUP(BG899,#REF!,1,0),"")</f>
        <v/>
      </c>
      <c r="AS899" s="236" t="s">
        <v>2434</v>
      </c>
      <c r="BD899" s="191" t="str">
        <f t="shared" si="136"/>
        <v xml:space="preserve"> Bronco4 Door Outer Banks</v>
      </c>
      <c r="BE899" s="238" t="str">
        <f t="shared" si="138"/>
        <v>0174</v>
      </c>
      <c r="BF899" s="306" t="s">
        <v>204</v>
      </c>
      <c r="BG899" s="191" t="str">
        <f t="shared" si="137"/>
        <v>0174-0898</v>
      </c>
    </row>
    <row r="900" spans="1:59">
      <c r="A900" s="304">
        <v>4674</v>
      </c>
      <c r="B900" s="305">
        <v>4674</v>
      </c>
      <c r="C900" s="238" t="str">
        <f t="shared" si="141"/>
        <v>0014-0174</v>
      </c>
      <c r="D900" s="238" t="str">
        <f t="shared" si="142"/>
        <v>0014-0174-0002</v>
      </c>
      <c r="E900" s="306" t="s">
        <v>203</v>
      </c>
      <c r="F900" s="238" t="str">
        <f>TEXT(VLOOKUP(J900,'1'!$I$43:$J$79,2,0),"0000")</f>
        <v>0014</v>
      </c>
      <c r="G900" s="238" t="str">
        <f t="shared" si="143"/>
        <v>0174</v>
      </c>
      <c r="H900" s="307">
        <f t="shared" si="144"/>
        <v>2</v>
      </c>
      <c r="I900" s="306" t="s">
        <v>203</v>
      </c>
      <c r="J900" s="312" t="s">
        <v>164</v>
      </c>
      <c r="K900" s="312" t="s">
        <v>15939</v>
      </c>
      <c r="L900" s="312" t="s">
        <v>15940</v>
      </c>
      <c r="M900" s="314">
        <v>80400000</v>
      </c>
      <c r="N900" s="315">
        <v>2694</v>
      </c>
      <c r="O900" s="235" t="s">
        <v>76</v>
      </c>
      <c r="P900" s="235" t="s">
        <v>69</v>
      </c>
      <c r="Q900" s="312" t="s">
        <v>71</v>
      </c>
      <c r="R900" s="315">
        <v>5</v>
      </c>
      <c r="S900" s="309">
        <v>15</v>
      </c>
      <c r="T900" s="238">
        <v>6</v>
      </c>
      <c r="U900" s="238">
        <v>6</v>
      </c>
      <c r="V900" s="235" t="s">
        <v>70</v>
      </c>
      <c r="W900" s="238" t="str">
        <f t="shared" si="139"/>
        <v>FORD Bronco4 Door Outer Banks80400000</v>
      </c>
      <c r="X900" s="310">
        <f t="shared" si="140"/>
        <v>4674</v>
      </c>
      <c r="Y900" s="238">
        <v>6</v>
      </c>
      <c r="Z900" s="238">
        <v>6</v>
      </c>
      <c r="AA900" s="306" t="s">
        <v>203</v>
      </c>
      <c r="AB900" s="235" t="s">
        <v>69</v>
      </c>
      <c r="AC900" s="235"/>
      <c r="AD900" s="235">
        <v>7</v>
      </c>
      <c r="AE900" s="235">
        <v>0</v>
      </c>
      <c r="AF900" s="236"/>
      <c r="AG900" s="237"/>
      <c r="AH900" s="236"/>
      <c r="AI900" s="236"/>
      <c r="AJ900" s="237"/>
      <c r="AK900" s="236">
        <v>14</v>
      </c>
      <c r="AL900" s="236"/>
      <c r="AM900" s="236" t="s">
        <v>16390</v>
      </c>
      <c r="AN900" s="348"/>
      <c r="AO900" s="348"/>
      <c r="AP900" s="348"/>
      <c r="AQ900" s="291" t="str">
        <f>IFERROR(VLOOKUP(BG900,#REF!,1,0),"")</f>
        <v/>
      </c>
      <c r="AS900" s="236" t="s">
        <v>2434</v>
      </c>
      <c r="BD900" s="191" t="str">
        <f t="shared" si="136"/>
        <v xml:space="preserve"> Bronco4 Door Outer Banks</v>
      </c>
      <c r="BE900" s="238" t="str">
        <f t="shared" si="138"/>
        <v>0174</v>
      </c>
      <c r="BF900" s="306" t="s">
        <v>203</v>
      </c>
      <c r="BG900" s="191" t="str">
        <f t="shared" si="137"/>
        <v>0174-0899</v>
      </c>
    </row>
    <row r="901" spans="1:59">
      <c r="A901" s="304">
        <v>4675</v>
      </c>
      <c r="B901" s="305">
        <v>4675</v>
      </c>
      <c r="C901" s="238" t="str">
        <f t="shared" si="141"/>
        <v>0012-0175</v>
      </c>
      <c r="D901" s="238" t="str">
        <f t="shared" si="142"/>
        <v>0012-0175-0001</v>
      </c>
      <c r="E901" s="306" t="s">
        <v>202</v>
      </c>
      <c r="F901" s="238" t="str">
        <f>TEXT(VLOOKUP(J901,'1'!$I$43:$J$79,2,0),"0000")</f>
        <v>0012</v>
      </c>
      <c r="G901" s="238" t="str">
        <f t="shared" si="143"/>
        <v>0175</v>
      </c>
      <c r="H901" s="307">
        <f t="shared" si="144"/>
        <v>1</v>
      </c>
      <c r="I901" s="306" t="s">
        <v>202</v>
      </c>
      <c r="J901" s="235" t="s">
        <v>2460</v>
      </c>
      <c r="K901" s="235" t="s">
        <v>16197</v>
      </c>
      <c r="L901" s="235" t="s">
        <v>2272</v>
      </c>
      <c r="M901" s="308">
        <v>314350000</v>
      </c>
      <c r="N901" s="235">
        <v>3855</v>
      </c>
      <c r="O901" s="235" t="s">
        <v>76</v>
      </c>
      <c r="P901" s="235" t="s">
        <v>72</v>
      </c>
      <c r="Q901" s="235" t="s">
        <v>71</v>
      </c>
      <c r="R901" s="235">
        <v>2</v>
      </c>
      <c r="S901" s="309">
        <v>13</v>
      </c>
      <c r="T901" s="238">
        <v>6</v>
      </c>
      <c r="U901" s="238">
        <v>6</v>
      </c>
      <c r="V901" s="235" t="s">
        <v>70</v>
      </c>
      <c r="W901" s="238" t="str">
        <f t="shared" si="139"/>
        <v>Ferrari로마V8314350000</v>
      </c>
      <c r="X901" s="310">
        <f t="shared" si="140"/>
        <v>4675</v>
      </c>
      <c r="Y901" s="238">
        <v>6</v>
      </c>
      <c r="Z901" s="238">
        <v>6</v>
      </c>
      <c r="AA901" s="306" t="s">
        <v>202</v>
      </c>
      <c r="AB901" s="235" t="s">
        <v>16446</v>
      </c>
      <c r="AC901" s="235"/>
      <c r="AD901" s="235">
        <v>6</v>
      </c>
      <c r="AE901" s="235">
        <v>0</v>
      </c>
      <c r="AF901" s="236"/>
      <c r="AG901" s="237"/>
      <c r="AH901" s="236"/>
      <c r="AI901" s="236"/>
      <c r="AJ901" s="237"/>
      <c r="AK901" s="236">
        <v>18</v>
      </c>
      <c r="AL901" s="236"/>
      <c r="AM901" s="236" t="s">
        <v>16287</v>
      </c>
      <c r="AN901" s="348"/>
      <c r="AO901" s="348"/>
      <c r="AP901" s="348"/>
      <c r="AQ901" s="291" t="str">
        <f>IFERROR(VLOOKUP(BG901,#REF!,1,0),"")</f>
        <v/>
      </c>
      <c r="AS901" s="236" t="s">
        <v>2428</v>
      </c>
      <c r="BD901" s="191" t="str">
        <f t="shared" ref="BD901:BD964" si="145">K901&amp;L901</f>
        <v>로마V8</v>
      </c>
      <c r="BE901" s="238" t="str">
        <f t="shared" si="138"/>
        <v>0175</v>
      </c>
      <c r="BF901" s="306" t="s">
        <v>202</v>
      </c>
      <c r="BG901" s="191" t="str">
        <f t="shared" ref="BG901:BG964" si="146">BE901&amp;"-"&amp;BF901</f>
        <v>0175-0900</v>
      </c>
    </row>
    <row r="902" spans="1:59">
      <c r="A902" s="304">
        <v>4676</v>
      </c>
      <c r="B902" s="305">
        <v>4676</v>
      </c>
      <c r="C902" s="238" t="str">
        <f t="shared" si="141"/>
        <v>0012-0176</v>
      </c>
      <c r="D902" s="238" t="str">
        <f t="shared" si="142"/>
        <v>0012-0176-0001</v>
      </c>
      <c r="E902" s="306" t="s">
        <v>201</v>
      </c>
      <c r="F902" s="238" t="str">
        <f>TEXT(VLOOKUP(J902,'1'!$I$43:$J$79,2,0),"0000")</f>
        <v>0012</v>
      </c>
      <c r="G902" s="238" t="str">
        <f t="shared" si="143"/>
        <v>0176</v>
      </c>
      <c r="H902" s="307">
        <f t="shared" si="144"/>
        <v>1</v>
      </c>
      <c r="I902" s="306" t="s">
        <v>201</v>
      </c>
      <c r="J902" s="235" t="s">
        <v>2460</v>
      </c>
      <c r="K902" s="235">
        <v>296</v>
      </c>
      <c r="L902" s="235" t="s">
        <v>16643</v>
      </c>
      <c r="M902" s="308">
        <v>415000000</v>
      </c>
      <c r="N902" s="235">
        <v>2992</v>
      </c>
      <c r="O902" s="235" t="s">
        <v>16644</v>
      </c>
      <c r="P902" s="235" t="s">
        <v>72</v>
      </c>
      <c r="Q902" s="235" t="s">
        <v>71</v>
      </c>
      <c r="R902" s="235">
        <v>2</v>
      </c>
      <c r="S902" s="309">
        <v>13</v>
      </c>
      <c r="T902" s="238">
        <v>6</v>
      </c>
      <c r="U902" s="238">
        <v>6</v>
      </c>
      <c r="V902" s="235" t="s">
        <v>70</v>
      </c>
      <c r="W902" s="238" t="str">
        <f t="shared" si="139"/>
        <v>Ferrari296296 V6415000000</v>
      </c>
      <c r="X902" s="310">
        <f t="shared" si="140"/>
        <v>4676</v>
      </c>
      <c r="Y902" s="238">
        <v>6</v>
      </c>
      <c r="Z902" s="238">
        <v>6</v>
      </c>
      <c r="AA902" s="306" t="s">
        <v>201</v>
      </c>
      <c r="AB902" s="235" t="s">
        <v>1341</v>
      </c>
      <c r="AC902" s="235"/>
      <c r="AD902" s="235">
        <v>6</v>
      </c>
      <c r="AE902" s="235">
        <v>0</v>
      </c>
      <c r="AF902" s="236"/>
      <c r="AG902" s="237"/>
      <c r="AH902" s="236"/>
      <c r="AI902" s="236"/>
      <c r="AJ902" s="237"/>
      <c r="AK902" s="236">
        <v>18</v>
      </c>
      <c r="AL902" s="236"/>
      <c r="AM902" s="236" t="s">
        <v>16287</v>
      </c>
      <c r="AN902" s="348"/>
      <c r="AO902" s="348"/>
      <c r="AP902" s="348"/>
      <c r="AQ902" s="291" t="str">
        <f>IFERROR(VLOOKUP(BG902,#REF!,1,0),"")</f>
        <v/>
      </c>
      <c r="AS902" s="236" t="s">
        <v>2428</v>
      </c>
      <c r="BD902" s="191" t="str">
        <f t="shared" si="145"/>
        <v>296296 V6</v>
      </c>
      <c r="BE902" s="238" t="str">
        <f t="shared" ref="BE902:BE965" si="147">IF(K901=K902,TEXT(G901,"0000"),TEXT(G901+1,"0000"))</f>
        <v>0176</v>
      </c>
      <c r="BF902" s="306" t="s">
        <v>201</v>
      </c>
      <c r="BG902" s="191" t="str">
        <f t="shared" si="146"/>
        <v>0176-0901</v>
      </c>
    </row>
    <row r="903" spans="1:59">
      <c r="A903" s="304">
        <v>4677</v>
      </c>
      <c r="B903" s="305">
        <v>4677</v>
      </c>
      <c r="C903" s="238" t="str">
        <f t="shared" si="141"/>
        <v>0012-0177</v>
      </c>
      <c r="D903" s="238" t="str">
        <f t="shared" si="142"/>
        <v>0012-0177-0001</v>
      </c>
      <c r="E903" s="306" t="s">
        <v>200</v>
      </c>
      <c r="F903" s="238" t="str">
        <f>TEXT(VLOOKUP(J903,'1'!$I$43:$J$79,2,0),"0000")</f>
        <v>0012</v>
      </c>
      <c r="G903" s="238" t="str">
        <f t="shared" si="143"/>
        <v>0177</v>
      </c>
      <c r="H903" s="307">
        <f t="shared" si="144"/>
        <v>1</v>
      </c>
      <c r="I903" s="306" t="s">
        <v>200</v>
      </c>
      <c r="J903" s="235" t="s">
        <v>173</v>
      </c>
      <c r="K903" s="235">
        <v>812</v>
      </c>
      <c r="L903" s="235" t="s">
        <v>16200</v>
      </c>
      <c r="M903" s="308">
        <v>640000000</v>
      </c>
      <c r="N903" s="235">
        <v>6496</v>
      </c>
      <c r="O903" s="235" t="s">
        <v>76</v>
      </c>
      <c r="P903" s="235" t="s">
        <v>72</v>
      </c>
      <c r="Q903" s="235" t="s">
        <v>71</v>
      </c>
      <c r="R903" s="235">
        <v>4</v>
      </c>
      <c r="S903" s="309">
        <v>13</v>
      </c>
      <c r="T903" s="238">
        <v>6</v>
      </c>
      <c r="U903" s="238">
        <v>6</v>
      </c>
      <c r="V903" s="235" t="s">
        <v>70</v>
      </c>
      <c r="W903" s="238" t="str">
        <f t="shared" ref="W903:W966" si="148">J903&amp;K903&amp;L903&amp;M903</f>
        <v>Ferrari812V12640000000</v>
      </c>
      <c r="X903" s="310">
        <f t="shared" ref="X903:X966" si="149">B903</f>
        <v>4677</v>
      </c>
      <c r="Y903" s="238">
        <v>6</v>
      </c>
      <c r="Z903" s="238">
        <v>6</v>
      </c>
      <c r="AA903" s="306" t="s">
        <v>200</v>
      </c>
      <c r="AB903" s="235" t="s">
        <v>72</v>
      </c>
      <c r="AC903" s="235"/>
      <c r="AD903" s="235">
        <v>6</v>
      </c>
      <c r="AE903" s="235">
        <v>0</v>
      </c>
      <c r="AF903" s="236"/>
      <c r="AG903" s="237"/>
      <c r="AH903" s="236"/>
      <c r="AI903" s="236"/>
      <c r="AJ903" s="237"/>
      <c r="AK903" s="236">
        <v>18</v>
      </c>
      <c r="AL903" s="236"/>
      <c r="AM903" s="236" t="s">
        <v>16287</v>
      </c>
      <c r="AN903" s="348"/>
      <c r="AO903" s="348"/>
      <c r="AP903" s="348"/>
      <c r="AQ903" s="291" t="str">
        <f>IFERROR(VLOOKUP(BG903,#REF!,1,0),"")</f>
        <v/>
      </c>
      <c r="AS903" s="236" t="s">
        <v>2428</v>
      </c>
      <c r="BD903" s="191" t="str">
        <f t="shared" si="145"/>
        <v>812V12</v>
      </c>
      <c r="BE903" s="238" t="str">
        <f t="shared" si="147"/>
        <v>0177</v>
      </c>
      <c r="BF903" s="306" t="s">
        <v>200</v>
      </c>
      <c r="BG903" s="191" t="str">
        <f t="shared" si="146"/>
        <v>0177-0902</v>
      </c>
    </row>
    <row r="904" spans="1:59">
      <c r="A904" s="304">
        <v>4678</v>
      </c>
      <c r="B904" s="305">
        <v>4678</v>
      </c>
      <c r="C904" s="238" t="str">
        <f t="shared" ref="C904:C967" si="150">TEXT(F904,"0000")&amp;"-"&amp;TEXT(G904,"0000")</f>
        <v>0012-0178</v>
      </c>
      <c r="D904" s="238" t="str">
        <f t="shared" ref="D904:D967" si="151">TEXT(F904,"0000")&amp;"-"&amp;TEXT(G904,"0000")&amp;"-"&amp;TEXT(H904,"0000")</f>
        <v>0012-0178-0001</v>
      </c>
      <c r="E904" s="306" t="s">
        <v>199</v>
      </c>
      <c r="F904" s="238" t="str">
        <f>TEXT(VLOOKUP(J904,'1'!$I$43:$J$79,2,0),"0000")</f>
        <v>0012</v>
      </c>
      <c r="G904" s="238" t="str">
        <f t="shared" ref="G904:G967" si="152">IF(K904=K903,TEXT(G903,"0000"),TEXT(G903+1,"0000"))</f>
        <v>0178</v>
      </c>
      <c r="H904" s="307">
        <f t="shared" ref="H904:H967" si="153">IF(F904&amp;G904=F903&amp;G903,H903+1,1)</f>
        <v>1</v>
      </c>
      <c r="I904" s="306" t="s">
        <v>199</v>
      </c>
      <c r="J904" s="235" t="s">
        <v>173</v>
      </c>
      <c r="K904" s="235" t="s">
        <v>16201</v>
      </c>
      <c r="L904" s="235" t="s">
        <v>2272</v>
      </c>
      <c r="M904" s="308">
        <v>402970000</v>
      </c>
      <c r="N904" s="235">
        <v>3902</v>
      </c>
      <c r="O904" s="235" t="s">
        <v>76</v>
      </c>
      <c r="P904" s="235" t="s">
        <v>72</v>
      </c>
      <c r="Q904" s="235" t="s">
        <v>71</v>
      </c>
      <c r="R904" s="235">
        <v>4</v>
      </c>
      <c r="S904" s="309">
        <v>13</v>
      </c>
      <c r="T904" s="238">
        <v>6</v>
      </c>
      <c r="U904" s="238">
        <v>6</v>
      </c>
      <c r="V904" s="235" t="s">
        <v>70</v>
      </c>
      <c r="W904" s="238" t="str">
        <f t="shared" si="148"/>
        <v>FerrariF8 스파이더V8402970000</v>
      </c>
      <c r="X904" s="310">
        <f t="shared" si="149"/>
        <v>4678</v>
      </c>
      <c r="Y904" s="238">
        <v>6</v>
      </c>
      <c r="Z904" s="238">
        <v>6</v>
      </c>
      <c r="AA904" s="306" t="s">
        <v>199</v>
      </c>
      <c r="AB904" s="235" t="s">
        <v>72</v>
      </c>
      <c r="AC904" s="235"/>
      <c r="AD904" s="235">
        <v>6</v>
      </c>
      <c r="AE904" s="235">
        <v>0</v>
      </c>
      <c r="AF904" s="236"/>
      <c r="AG904" s="237"/>
      <c r="AH904" s="236"/>
      <c r="AI904" s="236"/>
      <c r="AJ904" s="237"/>
      <c r="AK904" s="236">
        <v>18</v>
      </c>
      <c r="AL904" s="236"/>
      <c r="AM904" s="236" t="s">
        <v>16287</v>
      </c>
      <c r="AN904" s="348"/>
      <c r="AO904" s="348"/>
      <c r="AP904" s="348"/>
      <c r="AQ904" s="291" t="str">
        <f>IFERROR(VLOOKUP(BG904,#REF!,1,0),"")</f>
        <v/>
      </c>
      <c r="AS904" s="236" t="s">
        <v>2428</v>
      </c>
      <c r="BD904" s="191" t="str">
        <f t="shared" si="145"/>
        <v>F8 스파이더V8</v>
      </c>
      <c r="BE904" s="238" t="str">
        <f t="shared" si="147"/>
        <v>0178</v>
      </c>
      <c r="BF904" s="306" t="s">
        <v>199</v>
      </c>
      <c r="BG904" s="191" t="str">
        <f t="shared" si="146"/>
        <v>0178-0903</v>
      </c>
    </row>
    <row r="905" spans="1:59">
      <c r="A905" s="304">
        <v>4679</v>
      </c>
      <c r="B905" s="305">
        <v>4679</v>
      </c>
      <c r="C905" s="238" t="str">
        <f t="shared" si="150"/>
        <v>0012-0179</v>
      </c>
      <c r="D905" s="238" t="str">
        <f t="shared" si="151"/>
        <v>0012-0179-0001</v>
      </c>
      <c r="E905" s="306" t="s">
        <v>198</v>
      </c>
      <c r="F905" s="238" t="str">
        <f>TEXT(VLOOKUP(J905,'1'!$I$43:$J$79,2,0),"0000")</f>
        <v>0012</v>
      </c>
      <c r="G905" s="238" t="str">
        <f t="shared" si="152"/>
        <v>0179</v>
      </c>
      <c r="H905" s="307">
        <f t="shared" si="153"/>
        <v>1</v>
      </c>
      <c r="I905" s="306" t="s">
        <v>198</v>
      </c>
      <c r="J905" s="235" t="s">
        <v>173</v>
      </c>
      <c r="K905" s="235" t="s">
        <v>16199</v>
      </c>
      <c r="L905" s="235" t="s">
        <v>2272</v>
      </c>
      <c r="M905" s="308">
        <v>640000000</v>
      </c>
      <c r="N905" s="235">
        <v>3990</v>
      </c>
      <c r="O905" s="235" t="s">
        <v>1169</v>
      </c>
      <c r="P905" s="235" t="s">
        <v>72</v>
      </c>
      <c r="Q905" s="235" t="s">
        <v>71</v>
      </c>
      <c r="R905" s="235">
        <v>4</v>
      </c>
      <c r="S905" s="309">
        <v>13</v>
      </c>
      <c r="T905" s="238">
        <v>6</v>
      </c>
      <c r="U905" s="238">
        <v>6</v>
      </c>
      <c r="V905" s="235" t="s">
        <v>70</v>
      </c>
      <c r="W905" s="238" t="str">
        <f t="shared" si="148"/>
        <v>FerrariSF90 스트라달레V8640000000</v>
      </c>
      <c r="X905" s="310">
        <f t="shared" si="149"/>
        <v>4679</v>
      </c>
      <c r="Y905" s="238">
        <v>6</v>
      </c>
      <c r="Z905" s="238">
        <v>6</v>
      </c>
      <c r="AA905" s="306" t="s">
        <v>198</v>
      </c>
      <c r="AB905" s="235" t="s">
        <v>72</v>
      </c>
      <c r="AC905" s="235"/>
      <c r="AD905" s="235">
        <v>6</v>
      </c>
      <c r="AE905" s="235">
        <v>0</v>
      </c>
      <c r="AF905" s="236"/>
      <c r="AG905" s="237"/>
      <c r="AH905" s="236"/>
      <c r="AI905" s="236"/>
      <c r="AJ905" s="237"/>
      <c r="AK905" s="236">
        <v>21</v>
      </c>
      <c r="AL905" s="236"/>
      <c r="AM905" s="236" t="s">
        <v>16290</v>
      </c>
      <c r="AN905" s="348"/>
      <c r="AO905" s="348"/>
      <c r="AP905" s="348"/>
      <c r="AQ905" s="291" t="str">
        <f>IFERROR(VLOOKUP(BG905,#REF!,1,0),"")</f>
        <v/>
      </c>
      <c r="AS905" s="236" t="s">
        <v>2428</v>
      </c>
      <c r="BD905" s="191" t="str">
        <f t="shared" si="145"/>
        <v>SF90 스트라달레V8</v>
      </c>
      <c r="BE905" s="238" t="str">
        <f t="shared" si="147"/>
        <v>0179</v>
      </c>
      <c r="BF905" s="306" t="s">
        <v>198</v>
      </c>
      <c r="BG905" s="191" t="str">
        <f t="shared" si="146"/>
        <v>0179-0904</v>
      </c>
    </row>
    <row r="906" spans="1:59">
      <c r="A906" s="304">
        <v>4680</v>
      </c>
      <c r="B906" s="305">
        <v>4680</v>
      </c>
      <c r="C906" s="238" t="str">
        <f t="shared" si="150"/>
        <v>0012-0180</v>
      </c>
      <c r="D906" s="238" t="str">
        <f t="shared" si="151"/>
        <v>0012-0180-0001</v>
      </c>
      <c r="E906" s="306" t="s">
        <v>197</v>
      </c>
      <c r="F906" s="238" t="str">
        <f>TEXT(VLOOKUP(J906,'1'!$I$43:$J$79,2,0),"0000")</f>
        <v>0012</v>
      </c>
      <c r="G906" s="238" t="str">
        <f t="shared" si="152"/>
        <v>0180</v>
      </c>
      <c r="H906" s="307">
        <f t="shared" si="153"/>
        <v>1</v>
      </c>
      <c r="I906" s="306" t="s">
        <v>197</v>
      </c>
      <c r="J906" s="235" t="s">
        <v>173</v>
      </c>
      <c r="K906" s="235" t="s">
        <v>2355</v>
      </c>
      <c r="L906" s="235" t="s">
        <v>16198</v>
      </c>
      <c r="M906" s="308">
        <v>283790000</v>
      </c>
      <c r="N906" s="235">
        <v>3855</v>
      </c>
      <c r="O906" s="235" t="s">
        <v>76</v>
      </c>
      <c r="P906" s="235" t="s">
        <v>72</v>
      </c>
      <c r="Q906" s="235" t="s">
        <v>71</v>
      </c>
      <c r="R906" s="235">
        <v>4</v>
      </c>
      <c r="S906" s="309">
        <v>13</v>
      </c>
      <c r="T906" s="238">
        <v>6</v>
      </c>
      <c r="U906" s="238">
        <v>6</v>
      </c>
      <c r="V906" s="235" t="s">
        <v>70</v>
      </c>
      <c r="W906" s="238" t="str">
        <f t="shared" si="148"/>
        <v>Ferrari포르토피노컨버터블 GT283790000</v>
      </c>
      <c r="X906" s="310">
        <f t="shared" si="149"/>
        <v>4680</v>
      </c>
      <c r="Y906" s="238">
        <v>6</v>
      </c>
      <c r="Z906" s="238">
        <v>6</v>
      </c>
      <c r="AA906" s="306" t="s">
        <v>197</v>
      </c>
      <c r="AB906" s="235" t="s">
        <v>72</v>
      </c>
      <c r="AC906" s="235"/>
      <c r="AD906" s="235">
        <v>6</v>
      </c>
      <c r="AE906" s="235">
        <v>0</v>
      </c>
      <c r="AF906" s="236"/>
      <c r="AG906" s="237"/>
      <c r="AH906" s="236"/>
      <c r="AI906" s="236"/>
      <c r="AJ906" s="237"/>
      <c r="AK906" s="236">
        <v>21</v>
      </c>
      <c r="AL906" s="236"/>
      <c r="AM906" s="236" t="s">
        <v>16290</v>
      </c>
      <c r="AN906" s="348"/>
      <c r="AO906" s="348"/>
      <c r="AP906" s="348"/>
      <c r="AQ906" s="291" t="str">
        <f>IFERROR(VLOOKUP(BG906,#REF!,1,0),"")</f>
        <v/>
      </c>
      <c r="AS906" s="236" t="s">
        <v>2428</v>
      </c>
      <c r="BD906" s="191" t="str">
        <f t="shared" si="145"/>
        <v>포르토피노컨버터블 GT</v>
      </c>
      <c r="BE906" s="238" t="str">
        <f t="shared" si="147"/>
        <v>0180</v>
      </c>
      <c r="BF906" s="306" t="s">
        <v>197</v>
      </c>
      <c r="BG906" s="191" t="str">
        <f t="shared" si="146"/>
        <v>0180-0905</v>
      </c>
    </row>
    <row r="907" spans="1:59">
      <c r="A907" s="304">
        <v>4681</v>
      </c>
      <c r="B907" s="305">
        <v>4681</v>
      </c>
      <c r="C907" s="238" t="str">
        <f t="shared" si="150"/>
        <v>0009-0181</v>
      </c>
      <c r="D907" s="238" t="str">
        <f t="shared" si="151"/>
        <v>0009-0181-0001</v>
      </c>
      <c r="E907" s="306" t="s">
        <v>196</v>
      </c>
      <c r="F907" s="238" t="str">
        <f>TEXT(VLOOKUP(J907,'1'!$I$43:$J$79,2,0),"0000")</f>
        <v>0009</v>
      </c>
      <c r="G907" s="238" t="str">
        <f t="shared" si="152"/>
        <v>0181</v>
      </c>
      <c r="H907" s="307">
        <f t="shared" si="153"/>
        <v>1</v>
      </c>
      <c r="I907" s="306" t="s">
        <v>196</v>
      </c>
      <c r="J907" s="235" t="s">
        <v>178</v>
      </c>
      <c r="K907" s="235" t="s">
        <v>16394</v>
      </c>
      <c r="L907" s="235" t="s">
        <v>16395</v>
      </c>
      <c r="M907" s="308">
        <v>98800000</v>
      </c>
      <c r="N907" s="235">
        <v>1998</v>
      </c>
      <c r="O907" s="235" t="s">
        <v>76</v>
      </c>
      <c r="P907" s="235" t="s">
        <v>72</v>
      </c>
      <c r="Q907" s="235" t="s">
        <v>71</v>
      </c>
      <c r="R907" s="235">
        <v>5</v>
      </c>
      <c r="S907" s="309">
        <v>16</v>
      </c>
      <c r="T907" s="238">
        <v>6</v>
      </c>
      <c r="U907" s="238">
        <v>6</v>
      </c>
      <c r="V907" s="235" t="s">
        <v>70</v>
      </c>
      <c r="W907" s="238" t="str">
        <f t="shared" si="148"/>
        <v>CADILLACCT5스포츠98800000</v>
      </c>
      <c r="X907" s="310">
        <f t="shared" si="149"/>
        <v>4681</v>
      </c>
      <c r="Y907" s="238">
        <v>6</v>
      </c>
      <c r="Z907" s="238">
        <v>6</v>
      </c>
      <c r="AA907" s="306" t="s">
        <v>196</v>
      </c>
      <c r="AB907" s="235" t="s">
        <v>16391</v>
      </c>
      <c r="AC907" s="235"/>
      <c r="AD907" s="235">
        <v>5</v>
      </c>
      <c r="AE907" s="235">
        <v>0</v>
      </c>
      <c r="AF907" s="236"/>
      <c r="AG907" s="237"/>
      <c r="AH907" s="236"/>
      <c r="AI907" s="236"/>
      <c r="AJ907" s="237"/>
      <c r="AK907" s="236">
        <v>11</v>
      </c>
      <c r="AL907" s="236"/>
      <c r="AM907" s="236" t="s">
        <v>16353</v>
      </c>
      <c r="AN907" s="348"/>
      <c r="AO907" s="348"/>
      <c r="AP907" s="348"/>
      <c r="AQ907" s="291" t="str">
        <f>IFERROR(VLOOKUP(BG907,#REF!,1,0),"")</f>
        <v/>
      </c>
      <c r="AS907" s="236" t="s">
        <v>2431</v>
      </c>
      <c r="BD907" s="191" t="str">
        <f t="shared" si="145"/>
        <v>CT5스포츠</v>
      </c>
      <c r="BE907" s="238" t="str">
        <f t="shared" si="147"/>
        <v>0181</v>
      </c>
      <c r="BF907" s="306" t="s">
        <v>196</v>
      </c>
      <c r="BG907" s="191" t="str">
        <f t="shared" si="146"/>
        <v>0181-0906</v>
      </c>
    </row>
    <row r="908" spans="1:59">
      <c r="A908" s="304">
        <v>4682</v>
      </c>
      <c r="B908" s="305">
        <v>4682</v>
      </c>
      <c r="C908" s="238" t="str">
        <f t="shared" si="150"/>
        <v>0009-0181</v>
      </c>
      <c r="D908" s="238" t="str">
        <f t="shared" si="151"/>
        <v>0009-0181-0002</v>
      </c>
      <c r="E908" s="306" t="s">
        <v>195</v>
      </c>
      <c r="F908" s="238" t="str">
        <f>TEXT(VLOOKUP(J908,'1'!$I$43:$J$79,2,0),"0000")</f>
        <v>0009</v>
      </c>
      <c r="G908" s="238" t="str">
        <f t="shared" si="152"/>
        <v>0181</v>
      </c>
      <c r="H908" s="307">
        <f t="shared" si="153"/>
        <v>2</v>
      </c>
      <c r="I908" s="306" t="s">
        <v>195</v>
      </c>
      <c r="J908" s="235" t="s">
        <v>178</v>
      </c>
      <c r="K908" s="235" t="s">
        <v>16394</v>
      </c>
      <c r="L908" s="235" t="s">
        <v>16396</v>
      </c>
      <c r="M908" s="308">
        <v>89800000</v>
      </c>
      <c r="N908" s="235">
        <v>1998</v>
      </c>
      <c r="O908" s="235" t="s">
        <v>76</v>
      </c>
      <c r="P908" s="235" t="s">
        <v>72</v>
      </c>
      <c r="Q908" s="235" t="s">
        <v>71</v>
      </c>
      <c r="R908" s="235">
        <v>5</v>
      </c>
      <c r="S908" s="309">
        <v>16</v>
      </c>
      <c r="T908" s="238">
        <v>6</v>
      </c>
      <c r="U908" s="238">
        <v>6</v>
      </c>
      <c r="V908" s="235" t="s">
        <v>70</v>
      </c>
      <c r="W908" s="238" t="str">
        <f t="shared" si="148"/>
        <v>CADILLACCT5프리미엄 럭셔리89800000</v>
      </c>
      <c r="X908" s="310">
        <f t="shared" si="149"/>
        <v>4682</v>
      </c>
      <c r="Y908" s="238">
        <v>6</v>
      </c>
      <c r="Z908" s="238">
        <v>6</v>
      </c>
      <c r="AA908" s="306" t="s">
        <v>195</v>
      </c>
      <c r="AB908" s="235" t="s">
        <v>16391</v>
      </c>
      <c r="AC908" s="235"/>
      <c r="AD908" s="235">
        <v>5</v>
      </c>
      <c r="AE908" s="235">
        <v>0</v>
      </c>
      <c r="AF908" s="236"/>
      <c r="AG908" s="237"/>
      <c r="AH908" s="236"/>
      <c r="AI908" s="236"/>
      <c r="AJ908" s="237"/>
      <c r="AK908" s="236">
        <v>11</v>
      </c>
      <c r="AL908" s="236"/>
      <c r="AM908" s="236" t="s">
        <v>16353</v>
      </c>
      <c r="AN908" s="348"/>
      <c r="AO908" s="348"/>
      <c r="AP908" s="348"/>
      <c r="AQ908" s="291" t="str">
        <f>IFERROR(VLOOKUP(BG908,#REF!,1,0),"")</f>
        <v/>
      </c>
      <c r="AS908" s="236" t="s">
        <v>2431</v>
      </c>
      <c r="BD908" s="191" t="str">
        <f t="shared" si="145"/>
        <v>CT5프리미엄 럭셔리</v>
      </c>
      <c r="BE908" s="238" t="str">
        <f t="shared" si="147"/>
        <v>0181</v>
      </c>
      <c r="BF908" s="306" t="s">
        <v>195</v>
      </c>
      <c r="BG908" s="191" t="str">
        <f t="shared" si="146"/>
        <v>0181-0907</v>
      </c>
    </row>
    <row r="909" spans="1:59">
      <c r="A909" s="304">
        <v>4683</v>
      </c>
      <c r="B909" s="305">
        <v>4683</v>
      </c>
      <c r="C909" s="238" t="str">
        <f t="shared" si="150"/>
        <v>0009-0182</v>
      </c>
      <c r="D909" s="238" t="str">
        <f t="shared" si="151"/>
        <v>0009-0182-0001</v>
      </c>
      <c r="E909" s="306" t="s">
        <v>194</v>
      </c>
      <c r="F909" s="238" t="str">
        <f>TEXT(VLOOKUP(J909,'1'!$I$43:$J$79,2,0),"0000")</f>
        <v>0009</v>
      </c>
      <c r="G909" s="238" t="str">
        <f t="shared" si="152"/>
        <v>0182</v>
      </c>
      <c r="H909" s="307">
        <f t="shared" si="153"/>
        <v>1</v>
      </c>
      <c r="I909" s="306" t="s">
        <v>194</v>
      </c>
      <c r="J909" s="235" t="s">
        <v>178</v>
      </c>
      <c r="K909" s="235" t="s">
        <v>1211</v>
      </c>
      <c r="L909" s="235" t="s">
        <v>1579</v>
      </c>
      <c r="M909" s="308">
        <v>139800000</v>
      </c>
      <c r="N909" s="235">
        <v>6162</v>
      </c>
      <c r="O909" s="235" t="s">
        <v>76</v>
      </c>
      <c r="P909" s="235" t="s">
        <v>16400</v>
      </c>
      <c r="Q909" s="235" t="s">
        <v>71</v>
      </c>
      <c r="R909" s="235">
        <v>7</v>
      </c>
      <c r="S909" s="309">
        <v>13</v>
      </c>
      <c r="T909" s="238">
        <v>6</v>
      </c>
      <c r="U909" s="238">
        <v>6</v>
      </c>
      <c r="V909" s="235" t="s">
        <v>70</v>
      </c>
      <c r="W909" s="238" t="str">
        <f t="shared" si="148"/>
        <v>CADILLACEscalade6.2 Platinum A/T139800000</v>
      </c>
      <c r="X909" s="310">
        <f t="shared" si="149"/>
        <v>4683</v>
      </c>
      <c r="Y909" s="238">
        <v>6</v>
      </c>
      <c r="Z909" s="238">
        <v>6</v>
      </c>
      <c r="AA909" s="306" t="s">
        <v>194</v>
      </c>
      <c r="AB909" s="235" t="s">
        <v>69</v>
      </c>
      <c r="AC909" s="235"/>
      <c r="AD909" s="235">
        <v>5</v>
      </c>
      <c r="AE909" s="235">
        <v>0</v>
      </c>
      <c r="AF909" s="236"/>
      <c r="AG909" s="237"/>
      <c r="AH909" s="236"/>
      <c r="AI909" s="236"/>
      <c r="AJ909" s="237"/>
      <c r="AK909" s="236">
        <v>17</v>
      </c>
      <c r="AL909" s="236"/>
      <c r="AM909" s="236" t="s">
        <v>16339</v>
      </c>
      <c r="AN909" s="348"/>
      <c r="AO909" s="348"/>
      <c r="AP909" s="348"/>
      <c r="AQ909" s="291" t="str">
        <f>IFERROR(VLOOKUP(BG909,#REF!,1,0),"")</f>
        <v/>
      </c>
      <c r="AS909" s="236" t="s">
        <v>1634</v>
      </c>
      <c r="AX909" s="291">
        <v>24.02</v>
      </c>
      <c r="BB909" s="191" t="s">
        <v>16025</v>
      </c>
      <c r="BD909" s="191" t="str">
        <f t="shared" si="145"/>
        <v>Escalade6.2 Platinum A/T</v>
      </c>
      <c r="BE909" s="238" t="str">
        <f t="shared" si="147"/>
        <v>0182</v>
      </c>
      <c r="BF909" s="306" t="s">
        <v>194</v>
      </c>
      <c r="BG909" s="191" t="str">
        <f t="shared" si="146"/>
        <v>0182-0908</v>
      </c>
    </row>
    <row r="910" spans="1:59">
      <c r="A910" s="304">
        <v>4684</v>
      </c>
      <c r="B910" s="305">
        <v>4684</v>
      </c>
      <c r="C910" s="238" t="str">
        <f t="shared" si="150"/>
        <v>0009-0182</v>
      </c>
      <c r="D910" s="238" t="str">
        <f t="shared" si="151"/>
        <v>0009-0182-0002</v>
      </c>
      <c r="E910" s="306" t="s">
        <v>1357</v>
      </c>
      <c r="F910" s="238" t="str">
        <f>TEXT(VLOOKUP(J910,'1'!$I$43:$J$79,2,0),"0000")</f>
        <v>0009</v>
      </c>
      <c r="G910" s="238" t="str">
        <f t="shared" si="152"/>
        <v>0182</v>
      </c>
      <c r="H910" s="307">
        <f t="shared" si="153"/>
        <v>2</v>
      </c>
      <c r="I910" s="306" t="s">
        <v>1357</v>
      </c>
      <c r="J910" s="235" t="s">
        <v>178</v>
      </c>
      <c r="K910" s="235" t="s">
        <v>1211</v>
      </c>
      <c r="L910" s="235" t="s">
        <v>1580</v>
      </c>
      <c r="M910" s="308">
        <v>132500000</v>
      </c>
      <c r="N910" s="235">
        <v>6162</v>
      </c>
      <c r="O910" s="235" t="s">
        <v>76</v>
      </c>
      <c r="P910" s="235" t="s">
        <v>16400</v>
      </c>
      <c r="Q910" s="235" t="s">
        <v>71</v>
      </c>
      <c r="R910" s="235">
        <v>7</v>
      </c>
      <c r="S910" s="309">
        <v>13</v>
      </c>
      <c r="T910" s="238">
        <v>6</v>
      </c>
      <c r="U910" s="238">
        <v>6</v>
      </c>
      <c r="V910" s="235" t="s">
        <v>70</v>
      </c>
      <c r="W910" s="238" t="str">
        <f t="shared" si="148"/>
        <v>CADILLACEscaladeKona brown132500000</v>
      </c>
      <c r="X910" s="310">
        <f t="shared" si="149"/>
        <v>4684</v>
      </c>
      <c r="Y910" s="238">
        <v>6</v>
      </c>
      <c r="Z910" s="238">
        <v>6</v>
      </c>
      <c r="AA910" s="306" t="s">
        <v>1357</v>
      </c>
      <c r="AB910" s="235" t="s">
        <v>69</v>
      </c>
      <c r="AC910" s="235"/>
      <c r="AD910" s="235">
        <v>5</v>
      </c>
      <c r="AE910" s="235">
        <v>0</v>
      </c>
      <c r="AF910" s="236"/>
      <c r="AG910" s="237"/>
      <c r="AH910" s="236"/>
      <c r="AI910" s="236"/>
      <c r="AJ910" s="237"/>
      <c r="AK910" s="236">
        <v>17</v>
      </c>
      <c r="AL910" s="236"/>
      <c r="AM910" s="236" t="s">
        <v>16339</v>
      </c>
      <c r="AN910" s="348"/>
      <c r="AO910" s="348"/>
      <c r="AP910" s="348"/>
      <c r="AQ910" s="291" t="str">
        <f>IFERROR(VLOOKUP(BG910,#REF!,1,0),"")</f>
        <v/>
      </c>
      <c r="AS910" s="236" t="s">
        <v>1634</v>
      </c>
      <c r="AX910" s="291">
        <v>24.02</v>
      </c>
      <c r="BB910" s="191" t="s">
        <v>16025</v>
      </c>
      <c r="BD910" s="191" t="str">
        <f t="shared" si="145"/>
        <v>EscaladeKona brown</v>
      </c>
      <c r="BE910" s="238" t="str">
        <f t="shared" si="147"/>
        <v>0182</v>
      </c>
      <c r="BF910" s="306" t="s">
        <v>1357</v>
      </c>
      <c r="BG910" s="191" t="str">
        <f t="shared" si="146"/>
        <v>0182-0909</v>
      </c>
    </row>
    <row r="911" spans="1:59">
      <c r="A911" s="304">
        <v>4685</v>
      </c>
      <c r="B911" s="305">
        <v>4685</v>
      </c>
      <c r="C911" s="238" t="str">
        <f t="shared" si="150"/>
        <v>0009-0182</v>
      </c>
      <c r="D911" s="238" t="str">
        <f t="shared" si="151"/>
        <v>0009-0182-0003</v>
      </c>
      <c r="E911" s="306" t="s">
        <v>1358</v>
      </c>
      <c r="F911" s="238" t="str">
        <f>TEXT(VLOOKUP(J911,'1'!$I$43:$J$79,2,0),"0000")</f>
        <v>0009</v>
      </c>
      <c r="G911" s="238" t="str">
        <f t="shared" si="152"/>
        <v>0182</v>
      </c>
      <c r="H911" s="307">
        <f t="shared" si="153"/>
        <v>3</v>
      </c>
      <c r="I911" s="306" t="s">
        <v>1358</v>
      </c>
      <c r="J911" s="235" t="s">
        <v>178</v>
      </c>
      <c r="K911" s="235" t="s">
        <v>1211</v>
      </c>
      <c r="L911" s="235" t="s">
        <v>1581</v>
      </c>
      <c r="M911" s="308">
        <v>129800000</v>
      </c>
      <c r="N911" s="235">
        <v>6162</v>
      </c>
      <c r="O911" s="235" t="s">
        <v>76</v>
      </c>
      <c r="P911" s="235" t="s">
        <v>16400</v>
      </c>
      <c r="Q911" s="235" t="s">
        <v>71</v>
      </c>
      <c r="R911" s="235">
        <v>7</v>
      </c>
      <c r="S911" s="309">
        <v>13</v>
      </c>
      <c r="T911" s="238">
        <v>6</v>
      </c>
      <c r="U911" s="238">
        <v>6</v>
      </c>
      <c r="V911" s="235" t="s">
        <v>70</v>
      </c>
      <c r="W911" s="238" t="str">
        <f t="shared" si="148"/>
        <v>CADILLACEscaladeLuxury V8 A/T129800000</v>
      </c>
      <c r="X911" s="310">
        <f t="shared" si="149"/>
        <v>4685</v>
      </c>
      <c r="Y911" s="238">
        <v>6</v>
      </c>
      <c r="Z911" s="238">
        <v>6</v>
      </c>
      <c r="AA911" s="306" t="s">
        <v>1358</v>
      </c>
      <c r="AB911" s="235" t="s">
        <v>69</v>
      </c>
      <c r="AC911" s="235"/>
      <c r="AD911" s="235">
        <v>5</v>
      </c>
      <c r="AE911" s="235">
        <v>0</v>
      </c>
      <c r="AF911" s="236"/>
      <c r="AG911" s="237"/>
      <c r="AH911" s="236"/>
      <c r="AI911" s="236"/>
      <c r="AJ911" s="237"/>
      <c r="AK911" s="236">
        <v>17</v>
      </c>
      <c r="AL911" s="236"/>
      <c r="AM911" s="236" t="s">
        <v>16339</v>
      </c>
      <c r="AN911" s="348"/>
      <c r="AO911" s="348"/>
      <c r="AP911" s="348"/>
      <c r="AQ911" s="291" t="str">
        <f>IFERROR(VLOOKUP(BG911,#REF!,1,0),"")</f>
        <v/>
      </c>
      <c r="AS911" s="236" t="s">
        <v>1634</v>
      </c>
      <c r="AX911" s="291">
        <v>24.02</v>
      </c>
      <c r="BB911" s="191" t="s">
        <v>16025</v>
      </c>
      <c r="BD911" s="191" t="str">
        <f t="shared" si="145"/>
        <v>EscaladeLuxury V8 A/T</v>
      </c>
      <c r="BE911" s="238" t="str">
        <f t="shared" si="147"/>
        <v>0182</v>
      </c>
      <c r="BF911" s="306" t="s">
        <v>1358</v>
      </c>
      <c r="BG911" s="191" t="str">
        <f t="shared" si="146"/>
        <v>0182-0910</v>
      </c>
    </row>
    <row r="912" spans="1:59">
      <c r="A912" s="304">
        <v>4686</v>
      </c>
      <c r="B912" s="305">
        <v>4686</v>
      </c>
      <c r="C912" s="238" t="str">
        <f t="shared" si="150"/>
        <v>0009-0183</v>
      </c>
      <c r="D912" s="238" t="str">
        <f t="shared" si="151"/>
        <v>0009-0183-0001</v>
      </c>
      <c r="E912" s="306" t="s">
        <v>1359</v>
      </c>
      <c r="F912" s="238" t="str">
        <f>TEXT(VLOOKUP(J912,'1'!$I$43:$J$79,2,0),"0000")</f>
        <v>0009</v>
      </c>
      <c r="G912" s="238" t="str">
        <f t="shared" si="152"/>
        <v>0183</v>
      </c>
      <c r="H912" s="307">
        <f t="shared" si="153"/>
        <v>1</v>
      </c>
      <c r="I912" s="306" t="s">
        <v>1359</v>
      </c>
      <c r="J912" s="235" t="s">
        <v>178</v>
      </c>
      <c r="K912" s="235" t="s">
        <v>16555</v>
      </c>
      <c r="L912" s="235" t="s">
        <v>16556</v>
      </c>
      <c r="M912" s="308">
        <v>10000000</v>
      </c>
      <c r="N912" s="235">
        <v>0</v>
      </c>
      <c r="O912" s="235" t="s">
        <v>16557</v>
      </c>
      <c r="P912" s="235" t="s">
        <v>1611</v>
      </c>
      <c r="Q912" s="235" t="s">
        <v>71</v>
      </c>
      <c r="R912" s="235">
        <v>5</v>
      </c>
      <c r="S912" s="309">
        <v>16</v>
      </c>
      <c r="T912" s="238">
        <v>6</v>
      </c>
      <c r="U912" s="238">
        <v>6</v>
      </c>
      <c r="V912" s="235" t="s">
        <v>70</v>
      </c>
      <c r="W912" s="238" t="str">
        <f t="shared" si="148"/>
        <v>CADILLAC리릭스포츠10000000</v>
      </c>
      <c r="X912" s="310">
        <f t="shared" si="149"/>
        <v>4686</v>
      </c>
      <c r="Y912" s="238">
        <v>6</v>
      </c>
      <c r="Z912" s="238">
        <v>6</v>
      </c>
      <c r="AA912" s="306" t="s">
        <v>1359</v>
      </c>
      <c r="AB912" s="235" t="s">
        <v>69</v>
      </c>
      <c r="AC912" s="235"/>
      <c r="AD912" s="235">
        <v>5</v>
      </c>
      <c r="AE912" s="235">
        <v>0</v>
      </c>
      <c r="AF912" s="236"/>
      <c r="AG912" s="237"/>
      <c r="AH912" s="236"/>
      <c r="AI912" s="236"/>
      <c r="AJ912" s="237"/>
      <c r="AK912" s="236">
        <v>26</v>
      </c>
      <c r="AL912" s="236"/>
      <c r="AM912" s="236" t="s">
        <v>2286</v>
      </c>
      <c r="AN912" s="348"/>
      <c r="AO912" s="348"/>
      <c r="AP912" s="348"/>
      <c r="AQ912" s="291" t="str">
        <f>IFERROR(VLOOKUP(BG912,#REF!,1,0),"")</f>
        <v/>
      </c>
      <c r="AS912" s="236" t="s">
        <v>1636</v>
      </c>
      <c r="AX912" s="291">
        <v>24.02</v>
      </c>
      <c r="BB912" s="191" t="s">
        <v>16025</v>
      </c>
      <c r="BD912" s="191" t="str">
        <f t="shared" si="145"/>
        <v>리릭스포츠</v>
      </c>
      <c r="BE912" s="238" t="str">
        <f t="shared" si="147"/>
        <v>0183</v>
      </c>
      <c r="BF912" s="306" t="s">
        <v>1359</v>
      </c>
      <c r="BG912" s="191" t="str">
        <f t="shared" si="146"/>
        <v>0183-0911</v>
      </c>
    </row>
    <row r="913" spans="1:59">
      <c r="A913" s="304">
        <v>4687</v>
      </c>
      <c r="B913" s="305">
        <v>4687</v>
      </c>
      <c r="C913" s="238" t="str">
        <f t="shared" si="150"/>
        <v>0009-0184</v>
      </c>
      <c r="D913" s="238" t="str">
        <f t="shared" si="151"/>
        <v>0009-0184-0001</v>
      </c>
      <c r="E913" s="306" t="s">
        <v>1360</v>
      </c>
      <c r="F913" s="238" t="str">
        <f>TEXT(VLOOKUP(J913,'1'!$I$43:$J$79,2,0),"0000")</f>
        <v>0009</v>
      </c>
      <c r="G913" s="238" t="str">
        <f t="shared" si="152"/>
        <v>0184</v>
      </c>
      <c r="H913" s="307">
        <f t="shared" si="153"/>
        <v>1</v>
      </c>
      <c r="I913" s="306" t="s">
        <v>1360</v>
      </c>
      <c r="J913" s="235" t="s">
        <v>178</v>
      </c>
      <c r="K913" s="235" t="s">
        <v>16397</v>
      </c>
      <c r="L913" s="235" t="s">
        <v>16395</v>
      </c>
      <c r="M913" s="308">
        <v>74800000</v>
      </c>
      <c r="N913" s="235">
        <v>3649</v>
      </c>
      <c r="O913" s="235" t="s">
        <v>76</v>
      </c>
      <c r="P913" s="235" t="s">
        <v>16400</v>
      </c>
      <c r="Q913" s="235" t="s">
        <v>71</v>
      </c>
      <c r="R913" s="235">
        <v>5</v>
      </c>
      <c r="S913" s="309">
        <v>16</v>
      </c>
      <c r="T913" s="238">
        <v>6</v>
      </c>
      <c r="U913" s="238">
        <v>6</v>
      </c>
      <c r="V913" s="235" t="s">
        <v>70</v>
      </c>
      <c r="W913" s="238" t="str">
        <f t="shared" si="148"/>
        <v>CADILLACXT4스포츠74800000</v>
      </c>
      <c r="X913" s="310">
        <f t="shared" si="149"/>
        <v>4687</v>
      </c>
      <c r="Y913" s="238">
        <v>6</v>
      </c>
      <c r="Z913" s="238">
        <v>6</v>
      </c>
      <c r="AA913" s="306" t="s">
        <v>1360</v>
      </c>
      <c r="AB913" s="235" t="s">
        <v>69</v>
      </c>
      <c r="AC913" s="235"/>
      <c r="AD913" s="235">
        <v>4</v>
      </c>
      <c r="AE913" s="235">
        <v>0</v>
      </c>
      <c r="AF913" s="236"/>
      <c r="AG913" s="237"/>
      <c r="AH913" s="236"/>
      <c r="AI913" s="236"/>
      <c r="AJ913" s="237"/>
      <c r="AK913" s="236">
        <v>13</v>
      </c>
      <c r="AL913" s="236"/>
      <c r="AM913" s="236" t="s">
        <v>16399</v>
      </c>
      <c r="AN913" s="348"/>
      <c r="AO913" s="348"/>
      <c r="AP913" s="348"/>
      <c r="AQ913" s="291" t="str">
        <f>IFERROR(VLOOKUP(BG913,#REF!,1,0),"")</f>
        <v/>
      </c>
      <c r="AS913" s="236" t="s">
        <v>2431</v>
      </c>
      <c r="BD913" s="191" t="str">
        <f t="shared" si="145"/>
        <v>XT4스포츠</v>
      </c>
      <c r="BE913" s="238" t="str">
        <f t="shared" si="147"/>
        <v>0184</v>
      </c>
      <c r="BF913" s="306" t="s">
        <v>1360</v>
      </c>
      <c r="BG913" s="191" t="str">
        <f t="shared" si="146"/>
        <v>0184-0912</v>
      </c>
    </row>
    <row r="914" spans="1:59">
      <c r="A914" s="304">
        <v>4688</v>
      </c>
      <c r="B914" s="305">
        <v>4688</v>
      </c>
      <c r="C914" s="238" t="str">
        <f t="shared" si="150"/>
        <v>0009-0185</v>
      </c>
      <c r="D914" s="238" t="str">
        <f t="shared" si="151"/>
        <v>0009-0185-0001</v>
      </c>
      <c r="E914" s="306" t="s">
        <v>1361</v>
      </c>
      <c r="F914" s="238" t="str">
        <f>TEXT(VLOOKUP(J914,'1'!$I$43:$J$79,2,0),"0000")</f>
        <v>0009</v>
      </c>
      <c r="G914" s="238" t="str">
        <f t="shared" si="152"/>
        <v>0185</v>
      </c>
      <c r="H914" s="307">
        <f t="shared" si="153"/>
        <v>1</v>
      </c>
      <c r="I914" s="306" t="s">
        <v>1361</v>
      </c>
      <c r="J914" s="235" t="s">
        <v>178</v>
      </c>
      <c r="K914" s="235" t="s">
        <v>1616</v>
      </c>
      <c r="L914" s="235" t="s">
        <v>1617</v>
      </c>
      <c r="M914" s="308">
        <v>83470000</v>
      </c>
      <c r="N914" s="235">
        <v>3649</v>
      </c>
      <c r="O914" s="235" t="s">
        <v>76</v>
      </c>
      <c r="P914" s="235" t="s">
        <v>16400</v>
      </c>
      <c r="Q914" s="235" t="s">
        <v>71</v>
      </c>
      <c r="R914" s="235">
        <v>5</v>
      </c>
      <c r="S914" s="309">
        <v>16</v>
      </c>
      <c r="T914" s="238">
        <v>6</v>
      </c>
      <c r="U914" s="238">
        <v>6</v>
      </c>
      <c r="V914" s="235" t="s">
        <v>70</v>
      </c>
      <c r="W914" s="238" t="str">
        <f t="shared" si="148"/>
        <v>CADILLACXT63.6 sport(6인승)83470000</v>
      </c>
      <c r="X914" s="310">
        <f t="shared" si="149"/>
        <v>4688</v>
      </c>
      <c r="Y914" s="238">
        <v>6</v>
      </c>
      <c r="Z914" s="238">
        <v>6</v>
      </c>
      <c r="AA914" s="306" t="s">
        <v>1361</v>
      </c>
      <c r="AB914" s="235" t="s">
        <v>69</v>
      </c>
      <c r="AC914" s="235"/>
      <c r="AD914" s="235">
        <v>5</v>
      </c>
      <c r="AE914" s="235">
        <v>2</v>
      </c>
      <c r="AF914" s="236"/>
      <c r="AG914" s="237"/>
      <c r="AH914" s="236"/>
      <c r="AI914" s="236"/>
      <c r="AJ914" s="237"/>
      <c r="AK914" s="236">
        <v>13</v>
      </c>
      <c r="AL914" s="236"/>
      <c r="AM914" s="236" t="s">
        <v>16399</v>
      </c>
      <c r="AN914" s="348"/>
      <c r="AO914" s="348"/>
      <c r="AP914" s="348"/>
      <c r="AQ914" s="291" t="str">
        <f>IFERROR(VLOOKUP(BG914,#REF!,1,0),"")</f>
        <v/>
      </c>
      <c r="AS914" s="236" t="s">
        <v>2431</v>
      </c>
      <c r="BD914" s="191" t="str">
        <f t="shared" si="145"/>
        <v>XT63.6 sport(6인승)</v>
      </c>
      <c r="BE914" s="238" t="str">
        <f t="shared" si="147"/>
        <v>0185</v>
      </c>
      <c r="BF914" s="306" t="s">
        <v>1361</v>
      </c>
      <c r="BG914" s="191" t="str">
        <f t="shared" si="146"/>
        <v>0185-0913</v>
      </c>
    </row>
    <row r="915" spans="1:59">
      <c r="A915" s="304">
        <v>4689</v>
      </c>
      <c r="B915" s="305">
        <v>4689</v>
      </c>
      <c r="C915" s="238" t="str">
        <f t="shared" si="150"/>
        <v>0009-0185</v>
      </c>
      <c r="D915" s="238" t="str">
        <f t="shared" si="151"/>
        <v>0009-0185-0002</v>
      </c>
      <c r="E915" s="306" t="s">
        <v>1362</v>
      </c>
      <c r="F915" s="238" t="str">
        <f>TEXT(VLOOKUP(J915,'1'!$I$43:$J$79,2,0),"0000")</f>
        <v>0009</v>
      </c>
      <c r="G915" s="238" t="str">
        <f t="shared" si="152"/>
        <v>0185</v>
      </c>
      <c r="H915" s="307">
        <f t="shared" si="153"/>
        <v>2</v>
      </c>
      <c r="I915" s="306" t="s">
        <v>1362</v>
      </c>
      <c r="J915" s="235" t="s">
        <v>178</v>
      </c>
      <c r="K915" s="235" t="s">
        <v>1616</v>
      </c>
      <c r="L915" s="235" t="s">
        <v>1618</v>
      </c>
      <c r="M915" s="308">
        <v>83470000</v>
      </c>
      <c r="N915" s="235">
        <v>3649</v>
      </c>
      <c r="O915" s="235" t="s">
        <v>76</v>
      </c>
      <c r="P915" s="235" t="s">
        <v>16400</v>
      </c>
      <c r="Q915" s="235" t="s">
        <v>71</v>
      </c>
      <c r="R915" s="235">
        <v>5</v>
      </c>
      <c r="S915" s="309">
        <v>16</v>
      </c>
      <c r="T915" s="238">
        <v>6</v>
      </c>
      <c r="U915" s="238">
        <v>6</v>
      </c>
      <c r="V915" s="235" t="s">
        <v>70</v>
      </c>
      <c r="W915" s="238" t="str">
        <f t="shared" si="148"/>
        <v>CADILLACXT63.6 sport(7인승)83470000</v>
      </c>
      <c r="X915" s="310">
        <f t="shared" si="149"/>
        <v>4689</v>
      </c>
      <c r="Y915" s="238">
        <v>6</v>
      </c>
      <c r="Z915" s="238">
        <v>6</v>
      </c>
      <c r="AA915" s="306" t="s">
        <v>1362</v>
      </c>
      <c r="AB915" s="235" t="s">
        <v>69</v>
      </c>
      <c r="AC915" s="235"/>
      <c r="AD915" s="235">
        <v>5</v>
      </c>
      <c r="AE915" s="235">
        <v>2</v>
      </c>
      <c r="AF915" s="236"/>
      <c r="AG915" s="237"/>
      <c r="AH915" s="236"/>
      <c r="AI915" s="236"/>
      <c r="AJ915" s="237"/>
      <c r="AK915" s="236">
        <v>13</v>
      </c>
      <c r="AL915" s="236"/>
      <c r="AM915" s="236" t="s">
        <v>16399</v>
      </c>
      <c r="AN915" s="348"/>
      <c r="AO915" s="348"/>
      <c r="AP915" s="348"/>
      <c r="AQ915" s="291" t="str">
        <f>IFERROR(VLOOKUP(BG915,#REF!,1,0),"")</f>
        <v/>
      </c>
      <c r="AS915" s="236" t="s">
        <v>2431</v>
      </c>
      <c r="BD915" s="191" t="str">
        <f t="shared" si="145"/>
        <v>XT63.6 sport(7인승)</v>
      </c>
      <c r="BE915" s="238" t="str">
        <f t="shared" si="147"/>
        <v>0185</v>
      </c>
      <c r="BF915" s="306" t="s">
        <v>1362</v>
      </c>
      <c r="BG915" s="191" t="str">
        <f t="shared" si="146"/>
        <v>0185-0914</v>
      </c>
    </row>
    <row r="916" spans="1:59" s="377" customFormat="1">
      <c r="A916" s="304">
        <v>4690</v>
      </c>
      <c r="B916" s="305">
        <v>4690</v>
      </c>
      <c r="C916" s="238" t="str">
        <f t="shared" si="150"/>
        <v>0008-0186</v>
      </c>
      <c r="D916" s="238" t="str">
        <f t="shared" si="151"/>
        <v>0008-0186-0001</v>
      </c>
      <c r="E916" s="306" t="s">
        <v>1363</v>
      </c>
      <c r="F916" s="238" t="str">
        <f>TEXT(VLOOKUP(J916,'1'!$I$43:$J$79,2,0),"0000")</f>
        <v>0008</v>
      </c>
      <c r="G916" s="238" t="str">
        <f t="shared" si="152"/>
        <v>0186</v>
      </c>
      <c r="H916" s="307">
        <f t="shared" si="153"/>
        <v>1</v>
      </c>
      <c r="I916" s="306" t="s">
        <v>1363</v>
      </c>
      <c r="J916" s="512" t="s">
        <v>179</v>
      </c>
      <c r="K916" s="378" t="s">
        <v>188</v>
      </c>
      <c r="L916" s="371" t="s">
        <v>16325</v>
      </c>
      <c r="M916" s="372">
        <v>46000000</v>
      </c>
      <c r="N916" s="371">
        <v>1998</v>
      </c>
      <c r="O916" s="235" t="s">
        <v>76</v>
      </c>
      <c r="P916" s="378" t="s">
        <v>72</v>
      </c>
      <c r="Q916" s="378" t="s">
        <v>71</v>
      </c>
      <c r="R916" s="371">
        <v>5</v>
      </c>
      <c r="S916" s="373">
        <v>5</v>
      </c>
      <c r="T916" s="238">
        <v>6</v>
      </c>
      <c r="U916" s="238">
        <v>6</v>
      </c>
      <c r="V916" s="378" t="s">
        <v>70</v>
      </c>
      <c r="W916" s="238" t="str">
        <f t="shared" si="148"/>
        <v>BMW1 Series 5-door120i M Sport Package46000000</v>
      </c>
      <c r="X916" s="310">
        <f t="shared" si="149"/>
        <v>4690</v>
      </c>
      <c r="Y916" s="238">
        <v>6</v>
      </c>
      <c r="Z916" s="238">
        <v>6</v>
      </c>
      <c r="AA916" s="306" t="s">
        <v>1363</v>
      </c>
      <c r="AB916" s="235" t="s">
        <v>72</v>
      </c>
      <c r="AC916" s="371"/>
      <c r="AD916" s="371">
        <v>7</v>
      </c>
      <c r="AE916" s="371">
        <v>0</v>
      </c>
      <c r="AF916" s="374"/>
      <c r="AG916" s="374"/>
      <c r="AH916" s="374"/>
      <c r="AI916" s="374"/>
      <c r="AJ916" s="374"/>
      <c r="AK916" s="236">
        <v>9</v>
      </c>
      <c r="AL916" s="236"/>
      <c r="AM916" s="236" t="s">
        <v>16351</v>
      </c>
      <c r="AN916" s="375"/>
      <c r="AO916" s="375"/>
      <c r="AP916" s="375"/>
      <c r="AQ916" s="291" t="str">
        <f>IFERROR(VLOOKUP(BG916,#REF!,1,0),"")</f>
        <v/>
      </c>
      <c r="AR916" s="376"/>
      <c r="AS916" s="236" t="s">
        <v>94</v>
      </c>
      <c r="AT916" s="376" t="s">
        <v>2359</v>
      </c>
      <c r="AU916" s="376"/>
      <c r="AV916" s="376"/>
      <c r="AW916" s="376" t="s">
        <v>16547</v>
      </c>
      <c r="AX916" s="376"/>
      <c r="AY916" s="376"/>
      <c r="BD916" s="191" t="str">
        <f t="shared" si="145"/>
        <v>1 Series 5-door120i M Sport Package</v>
      </c>
      <c r="BE916" s="238" t="str">
        <f t="shared" si="147"/>
        <v>0186</v>
      </c>
      <c r="BF916" s="306" t="s">
        <v>1363</v>
      </c>
      <c r="BG916" s="191" t="str">
        <f t="shared" si="146"/>
        <v>0186-0915</v>
      </c>
    </row>
    <row r="917" spans="1:59" s="377" customFormat="1">
      <c r="A917" s="304">
        <v>4691</v>
      </c>
      <c r="B917" s="305">
        <v>4691</v>
      </c>
      <c r="C917" s="238" t="str">
        <f t="shared" si="150"/>
        <v>0008-0186</v>
      </c>
      <c r="D917" s="238" t="str">
        <f t="shared" si="151"/>
        <v>0008-0186-0002</v>
      </c>
      <c r="E917" s="306" t="s">
        <v>1364</v>
      </c>
      <c r="F917" s="238" t="str">
        <f>TEXT(VLOOKUP(J917,'1'!$I$43:$J$79,2,0),"0000")</f>
        <v>0008</v>
      </c>
      <c r="G917" s="238" t="str">
        <f t="shared" si="152"/>
        <v>0186</v>
      </c>
      <c r="H917" s="307">
        <f t="shared" si="153"/>
        <v>2</v>
      </c>
      <c r="I917" s="306" t="s">
        <v>1364</v>
      </c>
      <c r="J917" s="235" t="s">
        <v>179</v>
      </c>
      <c r="K917" s="235" t="s">
        <v>188</v>
      </c>
      <c r="L917" s="404" t="s">
        <v>16372</v>
      </c>
      <c r="M917" s="405">
        <v>40000000</v>
      </c>
      <c r="N917" s="238">
        <v>1998</v>
      </c>
      <c r="O917" s="235" t="s">
        <v>76</v>
      </c>
      <c r="P917" s="235" t="s">
        <v>72</v>
      </c>
      <c r="Q917" s="235" t="s">
        <v>71</v>
      </c>
      <c r="R917" s="238">
        <v>5</v>
      </c>
      <c r="S917" s="373">
        <v>5</v>
      </c>
      <c r="T917" s="238">
        <v>6</v>
      </c>
      <c r="U917" s="238">
        <v>6</v>
      </c>
      <c r="V917" s="378" t="s">
        <v>70</v>
      </c>
      <c r="W917" s="238" t="str">
        <f t="shared" si="148"/>
        <v>BMW1 Series 5-door120i Sport40000000</v>
      </c>
      <c r="X917" s="310">
        <f t="shared" si="149"/>
        <v>4691</v>
      </c>
      <c r="Y917" s="238">
        <v>6</v>
      </c>
      <c r="Z917" s="238">
        <v>6</v>
      </c>
      <c r="AA917" s="306" t="s">
        <v>1364</v>
      </c>
      <c r="AB917" s="235" t="s">
        <v>72</v>
      </c>
      <c r="AC917" s="371"/>
      <c r="AD917" s="371">
        <v>7</v>
      </c>
      <c r="AE917" s="371">
        <v>0</v>
      </c>
      <c r="AF917" s="374"/>
      <c r="AG917" s="374"/>
      <c r="AH917" s="374"/>
      <c r="AI917" s="374"/>
      <c r="AJ917" s="374"/>
      <c r="AK917" s="236">
        <v>9</v>
      </c>
      <c r="AL917" s="236"/>
      <c r="AM917" s="236" t="s">
        <v>16351</v>
      </c>
      <c r="AN917" s="375"/>
      <c r="AO917" s="375"/>
      <c r="AP917" s="375"/>
      <c r="AQ917" s="291" t="str">
        <f>IFERROR(VLOOKUP(BG917,#REF!,1,0),"")</f>
        <v/>
      </c>
      <c r="AR917" s="376"/>
      <c r="AS917" s="236" t="s">
        <v>2440</v>
      </c>
      <c r="AT917" s="376"/>
      <c r="AU917" s="376"/>
      <c r="AV917" s="376"/>
      <c r="AW917" s="376" t="s">
        <v>16547</v>
      </c>
      <c r="AX917" s="376"/>
      <c r="AY917" s="376"/>
      <c r="BD917" s="191" t="str">
        <f t="shared" si="145"/>
        <v>1 Series 5-door120i Sport</v>
      </c>
      <c r="BE917" s="238" t="str">
        <f t="shared" si="147"/>
        <v>0186</v>
      </c>
      <c r="BF917" s="306" t="s">
        <v>1364</v>
      </c>
      <c r="BG917" s="191" t="str">
        <f t="shared" si="146"/>
        <v>0186-0916</v>
      </c>
    </row>
    <row r="918" spans="1:59">
      <c r="A918" s="304">
        <v>4692</v>
      </c>
      <c r="B918" s="305">
        <v>4692</v>
      </c>
      <c r="C918" s="238" t="str">
        <f t="shared" si="150"/>
        <v>0008-0186</v>
      </c>
      <c r="D918" s="238" t="str">
        <f t="shared" si="151"/>
        <v>0008-0186-0003</v>
      </c>
      <c r="E918" s="306" t="s">
        <v>1365</v>
      </c>
      <c r="F918" s="238" t="str">
        <f>TEXT(VLOOKUP(J918,'1'!$I$43:$J$79,2,0),"0000")</f>
        <v>0008</v>
      </c>
      <c r="G918" s="238" t="str">
        <f t="shared" si="152"/>
        <v>0186</v>
      </c>
      <c r="H918" s="307">
        <f t="shared" si="153"/>
        <v>3</v>
      </c>
      <c r="I918" s="306" t="s">
        <v>1365</v>
      </c>
      <c r="J918" s="237" t="s">
        <v>2361</v>
      </c>
      <c r="K918" s="235" t="s">
        <v>188</v>
      </c>
      <c r="L918" s="237" t="s">
        <v>2366</v>
      </c>
      <c r="M918" s="328">
        <v>58300000</v>
      </c>
      <c r="N918" s="237">
        <v>1998</v>
      </c>
      <c r="O918" s="235" t="s">
        <v>76</v>
      </c>
      <c r="P918" s="237" t="s">
        <v>72</v>
      </c>
      <c r="Q918" s="237" t="s">
        <v>71</v>
      </c>
      <c r="R918" s="237">
        <v>5</v>
      </c>
      <c r="S918" s="309">
        <v>5</v>
      </c>
      <c r="T918" s="238">
        <v>6</v>
      </c>
      <c r="U918" s="238">
        <v>6</v>
      </c>
      <c r="V918" s="237" t="s">
        <v>1614</v>
      </c>
      <c r="W918" s="238" t="str">
        <f t="shared" si="148"/>
        <v>BMW1 Series 5-doorM135i Xdrive58300000</v>
      </c>
      <c r="X918" s="310">
        <f t="shared" si="149"/>
        <v>4692</v>
      </c>
      <c r="Y918" s="238">
        <v>6</v>
      </c>
      <c r="Z918" s="238">
        <v>6</v>
      </c>
      <c r="AA918" s="306" t="s">
        <v>1365</v>
      </c>
      <c r="AB918" s="237" t="s">
        <v>72</v>
      </c>
      <c r="AC918" s="237"/>
      <c r="AD918" s="237"/>
      <c r="AE918" s="237"/>
      <c r="AF918" s="237"/>
      <c r="AG918" s="237"/>
      <c r="AH918" s="236"/>
      <c r="AI918" s="237"/>
      <c r="AJ918" s="237"/>
      <c r="AK918" s="236">
        <v>11</v>
      </c>
      <c r="AL918" s="236"/>
      <c r="AM918" s="236" t="s">
        <v>16353</v>
      </c>
      <c r="AN918" s="348"/>
      <c r="AO918" s="348"/>
      <c r="AP918" s="348"/>
      <c r="AQ918" s="291" t="str">
        <f>IFERROR(VLOOKUP(BG918,#REF!,1,0),"")</f>
        <v/>
      </c>
      <c r="AS918" s="236" t="s">
        <v>94</v>
      </c>
      <c r="AT918" s="291" t="s">
        <v>2365</v>
      </c>
      <c r="AW918" s="291" t="s">
        <v>16547</v>
      </c>
      <c r="BD918" s="191" t="str">
        <f t="shared" si="145"/>
        <v>1 Series 5-doorM135i Xdrive</v>
      </c>
      <c r="BE918" s="238" t="str">
        <f t="shared" si="147"/>
        <v>0186</v>
      </c>
      <c r="BF918" s="306" t="s">
        <v>1365</v>
      </c>
      <c r="BG918" s="191" t="str">
        <f t="shared" si="146"/>
        <v>0186-0917</v>
      </c>
    </row>
    <row r="919" spans="1:59">
      <c r="A919" s="304">
        <v>4693</v>
      </c>
      <c r="B919" s="305">
        <v>4693</v>
      </c>
      <c r="C919" s="238" t="str">
        <f t="shared" si="150"/>
        <v>0008-0187</v>
      </c>
      <c r="D919" s="238" t="str">
        <f t="shared" si="151"/>
        <v>0008-0187-0001</v>
      </c>
      <c r="E919" s="306" t="s">
        <v>1366</v>
      </c>
      <c r="F919" s="238" t="str">
        <f>TEXT(VLOOKUP(J919,'1'!$I$43:$J$79,2,0),"0000")</f>
        <v>0008</v>
      </c>
      <c r="G919" s="238" t="str">
        <f t="shared" si="152"/>
        <v>0187</v>
      </c>
      <c r="H919" s="307">
        <f t="shared" si="153"/>
        <v>1</v>
      </c>
      <c r="I919" s="306" t="s">
        <v>1366</v>
      </c>
      <c r="J919" s="235" t="s">
        <v>179</v>
      </c>
      <c r="K919" s="235" t="s">
        <v>16581</v>
      </c>
      <c r="L919" s="404" t="s">
        <v>16573</v>
      </c>
      <c r="M919" s="308">
        <v>45900000</v>
      </c>
      <c r="N919" s="235">
        <v>1995</v>
      </c>
      <c r="O919" s="235" t="s">
        <v>77</v>
      </c>
      <c r="P919" s="235" t="s">
        <v>72</v>
      </c>
      <c r="Q919" s="235" t="s">
        <v>71</v>
      </c>
      <c r="R919" s="235">
        <v>5</v>
      </c>
      <c r="S919" s="309">
        <v>5</v>
      </c>
      <c r="T919" s="238">
        <v>6</v>
      </c>
      <c r="U919" s="238">
        <v>6</v>
      </c>
      <c r="V919" s="235" t="s">
        <v>70</v>
      </c>
      <c r="W919" s="238" t="str">
        <f t="shared" si="148"/>
        <v>BMW2 Series218d 어드밴티지 액티브투어러45900000</v>
      </c>
      <c r="X919" s="310">
        <f t="shared" si="149"/>
        <v>4693</v>
      </c>
      <c r="Y919" s="238">
        <v>6</v>
      </c>
      <c r="Z919" s="238">
        <v>6</v>
      </c>
      <c r="AA919" s="306" t="s">
        <v>1366</v>
      </c>
      <c r="AB919" s="235" t="s">
        <v>72</v>
      </c>
      <c r="AC919" s="235"/>
      <c r="AD919" s="235">
        <v>7</v>
      </c>
      <c r="AE919" s="235">
        <v>0</v>
      </c>
      <c r="AF919" s="236"/>
      <c r="AG919" s="237"/>
      <c r="AH919" s="236"/>
      <c r="AI919" s="236"/>
      <c r="AJ919" s="237"/>
      <c r="AK919" s="236">
        <v>9</v>
      </c>
      <c r="AL919" s="236"/>
      <c r="AM919" s="236" t="s">
        <v>16351</v>
      </c>
      <c r="AN919" s="348"/>
      <c r="AO919" s="348"/>
      <c r="AP919" s="348"/>
      <c r="AQ919" s="291" t="str">
        <f>IFERROR(VLOOKUP(BG919,#REF!,1,0),"")</f>
        <v/>
      </c>
      <c r="AS919" s="236" t="s">
        <v>94</v>
      </c>
      <c r="AW919" s="291" t="s">
        <v>16547</v>
      </c>
      <c r="BD919" s="191" t="str">
        <f t="shared" si="145"/>
        <v>2 Series218d 어드밴티지 액티브투어러</v>
      </c>
      <c r="BE919" s="238" t="str">
        <f t="shared" si="147"/>
        <v>0187</v>
      </c>
      <c r="BF919" s="306" t="s">
        <v>1366</v>
      </c>
      <c r="BG919" s="191" t="str">
        <f t="shared" si="146"/>
        <v>0187-0918</v>
      </c>
    </row>
    <row r="920" spans="1:59">
      <c r="A920" s="304">
        <v>4694</v>
      </c>
      <c r="B920" s="305">
        <v>4694</v>
      </c>
      <c r="C920" s="238" t="str">
        <f t="shared" si="150"/>
        <v>0008-0187</v>
      </c>
      <c r="D920" s="238" t="str">
        <f t="shared" si="151"/>
        <v>0008-0187-0002</v>
      </c>
      <c r="E920" s="306" t="s">
        <v>1367</v>
      </c>
      <c r="F920" s="238" t="str">
        <f>TEXT(VLOOKUP(J920,'1'!$I$43:$J$79,2,0),"0000")</f>
        <v>0008</v>
      </c>
      <c r="G920" s="238" t="str">
        <f t="shared" si="152"/>
        <v>0187</v>
      </c>
      <c r="H920" s="307">
        <f t="shared" si="153"/>
        <v>2</v>
      </c>
      <c r="I920" s="306" t="s">
        <v>1367</v>
      </c>
      <c r="J920" s="235" t="s">
        <v>179</v>
      </c>
      <c r="K920" s="235" t="s">
        <v>16581</v>
      </c>
      <c r="L920" s="404" t="s">
        <v>16574</v>
      </c>
      <c r="M920" s="308">
        <v>45900000</v>
      </c>
      <c r="N920" s="235">
        <v>1995</v>
      </c>
      <c r="O920" s="235" t="s">
        <v>77</v>
      </c>
      <c r="P920" s="235" t="s">
        <v>72</v>
      </c>
      <c r="Q920" s="235" t="s">
        <v>71</v>
      </c>
      <c r="R920" s="235">
        <v>5</v>
      </c>
      <c r="S920" s="309">
        <v>5</v>
      </c>
      <c r="T920" s="238">
        <v>6</v>
      </c>
      <c r="U920" s="238">
        <v>6</v>
      </c>
      <c r="V920" s="235" t="s">
        <v>70</v>
      </c>
      <c r="W920" s="238" t="str">
        <f t="shared" si="148"/>
        <v>BMW2 Series218d 럭셔리 액티브투어러45900000</v>
      </c>
      <c r="X920" s="310">
        <f t="shared" si="149"/>
        <v>4694</v>
      </c>
      <c r="Y920" s="238">
        <v>6</v>
      </c>
      <c r="Z920" s="238">
        <v>6</v>
      </c>
      <c r="AA920" s="306" t="s">
        <v>1367</v>
      </c>
      <c r="AB920" s="235" t="s">
        <v>72</v>
      </c>
      <c r="AC920" s="235"/>
      <c r="AD920" s="235">
        <v>7</v>
      </c>
      <c r="AE920" s="235">
        <v>0</v>
      </c>
      <c r="AF920" s="236"/>
      <c r="AG920" s="237"/>
      <c r="AH920" s="236"/>
      <c r="AI920" s="236"/>
      <c r="AJ920" s="237"/>
      <c r="AK920" s="236">
        <v>9</v>
      </c>
      <c r="AL920" s="236"/>
      <c r="AM920" s="236" t="s">
        <v>16351</v>
      </c>
      <c r="AN920" s="348"/>
      <c r="AO920" s="348"/>
      <c r="AP920" s="348"/>
      <c r="AQ920" s="291" t="str">
        <f>IFERROR(VLOOKUP(BG920,#REF!,1,0),"")</f>
        <v/>
      </c>
      <c r="AS920" s="236" t="s">
        <v>94</v>
      </c>
      <c r="AW920" s="291" t="s">
        <v>16547</v>
      </c>
      <c r="BD920" s="191" t="str">
        <f t="shared" si="145"/>
        <v>2 Series218d 럭셔리 액티브투어러</v>
      </c>
      <c r="BE920" s="238" t="str">
        <f t="shared" si="147"/>
        <v>0187</v>
      </c>
      <c r="BF920" s="306" t="s">
        <v>1367</v>
      </c>
      <c r="BG920" s="191" t="str">
        <f t="shared" si="146"/>
        <v>0187-0919</v>
      </c>
    </row>
    <row r="921" spans="1:59">
      <c r="A921" s="304">
        <v>4695</v>
      </c>
      <c r="B921" s="305">
        <v>4695</v>
      </c>
      <c r="C921" s="238" t="str">
        <f t="shared" si="150"/>
        <v>0008-0187</v>
      </c>
      <c r="D921" s="238" t="str">
        <f t="shared" si="151"/>
        <v>0008-0187-0003</v>
      </c>
      <c r="E921" s="306" t="s">
        <v>1368</v>
      </c>
      <c r="F921" s="238" t="str">
        <f>TEXT(VLOOKUP(J921,'1'!$I$43:$J$79,2,0),"0000")</f>
        <v>0008</v>
      </c>
      <c r="G921" s="238" t="str">
        <f t="shared" si="152"/>
        <v>0187</v>
      </c>
      <c r="H921" s="307">
        <f t="shared" si="153"/>
        <v>3</v>
      </c>
      <c r="I921" s="306" t="s">
        <v>1368</v>
      </c>
      <c r="J921" s="235" t="s">
        <v>179</v>
      </c>
      <c r="K921" s="235" t="s">
        <v>16581</v>
      </c>
      <c r="L921" s="404" t="s">
        <v>16575</v>
      </c>
      <c r="M921" s="308">
        <v>45800000</v>
      </c>
      <c r="N921" s="235">
        <v>1998</v>
      </c>
      <c r="O921" s="235" t="s">
        <v>76</v>
      </c>
      <c r="P921" s="235" t="s">
        <v>72</v>
      </c>
      <c r="Q921" s="235" t="s">
        <v>71</v>
      </c>
      <c r="R921" s="235">
        <v>5</v>
      </c>
      <c r="S921" s="309">
        <v>5</v>
      </c>
      <c r="T921" s="238">
        <v>6</v>
      </c>
      <c r="U921" s="238">
        <v>6</v>
      </c>
      <c r="V921" s="235" t="s">
        <v>70</v>
      </c>
      <c r="W921" s="238" t="str">
        <f t="shared" si="148"/>
        <v>BMW2 Series220i 어드밴티지 액티브투어러45800000</v>
      </c>
      <c r="X921" s="310">
        <f t="shared" si="149"/>
        <v>4695</v>
      </c>
      <c r="Y921" s="238">
        <v>6</v>
      </c>
      <c r="Z921" s="238">
        <v>6</v>
      </c>
      <c r="AA921" s="306" t="s">
        <v>1368</v>
      </c>
      <c r="AB921" s="235" t="s">
        <v>72</v>
      </c>
      <c r="AC921" s="235"/>
      <c r="AD921" s="235"/>
      <c r="AE921" s="235"/>
      <c r="AF921" s="236"/>
      <c r="AG921" s="237"/>
      <c r="AH921" s="236"/>
      <c r="AI921" s="236"/>
      <c r="AJ921" s="237"/>
      <c r="AK921" s="236">
        <v>9</v>
      </c>
      <c r="AL921" s="236"/>
      <c r="AM921" s="236" t="s">
        <v>16351</v>
      </c>
      <c r="AN921" s="348"/>
      <c r="AO921" s="348"/>
      <c r="AP921" s="348"/>
      <c r="AQ921" s="291" t="str">
        <f>IFERROR(VLOOKUP(BG921,#REF!,1,0),"")</f>
        <v/>
      </c>
      <c r="AS921" s="236" t="s">
        <v>94</v>
      </c>
      <c r="AW921" s="291" t="s">
        <v>16547</v>
      </c>
      <c r="BD921" s="191" t="str">
        <f t="shared" si="145"/>
        <v>2 Series220i 어드밴티지 액티브투어러</v>
      </c>
      <c r="BE921" s="238" t="str">
        <f t="shared" si="147"/>
        <v>0187</v>
      </c>
      <c r="BF921" s="306" t="s">
        <v>1368</v>
      </c>
      <c r="BG921" s="191" t="str">
        <f t="shared" si="146"/>
        <v>0187-0920</v>
      </c>
    </row>
    <row r="922" spans="1:59">
      <c r="A922" s="304">
        <v>4696</v>
      </c>
      <c r="B922" s="305">
        <v>4696</v>
      </c>
      <c r="C922" s="238" t="str">
        <f t="shared" si="150"/>
        <v>0008-0187</v>
      </c>
      <c r="D922" s="238" t="str">
        <f t="shared" si="151"/>
        <v>0008-0187-0004</v>
      </c>
      <c r="E922" s="306" t="s">
        <v>1369</v>
      </c>
      <c r="F922" s="238" t="str">
        <f>TEXT(VLOOKUP(J922,'1'!$I$43:$J$79,2,0),"0000")</f>
        <v>0008</v>
      </c>
      <c r="G922" s="238" t="str">
        <f t="shared" si="152"/>
        <v>0187</v>
      </c>
      <c r="H922" s="307">
        <f t="shared" si="153"/>
        <v>4</v>
      </c>
      <c r="I922" s="306" t="s">
        <v>1369</v>
      </c>
      <c r="J922" s="235" t="s">
        <v>179</v>
      </c>
      <c r="K922" s="235" t="s">
        <v>16581</v>
      </c>
      <c r="L922" s="404" t="s">
        <v>16576</v>
      </c>
      <c r="M922" s="308">
        <v>45900000</v>
      </c>
      <c r="N922" s="235">
        <v>1998</v>
      </c>
      <c r="O922" s="235" t="s">
        <v>76</v>
      </c>
      <c r="P922" s="235" t="s">
        <v>72</v>
      </c>
      <c r="Q922" s="235" t="s">
        <v>71</v>
      </c>
      <c r="R922" s="235">
        <v>5</v>
      </c>
      <c r="S922" s="309">
        <v>5</v>
      </c>
      <c r="T922" s="238">
        <v>6</v>
      </c>
      <c r="U922" s="238">
        <v>6</v>
      </c>
      <c r="V922" s="235" t="s">
        <v>70</v>
      </c>
      <c r="W922" s="238" t="str">
        <f t="shared" si="148"/>
        <v>BMW2 Series220i 럭셔리 액티브투어러45900000</v>
      </c>
      <c r="X922" s="310">
        <f t="shared" si="149"/>
        <v>4696</v>
      </c>
      <c r="Y922" s="238">
        <v>6</v>
      </c>
      <c r="Z922" s="238">
        <v>6</v>
      </c>
      <c r="AA922" s="306" t="s">
        <v>1369</v>
      </c>
      <c r="AB922" s="235" t="s">
        <v>72</v>
      </c>
      <c r="AC922" s="235"/>
      <c r="AD922" s="235">
        <v>7</v>
      </c>
      <c r="AE922" s="235">
        <v>0</v>
      </c>
      <c r="AF922" s="236"/>
      <c r="AG922" s="237"/>
      <c r="AH922" s="236"/>
      <c r="AI922" s="236"/>
      <c r="AJ922" s="237"/>
      <c r="AK922" s="236">
        <v>9</v>
      </c>
      <c r="AL922" s="236"/>
      <c r="AM922" s="236" t="s">
        <v>16351</v>
      </c>
      <c r="AN922" s="348"/>
      <c r="AO922" s="348"/>
      <c r="AP922" s="348"/>
      <c r="AQ922" s="291" t="str">
        <f>IFERROR(VLOOKUP(BG922,#REF!,1,0),"")</f>
        <v/>
      </c>
      <c r="AS922" s="236" t="s">
        <v>94</v>
      </c>
      <c r="AT922" s="291">
        <v>2024.04</v>
      </c>
      <c r="AW922" s="291" t="s">
        <v>16547</v>
      </c>
      <c r="BD922" s="191" t="str">
        <f t="shared" si="145"/>
        <v>2 Series220i 럭셔리 액티브투어러</v>
      </c>
      <c r="BE922" s="238" t="str">
        <f t="shared" si="147"/>
        <v>0187</v>
      </c>
      <c r="BF922" s="306" t="s">
        <v>1369</v>
      </c>
      <c r="BG922" s="191" t="str">
        <f t="shared" si="146"/>
        <v>0187-0921</v>
      </c>
    </row>
    <row r="923" spans="1:59">
      <c r="A923" s="304">
        <v>4697</v>
      </c>
      <c r="B923" s="305">
        <v>4697</v>
      </c>
      <c r="C923" s="238" t="str">
        <f t="shared" si="150"/>
        <v>0008-0187</v>
      </c>
      <c r="D923" s="238" t="str">
        <f t="shared" si="151"/>
        <v>0008-0187-0005</v>
      </c>
      <c r="E923" s="306" t="s">
        <v>1370</v>
      </c>
      <c r="F923" s="238" t="str">
        <f>TEXT(VLOOKUP(J923,'1'!$I$43:$J$79,2,0),"0000")</f>
        <v>0008</v>
      </c>
      <c r="G923" s="238" t="str">
        <f t="shared" si="152"/>
        <v>0187</v>
      </c>
      <c r="H923" s="307">
        <f t="shared" si="153"/>
        <v>5</v>
      </c>
      <c r="I923" s="306" t="s">
        <v>1370</v>
      </c>
      <c r="J923" s="312" t="s">
        <v>179</v>
      </c>
      <c r="K923" s="235" t="s">
        <v>16581</v>
      </c>
      <c r="L923" s="312" t="s">
        <v>16577</v>
      </c>
      <c r="M923" s="328">
        <v>47200000</v>
      </c>
      <c r="N923" s="334">
        <v>1998</v>
      </c>
      <c r="O923" s="235" t="s">
        <v>76</v>
      </c>
      <c r="P923" s="335" t="s">
        <v>72</v>
      </c>
      <c r="Q923" s="312" t="s">
        <v>71</v>
      </c>
      <c r="R923" s="334">
        <v>5</v>
      </c>
      <c r="S923" s="326">
        <v>5</v>
      </c>
      <c r="T923" s="238">
        <v>6</v>
      </c>
      <c r="U923" s="238">
        <v>6</v>
      </c>
      <c r="V923" s="235" t="s">
        <v>2316</v>
      </c>
      <c r="W923" s="238" t="str">
        <f t="shared" si="148"/>
        <v>BMW2 Series220i M Sport Package 그란쿠페47200000</v>
      </c>
      <c r="X923" s="310">
        <f t="shared" si="149"/>
        <v>4697</v>
      </c>
      <c r="Y923" s="238">
        <v>6</v>
      </c>
      <c r="Z923" s="238">
        <v>6</v>
      </c>
      <c r="AA923" s="306" t="s">
        <v>1370</v>
      </c>
      <c r="AB923" s="235" t="s">
        <v>16446</v>
      </c>
      <c r="AC923" s="235"/>
      <c r="AD923" s="235">
        <v>7</v>
      </c>
      <c r="AE923" s="235"/>
      <c r="AF923" s="236"/>
      <c r="AG923" s="237"/>
      <c r="AH923" s="236"/>
      <c r="AI923" s="236"/>
      <c r="AJ923" s="237"/>
      <c r="AK923" s="236">
        <v>9</v>
      </c>
      <c r="AL923" s="236"/>
      <c r="AM923" s="236" t="s">
        <v>16351</v>
      </c>
      <c r="AN923" s="348"/>
      <c r="AO923" s="348"/>
      <c r="AP923" s="348"/>
      <c r="AQ923" s="291" t="str">
        <f>IFERROR(VLOOKUP(BG923,#REF!,1,0),"")</f>
        <v/>
      </c>
      <c r="AS923" s="236" t="s">
        <v>94</v>
      </c>
      <c r="AT923" s="291" t="s">
        <v>2312</v>
      </c>
      <c r="AW923" s="291" t="s">
        <v>16547</v>
      </c>
      <c r="AY923" s="267"/>
      <c r="BD923" s="191" t="str">
        <f t="shared" si="145"/>
        <v>2 Series220i M Sport Package 그란쿠페</v>
      </c>
      <c r="BE923" s="238" t="str">
        <f t="shared" si="147"/>
        <v>0187</v>
      </c>
      <c r="BF923" s="306" t="s">
        <v>1370</v>
      </c>
      <c r="BG923" s="191" t="str">
        <f t="shared" si="146"/>
        <v>0187-0922</v>
      </c>
    </row>
    <row r="924" spans="1:59">
      <c r="A924" s="304">
        <v>4698</v>
      </c>
      <c r="B924" s="305">
        <v>4698</v>
      </c>
      <c r="C924" s="238" t="str">
        <f t="shared" si="150"/>
        <v>0008-0187</v>
      </c>
      <c r="D924" s="238" t="str">
        <f t="shared" si="151"/>
        <v>0008-0187-0006</v>
      </c>
      <c r="E924" s="306" t="s">
        <v>1371</v>
      </c>
      <c r="F924" s="238" t="str">
        <f>TEXT(VLOOKUP(J924,'1'!$I$43:$J$79,2,0),"0000")</f>
        <v>0008</v>
      </c>
      <c r="G924" s="238" t="str">
        <f t="shared" si="152"/>
        <v>0187</v>
      </c>
      <c r="H924" s="307">
        <f t="shared" si="153"/>
        <v>6</v>
      </c>
      <c r="I924" s="306" t="s">
        <v>1371</v>
      </c>
      <c r="J924" s="312" t="s">
        <v>179</v>
      </c>
      <c r="K924" s="235" t="s">
        <v>16581</v>
      </c>
      <c r="L924" s="404" t="s">
        <v>16578</v>
      </c>
      <c r="M924" s="328">
        <v>46100000</v>
      </c>
      <c r="N924" s="334">
        <v>1998</v>
      </c>
      <c r="O924" s="235" t="s">
        <v>76</v>
      </c>
      <c r="P924" s="335" t="s">
        <v>72</v>
      </c>
      <c r="Q924" s="312" t="s">
        <v>71</v>
      </c>
      <c r="R924" s="334">
        <v>5</v>
      </c>
      <c r="S924" s="326">
        <v>5</v>
      </c>
      <c r="T924" s="238">
        <v>6</v>
      </c>
      <c r="U924" s="238">
        <v>6</v>
      </c>
      <c r="V924" s="235" t="s">
        <v>1614</v>
      </c>
      <c r="W924" s="238" t="str">
        <f t="shared" si="148"/>
        <v>BMW2 Series220i sport  그란쿠페46100000</v>
      </c>
      <c r="X924" s="310">
        <f t="shared" si="149"/>
        <v>4698</v>
      </c>
      <c r="Y924" s="238">
        <v>6</v>
      </c>
      <c r="Z924" s="238">
        <v>6</v>
      </c>
      <c r="AA924" s="306" t="s">
        <v>1371</v>
      </c>
      <c r="AB924" s="235" t="s">
        <v>72</v>
      </c>
      <c r="AC924" s="235"/>
      <c r="AD924" s="235">
        <v>7</v>
      </c>
      <c r="AE924" s="235"/>
      <c r="AF924" s="236"/>
      <c r="AG924" s="237"/>
      <c r="AH924" s="236"/>
      <c r="AI924" s="236"/>
      <c r="AJ924" s="237"/>
      <c r="AK924" s="236">
        <v>9</v>
      </c>
      <c r="AL924" s="236"/>
      <c r="AM924" s="236" t="s">
        <v>16351</v>
      </c>
      <c r="AN924" s="348"/>
      <c r="AO924" s="348"/>
      <c r="AP924" s="348"/>
      <c r="AQ924" s="291" t="str">
        <f>IFERROR(VLOOKUP(BG924,#REF!,1,0),"")</f>
        <v/>
      </c>
      <c r="AS924" s="236" t="s">
        <v>94</v>
      </c>
      <c r="AW924" s="291" t="s">
        <v>16547</v>
      </c>
      <c r="AY924" s="267"/>
      <c r="BD924" s="191" t="str">
        <f t="shared" si="145"/>
        <v>2 Series220i sport  그란쿠페</v>
      </c>
      <c r="BE924" s="238" t="str">
        <f t="shared" si="147"/>
        <v>0187</v>
      </c>
      <c r="BF924" s="306" t="s">
        <v>1371</v>
      </c>
      <c r="BG924" s="191" t="str">
        <f t="shared" si="146"/>
        <v>0187-0923</v>
      </c>
    </row>
    <row r="925" spans="1:59">
      <c r="A925" s="304">
        <v>4699</v>
      </c>
      <c r="B925" s="305">
        <v>4699</v>
      </c>
      <c r="C925" s="238" t="str">
        <f t="shared" si="150"/>
        <v>0008-0187</v>
      </c>
      <c r="D925" s="238" t="str">
        <f t="shared" si="151"/>
        <v>0008-0187-0007</v>
      </c>
      <c r="E925" s="306" t="s">
        <v>1372</v>
      </c>
      <c r="F925" s="238" t="str">
        <f>TEXT(VLOOKUP(J925,'1'!$I$43:$J$79,2,0),"0000")</f>
        <v>0008</v>
      </c>
      <c r="G925" s="238" t="str">
        <f t="shared" si="152"/>
        <v>0187</v>
      </c>
      <c r="H925" s="307">
        <f t="shared" si="153"/>
        <v>7</v>
      </c>
      <c r="I925" s="306" t="s">
        <v>1372</v>
      </c>
      <c r="J925" s="312" t="s">
        <v>179</v>
      </c>
      <c r="K925" s="235" t="s">
        <v>16581</v>
      </c>
      <c r="L925" s="312" t="s">
        <v>16579</v>
      </c>
      <c r="M925" s="328">
        <v>59900000</v>
      </c>
      <c r="N925" s="334">
        <v>1998</v>
      </c>
      <c r="O925" s="235" t="s">
        <v>76</v>
      </c>
      <c r="P925" s="335" t="s">
        <v>72</v>
      </c>
      <c r="Q925" s="312" t="s">
        <v>71</v>
      </c>
      <c r="R925" s="334">
        <v>5</v>
      </c>
      <c r="S925" s="326">
        <v>5</v>
      </c>
      <c r="T925" s="238">
        <v>6</v>
      </c>
      <c r="U925" s="238">
        <v>6</v>
      </c>
      <c r="V925" s="235" t="s">
        <v>2316</v>
      </c>
      <c r="W925" s="238" t="str">
        <f t="shared" si="148"/>
        <v>BMW2 SeriesM235i xDrive 그란쿠페59900000</v>
      </c>
      <c r="X925" s="310">
        <f t="shared" si="149"/>
        <v>4699</v>
      </c>
      <c r="Y925" s="238">
        <v>6</v>
      </c>
      <c r="Z925" s="238">
        <v>6</v>
      </c>
      <c r="AA925" s="306" t="s">
        <v>1372</v>
      </c>
      <c r="AB925" s="235" t="s">
        <v>16303</v>
      </c>
      <c r="AC925" s="235"/>
      <c r="AD925" s="235">
        <v>7</v>
      </c>
      <c r="AE925" s="235"/>
      <c r="AF925" s="236"/>
      <c r="AG925" s="237"/>
      <c r="AH925" s="236"/>
      <c r="AI925" s="236"/>
      <c r="AJ925" s="237"/>
      <c r="AK925" s="236">
        <v>14</v>
      </c>
      <c r="AL925" s="236"/>
      <c r="AM925" s="236" t="s">
        <v>16348</v>
      </c>
      <c r="AN925" s="348"/>
      <c r="AO925" s="348"/>
      <c r="AP925" s="348"/>
      <c r="AQ925" s="291" t="str">
        <f>IFERROR(VLOOKUP(BG925,#REF!,1,0),"")</f>
        <v/>
      </c>
      <c r="AS925" s="236" t="s">
        <v>94</v>
      </c>
      <c r="AT925" s="291" t="s">
        <v>2312</v>
      </c>
      <c r="AW925" s="291" t="s">
        <v>16550</v>
      </c>
      <c r="AY925" s="267"/>
      <c r="BD925" s="191" t="str">
        <f t="shared" si="145"/>
        <v>2 SeriesM235i xDrive 그란쿠페</v>
      </c>
      <c r="BE925" s="238" t="str">
        <f t="shared" si="147"/>
        <v>0187</v>
      </c>
      <c r="BF925" s="306" t="s">
        <v>1372</v>
      </c>
      <c r="BG925" s="191" t="str">
        <f t="shared" si="146"/>
        <v>0187-0924</v>
      </c>
    </row>
    <row r="926" spans="1:59">
      <c r="A926" s="304">
        <v>4700</v>
      </c>
      <c r="B926" s="305">
        <v>4700</v>
      </c>
      <c r="C926" s="238" t="str">
        <f t="shared" si="150"/>
        <v>0008-0187</v>
      </c>
      <c r="D926" s="238" t="str">
        <f t="shared" si="151"/>
        <v>0008-0187-0008</v>
      </c>
      <c r="E926" s="306" t="s">
        <v>1373</v>
      </c>
      <c r="F926" s="238" t="str">
        <f>TEXT(VLOOKUP(J926,'1'!$I$43:$J$79,2,0),"0000")</f>
        <v>0008</v>
      </c>
      <c r="G926" s="238" t="str">
        <f t="shared" si="152"/>
        <v>0187</v>
      </c>
      <c r="H926" s="307">
        <f t="shared" si="153"/>
        <v>8</v>
      </c>
      <c r="I926" s="306" t="s">
        <v>1373</v>
      </c>
      <c r="J926" s="312" t="s">
        <v>179</v>
      </c>
      <c r="K926" s="235" t="s">
        <v>16581</v>
      </c>
      <c r="L926" s="404" t="s">
        <v>16580</v>
      </c>
      <c r="M926" s="403">
        <v>72700000</v>
      </c>
      <c r="N926" s="334">
        <v>2998</v>
      </c>
      <c r="O926" s="235" t="s">
        <v>76</v>
      </c>
      <c r="P926" s="335" t="s">
        <v>72</v>
      </c>
      <c r="Q926" s="312" t="s">
        <v>71</v>
      </c>
      <c r="R926" s="334">
        <v>4</v>
      </c>
      <c r="S926" s="326">
        <v>7</v>
      </c>
      <c r="T926" s="238">
        <v>6</v>
      </c>
      <c r="U926" s="238">
        <v>6</v>
      </c>
      <c r="V926" s="235" t="s">
        <v>1614</v>
      </c>
      <c r="W926" s="238" t="str">
        <f t="shared" si="148"/>
        <v>BMW2 Series M240i xDrive  쿠페72700000</v>
      </c>
      <c r="X926" s="310">
        <f t="shared" si="149"/>
        <v>4700</v>
      </c>
      <c r="Y926" s="238">
        <v>6</v>
      </c>
      <c r="Z926" s="238">
        <v>6</v>
      </c>
      <c r="AA926" s="306" t="s">
        <v>1373</v>
      </c>
      <c r="AB926" s="235" t="s">
        <v>72</v>
      </c>
      <c r="AC926" s="235"/>
      <c r="AD926" s="235">
        <v>7</v>
      </c>
      <c r="AE926" s="235"/>
      <c r="AF926" s="236"/>
      <c r="AG926" s="237"/>
      <c r="AH926" s="236"/>
      <c r="AI926" s="236"/>
      <c r="AJ926" s="237"/>
      <c r="AK926" s="236">
        <v>14</v>
      </c>
      <c r="AL926" s="236"/>
      <c r="AM926" s="236" t="s">
        <v>16348</v>
      </c>
      <c r="AN926" s="348"/>
      <c r="AO926" s="348"/>
      <c r="AP926" s="348"/>
      <c r="AQ926" s="291" t="str">
        <f>IFERROR(VLOOKUP(BG926,#REF!,1,0),"")</f>
        <v/>
      </c>
      <c r="AS926" s="236" t="s">
        <v>15954</v>
      </c>
      <c r="AW926" s="291" t="s">
        <v>16547</v>
      </c>
      <c r="AY926" s="267"/>
      <c r="BD926" s="191" t="str">
        <f t="shared" si="145"/>
        <v>2 Series M240i xDrive  쿠페</v>
      </c>
      <c r="BE926" s="238" t="str">
        <f t="shared" si="147"/>
        <v>0187</v>
      </c>
      <c r="BF926" s="306" t="s">
        <v>1373</v>
      </c>
      <c r="BG926" s="191" t="str">
        <f t="shared" si="146"/>
        <v>0187-0925</v>
      </c>
    </row>
    <row r="927" spans="1:59">
      <c r="A927" s="304">
        <v>4701</v>
      </c>
      <c r="B927" s="305">
        <v>4701</v>
      </c>
      <c r="C927" s="238" t="str">
        <f t="shared" si="150"/>
        <v>0008-0188</v>
      </c>
      <c r="D927" s="238" t="str">
        <f t="shared" si="151"/>
        <v>0008-0188-0001</v>
      </c>
      <c r="E927" s="306" t="s">
        <v>1374</v>
      </c>
      <c r="F927" s="238" t="str">
        <f>TEXT(VLOOKUP(J927,'1'!$I$43:$J$79,2,0),"0000")</f>
        <v>0008</v>
      </c>
      <c r="G927" s="238" t="str">
        <f t="shared" si="152"/>
        <v>0188</v>
      </c>
      <c r="H927" s="307">
        <f t="shared" si="153"/>
        <v>1</v>
      </c>
      <c r="I927" s="306" t="s">
        <v>1374</v>
      </c>
      <c r="J927" s="235" t="s">
        <v>179</v>
      </c>
      <c r="K927" s="235" t="s">
        <v>16363</v>
      </c>
      <c r="L927" s="235" t="s">
        <v>16158</v>
      </c>
      <c r="M927" s="328">
        <v>60000000</v>
      </c>
      <c r="N927" s="235">
        <v>1995</v>
      </c>
      <c r="O927" s="235" t="s">
        <v>77</v>
      </c>
      <c r="P927" s="235" t="s">
        <v>72</v>
      </c>
      <c r="Q927" s="235" t="s">
        <v>71</v>
      </c>
      <c r="R927" s="235">
        <v>5</v>
      </c>
      <c r="S927" s="309">
        <v>1</v>
      </c>
      <c r="T927" s="238">
        <v>6</v>
      </c>
      <c r="U927" s="238">
        <v>6</v>
      </c>
      <c r="V927" s="235" t="s">
        <v>70</v>
      </c>
      <c r="W927" s="238" t="str">
        <f t="shared" si="148"/>
        <v>BMW3 Series320d60000000</v>
      </c>
      <c r="X927" s="310">
        <f t="shared" si="149"/>
        <v>4701</v>
      </c>
      <c r="Y927" s="238">
        <v>6</v>
      </c>
      <c r="Z927" s="238">
        <v>6</v>
      </c>
      <c r="AA927" s="306" t="s">
        <v>1374</v>
      </c>
      <c r="AB927" s="235" t="s">
        <v>16446</v>
      </c>
      <c r="AC927" s="235"/>
      <c r="AD927" s="235">
        <v>2</v>
      </c>
      <c r="AE927" s="235">
        <v>2</v>
      </c>
      <c r="AF927" s="236"/>
      <c r="AG927" s="237"/>
      <c r="AH927" s="236"/>
      <c r="AI927" s="236"/>
      <c r="AJ927" s="237"/>
      <c r="AK927" s="236">
        <v>7</v>
      </c>
      <c r="AL927" s="236"/>
      <c r="AM927" s="236" t="s">
        <v>16321</v>
      </c>
      <c r="AN927" s="348"/>
      <c r="AO927" s="348"/>
      <c r="AP927" s="348"/>
      <c r="AQ927" s="291" t="str">
        <f>IFERROR(VLOOKUP(BG927,#REF!,1,0),"")</f>
        <v/>
      </c>
      <c r="AS927" s="236" t="s">
        <v>2390</v>
      </c>
      <c r="AW927" s="291" t="s">
        <v>16547</v>
      </c>
      <c r="BD927" s="191" t="str">
        <f t="shared" si="145"/>
        <v>3 Series320d</v>
      </c>
      <c r="BE927" s="238" t="str">
        <f t="shared" si="147"/>
        <v>0188</v>
      </c>
      <c r="BF927" s="306" t="s">
        <v>1374</v>
      </c>
      <c r="BG927" s="191" t="str">
        <f t="shared" si="146"/>
        <v>0188-0926</v>
      </c>
    </row>
    <row r="928" spans="1:59">
      <c r="A928" s="304">
        <v>4702</v>
      </c>
      <c r="B928" s="305">
        <v>4702</v>
      </c>
      <c r="C928" s="238" t="str">
        <f t="shared" si="150"/>
        <v>0008-0188</v>
      </c>
      <c r="D928" s="238" t="str">
        <f t="shared" si="151"/>
        <v>0008-0188-0002</v>
      </c>
      <c r="E928" s="306" t="s">
        <v>1375</v>
      </c>
      <c r="F928" s="238" t="str">
        <f>TEXT(VLOOKUP(J928,'1'!$I$43:$J$79,2,0),"0000")</f>
        <v>0008</v>
      </c>
      <c r="G928" s="238" t="str">
        <f t="shared" si="152"/>
        <v>0188</v>
      </c>
      <c r="H928" s="307">
        <f t="shared" si="153"/>
        <v>2</v>
      </c>
      <c r="I928" s="306" t="s">
        <v>1375</v>
      </c>
      <c r="J928" s="235" t="s">
        <v>179</v>
      </c>
      <c r="K928" s="235" t="s">
        <v>16363</v>
      </c>
      <c r="L928" s="235" t="s">
        <v>1305</v>
      </c>
      <c r="M928" s="328">
        <v>63700000</v>
      </c>
      <c r="N928" s="235">
        <v>1995</v>
      </c>
      <c r="O928" s="235" t="s">
        <v>77</v>
      </c>
      <c r="P928" s="235" t="s">
        <v>72</v>
      </c>
      <c r="Q928" s="235" t="s">
        <v>71</v>
      </c>
      <c r="R928" s="235">
        <v>5</v>
      </c>
      <c r="S928" s="309">
        <v>1</v>
      </c>
      <c r="T928" s="238">
        <v>6</v>
      </c>
      <c r="U928" s="238">
        <v>6</v>
      </c>
      <c r="V928" s="235" t="s">
        <v>70</v>
      </c>
      <c r="W928" s="238" t="str">
        <f t="shared" si="148"/>
        <v>BMW3 Series320d M Sport 63700000</v>
      </c>
      <c r="X928" s="310">
        <f t="shared" si="149"/>
        <v>4702</v>
      </c>
      <c r="Y928" s="238">
        <v>6</v>
      </c>
      <c r="Z928" s="238">
        <v>6</v>
      </c>
      <c r="AA928" s="306" t="s">
        <v>1375</v>
      </c>
      <c r="AB928" s="235" t="s">
        <v>16446</v>
      </c>
      <c r="AC928" s="235"/>
      <c r="AD928" s="235">
        <v>2</v>
      </c>
      <c r="AE928" s="235">
        <v>2</v>
      </c>
      <c r="AF928" s="236"/>
      <c r="AG928" s="237"/>
      <c r="AH928" s="236"/>
      <c r="AI928" s="236"/>
      <c r="AJ928" s="237"/>
      <c r="AK928" s="236">
        <v>7</v>
      </c>
      <c r="AL928" s="236"/>
      <c r="AM928" s="236" t="s">
        <v>16321</v>
      </c>
      <c r="AN928" s="348"/>
      <c r="AO928" s="348"/>
      <c r="AP928" s="348"/>
      <c r="AQ928" s="291" t="str">
        <f>IFERROR(VLOOKUP(BG928,#REF!,1,0),"")</f>
        <v/>
      </c>
      <c r="AS928" s="236" t="s">
        <v>2390</v>
      </c>
      <c r="AW928" s="291" t="s">
        <v>16547</v>
      </c>
      <c r="BD928" s="191" t="str">
        <f t="shared" si="145"/>
        <v xml:space="preserve">3 Series320d M Sport </v>
      </c>
      <c r="BE928" s="238" t="str">
        <f t="shared" si="147"/>
        <v>0188</v>
      </c>
      <c r="BF928" s="306" t="s">
        <v>1375</v>
      </c>
      <c r="BG928" s="191" t="str">
        <f t="shared" si="146"/>
        <v>0188-0927</v>
      </c>
    </row>
    <row r="929" spans="1:59">
      <c r="A929" s="304">
        <v>4703</v>
      </c>
      <c r="B929" s="305">
        <v>4703</v>
      </c>
      <c r="C929" s="238" t="str">
        <f t="shared" si="150"/>
        <v>0008-0188</v>
      </c>
      <c r="D929" s="238" t="str">
        <f t="shared" si="151"/>
        <v>0008-0188-0003</v>
      </c>
      <c r="E929" s="306" t="s">
        <v>1376</v>
      </c>
      <c r="F929" s="238" t="str">
        <f>TEXT(VLOOKUP(J929,'1'!$I$43:$J$79,2,0),"0000")</f>
        <v>0008</v>
      </c>
      <c r="G929" s="238" t="str">
        <f t="shared" si="152"/>
        <v>0188</v>
      </c>
      <c r="H929" s="307">
        <f t="shared" si="153"/>
        <v>3</v>
      </c>
      <c r="I929" s="306" t="s">
        <v>1376</v>
      </c>
      <c r="J929" s="235" t="s">
        <v>179</v>
      </c>
      <c r="K929" s="235" t="s">
        <v>16363</v>
      </c>
      <c r="L929" s="235" t="s">
        <v>1307</v>
      </c>
      <c r="M929" s="328">
        <v>60000000</v>
      </c>
      <c r="N929" s="235">
        <v>1995</v>
      </c>
      <c r="O929" s="235" t="s">
        <v>77</v>
      </c>
      <c r="P929" s="235" t="s">
        <v>72</v>
      </c>
      <c r="Q929" s="235" t="s">
        <v>71</v>
      </c>
      <c r="R929" s="235">
        <v>5</v>
      </c>
      <c r="S929" s="309">
        <v>1</v>
      </c>
      <c r="T929" s="238">
        <v>6</v>
      </c>
      <c r="U929" s="238">
        <v>6</v>
      </c>
      <c r="V929" s="235" t="s">
        <v>70</v>
      </c>
      <c r="W929" s="238" t="str">
        <f t="shared" si="148"/>
        <v>BMW3 Series320d xDrive M Sport60000000</v>
      </c>
      <c r="X929" s="310">
        <f t="shared" si="149"/>
        <v>4703</v>
      </c>
      <c r="Y929" s="238">
        <v>6</v>
      </c>
      <c r="Z929" s="238">
        <v>6</v>
      </c>
      <c r="AA929" s="306" t="s">
        <v>1376</v>
      </c>
      <c r="AB929" s="235" t="s">
        <v>72</v>
      </c>
      <c r="AC929" s="235"/>
      <c r="AD929" s="235">
        <v>2</v>
      </c>
      <c r="AE929" s="235">
        <v>2</v>
      </c>
      <c r="AF929" s="236"/>
      <c r="AG929" s="237"/>
      <c r="AH929" s="236"/>
      <c r="AI929" s="236"/>
      <c r="AJ929" s="237"/>
      <c r="AK929" s="236">
        <v>7</v>
      </c>
      <c r="AL929" s="236"/>
      <c r="AM929" s="236" t="s">
        <v>16321</v>
      </c>
      <c r="AN929" s="348"/>
      <c r="AO929" s="348"/>
      <c r="AP929" s="348"/>
      <c r="AQ929" s="291" t="str">
        <f>IFERROR(VLOOKUP(BG929,#REF!,1,0),"")</f>
        <v/>
      </c>
      <c r="AS929" s="236" t="s">
        <v>2390</v>
      </c>
      <c r="AW929" s="291" t="s">
        <v>16547</v>
      </c>
      <c r="BD929" s="191" t="str">
        <f t="shared" si="145"/>
        <v>3 Series320d xDrive M Sport</v>
      </c>
      <c r="BE929" s="238" t="str">
        <f t="shared" si="147"/>
        <v>0188</v>
      </c>
      <c r="BF929" s="306" t="s">
        <v>1376</v>
      </c>
      <c r="BG929" s="191" t="str">
        <f t="shared" si="146"/>
        <v>0188-0928</v>
      </c>
    </row>
    <row r="930" spans="1:59">
      <c r="A930" s="304">
        <v>4704</v>
      </c>
      <c r="B930" s="305">
        <v>4704</v>
      </c>
      <c r="C930" s="238" t="str">
        <f t="shared" si="150"/>
        <v>0008-0188</v>
      </c>
      <c r="D930" s="238" t="str">
        <f t="shared" si="151"/>
        <v>0008-0188-0004</v>
      </c>
      <c r="E930" s="306" t="s">
        <v>1377</v>
      </c>
      <c r="F930" s="238" t="str">
        <f>TEXT(VLOOKUP(J930,'1'!$I$43:$J$79,2,0),"0000")</f>
        <v>0008</v>
      </c>
      <c r="G930" s="238" t="str">
        <f t="shared" si="152"/>
        <v>0188</v>
      </c>
      <c r="H930" s="307">
        <f t="shared" si="153"/>
        <v>4</v>
      </c>
      <c r="I930" s="306" t="s">
        <v>1377</v>
      </c>
      <c r="J930" s="235" t="s">
        <v>179</v>
      </c>
      <c r="K930" s="235" t="s">
        <v>16363</v>
      </c>
      <c r="L930" s="235" t="s">
        <v>16366</v>
      </c>
      <c r="M930" s="328">
        <v>63800000</v>
      </c>
      <c r="N930" s="235">
        <v>1995</v>
      </c>
      <c r="O930" s="235" t="s">
        <v>77</v>
      </c>
      <c r="P930" s="235" t="s">
        <v>72</v>
      </c>
      <c r="Q930" s="235" t="s">
        <v>71</v>
      </c>
      <c r="R930" s="235">
        <v>5</v>
      </c>
      <c r="S930" s="309">
        <v>8</v>
      </c>
      <c r="T930" s="238">
        <v>6</v>
      </c>
      <c r="U930" s="238">
        <v>6</v>
      </c>
      <c r="V930" s="235" t="s">
        <v>70</v>
      </c>
      <c r="W930" s="238" t="str">
        <f t="shared" si="148"/>
        <v>BMW3 Series320d Touring63800000</v>
      </c>
      <c r="X930" s="310">
        <f t="shared" si="149"/>
        <v>4704</v>
      </c>
      <c r="Y930" s="238">
        <v>6</v>
      </c>
      <c r="Z930" s="238">
        <v>6</v>
      </c>
      <c r="AA930" s="306" t="s">
        <v>1377</v>
      </c>
      <c r="AB930" s="235" t="s">
        <v>72</v>
      </c>
      <c r="AC930" s="235"/>
      <c r="AD930" s="235">
        <v>2</v>
      </c>
      <c r="AE930" s="235">
        <v>0</v>
      </c>
      <c r="AF930" s="236"/>
      <c r="AG930" s="237"/>
      <c r="AH930" s="236"/>
      <c r="AI930" s="236"/>
      <c r="AJ930" s="237"/>
      <c r="AK930" s="236">
        <v>7</v>
      </c>
      <c r="AL930" s="236"/>
      <c r="AM930" s="236" t="s">
        <v>16321</v>
      </c>
      <c r="AN930" s="348"/>
      <c r="AO930" s="348"/>
      <c r="AP930" s="348"/>
      <c r="AQ930" s="291" t="str">
        <f>IFERROR(VLOOKUP(BG930,#REF!,1,0),"")</f>
        <v/>
      </c>
      <c r="AS930" s="236" t="s">
        <v>2432</v>
      </c>
      <c r="AW930" s="291" t="s">
        <v>16547</v>
      </c>
      <c r="BD930" s="191" t="str">
        <f t="shared" si="145"/>
        <v>3 Series320d Touring</v>
      </c>
      <c r="BE930" s="238" t="str">
        <f t="shared" si="147"/>
        <v>0188</v>
      </c>
      <c r="BF930" s="306" t="s">
        <v>1377</v>
      </c>
      <c r="BG930" s="191" t="str">
        <f t="shared" si="146"/>
        <v>0188-0929</v>
      </c>
    </row>
    <row r="931" spans="1:59">
      <c r="A931" s="304">
        <v>4705</v>
      </c>
      <c r="B931" s="305">
        <v>4705</v>
      </c>
      <c r="C931" s="238" t="str">
        <f t="shared" si="150"/>
        <v>0008-0188</v>
      </c>
      <c r="D931" s="238" t="str">
        <f t="shared" si="151"/>
        <v>0008-0188-0005</v>
      </c>
      <c r="E931" s="306" t="s">
        <v>1378</v>
      </c>
      <c r="F931" s="238" t="str">
        <f>TEXT(VLOOKUP(J931,'1'!$I$43:$J$79,2,0),"0000")</f>
        <v>0008</v>
      </c>
      <c r="G931" s="238" t="str">
        <f t="shared" si="152"/>
        <v>0188</v>
      </c>
      <c r="H931" s="307">
        <f t="shared" si="153"/>
        <v>5</v>
      </c>
      <c r="I931" s="306" t="s">
        <v>1378</v>
      </c>
      <c r="J931" s="235" t="s">
        <v>179</v>
      </c>
      <c r="K931" s="235" t="s">
        <v>16363</v>
      </c>
      <c r="L931" s="235" t="s">
        <v>16365</v>
      </c>
      <c r="M931" s="328">
        <v>63800000</v>
      </c>
      <c r="N931" s="235">
        <v>1995</v>
      </c>
      <c r="O931" s="235" t="s">
        <v>77</v>
      </c>
      <c r="P931" s="235" t="s">
        <v>72</v>
      </c>
      <c r="Q931" s="235" t="s">
        <v>71</v>
      </c>
      <c r="R931" s="235">
        <v>5</v>
      </c>
      <c r="S931" s="309">
        <v>8</v>
      </c>
      <c r="T931" s="238">
        <v>6</v>
      </c>
      <c r="U931" s="238">
        <v>6</v>
      </c>
      <c r="V931" s="235" t="s">
        <v>70</v>
      </c>
      <c r="W931" s="238" t="str">
        <f t="shared" si="148"/>
        <v>BMW3 Series320d Touring M Sport package63800000</v>
      </c>
      <c r="X931" s="310">
        <f t="shared" si="149"/>
        <v>4705</v>
      </c>
      <c r="Y931" s="238">
        <v>6</v>
      </c>
      <c r="Z931" s="238">
        <v>6</v>
      </c>
      <c r="AA931" s="306" t="s">
        <v>1378</v>
      </c>
      <c r="AB931" s="235" t="s">
        <v>72</v>
      </c>
      <c r="AC931" s="235"/>
      <c r="AD931" s="235">
        <v>2</v>
      </c>
      <c r="AE931" s="235">
        <v>0</v>
      </c>
      <c r="AF931" s="236"/>
      <c r="AG931" s="237"/>
      <c r="AH931" s="236"/>
      <c r="AI931" s="236"/>
      <c r="AJ931" s="237"/>
      <c r="AK931" s="236">
        <v>7</v>
      </c>
      <c r="AL931" s="236"/>
      <c r="AM931" s="236" t="s">
        <v>16321</v>
      </c>
      <c r="AN931" s="348"/>
      <c r="AO931" s="348"/>
      <c r="AP931" s="348"/>
      <c r="AQ931" s="291" t="str">
        <f>IFERROR(VLOOKUP(BG931,#REF!,1,0),"")</f>
        <v/>
      </c>
      <c r="AS931" s="236" t="s">
        <v>2432</v>
      </c>
      <c r="AW931" s="291" t="s">
        <v>16547</v>
      </c>
      <c r="BD931" s="191" t="str">
        <f t="shared" si="145"/>
        <v>3 Series320d Touring M Sport package</v>
      </c>
      <c r="BE931" s="238" t="str">
        <f t="shared" si="147"/>
        <v>0188</v>
      </c>
      <c r="BF931" s="306" t="s">
        <v>1378</v>
      </c>
      <c r="BG931" s="191" t="str">
        <f t="shared" si="146"/>
        <v>0188-0930</v>
      </c>
    </row>
    <row r="932" spans="1:59">
      <c r="A932" s="304">
        <v>4706</v>
      </c>
      <c r="B932" s="305">
        <v>4706</v>
      </c>
      <c r="C932" s="238" t="str">
        <f t="shared" si="150"/>
        <v>0008-0188</v>
      </c>
      <c r="D932" s="238" t="str">
        <f t="shared" si="151"/>
        <v>0008-0188-0006</v>
      </c>
      <c r="E932" s="306" t="s">
        <v>1379</v>
      </c>
      <c r="F932" s="238" t="str">
        <f>TEXT(VLOOKUP(J932,'1'!$I$43:$J$79,2,0),"0000")</f>
        <v>0008</v>
      </c>
      <c r="G932" s="238" t="str">
        <f t="shared" si="152"/>
        <v>0188</v>
      </c>
      <c r="H932" s="307">
        <f t="shared" si="153"/>
        <v>6</v>
      </c>
      <c r="I932" s="306" t="s">
        <v>1379</v>
      </c>
      <c r="J932" s="235" t="s">
        <v>179</v>
      </c>
      <c r="K932" s="235" t="s">
        <v>16363</v>
      </c>
      <c r="L932" s="235" t="s">
        <v>1666</v>
      </c>
      <c r="M932" s="308">
        <v>57000000</v>
      </c>
      <c r="N932" s="235">
        <v>1998</v>
      </c>
      <c r="O932" s="235" t="s">
        <v>76</v>
      </c>
      <c r="P932" s="235" t="s">
        <v>1341</v>
      </c>
      <c r="Q932" s="235" t="s">
        <v>1619</v>
      </c>
      <c r="R932" s="235">
        <v>5</v>
      </c>
      <c r="S932" s="309">
        <v>8</v>
      </c>
      <c r="T932" s="238">
        <v>6</v>
      </c>
      <c r="U932" s="238">
        <v>6</v>
      </c>
      <c r="V932" s="235" t="s">
        <v>1614</v>
      </c>
      <c r="W932" s="238" t="str">
        <f t="shared" si="148"/>
        <v>BMW3 Series320i57000000</v>
      </c>
      <c r="X932" s="310">
        <f t="shared" si="149"/>
        <v>4706</v>
      </c>
      <c r="Y932" s="238">
        <v>6</v>
      </c>
      <c r="Z932" s="238">
        <v>6</v>
      </c>
      <c r="AA932" s="306" t="s">
        <v>1379</v>
      </c>
      <c r="AB932" s="235" t="s">
        <v>72</v>
      </c>
      <c r="AC932" s="235"/>
      <c r="AD932" s="235">
        <v>2</v>
      </c>
      <c r="AE932" s="235">
        <v>0</v>
      </c>
      <c r="AF932" s="236"/>
      <c r="AG932" s="237"/>
      <c r="AH932" s="236"/>
      <c r="AI932" s="236"/>
      <c r="AJ932" s="237"/>
      <c r="AK932" s="236">
        <v>7</v>
      </c>
      <c r="AL932" s="236"/>
      <c r="AM932" s="236" t="s">
        <v>16321</v>
      </c>
      <c r="AN932" s="348"/>
      <c r="AO932" s="348"/>
      <c r="AP932" s="348"/>
      <c r="AQ932" s="291" t="str">
        <f>IFERROR(VLOOKUP(BG932,#REF!,1,0),"")</f>
        <v/>
      </c>
      <c r="AS932" s="236" t="s">
        <v>2390</v>
      </c>
      <c r="AW932" s="291" t="s">
        <v>16547</v>
      </c>
      <c r="AZ932" s="191" t="e">
        <f>VLOOKUP(#REF!,잔가군!$B:$C,2,0)</f>
        <v>#REF!</v>
      </c>
      <c r="BA932" s="191" t="e">
        <f>S932-#REF!</f>
        <v>#REF!</v>
      </c>
      <c r="BD932" s="191" t="str">
        <f t="shared" si="145"/>
        <v>3 Series320i</v>
      </c>
      <c r="BE932" s="238" t="str">
        <f t="shared" si="147"/>
        <v>0188</v>
      </c>
      <c r="BF932" s="306" t="s">
        <v>1379</v>
      </c>
      <c r="BG932" s="191" t="str">
        <f t="shared" si="146"/>
        <v>0188-0931</v>
      </c>
    </row>
    <row r="933" spans="1:59">
      <c r="A933" s="304">
        <v>4707</v>
      </c>
      <c r="B933" s="305">
        <v>4707</v>
      </c>
      <c r="C933" s="238" t="str">
        <f t="shared" si="150"/>
        <v>0008-0188</v>
      </c>
      <c r="D933" s="238" t="str">
        <f t="shared" si="151"/>
        <v>0008-0188-0007</v>
      </c>
      <c r="E933" s="306" t="s">
        <v>1380</v>
      </c>
      <c r="F933" s="238" t="str">
        <f>TEXT(VLOOKUP(J933,'1'!$I$43:$J$79,2,0),"0000")</f>
        <v>0008</v>
      </c>
      <c r="G933" s="238" t="str">
        <f t="shared" si="152"/>
        <v>0188</v>
      </c>
      <c r="H933" s="307">
        <f t="shared" si="153"/>
        <v>7</v>
      </c>
      <c r="I933" s="306" t="s">
        <v>1380</v>
      </c>
      <c r="J933" s="235" t="s">
        <v>179</v>
      </c>
      <c r="K933" s="235" t="s">
        <v>16363</v>
      </c>
      <c r="L933" s="235" t="s">
        <v>1665</v>
      </c>
      <c r="M933" s="308">
        <v>61400000</v>
      </c>
      <c r="N933" s="235">
        <v>1998</v>
      </c>
      <c r="O933" s="235" t="s">
        <v>76</v>
      </c>
      <c r="P933" s="235" t="s">
        <v>72</v>
      </c>
      <c r="Q933" s="235" t="s">
        <v>71</v>
      </c>
      <c r="R933" s="235">
        <v>5</v>
      </c>
      <c r="S933" s="309">
        <v>8</v>
      </c>
      <c r="T933" s="238">
        <v>6</v>
      </c>
      <c r="U933" s="238">
        <v>6</v>
      </c>
      <c r="V933" s="235" t="s">
        <v>70</v>
      </c>
      <c r="W933" s="238" t="str">
        <f t="shared" si="148"/>
        <v>BMW3 Series320i M Sport Package61400000</v>
      </c>
      <c r="X933" s="310">
        <f t="shared" si="149"/>
        <v>4707</v>
      </c>
      <c r="Y933" s="238">
        <v>6</v>
      </c>
      <c r="Z933" s="238">
        <v>6</v>
      </c>
      <c r="AA933" s="306" t="s">
        <v>1380</v>
      </c>
      <c r="AB933" s="235" t="s">
        <v>72</v>
      </c>
      <c r="AC933" s="235"/>
      <c r="AD933" s="235">
        <v>2</v>
      </c>
      <c r="AE933" s="235">
        <v>0</v>
      </c>
      <c r="AF933" s="236"/>
      <c r="AG933" s="237"/>
      <c r="AH933" s="236"/>
      <c r="AI933" s="236"/>
      <c r="AJ933" s="237"/>
      <c r="AK933" s="236">
        <v>7</v>
      </c>
      <c r="AL933" s="236"/>
      <c r="AM933" s="236" t="s">
        <v>16321</v>
      </c>
      <c r="AN933" s="348"/>
      <c r="AO933" s="348"/>
      <c r="AP933" s="348"/>
      <c r="AQ933" s="291" t="str">
        <f>IFERROR(VLOOKUP(BG933,#REF!,1,0),"")</f>
        <v/>
      </c>
      <c r="AS933" s="236" t="s">
        <v>2390</v>
      </c>
      <c r="AW933" s="291" t="s">
        <v>16547</v>
      </c>
      <c r="AZ933" s="191" t="e">
        <f>VLOOKUP(#REF!,잔가군!$B:$C,2,0)</f>
        <v>#REF!</v>
      </c>
      <c r="BA933" s="191" t="e">
        <f>S933-#REF!</f>
        <v>#REF!</v>
      </c>
      <c r="BD933" s="191" t="str">
        <f t="shared" si="145"/>
        <v>3 Series320i M Sport Package</v>
      </c>
      <c r="BE933" s="238" t="str">
        <f t="shared" si="147"/>
        <v>0188</v>
      </c>
      <c r="BF933" s="306" t="s">
        <v>1380</v>
      </c>
      <c r="BG933" s="191" t="str">
        <f t="shared" si="146"/>
        <v>0188-0932</v>
      </c>
    </row>
    <row r="934" spans="1:59">
      <c r="A934" s="304">
        <v>4708</v>
      </c>
      <c r="B934" s="305">
        <v>4708</v>
      </c>
      <c r="C934" s="238" t="str">
        <f t="shared" si="150"/>
        <v>0008-0188</v>
      </c>
      <c r="D934" s="238" t="str">
        <f t="shared" si="151"/>
        <v>0008-0188-0008</v>
      </c>
      <c r="E934" s="306" t="s">
        <v>1381</v>
      </c>
      <c r="F934" s="238" t="str">
        <f>TEXT(VLOOKUP(J934,'1'!$I$43:$J$79,2,0),"0000")</f>
        <v>0008</v>
      </c>
      <c r="G934" s="238" t="str">
        <f t="shared" si="152"/>
        <v>0188</v>
      </c>
      <c r="H934" s="307">
        <f t="shared" si="153"/>
        <v>8</v>
      </c>
      <c r="I934" s="306" t="s">
        <v>1381</v>
      </c>
      <c r="J934" s="235" t="s">
        <v>179</v>
      </c>
      <c r="K934" s="235" t="s">
        <v>16363</v>
      </c>
      <c r="L934" s="235" t="s">
        <v>1345</v>
      </c>
      <c r="M934" s="328">
        <v>75800000</v>
      </c>
      <c r="N934" s="235">
        <v>2998</v>
      </c>
      <c r="O934" s="235" t="s">
        <v>76</v>
      </c>
      <c r="P934" s="235" t="s">
        <v>72</v>
      </c>
      <c r="Q934" s="235" t="s">
        <v>71</v>
      </c>
      <c r="R934" s="235">
        <v>5</v>
      </c>
      <c r="S934" s="309">
        <v>7</v>
      </c>
      <c r="T934" s="238">
        <v>6</v>
      </c>
      <c r="U934" s="238">
        <v>6</v>
      </c>
      <c r="V934" s="235" t="s">
        <v>70</v>
      </c>
      <c r="W934" s="238" t="str">
        <f t="shared" si="148"/>
        <v>BMW3 SeriesM340i75800000</v>
      </c>
      <c r="X934" s="310">
        <f t="shared" si="149"/>
        <v>4708</v>
      </c>
      <c r="Y934" s="238">
        <v>6</v>
      </c>
      <c r="Z934" s="238">
        <v>6</v>
      </c>
      <c r="AA934" s="306" t="s">
        <v>1381</v>
      </c>
      <c r="AB934" s="235" t="s">
        <v>72</v>
      </c>
      <c r="AC934" s="235"/>
      <c r="AD934" s="235">
        <v>5</v>
      </c>
      <c r="AE934" s="235">
        <v>2</v>
      </c>
      <c r="AF934" s="236"/>
      <c r="AG934" s="237"/>
      <c r="AH934" s="236"/>
      <c r="AI934" s="236"/>
      <c r="AJ934" s="237"/>
      <c r="AK934" s="236">
        <v>14</v>
      </c>
      <c r="AL934" s="236"/>
      <c r="AM934" s="236" t="s">
        <v>16348</v>
      </c>
      <c r="AN934" s="348"/>
      <c r="AO934" s="348"/>
      <c r="AP934" s="348"/>
      <c r="AQ934" s="291" t="str">
        <f>IFERROR(VLOOKUP(BG934,#REF!,1,0),"")</f>
        <v/>
      </c>
      <c r="AS934" s="236" t="s">
        <v>2430</v>
      </c>
      <c r="AW934" s="291" t="s">
        <v>16548</v>
      </c>
      <c r="BD934" s="191" t="str">
        <f t="shared" si="145"/>
        <v>3 SeriesM340i</v>
      </c>
      <c r="BE934" s="238" t="str">
        <f t="shared" si="147"/>
        <v>0188</v>
      </c>
      <c r="BF934" s="306" t="s">
        <v>1381</v>
      </c>
      <c r="BG934" s="191" t="str">
        <f t="shared" si="146"/>
        <v>0188-0933</v>
      </c>
    </row>
    <row r="935" spans="1:59" s="195" customFormat="1">
      <c r="A935" s="304">
        <v>4709</v>
      </c>
      <c r="B935" s="305">
        <v>4709</v>
      </c>
      <c r="C935" s="238" t="str">
        <f t="shared" si="150"/>
        <v>0008-0188</v>
      </c>
      <c r="D935" s="238" t="str">
        <f t="shared" si="151"/>
        <v>0008-0188-0009</v>
      </c>
      <c r="E935" s="306" t="s">
        <v>1382</v>
      </c>
      <c r="F935" s="238" t="str">
        <f>TEXT(VLOOKUP(J935,'1'!$I$43:$J$79,2,0),"0000")</f>
        <v>0008</v>
      </c>
      <c r="G935" s="238" t="str">
        <f t="shared" si="152"/>
        <v>0188</v>
      </c>
      <c r="H935" s="307">
        <f t="shared" si="153"/>
        <v>9</v>
      </c>
      <c r="I935" s="306" t="s">
        <v>1382</v>
      </c>
      <c r="J935" s="235" t="s">
        <v>179</v>
      </c>
      <c r="K935" s="235" t="s">
        <v>16363</v>
      </c>
      <c r="L935" s="235" t="s">
        <v>16364</v>
      </c>
      <c r="M935" s="328">
        <v>59800000</v>
      </c>
      <c r="N935" s="235">
        <v>1998</v>
      </c>
      <c r="O935" s="235" t="s">
        <v>76</v>
      </c>
      <c r="P935" s="235" t="s">
        <v>72</v>
      </c>
      <c r="Q935" s="235" t="s">
        <v>71</v>
      </c>
      <c r="R935" s="235">
        <v>5</v>
      </c>
      <c r="S935" s="309">
        <v>8</v>
      </c>
      <c r="T935" s="238">
        <v>6</v>
      </c>
      <c r="U935" s="238">
        <v>6</v>
      </c>
      <c r="V935" s="235" t="s">
        <v>70</v>
      </c>
      <c r="W935" s="238" t="str">
        <f t="shared" si="148"/>
        <v>BMW3 Series320i Touring59800000</v>
      </c>
      <c r="X935" s="310">
        <f t="shared" si="149"/>
        <v>4709</v>
      </c>
      <c r="Y935" s="238">
        <v>6</v>
      </c>
      <c r="Z935" s="238">
        <v>6</v>
      </c>
      <c r="AA935" s="306" t="s">
        <v>1382</v>
      </c>
      <c r="AB935" s="235" t="s">
        <v>72</v>
      </c>
      <c r="AC935" s="235"/>
      <c r="AD935" s="235">
        <v>2</v>
      </c>
      <c r="AE935" s="235">
        <v>0</v>
      </c>
      <c r="AF935" s="236"/>
      <c r="AG935" s="237"/>
      <c r="AH935" s="236"/>
      <c r="AI935" s="236"/>
      <c r="AJ935" s="237"/>
      <c r="AK935" s="236">
        <v>7</v>
      </c>
      <c r="AL935" s="236"/>
      <c r="AM935" s="236" t="s">
        <v>16321</v>
      </c>
      <c r="AN935" s="348"/>
      <c r="AO935" s="348"/>
      <c r="AP935" s="348"/>
      <c r="AQ935" s="291" t="str">
        <f>IFERROR(VLOOKUP(BG935,#REF!,1,0),"")</f>
        <v/>
      </c>
      <c r="AR935" s="291"/>
      <c r="AS935" s="236" t="s">
        <v>2432</v>
      </c>
      <c r="AT935" s="291"/>
      <c r="AU935" s="291"/>
      <c r="AV935" s="291"/>
      <c r="AW935" s="291" t="s">
        <v>16547</v>
      </c>
      <c r="AX935" s="291"/>
      <c r="AY935" s="291"/>
      <c r="BD935" s="191" t="str">
        <f t="shared" si="145"/>
        <v>3 Series320i Touring</v>
      </c>
      <c r="BE935" s="238" t="str">
        <f t="shared" si="147"/>
        <v>0188</v>
      </c>
      <c r="BF935" s="306" t="s">
        <v>1382</v>
      </c>
      <c r="BG935" s="191" t="str">
        <f t="shared" si="146"/>
        <v>0188-0934</v>
      </c>
    </row>
    <row r="936" spans="1:59" s="195" customFormat="1">
      <c r="A936" s="304">
        <v>4710</v>
      </c>
      <c r="B936" s="305">
        <v>4710</v>
      </c>
      <c r="C936" s="238" t="str">
        <f t="shared" si="150"/>
        <v>0008-0188</v>
      </c>
      <c r="D936" s="238" t="str">
        <f t="shared" si="151"/>
        <v>0008-0188-0010</v>
      </c>
      <c r="E936" s="306" t="s">
        <v>1383</v>
      </c>
      <c r="F936" s="238" t="str">
        <f>TEXT(VLOOKUP(J936,'1'!$I$43:$J$79,2,0),"0000")</f>
        <v>0008</v>
      </c>
      <c r="G936" s="238" t="str">
        <f t="shared" si="152"/>
        <v>0188</v>
      </c>
      <c r="H936" s="307">
        <f t="shared" si="153"/>
        <v>10</v>
      </c>
      <c r="I936" s="306" t="s">
        <v>1383</v>
      </c>
      <c r="J936" s="235" t="s">
        <v>179</v>
      </c>
      <c r="K936" s="235" t="s">
        <v>16363</v>
      </c>
      <c r="L936" s="235" t="s">
        <v>2441</v>
      </c>
      <c r="M936" s="403">
        <v>63500000</v>
      </c>
      <c r="N936" s="235">
        <v>1998</v>
      </c>
      <c r="O936" s="235" t="s">
        <v>76</v>
      </c>
      <c r="P936" s="235" t="s">
        <v>72</v>
      </c>
      <c r="Q936" s="235" t="s">
        <v>71</v>
      </c>
      <c r="R936" s="235">
        <v>5</v>
      </c>
      <c r="S936" s="309">
        <v>8</v>
      </c>
      <c r="T936" s="238">
        <v>6</v>
      </c>
      <c r="U936" s="238">
        <v>6</v>
      </c>
      <c r="V936" s="235" t="s">
        <v>70</v>
      </c>
      <c r="W936" s="238" t="str">
        <f t="shared" si="148"/>
        <v>BMW3 Series320i Touring M sport63500000</v>
      </c>
      <c r="X936" s="310">
        <f t="shared" si="149"/>
        <v>4710</v>
      </c>
      <c r="Y936" s="238">
        <v>6</v>
      </c>
      <c r="Z936" s="238">
        <v>6</v>
      </c>
      <c r="AA936" s="306" t="s">
        <v>1383</v>
      </c>
      <c r="AB936" s="235" t="s">
        <v>72</v>
      </c>
      <c r="AC936" s="235"/>
      <c r="AD936" s="235">
        <v>7</v>
      </c>
      <c r="AE936" s="235">
        <v>0</v>
      </c>
      <c r="AF936" s="236"/>
      <c r="AG936" s="237"/>
      <c r="AH936" s="236"/>
      <c r="AI936" s="236"/>
      <c r="AJ936" s="237"/>
      <c r="AK936" s="236">
        <v>7</v>
      </c>
      <c r="AL936" s="236"/>
      <c r="AM936" s="236" t="s">
        <v>16321</v>
      </c>
      <c r="AN936" s="348"/>
      <c r="AO936" s="348"/>
      <c r="AP936" s="348"/>
      <c r="AQ936" s="291" t="str">
        <f>IFERROR(VLOOKUP(BG936,#REF!,1,0),"")</f>
        <v/>
      </c>
      <c r="AR936" s="291"/>
      <c r="AS936" s="236" t="s">
        <v>2432</v>
      </c>
      <c r="AT936" s="291"/>
      <c r="AU936" s="291"/>
      <c r="AV936" s="291"/>
      <c r="AW936" s="291" t="s">
        <v>16547</v>
      </c>
      <c r="AX936" s="291"/>
      <c r="AY936" s="291"/>
      <c r="BD936" s="191" t="str">
        <f t="shared" si="145"/>
        <v>3 Series320i Touring M sport</v>
      </c>
      <c r="BE936" s="238" t="str">
        <f t="shared" si="147"/>
        <v>0188</v>
      </c>
      <c r="BF936" s="306" t="s">
        <v>1383</v>
      </c>
      <c r="BG936" s="191" t="str">
        <f t="shared" si="146"/>
        <v>0188-0935</v>
      </c>
    </row>
    <row r="937" spans="1:59">
      <c r="A937" s="304">
        <v>4711</v>
      </c>
      <c r="B937" s="305">
        <v>4711</v>
      </c>
      <c r="C937" s="238" t="str">
        <f t="shared" si="150"/>
        <v>0008-0188</v>
      </c>
      <c r="D937" s="238" t="str">
        <f t="shared" si="151"/>
        <v>0008-0188-0011</v>
      </c>
      <c r="E937" s="306" t="s">
        <v>1384</v>
      </c>
      <c r="F937" s="238" t="str">
        <f>TEXT(VLOOKUP(J937,'1'!$I$43:$J$79,2,0),"0000")</f>
        <v>0008</v>
      </c>
      <c r="G937" s="238" t="str">
        <f t="shared" si="152"/>
        <v>0188</v>
      </c>
      <c r="H937" s="307">
        <f t="shared" si="153"/>
        <v>11</v>
      </c>
      <c r="I937" s="306" t="s">
        <v>1384</v>
      </c>
      <c r="J937" s="235" t="s">
        <v>179</v>
      </c>
      <c r="K937" s="235" t="s">
        <v>16363</v>
      </c>
      <c r="L937" s="235" t="s">
        <v>1687</v>
      </c>
      <c r="M937" s="308">
        <v>80000000</v>
      </c>
      <c r="N937" s="235">
        <v>2998</v>
      </c>
      <c r="O937" s="235" t="s">
        <v>76</v>
      </c>
      <c r="P937" s="235" t="s">
        <v>72</v>
      </c>
      <c r="Q937" s="235" t="s">
        <v>71</v>
      </c>
      <c r="R937" s="235">
        <v>5</v>
      </c>
      <c r="S937" s="309">
        <v>15</v>
      </c>
      <c r="T937" s="238">
        <v>6</v>
      </c>
      <c r="U937" s="238">
        <v>6</v>
      </c>
      <c r="V937" s="235" t="s">
        <v>70</v>
      </c>
      <c r="W937" s="238" t="str">
        <f t="shared" si="148"/>
        <v>BMW3 SeriesM340i xDrive Touring80000000</v>
      </c>
      <c r="X937" s="310">
        <f t="shared" si="149"/>
        <v>4711</v>
      </c>
      <c r="Y937" s="238">
        <v>6</v>
      </c>
      <c r="Z937" s="238">
        <v>6</v>
      </c>
      <c r="AA937" s="306" t="s">
        <v>1384</v>
      </c>
      <c r="AB937" s="235" t="s">
        <v>72</v>
      </c>
      <c r="AC937" s="235"/>
      <c r="AD937" s="235">
        <v>5</v>
      </c>
      <c r="AE937" s="235">
        <v>2</v>
      </c>
      <c r="AF937" s="236"/>
      <c r="AG937" s="237"/>
      <c r="AH937" s="236"/>
      <c r="AI937" s="236"/>
      <c r="AJ937" s="237"/>
      <c r="AK937" s="236">
        <v>14</v>
      </c>
      <c r="AL937" s="236"/>
      <c r="AM937" s="236" t="s">
        <v>16348</v>
      </c>
      <c r="AN937" s="348"/>
      <c r="AO937" s="348"/>
      <c r="AP937" s="348"/>
      <c r="AQ937" s="291" t="str">
        <f>IFERROR(VLOOKUP(BG937,#REF!,1,0),"")</f>
        <v/>
      </c>
      <c r="AS937" s="236" t="s">
        <v>2434</v>
      </c>
      <c r="BD937" s="191" t="str">
        <f t="shared" si="145"/>
        <v>3 SeriesM340i xDrive Touring</v>
      </c>
      <c r="BE937" s="238" t="str">
        <f t="shared" si="147"/>
        <v>0188</v>
      </c>
      <c r="BF937" s="306" t="s">
        <v>1384</v>
      </c>
      <c r="BG937" s="191" t="str">
        <f t="shared" si="146"/>
        <v>0188-0936</v>
      </c>
    </row>
    <row r="938" spans="1:59">
      <c r="A938" s="304">
        <v>4712</v>
      </c>
      <c r="B938" s="305">
        <v>4712</v>
      </c>
      <c r="C938" s="238" t="str">
        <f t="shared" si="150"/>
        <v>0008-0189</v>
      </c>
      <c r="D938" s="238" t="str">
        <f t="shared" si="151"/>
        <v>0008-0189-0001</v>
      </c>
      <c r="E938" s="306" t="s">
        <v>1385</v>
      </c>
      <c r="F938" s="238" t="str">
        <f>TEXT(VLOOKUP(J938,'1'!$I$43:$J$79,2,0),"0000")</f>
        <v>0008</v>
      </c>
      <c r="G938" s="238" t="str">
        <f t="shared" si="152"/>
        <v>0189</v>
      </c>
      <c r="H938" s="307">
        <f t="shared" si="153"/>
        <v>1</v>
      </c>
      <c r="I938" s="306" t="s">
        <v>1385</v>
      </c>
      <c r="J938" s="235" t="s">
        <v>179</v>
      </c>
      <c r="K938" s="235" t="s">
        <v>16369</v>
      </c>
      <c r="L938" s="235" t="s">
        <v>16370</v>
      </c>
      <c r="M938" s="308">
        <v>63900000</v>
      </c>
      <c r="N938" s="235">
        <v>1995</v>
      </c>
      <c r="O938" s="235" t="s">
        <v>77</v>
      </c>
      <c r="P938" s="235" t="s">
        <v>72</v>
      </c>
      <c r="Q938" s="235" t="s">
        <v>71</v>
      </c>
      <c r="R938" s="235">
        <v>4</v>
      </c>
      <c r="S938" s="309">
        <v>7</v>
      </c>
      <c r="T938" s="238">
        <v>6</v>
      </c>
      <c r="U938" s="238">
        <v>6</v>
      </c>
      <c r="V938" s="235" t="s">
        <v>70</v>
      </c>
      <c r="W938" s="238" t="str">
        <f t="shared" si="148"/>
        <v>BMW4 Series420d Gran Coupe M 스포츠63900000</v>
      </c>
      <c r="X938" s="310">
        <f t="shared" si="149"/>
        <v>4712</v>
      </c>
      <c r="Y938" s="238">
        <v>6</v>
      </c>
      <c r="Z938" s="238">
        <v>6</v>
      </c>
      <c r="AA938" s="306" t="s">
        <v>1385</v>
      </c>
      <c r="AB938" s="235" t="s">
        <v>72</v>
      </c>
      <c r="AC938" s="235"/>
      <c r="AD938" s="235">
        <v>2</v>
      </c>
      <c r="AE938" s="235">
        <v>0</v>
      </c>
      <c r="AF938" s="236"/>
      <c r="AG938" s="237"/>
      <c r="AH938" s="236"/>
      <c r="AI938" s="236"/>
      <c r="AJ938" s="237"/>
      <c r="AK938" s="236" t="s">
        <v>1171</v>
      </c>
      <c r="AL938" s="236"/>
      <c r="AM938" s="236" t="s">
        <v>16291</v>
      </c>
      <c r="AN938" s="348"/>
      <c r="AO938" s="348"/>
      <c r="AP938" s="348"/>
      <c r="AQ938" s="291" t="str">
        <f>IFERROR(VLOOKUP(BG938,#REF!,1,0),"")</f>
        <v/>
      </c>
      <c r="AS938" s="236" t="s">
        <v>2430</v>
      </c>
      <c r="BD938" s="191" t="str">
        <f t="shared" si="145"/>
        <v>4 Series420d Gran Coupe M 스포츠</v>
      </c>
      <c r="BE938" s="238" t="str">
        <f t="shared" si="147"/>
        <v>0189</v>
      </c>
      <c r="BF938" s="306" t="s">
        <v>1385</v>
      </c>
      <c r="BG938" s="191" t="str">
        <f t="shared" si="146"/>
        <v>0189-0937</v>
      </c>
    </row>
    <row r="939" spans="1:59">
      <c r="A939" s="304">
        <v>4713</v>
      </c>
      <c r="B939" s="305">
        <v>4713</v>
      </c>
      <c r="C939" s="238" t="str">
        <f t="shared" si="150"/>
        <v>0008-0189</v>
      </c>
      <c r="D939" s="238" t="str">
        <f t="shared" si="151"/>
        <v>0008-0189-0002</v>
      </c>
      <c r="E939" s="306" t="s">
        <v>1386</v>
      </c>
      <c r="F939" s="238" t="str">
        <f>TEXT(VLOOKUP(J939,'1'!$I$43:$J$79,2,0),"0000")</f>
        <v>0008</v>
      </c>
      <c r="G939" s="238" t="str">
        <f t="shared" si="152"/>
        <v>0189</v>
      </c>
      <c r="H939" s="307">
        <f t="shared" si="153"/>
        <v>2</v>
      </c>
      <c r="I939" s="306" t="s">
        <v>1386</v>
      </c>
      <c r="J939" s="235" t="s">
        <v>179</v>
      </c>
      <c r="K939" s="235" t="s">
        <v>16369</v>
      </c>
      <c r="L939" s="235" t="s">
        <v>16371</v>
      </c>
      <c r="M939" s="308">
        <v>60300000</v>
      </c>
      <c r="N939" s="325">
        <v>1995</v>
      </c>
      <c r="O939" s="325" t="s">
        <v>77</v>
      </c>
      <c r="P939" s="325" t="s">
        <v>72</v>
      </c>
      <c r="Q939" s="235" t="s">
        <v>71</v>
      </c>
      <c r="R939" s="325">
        <v>5</v>
      </c>
      <c r="S939" s="326">
        <v>7</v>
      </c>
      <c r="T939" s="238">
        <v>6</v>
      </c>
      <c r="U939" s="238">
        <v>6</v>
      </c>
      <c r="V939" s="235" t="s">
        <v>2316</v>
      </c>
      <c r="W939" s="238" t="str">
        <f t="shared" si="148"/>
        <v>BMW4 Series420d Gran Coupe M 스포츠 퍼포먼스 패키지60300000</v>
      </c>
      <c r="X939" s="310">
        <f t="shared" si="149"/>
        <v>4713</v>
      </c>
      <c r="Y939" s="238">
        <v>6</v>
      </c>
      <c r="Z939" s="238">
        <v>6</v>
      </c>
      <c r="AA939" s="306" t="s">
        <v>1386</v>
      </c>
      <c r="AB939" s="235" t="s">
        <v>72</v>
      </c>
      <c r="AC939" s="235"/>
      <c r="AD939" s="235">
        <v>7</v>
      </c>
      <c r="AE939" s="235"/>
      <c r="AF939" s="236"/>
      <c r="AG939" s="237"/>
      <c r="AH939" s="236"/>
      <c r="AI939" s="236"/>
      <c r="AJ939" s="237"/>
      <c r="AK939" s="236" t="s">
        <v>1171</v>
      </c>
      <c r="AL939" s="236"/>
      <c r="AM939" s="236" t="s">
        <v>16291</v>
      </c>
      <c r="AN939" s="348"/>
      <c r="AO939" s="348"/>
      <c r="AP939" s="348"/>
      <c r="AQ939" s="291" t="str">
        <f>IFERROR(VLOOKUP(BG939,#REF!,1,0),"")</f>
        <v/>
      </c>
      <c r="AS939" s="236" t="s">
        <v>2430</v>
      </c>
      <c r="AT939" s="291" t="s">
        <v>2312</v>
      </c>
      <c r="AW939" s="291" t="s">
        <v>2311</v>
      </c>
      <c r="AY939" s="267"/>
      <c r="BD939" s="191" t="str">
        <f t="shared" si="145"/>
        <v>4 Series420d Gran Coupe M 스포츠 퍼포먼스 패키지</v>
      </c>
      <c r="BE939" s="238" t="str">
        <f t="shared" si="147"/>
        <v>0189</v>
      </c>
      <c r="BF939" s="306" t="s">
        <v>1386</v>
      </c>
      <c r="BG939" s="191" t="str">
        <f t="shared" si="146"/>
        <v>0189-0938</v>
      </c>
    </row>
    <row r="940" spans="1:59">
      <c r="A940" s="304">
        <v>4714</v>
      </c>
      <c r="B940" s="305">
        <v>4714</v>
      </c>
      <c r="C940" s="238" t="str">
        <f t="shared" si="150"/>
        <v>0008-0189</v>
      </c>
      <c r="D940" s="238" t="str">
        <f t="shared" si="151"/>
        <v>0008-0189-0003</v>
      </c>
      <c r="E940" s="306" t="s">
        <v>1387</v>
      </c>
      <c r="F940" s="238" t="str">
        <f>TEXT(VLOOKUP(J940,'1'!$I$43:$J$79,2,0),"0000")</f>
        <v>0008</v>
      </c>
      <c r="G940" s="238" t="str">
        <f t="shared" si="152"/>
        <v>0189</v>
      </c>
      <c r="H940" s="307">
        <f t="shared" si="153"/>
        <v>3</v>
      </c>
      <c r="I940" s="306" t="s">
        <v>1387</v>
      </c>
      <c r="J940" s="235" t="s">
        <v>179</v>
      </c>
      <c r="K940" s="235" t="s">
        <v>16369</v>
      </c>
      <c r="L940" s="235" t="s">
        <v>16337</v>
      </c>
      <c r="M940" s="308">
        <v>69200000</v>
      </c>
      <c r="N940" s="325">
        <v>1998</v>
      </c>
      <c r="O940" s="235" t="s">
        <v>76</v>
      </c>
      <c r="P940" s="325" t="s">
        <v>72</v>
      </c>
      <c r="Q940" s="235" t="s">
        <v>71</v>
      </c>
      <c r="R940" s="325">
        <v>5</v>
      </c>
      <c r="S940" s="326">
        <v>10</v>
      </c>
      <c r="T940" s="238">
        <v>6</v>
      </c>
      <c r="U940" s="238">
        <v>6</v>
      </c>
      <c r="V940" s="235" t="s">
        <v>2316</v>
      </c>
      <c r="W940" s="238" t="str">
        <f t="shared" si="148"/>
        <v>BMW4 Series420i Coupe M Sport Package69200000</v>
      </c>
      <c r="X940" s="310">
        <f t="shared" si="149"/>
        <v>4714</v>
      </c>
      <c r="Y940" s="238">
        <v>6</v>
      </c>
      <c r="Z940" s="238">
        <v>6</v>
      </c>
      <c r="AA940" s="306" t="s">
        <v>1387</v>
      </c>
      <c r="AB940" s="235" t="s">
        <v>72</v>
      </c>
      <c r="AC940" s="235"/>
      <c r="AD940" s="235">
        <v>7</v>
      </c>
      <c r="AE940" s="235"/>
      <c r="AF940" s="236"/>
      <c r="AG940" s="237"/>
      <c r="AH940" s="236"/>
      <c r="AI940" s="236"/>
      <c r="AJ940" s="237"/>
      <c r="AK940" s="236">
        <v>7</v>
      </c>
      <c r="AL940" s="236"/>
      <c r="AM940" s="236" t="s">
        <v>16321</v>
      </c>
      <c r="AN940" s="348"/>
      <c r="AO940" s="348"/>
      <c r="AP940" s="348"/>
      <c r="AQ940" s="291" t="str">
        <f>IFERROR(VLOOKUP(BG940,#REF!,1,0),"")</f>
        <v/>
      </c>
      <c r="AS940" s="236" t="s">
        <v>2425</v>
      </c>
      <c r="AT940" s="291" t="s">
        <v>2312</v>
      </c>
      <c r="AW940" s="291" t="s">
        <v>16550</v>
      </c>
      <c r="AY940" s="267"/>
      <c r="BD940" s="191" t="str">
        <f t="shared" si="145"/>
        <v>4 Series420i Coupe M Sport Package</v>
      </c>
      <c r="BE940" s="238" t="str">
        <f t="shared" si="147"/>
        <v>0189</v>
      </c>
      <c r="BF940" s="306" t="s">
        <v>1387</v>
      </c>
      <c r="BG940" s="191" t="str">
        <f t="shared" si="146"/>
        <v>0189-0939</v>
      </c>
    </row>
    <row r="941" spans="1:59">
      <c r="A941" s="304">
        <v>4715</v>
      </c>
      <c r="B941" s="305">
        <v>4715</v>
      </c>
      <c r="C941" s="238" t="str">
        <f t="shared" si="150"/>
        <v>0008-0189</v>
      </c>
      <c r="D941" s="238" t="str">
        <f t="shared" si="151"/>
        <v>0008-0189-0004</v>
      </c>
      <c r="E941" s="306" t="s">
        <v>1388</v>
      </c>
      <c r="F941" s="238" t="str">
        <f>TEXT(VLOOKUP(J941,'1'!$I$43:$J$79,2,0),"0000")</f>
        <v>0008</v>
      </c>
      <c r="G941" s="238" t="str">
        <f t="shared" si="152"/>
        <v>0189</v>
      </c>
      <c r="H941" s="307">
        <f t="shared" si="153"/>
        <v>4</v>
      </c>
      <c r="I941" s="306" t="s">
        <v>1388</v>
      </c>
      <c r="J941" s="235" t="s">
        <v>179</v>
      </c>
      <c r="K941" s="235" t="s">
        <v>16369</v>
      </c>
      <c r="L941" s="235" t="s">
        <v>16326</v>
      </c>
      <c r="M941" s="308">
        <v>81900000</v>
      </c>
      <c r="N941" s="325">
        <v>2998</v>
      </c>
      <c r="O941" s="235" t="s">
        <v>76</v>
      </c>
      <c r="P941" s="325" t="s">
        <v>72</v>
      </c>
      <c r="Q941" s="235" t="s">
        <v>71</v>
      </c>
      <c r="R941" s="325">
        <v>5</v>
      </c>
      <c r="S941" s="309">
        <v>10</v>
      </c>
      <c r="T941" s="238">
        <v>6</v>
      </c>
      <c r="U941" s="238">
        <v>6</v>
      </c>
      <c r="V941" s="235" t="s">
        <v>2316</v>
      </c>
      <c r="W941" s="238" t="str">
        <f t="shared" si="148"/>
        <v>BMW4 SeriesM440i xDrive Coupe81900000</v>
      </c>
      <c r="X941" s="310">
        <f t="shared" si="149"/>
        <v>4715</v>
      </c>
      <c r="Y941" s="238">
        <v>6</v>
      </c>
      <c r="Z941" s="238">
        <v>6</v>
      </c>
      <c r="AA941" s="306" t="s">
        <v>1388</v>
      </c>
      <c r="AB941" s="235" t="s">
        <v>72</v>
      </c>
      <c r="AC941" s="235"/>
      <c r="AD941" s="235">
        <v>7</v>
      </c>
      <c r="AE941" s="235"/>
      <c r="AF941" s="236"/>
      <c r="AG941" s="237"/>
      <c r="AH941" s="236"/>
      <c r="AI941" s="236"/>
      <c r="AJ941" s="237"/>
      <c r="AK941" s="236">
        <v>14</v>
      </c>
      <c r="AL941" s="236"/>
      <c r="AM941" s="236" t="s">
        <v>16348</v>
      </c>
      <c r="AN941" s="348"/>
      <c r="AO941" s="348"/>
      <c r="AP941" s="348"/>
      <c r="AQ941" s="291" t="str">
        <f>IFERROR(VLOOKUP(BG941,#REF!,1,0),"")</f>
        <v/>
      </c>
      <c r="AS941" s="236" t="s">
        <v>15981</v>
      </c>
      <c r="AT941" s="291" t="s">
        <v>2312</v>
      </c>
      <c r="AW941" s="291" t="s">
        <v>16550</v>
      </c>
      <c r="AX941" s="291">
        <v>2024.02</v>
      </c>
      <c r="AY941" s="267"/>
      <c r="AZ941" s="191" t="e">
        <f>VLOOKUP(#REF!,잔가군!$B:$C,2,0)</f>
        <v>#REF!</v>
      </c>
      <c r="BA941" s="191" t="e">
        <f>S941-#REF!</f>
        <v>#REF!</v>
      </c>
      <c r="BB941" s="191" t="s">
        <v>15985</v>
      </c>
      <c r="BC941" s="191" t="s">
        <v>15986</v>
      </c>
      <c r="BD941" s="191" t="str">
        <f t="shared" si="145"/>
        <v>4 SeriesM440i xDrive Coupe</v>
      </c>
      <c r="BE941" s="238" t="str">
        <f t="shared" si="147"/>
        <v>0189</v>
      </c>
      <c r="BF941" s="306" t="s">
        <v>1388</v>
      </c>
      <c r="BG941" s="191" t="str">
        <f t="shared" si="146"/>
        <v>0189-0940</v>
      </c>
    </row>
    <row r="942" spans="1:59">
      <c r="A942" s="304">
        <v>4716</v>
      </c>
      <c r="B942" s="305">
        <v>4716</v>
      </c>
      <c r="C942" s="238" t="str">
        <f t="shared" si="150"/>
        <v>0008-0189</v>
      </c>
      <c r="D942" s="238" t="str">
        <f t="shared" si="151"/>
        <v>0008-0189-0005</v>
      </c>
      <c r="E942" s="306" t="s">
        <v>1389</v>
      </c>
      <c r="F942" s="238" t="str">
        <f>TEXT(VLOOKUP(J942,'1'!$I$43:$J$79,2,0),"0000")</f>
        <v>0008</v>
      </c>
      <c r="G942" s="238" t="str">
        <f t="shared" si="152"/>
        <v>0189</v>
      </c>
      <c r="H942" s="307">
        <f t="shared" si="153"/>
        <v>5</v>
      </c>
      <c r="I942" s="306" t="s">
        <v>1389</v>
      </c>
      <c r="J942" s="235" t="s">
        <v>179</v>
      </c>
      <c r="K942" s="235" t="s">
        <v>16369</v>
      </c>
      <c r="L942" s="235" t="s">
        <v>16367</v>
      </c>
      <c r="M942" s="308">
        <v>64300000</v>
      </c>
      <c r="N942" s="325">
        <v>1998</v>
      </c>
      <c r="O942" s="235" t="s">
        <v>76</v>
      </c>
      <c r="P942" s="325" t="s">
        <v>72</v>
      </c>
      <c r="Q942" s="235" t="s">
        <v>71</v>
      </c>
      <c r="R942" s="325">
        <v>5</v>
      </c>
      <c r="S942" s="326">
        <v>10</v>
      </c>
      <c r="T942" s="238">
        <v>6</v>
      </c>
      <c r="U942" s="238">
        <v>6</v>
      </c>
      <c r="V942" s="235" t="s">
        <v>1614</v>
      </c>
      <c r="W942" s="238" t="str">
        <f t="shared" si="148"/>
        <v>BMW4 Series420i Gran Coupe M sport64300000</v>
      </c>
      <c r="X942" s="310">
        <f t="shared" si="149"/>
        <v>4716</v>
      </c>
      <c r="Y942" s="238">
        <v>6</v>
      </c>
      <c r="Z942" s="238">
        <v>6</v>
      </c>
      <c r="AA942" s="306" t="s">
        <v>1389</v>
      </c>
      <c r="AB942" s="235" t="s">
        <v>72</v>
      </c>
      <c r="AC942" s="235"/>
      <c r="AD942" s="235"/>
      <c r="AE942" s="235"/>
      <c r="AF942" s="236"/>
      <c r="AG942" s="237"/>
      <c r="AH942" s="236"/>
      <c r="AI942" s="236"/>
      <c r="AJ942" s="237"/>
      <c r="AK942" s="236">
        <v>7</v>
      </c>
      <c r="AL942" s="236"/>
      <c r="AM942" s="236" t="s">
        <v>16321</v>
      </c>
      <c r="AN942" s="348"/>
      <c r="AO942" s="348"/>
      <c r="AP942" s="348"/>
      <c r="AQ942" s="291" t="str">
        <f>IFERROR(VLOOKUP(BG942,#REF!,1,0),"")</f>
        <v/>
      </c>
      <c r="AS942" s="236" t="s">
        <v>2425</v>
      </c>
      <c r="AT942" s="291" t="s">
        <v>2372</v>
      </c>
      <c r="AW942" s="291" t="s">
        <v>16550</v>
      </c>
      <c r="AY942" s="267"/>
      <c r="BD942" s="191" t="str">
        <f t="shared" si="145"/>
        <v>4 Series420i Gran Coupe M sport</v>
      </c>
      <c r="BE942" s="238" t="str">
        <f t="shared" si="147"/>
        <v>0189</v>
      </c>
      <c r="BF942" s="306" t="s">
        <v>1389</v>
      </c>
      <c r="BG942" s="191" t="str">
        <f t="shared" si="146"/>
        <v>0189-0941</v>
      </c>
    </row>
    <row r="943" spans="1:59">
      <c r="A943" s="304">
        <v>4717</v>
      </c>
      <c r="B943" s="305">
        <v>4717</v>
      </c>
      <c r="C943" s="238" t="str">
        <f t="shared" si="150"/>
        <v>0008-0189</v>
      </c>
      <c r="D943" s="238" t="str">
        <f t="shared" si="151"/>
        <v>0008-0189-0006</v>
      </c>
      <c r="E943" s="306" t="s">
        <v>1390</v>
      </c>
      <c r="F943" s="238" t="str">
        <f>TEXT(VLOOKUP(J943,'1'!$I$43:$J$79,2,0),"0000")</f>
        <v>0008</v>
      </c>
      <c r="G943" s="238" t="str">
        <f t="shared" si="152"/>
        <v>0189</v>
      </c>
      <c r="H943" s="307">
        <f t="shared" si="153"/>
        <v>6</v>
      </c>
      <c r="I943" s="306" t="s">
        <v>1390</v>
      </c>
      <c r="J943" s="235" t="s">
        <v>179</v>
      </c>
      <c r="K943" s="235" t="s">
        <v>16369</v>
      </c>
      <c r="L943" s="235" t="s">
        <v>16368</v>
      </c>
      <c r="M943" s="308">
        <v>64300000</v>
      </c>
      <c r="N943" s="325">
        <v>1998</v>
      </c>
      <c r="O943" s="235" t="s">
        <v>76</v>
      </c>
      <c r="P943" s="325" t="s">
        <v>72</v>
      </c>
      <c r="Q943" s="235" t="s">
        <v>71</v>
      </c>
      <c r="R943" s="325">
        <v>5</v>
      </c>
      <c r="S943" s="326">
        <v>10</v>
      </c>
      <c r="T943" s="238">
        <v>6</v>
      </c>
      <c r="U943" s="238">
        <v>6</v>
      </c>
      <c r="V943" s="235" t="s">
        <v>1614</v>
      </c>
      <c r="W943" s="238" t="str">
        <f t="shared" si="148"/>
        <v>BMW4 Series420i Gran Coupe M sport 퍼포먼스 패키지64300000</v>
      </c>
      <c r="X943" s="310">
        <f t="shared" si="149"/>
        <v>4717</v>
      </c>
      <c r="Y943" s="238">
        <v>6</v>
      </c>
      <c r="Z943" s="238">
        <v>6</v>
      </c>
      <c r="AA943" s="306" t="s">
        <v>1390</v>
      </c>
      <c r="AB943" s="235" t="s">
        <v>72</v>
      </c>
      <c r="AC943" s="235"/>
      <c r="AD943" s="235"/>
      <c r="AE943" s="235"/>
      <c r="AF943" s="236"/>
      <c r="AG943" s="237"/>
      <c r="AH943" s="236"/>
      <c r="AI943" s="236"/>
      <c r="AJ943" s="237"/>
      <c r="AK943" s="236">
        <v>7</v>
      </c>
      <c r="AL943" s="236"/>
      <c r="AM943" s="236" t="s">
        <v>16321</v>
      </c>
      <c r="AN943" s="348"/>
      <c r="AO943" s="348"/>
      <c r="AP943" s="348"/>
      <c r="AQ943" s="291" t="str">
        <f>IFERROR(VLOOKUP(BG943,#REF!,1,0),"")</f>
        <v/>
      </c>
      <c r="AS943" s="236" t="s">
        <v>2425</v>
      </c>
      <c r="AT943" s="291" t="s">
        <v>2372</v>
      </c>
      <c r="AW943" s="291" t="s">
        <v>16550</v>
      </c>
      <c r="AY943" s="267"/>
      <c r="BD943" s="191" t="str">
        <f t="shared" si="145"/>
        <v>4 Series420i Gran Coupe M sport 퍼포먼스 패키지</v>
      </c>
      <c r="BE943" s="238" t="str">
        <f t="shared" si="147"/>
        <v>0189</v>
      </c>
      <c r="BF943" s="306" t="s">
        <v>1390</v>
      </c>
      <c r="BG943" s="191" t="str">
        <f t="shared" si="146"/>
        <v>0189-0942</v>
      </c>
    </row>
    <row r="944" spans="1:59">
      <c r="A944" s="304">
        <v>4718</v>
      </c>
      <c r="B944" s="305">
        <v>4718</v>
      </c>
      <c r="C944" s="238" t="str">
        <f t="shared" si="150"/>
        <v>0008-0189</v>
      </c>
      <c r="D944" s="238" t="str">
        <f t="shared" si="151"/>
        <v>0008-0189-0007</v>
      </c>
      <c r="E944" s="306" t="s">
        <v>1391</v>
      </c>
      <c r="F944" s="238" t="str">
        <f>TEXT(VLOOKUP(J944,'1'!$I$43:$J$79,2,0),"0000")</f>
        <v>0008</v>
      </c>
      <c r="G944" s="238" t="str">
        <f t="shared" si="152"/>
        <v>0189</v>
      </c>
      <c r="H944" s="307">
        <f t="shared" si="153"/>
        <v>7</v>
      </c>
      <c r="I944" s="306" t="s">
        <v>1391</v>
      </c>
      <c r="J944" s="235" t="s">
        <v>179</v>
      </c>
      <c r="K944" s="235" t="s">
        <v>16369</v>
      </c>
      <c r="L944" s="235" t="s">
        <v>2314</v>
      </c>
      <c r="M944" s="308">
        <v>67900000</v>
      </c>
      <c r="N944" s="325">
        <v>1998</v>
      </c>
      <c r="O944" s="235" t="s">
        <v>76</v>
      </c>
      <c r="P944" s="325" t="s">
        <v>72</v>
      </c>
      <c r="Q944" s="235" t="s">
        <v>71</v>
      </c>
      <c r="R944" s="325">
        <v>4</v>
      </c>
      <c r="S944" s="326">
        <v>10</v>
      </c>
      <c r="T944" s="238">
        <v>6</v>
      </c>
      <c r="U944" s="238">
        <v>6</v>
      </c>
      <c r="V944" s="235" t="s">
        <v>2316</v>
      </c>
      <c r="W944" s="238" t="str">
        <f t="shared" si="148"/>
        <v>BMW4 Series420i convertible M sport package67900000</v>
      </c>
      <c r="X944" s="310">
        <f t="shared" si="149"/>
        <v>4718</v>
      </c>
      <c r="Y944" s="238">
        <v>6</v>
      </c>
      <c r="Z944" s="238">
        <v>6</v>
      </c>
      <c r="AA944" s="306" t="s">
        <v>1391</v>
      </c>
      <c r="AB944" s="235" t="s">
        <v>72</v>
      </c>
      <c r="AC944" s="235"/>
      <c r="AD944" s="235">
        <v>7</v>
      </c>
      <c r="AE944" s="235"/>
      <c r="AF944" s="236"/>
      <c r="AG944" s="237"/>
      <c r="AH944" s="236"/>
      <c r="AI944" s="236"/>
      <c r="AJ944" s="237"/>
      <c r="AK944" s="236">
        <v>7</v>
      </c>
      <c r="AL944" s="236"/>
      <c r="AM944" s="236" t="s">
        <v>16321</v>
      </c>
      <c r="AN944" s="348"/>
      <c r="AO944" s="348"/>
      <c r="AP944" s="348"/>
      <c r="AQ944" s="291" t="str">
        <f>IFERROR(VLOOKUP(BG944,#REF!,1,0),"")</f>
        <v/>
      </c>
      <c r="AS944" s="236" t="s">
        <v>2425</v>
      </c>
      <c r="AT944" s="291" t="s">
        <v>2312</v>
      </c>
      <c r="AW944" s="291" t="s">
        <v>16550</v>
      </c>
      <c r="AY944" s="267"/>
      <c r="BD944" s="191" t="str">
        <f t="shared" si="145"/>
        <v>4 Series420i convertible M sport package</v>
      </c>
      <c r="BE944" s="238" t="str">
        <f t="shared" si="147"/>
        <v>0189</v>
      </c>
      <c r="BF944" s="306" t="s">
        <v>1391</v>
      </c>
      <c r="BG944" s="191" t="str">
        <f t="shared" si="146"/>
        <v>0189-0943</v>
      </c>
    </row>
    <row r="945" spans="1:59">
      <c r="A945" s="304">
        <v>4719</v>
      </c>
      <c r="B945" s="305">
        <v>4719</v>
      </c>
      <c r="C945" s="238" t="str">
        <f t="shared" si="150"/>
        <v>0008-0189</v>
      </c>
      <c r="D945" s="238" t="str">
        <f t="shared" si="151"/>
        <v>0008-0189-0008</v>
      </c>
      <c r="E945" s="306" t="s">
        <v>1392</v>
      </c>
      <c r="F945" s="238" t="str">
        <f>TEXT(VLOOKUP(J945,'1'!$I$43:$J$79,2,0),"0000")</f>
        <v>0008</v>
      </c>
      <c r="G945" s="238" t="str">
        <f t="shared" si="152"/>
        <v>0189</v>
      </c>
      <c r="H945" s="307">
        <f t="shared" si="153"/>
        <v>8</v>
      </c>
      <c r="I945" s="306" t="s">
        <v>1392</v>
      </c>
      <c r="J945" s="235" t="s">
        <v>179</v>
      </c>
      <c r="K945" s="235" t="s">
        <v>16369</v>
      </c>
      <c r="L945" s="243" t="s">
        <v>16327</v>
      </c>
      <c r="M945" s="308">
        <v>90000000</v>
      </c>
      <c r="N945" s="243">
        <v>2998</v>
      </c>
      <c r="O945" s="235" t="s">
        <v>76</v>
      </c>
      <c r="P945" s="243" t="s">
        <v>72</v>
      </c>
      <c r="Q945" s="243" t="s">
        <v>71</v>
      </c>
      <c r="R945" s="243">
        <v>4</v>
      </c>
      <c r="S945" s="309">
        <v>10</v>
      </c>
      <c r="T945" s="238">
        <v>6</v>
      </c>
      <c r="U945" s="238">
        <v>6</v>
      </c>
      <c r="V945" s="243" t="s">
        <v>2316</v>
      </c>
      <c r="W945" s="238" t="str">
        <f t="shared" si="148"/>
        <v>BMW4 SeriesM440i xDrive Convertible90000000</v>
      </c>
      <c r="X945" s="310">
        <f t="shared" si="149"/>
        <v>4719</v>
      </c>
      <c r="Y945" s="238">
        <v>6</v>
      </c>
      <c r="Z945" s="238">
        <v>6</v>
      </c>
      <c r="AA945" s="306" t="s">
        <v>1392</v>
      </c>
      <c r="AB945" s="235" t="s">
        <v>72</v>
      </c>
      <c r="AC945" s="243"/>
      <c r="AD945" s="243">
        <v>7</v>
      </c>
      <c r="AE945" s="243"/>
      <c r="AF945" s="246"/>
      <c r="AG945" s="264"/>
      <c r="AH945" s="246"/>
      <c r="AI945" s="246"/>
      <c r="AJ945" s="264"/>
      <c r="AK945" s="236">
        <v>14</v>
      </c>
      <c r="AL945" s="236"/>
      <c r="AM945" s="236" t="s">
        <v>16348</v>
      </c>
      <c r="AN945" s="348"/>
      <c r="AO945" s="348"/>
      <c r="AP945" s="348"/>
      <c r="AQ945" s="291" t="str">
        <f>IFERROR(VLOOKUP(BG945,#REF!,1,0),"")</f>
        <v/>
      </c>
      <c r="AS945" s="236" t="s">
        <v>15981</v>
      </c>
      <c r="AT945" s="291" t="s">
        <v>2312</v>
      </c>
      <c r="AW945" s="291" t="s">
        <v>16550</v>
      </c>
      <c r="AX945" s="291">
        <v>2024.02</v>
      </c>
      <c r="AY945" s="267"/>
      <c r="AZ945" s="191" t="e">
        <f>VLOOKUP(#REF!,잔가군!$B:$C,2,0)</f>
        <v>#REF!</v>
      </c>
      <c r="BA945" s="191" t="e">
        <f>S945-#REF!</f>
        <v>#REF!</v>
      </c>
      <c r="BB945" s="191" t="s">
        <v>15985</v>
      </c>
      <c r="BD945" s="191" t="str">
        <f t="shared" si="145"/>
        <v>4 SeriesM440i xDrive Convertible</v>
      </c>
      <c r="BE945" s="238" t="str">
        <f t="shared" si="147"/>
        <v>0189</v>
      </c>
      <c r="BF945" s="306" t="s">
        <v>1392</v>
      </c>
      <c r="BG945" s="191" t="str">
        <f t="shared" si="146"/>
        <v>0189-0944</v>
      </c>
    </row>
    <row r="946" spans="1:59">
      <c r="A946" s="304">
        <v>4720</v>
      </c>
      <c r="B946" s="305">
        <v>4720</v>
      </c>
      <c r="C946" s="238" t="str">
        <f t="shared" si="150"/>
        <v>0008-0190</v>
      </c>
      <c r="D946" s="238" t="str">
        <f t="shared" si="151"/>
        <v>0008-0190-0001</v>
      </c>
      <c r="E946" s="306" t="s">
        <v>1393</v>
      </c>
      <c r="F946" s="238" t="str">
        <f>TEXT(VLOOKUP(J946,'1'!$I$43:$J$79,2,0),"0000")</f>
        <v>0008</v>
      </c>
      <c r="G946" s="238" t="str">
        <f t="shared" si="152"/>
        <v>0190</v>
      </c>
      <c r="H946" s="307">
        <f t="shared" si="153"/>
        <v>1</v>
      </c>
      <c r="I946" s="306" t="s">
        <v>1393</v>
      </c>
      <c r="J946" s="316" t="s">
        <v>179</v>
      </c>
      <c r="K946" s="316" t="s">
        <v>16640</v>
      </c>
      <c r="L946" s="316" t="s">
        <v>2072</v>
      </c>
      <c r="M946" s="328">
        <v>71100000</v>
      </c>
      <c r="N946" s="318">
        <v>1995</v>
      </c>
      <c r="O946" s="316" t="s">
        <v>77</v>
      </c>
      <c r="P946" s="316" t="s">
        <v>72</v>
      </c>
      <c r="Q946" s="316" t="s">
        <v>71</v>
      </c>
      <c r="R946" s="318">
        <v>5</v>
      </c>
      <c r="S946" s="309">
        <v>1</v>
      </c>
      <c r="T946" s="238">
        <v>6</v>
      </c>
      <c r="U946" s="238">
        <v>6</v>
      </c>
      <c r="V946" s="235" t="s">
        <v>70</v>
      </c>
      <c r="W946" s="238" t="str">
        <f t="shared" si="148"/>
        <v>BMW5 Series523d Luxury71100000</v>
      </c>
      <c r="X946" s="310">
        <f t="shared" si="149"/>
        <v>4720</v>
      </c>
      <c r="Y946" s="238">
        <v>6</v>
      </c>
      <c r="Z946" s="238">
        <v>6</v>
      </c>
      <c r="AA946" s="306" t="s">
        <v>1393</v>
      </c>
      <c r="AB946" s="235" t="s">
        <v>72</v>
      </c>
      <c r="AC946" s="235"/>
      <c r="AD946" s="235">
        <v>2</v>
      </c>
      <c r="AE946" s="235">
        <v>2</v>
      </c>
      <c r="AF946" s="236"/>
      <c r="AG946" s="237"/>
      <c r="AH946" s="236"/>
      <c r="AI946" s="236"/>
      <c r="AJ946" s="237"/>
      <c r="AK946" s="236">
        <v>4</v>
      </c>
      <c r="AL946" s="236"/>
      <c r="AM946" s="236" t="s">
        <v>16546</v>
      </c>
      <c r="AN946" s="348"/>
      <c r="AO946" s="348"/>
      <c r="AP946" s="348"/>
      <c r="AQ946" s="291" t="str">
        <f>IFERROR(VLOOKUP(BG946,#REF!,1,0),"")</f>
        <v/>
      </c>
      <c r="AS946" s="236" t="s">
        <v>2390</v>
      </c>
      <c r="AW946" s="291" t="s">
        <v>16547</v>
      </c>
      <c r="BD946" s="191" t="str">
        <f t="shared" si="145"/>
        <v>5 Series523d Luxury</v>
      </c>
      <c r="BE946" s="238" t="str">
        <f t="shared" si="147"/>
        <v>0190</v>
      </c>
      <c r="BF946" s="306" t="s">
        <v>1393</v>
      </c>
      <c r="BG946" s="191" t="str">
        <f t="shared" si="146"/>
        <v>0190-0945</v>
      </c>
    </row>
    <row r="947" spans="1:59">
      <c r="A947" s="304">
        <v>4721</v>
      </c>
      <c r="B947" s="305">
        <v>4721</v>
      </c>
      <c r="C947" s="238" t="str">
        <f t="shared" si="150"/>
        <v>0008-0190</v>
      </c>
      <c r="D947" s="238" t="str">
        <f t="shared" si="151"/>
        <v>0008-0190-0002</v>
      </c>
      <c r="E947" s="306" t="s">
        <v>1394</v>
      </c>
      <c r="F947" s="238" t="str">
        <f>TEXT(VLOOKUP(J947,'1'!$I$43:$J$79,2,0),"0000")</f>
        <v>0008</v>
      </c>
      <c r="G947" s="238" t="str">
        <f t="shared" si="152"/>
        <v>0190</v>
      </c>
      <c r="H947" s="307">
        <f t="shared" si="153"/>
        <v>2</v>
      </c>
      <c r="I947" s="306" t="s">
        <v>1394</v>
      </c>
      <c r="J947" s="316" t="s">
        <v>179</v>
      </c>
      <c r="K947" s="316" t="s">
        <v>16640</v>
      </c>
      <c r="L947" s="316" t="s">
        <v>2074</v>
      </c>
      <c r="M947" s="328">
        <v>74600000</v>
      </c>
      <c r="N947" s="318">
        <v>1995</v>
      </c>
      <c r="O947" s="316" t="s">
        <v>77</v>
      </c>
      <c r="P947" s="316" t="s">
        <v>72</v>
      </c>
      <c r="Q947" s="316" t="s">
        <v>71</v>
      </c>
      <c r="R947" s="318">
        <v>5</v>
      </c>
      <c r="S947" s="309">
        <v>1</v>
      </c>
      <c r="T947" s="238">
        <v>6</v>
      </c>
      <c r="U947" s="238">
        <v>6</v>
      </c>
      <c r="V947" s="235" t="s">
        <v>70</v>
      </c>
      <c r="W947" s="238" t="str">
        <f t="shared" si="148"/>
        <v>BMW5 Series523d xDrive Luxury74600000</v>
      </c>
      <c r="X947" s="310">
        <f t="shared" si="149"/>
        <v>4721</v>
      </c>
      <c r="Y947" s="238">
        <v>6</v>
      </c>
      <c r="Z947" s="238">
        <v>6</v>
      </c>
      <c r="AA947" s="306" t="s">
        <v>1394</v>
      </c>
      <c r="AB947" s="235" t="s">
        <v>72</v>
      </c>
      <c r="AC947" s="235"/>
      <c r="AD947" s="235">
        <v>2</v>
      </c>
      <c r="AE947" s="235">
        <v>2</v>
      </c>
      <c r="AF947" s="236"/>
      <c r="AG947" s="237"/>
      <c r="AH947" s="236"/>
      <c r="AI947" s="236"/>
      <c r="AJ947" s="237"/>
      <c r="AK947" s="236">
        <v>4</v>
      </c>
      <c r="AL947" s="236"/>
      <c r="AM947" s="236" t="s">
        <v>16546</v>
      </c>
      <c r="AN947" s="348"/>
      <c r="AO947" s="348"/>
      <c r="AP947" s="348"/>
      <c r="AQ947" s="291" t="str">
        <f>IFERROR(VLOOKUP(BG947,#REF!,1,0),"")</f>
        <v/>
      </c>
      <c r="AS947" s="236" t="s">
        <v>2390</v>
      </c>
      <c r="AW947" s="291" t="s">
        <v>16547</v>
      </c>
      <c r="BD947" s="191" t="str">
        <f t="shared" si="145"/>
        <v>5 Series523d xDrive Luxury</v>
      </c>
      <c r="BE947" s="238" t="str">
        <f t="shared" si="147"/>
        <v>0190</v>
      </c>
      <c r="BF947" s="306" t="s">
        <v>1394</v>
      </c>
      <c r="BG947" s="191" t="str">
        <f t="shared" si="146"/>
        <v>0190-0946</v>
      </c>
    </row>
    <row r="948" spans="1:59">
      <c r="A948" s="304">
        <v>4722</v>
      </c>
      <c r="B948" s="305">
        <v>4722</v>
      </c>
      <c r="C948" s="238" t="str">
        <f t="shared" si="150"/>
        <v>0008-0190</v>
      </c>
      <c r="D948" s="238" t="str">
        <f t="shared" si="151"/>
        <v>0008-0190-0003</v>
      </c>
      <c r="E948" s="306" t="s">
        <v>1395</v>
      </c>
      <c r="F948" s="238" t="str">
        <f>TEXT(VLOOKUP(J948,'1'!$I$43:$J$79,2,0),"0000")</f>
        <v>0008</v>
      </c>
      <c r="G948" s="238" t="str">
        <f t="shared" si="152"/>
        <v>0190</v>
      </c>
      <c r="H948" s="307">
        <f t="shared" si="153"/>
        <v>3</v>
      </c>
      <c r="I948" s="306" t="s">
        <v>1395</v>
      </c>
      <c r="J948" s="316" t="s">
        <v>179</v>
      </c>
      <c r="K948" s="316" t="s">
        <v>16640</v>
      </c>
      <c r="L948" s="316" t="s">
        <v>2073</v>
      </c>
      <c r="M948" s="328">
        <v>75700000</v>
      </c>
      <c r="N948" s="318">
        <v>1995</v>
      </c>
      <c r="O948" s="316" t="s">
        <v>77</v>
      </c>
      <c r="P948" s="316" t="s">
        <v>72</v>
      </c>
      <c r="Q948" s="316" t="s">
        <v>71</v>
      </c>
      <c r="R948" s="318">
        <v>5</v>
      </c>
      <c r="S948" s="309">
        <v>1</v>
      </c>
      <c r="T948" s="238">
        <v>6</v>
      </c>
      <c r="U948" s="238">
        <v>6</v>
      </c>
      <c r="V948" s="235" t="s">
        <v>70</v>
      </c>
      <c r="W948" s="238" t="str">
        <f t="shared" si="148"/>
        <v>BMW5 Series523d M Sport Pack75700000</v>
      </c>
      <c r="X948" s="310">
        <f t="shared" si="149"/>
        <v>4722</v>
      </c>
      <c r="Y948" s="238">
        <v>6</v>
      </c>
      <c r="Z948" s="238">
        <v>6</v>
      </c>
      <c r="AA948" s="306" t="s">
        <v>1395</v>
      </c>
      <c r="AB948" s="235" t="s">
        <v>72</v>
      </c>
      <c r="AC948" s="235"/>
      <c r="AD948" s="235">
        <v>2</v>
      </c>
      <c r="AE948" s="235">
        <v>2</v>
      </c>
      <c r="AF948" s="236"/>
      <c r="AG948" s="237"/>
      <c r="AH948" s="236"/>
      <c r="AI948" s="236"/>
      <c r="AJ948" s="237"/>
      <c r="AK948" s="236">
        <v>4</v>
      </c>
      <c r="AL948" s="236"/>
      <c r="AM948" s="236" t="s">
        <v>16546</v>
      </c>
      <c r="AN948" s="348"/>
      <c r="AO948" s="348"/>
      <c r="AP948" s="348"/>
      <c r="AQ948" s="291" t="str">
        <f>IFERROR(VLOOKUP(BG948,#REF!,1,0),"")</f>
        <v/>
      </c>
      <c r="AS948" s="236" t="s">
        <v>2390</v>
      </c>
      <c r="AW948" s="291" t="s">
        <v>16547</v>
      </c>
      <c r="BD948" s="191" t="str">
        <f t="shared" si="145"/>
        <v>5 Series523d M Sport Pack</v>
      </c>
      <c r="BE948" s="238" t="str">
        <f t="shared" si="147"/>
        <v>0190</v>
      </c>
      <c r="BF948" s="306" t="s">
        <v>1395</v>
      </c>
      <c r="BG948" s="191" t="str">
        <f t="shared" si="146"/>
        <v>0190-0947</v>
      </c>
    </row>
    <row r="949" spans="1:59">
      <c r="A949" s="304">
        <v>4723</v>
      </c>
      <c r="B949" s="305">
        <v>4723</v>
      </c>
      <c r="C949" s="238" t="str">
        <f t="shared" si="150"/>
        <v>0008-0190</v>
      </c>
      <c r="D949" s="238" t="str">
        <f t="shared" si="151"/>
        <v>0008-0190-0004</v>
      </c>
      <c r="E949" s="306" t="s">
        <v>1396</v>
      </c>
      <c r="F949" s="238" t="str">
        <f>TEXT(VLOOKUP(J949,'1'!$I$43:$J$79,2,0),"0000")</f>
        <v>0008</v>
      </c>
      <c r="G949" s="238" t="str">
        <f t="shared" si="152"/>
        <v>0190</v>
      </c>
      <c r="H949" s="307">
        <f t="shared" si="153"/>
        <v>4</v>
      </c>
      <c r="I949" s="306" t="s">
        <v>1396</v>
      </c>
      <c r="J949" s="316" t="s">
        <v>179</v>
      </c>
      <c r="K949" s="316" t="s">
        <v>16640</v>
      </c>
      <c r="L949" s="316" t="s">
        <v>2075</v>
      </c>
      <c r="M949" s="328">
        <v>79200000</v>
      </c>
      <c r="N949" s="318">
        <v>1995</v>
      </c>
      <c r="O949" s="316" t="s">
        <v>77</v>
      </c>
      <c r="P949" s="316" t="s">
        <v>72</v>
      </c>
      <c r="Q949" s="316" t="s">
        <v>71</v>
      </c>
      <c r="R949" s="318">
        <v>5</v>
      </c>
      <c r="S949" s="309">
        <v>1</v>
      </c>
      <c r="T949" s="238">
        <v>6</v>
      </c>
      <c r="U949" s="238">
        <v>6</v>
      </c>
      <c r="V949" s="235" t="s">
        <v>70</v>
      </c>
      <c r="W949" s="238" t="str">
        <f t="shared" si="148"/>
        <v>BMW5 Series523d xDrive M Sport Pack79200000</v>
      </c>
      <c r="X949" s="310">
        <f t="shared" si="149"/>
        <v>4723</v>
      </c>
      <c r="Y949" s="238">
        <v>6</v>
      </c>
      <c r="Z949" s="238">
        <v>6</v>
      </c>
      <c r="AA949" s="306" t="s">
        <v>1396</v>
      </c>
      <c r="AB949" s="235" t="s">
        <v>72</v>
      </c>
      <c r="AC949" s="235"/>
      <c r="AD949" s="235">
        <v>2</v>
      </c>
      <c r="AE949" s="235">
        <v>2</v>
      </c>
      <c r="AF949" s="236"/>
      <c r="AG949" s="237"/>
      <c r="AH949" s="236"/>
      <c r="AI949" s="236"/>
      <c r="AJ949" s="237"/>
      <c r="AK949" s="236">
        <v>4</v>
      </c>
      <c r="AL949" s="236"/>
      <c r="AM949" s="236" t="s">
        <v>16546</v>
      </c>
      <c r="AN949" s="348"/>
      <c r="AO949" s="348"/>
      <c r="AP949" s="348"/>
      <c r="AQ949" s="291" t="str">
        <f>IFERROR(VLOOKUP(BG949,#REF!,1,0),"")</f>
        <v/>
      </c>
      <c r="AS949" s="236" t="s">
        <v>2390</v>
      </c>
      <c r="AW949" s="291" t="s">
        <v>16547</v>
      </c>
      <c r="BD949" s="191" t="str">
        <f t="shared" si="145"/>
        <v>5 Series523d xDrive M Sport Pack</v>
      </c>
      <c r="BE949" s="238" t="str">
        <f t="shared" si="147"/>
        <v>0190</v>
      </c>
      <c r="BF949" s="306" t="s">
        <v>1396</v>
      </c>
      <c r="BG949" s="191" t="str">
        <f t="shared" si="146"/>
        <v>0190-0948</v>
      </c>
    </row>
    <row r="950" spans="1:59">
      <c r="A950" s="304">
        <v>4724</v>
      </c>
      <c r="B950" s="305">
        <v>4724</v>
      </c>
      <c r="C950" s="238" t="str">
        <f t="shared" si="150"/>
        <v>0008-0190</v>
      </c>
      <c r="D950" s="238" t="str">
        <f t="shared" si="151"/>
        <v>0008-0190-0005</v>
      </c>
      <c r="E950" s="306" t="s">
        <v>1397</v>
      </c>
      <c r="F950" s="238" t="str">
        <f>TEXT(VLOOKUP(J950,'1'!$I$43:$J$79,2,0),"0000")</f>
        <v>0008</v>
      </c>
      <c r="G950" s="238" t="str">
        <f t="shared" si="152"/>
        <v>0190</v>
      </c>
      <c r="H950" s="307">
        <f t="shared" si="153"/>
        <v>5</v>
      </c>
      <c r="I950" s="306" t="s">
        <v>1397</v>
      </c>
      <c r="J950" s="235" t="s">
        <v>179</v>
      </c>
      <c r="K950" s="316" t="s">
        <v>16640</v>
      </c>
      <c r="L950" s="235" t="s">
        <v>1667</v>
      </c>
      <c r="M950" s="328">
        <v>65800000</v>
      </c>
      <c r="N950" s="235">
        <v>1998</v>
      </c>
      <c r="O950" s="235" t="s">
        <v>76</v>
      </c>
      <c r="P950" s="235" t="s">
        <v>72</v>
      </c>
      <c r="Q950" s="235" t="s">
        <v>71</v>
      </c>
      <c r="R950" s="235">
        <v>5</v>
      </c>
      <c r="S950" s="309">
        <v>3</v>
      </c>
      <c r="T950" s="238">
        <v>6</v>
      </c>
      <c r="U950" s="238">
        <v>6</v>
      </c>
      <c r="V950" s="235" t="s">
        <v>70</v>
      </c>
      <c r="W950" s="238" t="str">
        <f t="shared" si="148"/>
        <v>BMW5 Series520i M Sport65800000</v>
      </c>
      <c r="X950" s="310">
        <f t="shared" si="149"/>
        <v>4724</v>
      </c>
      <c r="Y950" s="238">
        <v>6</v>
      </c>
      <c r="Z950" s="238">
        <v>6</v>
      </c>
      <c r="AA950" s="306" t="s">
        <v>1397</v>
      </c>
      <c r="AB950" s="235" t="s">
        <v>72</v>
      </c>
      <c r="AC950" s="235"/>
      <c r="AD950" s="235">
        <v>2</v>
      </c>
      <c r="AE950" s="235">
        <v>0</v>
      </c>
      <c r="AF950" s="236"/>
      <c r="AG950" s="237"/>
      <c r="AH950" s="236"/>
      <c r="AI950" s="236"/>
      <c r="AJ950" s="237"/>
      <c r="AK950" s="236">
        <v>4</v>
      </c>
      <c r="AL950" s="236"/>
      <c r="AM950" s="236" t="s">
        <v>16546</v>
      </c>
      <c r="AN950" s="348"/>
      <c r="AO950" s="348"/>
      <c r="AP950" s="348"/>
      <c r="AQ950" s="291" t="str">
        <f>IFERROR(VLOOKUP(BG950,#REF!,1,0),"")</f>
        <v/>
      </c>
      <c r="AS950" s="236" t="s">
        <v>2438</v>
      </c>
      <c r="AW950" s="291" t="s">
        <v>16547</v>
      </c>
      <c r="BD950" s="191" t="str">
        <f t="shared" si="145"/>
        <v>5 Series520i M Sport</v>
      </c>
      <c r="BE950" s="238" t="str">
        <f t="shared" si="147"/>
        <v>0190</v>
      </c>
      <c r="BF950" s="306" t="s">
        <v>1397</v>
      </c>
      <c r="BG950" s="191" t="str">
        <f t="shared" si="146"/>
        <v>0190-0949</v>
      </c>
    </row>
    <row r="951" spans="1:59">
      <c r="A951" s="304">
        <v>4725</v>
      </c>
      <c r="B951" s="305">
        <v>4725</v>
      </c>
      <c r="C951" s="238" t="str">
        <f t="shared" si="150"/>
        <v>0008-0190</v>
      </c>
      <c r="D951" s="238" t="str">
        <f t="shared" si="151"/>
        <v>0008-0190-0006</v>
      </c>
      <c r="E951" s="306" t="s">
        <v>1398</v>
      </c>
      <c r="F951" s="238" t="str">
        <f>TEXT(VLOOKUP(J951,'1'!$I$43:$J$79,2,0),"0000")</f>
        <v>0008</v>
      </c>
      <c r="G951" s="238" t="str">
        <f t="shared" si="152"/>
        <v>0190</v>
      </c>
      <c r="H951" s="307">
        <f t="shared" si="153"/>
        <v>6</v>
      </c>
      <c r="I951" s="306" t="s">
        <v>1398</v>
      </c>
      <c r="J951" s="235" t="s">
        <v>179</v>
      </c>
      <c r="K951" s="316" t="s">
        <v>16640</v>
      </c>
      <c r="L951" s="235" t="s">
        <v>1258</v>
      </c>
      <c r="M951" s="328">
        <v>64300000</v>
      </c>
      <c r="N951" s="235">
        <v>1998</v>
      </c>
      <c r="O951" s="235" t="s">
        <v>76</v>
      </c>
      <c r="P951" s="235" t="s">
        <v>72</v>
      </c>
      <c r="Q951" s="235" t="s">
        <v>71</v>
      </c>
      <c r="R951" s="235">
        <v>5</v>
      </c>
      <c r="S951" s="309">
        <v>3</v>
      </c>
      <c r="T951" s="238">
        <v>6</v>
      </c>
      <c r="U951" s="238">
        <v>6</v>
      </c>
      <c r="V951" s="235" t="s">
        <v>70</v>
      </c>
      <c r="W951" s="238" t="str">
        <f t="shared" si="148"/>
        <v>BMW5 Series520i Luxury64300000</v>
      </c>
      <c r="X951" s="310">
        <f t="shared" si="149"/>
        <v>4725</v>
      </c>
      <c r="Y951" s="238">
        <v>6</v>
      </c>
      <c r="Z951" s="238">
        <v>6</v>
      </c>
      <c r="AA951" s="306" t="s">
        <v>1398</v>
      </c>
      <c r="AB951" s="235" t="s">
        <v>72</v>
      </c>
      <c r="AC951" s="235"/>
      <c r="AD951" s="235">
        <v>2</v>
      </c>
      <c r="AE951" s="235">
        <v>0</v>
      </c>
      <c r="AF951" s="236"/>
      <c r="AG951" s="237"/>
      <c r="AH951" s="236"/>
      <c r="AI951" s="236"/>
      <c r="AJ951" s="237"/>
      <c r="AK951" s="236">
        <v>4</v>
      </c>
      <c r="AL951" s="236"/>
      <c r="AM951" s="236" t="s">
        <v>16546</v>
      </c>
      <c r="AN951" s="348"/>
      <c r="AO951" s="348"/>
      <c r="AP951" s="348"/>
      <c r="AQ951" s="291" t="str">
        <f>IFERROR(VLOOKUP(BG951,#REF!,1,0),"")</f>
        <v/>
      </c>
      <c r="AS951" s="236" t="s">
        <v>2438</v>
      </c>
      <c r="AW951" s="291" t="s">
        <v>16547</v>
      </c>
      <c r="BD951" s="191" t="str">
        <f t="shared" si="145"/>
        <v>5 Series520i Luxury</v>
      </c>
      <c r="BE951" s="238" t="str">
        <f t="shared" si="147"/>
        <v>0190</v>
      </c>
      <c r="BF951" s="306" t="s">
        <v>1398</v>
      </c>
      <c r="BG951" s="191" t="str">
        <f t="shared" si="146"/>
        <v>0190-0950</v>
      </c>
    </row>
    <row r="952" spans="1:59" s="194" customFormat="1">
      <c r="A952" s="304">
        <v>4726</v>
      </c>
      <c r="B952" s="305">
        <v>4726</v>
      </c>
      <c r="C952" s="238" t="str">
        <f t="shared" si="150"/>
        <v>0008-0190</v>
      </c>
      <c r="D952" s="238" t="str">
        <f t="shared" si="151"/>
        <v>0008-0190-0007</v>
      </c>
      <c r="E952" s="306" t="s">
        <v>1399</v>
      </c>
      <c r="F952" s="238" t="str">
        <f>TEXT(VLOOKUP(J952,'1'!$I$43:$J$79,2,0),"0000")</f>
        <v>0008</v>
      </c>
      <c r="G952" s="238" t="str">
        <f t="shared" si="152"/>
        <v>0190</v>
      </c>
      <c r="H952" s="307">
        <f t="shared" si="153"/>
        <v>7</v>
      </c>
      <c r="I952" s="306" t="s">
        <v>1399</v>
      </c>
      <c r="J952" s="235" t="s">
        <v>179</v>
      </c>
      <c r="K952" s="316" t="s">
        <v>16640</v>
      </c>
      <c r="L952" s="235" t="s">
        <v>1286</v>
      </c>
      <c r="M952" s="328">
        <v>72700000</v>
      </c>
      <c r="N952" s="235">
        <v>1998</v>
      </c>
      <c r="O952" s="235" t="s">
        <v>76</v>
      </c>
      <c r="P952" s="235" t="s">
        <v>72</v>
      </c>
      <c r="Q952" s="235" t="s">
        <v>71</v>
      </c>
      <c r="R952" s="235">
        <v>5</v>
      </c>
      <c r="S952" s="309">
        <v>3</v>
      </c>
      <c r="T952" s="238">
        <v>6</v>
      </c>
      <c r="U952" s="238">
        <v>6</v>
      </c>
      <c r="V952" s="235" t="s">
        <v>70</v>
      </c>
      <c r="W952" s="238" t="str">
        <f t="shared" si="148"/>
        <v>BMW5 Series530i Luxury Line Plus72700000</v>
      </c>
      <c r="X952" s="310">
        <f t="shared" si="149"/>
        <v>4726</v>
      </c>
      <c r="Y952" s="238">
        <v>6</v>
      </c>
      <c r="Z952" s="238">
        <v>6</v>
      </c>
      <c r="AA952" s="306" t="s">
        <v>1399</v>
      </c>
      <c r="AB952" s="235" t="s">
        <v>72</v>
      </c>
      <c r="AC952" s="235"/>
      <c r="AD952" s="235">
        <v>3</v>
      </c>
      <c r="AE952" s="235">
        <v>1</v>
      </c>
      <c r="AF952" s="236"/>
      <c r="AG952" s="237"/>
      <c r="AH952" s="236"/>
      <c r="AI952" s="236"/>
      <c r="AJ952" s="237"/>
      <c r="AK952" s="236">
        <v>4</v>
      </c>
      <c r="AL952" s="236"/>
      <c r="AM952" s="236" t="s">
        <v>16546</v>
      </c>
      <c r="AN952" s="348"/>
      <c r="AO952" s="348"/>
      <c r="AP952" s="348"/>
      <c r="AQ952" s="291" t="str">
        <f>IFERROR(VLOOKUP(BG952,#REF!,1,0),"")</f>
        <v/>
      </c>
      <c r="AR952" s="291"/>
      <c r="AS952" s="236" t="s">
        <v>2438</v>
      </c>
      <c r="AT952" s="291"/>
      <c r="AU952" s="291"/>
      <c r="AV952" s="291"/>
      <c r="AW952" s="291" t="s">
        <v>16547</v>
      </c>
      <c r="AX952" s="291"/>
      <c r="AY952" s="291"/>
      <c r="BD952" s="191" t="str">
        <f t="shared" si="145"/>
        <v>5 Series530i Luxury Line Plus</v>
      </c>
      <c r="BE952" s="238" t="str">
        <f t="shared" si="147"/>
        <v>0190</v>
      </c>
      <c r="BF952" s="306" t="s">
        <v>1399</v>
      </c>
      <c r="BG952" s="191" t="str">
        <f t="shared" si="146"/>
        <v>0190-0951</v>
      </c>
    </row>
    <row r="953" spans="1:59" s="194" customFormat="1">
      <c r="A953" s="304">
        <v>4727</v>
      </c>
      <c r="B953" s="305">
        <v>4727</v>
      </c>
      <c r="C953" s="238" t="str">
        <f t="shared" si="150"/>
        <v>0008-0190</v>
      </c>
      <c r="D953" s="238" t="str">
        <f t="shared" si="151"/>
        <v>0008-0190-0008</v>
      </c>
      <c r="E953" s="306" t="s">
        <v>1400</v>
      </c>
      <c r="F953" s="238" t="str">
        <f>TEXT(VLOOKUP(J953,'1'!$I$43:$J$79,2,0),"0000")</f>
        <v>0008</v>
      </c>
      <c r="G953" s="238" t="str">
        <f t="shared" si="152"/>
        <v>0190</v>
      </c>
      <c r="H953" s="307">
        <f t="shared" si="153"/>
        <v>8</v>
      </c>
      <c r="I953" s="306" t="s">
        <v>1400</v>
      </c>
      <c r="J953" s="235" t="s">
        <v>179</v>
      </c>
      <c r="K953" s="316" t="s">
        <v>16640</v>
      </c>
      <c r="L953" s="235" t="s">
        <v>1287</v>
      </c>
      <c r="M953" s="328">
        <v>76900000</v>
      </c>
      <c r="N953" s="235">
        <v>1998</v>
      </c>
      <c r="O953" s="235" t="s">
        <v>76</v>
      </c>
      <c r="P953" s="235" t="s">
        <v>72</v>
      </c>
      <c r="Q953" s="235" t="s">
        <v>71</v>
      </c>
      <c r="R953" s="235">
        <v>5</v>
      </c>
      <c r="S953" s="309">
        <v>3</v>
      </c>
      <c r="T953" s="238">
        <v>6</v>
      </c>
      <c r="U953" s="238">
        <v>6</v>
      </c>
      <c r="V953" s="235" t="s">
        <v>70</v>
      </c>
      <c r="W953" s="238" t="str">
        <f t="shared" si="148"/>
        <v>BMW5 Series530i M Sport Package Plus76900000</v>
      </c>
      <c r="X953" s="310">
        <f t="shared" si="149"/>
        <v>4727</v>
      </c>
      <c r="Y953" s="238">
        <v>6</v>
      </c>
      <c r="Z953" s="238">
        <v>6</v>
      </c>
      <c r="AA953" s="306" t="s">
        <v>1400</v>
      </c>
      <c r="AB953" s="235" t="s">
        <v>72</v>
      </c>
      <c r="AC953" s="235"/>
      <c r="AD953" s="235">
        <v>3</v>
      </c>
      <c r="AE953" s="235">
        <v>1</v>
      </c>
      <c r="AF953" s="236"/>
      <c r="AG953" s="237"/>
      <c r="AH953" s="236"/>
      <c r="AI953" s="236"/>
      <c r="AJ953" s="237"/>
      <c r="AK953" s="236">
        <v>4</v>
      </c>
      <c r="AL953" s="236"/>
      <c r="AM953" s="236" t="s">
        <v>16546</v>
      </c>
      <c r="AN953" s="348"/>
      <c r="AO953" s="348"/>
      <c r="AP953" s="348"/>
      <c r="AQ953" s="291" t="str">
        <f>IFERROR(VLOOKUP(BG953,#REF!,1,0),"")</f>
        <v/>
      </c>
      <c r="AR953" s="291"/>
      <c r="AS953" s="236" t="s">
        <v>2438</v>
      </c>
      <c r="AT953" s="291"/>
      <c r="AU953" s="291"/>
      <c r="AV953" s="291"/>
      <c r="AW953" s="291" t="s">
        <v>16547</v>
      </c>
      <c r="AX953" s="291"/>
      <c r="AY953" s="291"/>
      <c r="BD953" s="191" t="str">
        <f t="shared" si="145"/>
        <v>5 Series530i M Sport Package Plus</v>
      </c>
      <c r="BE953" s="238" t="str">
        <f t="shared" si="147"/>
        <v>0190</v>
      </c>
      <c r="BF953" s="306" t="s">
        <v>1400</v>
      </c>
      <c r="BG953" s="191" t="str">
        <f t="shared" si="146"/>
        <v>0190-0952</v>
      </c>
    </row>
    <row r="954" spans="1:59" s="194" customFormat="1">
      <c r="A954" s="304">
        <v>4728</v>
      </c>
      <c r="B954" s="305">
        <v>4728</v>
      </c>
      <c r="C954" s="238" t="str">
        <f t="shared" si="150"/>
        <v>0008-0190</v>
      </c>
      <c r="D954" s="238" t="str">
        <f t="shared" si="151"/>
        <v>0008-0190-0009</v>
      </c>
      <c r="E954" s="306" t="s">
        <v>1401</v>
      </c>
      <c r="F954" s="238" t="str">
        <f>TEXT(VLOOKUP(J954,'1'!$I$43:$J$79,2,0),"0000")</f>
        <v>0008</v>
      </c>
      <c r="G954" s="238" t="str">
        <f t="shared" si="152"/>
        <v>0190</v>
      </c>
      <c r="H954" s="307">
        <f t="shared" si="153"/>
        <v>9</v>
      </c>
      <c r="I954" s="306" t="s">
        <v>1401</v>
      </c>
      <c r="J954" s="235" t="s">
        <v>179</v>
      </c>
      <c r="K954" s="316" t="s">
        <v>16640</v>
      </c>
      <c r="L954" s="235" t="s">
        <v>1288</v>
      </c>
      <c r="M954" s="328">
        <v>76300000</v>
      </c>
      <c r="N954" s="235">
        <v>1998</v>
      </c>
      <c r="O954" s="235" t="s">
        <v>76</v>
      </c>
      <c r="P954" s="235" t="s">
        <v>72</v>
      </c>
      <c r="Q954" s="235" t="s">
        <v>71</v>
      </c>
      <c r="R954" s="235">
        <v>5</v>
      </c>
      <c r="S954" s="309">
        <v>3</v>
      </c>
      <c r="T954" s="238">
        <v>6</v>
      </c>
      <c r="U954" s="238">
        <v>6</v>
      </c>
      <c r="V954" s="235" t="s">
        <v>70</v>
      </c>
      <c r="W954" s="238" t="str">
        <f t="shared" si="148"/>
        <v>BMW5 Series530i xDrive Luxury Line Plus76300000</v>
      </c>
      <c r="X954" s="310">
        <f t="shared" si="149"/>
        <v>4728</v>
      </c>
      <c r="Y954" s="238">
        <v>6</v>
      </c>
      <c r="Z954" s="238">
        <v>6</v>
      </c>
      <c r="AA954" s="306" t="s">
        <v>1401</v>
      </c>
      <c r="AB954" s="235" t="s">
        <v>72</v>
      </c>
      <c r="AC954" s="235"/>
      <c r="AD954" s="235">
        <v>3</v>
      </c>
      <c r="AE954" s="235">
        <v>1</v>
      </c>
      <c r="AF954" s="236"/>
      <c r="AG954" s="237"/>
      <c r="AH954" s="236"/>
      <c r="AI954" s="236"/>
      <c r="AJ954" s="237"/>
      <c r="AK954" s="236">
        <v>4</v>
      </c>
      <c r="AL954" s="236"/>
      <c r="AM954" s="236" t="s">
        <v>16546</v>
      </c>
      <c r="AN954" s="348"/>
      <c r="AO954" s="348"/>
      <c r="AP954" s="348"/>
      <c r="AQ954" s="291" t="str">
        <f>IFERROR(VLOOKUP(BG954,#REF!,1,0),"")</f>
        <v/>
      </c>
      <c r="AR954" s="291"/>
      <c r="AS954" s="236" t="s">
        <v>2438</v>
      </c>
      <c r="AT954" s="291"/>
      <c r="AU954" s="291"/>
      <c r="AV954" s="291"/>
      <c r="AW954" s="291" t="s">
        <v>16547</v>
      </c>
      <c r="AX954" s="291"/>
      <c r="AY954" s="291"/>
      <c r="BD954" s="191" t="str">
        <f t="shared" si="145"/>
        <v>5 Series530i xDrive Luxury Line Plus</v>
      </c>
      <c r="BE954" s="238" t="str">
        <f t="shared" si="147"/>
        <v>0190</v>
      </c>
      <c r="BF954" s="306" t="s">
        <v>1401</v>
      </c>
      <c r="BG954" s="191" t="str">
        <f t="shared" si="146"/>
        <v>0190-0953</v>
      </c>
    </row>
    <row r="955" spans="1:59">
      <c r="A955" s="304">
        <v>4729</v>
      </c>
      <c r="B955" s="305">
        <v>4729</v>
      </c>
      <c r="C955" s="238" t="str">
        <f t="shared" si="150"/>
        <v>0008-0190</v>
      </c>
      <c r="D955" s="238" t="str">
        <f t="shared" si="151"/>
        <v>0008-0190-0010</v>
      </c>
      <c r="E955" s="306" t="s">
        <v>1402</v>
      </c>
      <c r="F955" s="238" t="str">
        <f>TEXT(VLOOKUP(J955,'1'!$I$43:$J$79,2,0),"0000")</f>
        <v>0008</v>
      </c>
      <c r="G955" s="238" t="str">
        <f t="shared" si="152"/>
        <v>0190</v>
      </c>
      <c r="H955" s="307">
        <f t="shared" si="153"/>
        <v>10</v>
      </c>
      <c r="I955" s="306" t="s">
        <v>1402</v>
      </c>
      <c r="J955" s="235" t="s">
        <v>179</v>
      </c>
      <c r="K955" s="316" t="s">
        <v>16640</v>
      </c>
      <c r="L955" s="235" t="s">
        <v>1289</v>
      </c>
      <c r="M955" s="328">
        <v>80500000</v>
      </c>
      <c r="N955" s="235">
        <v>1998</v>
      </c>
      <c r="O955" s="235" t="s">
        <v>76</v>
      </c>
      <c r="P955" s="235" t="s">
        <v>72</v>
      </c>
      <c r="Q955" s="235" t="s">
        <v>71</v>
      </c>
      <c r="R955" s="235">
        <v>5</v>
      </c>
      <c r="S955" s="309">
        <v>3</v>
      </c>
      <c r="T955" s="238">
        <v>6</v>
      </c>
      <c r="U955" s="238">
        <v>6</v>
      </c>
      <c r="V955" s="235" t="s">
        <v>70</v>
      </c>
      <c r="W955" s="238" t="str">
        <f t="shared" si="148"/>
        <v>BMW5 Series530i xDrive M Sport Package Plus80500000</v>
      </c>
      <c r="X955" s="310">
        <f t="shared" si="149"/>
        <v>4729</v>
      </c>
      <c r="Y955" s="238">
        <v>6</v>
      </c>
      <c r="Z955" s="238">
        <v>6</v>
      </c>
      <c r="AA955" s="306" t="s">
        <v>1402</v>
      </c>
      <c r="AB955" s="235" t="s">
        <v>72</v>
      </c>
      <c r="AC955" s="235"/>
      <c r="AD955" s="235">
        <v>3</v>
      </c>
      <c r="AE955" s="235">
        <v>1</v>
      </c>
      <c r="AF955" s="236"/>
      <c r="AG955" s="237"/>
      <c r="AH955" s="236"/>
      <c r="AI955" s="236"/>
      <c r="AJ955" s="237"/>
      <c r="AK955" s="236">
        <v>4</v>
      </c>
      <c r="AL955" s="236"/>
      <c r="AM955" s="236" t="s">
        <v>16546</v>
      </c>
      <c r="AN955" s="348"/>
      <c r="AO955" s="348"/>
      <c r="AP955" s="348"/>
      <c r="AQ955" s="291" t="str">
        <f>IFERROR(VLOOKUP(BG955,#REF!,1,0),"")</f>
        <v/>
      </c>
      <c r="AS955" s="236" t="s">
        <v>2438</v>
      </c>
      <c r="AW955" s="291" t="s">
        <v>16547</v>
      </c>
      <c r="BD955" s="191" t="str">
        <f t="shared" si="145"/>
        <v>5 Series530i xDrive M Sport Package Plus</v>
      </c>
      <c r="BE955" s="238" t="str">
        <f t="shared" si="147"/>
        <v>0190</v>
      </c>
      <c r="BF955" s="306" t="s">
        <v>1402</v>
      </c>
      <c r="BG955" s="191" t="str">
        <f t="shared" si="146"/>
        <v>0190-0954</v>
      </c>
    </row>
    <row r="956" spans="1:59">
      <c r="A956" s="304">
        <v>4730</v>
      </c>
      <c r="B956" s="305">
        <v>4730</v>
      </c>
      <c r="C956" s="238" t="str">
        <f t="shared" si="150"/>
        <v>0008-0190</v>
      </c>
      <c r="D956" s="238" t="str">
        <f t="shared" si="151"/>
        <v>0008-0190-0011</v>
      </c>
      <c r="E956" s="306" t="s">
        <v>1403</v>
      </c>
      <c r="F956" s="238" t="str">
        <f>TEXT(VLOOKUP(J956,'1'!$I$43:$J$79,2,0),"0000")</f>
        <v>0008</v>
      </c>
      <c r="G956" s="238" t="str">
        <f t="shared" si="152"/>
        <v>0190</v>
      </c>
      <c r="H956" s="307">
        <f t="shared" si="153"/>
        <v>11</v>
      </c>
      <c r="I956" s="306" t="s">
        <v>1403</v>
      </c>
      <c r="J956" s="235" t="s">
        <v>179</v>
      </c>
      <c r="K956" s="316" t="s">
        <v>16640</v>
      </c>
      <c r="L956" s="235" t="s">
        <v>1356</v>
      </c>
      <c r="M956" s="328">
        <v>78800000</v>
      </c>
      <c r="N956" s="235">
        <v>1998</v>
      </c>
      <c r="O956" s="235" t="s">
        <v>73</v>
      </c>
      <c r="P956" s="235" t="s">
        <v>72</v>
      </c>
      <c r="Q956" s="235" t="s">
        <v>71</v>
      </c>
      <c r="R956" s="235">
        <v>5</v>
      </c>
      <c r="S956" s="309">
        <v>4</v>
      </c>
      <c r="T956" s="238">
        <v>6</v>
      </c>
      <c r="U956" s="238">
        <v>6</v>
      </c>
      <c r="V956" s="235" t="s">
        <v>1614</v>
      </c>
      <c r="W956" s="238" t="str">
        <f t="shared" si="148"/>
        <v>BMW5 Series530e Luxury78800000</v>
      </c>
      <c r="X956" s="310">
        <f t="shared" si="149"/>
        <v>4730</v>
      </c>
      <c r="Y956" s="238">
        <v>6</v>
      </c>
      <c r="Z956" s="238">
        <v>6</v>
      </c>
      <c r="AA956" s="306" t="s">
        <v>1403</v>
      </c>
      <c r="AB956" s="235" t="s">
        <v>72</v>
      </c>
      <c r="AC956" s="235"/>
      <c r="AD956" s="235">
        <v>5</v>
      </c>
      <c r="AE956" s="235">
        <v>0</v>
      </c>
      <c r="AF956" s="236"/>
      <c r="AG956" s="237"/>
      <c r="AH956" s="236"/>
      <c r="AI956" s="236"/>
      <c r="AJ956" s="237"/>
      <c r="AK956" s="236">
        <v>4</v>
      </c>
      <c r="AL956" s="236"/>
      <c r="AM956" s="236" t="s">
        <v>16546</v>
      </c>
      <c r="AN956" s="348"/>
      <c r="AO956" s="348"/>
      <c r="AP956" s="348"/>
      <c r="AQ956" s="291" t="str">
        <f>IFERROR(VLOOKUP(BG956,#REF!,1,0),"")</f>
        <v/>
      </c>
      <c r="AS956" s="236" t="s">
        <v>2427</v>
      </c>
      <c r="AW956" s="291" t="s">
        <v>16547</v>
      </c>
      <c r="BD956" s="191" t="str">
        <f t="shared" si="145"/>
        <v>5 Series530e Luxury</v>
      </c>
      <c r="BE956" s="238" t="str">
        <f t="shared" si="147"/>
        <v>0190</v>
      </c>
      <c r="BF956" s="306" t="s">
        <v>1403</v>
      </c>
      <c r="BG956" s="191" t="str">
        <f t="shared" si="146"/>
        <v>0190-0955</v>
      </c>
    </row>
    <row r="957" spans="1:59">
      <c r="A957" s="304">
        <v>4731</v>
      </c>
      <c r="B957" s="305">
        <v>4731</v>
      </c>
      <c r="C957" s="238" t="str">
        <f t="shared" si="150"/>
        <v>0008-0190</v>
      </c>
      <c r="D957" s="238" t="str">
        <f t="shared" si="151"/>
        <v>0008-0190-0012</v>
      </c>
      <c r="E957" s="306" t="s">
        <v>1404</v>
      </c>
      <c r="F957" s="238" t="str">
        <f>TEXT(VLOOKUP(J957,'1'!$I$43:$J$79,2,0),"0000")</f>
        <v>0008</v>
      </c>
      <c r="G957" s="238" t="str">
        <f t="shared" si="152"/>
        <v>0190</v>
      </c>
      <c r="H957" s="307">
        <f t="shared" si="153"/>
        <v>12</v>
      </c>
      <c r="I957" s="306" t="s">
        <v>1404</v>
      </c>
      <c r="J957" s="235" t="s">
        <v>179</v>
      </c>
      <c r="K957" s="316" t="s">
        <v>16640</v>
      </c>
      <c r="L957" s="235" t="s">
        <v>1613</v>
      </c>
      <c r="M957" s="328">
        <v>84200000</v>
      </c>
      <c r="N957" s="235">
        <v>1998</v>
      </c>
      <c r="O957" s="235" t="s">
        <v>73</v>
      </c>
      <c r="P957" s="235" t="s">
        <v>72</v>
      </c>
      <c r="Q957" s="235" t="s">
        <v>71</v>
      </c>
      <c r="R957" s="235">
        <v>5</v>
      </c>
      <c r="S957" s="309">
        <v>4</v>
      </c>
      <c r="T957" s="238">
        <v>6</v>
      </c>
      <c r="U957" s="238">
        <v>6</v>
      </c>
      <c r="V957" s="235" t="s">
        <v>1614</v>
      </c>
      <c r="W957" s="238" t="str">
        <f t="shared" si="148"/>
        <v>BMW5 Series530e M Sport package84200000</v>
      </c>
      <c r="X957" s="310">
        <f t="shared" si="149"/>
        <v>4731</v>
      </c>
      <c r="Y957" s="238">
        <v>6</v>
      </c>
      <c r="Z957" s="238">
        <v>6</v>
      </c>
      <c r="AA957" s="306" t="s">
        <v>1404</v>
      </c>
      <c r="AB957" s="235" t="s">
        <v>72</v>
      </c>
      <c r="AC957" s="235"/>
      <c r="AD957" s="235">
        <v>5</v>
      </c>
      <c r="AE957" s="235">
        <v>0</v>
      </c>
      <c r="AF957" s="236"/>
      <c r="AG957" s="237"/>
      <c r="AH957" s="236"/>
      <c r="AI957" s="236"/>
      <c r="AJ957" s="237"/>
      <c r="AK957" s="236">
        <v>4</v>
      </c>
      <c r="AL957" s="236"/>
      <c r="AM957" s="236" t="s">
        <v>16546</v>
      </c>
      <c r="AN957" s="348"/>
      <c r="AO957" s="348"/>
      <c r="AP957" s="348"/>
      <c r="AQ957" s="291" t="str">
        <f>IFERROR(VLOOKUP(BG957,#REF!,1,0),"")</f>
        <v/>
      </c>
      <c r="AS957" s="236" t="s">
        <v>2427</v>
      </c>
      <c r="AW957" s="291" t="s">
        <v>16547</v>
      </c>
      <c r="BD957" s="191" t="str">
        <f t="shared" si="145"/>
        <v>5 Series530e M Sport package</v>
      </c>
      <c r="BE957" s="238" t="str">
        <f t="shared" si="147"/>
        <v>0190</v>
      </c>
      <c r="BF957" s="306" t="s">
        <v>1404</v>
      </c>
      <c r="BG957" s="191" t="str">
        <f t="shared" si="146"/>
        <v>0190-0956</v>
      </c>
    </row>
    <row r="958" spans="1:59">
      <c r="A958" s="304">
        <v>4732</v>
      </c>
      <c r="B958" s="305">
        <v>4732</v>
      </c>
      <c r="C958" s="238" t="str">
        <f t="shared" si="150"/>
        <v>0008-0191</v>
      </c>
      <c r="D958" s="238" t="str">
        <f t="shared" si="151"/>
        <v>0008-0191-0001</v>
      </c>
      <c r="E958" s="306" t="s">
        <v>1405</v>
      </c>
      <c r="F958" s="238" t="str">
        <f>TEXT(VLOOKUP(J958,'1'!$I$43:$J$79,2,0),"0000")</f>
        <v>0008</v>
      </c>
      <c r="G958" s="238" t="str">
        <f t="shared" si="152"/>
        <v>0191</v>
      </c>
      <c r="H958" s="307">
        <f t="shared" si="153"/>
        <v>1</v>
      </c>
      <c r="I958" s="306" t="s">
        <v>1405</v>
      </c>
      <c r="J958" s="235" t="s">
        <v>179</v>
      </c>
      <c r="K958" s="235" t="s">
        <v>1236</v>
      </c>
      <c r="L958" s="235" t="s">
        <v>16299</v>
      </c>
      <c r="M958" s="328">
        <v>82100000</v>
      </c>
      <c r="N958" s="235">
        <v>1995</v>
      </c>
      <c r="O958" s="235" t="s">
        <v>77</v>
      </c>
      <c r="P958" s="235" t="s">
        <v>72</v>
      </c>
      <c r="Q958" s="235" t="s">
        <v>71</v>
      </c>
      <c r="R958" s="235">
        <v>5</v>
      </c>
      <c r="S958" s="309">
        <v>7</v>
      </c>
      <c r="T958" s="238">
        <v>6</v>
      </c>
      <c r="U958" s="238">
        <v>6</v>
      </c>
      <c r="V958" s="235" t="s">
        <v>70</v>
      </c>
      <c r="W958" s="238" t="str">
        <f t="shared" si="148"/>
        <v>BMW6 Series GT620d GT82100000</v>
      </c>
      <c r="X958" s="310">
        <f t="shared" si="149"/>
        <v>4732</v>
      </c>
      <c r="Y958" s="238">
        <v>6</v>
      </c>
      <c r="Z958" s="238">
        <v>6</v>
      </c>
      <c r="AA958" s="306" t="s">
        <v>1405</v>
      </c>
      <c r="AB958" s="235" t="s">
        <v>72</v>
      </c>
      <c r="AC958" s="235"/>
      <c r="AD958" s="235">
        <v>3</v>
      </c>
      <c r="AE958" s="235">
        <v>1</v>
      </c>
      <c r="AF958" s="236"/>
      <c r="AG958" s="237"/>
      <c r="AH958" s="236"/>
      <c r="AI958" s="236"/>
      <c r="AJ958" s="237"/>
      <c r="AK958" s="236">
        <v>7</v>
      </c>
      <c r="AL958" s="236"/>
      <c r="AM958" s="236" t="s">
        <v>16567</v>
      </c>
      <c r="AN958" s="348"/>
      <c r="AO958" s="348"/>
      <c r="AP958" s="348"/>
      <c r="AQ958" s="291" t="str">
        <f>IFERROR(VLOOKUP(BG958,#REF!,1,0),"")</f>
        <v/>
      </c>
      <c r="AS958" s="236" t="s">
        <v>15990</v>
      </c>
      <c r="AW958" s="291" t="s">
        <v>16547</v>
      </c>
      <c r="AZ958" s="191" t="e">
        <f>VLOOKUP(#REF!,잔가군!$B:$C,2,0)</f>
        <v>#REF!</v>
      </c>
      <c r="BA958" s="191" t="e">
        <f>S958-#REF!</f>
        <v>#REF!</v>
      </c>
      <c r="BD958" s="191" t="str">
        <f t="shared" si="145"/>
        <v>6 Series GT620d GT</v>
      </c>
      <c r="BE958" s="238" t="str">
        <f t="shared" si="147"/>
        <v>0191</v>
      </c>
      <c r="BF958" s="306" t="s">
        <v>1405</v>
      </c>
      <c r="BG958" s="191" t="str">
        <f t="shared" si="146"/>
        <v>0191-0957</v>
      </c>
    </row>
    <row r="959" spans="1:59">
      <c r="A959" s="304">
        <v>4733</v>
      </c>
      <c r="B959" s="305">
        <v>4733</v>
      </c>
      <c r="C959" s="238" t="str">
        <f t="shared" si="150"/>
        <v>0008-0191</v>
      </c>
      <c r="D959" s="238" t="str">
        <f t="shared" si="151"/>
        <v>0008-0191-0002</v>
      </c>
      <c r="E959" s="306" t="s">
        <v>1406</v>
      </c>
      <c r="F959" s="238" t="str">
        <f>TEXT(VLOOKUP(J959,'1'!$I$43:$J$79,2,0),"0000")</f>
        <v>0008</v>
      </c>
      <c r="G959" s="238" t="str">
        <f t="shared" si="152"/>
        <v>0191</v>
      </c>
      <c r="H959" s="307">
        <f t="shared" si="153"/>
        <v>2</v>
      </c>
      <c r="I959" s="306" t="s">
        <v>1406</v>
      </c>
      <c r="J959" s="235" t="s">
        <v>179</v>
      </c>
      <c r="K959" s="235" t="s">
        <v>1236</v>
      </c>
      <c r="L959" s="235" t="s">
        <v>16297</v>
      </c>
      <c r="M959" s="328">
        <v>89000000</v>
      </c>
      <c r="N959" s="235">
        <v>2998</v>
      </c>
      <c r="O959" s="235" t="s">
        <v>76</v>
      </c>
      <c r="P959" s="235" t="s">
        <v>72</v>
      </c>
      <c r="Q959" s="235" t="s">
        <v>71</v>
      </c>
      <c r="R959" s="235">
        <v>5</v>
      </c>
      <c r="S959" s="309">
        <v>12</v>
      </c>
      <c r="T959" s="238">
        <v>6</v>
      </c>
      <c r="U959" s="238">
        <v>6</v>
      </c>
      <c r="V959" s="235" t="s">
        <v>70</v>
      </c>
      <c r="W959" s="238" t="str">
        <f t="shared" si="148"/>
        <v>BMW6 Series GT630i xDrive GT89000000</v>
      </c>
      <c r="X959" s="310">
        <f t="shared" si="149"/>
        <v>4733</v>
      </c>
      <c r="Y959" s="238">
        <v>6</v>
      </c>
      <c r="Z959" s="238">
        <v>6</v>
      </c>
      <c r="AA959" s="306" t="s">
        <v>1406</v>
      </c>
      <c r="AB959" s="235" t="s">
        <v>72</v>
      </c>
      <c r="AC959" s="235"/>
      <c r="AD959" s="235">
        <v>5</v>
      </c>
      <c r="AE959" s="235">
        <v>2</v>
      </c>
      <c r="AF959" s="236"/>
      <c r="AG959" s="237"/>
      <c r="AH959" s="236"/>
      <c r="AI959" s="236"/>
      <c r="AJ959" s="237"/>
      <c r="AK959" s="236">
        <v>7</v>
      </c>
      <c r="AL959" s="236"/>
      <c r="AM959" s="236" t="s">
        <v>16567</v>
      </c>
      <c r="AN959" s="348"/>
      <c r="AO959" s="348"/>
      <c r="AP959" s="348"/>
      <c r="AQ959" s="291" t="str">
        <f>IFERROR(VLOOKUP(BG959,#REF!,1,0),"")</f>
        <v/>
      </c>
      <c r="AS959" s="236" t="s">
        <v>2429</v>
      </c>
      <c r="AW959" s="291" t="s">
        <v>16547</v>
      </c>
      <c r="BD959" s="191" t="str">
        <f t="shared" si="145"/>
        <v>6 Series GT630i xDrive GT</v>
      </c>
      <c r="BE959" s="238" t="str">
        <f t="shared" si="147"/>
        <v>0191</v>
      </c>
      <c r="BF959" s="306" t="s">
        <v>1406</v>
      </c>
      <c r="BG959" s="191" t="str">
        <f t="shared" si="146"/>
        <v>0191-0958</v>
      </c>
    </row>
    <row r="960" spans="1:59" s="192" customFormat="1">
      <c r="A960" s="304">
        <v>4734</v>
      </c>
      <c r="B960" s="305">
        <v>4734</v>
      </c>
      <c r="C960" s="238" t="str">
        <f t="shared" si="150"/>
        <v>0008-0191</v>
      </c>
      <c r="D960" s="238" t="str">
        <f t="shared" si="151"/>
        <v>0008-0191-0003</v>
      </c>
      <c r="E960" s="306" t="s">
        <v>1407</v>
      </c>
      <c r="F960" s="238" t="str">
        <f>TEXT(VLOOKUP(J960,'1'!$I$43:$J$79,2,0),"0000")</f>
        <v>0008</v>
      </c>
      <c r="G960" s="238" t="str">
        <f t="shared" si="152"/>
        <v>0191</v>
      </c>
      <c r="H960" s="307">
        <f t="shared" si="153"/>
        <v>3</v>
      </c>
      <c r="I960" s="306" t="s">
        <v>1407</v>
      </c>
      <c r="J960" s="235" t="s">
        <v>179</v>
      </c>
      <c r="K960" s="235" t="s">
        <v>1236</v>
      </c>
      <c r="L960" s="235" t="s">
        <v>16298</v>
      </c>
      <c r="M960" s="328">
        <v>100000000</v>
      </c>
      <c r="N960" s="235">
        <v>2998</v>
      </c>
      <c r="O960" s="235" t="s">
        <v>76</v>
      </c>
      <c r="P960" s="235" t="s">
        <v>72</v>
      </c>
      <c r="Q960" s="235" t="s">
        <v>71</v>
      </c>
      <c r="R960" s="235">
        <v>5</v>
      </c>
      <c r="S960" s="309">
        <v>10</v>
      </c>
      <c r="T960" s="238">
        <v>6</v>
      </c>
      <c r="U960" s="238">
        <v>6</v>
      </c>
      <c r="V960" s="235" t="s">
        <v>70</v>
      </c>
      <c r="W960" s="238" t="str">
        <f t="shared" si="148"/>
        <v>BMW6 Series GT640i xDrive GT100000000</v>
      </c>
      <c r="X960" s="310">
        <f t="shared" si="149"/>
        <v>4734</v>
      </c>
      <c r="Y960" s="238">
        <v>6</v>
      </c>
      <c r="Z960" s="238">
        <v>6</v>
      </c>
      <c r="AA960" s="306" t="s">
        <v>1407</v>
      </c>
      <c r="AB960" s="235" t="s">
        <v>72</v>
      </c>
      <c r="AC960" s="235"/>
      <c r="AD960" s="235">
        <v>5</v>
      </c>
      <c r="AE960" s="235">
        <v>2</v>
      </c>
      <c r="AF960" s="236"/>
      <c r="AG960" s="237"/>
      <c r="AH960" s="236"/>
      <c r="AI960" s="236"/>
      <c r="AJ960" s="237"/>
      <c r="AK960" s="236">
        <v>7</v>
      </c>
      <c r="AL960" s="236"/>
      <c r="AM960" s="236" t="s">
        <v>16567</v>
      </c>
      <c r="AN960" s="348"/>
      <c r="AO960" s="348"/>
      <c r="AP960" s="348"/>
      <c r="AQ960" s="291" t="str">
        <f>IFERROR(VLOOKUP(BG960,#REF!,1,0),"")</f>
        <v/>
      </c>
      <c r="AR960" s="291"/>
      <c r="AS960" s="236" t="s">
        <v>2425</v>
      </c>
      <c r="AT960" s="291"/>
      <c r="AU960" s="291"/>
      <c r="AV960" s="291"/>
      <c r="AW960" s="291" t="s">
        <v>16547</v>
      </c>
      <c r="AX960" s="291"/>
      <c r="AY960" s="291"/>
      <c r="BD960" s="191" t="str">
        <f t="shared" si="145"/>
        <v>6 Series GT640i xDrive GT</v>
      </c>
      <c r="BE960" s="238" t="str">
        <f t="shared" si="147"/>
        <v>0191</v>
      </c>
      <c r="BF960" s="306" t="s">
        <v>1407</v>
      </c>
      <c r="BG960" s="191" t="str">
        <f t="shared" si="146"/>
        <v>0191-0959</v>
      </c>
    </row>
    <row r="961" spans="1:59">
      <c r="A961" s="304">
        <v>4735</v>
      </c>
      <c r="B961" s="305">
        <v>4735</v>
      </c>
      <c r="C961" s="238" t="str">
        <f t="shared" si="150"/>
        <v>0008-0192</v>
      </c>
      <c r="D961" s="238" t="str">
        <f t="shared" si="151"/>
        <v>0008-0192-0001</v>
      </c>
      <c r="E961" s="306" t="s">
        <v>1408</v>
      </c>
      <c r="F961" s="238" t="str">
        <f>TEXT(VLOOKUP(J961,'1'!$I$43:$J$79,2,0),"0000")</f>
        <v>0008</v>
      </c>
      <c r="G961" s="238" t="str">
        <f t="shared" si="152"/>
        <v>0192</v>
      </c>
      <c r="H961" s="307">
        <f t="shared" si="153"/>
        <v>1</v>
      </c>
      <c r="I961" s="306" t="s">
        <v>1408</v>
      </c>
      <c r="J961" s="235" t="s">
        <v>179</v>
      </c>
      <c r="K961" s="235" t="s">
        <v>184</v>
      </c>
      <c r="L961" s="235" t="s">
        <v>1315</v>
      </c>
      <c r="M961" s="328">
        <v>148500000</v>
      </c>
      <c r="N961" s="235">
        <v>2993</v>
      </c>
      <c r="O961" s="235" t="s">
        <v>77</v>
      </c>
      <c r="P961" s="235" t="s">
        <v>72</v>
      </c>
      <c r="Q961" s="235" t="s">
        <v>71</v>
      </c>
      <c r="R961" s="235">
        <v>5</v>
      </c>
      <c r="S961" s="309">
        <v>13</v>
      </c>
      <c r="T961" s="238">
        <v>6</v>
      </c>
      <c r="U961" s="238">
        <v>6</v>
      </c>
      <c r="V961" s="235" t="s">
        <v>70</v>
      </c>
      <c r="W961" s="238" t="str">
        <f t="shared" si="148"/>
        <v>BMW7 Series Sedan740d xDrive DPE148500000</v>
      </c>
      <c r="X961" s="310">
        <f t="shared" si="149"/>
        <v>4735</v>
      </c>
      <c r="Y961" s="238">
        <v>6</v>
      </c>
      <c r="Z961" s="238">
        <v>6</v>
      </c>
      <c r="AA961" s="306" t="s">
        <v>1408</v>
      </c>
      <c r="AB961" s="235" t="s">
        <v>72</v>
      </c>
      <c r="AC961" s="235"/>
      <c r="AD961" s="235">
        <v>4</v>
      </c>
      <c r="AE961" s="235">
        <v>0</v>
      </c>
      <c r="AF961" s="236"/>
      <c r="AG961" s="237"/>
      <c r="AH961" s="236"/>
      <c r="AI961" s="236"/>
      <c r="AJ961" s="237"/>
      <c r="AK961" s="236">
        <v>14</v>
      </c>
      <c r="AL961" s="236"/>
      <c r="AM961" s="236" t="s">
        <v>16283</v>
      </c>
      <c r="AN961" s="348"/>
      <c r="AO961" s="348"/>
      <c r="AP961" s="348"/>
      <c r="AQ961" s="291" t="str">
        <f>IFERROR(VLOOKUP(BG961,#REF!,1,0),"")</f>
        <v/>
      </c>
      <c r="AS961" s="236" t="s">
        <v>15950</v>
      </c>
      <c r="AZ961" s="191" t="e">
        <f>VLOOKUP(#REF!,잔가군!$B:$C,2,0)</f>
        <v>#REF!</v>
      </c>
      <c r="BA961" s="191" t="e">
        <f>S961-#REF!</f>
        <v>#REF!</v>
      </c>
      <c r="BD961" s="191" t="str">
        <f t="shared" si="145"/>
        <v>7 Series Sedan740d xDrive DPE</v>
      </c>
      <c r="BE961" s="238" t="str">
        <f t="shared" si="147"/>
        <v>0192</v>
      </c>
      <c r="BF961" s="306" t="s">
        <v>1408</v>
      </c>
      <c r="BG961" s="191" t="str">
        <f t="shared" si="146"/>
        <v>0192-0960</v>
      </c>
    </row>
    <row r="962" spans="1:59">
      <c r="A962" s="304">
        <v>4736</v>
      </c>
      <c r="B962" s="305">
        <v>4736</v>
      </c>
      <c r="C962" s="238" t="str">
        <f t="shared" si="150"/>
        <v>0008-0192</v>
      </c>
      <c r="D962" s="238" t="str">
        <f t="shared" si="151"/>
        <v>0008-0192-0002</v>
      </c>
      <c r="E962" s="306" t="s">
        <v>1409</v>
      </c>
      <c r="F962" s="238" t="str">
        <f>TEXT(VLOOKUP(J962,'1'!$I$43:$J$79,2,0),"0000")</f>
        <v>0008</v>
      </c>
      <c r="G962" s="238" t="str">
        <f t="shared" si="152"/>
        <v>0192</v>
      </c>
      <c r="H962" s="307">
        <f t="shared" si="153"/>
        <v>2</v>
      </c>
      <c r="I962" s="306" t="s">
        <v>1409</v>
      </c>
      <c r="J962" s="235" t="s">
        <v>179</v>
      </c>
      <c r="K962" s="235" t="s">
        <v>184</v>
      </c>
      <c r="L962" s="235" t="s">
        <v>186</v>
      </c>
      <c r="M962" s="328">
        <v>152300000</v>
      </c>
      <c r="N962" s="235">
        <v>2993</v>
      </c>
      <c r="O962" s="235" t="s">
        <v>77</v>
      </c>
      <c r="P962" s="235" t="s">
        <v>72</v>
      </c>
      <c r="Q962" s="235" t="s">
        <v>71</v>
      </c>
      <c r="R962" s="235">
        <v>5</v>
      </c>
      <c r="S962" s="309">
        <v>13</v>
      </c>
      <c r="T962" s="238">
        <v>6</v>
      </c>
      <c r="U962" s="238">
        <v>6</v>
      </c>
      <c r="V962" s="235" t="s">
        <v>70</v>
      </c>
      <c r="W962" s="238" t="str">
        <f t="shared" si="148"/>
        <v>BMW7 Series Sedan740d xDrive M Sport152300000</v>
      </c>
      <c r="X962" s="310">
        <f t="shared" si="149"/>
        <v>4736</v>
      </c>
      <c r="Y962" s="238">
        <v>6</v>
      </c>
      <c r="Z962" s="238">
        <v>6</v>
      </c>
      <c r="AA962" s="306" t="s">
        <v>1409</v>
      </c>
      <c r="AB962" s="235" t="s">
        <v>72</v>
      </c>
      <c r="AC962" s="235"/>
      <c r="AD962" s="235">
        <v>4</v>
      </c>
      <c r="AE962" s="235">
        <v>0</v>
      </c>
      <c r="AF962" s="236"/>
      <c r="AG962" s="237"/>
      <c r="AH962" s="236"/>
      <c r="AI962" s="236"/>
      <c r="AJ962" s="237"/>
      <c r="AK962" s="236">
        <v>14</v>
      </c>
      <c r="AL962" s="236"/>
      <c r="AM962" s="236" t="s">
        <v>16283</v>
      </c>
      <c r="AN962" s="348"/>
      <c r="AO962" s="348"/>
      <c r="AP962" s="348"/>
      <c r="AQ962" s="291" t="str">
        <f>IFERROR(VLOOKUP(BG962,#REF!,1,0),"")</f>
        <v/>
      </c>
      <c r="AS962" s="236" t="s">
        <v>15950</v>
      </c>
      <c r="AZ962" s="191" t="e">
        <f>VLOOKUP(#REF!,잔가군!$B:$C,2,0)</f>
        <v>#REF!</v>
      </c>
      <c r="BA962" s="191" t="e">
        <f>S962-#REF!</f>
        <v>#REF!</v>
      </c>
      <c r="BD962" s="191" t="str">
        <f t="shared" si="145"/>
        <v>7 Series Sedan740d xDrive M Sport</v>
      </c>
      <c r="BE962" s="238" t="str">
        <f t="shared" si="147"/>
        <v>0192</v>
      </c>
      <c r="BF962" s="306" t="s">
        <v>1409</v>
      </c>
      <c r="BG962" s="191" t="str">
        <f t="shared" si="146"/>
        <v>0192-0961</v>
      </c>
    </row>
    <row r="963" spans="1:59">
      <c r="A963" s="304">
        <v>4737</v>
      </c>
      <c r="B963" s="305">
        <v>4737</v>
      </c>
      <c r="C963" s="238" t="str">
        <f t="shared" si="150"/>
        <v>0008-0192</v>
      </c>
      <c r="D963" s="238" t="str">
        <f t="shared" si="151"/>
        <v>0008-0192-0003</v>
      </c>
      <c r="E963" s="306" t="s">
        <v>1410</v>
      </c>
      <c r="F963" s="238" t="str">
        <f>TEXT(VLOOKUP(J963,'1'!$I$43:$J$79,2,0),"0000")</f>
        <v>0008</v>
      </c>
      <c r="G963" s="238" t="str">
        <f t="shared" si="152"/>
        <v>0192</v>
      </c>
      <c r="H963" s="307">
        <f t="shared" si="153"/>
        <v>3</v>
      </c>
      <c r="I963" s="306" t="s">
        <v>1410</v>
      </c>
      <c r="J963" s="235" t="s">
        <v>179</v>
      </c>
      <c r="K963" s="235" t="s">
        <v>184</v>
      </c>
      <c r="L963" s="235" t="s">
        <v>2032</v>
      </c>
      <c r="M963" s="328">
        <v>140600000</v>
      </c>
      <c r="N963" s="235">
        <v>2998</v>
      </c>
      <c r="O963" s="235" t="s">
        <v>76</v>
      </c>
      <c r="P963" s="235" t="s">
        <v>72</v>
      </c>
      <c r="Q963" s="235" t="s">
        <v>71</v>
      </c>
      <c r="R963" s="235">
        <v>5</v>
      </c>
      <c r="S963" s="309">
        <v>13</v>
      </c>
      <c r="T963" s="238">
        <v>6</v>
      </c>
      <c r="U963" s="238">
        <v>6</v>
      </c>
      <c r="V963" s="235" t="s">
        <v>70</v>
      </c>
      <c r="W963" s="238" t="str">
        <f t="shared" si="148"/>
        <v>BMW7 Series Sedan740i DPE140600000</v>
      </c>
      <c r="X963" s="310">
        <f t="shared" si="149"/>
        <v>4737</v>
      </c>
      <c r="Y963" s="238">
        <v>6</v>
      </c>
      <c r="Z963" s="238">
        <v>6</v>
      </c>
      <c r="AA963" s="306" t="s">
        <v>1410</v>
      </c>
      <c r="AB963" s="235" t="s">
        <v>72</v>
      </c>
      <c r="AC963" s="235"/>
      <c r="AD963" s="235">
        <v>5</v>
      </c>
      <c r="AE963" s="235">
        <v>0</v>
      </c>
      <c r="AF963" s="236"/>
      <c r="AG963" s="237"/>
      <c r="AH963" s="236"/>
      <c r="AI963" s="236"/>
      <c r="AJ963" s="237"/>
      <c r="AK963" s="236">
        <v>10</v>
      </c>
      <c r="AL963" s="236"/>
      <c r="AM963" s="236" t="s">
        <v>16347</v>
      </c>
      <c r="AN963" s="348"/>
      <c r="AO963" s="348"/>
      <c r="AP963" s="348"/>
      <c r="AQ963" s="291" t="str">
        <f>IFERROR(VLOOKUP(BG963,#REF!,1,0),"")</f>
        <v/>
      </c>
      <c r="AS963" s="236" t="s">
        <v>2428</v>
      </c>
      <c r="AW963" s="291" t="s">
        <v>16547</v>
      </c>
      <c r="BD963" s="191" t="str">
        <f t="shared" si="145"/>
        <v>7 Series Sedan740i DPE</v>
      </c>
      <c r="BE963" s="238" t="str">
        <f t="shared" si="147"/>
        <v>0192</v>
      </c>
      <c r="BF963" s="306" t="s">
        <v>1410</v>
      </c>
      <c r="BG963" s="191" t="str">
        <f t="shared" si="146"/>
        <v>0192-0962</v>
      </c>
    </row>
    <row r="964" spans="1:59">
      <c r="A964" s="304">
        <v>4738</v>
      </c>
      <c r="B964" s="305">
        <v>4738</v>
      </c>
      <c r="C964" s="238" t="str">
        <f t="shared" si="150"/>
        <v>0008-0192</v>
      </c>
      <c r="D964" s="238" t="str">
        <f t="shared" si="151"/>
        <v>0008-0192-0004</v>
      </c>
      <c r="E964" s="306" t="s">
        <v>1411</v>
      </c>
      <c r="F964" s="238" t="str">
        <f>TEXT(VLOOKUP(J964,'1'!$I$43:$J$79,2,0),"0000")</f>
        <v>0008</v>
      </c>
      <c r="G964" s="238" t="str">
        <f t="shared" si="152"/>
        <v>0192</v>
      </c>
      <c r="H964" s="307">
        <f t="shared" si="153"/>
        <v>4</v>
      </c>
      <c r="I964" s="306" t="s">
        <v>1411</v>
      </c>
      <c r="J964" s="235" t="s">
        <v>179</v>
      </c>
      <c r="K964" s="235" t="s">
        <v>184</v>
      </c>
      <c r="L964" s="235" t="s">
        <v>2033</v>
      </c>
      <c r="M964" s="328">
        <v>144400000</v>
      </c>
      <c r="N964" s="235">
        <v>2998</v>
      </c>
      <c r="O964" s="235" t="s">
        <v>76</v>
      </c>
      <c r="P964" s="235" t="s">
        <v>72</v>
      </c>
      <c r="Q964" s="235" t="s">
        <v>71</v>
      </c>
      <c r="R964" s="235">
        <v>5</v>
      </c>
      <c r="S964" s="309">
        <v>13</v>
      </c>
      <c r="T964" s="238">
        <v>6</v>
      </c>
      <c r="U964" s="238">
        <v>6</v>
      </c>
      <c r="V964" s="235" t="s">
        <v>70</v>
      </c>
      <c r="W964" s="238" t="str">
        <f t="shared" si="148"/>
        <v>BMW7 Series Sedan740i M Sport Package144400000</v>
      </c>
      <c r="X964" s="310">
        <f t="shared" si="149"/>
        <v>4738</v>
      </c>
      <c r="Y964" s="238">
        <v>6</v>
      </c>
      <c r="Z964" s="238">
        <v>6</v>
      </c>
      <c r="AA964" s="306" t="s">
        <v>1411</v>
      </c>
      <c r="AB964" s="235" t="s">
        <v>72</v>
      </c>
      <c r="AC964" s="235"/>
      <c r="AD964" s="235">
        <v>5</v>
      </c>
      <c r="AE964" s="235">
        <v>0</v>
      </c>
      <c r="AF964" s="236"/>
      <c r="AG964" s="237"/>
      <c r="AH964" s="236"/>
      <c r="AI964" s="236"/>
      <c r="AJ964" s="237"/>
      <c r="AK964" s="236">
        <v>10</v>
      </c>
      <c r="AL964" s="236"/>
      <c r="AM964" s="236" t="s">
        <v>16347</v>
      </c>
      <c r="AN964" s="348"/>
      <c r="AO964" s="348"/>
      <c r="AP964" s="348"/>
      <c r="AQ964" s="291" t="str">
        <f>IFERROR(VLOOKUP(BG964,#REF!,1,0),"")</f>
        <v/>
      </c>
      <c r="AS964" s="236" t="s">
        <v>2428</v>
      </c>
      <c r="AW964" s="291" t="s">
        <v>16547</v>
      </c>
      <c r="BD964" s="191" t="str">
        <f t="shared" si="145"/>
        <v>7 Series Sedan740i M Sport Package</v>
      </c>
      <c r="BE964" s="238" t="str">
        <f t="shared" si="147"/>
        <v>0192</v>
      </c>
      <c r="BF964" s="306" t="s">
        <v>1411</v>
      </c>
      <c r="BG964" s="191" t="str">
        <f t="shared" si="146"/>
        <v>0192-0963</v>
      </c>
    </row>
    <row r="965" spans="1:59">
      <c r="A965" s="304">
        <v>4739</v>
      </c>
      <c r="B965" s="305">
        <v>4739</v>
      </c>
      <c r="C965" s="238" t="str">
        <f t="shared" si="150"/>
        <v>0008-0192</v>
      </c>
      <c r="D965" s="238" t="str">
        <f t="shared" si="151"/>
        <v>0008-0192-0005</v>
      </c>
      <c r="E965" s="306" t="s">
        <v>1412</v>
      </c>
      <c r="F965" s="238" t="str">
        <f>TEXT(VLOOKUP(J965,'1'!$I$43:$J$79,2,0),"0000")</f>
        <v>0008</v>
      </c>
      <c r="G965" s="238" t="str">
        <f t="shared" si="152"/>
        <v>0192</v>
      </c>
      <c r="H965" s="307">
        <f t="shared" si="153"/>
        <v>5</v>
      </c>
      <c r="I965" s="306" t="s">
        <v>1412</v>
      </c>
      <c r="J965" s="235" t="s">
        <v>179</v>
      </c>
      <c r="K965" s="235" t="s">
        <v>184</v>
      </c>
      <c r="L965" s="235" t="s">
        <v>15942</v>
      </c>
      <c r="M965" s="328">
        <v>190800000</v>
      </c>
      <c r="N965" s="235">
        <v>2998</v>
      </c>
      <c r="O965" s="235" t="s">
        <v>73</v>
      </c>
      <c r="P965" s="235" t="s">
        <v>72</v>
      </c>
      <c r="Q965" s="235" t="s">
        <v>71</v>
      </c>
      <c r="R965" s="235">
        <v>5</v>
      </c>
      <c r="S965" s="309">
        <v>15</v>
      </c>
      <c r="T965" s="238">
        <v>6</v>
      </c>
      <c r="U965" s="238">
        <v>6</v>
      </c>
      <c r="V965" s="235" t="s">
        <v>1614</v>
      </c>
      <c r="W965" s="238" t="str">
        <f t="shared" si="148"/>
        <v>BMW7 Series Sedan750e xDrive DPE190800000</v>
      </c>
      <c r="X965" s="310">
        <f t="shared" si="149"/>
        <v>4739</v>
      </c>
      <c r="Y965" s="238">
        <v>6</v>
      </c>
      <c r="Z965" s="238">
        <v>6</v>
      </c>
      <c r="AA965" s="306" t="s">
        <v>1412</v>
      </c>
      <c r="AB965" s="235" t="s">
        <v>72</v>
      </c>
      <c r="AC965" s="235"/>
      <c r="AD965" s="235">
        <v>6</v>
      </c>
      <c r="AE965" s="235">
        <v>0</v>
      </c>
      <c r="AF965" s="236"/>
      <c r="AG965" s="237"/>
      <c r="AH965" s="236"/>
      <c r="AI965" s="236"/>
      <c r="AJ965" s="237"/>
      <c r="AK965" s="236">
        <v>9</v>
      </c>
      <c r="AL965" s="236"/>
      <c r="AM965" s="236" t="s">
        <v>16551</v>
      </c>
      <c r="AN965" s="348"/>
      <c r="AO965" s="348"/>
      <c r="AP965" s="348"/>
      <c r="AQ965" s="291" t="str">
        <f>IFERROR(VLOOKUP(BG965,#REF!,1,0),"")</f>
        <v/>
      </c>
      <c r="AS965" s="236" t="s">
        <v>15943</v>
      </c>
      <c r="AW965" s="291" t="s">
        <v>16568</v>
      </c>
      <c r="BD965" s="191" t="str">
        <f t="shared" ref="BD965:BD1028" si="154">K965&amp;L965</f>
        <v>7 Series Sedan750e xDrive DPE</v>
      </c>
      <c r="BE965" s="238" t="str">
        <f t="shared" si="147"/>
        <v>0192</v>
      </c>
      <c r="BF965" s="306" t="s">
        <v>1412</v>
      </c>
      <c r="BG965" s="191" t="str">
        <f t="shared" ref="BG965:BG1028" si="155">BE965&amp;"-"&amp;BF965</f>
        <v>0192-0964</v>
      </c>
    </row>
    <row r="966" spans="1:59">
      <c r="A966" s="304">
        <v>4740</v>
      </c>
      <c r="B966" s="305">
        <v>4740</v>
      </c>
      <c r="C966" s="238" t="str">
        <f t="shared" si="150"/>
        <v>0008-0192</v>
      </c>
      <c r="D966" s="238" t="str">
        <f t="shared" si="151"/>
        <v>0008-0192-0006</v>
      </c>
      <c r="E966" s="306" t="s">
        <v>1413</v>
      </c>
      <c r="F966" s="238" t="str">
        <f>TEXT(VLOOKUP(J966,'1'!$I$43:$J$79,2,0),"0000")</f>
        <v>0008</v>
      </c>
      <c r="G966" s="238" t="str">
        <f t="shared" si="152"/>
        <v>0192</v>
      </c>
      <c r="H966" s="307">
        <f t="shared" si="153"/>
        <v>6</v>
      </c>
      <c r="I966" s="306" t="s">
        <v>1413</v>
      </c>
      <c r="J966" s="235" t="s">
        <v>179</v>
      </c>
      <c r="K966" s="235" t="s">
        <v>184</v>
      </c>
      <c r="L966" s="235" t="s">
        <v>15941</v>
      </c>
      <c r="M966" s="328">
        <v>193400000</v>
      </c>
      <c r="N966" s="235">
        <v>2998</v>
      </c>
      <c r="O966" s="235" t="s">
        <v>73</v>
      </c>
      <c r="P966" s="235" t="s">
        <v>72</v>
      </c>
      <c r="Q966" s="235" t="s">
        <v>71</v>
      </c>
      <c r="R966" s="235">
        <v>5</v>
      </c>
      <c r="S966" s="309">
        <v>15</v>
      </c>
      <c r="T966" s="238">
        <v>6</v>
      </c>
      <c r="U966" s="238">
        <v>6</v>
      </c>
      <c r="V966" s="235" t="s">
        <v>1614</v>
      </c>
      <c r="W966" s="238" t="str">
        <f t="shared" si="148"/>
        <v>BMW7 Series Sedan750e xDrive M Spt193400000</v>
      </c>
      <c r="X966" s="310">
        <f t="shared" si="149"/>
        <v>4740</v>
      </c>
      <c r="Y966" s="238">
        <v>6</v>
      </c>
      <c r="Z966" s="238">
        <v>6</v>
      </c>
      <c r="AA966" s="306" t="s">
        <v>1413</v>
      </c>
      <c r="AB966" s="235" t="s">
        <v>72</v>
      </c>
      <c r="AC966" s="235"/>
      <c r="AD966" s="235">
        <v>6</v>
      </c>
      <c r="AE966" s="235">
        <v>0</v>
      </c>
      <c r="AF966" s="236"/>
      <c r="AG966" s="237"/>
      <c r="AH966" s="236"/>
      <c r="AI966" s="236"/>
      <c r="AJ966" s="237"/>
      <c r="AK966" s="236">
        <v>9</v>
      </c>
      <c r="AL966" s="236"/>
      <c r="AM966" s="236" t="s">
        <v>16551</v>
      </c>
      <c r="AN966" s="348"/>
      <c r="AO966" s="348"/>
      <c r="AP966" s="348"/>
      <c r="AQ966" s="291" t="str">
        <f>IFERROR(VLOOKUP(BG966,#REF!,1,0),"")</f>
        <v/>
      </c>
      <c r="AS966" s="236" t="s">
        <v>15943</v>
      </c>
      <c r="AW966" s="291" t="s">
        <v>16568</v>
      </c>
      <c r="BD966" s="191" t="str">
        <f t="shared" si="154"/>
        <v>7 Series Sedan750e xDrive M Spt</v>
      </c>
      <c r="BE966" s="238" t="str">
        <f t="shared" ref="BE966:BE1029" si="156">IF(K965=K966,TEXT(G965,"0000"),TEXT(G965+1,"0000"))</f>
        <v>0192</v>
      </c>
      <c r="BF966" s="306" t="s">
        <v>1413</v>
      </c>
      <c r="BG966" s="191" t="str">
        <f t="shared" si="155"/>
        <v>0192-0965</v>
      </c>
    </row>
    <row r="967" spans="1:59">
      <c r="A967" s="304">
        <v>4741</v>
      </c>
      <c r="B967" s="305">
        <v>4741</v>
      </c>
      <c r="C967" s="238" t="str">
        <f t="shared" si="150"/>
        <v>0008-0193</v>
      </c>
      <c r="D967" s="238" t="str">
        <f t="shared" si="151"/>
        <v>0008-0193-0001</v>
      </c>
      <c r="E967" s="306" t="s">
        <v>1414</v>
      </c>
      <c r="F967" s="238" t="str">
        <f>TEXT(VLOOKUP(J967,'1'!$I$43:$J$79,2,0),"0000")</f>
        <v>0008</v>
      </c>
      <c r="G967" s="238" t="str">
        <f t="shared" si="152"/>
        <v>0193</v>
      </c>
      <c r="H967" s="307">
        <f t="shared" si="153"/>
        <v>1</v>
      </c>
      <c r="I967" s="306" t="s">
        <v>1414</v>
      </c>
      <c r="J967" s="235" t="s">
        <v>179</v>
      </c>
      <c r="K967" s="235" t="s">
        <v>16059</v>
      </c>
      <c r="L967" s="235" t="s">
        <v>16608</v>
      </c>
      <c r="M967" s="308">
        <v>81100000</v>
      </c>
      <c r="N967" s="235">
        <v>0</v>
      </c>
      <c r="O967" s="235" t="s">
        <v>1270</v>
      </c>
      <c r="P967" s="235" t="s">
        <v>72</v>
      </c>
      <c r="Q967" s="235" t="s">
        <v>71</v>
      </c>
      <c r="R967" s="235">
        <v>5</v>
      </c>
      <c r="S967" s="309">
        <v>13</v>
      </c>
      <c r="T967" s="238">
        <v>6</v>
      </c>
      <c r="U967" s="238">
        <v>6</v>
      </c>
      <c r="V967" s="235" t="s">
        <v>1614</v>
      </c>
      <c r="W967" s="238" t="str">
        <f t="shared" ref="W967:W1030" si="157">J967&amp;K967&amp;L967&amp;M967</f>
        <v>BMWi4 그란쿠페eDrive 4081100000</v>
      </c>
      <c r="X967" s="310">
        <f t="shared" ref="X967:X1030" si="158">B967</f>
        <v>4741</v>
      </c>
      <c r="Y967" s="238">
        <v>6</v>
      </c>
      <c r="Z967" s="238">
        <v>6</v>
      </c>
      <c r="AA967" s="306" t="s">
        <v>1414</v>
      </c>
      <c r="AB967" s="235" t="s">
        <v>72</v>
      </c>
      <c r="AC967" s="235"/>
      <c r="AD967" s="235">
        <v>6</v>
      </c>
      <c r="AE967" s="235">
        <v>0</v>
      </c>
      <c r="AF967" s="236"/>
      <c r="AG967" s="237"/>
      <c r="AH967" s="236"/>
      <c r="AI967" s="236"/>
      <c r="AJ967" s="237"/>
      <c r="AK967" s="236">
        <v>26</v>
      </c>
      <c r="AL967" s="236"/>
      <c r="AM967" s="236" t="s">
        <v>16301</v>
      </c>
      <c r="AN967" s="348"/>
      <c r="AO967" s="348"/>
      <c r="AP967" s="348"/>
      <c r="AQ967" s="291" t="str">
        <f>IFERROR(VLOOKUP(BG967,#REF!,1,0),"")</f>
        <v/>
      </c>
      <c r="AS967" s="236" t="s">
        <v>1634</v>
      </c>
      <c r="AT967" s="291">
        <v>2024.07</v>
      </c>
      <c r="AW967" s="291" t="s">
        <v>16086</v>
      </c>
      <c r="BD967" s="191" t="str">
        <f t="shared" si="154"/>
        <v>i4 그란쿠페eDrive 40</v>
      </c>
      <c r="BE967" s="238" t="str">
        <f t="shared" si="156"/>
        <v>0193</v>
      </c>
      <c r="BF967" s="306" t="s">
        <v>1414</v>
      </c>
      <c r="BG967" s="191" t="str">
        <f t="shared" si="155"/>
        <v>0193-0966</v>
      </c>
    </row>
    <row r="968" spans="1:59">
      <c r="A968" s="304">
        <v>4742</v>
      </c>
      <c r="B968" s="305">
        <v>4742</v>
      </c>
      <c r="C968" s="238" t="str">
        <f t="shared" ref="C968:C1031" si="159">TEXT(F968,"0000")&amp;"-"&amp;TEXT(G968,"0000")</f>
        <v>0008-0193</v>
      </c>
      <c r="D968" s="238" t="str">
        <f t="shared" ref="D968:D1031" si="160">TEXT(F968,"0000")&amp;"-"&amp;TEXT(G968,"0000")&amp;"-"&amp;TEXT(H968,"0000")</f>
        <v>0008-0193-0002</v>
      </c>
      <c r="E968" s="306" t="s">
        <v>1415</v>
      </c>
      <c r="F968" s="238" t="str">
        <f>TEXT(VLOOKUP(J968,'1'!$I$43:$J$79,2,0),"0000")</f>
        <v>0008</v>
      </c>
      <c r="G968" s="238" t="str">
        <f t="shared" ref="G968:G1031" si="161">IF(K968=K967,TEXT(G967,"0000"),TEXT(G967+1,"0000"))</f>
        <v>0193</v>
      </c>
      <c r="H968" s="307">
        <f t="shared" ref="H968:H1031" si="162">IF(F968&amp;G968=F967&amp;G967,H967+1,1)</f>
        <v>2</v>
      </c>
      <c r="I968" s="306" t="s">
        <v>1415</v>
      </c>
      <c r="J968" s="235" t="s">
        <v>179</v>
      </c>
      <c r="K968" s="235" t="s">
        <v>16059</v>
      </c>
      <c r="L968" s="235" t="s">
        <v>16000</v>
      </c>
      <c r="M968" s="308">
        <v>84900000</v>
      </c>
      <c r="N968" s="235">
        <v>0</v>
      </c>
      <c r="O968" s="235" t="s">
        <v>1270</v>
      </c>
      <c r="P968" s="235" t="s">
        <v>72</v>
      </c>
      <c r="Q968" s="235" t="s">
        <v>71</v>
      </c>
      <c r="R968" s="235">
        <v>5</v>
      </c>
      <c r="S968" s="309">
        <v>13</v>
      </c>
      <c r="T968" s="238">
        <v>6</v>
      </c>
      <c r="U968" s="238">
        <v>6</v>
      </c>
      <c r="V968" s="235" t="s">
        <v>1614</v>
      </c>
      <c r="W968" s="238" t="str">
        <f t="shared" si="157"/>
        <v>BMWi4 그란쿠페M5084900000</v>
      </c>
      <c r="X968" s="310">
        <f t="shared" si="158"/>
        <v>4742</v>
      </c>
      <c r="Y968" s="238">
        <v>6</v>
      </c>
      <c r="Z968" s="238">
        <v>6</v>
      </c>
      <c r="AA968" s="306" t="s">
        <v>1415</v>
      </c>
      <c r="AB968" s="235" t="s">
        <v>72</v>
      </c>
      <c r="AC968" s="235"/>
      <c r="AD968" s="235">
        <v>6</v>
      </c>
      <c r="AE968" s="235">
        <v>0</v>
      </c>
      <c r="AF968" s="236"/>
      <c r="AG968" s="237"/>
      <c r="AH968" s="236"/>
      <c r="AI968" s="236"/>
      <c r="AJ968" s="237"/>
      <c r="AK968" s="236">
        <v>26</v>
      </c>
      <c r="AL968" s="236"/>
      <c r="AM968" s="236" t="s">
        <v>2286</v>
      </c>
      <c r="AN968" s="348"/>
      <c r="AO968" s="348"/>
      <c r="AP968" s="348"/>
      <c r="AQ968" s="291" t="str">
        <f>IFERROR(VLOOKUP(BG968,#REF!,1,0),"")</f>
        <v/>
      </c>
      <c r="AS968" s="236" t="s">
        <v>1634</v>
      </c>
      <c r="AT968" s="291">
        <v>2024.02</v>
      </c>
      <c r="AW968" s="291" t="s">
        <v>1572</v>
      </c>
      <c r="BD968" s="191" t="str">
        <f t="shared" si="154"/>
        <v>i4 그란쿠페M50</v>
      </c>
      <c r="BE968" s="238" t="str">
        <f t="shared" si="156"/>
        <v>0193</v>
      </c>
      <c r="BF968" s="306" t="s">
        <v>1415</v>
      </c>
      <c r="BG968" s="191" t="str">
        <f t="shared" si="155"/>
        <v>0193-0967</v>
      </c>
    </row>
    <row r="969" spans="1:59">
      <c r="A969" s="304">
        <v>4743</v>
      </c>
      <c r="B969" s="305">
        <v>4743</v>
      </c>
      <c r="C969" s="238" t="str">
        <f t="shared" si="159"/>
        <v>0008-0193</v>
      </c>
      <c r="D969" s="238" t="str">
        <f t="shared" si="160"/>
        <v>0008-0193-0003</v>
      </c>
      <c r="E969" s="306" t="s">
        <v>1416</v>
      </c>
      <c r="F969" s="238" t="str">
        <f>TEXT(VLOOKUP(J969,'1'!$I$43:$J$79,2,0),"0000")</f>
        <v>0008</v>
      </c>
      <c r="G969" s="238" t="str">
        <f t="shared" si="161"/>
        <v>0193</v>
      </c>
      <c r="H969" s="307">
        <f t="shared" si="162"/>
        <v>3</v>
      </c>
      <c r="I969" s="306" t="s">
        <v>1416</v>
      </c>
      <c r="J969" s="235" t="s">
        <v>179</v>
      </c>
      <c r="K969" s="235" t="s">
        <v>16059</v>
      </c>
      <c r="L969" s="235" t="s">
        <v>16060</v>
      </c>
      <c r="M969" s="308">
        <v>88200000</v>
      </c>
      <c r="N969" s="235">
        <v>0</v>
      </c>
      <c r="O969" s="235" t="s">
        <v>1270</v>
      </c>
      <c r="P969" s="235" t="s">
        <v>72</v>
      </c>
      <c r="Q969" s="235" t="s">
        <v>71</v>
      </c>
      <c r="R969" s="235">
        <v>5</v>
      </c>
      <c r="S969" s="309">
        <v>13</v>
      </c>
      <c r="T969" s="238">
        <v>6</v>
      </c>
      <c r="U969" s="238">
        <v>6</v>
      </c>
      <c r="V969" s="235" t="s">
        <v>1614</v>
      </c>
      <c r="W969" s="238" t="str">
        <f t="shared" si="157"/>
        <v>BMWi4 그란쿠페M50 Pro88200000</v>
      </c>
      <c r="X969" s="310">
        <f t="shared" si="158"/>
        <v>4743</v>
      </c>
      <c r="Y969" s="238">
        <v>6</v>
      </c>
      <c r="Z969" s="238">
        <v>6</v>
      </c>
      <c r="AA969" s="306" t="s">
        <v>1416</v>
      </c>
      <c r="AB969" s="235" t="s">
        <v>72</v>
      </c>
      <c r="AC969" s="235"/>
      <c r="AD969" s="235">
        <v>6</v>
      </c>
      <c r="AE969" s="235">
        <v>0</v>
      </c>
      <c r="AF969" s="236"/>
      <c r="AG969" s="237"/>
      <c r="AH969" s="236"/>
      <c r="AI969" s="236"/>
      <c r="AJ969" s="237"/>
      <c r="AK969" s="236">
        <v>26</v>
      </c>
      <c r="AL969" s="236"/>
      <c r="AM969" s="236" t="s">
        <v>16301</v>
      </c>
      <c r="AN969" s="348"/>
      <c r="AO969" s="348"/>
      <c r="AP969" s="348"/>
      <c r="AQ969" s="291" t="str">
        <f>IFERROR(VLOOKUP(BG969,#REF!,1,0),"")</f>
        <v/>
      </c>
      <c r="AS969" s="236" t="s">
        <v>1634</v>
      </c>
      <c r="AT969" s="291">
        <v>2024.02</v>
      </c>
      <c r="AW969" s="291" t="s">
        <v>16086</v>
      </c>
      <c r="BD969" s="191" t="str">
        <f t="shared" si="154"/>
        <v>i4 그란쿠페M50 Pro</v>
      </c>
      <c r="BE969" s="238" t="str">
        <f t="shared" si="156"/>
        <v>0193</v>
      </c>
      <c r="BF969" s="306" t="s">
        <v>1416</v>
      </c>
      <c r="BG969" s="191" t="str">
        <f t="shared" si="155"/>
        <v>0193-0968</v>
      </c>
    </row>
    <row r="970" spans="1:59">
      <c r="A970" s="304">
        <v>4744</v>
      </c>
      <c r="B970" s="305">
        <v>4744</v>
      </c>
      <c r="C970" s="238" t="str">
        <f t="shared" si="159"/>
        <v>0008-0194</v>
      </c>
      <c r="D970" s="238" t="str">
        <f t="shared" si="160"/>
        <v>0008-0194-0001</v>
      </c>
      <c r="E970" s="306" t="s">
        <v>1417</v>
      </c>
      <c r="F970" s="238" t="str">
        <f>TEXT(VLOOKUP(J970,'1'!$I$43:$J$79,2,0),"0000")</f>
        <v>0008</v>
      </c>
      <c r="G970" s="238" t="str">
        <f t="shared" si="161"/>
        <v>0194</v>
      </c>
      <c r="H970" s="307">
        <f t="shared" si="162"/>
        <v>1</v>
      </c>
      <c r="I970" s="306" t="s">
        <v>1417</v>
      </c>
      <c r="J970" s="235" t="s">
        <v>179</v>
      </c>
      <c r="K970" s="235" t="s">
        <v>15976</v>
      </c>
      <c r="L970" s="404" t="s">
        <v>15977</v>
      </c>
      <c r="M970" s="308">
        <v>93900000</v>
      </c>
      <c r="N970" s="235">
        <v>0</v>
      </c>
      <c r="O970" s="235" t="s">
        <v>1270</v>
      </c>
      <c r="P970" s="235" t="s">
        <v>72</v>
      </c>
      <c r="Q970" s="235" t="s">
        <v>71</v>
      </c>
      <c r="R970" s="235">
        <v>5</v>
      </c>
      <c r="S970" s="309">
        <v>10</v>
      </c>
      <c r="T970" s="238">
        <v>6</v>
      </c>
      <c r="U970" s="238">
        <v>6</v>
      </c>
      <c r="V970" s="235" t="s">
        <v>1572</v>
      </c>
      <c r="W970" s="238" t="str">
        <f t="shared" si="157"/>
        <v>BMWi5eDrive4093900000</v>
      </c>
      <c r="X970" s="310">
        <f t="shared" si="158"/>
        <v>4744</v>
      </c>
      <c r="Y970" s="238">
        <v>6</v>
      </c>
      <c r="Z970" s="238">
        <v>6</v>
      </c>
      <c r="AA970" s="306" t="s">
        <v>1417</v>
      </c>
      <c r="AB970" s="235" t="s">
        <v>72</v>
      </c>
      <c r="AC970" s="235"/>
      <c r="AD970" s="235">
        <v>7</v>
      </c>
      <c r="AE970" s="235">
        <v>0</v>
      </c>
      <c r="AF970" s="236"/>
      <c r="AG970" s="237"/>
      <c r="AH970" s="236"/>
      <c r="AI970" s="236"/>
      <c r="AJ970" s="237"/>
      <c r="AK970" s="236">
        <v>26</v>
      </c>
      <c r="AL970" s="236"/>
      <c r="AM970" s="236" t="s">
        <v>16301</v>
      </c>
      <c r="AN970" s="348"/>
      <c r="AO970" s="348"/>
      <c r="AP970" s="348"/>
      <c r="AQ970" s="291" t="str">
        <f>IFERROR(VLOOKUP(BG970,#REF!,1,0),"")</f>
        <v/>
      </c>
      <c r="AS970" s="236" t="s">
        <v>1631</v>
      </c>
      <c r="AW970" s="291">
        <v>2024.01</v>
      </c>
      <c r="BD970" s="191" t="str">
        <f t="shared" si="154"/>
        <v>i5eDrive40</v>
      </c>
      <c r="BE970" s="238" t="str">
        <f t="shared" si="156"/>
        <v>0194</v>
      </c>
      <c r="BF970" s="306" t="s">
        <v>1417</v>
      </c>
      <c r="BG970" s="191" t="str">
        <f t="shared" si="155"/>
        <v>0194-0969</v>
      </c>
    </row>
    <row r="971" spans="1:59">
      <c r="A971" s="304">
        <v>4745</v>
      </c>
      <c r="B971" s="305">
        <v>4745</v>
      </c>
      <c r="C971" s="238" t="str">
        <f t="shared" si="159"/>
        <v>0008-0194</v>
      </c>
      <c r="D971" s="238" t="str">
        <f t="shared" si="160"/>
        <v>0008-0194-0002</v>
      </c>
      <c r="E971" s="306" t="s">
        <v>1418</v>
      </c>
      <c r="F971" s="238" t="str">
        <f>TEXT(VLOOKUP(J971,'1'!$I$43:$J$79,2,0),"0000")</f>
        <v>0008</v>
      </c>
      <c r="G971" s="238" t="str">
        <f t="shared" si="161"/>
        <v>0194</v>
      </c>
      <c r="H971" s="307">
        <f t="shared" si="162"/>
        <v>2</v>
      </c>
      <c r="I971" s="306" t="s">
        <v>1418</v>
      </c>
      <c r="J971" s="235" t="s">
        <v>179</v>
      </c>
      <c r="K971" s="235" t="s">
        <v>15976</v>
      </c>
      <c r="L971" s="404" t="s">
        <v>16061</v>
      </c>
      <c r="M971" s="308">
        <v>138900000</v>
      </c>
      <c r="N971" s="235">
        <v>0</v>
      </c>
      <c r="O971" s="235" t="s">
        <v>1270</v>
      </c>
      <c r="P971" s="235" t="s">
        <v>72</v>
      </c>
      <c r="Q971" s="235" t="s">
        <v>71</v>
      </c>
      <c r="R971" s="235">
        <v>5</v>
      </c>
      <c r="S971" s="309">
        <v>15</v>
      </c>
      <c r="T971" s="238">
        <v>6</v>
      </c>
      <c r="U971" s="238">
        <v>6</v>
      </c>
      <c r="V971" s="235" t="s">
        <v>1572</v>
      </c>
      <c r="W971" s="238" t="str">
        <f t="shared" si="157"/>
        <v>BMWi5M60138900000</v>
      </c>
      <c r="X971" s="310">
        <f t="shared" si="158"/>
        <v>4745</v>
      </c>
      <c r="Y971" s="238">
        <v>6</v>
      </c>
      <c r="Z971" s="238">
        <v>6</v>
      </c>
      <c r="AA971" s="306" t="s">
        <v>1418</v>
      </c>
      <c r="AB971" s="235" t="s">
        <v>72</v>
      </c>
      <c r="AC971" s="235"/>
      <c r="AD971" s="235">
        <v>7</v>
      </c>
      <c r="AE971" s="235">
        <v>0</v>
      </c>
      <c r="AF971" s="236"/>
      <c r="AG971" s="237"/>
      <c r="AH971" s="236"/>
      <c r="AI971" s="236"/>
      <c r="AJ971" s="237"/>
      <c r="AK971" s="236">
        <v>26</v>
      </c>
      <c r="AL971" s="236"/>
      <c r="AM971" s="236" t="s">
        <v>16301</v>
      </c>
      <c r="AN971" s="348"/>
      <c r="AO971" s="348"/>
      <c r="AP971" s="348"/>
      <c r="AQ971" s="291" t="str">
        <f>IFERROR(VLOOKUP(BG971,#REF!,1,0),"")</f>
        <v/>
      </c>
      <c r="AS971" s="236" t="s">
        <v>1635</v>
      </c>
      <c r="AT971" s="291">
        <v>2024.02</v>
      </c>
      <c r="AW971" s="291" t="s">
        <v>16086</v>
      </c>
      <c r="BD971" s="191" t="str">
        <f t="shared" si="154"/>
        <v>i5M60</v>
      </c>
      <c r="BE971" s="238" t="str">
        <f t="shared" si="156"/>
        <v>0194</v>
      </c>
      <c r="BF971" s="306" t="s">
        <v>1418</v>
      </c>
      <c r="BG971" s="191" t="str">
        <f t="shared" si="155"/>
        <v>0194-0970</v>
      </c>
    </row>
    <row r="972" spans="1:59">
      <c r="A972" s="304">
        <v>4746</v>
      </c>
      <c r="B972" s="305">
        <v>4746</v>
      </c>
      <c r="C972" s="238" t="str">
        <f t="shared" si="159"/>
        <v>0008-0194</v>
      </c>
      <c r="D972" s="238" t="str">
        <f t="shared" si="160"/>
        <v>0008-0194-0003</v>
      </c>
      <c r="E972" s="306" t="s">
        <v>1419</v>
      </c>
      <c r="F972" s="238" t="str">
        <f>TEXT(VLOOKUP(J972,'1'!$I$43:$J$79,2,0),"0000")</f>
        <v>0008</v>
      </c>
      <c r="G972" s="238" t="str">
        <f t="shared" si="161"/>
        <v>0194</v>
      </c>
      <c r="H972" s="307">
        <f t="shared" si="162"/>
        <v>3</v>
      </c>
      <c r="I972" s="306" t="s">
        <v>1419</v>
      </c>
      <c r="J972" s="235" t="s">
        <v>179</v>
      </c>
      <c r="K972" s="235" t="s">
        <v>15976</v>
      </c>
      <c r="L972" s="404" t="s">
        <v>16062</v>
      </c>
      <c r="M972" s="308">
        <v>134900000</v>
      </c>
      <c r="N972" s="235">
        <v>0</v>
      </c>
      <c r="O972" s="235" t="s">
        <v>1270</v>
      </c>
      <c r="P972" s="235" t="s">
        <v>72</v>
      </c>
      <c r="Q972" s="235" t="s">
        <v>71</v>
      </c>
      <c r="R972" s="235">
        <v>5</v>
      </c>
      <c r="S972" s="309">
        <v>15</v>
      </c>
      <c r="T972" s="238">
        <v>6</v>
      </c>
      <c r="U972" s="238">
        <v>6</v>
      </c>
      <c r="V972" s="235" t="s">
        <v>1614</v>
      </c>
      <c r="W972" s="238" t="str">
        <f t="shared" si="157"/>
        <v>BMWi5M60 Pro134900000</v>
      </c>
      <c r="X972" s="310">
        <f t="shared" si="158"/>
        <v>4746</v>
      </c>
      <c r="Y972" s="238">
        <v>6</v>
      </c>
      <c r="Z972" s="238">
        <v>6</v>
      </c>
      <c r="AA972" s="306" t="s">
        <v>1419</v>
      </c>
      <c r="AB972" s="235" t="s">
        <v>72</v>
      </c>
      <c r="AC972" s="235"/>
      <c r="AD972" s="235">
        <v>7</v>
      </c>
      <c r="AE972" s="235">
        <v>0</v>
      </c>
      <c r="AF972" s="236"/>
      <c r="AG972" s="237"/>
      <c r="AH972" s="236"/>
      <c r="AI972" s="236"/>
      <c r="AJ972" s="237"/>
      <c r="AK972" s="236">
        <v>26</v>
      </c>
      <c r="AL972" s="236"/>
      <c r="AM972" s="236" t="s">
        <v>16301</v>
      </c>
      <c r="AN972" s="348"/>
      <c r="AO972" s="348"/>
      <c r="AP972" s="348"/>
      <c r="AQ972" s="291" t="str">
        <f>IFERROR(VLOOKUP(BG972,#REF!,1,0),"")</f>
        <v/>
      </c>
      <c r="AS972" s="236" t="s">
        <v>1635</v>
      </c>
      <c r="AT972" s="291">
        <v>2024.02</v>
      </c>
      <c r="AW972" s="291" t="s">
        <v>16086</v>
      </c>
      <c r="BD972" s="191" t="str">
        <f t="shared" si="154"/>
        <v>i5M60 Pro</v>
      </c>
      <c r="BE972" s="238" t="str">
        <f t="shared" si="156"/>
        <v>0194</v>
      </c>
      <c r="BF972" s="306" t="s">
        <v>1419</v>
      </c>
      <c r="BG972" s="191" t="str">
        <f t="shared" si="155"/>
        <v>0194-0971</v>
      </c>
    </row>
    <row r="973" spans="1:59">
      <c r="A973" s="304">
        <v>4747</v>
      </c>
      <c r="B973" s="305">
        <v>4747</v>
      </c>
      <c r="C973" s="238" t="str">
        <f t="shared" si="159"/>
        <v>0008-0195</v>
      </c>
      <c r="D973" s="238" t="str">
        <f t="shared" si="160"/>
        <v>0008-0195-0001</v>
      </c>
      <c r="E973" s="306" t="s">
        <v>1420</v>
      </c>
      <c r="F973" s="238" t="str">
        <f>TEXT(VLOOKUP(J973,'1'!$I$43:$J$79,2,0),"0000")</f>
        <v>0008</v>
      </c>
      <c r="G973" s="238" t="str">
        <f t="shared" si="161"/>
        <v>0195</v>
      </c>
      <c r="H973" s="307">
        <f t="shared" si="162"/>
        <v>1</v>
      </c>
      <c r="I973" s="306" t="s">
        <v>1420</v>
      </c>
      <c r="J973" s="235" t="s">
        <v>179</v>
      </c>
      <c r="K973" s="235" t="s">
        <v>2444</v>
      </c>
      <c r="L973" s="404" t="s">
        <v>2445</v>
      </c>
      <c r="M973" s="308">
        <v>215700000</v>
      </c>
      <c r="N973" s="235">
        <v>0</v>
      </c>
      <c r="O973" s="235" t="s">
        <v>1270</v>
      </c>
      <c r="P973" s="235" t="s">
        <v>72</v>
      </c>
      <c r="Q973" s="235" t="s">
        <v>71</v>
      </c>
      <c r="R973" s="235">
        <v>5</v>
      </c>
      <c r="S973" s="309">
        <v>17</v>
      </c>
      <c r="T973" s="238">
        <v>6</v>
      </c>
      <c r="U973" s="238">
        <v>6</v>
      </c>
      <c r="V973" s="235" t="s">
        <v>1572</v>
      </c>
      <c r="W973" s="238" t="str">
        <f t="shared" si="157"/>
        <v>BMWi7xDrive60 DPE EX215700000</v>
      </c>
      <c r="X973" s="310">
        <f t="shared" si="158"/>
        <v>4747</v>
      </c>
      <c r="Y973" s="238">
        <v>6</v>
      </c>
      <c r="Z973" s="238">
        <v>6</v>
      </c>
      <c r="AA973" s="306" t="s">
        <v>1420</v>
      </c>
      <c r="AB973" s="235" t="s">
        <v>72</v>
      </c>
      <c r="AC973" s="235"/>
      <c r="AD973" s="235">
        <v>7</v>
      </c>
      <c r="AE973" s="235">
        <v>0</v>
      </c>
      <c r="AF973" s="236"/>
      <c r="AG973" s="237"/>
      <c r="AH973" s="236"/>
      <c r="AI973" s="236"/>
      <c r="AJ973" s="237"/>
      <c r="AK973" s="236">
        <v>26</v>
      </c>
      <c r="AL973" s="236"/>
      <c r="AM973" s="236" t="s">
        <v>16301</v>
      </c>
      <c r="AN973" s="348"/>
      <c r="AO973" s="348"/>
      <c r="AP973" s="348"/>
      <c r="AQ973" s="291" t="str">
        <f>IFERROR(VLOOKUP(BG973,#REF!,1,0),"")</f>
        <v/>
      </c>
      <c r="AS973" s="236" t="s">
        <v>2455</v>
      </c>
      <c r="BD973" s="191" t="str">
        <f t="shared" si="154"/>
        <v>i7xDrive60 DPE EX</v>
      </c>
      <c r="BE973" s="238" t="str">
        <f t="shared" si="156"/>
        <v>0195</v>
      </c>
      <c r="BF973" s="306" t="s">
        <v>1420</v>
      </c>
      <c r="BG973" s="191" t="str">
        <f t="shared" si="155"/>
        <v>0195-0972</v>
      </c>
    </row>
    <row r="974" spans="1:59">
      <c r="A974" s="304">
        <v>4748</v>
      </c>
      <c r="B974" s="305">
        <v>4748</v>
      </c>
      <c r="C974" s="238" t="str">
        <f t="shared" si="159"/>
        <v>0008-0195</v>
      </c>
      <c r="D974" s="238" t="str">
        <f t="shared" si="160"/>
        <v>0008-0195-0002</v>
      </c>
      <c r="E974" s="306" t="s">
        <v>1421</v>
      </c>
      <c r="F974" s="238" t="str">
        <f>TEXT(VLOOKUP(J974,'1'!$I$43:$J$79,2,0),"0000")</f>
        <v>0008</v>
      </c>
      <c r="G974" s="238" t="str">
        <f t="shared" si="161"/>
        <v>0195</v>
      </c>
      <c r="H974" s="307">
        <f t="shared" si="162"/>
        <v>2</v>
      </c>
      <c r="I974" s="306" t="s">
        <v>1421</v>
      </c>
      <c r="J974" s="235" t="s">
        <v>179</v>
      </c>
      <c r="K974" s="235" t="s">
        <v>2444</v>
      </c>
      <c r="L974" s="404" t="s">
        <v>2446</v>
      </c>
      <c r="M974" s="308">
        <v>218700000</v>
      </c>
      <c r="N974" s="235">
        <v>0</v>
      </c>
      <c r="O974" s="235" t="s">
        <v>1270</v>
      </c>
      <c r="P974" s="235" t="s">
        <v>72</v>
      </c>
      <c r="Q974" s="235" t="s">
        <v>71</v>
      </c>
      <c r="R974" s="235">
        <v>5</v>
      </c>
      <c r="S974" s="309">
        <v>17</v>
      </c>
      <c r="T974" s="238">
        <v>6</v>
      </c>
      <c r="U974" s="238">
        <v>6</v>
      </c>
      <c r="V974" s="235" t="s">
        <v>1572</v>
      </c>
      <c r="W974" s="238" t="str">
        <f t="shared" si="157"/>
        <v>BMWi7xDrive60 DPE  M Sport218700000</v>
      </c>
      <c r="X974" s="310">
        <f t="shared" si="158"/>
        <v>4748</v>
      </c>
      <c r="Y974" s="238">
        <v>6</v>
      </c>
      <c r="Z974" s="238">
        <v>6</v>
      </c>
      <c r="AA974" s="306" t="s">
        <v>1421</v>
      </c>
      <c r="AB974" s="235" t="s">
        <v>72</v>
      </c>
      <c r="AC974" s="235"/>
      <c r="AD974" s="235">
        <v>7</v>
      </c>
      <c r="AE974" s="235">
        <v>0</v>
      </c>
      <c r="AF974" s="236"/>
      <c r="AG974" s="237"/>
      <c r="AH974" s="236"/>
      <c r="AI974" s="236"/>
      <c r="AJ974" s="237"/>
      <c r="AK974" s="236">
        <v>26</v>
      </c>
      <c r="AL974" s="236"/>
      <c r="AM974" s="236" t="s">
        <v>16301</v>
      </c>
      <c r="AN974" s="348"/>
      <c r="AO974" s="348"/>
      <c r="AP974" s="348"/>
      <c r="AQ974" s="291" t="str">
        <f>IFERROR(VLOOKUP(BG974,#REF!,1,0),"")</f>
        <v/>
      </c>
      <c r="AS974" s="236" t="s">
        <v>1637</v>
      </c>
      <c r="BD974" s="191" t="str">
        <f t="shared" si="154"/>
        <v>i7xDrive60 DPE  M Sport</v>
      </c>
      <c r="BE974" s="238" t="str">
        <f t="shared" si="156"/>
        <v>0195</v>
      </c>
      <c r="BF974" s="306" t="s">
        <v>1421</v>
      </c>
      <c r="BG974" s="191" t="str">
        <f t="shared" si="155"/>
        <v>0195-0973</v>
      </c>
    </row>
    <row r="975" spans="1:59">
      <c r="A975" s="304">
        <v>4749</v>
      </c>
      <c r="B975" s="305">
        <v>4749</v>
      </c>
      <c r="C975" s="238" t="str">
        <f t="shared" si="159"/>
        <v>0008-0195</v>
      </c>
      <c r="D975" s="238" t="str">
        <f t="shared" si="160"/>
        <v>0008-0195-0003</v>
      </c>
      <c r="E975" s="306" t="s">
        <v>1422</v>
      </c>
      <c r="F975" s="238" t="str">
        <f>TEXT(VLOOKUP(J975,'1'!$I$43:$J$79,2,0),"0000")</f>
        <v>0008</v>
      </c>
      <c r="G975" s="238" t="str">
        <f t="shared" si="161"/>
        <v>0195</v>
      </c>
      <c r="H975" s="307">
        <f t="shared" si="162"/>
        <v>3</v>
      </c>
      <c r="I975" s="306" t="s">
        <v>1422</v>
      </c>
      <c r="J975" s="235" t="s">
        <v>179</v>
      </c>
      <c r="K975" s="235" t="s">
        <v>2444</v>
      </c>
      <c r="L975" s="404" t="s">
        <v>15966</v>
      </c>
      <c r="M975" s="308">
        <v>181900000</v>
      </c>
      <c r="N975" s="235">
        <v>0</v>
      </c>
      <c r="O975" s="235" t="s">
        <v>1270</v>
      </c>
      <c r="P975" s="235" t="s">
        <v>72</v>
      </c>
      <c r="Q975" s="235" t="s">
        <v>71</v>
      </c>
      <c r="R975" s="235">
        <v>5</v>
      </c>
      <c r="S975" s="309">
        <v>13</v>
      </c>
      <c r="T975" s="238">
        <v>6</v>
      </c>
      <c r="U975" s="238">
        <v>6</v>
      </c>
      <c r="V975" s="235" t="s">
        <v>1572</v>
      </c>
      <c r="W975" s="238" t="str">
        <f t="shared" si="157"/>
        <v>BMWi7eDrive50 M Sport181900000</v>
      </c>
      <c r="X975" s="310">
        <f t="shared" si="158"/>
        <v>4749</v>
      </c>
      <c r="Y975" s="238">
        <v>6</v>
      </c>
      <c r="Z975" s="238">
        <v>6</v>
      </c>
      <c r="AA975" s="306" t="s">
        <v>1422</v>
      </c>
      <c r="AB975" s="235" t="s">
        <v>72</v>
      </c>
      <c r="AC975" s="235"/>
      <c r="AD975" s="235">
        <v>7</v>
      </c>
      <c r="AE975" s="235">
        <v>0</v>
      </c>
      <c r="AF975" s="236"/>
      <c r="AG975" s="237"/>
      <c r="AH975" s="236"/>
      <c r="AI975" s="236"/>
      <c r="AJ975" s="237"/>
      <c r="AK975" s="236">
        <v>26</v>
      </c>
      <c r="AL975" s="236"/>
      <c r="AM975" s="236" t="s">
        <v>16301</v>
      </c>
      <c r="AN975" s="348"/>
      <c r="AO975" s="348"/>
      <c r="AP975" s="348"/>
      <c r="AQ975" s="291" t="str">
        <f>IFERROR(VLOOKUP(BG975,#REF!,1,0),"")</f>
        <v/>
      </c>
      <c r="AS975" s="236" t="s">
        <v>1634</v>
      </c>
      <c r="AW975" s="291">
        <v>2024.01</v>
      </c>
      <c r="BD975" s="191" t="str">
        <f t="shared" si="154"/>
        <v>i7eDrive50 M Sport</v>
      </c>
      <c r="BE975" s="238" t="str">
        <f t="shared" si="156"/>
        <v>0195</v>
      </c>
      <c r="BF975" s="306" t="s">
        <v>1422</v>
      </c>
      <c r="BG975" s="191" t="str">
        <f t="shared" si="155"/>
        <v>0195-0974</v>
      </c>
    </row>
    <row r="976" spans="1:59">
      <c r="A976" s="304">
        <v>4750</v>
      </c>
      <c r="B976" s="305">
        <v>4750</v>
      </c>
      <c r="C976" s="238" t="str">
        <f t="shared" si="159"/>
        <v>0008-0195</v>
      </c>
      <c r="D976" s="238" t="str">
        <f t="shared" si="160"/>
        <v>0008-0195-0004</v>
      </c>
      <c r="E976" s="306" t="s">
        <v>1423</v>
      </c>
      <c r="F976" s="238" t="str">
        <f>TEXT(VLOOKUP(J976,'1'!$I$43:$J$79,2,0),"0000")</f>
        <v>0008</v>
      </c>
      <c r="G976" s="238" t="str">
        <f t="shared" si="161"/>
        <v>0195</v>
      </c>
      <c r="H976" s="307">
        <f t="shared" si="162"/>
        <v>4</v>
      </c>
      <c r="I976" s="306" t="s">
        <v>1423</v>
      </c>
      <c r="J976" s="235" t="s">
        <v>179</v>
      </c>
      <c r="K976" s="235" t="s">
        <v>2444</v>
      </c>
      <c r="L976" s="404" t="s">
        <v>15999</v>
      </c>
      <c r="M976" s="308">
        <v>231800000</v>
      </c>
      <c r="N976" s="235">
        <v>0</v>
      </c>
      <c r="O976" s="235" t="s">
        <v>1270</v>
      </c>
      <c r="P976" s="235" t="s">
        <v>72</v>
      </c>
      <c r="Q976" s="235" t="s">
        <v>71</v>
      </c>
      <c r="R976" s="235">
        <v>5</v>
      </c>
      <c r="S976" s="309">
        <v>19</v>
      </c>
      <c r="T976" s="238">
        <v>6</v>
      </c>
      <c r="U976" s="238">
        <v>6</v>
      </c>
      <c r="V976" s="235" t="s">
        <v>1614</v>
      </c>
      <c r="W976" s="238" t="str">
        <f t="shared" si="157"/>
        <v>BMWi7M70 xDrive 231800000</v>
      </c>
      <c r="X976" s="310">
        <f t="shared" si="158"/>
        <v>4750</v>
      </c>
      <c r="Y976" s="238">
        <v>6</v>
      </c>
      <c r="Z976" s="238">
        <v>6</v>
      </c>
      <c r="AA976" s="306" t="s">
        <v>1423</v>
      </c>
      <c r="AB976" s="235" t="s">
        <v>72</v>
      </c>
      <c r="AC976" s="235"/>
      <c r="AD976" s="235">
        <v>7</v>
      </c>
      <c r="AE976" s="235">
        <v>0</v>
      </c>
      <c r="AF976" s="236"/>
      <c r="AG976" s="237"/>
      <c r="AH976" s="236"/>
      <c r="AI976" s="236"/>
      <c r="AJ976" s="237"/>
      <c r="AK976" s="236">
        <v>26</v>
      </c>
      <c r="AL976" s="236"/>
      <c r="AM976" s="236" t="s">
        <v>16301</v>
      </c>
      <c r="AN976" s="348"/>
      <c r="AO976" s="348"/>
      <c r="AP976" s="348"/>
      <c r="AQ976" s="291" t="str">
        <f>IFERROR(VLOOKUP(BG976,#REF!,1,0),"")</f>
        <v/>
      </c>
      <c r="AS976" s="236" t="s">
        <v>1639</v>
      </c>
      <c r="AT976" s="291">
        <v>2024.02</v>
      </c>
      <c r="AW976" s="291" t="s">
        <v>16086</v>
      </c>
      <c r="BD976" s="191" t="str">
        <f t="shared" si="154"/>
        <v xml:space="preserve">i7M70 xDrive </v>
      </c>
      <c r="BE976" s="238" t="str">
        <f t="shared" si="156"/>
        <v>0195</v>
      </c>
      <c r="BF976" s="306" t="s">
        <v>1423</v>
      </c>
      <c r="BG976" s="191" t="str">
        <f t="shared" si="155"/>
        <v>0195-0975</v>
      </c>
    </row>
    <row r="977" spans="1:59">
      <c r="A977" s="304">
        <v>4751</v>
      </c>
      <c r="B977" s="305">
        <v>4751</v>
      </c>
      <c r="C977" s="238" t="str">
        <f t="shared" si="159"/>
        <v>0008-0196</v>
      </c>
      <c r="D977" s="238" t="str">
        <f t="shared" si="160"/>
        <v>0008-0196-0001</v>
      </c>
      <c r="E977" s="306" t="s">
        <v>16256</v>
      </c>
      <c r="F977" s="238" t="str">
        <f>TEXT(VLOOKUP(J977,'1'!$I$43:$J$79,2,0),"0000")</f>
        <v>0008</v>
      </c>
      <c r="G977" s="238" t="str">
        <f t="shared" si="161"/>
        <v>0196</v>
      </c>
      <c r="H977" s="307">
        <f t="shared" si="162"/>
        <v>1</v>
      </c>
      <c r="I977" s="306" t="s">
        <v>16256</v>
      </c>
      <c r="J977" s="235" t="s">
        <v>179</v>
      </c>
      <c r="K977" s="235" t="s">
        <v>15895</v>
      </c>
      <c r="L977" s="235" t="s">
        <v>15896</v>
      </c>
      <c r="M977" s="308">
        <v>146000000</v>
      </c>
      <c r="N977" s="235">
        <v>0</v>
      </c>
      <c r="O977" s="235" t="s">
        <v>1270</v>
      </c>
      <c r="P977" s="235" t="s">
        <v>72</v>
      </c>
      <c r="Q977" s="235" t="s">
        <v>71</v>
      </c>
      <c r="R977" s="235">
        <v>4</v>
      </c>
      <c r="S977" s="309">
        <v>8</v>
      </c>
      <c r="T977" s="238">
        <v>6</v>
      </c>
      <c r="U977" s="238">
        <v>6</v>
      </c>
      <c r="V977" s="235" t="s">
        <v>1572</v>
      </c>
      <c r="W977" s="238" t="str">
        <f t="shared" si="157"/>
        <v>BMWiXiX xDrive 50 Sport Plus146000000</v>
      </c>
      <c r="X977" s="310">
        <f t="shared" si="158"/>
        <v>4751</v>
      </c>
      <c r="Y977" s="238">
        <v>6</v>
      </c>
      <c r="Z977" s="238">
        <v>6</v>
      </c>
      <c r="AA977" s="306" t="s">
        <v>16256</v>
      </c>
      <c r="AB977" s="235" t="s">
        <v>72</v>
      </c>
      <c r="AC977" s="235"/>
      <c r="AD977" s="235">
        <v>7</v>
      </c>
      <c r="AE977" s="235">
        <v>0</v>
      </c>
      <c r="AF977" s="236"/>
      <c r="AG977" s="237"/>
      <c r="AH977" s="236"/>
      <c r="AI977" s="236"/>
      <c r="AJ977" s="237"/>
      <c r="AK977" s="236">
        <v>26</v>
      </c>
      <c r="AL977" s="236"/>
      <c r="AM977" s="236" t="s">
        <v>16301</v>
      </c>
      <c r="AN977" s="348"/>
      <c r="AO977" s="348"/>
      <c r="AP977" s="348"/>
      <c r="AQ977" s="291" t="str">
        <f>IFERROR(VLOOKUP(BG977,#REF!,1,0),"")</f>
        <v/>
      </c>
      <c r="AS977" s="236" t="s">
        <v>15903</v>
      </c>
      <c r="BD977" s="191" t="str">
        <f t="shared" si="154"/>
        <v>iXiX xDrive 50 Sport Plus</v>
      </c>
      <c r="BE977" s="238" t="str">
        <f t="shared" si="156"/>
        <v>0196</v>
      </c>
      <c r="BF977" s="306" t="s">
        <v>16256</v>
      </c>
      <c r="BG977" s="191" t="str">
        <f t="shared" si="155"/>
        <v>0196-0976</v>
      </c>
    </row>
    <row r="978" spans="1:59">
      <c r="A978" s="304">
        <v>4752</v>
      </c>
      <c r="B978" s="305">
        <v>4752</v>
      </c>
      <c r="C978" s="238" t="str">
        <f t="shared" si="159"/>
        <v>0008-0196</v>
      </c>
      <c r="D978" s="238" t="str">
        <f t="shared" si="160"/>
        <v>0008-0196-0002</v>
      </c>
      <c r="E978" s="306" t="s">
        <v>16257</v>
      </c>
      <c r="F978" s="238" t="str">
        <f>TEXT(VLOOKUP(J978,'1'!$I$43:$J$79,2,0),"0000")</f>
        <v>0008</v>
      </c>
      <c r="G978" s="238" t="str">
        <f t="shared" si="161"/>
        <v>0196</v>
      </c>
      <c r="H978" s="307">
        <f t="shared" si="162"/>
        <v>2</v>
      </c>
      <c r="I978" s="306" t="s">
        <v>16257</v>
      </c>
      <c r="J978" s="235" t="s">
        <v>15898</v>
      </c>
      <c r="K978" s="235" t="s">
        <v>15895</v>
      </c>
      <c r="L978" s="235" t="s">
        <v>15899</v>
      </c>
      <c r="M978" s="308">
        <v>145000000</v>
      </c>
      <c r="N978" s="235">
        <v>0</v>
      </c>
      <c r="O978" s="235" t="s">
        <v>1270</v>
      </c>
      <c r="P978" s="235" t="s">
        <v>72</v>
      </c>
      <c r="Q978" s="235" t="s">
        <v>71</v>
      </c>
      <c r="R978" s="235">
        <v>4</v>
      </c>
      <c r="S978" s="309">
        <v>13</v>
      </c>
      <c r="T978" s="238">
        <v>6</v>
      </c>
      <c r="U978" s="238">
        <v>6</v>
      </c>
      <c r="V978" s="235" t="s">
        <v>1614</v>
      </c>
      <c r="W978" s="238" t="str">
        <f t="shared" si="157"/>
        <v>BMWiXiX M60145000000</v>
      </c>
      <c r="X978" s="310">
        <f t="shared" si="158"/>
        <v>4752</v>
      </c>
      <c r="Y978" s="238">
        <v>6</v>
      </c>
      <c r="Z978" s="238">
        <v>6</v>
      </c>
      <c r="AA978" s="306" t="s">
        <v>16257</v>
      </c>
      <c r="AB978" s="235" t="s">
        <v>72</v>
      </c>
      <c r="AC978" s="235"/>
      <c r="AD978" s="235">
        <v>7</v>
      </c>
      <c r="AE978" s="235">
        <v>0</v>
      </c>
      <c r="AF978" s="236"/>
      <c r="AG978" s="237"/>
      <c r="AH978" s="236"/>
      <c r="AI978" s="236"/>
      <c r="AJ978" s="237"/>
      <c r="AK978" s="236">
        <v>26</v>
      </c>
      <c r="AL978" s="236"/>
      <c r="AM978" s="236" t="s">
        <v>16301</v>
      </c>
      <c r="AN978" s="348"/>
      <c r="AO978" s="348"/>
      <c r="AP978" s="348"/>
      <c r="AQ978" s="291" t="str">
        <f>IFERROR(VLOOKUP(BG978,#REF!,1,0),"")</f>
        <v/>
      </c>
      <c r="AS978" s="236" t="s">
        <v>15905</v>
      </c>
      <c r="BD978" s="191" t="str">
        <f t="shared" si="154"/>
        <v>iXiX M60</v>
      </c>
      <c r="BE978" s="238" t="str">
        <f t="shared" si="156"/>
        <v>0196</v>
      </c>
      <c r="BF978" s="306" t="s">
        <v>16257</v>
      </c>
      <c r="BG978" s="191" t="str">
        <f t="shared" si="155"/>
        <v>0196-0977</v>
      </c>
    </row>
    <row r="979" spans="1:59">
      <c r="A979" s="304">
        <v>4753</v>
      </c>
      <c r="B979" s="305">
        <v>4753</v>
      </c>
      <c r="C979" s="238" t="str">
        <f t="shared" si="159"/>
        <v>0008-0197</v>
      </c>
      <c r="D979" s="238" t="str">
        <f t="shared" si="160"/>
        <v>0008-0197-0001</v>
      </c>
      <c r="E979" s="306" t="s">
        <v>1424</v>
      </c>
      <c r="F979" s="238" t="str">
        <f>TEXT(VLOOKUP(J979,'1'!$I$43:$J$79,2,0),"0000")</f>
        <v>0008</v>
      </c>
      <c r="G979" s="238" t="str">
        <f t="shared" si="161"/>
        <v>0197</v>
      </c>
      <c r="H979" s="307">
        <f t="shared" si="162"/>
        <v>1</v>
      </c>
      <c r="I979" s="306" t="s">
        <v>1424</v>
      </c>
      <c r="J979" s="235" t="s">
        <v>179</v>
      </c>
      <c r="K979" s="235" t="s">
        <v>15970</v>
      </c>
      <c r="L979" s="235" t="s">
        <v>15978</v>
      </c>
      <c r="M979" s="308">
        <v>69500000</v>
      </c>
      <c r="N979" s="235">
        <v>0</v>
      </c>
      <c r="O979" s="235" t="s">
        <v>1270</v>
      </c>
      <c r="P979" s="235" t="s">
        <v>72</v>
      </c>
      <c r="Q979" s="235" t="s">
        <v>71</v>
      </c>
      <c r="R979" s="235">
        <v>5</v>
      </c>
      <c r="S979" s="309">
        <v>4</v>
      </c>
      <c r="T979" s="238">
        <v>6</v>
      </c>
      <c r="U979" s="238">
        <v>6</v>
      </c>
      <c r="V979" s="235" t="s">
        <v>1572</v>
      </c>
      <c r="W979" s="238" t="str">
        <f t="shared" si="157"/>
        <v>BMWiX1xDrive3069500000</v>
      </c>
      <c r="X979" s="310">
        <f t="shared" si="158"/>
        <v>4753</v>
      </c>
      <c r="Y979" s="238">
        <v>6</v>
      </c>
      <c r="Z979" s="238">
        <v>6</v>
      </c>
      <c r="AA979" s="306" t="s">
        <v>1424</v>
      </c>
      <c r="AB979" s="235" t="s">
        <v>72</v>
      </c>
      <c r="AC979" s="235"/>
      <c r="AD979" s="235">
        <v>7</v>
      </c>
      <c r="AE979" s="235">
        <v>0</v>
      </c>
      <c r="AF979" s="236"/>
      <c r="AG979" s="237"/>
      <c r="AH979" s="236"/>
      <c r="AI979" s="236"/>
      <c r="AJ979" s="237"/>
      <c r="AK979" s="236">
        <v>26</v>
      </c>
      <c r="AL979" s="236"/>
      <c r="AM979" s="236" t="s">
        <v>16301</v>
      </c>
      <c r="AN979" s="348"/>
      <c r="AO979" s="348"/>
      <c r="AP979" s="348"/>
      <c r="AQ979" s="291" t="str">
        <f>IFERROR(VLOOKUP(BG979,#REF!,1,0),"")</f>
        <v/>
      </c>
      <c r="AS979" s="236" t="s">
        <v>1625</v>
      </c>
      <c r="AT979" s="291">
        <v>2024.01</v>
      </c>
      <c r="BD979" s="191" t="str">
        <f t="shared" si="154"/>
        <v>iX1xDrive30</v>
      </c>
      <c r="BE979" s="238" t="str">
        <f t="shared" si="156"/>
        <v>0197</v>
      </c>
      <c r="BF979" s="306" t="s">
        <v>1424</v>
      </c>
      <c r="BG979" s="191" t="str">
        <f t="shared" si="155"/>
        <v>0197-0978</v>
      </c>
    </row>
    <row r="980" spans="1:59">
      <c r="A980" s="304">
        <v>4754</v>
      </c>
      <c r="B980" s="305">
        <v>4754</v>
      </c>
      <c r="C980" s="238" t="str">
        <f t="shared" si="159"/>
        <v>0008-0198</v>
      </c>
      <c r="D980" s="238" t="str">
        <f t="shared" si="160"/>
        <v>0008-0198-0001</v>
      </c>
      <c r="E980" s="306" t="s">
        <v>1425</v>
      </c>
      <c r="F980" s="238" t="str">
        <f>TEXT(VLOOKUP(J980,'1'!$I$43:$J$79,2,0),"0000")</f>
        <v>0008</v>
      </c>
      <c r="G980" s="238" t="str">
        <f t="shared" si="161"/>
        <v>0198</v>
      </c>
      <c r="H980" s="307">
        <f t="shared" si="162"/>
        <v>1</v>
      </c>
      <c r="I980" s="306" t="s">
        <v>1425</v>
      </c>
      <c r="J980" s="235" t="s">
        <v>179</v>
      </c>
      <c r="K980" s="235" t="s">
        <v>15897</v>
      </c>
      <c r="L980" s="235" t="s">
        <v>15897</v>
      </c>
      <c r="M980" s="308">
        <v>77400000</v>
      </c>
      <c r="N980" s="235">
        <v>0</v>
      </c>
      <c r="O980" s="235" t="s">
        <v>1270</v>
      </c>
      <c r="P980" s="235" t="s">
        <v>72</v>
      </c>
      <c r="Q980" s="235" t="s">
        <v>71</v>
      </c>
      <c r="R980" s="235">
        <v>4</v>
      </c>
      <c r="S980" s="309">
        <v>4</v>
      </c>
      <c r="T980" s="238">
        <v>6</v>
      </c>
      <c r="U980" s="238">
        <v>6</v>
      </c>
      <c r="V980" s="235" t="s">
        <v>1572</v>
      </c>
      <c r="W980" s="238" t="str">
        <f t="shared" si="157"/>
        <v>BMWiX3iX377400000</v>
      </c>
      <c r="X980" s="310">
        <f t="shared" si="158"/>
        <v>4754</v>
      </c>
      <c r="Y980" s="238">
        <v>6</v>
      </c>
      <c r="Z980" s="238">
        <v>6</v>
      </c>
      <c r="AA980" s="306" t="s">
        <v>1425</v>
      </c>
      <c r="AB980" s="235" t="s">
        <v>72</v>
      </c>
      <c r="AC980" s="235"/>
      <c r="AD980" s="235">
        <v>7</v>
      </c>
      <c r="AE980" s="235">
        <v>0</v>
      </c>
      <c r="AF980" s="236"/>
      <c r="AG980" s="237"/>
      <c r="AH980" s="236"/>
      <c r="AI980" s="236"/>
      <c r="AJ980" s="237"/>
      <c r="AK980" s="236">
        <v>26</v>
      </c>
      <c r="AL980" s="236"/>
      <c r="AM980" s="236" t="s">
        <v>16301</v>
      </c>
      <c r="AN980" s="348"/>
      <c r="AO980" s="348"/>
      <c r="AP980" s="348"/>
      <c r="AQ980" s="291" t="str">
        <f>IFERROR(VLOOKUP(BG980,#REF!,1,0),"")</f>
        <v/>
      </c>
      <c r="AS980" s="236" t="s">
        <v>15904</v>
      </c>
      <c r="BD980" s="191" t="str">
        <f t="shared" si="154"/>
        <v>iX3iX3</v>
      </c>
      <c r="BE980" s="238" t="str">
        <f t="shared" si="156"/>
        <v>0198</v>
      </c>
      <c r="BF980" s="306" t="s">
        <v>1425</v>
      </c>
      <c r="BG980" s="191" t="str">
        <f t="shared" si="155"/>
        <v>0198-0979</v>
      </c>
    </row>
    <row r="981" spans="1:59">
      <c r="A981" s="304">
        <v>4755</v>
      </c>
      <c r="B981" s="305">
        <v>4755</v>
      </c>
      <c r="C981" s="238" t="str">
        <f t="shared" si="159"/>
        <v>0008-0199</v>
      </c>
      <c r="D981" s="238" t="str">
        <f t="shared" si="160"/>
        <v>0008-0199-0001</v>
      </c>
      <c r="E981" s="306" t="s">
        <v>16534</v>
      </c>
      <c r="F981" s="238" t="str">
        <f>TEXT(VLOOKUP(J981,'1'!$I$43:$J$79,2,0),"0000")</f>
        <v>0008</v>
      </c>
      <c r="G981" s="238" t="str">
        <f t="shared" si="161"/>
        <v>0199</v>
      </c>
      <c r="H981" s="307">
        <f t="shared" si="162"/>
        <v>1</v>
      </c>
      <c r="I981" s="306" t="s">
        <v>16534</v>
      </c>
      <c r="J981" s="235" t="s">
        <v>179</v>
      </c>
      <c r="K981" s="235" t="s">
        <v>16377</v>
      </c>
      <c r="L981" s="235" t="s">
        <v>16375</v>
      </c>
      <c r="M981" s="509">
        <v>78700000</v>
      </c>
      <c r="N981" s="235">
        <v>2993</v>
      </c>
      <c r="O981" s="235" t="s">
        <v>76</v>
      </c>
      <c r="P981" s="235" t="s">
        <v>72</v>
      </c>
      <c r="Q981" s="235" t="s">
        <v>71</v>
      </c>
      <c r="R981" s="235">
        <v>4</v>
      </c>
      <c r="S981" s="309">
        <v>15</v>
      </c>
      <c r="T981" s="238">
        <v>6</v>
      </c>
      <c r="U981" s="238">
        <v>6</v>
      </c>
      <c r="V981" s="235" t="s">
        <v>70</v>
      </c>
      <c r="W981" s="238" t="str">
        <f t="shared" si="157"/>
        <v>BMWM Series M2M2 Coupe78700000</v>
      </c>
      <c r="X981" s="310">
        <f t="shared" si="158"/>
        <v>4755</v>
      </c>
      <c r="Y981" s="238">
        <v>6</v>
      </c>
      <c r="Z981" s="238">
        <v>6</v>
      </c>
      <c r="AA981" s="306" t="s">
        <v>16534</v>
      </c>
      <c r="AB981" s="235" t="s">
        <v>72</v>
      </c>
      <c r="AC981" s="235"/>
      <c r="AD981" s="235">
        <v>5</v>
      </c>
      <c r="AE981" s="235">
        <v>0</v>
      </c>
      <c r="AF981" s="236"/>
      <c r="AG981" s="237"/>
      <c r="AH981" s="236"/>
      <c r="AI981" s="236"/>
      <c r="AJ981" s="237"/>
      <c r="AK981" s="236">
        <v>18</v>
      </c>
      <c r="AL981" s="236"/>
      <c r="AM981" s="236" t="s">
        <v>16389</v>
      </c>
      <c r="AN981" s="348"/>
      <c r="AO981" s="348"/>
      <c r="AP981" s="348"/>
      <c r="AQ981" s="291" t="str">
        <f>IFERROR(VLOOKUP(BG981,#REF!,1,0),"")</f>
        <v/>
      </c>
      <c r="AS981" s="236" t="s">
        <v>2434</v>
      </c>
      <c r="AW981" s="291" t="s">
        <v>16547</v>
      </c>
      <c r="BD981" s="191" t="str">
        <f t="shared" si="154"/>
        <v>M Series M2M2 Coupe</v>
      </c>
      <c r="BE981" s="238" t="str">
        <f t="shared" si="156"/>
        <v>0199</v>
      </c>
      <c r="BF981" s="306" t="s">
        <v>16534</v>
      </c>
      <c r="BG981" s="191" t="str">
        <f t="shared" si="155"/>
        <v>0199-0980</v>
      </c>
    </row>
    <row r="982" spans="1:59">
      <c r="A982" s="304">
        <v>4756</v>
      </c>
      <c r="B982" s="305">
        <v>4756</v>
      </c>
      <c r="C982" s="238" t="str">
        <f t="shared" si="159"/>
        <v>0008-0200</v>
      </c>
      <c r="D982" s="238" t="str">
        <f t="shared" si="160"/>
        <v>0008-0200-0001</v>
      </c>
      <c r="E982" s="306" t="s">
        <v>16258</v>
      </c>
      <c r="F982" s="238" t="str">
        <f>TEXT(VLOOKUP(J982,'1'!$I$43:$J$79,2,0),"0000")</f>
        <v>0008</v>
      </c>
      <c r="G982" s="238" t="str">
        <f t="shared" si="161"/>
        <v>0200</v>
      </c>
      <c r="H982" s="307">
        <f t="shared" si="162"/>
        <v>1</v>
      </c>
      <c r="I982" s="306" t="s">
        <v>16258</v>
      </c>
      <c r="J982" s="235" t="s">
        <v>179</v>
      </c>
      <c r="K982" s="235" t="s">
        <v>16376</v>
      </c>
      <c r="L982" s="235" t="s">
        <v>16378</v>
      </c>
      <c r="M982" s="509">
        <v>121700000</v>
      </c>
      <c r="N982" s="235">
        <v>2993</v>
      </c>
      <c r="O982" s="235" t="s">
        <v>76</v>
      </c>
      <c r="P982" s="235" t="s">
        <v>72</v>
      </c>
      <c r="Q982" s="235" t="s">
        <v>71</v>
      </c>
      <c r="R982" s="235">
        <v>5</v>
      </c>
      <c r="S982" s="309">
        <v>15</v>
      </c>
      <c r="T982" s="238">
        <v>6</v>
      </c>
      <c r="U982" s="238">
        <v>6</v>
      </c>
      <c r="V982" s="235" t="s">
        <v>70</v>
      </c>
      <c r="W982" s="238" t="str">
        <f t="shared" si="157"/>
        <v>BMWM Series M3M3 Competition M xDrive 121700000</v>
      </c>
      <c r="X982" s="310">
        <f t="shared" si="158"/>
        <v>4756</v>
      </c>
      <c r="Y982" s="238">
        <v>6</v>
      </c>
      <c r="Z982" s="238">
        <v>6</v>
      </c>
      <c r="AA982" s="306" t="s">
        <v>16258</v>
      </c>
      <c r="AB982" s="235" t="s">
        <v>72</v>
      </c>
      <c r="AC982" s="235"/>
      <c r="AD982" s="235">
        <v>5</v>
      </c>
      <c r="AE982" s="235">
        <v>2</v>
      </c>
      <c r="AF982" s="236"/>
      <c r="AG982" s="237"/>
      <c r="AH982" s="236"/>
      <c r="AI982" s="236"/>
      <c r="AJ982" s="237"/>
      <c r="AK982" s="236">
        <v>18</v>
      </c>
      <c r="AL982" s="236"/>
      <c r="AM982" s="236" t="s">
        <v>16389</v>
      </c>
      <c r="AN982" s="348"/>
      <c r="AO982" s="348"/>
      <c r="AP982" s="348"/>
      <c r="AQ982" s="291" t="str">
        <f>IFERROR(VLOOKUP(BG982,#REF!,1,0),"")</f>
        <v/>
      </c>
      <c r="AS982" s="236" t="s">
        <v>2434</v>
      </c>
      <c r="AW982" s="291" t="s">
        <v>16547</v>
      </c>
      <c r="BD982" s="191" t="str">
        <f t="shared" si="154"/>
        <v xml:space="preserve">M Series M3M3 Competition M xDrive </v>
      </c>
      <c r="BE982" s="238" t="str">
        <f t="shared" si="156"/>
        <v>0200</v>
      </c>
      <c r="BF982" s="306" t="s">
        <v>16258</v>
      </c>
      <c r="BG982" s="191" t="str">
        <f t="shared" si="155"/>
        <v>0200-0981</v>
      </c>
    </row>
    <row r="983" spans="1:59">
      <c r="A983" s="304">
        <v>4757</v>
      </c>
      <c r="B983" s="305">
        <v>4757</v>
      </c>
      <c r="C983" s="238" t="str">
        <f t="shared" si="159"/>
        <v>0008-0200</v>
      </c>
      <c r="D983" s="238" t="str">
        <f t="shared" si="160"/>
        <v>0008-0200-0002</v>
      </c>
      <c r="E983" s="306" t="s">
        <v>16259</v>
      </c>
      <c r="F983" s="238" t="str">
        <f>TEXT(VLOOKUP(J983,'1'!$I$43:$J$79,2,0),"0000")</f>
        <v>0008</v>
      </c>
      <c r="G983" s="238" t="str">
        <f t="shared" si="161"/>
        <v>0200</v>
      </c>
      <c r="H983" s="307">
        <f t="shared" si="162"/>
        <v>2</v>
      </c>
      <c r="I983" s="306" t="s">
        <v>16259</v>
      </c>
      <c r="J983" s="235" t="s">
        <v>179</v>
      </c>
      <c r="K983" s="235" t="s">
        <v>16376</v>
      </c>
      <c r="L983" s="406" t="s">
        <v>16379</v>
      </c>
      <c r="M983" s="509">
        <v>117500000</v>
      </c>
      <c r="N983" s="235">
        <v>2993</v>
      </c>
      <c r="O983" s="235" t="s">
        <v>76</v>
      </c>
      <c r="P983" s="235" t="s">
        <v>72</v>
      </c>
      <c r="Q983" s="235" t="s">
        <v>71</v>
      </c>
      <c r="R983" s="235">
        <v>5</v>
      </c>
      <c r="S983" s="309">
        <v>15</v>
      </c>
      <c r="T983" s="238">
        <v>6</v>
      </c>
      <c r="U983" s="238">
        <v>6</v>
      </c>
      <c r="V983" s="235" t="s">
        <v>70</v>
      </c>
      <c r="W983" s="238" t="str">
        <f t="shared" si="157"/>
        <v>BMWM Series M3M3 투어링 Competition M xDrive 117500000</v>
      </c>
      <c r="X983" s="310">
        <f t="shared" si="158"/>
        <v>4757</v>
      </c>
      <c r="Y983" s="238">
        <v>6</v>
      </c>
      <c r="Z983" s="238">
        <v>6</v>
      </c>
      <c r="AA983" s="306" t="s">
        <v>16259</v>
      </c>
      <c r="AB983" s="235" t="s">
        <v>72</v>
      </c>
      <c r="AC983" s="235"/>
      <c r="AD983" s="235">
        <v>7</v>
      </c>
      <c r="AE983" s="235">
        <v>0</v>
      </c>
      <c r="AF983" s="236"/>
      <c r="AG983" s="237"/>
      <c r="AH983" s="236"/>
      <c r="AI983" s="236"/>
      <c r="AJ983" s="237"/>
      <c r="AK983" s="236">
        <v>18</v>
      </c>
      <c r="AL983" s="236"/>
      <c r="AM983" s="236" t="s">
        <v>16389</v>
      </c>
      <c r="AN983" s="348"/>
      <c r="AO983" s="348"/>
      <c r="AP983" s="348"/>
      <c r="AQ983" s="291" t="str">
        <f>IFERROR(VLOOKUP(BG983,#REF!,1,0),"")</f>
        <v/>
      </c>
      <c r="AS983" s="236" t="s">
        <v>2434</v>
      </c>
      <c r="AW983" s="291" t="s">
        <v>16547</v>
      </c>
      <c r="BD983" s="191" t="str">
        <f t="shared" si="154"/>
        <v xml:space="preserve">M Series M3M3 투어링 Competition M xDrive </v>
      </c>
      <c r="BE983" s="238" t="str">
        <f t="shared" si="156"/>
        <v>0200</v>
      </c>
      <c r="BF983" s="306" t="s">
        <v>16259</v>
      </c>
      <c r="BG983" s="191" t="str">
        <f t="shared" si="155"/>
        <v>0200-0982</v>
      </c>
    </row>
    <row r="984" spans="1:59">
      <c r="A984" s="304">
        <v>4758</v>
      </c>
      <c r="B984" s="305">
        <v>4758</v>
      </c>
      <c r="C984" s="238" t="str">
        <f t="shared" si="159"/>
        <v>0008-0201</v>
      </c>
      <c r="D984" s="238" t="str">
        <f t="shared" si="160"/>
        <v>0008-0201-0001</v>
      </c>
      <c r="E984" s="306" t="s">
        <v>16260</v>
      </c>
      <c r="F984" s="238" t="str">
        <f>TEXT(VLOOKUP(J984,'1'!$I$43:$J$79,2,0),"0000")</f>
        <v>0008</v>
      </c>
      <c r="G984" s="238" t="str">
        <f t="shared" si="161"/>
        <v>0201</v>
      </c>
      <c r="H984" s="307">
        <f t="shared" si="162"/>
        <v>1</v>
      </c>
      <c r="I984" s="306" t="s">
        <v>16260</v>
      </c>
      <c r="J984" s="235" t="s">
        <v>179</v>
      </c>
      <c r="K984" s="235" t="s">
        <v>16382</v>
      </c>
      <c r="L984" s="235" t="s">
        <v>2408</v>
      </c>
      <c r="M984" s="328">
        <v>139200000</v>
      </c>
      <c r="N984" s="235">
        <v>4395</v>
      </c>
      <c r="O984" s="235" t="s">
        <v>76</v>
      </c>
      <c r="P984" s="235" t="s">
        <v>72</v>
      </c>
      <c r="Q984" s="235" t="s">
        <v>71</v>
      </c>
      <c r="R984" s="235">
        <v>4</v>
      </c>
      <c r="S984" s="309">
        <v>15</v>
      </c>
      <c r="T984" s="238">
        <v>6</v>
      </c>
      <c r="U984" s="238">
        <v>6</v>
      </c>
      <c r="V984" s="235" t="s">
        <v>70</v>
      </c>
      <c r="W984" s="238" t="str">
        <f t="shared" si="157"/>
        <v>BMW8 SeriesM850i xDrive GranCoupe139200000</v>
      </c>
      <c r="X984" s="310">
        <f t="shared" si="158"/>
        <v>4758</v>
      </c>
      <c r="Y984" s="238">
        <v>6</v>
      </c>
      <c r="Z984" s="238">
        <v>6</v>
      </c>
      <c r="AA984" s="306" t="s">
        <v>16260</v>
      </c>
      <c r="AB984" s="235" t="s">
        <v>72</v>
      </c>
      <c r="AC984" s="235"/>
      <c r="AD984" s="235">
        <v>6</v>
      </c>
      <c r="AE984" s="235">
        <v>0</v>
      </c>
      <c r="AF984" s="236"/>
      <c r="AG984" s="237"/>
      <c r="AH984" s="236"/>
      <c r="AI984" s="236"/>
      <c r="AJ984" s="237"/>
      <c r="AK984" s="236">
        <v>13</v>
      </c>
      <c r="AL984" s="236"/>
      <c r="AM984" s="236" t="s">
        <v>16282</v>
      </c>
      <c r="AN984" s="348"/>
      <c r="AO984" s="348"/>
      <c r="AP984" s="348"/>
      <c r="AQ984" s="291" t="str">
        <f>IFERROR(VLOOKUP(BG984,#REF!,1,0),"")</f>
        <v/>
      </c>
      <c r="AS984" s="236" t="s">
        <v>2434</v>
      </c>
      <c r="BD984" s="191" t="str">
        <f t="shared" si="154"/>
        <v>8 SeriesM850i xDrive GranCoupe</v>
      </c>
      <c r="BE984" s="238" t="str">
        <f t="shared" si="156"/>
        <v>0201</v>
      </c>
      <c r="BF984" s="306" t="s">
        <v>16260</v>
      </c>
      <c r="BG984" s="191" t="str">
        <f t="shared" si="155"/>
        <v>0201-0983</v>
      </c>
    </row>
    <row r="985" spans="1:59">
      <c r="A985" s="304">
        <v>4759</v>
      </c>
      <c r="B985" s="305">
        <v>4759</v>
      </c>
      <c r="C985" s="238" t="str">
        <f t="shared" si="159"/>
        <v>0008-0201</v>
      </c>
      <c r="D985" s="238" t="str">
        <f t="shared" si="160"/>
        <v>0008-0201-0002</v>
      </c>
      <c r="E985" s="306" t="s">
        <v>16261</v>
      </c>
      <c r="F985" s="238" t="str">
        <f>TEXT(VLOOKUP(J985,'1'!$I$43:$J$79,2,0),"0000")</f>
        <v>0008</v>
      </c>
      <c r="G985" s="238" t="str">
        <f t="shared" si="161"/>
        <v>0201</v>
      </c>
      <c r="H985" s="307">
        <f t="shared" si="162"/>
        <v>2</v>
      </c>
      <c r="I985" s="306" t="s">
        <v>16261</v>
      </c>
      <c r="J985" s="235" t="s">
        <v>179</v>
      </c>
      <c r="K985" s="235" t="s">
        <v>16382</v>
      </c>
      <c r="L985" s="235" t="s">
        <v>16328</v>
      </c>
      <c r="M985" s="328">
        <v>142900000</v>
      </c>
      <c r="N985" s="235">
        <v>4395</v>
      </c>
      <c r="O985" s="235" t="s">
        <v>76</v>
      </c>
      <c r="P985" s="235" t="s">
        <v>72</v>
      </c>
      <c r="Q985" s="235" t="s">
        <v>71</v>
      </c>
      <c r="R985" s="235">
        <v>4</v>
      </c>
      <c r="S985" s="309">
        <v>15</v>
      </c>
      <c r="T985" s="238">
        <v>6</v>
      </c>
      <c r="U985" s="238">
        <v>6</v>
      </c>
      <c r="V985" s="235" t="s">
        <v>70</v>
      </c>
      <c r="W985" s="238" t="str">
        <f t="shared" si="157"/>
        <v>BMW8 SeriesM850i xDrive Coupe142900000</v>
      </c>
      <c r="X985" s="310">
        <f t="shared" si="158"/>
        <v>4759</v>
      </c>
      <c r="Y985" s="238">
        <v>6</v>
      </c>
      <c r="Z985" s="238">
        <v>6</v>
      </c>
      <c r="AA985" s="306" t="s">
        <v>16261</v>
      </c>
      <c r="AB985" s="235" t="s">
        <v>72</v>
      </c>
      <c r="AC985" s="235"/>
      <c r="AD985" s="235">
        <v>6</v>
      </c>
      <c r="AE985" s="235">
        <v>0</v>
      </c>
      <c r="AF985" s="236"/>
      <c r="AG985" s="237"/>
      <c r="AH985" s="236"/>
      <c r="AI985" s="236"/>
      <c r="AJ985" s="237"/>
      <c r="AK985" s="236">
        <v>13</v>
      </c>
      <c r="AL985" s="236"/>
      <c r="AM985" s="236" t="s">
        <v>16282</v>
      </c>
      <c r="AN985" s="348"/>
      <c r="AO985" s="348"/>
      <c r="AP985" s="348"/>
      <c r="AQ985" s="291" t="str">
        <f>IFERROR(VLOOKUP(BG985,#REF!,1,0),"")</f>
        <v/>
      </c>
      <c r="AS985" s="236" t="s">
        <v>2434</v>
      </c>
      <c r="BD985" s="191" t="str">
        <f t="shared" si="154"/>
        <v>8 SeriesM850i xDrive Coupe</v>
      </c>
      <c r="BE985" s="238" t="str">
        <f t="shared" si="156"/>
        <v>0201</v>
      </c>
      <c r="BF985" s="306" t="s">
        <v>16261</v>
      </c>
      <c r="BG985" s="191" t="str">
        <f t="shared" si="155"/>
        <v>0201-0984</v>
      </c>
    </row>
    <row r="986" spans="1:59">
      <c r="A986" s="304">
        <v>4760</v>
      </c>
      <c r="B986" s="305">
        <v>4760</v>
      </c>
      <c r="C986" s="238" t="str">
        <f t="shared" si="159"/>
        <v>0008-0202</v>
      </c>
      <c r="D986" s="238" t="str">
        <f t="shared" si="160"/>
        <v>0008-0202-0001</v>
      </c>
      <c r="E986" s="306" t="s">
        <v>1426</v>
      </c>
      <c r="F986" s="238" t="str">
        <f>TEXT(VLOOKUP(J986,'1'!$I$43:$J$79,2,0),"0000")</f>
        <v>0008</v>
      </c>
      <c r="G986" s="238" t="str">
        <f t="shared" si="161"/>
        <v>0202</v>
      </c>
      <c r="H986" s="307">
        <f t="shared" si="162"/>
        <v>1</v>
      </c>
      <c r="I986" s="306" t="s">
        <v>1426</v>
      </c>
      <c r="J986" s="235" t="s">
        <v>179</v>
      </c>
      <c r="K986" s="235" t="s">
        <v>2349</v>
      </c>
      <c r="L986" s="309" t="s">
        <v>16380</v>
      </c>
      <c r="M986" s="328">
        <v>122700000</v>
      </c>
      <c r="N986" s="235">
        <v>2993</v>
      </c>
      <c r="O986" s="235" t="s">
        <v>76</v>
      </c>
      <c r="P986" s="235" t="s">
        <v>72</v>
      </c>
      <c r="Q986" s="235" t="s">
        <v>71</v>
      </c>
      <c r="R986" s="235">
        <v>5</v>
      </c>
      <c r="S986" s="309">
        <v>15</v>
      </c>
      <c r="T986" s="238">
        <v>6</v>
      </c>
      <c r="U986" s="238">
        <v>6</v>
      </c>
      <c r="V986" s="235" t="s">
        <v>70</v>
      </c>
      <c r="W986" s="238" t="str">
        <f t="shared" si="157"/>
        <v>BMWM Series M4M4 Competition M xDrive122700000</v>
      </c>
      <c r="X986" s="310">
        <f t="shared" si="158"/>
        <v>4760</v>
      </c>
      <c r="Y986" s="238">
        <v>6</v>
      </c>
      <c r="Z986" s="238">
        <v>6</v>
      </c>
      <c r="AA986" s="306" t="s">
        <v>1426</v>
      </c>
      <c r="AB986" s="235" t="s">
        <v>72</v>
      </c>
      <c r="AC986" s="235"/>
      <c r="AD986" s="235">
        <v>5</v>
      </c>
      <c r="AE986" s="235">
        <v>2</v>
      </c>
      <c r="AF986" s="236"/>
      <c r="AG986" s="237"/>
      <c r="AH986" s="236"/>
      <c r="AI986" s="236"/>
      <c r="AJ986" s="237"/>
      <c r="AK986" s="236">
        <v>18</v>
      </c>
      <c r="AL986" s="236"/>
      <c r="AM986" s="236" t="s">
        <v>16389</v>
      </c>
      <c r="AN986" s="348"/>
      <c r="AO986" s="348"/>
      <c r="AP986" s="348"/>
      <c r="AQ986" s="291" t="str">
        <f>IFERROR(VLOOKUP(BG986,#REF!,1,0),"")</f>
        <v/>
      </c>
      <c r="AS986" s="236" t="s">
        <v>2434</v>
      </c>
      <c r="AW986" s="291" t="s">
        <v>16547</v>
      </c>
      <c r="BD986" s="191" t="str">
        <f t="shared" si="154"/>
        <v>M Series M4M4 Competition M xDrive</v>
      </c>
      <c r="BE986" s="238" t="str">
        <f t="shared" si="156"/>
        <v>0202</v>
      </c>
      <c r="BF986" s="306" t="s">
        <v>1426</v>
      </c>
      <c r="BG986" s="191" t="str">
        <f t="shared" si="155"/>
        <v>0202-0985</v>
      </c>
    </row>
    <row r="987" spans="1:59" s="466" customFormat="1">
      <c r="A987" s="304">
        <v>4761</v>
      </c>
      <c r="B987" s="305">
        <v>4761</v>
      </c>
      <c r="C987" s="238" t="str">
        <f t="shared" si="159"/>
        <v>0008-0202</v>
      </c>
      <c r="D987" s="238" t="str">
        <f t="shared" si="160"/>
        <v>0008-0202-0002</v>
      </c>
      <c r="E987" s="306" t="s">
        <v>16535</v>
      </c>
      <c r="F987" s="238" t="str">
        <f>TEXT(VLOOKUP(J987,'1'!$I$43:$J$79,2,0),"0000")</f>
        <v>0008</v>
      </c>
      <c r="G987" s="238" t="str">
        <f t="shared" si="161"/>
        <v>0202</v>
      </c>
      <c r="H987" s="307">
        <f t="shared" si="162"/>
        <v>2</v>
      </c>
      <c r="I987" s="306" t="s">
        <v>16535</v>
      </c>
      <c r="J987" s="309" t="s">
        <v>179</v>
      </c>
      <c r="K987" s="309" t="s">
        <v>2349</v>
      </c>
      <c r="L987" s="309" t="s">
        <v>15949</v>
      </c>
      <c r="M987" s="463">
        <v>134900000</v>
      </c>
      <c r="N987" s="309">
        <v>2993</v>
      </c>
      <c r="O987" s="235" t="s">
        <v>76</v>
      </c>
      <c r="P987" s="309" t="s">
        <v>72</v>
      </c>
      <c r="Q987" s="309" t="s">
        <v>71</v>
      </c>
      <c r="R987" s="309">
        <v>4</v>
      </c>
      <c r="S987" s="309">
        <v>15</v>
      </c>
      <c r="T987" s="238">
        <v>6</v>
      </c>
      <c r="U987" s="238">
        <v>6</v>
      </c>
      <c r="V987" s="309" t="s">
        <v>70</v>
      </c>
      <c r="W987" s="238" t="str">
        <f t="shared" si="157"/>
        <v>BMWM Series M4M4 Competition M xDrive Convertible134900000</v>
      </c>
      <c r="X987" s="310">
        <f t="shared" si="158"/>
        <v>4761</v>
      </c>
      <c r="Y987" s="238">
        <v>6</v>
      </c>
      <c r="Z987" s="238">
        <v>6</v>
      </c>
      <c r="AA987" s="306" t="s">
        <v>16535</v>
      </c>
      <c r="AB987" s="309" t="s">
        <v>72</v>
      </c>
      <c r="AC987" s="309"/>
      <c r="AD987" s="309">
        <v>5</v>
      </c>
      <c r="AE987" s="309">
        <v>2</v>
      </c>
      <c r="AF987" s="333"/>
      <c r="AG987" s="239"/>
      <c r="AH987" s="333"/>
      <c r="AI987" s="333"/>
      <c r="AJ987" s="239"/>
      <c r="AK987" s="236">
        <v>18</v>
      </c>
      <c r="AL987" s="236"/>
      <c r="AM987" s="236" t="s">
        <v>16389</v>
      </c>
      <c r="AN987" s="464"/>
      <c r="AO987" s="464"/>
      <c r="AP987" s="464"/>
      <c r="AQ987" s="291" t="str">
        <f>IFERROR(VLOOKUP(BG987,#REF!,1,0),"")</f>
        <v/>
      </c>
      <c r="AR987" s="465"/>
      <c r="AS987" s="333" t="s">
        <v>2434</v>
      </c>
      <c r="AT987" s="465"/>
      <c r="AU987" s="465"/>
      <c r="AV987" s="465"/>
      <c r="AW987" s="291" t="s">
        <v>16547</v>
      </c>
      <c r="AX987" s="465"/>
      <c r="AY987" s="465"/>
      <c r="BD987" s="191" t="str">
        <f t="shared" si="154"/>
        <v>M Series M4M4 Competition M xDrive Convertible</v>
      </c>
      <c r="BE987" s="238" t="str">
        <f t="shared" si="156"/>
        <v>0202</v>
      </c>
      <c r="BF987" s="306" t="s">
        <v>16535</v>
      </c>
      <c r="BG987" s="191" t="str">
        <f t="shared" si="155"/>
        <v>0202-0986</v>
      </c>
    </row>
    <row r="988" spans="1:59">
      <c r="A988" s="304">
        <v>4762</v>
      </c>
      <c r="B988" s="305">
        <v>4762</v>
      </c>
      <c r="C988" s="238" t="str">
        <f t="shared" si="159"/>
        <v>0008-0203</v>
      </c>
      <c r="D988" s="238" t="str">
        <f t="shared" si="160"/>
        <v>0008-0203-0001</v>
      </c>
      <c r="E988" s="306" t="s">
        <v>16536</v>
      </c>
      <c r="F988" s="238" t="str">
        <f>TEXT(VLOOKUP(J988,'1'!$I$43:$J$79,2,0),"0000")</f>
        <v>0008</v>
      </c>
      <c r="G988" s="238" t="str">
        <f t="shared" si="161"/>
        <v>0203</v>
      </c>
      <c r="H988" s="307">
        <f t="shared" si="162"/>
        <v>1</v>
      </c>
      <c r="I988" s="306" t="s">
        <v>16536</v>
      </c>
      <c r="J988" s="235" t="s">
        <v>179</v>
      </c>
      <c r="K988" s="235" t="s">
        <v>2350</v>
      </c>
      <c r="L988" s="235" t="s">
        <v>16381</v>
      </c>
      <c r="M988" s="328">
        <v>161800000</v>
      </c>
      <c r="N988" s="235">
        <v>4395</v>
      </c>
      <c r="O988" s="235" t="s">
        <v>76</v>
      </c>
      <c r="P988" s="235" t="s">
        <v>72</v>
      </c>
      <c r="Q988" s="235" t="s">
        <v>71</v>
      </c>
      <c r="R988" s="235">
        <v>5</v>
      </c>
      <c r="S988" s="309">
        <v>17</v>
      </c>
      <c r="T988" s="238">
        <v>6</v>
      </c>
      <c r="U988" s="238">
        <v>6</v>
      </c>
      <c r="V988" s="235" t="s">
        <v>70</v>
      </c>
      <c r="W988" s="238" t="str">
        <f t="shared" si="157"/>
        <v>BMWM Series M5 SedanM5 Competition161800000</v>
      </c>
      <c r="X988" s="310">
        <f t="shared" si="158"/>
        <v>4762</v>
      </c>
      <c r="Y988" s="238">
        <v>6</v>
      </c>
      <c r="Z988" s="238">
        <v>6</v>
      </c>
      <c r="AA988" s="306" t="s">
        <v>16536</v>
      </c>
      <c r="AB988" s="235" t="s">
        <v>72</v>
      </c>
      <c r="AC988" s="235"/>
      <c r="AD988" s="235">
        <v>6</v>
      </c>
      <c r="AE988" s="235">
        <v>0</v>
      </c>
      <c r="AF988" s="236"/>
      <c r="AG988" s="237"/>
      <c r="AH988" s="236"/>
      <c r="AI988" s="236"/>
      <c r="AJ988" s="237"/>
      <c r="AK988" s="236">
        <v>18</v>
      </c>
      <c r="AL988" s="236"/>
      <c r="AM988" s="236" t="s">
        <v>16389</v>
      </c>
      <c r="AN988" s="348"/>
      <c r="AO988" s="348"/>
      <c r="AP988" s="348"/>
      <c r="AQ988" s="291" t="str">
        <f>IFERROR(VLOOKUP(BG988,#REF!,1,0),"")</f>
        <v/>
      </c>
      <c r="AS988" s="236" t="s">
        <v>2437</v>
      </c>
      <c r="AW988" s="291" t="s">
        <v>16547</v>
      </c>
      <c r="BD988" s="191" t="str">
        <f t="shared" si="154"/>
        <v>M Series M5 SedanM5 Competition</v>
      </c>
      <c r="BE988" s="238" t="str">
        <f t="shared" si="156"/>
        <v>0203</v>
      </c>
      <c r="BF988" s="306" t="s">
        <v>16536</v>
      </c>
      <c r="BG988" s="191" t="str">
        <f t="shared" si="155"/>
        <v>0203-0987</v>
      </c>
    </row>
    <row r="989" spans="1:59">
      <c r="A989" s="304">
        <v>4763</v>
      </c>
      <c r="B989" s="305">
        <v>4763</v>
      </c>
      <c r="C989" s="238" t="str">
        <f t="shared" si="159"/>
        <v>0008-0204</v>
      </c>
      <c r="D989" s="238" t="str">
        <f t="shared" si="160"/>
        <v>0008-0204-0001</v>
      </c>
      <c r="E989" s="306" t="s">
        <v>1427</v>
      </c>
      <c r="F989" s="238" t="str">
        <f>TEXT(VLOOKUP(J989,'1'!$I$43:$J$79,2,0),"0000")</f>
        <v>0008</v>
      </c>
      <c r="G989" s="238" t="str">
        <f t="shared" si="161"/>
        <v>0204</v>
      </c>
      <c r="H989" s="307">
        <f t="shared" si="162"/>
        <v>1</v>
      </c>
      <c r="I989" s="306" t="s">
        <v>1427</v>
      </c>
      <c r="J989" s="235" t="s">
        <v>179</v>
      </c>
      <c r="K989" s="235" t="s">
        <v>1347</v>
      </c>
      <c r="L989" s="235" t="s">
        <v>1348</v>
      </c>
      <c r="M989" s="328">
        <v>239700000</v>
      </c>
      <c r="N989" s="235">
        <v>4395</v>
      </c>
      <c r="O989" s="235" t="s">
        <v>76</v>
      </c>
      <c r="P989" s="235" t="s">
        <v>72</v>
      </c>
      <c r="Q989" s="235" t="s">
        <v>71</v>
      </c>
      <c r="R989" s="235">
        <v>4</v>
      </c>
      <c r="S989" s="309">
        <v>17</v>
      </c>
      <c r="T989" s="238">
        <v>6</v>
      </c>
      <c r="U989" s="238">
        <v>6</v>
      </c>
      <c r="V989" s="235" t="s">
        <v>70</v>
      </c>
      <c r="W989" s="238" t="str">
        <f t="shared" si="157"/>
        <v>BMWM Series M8 CoupeM8 Coupe Competition239700000</v>
      </c>
      <c r="X989" s="310">
        <f t="shared" si="158"/>
        <v>4763</v>
      </c>
      <c r="Y989" s="238">
        <v>6</v>
      </c>
      <c r="Z989" s="238">
        <v>6</v>
      </c>
      <c r="AA989" s="306" t="s">
        <v>1427</v>
      </c>
      <c r="AB989" s="235" t="s">
        <v>72</v>
      </c>
      <c r="AC989" s="235"/>
      <c r="AD989" s="235">
        <v>6</v>
      </c>
      <c r="AE989" s="235">
        <v>0</v>
      </c>
      <c r="AF989" s="236"/>
      <c r="AG989" s="237"/>
      <c r="AH989" s="236"/>
      <c r="AI989" s="236"/>
      <c r="AJ989" s="237"/>
      <c r="AK989" s="236">
        <v>18</v>
      </c>
      <c r="AL989" s="236"/>
      <c r="AM989" s="236" t="s">
        <v>16389</v>
      </c>
      <c r="AN989" s="348"/>
      <c r="AO989" s="348"/>
      <c r="AP989" s="348"/>
      <c r="AQ989" s="291" t="str">
        <f>IFERROR(VLOOKUP(BG989,#REF!,1,0),"")</f>
        <v/>
      </c>
      <c r="AS989" s="236" t="s">
        <v>2437</v>
      </c>
      <c r="AW989" s="291" t="s">
        <v>16547</v>
      </c>
      <c r="BD989" s="191" t="str">
        <f t="shared" si="154"/>
        <v>M Series M8 CoupeM8 Coupe Competition</v>
      </c>
      <c r="BE989" s="238" t="str">
        <f t="shared" si="156"/>
        <v>0204</v>
      </c>
      <c r="BF989" s="306" t="s">
        <v>1427</v>
      </c>
      <c r="BG989" s="191" t="str">
        <f t="shared" si="155"/>
        <v>0204-0988</v>
      </c>
    </row>
    <row r="990" spans="1:59">
      <c r="A990" s="304">
        <v>4764</v>
      </c>
      <c r="B990" s="305">
        <v>4764</v>
      </c>
      <c r="C990" s="238" t="str">
        <f t="shared" si="159"/>
        <v>0008-0204</v>
      </c>
      <c r="D990" s="238" t="str">
        <f t="shared" si="160"/>
        <v>0008-0204-0002</v>
      </c>
      <c r="E990" s="306" t="s">
        <v>16537</v>
      </c>
      <c r="F990" s="238" t="str">
        <f>TEXT(VLOOKUP(J990,'1'!$I$43:$J$79,2,0),"0000")</f>
        <v>0008</v>
      </c>
      <c r="G990" s="238" t="str">
        <f t="shared" si="161"/>
        <v>0204</v>
      </c>
      <c r="H990" s="307">
        <f t="shared" si="162"/>
        <v>2</v>
      </c>
      <c r="I990" s="306" t="s">
        <v>16537</v>
      </c>
      <c r="J990" s="235" t="s">
        <v>179</v>
      </c>
      <c r="K990" s="235" t="s">
        <v>1663</v>
      </c>
      <c r="L990" s="235" t="s">
        <v>1664</v>
      </c>
      <c r="M990" s="328">
        <v>236700000</v>
      </c>
      <c r="N990" s="235">
        <v>4395</v>
      </c>
      <c r="O990" s="235" t="s">
        <v>76</v>
      </c>
      <c r="P990" s="235" t="s">
        <v>72</v>
      </c>
      <c r="Q990" s="235" t="s">
        <v>71</v>
      </c>
      <c r="R990" s="235">
        <v>4</v>
      </c>
      <c r="S990" s="309">
        <v>17</v>
      </c>
      <c r="T990" s="238">
        <v>6</v>
      </c>
      <c r="U990" s="238">
        <v>6</v>
      </c>
      <c r="V990" s="235" t="s">
        <v>70</v>
      </c>
      <c r="W990" s="238" t="str">
        <f t="shared" si="157"/>
        <v>BMWM Series M8 CoupeM8 Gran Coupe Competition236700000</v>
      </c>
      <c r="X990" s="310">
        <f t="shared" si="158"/>
        <v>4764</v>
      </c>
      <c r="Y990" s="238">
        <v>6</v>
      </c>
      <c r="Z990" s="238">
        <v>6</v>
      </c>
      <c r="AA990" s="306" t="s">
        <v>16537</v>
      </c>
      <c r="AB990" s="235" t="s">
        <v>72</v>
      </c>
      <c r="AC990" s="235"/>
      <c r="AD990" s="235">
        <v>6</v>
      </c>
      <c r="AE990" s="235">
        <v>0</v>
      </c>
      <c r="AF990" s="236"/>
      <c r="AG990" s="237"/>
      <c r="AH990" s="236"/>
      <c r="AI990" s="236"/>
      <c r="AJ990" s="237"/>
      <c r="AK990" s="236">
        <v>18</v>
      </c>
      <c r="AL990" s="236"/>
      <c r="AM990" s="236" t="s">
        <v>16389</v>
      </c>
      <c r="AN990" s="348"/>
      <c r="AO990" s="348"/>
      <c r="AP990" s="348"/>
      <c r="AQ990" s="291" t="str">
        <f>IFERROR(VLOOKUP(BG990,#REF!,1,0),"")</f>
        <v/>
      </c>
      <c r="AS990" s="236" t="s">
        <v>2437</v>
      </c>
      <c r="AW990" s="291" t="s">
        <v>16547</v>
      </c>
      <c r="BD990" s="191" t="str">
        <f t="shared" si="154"/>
        <v>M Series M8 CoupeM8 Gran Coupe Competition</v>
      </c>
      <c r="BE990" s="238" t="str">
        <f t="shared" si="156"/>
        <v>0204</v>
      </c>
      <c r="BF990" s="306" t="s">
        <v>16537</v>
      </c>
      <c r="BG990" s="191" t="str">
        <f t="shared" si="155"/>
        <v>0204-0989</v>
      </c>
    </row>
    <row r="991" spans="1:59" ht="15.75" customHeight="1">
      <c r="A991" s="304">
        <v>4765</v>
      </c>
      <c r="B991" s="305">
        <v>4765</v>
      </c>
      <c r="C991" s="238" t="str">
        <f t="shared" si="159"/>
        <v>0008-0205</v>
      </c>
      <c r="D991" s="238" t="str">
        <f t="shared" si="160"/>
        <v>0008-0205-0001</v>
      </c>
      <c r="E991" s="306" t="s">
        <v>16262</v>
      </c>
      <c r="F991" s="238" t="str">
        <f>TEXT(VLOOKUP(J991,'1'!$I$43:$J$79,2,0),"0000")</f>
        <v>0008</v>
      </c>
      <c r="G991" s="238" t="str">
        <f t="shared" si="161"/>
        <v>0205</v>
      </c>
      <c r="H991" s="307">
        <f t="shared" si="162"/>
        <v>1</v>
      </c>
      <c r="I991" s="306" t="s">
        <v>16262</v>
      </c>
      <c r="J991" s="235" t="s">
        <v>179</v>
      </c>
      <c r="K991" s="235" t="s">
        <v>1676</v>
      </c>
      <c r="L991" s="235" t="s">
        <v>1308</v>
      </c>
      <c r="M991" s="328">
        <v>174600000</v>
      </c>
      <c r="N991" s="235">
        <v>4395</v>
      </c>
      <c r="O991" s="235" t="s">
        <v>76</v>
      </c>
      <c r="P991" s="235" t="s">
        <v>72</v>
      </c>
      <c r="Q991" s="235" t="s">
        <v>71</v>
      </c>
      <c r="R991" s="235">
        <v>5</v>
      </c>
      <c r="S991" s="309">
        <v>17</v>
      </c>
      <c r="T991" s="238">
        <v>6</v>
      </c>
      <c r="U991" s="238">
        <v>6</v>
      </c>
      <c r="V991" s="235" t="s">
        <v>70</v>
      </c>
      <c r="W991" s="238" t="str">
        <f t="shared" si="157"/>
        <v>BMWM Series X5 MX5M174600000</v>
      </c>
      <c r="X991" s="310">
        <f t="shared" si="158"/>
        <v>4765</v>
      </c>
      <c r="Y991" s="238">
        <v>6</v>
      </c>
      <c r="Z991" s="238">
        <v>6</v>
      </c>
      <c r="AA991" s="306" t="s">
        <v>16262</v>
      </c>
      <c r="AB991" s="235" t="s">
        <v>69</v>
      </c>
      <c r="AC991" s="235"/>
      <c r="AD991" s="235">
        <v>5</v>
      </c>
      <c r="AE991" s="235">
        <v>0</v>
      </c>
      <c r="AF991" s="236"/>
      <c r="AG991" s="237"/>
      <c r="AH991" s="236"/>
      <c r="AI991" s="236"/>
      <c r="AJ991" s="237"/>
      <c r="AK991" s="236">
        <v>14</v>
      </c>
      <c r="AL991" s="236"/>
      <c r="AM991" s="236" t="s">
        <v>16563</v>
      </c>
      <c r="AN991" s="348"/>
      <c r="AO991" s="348"/>
      <c r="AP991" s="348"/>
      <c r="AQ991" s="291" t="str">
        <f>IFERROR(VLOOKUP(BG991,#REF!,1,0),"")</f>
        <v/>
      </c>
      <c r="AS991" s="236" t="s">
        <v>2437</v>
      </c>
      <c r="AW991" s="291" t="s">
        <v>16548</v>
      </c>
      <c r="BD991" s="191" t="str">
        <f t="shared" si="154"/>
        <v>M Series X5 MX5M</v>
      </c>
      <c r="BE991" s="238" t="str">
        <f t="shared" si="156"/>
        <v>0205</v>
      </c>
      <c r="BF991" s="306" t="s">
        <v>16262</v>
      </c>
      <c r="BG991" s="191" t="str">
        <f t="shared" si="155"/>
        <v>0205-0990</v>
      </c>
    </row>
    <row r="992" spans="1:59">
      <c r="A992" s="304">
        <v>4766</v>
      </c>
      <c r="B992" s="305">
        <v>4766</v>
      </c>
      <c r="C992" s="238" t="str">
        <f t="shared" si="159"/>
        <v>0008-0206</v>
      </c>
      <c r="D992" s="238" t="str">
        <f t="shared" si="160"/>
        <v>0008-0206-0001</v>
      </c>
      <c r="E992" s="306" t="s">
        <v>1428</v>
      </c>
      <c r="F992" s="238" t="str">
        <f>TEXT(VLOOKUP(J992,'1'!$I$43:$J$79,2,0),"0000")</f>
        <v>0008</v>
      </c>
      <c r="G992" s="238" t="str">
        <f t="shared" si="161"/>
        <v>0206</v>
      </c>
      <c r="H992" s="307">
        <f t="shared" si="162"/>
        <v>1</v>
      </c>
      <c r="I992" s="306" t="s">
        <v>1428</v>
      </c>
      <c r="J992" s="235" t="s">
        <v>179</v>
      </c>
      <c r="K992" s="235" t="s">
        <v>1265</v>
      </c>
      <c r="L992" s="235" t="s">
        <v>1349</v>
      </c>
      <c r="M992" s="308">
        <v>48200000</v>
      </c>
      <c r="N992" s="235">
        <v>1995</v>
      </c>
      <c r="O992" s="235" t="s">
        <v>77</v>
      </c>
      <c r="P992" s="235" t="s">
        <v>72</v>
      </c>
      <c r="Q992" s="235" t="s">
        <v>71</v>
      </c>
      <c r="R992" s="235">
        <v>5</v>
      </c>
      <c r="S992" s="309">
        <v>7</v>
      </c>
      <c r="T992" s="238">
        <v>6</v>
      </c>
      <c r="U992" s="238">
        <v>6</v>
      </c>
      <c r="V992" s="235" t="s">
        <v>70</v>
      </c>
      <c r="W992" s="238" t="str">
        <f t="shared" si="157"/>
        <v>BMWX Series X1xDrive 18d Advantage48200000</v>
      </c>
      <c r="X992" s="310">
        <f t="shared" si="158"/>
        <v>4766</v>
      </c>
      <c r="Y992" s="238">
        <v>6</v>
      </c>
      <c r="Z992" s="238">
        <v>6</v>
      </c>
      <c r="AA992" s="306" t="s">
        <v>1428</v>
      </c>
      <c r="AB992" s="235" t="s">
        <v>69</v>
      </c>
      <c r="AC992" s="235"/>
      <c r="AD992" s="235">
        <v>2</v>
      </c>
      <c r="AE992" s="235">
        <v>1</v>
      </c>
      <c r="AF992" s="236"/>
      <c r="AG992" s="237"/>
      <c r="AH992" s="236"/>
      <c r="AI992" s="236"/>
      <c r="AJ992" s="237"/>
      <c r="AK992" s="236">
        <v>6</v>
      </c>
      <c r="AL992" s="236"/>
      <c r="AM992" s="236" t="s">
        <v>16566</v>
      </c>
      <c r="AN992" s="348"/>
      <c r="AO992" s="348"/>
      <c r="AP992" s="348"/>
      <c r="AQ992" s="291" t="str">
        <f>IFERROR(VLOOKUP(BG992,#REF!,1,0),"")</f>
        <v/>
      </c>
      <c r="AS992" s="236" t="s">
        <v>2430</v>
      </c>
      <c r="AW992" s="291" t="s">
        <v>16547</v>
      </c>
      <c r="BD992" s="191" t="str">
        <f t="shared" si="154"/>
        <v>X Series X1xDrive 18d Advantage</v>
      </c>
      <c r="BE992" s="238" t="str">
        <f t="shared" si="156"/>
        <v>0206</v>
      </c>
      <c r="BF992" s="306" t="s">
        <v>1428</v>
      </c>
      <c r="BG992" s="191" t="str">
        <f t="shared" si="155"/>
        <v>0206-0991</v>
      </c>
    </row>
    <row r="993" spans="1:59">
      <c r="A993" s="304">
        <v>4767</v>
      </c>
      <c r="B993" s="305">
        <v>4767</v>
      </c>
      <c r="C993" s="238" t="str">
        <f t="shared" si="159"/>
        <v>0008-0206</v>
      </c>
      <c r="D993" s="238" t="str">
        <f t="shared" si="160"/>
        <v>0008-0206-0002</v>
      </c>
      <c r="E993" s="306" t="s">
        <v>1429</v>
      </c>
      <c r="F993" s="238" t="str">
        <f>TEXT(VLOOKUP(J993,'1'!$I$43:$J$79,2,0),"0000")</f>
        <v>0008</v>
      </c>
      <c r="G993" s="238" t="str">
        <f t="shared" si="161"/>
        <v>0206</v>
      </c>
      <c r="H993" s="307">
        <f t="shared" si="162"/>
        <v>2</v>
      </c>
      <c r="I993" s="306" t="s">
        <v>1429</v>
      </c>
      <c r="J993" s="235" t="s">
        <v>179</v>
      </c>
      <c r="K993" s="235" t="s">
        <v>15951</v>
      </c>
      <c r="L993" s="235" t="s">
        <v>15945</v>
      </c>
      <c r="M993" s="328">
        <v>57700000</v>
      </c>
      <c r="N993" s="235">
        <v>1995</v>
      </c>
      <c r="O993" s="235" t="s">
        <v>77</v>
      </c>
      <c r="P993" s="235" t="s">
        <v>72</v>
      </c>
      <c r="Q993" s="235" t="s">
        <v>71</v>
      </c>
      <c r="R993" s="235">
        <v>5</v>
      </c>
      <c r="S993" s="309">
        <v>7</v>
      </c>
      <c r="T993" s="238">
        <v>6</v>
      </c>
      <c r="U993" s="238">
        <v>6</v>
      </c>
      <c r="V993" s="235" t="s">
        <v>70</v>
      </c>
      <c r="W993" s="238" t="str">
        <f t="shared" si="157"/>
        <v>BMWX Series X1xDrive 18d X Line57700000</v>
      </c>
      <c r="X993" s="310">
        <f t="shared" si="158"/>
        <v>4767</v>
      </c>
      <c r="Y993" s="238">
        <v>6</v>
      </c>
      <c r="Z993" s="238">
        <v>6</v>
      </c>
      <c r="AA993" s="306" t="s">
        <v>1429</v>
      </c>
      <c r="AB993" s="235" t="s">
        <v>69</v>
      </c>
      <c r="AC993" s="235"/>
      <c r="AD993" s="235">
        <v>2</v>
      </c>
      <c r="AE993" s="235">
        <v>1</v>
      </c>
      <c r="AF993" s="236"/>
      <c r="AG993" s="237"/>
      <c r="AH993" s="236"/>
      <c r="AI993" s="236"/>
      <c r="AJ993" s="237"/>
      <c r="AK993" s="236">
        <v>6</v>
      </c>
      <c r="AL993" s="236"/>
      <c r="AM993" s="236" t="s">
        <v>16566</v>
      </c>
      <c r="AN993" s="348"/>
      <c r="AO993" s="348"/>
      <c r="AP993" s="348"/>
      <c r="AQ993" s="291" t="str">
        <f>IFERROR(VLOOKUP(BG993,#REF!,1,0),"")</f>
        <v/>
      </c>
      <c r="AS993" s="236" t="s">
        <v>2430</v>
      </c>
      <c r="AW993" s="291" t="s">
        <v>16547</v>
      </c>
      <c r="BD993" s="191" t="str">
        <f t="shared" si="154"/>
        <v>X Series X1xDrive 18d X Line</v>
      </c>
      <c r="BE993" s="238" t="str">
        <f t="shared" si="156"/>
        <v>0206</v>
      </c>
      <c r="BF993" s="306" t="s">
        <v>1429</v>
      </c>
      <c r="BG993" s="191" t="str">
        <f t="shared" si="155"/>
        <v>0206-0992</v>
      </c>
    </row>
    <row r="994" spans="1:59">
      <c r="A994" s="304">
        <v>4768</v>
      </c>
      <c r="B994" s="305">
        <v>4768</v>
      </c>
      <c r="C994" s="238" t="str">
        <f t="shared" si="159"/>
        <v>0008-0206</v>
      </c>
      <c r="D994" s="238" t="str">
        <f t="shared" si="160"/>
        <v>0008-0206-0003</v>
      </c>
      <c r="E994" s="306" t="s">
        <v>1430</v>
      </c>
      <c r="F994" s="238" t="str">
        <f>TEXT(VLOOKUP(J994,'1'!$I$43:$J$79,2,0),"0000")</f>
        <v>0008</v>
      </c>
      <c r="G994" s="238" t="str">
        <f t="shared" si="161"/>
        <v>0206</v>
      </c>
      <c r="H994" s="307">
        <f t="shared" si="162"/>
        <v>3</v>
      </c>
      <c r="I994" s="306" t="s">
        <v>1430</v>
      </c>
      <c r="J994" s="235" t="s">
        <v>179</v>
      </c>
      <c r="K994" s="235" t="s">
        <v>1265</v>
      </c>
      <c r="L994" s="235" t="s">
        <v>1350</v>
      </c>
      <c r="M994" s="328">
        <v>52400000</v>
      </c>
      <c r="N994" s="235">
        <v>1995</v>
      </c>
      <c r="O994" s="235" t="s">
        <v>77</v>
      </c>
      <c r="P994" s="235" t="s">
        <v>72</v>
      </c>
      <c r="Q994" s="235" t="s">
        <v>71</v>
      </c>
      <c r="R994" s="235">
        <v>5</v>
      </c>
      <c r="S994" s="309">
        <v>7</v>
      </c>
      <c r="T994" s="238">
        <v>6</v>
      </c>
      <c r="U994" s="238">
        <v>6</v>
      </c>
      <c r="V994" s="235" t="s">
        <v>70</v>
      </c>
      <c r="W994" s="238" t="str">
        <f t="shared" si="157"/>
        <v>BMWX Series X1xDrive 18d M Sport52400000</v>
      </c>
      <c r="X994" s="310">
        <f t="shared" si="158"/>
        <v>4768</v>
      </c>
      <c r="Y994" s="238">
        <v>6</v>
      </c>
      <c r="Z994" s="238">
        <v>6</v>
      </c>
      <c r="AA994" s="306" t="s">
        <v>1430</v>
      </c>
      <c r="AB994" s="235" t="s">
        <v>69</v>
      </c>
      <c r="AC994" s="235"/>
      <c r="AD994" s="235">
        <v>2</v>
      </c>
      <c r="AE994" s="235">
        <v>1</v>
      </c>
      <c r="AF994" s="236"/>
      <c r="AG994" s="237"/>
      <c r="AH994" s="236"/>
      <c r="AI994" s="236"/>
      <c r="AJ994" s="237"/>
      <c r="AK994" s="236">
        <v>6</v>
      </c>
      <c r="AL994" s="236"/>
      <c r="AM994" s="236" t="s">
        <v>16566</v>
      </c>
      <c r="AN994" s="348"/>
      <c r="AO994" s="348"/>
      <c r="AP994" s="348"/>
      <c r="AQ994" s="291" t="str">
        <f>IFERROR(VLOOKUP(BG994,#REF!,1,0),"")</f>
        <v/>
      </c>
      <c r="AS994" s="236" t="s">
        <v>2430</v>
      </c>
      <c r="AW994" s="291" t="s">
        <v>16547</v>
      </c>
      <c r="BD994" s="191" t="str">
        <f t="shared" si="154"/>
        <v>X Series X1xDrive 18d M Sport</v>
      </c>
      <c r="BE994" s="238" t="str">
        <f t="shared" si="156"/>
        <v>0206</v>
      </c>
      <c r="BF994" s="306" t="s">
        <v>1430</v>
      </c>
      <c r="BG994" s="191" t="str">
        <f t="shared" si="155"/>
        <v>0206-0993</v>
      </c>
    </row>
    <row r="995" spans="1:59">
      <c r="A995" s="304">
        <v>4769</v>
      </c>
      <c r="B995" s="305">
        <v>4769</v>
      </c>
      <c r="C995" s="238" t="str">
        <f t="shared" si="159"/>
        <v>0008-0206</v>
      </c>
      <c r="D995" s="238" t="str">
        <f t="shared" si="160"/>
        <v>0008-0206-0004</v>
      </c>
      <c r="E995" s="306" t="s">
        <v>1431</v>
      </c>
      <c r="F995" s="238" t="str">
        <f>TEXT(VLOOKUP(J995,'1'!$I$43:$J$79,2,0),"0000")</f>
        <v>0008</v>
      </c>
      <c r="G995" s="238" t="str">
        <f t="shared" si="161"/>
        <v>0206</v>
      </c>
      <c r="H995" s="307">
        <f t="shared" si="162"/>
        <v>4</v>
      </c>
      <c r="I995" s="306" t="s">
        <v>1431</v>
      </c>
      <c r="J995" s="235" t="s">
        <v>179</v>
      </c>
      <c r="K995" s="235" t="s">
        <v>1265</v>
      </c>
      <c r="L995" s="235" t="s">
        <v>1351</v>
      </c>
      <c r="M995" s="308">
        <v>48900000</v>
      </c>
      <c r="N995" s="235">
        <v>1998</v>
      </c>
      <c r="O995" s="235" t="s">
        <v>76</v>
      </c>
      <c r="P995" s="235" t="s">
        <v>72</v>
      </c>
      <c r="Q995" s="235" t="s">
        <v>71</v>
      </c>
      <c r="R995" s="235">
        <v>5</v>
      </c>
      <c r="S995" s="309">
        <v>7</v>
      </c>
      <c r="T995" s="238">
        <v>6</v>
      </c>
      <c r="U995" s="238">
        <v>6</v>
      </c>
      <c r="V995" s="235" t="s">
        <v>70</v>
      </c>
      <c r="W995" s="238" t="str">
        <f t="shared" si="157"/>
        <v>BMWX Series X1xDrive 20i advantage48900000</v>
      </c>
      <c r="X995" s="310">
        <f t="shared" si="158"/>
        <v>4769</v>
      </c>
      <c r="Y995" s="238">
        <v>6</v>
      </c>
      <c r="Z995" s="238">
        <v>6</v>
      </c>
      <c r="AA995" s="306" t="s">
        <v>1431</v>
      </c>
      <c r="AB995" s="235" t="s">
        <v>69</v>
      </c>
      <c r="AC995" s="235"/>
      <c r="AD995" s="235">
        <v>3</v>
      </c>
      <c r="AE995" s="235">
        <v>0</v>
      </c>
      <c r="AF995" s="236"/>
      <c r="AG995" s="237"/>
      <c r="AH995" s="236"/>
      <c r="AI995" s="236"/>
      <c r="AJ995" s="237"/>
      <c r="AK995" s="236">
        <v>6</v>
      </c>
      <c r="AL995" s="236"/>
      <c r="AM995" s="236" t="s">
        <v>16566</v>
      </c>
      <c r="AN995" s="348"/>
      <c r="AO995" s="348"/>
      <c r="AP995" s="348"/>
      <c r="AQ995" s="291" t="str">
        <f>IFERROR(VLOOKUP(BG995,#REF!,1,0),"")</f>
        <v/>
      </c>
      <c r="AS995" s="236" t="s">
        <v>2430</v>
      </c>
      <c r="AW995" s="291" t="s">
        <v>16547</v>
      </c>
      <c r="BD995" s="191" t="str">
        <f t="shared" si="154"/>
        <v>X Series X1xDrive 20i advantage</v>
      </c>
      <c r="BE995" s="238" t="str">
        <f t="shared" si="156"/>
        <v>0206</v>
      </c>
      <c r="BF995" s="306" t="s">
        <v>1431</v>
      </c>
      <c r="BG995" s="191" t="str">
        <f t="shared" si="155"/>
        <v>0206-0994</v>
      </c>
    </row>
    <row r="996" spans="1:59">
      <c r="A996" s="304">
        <v>4770</v>
      </c>
      <c r="B996" s="305">
        <v>4770</v>
      </c>
      <c r="C996" s="238" t="str">
        <f t="shared" si="159"/>
        <v>0008-0206</v>
      </c>
      <c r="D996" s="238" t="str">
        <f t="shared" si="160"/>
        <v>0008-0206-0005</v>
      </c>
      <c r="E996" s="306" t="s">
        <v>1432</v>
      </c>
      <c r="F996" s="238" t="str">
        <f>TEXT(VLOOKUP(J996,'1'!$I$43:$J$79,2,0),"0000")</f>
        <v>0008</v>
      </c>
      <c r="G996" s="238" t="str">
        <f t="shared" si="161"/>
        <v>0206</v>
      </c>
      <c r="H996" s="307">
        <f t="shared" si="162"/>
        <v>5</v>
      </c>
      <c r="I996" s="306" t="s">
        <v>1432</v>
      </c>
      <c r="J996" s="235" t="s">
        <v>179</v>
      </c>
      <c r="K996" s="235" t="s">
        <v>1265</v>
      </c>
      <c r="L996" s="235" t="s">
        <v>15944</v>
      </c>
      <c r="M996" s="308">
        <v>50000000</v>
      </c>
      <c r="N996" s="235">
        <v>1998</v>
      </c>
      <c r="O996" s="235" t="s">
        <v>76</v>
      </c>
      <c r="P996" s="235" t="s">
        <v>72</v>
      </c>
      <c r="Q996" s="235" t="s">
        <v>71</v>
      </c>
      <c r="R996" s="235">
        <v>5</v>
      </c>
      <c r="S996" s="309">
        <v>7</v>
      </c>
      <c r="T996" s="238">
        <v>6</v>
      </c>
      <c r="U996" s="238">
        <v>6</v>
      </c>
      <c r="V996" s="235" t="s">
        <v>70</v>
      </c>
      <c r="W996" s="238" t="str">
        <f t="shared" si="157"/>
        <v>BMWX Series X1xDrive 20i Xline50000000</v>
      </c>
      <c r="X996" s="310">
        <f t="shared" si="158"/>
        <v>4770</v>
      </c>
      <c r="Y996" s="238">
        <v>6</v>
      </c>
      <c r="Z996" s="238">
        <v>6</v>
      </c>
      <c r="AA996" s="306" t="s">
        <v>1432</v>
      </c>
      <c r="AB996" s="235" t="s">
        <v>69</v>
      </c>
      <c r="AC996" s="235"/>
      <c r="AD996" s="235">
        <v>3</v>
      </c>
      <c r="AE996" s="235">
        <v>0</v>
      </c>
      <c r="AF996" s="236"/>
      <c r="AG996" s="237"/>
      <c r="AH996" s="236"/>
      <c r="AI996" s="236"/>
      <c r="AJ996" s="237"/>
      <c r="AK996" s="236">
        <v>6</v>
      </c>
      <c r="AL996" s="236"/>
      <c r="AM996" s="236" t="s">
        <v>16566</v>
      </c>
      <c r="AN996" s="348"/>
      <c r="AO996" s="348"/>
      <c r="AP996" s="348"/>
      <c r="AQ996" s="291" t="str">
        <f>IFERROR(VLOOKUP(BG996,#REF!,1,0),"")</f>
        <v/>
      </c>
      <c r="AS996" s="236" t="s">
        <v>2430</v>
      </c>
      <c r="AW996" s="291" t="s">
        <v>16547</v>
      </c>
      <c r="BD996" s="191" t="str">
        <f t="shared" si="154"/>
        <v>X Series X1xDrive 20i Xline</v>
      </c>
      <c r="BE996" s="238" t="str">
        <f t="shared" si="156"/>
        <v>0206</v>
      </c>
      <c r="BF996" s="306" t="s">
        <v>1432</v>
      </c>
      <c r="BG996" s="191" t="str">
        <f t="shared" si="155"/>
        <v>0206-0995</v>
      </c>
    </row>
    <row r="997" spans="1:59">
      <c r="A997" s="304">
        <v>4771</v>
      </c>
      <c r="B997" s="305">
        <v>4771</v>
      </c>
      <c r="C997" s="238" t="str">
        <f t="shared" si="159"/>
        <v>0008-0206</v>
      </c>
      <c r="D997" s="238" t="str">
        <f t="shared" si="160"/>
        <v>0008-0206-0006</v>
      </c>
      <c r="E997" s="306" t="s">
        <v>1433</v>
      </c>
      <c r="F997" s="238" t="str">
        <f>TEXT(VLOOKUP(J997,'1'!$I$43:$J$79,2,0),"0000")</f>
        <v>0008</v>
      </c>
      <c r="G997" s="238" t="str">
        <f t="shared" si="161"/>
        <v>0206</v>
      </c>
      <c r="H997" s="307">
        <f t="shared" si="162"/>
        <v>6</v>
      </c>
      <c r="I997" s="306" t="s">
        <v>1433</v>
      </c>
      <c r="J997" s="235" t="s">
        <v>179</v>
      </c>
      <c r="K997" s="235" t="s">
        <v>1265</v>
      </c>
      <c r="L997" s="235" t="s">
        <v>1352</v>
      </c>
      <c r="M997" s="308">
        <v>52600000</v>
      </c>
      <c r="N997" s="235">
        <v>1998</v>
      </c>
      <c r="O997" s="235" t="s">
        <v>76</v>
      </c>
      <c r="P997" s="235" t="s">
        <v>72</v>
      </c>
      <c r="Q997" s="235" t="s">
        <v>71</v>
      </c>
      <c r="R997" s="235">
        <v>5</v>
      </c>
      <c r="S997" s="309">
        <v>7</v>
      </c>
      <c r="T997" s="238">
        <v>6</v>
      </c>
      <c r="U997" s="238">
        <v>6</v>
      </c>
      <c r="V997" s="235" t="s">
        <v>70</v>
      </c>
      <c r="W997" s="238" t="str">
        <f t="shared" si="157"/>
        <v>BMWX Series X1xDrive 20i M Sport 52600000</v>
      </c>
      <c r="X997" s="310">
        <f t="shared" si="158"/>
        <v>4771</v>
      </c>
      <c r="Y997" s="238">
        <v>6</v>
      </c>
      <c r="Z997" s="238">
        <v>6</v>
      </c>
      <c r="AA997" s="306" t="s">
        <v>1433</v>
      </c>
      <c r="AB997" s="235" t="s">
        <v>69</v>
      </c>
      <c r="AC997" s="235"/>
      <c r="AD997" s="235">
        <v>3</v>
      </c>
      <c r="AE997" s="235">
        <v>0</v>
      </c>
      <c r="AF997" s="236"/>
      <c r="AG997" s="237"/>
      <c r="AH997" s="236"/>
      <c r="AI997" s="236"/>
      <c r="AJ997" s="237"/>
      <c r="AK997" s="236">
        <v>6</v>
      </c>
      <c r="AL997" s="236"/>
      <c r="AM997" s="236" t="s">
        <v>16566</v>
      </c>
      <c r="AN997" s="348"/>
      <c r="AO997" s="348"/>
      <c r="AP997" s="348"/>
      <c r="AQ997" s="291" t="str">
        <f>IFERROR(VLOOKUP(BG997,#REF!,1,0),"")</f>
        <v/>
      </c>
      <c r="AS997" s="236" t="s">
        <v>2430</v>
      </c>
      <c r="AW997" s="291" t="s">
        <v>16547</v>
      </c>
      <c r="BD997" s="191" t="str">
        <f t="shared" si="154"/>
        <v xml:space="preserve">X Series X1xDrive 20i M Sport </v>
      </c>
      <c r="BE997" s="238" t="str">
        <f t="shared" si="156"/>
        <v>0206</v>
      </c>
      <c r="BF997" s="306" t="s">
        <v>1433</v>
      </c>
      <c r="BG997" s="191" t="str">
        <f t="shared" si="155"/>
        <v>0206-0996</v>
      </c>
    </row>
    <row r="998" spans="1:59">
      <c r="A998" s="304">
        <v>4772</v>
      </c>
      <c r="B998" s="305">
        <v>4772</v>
      </c>
      <c r="C998" s="238" t="str">
        <f t="shared" si="159"/>
        <v>0008-0206</v>
      </c>
      <c r="D998" s="238" t="str">
        <f t="shared" si="160"/>
        <v>0008-0206-0007</v>
      </c>
      <c r="E998" s="306" t="s">
        <v>1434</v>
      </c>
      <c r="F998" s="238" t="str">
        <f>TEXT(VLOOKUP(J998,'1'!$I$43:$J$79,2,0),"0000")</f>
        <v>0008</v>
      </c>
      <c r="G998" s="238" t="str">
        <f t="shared" si="161"/>
        <v>0206</v>
      </c>
      <c r="H998" s="307">
        <f t="shared" si="162"/>
        <v>7</v>
      </c>
      <c r="I998" s="306" t="s">
        <v>1434</v>
      </c>
      <c r="J998" s="235" t="s">
        <v>179</v>
      </c>
      <c r="K998" s="235" t="s">
        <v>1265</v>
      </c>
      <c r="L998" s="235" t="s">
        <v>16123</v>
      </c>
      <c r="M998" s="308">
        <v>52600000</v>
      </c>
      <c r="N998" s="235">
        <v>1998</v>
      </c>
      <c r="O998" s="235" t="s">
        <v>76</v>
      </c>
      <c r="P998" s="235" t="s">
        <v>72</v>
      </c>
      <c r="Q998" s="235" t="s">
        <v>71</v>
      </c>
      <c r="R998" s="235">
        <v>5</v>
      </c>
      <c r="S998" s="309">
        <v>7</v>
      </c>
      <c r="T998" s="238">
        <v>6</v>
      </c>
      <c r="U998" s="238">
        <v>6</v>
      </c>
      <c r="V998" s="235" t="s">
        <v>70</v>
      </c>
      <c r="W998" s="238" t="str">
        <f t="shared" si="157"/>
        <v>BMWX Series X1sDrive 20i M Sport 52600000</v>
      </c>
      <c r="X998" s="310">
        <f t="shared" si="158"/>
        <v>4772</v>
      </c>
      <c r="Y998" s="238">
        <v>6</v>
      </c>
      <c r="Z998" s="238">
        <v>6</v>
      </c>
      <c r="AA998" s="306" t="s">
        <v>1434</v>
      </c>
      <c r="AB998" s="235" t="s">
        <v>69</v>
      </c>
      <c r="AC998" s="235"/>
      <c r="AD998" s="235">
        <v>3</v>
      </c>
      <c r="AE998" s="235">
        <v>0</v>
      </c>
      <c r="AF998" s="236"/>
      <c r="AG998" s="237"/>
      <c r="AH998" s="236"/>
      <c r="AI998" s="236"/>
      <c r="AJ998" s="237"/>
      <c r="AK998" s="236">
        <v>6</v>
      </c>
      <c r="AL998" s="236"/>
      <c r="AM998" s="236" t="s">
        <v>16566</v>
      </c>
      <c r="AN998" s="348"/>
      <c r="AO998" s="348"/>
      <c r="AP998" s="348"/>
      <c r="AQ998" s="291" t="str">
        <f>IFERROR(VLOOKUP(BG998,#REF!,1,0),"")</f>
        <v/>
      </c>
      <c r="AS998" s="236" t="s">
        <v>2430</v>
      </c>
      <c r="AW998" s="291" t="s">
        <v>16547</v>
      </c>
      <c r="BD998" s="191" t="str">
        <f t="shared" si="154"/>
        <v xml:space="preserve">X Series X1sDrive 20i M Sport </v>
      </c>
      <c r="BE998" s="238" t="str">
        <f t="shared" si="156"/>
        <v>0206</v>
      </c>
      <c r="BF998" s="306" t="s">
        <v>1434</v>
      </c>
      <c r="BG998" s="191" t="str">
        <f t="shared" si="155"/>
        <v>0206-0997</v>
      </c>
    </row>
    <row r="999" spans="1:59">
      <c r="A999" s="304">
        <v>4773</v>
      </c>
      <c r="B999" s="305">
        <v>4773</v>
      </c>
      <c r="C999" s="238" t="str">
        <f t="shared" si="159"/>
        <v>0008-0206</v>
      </c>
      <c r="D999" s="238" t="str">
        <f t="shared" si="160"/>
        <v>0008-0206-0008</v>
      </c>
      <c r="E999" s="306" t="s">
        <v>1435</v>
      </c>
      <c r="F999" s="238" t="str">
        <f>TEXT(VLOOKUP(J999,'1'!$I$43:$J$79,2,0),"0000")</f>
        <v>0008</v>
      </c>
      <c r="G999" s="238" t="str">
        <f t="shared" si="161"/>
        <v>0206</v>
      </c>
      <c r="H999" s="307">
        <f t="shared" si="162"/>
        <v>8</v>
      </c>
      <c r="I999" s="306" t="s">
        <v>1435</v>
      </c>
      <c r="J999" s="235" t="s">
        <v>179</v>
      </c>
      <c r="K999" s="235" t="s">
        <v>1265</v>
      </c>
      <c r="L999" s="235" t="s">
        <v>16124</v>
      </c>
      <c r="M999" s="308">
        <v>52600000</v>
      </c>
      <c r="N999" s="235">
        <v>1998</v>
      </c>
      <c r="O999" s="235" t="s">
        <v>76</v>
      </c>
      <c r="P999" s="235" t="s">
        <v>72</v>
      </c>
      <c r="Q999" s="235" t="s">
        <v>71</v>
      </c>
      <c r="R999" s="235">
        <v>5</v>
      </c>
      <c r="S999" s="309">
        <v>7</v>
      </c>
      <c r="T999" s="238">
        <v>6</v>
      </c>
      <c r="U999" s="238">
        <v>6</v>
      </c>
      <c r="V999" s="235" t="s">
        <v>70</v>
      </c>
      <c r="W999" s="238" t="str">
        <f t="shared" si="157"/>
        <v>BMWX Series X1sDrive 20i Xline52600000</v>
      </c>
      <c r="X999" s="310">
        <f t="shared" si="158"/>
        <v>4773</v>
      </c>
      <c r="Y999" s="238">
        <v>6</v>
      </c>
      <c r="Z999" s="238">
        <v>6</v>
      </c>
      <c r="AA999" s="306" t="s">
        <v>1435</v>
      </c>
      <c r="AB999" s="235" t="s">
        <v>69</v>
      </c>
      <c r="AC999" s="235"/>
      <c r="AD999" s="235">
        <v>3</v>
      </c>
      <c r="AE999" s="235">
        <v>0</v>
      </c>
      <c r="AF999" s="236"/>
      <c r="AG999" s="237"/>
      <c r="AH999" s="236"/>
      <c r="AI999" s="236"/>
      <c r="AJ999" s="237"/>
      <c r="AK999" s="236">
        <v>6</v>
      </c>
      <c r="AL999" s="236"/>
      <c r="AM999" s="236" t="s">
        <v>16566</v>
      </c>
      <c r="AN999" s="348"/>
      <c r="AO999" s="348"/>
      <c r="AP999" s="348"/>
      <c r="AQ999" s="291" t="str">
        <f>IFERROR(VLOOKUP(BG999,#REF!,1,0),"")</f>
        <v/>
      </c>
      <c r="AS999" s="236" t="s">
        <v>2430</v>
      </c>
      <c r="AW999" s="291" t="s">
        <v>16547</v>
      </c>
      <c r="BD999" s="191" t="str">
        <f t="shared" si="154"/>
        <v>X Series X1sDrive 20i Xline</v>
      </c>
      <c r="BE999" s="238" t="str">
        <f t="shared" si="156"/>
        <v>0206</v>
      </c>
      <c r="BF999" s="306" t="s">
        <v>1435</v>
      </c>
      <c r="BG999" s="191" t="str">
        <f t="shared" si="155"/>
        <v>0206-0998</v>
      </c>
    </row>
    <row r="1000" spans="1:59">
      <c r="A1000" s="304">
        <v>4774</v>
      </c>
      <c r="B1000" s="305">
        <v>4774</v>
      </c>
      <c r="C1000" s="238" t="str">
        <f t="shared" si="159"/>
        <v>0008-0206</v>
      </c>
      <c r="D1000" s="238" t="str">
        <f t="shared" si="160"/>
        <v>0008-0206-0009</v>
      </c>
      <c r="E1000" s="306" t="s">
        <v>1436</v>
      </c>
      <c r="F1000" s="238" t="str">
        <f>TEXT(VLOOKUP(J1000,'1'!$I$43:$J$79,2,0),"0000")</f>
        <v>0008</v>
      </c>
      <c r="G1000" s="238" t="str">
        <f t="shared" si="161"/>
        <v>0206</v>
      </c>
      <c r="H1000" s="307">
        <f t="shared" si="162"/>
        <v>9</v>
      </c>
      <c r="I1000" s="306" t="s">
        <v>1436</v>
      </c>
      <c r="J1000" s="235" t="s">
        <v>179</v>
      </c>
      <c r="K1000" s="235" t="s">
        <v>1265</v>
      </c>
      <c r="L1000" s="235" t="s">
        <v>16373</v>
      </c>
      <c r="M1000" s="308">
        <v>52600000</v>
      </c>
      <c r="N1000" s="235">
        <v>1998</v>
      </c>
      <c r="O1000" s="235" t="s">
        <v>76</v>
      </c>
      <c r="P1000" s="235" t="s">
        <v>72</v>
      </c>
      <c r="Q1000" s="235" t="s">
        <v>71</v>
      </c>
      <c r="R1000" s="235">
        <v>5</v>
      </c>
      <c r="S1000" s="309">
        <v>5</v>
      </c>
      <c r="T1000" s="238">
        <v>6</v>
      </c>
      <c r="U1000" s="238">
        <v>6</v>
      </c>
      <c r="V1000" s="235" t="s">
        <v>70</v>
      </c>
      <c r="W1000" s="238" t="str">
        <f t="shared" si="157"/>
        <v>BMWX Series X1M35i x드라이브52600000</v>
      </c>
      <c r="X1000" s="310">
        <f t="shared" si="158"/>
        <v>4774</v>
      </c>
      <c r="Y1000" s="238">
        <v>6</v>
      </c>
      <c r="Z1000" s="238">
        <v>6</v>
      </c>
      <c r="AA1000" s="306" t="s">
        <v>1436</v>
      </c>
      <c r="AB1000" s="235" t="s">
        <v>69</v>
      </c>
      <c r="AC1000" s="235"/>
      <c r="AD1000" s="235">
        <v>3</v>
      </c>
      <c r="AE1000" s="235">
        <v>0</v>
      </c>
      <c r="AF1000" s="236"/>
      <c r="AG1000" s="237"/>
      <c r="AH1000" s="236"/>
      <c r="AI1000" s="236"/>
      <c r="AJ1000" s="237"/>
      <c r="AK1000" s="236">
        <v>11</v>
      </c>
      <c r="AL1000" s="236"/>
      <c r="AM1000" s="236" t="s">
        <v>16353</v>
      </c>
      <c r="AN1000" s="348"/>
      <c r="AO1000" s="348"/>
      <c r="AP1000" s="348"/>
      <c r="AQ1000" s="291" t="str">
        <f>IFERROR(VLOOKUP(BG1000,#REF!,1,0),"")</f>
        <v/>
      </c>
      <c r="AS1000" s="236" t="s">
        <v>16635</v>
      </c>
      <c r="AT1000" s="291" t="s">
        <v>16626</v>
      </c>
      <c r="AW1000" s="291" t="s">
        <v>16548</v>
      </c>
      <c r="BD1000" s="191" t="str">
        <f t="shared" si="154"/>
        <v>X Series X1M35i x드라이브</v>
      </c>
      <c r="BE1000" s="238" t="str">
        <f t="shared" si="156"/>
        <v>0206</v>
      </c>
      <c r="BF1000" s="306" t="s">
        <v>1436</v>
      </c>
      <c r="BG1000" s="191" t="str">
        <f t="shared" si="155"/>
        <v>0206-0999</v>
      </c>
    </row>
    <row r="1001" spans="1:59">
      <c r="A1001" s="304">
        <v>4775</v>
      </c>
      <c r="B1001" s="305">
        <v>4775</v>
      </c>
      <c r="C1001" s="238" t="str">
        <f t="shared" si="159"/>
        <v>0008-0207</v>
      </c>
      <c r="D1001" s="238" t="str">
        <f t="shared" si="160"/>
        <v>0008-0207-0001</v>
      </c>
      <c r="E1001" s="306" t="s">
        <v>16263</v>
      </c>
      <c r="F1001" s="238" t="str">
        <f>TEXT(VLOOKUP(J1001,'1'!$I$43:$J$79,2,0),"0000")</f>
        <v>0008</v>
      </c>
      <c r="G1001" s="238" t="str">
        <f t="shared" si="161"/>
        <v>0207</v>
      </c>
      <c r="H1001" s="307">
        <f t="shared" si="162"/>
        <v>1</v>
      </c>
      <c r="I1001" s="306" t="s">
        <v>16263</v>
      </c>
      <c r="J1001" s="235" t="s">
        <v>179</v>
      </c>
      <c r="K1001" s="309" t="s">
        <v>1266</v>
      </c>
      <c r="L1001" s="309" t="s">
        <v>1353</v>
      </c>
      <c r="M1001" s="308">
        <v>52000000</v>
      </c>
      <c r="N1001" s="235">
        <v>1998</v>
      </c>
      <c r="O1001" s="235" t="s">
        <v>76</v>
      </c>
      <c r="P1001" s="235" t="s">
        <v>72</v>
      </c>
      <c r="Q1001" s="235" t="s">
        <v>71</v>
      </c>
      <c r="R1001" s="235">
        <v>5</v>
      </c>
      <c r="S1001" s="309">
        <v>7</v>
      </c>
      <c r="T1001" s="238">
        <v>6</v>
      </c>
      <c r="U1001" s="238">
        <v>6</v>
      </c>
      <c r="V1001" s="235" t="s">
        <v>70</v>
      </c>
      <c r="W1001" s="238" t="str">
        <f t="shared" si="157"/>
        <v>BMWX Series X2X2 xDrive 20i Advantage52000000</v>
      </c>
      <c r="X1001" s="310">
        <f t="shared" si="158"/>
        <v>4775</v>
      </c>
      <c r="Y1001" s="238">
        <v>6</v>
      </c>
      <c r="Z1001" s="238">
        <v>6</v>
      </c>
      <c r="AA1001" s="306" t="s">
        <v>16263</v>
      </c>
      <c r="AB1001" s="235" t="s">
        <v>69</v>
      </c>
      <c r="AC1001" s="235"/>
      <c r="AD1001" s="235">
        <v>3</v>
      </c>
      <c r="AE1001" s="235">
        <v>0</v>
      </c>
      <c r="AF1001" s="236"/>
      <c r="AG1001" s="237"/>
      <c r="AH1001" s="236"/>
      <c r="AI1001" s="236"/>
      <c r="AJ1001" s="237"/>
      <c r="AK1001" s="236">
        <v>6</v>
      </c>
      <c r="AL1001" s="236"/>
      <c r="AM1001" s="236" t="s">
        <v>16662</v>
      </c>
      <c r="AN1001" s="348"/>
      <c r="AO1001" s="348"/>
      <c r="AP1001" s="348"/>
      <c r="AQ1001" s="291" t="str">
        <f>IFERROR(VLOOKUP(BG1001,#REF!,1,0),"")</f>
        <v/>
      </c>
      <c r="AS1001" s="236" t="s">
        <v>2430</v>
      </c>
      <c r="AZ1001" s="191" t="e">
        <f>VLOOKUP(#REF!,잔가군!$B:$C,2,0)</f>
        <v>#REF!</v>
      </c>
      <c r="BA1001" s="191" t="e">
        <f>S1001-#REF!</f>
        <v>#REF!</v>
      </c>
      <c r="BD1001" s="191" t="str">
        <f t="shared" si="154"/>
        <v>X Series X2X2 xDrive 20i Advantage</v>
      </c>
      <c r="BE1001" s="238" t="str">
        <f t="shared" si="156"/>
        <v>0207</v>
      </c>
      <c r="BF1001" s="306" t="s">
        <v>16263</v>
      </c>
      <c r="BG1001" s="191" t="str">
        <f t="shared" si="155"/>
        <v>0207-1000</v>
      </c>
    </row>
    <row r="1002" spans="1:59">
      <c r="A1002" s="304">
        <v>4776</v>
      </c>
      <c r="B1002" s="305">
        <v>4776</v>
      </c>
      <c r="C1002" s="238" t="str">
        <f t="shared" si="159"/>
        <v>0008-0207</v>
      </c>
      <c r="D1002" s="238" t="str">
        <f t="shared" si="160"/>
        <v>0008-0207-0002</v>
      </c>
      <c r="E1002" s="306" t="s">
        <v>16538</v>
      </c>
      <c r="F1002" s="238" t="str">
        <f>TEXT(VLOOKUP(J1002,'1'!$I$43:$J$79,2,0),"0000")</f>
        <v>0008</v>
      </c>
      <c r="G1002" s="238" t="str">
        <f t="shared" si="161"/>
        <v>0207</v>
      </c>
      <c r="H1002" s="307">
        <f t="shared" si="162"/>
        <v>2</v>
      </c>
      <c r="I1002" s="306" t="s">
        <v>16538</v>
      </c>
      <c r="J1002" s="235" t="s">
        <v>179</v>
      </c>
      <c r="K1002" s="309" t="s">
        <v>1266</v>
      </c>
      <c r="L1002" s="309" t="s">
        <v>1354</v>
      </c>
      <c r="M1002" s="328">
        <v>57800000</v>
      </c>
      <c r="N1002" s="235">
        <v>1998</v>
      </c>
      <c r="O1002" s="235" t="s">
        <v>76</v>
      </c>
      <c r="P1002" s="235" t="s">
        <v>72</v>
      </c>
      <c r="Q1002" s="235" t="s">
        <v>71</v>
      </c>
      <c r="R1002" s="235">
        <v>5</v>
      </c>
      <c r="S1002" s="309">
        <v>7</v>
      </c>
      <c r="T1002" s="238">
        <v>6</v>
      </c>
      <c r="U1002" s="238">
        <v>6</v>
      </c>
      <c r="V1002" s="235" t="s">
        <v>70</v>
      </c>
      <c r="W1002" s="238" t="str">
        <f t="shared" si="157"/>
        <v>BMWX Series X2X2 xDrive 20i M Sport57800000</v>
      </c>
      <c r="X1002" s="310">
        <f t="shared" si="158"/>
        <v>4776</v>
      </c>
      <c r="Y1002" s="238">
        <v>6</v>
      </c>
      <c r="Z1002" s="238">
        <v>6</v>
      </c>
      <c r="AA1002" s="306" t="s">
        <v>16538</v>
      </c>
      <c r="AB1002" s="235" t="s">
        <v>69</v>
      </c>
      <c r="AC1002" s="235"/>
      <c r="AD1002" s="235">
        <v>3</v>
      </c>
      <c r="AE1002" s="235">
        <v>0</v>
      </c>
      <c r="AF1002" s="236"/>
      <c r="AG1002" s="237"/>
      <c r="AH1002" s="236"/>
      <c r="AI1002" s="236"/>
      <c r="AJ1002" s="237"/>
      <c r="AK1002" s="236">
        <v>6</v>
      </c>
      <c r="AL1002" s="236"/>
      <c r="AM1002" s="236" t="s">
        <v>16662</v>
      </c>
      <c r="AN1002" s="348"/>
      <c r="AO1002" s="348"/>
      <c r="AP1002" s="348"/>
      <c r="AQ1002" s="291" t="str">
        <f>IFERROR(VLOOKUP(BG1002,#REF!,1,0),"")</f>
        <v/>
      </c>
      <c r="AS1002" s="236" t="s">
        <v>2430</v>
      </c>
      <c r="AZ1002" s="191" t="e">
        <f>VLOOKUP(#REF!,잔가군!$B:$C,2,0)</f>
        <v>#REF!</v>
      </c>
      <c r="BA1002" s="191" t="e">
        <f>S1002-#REF!</f>
        <v>#REF!</v>
      </c>
      <c r="BD1002" s="191" t="str">
        <f t="shared" si="154"/>
        <v>X Series X2X2 xDrive 20i M Sport</v>
      </c>
      <c r="BE1002" s="238" t="str">
        <f t="shared" si="156"/>
        <v>0207</v>
      </c>
      <c r="BF1002" s="306" t="s">
        <v>16538</v>
      </c>
      <c r="BG1002" s="191" t="str">
        <f t="shared" si="155"/>
        <v>0207-1001</v>
      </c>
    </row>
    <row r="1003" spans="1:59">
      <c r="A1003" s="304">
        <v>4777</v>
      </c>
      <c r="B1003" s="305">
        <v>4777</v>
      </c>
      <c r="C1003" s="238" t="str">
        <f t="shared" si="159"/>
        <v>0008-0207</v>
      </c>
      <c r="D1003" s="238" t="str">
        <f t="shared" si="160"/>
        <v>0008-0207-0003</v>
      </c>
      <c r="E1003" s="306" t="s">
        <v>1437</v>
      </c>
      <c r="F1003" s="238" t="str">
        <f>TEXT(VLOOKUP(J1003,'1'!$I$43:$J$79,2,0),"0000")</f>
        <v>0008</v>
      </c>
      <c r="G1003" s="238" t="str">
        <f t="shared" si="161"/>
        <v>0207</v>
      </c>
      <c r="H1003" s="307">
        <f t="shared" si="162"/>
        <v>3</v>
      </c>
      <c r="I1003" s="306" t="s">
        <v>1437</v>
      </c>
      <c r="J1003" s="235" t="s">
        <v>179</v>
      </c>
      <c r="K1003" s="309" t="s">
        <v>1266</v>
      </c>
      <c r="L1003" s="309" t="s">
        <v>1343</v>
      </c>
      <c r="M1003" s="308">
        <v>51200000</v>
      </c>
      <c r="N1003" s="235">
        <v>1995</v>
      </c>
      <c r="O1003" s="235" t="s">
        <v>77</v>
      </c>
      <c r="P1003" s="235" t="s">
        <v>72</v>
      </c>
      <c r="Q1003" s="235" t="s">
        <v>71</v>
      </c>
      <c r="R1003" s="235">
        <v>5</v>
      </c>
      <c r="S1003" s="309">
        <v>7</v>
      </c>
      <c r="T1003" s="238">
        <v>6</v>
      </c>
      <c r="U1003" s="238">
        <v>6</v>
      </c>
      <c r="V1003" s="235" t="s">
        <v>70</v>
      </c>
      <c r="W1003" s="238" t="str">
        <f t="shared" si="157"/>
        <v>BMWX Series X2X2 xDrive 18d Advantage51200000</v>
      </c>
      <c r="X1003" s="310">
        <f t="shared" si="158"/>
        <v>4777</v>
      </c>
      <c r="Y1003" s="238">
        <v>6</v>
      </c>
      <c r="Z1003" s="238">
        <v>6</v>
      </c>
      <c r="AA1003" s="306" t="s">
        <v>1437</v>
      </c>
      <c r="AB1003" s="235" t="s">
        <v>69</v>
      </c>
      <c r="AC1003" s="235"/>
      <c r="AD1003" s="235">
        <v>2</v>
      </c>
      <c r="AE1003" s="235">
        <v>1</v>
      </c>
      <c r="AF1003" s="236"/>
      <c r="AG1003" s="237"/>
      <c r="AH1003" s="236"/>
      <c r="AI1003" s="236"/>
      <c r="AJ1003" s="237"/>
      <c r="AK1003" s="236">
        <v>6</v>
      </c>
      <c r="AL1003" s="236"/>
      <c r="AM1003" s="236" t="s">
        <v>16662</v>
      </c>
      <c r="AN1003" s="348"/>
      <c r="AO1003" s="348"/>
      <c r="AP1003" s="348"/>
      <c r="AQ1003" s="291" t="str">
        <f>IFERROR(VLOOKUP(BG1003,#REF!,1,0),"")</f>
        <v/>
      </c>
      <c r="AS1003" s="236" t="s">
        <v>2430</v>
      </c>
      <c r="BD1003" s="191" t="str">
        <f t="shared" si="154"/>
        <v>X Series X2X2 xDrive 18d Advantage</v>
      </c>
      <c r="BE1003" s="238" t="str">
        <f t="shared" si="156"/>
        <v>0207</v>
      </c>
      <c r="BF1003" s="306" t="s">
        <v>1437</v>
      </c>
      <c r="BG1003" s="191" t="str">
        <f t="shared" si="155"/>
        <v>0207-1002</v>
      </c>
    </row>
    <row r="1004" spans="1:59">
      <c r="A1004" s="304">
        <v>4778</v>
      </c>
      <c r="B1004" s="305">
        <v>4778</v>
      </c>
      <c r="C1004" s="238" t="str">
        <f t="shared" si="159"/>
        <v>0008-0207</v>
      </c>
      <c r="D1004" s="238" t="str">
        <f t="shared" si="160"/>
        <v>0008-0207-0004</v>
      </c>
      <c r="E1004" s="306" t="s">
        <v>1438</v>
      </c>
      <c r="F1004" s="238" t="str">
        <f>TEXT(VLOOKUP(J1004,'1'!$I$43:$J$79,2,0),"0000")</f>
        <v>0008</v>
      </c>
      <c r="G1004" s="238" t="str">
        <f t="shared" si="161"/>
        <v>0207</v>
      </c>
      <c r="H1004" s="307">
        <f t="shared" si="162"/>
        <v>4</v>
      </c>
      <c r="I1004" s="306" t="s">
        <v>1438</v>
      </c>
      <c r="J1004" s="235" t="s">
        <v>179</v>
      </c>
      <c r="K1004" s="309" t="s">
        <v>1266</v>
      </c>
      <c r="L1004" s="309" t="s">
        <v>1344</v>
      </c>
      <c r="M1004" s="328">
        <v>57200000</v>
      </c>
      <c r="N1004" s="235">
        <v>1995</v>
      </c>
      <c r="O1004" s="235" t="s">
        <v>77</v>
      </c>
      <c r="P1004" s="235" t="s">
        <v>72</v>
      </c>
      <c r="Q1004" s="235" t="s">
        <v>71</v>
      </c>
      <c r="R1004" s="235">
        <v>5</v>
      </c>
      <c r="S1004" s="309">
        <v>7</v>
      </c>
      <c r="T1004" s="238">
        <v>6</v>
      </c>
      <c r="U1004" s="238">
        <v>6</v>
      </c>
      <c r="V1004" s="235" t="s">
        <v>70</v>
      </c>
      <c r="W1004" s="238" t="str">
        <f t="shared" si="157"/>
        <v>BMWX Series X2X2 xDrive 18d M Sport57200000</v>
      </c>
      <c r="X1004" s="310">
        <f t="shared" si="158"/>
        <v>4778</v>
      </c>
      <c r="Y1004" s="238">
        <v>6</v>
      </c>
      <c r="Z1004" s="238">
        <v>6</v>
      </c>
      <c r="AA1004" s="306" t="s">
        <v>1438</v>
      </c>
      <c r="AB1004" s="235" t="s">
        <v>69</v>
      </c>
      <c r="AC1004" s="235"/>
      <c r="AD1004" s="235">
        <v>2</v>
      </c>
      <c r="AE1004" s="235">
        <v>1</v>
      </c>
      <c r="AF1004" s="236"/>
      <c r="AG1004" s="237"/>
      <c r="AH1004" s="236"/>
      <c r="AI1004" s="236"/>
      <c r="AJ1004" s="237"/>
      <c r="AK1004" s="236">
        <v>6</v>
      </c>
      <c r="AL1004" s="236"/>
      <c r="AM1004" s="236" t="s">
        <v>16662</v>
      </c>
      <c r="AN1004" s="348"/>
      <c r="AO1004" s="348"/>
      <c r="AP1004" s="348"/>
      <c r="AQ1004" s="291" t="str">
        <f>IFERROR(VLOOKUP(BG1004,#REF!,1,0),"")</f>
        <v/>
      </c>
      <c r="AS1004" s="236" t="s">
        <v>2430</v>
      </c>
      <c r="BD1004" s="191" t="str">
        <f t="shared" si="154"/>
        <v>X Series X2X2 xDrive 18d M Sport</v>
      </c>
      <c r="BE1004" s="238" t="str">
        <f t="shared" si="156"/>
        <v>0207</v>
      </c>
      <c r="BF1004" s="306" t="s">
        <v>1438</v>
      </c>
      <c r="BG1004" s="191" t="str">
        <f t="shared" si="155"/>
        <v>0207-1003</v>
      </c>
    </row>
    <row r="1005" spans="1:59" s="377" customFormat="1">
      <c r="A1005" s="304">
        <v>4779</v>
      </c>
      <c r="B1005" s="305">
        <v>4779</v>
      </c>
      <c r="C1005" s="238" t="str">
        <f t="shared" si="159"/>
        <v>0008-0207</v>
      </c>
      <c r="D1005" s="238" t="str">
        <f t="shared" si="160"/>
        <v>0008-0207-0005</v>
      </c>
      <c r="E1005" s="306" t="s">
        <v>1439</v>
      </c>
      <c r="F1005" s="238" t="str">
        <f>TEXT(VLOOKUP(J1005,'1'!$I$43:$J$79,2,0),"0000")</f>
        <v>0008</v>
      </c>
      <c r="G1005" s="238" t="str">
        <f t="shared" si="161"/>
        <v>0207</v>
      </c>
      <c r="H1005" s="307">
        <f t="shared" si="162"/>
        <v>5</v>
      </c>
      <c r="I1005" s="306" t="s">
        <v>1439</v>
      </c>
      <c r="J1005" s="235" t="s">
        <v>179</v>
      </c>
      <c r="K1005" s="235" t="s">
        <v>1266</v>
      </c>
      <c r="L1005" s="235" t="s">
        <v>2362</v>
      </c>
      <c r="M1005" s="372">
        <v>68700000</v>
      </c>
      <c r="N1005" s="371">
        <v>1998</v>
      </c>
      <c r="O1005" s="235" t="s">
        <v>76</v>
      </c>
      <c r="P1005" s="235" t="s">
        <v>72</v>
      </c>
      <c r="Q1005" s="235" t="s">
        <v>71</v>
      </c>
      <c r="R1005" s="235">
        <v>5</v>
      </c>
      <c r="S1005" s="373">
        <v>7</v>
      </c>
      <c r="T1005" s="238">
        <v>6</v>
      </c>
      <c r="U1005" s="238">
        <v>6</v>
      </c>
      <c r="V1005" s="235" t="s">
        <v>70</v>
      </c>
      <c r="W1005" s="238" t="str">
        <f t="shared" si="157"/>
        <v>BMWX Series X2X2 M35i68700000</v>
      </c>
      <c r="X1005" s="310">
        <f t="shared" si="158"/>
        <v>4779</v>
      </c>
      <c r="Y1005" s="238">
        <v>6</v>
      </c>
      <c r="Z1005" s="238">
        <v>6</v>
      </c>
      <c r="AA1005" s="306" t="s">
        <v>1439</v>
      </c>
      <c r="AB1005" s="235" t="s">
        <v>69</v>
      </c>
      <c r="AC1005" s="371"/>
      <c r="AD1005" s="371"/>
      <c r="AE1005" s="371"/>
      <c r="AF1005" s="374"/>
      <c r="AG1005" s="374"/>
      <c r="AH1005" s="374"/>
      <c r="AI1005" s="374"/>
      <c r="AJ1005" s="374"/>
      <c r="AK1005" s="236">
        <v>12</v>
      </c>
      <c r="AL1005" s="236"/>
      <c r="AM1005" s="236" t="s">
        <v>16374</v>
      </c>
      <c r="AN1005" s="375"/>
      <c r="AO1005" s="375"/>
      <c r="AP1005" s="375"/>
      <c r="AQ1005" s="291" t="str">
        <f>IFERROR(VLOOKUP(BG1005,#REF!,1,0),"")</f>
        <v/>
      </c>
      <c r="AR1005" s="376"/>
      <c r="AS1005" s="236" t="s">
        <v>2430</v>
      </c>
      <c r="AT1005" s="376" t="s">
        <v>2359</v>
      </c>
      <c r="AU1005" s="376"/>
      <c r="AV1005" s="376"/>
      <c r="AW1005" s="376"/>
      <c r="AX1005" s="376">
        <v>2024.02</v>
      </c>
      <c r="AY1005" s="376"/>
      <c r="BC1005" s="377" t="s">
        <v>15991</v>
      </c>
      <c r="BD1005" s="191" t="str">
        <f t="shared" si="154"/>
        <v>X Series X2X2 M35i</v>
      </c>
      <c r="BE1005" s="238" t="str">
        <f t="shared" si="156"/>
        <v>0207</v>
      </c>
      <c r="BF1005" s="306" t="s">
        <v>1439</v>
      </c>
      <c r="BG1005" s="191" t="str">
        <f t="shared" si="155"/>
        <v>0207-1004</v>
      </c>
    </row>
    <row r="1006" spans="1:59">
      <c r="A1006" s="304">
        <v>4780</v>
      </c>
      <c r="B1006" s="305">
        <v>4780</v>
      </c>
      <c r="C1006" s="238" t="str">
        <f t="shared" si="159"/>
        <v>0008-0208</v>
      </c>
      <c r="D1006" s="238" t="str">
        <f t="shared" si="160"/>
        <v>0008-0208-0001</v>
      </c>
      <c r="E1006" s="306" t="s">
        <v>1440</v>
      </c>
      <c r="F1006" s="238" t="str">
        <f>TEXT(VLOOKUP(J1006,'1'!$I$43:$J$79,2,0),"0000")</f>
        <v>0008</v>
      </c>
      <c r="G1006" s="238" t="str">
        <f t="shared" si="161"/>
        <v>0208</v>
      </c>
      <c r="H1006" s="307">
        <f t="shared" si="162"/>
        <v>1</v>
      </c>
      <c r="I1006" s="306" t="s">
        <v>1440</v>
      </c>
      <c r="J1006" s="235" t="s">
        <v>2361</v>
      </c>
      <c r="K1006" s="235" t="s">
        <v>183</v>
      </c>
      <c r="L1006" s="235" t="s">
        <v>1291</v>
      </c>
      <c r="M1006" s="328">
        <v>70100000</v>
      </c>
      <c r="N1006" s="235">
        <v>1995</v>
      </c>
      <c r="O1006" s="235" t="s">
        <v>77</v>
      </c>
      <c r="P1006" s="235" t="s">
        <v>72</v>
      </c>
      <c r="Q1006" s="235" t="s">
        <v>71</v>
      </c>
      <c r="R1006" s="235">
        <v>5</v>
      </c>
      <c r="S1006" s="309">
        <v>1</v>
      </c>
      <c r="T1006" s="238">
        <v>6</v>
      </c>
      <c r="U1006" s="238">
        <v>6</v>
      </c>
      <c r="V1006" s="235" t="s">
        <v>70</v>
      </c>
      <c r="W1006" s="238" t="str">
        <f t="shared" si="157"/>
        <v>BMWX Series X3X3 xDrive 20d M Sport Package70100000</v>
      </c>
      <c r="X1006" s="310">
        <f t="shared" si="158"/>
        <v>4780</v>
      </c>
      <c r="Y1006" s="238">
        <v>6</v>
      </c>
      <c r="Z1006" s="238">
        <v>6</v>
      </c>
      <c r="AA1006" s="306" t="s">
        <v>1440</v>
      </c>
      <c r="AB1006" s="235" t="s">
        <v>69</v>
      </c>
      <c r="AC1006" s="235"/>
      <c r="AD1006" s="235">
        <v>2</v>
      </c>
      <c r="AE1006" s="235">
        <v>1</v>
      </c>
      <c r="AF1006" s="236"/>
      <c r="AG1006" s="237"/>
      <c r="AH1006" s="236"/>
      <c r="AI1006" s="236"/>
      <c r="AJ1006" s="237"/>
      <c r="AK1006" s="236">
        <v>4</v>
      </c>
      <c r="AL1006" s="236"/>
      <c r="AM1006" s="236" t="s">
        <v>16546</v>
      </c>
      <c r="AN1006" s="348"/>
      <c r="AO1006" s="348"/>
      <c r="AP1006" s="348"/>
      <c r="AQ1006" s="291" t="str">
        <f>IFERROR(VLOOKUP(BG1006,#REF!,1,0),"")</f>
        <v/>
      </c>
      <c r="AS1006" s="236" t="s">
        <v>2390</v>
      </c>
      <c r="AW1006" s="291" t="s">
        <v>16547</v>
      </c>
      <c r="BD1006" s="191" t="str">
        <f t="shared" si="154"/>
        <v>X Series X3X3 xDrive 20d M Sport Package</v>
      </c>
      <c r="BE1006" s="238" t="str">
        <f t="shared" si="156"/>
        <v>0208</v>
      </c>
      <c r="BF1006" s="306" t="s">
        <v>1440</v>
      </c>
      <c r="BG1006" s="191" t="str">
        <f t="shared" si="155"/>
        <v>0208-1005</v>
      </c>
    </row>
    <row r="1007" spans="1:59">
      <c r="A1007" s="304">
        <v>4781</v>
      </c>
      <c r="B1007" s="305">
        <v>4781</v>
      </c>
      <c r="C1007" s="238" t="str">
        <f t="shared" si="159"/>
        <v>0008-0208</v>
      </c>
      <c r="D1007" s="238" t="str">
        <f t="shared" si="160"/>
        <v>0008-0208-0002</v>
      </c>
      <c r="E1007" s="306" t="s">
        <v>1441</v>
      </c>
      <c r="F1007" s="238" t="str">
        <f>TEXT(VLOOKUP(J1007,'1'!$I$43:$J$79,2,0),"0000")</f>
        <v>0008</v>
      </c>
      <c r="G1007" s="238" t="str">
        <f t="shared" si="161"/>
        <v>0208</v>
      </c>
      <c r="H1007" s="307">
        <f t="shared" si="162"/>
        <v>2</v>
      </c>
      <c r="I1007" s="306" t="s">
        <v>1441</v>
      </c>
      <c r="J1007" s="235" t="s">
        <v>179</v>
      </c>
      <c r="K1007" s="235" t="s">
        <v>183</v>
      </c>
      <c r="L1007" s="235" t="s">
        <v>1238</v>
      </c>
      <c r="M1007" s="328">
        <v>67200000</v>
      </c>
      <c r="N1007" s="235">
        <v>1995</v>
      </c>
      <c r="O1007" s="235" t="s">
        <v>77</v>
      </c>
      <c r="P1007" s="235" t="s">
        <v>72</v>
      </c>
      <c r="Q1007" s="235" t="s">
        <v>71</v>
      </c>
      <c r="R1007" s="235">
        <v>5</v>
      </c>
      <c r="S1007" s="309">
        <v>1</v>
      </c>
      <c r="T1007" s="238">
        <v>6</v>
      </c>
      <c r="U1007" s="238">
        <v>6</v>
      </c>
      <c r="V1007" s="235" t="s">
        <v>70</v>
      </c>
      <c r="W1007" s="238" t="str">
        <f t="shared" si="157"/>
        <v>BMWX Series X3X3 xDrive 20d xLine67200000</v>
      </c>
      <c r="X1007" s="310">
        <f t="shared" si="158"/>
        <v>4781</v>
      </c>
      <c r="Y1007" s="238">
        <v>6</v>
      </c>
      <c r="Z1007" s="238">
        <v>6</v>
      </c>
      <c r="AA1007" s="306" t="s">
        <v>1441</v>
      </c>
      <c r="AB1007" s="235" t="s">
        <v>69</v>
      </c>
      <c r="AC1007" s="235"/>
      <c r="AD1007" s="235">
        <v>2</v>
      </c>
      <c r="AE1007" s="235">
        <v>1</v>
      </c>
      <c r="AF1007" s="236"/>
      <c r="AG1007" s="237"/>
      <c r="AH1007" s="236"/>
      <c r="AI1007" s="236"/>
      <c r="AJ1007" s="237"/>
      <c r="AK1007" s="236">
        <v>4</v>
      </c>
      <c r="AL1007" s="236"/>
      <c r="AM1007" s="236" t="s">
        <v>16546</v>
      </c>
      <c r="AN1007" s="348"/>
      <c r="AO1007" s="348"/>
      <c r="AP1007" s="348"/>
      <c r="AQ1007" s="291" t="str">
        <f>IFERROR(VLOOKUP(BG1007,#REF!,1,0),"")</f>
        <v/>
      </c>
      <c r="AS1007" s="236" t="s">
        <v>2390</v>
      </c>
      <c r="AW1007" s="291" t="s">
        <v>16547</v>
      </c>
      <c r="BD1007" s="191" t="str">
        <f t="shared" si="154"/>
        <v>X Series X3X3 xDrive 20d xLine</v>
      </c>
      <c r="BE1007" s="238" t="str">
        <f t="shared" si="156"/>
        <v>0208</v>
      </c>
      <c r="BF1007" s="306" t="s">
        <v>1441</v>
      </c>
      <c r="BG1007" s="191" t="str">
        <f t="shared" si="155"/>
        <v>0208-1006</v>
      </c>
    </row>
    <row r="1008" spans="1:59">
      <c r="A1008" s="304">
        <v>4782</v>
      </c>
      <c r="B1008" s="305">
        <v>4782</v>
      </c>
      <c r="C1008" s="238" t="str">
        <f t="shared" si="159"/>
        <v>0008-0208</v>
      </c>
      <c r="D1008" s="238" t="str">
        <f t="shared" si="160"/>
        <v>0008-0208-0003</v>
      </c>
      <c r="E1008" s="306" t="s">
        <v>1442</v>
      </c>
      <c r="F1008" s="238" t="str">
        <f>TEXT(VLOOKUP(J1008,'1'!$I$43:$J$79,2,0),"0000")</f>
        <v>0008</v>
      </c>
      <c r="G1008" s="238" t="str">
        <f t="shared" si="161"/>
        <v>0208</v>
      </c>
      <c r="H1008" s="307">
        <f t="shared" si="162"/>
        <v>3</v>
      </c>
      <c r="I1008" s="306" t="s">
        <v>1442</v>
      </c>
      <c r="J1008" s="235" t="s">
        <v>179</v>
      </c>
      <c r="K1008" s="235" t="s">
        <v>183</v>
      </c>
      <c r="L1008" s="235" t="s">
        <v>1590</v>
      </c>
      <c r="M1008" s="328">
        <v>64100000</v>
      </c>
      <c r="N1008" s="235">
        <v>1998</v>
      </c>
      <c r="O1008" s="235" t="s">
        <v>76</v>
      </c>
      <c r="P1008" s="235" t="s">
        <v>72</v>
      </c>
      <c r="Q1008" s="235" t="s">
        <v>71</v>
      </c>
      <c r="R1008" s="235">
        <v>5</v>
      </c>
      <c r="S1008" s="309">
        <v>3</v>
      </c>
      <c r="T1008" s="238">
        <v>6</v>
      </c>
      <c r="U1008" s="238">
        <v>6</v>
      </c>
      <c r="V1008" s="235" t="s">
        <v>70</v>
      </c>
      <c r="W1008" s="238" t="str">
        <f t="shared" si="157"/>
        <v>BMWX Series X3X3 xDrive 20i luxury64100000</v>
      </c>
      <c r="X1008" s="310">
        <f t="shared" si="158"/>
        <v>4782</v>
      </c>
      <c r="Y1008" s="238">
        <v>6</v>
      </c>
      <c r="Z1008" s="238">
        <v>6</v>
      </c>
      <c r="AA1008" s="306" t="s">
        <v>1442</v>
      </c>
      <c r="AB1008" s="235" t="s">
        <v>69</v>
      </c>
      <c r="AC1008" s="235"/>
      <c r="AD1008" s="235">
        <v>4</v>
      </c>
      <c r="AE1008" s="235">
        <v>0</v>
      </c>
      <c r="AF1008" s="236"/>
      <c r="AG1008" s="237"/>
      <c r="AH1008" s="236"/>
      <c r="AI1008" s="236"/>
      <c r="AJ1008" s="237"/>
      <c r="AK1008" s="236">
        <v>4</v>
      </c>
      <c r="AL1008" s="236"/>
      <c r="AM1008" s="236" t="s">
        <v>16546</v>
      </c>
      <c r="AN1008" s="348"/>
      <c r="AO1008" s="348"/>
      <c r="AP1008" s="348"/>
      <c r="AQ1008" s="291" t="str">
        <f>IFERROR(VLOOKUP(BG1008,#REF!,1,0),"")</f>
        <v/>
      </c>
      <c r="AS1008" s="236" t="s">
        <v>2438</v>
      </c>
      <c r="AW1008" s="291" t="s">
        <v>16547</v>
      </c>
      <c r="BD1008" s="191" t="str">
        <f t="shared" si="154"/>
        <v>X Series X3X3 xDrive 20i luxury</v>
      </c>
      <c r="BE1008" s="238" t="str">
        <f t="shared" si="156"/>
        <v>0208</v>
      </c>
      <c r="BF1008" s="306" t="s">
        <v>1442</v>
      </c>
      <c r="BG1008" s="191" t="str">
        <f t="shared" si="155"/>
        <v>0208-1007</v>
      </c>
    </row>
    <row r="1009" spans="1:59">
      <c r="A1009" s="304">
        <v>4783</v>
      </c>
      <c r="B1009" s="305">
        <v>4783</v>
      </c>
      <c r="C1009" s="238" t="str">
        <f t="shared" si="159"/>
        <v>0008-0208</v>
      </c>
      <c r="D1009" s="238" t="str">
        <f t="shared" si="160"/>
        <v>0008-0208-0004</v>
      </c>
      <c r="E1009" s="306" t="s">
        <v>1443</v>
      </c>
      <c r="F1009" s="238" t="str">
        <f>TEXT(VLOOKUP(J1009,'1'!$I$43:$J$79,2,0),"0000")</f>
        <v>0008</v>
      </c>
      <c r="G1009" s="238" t="str">
        <f t="shared" si="161"/>
        <v>0208</v>
      </c>
      <c r="H1009" s="307">
        <f t="shared" si="162"/>
        <v>4</v>
      </c>
      <c r="I1009" s="306" t="s">
        <v>1443</v>
      </c>
      <c r="J1009" s="235" t="s">
        <v>179</v>
      </c>
      <c r="K1009" s="235" t="s">
        <v>183</v>
      </c>
      <c r="L1009" s="235" t="s">
        <v>1292</v>
      </c>
      <c r="M1009" s="328">
        <v>85100000</v>
      </c>
      <c r="N1009" s="235">
        <v>2993</v>
      </c>
      <c r="O1009" s="235" t="s">
        <v>77</v>
      </c>
      <c r="P1009" s="235" t="s">
        <v>72</v>
      </c>
      <c r="Q1009" s="235" t="s">
        <v>71</v>
      </c>
      <c r="R1009" s="235">
        <v>5</v>
      </c>
      <c r="S1009" s="309">
        <v>3</v>
      </c>
      <c r="T1009" s="238">
        <v>6</v>
      </c>
      <c r="U1009" s="238">
        <v>6</v>
      </c>
      <c r="V1009" s="235" t="s">
        <v>70</v>
      </c>
      <c r="W1009" s="238" t="str">
        <f t="shared" si="157"/>
        <v>BMWX Series X3X3 xDrive 30d M Sport Package85100000</v>
      </c>
      <c r="X1009" s="310">
        <f t="shared" si="158"/>
        <v>4783</v>
      </c>
      <c r="Y1009" s="238">
        <v>6</v>
      </c>
      <c r="Z1009" s="238">
        <v>6</v>
      </c>
      <c r="AA1009" s="306" t="s">
        <v>1443</v>
      </c>
      <c r="AB1009" s="235" t="s">
        <v>69</v>
      </c>
      <c r="AC1009" s="235"/>
      <c r="AD1009" s="235">
        <v>2</v>
      </c>
      <c r="AE1009" s="235">
        <v>0</v>
      </c>
      <c r="AF1009" s="236"/>
      <c r="AG1009" s="237"/>
      <c r="AH1009" s="236"/>
      <c r="AI1009" s="236"/>
      <c r="AJ1009" s="237"/>
      <c r="AK1009" s="236" t="s">
        <v>16307</v>
      </c>
      <c r="AL1009" s="236"/>
      <c r="AM1009" s="236" t="s">
        <v>16287</v>
      </c>
      <c r="AN1009" s="348"/>
      <c r="AO1009" s="348"/>
      <c r="AP1009" s="348"/>
      <c r="AQ1009" s="291" t="str">
        <f>IFERROR(VLOOKUP(BG1009,#REF!,1,0),"")</f>
        <v/>
      </c>
      <c r="AS1009" s="236" t="s">
        <v>2438</v>
      </c>
      <c r="BD1009" s="191" t="str">
        <f t="shared" si="154"/>
        <v>X Series X3X3 xDrive 30d M Sport Package</v>
      </c>
      <c r="BE1009" s="238" t="str">
        <f t="shared" si="156"/>
        <v>0208</v>
      </c>
      <c r="BF1009" s="306" t="s">
        <v>1443</v>
      </c>
      <c r="BG1009" s="191" t="str">
        <f t="shared" si="155"/>
        <v>0208-1008</v>
      </c>
    </row>
    <row r="1010" spans="1:59">
      <c r="A1010" s="304">
        <v>4784</v>
      </c>
      <c r="B1010" s="305">
        <v>4784</v>
      </c>
      <c r="C1010" s="238" t="str">
        <f t="shared" si="159"/>
        <v>0008-0208</v>
      </c>
      <c r="D1010" s="238" t="str">
        <f t="shared" si="160"/>
        <v>0008-0208-0005</v>
      </c>
      <c r="E1010" s="306" t="s">
        <v>1444</v>
      </c>
      <c r="F1010" s="238" t="str">
        <f>TEXT(VLOOKUP(J1010,'1'!$I$43:$J$79,2,0),"0000")</f>
        <v>0008</v>
      </c>
      <c r="G1010" s="238" t="str">
        <f t="shared" si="161"/>
        <v>0208</v>
      </c>
      <c r="H1010" s="307">
        <f t="shared" si="162"/>
        <v>5</v>
      </c>
      <c r="I1010" s="306" t="s">
        <v>1444</v>
      </c>
      <c r="J1010" s="235" t="s">
        <v>179</v>
      </c>
      <c r="K1010" s="235" t="s">
        <v>183</v>
      </c>
      <c r="L1010" s="235" t="s">
        <v>1336</v>
      </c>
      <c r="M1010" s="328">
        <v>112800000</v>
      </c>
      <c r="N1010" s="235">
        <v>2993</v>
      </c>
      <c r="O1010" s="235" t="s">
        <v>76</v>
      </c>
      <c r="P1010" s="235" t="s">
        <v>72</v>
      </c>
      <c r="Q1010" s="235" t="s">
        <v>71</v>
      </c>
      <c r="R1010" s="235">
        <v>5</v>
      </c>
      <c r="S1010" s="309">
        <v>7</v>
      </c>
      <c r="T1010" s="238">
        <v>6</v>
      </c>
      <c r="U1010" s="238">
        <v>6</v>
      </c>
      <c r="V1010" s="235" t="s">
        <v>70</v>
      </c>
      <c r="W1010" s="238" t="str">
        <f t="shared" si="157"/>
        <v>BMWX Series X3X3 M112800000</v>
      </c>
      <c r="X1010" s="310">
        <f t="shared" si="158"/>
        <v>4784</v>
      </c>
      <c r="Y1010" s="238">
        <v>6</v>
      </c>
      <c r="Z1010" s="238">
        <v>6</v>
      </c>
      <c r="AA1010" s="306" t="s">
        <v>1444</v>
      </c>
      <c r="AB1010" s="235" t="s">
        <v>69</v>
      </c>
      <c r="AC1010" s="235"/>
      <c r="AD1010" s="235">
        <v>4</v>
      </c>
      <c r="AE1010" s="235">
        <v>0</v>
      </c>
      <c r="AF1010" s="236"/>
      <c r="AG1010" s="237"/>
      <c r="AH1010" s="236"/>
      <c r="AI1010" s="236"/>
      <c r="AJ1010" s="237"/>
      <c r="AK1010" s="236">
        <v>11</v>
      </c>
      <c r="AL1010" s="236"/>
      <c r="AM1010" s="236" t="s">
        <v>16554</v>
      </c>
      <c r="AN1010" s="348"/>
      <c r="AO1010" s="348"/>
      <c r="AP1010" s="348"/>
      <c r="AQ1010" s="291" t="str">
        <f>IFERROR(VLOOKUP(BG1010,#REF!,1,0),"")</f>
        <v/>
      </c>
      <c r="AS1010" s="236" t="s">
        <v>2430</v>
      </c>
      <c r="BD1010" s="191" t="str">
        <f t="shared" si="154"/>
        <v>X Series X3X3 M</v>
      </c>
      <c r="BE1010" s="238" t="str">
        <f t="shared" si="156"/>
        <v>0208</v>
      </c>
      <c r="BF1010" s="306" t="s">
        <v>1444</v>
      </c>
      <c r="BG1010" s="191" t="str">
        <f t="shared" si="155"/>
        <v>0208-1009</v>
      </c>
    </row>
    <row r="1011" spans="1:59">
      <c r="A1011" s="304">
        <v>4785</v>
      </c>
      <c r="B1011" s="305">
        <v>4785</v>
      </c>
      <c r="C1011" s="238" t="str">
        <f t="shared" si="159"/>
        <v>0008-0208</v>
      </c>
      <c r="D1011" s="238" t="str">
        <f t="shared" si="160"/>
        <v>0008-0208-0006</v>
      </c>
      <c r="E1011" s="306" t="s">
        <v>1445</v>
      </c>
      <c r="F1011" s="238" t="str">
        <f>TEXT(VLOOKUP(J1011,'1'!$I$43:$J$79,2,0),"0000")</f>
        <v>0008</v>
      </c>
      <c r="G1011" s="238" t="str">
        <f t="shared" si="161"/>
        <v>0208</v>
      </c>
      <c r="H1011" s="307">
        <f t="shared" si="162"/>
        <v>6</v>
      </c>
      <c r="I1011" s="306" t="s">
        <v>1445</v>
      </c>
      <c r="J1011" s="312" t="s">
        <v>179</v>
      </c>
      <c r="K1011" s="312" t="s">
        <v>183</v>
      </c>
      <c r="L1011" s="312" t="s">
        <v>2048</v>
      </c>
      <c r="M1011" s="328">
        <v>89100000</v>
      </c>
      <c r="N1011" s="315">
        <v>2998</v>
      </c>
      <c r="O1011" s="235" t="s">
        <v>76</v>
      </c>
      <c r="P1011" s="312" t="s">
        <v>72</v>
      </c>
      <c r="Q1011" s="312" t="s">
        <v>71</v>
      </c>
      <c r="R1011" s="315">
        <v>5</v>
      </c>
      <c r="S1011" s="309">
        <v>7</v>
      </c>
      <c r="T1011" s="238">
        <v>6</v>
      </c>
      <c r="U1011" s="238">
        <v>6</v>
      </c>
      <c r="V1011" s="235" t="s">
        <v>70</v>
      </c>
      <c r="W1011" s="238" t="str">
        <f t="shared" si="157"/>
        <v>BMWX Series X3M40i89100000</v>
      </c>
      <c r="X1011" s="310">
        <f t="shared" si="158"/>
        <v>4785</v>
      </c>
      <c r="Y1011" s="238">
        <v>6</v>
      </c>
      <c r="Z1011" s="238">
        <v>6</v>
      </c>
      <c r="AA1011" s="306" t="s">
        <v>1445</v>
      </c>
      <c r="AB1011" s="235" t="s">
        <v>69</v>
      </c>
      <c r="AC1011" s="235"/>
      <c r="AD1011" s="235">
        <v>6</v>
      </c>
      <c r="AE1011" s="235">
        <v>0</v>
      </c>
      <c r="AF1011" s="236"/>
      <c r="AG1011" s="237"/>
      <c r="AH1011" s="236"/>
      <c r="AI1011" s="236"/>
      <c r="AJ1011" s="237"/>
      <c r="AK1011" s="236">
        <v>11</v>
      </c>
      <c r="AL1011" s="236"/>
      <c r="AM1011" s="236" t="s">
        <v>16554</v>
      </c>
      <c r="AN1011" s="348"/>
      <c r="AO1011" s="348"/>
      <c r="AP1011" s="348"/>
      <c r="AQ1011" s="291" t="str">
        <f>IFERROR(VLOOKUP(BG1011,#REF!,1,0),"")</f>
        <v/>
      </c>
      <c r="AS1011" s="236" t="s">
        <v>2430</v>
      </c>
      <c r="AZ1011" s="191" t="e">
        <f>VLOOKUP(#REF!,잔가군!$B:$C,2,0)</f>
        <v>#REF!</v>
      </c>
      <c r="BA1011" s="191" t="e">
        <f>S1011-#REF!</f>
        <v>#REF!</v>
      </c>
      <c r="BD1011" s="191" t="str">
        <f t="shared" si="154"/>
        <v>X Series X3M40i</v>
      </c>
      <c r="BE1011" s="238" t="str">
        <f t="shared" si="156"/>
        <v>0208</v>
      </c>
      <c r="BF1011" s="306" t="s">
        <v>1445</v>
      </c>
      <c r="BG1011" s="191" t="str">
        <f t="shared" si="155"/>
        <v>0208-1010</v>
      </c>
    </row>
    <row r="1012" spans="1:59">
      <c r="A1012" s="304">
        <v>4786</v>
      </c>
      <c r="B1012" s="305">
        <v>4786</v>
      </c>
      <c r="C1012" s="238" t="str">
        <f t="shared" si="159"/>
        <v>0008-0208</v>
      </c>
      <c r="D1012" s="238" t="str">
        <f t="shared" si="160"/>
        <v>0008-0208-0007</v>
      </c>
      <c r="E1012" s="306" t="s">
        <v>1446</v>
      </c>
      <c r="F1012" s="238" t="str">
        <f>TEXT(VLOOKUP(J1012,'1'!$I$43:$J$79,2,0),"0000")</f>
        <v>0008</v>
      </c>
      <c r="G1012" s="238" t="str">
        <f t="shared" si="161"/>
        <v>0208</v>
      </c>
      <c r="H1012" s="307">
        <f t="shared" si="162"/>
        <v>7</v>
      </c>
      <c r="I1012" s="306" t="s">
        <v>1446</v>
      </c>
      <c r="J1012" s="235" t="s">
        <v>179</v>
      </c>
      <c r="K1012" s="235" t="s">
        <v>183</v>
      </c>
      <c r="L1012" s="235" t="s">
        <v>16329</v>
      </c>
      <c r="M1012" s="396">
        <v>64400000</v>
      </c>
      <c r="N1012" s="325">
        <v>1998</v>
      </c>
      <c r="O1012" s="235" t="s">
        <v>76</v>
      </c>
      <c r="P1012" s="325" t="s">
        <v>72</v>
      </c>
      <c r="Q1012" s="235" t="s">
        <v>71</v>
      </c>
      <c r="R1012" s="325">
        <v>5</v>
      </c>
      <c r="S1012" s="326">
        <v>3</v>
      </c>
      <c r="T1012" s="238">
        <v>6</v>
      </c>
      <c r="U1012" s="238">
        <v>6</v>
      </c>
      <c r="V1012" s="235" t="s">
        <v>1614</v>
      </c>
      <c r="W1012" s="238" t="str">
        <f t="shared" si="157"/>
        <v>BMWX Series X3xDrive 20i xLine64400000</v>
      </c>
      <c r="X1012" s="310">
        <f t="shared" si="158"/>
        <v>4786</v>
      </c>
      <c r="Y1012" s="238">
        <v>6</v>
      </c>
      <c r="Z1012" s="238">
        <v>6</v>
      </c>
      <c r="AA1012" s="306" t="s">
        <v>1446</v>
      </c>
      <c r="AB1012" s="235" t="s">
        <v>1611</v>
      </c>
      <c r="AC1012" s="235"/>
      <c r="AD1012" s="235">
        <v>7</v>
      </c>
      <c r="AE1012" s="235"/>
      <c r="AF1012" s="236"/>
      <c r="AG1012" s="237"/>
      <c r="AH1012" s="236"/>
      <c r="AI1012" s="236"/>
      <c r="AJ1012" s="237"/>
      <c r="AK1012" s="236">
        <v>4</v>
      </c>
      <c r="AL1012" s="236"/>
      <c r="AM1012" s="236" t="s">
        <v>16546</v>
      </c>
      <c r="AN1012" s="348"/>
      <c r="AO1012" s="348"/>
      <c r="AP1012" s="348"/>
      <c r="AQ1012" s="291" t="str">
        <f>IFERROR(VLOOKUP(BG1012,#REF!,1,0),"")</f>
        <v/>
      </c>
      <c r="AS1012" s="236" t="s">
        <v>2438</v>
      </c>
      <c r="AT1012" s="291" t="s">
        <v>2380</v>
      </c>
      <c r="AW1012" s="291" t="s">
        <v>16547</v>
      </c>
      <c r="AY1012" s="267" t="s">
        <v>2319</v>
      </c>
      <c r="BD1012" s="191" t="str">
        <f t="shared" si="154"/>
        <v>X Series X3xDrive 20i xLine</v>
      </c>
      <c r="BE1012" s="238" t="str">
        <f t="shared" si="156"/>
        <v>0208</v>
      </c>
      <c r="BF1012" s="306" t="s">
        <v>1446</v>
      </c>
      <c r="BG1012" s="191" t="str">
        <f t="shared" si="155"/>
        <v>0208-1011</v>
      </c>
    </row>
    <row r="1013" spans="1:59">
      <c r="A1013" s="304">
        <v>4787</v>
      </c>
      <c r="B1013" s="305">
        <v>4787</v>
      </c>
      <c r="C1013" s="238" t="str">
        <f t="shared" si="159"/>
        <v>0008-0208</v>
      </c>
      <c r="D1013" s="238" t="str">
        <f t="shared" si="160"/>
        <v>0008-0208-0008</v>
      </c>
      <c r="E1013" s="306" t="s">
        <v>1447</v>
      </c>
      <c r="F1013" s="238" t="str">
        <f>TEXT(VLOOKUP(J1013,'1'!$I$43:$J$79,2,0),"0000")</f>
        <v>0008</v>
      </c>
      <c r="G1013" s="238" t="str">
        <f t="shared" si="161"/>
        <v>0208</v>
      </c>
      <c r="H1013" s="307">
        <f t="shared" si="162"/>
        <v>8</v>
      </c>
      <c r="I1013" s="306" t="s">
        <v>1447</v>
      </c>
      <c r="J1013" s="235" t="s">
        <v>179</v>
      </c>
      <c r="K1013" s="235" t="s">
        <v>183</v>
      </c>
      <c r="L1013" s="235" t="s">
        <v>16330</v>
      </c>
      <c r="M1013" s="328">
        <v>66500000</v>
      </c>
      <c r="N1013" s="325">
        <v>1998</v>
      </c>
      <c r="O1013" s="235" t="s">
        <v>76</v>
      </c>
      <c r="P1013" s="325" t="s">
        <v>72</v>
      </c>
      <c r="Q1013" s="235" t="s">
        <v>71</v>
      </c>
      <c r="R1013" s="325">
        <v>5</v>
      </c>
      <c r="S1013" s="326">
        <v>3</v>
      </c>
      <c r="T1013" s="238">
        <v>6</v>
      </c>
      <c r="U1013" s="238">
        <v>6</v>
      </c>
      <c r="V1013" s="235" t="s">
        <v>2316</v>
      </c>
      <c r="W1013" s="238" t="str">
        <f t="shared" si="157"/>
        <v>BMWX Series X3xDrive 20i M Sport Package66500000</v>
      </c>
      <c r="X1013" s="310">
        <f t="shared" si="158"/>
        <v>4787</v>
      </c>
      <c r="Y1013" s="238">
        <v>6</v>
      </c>
      <c r="Z1013" s="238">
        <v>6</v>
      </c>
      <c r="AA1013" s="306" t="s">
        <v>1447</v>
      </c>
      <c r="AB1013" s="235" t="s">
        <v>2321</v>
      </c>
      <c r="AC1013" s="235"/>
      <c r="AD1013" s="235">
        <v>7</v>
      </c>
      <c r="AE1013" s="235"/>
      <c r="AF1013" s="236"/>
      <c r="AG1013" s="237"/>
      <c r="AH1013" s="236"/>
      <c r="AI1013" s="236"/>
      <c r="AJ1013" s="237"/>
      <c r="AK1013" s="236">
        <v>4</v>
      </c>
      <c r="AL1013" s="236"/>
      <c r="AM1013" s="236" t="s">
        <v>16546</v>
      </c>
      <c r="AN1013" s="348"/>
      <c r="AO1013" s="348"/>
      <c r="AP1013" s="348"/>
      <c r="AQ1013" s="291" t="str">
        <f>IFERROR(VLOOKUP(BG1013,#REF!,1,0),"")</f>
        <v/>
      </c>
      <c r="AS1013" s="236" t="s">
        <v>2438</v>
      </c>
      <c r="AT1013" s="291" t="s">
        <v>2312</v>
      </c>
      <c r="AW1013" s="291" t="s">
        <v>16547</v>
      </c>
      <c r="AY1013" s="267" t="s">
        <v>2319</v>
      </c>
      <c r="BD1013" s="191" t="str">
        <f t="shared" si="154"/>
        <v>X Series X3xDrive 20i M Sport Package</v>
      </c>
      <c r="BE1013" s="238" t="str">
        <f t="shared" si="156"/>
        <v>0208</v>
      </c>
      <c r="BF1013" s="306" t="s">
        <v>1447</v>
      </c>
      <c r="BG1013" s="191" t="str">
        <f t="shared" si="155"/>
        <v>0208-1012</v>
      </c>
    </row>
    <row r="1014" spans="1:59">
      <c r="A1014" s="304">
        <v>4788</v>
      </c>
      <c r="B1014" s="305">
        <v>4788</v>
      </c>
      <c r="C1014" s="238" t="str">
        <f t="shared" si="159"/>
        <v>0008-0208</v>
      </c>
      <c r="D1014" s="238" t="str">
        <f t="shared" si="160"/>
        <v>0008-0208-0009</v>
      </c>
      <c r="E1014" s="306" t="s">
        <v>1448</v>
      </c>
      <c r="F1014" s="238" t="str">
        <f>TEXT(VLOOKUP(J1014,'1'!$I$43:$J$79,2,0),"0000")</f>
        <v>0008</v>
      </c>
      <c r="G1014" s="238" t="str">
        <f t="shared" si="161"/>
        <v>0208</v>
      </c>
      <c r="H1014" s="307">
        <f t="shared" si="162"/>
        <v>9</v>
      </c>
      <c r="I1014" s="306" t="s">
        <v>1448</v>
      </c>
      <c r="J1014" s="235" t="s">
        <v>179</v>
      </c>
      <c r="K1014" s="235" t="s">
        <v>183</v>
      </c>
      <c r="L1014" s="235" t="s">
        <v>16331</v>
      </c>
      <c r="M1014" s="328">
        <v>67200000</v>
      </c>
      <c r="N1014" s="325">
        <v>1995</v>
      </c>
      <c r="O1014" s="325" t="s">
        <v>77</v>
      </c>
      <c r="P1014" s="325" t="s">
        <v>72</v>
      </c>
      <c r="Q1014" s="235" t="s">
        <v>71</v>
      </c>
      <c r="R1014" s="325">
        <v>5</v>
      </c>
      <c r="S1014" s="326">
        <v>1</v>
      </c>
      <c r="T1014" s="238">
        <v>6</v>
      </c>
      <c r="U1014" s="238">
        <v>6</v>
      </c>
      <c r="V1014" s="235" t="s">
        <v>2316</v>
      </c>
      <c r="W1014" s="238" t="str">
        <f t="shared" si="157"/>
        <v>BMWX Series X3xDrive 20d xline67200000</v>
      </c>
      <c r="X1014" s="310">
        <f t="shared" si="158"/>
        <v>4788</v>
      </c>
      <c r="Y1014" s="238">
        <v>6</v>
      </c>
      <c r="Z1014" s="238">
        <v>6</v>
      </c>
      <c r="AA1014" s="306" t="s">
        <v>1448</v>
      </c>
      <c r="AB1014" s="235" t="s">
        <v>2321</v>
      </c>
      <c r="AC1014" s="235"/>
      <c r="AD1014" s="235">
        <v>7</v>
      </c>
      <c r="AE1014" s="235"/>
      <c r="AF1014" s="236"/>
      <c r="AG1014" s="237"/>
      <c r="AH1014" s="236"/>
      <c r="AI1014" s="236"/>
      <c r="AJ1014" s="237"/>
      <c r="AK1014" s="236">
        <v>4</v>
      </c>
      <c r="AL1014" s="236"/>
      <c r="AM1014" s="236" t="s">
        <v>16546</v>
      </c>
      <c r="AN1014" s="348"/>
      <c r="AO1014" s="348"/>
      <c r="AP1014" s="348"/>
      <c r="AQ1014" s="291" t="str">
        <f>IFERROR(VLOOKUP(BG1014,#REF!,1,0),"")</f>
        <v/>
      </c>
      <c r="AS1014" s="236" t="s">
        <v>2390</v>
      </c>
      <c r="AT1014" s="291" t="s">
        <v>2312</v>
      </c>
      <c r="AW1014" s="291" t="s">
        <v>16547</v>
      </c>
      <c r="AY1014" s="267" t="s">
        <v>2319</v>
      </c>
      <c r="BD1014" s="191" t="str">
        <f t="shared" si="154"/>
        <v>X Series X3xDrive 20d xline</v>
      </c>
      <c r="BE1014" s="238" t="str">
        <f t="shared" si="156"/>
        <v>0208</v>
      </c>
      <c r="BF1014" s="306" t="s">
        <v>1448</v>
      </c>
      <c r="BG1014" s="191" t="str">
        <f t="shared" si="155"/>
        <v>0208-1013</v>
      </c>
    </row>
    <row r="1015" spans="1:59">
      <c r="A1015" s="304">
        <v>4789</v>
      </c>
      <c r="B1015" s="305">
        <v>4789</v>
      </c>
      <c r="C1015" s="238" t="str">
        <f t="shared" si="159"/>
        <v>0008-0208</v>
      </c>
      <c r="D1015" s="238" t="str">
        <f t="shared" si="160"/>
        <v>0008-0208-0010</v>
      </c>
      <c r="E1015" s="306" t="s">
        <v>1449</v>
      </c>
      <c r="F1015" s="238" t="str">
        <f>TEXT(VLOOKUP(J1015,'1'!$I$43:$J$79,2,0),"0000")</f>
        <v>0008</v>
      </c>
      <c r="G1015" s="238" t="str">
        <f t="shared" si="161"/>
        <v>0208</v>
      </c>
      <c r="H1015" s="307">
        <f t="shared" si="162"/>
        <v>10</v>
      </c>
      <c r="I1015" s="306" t="s">
        <v>1449</v>
      </c>
      <c r="J1015" s="235" t="s">
        <v>179</v>
      </c>
      <c r="K1015" s="235" t="s">
        <v>183</v>
      </c>
      <c r="L1015" s="235" t="s">
        <v>16332</v>
      </c>
      <c r="M1015" s="328">
        <v>70100000</v>
      </c>
      <c r="N1015" s="325">
        <v>1995</v>
      </c>
      <c r="O1015" s="325" t="s">
        <v>77</v>
      </c>
      <c r="P1015" s="325" t="s">
        <v>72</v>
      </c>
      <c r="Q1015" s="235" t="s">
        <v>71</v>
      </c>
      <c r="R1015" s="325">
        <v>5</v>
      </c>
      <c r="S1015" s="326">
        <v>1</v>
      </c>
      <c r="T1015" s="238">
        <v>6</v>
      </c>
      <c r="U1015" s="238">
        <v>6</v>
      </c>
      <c r="V1015" s="235" t="s">
        <v>2316</v>
      </c>
      <c r="W1015" s="238" t="str">
        <f t="shared" si="157"/>
        <v>BMWX Series X3xDrive 20d M Sport Package70100000</v>
      </c>
      <c r="X1015" s="310">
        <f t="shared" si="158"/>
        <v>4789</v>
      </c>
      <c r="Y1015" s="238">
        <v>6</v>
      </c>
      <c r="Z1015" s="238">
        <v>6</v>
      </c>
      <c r="AA1015" s="306" t="s">
        <v>1449</v>
      </c>
      <c r="AB1015" s="235" t="s">
        <v>2321</v>
      </c>
      <c r="AC1015" s="235"/>
      <c r="AD1015" s="235">
        <v>7</v>
      </c>
      <c r="AE1015" s="235"/>
      <c r="AF1015" s="236"/>
      <c r="AG1015" s="237"/>
      <c r="AH1015" s="236"/>
      <c r="AI1015" s="236"/>
      <c r="AJ1015" s="237"/>
      <c r="AK1015" s="236">
        <v>4</v>
      </c>
      <c r="AL1015" s="236"/>
      <c r="AM1015" s="236" t="s">
        <v>16546</v>
      </c>
      <c r="AN1015" s="348"/>
      <c r="AO1015" s="348"/>
      <c r="AP1015" s="348"/>
      <c r="AQ1015" s="291" t="str">
        <f>IFERROR(VLOOKUP(BG1015,#REF!,1,0),"")</f>
        <v/>
      </c>
      <c r="AS1015" s="236" t="s">
        <v>2390</v>
      </c>
      <c r="AT1015" s="291" t="s">
        <v>2312</v>
      </c>
      <c r="AW1015" s="291" t="s">
        <v>16547</v>
      </c>
      <c r="AY1015" s="267" t="s">
        <v>2319</v>
      </c>
      <c r="BD1015" s="191" t="str">
        <f t="shared" si="154"/>
        <v>X Series X3xDrive 20d M Sport Package</v>
      </c>
      <c r="BE1015" s="238" t="str">
        <f t="shared" si="156"/>
        <v>0208</v>
      </c>
      <c r="BF1015" s="306" t="s">
        <v>1449</v>
      </c>
      <c r="BG1015" s="191" t="str">
        <f t="shared" si="155"/>
        <v>0208-1014</v>
      </c>
    </row>
    <row r="1016" spans="1:59">
      <c r="A1016" s="304">
        <v>4790</v>
      </c>
      <c r="B1016" s="305">
        <v>4790</v>
      </c>
      <c r="C1016" s="238" t="str">
        <f t="shared" si="159"/>
        <v>0008-0208</v>
      </c>
      <c r="D1016" s="238" t="str">
        <f t="shared" si="160"/>
        <v>0008-0208-0011</v>
      </c>
      <c r="E1016" s="306" t="s">
        <v>1450</v>
      </c>
      <c r="F1016" s="238" t="str">
        <f>TEXT(VLOOKUP(J1016,'1'!$I$43:$J$79,2,0),"0000")</f>
        <v>0008</v>
      </c>
      <c r="G1016" s="238" t="str">
        <f t="shared" si="161"/>
        <v>0208</v>
      </c>
      <c r="H1016" s="307">
        <f t="shared" si="162"/>
        <v>11</v>
      </c>
      <c r="I1016" s="306" t="s">
        <v>1450</v>
      </c>
      <c r="J1016" s="235" t="s">
        <v>179</v>
      </c>
      <c r="K1016" s="235" t="s">
        <v>183</v>
      </c>
      <c r="L1016" s="235" t="s">
        <v>16333</v>
      </c>
      <c r="M1016" s="328">
        <v>85100000</v>
      </c>
      <c r="N1016" s="325">
        <v>2993</v>
      </c>
      <c r="O1016" s="325" t="s">
        <v>77</v>
      </c>
      <c r="P1016" s="325" t="s">
        <v>72</v>
      </c>
      <c r="Q1016" s="235" t="s">
        <v>71</v>
      </c>
      <c r="R1016" s="325">
        <v>5</v>
      </c>
      <c r="S1016" s="326">
        <v>3</v>
      </c>
      <c r="T1016" s="238">
        <v>6</v>
      </c>
      <c r="U1016" s="238">
        <v>6</v>
      </c>
      <c r="V1016" s="235" t="s">
        <v>2316</v>
      </c>
      <c r="W1016" s="238" t="str">
        <f t="shared" si="157"/>
        <v>BMWX Series X3xDrive 30d M Sport Package85100000</v>
      </c>
      <c r="X1016" s="310">
        <f t="shared" si="158"/>
        <v>4790</v>
      </c>
      <c r="Y1016" s="238">
        <v>6</v>
      </c>
      <c r="Z1016" s="238">
        <v>6</v>
      </c>
      <c r="AA1016" s="306" t="s">
        <v>1450</v>
      </c>
      <c r="AB1016" s="235" t="s">
        <v>2321</v>
      </c>
      <c r="AC1016" s="235"/>
      <c r="AD1016" s="235">
        <v>7</v>
      </c>
      <c r="AE1016" s="235"/>
      <c r="AF1016" s="236"/>
      <c r="AG1016" s="237"/>
      <c r="AH1016" s="236"/>
      <c r="AI1016" s="236"/>
      <c r="AJ1016" s="237"/>
      <c r="AK1016" s="236" t="s">
        <v>16307</v>
      </c>
      <c r="AL1016" s="236"/>
      <c r="AM1016" s="236" t="s">
        <v>16287</v>
      </c>
      <c r="AN1016" s="348"/>
      <c r="AO1016" s="348"/>
      <c r="AP1016" s="348"/>
      <c r="AQ1016" s="291" t="str">
        <f>IFERROR(VLOOKUP(BG1016,#REF!,1,0),"")</f>
        <v/>
      </c>
      <c r="AS1016" s="236" t="s">
        <v>2438</v>
      </c>
      <c r="AT1016" s="291" t="s">
        <v>2312</v>
      </c>
      <c r="AW1016" s="291" t="s">
        <v>2311</v>
      </c>
      <c r="AY1016" s="267" t="s">
        <v>2319</v>
      </c>
      <c r="BD1016" s="191" t="str">
        <f t="shared" si="154"/>
        <v>X Series X3xDrive 30d M Sport Package</v>
      </c>
      <c r="BE1016" s="238" t="str">
        <f t="shared" si="156"/>
        <v>0208</v>
      </c>
      <c r="BF1016" s="306" t="s">
        <v>1450</v>
      </c>
      <c r="BG1016" s="191" t="str">
        <f t="shared" si="155"/>
        <v>0208-1015</v>
      </c>
    </row>
    <row r="1017" spans="1:59">
      <c r="A1017" s="304">
        <v>4791</v>
      </c>
      <c r="B1017" s="305">
        <v>4791</v>
      </c>
      <c r="C1017" s="238" t="str">
        <f t="shared" si="159"/>
        <v>0008-0208</v>
      </c>
      <c r="D1017" s="238" t="str">
        <f t="shared" si="160"/>
        <v>0008-0208-0012</v>
      </c>
      <c r="E1017" s="306" t="s">
        <v>1451</v>
      </c>
      <c r="F1017" s="238" t="str">
        <f>TEXT(VLOOKUP(J1017,'1'!$I$43:$J$79,2,0),"0000")</f>
        <v>0008</v>
      </c>
      <c r="G1017" s="238" t="str">
        <f t="shared" si="161"/>
        <v>0208</v>
      </c>
      <c r="H1017" s="307">
        <f t="shared" si="162"/>
        <v>12</v>
      </c>
      <c r="I1017" s="306" t="s">
        <v>1451</v>
      </c>
      <c r="J1017" s="235" t="s">
        <v>179</v>
      </c>
      <c r="K1017" s="235" t="s">
        <v>183</v>
      </c>
      <c r="L1017" s="235" t="s">
        <v>16334</v>
      </c>
      <c r="M1017" s="328">
        <v>75200000</v>
      </c>
      <c r="N1017" s="325">
        <v>1998</v>
      </c>
      <c r="O1017" s="325" t="s">
        <v>1169</v>
      </c>
      <c r="P1017" s="325" t="s">
        <v>72</v>
      </c>
      <c r="Q1017" s="235" t="s">
        <v>71</v>
      </c>
      <c r="R1017" s="325">
        <v>5</v>
      </c>
      <c r="S1017" s="326">
        <v>4</v>
      </c>
      <c r="T1017" s="238">
        <v>6</v>
      </c>
      <c r="U1017" s="238">
        <v>6</v>
      </c>
      <c r="V1017" s="235" t="s">
        <v>1614</v>
      </c>
      <c r="W1017" s="238" t="str">
        <f t="shared" si="157"/>
        <v>BMWX Series X3xDrive 30e xline75200000</v>
      </c>
      <c r="X1017" s="310">
        <f t="shared" si="158"/>
        <v>4791</v>
      </c>
      <c r="Y1017" s="238">
        <v>6</v>
      </c>
      <c r="Z1017" s="238">
        <v>6</v>
      </c>
      <c r="AA1017" s="306" t="s">
        <v>1451</v>
      </c>
      <c r="AB1017" s="235" t="s">
        <v>2321</v>
      </c>
      <c r="AC1017" s="235"/>
      <c r="AD1017" s="235">
        <v>7</v>
      </c>
      <c r="AE1017" s="235"/>
      <c r="AF1017" s="236"/>
      <c r="AG1017" s="237"/>
      <c r="AH1017" s="236"/>
      <c r="AI1017" s="236"/>
      <c r="AJ1017" s="237"/>
      <c r="AK1017" s="236">
        <v>4</v>
      </c>
      <c r="AL1017" s="236"/>
      <c r="AM1017" s="236" t="s">
        <v>16546</v>
      </c>
      <c r="AN1017" s="348"/>
      <c r="AO1017" s="348"/>
      <c r="AP1017" s="348"/>
      <c r="AQ1017" s="291" t="str">
        <f>IFERROR(VLOOKUP(BG1017,#REF!,1,0),"")</f>
        <v/>
      </c>
      <c r="AS1017" s="236" t="s">
        <v>2427</v>
      </c>
      <c r="AT1017" s="291" t="s">
        <v>2312</v>
      </c>
      <c r="AW1017" s="291" t="s">
        <v>16562</v>
      </c>
      <c r="AY1017" s="267" t="s">
        <v>2319</v>
      </c>
      <c r="BD1017" s="191" t="str">
        <f t="shared" si="154"/>
        <v>X Series X3xDrive 30e xline</v>
      </c>
      <c r="BE1017" s="238" t="str">
        <f t="shared" si="156"/>
        <v>0208</v>
      </c>
      <c r="BF1017" s="306" t="s">
        <v>1451</v>
      </c>
      <c r="BG1017" s="191" t="str">
        <f t="shared" si="155"/>
        <v>0208-1016</v>
      </c>
    </row>
    <row r="1018" spans="1:59">
      <c r="A1018" s="304">
        <v>4792</v>
      </c>
      <c r="B1018" s="305">
        <v>4792</v>
      </c>
      <c r="C1018" s="238" t="str">
        <f t="shared" si="159"/>
        <v>0008-0208</v>
      </c>
      <c r="D1018" s="238" t="str">
        <f t="shared" si="160"/>
        <v>0008-0208-0013</v>
      </c>
      <c r="E1018" s="306" t="s">
        <v>1452</v>
      </c>
      <c r="F1018" s="238" t="str">
        <f>TEXT(VLOOKUP(J1018,'1'!$I$43:$J$79,2,0),"0000")</f>
        <v>0008</v>
      </c>
      <c r="G1018" s="238" t="str">
        <f t="shared" si="161"/>
        <v>0208</v>
      </c>
      <c r="H1018" s="307">
        <f t="shared" si="162"/>
        <v>13</v>
      </c>
      <c r="I1018" s="306" t="s">
        <v>1452</v>
      </c>
      <c r="J1018" s="235" t="s">
        <v>179</v>
      </c>
      <c r="K1018" s="235" t="s">
        <v>183</v>
      </c>
      <c r="L1018" s="406" t="s">
        <v>2442</v>
      </c>
      <c r="M1018" s="403">
        <v>83700000</v>
      </c>
      <c r="N1018" s="325">
        <v>1998</v>
      </c>
      <c r="O1018" s="325" t="s">
        <v>1169</v>
      </c>
      <c r="P1018" s="325" t="s">
        <v>72</v>
      </c>
      <c r="Q1018" s="235" t="s">
        <v>71</v>
      </c>
      <c r="R1018" s="325">
        <v>5</v>
      </c>
      <c r="S1018" s="326">
        <v>4</v>
      </c>
      <c r="T1018" s="238">
        <v>6</v>
      </c>
      <c r="U1018" s="238">
        <v>6</v>
      </c>
      <c r="V1018" s="235" t="s">
        <v>1614</v>
      </c>
      <c r="W1018" s="238" t="str">
        <f t="shared" si="157"/>
        <v>BMWX Series X3X3 30e M sport pro xDrive83700000</v>
      </c>
      <c r="X1018" s="310">
        <f t="shared" si="158"/>
        <v>4792</v>
      </c>
      <c r="Y1018" s="238">
        <v>6</v>
      </c>
      <c r="Z1018" s="238">
        <v>6</v>
      </c>
      <c r="AA1018" s="306" t="s">
        <v>1452</v>
      </c>
      <c r="AB1018" s="235" t="s">
        <v>1611</v>
      </c>
      <c r="AC1018" s="235"/>
      <c r="AD1018" s="235">
        <v>7</v>
      </c>
      <c r="AE1018" s="235"/>
      <c r="AF1018" s="236"/>
      <c r="AG1018" s="237"/>
      <c r="AH1018" s="236"/>
      <c r="AI1018" s="236"/>
      <c r="AJ1018" s="237"/>
      <c r="AK1018" s="236">
        <v>4</v>
      </c>
      <c r="AL1018" s="236"/>
      <c r="AM1018" s="236" t="s">
        <v>16546</v>
      </c>
      <c r="AN1018" s="348"/>
      <c r="AO1018" s="348"/>
      <c r="AP1018" s="348"/>
      <c r="AQ1018" s="291" t="str">
        <f>IFERROR(VLOOKUP(BG1018,#REF!,1,0),"")</f>
        <v/>
      </c>
      <c r="AS1018" s="236" t="s">
        <v>2427</v>
      </c>
      <c r="AW1018" s="291" t="s">
        <v>16562</v>
      </c>
      <c r="AY1018" s="267" t="s">
        <v>2319</v>
      </c>
      <c r="BD1018" s="191" t="str">
        <f t="shared" si="154"/>
        <v>X Series X3X3 30e M sport pro xDrive</v>
      </c>
      <c r="BE1018" s="238" t="str">
        <f t="shared" si="156"/>
        <v>0208</v>
      </c>
      <c r="BF1018" s="306" t="s">
        <v>1452</v>
      </c>
      <c r="BG1018" s="191" t="str">
        <f t="shared" si="155"/>
        <v>0208-1017</v>
      </c>
    </row>
    <row r="1019" spans="1:59">
      <c r="A1019" s="304">
        <v>4793</v>
      </c>
      <c r="B1019" s="305">
        <v>4793</v>
      </c>
      <c r="C1019" s="238" t="str">
        <f t="shared" si="159"/>
        <v>0008-0208</v>
      </c>
      <c r="D1019" s="238" t="str">
        <f t="shared" si="160"/>
        <v>0008-0208-0014</v>
      </c>
      <c r="E1019" s="306" t="s">
        <v>1453</v>
      </c>
      <c r="F1019" s="238" t="str">
        <f>TEXT(VLOOKUP(J1019,'1'!$I$43:$J$79,2,0),"0000")</f>
        <v>0008</v>
      </c>
      <c r="G1019" s="238" t="str">
        <f t="shared" si="161"/>
        <v>0208</v>
      </c>
      <c r="H1019" s="307">
        <f t="shared" si="162"/>
        <v>14</v>
      </c>
      <c r="I1019" s="306" t="s">
        <v>1453</v>
      </c>
      <c r="J1019" s="235" t="s">
        <v>179</v>
      </c>
      <c r="K1019" s="235" t="s">
        <v>183</v>
      </c>
      <c r="L1019" s="235" t="s">
        <v>16335</v>
      </c>
      <c r="M1019" s="328">
        <v>78200000</v>
      </c>
      <c r="N1019" s="325">
        <v>1998</v>
      </c>
      <c r="O1019" s="325" t="s">
        <v>1169</v>
      </c>
      <c r="P1019" s="325" t="s">
        <v>72</v>
      </c>
      <c r="Q1019" s="235" t="s">
        <v>71</v>
      </c>
      <c r="R1019" s="325">
        <v>5</v>
      </c>
      <c r="S1019" s="326">
        <v>4</v>
      </c>
      <c r="T1019" s="238">
        <v>6</v>
      </c>
      <c r="U1019" s="238">
        <v>6</v>
      </c>
      <c r="V1019" s="235" t="s">
        <v>1614</v>
      </c>
      <c r="W1019" s="238" t="str">
        <f t="shared" si="157"/>
        <v>BMWX Series X3xDrive 30e M Sport Package78200000</v>
      </c>
      <c r="X1019" s="310">
        <f t="shared" si="158"/>
        <v>4793</v>
      </c>
      <c r="Y1019" s="238">
        <v>6</v>
      </c>
      <c r="Z1019" s="238">
        <v>6</v>
      </c>
      <c r="AA1019" s="306" t="s">
        <v>1453</v>
      </c>
      <c r="AB1019" s="235" t="s">
        <v>2321</v>
      </c>
      <c r="AC1019" s="235"/>
      <c r="AD1019" s="235">
        <v>7</v>
      </c>
      <c r="AE1019" s="235"/>
      <c r="AF1019" s="236"/>
      <c r="AG1019" s="237"/>
      <c r="AH1019" s="236"/>
      <c r="AI1019" s="236"/>
      <c r="AJ1019" s="237"/>
      <c r="AK1019" s="236">
        <v>4</v>
      </c>
      <c r="AL1019" s="236"/>
      <c r="AM1019" s="236" t="s">
        <v>16546</v>
      </c>
      <c r="AN1019" s="348"/>
      <c r="AO1019" s="348"/>
      <c r="AP1019" s="348"/>
      <c r="AQ1019" s="291" t="str">
        <f>IFERROR(VLOOKUP(BG1019,#REF!,1,0),"")</f>
        <v/>
      </c>
      <c r="AS1019" s="236" t="s">
        <v>2427</v>
      </c>
      <c r="AT1019" s="291" t="s">
        <v>2312</v>
      </c>
      <c r="AW1019" s="291" t="s">
        <v>16562</v>
      </c>
      <c r="AY1019" s="267" t="s">
        <v>2319</v>
      </c>
      <c r="BD1019" s="191" t="str">
        <f t="shared" si="154"/>
        <v>X Series X3xDrive 30e M Sport Package</v>
      </c>
      <c r="BE1019" s="238" t="str">
        <f t="shared" si="156"/>
        <v>0208</v>
      </c>
      <c r="BF1019" s="306" t="s">
        <v>1453</v>
      </c>
      <c r="BG1019" s="191" t="str">
        <f t="shared" si="155"/>
        <v>0208-1018</v>
      </c>
    </row>
    <row r="1020" spans="1:59">
      <c r="A1020" s="304">
        <v>4794</v>
      </c>
      <c r="B1020" s="305">
        <v>4794</v>
      </c>
      <c r="C1020" s="238" t="str">
        <f t="shared" si="159"/>
        <v>0008-0209</v>
      </c>
      <c r="D1020" s="238" t="str">
        <f t="shared" si="160"/>
        <v>0008-0209-0001</v>
      </c>
      <c r="E1020" s="306" t="s">
        <v>1454</v>
      </c>
      <c r="F1020" s="238" t="str">
        <f>TEXT(VLOOKUP(J1020,'1'!$I$43:$J$79,2,0),"0000")</f>
        <v>0008</v>
      </c>
      <c r="G1020" s="238" t="str">
        <f t="shared" si="161"/>
        <v>0209</v>
      </c>
      <c r="H1020" s="307">
        <f t="shared" si="162"/>
        <v>1</v>
      </c>
      <c r="I1020" s="306" t="s">
        <v>1454</v>
      </c>
      <c r="J1020" s="235" t="s">
        <v>179</v>
      </c>
      <c r="K1020" s="235" t="s">
        <v>182</v>
      </c>
      <c r="L1020" s="235" t="s">
        <v>1231</v>
      </c>
      <c r="M1020" s="328">
        <v>73300000</v>
      </c>
      <c r="N1020" s="235">
        <v>1995</v>
      </c>
      <c r="O1020" s="235" t="s">
        <v>77</v>
      </c>
      <c r="P1020" s="235" t="s">
        <v>72</v>
      </c>
      <c r="Q1020" s="235" t="s">
        <v>71</v>
      </c>
      <c r="R1020" s="235">
        <v>5</v>
      </c>
      <c r="S1020" s="309">
        <v>1</v>
      </c>
      <c r="T1020" s="238">
        <v>6</v>
      </c>
      <c r="U1020" s="238">
        <v>6</v>
      </c>
      <c r="V1020" s="235" t="s">
        <v>70</v>
      </c>
      <c r="W1020" s="238" t="str">
        <f t="shared" si="157"/>
        <v>BMWX Series X4X4 xDrive 20d M Sport Package73300000</v>
      </c>
      <c r="X1020" s="310">
        <f t="shared" si="158"/>
        <v>4794</v>
      </c>
      <c r="Y1020" s="238">
        <v>6</v>
      </c>
      <c r="Z1020" s="238">
        <v>6</v>
      </c>
      <c r="AA1020" s="306" t="s">
        <v>1454</v>
      </c>
      <c r="AB1020" s="235" t="s">
        <v>69</v>
      </c>
      <c r="AC1020" s="235"/>
      <c r="AD1020" s="235">
        <v>2</v>
      </c>
      <c r="AE1020" s="235">
        <v>1</v>
      </c>
      <c r="AF1020" s="236"/>
      <c r="AG1020" s="237"/>
      <c r="AH1020" s="236"/>
      <c r="AI1020" s="236"/>
      <c r="AJ1020" s="237"/>
      <c r="AK1020" s="236">
        <v>6</v>
      </c>
      <c r="AL1020" s="236"/>
      <c r="AM1020" s="236" t="s">
        <v>16275</v>
      </c>
      <c r="AN1020" s="348"/>
      <c r="AO1020" s="348"/>
      <c r="AP1020" s="348"/>
      <c r="AQ1020" s="291" t="str">
        <f>IFERROR(VLOOKUP(BG1020,#REF!,1,0),"")</f>
        <v/>
      </c>
      <c r="AS1020" s="236" t="s">
        <v>2390</v>
      </c>
      <c r="BD1020" s="191" t="str">
        <f t="shared" si="154"/>
        <v>X Series X4X4 xDrive 20d M Sport Package</v>
      </c>
      <c r="BE1020" s="238" t="str">
        <f t="shared" si="156"/>
        <v>0209</v>
      </c>
      <c r="BF1020" s="306" t="s">
        <v>1454</v>
      </c>
      <c r="BG1020" s="191" t="str">
        <f t="shared" si="155"/>
        <v>0209-1019</v>
      </c>
    </row>
    <row r="1021" spans="1:59">
      <c r="A1021" s="304">
        <v>4795</v>
      </c>
      <c r="B1021" s="305">
        <v>4795</v>
      </c>
      <c r="C1021" s="238" t="str">
        <f t="shared" si="159"/>
        <v>0008-0209</v>
      </c>
      <c r="D1021" s="238" t="str">
        <f t="shared" si="160"/>
        <v>0008-0209-0002</v>
      </c>
      <c r="E1021" s="306" t="s">
        <v>16539</v>
      </c>
      <c r="F1021" s="238" t="str">
        <f>TEXT(VLOOKUP(J1021,'1'!$I$43:$J$79,2,0),"0000")</f>
        <v>0008</v>
      </c>
      <c r="G1021" s="238" t="str">
        <f t="shared" si="161"/>
        <v>0209</v>
      </c>
      <c r="H1021" s="307">
        <f t="shared" si="162"/>
        <v>2</v>
      </c>
      <c r="I1021" s="306" t="s">
        <v>16539</v>
      </c>
      <c r="J1021" s="235" t="s">
        <v>179</v>
      </c>
      <c r="K1021" s="235" t="s">
        <v>182</v>
      </c>
      <c r="L1021" s="235" t="s">
        <v>1269</v>
      </c>
      <c r="M1021" s="328">
        <v>70300000</v>
      </c>
      <c r="N1021" s="235">
        <v>1995</v>
      </c>
      <c r="O1021" s="235" t="s">
        <v>77</v>
      </c>
      <c r="P1021" s="235" t="s">
        <v>72</v>
      </c>
      <c r="Q1021" s="235" t="s">
        <v>71</v>
      </c>
      <c r="R1021" s="235">
        <v>5</v>
      </c>
      <c r="S1021" s="309">
        <v>1</v>
      </c>
      <c r="T1021" s="238">
        <v>6</v>
      </c>
      <c r="U1021" s="238">
        <v>6</v>
      </c>
      <c r="V1021" s="235" t="s">
        <v>70</v>
      </c>
      <c r="W1021" s="238" t="str">
        <f t="shared" si="157"/>
        <v>BMWX Series X4X4 xDrive 20d xLine70300000</v>
      </c>
      <c r="X1021" s="310">
        <f t="shared" si="158"/>
        <v>4795</v>
      </c>
      <c r="Y1021" s="238">
        <v>6</v>
      </c>
      <c r="Z1021" s="238">
        <v>6</v>
      </c>
      <c r="AA1021" s="306" t="s">
        <v>16539</v>
      </c>
      <c r="AB1021" s="235" t="s">
        <v>69</v>
      </c>
      <c r="AC1021" s="235"/>
      <c r="AD1021" s="235">
        <v>2</v>
      </c>
      <c r="AE1021" s="235">
        <v>1</v>
      </c>
      <c r="AF1021" s="236"/>
      <c r="AG1021" s="237"/>
      <c r="AH1021" s="236"/>
      <c r="AI1021" s="236"/>
      <c r="AJ1021" s="237"/>
      <c r="AK1021" s="236">
        <v>6</v>
      </c>
      <c r="AL1021" s="236"/>
      <c r="AM1021" s="236" t="s">
        <v>16275</v>
      </c>
      <c r="AN1021" s="348"/>
      <c r="AO1021" s="348"/>
      <c r="AP1021" s="348"/>
      <c r="AQ1021" s="291" t="str">
        <f>IFERROR(VLOOKUP(BG1021,#REF!,1,0),"")</f>
        <v/>
      </c>
      <c r="AS1021" s="236" t="s">
        <v>2390</v>
      </c>
      <c r="BD1021" s="191" t="str">
        <f t="shared" si="154"/>
        <v>X Series X4X4 xDrive 20d xLine</v>
      </c>
      <c r="BE1021" s="238" t="str">
        <f t="shared" si="156"/>
        <v>0209</v>
      </c>
      <c r="BF1021" s="306" t="s">
        <v>16539</v>
      </c>
      <c r="BG1021" s="191" t="str">
        <f t="shared" si="155"/>
        <v>0209-1020</v>
      </c>
    </row>
    <row r="1022" spans="1:59">
      <c r="A1022" s="304">
        <v>4796</v>
      </c>
      <c r="B1022" s="305">
        <v>4796</v>
      </c>
      <c r="C1022" s="238" t="str">
        <f t="shared" si="159"/>
        <v>0008-0209</v>
      </c>
      <c r="D1022" s="238" t="str">
        <f t="shared" si="160"/>
        <v>0008-0209-0003</v>
      </c>
      <c r="E1022" s="306" t="s">
        <v>1455</v>
      </c>
      <c r="F1022" s="238" t="str">
        <f>TEXT(VLOOKUP(J1022,'1'!$I$43:$J$79,2,0),"0000")</f>
        <v>0008</v>
      </c>
      <c r="G1022" s="238" t="str">
        <f t="shared" si="161"/>
        <v>0209</v>
      </c>
      <c r="H1022" s="307">
        <f t="shared" si="162"/>
        <v>3</v>
      </c>
      <c r="I1022" s="306" t="s">
        <v>1455</v>
      </c>
      <c r="J1022" s="235" t="s">
        <v>179</v>
      </c>
      <c r="K1022" s="235" t="s">
        <v>182</v>
      </c>
      <c r="L1022" s="235" t="s">
        <v>1327</v>
      </c>
      <c r="M1022" s="328">
        <v>73800000</v>
      </c>
      <c r="N1022" s="235">
        <v>1995</v>
      </c>
      <c r="O1022" s="235" t="s">
        <v>77</v>
      </c>
      <c r="P1022" s="235" t="s">
        <v>72</v>
      </c>
      <c r="Q1022" s="235" t="s">
        <v>71</v>
      </c>
      <c r="R1022" s="235">
        <v>5</v>
      </c>
      <c r="S1022" s="309">
        <v>1</v>
      </c>
      <c r="T1022" s="238">
        <v>6</v>
      </c>
      <c r="U1022" s="238">
        <v>6</v>
      </c>
      <c r="V1022" s="235" t="s">
        <v>70</v>
      </c>
      <c r="W1022" s="238" t="str">
        <f t="shared" si="157"/>
        <v>BMWX Series X4X4 xDrive 20d M Sport X73800000</v>
      </c>
      <c r="X1022" s="310">
        <f t="shared" si="158"/>
        <v>4796</v>
      </c>
      <c r="Y1022" s="238">
        <v>6</v>
      </c>
      <c r="Z1022" s="238">
        <v>6</v>
      </c>
      <c r="AA1022" s="306" t="s">
        <v>1455</v>
      </c>
      <c r="AB1022" s="235" t="s">
        <v>69</v>
      </c>
      <c r="AC1022" s="235"/>
      <c r="AD1022" s="235">
        <v>2</v>
      </c>
      <c r="AE1022" s="235">
        <v>1</v>
      </c>
      <c r="AF1022" s="236"/>
      <c r="AG1022" s="237"/>
      <c r="AH1022" s="236"/>
      <c r="AI1022" s="236"/>
      <c r="AJ1022" s="237"/>
      <c r="AK1022" s="236">
        <v>6</v>
      </c>
      <c r="AL1022" s="236"/>
      <c r="AM1022" s="236" t="s">
        <v>16275</v>
      </c>
      <c r="AN1022" s="348"/>
      <c r="AO1022" s="348"/>
      <c r="AP1022" s="348"/>
      <c r="AQ1022" s="291" t="str">
        <f>IFERROR(VLOOKUP(BG1022,#REF!,1,0),"")</f>
        <v/>
      </c>
      <c r="AS1022" s="236" t="s">
        <v>2390</v>
      </c>
      <c r="BD1022" s="191" t="str">
        <f t="shared" si="154"/>
        <v>X Series X4X4 xDrive 20d M Sport X</v>
      </c>
      <c r="BE1022" s="238" t="str">
        <f t="shared" si="156"/>
        <v>0209</v>
      </c>
      <c r="BF1022" s="306" t="s">
        <v>1455</v>
      </c>
      <c r="BG1022" s="191" t="str">
        <f t="shared" si="155"/>
        <v>0209-1021</v>
      </c>
    </row>
    <row r="1023" spans="1:59">
      <c r="A1023" s="304">
        <v>4797</v>
      </c>
      <c r="B1023" s="305">
        <v>4797</v>
      </c>
      <c r="C1023" s="238" t="str">
        <f t="shared" si="159"/>
        <v>0008-0209</v>
      </c>
      <c r="D1023" s="238" t="str">
        <f t="shared" si="160"/>
        <v>0008-0209-0004</v>
      </c>
      <c r="E1023" s="306" t="s">
        <v>1456</v>
      </c>
      <c r="F1023" s="238" t="str">
        <f>TEXT(VLOOKUP(J1023,'1'!$I$43:$J$79,2,0),"0000")</f>
        <v>0008</v>
      </c>
      <c r="G1023" s="238" t="str">
        <f t="shared" si="161"/>
        <v>0209</v>
      </c>
      <c r="H1023" s="307">
        <f t="shared" si="162"/>
        <v>4</v>
      </c>
      <c r="I1023" s="306" t="s">
        <v>1456</v>
      </c>
      <c r="J1023" s="235" t="s">
        <v>179</v>
      </c>
      <c r="K1023" s="235" t="s">
        <v>182</v>
      </c>
      <c r="L1023" s="235" t="s">
        <v>1591</v>
      </c>
      <c r="M1023" s="328">
        <v>68700000</v>
      </c>
      <c r="N1023" s="235">
        <v>1998</v>
      </c>
      <c r="O1023" s="235" t="s">
        <v>76</v>
      </c>
      <c r="P1023" s="235" t="s">
        <v>72</v>
      </c>
      <c r="Q1023" s="235" t="s">
        <v>71</v>
      </c>
      <c r="R1023" s="235">
        <v>5</v>
      </c>
      <c r="S1023" s="309">
        <v>3</v>
      </c>
      <c r="T1023" s="238">
        <v>6</v>
      </c>
      <c r="U1023" s="238">
        <v>6</v>
      </c>
      <c r="V1023" s="235" t="s">
        <v>70</v>
      </c>
      <c r="W1023" s="238" t="str">
        <f t="shared" si="157"/>
        <v>BMWX Series X4X4 xDrive 20i M Sport X68700000</v>
      </c>
      <c r="X1023" s="310">
        <f t="shared" si="158"/>
        <v>4797</v>
      </c>
      <c r="Y1023" s="238">
        <v>6</v>
      </c>
      <c r="Z1023" s="238">
        <v>6</v>
      </c>
      <c r="AA1023" s="306" t="s">
        <v>1456</v>
      </c>
      <c r="AB1023" s="235" t="s">
        <v>69</v>
      </c>
      <c r="AC1023" s="235"/>
      <c r="AD1023" s="235">
        <v>4</v>
      </c>
      <c r="AE1023" s="235">
        <v>0</v>
      </c>
      <c r="AF1023" s="357"/>
      <c r="AG1023" s="237"/>
      <c r="AH1023" s="236"/>
      <c r="AI1023" s="236"/>
      <c r="AJ1023" s="237"/>
      <c r="AK1023" s="236">
        <v>6</v>
      </c>
      <c r="AL1023" s="236"/>
      <c r="AM1023" s="236" t="s">
        <v>16275</v>
      </c>
      <c r="AN1023" s="348"/>
      <c r="AO1023" s="348"/>
      <c r="AP1023" s="348"/>
      <c r="AQ1023" s="291" t="str">
        <f>IFERROR(VLOOKUP(BG1023,#REF!,1,0),"")</f>
        <v/>
      </c>
      <c r="AS1023" s="236" t="s">
        <v>2438</v>
      </c>
      <c r="BD1023" s="191" t="str">
        <f t="shared" si="154"/>
        <v>X Series X4X4 xDrive 20i M Sport X</v>
      </c>
      <c r="BE1023" s="238" t="str">
        <f t="shared" si="156"/>
        <v>0209</v>
      </c>
      <c r="BF1023" s="306" t="s">
        <v>1456</v>
      </c>
      <c r="BG1023" s="191" t="str">
        <f t="shared" si="155"/>
        <v>0209-1022</v>
      </c>
    </row>
    <row r="1024" spans="1:59">
      <c r="A1024" s="304">
        <v>4798</v>
      </c>
      <c r="B1024" s="305">
        <v>4798</v>
      </c>
      <c r="C1024" s="238" t="str">
        <f t="shared" si="159"/>
        <v>0008-0209</v>
      </c>
      <c r="D1024" s="238" t="str">
        <f t="shared" si="160"/>
        <v>0008-0209-0005</v>
      </c>
      <c r="E1024" s="306" t="s">
        <v>1457</v>
      </c>
      <c r="F1024" s="238" t="str">
        <f>TEXT(VLOOKUP(J1024,'1'!$I$43:$J$79,2,0),"0000")</f>
        <v>0008</v>
      </c>
      <c r="G1024" s="238" t="str">
        <f t="shared" si="161"/>
        <v>0209</v>
      </c>
      <c r="H1024" s="307">
        <f t="shared" si="162"/>
        <v>5</v>
      </c>
      <c r="I1024" s="306" t="s">
        <v>1457</v>
      </c>
      <c r="J1024" s="235" t="s">
        <v>179</v>
      </c>
      <c r="K1024" s="235" t="s">
        <v>182</v>
      </c>
      <c r="L1024" s="235" t="s">
        <v>1592</v>
      </c>
      <c r="M1024" s="328">
        <v>66400000</v>
      </c>
      <c r="N1024" s="235">
        <v>1998</v>
      </c>
      <c r="O1024" s="235" t="s">
        <v>76</v>
      </c>
      <c r="P1024" s="235" t="s">
        <v>72</v>
      </c>
      <c r="Q1024" s="235" t="s">
        <v>71</v>
      </c>
      <c r="R1024" s="235">
        <v>5</v>
      </c>
      <c r="S1024" s="309">
        <v>3</v>
      </c>
      <c r="T1024" s="238">
        <v>6</v>
      </c>
      <c r="U1024" s="238">
        <v>6</v>
      </c>
      <c r="V1024" s="235" t="s">
        <v>70</v>
      </c>
      <c r="W1024" s="238" t="str">
        <f t="shared" si="157"/>
        <v>BMWX Series X4X4 xDrive 20i X line66400000</v>
      </c>
      <c r="X1024" s="310">
        <f t="shared" si="158"/>
        <v>4798</v>
      </c>
      <c r="Y1024" s="238">
        <v>6</v>
      </c>
      <c r="Z1024" s="238">
        <v>6</v>
      </c>
      <c r="AA1024" s="306" t="s">
        <v>1457</v>
      </c>
      <c r="AB1024" s="235" t="s">
        <v>69</v>
      </c>
      <c r="AC1024" s="235"/>
      <c r="AD1024" s="235">
        <v>4</v>
      </c>
      <c r="AE1024" s="235">
        <v>0</v>
      </c>
      <c r="AF1024" s="357"/>
      <c r="AG1024" s="237"/>
      <c r="AH1024" s="236"/>
      <c r="AI1024" s="236"/>
      <c r="AJ1024" s="237"/>
      <c r="AK1024" s="236">
        <v>6</v>
      </c>
      <c r="AL1024" s="236"/>
      <c r="AM1024" s="236" t="s">
        <v>16275</v>
      </c>
      <c r="AN1024" s="348"/>
      <c r="AO1024" s="348"/>
      <c r="AP1024" s="348"/>
      <c r="AQ1024" s="291" t="str">
        <f>IFERROR(VLOOKUP(BG1024,#REF!,1,0),"")</f>
        <v/>
      </c>
      <c r="AS1024" s="236" t="s">
        <v>2438</v>
      </c>
      <c r="BD1024" s="191" t="str">
        <f t="shared" si="154"/>
        <v>X Series X4X4 xDrive 20i X line</v>
      </c>
      <c r="BE1024" s="238" t="str">
        <f t="shared" si="156"/>
        <v>0209</v>
      </c>
      <c r="BF1024" s="306" t="s">
        <v>1457</v>
      </c>
      <c r="BG1024" s="191" t="str">
        <f t="shared" si="155"/>
        <v>0209-1023</v>
      </c>
    </row>
    <row r="1025" spans="1:59">
      <c r="A1025" s="304">
        <v>4799</v>
      </c>
      <c r="B1025" s="305">
        <v>4799</v>
      </c>
      <c r="C1025" s="238" t="str">
        <f t="shared" si="159"/>
        <v>0008-0209</v>
      </c>
      <c r="D1025" s="238" t="str">
        <f t="shared" si="160"/>
        <v>0008-0209-0006</v>
      </c>
      <c r="E1025" s="306" t="s">
        <v>1458</v>
      </c>
      <c r="F1025" s="238" t="str">
        <f>TEXT(VLOOKUP(J1025,'1'!$I$43:$J$79,2,0),"0000")</f>
        <v>0008</v>
      </c>
      <c r="G1025" s="238" t="str">
        <f t="shared" si="161"/>
        <v>0209</v>
      </c>
      <c r="H1025" s="307">
        <f t="shared" si="162"/>
        <v>6</v>
      </c>
      <c r="I1025" s="306" t="s">
        <v>1458</v>
      </c>
      <c r="J1025" s="235" t="s">
        <v>179</v>
      </c>
      <c r="K1025" s="235" t="s">
        <v>182</v>
      </c>
      <c r="L1025" s="235" t="s">
        <v>1337</v>
      </c>
      <c r="M1025" s="328">
        <v>120900000</v>
      </c>
      <c r="N1025" s="235">
        <v>2993</v>
      </c>
      <c r="O1025" s="235" t="s">
        <v>76</v>
      </c>
      <c r="P1025" s="235" t="s">
        <v>72</v>
      </c>
      <c r="Q1025" s="235" t="s">
        <v>71</v>
      </c>
      <c r="R1025" s="235">
        <v>5</v>
      </c>
      <c r="S1025" s="309">
        <v>7</v>
      </c>
      <c r="T1025" s="238">
        <v>6</v>
      </c>
      <c r="U1025" s="238">
        <v>6</v>
      </c>
      <c r="V1025" s="235" t="s">
        <v>70</v>
      </c>
      <c r="W1025" s="238" t="str">
        <f t="shared" si="157"/>
        <v>BMWX Series X4X4 M120900000</v>
      </c>
      <c r="X1025" s="310">
        <f t="shared" si="158"/>
        <v>4799</v>
      </c>
      <c r="Y1025" s="238">
        <v>6</v>
      </c>
      <c r="Z1025" s="238">
        <v>6</v>
      </c>
      <c r="AA1025" s="306" t="s">
        <v>1458</v>
      </c>
      <c r="AB1025" s="235" t="s">
        <v>69</v>
      </c>
      <c r="AC1025" s="235"/>
      <c r="AD1025" s="235">
        <v>4</v>
      </c>
      <c r="AE1025" s="235">
        <v>0</v>
      </c>
      <c r="AF1025" s="236"/>
      <c r="AG1025" s="237"/>
      <c r="AH1025" s="236"/>
      <c r="AI1025" s="236"/>
      <c r="AJ1025" s="237"/>
      <c r="AK1025" s="236">
        <v>11</v>
      </c>
      <c r="AL1025" s="236"/>
      <c r="AM1025" s="236" t="s">
        <v>16554</v>
      </c>
      <c r="AN1025" s="348"/>
      <c r="AO1025" s="348"/>
      <c r="AP1025" s="348"/>
      <c r="AQ1025" s="291" t="str">
        <f>IFERROR(VLOOKUP(BG1025,#REF!,1,0),"")</f>
        <v/>
      </c>
      <c r="AS1025" s="236" t="s">
        <v>2430</v>
      </c>
      <c r="AW1025" s="291" t="s">
        <v>16547</v>
      </c>
      <c r="BD1025" s="191" t="str">
        <f t="shared" si="154"/>
        <v>X Series X4X4 M</v>
      </c>
      <c r="BE1025" s="238" t="str">
        <f t="shared" si="156"/>
        <v>0209</v>
      </c>
      <c r="BF1025" s="306" t="s">
        <v>1458</v>
      </c>
      <c r="BG1025" s="191" t="str">
        <f t="shared" si="155"/>
        <v>0209-1024</v>
      </c>
    </row>
    <row r="1026" spans="1:59">
      <c r="A1026" s="304">
        <v>4800</v>
      </c>
      <c r="B1026" s="305">
        <v>4800</v>
      </c>
      <c r="C1026" s="238" t="str">
        <f t="shared" si="159"/>
        <v>0008-0209</v>
      </c>
      <c r="D1026" s="238" t="str">
        <f t="shared" si="160"/>
        <v>0008-0209-0007</v>
      </c>
      <c r="E1026" s="306" t="s">
        <v>1459</v>
      </c>
      <c r="F1026" s="238" t="str">
        <f>TEXT(VLOOKUP(J1026,'1'!$I$43:$J$79,2,0),"0000")</f>
        <v>0008</v>
      </c>
      <c r="G1026" s="238" t="str">
        <f t="shared" si="161"/>
        <v>0209</v>
      </c>
      <c r="H1026" s="307">
        <f t="shared" si="162"/>
        <v>7</v>
      </c>
      <c r="I1026" s="306" t="s">
        <v>1459</v>
      </c>
      <c r="J1026" s="312" t="s">
        <v>179</v>
      </c>
      <c r="K1026" s="312" t="s">
        <v>182</v>
      </c>
      <c r="L1026" s="312" t="s">
        <v>2048</v>
      </c>
      <c r="M1026" s="328">
        <v>91200000</v>
      </c>
      <c r="N1026" s="315">
        <v>2998</v>
      </c>
      <c r="O1026" s="235" t="s">
        <v>76</v>
      </c>
      <c r="P1026" s="312" t="s">
        <v>72</v>
      </c>
      <c r="Q1026" s="312" t="s">
        <v>71</v>
      </c>
      <c r="R1026" s="315">
        <v>5</v>
      </c>
      <c r="S1026" s="309">
        <v>7</v>
      </c>
      <c r="T1026" s="238">
        <v>6</v>
      </c>
      <c r="U1026" s="238">
        <v>6</v>
      </c>
      <c r="V1026" s="235" t="s">
        <v>70</v>
      </c>
      <c r="W1026" s="238" t="str">
        <f t="shared" si="157"/>
        <v>BMWX Series X4M40i91200000</v>
      </c>
      <c r="X1026" s="310">
        <f t="shared" si="158"/>
        <v>4800</v>
      </c>
      <c r="Y1026" s="238">
        <v>6</v>
      </c>
      <c r="Z1026" s="238">
        <v>6</v>
      </c>
      <c r="AA1026" s="306" t="s">
        <v>1459</v>
      </c>
      <c r="AB1026" s="235" t="s">
        <v>69</v>
      </c>
      <c r="AC1026" s="235"/>
      <c r="AD1026" s="235">
        <v>6</v>
      </c>
      <c r="AE1026" s="235">
        <v>0</v>
      </c>
      <c r="AF1026" s="236"/>
      <c r="AG1026" s="237"/>
      <c r="AH1026" s="236"/>
      <c r="AI1026" s="236"/>
      <c r="AJ1026" s="237"/>
      <c r="AK1026" s="236">
        <v>11</v>
      </c>
      <c r="AL1026" s="236"/>
      <c r="AM1026" s="236" t="s">
        <v>16554</v>
      </c>
      <c r="AN1026" s="348"/>
      <c r="AO1026" s="348"/>
      <c r="AP1026" s="348"/>
      <c r="AQ1026" s="291" t="str">
        <f>IFERROR(VLOOKUP(BG1026,#REF!,1,0),"")</f>
        <v/>
      </c>
      <c r="AS1026" s="236" t="s">
        <v>2430</v>
      </c>
      <c r="BD1026" s="191" t="str">
        <f t="shared" si="154"/>
        <v>X Series X4M40i</v>
      </c>
      <c r="BE1026" s="238" t="str">
        <f t="shared" si="156"/>
        <v>0209</v>
      </c>
      <c r="BF1026" s="306" t="s">
        <v>1459</v>
      </c>
      <c r="BG1026" s="191" t="str">
        <f t="shared" si="155"/>
        <v>0209-1025</v>
      </c>
    </row>
    <row r="1027" spans="1:59">
      <c r="A1027" s="304">
        <v>4801</v>
      </c>
      <c r="B1027" s="305">
        <v>4801</v>
      </c>
      <c r="C1027" s="238" t="str">
        <f t="shared" si="159"/>
        <v>0008-0210</v>
      </c>
      <c r="D1027" s="238" t="str">
        <f t="shared" si="160"/>
        <v>0008-0210-0001</v>
      </c>
      <c r="E1027" s="306" t="s">
        <v>1460</v>
      </c>
      <c r="F1027" s="238" t="str">
        <f>TEXT(VLOOKUP(J1027,'1'!$I$43:$J$79,2,0),"0000")</f>
        <v>0008</v>
      </c>
      <c r="G1027" s="238" t="str">
        <f t="shared" si="161"/>
        <v>0210</v>
      </c>
      <c r="H1027" s="307">
        <f t="shared" si="162"/>
        <v>1</v>
      </c>
      <c r="I1027" s="306" t="s">
        <v>1460</v>
      </c>
      <c r="J1027" s="235" t="s">
        <v>179</v>
      </c>
      <c r="K1027" s="235" t="s">
        <v>16641</v>
      </c>
      <c r="L1027" s="235" t="s">
        <v>1671</v>
      </c>
      <c r="M1027" s="328">
        <v>107600000</v>
      </c>
      <c r="N1027" s="235">
        <v>2993</v>
      </c>
      <c r="O1027" s="235" t="s">
        <v>77</v>
      </c>
      <c r="P1027" s="235" t="s">
        <v>72</v>
      </c>
      <c r="Q1027" s="235" t="s">
        <v>71</v>
      </c>
      <c r="R1027" s="235">
        <v>5</v>
      </c>
      <c r="S1027" s="309">
        <v>1</v>
      </c>
      <c r="T1027" s="238">
        <v>6</v>
      </c>
      <c r="U1027" s="238">
        <v>6</v>
      </c>
      <c r="V1027" s="235" t="s">
        <v>70</v>
      </c>
      <c r="W1027" s="238" t="str">
        <f t="shared" si="157"/>
        <v>BMWX Series X5x5 xDrive 30d M Sport Package 107600000</v>
      </c>
      <c r="X1027" s="310">
        <f t="shared" si="158"/>
        <v>4801</v>
      </c>
      <c r="Y1027" s="238">
        <v>6</v>
      </c>
      <c r="Z1027" s="238">
        <v>6</v>
      </c>
      <c r="AA1027" s="306" t="s">
        <v>1460</v>
      </c>
      <c r="AB1027" s="235" t="s">
        <v>69</v>
      </c>
      <c r="AC1027" s="235"/>
      <c r="AD1027" s="235">
        <v>2</v>
      </c>
      <c r="AE1027" s="235">
        <v>2</v>
      </c>
      <c r="AF1027" s="236"/>
      <c r="AG1027" s="237"/>
      <c r="AH1027" s="236"/>
      <c r="AI1027" s="236"/>
      <c r="AJ1027" s="237"/>
      <c r="AK1027" s="236">
        <v>3</v>
      </c>
      <c r="AL1027" s="236"/>
      <c r="AM1027" s="236" t="s">
        <v>16668</v>
      </c>
      <c r="AN1027" s="348"/>
      <c r="AO1027" s="348"/>
      <c r="AP1027" s="348"/>
      <c r="AQ1027" s="291" t="str">
        <f>IFERROR(VLOOKUP(BG1027,#REF!,1,0),"")</f>
        <v/>
      </c>
      <c r="AS1027" s="236" t="s">
        <v>2390</v>
      </c>
      <c r="AW1027" s="291" t="s">
        <v>16547</v>
      </c>
      <c r="BD1027" s="191" t="str">
        <f t="shared" si="154"/>
        <v xml:space="preserve">X Series X5x5 xDrive 30d M Sport Package </v>
      </c>
      <c r="BE1027" s="238" t="str">
        <f t="shared" si="156"/>
        <v>0210</v>
      </c>
      <c r="BF1027" s="306" t="s">
        <v>1460</v>
      </c>
      <c r="BG1027" s="191" t="str">
        <f t="shared" si="155"/>
        <v>0210-1026</v>
      </c>
    </row>
    <row r="1028" spans="1:59">
      <c r="A1028" s="304">
        <v>4802</v>
      </c>
      <c r="B1028" s="305">
        <v>4802</v>
      </c>
      <c r="C1028" s="238" t="str">
        <f t="shared" si="159"/>
        <v>0008-0210</v>
      </c>
      <c r="D1028" s="238" t="str">
        <f t="shared" si="160"/>
        <v>0008-0210-0002</v>
      </c>
      <c r="E1028" s="306" t="s">
        <v>1461</v>
      </c>
      <c r="F1028" s="238" t="str">
        <f>TEXT(VLOOKUP(J1028,'1'!$I$43:$J$79,2,0),"0000")</f>
        <v>0008</v>
      </c>
      <c r="G1028" s="238" t="str">
        <f t="shared" si="161"/>
        <v>0210</v>
      </c>
      <c r="H1028" s="307">
        <f t="shared" si="162"/>
        <v>2</v>
      </c>
      <c r="I1028" s="306" t="s">
        <v>1461</v>
      </c>
      <c r="J1028" s="235" t="s">
        <v>179</v>
      </c>
      <c r="K1028" s="235" t="s">
        <v>181</v>
      </c>
      <c r="L1028" s="235" t="s">
        <v>1672</v>
      </c>
      <c r="M1028" s="328">
        <v>103300000</v>
      </c>
      <c r="N1028" s="235">
        <v>2993</v>
      </c>
      <c r="O1028" s="235" t="s">
        <v>77</v>
      </c>
      <c r="P1028" s="235" t="s">
        <v>72</v>
      </c>
      <c r="Q1028" s="235" t="s">
        <v>71</v>
      </c>
      <c r="R1028" s="235">
        <v>7</v>
      </c>
      <c r="S1028" s="309">
        <v>1</v>
      </c>
      <c r="T1028" s="238">
        <v>6</v>
      </c>
      <c r="U1028" s="238">
        <v>6</v>
      </c>
      <c r="V1028" s="235" t="s">
        <v>70</v>
      </c>
      <c r="W1028" s="238" t="str">
        <f t="shared" si="157"/>
        <v>BMWX Series X5x5 xDrive 30d xLine(7인승)103300000</v>
      </c>
      <c r="X1028" s="310">
        <f t="shared" si="158"/>
        <v>4802</v>
      </c>
      <c r="Y1028" s="238">
        <v>6</v>
      </c>
      <c r="Z1028" s="238">
        <v>6</v>
      </c>
      <c r="AA1028" s="306" t="s">
        <v>1461</v>
      </c>
      <c r="AB1028" s="235" t="s">
        <v>69</v>
      </c>
      <c r="AC1028" s="235"/>
      <c r="AD1028" s="235">
        <v>2</v>
      </c>
      <c r="AE1028" s="235">
        <v>2</v>
      </c>
      <c r="AF1028" s="236"/>
      <c r="AG1028" s="237"/>
      <c r="AH1028" s="236"/>
      <c r="AI1028" s="236"/>
      <c r="AJ1028" s="237"/>
      <c r="AK1028" s="236">
        <v>3</v>
      </c>
      <c r="AL1028" s="236"/>
      <c r="AM1028" s="236" t="s">
        <v>16668</v>
      </c>
      <c r="AN1028" s="348"/>
      <c r="AO1028" s="348"/>
      <c r="AP1028" s="348"/>
      <c r="AQ1028" s="291" t="str">
        <f>IFERROR(VLOOKUP(BG1028,#REF!,1,0),"")</f>
        <v/>
      </c>
      <c r="AS1028" s="236" t="s">
        <v>2390</v>
      </c>
      <c r="AW1028" s="291" t="s">
        <v>16547</v>
      </c>
      <c r="BD1028" s="191" t="str">
        <f t="shared" si="154"/>
        <v>X Series X5x5 xDrive 30d xLine(7인승)</v>
      </c>
      <c r="BE1028" s="238" t="str">
        <f t="shared" si="156"/>
        <v>0210</v>
      </c>
      <c r="BF1028" s="306" t="s">
        <v>1461</v>
      </c>
      <c r="BG1028" s="191" t="str">
        <f t="shared" si="155"/>
        <v>0210-1027</v>
      </c>
    </row>
    <row r="1029" spans="1:59">
      <c r="A1029" s="304">
        <v>4803</v>
      </c>
      <c r="B1029" s="305">
        <v>4803</v>
      </c>
      <c r="C1029" s="238" t="str">
        <f t="shared" si="159"/>
        <v>0008-0210</v>
      </c>
      <c r="D1029" s="238" t="str">
        <f t="shared" si="160"/>
        <v>0008-0210-0003</v>
      </c>
      <c r="E1029" s="306" t="s">
        <v>1462</v>
      </c>
      <c r="F1029" s="238" t="str">
        <f>TEXT(VLOOKUP(J1029,'1'!$I$43:$J$79,2,0),"0000")</f>
        <v>0008</v>
      </c>
      <c r="G1029" s="238" t="str">
        <f t="shared" si="161"/>
        <v>0210</v>
      </c>
      <c r="H1029" s="307">
        <f t="shared" si="162"/>
        <v>3</v>
      </c>
      <c r="I1029" s="306" t="s">
        <v>1462</v>
      </c>
      <c r="J1029" s="235" t="s">
        <v>179</v>
      </c>
      <c r="K1029" s="235" t="s">
        <v>181</v>
      </c>
      <c r="L1029" s="235" t="s">
        <v>16359</v>
      </c>
      <c r="M1029" s="328">
        <v>116000000</v>
      </c>
      <c r="N1029" s="235">
        <v>2998</v>
      </c>
      <c r="O1029" s="235" t="s">
        <v>76</v>
      </c>
      <c r="P1029" s="235" t="s">
        <v>72</v>
      </c>
      <c r="Q1029" s="235" t="s">
        <v>71</v>
      </c>
      <c r="R1029" s="235">
        <v>5</v>
      </c>
      <c r="S1029" s="309">
        <v>4</v>
      </c>
      <c r="T1029" s="238">
        <v>6</v>
      </c>
      <c r="U1029" s="238">
        <v>6</v>
      </c>
      <c r="V1029" s="235" t="s">
        <v>1614</v>
      </c>
      <c r="W1029" s="238" t="str">
        <f t="shared" si="157"/>
        <v>BMWX Series X5x5 xDrive 40i m sport116000000</v>
      </c>
      <c r="X1029" s="310">
        <f t="shared" si="158"/>
        <v>4803</v>
      </c>
      <c r="Y1029" s="238">
        <v>6</v>
      </c>
      <c r="Z1029" s="238">
        <v>6</v>
      </c>
      <c r="AA1029" s="306" t="s">
        <v>1462</v>
      </c>
      <c r="AB1029" s="243" t="s">
        <v>69</v>
      </c>
      <c r="AC1029" s="243"/>
      <c r="AD1029" s="243">
        <v>5</v>
      </c>
      <c r="AE1029" s="243">
        <v>2</v>
      </c>
      <c r="AF1029" s="246"/>
      <c r="AG1029" s="264"/>
      <c r="AH1029" s="246"/>
      <c r="AI1029" s="246"/>
      <c r="AJ1029" s="264"/>
      <c r="AK1029" s="236">
        <v>3</v>
      </c>
      <c r="AL1029" s="236"/>
      <c r="AM1029" s="236" t="s">
        <v>16668</v>
      </c>
      <c r="AN1029" s="348"/>
      <c r="AO1029" s="348"/>
      <c r="AP1029" s="348"/>
      <c r="AQ1029" s="291" t="str">
        <f>IFERROR(VLOOKUP(BG1029,#REF!,1,0),"")</f>
        <v/>
      </c>
      <c r="AS1029" s="236" t="s">
        <v>2427</v>
      </c>
      <c r="AW1029" s="291" t="s">
        <v>16547</v>
      </c>
      <c r="BD1029" s="191" t="str">
        <f t="shared" ref="BD1029:BD1092" si="163">K1029&amp;L1029</f>
        <v>X Series X5x5 xDrive 40i m sport</v>
      </c>
      <c r="BE1029" s="238" t="str">
        <f t="shared" si="156"/>
        <v>0210</v>
      </c>
      <c r="BF1029" s="306" t="s">
        <v>1462</v>
      </c>
      <c r="BG1029" s="191" t="str">
        <f t="shared" ref="BG1029:BG1092" si="164">BE1029&amp;"-"&amp;BF1029</f>
        <v>0210-1028</v>
      </c>
    </row>
    <row r="1030" spans="1:59">
      <c r="A1030" s="304">
        <v>4804</v>
      </c>
      <c r="B1030" s="305">
        <v>4804</v>
      </c>
      <c r="C1030" s="238" t="str">
        <f t="shared" si="159"/>
        <v>0008-0210</v>
      </c>
      <c r="D1030" s="238" t="str">
        <f t="shared" si="160"/>
        <v>0008-0210-0004</v>
      </c>
      <c r="E1030" s="306" t="s">
        <v>1463</v>
      </c>
      <c r="F1030" s="238" t="str">
        <f>TEXT(VLOOKUP(J1030,'1'!$I$43:$J$79,2,0),"0000")</f>
        <v>0008</v>
      </c>
      <c r="G1030" s="238" t="str">
        <f t="shared" si="161"/>
        <v>0210</v>
      </c>
      <c r="H1030" s="307">
        <f t="shared" si="162"/>
        <v>4</v>
      </c>
      <c r="I1030" s="306" t="s">
        <v>1463</v>
      </c>
      <c r="J1030" s="235" t="s">
        <v>179</v>
      </c>
      <c r="K1030" s="235" t="s">
        <v>181</v>
      </c>
      <c r="L1030" s="235" t="s">
        <v>1615</v>
      </c>
      <c r="M1030" s="328">
        <v>106900000</v>
      </c>
      <c r="N1030" s="235">
        <v>2998</v>
      </c>
      <c r="O1030" s="235" t="s">
        <v>76</v>
      </c>
      <c r="P1030" s="235" t="s">
        <v>72</v>
      </c>
      <c r="Q1030" s="235" t="s">
        <v>71</v>
      </c>
      <c r="R1030" s="235">
        <v>5</v>
      </c>
      <c r="S1030" s="309">
        <v>4</v>
      </c>
      <c r="T1030" s="238">
        <v>6</v>
      </c>
      <c r="U1030" s="238">
        <v>6</v>
      </c>
      <c r="V1030" s="235" t="s">
        <v>1614</v>
      </c>
      <c r="W1030" s="238" t="str">
        <f t="shared" si="157"/>
        <v>BMWX Series X5x5 xDrive 40i xLine106900000</v>
      </c>
      <c r="X1030" s="310">
        <f t="shared" si="158"/>
        <v>4804</v>
      </c>
      <c r="Y1030" s="238">
        <v>6</v>
      </c>
      <c r="Z1030" s="238">
        <v>6</v>
      </c>
      <c r="AA1030" s="306" t="s">
        <v>1463</v>
      </c>
      <c r="AB1030" s="243" t="s">
        <v>69</v>
      </c>
      <c r="AC1030" s="243"/>
      <c r="AD1030" s="243">
        <v>5</v>
      </c>
      <c r="AE1030" s="243">
        <v>2</v>
      </c>
      <c r="AF1030" s="246"/>
      <c r="AG1030" s="264"/>
      <c r="AH1030" s="246"/>
      <c r="AI1030" s="246"/>
      <c r="AJ1030" s="264"/>
      <c r="AK1030" s="236">
        <v>3</v>
      </c>
      <c r="AL1030" s="236"/>
      <c r="AM1030" s="236" t="s">
        <v>16668</v>
      </c>
      <c r="AN1030" s="348"/>
      <c r="AO1030" s="348"/>
      <c r="AP1030" s="348"/>
      <c r="AQ1030" s="291" t="str">
        <f>IFERROR(VLOOKUP(BG1030,#REF!,1,0),"")</f>
        <v/>
      </c>
      <c r="AS1030" s="236" t="s">
        <v>2427</v>
      </c>
      <c r="AW1030" s="291" t="s">
        <v>16547</v>
      </c>
      <c r="BD1030" s="191" t="str">
        <f t="shared" si="163"/>
        <v>X Series X5x5 xDrive 40i xLine</v>
      </c>
      <c r="BE1030" s="238" t="str">
        <f t="shared" ref="BE1030:BE1093" si="165">IF(K1029=K1030,TEXT(G1029,"0000"),TEXT(G1029+1,"0000"))</f>
        <v>0210</v>
      </c>
      <c r="BF1030" s="306" t="s">
        <v>1463</v>
      </c>
      <c r="BG1030" s="191" t="str">
        <f t="shared" si="164"/>
        <v>0210-1029</v>
      </c>
    </row>
    <row r="1031" spans="1:59">
      <c r="A1031" s="304">
        <v>4805</v>
      </c>
      <c r="B1031" s="305">
        <v>4805</v>
      </c>
      <c r="C1031" s="238" t="str">
        <f t="shared" si="159"/>
        <v>0008-0210</v>
      </c>
      <c r="D1031" s="238" t="str">
        <f t="shared" si="160"/>
        <v>0008-0210-0005</v>
      </c>
      <c r="E1031" s="306" t="s">
        <v>1464</v>
      </c>
      <c r="F1031" s="238" t="str">
        <f>TEXT(VLOOKUP(J1031,'1'!$I$43:$J$79,2,0),"0000")</f>
        <v>0008</v>
      </c>
      <c r="G1031" s="238" t="str">
        <f t="shared" si="161"/>
        <v>0210</v>
      </c>
      <c r="H1031" s="307">
        <f t="shared" si="162"/>
        <v>5</v>
      </c>
      <c r="I1031" s="306" t="s">
        <v>1464</v>
      </c>
      <c r="J1031" s="235" t="s">
        <v>179</v>
      </c>
      <c r="K1031" s="235" t="s">
        <v>181</v>
      </c>
      <c r="L1031" s="235" t="s">
        <v>2386</v>
      </c>
      <c r="M1031" s="328">
        <v>113600000</v>
      </c>
      <c r="N1031" s="235">
        <v>2998</v>
      </c>
      <c r="O1031" s="235" t="s">
        <v>76</v>
      </c>
      <c r="P1031" s="235" t="s">
        <v>72</v>
      </c>
      <c r="Q1031" s="235" t="s">
        <v>71</v>
      </c>
      <c r="R1031" s="235">
        <v>7</v>
      </c>
      <c r="S1031" s="309">
        <v>4</v>
      </c>
      <c r="T1031" s="238">
        <v>6</v>
      </c>
      <c r="U1031" s="238">
        <v>6</v>
      </c>
      <c r="V1031" s="235" t="s">
        <v>1614</v>
      </c>
      <c r="W1031" s="238" t="str">
        <f t="shared" ref="W1031:W1094" si="166">J1031&amp;K1031&amp;L1031&amp;M1031</f>
        <v>BMWX Series X5x5 xDrive 40i xLine (7인승)113600000</v>
      </c>
      <c r="X1031" s="310">
        <f t="shared" ref="X1031:X1094" si="167">B1031</f>
        <v>4805</v>
      </c>
      <c r="Y1031" s="238">
        <v>6</v>
      </c>
      <c r="Z1031" s="238">
        <v>6</v>
      </c>
      <c r="AA1031" s="306" t="s">
        <v>1464</v>
      </c>
      <c r="AB1031" s="243" t="s">
        <v>69</v>
      </c>
      <c r="AC1031" s="243"/>
      <c r="AD1031" s="243">
        <v>5</v>
      </c>
      <c r="AE1031" s="243">
        <v>2</v>
      </c>
      <c r="AF1031" s="246"/>
      <c r="AG1031" s="264"/>
      <c r="AH1031" s="246"/>
      <c r="AI1031" s="246"/>
      <c r="AJ1031" s="264"/>
      <c r="AK1031" s="236">
        <v>3</v>
      </c>
      <c r="AL1031" s="236"/>
      <c r="AM1031" s="236" t="s">
        <v>16668</v>
      </c>
      <c r="AN1031" s="348"/>
      <c r="AO1031" s="348"/>
      <c r="AP1031" s="348"/>
      <c r="AQ1031" s="291" t="str">
        <f>IFERROR(VLOOKUP(BG1031,#REF!,1,0),"")</f>
        <v/>
      </c>
      <c r="AS1031" s="236" t="s">
        <v>2427</v>
      </c>
      <c r="AT1031" s="291" t="s">
        <v>2385</v>
      </c>
      <c r="AW1031" s="291" t="s">
        <v>16547</v>
      </c>
      <c r="BD1031" s="191" t="str">
        <f t="shared" si="163"/>
        <v>X Series X5x5 xDrive 40i xLine (7인승)</v>
      </c>
      <c r="BE1031" s="238" t="str">
        <f t="shared" si="165"/>
        <v>0210</v>
      </c>
      <c r="BF1031" s="306" t="s">
        <v>1464</v>
      </c>
      <c r="BG1031" s="191" t="str">
        <f t="shared" si="164"/>
        <v>0210-1030</v>
      </c>
    </row>
    <row r="1032" spans="1:59">
      <c r="A1032" s="304">
        <v>4806</v>
      </c>
      <c r="B1032" s="305">
        <v>4806</v>
      </c>
      <c r="C1032" s="238" t="str">
        <f t="shared" ref="C1032:C1095" si="168">TEXT(F1032,"0000")&amp;"-"&amp;TEXT(G1032,"0000")</f>
        <v>0008-0210</v>
      </c>
      <c r="D1032" s="238" t="str">
        <f t="shared" ref="D1032:D1095" si="169">TEXT(F1032,"0000")&amp;"-"&amp;TEXT(G1032,"0000")&amp;"-"&amp;TEXT(H1032,"0000")</f>
        <v>0008-0210-0006</v>
      </c>
      <c r="E1032" s="306" t="s">
        <v>1465</v>
      </c>
      <c r="F1032" s="238" t="str">
        <f>TEXT(VLOOKUP(J1032,'1'!$I$43:$J$79,2,0),"0000")</f>
        <v>0008</v>
      </c>
      <c r="G1032" s="238" t="str">
        <f t="shared" ref="G1032:G1095" si="170">IF(K1032=K1031,TEXT(G1031,"0000"),TEXT(G1031+1,"0000"))</f>
        <v>0210</v>
      </c>
      <c r="H1032" s="307">
        <f t="shared" ref="H1032:H1095" si="171">IF(F1032&amp;G1032=F1031&amp;G1031,H1031+1,1)</f>
        <v>6</v>
      </c>
      <c r="I1032" s="306" t="s">
        <v>1465</v>
      </c>
      <c r="J1032" s="235" t="s">
        <v>179</v>
      </c>
      <c r="K1032" s="235" t="s">
        <v>181</v>
      </c>
      <c r="L1032" s="235" t="s">
        <v>16360</v>
      </c>
      <c r="M1032" s="328">
        <v>113600000</v>
      </c>
      <c r="N1032" s="235">
        <v>2993</v>
      </c>
      <c r="O1032" s="235" t="s">
        <v>1607</v>
      </c>
      <c r="P1032" s="235" t="s">
        <v>72</v>
      </c>
      <c r="Q1032" s="235" t="s">
        <v>71</v>
      </c>
      <c r="R1032" s="235">
        <v>5</v>
      </c>
      <c r="S1032" s="309">
        <v>4</v>
      </c>
      <c r="T1032" s="238">
        <v>6</v>
      </c>
      <c r="U1032" s="238">
        <v>6</v>
      </c>
      <c r="V1032" s="235" t="s">
        <v>1614</v>
      </c>
      <c r="W1032" s="238" t="str">
        <f t="shared" si="166"/>
        <v>BMWX Series X5x5 xDrive 40d M스포츠 프로113600000</v>
      </c>
      <c r="X1032" s="310">
        <f t="shared" si="167"/>
        <v>4806</v>
      </c>
      <c r="Y1032" s="238">
        <v>6</v>
      </c>
      <c r="Z1032" s="238">
        <v>6</v>
      </c>
      <c r="AA1032" s="306" t="s">
        <v>1465</v>
      </c>
      <c r="AB1032" s="243" t="s">
        <v>69</v>
      </c>
      <c r="AC1032" s="243"/>
      <c r="AD1032" s="243">
        <v>5</v>
      </c>
      <c r="AE1032" s="243">
        <v>2</v>
      </c>
      <c r="AF1032" s="246"/>
      <c r="AG1032" s="264"/>
      <c r="AH1032" s="246"/>
      <c r="AI1032" s="246"/>
      <c r="AJ1032" s="264"/>
      <c r="AK1032" s="236">
        <v>3</v>
      </c>
      <c r="AL1032" s="236"/>
      <c r="AM1032" s="236" t="s">
        <v>16668</v>
      </c>
      <c r="AN1032" s="348"/>
      <c r="AO1032" s="348"/>
      <c r="AP1032" s="348"/>
      <c r="AQ1032" s="291" t="str">
        <f>IFERROR(VLOOKUP(BG1032,#REF!,1,0),"")</f>
        <v/>
      </c>
      <c r="AS1032" s="236" t="s">
        <v>2427</v>
      </c>
      <c r="AT1032" s="291" t="s">
        <v>2380</v>
      </c>
      <c r="AW1032" s="291" t="s">
        <v>16547</v>
      </c>
      <c r="BD1032" s="191" t="str">
        <f t="shared" si="163"/>
        <v>X Series X5x5 xDrive 40d M스포츠 프로</v>
      </c>
      <c r="BE1032" s="238" t="str">
        <f t="shared" si="165"/>
        <v>0210</v>
      </c>
      <c r="BF1032" s="306" t="s">
        <v>1465</v>
      </c>
      <c r="BG1032" s="191" t="str">
        <f t="shared" si="164"/>
        <v>0210-1031</v>
      </c>
    </row>
    <row r="1033" spans="1:59">
      <c r="A1033" s="304">
        <v>4807</v>
      </c>
      <c r="B1033" s="305">
        <v>4807</v>
      </c>
      <c r="C1033" s="238" t="str">
        <f t="shared" si="168"/>
        <v>0008-0210</v>
      </c>
      <c r="D1033" s="238" t="str">
        <f t="shared" si="169"/>
        <v>0008-0210-0007</v>
      </c>
      <c r="E1033" s="306" t="s">
        <v>1466</v>
      </c>
      <c r="F1033" s="238" t="str">
        <f>TEXT(VLOOKUP(J1033,'1'!$I$43:$J$79,2,0),"0000")</f>
        <v>0008</v>
      </c>
      <c r="G1033" s="238" t="str">
        <f t="shared" si="170"/>
        <v>0210</v>
      </c>
      <c r="H1033" s="307">
        <f t="shared" si="171"/>
        <v>7</v>
      </c>
      <c r="I1033" s="306" t="s">
        <v>1466</v>
      </c>
      <c r="J1033" s="235" t="s">
        <v>179</v>
      </c>
      <c r="K1033" s="235" t="s">
        <v>181</v>
      </c>
      <c r="L1033" s="235" t="s">
        <v>16361</v>
      </c>
      <c r="M1033" s="328">
        <v>113600000</v>
      </c>
      <c r="N1033" s="235">
        <v>2993</v>
      </c>
      <c r="O1033" s="235" t="s">
        <v>1607</v>
      </c>
      <c r="P1033" s="235" t="s">
        <v>72</v>
      </c>
      <c r="Q1033" s="235" t="s">
        <v>71</v>
      </c>
      <c r="R1033" s="235">
        <v>5</v>
      </c>
      <c r="S1033" s="309">
        <v>4</v>
      </c>
      <c r="T1033" s="238">
        <v>6</v>
      </c>
      <c r="U1033" s="238">
        <v>6</v>
      </c>
      <c r="V1033" s="235" t="s">
        <v>1614</v>
      </c>
      <c r="W1033" s="238" t="str">
        <f t="shared" si="166"/>
        <v>BMWX Series X5x5 xDrive 40d M스포츠 프로 LCI113600000</v>
      </c>
      <c r="X1033" s="310">
        <f t="shared" si="167"/>
        <v>4807</v>
      </c>
      <c r="Y1033" s="238">
        <v>6</v>
      </c>
      <c r="Z1033" s="238">
        <v>6</v>
      </c>
      <c r="AA1033" s="306" t="s">
        <v>1466</v>
      </c>
      <c r="AB1033" s="243" t="s">
        <v>69</v>
      </c>
      <c r="AC1033" s="243"/>
      <c r="AD1033" s="243">
        <v>5</v>
      </c>
      <c r="AE1033" s="243">
        <v>2</v>
      </c>
      <c r="AF1033" s="246"/>
      <c r="AG1033" s="264"/>
      <c r="AH1033" s="246"/>
      <c r="AI1033" s="246"/>
      <c r="AJ1033" s="264"/>
      <c r="AK1033" s="236">
        <v>3</v>
      </c>
      <c r="AL1033" s="236"/>
      <c r="AM1033" s="236" t="s">
        <v>16668</v>
      </c>
      <c r="AN1033" s="348"/>
      <c r="AO1033" s="348"/>
      <c r="AP1033" s="348"/>
      <c r="AQ1033" s="291" t="str">
        <f>IFERROR(VLOOKUP(BG1033,#REF!,1,0),"")</f>
        <v/>
      </c>
      <c r="AS1033" s="236" t="s">
        <v>2427</v>
      </c>
      <c r="AT1033" s="291" t="s">
        <v>2380</v>
      </c>
      <c r="AW1033" s="291" t="s">
        <v>16547</v>
      </c>
      <c r="BD1033" s="191" t="str">
        <f t="shared" si="163"/>
        <v>X Series X5x5 xDrive 40d M스포츠 프로 LCI</v>
      </c>
      <c r="BE1033" s="238" t="str">
        <f t="shared" si="165"/>
        <v>0210</v>
      </c>
      <c r="BF1033" s="306" t="s">
        <v>1466</v>
      </c>
      <c r="BG1033" s="191" t="str">
        <f t="shared" si="164"/>
        <v>0210-1032</v>
      </c>
    </row>
    <row r="1034" spans="1:59">
      <c r="A1034" s="304">
        <v>4808</v>
      </c>
      <c r="B1034" s="305">
        <v>4808</v>
      </c>
      <c r="C1034" s="238" t="str">
        <f t="shared" si="168"/>
        <v>0008-0210</v>
      </c>
      <c r="D1034" s="238" t="str">
        <f t="shared" si="169"/>
        <v>0008-0210-0008</v>
      </c>
      <c r="E1034" s="306" t="s">
        <v>1467</v>
      </c>
      <c r="F1034" s="238" t="str">
        <f>TEXT(VLOOKUP(J1034,'1'!$I$43:$J$79,2,0),"0000")</f>
        <v>0008</v>
      </c>
      <c r="G1034" s="238" t="str">
        <f t="shared" si="170"/>
        <v>0210</v>
      </c>
      <c r="H1034" s="307">
        <f t="shared" si="171"/>
        <v>8</v>
      </c>
      <c r="I1034" s="306" t="s">
        <v>1467</v>
      </c>
      <c r="J1034" s="235" t="s">
        <v>179</v>
      </c>
      <c r="K1034" s="235" t="s">
        <v>181</v>
      </c>
      <c r="L1034" s="235" t="s">
        <v>16114</v>
      </c>
      <c r="M1034" s="328">
        <v>121720000</v>
      </c>
      <c r="N1034" s="235">
        <v>2998</v>
      </c>
      <c r="O1034" s="235" t="s">
        <v>73</v>
      </c>
      <c r="P1034" s="235" t="s">
        <v>72</v>
      </c>
      <c r="Q1034" s="235" t="s">
        <v>71</v>
      </c>
      <c r="R1034" s="235">
        <v>5</v>
      </c>
      <c r="S1034" s="309">
        <v>17</v>
      </c>
      <c r="T1034" s="238">
        <v>6</v>
      </c>
      <c r="U1034" s="238">
        <v>6</v>
      </c>
      <c r="V1034" s="235" t="s">
        <v>1614</v>
      </c>
      <c r="W1034" s="238" t="str">
        <f t="shared" si="166"/>
        <v>BMWX Series X5xDrive50e LCI xLine121720000</v>
      </c>
      <c r="X1034" s="310">
        <f t="shared" si="167"/>
        <v>4808</v>
      </c>
      <c r="Y1034" s="238">
        <v>6</v>
      </c>
      <c r="Z1034" s="238">
        <v>6</v>
      </c>
      <c r="AA1034" s="306" t="s">
        <v>1467</v>
      </c>
      <c r="AB1034" s="235" t="s">
        <v>69</v>
      </c>
      <c r="AC1034" s="235"/>
      <c r="AD1034" s="235">
        <v>5</v>
      </c>
      <c r="AE1034" s="235">
        <v>0</v>
      </c>
      <c r="AF1034" s="236"/>
      <c r="AG1034" s="237"/>
      <c r="AH1034" s="236"/>
      <c r="AI1034" s="236"/>
      <c r="AJ1034" s="237"/>
      <c r="AK1034" s="236">
        <v>3</v>
      </c>
      <c r="AL1034" s="236"/>
      <c r="AM1034" s="236" t="s">
        <v>16668</v>
      </c>
      <c r="AN1034" s="348"/>
      <c r="AO1034" s="348"/>
      <c r="AP1034" s="348"/>
      <c r="AQ1034" s="291" t="str">
        <f>IFERROR(VLOOKUP(BG1034,#REF!,1,0),"")</f>
        <v/>
      </c>
      <c r="AS1034" s="236" t="s">
        <v>1637</v>
      </c>
      <c r="AU1034" s="291" t="s">
        <v>16115</v>
      </c>
      <c r="AW1034" s="291" t="s">
        <v>16547</v>
      </c>
      <c r="AX1034" s="291">
        <v>2024.02</v>
      </c>
      <c r="BC1034" s="191" t="s">
        <v>15993</v>
      </c>
      <c r="BD1034" s="191" t="str">
        <f t="shared" si="163"/>
        <v>X Series X5xDrive50e LCI xLine</v>
      </c>
      <c r="BE1034" s="238" t="str">
        <f t="shared" si="165"/>
        <v>0210</v>
      </c>
      <c r="BF1034" s="306" t="s">
        <v>1467</v>
      </c>
      <c r="BG1034" s="191" t="str">
        <f t="shared" si="164"/>
        <v>0210-1033</v>
      </c>
    </row>
    <row r="1035" spans="1:59">
      <c r="A1035" s="304">
        <v>4809</v>
      </c>
      <c r="B1035" s="305">
        <v>4809</v>
      </c>
      <c r="C1035" s="238" t="str">
        <f t="shared" si="168"/>
        <v>0008-0210</v>
      </c>
      <c r="D1035" s="238" t="str">
        <f t="shared" si="169"/>
        <v>0008-0210-0009</v>
      </c>
      <c r="E1035" s="306" t="s">
        <v>1468</v>
      </c>
      <c r="F1035" s="238" t="str">
        <f>TEXT(VLOOKUP(J1035,'1'!$I$43:$J$79,2,0),"0000")</f>
        <v>0008</v>
      </c>
      <c r="G1035" s="238" t="str">
        <f t="shared" si="170"/>
        <v>0210</v>
      </c>
      <c r="H1035" s="307">
        <f t="shared" si="171"/>
        <v>9</v>
      </c>
      <c r="I1035" s="306" t="s">
        <v>1468</v>
      </c>
      <c r="J1035" s="235" t="s">
        <v>179</v>
      </c>
      <c r="K1035" s="235" t="s">
        <v>181</v>
      </c>
      <c r="L1035" s="235" t="s">
        <v>16116</v>
      </c>
      <c r="M1035" s="328">
        <v>113220000</v>
      </c>
      <c r="N1035" s="235">
        <v>2998</v>
      </c>
      <c r="O1035" s="235" t="s">
        <v>73</v>
      </c>
      <c r="P1035" s="235" t="s">
        <v>72</v>
      </c>
      <c r="Q1035" s="235" t="s">
        <v>71</v>
      </c>
      <c r="R1035" s="235">
        <v>5</v>
      </c>
      <c r="S1035" s="309">
        <v>17</v>
      </c>
      <c r="T1035" s="238">
        <v>6</v>
      </c>
      <c r="U1035" s="238">
        <v>6</v>
      </c>
      <c r="V1035" s="235" t="s">
        <v>1614</v>
      </c>
      <c r="W1035" s="238" t="str">
        <f t="shared" si="166"/>
        <v>BMWX Series X5xDrive50e LCI M Sport Package Pro113220000</v>
      </c>
      <c r="X1035" s="310">
        <f t="shared" si="167"/>
        <v>4809</v>
      </c>
      <c r="Y1035" s="238">
        <v>6</v>
      </c>
      <c r="Z1035" s="238">
        <v>6</v>
      </c>
      <c r="AA1035" s="306" t="s">
        <v>1468</v>
      </c>
      <c r="AB1035" s="235" t="s">
        <v>69</v>
      </c>
      <c r="AC1035" s="235"/>
      <c r="AD1035" s="235">
        <v>5</v>
      </c>
      <c r="AE1035" s="235">
        <v>0</v>
      </c>
      <c r="AF1035" s="236"/>
      <c r="AG1035" s="237"/>
      <c r="AH1035" s="236"/>
      <c r="AI1035" s="236"/>
      <c r="AJ1035" s="237"/>
      <c r="AK1035" s="236">
        <v>3</v>
      </c>
      <c r="AL1035" s="236"/>
      <c r="AM1035" s="236" t="s">
        <v>16668</v>
      </c>
      <c r="AN1035" s="348"/>
      <c r="AO1035" s="348"/>
      <c r="AP1035" s="348"/>
      <c r="AQ1035" s="291" t="str">
        <f>IFERROR(VLOOKUP(BG1035,#REF!,1,0),"")</f>
        <v/>
      </c>
      <c r="AS1035" s="236" t="s">
        <v>1637</v>
      </c>
      <c r="AU1035" s="291" t="s">
        <v>16115</v>
      </c>
      <c r="AW1035" s="291" t="s">
        <v>16547</v>
      </c>
      <c r="AX1035" s="291">
        <v>2024.02</v>
      </c>
      <c r="BC1035" s="191" t="s">
        <v>15993</v>
      </c>
      <c r="BD1035" s="191" t="str">
        <f t="shared" si="163"/>
        <v>X Series X5xDrive50e LCI M Sport Package Pro</v>
      </c>
      <c r="BE1035" s="238" t="str">
        <f t="shared" si="165"/>
        <v>0210</v>
      </c>
      <c r="BF1035" s="306" t="s">
        <v>1468</v>
      </c>
      <c r="BG1035" s="191" t="str">
        <f t="shared" si="164"/>
        <v>0210-1034</v>
      </c>
    </row>
    <row r="1036" spans="1:59">
      <c r="A1036" s="304">
        <v>4810</v>
      </c>
      <c r="B1036" s="305">
        <v>4810</v>
      </c>
      <c r="C1036" s="238" t="str">
        <f t="shared" si="168"/>
        <v>0008-0210</v>
      </c>
      <c r="D1036" s="238" t="str">
        <f t="shared" si="169"/>
        <v>0008-0210-0010</v>
      </c>
      <c r="E1036" s="306" t="s">
        <v>1469</v>
      </c>
      <c r="F1036" s="238" t="str">
        <f>TEXT(VLOOKUP(J1036,'1'!$I$43:$J$79,2,0),"0000")</f>
        <v>0008</v>
      </c>
      <c r="G1036" s="238" t="str">
        <f t="shared" si="170"/>
        <v>0210</v>
      </c>
      <c r="H1036" s="307">
        <f t="shared" si="171"/>
        <v>10</v>
      </c>
      <c r="I1036" s="306" t="s">
        <v>1469</v>
      </c>
      <c r="J1036" s="235" t="s">
        <v>179</v>
      </c>
      <c r="K1036" s="235" t="s">
        <v>181</v>
      </c>
      <c r="L1036" s="235" t="s">
        <v>16117</v>
      </c>
      <c r="M1036" s="328">
        <v>113220000</v>
      </c>
      <c r="N1036" s="235">
        <v>2998</v>
      </c>
      <c r="O1036" s="235" t="s">
        <v>73</v>
      </c>
      <c r="P1036" s="235" t="s">
        <v>72</v>
      </c>
      <c r="Q1036" s="235" t="s">
        <v>71</v>
      </c>
      <c r="R1036" s="235">
        <v>5</v>
      </c>
      <c r="S1036" s="309">
        <v>17</v>
      </c>
      <c r="T1036" s="238">
        <v>6</v>
      </c>
      <c r="U1036" s="238">
        <v>6</v>
      </c>
      <c r="V1036" s="235" t="s">
        <v>1614</v>
      </c>
      <c r="W1036" s="238" t="str">
        <f t="shared" si="166"/>
        <v>BMWX Series X550e xDrive xLine LCI (P1)113220000</v>
      </c>
      <c r="X1036" s="310">
        <f t="shared" si="167"/>
        <v>4810</v>
      </c>
      <c r="Y1036" s="238">
        <v>6</v>
      </c>
      <c r="Z1036" s="238">
        <v>6</v>
      </c>
      <c r="AA1036" s="306" t="s">
        <v>1469</v>
      </c>
      <c r="AB1036" s="235" t="s">
        <v>69</v>
      </c>
      <c r="AC1036" s="235"/>
      <c r="AD1036" s="235">
        <v>5</v>
      </c>
      <c r="AE1036" s="235">
        <v>0</v>
      </c>
      <c r="AF1036" s="236"/>
      <c r="AG1036" s="237"/>
      <c r="AH1036" s="236"/>
      <c r="AI1036" s="236"/>
      <c r="AJ1036" s="237"/>
      <c r="AK1036" s="236">
        <v>3</v>
      </c>
      <c r="AL1036" s="236"/>
      <c r="AM1036" s="236" t="s">
        <v>16668</v>
      </c>
      <c r="AN1036" s="348"/>
      <c r="AO1036" s="348"/>
      <c r="AP1036" s="348"/>
      <c r="AQ1036" s="291" t="str">
        <f>IFERROR(VLOOKUP(BG1036,#REF!,1,0),"")</f>
        <v/>
      </c>
      <c r="AS1036" s="236" t="s">
        <v>15971</v>
      </c>
      <c r="AT1036" s="291">
        <v>2024.01</v>
      </c>
      <c r="AW1036" s="291" t="s">
        <v>16547</v>
      </c>
      <c r="BD1036" s="191" t="str">
        <f t="shared" si="163"/>
        <v>X Series X550e xDrive xLine LCI (P1)</v>
      </c>
      <c r="BE1036" s="238" t="str">
        <f t="shared" si="165"/>
        <v>0210</v>
      </c>
      <c r="BF1036" s="306" t="s">
        <v>1469</v>
      </c>
      <c r="BG1036" s="191" t="str">
        <f t="shared" si="164"/>
        <v>0210-1035</v>
      </c>
    </row>
    <row r="1037" spans="1:59">
      <c r="A1037" s="304">
        <v>4811</v>
      </c>
      <c r="B1037" s="305">
        <v>4811</v>
      </c>
      <c r="C1037" s="238" t="str">
        <f t="shared" si="168"/>
        <v>0008-0210</v>
      </c>
      <c r="D1037" s="238" t="str">
        <f t="shared" si="169"/>
        <v>0008-0210-0011</v>
      </c>
      <c r="E1037" s="306" t="s">
        <v>1470</v>
      </c>
      <c r="F1037" s="238" t="str">
        <f>TEXT(VLOOKUP(J1037,'1'!$I$43:$J$79,2,0),"0000")</f>
        <v>0008</v>
      </c>
      <c r="G1037" s="238" t="str">
        <f t="shared" si="170"/>
        <v>0210</v>
      </c>
      <c r="H1037" s="307">
        <f t="shared" si="171"/>
        <v>11</v>
      </c>
      <c r="I1037" s="306" t="s">
        <v>1470</v>
      </c>
      <c r="J1037" s="237" t="s">
        <v>2361</v>
      </c>
      <c r="K1037" s="235" t="s">
        <v>181</v>
      </c>
      <c r="L1037" s="237" t="s">
        <v>15946</v>
      </c>
      <c r="M1037" s="328">
        <v>158000000</v>
      </c>
      <c r="N1037" s="237">
        <v>4395</v>
      </c>
      <c r="O1037" s="235" t="s">
        <v>76</v>
      </c>
      <c r="P1037" s="237" t="s">
        <v>72</v>
      </c>
      <c r="Q1037" s="237" t="s">
        <v>71</v>
      </c>
      <c r="R1037" s="237">
        <v>5</v>
      </c>
      <c r="S1037" s="309">
        <v>17</v>
      </c>
      <c r="T1037" s="238">
        <v>6</v>
      </c>
      <c r="U1037" s="238">
        <v>6</v>
      </c>
      <c r="V1037" s="237" t="s">
        <v>1614</v>
      </c>
      <c r="W1037" s="238" t="str">
        <f t="shared" si="166"/>
        <v>BMWX Series X5 M60i158000000</v>
      </c>
      <c r="X1037" s="310">
        <f t="shared" si="167"/>
        <v>4811</v>
      </c>
      <c r="Y1037" s="238">
        <v>6</v>
      </c>
      <c r="Z1037" s="238">
        <v>6</v>
      </c>
      <c r="AA1037" s="306" t="s">
        <v>1470</v>
      </c>
      <c r="AB1037" s="237" t="s">
        <v>69</v>
      </c>
      <c r="AC1037" s="237"/>
      <c r="AD1037" s="237"/>
      <c r="AE1037" s="237"/>
      <c r="AF1037" s="237"/>
      <c r="AG1037" s="237"/>
      <c r="AH1037" s="236"/>
      <c r="AI1037" s="237"/>
      <c r="AJ1037" s="237"/>
      <c r="AK1037" s="236">
        <v>14</v>
      </c>
      <c r="AL1037" s="236"/>
      <c r="AM1037" s="236" t="s">
        <v>16563</v>
      </c>
      <c r="AN1037" s="348"/>
      <c r="AO1037" s="348"/>
      <c r="AP1037" s="348"/>
      <c r="AQ1037" s="291" t="str">
        <f>IFERROR(VLOOKUP(BG1037,#REF!,1,0),"")</f>
        <v/>
      </c>
      <c r="AS1037" s="236" t="s">
        <v>15947</v>
      </c>
      <c r="AT1037" s="291" t="s">
        <v>2365</v>
      </c>
      <c r="AW1037" s="291" t="s">
        <v>16548</v>
      </c>
      <c r="BD1037" s="191" t="str">
        <f t="shared" si="163"/>
        <v>X Series X5 M60i</v>
      </c>
      <c r="BE1037" s="238" t="str">
        <f t="shared" si="165"/>
        <v>0210</v>
      </c>
      <c r="BF1037" s="306" t="s">
        <v>1470</v>
      </c>
      <c r="BG1037" s="191" t="str">
        <f t="shared" si="164"/>
        <v>0210-1036</v>
      </c>
    </row>
    <row r="1038" spans="1:59">
      <c r="A1038" s="304">
        <v>4812</v>
      </c>
      <c r="B1038" s="305">
        <v>4812</v>
      </c>
      <c r="C1038" s="238" t="str">
        <f t="shared" si="168"/>
        <v>0008-0211</v>
      </c>
      <c r="D1038" s="238" t="str">
        <f t="shared" si="169"/>
        <v>0008-0211-0001</v>
      </c>
      <c r="E1038" s="306" t="s">
        <v>1471</v>
      </c>
      <c r="F1038" s="238" t="str">
        <f>TEXT(VLOOKUP(J1038,'1'!$I$43:$J$79,2,0),"0000")</f>
        <v>0008</v>
      </c>
      <c r="G1038" s="238" t="str">
        <f t="shared" si="170"/>
        <v>0211</v>
      </c>
      <c r="H1038" s="307">
        <f t="shared" si="171"/>
        <v>1</v>
      </c>
      <c r="I1038" s="306" t="s">
        <v>1471</v>
      </c>
      <c r="J1038" s="235" t="s">
        <v>179</v>
      </c>
      <c r="K1038" s="235" t="s">
        <v>16642</v>
      </c>
      <c r="L1038" s="235" t="s">
        <v>15997</v>
      </c>
      <c r="M1038" s="328">
        <v>119300000</v>
      </c>
      <c r="N1038" s="235">
        <v>2993</v>
      </c>
      <c r="O1038" s="235" t="s">
        <v>77</v>
      </c>
      <c r="P1038" s="235" t="s">
        <v>72</v>
      </c>
      <c r="Q1038" s="235" t="s">
        <v>71</v>
      </c>
      <c r="R1038" s="235">
        <v>5</v>
      </c>
      <c r="S1038" s="309">
        <v>1</v>
      </c>
      <c r="T1038" s="238">
        <v>6</v>
      </c>
      <c r="U1038" s="238">
        <v>6</v>
      </c>
      <c r="V1038" s="235" t="s">
        <v>70</v>
      </c>
      <c r="W1038" s="238" t="str">
        <f t="shared" si="166"/>
        <v>BMWX Series X630d xDrive M Sport Package119300000</v>
      </c>
      <c r="X1038" s="310">
        <f t="shared" si="167"/>
        <v>4812</v>
      </c>
      <c r="Y1038" s="238">
        <v>6</v>
      </c>
      <c r="Z1038" s="238">
        <v>6</v>
      </c>
      <c r="AA1038" s="306" t="s">
        <v>1471</v>
      </c>
      <c r="AB1038" s="235" t="s">
        <v>69</v>
      </c>
      <c r="AC1038" s="235"/>
      <c r="AD1038" s="235">
        <v>2</v>
      </c>
      <c r="AE1038" s="235">
        <v>0</v>
      </c>
      <c r="AF1038" s="236"/>
      <c r="AG1038" s="237"/>
      <c r="AH1038" s="236"/>
      <c r="AI1038" s="236"/>
      <c r="AJ1038" s="237"/>
      <c r="AK1038" s="236">
        <v>3</v>
      </c>
      <c r="AL1038" s="236"/>
      <c r="AM1038" s="236" t="s">
        <v>16668</v>
      </c>
      <c r="AN1038" s="348"/>
      <c r="AO1038" s="348"/>
      <c r="AP1038" s="348"/>
      <c r="AQ1038" s="291" t="str">
        <f>IFERROR(VLOOKUP(BG1038,#REF!,1,0),"")</f>
        <v/>
      </c>
      <c r="AS1038" s="236" t="s">
        <v>2390</v>
      </c>
      <c r="AT1038" s="291">
        <v>2024.02</v>
      </c>
      <c r="AW1038" s="291" t="s">
        <v>16550</v>
      </c>
      <c r="BD1038" s="191" t="str">
        <f t="shared" si="163"/>
        <v>X Series X630d xDrive M Sport Package</v>
      </c>
      <c r="BE1038" s="238" t="str">
        <f t="shared" si="165"/>
        <v>0211</v>
      </c>
      <c r="BF1038" s="306" t="s">
        <v>1471</v>
      </c>
      <c r="BG1038" s="191" t="str">
        <f t="shared" si="164"/>
        <v>0211-1037</v>
      </c>
    </row>
    <row r="1039" spans="1:59">
      <c r="A1039" s="304">
        <v>4813</v>
      </c>
      <c r="B1039" s="305">
        <v>4813</v>
      </c>
      <c r="C1039" s="238" t="str">
        <f t="shared" si="168"/>
        <v>0008-0211</v>
      </c>
      <c r="D1039" s="238" t="str">
        <f t="shared" si="169"/>
        <v>0008-0211-0002</v>
      </c>
      <c r="E1039" s="306" t="s">
        <v>1472</v>
      </c>
      <c r="F1039" s="238" t="str">
        <f>TEXT(VLOOKUP(J1039,'1'!$I$43:$J$79,2,0),"0000")</f>
        <v>0008</v>
      </c>
      <c r="G1039" s="238" t="str">
        <f t="shared" si="170"/>
        <v>0211</v>
      </c>
      <c r="H1039" s="307">
        <f t="shared" si="171"/>
        <v>2</v>
      </c>
      <c r="I1039" s="306" t="s">
        <v>1472</v>
      </c>
      <c r="J1039" s="235" t="s">
        <v>179</v>
      </c>
      <c r="K1039" s="235" t="s">
        <v>180</v>
      </c>
      <c r="L1039" s="235" t="s">
        <v>15996</v>
      </c>
      <c r="M1039" s="328">
        <v>112300000</v>
      </c>
      <c r="N1039" s="235">
        <v>2993</v>
      </c>
      <c r="O1039" s="235" t="s">
        <v>77</v>
      </c>
      <c r="P1039" s="235" t="s">
        <v>72</v>
      </c>
      <c r="Q1039" s="235" t="s">
        <v>71</v>
      </c>
      <c r="R1039" s="235">
        <v>5</v>
      </c>
      <c r="S1039" s="309">
        <v>1</v>
      </c>
      <c r="T1039" s="238">
        <v>6</v>
      </c>
      <c r="U1039" s="238">
        <v>6</v>
      </c>
      <c r="V1039" s="235" t="s">
        <v>70</v>
      </c>
      <c r="W1039" s="238" t="str">
        <f t="shared" si="166"/>
        <v>BMWX Series X6X6 xDrive 30d LCI M Sport112300000</v>
      </c>
      <c r="X1039" s="310">
        <f t="shared" si="167"/>
        <v>4813</v>
      </c>
      <c r="Y1039" s="238">
        <v>6</v>
      </c>
      <c r="Z1039" s="238">
        <v>6</v>
      </c>
      <c r="AA1039" s="306" t="s">
        <v>1472</v>
      </c>
      <c r="AB1039" s="235" t="s">
        <v>69</v>
      </c>
      <c r="AC1039" s="235"/>
      <c r="AD1039" s="235">
        <v>2</v>
      </c>
      <c r="AE1039" s="235">
        <v>0</v>
      </c>
      <c r="AF1039" s="236"/>
      <c r="AG1039" s="237"/>
      <c r="AH1039" s="236"/>
      <c r="AI1039" s="236"/>
      <c r="AJ1039" s="237"/>
      <c r="AK1039" s="236">
        <v>3</v>
      </c>
      <c r="AL1039" s="236"/>
      <c r="AM1039" s="236" t="s">
        <v>16668</v>
      </c>
      <c r="AN1039" s="348"/>
      <c r="AO1039" s="348"/>
      <c r="AP1039" s="348"/>
      <c r="AQ1039" s="291" t="str">
        <f>IFERROR(VLOOKUP(BG1039,#REF!,1,0),"")</f>
        <v/>
      </c>
      <c r="AS1039" s="236" t="s">
        <v>2390</v>
      </c>
      <c r="AW1039" s="291" t="s">
        <v>16550</v>
      </c>
      <c r="BD1039" s="191" t="str">
        <f t="shared" si="163"/>
        <v>X Series X6X6 xDrive 30d LCI M Sport</v>
      </c>
      <c r="BE1039" s="238" t="str">
        <f t="shared" si="165"/>
        <v>0211</v>
      </c>
      <c r="BF1039" s="306" t="s">
        <v>1472</v>
      </c>
      <c r="BG1039" s="191" t="str">
        <f t="shared" si="164"/>
        <v>0211-1038</v>
      </c>
    </row>
    <row r="1040" spans="1:59">
      <c r="A1040" s="304">
        <v>4814</v>
      </c>
      <c r="B1040" s="305">
        <v>4814</v>
      </c>
      <c r="C1040" s="238" t="str">
        <f t="shared" si="168"/>
        <v>0008-0211</v>
      </c>
      <c r="D1040" s="238" t="str">
        <f t="shared" si="169"/>
        <v>0008-0211-0003</v>
      </c>
      <c r="E1040" s="306" t="s">
        <v>1473</v>
      </c>
      <c r="F1040" s="238" t="str">
        <f>TEXT(VLOOKUP(J1040,'1'!$I$43:$J$79,2,0),"0000")</f>
        <v>0008</v>
      </c>
      <c r="G1040" s="238" t="str">
        <f t="shared" si="170"/>
        <v>0211</v>
      </c>
      <c r="H1040" s="307">
        <f t="shared" si="171"/>
        <v>3</v>
      </c>
      <c r="I1040" s="306" t="s">
        <v>1473</v>
      </c>
      <c r="J1040" s="235" t="s">
        <v>179</v>
      </c>
      <c r="K1040" s="235" t="s">
        <v>180</v>
      </c>
      <c r="L1040" s="235" t="s">
        <v>2119</v>
      </c>
      <c r="M1040" s="308">
        <v>122600000</v>
      </c>
      <c r="N1040" s="235">
        <v>2993</v>
      </c>
      <c r="O1040" s="235" t="s">
        <v>77</v>
      </c>
      <c r="P1040" s="235" t="s">
        <v>72</v>
      </c>
      <c r="Q1040" s="235" t="s">
        <v>71</v>
      </c>
      <c r="R1040" s="235">
        <v>5</v>
      </c>
      <c r="S1040" s="309">
        <v>4</v>
      </c>
      <c r="T1040" s="238">
        <v>6</v>
      </c>
      <c r="U1040" s="238">
        <v>6</v>
      </c>
      <c r="V1040" s="235" t="s">
        <v>70</v>
      </c>
      <c r="W1040" s="238" t="str">
        <f t="shared" si="166"/>
        <v>BMWX Series X6X6 xDrive 40d M Sport122600000</v>
      </c>
      <c r="X1040" s="310">
        <f t="shared" si="167"/>
        <v>4814</v>
      </c>
      <c r="Y1040" s="238">
        <v>6</v>
      </c>
      <c r="Z1040" s="238">
        <v>6</v>
      </c>
      <c r="AA1040" s="306" t="s">
        <v>1473</v>
      </c>
      <c r="AB1040" s="235" t="s">
        <v>69</v>
      </c>
      <c r="AC1040" s="235"/>
      <c r="AD1040" s="235">
        <v>2</v>
      </c>
      <c r="AE1040" s="235">
        <v>0</v>
      </c>
      <c r="AF1040" s="236"/>
      <c r="AG1040" s="237"/>
      <c r="AH1040" s="236"/>
      <c r="AI1040" s="236"/>
      <c r="AJ1040" s="237"/>
      <c r="AK1040" s="236">
        <v>3</v>
      </c>
      <c r="AL1040" s="236"/>
      <c r="AM1040" s="236" t="s">
        <v>16668</v>
      </c>
      <c r="AN1040" s="348"/>
      <c r="AO1040" s="348"/>
      <c r="AP1040" s="348"/>
      <c r="AQ1040" s="291" t="str">
        <f>IFERROR(VLOOKUP(BG1040,#REF!,1,0),"")</f>
        <v/>
      </c>
      <c r="AS1040" s="236" t="s">
        <v>2427</v>
      </c>
      <c r="AX1040" s="291">
        <v>2024.02</v>
      </c>
      <c r="BC1040" s="191" t="s">
        <v>15995</v>
      </c>
      <c r="BD1040" s="191" t="str">
        <f t="shared" si="163"/>
        <v>X Series X6X6 xDrive 40d M Sport</v>
      </c>
      <c r="BE1040" s="238" t="str">
        <f t="shared" si="165"/>
        <v>0211</v>
      </c>
      <c r="BF1040" s="306" t="s">
        <v>1473</v>
      </c>
      <c r="BG1040" s="191" t="str">
        <f t="shared" si="164"/>
        <v>0211-1039</v>
      </c>
    </row>
    <row r="1041" spans="1:59">
      <c r="A1041" s="304">
        <v>4815</v>
      </c>
      <c r="B1041" s="305">
        <v>4815</v>
      </c>
      <c r="C1041" s="238" t="str">
        <f t="shared" si="168"/>
        <v>0008-0211</v>
      </c>
      <c r="D1041" s="238" t="str">
        <f t="shared" si="169"/>
        <v>0008-0211-0004</v>
      </c>
      <c r="E1041" s="306" t="s">
        <v>1474</v>
      </c>
      <c r="F1041" s="238" t="str">
        <f>TEXT(VLOOKUP(J1041,'1'!$I$43:$J$79,2,0),"0000")</f>
        <v>0008</v>
      </c>
      <c r="G1041" s="238" t="str">
        <f t="shared" si="170"/>
        <v>0211</v>
      </c>
      <c r="H1041" s="307">
        <f t="shared" si="171"/>
        <v>4</v>
      </c>
      <c r="I1041" s="306" t="s">
        <v>1474</v>
      </c>
      <c r="J1041" s="235" t="s">
        <v>179</v>
      </c>
      <c r="K1041" s="235" t="s">
        <v>180</v>
      </c>
      <c r="L1041" s="312" t="s">
        <v>1673</v>
      </c>
      <c r="M1041" s="328">
        <v>120000000</v>
      </c>
      <c r="N1041" s="315">
        <v>2998</v>
      </c>
      <c r="O1041" s="235" t="s">
        <v>76</v>
      </c>
      <c r="P1041" s="312" t="s">
        <v>72</v>
      </c>
      <c r="Q1041" s="312" t="s">
        <v>71</v>
      </c>
      <c r="R1041" s="315">
        <v>5</v>
      </c>
      <c r="S1041" s="309">
        <v>5</v>
      </c>
      <c r="T1041" s="238">
        <v>6</v>
      </c>
      <c r="U1041" s="238">
        <v>6</v>
      </c>
      <c r="V1041" s="235" t="s">
        <v>70</v>
      </c>
      <c r="W1041" s="238" t="str">
        <f t="shared" si="166"/>
        <v>BMWX Series X6x6 40i M Sport Package xDrive120000000</v>
      </c>
      <c r="X1041" s="310">
        <f t="shared" si="167"/>
        <v>4815</v>
      </c>
      <c r="Y1041" s="238">
        <v>6</v>
      </c>
      <c r="Z1041" s="238">
        <v>6</v>
      </c>
      <c r="AA1041" s="306" t="s">
        <v>1474</v>
      </c>
      <c r="AB1041" s="243" t="s">
        <v>69</v>
      </c>
      <c r="AC1041" s="243"/>
      <c r="AD1041" s="243">
        <v>5</v>
      </c>
      <c r="AE1041" s="243">
        <v>2</v>
      </c>
      <c r="AF1041" s="246"/>
      <c r="AG1041" s="264"/>
      <c r="AH1041" s="246"/>
      <c r="AI1041" s="246"/>
      <c r="AJ1041" s="264"/>
      <c r="AK1041" s="236">
        <v>3</v>
      </c>
      <c r="AL1041" s="236"/>
      <c r="AM1041" s="236" t="s">
        <v>16668</v>
      </c>
      <c r="AN1041" s="348"/>
      <c r="AO1041" s="348"/>
      <c r="AP1041" s="348"/>
      <c r="AQ1041" s="291" t="str">
        <f>IFERROR(VLOOKUP(BG1041,#REF!,1,0),"")</f>
        <v/>
      </c>
      <c r="AS1041" s="236" t="s">
        <v>94</v>
      </c>
      <c r="AW1041" s="291" t="s">
        <v>16547</v>
      </c>
      <c r="BD1041" s="191" t="str">
        <f t="shared" si="163"/>
        <v>X Series X6x6 40i M Sport Package xDrive</v>
      </c>
      <c r="BE1041" s="238" t="str">
        <f t="shared" si="165"/>
        <v>0211</v>
      </c>
      <c r="BF1041" s="306" t="s">
        <v>1474</v>
      </c>
      <c r="BG1041" s="191" t="str">
        <f t="shared" si="164"/>
        <v>0211-1040</v>
      </c>
    </row>
    <row r="1042" spans="1:59">
      <c r="A1042" s="304">
        <v>4816</v>
      </c>
      <c r="B1042" s="305">
        <v>4816</v>
      </c>
      <c r="C1042" s="238" t="str">
        <f t="shared" si="168"/>
        <v>0008-0211</v>
      </c>
      <c r="D1042" s="238" t="str">
        <f t="shared" si="169"/>
        <v>0008-0211-0005</v>
      </c>
      <c r="E1042" s="306" t="s">
        <v>1475</v>
      </c>
      <c r="F1042" s="238" t="str">
        <f>TEXT(VLOOKUP(J1042,'1'!$I$43:$J$79,2,0),"0000")</f>
        <v>0008</v>
      </c>
      <c r="G1042" s="238" t="str">
        <f t="shared" si="170"/>
        <v>0211</v>
      </c>
      <c r="H1042" s="307">
        <f t="shared" si="171"/>
        <v>5</v>
      </c>
      <c r="I1042" s="306" t="s">
        <v>1475</v>
      </c>
      <c r="J1042" s="235" t="s">
        <v>179</v>
      </c>
      <c r="K1042" s="235" t="s">
        <v>180</v>
      </c>
      <c r="L1042" s="235" t="s">
        <v>1248</v>
      </c>
      <c r="M1042" s="328">
        <v>177600000</v>
      </c>
      <c r="N1042" s="235">
        <v>4395</v>
      </c>
      <c r="O1042" s="235" t="s">
        <v>76</v>
      </c>
      <c r="P1042" s="235" t="s">
        <v>72</v>
      </c>
      <c r="Q1042" s="235" t="s">
        <v>71</v>
      </c>
      <c r="R1042" s="235">
        <v>5</v>
      </c>
      <c r="S1042" s="309">
        <v>17</v>
      </c>
      <c r="T1042" s="238">
        <v>6</v>
      </c>
      <c r="U1042" s="238">
        <v>6</v>
      </c>
      <c r="V1042" s="235" t="s">
        <v>70</v>
      </c>
      <c r="W1042" s="238" t="str">
        <f t="shared" si="166"/>
        <v>BMWX Series X6X6 M177600000</v>
      </c>
      <c r="X1042" s="310">
        <f t="shared" si="167"/>
        <v>4816</v>
      </c>
      <c r="Y1042" s="238">
        <v>6</v>
      </c>
      <c r="Z1042" s="238">
        <v>6</v>
      </c>
      <c r="AA1042" s="306" t="s">
        <v>1475</v>
      </c>
      <c r="AB1042" s="235" t="s">
        <v>69</v>
      </c>
      <c r="AC1042" s="235"/>
      <c r="AD1042" s="235">
        <v>5</v>
      </c>
      <c r="AE1042" s="235">
        <v>2</v>
      </c>
      <c r="AF1042" s="236"/>
      <c r="AG1042" s="237"/>
      <c r="AH1042" s="236"/>
      <c r="AI1042" s="236"/>
      <c r="AJ1042" s="237"/>
      <c r="AK1042" s="236">
        <v>15</v>
      </c>
      <c r="AL1042" s="236"/>
      <c r="AM1042" s="236" t="s">
        <v>16284</v>
      </c>
      <c r="AN1042" s="348"/>
      <c r="AO1042" s="348"/>
      <c r="AP1042" s="348"/>
      <c r="AQ1042" s="291" t="str">
        <f>IFERROR(VLOOKUP(BG1042,#REF!,1,0),"")</f>
        <v/>
      </c>
      <c r="AS1042" s="236" t="s">
        <v>15994</v>
      </c>
      <c r="BD1042" s="191" t="str">
        <f t="shared" si="163"/>
        <v>X Series X6X6 M</v>
      </c>
      <c r="BE1042" s="238" t="str">
        <f t="shared" si="165"/>
        <v>0211</v>
      </c>
      <c r="BF1042" s="306" t="s">
        <v>1475</v>
      </c>
      <c r="BG1042" s="191" t="str">
        <f t="shared" si="164"/>
        <v>0211-1041</v>
      </c>
    </row>
    <row r="1043" spans="1:59">
      <c r="A1043" s="304">
        <v>4817</v>
      </c>
      <c r="B1043" s="305">
        <v>4817</v>
      </c>
      <c r="C1043" s="238" t="str">
        <f t="shared" si="168"/>
        <v>0008-0211</v>
      </c>
      <c r="D1043" s="238" t="str">
        <f t="shared" si="169"/>
        <v>0008-0211-0006</v>
      </c>
      <c r="E1043" s="306" t="s">
        <v>1476</v>
      </c>
      <c r="F1043" s="238" t="str">
        <f>TEXT(VLOOKUP(J1043,'1'!$I$43:$J$79,2,0),"0000")</f>
        <v>0008</v>
      </c>
      <c r="G1043" s="238" t="str">
        <f t="shared" si="170"/>
        <v>0211</v>
      </c>
      <c r="H1043" s="307">
        <f t="shared" si="171"/>
        <v>6</v>
      </c>
      <c r="I1043" s="306" t="s">
        <v>1476</v>
      </c>
      <c r="J1043" s="312" t="s">
        <v>179</v>
      </c>
      <c r="K1043" s="235" t="s">
        <v>180</v>
      </c>
      <c r="L1043" s="312" t="s">
        <v>15948</v>
      </c>
      <c r="M1043" s="328">
        <v>161500000</v>
      </c>
      <c r="N1043" s="315">
        <v>4395</v>
      </c>
      <c r="O1043" s="235" t="s">
        <v>76</v>
      </c>
      <c r="P1043" s="312" t="s">
        <v>72</v>
      </c>
      <c r="Q1043" s="312" t="s">
        <v>71</v>
      </c>
      <c r="R1043" s="315">
        <v>5</v>
      </c>
      <c r="S1043" s="309">
        <v>15</v>
      </c>
      <c r="T1043" s="238">
        <v>6</v>
      </c>
      <c r="U1043" s="238">
        <v>6</v>
      </c>
      <c r="V1043" s="235" t="s">
        <v>70</v>
      </c>
      <c r="W1043" s="238" t="str">
        <f t="shared" si="166"/>
        <v>BMWX Series X6X6 M60i161500000</v>
      </c>
      <c r="X1043" s="310">
        <f t="shared" si="167"/>
        <v>4817</v>
      </c>
      <c r="Y1043" s="238">
        <v>6</v>
      </c>
      <c r="Z1043" s="238">
        <v>6</v>
      </c>
      <c r="AA1043" s="306" t="s">
        <v>1476</v>
      </c>
      <c r="AB1043" s="235" t="s">
        <v>69</v>
      </c>
      <c r="AC1043" s="235"/>
      <c r="AD1043" s="235">
        <v>6</v>
      </c>
      <c r="AE1043" s="235">
        <v>0</v>
      </c>
      <c r="AF1043" s="236"/>
      <c r="AG1043" s="237"/>
      <c r="AH1043" s="236"/>
      <c r="AI1043" s="236"/>
      <c r="AJ1043" s="237"/>
      <c r="AK1043" s="236">
        <v>14</v>
      </c>
      <c r="AL1043" s="236"/>
      <c r="AM1043" s="236" t="s">
        <v>16563</v>
      </c>
      <c r="AN1043" s="348"/>
      <c r="AO1043" s="348"/>
      <c r="AP1043" s="348"/>
      <c r="AQ1043" s="291" t="str">
        <f>IFERROR(VLOOKUP(BG1043,#REF!,1,0),"")</f>
        <v/>
      </c>
      <c r="AS1043" s="236" t="s">
        <v>2434</v>
      </c>
      <c r="AT1043" s="291" t="s">
        <v>2377</v>
      </c>
      <c r="AW1043" s="291" t="s">
        <v>16564</v>
      </c>
      <c r="BD1043" s="191" t="str">
        <f t="shared" si="163"/>
        <v>X Series X6X6 M60i</v>
      </c>
      <c r="BE1043" s="238" t="str">
        <f t="shared" si="165"/>
        <v>0211</v>
      </c>
      <c r="BF1043" s="306" t="s">
        <v>1476</v>
      </c>
      <c r="BG1043" s="191" t="str">
        <f t="shared" si="164"/>
        <v>0211-1042</v>
      </c>
    </row>
    <row r="1044" spans="1:59">
      <c r="A1044" s="304">
        <v>4818</v>
      </c>
      <c r="B1044" s="305">
        <v>4818</v>
      </c>
      <c r="C1044" s="238" t="str">
        <f t="shared" si="168"/>
        <v>0008-0212</v>
      </c>
      <c r="D1044" s="238" t="str">
        <f t="shared" si="169"/>
        <v>0008-0212-0001</v>
      </c>
      <c r="E1044" s="306" t="s">
        <v>1477</v>
      </c>
      <c r="F1044" s="238" t="str">
        <f>TEXT(VLOOKUP(J1044,'1'!$I$43:$J$79,2,0),"0000")</f>
        <v>0008</v>
      </c>
      <c r="G1044" s="238" t="str">
        <f t="shared" si="170"/>
        <v>0212</v>
      </c>
      <c r="H1044" s="307">
        <f t="shared" si="171"/>
        <v>1</v>
      </c>
      <c r="I1044" s="306" t="s">
        <v>1477</v>
      </c>
      <c r="J1044" s="235" t="s">
        <v>179</v>
      </c>
      <c r="K1044" s="235" t="s">
        <v>1283</v>
      </c>
      <c r="L1044" s="235" t="s">
        <v>1324</v>
      </c>
      <c r="M1044" s="328">
        <v>128300000</v>
      </c>
      <c r="N1044" s="235">
        <v>2998</v>
      </c>
      <c r="O1044" s="235" t="s">
        <v>15992</v>
      </c>
      <c r="P1044" s="235" t="s">
        <v>72</v>
      </c>
      <c r="Q1044" s="235" t="s">
        <v>71</v>
      </c>
      <c r="R1044" s="235">
        <v>6</v>
      </c>
      <c r="S1044" s="309">
        <v>9</v>
      </c>
      <c r="T1044" s="238">
        <v>6</v>
      </c>
      <c r="U1044" s="238">
        <v>6</v>
      </c>
      <c r="V1044" s="235" t="s">
        <v>1614</v>
      </c>
      <c r="W1044" s="238" t="str">
        <f t="shared" si="166"/>
        <v>BMWX Series X7xDrive 40i Design Pure Excellence(6인승)128300000</v>
      </c>
      <c r="X1044" s="310">
        <f t="shared" si="167"/>
        <v>4818</v>
      </c>
      <c r="Y1044" s="238">
        <v>6</v>
      </c>
      <c r="Z1044" s="238">
        <v>6</v>
      </c>
      <c r="AA1044" s="306" t="s">
        <v>1477</v>
      </c>
      <c r="AB1044" s="243" t="s">
        <v>69</v>
      </c>
      <c r="AC1044" s="243"/>
      <c r="AD1044" s="243">
        <v>5</v>
      </c>
      <c r="AE1044" s="243">
        <v>2</v>
      </c>
      <c r="AF1044" s="246"/>
      <c r="AG1044" s="264"/>
      <c r="AH1044" s="246"/>
      <c r="AI1044" s="246"/>
      <c r="AJ1044" s="264"/>
      <c r="AK1044" s="236">
        <v>5</v>
      </c>
      <c r="AL1044" s="236"/>
      <c r="AM1044" s="236" t="s">
        <v>16549</v>
      </c>
      <c r="AN1044" s="348"/>
      <c r="AO1044" s="348"/>
      <c r="AP1044" s="348"/>
      <c r="AQ1044" s="291" t="str">
        <f>IFERROR(VLOOKUP(BG1044,#REF!,1,0),"")</f>
        <v/>
      </c>
      <c r="AS1044" s="236" t="s">
        <v>2423</v>
      </c>
      <c r="AW1044" s="291" t="s">
        <v>16547</v>
      </c>
      <c r="BD1044" s="191" t="str">
        <f t="shared" si="163"/>
        <v>X Series X7xDrive 40i Design Pure Excellence(6인승)</v>
      </c>
      <c r="BE1044" s="238" t="str">
        <f t="shared" si="165"/>
        <v>0212</v>
      </c>
      <c r="BF1044" s="306" t="s">
        <v>1477</v>
      </c>
      <c r="BG1044" s="191" t="str">
        <f t="shared" si="164"/>
        <v>0212-1043</v>
      </c>
    </row>
    <row r="1045" spans="1:59">
      <c r="A1045" s="304">
        <v>4819</v>
      </c>
      <c r="B1045" s="305">
        <v>4819</v>
      </c>
      <c r="C1045" s="238" t="str">
        <f t="shared" si="168"/>
        <v>0008-0212</v>
      </c>
      <c r="D1045" s="238" t="str">
        <f t="shared" si="169"/>
        <v>0008-0212-0002</v>
      </c>
      <c r="E1045" s="306" t="s">
        <v>16540</v>
      </c>
      <c r="F1045" s="238" t="str">
        <f>TEXT(VLOOKUP(J1045,'1'!$I$43:$J$79,2,0),"0000")</f>
        <v>0008</v>
      </c>
      <c r="G1045" s="238" t="str">
        <f t="shared" si="170"/>
        <v>0212</v>
      </c>
      <c r="H1045" s="307">
        <f t="shared" si="171"/>
        <v>2</v>
      </c>
      <c r="I1045" s="306" t="s">
        <v>16540</v>
      </c>
      <c r="J1045" s="235" t="s">
        <v>179</v>
      </c>
      <c r="K1045" s="235" t="s">
        <v>1283</v>
      </c>
      <c r="L1045" s="235" t="s">
        <v>1325</v>
      </c>
      <c r="M1045" s="328">
        <v>126300000</v>
      </c>
      <c r="N1045" s="235">
        <v>2998</v>
      </c>
      <c r="O1045" s="235" t="s">
        <v>15992</v>
      </c>
      <c r="P1045" s="235" t="s">
        <v>72</v>
      </c>
      <c r="Q1045" s="235" t="s">
        <v>71</v>
      </c>
      <c r="R1045" s="235">
        <v>7</v>
      </c>
      <c r="S1045" s="309">
        <v>9</v>
      </c>
      <c r="T1045" s="238">
        <v>6</v>
      </c>
      <c r="U1045" s="238">
        <v>6</v>
      </c>
      <c r="V1045" s="235" t="s">
        <v>1614</v>
      </c>
      <c r="W1045" s="238" t="str">
        <f t="shared" si="166"/>
        <v>BMWX Series X7xDrive 40i Design Pure Excellence(7인승)126300000</v>
      </c>
      <c r="X1045" s="310">
        <f t="shared" si="167"/>
        <v>4819</v>
      </c>
      <c r="Y1045" s="238">
        <v>6</v>
      </c>
      <c r="Z1045" s="238">
        <v>6</v>
      </c>
      <c r="AA1045" s="306" t="s">
        <v>16540</v>
      </c>
      <c r="AB1045" s="243" t="s">
        <v>69</v>
      </c>
      <c r="AC1045" s="243"/>
      <c r="AD1045" s="243">
        <v>5</v>
      </c>
      <c r="AE1045" s="243">
        <v>2</v>
      </c>
      <c r="AF1045" s="246"/>
      <c r="AG1045" s="264"/>
      <c r="AH1045" s="246"/>
      <c r="AI1045" s="246"/>
      <c r="AJ1045" s="264"/>
      <c r="AK1045" s="236">
        <v>5</v>
      </c>
      <c r="AL1045" s="236"/>
      <c r="AM1045" s="236" t="s">
        <v>16549</v>
      </c>
      <c r="AN1045" s="348"/>
      <c r="AO1045" s="348"/>
      <c r="AP1045" s="348"/>
      <c r="AQ1045" s="291" t="str">
        <f>IFERROR(VLOOKUP(BG1045,#REF!,1,0),"")</f>
        <v/>
      </c>
      <c r="AS1045" s="236" t="s">
        <v>2423</v>
      </c>
      <c r="AW1045" s="291" t="s">
        <v>16547</v>
      </c>
      <c r="BD1045" s="191" t="str">
        <f t="shared" si="163"/>
        <v>X Series X7xDrive 40i Design Pure Excellence(7인승)</v>
      </c>
      <c r="BE1045" s="238" t="str">
        <f t="shared" si="165"/>
        <v>0212</v>
      </c>
      <c r="BF1045" s="306" t="s">
        <v>16540</v>
      </c>
      <c r="BG1045" s="191" t="str">
        <f t="shared" si="164"/>
        <v>0212-1044</v>
      </c>
    </row>
    <row r="1046" spans="1:59">
      <c r="A1046" s="304">
        <v>4820</v>
      </c>
      <c r="B1046" s="305">
        <v>4820</v>
      </c>
      <c r="C1046" s="238" t="str">
        <f t="shared" si="168"/>
        <v>0008-0212</v>
      </c>
      <c r="D1046" s="238" t="str">
        <f t="shared" si="169"/>
        <v>0008-0212-0003</v>
      </c>
      <c r="E1046" s="306" t="s">
        <v>1478</v>
      </c>
      <c r="F1046" s="238" t="str">
        <f>TEXT(VLOOKUP(J1046,'1'!$I$43:$J$79,2,0),"0000")</f>
        <v>0008</v>
      </c>
      <c r="G1046" s="238" t="str">
        <f t="shared" si="170"/>
        <v>0212</v>
      </c>
      <c r="H1046" s="307">
        <f t="shared" si="171"/>
        <v>3</v>
      </c>
      <c r="I1046" s="306" t="s">
        <v>1478</v>
      </c>
      <c r="J1046" s="235" t="s">
        <v>179</v>
      </c>
      <c r="K1046" s="235" t="s">
        <v>1283</v>
      </c>
      <c r="L1046" s="235" t="s">
        <v>1326</v>
      </c>
      <c r="M1046" s="328">
        <v>131800000</v>
      </c>
      <c r="N1046" s="235">
        <v>2998</v>
      </c>
      <c r="O1046" s="235" t="s">
        <v>15992</v>
      </c>
      <c r="P1046" s="235" t="s">
        <v>72</v>
      </c>
      <c r="Q1046" s="235" t="s">
        <v>71</v>
      </c>
      <c r="R1046" s="235">
        <v>6</v>
      </c>
      <c r="S1046" s="309">
        <v>9</v>
      </c>
      <c r="T1046" s="238">
        <v>6</v>
      </c>
      <c r="U1046" s="238">
        <v>6</v>
      </c>
      <c r="V1046" s="235" t="s">
        <v>1614</v>
      </c>
      <c r="W1046" s="238" t="str">
        <f t="shared" si="166"/>
        <v>BMWX Series X7xDrive 40i M Sport Package(6인승)131800000</v>
      </c>
      <c r="X1046" s="310">
        <f t="shared" si="167"/>
        <v>4820</v>
      </c>
      <c r="Y1046" s="238">
        <v>6</v>
      </c>
      <c r="Z1046" s="238">
        <v>6</v>
      </c>
      <c r="AA1046" s="306" t="s">
        <v>1478</v>
      </c>
      <c r="AB1046" s="243" t="s">
        <v>69</v>
      </c>
      <c r="AC1046" s="243"/>
      <c r="AD1046" s="243">
        <v>5</v>
      </c>
      <c r="AE1046" s="243">
        <v>2</v>
      </c>
      <c r="AF1046" s="246"/>
      <c r="AG1046" s="264"/>
      <c r="AH1046" s="246"/>
      <c r="AI1046" s="246"/>
      <c r="AJ1046" s="264"/>
      <c r="AK1046" s="236">
        <v>5</v>
      </c>
      <c r="AL1046" s="236"/>
      <c r="AM1046" s="236" t="s">
        <v>16549</v>
      </c>
      <c r="AN1046" s="348"/>
      <c r="AO1046" s="348"/>
      <c r="AP1046" s="348"/>
      <c r="AQ1046" s="291" t="str">
        <f>IFERROR(VLOOKUP(BG1046,#REF!,1,0),"")</f>
        <v/>
      </c>
      <c r="AS1046" s="236" t="s">
        <v>2443</v>
      </c>
      <c r="AW1046" s="291" t="s">
        <v>16547</v>
      </c>
      <c r="BD1046" s="191" t="str">
        <f t="shared" si="163"/>
        <v>X Series X7xDrive 40i M Sport Package(6인승)</v>
      </c>
      <c r="BE1046" s="238" t="str">
        <f t="shared" si="165"/>
        <v>0212</v>
      </c>
      <c r="BF1046" s="306" t="s">
        <v>1478</v>
      </c>
      <c r="BG1046" s="191" t="str">
        <f t="shared" si="164"/>
        <v>0212-1045</v>
      </c>
    </row>
    <row r="1047" spans="1:59">
      <c r="A1047" s="304">
        <v>4821</v>
      </c>
      <c r="B1047" s="305">
        <v>4821</v>
      </c>
      <c r="C1047" s="238" t="str">
        <f t="shared" si="168"/>
        <v>0008-0212</v>
      </c>
      <c r="D1047" s="238" t="str">
        <f t="shared" si="169"/>
        <v>0008-0212-0004</v>
      </c>
      <c r="E1047" s="306" t="s">
        <v>1479</v>
      </c>
      <c r="F1047" s="238" t="str">
        <f>TEXT(VLOOKUP(J1047,'1'!$I$43:$J$79,2,0),"0000")</f>
        <v>0008</v>
      </c>
      <c r="G1047" s="238" t="str">
        <f t="shared" si="170"/>
        <v>0212</v>
      </c>
      <c r="H1047" s="307">
        <f t="shared" si="171"/>
        <v>4</v>
      </c>
      <c r="I1047" s="306" t="s">
        <v>1479</v>
      </c>
      <c r="J1047" s="235" t="s">
        <v>179</v>
      </c>
      <c r="K1047" s="235" t="s">
        <v>1283</v>
      </c>
      <c r="L1047" s="404" t="s">
        <v>2456</v>
      </c>
      <c r="M1047" s="403">
        <v>149300000</v>
      </c>
      <c r="N1047" s="235">
        <v>2998</v>
      </c>
      <c r="O1047" s="235" t="s">
        <v>15992</v>
      </c>
      <c r="P1047" s="235" t="s">
        <v>72</v>
      </c>
      <c r="Q1047" s="235" t="s">
        <v>71</v>
      </c>
      <c r="R1047" s="235">
        <v>7</v>
      </c>
      <c r="S1047" s="309">
        <v>9</v>
      </c>
      <c r="T1047" s="238">
        <v>6</v>
      </c>
      <c r="U1047" s="238">
        <v>6</v>
      </c>
      <c r="V1047" s="235" t="s">
        <v>1614</v>
      </c>
      <c r="W1047" s="238" t="str">
        <f t="shared" si="166"/>
        <v>BMWX Series X7X7 xDrive 40i M sport 7인승149300000</v>
      </c>
      <c r="X1047" s="310">
        <f t="shared" si="167"/>
        <v>4821</v>
      </c>
      <c r="Y1047" s="238">
        <v>6</v>
      </c>
      <c r="Z1047" s="238">
        <v>6</v>
      </c>
      <c r="AA1047" s="306" t="s">
        <v>1479</v>
      </c>
      <c r="AB1047" s="243" t="s">
        <v>69</v>
      </c>
      <c r="AC1047" s="243"/>
      <c r="AD1047" s="243">
        <v>7</v>
      </c>
      <c r="AE1047" s="243">
        <v>0</v>
      </c>
      <c r="AF1047" s="246"/>
      <c r="AG1047" s="264"/>
      <c r="AH1047" s="246"/>
      <c r="AI1047" s="246"/>
      <c r="AJ1047" s="264"/>
      <c r="AK1047" s="236">
        <v>5</v>
      </c>
      <c r="AL1047" s="236"/>
      <c r="AM1047" s="236" t="s">
        <v>16549</v>
      </c>
      <c r="AN1047" s="348"/>
      <c r="AO1047" s="348"/>
      <c r="AP1047" s="348"/>
      <c r="AQ1047" s="291" t="str">
        <f>IFERROR(VLOOKUP(BG1047,#REF!,1,0),"")</f>
        <v/>
      </c>
      <c r="AS1047" s="236" t="s">
        <v>2443</v>
      </c>
      <c r="AW1047" s="291" t="s">
        <v>16547</v>
      </c>
      <c r="BD1047" s="191" t="str">
        <f t="shared" si="163"/>
        <v>X Series X7X7 xDrive 40i M sport 7인승</v>
      </c>
      <c r="BE1047" s="238" t="str">
        <f t="shared" si="165"/>
        <v>0212</v>
      </c>
      <c r="BF1047" s="306" t="s">
        <v>1479</v>
      </c>
      <c r="BG1047" s="191" t="str">
        <f t="shared" si="164"/>
        <v>0212-1046</v>
      </c>
    </row>
    <row r="1048" spans="1:59">
      <c r="A1048" s="304">
        <v>4822</v>
      </c>
      <c r="B1048" s="305">
        <v>4822</v>
      </c>
      <c r="C1048" s="238" t="str">
        <f t="shared" si="168"/>
        <v>0008-0212</v>
      </c>
      <c r="D1048" s="238" t="str">
        <f t="shared" si="169"/>
        <v>0008-0212-0005</v>
      </c>
      <c r="E1048" s="306" t="s">
        <v>1480</v>
      </c>
      <c r="F1048" s="238" t="str">
        <f>TEXT(VLOOKUP(J1048,'1'!$I$43:$J$79,2,0),"0000")</f>
        <v>0008</v>
      </c>
      <c r="G1048" s="238" t="str">
        <f t="shared" si="170"/>
        <v>0212</v>
      </c>
      <c r="H1048" s="307">
        <f t="shared" si="171"/>
        <v>5</v>
      </c>
      <c r="I1048" s="306" t="s">
        <v>1480</v>
      </c>
      <c r="J1048" s="316" t="s">
        <v>179</v>
      </c>
      <c r="K1048" s="316" t="s">
        <v>1283</v>
      </c>
      <c r="L1048" s="316" t="s">
        <v>2110</v>
      </c>
      <c r="M1048" s="317">
        <v>130100000</v>
      </c>
      <c r="N1048" s="318">
        <v>2993</v>
      </c>
      <c r="O1048" s="316" t="s">
        <v>77</v>
      </c>
      <c r="P1048" s="316" t="s">
        <v>72</v>
      </c>
      <c r="Q1048" s="316" t="s">
        <v>71</v>
      </c>
      <c r="R1048" s="318">
        <v>6</v>
      </c>
      <c r="S1048" s="309">
        <v>6</v>
      </c>
      <c r="T1048" s="238">
        <v>6</v>
      </c>
      <c r="U1048" s="238">
        <v>6</v>
      </c>
      <c r="V1048" s="235" t="s">
        <v>70</v>
      </c>
      <c r="W1048" s="238" t="str">
        <f t="shared" si="166"/>
        <v>BMWX Series X7x7 40d DPE_6Seater130100000</v>
      </c>
      <c r="X1048" s="310">
        <f t="shared" si="167"/>
        <v>4822</v>
      </c>
      <c r="Y1048" s="238">
        <v>6</v>
      </c>
      <c r="Z1048" s="238">
        <v>6</v>
      </c>
      <c r="AA1048" s="306" t="s">
        <v>1480</v>
      </c>
      <c r="AB1048" s="235" t="s">
        <v>69</v>
      </c>
      <c r="AC1048" s="235"/>
      <c r="AD1048" s="235">
        <v>4</v>
      </c>
      <c r="AE1048" s="235">
        <v>0</v>
      </c>
      <c r="AF1048" s="236"/>
      <c r="AG1048" s="237"/>
      <c r="AH1048" s="236"/>
      <c r="AI1048" s="236"/>
      <c r="AJ1048" s="237"/>
      <c r="AK1048" s="236">
        <v>5</v>
      </c>
      <c r="AL1048" s="236"/>
      <c r="AM1048" s="236" t="s">
        <v>16549</v>
      </c>
      <c r="AN1048" s="348"/>
      <c r="AO1048" s="348"/>
      <c r="AP1048" s="348"/>
      <c r="AQ1048" s="291" t="str">
        <f>IFERROR(VLOOKUP(BG1048,#REF!,1,0),"")</f>
        <v/>
      </c>
      <c r="AS1048" s="236" t="s">
        <v>147</v>
      </c>
      <c r="AW1048" s="291" t="s">
        <v>16547</v>
      </c>
      <c r="BD1048" s="191" t="str">
        <f t="shared" si="163"/>
        <v>X Series X7x7 40d DPE_6Seater</v>
      </c>
      <c r="BE1048" s="238" t="str">
        <f t="shared" si="165"/>
        <v>0212</v>
      </c>
      <c r="BF1048" s="306" t="s">
        <v>1480</v>
      </c>
      <c r="BG1048" s="191" t="str">
        <f t="shared" si="164"/>
        <v>0212-1047</v>
      </c>
    </row>
    <row r="1049" spans="1:59">
      <c r="A1049" s="304">
        <v>4823</v>
      </c>
      <c r="B1049" s="305">
        <v>4823</v>
      </c>
      <c r="C1049" s="238" t="str">
        <f t="shared" si="168"/>
        <v>0008-0212</v>
      </c>
      <c r="D1049" s="238" t="str">
        <f t="shared" si="169"/>
        <v>0008-0212-0006</v>
      </c>
      <c r="E1049" s="306" t="s">
        <v>1481</v>
      </c>
      <c r="F1049" s="238" t="str">
        <f>TEXT(VLOOKUP(J1049,'1'!$I$43:$J$79,2,0),"0000")</f>
        <v>0008</v>
      </c>
      <c r="G1049" s="238" t="str">
        <f t="shared" si="170"/>
        <v>0212</v>
      </c>
      <c r="H1049" s="307">
        <f t="shared" si="171"/>
        <v>6</v>
      </c>
      <c r="I1049" s="306" t="s">
        <v>1481</v>
      </c>
      <c r="J1049" s="316" t="s">
        <v>179</v>
      </c>
      <c r="K1049" s="316" t="s">
        <v>1283</v>
      </c>
      <c r="L1049" s="316" t="s">
        <v>2111</v>
      </c>
      <c r="M1049" s="317">
        <v>128100000</v>
      </c>
      <c r="N1049" s="318">
        <v>2993</v>
      </c>
      <c r="O1049" s="316" t="s">
        <v>77</v>
      </c>
      <c r="P1049" s="316" t="s">
        <v>72</v>
      </c>
      <c r="Q1049" s="316" t="s">
        <v>71</v>
      </c>
      <c r="R1049" s="318">
        <v>7</v>
      </c>
      <c r="S1049" s="309">
        <v>6</v>
      </c>
      <c r="T1049" s="238">
        <v>6</v>
      </c>
      <c r="U1049" s="238">
        <v>6</v>
      </c>
      <c r="V1049" s="235" t="s">
        <v>70</v>
      </c>
      <c r="W1049" s="238" t="str">
        <f t="shared" si="166"/>
        <v>BMWX Series X7x7 40d DPE_7Seater128100000</v>
      </c>
      <c r="X1049" s="310">
        <f t="shared" si="167"/>
        <v>4823</v>
      </c>
      <c r="Y1049" s="238">
        <v>6</v>
      </c>
      <c r="Z1049" s="238">
        <v>6</v>
      </c>
      <c r="AA1049" s="306" t="s">
        <v>1481</v>
      </c>
      <c r="AB1049" s="235" t="s">
        <v>69</v>
      </c>
      <c r="AC1049" s="235"/>
      <c r="AD1049" s="235">
        <v>4</v>
      </c>
      <c r="AE1049" s="235">
        <v>0</v>
      </c>
      <c r="AF1049" s="236"/>
      <c r="AG1049" s="237"/>
      <c r="AH1049" s="236"/>
      <c r="AI1049" s="236"/>
      <c r="AJ1049" s="237"/>
      <c r="AK1049" s="236">
        <v>5</v>
      </c>
      <c r="AL1049" s="236"/>
      <c r="AM1049" s="236" t="s">
        <v>16549</v>
      </c>
      <c r="AN1049" s="348"/>
      <c r="AO1049" s="348"/>
      <c r="AP1049" s="348"/>
      <c r="AQ1049" s="291" t="str">
        <f>IFERROR(VLOOKUP(BG1049,#REF!,1,0),"")</f>
        <v/>
      </c>
      <c r="AS1049" s="236" t="s">
        <v>147</v>
      </c>
      <c r="AW1049" s="291" t="s">
        <v>16547</v>
      </c>
      <c r="BD1049" s="191" t="str">
        <f t="shared" si="163"/>
        <v>X Series X7x7 40d DPE_7Seater</v>
      </c>
      <c r="BE1049" s="238" t="str">
        <f t="shared" si="165"/>
        <v>0212</v>
      </c>
      <c r="BF1049" s="306" t="s">
        <v>1481</v>
      </c>
      <c r="BG1049" s="191" t="str">
        <f t="shared" si="164"/>
        <v>0212-1048</v>
      </c>
    </row>
    <row r="1050" spans="1:59">
      <c r="A1050" s="304">
        <v>4824</v>
      </c>
      <c r="B1050" s="305">
        <v>4824</v>
      </c>
      <c r="C1050" s="238" t="str">
        <f t="shared" si="168"/>
        <v>0008-0212</v>
      </c>
      <c r="D1050" s="238" t="str">
        <f t="shared" si="169"/>
        <v>0008-0212-0007</v>
      </c>
      <c r="E1050" s="306" t="s">
        <v>1482</v>
      </c>
      <c r="F1050" s="238" t="str">
        <f>TEXT(VLOOKUP(J1050,'1'!$I$43:$J$79,2,0),"0000")</f>
        <v>0008</v>
      </c>
      <c r="G1050" s="238" t="str">
        <f t="shared" si="170"/>
        <v>0212</v>
      </c>
      <c r="H1050" s="307">
        <f t="shared" si="171"/>
        <v>7</v>
      </c>
      <c r="I1050" s="306" t="s">
        <v>1482</v>
      </c>
      <c r="J1050" s="316" t="s">
        <v>179</v>
      </c>
      <c r="K1050" s="316" t="s">
        <v>1283</v>
      </c>
      <c r="L1050" s="316" t="s">
        <v>2112</v>
      </c>
      <c r="M1050" s="317">
        <v>133600000</v>
      </c>
      <c r="N1050" s="318">
        <v>2993</v>
      </c>
      <c r="O1050" s="316" t="s">
        <v>77</v>
      </c>
      <c r="P1050" s="316" t="s">
        <v>72</v>
      </c>
      <c r="Q1050" s="316" t="s">
        <v>71</v>
      </c>
      <c r="R1050" s="318">
        <v>6</v>
      </c>
      <c r="S1050" s="309">
        <v>6</v>
      </c>
      <c r="T1050" s="238">
        <v>6</v>
      </c>
      <c r="U1050" s="238">
        <v>6</v>
      </c>
      <c r="V1050" s="235" t="s">
        <v>70</v>
      </c>
      <c r="W1050" s="238" t="str">
        <f t="shared" si="166"/>
        <v>BMWX Series X7x7 40d M Sport133600000</v>
      </c>
      <c r="X1050" s="310">
        <f t="shared" si="167"/>
        <v>4824</v>
      </c>
      <c r="Y1050" s="238">
        <v>6</v>
      </c>
      <c r="Z1050" s="238">
        <v>6</v>
      </c>
      <c r="AA1050" s="306" t="s">
        <v>1482</v>
      </c>
      <c r="AB1050" s="235" t="s">
        <v>69</v>
      </c>
      <c r="AC1050" s="235"/>
      <c r="AD1050" s="235">
        <v>4</v>
      </c>
      <c r="AE1050" s="235">
        <v>0</v>
      </c>
      <c r="AF1050" s="236"/>
      <c r="AG1050" s="237"/>
      <c r="AH1050" s="236"/>
      <c r="AI1050" s="236"/>
      <c r="AJ1050" s="237"/>
      <c r="AK1050" s="236">
        <v>5</v>
      </c>
      <c r="AL1050" s="236"/>
      <c r="AM1050" s="236" t="s">
        <v>16549</v>
      </c>
      <c r="AN1050" s="348"/>
      <c r="AO1050" s="348"/>
      <c r="AP1050" s="348"/>
      <c r="AQ1050" s="291" t="str">
        <f>IFERROR(VLOOKUP(BG1050,#REF!,1,0),"")</f>
        <v/>
      </c>
      <c r="AS1050" s="236" t="s">
        <v>147</v>
      </c>
      <c r="AW1050" s="291" t="s">
        <v>16547</v>
      </c>
      <c r="BD1050" s="191" t="str">
        <f t="shared" si="163"/>
        <v>X Series X7x7 40d M Sport</v>
      </c>
      <c r="BE1050" s="238" t="str">
        <f t="shared" si="165"/>
        <v>0212</v>
      </c>
      <c r="BF1050" s="306" t="s">
        <v>1482</v>
      </c>
      <c r="BG1050" s="191" t="str">
        <f t="shared" si="164"/>
        <v>0212-1049</v>
      </c>
    </row>
    <row r="1051" spans="1:59">
      <c r="A1051" s="304">
        <v>4825</v>
      </c>
      <c r="B1051" s="305">
        <v>4825</v>
      </c>
      <c r="C1051" s="238" t="str">
        <f t="shared" si="168"/>
        <v>0008-0212</v>
      </c>
      <c r="D1051" s="238" t="str">
        <f t="shared" si="169"/>
        <v>0008-0212-0008</v>
      </c>
      <c r="E1051" s="306" t="s">
        <v>1483</v>
      </c>
      <c r="F1051" s="238" t="str">
        <f>TEXT(VLOOKUP(J1051,'1'!$I$43:$J$79,2,0),"0000")</f>
        <v>0008</v>
      </c>
      <c r="G1051" s="238" t="str">
        <f t="shared" si="170"/>
        <v>0212</v>
      </c>
      <c r="H1051" s="307">
        <f t="shared" si="171"/>
        <v>8</v>
      </c>
      <c r="I1051" s="306" t="s">
        <v>1483</v>
      </c>
      <c r="J1051" s="312" t="s">
        <v>179</v>
      </c>
      <c r="K1051" s="312" t="s">
        <v>1283</v>
      </c>
      <c r="L1051" s="404" t="s">
        <v>2457</v>
      </c>
      <c r="M1051" s="403">
        <v>179600000</v>
      </c>
      <c r="N1051" s="315">
        <v>4395</v>
      </c>
      <c r="O1051" s="235" t="s">
        <v>76</v>
      </c>
      <c r="P1051" s="312" t="s">
        <v>72</v>
      </c>
      <c r="Q1051" s="312" t="s">
        <v>71</v>
      </c>
      <c r="R1051" s="315">
        <v>5</v>
      </c>
      <c r="S1051" s="309">
        <v>15</v>
      </c>
      <c r="T1051" s="238">
        <v>6</v>
      </c>
      <c r="U1051" s="238">
        <v>6</v>
      </c>
      <c r="V1051" s="235" t="s">
        <v>70</v>
      </c>
      <c r="W1051" s="238" t="str">
        <f t="shared" si="166"/>
        <v>BMWX Series X7X7 M60i179600000</v>
      </c>
      <c r="X1051" s="310">
        <f t="shared" si="167"/>
        <v>4825</v>
      </c>
      <c r="Y1051" s="238">
        <v>6</v>
      </c>
      <c r="Z1051" s="238">
        <v>6</v>
      </c>
      <c r="AA1051" s="306" t="s">
        <v>1483</v>
      </c>
      <c r="AB1051" s="235" t="s">
        <v>69</v>
      </c>
      <c r="AC1051" s="235"/>
      <c r="AD1051" s="235">
        <v>7</v>
      </c>
      <c r="AE1051" s="235">
        <v>0</v>
      </c>
      <c r="AF1051" s="236"/>
      <c r="AG1051" s="237"/>
      <c r="AH1051" s="236"/>
      <c r="AI1051" s="236"/>
      <c r="AJ1051" s="237"/>
      <c r="AK1051" s="236">
        <v>14</v>
      </c>
      <c r="AL1051" s="236"/>
      <c r="AM1051" s="236" t="s">
        <v>16563</v>
      </c>
      <c r="AN1051" s="348"/>
      <c r="AO1051" s="348"/>
      <c r="AP1051" s="348"/>
      <c r="AQ1051" s="291" t="str">
        <f>IFERROR(VLOOKUP(BG1051,#REF!,1,0),"")</f>
        <v/>
      </c>
      <c r="AS1051" s="236" t="s">
        <v>2434</v>
      </c>
      <c r="AW1051" s="291" t="s">
        <v>16548</v>
      </c>
      <c r="BD1051" s="191" t="str">
        <f t="shared" si="163"/>
        <v>X Series X7X7 M60i</v>
      </c>
      <c r="BE1051" s="238" t="str">
        <f t="shared" si="165"/>
        <v>0212</v>
      </c>
      <c r="BF1051" s="306" t="s">
        <v>1483</v>
      </c>
      <c r="BG1051" s="191" t="str">
        <f t="shared" si="164"/>
        <v>0212-1050</v>
      </c>
    </row>
    <row r="1052" spans="1:59">
      <c r="A1052" s="304">
        <v>4826</v>
      </c>
      <c r="B1052" s="305">
        <v>4826</v>
      </c>
      <c r="C1052" s="238" t="str">
        <f t="shared" si="168"/>
        <v>0008-0213</v>
      </c>
      <c r="D1052" s="238" t="str">
        <f t="shared" si="169"/>
        <v>0008-0213-0001</v>
      </c>
      <c r="E1052" s="306" t="s">
        <v>16541</v>
      </c>
      <c r="F1052" s="238" t="str">
        <f>TEXT(VLOOKUP(J1052,'1'!$I$43:$J$79,2,0),"0000")</f>
        <v>0008</v>
      </c>
      <c r="G1052" s="238" t="str">
        <f t="shared" si="170"/>
        <v>0213</v>
      </c>
      <c r="H1052" s="307">
        <f t="shared" si="171"/>
        <v>1</v>
      </c>
      <c r="I1052" s="306" t="s">
        <v>16541</v>
      </c>
      <c r="J1052" s="312" t="s">
        <v>179</v>
      </c>
      <c r="K1052" s="312" t="s">
        <v>15936</v>
      </c>
      <c r="L1052" s="404" t="s">
        <v>16063</v>
      </c>
      <c r="M1052" s="403">
        <v>221900000</v>
      </c>
      <c r="N1052" s="315">
        <v>4395</v>
      </c>
      <c r="O1052" s="312" t="s">
        <v>1169</v>
      </c>
      <c r="P1052" s="312" t="s">
        <v>72</v>
      </c>
      <c r="Q1052" s="312" t="s">
        <v>71</v>
      </c>
      <c r="R1052" s="315">
        <v>5</v>
      </c>
      <c r="S1052" s="309">
        <v>17</v>
      </c>
      <c r="T1052" s="238">
        <v>6</v>
      </c>
      <c r="U1052" s="238">
        <v>6</v>
      </c>
      <c r="V1052" s="235" t="s">
        <v>1614</v>
      </c>
      <c r="W1052" s="238" t="str">
        <f t="shared" si="166"/>
        <v>BMWX Series XM50e221900000</v>
      </c>
      <c r="X1052" s="310">
        <f t="shared" si="167"/>
        <v>4826</v>
      </c>
      <c r="Y1052" s="238">
        <v>6</v>
      </c>
      <c r="Z1052" s="238">
        <v>6</v>
      </c>
      <c r="AA1052" s="306" t="s">
        <v>16541</v>
      </c>
      <c r="AB1052" s="235" t="s">
        <v>69</v>
      </c>
      <c r="AC1052" s="235"/>
      <c r="AD1052" s="235">
        <v>7</v>
      </c>
      <c r="AE1052" s="235">
        <v>0</v>
      </c>
      <c r="AF1052" s="236"/>
      <c r="AG1052" s="237"/>
      <c r="AH1052" s="236"/>
      <c r="AI1052" s="236"/>
      <c r="AJ1052" s="237"/>
      <c r="AK1052" s="236">
        <v>18</v>
      </c>
      <c r="AL1052" s="236"/>
      <c r="AM1052" s="236" t="s">
        <v>16565</v>
      </c>
      <c r="AN1052" s="348"/>
      <c r="AO1052" s="348"/>
      <c r="AP1052" s="348"/>
      <c r="AQ1052" s="291" t="str">
        <f>IFERROR(VLOOKUP(BG1052,#REF!,1,0),"")</f>
        <v/>
      </c>
      <c r="AS1052" s="236" t="s">
        <v>15937</v>
      </c>
      <c r="AT1052" s="291">
        <v>2024.02</v>
      </c>
      <c r="AW1052" s="291" t="s">
        <v>16547</v>
      </c>
      <c r="BD1052" s="191" t="str">
        <f t="shared" si="163"/>
        <v>X Series XM50e</v>
      </c>
      <c r="BE1052" s="238" t="str">
        <f t="shared" si="165"/>
        <v>0213</v>
      </c>
      <c r="BF1052" s="306" t="s">
        <v>16541</v>
      </c>
      <c r="BG1052" s="191" t="str">
        <f t="shared" si="164"/>
        <v>0213-1051</v>
      </c>
    </row>
    <row r="1053" spans="1:59">
      <c r="A1053" s="304">
        <v>4827</v>
      </c>
      <c r="B1053" s="305">
        <v>4827</v>
      </c>
      <c r="C1053" s="238" t="str">
        <f t="shared" si="168"/>
        <v>0008-0214</v>
      </c>
      <c r="D1053" s="238" t="str">
        <f t="shared" si="169"/>
        <v>0008-0214-0001</v>
      </c>
      <c r="E1053" s="306" t="s">
        <v>16542</v>
      </c>
      <c r="F1053" s="238" t="str">
        <f>TEXT(VLOOKUP(J1053,'1'!$I$43:$J$79,2,0),"0000")</f>
        <v>0008</v>
      </c>
      <c r="G1053" s="238" t="str">
        <f t="shared" si="170"/>
        <v>0214</v>
      </c>
      <c r="H1053" s="307">
        <f t="shared" si="171"/>
        <v>1</v>
      </c>
      <c r="I1053" s="306" t="s">
        <v>16542</v>
      </c>
      <c r="J1053" s="235" t="s">
        <v>179</v>
      </c>
      <c r="K1053" s="235" t="s">
        <v>1293</v>
      </c>
      <c r="L1053" s="235" t="s">
        <v>1294</v>
      </c>
      <c r="M1053" s="328">
        <v>91600000</v>
      </c>
      <c r="N1053" s="235">
        <v>2998</v>
      </c>
      <c r="O1053" s="235" t="s">
        <v>76</v>
      </c>
      <c r="P1053" s="235" t="s">
        <v>72</v>
      </c>
      <c r="Q1053" s="235" t="s">
        <v>71</v>
      </c>
      <c r="R1053" s="235">
        <v>2</v>
      </c>
      <c r="S1053" s="309">
        <v>15</v>
      </c>
      <c r="T1053" s="238">
        <v>6</v>
      </c>
      <c r="U1053" s="238">
        <v>6</v>
      </c>
      <c r="V1053" s="235" t="s">
        <v>70</v>
      </c>
      <c r="W1053" s="238" t="str">
        <f t="shared" si="166"/>
        <v>BMWZ4 RoadsterZ4 M40i91600000</v>
      </c>
      <c r="X1053" s="310">
        <f t="shared" si="167"/>
        <v>4827</v>
      </c>
      <c r="Y1053" s="238">
        <v>6</v>
      </c>
      <c r="Z1053" s="238">
        <v>6</v>
      </c>
      <c r="AA1053" s="306" t="s">
        <v>16542</v>
      </c>
      <c r="AB1053" s="235" t="s">
        <v>16303</v>
      </c>
      <c r="AC1053" s="235"/>
      <c r="AD1053" s="235">
        <v>5</v>
      </c>
      <c r="AE1053" s="235">
        <v>0</v>
      </c>
      <c r="AF1053" s="236"/>
      <c r="AG1053" s="237"/>
      <c r="AH1053" s="236"/>
      <c r="AI1053" s="236"/>
      <c r="AJ1053" s="237"/>
      <c r="AK1053" s="236">
        <v>14</v>
      </c>
      <c r="AL1053" s="236"/>
      <c r="AM1053" s="236" t="s">
        <v>16348</v>
      </c>
      <c r="AN1053" s="348"/>
      <c r="AO1053" s="348"/>
      <c r="AP1053" s="348"/>
      <c r="AQ1053" s="291" t="str">
        <f>IFERROR(VLOOKUP(BG1053,#REF!,1,0),"")</f>
        <v/>
      </c>
      <c r="AS1053" s="236" t="s">
        <v>2434</v>
      </c>
      <c r="AW1053" s="291" t="s">
        <v>16547</v>
      </c>
      <c r="BD1053" s="191" t="str">
        <f t="shared" si="163"/>
        <v>Z4 RoadsterZ4 M40i</v>
      </c>
      <c r="BE1053" s="238" t="str">
        <f t="shared" si="165"/>
        <v>0214</v>
      </c>
      <c r="BF1053" s="306" t="s">
        <v>16542</v>
      </c>
      <c r="BG1053" s="191" t="str">
        <f t="shared" si="164"/>
        <v>0214-1052</v>
      </c>
    </row>
    <row r="1054" spans="1:59">
      <c r="A1054" s="304">
        <v>4828</v>
      </c>
      <c r="B1054" s="305">
        <v>4828</v>
      </c>
      <c r="C1054" s="238" t="str">
        <f t="shared" si="168"/>
        <v>0008-0214</v>
      </c>
      <c r="D1054" s="238" t="str">
        <f t="shared" si="169"/>
        <v>0008-0214-0002</v>
      </c>
      <c r="E1054" s="306" t="s">
        <v>1484</v>
      </c>
      <c r="F1054" s="238" t="str">
        <f>TEXT(VLOOKUP(J1054,'1'!$I$43:$J$79,2,0),"0000")</f>
        <v>0008</v>
      </c>
      <c r="G1054" s="238" t="str">
        <f t="shared" si="170"/>
        <v>0214</v>
      </c>
      <c r="H1054" s="307">
        <f t="shared" si="171"/>
        <v>2</v>
      </c>
      <c r="I1054" s="306" t="s">
        <v>1484</v>
      </c>
      <c r="J1054" s="235" t="s">
        <v>179</v>
      </c>
      <c r="K1054" s="235" t="s">
        <v>1293</v>
      </c>
      <c r="L1054" s="235" t="s">
        <v>1295</v>
      </c>
      <c r="M1054" s="328">
        <v>68400000</v>
      </c>
      <c r="N1054" s="235">
        <v>1998</v>
      </c>
      <c r="O1054" s="235" t="s">
        <v>76</v>
      </c>
      <c r="P1054" s="235" t="s">
        <v>72</v>
      </c>
      <c r="Q1054" s="235" t="s">
        <v>71</v>
      </c>
      <c r="R1054" s="235">
        <v>2</v>
      </c>
      <c r="S1054" s="309">
        <v>12</v>
      </c>
      <c r="T1054" s="238">
        <v>6</v>
      </c>
      <c r="U1054" s="238">
        <v>6</v>
      </c>
      <c r="V1054" s="235" t="s">
        <v>70</v>
      </c>
      <c r="W1054" s="238" t="str">
        <f t="shared" si="166"/>
        <v>BMWZ4 RoadsterZ4 sDrive 20i M Sport Package68400000</v>
      </c>
      <c r="X1054" s="310">
        <f t="shared" si="167"/>
        <v>4828</v>
      </c>
      <c r="Y1054" s="238">
        <v>6</v>
      </c>
      <c r="Z1054" s="238">
        <v>6</v>
      </c>
      <c r="AA1054" s="306" t="s">
        <v>1484</v>
      </c>
      <c r="AB1054" s="235" t="s">
        <v>16303</v>
      </c>
      <c r="AC1054" s="235"/>
      <c r="AD1054" s="235">
        <v>5</v>
      </c>
      <c r="AE1054" s="235">
        <v>0</v>
      </c>
      <c r="AF1054" s="236"/>
      <c r="AG1054" s="237"/>
      <c r="AH1054" s="236"/>
      <c r="AI1054" s="236"/>
      <c r="AJ1054" s="237"/>
      <c r="AK1054" s="236">
        <v>14</v>
      </c>
      <c r="AL1054" s="236"/>
      <c r="AM1054" s="236" t="s">
        <v>16348</v>
      </c>
      <c r="AN1054" s="348"/>
      <c r="AO1054" s="348"/>
      <c r="AP1054" s="348"/>
      <c r="AQ1054" s="291" t="str">
        <f>IFERROR(VLOOKUP(BG1054,#REF!,1,0),"")</f>
        <v/>
      </c>
      <c r="AS1054" s="236" t="s">
        <v>2429</v>
      </c>
      <c r="AW1054" s="291" t="s">
        <v>16547</v>
      </c>
      <c r="BD1054" s="191" t="str">
        <f t="shared" si="163"/>
        <v>Z4 RoadsterZ4 sDrive 20i M Sport Package</v>
      </c>
      <c r="BE1054" s="238" t="str">
        <f t="shared" si="165"/>
        <v>0214</v>
      </c>
      <c r="BF1054" s="306" t="s">
        <v>1484</v>
      </c>
      <c r="BG1054" s="191" t="str">
        <f t="shared" si="164"/>
        <v>0214-1053</v>
      </c>
    </row>
    <row r="1055" spans="1:59">
      <c r="A1055" s="304">
        <v>4829</v>
      </c>
      <c r="B1055" s="305">
        <v>4829</v>
      </c>
      <c r="C1055" s="238" t="str">
        <f t="shared" si="168"/>
        <v>0007-0215</v>
      </c>
      <c r="D1055" s="238" t="str">
        <f t="shared" si="169"/>
        <v>0007-0215-0001</v>
      </c>
      <c r="E1055" s="306" t="s">
        <v>1485</v>
      </c>
      <c r="F1055" s="238" t="str">
        <f>TEXT(VLOOKUP(J1055,'1'!$I$43:$J$79,2,0),"0000")</f>
        <v>0007</v>
      </c>
      <c r="G1055" s="238" t="str">
        <f t="shared" si="170"/>
        <v>0215</v>
      </c>
      <c r="H1055" s="307">
        <f t="shared" si="171"/>
        <v>1</v>
      </c>
      <c r="I1055" s="306" t="s">
        <v>1485</v>
      </c>
      <c r="J1055" s="235" t="s">
        <v>2462</v>
      </c>
      <c r="K1055" s="235" t="s">
        <v>2243</v>
      </c>
      <c r="L1055" s="235" t="s">
        <v>2244</v>
      </c>
      <c r="M1055" s="271">
        <v>309000000</v>
      </c>
      <c r="N1055" s="242">
        <v>3996</v>
      </c>
      <c r="O1055" s="235" t="s">
        <v>76</v>
      </c>
      <c r="P1055" s="235" t="s">
        <v>1611</v>
      </c>
      <c r="Q1055" s="235" t="s">
        <v>71</v>
      </c>
      <c r="R1055" s="235">
        <v>5</v>
      </c>
      <c r="S1055" s="309">
        <v>17</v>
      </c>
      <c r="T1055" s="238">
        <v>6</v>
      </c>
      <c r="U1055" s="238">
        <v>6</v>
      </c>
      <c r="V1055" s="235" t="s">
        <v>70</v>
      </c>
      <c r="W1055" s="238" t="str">
        <f t="shared" si="166"/>
        <v>BENTLEY벤테이가벤테이가 V8309000000</v>
      </c>
      <c r="X1055" s="310">
        <f t="shared" si="167"/>
        <v>4829</v>
      </c>
      <c r="Y1055" s="238">
        <v>6</v>
      </c>
      <c r="Z1055" s="238">
        <v>6</v>
      </c>
      <c r="AA1055" s="306" t="s">
        <v>1485</v>
      </c>
      <c r="AB1055" s="235" t="s">
        <v>1611</v>
      </c>
      <c r="AC1055" s="235"/>
      <c r="AD1055" s="235">
        <v>6</v>
      </c>
      <c r="AE1055" s="235">
        <v>0</v>
      </c>
      <c r="AF1055" s="236"/>
      <c r="AG1055" s="237"/>
      <c r="AH1055" s="236"/>
      <c r="AI1055" s="236"/>
      <c r="AJ1055" s="237"/>
      <c r="AK1055" s="236">
        <v>18</v>
      </c>
      <c r="AL1055" s="236"/>
      <c r="AM1055" s="236" t="s">
        <v>16287</v>
      </c>
      <c r="AN1055" s="348"/>
      <c r="AO1055" s="348"/>
      <c r="AP1055" s="348"/>
      <c r="AQ1055" s="291" t="str">
        <f>IFERROR(VLOOKUP(BG1055,#REF!,1,0),"")</f>
        <v/>
      </c>
      <c r="AS1055" s="236" t="s">
        <v>2437</v>
      </c>
      <c r="BD1055" s="191" t="str">
        <f t="shared" si="163"/>
        <v>벤테이가벤테이가 V8</v>
      </c>
      <c r="BE1055" s="238" t="str">
        <f t="shared" si="165"/>
        <v>0215</v>
      </c>
      <c r="BF1055" s="306" t="s">
        <v>1485</v>
      </c>
      <c r="BG1055" s="191" t="str">
        <f t="shared" si="164"/>
        <v>0215-1054</v>
      </c>
    </row>
    <row r="1056" spans="1:59">
      <c r="A1056" s="304">
        <v>4830</v>
      </c>
      <c r="B1056" s="305">
        <v>4830</v>
      </c>
      <c r="C1056" s="238" t="str">
        <f t="shared" si="168"/>
        <v>0007-0216</v>
      </c>
      <c r="D1056" s="238" t="str">
        <f t="shared" si="169"/>
        <v>0007-0216-0001</v>
      </c>
      <c r="E1056" s="306" t="s">
        <v>1486</v>
      </c>
      <c r="F1056" s="238" t="str">
        <f>TEXT(VLOOKUP(J1056,'1'!$I$43:$J$79,2,0),"0000")</f>
        <v>0007</v>
      </c>
      <c r="G1056" s="238" t="str">
        <f t="shared" si="170"/>
        <v>0216</v>
      </c>
      <c r="H1056" s="307">
        <f t="shared" si="171"/>
        <v>1</v>
      </c>
      <c r="I1056" s="306" t="s">
        <v>1486</v>
      </c>
      <c r="J1056" s="235" t="s">
        <v>190</v>
      </c>
      <c r="K1056" s="235" t="s">
        <v>192</v>
      </c>
      <c r="L1056" s="235" t="s">
        <v>1241</v>
      </c>
      <c r="M1056" s="308">
        <v>295000000</v>
      </c>
      <c r="N1056" s="235">
        <v>5998</v>
      </c>
      <c r="O1056" s="235" t="s">
        <v>76</v>
      </c>
      <c r="P1056" s="235" t="s">
        <v>72</v>
      </c>
      <c r="Q1056" s="235" t="s">
        <v>71</v>
      </c>
      <c r="R1056" s="235">
        <v>4</v>
      </c>
      <c r="S1056" s="309">
        <v>17</v>
      </c>
      <c r="T1056" s="238">
        <v>6</v>
      </c>
      <c r="U1056" s="238">
        <v>6</v>
      </c>
      <c r="V1056" s="235" t="s">
        <v>70</v>
      </c>
      <c r="W1056" s="238" t="str">
        <f t="shared" si="166"/>
        <v>BENTLEY컨티넨탈 컨버터블GT W12295000000</v>
      </c>
      <c r="X1056" s="310">
        <f t="shared" si="167"/>
        <v>4830</v>
      </c>
      <c r="Y1056" s="238">
        <v>6</v>
      </c>
      <c r="Z1056" s="238">
        <v>6</v>
      </c>
      <c r="AA1056" s="306" t="s">
        <v>1486</v>
      </c>
      <c r="AB1056" s="235" t="s">
        <v>72</v>
      </c>
      <c r="AC1056" s="235"/>
      <c r="AD1056" s="235">
        <v>6</v>
      </c>
      <c r="AE1056" s="235">
        <v>0</v>
      </c>
      <c r="AF1056" s="236"/>
      <c r="AG1056" s="237"/>
      <c r="AH1056" s="236"/>
      <c r="AI1056" s="236"/>
      <c r="AJ1056" s="237"/>
      <c r="AK1056" s="236">
        <v>18</v>
      </c>
      <c r="AL1056" s="236"/>
      <c r="AM1056" s="236" t="s">
        <v>16287</v>
      </c>
      <c r="AN1056" s="348"/>
      <c r="AO1056" s="348"/>
      <c r="AP1056" s="348"/>
      <c r="AQ1056" s="291" t="str">
        <f>IFERROR(VLOOKUP(BG1056,#REF!,1,0),"")</f>
        <v/>
      </c>
      <c r="AS1056" s="236" t="s">
        <v>2437</v>
      </c>
      <c r="BD1056" s="191" t="str">
        <f t="shared" si="163"/>
        <v>컨티넨탈 컨버터블GT W12</v>
      </c>
      <c r="BE1056" s="238" t="str">
        <f t="shared" si="165"/>
        <v>0216</v>
      </c>
      <c r="BF1056" s="306" t="s">
        <v>1486</v>
      </c>
      <c r="BG1056" s="191" t="str">
        <f t="shared" si="164"/>
        <v>0216-1055</v>
      </c>
    </row>
    <row r="1057" spans="1:59">
      <c r="A1057" s="304">
        <v>4831</v>
      </c>
      <c r="B1057" s="305">
        <v>4831</v>
      </c>
      <c r="C1057" s="238" t="str">
        <f t="shared" si="168"/>
        <v>0007-0216</v>
      </c>
      <c r="D1057" s="238" t="str">
        <f t="shared" si="169"/>
        <v>0007-0216-0002</v>
      </c>
      <c r="E1057" s="306" t="s">
        <v>1487</v>
      </c>
      <c r="F1057" s="238" t="str">
        <f>TEXT(VLOOKUP(J1057,'1'!$I$43:$J$79,2,0),"0000")</f>
        <v>0007</v>
      </c>
      <c r="G1057" s="238" t="str">
        <f t="shared" si="170"/>
        <v>0216</v>
      </c>
      <c r="H1057" s="307">
        <f t="shared" si="171"/>
        <v>2</v>
      </c>
      <c r="I1057" s="306" t="s">
        <v>1487</v>
      </c>
      <c r="J1057" s="235" t="s">
        <v>190</v>
      </c>
      <c r="K1057" s="235" t="s">
        <v>192</v>
      </c>
      <c r="L1057" s="235" t="s">
        <v>191</v>
      </c>
      <c r="M1057" s="308">
        <v>263000000</v>
      </c>
      <c r="N1057" s="235">
        <v>3993</v>
      </c>
      <c r="O1057" s="235" t="s">
        <v>76</v>
      </c>
      <c r="P1057" s="235" t="s">
        <v>72</v>
      </c>
      <c r="Q1057" s="235" t="s">
        <v>71</v>
      </c>
      <c r="R1057" s="235">
        <v>4</v>
      </c>
      <c r="S1057" s="309">
        <v>17</v>
      </c>
      <c r="T1057" s="238">
        <v>6</v>
      </c>
      <c r="U1057" s="238">
        <v>6</v>
      </c>
      <c r="V1057" s="235" t="s">
        <v>70</v>
      </c>
      <c r="W1057" s="238" t="str">
        <f t="shared" si="166"/>
        <v>BENTLEY컨티넨탈 컨버터블GTC V8263000000</v>
      </c>
      <c r="X1057" s="310">
        <f t="shared" si="167"/>
        <v>4831</v>
      </c>
      <c r="Y1057" s="238">
        <v>6</v>
      </c>
      <c r="Z1057" s="238">
        <v>6</v>
      </c>
      <c r="AA1057" s="306" t="s">
        <v>1487</v>
      </c>
      <c r="AB1057" s="235" t="s">
        <v>16446</v>
      </c>
      <c r="AC1057" s="235"/>
      <c r="AD1057" s="235">
        <v>6</v>
      </c>
      <c r="AE1057" s="235">
        <v>0</v>
      </c>
      <c r="AF1057" s="236"/>
      <c r="AG1057" s="237"/>
      <c r="AH1057" s="236"/>
      <c r="AI1057" s="236"/>
      <c r="AJ1057" s="237"/>
      <c r="AK1057" s="236">
        <v>18</v>
      </c>
      <c r="AL1057" s="236"/>
      <c r="AM1057" s="236" t="s">
        <v>16287</v>
      </c>
      <c r="AN1057" s="348"/>
      <c r="AO1057" s="348"/>
      <c r="AP1057" s="348"/>
      <c r="AQ1057" s="291" t="str">
        <f>IFERROR(VLOOKUP(BG1057,#REF!,1,0),"")</f>
        <v/>
      </c>
      <c r="AS1057" s="236" t="s">
        <v>2437</v>
      </c>
      <c r="BD1057" s="191" t="str">
        <f t="shared" si="163"/>
        <v>컨티넨탈 컨버터블GTC V8</v>
      </c>
      <c r="BE1057" s="238" t="str">
        <f t="shared" si="165"/>
        <v>0216</v>
      </c>
      <c r="BF1057" s="306" t="s">
        <v>1487</v>
      </c>
      <c r="BG1057" s="191" t="str">
        <f t="shared" si="164"/>
        <v>0216-1056</v>
      </c>
    </row>
    <row r="1058" spans="1:59">
      <c r="A1058" s="304">
        <v>4832</v>
      </c>
      <c r="B1058" s="305">
        <v>4832</v>
      </c>
      <c r="C1058" s="238" t="str">
        <f t="shared" si="168"/>
        <v>0007-0217</v>
      </c>
      <c r="D1058" s="238" t="str">
        <f t="shared" si="169"/>
        <v>0007-0217-0001</v>
      </c>
      <c r="E1058" s="306" t="s">
        <v>1488</v>
      </c>
      <c r="F1058" s="238" t="str">
        <f>TEXT(VLOOKUP(J1058,'1'!$I$43:$J$79,2,0),"0000")</f>
        <v>0007</v>
      </c>
      <c r="G1058" s="238" t="str">
        <f t="shared" si="170"/>
        <v>0217</v>
      </c>
      <c r="H1058" s="307">
        <f t="shared" si="171"/>
        <v>1</v>
      </c>
      <c r="I1058" s="306" t="s">
        <v>1488</v>
      </c>
      <c r="J1058" s="235" t="s">
        <v>190</v>
      </c>
      <c r="K1058" s="235" t="s">
        <v>1242</v>
      </c>
      <c r="L1058" s="235" t="s">
        <v>1243</v>
      </c>
      <c r="M1058" s="308">
        <v>252000000</v>
      </c>
      <c r="N1058" s="235">
        <v>3993</v>
      </c>
      <c r="O1058" s="235" t="s">
        <v>76</v>
      </c>
      <c r="P1058" s="235" t="s">
        <v>72</v>
      </c>
      <c r="Q1058" s="235" t="s">
        <v>71</v>
      </c>
      <c r="R1058" s="235">
        <v>4</v>
      </c>
      <c r="S1058" s="309">
        <v>17</v>
      </c>
      <c r="T1058" s="238">
        <v>6</v>
      </c>
      <c r="U1058" s="238">
        <v>6</v>
      </c>
      <c r="V1058" s="235" t="s">
        <v>70</v>
      </c>
      <c r="W1058" s="238" t="str">
        <f t="shared" si="166"/>
        <v>BENTLEY컨티넨탈 쿠페GT V8252000000</v>
      </c>
      <c r="X1058" s="310">
        <f t="shared" si="167"/>
        <v>4832</v>
      </c>
      <c r="Y1058" s="238">
        <v>6</v>
      </c>
      <c r="Z1058" s="238">
        <v>6</v>
      </c>
      <c r="AA1058" s="306" t="s">
        <v>1488</v>
      </c>
      <c r="AB1058" s="235" t="s">
        <v>16446</v>
      </c>
      <c r="AC1058" s="235"/>
      <c r="AD1058" s="235">
        <v>6</v>
      </c>
      <c r="AE1058" s="235">
        <v>0</v>
      </c>
      <c r="AF1058" s="236"/>
      <c r="AG1058" s="237"/>
      <c r="AH1058" s="236"/>
      <c r="AI1058" s="236"/>
      <c r="AJ1058" s="237"/>
      <c r="AK1058" s="236">
        <v>18</v>
      </c>
      <c r="AL1058" s="236"/>
      <c r="AM1058" s="236" t="s">
        <v>16287</v>
      </c>
      <c r="AN1058" s="348"/>
      <c r="AO1058" s="348"/>
      <c r="AP1058" s="348"/>
      <c r="AQ1058" s="291" t="str">
        <f>IFERROR(VLOOKUP(BG1058,#REF!,1,0),"")</f>
        <v/>
      </c>
      <c r="AS1058" s="236" t="s">
        <v>2437</v>
      </c>
      <c r="BD1058" s="191" t="str">
        <f t="shared" si="163"/>
        <v>컨티넨탈 쿠페GT V8</v>
      </c>
      <c r="BE1058" s="238" t="str">
        <f t="shared" si="165"/>
        <v>0217</v>
      </c>
      <c r="BF1058" s="306" t="s">
        <v>1488</v>
      </c>
      <c r="BG1058" s="191" t="str">
        <f t="shared" si="164"/>
        <v>0217-1057</v>
      </c>
    </row>
    <row r="1059" spans="1:59">
      <c r="A1059" s="304">
        <v>4833</v>
      </c>
      <c r="B1059" s="305">
        <v>4833</v>
      </c>
      <c r="C1059" s="238" t="str">
        <f t="shared" si="168"/>
        <v>0007-0218</v>
      </c>
      <c r="D1059" s="238" t="str">
        <f t="shared" si="169"/>
        <v>0007-0218-0001</v>
      </c>
      <c r="E1059" s="306" t="s">
        <v>16543</v>
      </c>
      <c r="F1059" s="238" t="str">
        <f>TEXT(VLOOKUP(J1059,'1'!$I$43:$J$79,2,0),"0000")</f>
        <v>0007</v>
      </c>
      <c r="G1059" s="238" t="str">
        <f t="shared" si="170"/>
        <v>0218</v>
      </c>
      <c r="H1059" s="307">
        <f t="shared" si="171"/>
        <v>1</v>
      </c>
      <c r="I1059" s="306" t="s">
        <v>16543</v>
      </c>
      <c r="J1059" s="235" t="s">
        <v>190</v>
      </c>
      <c r="K1059" s="235" t="s">
        <v>189</v>
      </c>
      <c r="L1059" s="235" t="s">
        <v>1639</v>
      </c>
      <c r="M1059" s="308">
        <v>330000000</v>
      </c>
      <c r="N1059" s="235">
        <v>3996</v>
      </c>
      <c r="O1059" s="235" t="s">
        <v>76</v>
      </c>
      <c r="P1059" s="235" t="s">
        <v>72</v>
      </c>
      <c r="Q1059" s="235" t="s">
        <v>71</v>
      </c>
      <c r="R1059" s="235">
        <v>5</v>
      </c>
      <c r="S1059" s="309">
        <v>14</v>
      </c>
      <c r="T1059" s="238">
        <v>6</v>
      </c>
      <c r="U1059" s="238">
        <v>6</v>
      </c>
      <c r="V1059" s="235" t="s">
        <v>70</v>
      </c>
      <c r="W1059" s="238" t="str">
        <f t="shared" si="166"/>
        <v>BENTLEY플라잉 스퍼S330000000</v>
      </c>
      <c r="X1059" s="310">
        <f t="shared" si="167"/>
        <v>4833</v>
      </c>
      <c r="Y1059" s="238">
        <v>6</v>
      </c>
      <c r="Z1059" s="238">
        <v>6</v>
      </c>
      <c r="AA1059" s="306" t="s">
        <v>16543</v>
      </c>
      <c r="AB1059" s="235" t="s">
        <v>16446</v>
      </c>
      <c r="AC1059" s="235"/>
      <c r="AD1059" s="235">
        <v>6</v>
      </c>
      <c r="AE1059" s="235">
        <v>0</v>
      </c>
      <c r="AF1059" s="236"/>
      <c r="AG1059" s="237"/>
      <c r="AH1059" s="236"/>
      <c r="AI1059" s="236"/>
      <c r="AJ1059" s="237"/>
      <c r="AK1059" s="236">
        <v>22</v>
      </c>
      <c r="AL1059" s="236"/>
      <c r="AM1059" s="236" t="s">
        <v>16291</v>
      </c>
      <c r="AN1059" s="348"/>
      <c r="AO1059" s="348"/>
      <c r="AP1059" s="348"/>
      <c r="AQ1059" s="291" t="str">
        <f>IFERROR(VLOOKUP(BG1059,#REF!,1,0),"")</f>
        <v/>
      </c>
      <c r="AS1059" s="236" t="s">
        <v>70</v>
      </c>
      <c r="BD1059" s="191" t="str">
        <f t="shared" si="163"/>
        <v>플라잉 스퍼S</v>
      </c>
      <c r="BE1059" s="238" t="str">
        <f t="shared" si="165"/>
        <v>0218</v>
      </c>
      <c r="BF1059" s="306" t="s">
        <v>16543</v>
      </c>
      <c r="BG1059" s="191" t="str">
        <f t="shared" si="164"/>
        <v>0218-1058</v>
      </c>
    </row>
    <row r="1060" spans="1:59">
      <c r="A1060" s="304">
        <v>4834</v>
      </c>
      <c r="B1060" s="305">
        <v>4834</v>
      </c>
      <c r="C1060" s="238" t="str">
        <f t="shared" si="168"/>
        <v>0006-0219</v>
      </c>
      <c r="D1060" s="238" t="str">
        <f t="shared" si="169"/>
        <v>0006-0219-0001</v>
      </c>
      <c r="E1060" s="306" t="s">
        <v>16544</v>
      </c>
      <c r="F1060" s="238" t="str">
        <f>TEXT(VLOOKUP(J1060,'1'!$I$43:$J$79,2,0),"0000")</f>
        <v>0006</v>
      </c>
      <c r="G1060" s="238" t="str">
        <f t="shared" si="170"/>
        <v>0219</v>
      </c>
      <c r="H1060" s="307">
        <f t="shared" si="171"/>
        <v>1</v>
      </c>
      <c r="I1060" s="306" t="s">
        <v>16544</v>
      </c>
      <c r="J1060" s="235" t="s">
        <v>193</v>
      </c>
      <c r="K1060" s="235" t="s">
        <v>2347</v>
      </c>
      <c r="L1060" s="235" t="s">
        <v>1566</v>
      </c>
      <c r="M1060" s="308">
        <v>34100000</v>
      </c>
      <c r="N1060" s="235">
        <v>1984</v>
      </c>
      <c r="O1060" s="235" t="s">
        <v>76</v>
      </c>
      <c r="P1060" s="235" t="s">
        <v>72</v>
      </c>
      <c r="Q1060" s="235" t="s">
        <v>71</v>
      </c>
      <c r="R1060" s="235">
        <v>5</v>
      </c>
      <c r="S1060" s="309">
        <v>10</v>
      </c>
      <c r="T1060" s="238">
        <v>6</v>
      </c>
      <c r="U1060" s="238">
        <v>6</v>
      </c>
      <c r="V1060" s="235" t="s">
        <v>70</v>
      </c>
      <c r="W1060" s="238" t="str">
        <f t="shared" si="166"/>
        <v>AUDIA340 TFSI34100000</v>
      </c>
      <c r="X1060" s="310">
        <f t="shared" si="167"/>
        <v>4834</v>
      </c>
      <c r="Y1060" s="238">
        <v>6</v>
      </c>
      <c r="Z1060" s="238">
        <v>6</v>
      </c>
      <c r="AA1060" s="306" t="s">
        <v>16544</v>
      </c>
      <c r="AB1060" s="235" t="s">
        <v>72</v>
      </c>
      <c r="AC1060" s="235"/>
      <c r="AD1060" s="235">
        <v>3</v>
      </c>
      <c r="AE1060" s="235">
        <v>1</v>
      </c>
      <c r="AF1060" s="236"/>
      <c r="AG1060" s="237"/>
      <c r="AH1060" s="236"/>
      <c r="AI1060" s="236"/>
      <c r="AJ1060" s="237"/>
      <c r="AK1060" s="236">
        <v>15</v>
      </c>
      <c r="AL1060" s="236"/>
      <c r="AM1060" s="236" t="s">
        <v>16284</v>
      </c>
      <c r="AN1060" s="348"/>
      <c r="AO1060" s="348"/>
      <c r="AP1060" s="348"/>
      <c r="AQ1060" s="291" t="str">
        <f>IFERROR(VLOOKUP(BG1060,#REF!,1,0),"")</f>
        <v/>
      </c>
      <c r="AS1060" s="236" t="s">
        <v>2425</v>
      </c>
      <c r="BD1060" s="191" t="str">
        <f t="shared" si="163"/>
        <v>A340 TFSI</v>
      </c>
      <c r="BE1060" s="238" t="str">
        <f t="shared" si="165"/>
        <v>0219</v>
      </c>
      <c r="BF1060" s="306" t="s">
        <v>16544</v>
      </c>
      <c r="BG1060" s="191" t="str">
        <f t="shared" si="164"/>
        <v>0219-1059</v>
      </c>
    </row>
    <row r="1061" spans="1:59">
      <c r="A1061" s="304">
        <v>4835</v>
      </c>
      <c r="B1061" s="305">
        <v>4835</v>
      </c>
      <c r="C1061" s="238" t="str">
        <f t="shared" si="168"/>
        <v>0006-0219</v>
      </c>
      <c r="D1061" s="238" t="str">
        <f t="shared" si="169"/>
        <v>0006-0219-0002</v>
      </c>
      <c r="E1061" s="306" t="s">
        <v>1489</v>
      </c>
      <c r="F1061" s="238" t="str">
        <f>TEXT(VLOOKUP(J1061,'1'!$I$43:$J$79,2,0),"0000")</f>
        <v>0006</v>
      </c>
      <c r="G1061" s="238" t="str">
        <f t="shared" si="170"/>
        <v>0219</v>
      </c>
      <c r="H1061" s="307">
        <f t="shared" si="171"/>
        <v>2</v>
      </c>
      <c r="I1061" s="306" t="s">
        <v>1489</v>
      </c>
      <c r="J1061" s="235" t="s">
        <v>193</v>
      </c>
      <c r="K1061" s="235" t="s">
        <v>2347</v>
      </c>
      <c r="L1061" s="235" t="s">
        <v>16224</v>
      </c>
      <c r="M1061" s="308">
        <v>34100000</v>
      </c>
      <c r="N1061" s="235">
        <v>1984</v>
      </c>
      <c r="O1061" s="235" t="s">
        <v>76</v>
      </c>
      <c r="P1061" s="235" t="s">
        <v>72</v>
      </c>
      <c r="Q1061" s="235" t="s">
        <v>71</v>
      </c>
      <c r="R1061" s="235">
        <v>5</v>
      </c>
      <c r="S1061" s="309">
        <v>10</v>
      </c>
      <c r="T1061" s="238">
        <v>6</v>
      </c>
      <c r="U1061" s="238">
        <v>6</v>
      </c>
      <c r="V1061" s="235" t="s">
        <v>70</v>
      </c>
      <c r="W1061" s="238" t="str">
        <f t="shared" si="166"/>
        <v>AUDIA340 TFSI 프리미엄34100000</v>
      </c>
      <c r="X1061" s="310">
        <f t="shared" si="167"/>
        <v>4835</v>
      </c>
      <c r="Y1061" s="238">
        <v>6</v>
      </c>
      <c r="Z1061" s="238">
        <v>6</v>
      </c>
      <c r="AA1061" s="306" t="s">
        <v>1489</v>
      </c>
      <c r="AB1061" s="235" t="s">
        <v>72</v>
      </c>
      <c r="AC1061" s="235"/>
      <c r="AD1061" s="235">
        <v>3</v>
      </c>
      <c r="AE1061" s="235">
        <v>1</v>
      </c>
      <c r="AF1061" s="236"/>
      <c r="AG1061" s="237"/>
      <c r="AH1061" s="236"/>
      <c r="AI1061" s="236"/>
      <c r="AJ1061" s="237"/>
      <c r="AK1061" s="236">
        <v>15</v>
      </c>
      <c r="AL1061" s="236"/>
      <c r="AM1061" s="236" t="s">
        <v>16284</v>
      </c>
      <c r="AN1061" s="348"/>
      <c r="AO1061" s="348"/>
      <c r="AP1061" s="348"/>
      <c r="AQ1061" s="291" t="str">
        <f>IFERROR(VLOOKUP(BG1061,#REF!,1,0),"")</f>
        <v/>
      </c>
      <c r="AS1061" s="236" t="s">
        <v>2425</v>
      </c>
      <c r="BD1061" s="191" t="str">
        <f t="shared" si="163"/>
        <v>A340 TFSI 프리미엄</v>
      </c>
      <c r="BE1061" s="238" t="str">
        <f t="shared" si="165"/>
        <v>0219</v>
      </c>
      <c r="BF1061" s="306" t="s">
        <v>1489</v>
      </c>
      <c r="BG1061" s="191" t="str">
        <f t="shared" si="164"/>
        <v>0219-1060</v>
      </c>
    </row>
    <row r="1062" spans="1:59">
      <c r="A1062" s="304">
        <v>4836</v>
      </c>
      <c r="B1062" s="305">
        <v>4836</v>
      </c>
      <c r="C1062" s="238" t="str">
        <f t="shared" si="168"/>
        <v>0006-0220</v>
      </c>
      <c r="D1062" s="238" t="str">
        <f t="shared" si="169"/>
        <v>0006-0220-0001</v>
      </c>
      <c r="E1062" s="306" t="s">
        <v>1490</v>
      </c>
      <c r="F1062" s="238" t="str">
        <f>TEXT(VLOOKUP(J1062,'1'!$I$43:$J$79,2,0),"0000")</f>
        <v>0006</v>
      </c>
      <c r="G1062" s="238" t="str">
        <f t="shared" si="170"/>
        <v>0220</v>
      </c>
      <c r="H1062" s="307">
        <f t="shared" si="171"/>
        <v>1</v>
      </c>
      <c r="I1062" s="306" t="s">
        <v>1490</v>
      </c>
      <c r="J1062" s="235" t="s">
        <v>193</v>
      </c>
      <c r="K1062" s="235" t="s">
        <v>16223</v>
      </c>
      <c r="L1062" s="235" t="s">
        <v>16135</v>
      </c>
      <c r="M1062" s="308">
        <v>59639000</v>
      </c>
      <c r="N1062" s="235">
        <v>1984</v>
      </c>
      <c r="O1062" s="235" t="s">
        <v>76</v>
      </c>
      <c r="P1062" s="235" t="s">
        <v>72</v>
      </c>
      <c r="Q1062" s="235" t="s">
        <v>71</v>
      </c>
      <c r="R1062" s="235">
        <v>5</v>
      </c>
      <c r="S1062" s="309">
        <v>15</v>
      </c>
      <c r="T1062" s="238">
        <v>6</v>
      </c>
      <c r="U1062" s="238">
        <v>6</v>
      </c>
      <c r="V1062" s="235" t="s">
        <v>70</v>
      </c>
      <c r="W1062" s="238" t="str">
        <f t="shared" si="166"/>
        <v>AUDIS3S3 2.0 TFSI59639000</v>
      </c>
      <c r="X1062" s="310">
        <f t="shared" si="167"/>
        <v>4836</v>
      </c>
      <c r="Y1062" s="238">
        <v>6</v>
      </c>
      <c r="Z1062" s="238">
        <v>6</v>
      </c>
      <c r="AA1062" s="306" t="s">
        <v>1490</v>
      </c>
      <c r="AB1062" s="235" t="s">
        <v>72</v>
      </c>
      <c r="AC1062" s="235"/>
      <c r="AD1062" s="235">
        <v>3</v>
      </c>
      <c r="AE1062" s="235">
        <v>1</v>
      </c>
      <c r="AF1062" s="236"/>
      <c r="AG1062" s="237"/>
      <c r="AH1062" s="236"/>
      <c r="AI1062" s="236"/>
      <c r="AJ1062" s="237"/>
      <c r="AK1062" s="236">
        <v>16</v>
      </c>
      <c r="AL1062" s="236"/>
      <c r="AM1062" s="236" t="s">
        <v>16285</v>
      </c>
      <c r="AN1062" s="348"/>
      <c r="AO1062" s="348"/>
      <c r="AP1062" s="348"/>
      <c r="AQ1062" s="291" t="str">
        <f>IFERROR(VLOOKUP(BG1062,#REF!,1,0),"")</f>
        <v/>
      </c>
      <c r="AS1062" s="236" t="s">
        <v>1635</v>
      </c>
      <c r="AT1062" s="291">
        <v>2024.02</v>
      </c>
      <c r="AW1062" s="291" t="s">
        <v>1572</v>
      </c>
      <c r="BD1062" s="191" t="str">
        <f t="shared" si="163"/>
        <v>S3S3 2.0 TFSI</v>
      </c>
      <c r="BE1062" s="238" t="str">
        <f t="shared" si="165"/>
        <v>0220</v>
      </c>
      <c r="BF1062" s="306" t="s">
        <v>1490</v>
      </c>
      <c r="BG1062" s="191" t="str">
        <f t="shared" si="164"/>
        <v>0220-1061</v>
      </c>
    </row>
    <row r="1063" spans="1:59">
      <c r="A1063" s="304">
        <v>4837</v>
      </c>
      <c r="B1063" s="305">
        <v>4837</v>
      </c>
      <c r="C1063" s="238" t="str">
        <f t="shared" si="168"/>
        <v>0006-0221</v>
      </c>
      <c r="D1063" s="238" t="str">
        <f t="shared" si="169"/>
        <v>0006-0221-0001</v>
      </c>
      <c r="E1063" s="306" t="s">
        <v>1491</v>
      </c>
      <c r="F1063" s="238" t="str">
        <f>TEXT(VLOOKUP(J1063,'1'!$I$43:$J$79,2,0),"0000")</f>
        <v>0006</v>
      </c>
      <c r="G1063" s="238" t="str">
        <f t="shared" si="170"/>
        <v>0221</v>
      </c>
      <c r="H1063" s="307">
        <f t="shared" si="171"/>
        <v>1</v>
      </c>
      <c r="I1063" s="306" t="s">
        <v>1491</v>
      </c>
      <c r="J1063" s="235" t="s">
        <v>193</v>
      </c>
      <c r="K1063" s="235" t="s">
        <v>1567</v>
      </c>
      <c r="L1063" s="235" t="s">
        <v>16217</v>
      </c>
      <c r="M1063" s="308">
        <v>50200000</v>
      </c>
      <c r="N1063" s="235">
        <v>1968</v>
      </c>
      <c r="O1063" s="235" t="s">
        <v>77</v>
      </c>
      <c r="P1063" s="235" t="s">
        <v>72</v>
      </c>
      <c r="Q1063" s="235" t="s">
        <v>71</v>
      </c>
      <c r="R1063" s="235">
        <v>5</v>
      </c>
      <c r="S1063" s="309">
        <v>3</v>
      </c>
      <c r="T1063" s="238">
        <v>6</v>
      </c>
      <c r="U1063" s="238">
        <v>6</v>
      </c>
      <c r="V1063" s="235" t="s">
        <v>70</v>
      </c>
      <c r="W1063" s="238" t="str">
        <f t="shared" si="166"/>
        <v>AUDIA435 TDI50200000</v>
      </c>
      <c r="X1063" s="310">
        <f t="shared" si="167"/>
        <v>4837</v>
      </c>
      <c r="Y1063" s="238">
        <v>6</v>
      </c>
      <c r="Z1063" s="238">
        <v>6</v>
      </c>
      <c r="AA1063" s="306" t="s">
        <v>1491</v>
      </c>
      <c r="AB1063" s="235" t="s">
        <v>72</v>
      </c>
      <c r="AC1063" s="235"/>
      <c r="AD1063" s="235">
        <v>3</v>
      </c>
      <c r="AE1063" s="235">
        <v>0</v>
      </c>
      <c r="AF1063" s="236"/>
      <c r="AG1063" s="237"/>
      <c r="AH1063" s="236"/>
      <c r="AI1063" s="236"/>
      <c r="AJ1063" s="237"/>
      <c r="AK1063" s="236">
        <v>13</v>
      </c>
      <c r="AL1063" s="236"/>
      <c r="AM1063" s="236" t="s">
        <v>16282</v>
      </c>
      <c r="AN1063" s="348"/>
      <c r="AO1063" s="348"/>
      <c r="AP1063" s="348"/>
      <c r="AQ1063" s="291" t="str">
        <f>IFERROR(VLOOKUP(BG1063,#REF!,1,0),"")</f>
        <v/>
      </c>
      <c r="AS1063" s="236" t="s">
        <v>2438</v>
      </c>
      <c r="BD1063" s="191" t="str">
        <f t="shared" si="163"/>
        <v>A435 TDI</v>
      </c>
      <c r="BE1063" s="238" t="str">
        <f t="shared" si="165"/>
        <v>0221</v>
      </c>
      <c r="BF1063" s="306" t="s">
        <v>1491</v>
      </c>
      <c r="BG1063" s="191" t="str">
        <f t="shared" si="164"/>
        <v>0221-1062</v>
      </c>
    </row>
    <row r="1064" spans="1:59">
      <c r="A1064" s="304">
        <v>4838</v>
      </c>
      <c r="B1064" s="305">
        <v>4838</v>
      </c>
      <c r="C1064" s="238" t="str">
        <f t="shared" si="168"/>
        <v>0006-0221</v>
      </c>
      <c r="D1064" s="238" t="str">
        <f t="shared" si="169"/>
        <v>0006-0221-0002</v>
      </c>
      <c r="E1064" s="306" t="s">
        <v>1492</v>
      </c>
      <c r="F1064" s="238" t="str">
        <f>TEXT(VLOOKUP(J1064,'1'!$I$43:$J$79,2,0),"0000")</f>
        <v>0006</v>
      </c>
      <c r="G1064" s="238" t="str">
        <f t="shared" si="170"/>
        <v>0221</v>
      </c>
      <c r="H1064" s="307">
        <f t="shared" si="171"/>
        <v>2</v>
      </c>
      <c r="I1064" s="306" t="s">
        <v>1492</v>
      </c>
      <c r="J1064" s="235" t="s">
        <v>193</v>
      </c>
      <c r="K1064" s="235" t="s">
        <v>1567</v>
      </c>
      <c r="L1064" s="235" t="s">
        <v>16218</v>
      </c>
      <c r="M1064" s="308">
        <v>59900000</v>
      </c>
      <c r="N1064" s="235">
        <v>1968</v>
      </c>
      <c r="O1064" s="235" t="s">
        <v>77</v>
      </c>
      <c r="P1064" s="235" t="s">
        <v>72</v>
      </c>
      <c r="Q1064" s="235" t="s">
        <v>71</v>
      </c>
      <c r="R1064" s="235">
        <v>5</v>
      </c>
      <c r="S1064" s="309">
        <v>3</v>
      </c>
      <c r="T1064" s="238">
        <v>6</v>
      </c>
      <c r="U1064" s="238">
        <v>6</v>
      </c>
      <c r="V1064" s="235" t="s">
        <v>70</v>
      </c>
      <c r="W1064" s="238" t="str">
        <f t="shared" si="166"/>
        <v>AUDIA440 TDI59900000</v>
      </c>
      <c r="X1064" s="310">
        <f t="shared" si="167"/>
        <v>4838</v>
      </c>
      <c r="Y1064" s="238">
        <v>6</v>
      </c>
      <c r="Z1064" s="238">
        <v>6</v>
      </c>
      <c r="AA1064" s="306" t="s">
        <v>1492</v>
      </c>
      <c r="AB1064" s="235" t="s">
        <v>72</v>
      </c>
      <c r="AC1064" s="235"/>
      <c r="AD1064" s="235">
        <v>3</v>
      </c>
      <c r="AE1064" s="235">
        <v>1</v>
      </c>
      <c r="AF1064" s="236"/>
      <c r="AG1064" s="237"/>
      <c r="AH1064" s="236"/>
      <c r="AI1064" s="236"/>
      <c r="AJ1064" s="237"/>
      <c r="AK1064" s="236">
        <v>13</v>
      </c>
      <c r="AL1064" s="236"/>
      <c r="AM1064" s="236" t="s">
        <v>16282</v>
      </c>
      <c r="AN1064" s="348"/>
      <c r="AO1064" s="348"/>
      <c r="AP1064" s="348"/>
      <c r="AQ1064" s="291" t="str">
        <f>IFERROR(VLOOKUP(BG1064,#REF!,1,0),"")</f>
        <v/>
      </c>
      <c r="AS1064" s="236" t="s">
        <v>2438</v>
      </c>
      <c r="BD1064" s="191" t="str">
        <f t="shared" si="163"/>
        <v>A440 TDI</v>
      </c>
      <c r="BE1064" s="238" t="str">
        <f t="shared" si="165"/>
        <v>0221</v>
      </c>
      <c r="BF1064" s="306" t="s">
        <v>1492</v>
      </c>
      <c r="BG1064" s="191" t="str">
        <f t="shared" si="164"/>
        <v>0221-1063</v>
      </c>
    </row>
    <row r="1065" spans="1:59">
      <c r="A1065" s="304">
        <v>4839</v>
      </c>
      <c r="B1065" s="305">
        <v>4839</v>
      </c>
      <c r="C1065" s="238" t="str">
        <f t="shared" si="168"/>
        <v>0006-0221</v>
      </c>
      <c r="D1065" s="238" t="str">
        <f t="shared" si="169"/>
        <v>0006-0221-0003</v>
      </c>
      <c r="E1065" s="306" t="s">
        <v>1493</v>
      </c>
      <c r="F1065" s="238" t="str">
        <f>TEXT(VLOOKUP(J1065,'1'!$I$43:$J$79,2,0),"0000")</f>
        <v>0006</v>
      </c>
      <c r="G1065" s="238" t="str">
        <f t="shared" si="170"/>
        <v>0221</v>
      </c>
      <c r="H1065" s="307">
        <f t="shared" si="171"/>
        <v>3</v>
      </c>
      <c r="I1065" s="306" t="s">
        <v>1493</v>
      </c>
      <c r="J1065" s="235" t="s">
        <v>193</v>
      </c>
      <c r="K1065" s="235" t="s">
        <v>1567</v>
      </c>
      <c r="L1065" s="235" t="s">
        <v>1566</v>
      </c>
      <c r="M1065" s="308">
        <v>45100000</v>
      </c>
      <c r="N1065" s="235">
        <v>1984</v>
      </c>
      <c r="O1065" s="235" t="s">
        <v>76</v>
      </c>
      <c r="P1065" s="235" t="s">
        <v>72</v>
      </c>
      <c r="Q1065" s="235" t="s">
        <v>71</v>
      </c>
      <c r="R1065" s="235">
        <v>5</v>
      </c>
      <c r="S1065" s="309">
        <v>3</v>
      </c>
      <c r="T1065" s="238">
        <v>6</v>
      </c>
      <c r="U1065" s="238">
        <v>6</v>
      </c>
      <c r="V1065" s="235" t="s">
        <v>70</v>
      </c>
      <c r="W1065" s="238" t="str">
        <f t="shared" si="166"/>
        <v>AUDIA440 TFSI45100000</v>
      </c>
      <c r="X1065" s="310">
        <f t="shared" si="167"/>
        <v>4839</v>
      </c>
      <c r="Y1065" s="238">
        <v>6</v>
      </c>
      <c r="Z1065" s="238">
        <v>6</v>
      </c>
      <c r="AA1065" s="306" t="s">
        <v>1493</v>
      </c>
      <c r="AB1065" s="235" t="s">
        <v>72</v>
      </c>
      <c r="AC1065" s="235"/>
      <c r="AD1065" s="235">
        <v>3</v>
      </c>
      <c r="AE1065" s="235">
        <v>0</v>
      </c>
      <c r="AF1065" s="236"/>
      <c r="AG1065" s="237"/>
      <c r="AH1065" s="236"/>
      <c r="AI1065" s="236"/>
      <c r="AJ1065" s="237"/>
      <c r="AK1065" s="236">
        <v>13</v>
      </c>
      <c r="AL1065" s="236"/>
      <c r="AM1065" s="236" t="s">
        <v>16282</v>
      </c>
      <c r="AN1065" s="348"/>
      <c r="AO1065" s="348"/>
      <c r="AP1065" s="348"/>
      <c r="AQ1065" s="291" t="str">
        <f>IFERROR(VLOOKUP(BG1065,#REF!,1,0),"")</f>
        <v/>
      </c>
      <c r="AS1065" s="236" t="s">
        <v>2438</v>
      </c>
      <c r="BD1065" s="191" t="str">
        <f t="shared" si="163"/>
        <v>A440 TFSI</v>
      </c>
      <c r="BE1065" s="238" t="str">
        <f t="shared" si="165"/>
        <v>0221</v>
      </c>
      <c r="BF1065" s="306" t="s">
        <v>1493</v>
      </c>
      <c r="BG1065" s="191" t="str">
        <f t="shared" si="164"/>
        <v>0221-1064</v>
      </c>
    </row>
    <row r="1066" spans="1:59">
      <c r="A1066" s="304">
        <v>4840</v>
      </c>
      <c r="B1066" s="305">
        <v>4840</v>
      </c>
      <c r="C1066" s="238" t="str">
        <f t="shared" si="168"/>
        <v>0006-0222</v>
      </c>
      <c r="D1066" s="238" t="str">
        <f t="shared" si="169"/>
        <v>0006-0222-0001</v>
      </c>
      <c r="E1066" s="306" t="s">
        <v>1494</v>
      </c>
      <c r="F1066" s="238" t="str">
        <f>TEXT(VLOOKUP(J1066,'1'!$I$43:$J$79,2,0),"0000")</f>
        <v>0006</v>
      </c>
      <c r="G1066" s="238" t="str">
        <f t="shared" si="170"/>
        <v>0222</v>
      </c>
      <c r="H1066" s="307">
        <f t="shared" si="171"/>
        <v>1</v>
      </c>
      <c r="I1066" s="306" t="s">
        <v>1494</v>
      </c>
      <c r="J1066" s="235" t="s">
        <v>193</v>
      </c>
      <c r="K1066" s="235" t="s">
        <v>16219</v>
      </c>
      <c r="L1066" s="235" t="s">
        <v>16136</v>
      </c>
      <c r="M1066" s="308">
        <v>81834000</v>
      </c>
      <c r="N1066" s="325">
        <v>2995</v>
      </c>
      <c r="O1066" s="235" t="s">
        <v>76</v>
      </c>
      <c r="P1066" s="325" t="s">
        <v>72</v>
      </c>
      <c r="Q1066" s="235" t="s">
        <v>71</v>
      </c>
      <c r="R1066" s="325">
        <v>5</v>
      </c>
      <c r="S1066" s="326">
        <v>15</v>
      </c>
      <c r="T1066" s="238">
        <v>6</v>
      </c>
      <c r="U1066" s="238">
        <v>6</v>
      </c>
      <c r="V1066" s="235" t="s">
        <v>1614</v>
      </c>
      <c r="W1066" s="238" t="str">
        <f t="shared" si="166"/>
        <v>AUDIS4S4 3.0 TFSI81834000</v>
      </c>
      <c r="X1066" s="310">
        <f t="shared" si="167"/>
        <v>4840</v>
      </c>
      <c r="Y1066" s="238">
        <v>6</v>
      </c>
      <c r="Z1066" s="238">
        <v>6</v>
      </c>
      <c r="AA1066" s="306" t="s">
        <v>1494</v>
      </c>
      <c r="AB1066" s="235" t="s">
        <v>16303</v>
      </c>
      <c r="AC1066" s="235"/>
      <c r="AD1066" s="235">
        <v>7</v>
      </c>
      <c r="AE1066" s="235"/>
      <c r="AF1066" s="236"/>
      <c r="AG1066" s="237"/>
      <c r="AH1066" s="236"/>
      <c r="AI1066" s="236"/>
      <c r="AJ1066" s="237"/>
      <c r="AK1066" s="236">
        <v>16</v>
      </c>
      <c r="AL1066" s="236"/>
      <c r="AM1066" s="236" t="s">
        <v>16558</v>
      </c>
      <c r="AN1066" s="348"/>
      <c r="AO1066" s="348"/>
      <c r="AP1066" s="348"/>
      <c r="AQ1066" s="291" t="str">
        <f>IFERROR(VLOOKUP(BG1066,#REF!,1,0),"")</f>
        <v/>
      </c>
      <c r="AS1066" s="236" t="s">
        <v>16067</v>
      </c>
      <c r="AT1066" s="291">
        <v>2024.02</v>
      </c>
      <c r="AW1066" s="291" t="s">
        <v>16086</v>
      </c>
      <c r="AY1066" s="267"/>
      <c r="BD1066" s="191" t="str">
        <f t="shared" si="163"/>
        <v>S4S4 3.0 TFSI</v>
      </c>
      <c r="BE1066" s="238" t="str">
        <f t="shared" si="165"/>
        <v>0222</v>
      </c>
      <c r="BF1066" s="306" t="s">
        <v>1494</v>
      </c>
      <c r="BG1066" s="191" t="str">
        <f t="shared" si="164"/>
        <v>0222-1065</v>
      </c>
    </row>
    <row r="1067" spans="1:59">
      <c r="A1067" s="304">
        <v>4841</v>
      </c>
      <c r="B1067" s="305">
        <v>4841</v>
      </c>
      <c r="C1067" s="238" t="str">
        <f t="shared" si="168"/>
        <v>0006-0223</v>
      </c>
      <c r="D1067" s="238" t="str">
        <f t="shared" si="169"/>
        <v>0006-0223-0001</v>
      </c>
      <c r="E1067" s="306" t="s">
        <v>1495</v>
      </c>
      <c r="F1067" s="238" t="str">
        <f>TEXT(VLOOKUP(J1067,'1'!$I$43:$J$79,2,0),"0000")</f>
        <v>0006</v>
      </c>
      <c r="G1067" s="238" t="str">
        <f t="shared" si="170"/>
        <v>0223</v>
      </c>
      <c r="H1067" s="307">
        <f t="shared" si="171"/>
        <v>1</v>
      </c>
      <c r="I1067" s="306" t="s">
        <v>1495</v>
      </c>
      <c r="J1067" s="235" t="s">
        <v>193</v>
      </c>
      <c r="K1067" s="235" t="s">
        <v>1346</v>
      </c>
      <c r="L1067" s="312" t="s">
        <v>16218</v>
      </c>
      <c r="M1067" s="327">
        <v>68580000</v>
      </c>
      <c r="N1067" s="315">
        <v>1968</v>
      </c>
      <c r="O1067" s="312" t="s">
        <v>1607</v>
      </c>
      <c r="P1067" s="312" t="s">
        <v>72</v>
      </c>
      <c r="Q1067" s="312" t="s">
        <v>71</v>
      </c>
      <c r="R1067" s="315">
        <v>5</v>
      </c>
      <c r="S1067" s="309">
        <v>6</v>
      </c>
      <c r="T1067" s="238">
        <v>6</v>
      </c>
      <c r="U1067" s="238">
        <v>6</v>
      </c>
      <c r="V1067" s="235" t="s">
        <v>70</v>
      </c>
      <c r="W1067" s="238" t="str">
        <f t="shared" si="166"/>
        <v>AUDIA540 TDI68580000</v>
      </c>
      <c r="X1067" s="310">
        <f t="shared" si="167"/>
        <v>4841</v>
      </c>
      <c r="Y1067" s="238">
        <v>6</v>
      </c>
      <c r="Z1067" s="238">
        <v>6</v>
      </c>
      <c r="AA1067" s="306" t="s">
        <v>1495</v>
      </c>
      <c r="AB1067" s="235" t="s">
        <v>72</v>
      </c>
      <c r="AC1067" s="235"/>
      <c r="AD1067" s="235">
        <v>3</v>
      </c>
      <c r="AE1067" s="235">
        <v>1</v>
      </c>
      <c r="AF1067" s="236"/>
      <c r="AG1067" s="237"/>
      <c r="AH1067" s="236"/>
      <c r="AI1067" s="236"/>
      <c r="AJ1067" s="237"/>
      <c r="AK1067" s="236">
        <v>15</v>
      </c>
      <c r="AL1067" s="236"/>
      <c r="AM1067" s="236" t="s">
        <v>16284</v>
      </c>
      <c r="AN1067" s="348"/>
      <c r="AO1067" s="348"/>
      <c r="AP1067" s="348"/>
      <c r="AQ1067" s="291" t="str">
        <f>IFERROR(VLOOKUP(BG1067,#REF!,1,0),"")</f>
        <v/>
      </c>
      <c r="AS1067" s="236" t="s">
        <v>147</v>
      </c>
      <c r="AX1067" s="291">
        <v>2024.02</v>
      </c>
      <c r="BB1067" s="191" t="s">
        <v>16066</v>
      </c>
      <c r="BD1067" s="191" t="str">
        <f t="shared" si="163"/>
        <v>A540 TDI</v>
      </c>
      <c r="BE1067" s="238" t="str">
        <f t="shared" si="165"/>
        <v>0223</v>
      </c>
      <c r="BF1067" s="306" t="s">
        <v>1495</v>
      </c>
      <c r="BG1067" s="191" t="str">
        <f t="shared" si="164"/>
        <v>0223-1066</v>
      </c>
    </row>
    <row r="1068" spans="1:59">
      <c r="A1068" s="304">
        <v>4842</v>
      </c>
      <c r="B1068" s="305">
        <v>4842</v>
      </c>
      <c r="C1068" s="238" t="str">
        <f t="shared" si="168"/>
        <v>0006-0223</v>
      </c>
      <c r="D1068" s="238" t="str">
        <f t="shared" si="169"/>
        <v>0006-0223-0002</v>
      </c>
      <c r="E1068" s="306" t="s">
        <v>1496</v>
      </c>
      <c r="F1068" s="238" t="str">
        <f>TEXT(VLOOKUP(J1068,'1'!$I$43:$J$79,2,0),"0000")</f>
        <v>0006</v>
      </c>
      <c r="G1068" s="238" t="str">
        <f t="shared" si="170"/>
        <v>0223</v>
      </c>
      <c r="H1068" s="307">
        <f t="shared" si="171"/>
        <v>2</v>
      </c>
      <c r="I1068" s="306" t="s">
        <v>1496</v>
      </c>
      <c r="J1068" s="235" t="s">
        <v>193</v>
      </c>
      <c r="K1068" s="235" t="s">
        <v>1346</v>
      </c>
      <c r="L1068" s="312" t="s">
        <v>15975</v>
      </c>
      <c r="M1068" s="327">
        <v>68580000</v>
      </c>
      <c r="N1068" s="315">
        <v>1984</v>
      </c>
      <c r="O1068" s="312" t="s">
        <v>1607</v>
      </c>
      <c r="P1068" s="312" t="s">
        <v>72</v>
      </c>
      <c r="Q1068" s="312" t="s">
        <v>71</v>
      </c>
      <c r="R1068" s="315">
        <v>5</v>
      </c>
      <c r="S1068" s="309">
        <v>6</v>
      </c>
      <c r="T1068" s="238">
        <v>6</v>
      </c>
      <c r="U1068" s="238">
        <v>6</v>
      </c>
      <c r="V1068" s="235" t="s">
        <v>70</v>
      </c>
      <c r="W1068" s="238" t="str">
        <f t="shared" si="166"/>
        <v>AUDIA540 TFSI68580000</v>
      </c>
      <c r="X1068" s="310">
        <f t="shared" si="167"/>
        <v>4842</v>
      </c>
      <c r="Y1068" s="238">
        <v>6</v>
      </c>
      <c r="Z1068" s="238">
        <v>6</v>
      </c>
      <c r="AA1068" s="306" t="s">
        <v>1496</v>
      </c>
      <c r="AB1068" s="235" t="s">
        <v>72</v>
      </c>
      <c r="AC1068" s="235"/>
      <c r="AD1068" s="235">
        <v>3</v>
      </c>
      <c r="AE1068" s="235">
        <v>1</v>
      </c>
      <c r="AF1068" s="236"/>
      <c r="AG1068" s="237"/>
      <c r="AH1068" s="236"/>
      <c r="AI1068" s="236"/>
      <c r="AJ1068" s="237"/>
      <c r="AK1068" s="236">
        <v>15</v>
      </c>
      <c r="AL1068" s="236"/>
      <c r="AM1068" s="236" t="s">
        <v>16284</v>
      </c>
      <c r="AN1068" s="348"/>
      <c r="AO1068" s="348"/>
      <c r="AP1068" s="348"/>
      <c r="AQ1068" s="291" t="str">
        <f>IFERROR(VLOOKUP(BG1068,#REF!,1,0),"")</f>
        <v/>
      </c>
      <c r="AS1068" s="236" t="s">
        <v>147</v>
      </c>
      <c r="AX1068" s="291">
        <v>2024.02</v>
      </c>
      <c r="BB1068" s="191" t="s">
        <v>16066</v>
      </c>
      <c r="BD1068" s="191" t="str">
        <f t="shared" si="163"/>
        <v>A540 TFSI</v>
      </c>
      <c r="BE1068" s="238" t="str">
        <f t="shared" si="165"/>
        <v>0223</v>
      </c>
      <c r="BF1068" s="306" t="s">
        <v>1496</v>
      </c>
      <c r="BG1068" s="191" t="str">
        <f t="shared" si="164"/>
        <v>0223-1067</v>
      </c>
    </row>
    <row r="1069" spans="1:59">
      <c r="A1069" s="304">
        <v>4843</v>
      </c>
      <c r="B1069" s="305">
        <v>4843</v>
      </c>
      <c r="C1069" s="238" t="str">
        <f t="shared" si="168"/>
        <v>0006-0223</v>
      </c>
      <c r="D1069" s="238" t="str">
        <f t="shared" si="169"/>
        <v>0006-0223-0003</v>
      </c>
      <c r="E1069" s="306" t="s">
        <v>1497</v>
      </c>
      <c r="F1069" s="238" t="str">
        <f>TEXT(VLOOKUP(J1069,'1'!$I$43:$J$79,2,0),"0000")</f>
        <v>0006</v>
      </c>
      <c r="G1069" s="238" t="str">
        <f t="shared" si="170"/>
        <v>0223</v>
      </c>
      <c r="H1069" s="307">
        <f t="shared" si="171"/>
        <v>3</v>
      </c>
      <c r="I1069" s="306" t="s">
        <v>1497</v>
      </c>
      <c r="J1069" s="235" t="s">
        <v>193</v>
      </c>
      <c r="K1069" s="235" t="s">
        <v>1346</v>
      </c>
      <c r="L1069" s="235" t="s">
        <v>16220</v>
      </c>
      <c r="M1069" s="308">
        <v>66830000</v>
      </c>
      <c r="N1069" s="325">
        <v>1984</v>
      </c>
      <c r="O1069" s="235" t="s">
        <v>76</v>
      </c>
      <c r="P1069" s="325" t="s">
        <v>72</v>
      </c>
      <c r="Q1069" s="235" t="s">
        <v>71</v>
      </c>
      <c r="R1069" s="325">
        <v>5</v>
      </c>
      <c r="S1069" s="326">
        <v>10</v>
      </c>
      <c r="T1069" s="238">
        <v>6</v>
      </c>
      <c r="U1069" s="238">
        <v>6</v>
      </c>
      <c r="V1069" s="235" t="s">
        <v>2316</v>
      </c>
      <c r="W1069" s="238" t="str">
        <f t="shared" si="166"/>
        <v>AUDIA5Coupe 45 TFSI66830000</v>
      </c>
      <c r="X1069" s="310">
        <f t="shared" si="167"/>
        <v>4843</v>
      </c>
      <c r="Y1069" s="238">
        <v>6</v>
      </c>
      <c r="Z1069" s="238">
        <v>6</v>
      </c>
      <c r="AA1069" s="306" t="s">
        <v>1497</v>
      </c>
      <c r="AB1069" s="235" t="s">
        <v>16446</v>
      </c>
      <c r="AC1069" s="235"/>
      <c r="AD1069" s="235">
        <v>7</v>
      </c>
      <c r="AE1069" s="235"/>
      <c r="AF1069" s="236"/>
      <c r="AG1069" s="237"/>
      <c r="AH1069" s="236"/>
      <c r="AI1069" s="236"/>
      <c r="AJ1069" s="237"/>
      <c r="AK1069" s="236">
        <v>15</v>
      </c>
      <c r="AL1069" s="236"/>
      <c r="AM1069" s="236" t="s">
        <v>16284</v>
      </c>
      <c r="AN1069" s="348"/>
      <c r="AO1069" s="348"/>
      <c r="AP1069" s="348"/>
      <c r="AQ1069" s="291" t="str">
        <f>IFERROR(VLOOKUP(BG1069,#REF!,1,0),"")</f>
        <v/>
      </c>
      <c r="AS1069" s="236" t="s">
        <v>2425</v>
      </c>
      <c r="AT1069" s="291" t="s">
        <v>2312</v>
      </c>
      <c r="AW1069" s="291" t="s">
        <v>2311</v>
      </c>
      <c r="AY1069" s="267"/>
      <c r="BD1069" s="191" t="str">
        <f t="shared" si="163"/>
        <v>A5Coupe 45 TFSI</v>
      </c>
      <c r="BE1069" s="238" t="str">
        <f t="shared" si="165"/>
        <v>0223</v>
      </c>
      <c r="BF1069" s="306" t="s">
        <v>1497</v>
      </c>
      <c r="BG1069" s="191" t="str">
        <f t="shared" si="164"/>
        <v>0223-1068</v>
      </c>
    </row>
    <row r="1070" spans="1:59">
      <c r="A1070" s="304">
        <v>4844</v>
      </c>
      <c r="B1070" s="305">
        <v>4844</v>
      </c>
      <c r="C1070" s="238" t="str">
        <f t="shared" si="168"/>
        <v>0006-0223</v>
      </c>
      <c r="D1070" s="238" t="str">
        <f t="shared" si="169"/>
        <v>0006-0223-0004</v>
      </c>
      <c r="E1070" s="306" t="s">
        <v>1498</v>
      </c>
      <c r="F1070" s="238" t="str">
        <f>TEXT(VLOOKUP(J1070,'1'!$I$43:$J$79,2,0),"0000")</f>
        <v>0006</v>
      </c>
      <c r="G1070" s="238" t="str">
        <f t="shared" si="170"/>
        <v>0223</v>
      </c>
      <c r="H1070" s="307">
        <f t="shared" si="171"/>
        <v>4</v>
      </c>
      <c r="I1070" s="306" t="s">
        <v>1498</v>
      </c>
      <c r="J1070" s="235" t="s">
        <v>193</v>
      </c>
      <c r="K1070" s="235" t="s">
        <v>1346</v>
      </c>
      <c r="L1070" s="235" t="s">
        <v>16336</v>
      </c>
      <c r="M1070" s="308">
        <v>75660000</v>
      </c>
      <c r="N1070" s="325">
        <v>1984</v>
      </c>
      <c r="O1070" s="235" t="s">
        <v>76</v>
      </c>
      <c r="P1070" s="325" t="s">
        <v>72</v>
      </c>
      <c r="Q1070" s="235" t="s">
        <v>71</v>
      </c>
      <c r="R1070" s="325">
        <v>5</v>
      </c>
      <c r="S1070" s="326">
        <v>10</v>
      </c>
      <c r="T1070" s="238">
        <v>6</v>
      </c>
      <c r="U1070" s="238">
        <v>6</v>
      </c>
      <c r="V1070" s="235" t="s">
        <v>2316</v>
      </c>
      <c r="W1070" s="238" t="str">
        <f t="shared" si="166"/>
        <v>AUDIA5Cabriolet 45 TFSI Quattro Premium75660000</v>
      </c>
      <c r="X1070" s="310">
        <f t="shared" si="167"/>
        <v>4844</v>
      </c>
      <c r="Y1070" s="238">
        <v>6</v>
      </c>
      <c r="Z1070" s="238">
        <v>6</v>
      </c>
      <c r="AA1070" s="306" t="s">
        <v>1498</v>
      </c>
      <c r="AB1070" s="235" t="s">
        <v>16446</v>
      </c>
      <c r="AC1070" s="235"/>
      <c r="AD1070" s="235">
        <v>7</v>
      </c>
      <c r="AE1070" s="235"/>
      <c r="AF1070" s="236"/>
      <c r="AG1070" s="237"/>
      <c r="AH1070" s="236"/>
      <c r="AI1070" s="236"/>
      <c r="AJ1070" s="237"/>
      <c r="AK1070" s="236">
        <v>15</v>
      </c>
      <c r="AL1070" s="236"/>
      <c r="AM1070" s="236" t="s">
        <v>16284</v>
      </c>
      <c r="AN1070" s="348"/>
      <c r="AO1070" s="348"/>
      <c r="AP1070" s="348"/>
      <c r="AQ1070" s="291" t="str">
        <f>IFERROR(VLOOKUP(BG1070,#REF!,1,0),"")</f>
        <v/>
      </c>
      <c r="AS1070" s="236" t="s">
        <v>2425</v>
      </c>
      <c r="AT1070" s="291" t="s">
        <v>2312</v>
      </c>
      <c r="AW1070" s="291" t="s">
        <v>2311</v>
      </c>
      <c r="AX1070" s="291">
        <v>2024.02</v>
      </c>
      <c r="AY1070" s="267"/>
      <c r="BC1070" s="191" t="s">
        <v>16064</v>
      </c>
      <c r="BD1070" s="191" t="str">
        <f t="shared" si="163"/>
        <v>A5Cabriolet 45 TFSI Quattro Premium</v>
      </c>
      <c r="BE1070" s="238" t="str">
        <f t="shared" si="165"/>
        <v>0223</v>
      </c>
      <c r="BF1070" s="306" t="s">
        <v>1498</v>
      </c>
      <c r="BG1070" s="191" t="str">
        <f t="shared" si="164"/>
        <v>0223-1069</v>
      </c>
    </row>
    <row r="1071" spans="1:59">
      <c r="A1071" s="304">
        <v>4845</v>
      </c>
      <c r="B1071" s="305">
        <v>4845</v>
      </c>
      <c r="C1071" s="238" t="str">
        <f t="shared" si="168"/>
        <v>0006-0224</v>
      </c>
      <c r="D1071" s="238" t="str">
        <f t="shared" si="169"/>
        <v>0006-0224-0001</v>
      </c>
      <c r="E1071" s="306" t="s">
        <v>1499</v>
      </c>
      <c r="F1071" s="238" t="str">
        <f>TEXT(VLOOKUP(J1071,'1'!$I$43:$J$79,2,0),"0000")</f>
        <v>0006</v>
      </c>
      <c r="G1071" s="238" t="str">
        <f t="shared" si="170"/>
        <v>0224</v>
      </c>
      <c r="H1071" s="307">
        <f t="shared" si="171"/>
        <v>1</v>
      </c>
      <c r="I1071" s="306" t="s">
        <v>1499</v>
      </c>
      <c r="J1071" s="235" t="s">
        <v>193</v>
      </c>
      <c r="K1071" s="235" t="s">
        <v>2315</v>
      </c>
      <c r="L1071" s="235" t="s">
        <v>16228</v>
      </c>
      <c r="M1071" s="308">
        <v>92556000</v>
      </c>
      <c r="N1071" s="235">
        <v>2995</v>
      </c>
      <c r="O1071" s="235" t="s">
        <v>76</v>
      </c>
      <c r="P1071" s="235" t="s">
        <v>72</v>
      </c>
      <c r="Q1071" s="235" t="s">
        <v>71</v>
      </c>
      <c r="R1071" s="235">
        <v>4</v>
      </c>
      <c r="S1071" s="309">
        <v>15</v>
      </c>
      <c r="T1071" s="238">
        <v>6</v>
      </c>
      <c r="U1071" s="238">
        <v>6</v>
      </c>
      <c r="V1071" s="235" t="s">
        <v>70</v>
      </c>
      <c r="W1071" s="238" t="str">
        <f t="shared" si="166"/>
        <v>AUDIS5Coupe S5 3.0 TFSI92556000</v>
      </c>
      <c r="X1071" s="310">
        <f t="shared" si="167"/>
        <v>4845</v>
      </c>
      <c r="Y1071" s="238">
        <v>6</v>
      </c>
      <c r="Z1071" s="238">
        <v>6</v>
      </c>
      <c r="AA1071" s="306" t="s">
        <v>1499</v>
      </c>
      <c r="AB1071" s="235" t="s">
        <v>72</v>
      </c>
      <c r="AC1071" s="235"/>
      <c r="AD1071" s="235">
        <v>3</v>
      </c>
      <c r="AE1071" s="235">
        <v>0</v>
      </c>
      <c r="AF1071" s="236"/>
      <c r="AG1071" s="237"/>
      <c r="AH1071" s="236"/>
      <c r="AI1071" s="236"/>
      <c r="AJ1071" s="237"/>
      <c r="AK1071" s="236">
        <v>16</v>
      </c>
      <c r="AL1071" s="236"/>
      <c r="AM1071" s="236" t="s">
        <v>16285</v>
      </c>
      <c r="AN1071" s="348"/>
      <c r="AO1071" s="348"/>
      <c r="AP1071" s="348"/>
      <c r="AQ1071" s="291" t="str">
        <f>IFERROR(VLOOKUP(BG1071,#REF!,1,0),"")</f>
        <v/>
      </c>
      <c r="AS1071" s="236" t="s">
        <v>16067</v>
      </c>
      <c r="AX1071" s="291">
        <v>2024.02</v>
      </c>
      <c r="BC1071" s="191" t="s">
        <v>16065</v>
      </c>
      <c r="BD1071" s="191" t="str">
        <f t="shared" si="163"/>
        <v>S5Coupe S5 3.0 TFSI</v>
      </c>
      <c r="BE1071" s="238" t="str">
        <f t="shared" si="165"/>
        <v>0224</v>
      </c>
      <c r="BF1071" s="306" t="s">
        <v>1499</v>
      </c>
      <c r="BG1071" s="191" t="str">
        <f t="shared" si="164"/>
        <v>0224-1070</v>
      </c>
    </row>
    <row r="1072" spans="1:59">
      <c r="A1072" s="304">
        <v>4846</v>
      </c>
      <c r="B1072" s="305">
        <v>4846</v>
      </c>
      <c r="C1072" s="238" t="str">
        <f t="shared" si="168"/>
        <v>0006-0225</v>
      </c>
      <c r="D1072" s="238" t="str">
        <f t="shared" si="169"/>
        <v>0006-0225-0001</v>
      </c>
      <c r="E1072" s="306" t="s">
        <v>1500</v>
      </c>
      <c r="F1072" s="238" t="str">
        <f>TEXT(VLOOKUP(J1072,'1'!$I$43:$J$79,2,0),"0000")</f>
        <v>0006</v>
      </c>
      <c r="G1072" s="238" t="str">
        <f t="shared" si="170"/>
        <v>0225</v>
      </c>
      <c r="H1072" s="307">
        <f t="shared" si="171"/>
        <v>1</v>
      </c>
      <c r="I1072" s="306" t="s">
        <v>1500</v>
      </c>
      <c r="J1072" s="235" t="s">
        <v>193</v>
      </c>
      <c r="K1072" s="235" t="s">
        <v>16231</v>
      </c>
      <c r="L1072" s="235" t="s">
        <v>16232</v>
      </c>
      <c r="M1072" s="308">
        <v>92556000</v>
      </c>
      <c r="N1072" s="235">
        <v>2480</v>
      </c>
      <c r="O1072" s="235" t="s">
        <v>76</v>
      </c>
      <c r="P1072" s="235" t="s">
        <v>72</v>
      </c>
      <c r="Q1072" s="235" t="s">
        <v>71</v>
      </c>
      <c r="R1072" s="235">
        <v>4</v>
      </c>
      <c r="S1072" s="309">
        <v>14</v>
      </c>
      <c r="T1072" s="238">
        <v>6</v>
      </c>
      <c r="U1072" s="238">
        <v>6</v>
      </c>
      <c r="V1072" s="235" t="s">
        <v>70</v>
      </c>
      <c r="W1072" s="238" t="str">
        <f t="shared" si="166"/>
        <v>AUDIRS3TFSI92556000</v>
      </c>
      <c r="X1072" s="310">
        <f t="shared" si="167"/>
        <v>4846</v>
      </c>
      <c r="Y1072" s="238">
        <v>6</v>
      </c>
      <c r="Z1072" s="238">
        <v>6</v>
      </c>
      <c r="AA1072" s="306" t="s">
        <v>1500</v>
      </c>
      <c r="AB1072" s="235" t="s">
        <v>72</v>
      </c>
      <c r="AC1072" s="235"/>
      <c r="AD1072" s="235">
        <v>3</v>
      </c>
      <c r="AE1072" s="235">
        <v>0</v>
      </c>
      <c r="AF1072" s="236"/>
      <c r="AG1072" s="237"/>
      <c r="AH1072" s="236"/>
      <c r="AI1072" s="236"/>
      <c r="AJ1072" s="237"/>
      <c r="AK1072" s="236">
        <v>22</v>
      </c>
      <c r="AL1072" s="236"/>
      <c r="AM1072" s="236" t="s">
        <v>16291</v>
      </c>
      <c r="AN1072" s="348"/>
      <c r="AO1072" s="348"/>
      <c r="AP1072" s="348"/>
      <c r="AQ1072" s="291" t="str">
        <f>IFERROR(VLOOKUP(BG1072,#REF!,1,0),"")</f>
        <v/>
      </c>
      <c r="AS1072" s="236" t="s">
        <v>1614</v>
      </c>
      <c r="AX1072" s="291">
        <v>2024.02</v>
      </c>
      <c r="BC1072" s="191" t="s">
        <v>16065</v>
      </c>
      <c r="BD1072" s="191" t="str">
        <f t="shared" si="163"/>
        <v>RS3TFSI</v>
      </c>
      <c r="BE1072" s="238" t="str">
        <f t="shared" si="165"/>
        <v>0225</v>
      </c>
      <c r="BF1072" s="306" t="s">
        <v>1500</v>
      </c>
      <c r="BG1072" s="191" t="str">
        <f t="shared" si="164"/>
        <v>0225-1071</v>
      </c>
    </row>
    <row r="1073" spans="1:59">
      <c r="A1073" s="304">
        <v>4847</v>
      </c>
      <c r="B1073" s="305">
        <v>4847</v>
      </c>
      <c r="C1073" s="238" t="str">
        <f t="shared" si="168"/>
        <v>0006-0226</v>
      </c>
      <c r="D1073" s="238" t="str">
        <f t="shared" si="169"/>
        <v>0006-0226-0001</v>
      </c>
      <c r="E1073" s="306" t="s">
        <v>1501</v>
      </c>
      <c r="F1073" s="238" t="str">
        <f>TEXT(VLOOKUP(J1073,'1'!$I$43:$J$79,2,0),"0000")</f>
        <v>0006</v>
      </c>
      <c r="G1073" s="238" t="str">
        <f t="shared" si="170"/>
        <v>0226</v>
      </c>
      <c r="H1073" s="307">
        <f t="shared" si="171"/>
        <v>1</v>
      </c>
      <c r="I1073" s="306" t="s">
        <v>1501</v>
      </c>
      <c r="J1073" s="235" t="s">
        <v>193</v>
      </c>
      <c r="K1073" s="235" t="s">
        <v>16221</v>
      </c>
      <c r="L1073" s="235" t="s">
        <v>16233</v>
      </c>
      <c r="M1073" s="308">
        <v>92556000</v>
      </c>
      <c r="N1073" s="235">
        <v>2894</v>
      </c>
      <c r="O1073" s="235" t="s">
        <v>76</v>
      </c>
      <c r="P1073" s="235" t="s">
        <v>72</v>
      </c>
      <c r="Q1073" s="235" t="s">
        <v>71</v>
      </c>
      <c r="R1073" s="235">
        <v>4</v>
      </c>
      <c r="S1073" s="309">
        <v>14</v>
      </c>
      <c r="T1073" s="238">
        <v>6</v>
      </c>
      <c r="U1073" s="238">
        <v>6</v>
      </c>
      <c r="V1073" s="235" t="s">
        <v>70</v>
      </c>
      <c r="W1073" s="238" t="str">
        <f t="shared" si="166"/>
        <v>AUDIRS5스포트백 TFSI92556000</v>
      </c>
      <c r="X1073" s="310">
        <f t="shared" si="167"/>
        <v>4847</v>
      </c>
      <c r="Y1073" s="238">
        <v>6</v>
      </c>
      <c r="Z1073" s="238">
        <v>6</v>
      </c>
      <c r="AA1073" s="306" t="s">
        <v>1501</v>
      </c>
      <c r="AB1073" s="235" t="s">
        <v>72</v>
      </c>
      <c r="AC1073" s="235"/>
      <c r="AD1073" s="235">
        <v>3</v>
      </c>
      <c r="AE1073" s="235">
        <v>0</v>
      </c>
      <c r="AF1073" s="236"/>
      <c r="AG1073" s="237"/>
      <c r="AH1073" s="236"/>
      <c r="AI1073" s="236"/>
      <c r="AJ1073" s="237"/>
      <c r="AK1073" s="236">
        <v>22</v>
      </c>
      <c r="AL1073" s="236"/>
      <c r="AM1073" s="236" t="s">
        <v>16291</v>
      </c>
      <c r="AN1073" s="348"/>
      <c r="AO1073" s="348"/>
      <c r="AP1073" s="348"/>
      <c r="AQ1073" s="291" t="str">
        <f>IFERROR(VLOOKUP(BG1073,#REF!,1,0),"")</f>
        <v/>
      </c>
      <c r="AS1073" s="236" t="s">
        <v>16043</v>
      </c>
      <c r="AX1073" s="291">
        <v>2024.02</v>
      </c>
      <c r="BC1073" s="191" t="s">
        <v>16065</v>
      </c>
      <c r="BD1073" s="191" t="str">
        <f t="shared" si="163"/>
        <v>RS5스포트백 TFSI</v>
      </c>
      <c r="BE1073" s="238" t="str">
        <f t="shared" si="165"/>
        <v>0226</v>
      </c>
      <c r="BF1073" s="306" t="s">
        <v>1501</v>
      </c>
      <c r="BG1073" s="191" t="str">
        <f t="shared" si="164"/>
        <v>0226-1072</v>
      </c>
    </row>
    <row r="1074" spans="1:59">
      <c r="A1074" s="304">
        <v>4848</v>
      </c>
      <c r="B1074" s="305">
        <v>4848</v>
      </c>
      <c r="C1074" s="238" t="str">
        <f t="shared" si="168"/>
        <v>0006-0227</v>
      </c>
      <c r="D1074" s="238" t="str">
        <f t="shared" si="169"/>
        <v>0006-0227-0001</v>
      </c>
      <c r="E1074" s="306" t="s">
        <v>1502</v>
      </c>
      <c r="F1074" s="238" t="str">
        <f>TEXT(VLOOKUP(J1074,'1'!$I$43:$J$79,2,0),"0000")</f>
        <v>0006</v>
      </c>
      <c r="G1074" s="238" t="str">
        <f t="shared" si="170"/>
        <v>0227</v>
      </c>
      <c r="H1074" s="307">
        <f t="shared" si="171"/>
        <v>1</v>
      </c>
      <c r="I1074" s="306" t="s">
        <v>1502</v>
      </c>
      <c r="J1074" s="235" t="s">
        <v>193</v>
      </c>
      <c r="K1074" s="235" t="s">
        <v>247</v>
      </c>
      <c r="L1074" s="235" t="s">
        <v>1668</v>
      </c>
      <c r="M1074" s="308">
        <v>66500000</v>
      </c>
      <c r="N1074" s="235">
        <v>1968</v>
      </c>
      <c r="O1074" s="235" t="s">
        <v>77</v>
      </c>
      <c r="P1074" s="235" t="s">
        <v>72</v>
      </c>
      <c r="Q1074" s="235" t="s">
        <v>71</v>
      </c>
      <c r="R1074" s="235">
        <v>5</v>
      </c>
      <c r="S1074" s="309">
        <v>3</v>
      </c>
      <c r="T1074" s="238">
        <v>6</v>
      </c>
      <c r="U1074" s="238">
        <v>6</v>
      </c>
      <c r="V1074" s="235" t="s">
        <v>70</v>
      </c>
      <c r="W1074" s="238" t="str">
        <f t="shared" si="166"/>
        <v>AUDIA6A6 40 TDI66500000</v>
      </c>
      <c r="X1074" s="310">
        <f t="shared" si="167"/>
        <v>4848</v>
      </c>
      <c r="Y1074" s="238">
        <v>6</v>
      </c>
      <c r="Z1074" s="238">
        <v>6</v>
      </c>
      <c r="AA1074" s="306" t="s">
        <v>1502</v>
      </c>
      <c r="AB1074" s="235" t="s">
        <v>72</v>
      </c>
      <c r="AC1074" s="235"/>
      <c r="AD1074" s="235">
        <v>2</v>
      </c>
      <c r="AE1074" s="235">
        <v>0</v>
      </c>
      <c r="AF1074" s="236"/>
      <c r="AG1074" s="237"/>
      <c r="AH1074" s="236"/>
      <c r="AI1074" s="236"/>
      <c r="AJ1074" s="237"/>
      <c r="AK1074" s="236">
        <v>12</v>
      </c>
      <c r="AL1074" s="236"/>
      <c r="AM1074" s="236" t="s">
        <v>16281</v>
      </c>
      <c r="AN1074" s="348"/>
      <c r="AO1074" s="348"/>
      <c r="AP1074" s="348"/>
      <c r="AQ1074" s="291" t="str">
        <f>IFERROR(VLOOKUP(BG1074,#REF!,1,0),"")</f>
        <v/>
      </c>
      <c r="AS1074" s="236" t="s">
        <v>2438</v>
      </c>
      <c r="BD1074" s="191" t="str">
        <f t="shared" si="163"/>
        <v>A6A6 40 TDI</v>
      </c>
      <c r="BE1074" s="238" t="str">
        <f t="shared" si="165"/>
        <v>0227</v>
      </c>
      <c r="BF1074" s="306" t="s">
        <v>1502</v>
      </c>
      <c r="BG1074" s="191" t="str">
        <f t="shared" si="164"/>
        <v>0227-1073</v>
      </c>
    </row>
    <row r="1075" spans="1:59">
      <c r="A1075" s="304">
        <v>4849</v>
      </c>
      <c r="B1075" s="305">
        <v>4849</v>
      </c>
      <c r="C1075" s="238" t="str">
        <f t="shared" si="168"/>
        <v>0006-0227</v>
      </c>
      <c r="D1075" s="238" t="str">
        <f t="shared" si="169"/>
        <v>0006-0227-0002</v>
      </c>
      <c r="E1075" s="306" t="s">
        <v>1503</v>
      </c>
      <c r="F1075" s="238" t="str">
        <f>TEXT(VLOOKUP(J1075,'1'!$I$43:$J$79,2,0),"0000")</f>
        <v>0006</v>
      </c>
      <c r="G1075" s="238" t="str">
        <f t="shared" si="170"/>
        <v>0227</v>
      </c>
      <c r="H1075" s="307">
        <f t="shared" si="171"/>
        <v>2</v>
      </c>
      <c r="I1075" s="306" t="s">
        <v>1503</v>
      </c>
      <c r="J1075" s="312" t="s">
        <v>193</v>
      </c>
      <c r="K1075" s="312" t="s">
        <v>247</v>
      </c>
      <c r="L1075" s="235" t="s">
        <v>16213</v>
      </c>
      <c r="M1075" s="327">
        <v>63850000</v>
      </c>
      <c r="N1075" s="315">
        <v>1984</v>
      </c>
      <c r="O1075" s="235" t="s">
        <v>76</v>
      </c>
      <c r="P1075" s="312" t="s">
        <v>72</v>
      </c>
      <c r="Q1075" s="312" t="s">
        <v>71</v>
      </c>
      <c r="R1075" s="315">
        <v>4</v>
      </c>
      <c r="S1075" s="309">
        <v>3</v>
      </c>
      <c r="T1075" s="238">
        <v>6</v>
      </c>
      <c r="U1075" s="238">
        <v>6</v>
      </c>
      <c r="V1075" s="235" t="s">
        <v>70</v>
      </c>
      <c r="W1075" s="238" t="str">
        <f t="shared" si="166"/>
        <v>AUDIA6A6 45 TDI63850000</v>
      </c>
      <c r="X1075" s="310">
        <f t="shared" si="167"/>
        <v>4849</v>
      </c>
      <c r="Y1075" s="238">
        <v>6</v>
      </c>
      <c r="Z1075" s="238">
        <v>6</v>
      </c>
      <c r="AA1075" s="306" t="s">
        <v>1503</v>
      </c>
      <c r="AB1075" s="235" t="s">
        <v>72</v>
      </c>
      <c r="AC1075" s="235"/>
      <c r="AD1075" s="235">
        <v>3</v>
      </c>
      <c r="AE1075" s="235">
        <v>1</v>
      </c>
      <c r="AF1075" s="236"/>
      <c r="AG1075" s="237"/>
      <c r="AH1075" s="236"/>
      <c r="AI1075" s="236"/>
      <c r="AJ1075" s="237"/>
      <c r="AK1075" s="236">
        <v>12</v>
      </c>
      <c r="AL1075" s="236"/>
      <c r="AM1075" s="236" t="s">
        <v>16281</v>
      </c>
      <c r="AN1075" s="348"/>
      <c r="AO1075" s="348"/>
      <c r="AP1075" s="348"/>
      <c r="AQ1075" s="291" t="str">
        <f>IFERROR(VLOOKUP(BG1075,#REF!,1,0),"")</f>
        <v/>
      </c>
      <c r="AS1075" s="236" t="s">
        <v>2438</v>
      </c>
      <c r="BD1075" s="191" t="str">
        <f t="shared" si="163"/>
        <v>A6A6 45 TDI</v>
      </c>
      <c r="BE1075" s="238" t="str">
        <f t="shared" si="165"/>
        <v>0227</v>
      </c>
      <c r="BF1075" s="306" t="s">
        <v>1503</v>
      </c>
      <c r="BG1075" s="191" t="str">
        <f t="shared" si="164"/>
        <v>0227-1074</v>
      </c>
    </row>
    <row r="1076" spans="1:59">
      <c r="A1076" s="304">
        <v>4850</v>
      </c>
      <c r="B1076" s="305">
        <v>4850</v>
      </c>
      <c r="C1076" s="238" t="str">
        <f t="shared" si="168"/>
        <v>0006-0227</v>
      </c>
      <c r="D1076" s="238" t="str">
        <f t="shared" si="169"/>
        <v>0006-0227-0003</v>
      </c>
      <c r="E1076" s="306" t="s">
        <v>16545</v>
      </c>
      <c r="F1076" s="238" t="str">
        <f>TEXT(VLOOKUP(J1076,'1'!$I$43:$J$79,2,0),"0000")</f>
        <v>0006</v>
      </c>
      <c r="G1076" s="238" t="str">
        <f t="shared" si="170"/>
        <v>0227</v>
      </c>
      <c r="H1076" s="307">
        <f t="shared" si="171"/>
        <v>3</v>
      </c>
      <c r="I1076" s="306" t="s">
        <v>16545</v>
      </c>
      <c r="J1076" s="312" t="s">
        <v>193</v>
      </c>
      <c r="K1076" s="312" t="s">
        <v>247</v>
      </c>
      <c r="L1076" s="235" t="s">
        <v>16214</v>
      </c>
      <c r="M1076" s="314">
        <v>66800000</v>
      </c>
      <c r="N1076" s="315">
        <v>1984</v>
      </c>
      <c r="O1076" s="235" t="s">
        <v>76</v>
      </c>
      <c r="P1076" s="312" t="s">
        <v>72</v>
      </c>
      <c r="Q1076" s="312" t="s">
        <v>71</v>
      </c>
      <c r="R1076" s="315">
        <v>5</v>
      </c>
      <c r="S1076" s="309">
        <v>3</v>
      </c>
      <c r="T1076" s="238">
        <v>6</v>
      </c>
      <c r="U1076" s="238">
        <v>6</v>
      </c>
      <c r="V1076" s="235" t="s">
        <v>70</v>
      </c>
      <c r="W1076" s="238" t="str">
        <f t="shared" si="166"/>
        <v>AUDIA6A6 45 TFSI66800000</v>
      </c>
      <c r="X1076" s="310">
        <f t="shared" si="167"/>
        <v>4850</v>
      </c>
      <c r="Y1076" s="238">
        <v>6</v>
      </c>
      <c r="Z1076" s="238">
        <v>6</v>
      </c>
      <c r="AA1076" s="306" t="s">
        <v>16545</v>
      </c>
      <c r="AB1076" s="235" t="s">
        <v>72</v>
      </c>
      <c r="AC1076" s="235"/>
      <c r="AD1076" s="235">
        <v>3</v>
      </c>
      <c r="AE1076" s="235">
        <v>1</v>
      </c>
      <c r="AF1076" s="236"/>
      <c r="AG1076" s="237"/>
      <c r="AH1076" s="236"/>
      <c r="AI1076" s="236"/>
      <c r="AJ1076" s="237"/>
      <c r="AK1076" s="236">
        <v>12</v>
      </c>
      <c r="AL1076" s="236"/>
      <c r="AM1076" s="236" t="s">
        <v>16281</v>
      </c>
      <c r="AN1076" s="348"/>
      <c r="AO1076" s="348"/>
      <c r="AP1076" s="348"/>
      <c r="AQ1076" s="291" t="str">
        <f>IFERROR(VLOOKUP(BG1076,#REF!,1,0),"")</f>
        <v/>
      </c>
      <c r="AS1076" s="236" t="s">
        <v>147</v>
      </c>
      <c r="AZ1076" s="191" t="e">
        <f>VLOOKUP(#REF!,잔가군!$B:$C,2,0)</f>
        <v>#REF!</v>
      </c>
      <c r="BA1076" s="191" t="e">
        <f>S1076-#REF!</f>
        <v>#REF!</v>
      </c>
      <c r="BD1076" s="191" t="str">
        <f t="shared" si="163"/>
        <v>A6A6 45 TFSI</v>
      </c>
      <c r="BE1076" s="238" t="str">
        <f t="shared" si="165"/>
        <v>0227</v>
      </c>
      <c r="BF1076" s="306" t="s">
        <v>16545</v>
      </c>
      <c r="BG1076" s="191" t="str">
        <f t="shared" si="164"/>
        <v>0227-1075</v>
      </c>
    </row>
    <row r="1077" spans="1:59">
      <c r="A1077" s="304">
        <v>4851</v>
      </c>
      <c r="B1077" s="305">
        <v>4851</v>
      </c>
      <c r="C1077" s="238" t="str">
        <f t="shared" si="168"/>
        <v>0006-0227</v>
      </c>
      <c r="D1077" s="238" t="str">
        <f t="shared" si="169"/>
        <v>0006-0227-0004</v>
      </c>
      <c r="E1077" s="306" t="s">
        <v>1504</v>
      </c>
      <c r="F1077" s="238" t="str">
        <f>TEXT(VLOOKUP(J1077,'1'!$I$43:$J$79,2,0),"0000")</f>
        <v>0006</v>
      </c>
      <c r="G1077" s="238" t="str">
        <f t="shared" si="170"/>
        <v>0227</v>
      </c>
      <c r="H1077" s="307">
        <f t="shared" si="171"/>
        <v>4</v>
      </c>
      <c r="I1077" s="306" t="s">
        <v>1504</v>
      </c>
      <c r="J1077" s="312" t="s">
        <v>193</v>
      </c>
      <c r="K1077" s="312" t="s">
        <v>247</v>
      </c>
      <c r="L1077" s="235" t="s">
        <v>16215</v>
      </c>
      <c r="M1077" s="314">
        <v>84960000</v>
      </c>
      <c r="N1077" s="315">
        <v>2967</v>
      </c>
      <c r="O1077" s="312" t="s">
        <v>77</v>
      </c>
      <c r="P1077" s="312" t="s">
        <v>72</v>
      </c>
      <c r="Q1077" s="312" t="s">
        <v>71</v>
      </c>
      <c r="R1077" s="315">
        <v>5</v>
      </c>
      <c r="S1077" s="309">
        <v>4</v>
      </c>
      <c r="T1077" s="238">
        <v>6</v>
      </c>
      <c r="U1077" s="238">
        <v>6</v>
      </c>
      <c r="V1077" s="235" t="s">
        <v>70</v>
      </c>
      <c r="W1077" s="238" t="str">
        <f t="shared" si="166"/>
        <v>AUDIA6A6 50 TDI84960000</v>
      </c>
      <c r="X1077" s="310">
        <f t="shared" si="167"/>
        <v>4851</v>
      </c>
      <c r="Y1077" s="238">
        <v>6</v>
      </c>
      <c r="Z1077" s="238">
        <v>6</v>
      </c>
      <c r="AA1077" s="306" t="s">
        <v>1504</v>
      </c>
      <c r="AB1077" s="235" t="s">
        <v>72</v>
      </c>
      <c r="AC1077" s="235"/>
      <c r="AD1077" s="235">
        <v>3</v>
      </c>
      <c r="AE1077" s="235">
        <v>1</v>
      </c>
      <c r="AF1077" s="236"/>
      <c r="AG1077" s="237"/>
      <c r="AH1077" s="236"/>
      <c r="AI1077" s="236"/>
      <c r="AJ1077" s="237"/>
      <c r="AK1077" s="236">
        <v>12</v>
      </c>
      <c r="AL1077" s="236"/>
      <c r="AM1077" s="236" t="s">
        <v>16281</v>
      </c>
      <c r="AN1077" s="348"/>
      <c r="AO1077" s="348"/>
      <c r="AP1077" s="348"/>
      <c r="AQ1077" s="291" t="str">
        <f>IFERROR(VLOOKUP(BG1077,#REF!,1,0),"")</f>
        <v/>
      </c>
      <c r="AS1077" s="236" t="s">
        <v>2427</v>
      </c>
      <c r="BD1077" s="191" t="str">
        <f t="shared" si="163"/>
        <v>A6A6 50 TDI</v>
      </c>
      <c r="BE1077" s="238" t="str">
        <f t="shared" si="165"/>
        <v>0227</v>
      </c>
      <c r="BF1077" s="306" t="s">
        <v>1504</v>
      </c>
      <c r="BG1077" s="191" t="str">
        <f t="shared" si="164"/>
        <v>0227-1076</v>
      </c>
    </row>
    <row r="1078" spans="1:59">
      <c r="A1078" s="304">
        <v>4852</v>
      </c>
      <c r="B1078" s="305">
        <v>4852</v>
      </c>
      <c r="C1078" s="238" t="str">
        <f t="shared" si="168"/>
        <v>0006-0228</v>
      </c>
      <c r="D1078" s="238" t="str">
        <f t="shared" si="169"/>
        <v>0006-0228-0001</v>
      </c>
      <c r="E1078" s="306" t="s">
        <v>1505</v>
      </c>
      <c r="F1078" s="238" t="str">
        <f>TEXT(VLOOKUP(J1078,'1'!$I$43:$J$79,2,0),"0000")</f>
        <v>0006</v>
      </c>
      <c r="G1078" s="238" t="str">
        <f t="shared" si="170"/>
        <v>0228</v>
      </c>
      <c r="H1078" s="307">
        <f t="shared" si="171"/>
        <v>1</v>
      </c>
      <c r="I1078" s="306" t="s">
        <v>1505</v>
      </c>
      <c r="J1078" s="235" t="s">
        <v>193</v>
      </c>
      <c r="K1078" s="312" t="s">
        <v>16216</v>
      </c>
      <c r="L1078" s="235" t="s">
        <v>16234</v>
      </c>
      <c r="M1078" s="308">
        <v>165520000</v>
      </c>
      <c r="N1078" s="360">
        <v>3996</v>
      </c>
      <c r="O1078" s="235" t="s">
        <v>76</v>
      </c>
      <c r="P1078" s="325" t="s">
        <v>72</v>
      </c>
      <c r="Q1078" s="235" t="s">
        <v>1619</v>
      </c>
      <c r="R1078" s="325">
        <v>5</v>
      </c>
      <c r="S1078" s="326">
        <v>14</v>
      </c>
      <c r="T1078" s="238">
        <v>6</v>
      </c>
      <c r="U1078" s="238">
        <v>6</v>
      </c>
      <c r="V1078" s="235" t="s">
        <v>1614</v>
      </c>
      <c r="W1078" s="238" t="str">
        <f t="shared" si="166"/>
        <v>AUDIRS6아반트 TFSI 콰트로165520000</v>
      </c>
      <c r="X1078" s="310">
        <f t="shared" si="167"/>
        <v>4852</v>
      </c>
      <c r="Y1078" s="238">
        <v>6</v>
      </c>
      <c r="Z1078" s="238">
        <v>6</v>
      </c>
      <c r="AA1078" s="306" t="s">
        <v>1505</v>
      </c>
      <c r="AB1078" s="235" t="s">
        <v>72</v>
      </c>
      <c r="AC1078" s="235"/>
      <c r="AD1078" s="235">
        <v>7</v>
      </c>
      <c r="AE1078" s="235">
        <v>0</v>
      </c>
      <c r="AF1078" s="236"/>
      <c r="AG1078" s="237"/>
      <c r="AH1078" s="236"/>
      <c r="AI1078" s="358"/>
      <c r="AJ1078" s="237"/>
      <c r="AK1078" s="236">
        <v>22</v>
      </c>
      <c r="AL1078" s="236"/>
      <c r="AM1078" s="236" t="s">
        <v>16291</v>
      </c>
      <c r="AN1078" s="348"/>
      <c r="AO1078" s="348"/>
      <c r="AP1078" s="348"/>
      <c r="AQ1078" s="291" t="str">
        <f>IFERROR(VLOOKUP(BG1078,#REF!,1,0),"")</f>
        <v/>
      </c>
      <c r="AS1078" s="236" t="s">
        <v>70</v>
      </c>
      <c r="AT1078" s="291" t="s">
        <v>2312</v>
      </c>
      <c r="AY1078" s="267"/>
      <c r="BD1078" s="191" t="str">
        <f t="shared" si="163"/>
        <v>RS6아반트 TFSI 콰트로</v>
      </c>
      <c r="BE1078" s="238" t="str">
        <f t="shared" si="165"/>
        <v>0228</v>
      </c>
      <c r="BF1078" s="306" t="s">
        <v>1505</v>
      </c>
      <c r="BG1078" s="191" t="str">
        <f t="shared" si="164"/>
        <v>0228-1077</v>
      </c>
    </row>
    <row r="1079" spans="1:59">
      <c r="A1079" s="304">
        <v>4853</v>
      </c>
      <c r="B1079" s="305">
        <v>4853</v>
      </c>
      <c r="C1079" s="238" t="str">
        <f t="shared" si="168"/>
        <v>0006-0229</v>
      </c>
      <c r="D1079" s="238" t="str">
        <f t="shared" si="169"/>
        <v>0006-0229-0001</v>
      </c>
      <c r="E1079" s="306" t="s">
        <v>1506</v>
      </c>
      <c r="F1079" s="238" t="str">
        <f>TEXT(VLOOKUP(J1079,'1'!$I$43:$J$79,2,0),"0000")</f>
        <v>0006</v>
      </c>
      <c r="G1079" s="238" t="str">
        <f t="shared" si="170"/>
        <v>0229</v>
      </c>
      <c r="H1079" s="307">
        <f t="shared" si="171"/>
        <v>1</v>
      </c>
      <c r="I1079" s="306" t="s">
        <v>1506</v>
      </c>
      <c r="J1079" s="235" t="s">
        <v>193</v>
      </c>
      <c r="K1079" s="235" t="s">
        <v>2026</v>
      </c>
      <c r="L1079" s="235" t="s">
        <v>2105</v>
      </c>
      <c r="M1079" s="308">
        <v>89500000</v>
      </c>
      <c r="N1079" s="235">
        <v>2967</v>
      </c>
      <c r="O1079" s="235" t="s">
        <v>77</v>
      </c>
      <c r="P1079" s="235" t="s">
        <v>72</v>
      </c>
      <c r="Q1079" s="235" t="s">
        <v>71</v>
      </c>
      <c r="R1079" s="235">
        <v>5</v>
      </c>
      <c r="S1079" s="309">
        <v>6</v>
      </c>
      <c r="T1079" s="238">
        <v>6</v>
      </c>
      <c r="U1079" s="238">
        <v>6</v>
      </c>
      <c r="V1079" s="235" t="s">
        <v>1614</v>
      </c>
      <c r="W1079" s="238" t="str">
        <f t="shared" si="166"/>
        <v>AUDIA745 TDI Quattro premium89500000</v>
      </c>
      <c r="X1079" s="310">
        <f t="shared" si="167"/>
        <v>4853</v>
      </c>
      <c r="Y1079" s="238">
        <v>6</v>
      </c>
      <c r="Z1079" s="238">
        <v>6</v>
      </c>
      <c r="AA1079" s="306" t="s">
        <v>1506</v>
      </c>
      <c r="AB1079" s="235" t="s">
        <v>72</v>
      </c>
      <c r="AC1079" s="235"/>
      <c r="AD1079" s="235">
        <v>3</v>
      </c>
      <c r="AE1079" s="235">
        <v>1</v>
      </c>
      <c r="AF1079" s="236"/>
      <c r="AG1079" s="237"/>
      <c r="AH1079" s="236"/>
      <c r="AI1079" s="236"/>
      <c r="AJ1079" s="237"/>
      <c r="AK1079" s="236">
        <v>13</v>
      </c>
      <c r="AL1079" s="236"/>
      <c r="AM1079" s="236" t="s">
        <v>16282</v>
      </c>
      <c r="AN1079" s="348"/>
      <c r="AO1079" s="348"/>
      <c r="AP1079" s="348"/>
      <c r="AQ1079" s="291" t="str">
        <f>IFERROR(VLOOKUP(BG1079,#REF!,1,0),"")</f>
        <v/>
      </c>
      <c r="AS1079" s="236" t="s">
        <v>147</v>
      </c>
      <c r="BD1079" s="191" t="str">
        <f t="shared" si="163"/>
        <v>A745 TDI Quattro premium</v>
      </c>
      <c r="BE1079" s="238" t="str">
        <f t="shared" si="165"/>
        <v>0229</v>
      </c>
      <c r="BF1079" s="306" t="s">
        <v>1506</v>
      </c>
      <c r="BG1079" s="191" t="str">
        <f t="shared" si="164"/>
        <v>0229-1078</v>
      </c>
    </row>
    <row r="1080" spans="1:59">
      <c r="A1080" s="304">
        <v>4854</v>
      </c>
      <c r="B1080" s="305">
        <v>4854</v>
      </c>
      <c r="C1080" s="238" t="str">
        <f t="shared" si="168"/>
        <v>0006-0229</v>
      </c>
      <c r="D1080" s="238" t="str">
        <f t="shared" si="169"/>
        <v>0006-0229-0002</v>
      </c>
      <c r="E1080" s="306" t="s">
        <v>1507</v>
      </c>
      <c r="F1080" s="238" t="str">
        <f>TEXT(VLOOKUP(J1080,'1'!$I$43:$J$79,2,0),"0000")</f>
        <v>0006</v>
      </c>
      <c r="G1080" s="238" t="str">
        <f t="shared" si="170"/>
        <v>0229</v>
      </c>
      <c r="H1080" s="307">
        <f t="shared" si="171"/>
        <v>2</v>
      </c>
      <c r="I1080" s="306" t="s">
        <v>1507</v>
      </c>
      <c r="J1080" s="235" t="s">
        <v>193</v>
      </c>
      <c r="K1080" s="235" t="s">
        <v>1602</v>
      </c>
      <c r="L1080" s="235" t="s">
        <v>1669</v>
      </c>
      <c r="M1080" s="308">
        <v>95500000</v>
      </c>
      <c r="N1080" s="235">
        <v>2967</v>
      </c>
      <c r="O1080" s="235" t="s">
        <v>1607</v>
      </c>
      <c r="P1080" s="235" t="s">
        <v>72</v>
      </c>
      <c r="Q1080" s="235" t="s">
        <v>71</v>
      </c>
      <c r="R1080" s="235">
        <v>5</v>
      </c>
      <c r="S1080" s="309">
        <v>5</v>
      </c>
      <c r="T1080" s="238">
        <v>6</v>
      </c>
      <c r="U1080" s="238">
        <v>6</v>
      </c>
      <c r="V1080" s="235" t="s">
        <v>70</v>
      </c>
      <c r="W1080" s="238" t="str">
        <f t="shared" si="166"/>
        <v>AUDIA7A7 50 TDI Quattro Premium95500000</v>
      </c>
      <c r="X1080" s="310">
        <f t="shared" si="167"/>
        <v>4854</v>
      </c>
      <c r="Y1080" s="238">
        <v>6</v>
      </c>
      <c r="Z1080" s="238">
        <v>6</v>
      </c>
      <c r="AA1080" s="306" t="s">
        <v>1507</v>
      </c>
      <c r="AB1080" s="235" t="s">
        <v>72</v>
      </c>
      <c r="AC1080" s="235"/>
      <c r="AD1080" s="235">
        <v>3</v>
      </c>
      <c r="AE1080" s="235">
        <v>1</v>
      </c>
      <c r="AF1080" s="236"/>
      <c r="AG1080" s="237"/>
      <c r="AH1080" s="236"/>
      <c r="AI1080" s="236"/>
      <c r="AJ1080" s="237"/>
      <c r="AK1080" s="236">
        <v>13</v>
      </c>
      <c r="AL1080" s="236"/>
      <c r="AM1080" s="236" t="s">
        <v>16282</v>
      </c>
      <c r="AN1080" s="348"/>
      <c r="AO1080" s="348"/>
      <c r="AP1080" s="348"/>
      <c r="AQ1080" s="291" t="str">
        <f>IFERROR(VLOOKUP(BG1080,#REF!,1,0),"")</f>
        <v/>
      </c>
      <c r="AS1080" s="236" t="s">
        <v>94</v>
      </c>
      <c r="BD1080" s="191" t="str">
        <f t="shared" si="163"/>
        <v>A7A7 50 TDI Quattro Premium</v>
      </c>
      <c r="BE1080" s="238" t="str">
        <f t="shared" si="165"/>
        <v>0229</v>
      </c>
      <c r="BF1080" s="306" t="s">
        <v>1507</v>
      </c>
      <c r="BG1080" s="191" t="str">
        <f t="shared" si="164"/>
        <v>0229-1079</v>
      </c>
    </row>
    <row r="1081" spans="1:59">
      <c r="A1081" s="304">
        <v>4855</v>
      </c>
      <c r="B1081" s="305">
        <v>4855</v>
      </c>
      <c r="C1081" s="238" t="str">
        <f t="shared" si="168"/>
        <v>0006-0229</v>
      </c>
      <c r="D1081" s="238" t="str">
        <f t="shared" si="169"/>
        <v>0006-0229-0003</v>
      </c>
      <c r="E1081" s="306" t="s">
        <v>1508</v>
      </c>
      <c r="F1081" s="238" t="str">
        <f>TEXT(VLOOKUP(J1081,'1'!$I$43:$J$79,2,0),"0000")</f>
        <v>0006</v>
      </c>
      <c r="G1081" s="238" t="str">
        <f t="shared" si="170"/>
        <v>0229</v>
      </c>
      <c r="H1081" s="307">
        <f t="shared" si="171"/>
        <v>3</v>
      </c>
      <c r="I1081" s="306" t="s">
        <v>1508</v>
      </c>
      <c r="J1081" s="235" t="s">
        <v>193</v>
      </c>
      <c r="K1081" s="235" t="s">
        <v>1602</v>
      </c>
      <c r="L1081" s="235" t="s">
        <v>15953</v>
      </c>
      <c r="M1081" s="308">
        <v>99587000</v>
      </c>
      <c r="N1081" s="235">
        <v>1984</v>
      </c>
      <c r="O1081" s="235" t="s">
        <v>1169</v>
      </c>
      <c r="P1081" s="235" t="s">
        <v>72</v>
      </c>
      <c r="Q1081" s="235" t="s">
        <v>71</v>
      </c>
      <c r="R1081" s="235">
        <v>5</v>
      </c>
      <c r="S1081" s="309">
        <v>4</v>
      </c>
      <c r="T1081" s="238">
        <v>6</v>
      </c>
      <c r="U1081" s="238">
        <v>6</v>
      </c>
      <c r="V1081" s="235" t="s">
        <v>1614</v>
      </c>
      <c r="W1081" s="238" t="str">
        <f t="shared" si="166"/>
        <v>AUDIA7A7 55 TFSI e Quattro Premium99587000</v>
      </c>
      <c r="X1081" s="310">
        <f t="shared" si="167"/>
        <v>4855</v>
      </c>
      <c r="Y1081" s="238">
        <v>6</v>
      </c>
      <c r="Z1081" s="238">
        <v>6</v>
      </c>
      <c r="AA1081" s="306" t="s">
        <v>1508</v>
      </c>
      <c r="AB1081" s="235" t="s">
        <v>72</v>
      </c>
      <c r="AC1081" s="235"/>
      <c r="AD1081" s="235">
        <v>4</v>
      </c>
      <c r="AE1081" s="235">
        <v>0</v>
      </c>
      <c r="AF1081" s="236"/>
      <c r="AG1081" s="237"/>
      <c r="AH1081" s="236"/>
      <c r="AI1081" s="236"/>
      <c r="AJ1081" s="237"/>
      <c r="AK1081" s="236">
        <v>13</v>
      </c>
      <c r="AL1081" s="236"/>
      <c r="AM1081" s="236" t="s">
        <v>16282</v>
      </c>
      <c r="AN1081" s="348"/>
      <c r="AO1081" s="348"/>
      <c r="AP1081" s="348"/>
      <c r="AQ1081" s="291" t="str">
        <f>IFERROR(VLOOKUP(BG1081,#REF!,1,0),"")</f>
        <v/>
      </c>
      <c r="AS1081" s="236" t="s">
        <v>2427</v>
      </c>
      <c r="BD1081" s="191" t="str">
        <f t="shared" si="163"/>
        <v>A7A7 55 TFSI e Quattro Premium</v>
      </c>
      <c r="BE1081" s="238" t="str">
        <f t="shared" si="165"/>
        <v>0229</v>
      </c>
      <c r="BF1081" s="306" t="s">
        <v>1508</v>
      </c>
      <c r="BG1081" s="191" t="str">
        <f t="shared" si="164"/>
        <v>0229-1080</v>
      </c>
    </row>
    <row r="1082" spans="1:59">
      <c r="A1082" s="304">
        <v>4856</v>
      </c>
      <c r="B1082" s="305">
        <v>4856</v>
      </c>
      <c r="C1082" s="238" t="str">
        <f t="shared" si="168"/>
        <v>0006-0229</v>
      </c>
      <c r="D1082" s="238" t="str">
        <f t="shared" si="169"/>
        <v>0006-0229-0004</v>
      </c>
      <c r="E1082" s="306" t="s">
        <v>1509</v>
      </c>
      <c r="F1082" s="238" t="str">
        <f>TEXT(VLOOKUP(J1082,'1'!$I$43:$J$79,2,0),"0000")</f>
        <v>0006</v>
      </c>
      <c r="G1082" s="238" t="str">
        <f t="shared" si="170"/>
        <v>0229</v>
      </c>
      <c r="H1082" s="307">
        <f t="shared" si="171"/>
        <v>4</v>
      </c>
      <c r="I1082" s="306" t="s">
        <v>1509</v>
      </c>
      <c r="J1082" s="235" t="s">
        <v>193</v>
      </c>
      <c r="K1082" s="235" t="s">
        <v>1602</v>
      </c>
      <c r="L1082" s="235" t="s">
        <v>2108</v>
      </c>
      <c r="M1082" s="308">
        <v>93600000</v>
      </c>
      <c r="N1082" s="235">
        <v>2995</v>
      </c>
      <c r="O1082" s="235" t="s">
        <v>76</v>
      </c>
      <c r="P1082" s="235" t="s">
        <v>72</v>
      </c>
      <c r="Q1082" s="235" t="s">
        <v>71</v>
      </c>
      <c r="R1082" s="235">
        <v>5</v>
      </c>
      <c r="S1082" s="309">
        <v>4</v>
      </c>
      <c r="T1082" s="238">
        <v>6</v>
      </c>
      <c r="U1082" s="238">
        <v>6</v>
      </c>
      <c r="V1082" s="235" t="s">
        <v>70</v>
      </c>
      <c r="W1082" s="238" t="str">
        <f t="shared" si="166"/>
        <v>AUDIA7A7 55 TFSI Quattro Premium93600000</v>
      </c>
      <c r="X1082" s="310">
        <f t="shared" si="167"/>
        <v>4856</v>
      </c>
      <c r="Y1082" s="238">
        <v>6</v>
      </c>
      <c r="Z1082" s="238">
        <v>6</v>
      </c>
      <c r="AA1082" s="306" t="s">
        <v>1509</v>
      </c>
      <c r="AB1082" s="235" t="s">
        <v>72</v>
      </c>
      <c r="AC1082" s="235"/>
      <c r="AD1082" s="235">
        <v>4</v>
      </c>
      <c r="AE1082" s="235">
        <v>0</v>
      </c>
      <c r="AF1082" s="236"/>
      <c r="AG1082" s="237"/>
      <c r="AH1082" s="236"/>
      <c r="AI1082" s="236"/>
      <c r="AJ1082" s="237"/>
      <c r="AK1082" s="236">
        <v>13</v>
      </c>
      <c r="AL1082" s="236"/>
      <c r="AM1082" s="236" t="s">
        <v>16282</v>
      </c>
      <c r="AN1082" s="348"/>
      <c r="AO1082" s="348"/>
      <c r="AP1082" s="348"/>
      <c r="AQ1082" s="291" t="str">
        <f>IFERROR(VLOOKUP(BG1082,#REF!,1,0),"")</f>
        <v/>
      </c>
      <c r="AS1082" s="236" t="s">
        <v>2427</v>
      </c>
      <c r="BD1082" s="191" t="str">
        <f t="shared" si="163"/>
        <v>A7A7 55 TFSI Quattro Premium</v>
      </c>
      <c r="BE1082" s="238" t="str">
        <f t="shared" si="165"/>
        <v>0229</v>
      </c>
      <c r="BF1082" s="306" t="s">
        <v>1509</v>
      </c>
      <c r="BG1082" s="191" t="str">
        <f t="shared" si="164"/>
        <v>0229-1081</v>
      </c>
    </row>
    <row r="1083" spans="1:59">
      <c r="A1083" s="304">
        <v>4857</v>
      </c>
      <c r="B1083" s="305">
        <v>4857</v>
      </c>
      <c r="C1083" s="238" t="str">
        <f t="shared" si="168"/>
        <v>0006-0230</v>
      </c>
      <c r="D1083" s="238" t="str">
        <f t="shared" si="169"/>
        <v>0006-0230-0001</v>
      </c>
      <c r="E1083" s="306" t="s">
        <v>1510</v>
      </c>
      <c r="F1083" s="238" t="str">
        <f>TEXT(VLOOKUP(J1083,'1'!$I$43:$J$79,2,0),"0000")</f>
        <v>0006</v>
      </c>
      <c r="G1083" s="238" t="str">
        <f t="shared" si="170"/>
        <v>0230</v>
      </c>
      <c r="H1083" s="307">
        <f t="shared" si="171"/>
        <v>1</v>
      </c>
      <c r="I1083" s="306" t="s">
        <v>1510</v>
      </c>
      <c r="J1083" s="235" t="s">
        <v>193</v>
      </c>
      <c r="K1083" s="312" t="s">
        <v>16216</v>
      </c>
      <c r="L1083" s="235" t="s">
        <v>16235</v>
      </c>
      <c r="M1083" s="308">
        <v>175500000</v>
      </c>
      <c r="N1083" s="360">
        <v>3996</v>
      </c>
      <c r="O1083" s="235" t="s">
        <v>76</v>
      </c>
      <c r="P1083" s="325" t="s">
        <v>72</v>
      </c>
      <c r="Q1083" s="235" t="s">
        <v>1619</v>
      </c>
      <c r="R1083" s="325">
        <v>5</v>
      </c>
      <c r="S1083" s="326">
        <v>14</v>
      </c>
      <c r="T1083" s="238">
        <v>6</v>
      </c>
      <c r="U1083" s="238">
        <v>6</v>
      </c>
      <c r="V1083" s="235" t="s">
        <v>1614</v>
      </c>
      <c r="W1083" s="238" t="str">
        <f t="shared" si="166"/>
        <v>AUDIRS6아반트 퍼포먼스175500000</v>
      </c>
      <c r="X1083" s="310">
        <f t="shared" si="167"/>
        <v>4857</v>
      </c>
      <c r="Y1083" s="238">
        <v>6</v>
      </c>
      <c r="Z1083" s="238">
        <v>6</v>
      </c>
      <c r="AA1083" s="306" t="s">
        <v>1510</v>
      </c>
      <c r="AB1083" s="235" t="s">
        <v>72</v>
      </c>
      <c r="AC1083" s="235"/>
      <c r="AD1083" s="235">
        <v>7</v>
      </c>
      <c r="AE1083" s="235">
        <v>0</v>
      </c>
      <c r="AF1083" s="236"/>
      <c r="AG1083" s="237"/>
      <c r="AH1083" s="236"/>
      <c r="AI1083" s="358"/>
      <c r="AJ1083" s="237"/>
      <c r="AK1083" s="236">
        <v>22</v>
      </c>
      <c r="AL1083" s="236"/>
      <c r="AM1083" s="236" t="s">
        <v>16291</v>
      </c>
      <c r="AN1083" s="348"/>
      <c r="AO1083" s="348"/>
      <c r="AP1083" s="348"/>
      <c r="AQ1083" s="291" t="str">
        <f>IFERROR(VLOOKUP(BG1083,#REF!,1,0),"")</f>
        <v/>
      </c>
      <c r="AS1083" s="236" t="s">
        <v>70</v>
      </c>
      <c r="AT1083" s="291" t="s">
        <v>2312</v>
      </c>
      <c r="AY1083" s="267"/>
      <c r="BD1083" s="191" t="str">
        <f t="shared" si="163"/>
        <v>RS6아반트 퍼포먼스</v>
      </c>
      <c r="BE1083" s="238" t="str">
        <f t="shared" si="165"/>
        <v>0230</v>
      </c>
      <c r="BF1083" s="306" t="s">
        <v>1510</v>
      </c>
      <c r="BG1083" s="191" t="str">
        <f t="shared" si="164"/>
        <v>0230-1082</v>
      </c>
    </row>
    <row r="1084" spans="1:59" s="389" customFormat="1">
      <c r="A1084" s="304">
        <v>4858</v>
      </c>
      <c r="B1084" s="305">
        <v>4858</v>
      </c>
      <c r="C1084" s="238" t="str">
        <f t="shared" si="168"/>
        <v>0006-0231</v>
      </c>
      <c r="D1084" s="238" t="str">
        <f t="shared" si="169"/>
        <v>0006-0231-0001</v>
      </c>
      <c r="E1084" s="306" t="s">
        <v>1511</v>
      </c>
      <c r="F1084" s="238" t="str">
        <f>TEXT(VLOOKUP(J1084,'1'!$I$43:$J$79,2,0),"0000")</f>
        <v>0006</v>
      </c>
      <c r="G1084" s="238" t="str">
        <f t="shared" si="170"/>
        <v>0231</v>
      </c>
      <c r="H1084" s="307">
        <f t="shared" si="171"/>
        <v>1</v>
      </c>
      <c r="I1084" s="306" t="s">
        <v>1511</v>
      </c>
      <c r="J1084" s="360" t="s">
        <v>193</v>
      </c>
      <c r="K1084" s="235" t="s">
        <v>16222</v>
      </c>
      <c r="L1084" s="360" t="s">
        <v>16236</v>
      </c>
      <c r="M1084" s="361">
        <v>181800000</v>
      </c>
      <c r="N1084" s="360">
        <v>3996</v>
      </c>
      <c r="O1084" s="235" t="s">
        <v>76</v>
      </c>
      <c r="P1084" s="360" t="s">
        <v>72</v>
      </c>
      <c r="Q1084" s="360" t="s">
        <v>1619</v>
      </c>
      <c r="R1084" s="360">
        <v>5</v>
      </c>
      <c r="S1084" s="362">
        <v>14</v>
      </c>
      <c r="T1084" s="238">
        <v>6</v>
      </c>
      <c r="U1084" s="238">
        <v>6</v>
      </c>
      <c r="V1084" s="360" t="s">
        <v>1614</v>
      </c>
      <c r="W1084" s="238" t="str">
        <f t="shared" si="166"/>
        <v>AUDIRS7퍼포먼스181800000</v>
      </c>
      <c r="X1084" s="310">
        <f t="shared" si="167"/>
        <v>4858</v>
      </c>
      <c r="Y1084" s="238">
        <v>6</v>
      </c>
      <c r="Z1084" s="238">
        <v>6</v>
      </c>
      <c r="AA1084" s="306" t="s">
        <v>1511</v>
      </c>
      <c r="AB1084" s="360" t="s">
        <v>72</v>
      </c>
      <c r="AC1084" s="360"/>
      <c r="AD1084" s="360">
        <v>7</v>
      </c>
      <c r="AE1084" s="360">
        <v>0</v>
      </c>
      <c r="AF1084" s="363"/>
      <c r="AG1084" s="359"/>
      <c r="AH1084" s="363"/>
      <c r="AI1084" s="364"/>
      <c r="AJ1084" s="359"/>
      <c r="AK1084" s="236">
        <v>22</v>
      </c>
      <c r="AL1084" s="236"/>
      <c r="AM1084" s="236" t="s">
        <v>16291</v>
      </c>
      <c r="AN1084" s="365"/>
      <c r="AO1084" s="365"/>
      <c r="AP1084" s="365"/>
      <c r="AQ1084" s="291" t="str">
        <f>IFERROR(VLOOKUP(BG1084,#REF!,1,0),"")</f>
        <v/>
      </c>
      <c r="AR1084" s="366"/>
      <c r="AS1084" s="236" t="s">
        <v>70</v>
      </c>
      <c r="AT1084" s="366" t="s">
        <v>2312</v>
      </c>
      <c r="AU1084" s="366"/>
      <c r="AV1084" s="366"/>
      <c r="AW1084" s="366"/>
      <c r="AX1084" s="366"/>
      <c r="AY1084" s="366"/>
      <c r="BD1084" s="191" t="str">
        <f t="shared" si="163"/>
        <v>RS7퍼포먼스</v>
      </c>
      <c r="BE1084" s="238" t="str">
        <f t="shared" si="165"/>
        <v>0231</v>
      </c>
      <c r="BF1084" s="306" t="s">
        <v>1511</v>
      </c>
      <c r="BG1084" s="191" t="str">
        <f t="shared" si="164"/>
        <v>0231-1083</v>
      </c>
    </row>
    <row r="1085" spans="1:59" s="389" customFormat="1">
      <c r="A1085" s="304">
        <v>4859</v>
      </c>
      <c r="B1085" s="305">
        <v>4859</v>
      </c>
      <c r="C1085" s="238" t="str">
        <f t="shared" si="168"/>
        <v>0006-0231</v>
      </c>
      <c r="D1085" s="238" t="str">
        <f t="shared" si="169"/>
        <v>0006-0231-0002</v>
      </c>
      <c r="E1085" s="306" t="s">
        <v>1512</v>
      </c>
      <c r="F1085" s="238" t="str">
        <f>TEXT(VLOOKUP(J1085,'1'!$I$43:$J$79,2,0),"0000")</f>
        <v>0006</v>
      </c>
      <c r="G1085" s="238" t="str">
        <f t="shared" si="170"/>
        <v>0231</v>
      </c>
      <c r="H1085" s="307">
        <f t="shared" si="171"/>
        <v>2</v>
      </c>
      <c r="I1085" s="306" t="s">
        <v>1512</v>
      </c>
      <c r="J1085" s="360" t="s">
        <v>193</v>
      </c>
      <c r="K1085" s="235" t="s">
        <v>16222</v>
      </c>
      <c r="L1085" s="360" t="s">
        <v>16237</v>
      </c>
      <c r="M1085" s="361">
        <v>175580000</v>
      </c>
      <c r="N1085" s="360">
        <v>3996</v>
      </c>
      <c r="O1085" s="235" t="s">
        <v>76</v>
      </c>
      <c r="P1085" s="360" t="s">
        <v>72</v>
      </c>
      <c r="Q1085" s="360" t="s">
        <v>1619</v>
      </c>
      <c r="R1085" s="360">
        <v>5</v>
      </c>
      <c r="S1085" s="362">
        <v>14</v>
      </c>
      <c r="T1085" s="238">
        <v>6</v>
      </c>
      <c r="U1085" s="238">
        <v>6</v>
      </c>
      <c r="V1085" s="360" t="s">
        <v>1614</v>
      </c>
      <c r="W1085" s="238" t="str">
        <f t="shared" si="166"/>
        <v>AUDIRS7TFSI 콰트로175580000</v>
      </c>
      <c r="X1085" s="310">
        <f t="shared" si="167"/>
        <v>4859</v>
      </c>
      <c r="Y1085" s="238">
        <v>6</v>
      </c>
      <c r="Z1085" s="238">
        <v>6</v>
      </c>
      <c r="AA1085" s="306" t="s">
        <v>1512</v>
      </c>
      <c r="AB1085" s="360" t="s">
        <v>72</v>
      </c>
      <c r="AC1085" s="360"/>
      <c r="AD1085" s="360">
        <v>7</v>
      </c>
      <c r="AE1085" s="360">
        <v>0</v>
      </c>
      <c r="AF1085" s="363"/>
      <c r="AG1085" s="359"/>
      <c r="AH1085" s="363"/>
      <c r="AI1085" s="364"/>
      <c r="AJ1085" s="359"/>
      <c r="AK1085" s="236">
        <v>22</v>
      </c>
      <c r="AL1085" s="236"/>
      <c r="AM1085" s="236" t="s">
        <v>16291</v>
      </c>
      <c r="AN1085" s="365"/>
      <c r="AO1085" s="365"/>
      <c r="AP1085" s="365"/>
      <c r="AQ1085" s="291" t="str">
        <f>IFERROR(VLOOKUP(BG1085,#REF!,1,0),"")</f>
        <v/>
      </c>
      <c r="AR1085" s="366"/>
      <c r="AS1085" s="236" t="s">
        <v>70</v>
      </c>
      <c r="AT1085" s="366" t="s">
        <v>2312</v>
      </c>
      <c r="AU1085" s="366"/>
      <c r="AV1085" s="366"/>
      <c r="AW1085" s="366"/>
      <c r="AX1085" s="366"/>
      <c r="AY1085" s="366"/>
      <c r="BD1085" s="191" t="str">
        <f t="shared" si="163"/>
        <v>RS7TFSI 콰트로</v>
      </c>
      <c r="BE1085" s="238" t="str">
        <f t="shared" si="165"/>
        <v>0231</v>
      </c>
      <c r="BF1085" s="306" t="s">
        <v>1512</v>
      </c>
      <c r="BG1085" s="191" t="str">
        <f t="shared" si="164"/>
        <v>0231-1084</v>
      </c>
    </row>
    <row r="1086" spans="1:59" s="389" customFormat="1">
      <c r="A1086" s="304">
        <v>4860</v>
      </c>
      <c r="B1086" s="305">
        <v>4860</v>
      </c>
      <c r="C1086" s="238" t="str">
        <f t="shared" si="168"/>
        <v>0006-0232</v>
      </c>
      <c r="D1086" s="238" t="str">
        <f t="shared" si="169"/>
        <v>0006-0232-0001</v>
      </c>
      <c r="E1086" s="306" t="s">
        <v>1513</v>
      </c>
      <c r="F1086" s="238" t="str">
        <f>TEXT(VLOOKUP(J1086,'1'!$I$43:$J$79,2,0),"0000")</f>
        <v>0006</v>
      </c>
      <c r="G1086" s="238" t="str">
        <f t="shared" si="170"/>
        <v>0232</v>
      </c>
      <c r="H1086" s="307">
        <f t="shared" si="171"/>
        <v>1</v>
      </c>
      <c r="I1086" s="306" t="s">
        <v>1513</v>
      </c>
      <c r="J1086" s="360" t="s">
        <v>193</v>
      </c>
      <c r="K1086" s="235" t="s">
        <v>16238</v>
      </c>
      <c r="L1086" s="360" t="s">
        <v>16239</v>
      </c>
      <c r="M1086" s="361">
        <v>184500000</v>
      </c>
      <c r="N1086" s="360">
        <v>3996</v>
      </c>
      <c r="O1086" s="235" t="s">
        <v>76</v>
      </c>
      <c r="P1086" s="360" t="s">
        <v>72</v>
      </c>
      <c r="Q1086" s="360" t="s">
        <v>1619</v>
      </c>
      <c r="R1086" s="360">
        <v>5</v>
      </c>
      <c r="S1086" s="362">
        <v>14</v>
      </c>
      <c r="T1086" s="238">
        <v>6</v>
      </c>
      <c r="U1086" s="238">
        <v>6</v>
      </c>
      <c r="V1086" s="360" t="s">
        <v>1614</v>
      </c>
      <c r="W1086" s="238" t="str">
        <f t="shared" si="166"/>
        <v>AUDIRSQ84.0 TFSI 콰트로184500000</v>
      </c>
      <c r="X1086" s="310">
        <f t="shared" si="167"/>
        <v>4860</v>
      </c>
      <c r="Y1086" s="238">
        <v>6</v>
      </c>
      <c r="Z1086" s="238">
        <v>6</v>
      </c>
      <c r="AA1086" s="306" t="s">
        <v>1513</v>
      </c>
      <c r="AB1086" s="360" t="s">
        <v>72</v>
      </c>
      <c r="AC1086" s="360"/>
      <c r="AD1086" s="360">
        <v>7</v>
      </c>
      <c r="AE1086" s="360">
        <v>0</v>
      </c>
      <c r="AF1086" s="363"/>
      <c r="AG1086" s="359"/>
      <c r="AH1086" s="363"/>
      <c r="AI1086" s="364"/>
      <c r="AJ1086" s="359"/>
      <c r="AK1086" s="236">
        <v>22</v>
      </c>
      <c r="AL1086" s="236"/>
      <c r="AM1086" s="236" t="s">
        <v>16291</v>
      </c>
      <c r="AN1086" s="365"/>
      <c r="AO1086" s="365"/>
      <c r="AP1086" s="365"/>
      <c r="AQ1086" s="291" t="str">
        <f>IFERROR(VLOOKUP(BG1086,#REF!,1,0),"")</f>
        <v/>
      </c>
      <c r="AR1086" s="366"/>
      <c r="AS1086" s="236" t="s">
        <v>70</v>
      </c>
      <c r="AT1086" s="366" t="s">
        <v>2312</v>
      </c>
      <c r="AU1086" s="366"/>
      <c r="AV1086" s="366"/>
      <c r="AW1086" s="366"/>
      <c r="AX1086" s="366"/>
      <c r="AY1086" s="366"/>
      <c r="BD1086" s="191" t="str">
        <f t="shared" si="163"/>
        <v>RSQ84.0 TFSI 콰트로</v>
      </c>
      <c r="BE1086" s="238" t="str">
        <f t="shared" si="165"/>
        <v>0232</v>
      </c>
      <c r="BF1086" s="306" t="s">
        <v>1513</v>
      </c>
      <c r="BG1086" s="191" t="str">
        <f t="shared" si="164"/>
        <v>0232-1085</v>
      </c>
    </row>
    <row r="1087" spans="1:59">
      <c r="A1087" s="304">
        <v>4861</v>
      </c>
      <c r="B1087" s="305">
        <v>4861</v>
      </c>
      <c r="C1087" s="238" t="str">
        <f t="shared" si="168"/>
        <v>0006-0233</v>
      </c>
      <c r="D1087" s="238" t="str">
        <f t="shared" si="169"/>
        <v>0006-0233-0001</v>
      </c>
      <c r="E1087" s="306" t="s">
        <v>1514</v>
      </c>
      <c r="F1087" s="238" t="str">
        <f>TEXT(VLOOKUP(J1087,'1'!$I$43:$J$79,2,0),"0000")</f>
        <v>0006</v>
      </c>
      <c r="G1087" s="238" t="str">
        <f t="shared" si="170"/>
        <v>0233</v>
      </c>
      <c r="H1087" s="307">
        <f t="shared" si="171"/>
        <v>1</v>
      </c>
      <c r="I1087" s="306" t="s">
        <v>1514</v>
      </c>
      <c r="J1087" s="312" t="s">
        <v>193</v>
      </c>
      <c r="K1087" s="235" t="s">
        <v>2036</v>
      </c>
      <c r="L1087" s="312" t="s">
        <v>2034</v>
      </c>
      <c r="M1087" s="314">
        <v>144390000</v>
      </c>
      <c r="N1087" s="315">
        <v>2967</v>
      </c>
      <c r="O1087" s="235" t="s">
        <v>1607</v>
      </c>
      <c r="P1087" s="235" t="s">
        <v>72</v>
      </c>
      <c r="Q1087" s="235" t="s">
        <v>71</v>
      </c>
      <c r="R1087" s="235">
        <v>5</v>
      </c>
      <c r="S1087" s="309">
        <v>14</v>
      </c>
      <c r="T1087" s="238">
        <v>6</v>
      </c>
      <c r="U1087" s="238">
        <v>6</v>
      </c>
      <c r="V1087" s="235" t="s">
        <v>70</v>
      </c>
      <c r="W1087" s="238" t="str">
        <f t="shared" si="166"/>
        <v>AUDIA8L 50TDI Quattro144390000</v>
      </c>
      <c r="X1087" s="310">
        <f t="shared" si="167"/>
        <v>4861</v>
      </c>
      <c r="Y1087" s="238">
        <v>6</v>
      </c>
      <c r="Z1087" s="238">
        <v>6</v>
      </c>
      <c r="AA1087" s="306" t="s">
        <v>1514</v>
      </c>
      <c r="AB1087" s="235" t="s">
        <v>72</v>
      </c>
      <c r="AC1087" s="235"/>
      <c r="AD1087" s="235">
        <v>5</v>
      </c>
      <c r="AE1087" s="235">
        <v>0</v>
      </c>
      <c r="AF1087" s="236"/>
      <c r="AG1087" s="237"/>
      <c r="AH1087" s="236"/>
      <c r="AI1087" s="358"/>
      <c r="AJ1087" s="237"/>
      <c r="AK1087" s="236">
        <v>18</v>
      </c>
      <c r="AL1087" s="236"/>
      <c r="AM1087" s="236" t="s">
        <v>16287</v>
      </c>
      <c r="AN1087" s="348"/>
      <c r="AO1087" s="348"/>
      <c r="AP1087" s="348"/>
      <c r="AQ1087" s="291" t="str">
        <f>IFERROR(VLOOKUP(BG1087,#REF!,1,0),"")</f>
        <v/>
      </c>
      <c r="AS1087" s="236" t="s">
        <v>70</v>
      </c>
      <c r="BD1087" s="191" t="str">
        <f t="shared" si="163"/>
        <v>A8L 50TDI Quattro</v>
      </c>
      <c r="BE1087" s="238" t="str">
        <f t="shared" si="165"/>
        <v>0233</v>
      </c>
      <c r="BF1087" s="306" t="s">
        <v>1514</v>
      </c>
      <c r="BG1087" s="191" t="str">
        <f t="shared" si="164"/>
        <v>0233-1086</v>
      </c>
    </row>
    <row r="1088" spans="1:59">
      <c r="A1088" s="304">
        <v>4862</v>
      </c>
      <c r="B1088" s="305">
        <v>4862</v>
      </c>
      <c r="C1088" s="238" t="str">
        <f t="shared" si="168"/>
        <v>0006-0233</v>
      </c>
      <c r="D1088" s="238" t="str">
        <f t="shared" si="169"/>
        <v>0006-0233-0002</v>
      </c>
      <c r="E1088" s="306" t="s">
        <v>1515</v>
      </c>
      <c r="F1088" s="238" t="str">
        <f>TEXT(VLOOKUP(J1088,'1'!$I$43:$J$79,2,0),"0000")</f>
        <v>0006</v>
      </c>
      <c r="G1088" s="238" t="str">
        <f t="shared" si="170"/>
        <v>0233</v>
      </c>
      <c r="H1088" s="307">
        <f t="shared" si="171"/>
        <v>2</v>
      </c>
      <c r="I1088" s="306" t="s">
        <v>1515</v>
      </c>
      <c r="J1088" s="312" t="s">
        <v>193</v>
      </c>
      <c r="K1088" s="235" t="s">
        <v>2036</v>
      </c>
      <c r="L1088" s="312" t="s">
        <v>2035</v>
      </c>
      <c r="M1088" s="314">
        <v>134570000</v>
      </c>
      <c r="N1088" s="315">
        <v>2967</v>
      </c>
      <c r="O1088" s="235" t="s">
        <v>1607</v>
      </c>
      <c r="P1088" s="235" t="s">
        <v>72</v>
      </c>
      <c r="Q1088" s="235" t="s">
        <v>71</v>
      </c>
      <c r="R1088" s="235">
        <v>5</v>
      </c>
      <c r="S1088" s="309">
        <v>14</v>
      </c>
      <c r="T1088" s="238">
        <v>6</v>
      </c>
      <c r="U1088" s="238">
        <v>6</v>
      </c>
      <c r="V1088" s="235" t="s">
        <v>70</v>
      </c>
      <c r="W1088" s="238" t="str">
        <f t="shared" si="166"/>
        <v>AUDIA850TDI Quattro134570000</v>
      </c>
      <c r="X1088" s="310">
        <f t="shared" si="167"/>
        <v>4862</v>
      </c>
      <c r="Y1088" s="238">
        <v>6</v>
      </c>
      <c r="Z1088" s="238">
        <v>6</v>
      </c>
      <c r="AA1088" s="306" t="s">
        <v>1515</v>
      </c>
      <c r="AB1088" s="235" t="s">
        <v>72</v>
      </c>
      <c r="AC1088" s="235"/>
      <c r="AD1088" s="235">
        <v>6</v>
      </c>
      <c r="AE1088" s="235">
        <v>0</v>
      </c>
      <c r="AF1088" s="236"/>
      <c r="AG1088" s="237"/>
      <c r="AH1088" s="236"/>
      <c r="AI1088" s="358"/>
      <c r="AJ1088" s="237"/>
      <c r="AK1088" s="236">
        <v>18</v>
      </c>
      <c r="AL1088" s="236"/>
      <c r="AM1088" s="236" t="s">
        <v>16287</v>
      </c>
      <c r="AN1088" s="348"/>
      <c r="AO1088" s="348"/>
      <c r="AP1088" s="348"/>
      <c r="AQ1088" s="291" t="str">
        <f>IFERROR(VLOOKUP(BG1088,#REF!,1,0),"")</f>
        <v/>
      </c>
      <c r="AS1088" s="236" t="s">
        <v>70</v>
      </c>
      <c r="BD1088" s="191" t="str">
        <f t="shared" si="163"/>
        <v>A850TDI Quattro</v>
      </c>
      <c r="BE1088" s="238" t="str">
        <f t="shared" si="165"/>
        <v>0233</v>
      </c>
      <c r="BF1088" s="306" t="s">
        <v>1515</v>
      </c>
      <c r="BG1088" s="191" t="str">
        <f t="shared" si="164"/>
        <v>0233-1087</v>
      </c>
    </row>
    <row r="1089" spans="1:59">
      <c r="A1089" s="304">
        <v>4863</v>
      </c>
      <c r="B1089" s="305">
        <v>4863</v>
      </c>
      <c r="C1089" s="238" t="str">
        <f t="shared" si="168"/>
        <v>0006-0233</v>
      </c>
      <c r="D1089" s="238" t="str">
        <f t="shared" si="169"/>
        <v>0006-0233-0003</v>
      </c>
      <c r="E1089" s="306" t="s">
        <v>1516</v>
      </c>
      <c r="F1089" s="238" t="str">
        <f>TEXT(VLOOKUP(J1089,'1'!$I$43:$J$79,2,0),"0000")</f>
        <v>0006</v>
      </c>
      <c r="G1089" s="238" t="str">
        <f t="shared" si="170"/>
        <v>0233</v>
      </c>
      <c r="H1089" s="307">
        <f t="shared" si="171"/>
        <v>3</v>
      </c>
      <c r="I1089" s="306" t="s">
        <v>1516</v>
      </c>
      <c r="J1089" s="235" t="s">
        <v>193</v>
      </c>
      <c r="K1089" s="235" t="s">
        <v>1568</v>
      </c>
      <c r="L1089" s="235" t="s">
        <v>1569</v>
      </c>
      <c r="M1089" s="308">
        <v>145400000</v>
      </c>
      <c r="N1089" s="235">
        <v>2995</v>
      </c>
      <c r="O1089" s="235" t="s">
        <v>76</v>
      </c>
      <c r="P1089" s="235" t="s">
        <v>72</v>
      </c>
      <c r="Q1089" s="235" t="s">
        <v>71</v>
      </c>
      <c r="R1089" s="235">
        <v>5</v>
      </c>
      <c r="S1089" s="309">
        <v>14</v>
      </c>
      <c r="T1089" s="238">
        <v>6</v>
      </c>
      <c r="U1089" s="238">
        <v>6</v>
      </c>
      <c r="V1089" s="235" t="s">
        <v>70</v>
      </c>
      <c r="W1089" s="238" t="str">
        <f t="shared" si="166"/>
        <v>AUDIA8L 55 TFSI Q145400000</v>
      </c>
      <c r="X1089" s="310">
        <f t="shared" si="167"/>
        <v>4863</v>
      </c>
      <c r="Y1089" s="238">
        <v>6</v>
      </c>
      <c r="Z1089" s="238">
        <v>6</v>
      </c>
      <c r="AA1089" s="306" t="s">
        <v>1516</v>
      </c>
      <c r="AB1089" s="235" t="s">
        <v>72</v>
      </c>
      <c r="AC1089" s="235"/>
      <c r="AD1089" s="235">
        <v>5</v>
      </c>
      <c r="AE1089" s="235">
        <v>0</v>
      </c>
      <c r="AF1089" s="236"/>
      <c r="AG1089" s="237"/>
      <c r="AH1089" s="236"/>
      <c r="AI1089" s="358"/>
      <c r="AJ1089" s="237"/>
      <c r="AK1089" s="236">
        <v>18</v>
      </c>
      <c r="AL1089" s="236"/>
      <c r="AM1089" s="236" t="s">
        <v>16287</v>
      </c>
      <c r="AN1089" s="348"/>
      <c r="AO1089" s="348"/>
      <c r="AP1089" s="348"/>
      <c r="AQ1089" s="291" t="str">
        <f>IFERROR(VLOOKUP(BG1089,#REF!,1,0),"")</f>
        <v/>
      </c>
      <c r="AS1089" s="236" t="s">
        <v>70</v>
      </c>
      <c r="BD1089" s="191" t="str">
        <f t="shared" si="163"/>
        <v>A8L 55 TFSI Q</v>
      </c>
      <c r="BE1089" s="238" t="str">
        <f t="shared" si="165"/>
        <v>0233</v>
      </c>
      <c r="BF1089" s="306" t="s">
        <v>1516</v>
      </c>
      <c r="BG1089" s="191" t="str">
        <f t="shared" si="164"/>
        <v>0233-1088</v>
      </c>
    </row>
    <row r="1090" spans="1:59" s="377" customFormat="1">
      <c r="A1090" s="304">
        <v>4864</v>
      </c>
      <c r="B1090" s="305">
        <v>4864</v>
      </c>
      <c r="C1090" s="238" t="str">
        <f t="shared" si="168"/>
        <v>0006-0233</v>
      </c>
      <c r="D1090" s="238" t="str">
        <f t="shared" si="169"/>
        <v>0006-0233-0004</v>
      </c>
      <c r="E1090" s="306" t="s">
        <v>1517</v>
      </c>
      <c r="F1090" s="238" t="str">
        <f>TEXT(VLOOKUP(J1090,'1'!$I$43:$J$79,2,0),"0000")</f>
        <v>0006</v>
      </c>
      <c r="G1090" s="238" t="str">
        <f t="shared" si="170"/>
        <v>0233</v>
      </c>
      <c r="H1090" s="307">
        <f t="shared" si="171"/>
        <v>4</v>
      </c>
      <c r="I1090" s="306" t="s">
        <v>1517</v>
      </c>
      <c r="J1090" s="312" t="s">
        <v>193</v>
      </c>
      <c r="K1090" s="235" t="s">
        <v>2036</v>
      </c>
      <c r="L1090" s="371" t="s">
        <v>16229</v>
      </c>
      <c r="M1090" s="372">
        <v>184000000</v>
      </c>
      <c r="N1090" s="371">
        <v>3996</v>
      </c>
      <c r="O1090" s="235" t="s">
        <v>76</v>
      </c>
      <c r="P1090" s="235" t="s">
        <v>72</v>
      </c>
      <c r="Q1090" s="235" t="s">
        <v>71</v>
      </c>
      <c r="R1090" s="235">
        <v>5</v>
      </c>
      <c r="S1090" s="373">
        <v>14</v>
      </c>
      <c r="T1090" s="238">
        <v>6</v>
      </c>
      <c r="U1090" s="238">
        <v>6</v>
      </c>
      <c r="V1090" s="235" t="s">
        <v>70</v>
      </c>
      <c r="W1090" s="238" t="str">
        <f t="shared" si="166"/>
        <v>AUDIA8L 60 TFSI Quattro (5인승)184000000</v>
      </c>
      <c r="X1090" s="310">
        <f t="shared" si="167"/>
        <v>4864</v>
      </c>
      <c r="Y1090" s="238">
        <v>6</v>
      </c>
      <c r="Z1090" s="238">
        <v>6</v>
      </c>
      <c r="AA1090" s="306" t="s">
        <v>1517</v>
      </c>
      <c r="AB1090" s="235" t="s">
        <v>72</v>
      </c>
      <c r="AC1090" s="371"/>
      <c r="AD1090" s="371"/>
      <c r="AE1090" s="371"/>
      <c r="AF1090" s="374"/>
      <c r="AG1090" s="374"/>
      <c r="AH1090" s="374"/>
      <c r="AI1090" s="374"/>
      <c r="AJ1090" s="374"/>
      <c r="AK1090" s="236">
        <v>18</v>
      </c>
      <c r="AL1090" s="236"/>
      <c r="AM1090" s="236" t="s">
        <v>16287</v>
      </c>
      <c r="AN1090" s="375"/>
      <c r="AO1090" s="375"/>
      <c r="AP1090" s="375"/>
      <c r="AQ1090" s="291" t="str">
        <f>IFERROR(VLOOKUP(BG1090,#REF!,1,0),"")</f>
        <v/>
      </c>
      <c r="AR1090" s="376"/>
      <c r="AS1090" s="236" t="s">
        <v>70</v>
      </c>
      <c r="AT1090" s="376" t="s">
        <v>2359</v>
      </c>
      <c r="AU1090" s="376"/>
      <c r="AV1090" s="376"/>
      <c r="AW1090" s="376"/>
      <c r="AX1090" s="376"/>
      <c r="AY1090" s="376"/>
      <c r="BD1090" s="191" t="str">
        <f t="shared" si="163"/>
        <v>A8L 60 TFSI Quattro (5인승)</v>
      </c>
      <c r="BE1090" s="238" t="str">
        <f t="shared" si="165"/>
        <v>0233</v>
      </c>
      <c r="BF1090" s="306" t="s">
        <v>1517</v>
      </c>
      <c r="BG1090" s="191" t="str">
        <f t="shared" si="164"/>
        <v>0233-1089</v>
      </c>
    </row>
    <row r="1091" spans="1:59" s="379" customFormat="1">
      <c r="A1091" s="304">
        <v>4865</v>
      </c>
      <c r="B1091" s="305">
        <v>4865</v>
      </c>
      <c r="C1091" s="238" t="str">
        <f t="shared" si="168"/>
        <v>0006-0233</v>
      </c>
      <c r="D1091" s="238" t="str">
        <f t="shared" si="169"/>
        <v>0006-0233-0005</v>
      </c>
      <c r="E1091" s="306" t="s">
        <v>1518</v>
      </c>
      <c r="F1091" s="238" t="str">
        <f>TEXT(VLOOKUP(J1091,'1'!$I$43:$J$79,2,0),"0000")</f>
        <v>0006</v>
      </c>
      <c r="G1091" s="238" t="str">
        <f t="shared" si="170"/>
        <v>0233</v>
      </c>
      <c r="H1091" s="307">
        <f t="shared" si="171"/>
        <v>5</v>
      </c>
      <c r="I1091" s="306" t="s">
        <v>1518</v>
      </c>
      <c r="J1091" s="312" t="s">
        <v>193</v>
      </c>
      <c r="K1091" s="235" t="s">
        <v>2036</v>
      </c>
      <c r="L1091" s="371" t="s">
        <v>16230</v>
      </c>
      <c r="M1091" s="372">
        <v>194000000</v>
      </c>
      <c r="N1091" s="371">
        <v>3996</v>
      </c>
      <c r="O1091" s="235" t="s">
        <v>76</v>
      </c>
      <c r="P1091" s="235" t="s">
        <v>72</v>
      </c>
      <c r="Q1091" s="235" t="s">
        <v>71</v>
      </c>
      <c r="R1091" s="235">
        <v>4</v>
      </c>
      <c r="S1091" s="373">
        <v>14</v>
      </c>
      <c r="T1091" s="238">
        <v>6</v>
      </c>
      <c r="U1091" s="238">
        <v>6</v>
      </c>
      <c r="V1091" s="235" t="s">
        <v>70</v>
      </c>
      <c r="W1091" s="238" t="str">
        <f t="shared" si="166"/>
        <v>AUDIA8L 60 TFSI Quattro (4인승)194000000</v>
      </c>
      <c r="X1091" s="310">
        <f t="shared" si="167"/>
        <v>4865</v>
      </c>
      <c r="Y1091" s="238">
        <v>6</v>
      </c>
      <c r="Z1091" s="238">
        <v>6</v>
      </c>
      <c r="AA1091" s="306" t="s">
        <v>1518</v>
      </c>
      <c r="AB1091" s="235" t="s">
        <v>72</v>
      </c>
      <c r="AC1091" s="371"/>
      <c r="AD1091" s="371"/>
      <c r="AE1091" s="371"/>
      <c r="AF1091" s="374"/>
      <c r="AG1091" s="374"/>
      <c r="AH1091" s="374"/>
      <c r="AI1091" s="374"/>
      <c r="AJ1091" s="374"/>
      <c r="AK1091" s="236">
        <v>18</v>
      </c>
      <c r="AL1091" s="236"/>
      <c r="AM1091" s="236" t="s">
        <v>16287</v>
      </c>
      <c r="AN1091" s="375"/>
      <c r="AO1091" s="375"/>
      <c r="AP1091" s="375"/>
      <c r="AQ1091" s="291" t="str">
        <f>IFERROR(VLOOKUP(BG1091,#REF!,1,0),"")</f>
        <v/>
      </c>
      <c r="AR1091" s="376"/>
      <c r="AS1091" s="236" t="s">
        <v>70</v>
      </c>
      <c r="AT1091" s="376" t="s">
        <v>2359</v>
      </c>
      <c r="AU1091" s="376"/>
      <c r="AV1091" s="376"/>
      <c r="AW1091" s="376"/>
      <c r="AX1091" s="376"/>
      <c r="AY1091" s="376"/>
      <c r="BD1091" s="191" t="str">
        <f t="shared" si="163"/>
        <v>A8L 60 TFSI Quattro (4인승)</v>
      </c>
      <c r="BE1091" s="238" t="str">
        <f t="shared" si="165"/>
        <v>0233</v>
      </c>
      <c r="BF1091" s="306" t="s">
        <v>1518</v>
      </c>
      <c r="BG1091" s="191" t="str">
        <f t="shared" si="164"/>
        <v>0233-1090</v>
      </c>
    </row>
    <row r="1092" spans="1:59" s="377" customFormat="1">
      <c r="A1092" s="304">
        <v>4866</v>
      </c>
      <c r="B1092" s="305">
        <v>4866</v>
      </c>
      <c r="C1092" s="238" t="str">
        <f t="shared" si="168"/>
        <v>0006-0234</v>
      </c>
      <c r="D1092" s="238" t="str">
        <f t="shared" si="169"/>
        <v>0006-0234-0001</v>
      </c>
      <c r="E1092" s="306" t="s">
        <v>1519</v>
      </c>
      <c r="F1092" s="238" t="str">
        <f>TEXT(VLOOKUP(J1092,'1'!$I$43:$J$79,2,0),"0000")</f>
        <v>0006</v>
      </c>
      <c r="G1092" s="238" t="str">
        <f t="shared" si="170"/>
        <v>0234</v>
      </c>
      <c r="H1092" s="307">
        <f t="shared" si="171"/>
        <v>1</v>
      </c>
      <c r="I1092" s="306" t="s">
        <v>1519</v>
      </c>
      <c r="J1092" s="235" t="s">
        <v>193</v>
      </c>
      <c r="K1092" s="235" t="s">
        <v>1692</v>
      </c>
      <c r="L1092" s="380" t="s">
        <v>2364</v>
      </c>
      <c r="M1092" s="381">
        <v>98060000</v>
      </c>
      <c r="N1092" s="235">
        <v>0</v>
      </c>
      <c r="O1092" s="382" t="s">
        <v>1693</v>
      </c>
      <c r="P1092" s="382" t="s">
        <v>1341</v>
      </c>
      <c r="Q1092" s="382" t="s">
        <v>1619</v>
      </c>
      <c r="R1092" s="382">
        <v>5</v>
      </c>
      <c r="S1092" s="383">
        <v>15</v>
      </c>
      <c r="T1092" s="238">
        <v>6</v>
      </c>
      <c r="U1092" s="238">
        <v>6</v>
      </c>
      <c r="V1092" s="235" t="s">
        <v>1614</v>
      </c>
      <c r="W1092" s="238" t="str">
        <f t="shared" si="166"/>
        <v>AUDIe-tron50Quattro98060000</v>
      </c>
      <c r="X1092" s="310">
        <f t="shared" si="167"/>
        <v>4866</v>
      </c>
      <c r="Y1092" s="238">
        <v>6</v>
      </c>
      <c r="Z1092" s="238">
        <v>6</v>
      </c>
      <c r="AA1092" s="306" t="s">
        <v>1519</v>
      </c>
      <c r="AB1092" s="235" t="s">
        <v>72</v>
      </c>
      <c r="AC1092" s="371"/>
      <c r="AD1092" s="235">
        <v>6</v>
      </c>
      <c r="AE1092" s="235">
        <v>0</v>
      </c>
      <c r="AF1092" s="374"/>
      <c r="AG1092" s="374"/>
      <c r="AH1092" s="374"/>
      <c r="AI1092" s="374"/>
      <c r="AJ1092" s="374"/>
      <c r="AK1092" s="236">
        <v>26</v>
      </c>
      <c r="AL1092" s="236"/>
      <c r="AM1092" s="236" t="s">
        <v>16301</v>
      </c>
      <c r="AN1092" s="375"/>
      <c r="AO1092" s="375"/>
      <c r="AP1092" s="375"/>
      <c r="AQ1092" s="291" t="str">
        <f>IFERROR(VLOOKUP(BG1092,#REF!,1,0),"")</f>
        <v/>
      </c>
      <c r="AR1092" s="376"/>
      <c r="AS1092" s="236" t="s">
        <v>2434</v>
      </c>
      <c r="AT1092" s="376" t="s">
        <v>2359</v>
      </c>
      <c r="AU1092" s="376"/>
      <c r="AV1092" s="376"/>
      <c r="AW1092" s="376"/>
      <c r="AX1092" s="376"/>
      <c r="AY1092" s="376"/>
      <c r="BD1092" s="191" t="str">
        <f t="shared" si="163"/>
        <v>e-tron50Quattro</v>
      </c>
      <c r="BE1092" s="238" t="str">
        <f t="shared" si="165"/>
        <v>0234</v>
      </c>
      <c r="BF1092" s="306" t="s">
        <v>1519</v>
      </c>
      <c r="BG1092" s="191" t="str">
        <f t="shared" si="164"/>
        <v>0234-1091</v>
      </c>
    </row>
    <row r="1093" spans="1:59">
      <c r="A1093" s="304">
        <v>4867</v>
      </c>
      <c r="B1093" s="305">
        <v>4867</v>
      </c>
      <c r="C1093" s="238" t="str">
        <f t="shared" si="168"/>
        <v>0006-0234</v>
      </c>
      <c r="D1093" s="238" t="str">
        <f t="shared" si="169"/>
        <v>0006-0234-0002</v>
      </c>
      <c r="E1093" s="306" t="s">
        <v>1520</v>
      </c>
      <c r="F1093" s="238" t="str">
        <f>TEXT(VLOOKUP(J1093,'1'!$I$43:$J$79,2,0),"0000")</f>
        <v>0006</v>
      </c>
      <c r="G1093" s="238" t="str">
        <f t="shared" si="170"/>
        <v>0234</v>
      </c>
      <c r="H1093" s="307">
        <f t="shared" si="171"/>
        <v>2</v>
      </c>
      <c r="I1093" s="306" t="s">
        <v>1520</v>
      </c>
      <c r="J1093" s="235" t="s">
        <v>193</v>
      </c>
      <c r="K1093" s="235" t="s">
        <v>1692</v>
      </c>
      <c r="L1093" s="235" t="s">
        <v>16068</v>
      </c>
      <c r="M1093" s="308">
        <v>141220000</v>
      </c>
      <c r="N1093" s="235">
        <v>0</v>
      </c>
      <c r="O1093" s="235" t="s">
        <v>1693</v>
      </c>
      <c r="P1093" s="235" t="s">
        <v>1341</v>
      </c>
      <c r="Q1093" s="235" t="s">
        <v>1619</v>
      </c>
      <c r="R1093" s="235">
        <v>5</v>
      </c>
      <c r="S1093" s="309">
        <v>18</v>
      </c>
      <c r="T1093" s="238">
        <v>6</v>
      </c>
      <c r="U1093" s="238">
        <v>6</v>
      </c>
      <c r="V1093" s="235" t="s">
        <v>1614</v>
      </c>
      <c r="W1093" s="238" t="str">
        <f t="shared" si="166"/>
        <v>AUDIe-tron스포트백 S Quattro141220000</v>
      </c>
      <c r="X1093" s="310">
        <f t="shared" si="167"/>
        <v>4867</v>
      </c>
      <c r="Y1093" s="238">
        <v>6</v>
      </c>
      <c r="Z1093" s="238">
        <v>6</v>
      </c>
      <c r="AA1093" s="306" t="s">
        <v>1520</v>
      </c>
      <c r="AB1093" s="235" t="s">
        <v>72</v>
      </c>
      <c r="AC1093" s="235"/>
      <c r="AD1093" s="235">
        <v>6</v>
      </c>
      <c r="AE1093" s="235">
        <v>0</v>
      </c>
      <c r="AF1093" s="236"/>
      <c r="AG1093" s="237"/>
      <c r="AH1093" s="236"/>
      <c r="AI1093" s="358"/>
      <c r="AJ1093" s="237"/>
      <c r="AK1093" s="236">
        <v>26</v>
      </c>
      <c r="AL1093" s="236"/>
      <c r="AM1093" s="236" t="s">
        <v>16301</v>
      </c>
      <c r="AN1093" s="348"/>
      <c r="AO1093" s="348"/>
      <c r="AP1093" s="348"/>
      <c r="AQ1093" s="291" t="str">
        <f>IFERROR(VLOOKUP(BG1093,#REF!,1,0),"")</f>
        <v/>
      </c>
      <c r="AS1093" s="236" t="s">
        <v>16029</v>
      </c>
      <c r="AT1093" s="291">
        <v>2024.02</v>
      </c>
      <c r="AW1093" s="291" t="s">
        <v>16086</v>
      </c>
      <c r="BD1093" s="191" t="str">
        <f t="shared" ref="BD1093:BD1138" si="172">K1093&amp;L1093</f>
        <v>e-tron스포트백 S Quattro</v>
      </c>
      <c r="BE1093" s="238" t="str">
        <f t="shared" si="165"/>
        <v>0234</v>
      </c>
      <c r="BF1093" s="306" t="s">
        <v>1520</v>
      </c>
      <c r="BG1093" s="191" t="str">
        <f t="shared" ref="BG1093:BG1138" si="173">BE1093&amp;"-"&amp;BF1093</f>
        <v>0234-1092</v>
      </c>
    </row>
    <row r="1094" spans="1:59">
      <c r="A1094" s="304">
        <v>4868</v>
      </c>
      <c r="B1094" s="305">
        <v>4868</v>
      </c>
      <c r="C1094" s="238" t="str">
        <f t="shared" si="168"/>
        <v>0006-0234</v>
      </c>
      <c r="D1094" s="238" t="str">
        <f t="shared" si="169"/>
        <v>0006-0234-0003</v>
      </c>
      <c r="E1094" s="306" t="s">
        <v>1521</v>
      </c>
      <c r="F1094" s="238" t="str">
        <f>TEXT(VLOOKUP(J1094,'1'!$I$43:$J$79,2,0),"0000")</f>
        <v>0006</v>
      </c>
      <c r="G1094" s="238" t="str">
        <f t="shared" si="170"/>
        <v>0234</v>
      </c>
      <c r="H1094" s="307">
        <f t="shared" si="171"/>
        <v>3</v>
      </c>
      <c r="I1094" s="306" t="s">
        <v>1521</v>
      </c>
      <c r="J1094" s="235" t="s">
        <v>193</v>
      </c>
      <c r="K1094" s="235" t="s">
        <v>1692</v>
      </c>
      <c r="L1094" s="235" t="s">
        <v>16069</v>
      </c>
      <c r="M1094" s="308">
        <v>137220000</v>
      </c>
      <c r="N1094" s="235">
        <v>0</v>
      </c>
      <c r="O1094" s="235" t="s">
        <v>1693</v>
      </c>
      <c r="P1094" s="235" t="s">
        <v>1341</v>
      </c>
      <c r="Q1094" s="235" t="s">
        <v>1619</v>
      </c>
      <c r="R1094" s="235">
        <v>5</v>
      </c>
      <c r="S1094" s="309">
        <v>18</v>
      </c>
      <c r="T1094" s="238">
        <v>6</v>
      </c>
      <c r="U1094" s="238">
        <v>6</v>
      </c>
      <c r="V1094" s="235" t="s">
        <v>1614</v>
      </c>
      <c r="W1094" s="238" t="str">
        <f t="shared" si="166"/>
        <v>AUDIe-tronS Quattro137220000</v>
      </c>
      <c r="X1094" s="310">
        <f t="shared" si="167"/>
        <v>4868</v>
      </c>
      <c r="Y1094" s="238">
        <v>6</v>
      </c>
      <c r="Z1094" s="238">
        <v>6</v>
      </c>
      <c r="AA1094" s="306" t="s">
        <v>1521</v>
      </c>
      <c r="AB1094" s="235" t="s">
        <v>72</v>
      </c>
      <c r="AC1094" s="235"/>
      <c r="AD1094" s="235">
        <v>6</v>
      </c>
      <c r="AE1094" s="235">
        <v>0</v>
      </c>
      <c r="AF1094" s="236"/>
      <c r="AG1094" s="237"/>
      <c r="AH1094" s="236"/>
      <c r="AI1094" s="358"/>
      <c r="AJ1094" s="237"/>
      <c r="AK1094" s="236">
        <v>26</v>
      </c>
      <c r="AL1094" s="236"/>
      <c r="AM1094" s="236" t="s">
        <v>16301</v>
      </c>
      <c r="AN1094" s="348"/>
      <c r="AO1094" s="348"/>
      <c r="AP1094" s="348"/>
      <c r="AQ1094" s="291" t="str">
        <f>IFERROR(VLOOKUP(BG1094,#REF!,1,0),"")</f>
        <v/>
      </c>
      <c r="AS1094" s="236" t="s">
        <v>16029</v>
      </c>
      <c r="AT1094" s="291">
        <v>2024.02</v>
      </c>
      <c r="AW1094" s="291" t="s">
        <v>16086</v>
      </c>
      <c r="BD1094" s="191" t="str">
        <f t="shared" si="172"/>
        <v>e-tronS Quattro</v>
      </c>
      <c r="BE1094" s="238" t="str">
        <f t="shared" ref="BE1094:BE1138" si="174">IF(K1093=K1094,TEXT(G1093,"0000"),TEXT(G1093+1,"0000"))</f>
        <v>0234</v>
      </c>
      <c r="BF1094" s="306" t="s">
        <v>1521</v>
      </c>
      <c r="BG1094" s="191" t="str">
        <f t="shared" si="173"/>
        <v>0234-1093</v>
      </c>
    </row>
    <row r="1095" spans="1:59">
      <c r="A1095" s="304">
        <v>4869</v>
      </c>
      <c r="B1095" s="305">
        <v>4869</v>
      </c>
      <c r="C1095" s="238" t="str">
        <f t="shared" si="168"/>
        <v>0006-0235</v>
      </c>
      <c r="D1095" s="238" t="str">
        <f t="shared" si="169"/>
        <v>0006-0235-0001</v>
      </c>
      <c r="E1095" s="306" t="s">
        <v>1522</v>
      </c>
      <c r="F1095" s="238" t="str">
        <f>TEXT(VLOOKUP(J1095,'1'!$I$43:$J$79,2,0),"0000")</f>
        <v>0006</v>
      </c>
      <c r="G1095" s="238" t="str">
        <f t="shared" si="170"/>
        <v>0235</v>
      </c>
      <c r="H1095" s="307">
        <f t="shared" si="171"/>
        <v>1</v>
      </c>
      <c r="I1095" s="306" t="s">
        <v>1522</v>
      </c>
      <c r="J1095" s="235" t="s">
        <v>193</v>
      </c>
      <c r="K1095" s="235" t="s">
        <v>2045</v>
      </c>
      <c r="L1095" s="312" t="s">
        <v>2046</v>
      </c>
      <c r="M1095" s="314">
        <v>42420000</v>
      </c>
      <c r="N1095" s="315">
        <v>1968</v>
      </c>
      <c r="O1095" s="312" t="s">
        <v>77</v>
      </c>
      <c r="P1095" s="312" t="s">
        <v>72</v>
      </c>
      <c r="Q1095" s="312" t="s">
        <v>71</v>
      </c>
      <c r="R1095" s="315">
        <v>5</v>
      </c>
      <c r="S1095" s="309">
        <v>4</v>
      </c>
      <c r="T1095" s="238">
        <v>6</v>
      </c>
      <c r="U1095" s="238">
        <v>6</v>
      </c>
      <c r="V1095" s="235" t="s">
        <v>70</v>
      </c>
      <c r="W1095" s="238" t="str">
        <f t="shared" ref="W1095:W1138" si="175">J1095&amp;K1095&amp;L1095&amp;M1095</f>
        <v>AUDIQ235TDI Premium42420000</v>
      </c>
      <c r="X1095" s="310">
        <f t="shared" ref="X1095:X1138" si="176">B1095</f>
        <v>4869</v>
      </c>
      <c r="Y1095" s="238">
        <v>6</v>
      </c>
      <c r="Z1095" s="238">
        <v>6</v>
      </c>
      <c r="AA1095" s="306" t="s">
        <v>1522</v>
      </c>
      <c r="AB1095" s="235" t="s">
        <v>1611</v>
      </c>
      <c r="AC1095" s="235"/>
      <c r="AD1095" s="235">
        <v>6</v>
      </c>
      <c r="AE1095" s="235">
        <v>0</v>
      </c>
      <c r="AF1095" s="236"/>
      <c r="AG1095" s="237"/>
      <c r="AH1095" s="236"/>
      <c r="AI1095" s="236"/>
      <c r="AJ1095" s="237"/>
      <c r="AK1095" s="236">
        <v>13</v>
      </c>
      <c r="AL1095" s="236"/>
      <c r="AM1095" s="236" t="s">
        <v>16282</v>
      </c>
      <c r="AN1095" s="348"/>
      <c r="AO1095" s="348"/>
      <c r="AP1095" s="348"/>
      <c r="AQ1095" s="291" t="str">
        <f>IFERROR(VLOOKUP(BG1095,#REF!,1,0),"")</f>
        <v/>
      </c>
      <c r="AS1095" s="236" t="s">
        <v>2427</v>
      </c>
      <c r="BD1095" s="191" t="str">
        <f t="shared" si="172"/>
        <v>Q235TDI Premium</v>
      </c>
      <c r="BE1095" s="238" t="str">
        <f t="shared" si="174"/>
        <v>0235</v>
      </c>
      <c r="BF1095" s="306" t="s">
        <v>1522</v>
      </c>
      <c r="BG1095" s="191" t="str">
        <f t="shared" si="173"/>
        <v>0235-1094</v>
      </c>
    </row>
    <row r="1096" spans="1:59">
      <c r="A1096" s="304">
        <v>4870</v>
      </c>
      <c r="B1096" s="305">
        <v>4870</v>
      </c>
      <c r="C1096" s="238" t="str">
        <f t="shared" ref="C1096:C1138" si="177">TEXT(F1096,"0000")&amp;"-"&amp;TEXT(G1096,"0000")</f>
        <v>0006-0235</v>
      </c>
      <c r="D1096" s="238" t="str">
        <f t="shared" ref="D1096:D1138" si="178">TEXT(F1096,"0000")&amp;"-"&amp;TEXT(G1096,"0000")&amp;"-"&amp;TEXT(H1096,"0000")</f>
        <v>0006-0235-0002</v>
      </c>
      <c r="E1096" s="306" t="s">
        <v>1523</v>
      </c>
      <c r="F1096" s="238" t="str">
        <f>TEXT(VLOOKUP(J1096,'1'!$I$43:$J$79,2,0),"0000")</f>
        <v>0006</v>
      </c>
      <c r="G1096" s="238" t="str">
        <f t="shared" ref="G1096:G1138" si="179">IF(K1096=K1095,TEXT(G1095,"0000"),TEXT(G1095+1,"0000"))</f>
        <v>0235</v>
      </c>
      <c r="H1096" s="307">
        <f t="shared" ref="H1096:H1138" si="180">IF(F1096&amp;G1096=F1095&amp;G1095,H1095+1,1)</f>
        <v>2</v>
      </c>
      <c r="I1096" s="306" t="s">
        <v>1523</v>
      </c>
      <c r="J1096" s="235" t="s">
        <v>193</v>
      </c>
      <c r="K1096" s="235" t="s">
        <v>2045</v>
      </c>
      <c r="L1096" s="312" t="s">
        <v>2047</v>
      </c>
      <c r="M1096" s="314">
        <v>38500000</v>
      </c>
      <c r="N1096" s="315">
        <v>1968</v>
      </c>
      <c r="O1096" s="312" t="s">
        <v>77</v>
      </c>
      <c r="P1096" s="312" t="s">
        <v>72</v>
      </c>
      <c r="Q1096" s="312" t="s">
        <v>71</v>
      </c>
      <c r="R1096" s="315">
        <v>5</v>
      </c>
      <c r="S1096" s="309">
        <v>4</v>
      </c>
      <c r="T1096" s="238">
        <v>6</v>
      </c>
      <c r="U1096" s="238">
        <v>6</v>
      </c>
      <c r="V1096" s="235" t="s">
        <v>70</v>
      </c>
      <c r="W1096" s="238" t="str">
        <f t="shared" si="175"/>
        <v>AUDIQ235TDI38500000</v>
      </c>
      <c r="X1096" s="310">
        <f t="shared" si="176"/>
        <v>4870</v>
      </c>
      <c r="Y1096" s="238">
        <v>6</v>
      </c>
      <c r="Z1096" s="238">
        <v>6</v>
      </c>
      <c r="AA1096" s="306" t="s">
        <v>1523</v>
      </c>
      <c r="AB1096" s="235" t="s">
        <v>1611</v>
      </c>
      <c r="AC1096" s="235"/>
      <c r="AD1096" s="235">
        <v>6</v>
      </c>
      <c r="AE1096" s="235">
        <v>0</v>
      </c>
      <c r="AF1096" s="236"/>
      <c r="AG1096" s="237"/>
      <c r="AH1096" s="236"/>
      <c r="AI1096" s="236"/>
      <c r="AJ1096" s="237"/>
      <c r="AK1096" s="236">
        <v>13</v>
      </c>
      <c r="AL1096" s="236"/>
      <c r="AM1096" s="236" t="s">
        <v>16282</v>
      </c>
      <c r="AN1096" s="348"/>
      <c r="AO1096" s="348"/>
      <c r="AP1096" s="348"/>
      <c r="AQ1096" s="291" t="str">
        <f>IFERROR(VLOOKUP(BG1096,#REF!,1,0),"")</f>
        <v/>
      </c>
      <c r="AS1096" s="236" t="s">
        <v>2427</v>
      </c>
      <c r="BD1096" s="191" t="str">
        <f t="shared" si="172"/>
        <v>Q235TDI</v>
      </c>
      <c r="BE1096" s="238" t="str">
        <f t="shared" si="174"/>
        <v>0235</v>
      </c>
      <c r="BF1096" s="306" t="s">
        <v>1523</v>
      </c>
      <c r="BG1096" s="191" t="str">
        <f t="shared" si="173"/>
        <v>0235-1095</v>
      </c>
    </row>
    <row r="1097" spans="1:59">
      <c r="A1097" s="304">
        <v>4871</v>
      </c>
      <c r="B1097" s="305">
        <v>4871</v>
      </c>
      <c r="C1097" s="238" t="str">
        <f t="shared" si="177"/>
        <v>0006-0236</v>
      </c>
      <c r="D1097" s="238" t="str">
        <f t="shared" si="178"/>
        <v>0006-0236-0001</v>
      </c>
      <c r="E1097" s="306" t="s">
        <v>1524</v>
      </c>
      <c r="F1097" s="238" t="str">
        <f>TEXT(VLOOKUP(J1097,'1'!$I$43:$J$79,2,0),"0000")</f>
        <v>0006</v>
      </c>
      <c r="G1097" s="238" t="str">
        <f t="shared" si="179"/>
        <v>0236</v>
      </c>
      <c r="H1097" s="307">
        <f t="shared" si="180"/>
        <v>1</v>
      </c>
      <c r="I1097" s="306" t="s">
        <v>1524</v>
      </c>
      <c r="J1097" s="235" t="s">
        <v>193</v>
      </c>
      <c r="K1097" s="312" t="s">
        <v>1655</v>
      </c>
      <c r="L1097" s="312" t="s">
        <v>1657</v>
      </c>
      <c r="M1097" s="327">
        <v>46000000</v>
      </c>
      <c r="N1097" s="315">
        <v>1968</v>
      </c>
      <c r="O1097" s="312" t="s">
        <v>77</v>
      </c>
      <c r="P1097" s="312" t="s">
        <v>72</v>
      </c>
      <c r="Q1097" s="312" t="s">
        <v>71</v>
      </c>
      <c r="R1097" s="315">
        <v>5</v>
      </c>
      <c r="S1097" s="309">
        <v>4</v>
      </c>
      <c r="T1097" s="238">
        <v>6</v>
      </c>
      <c r="U1097" s="238">
        <v>6</v>
      </c>
      <c r="V1097" s="235" t="s">
        <v>70</v>
      </c>
      <c r="W1097" s="238" t="str">
        <f t="shared" si="175"/>
        <v>AUDIQ335 TDI46000000</v>
      </c>
      <c r="X1097" s="310">
        <f t="shared" si="176"/>
        <v>4871</v>
      </c>
      <c r="Y1097" s="238">
        <v>6</v>
      </c>
      <c r="Z1097" s="238">
        <v>6</v>
      </c>
      <c r="AA1097" s="306" t="s">
        <v>1524</v>
      </c>
      <c r="AB1097" s="235" t="s">
        <v>1611</v>
      </c>
      <c r="AC1097" s="235"/>
      <c r="AD1097" s="235">
        <v>3</v>
      </c>
      <c r="AE1097" s="235">
        <v>1</v>
      </c>
      <c r="AF1097" s="236"/>
      <c r="AG1097" s="237"/>
      <c r="AH1097" s="236"/>
      <c r="AI1097" s="236"/>
      <c r="AJ1097" s="237"/>
      <c r="AK1097" s="236">
        <v>13</v>
      </c>
      <c r="AL1097" s="236"/>
      <c r="AM1097" s="236" t="s">
        <v>16282</v>
      </c>
      <c r="AN1097" s="348"/>
      <c r="AO1097" s="348"/>
      <c r="AP1097" s="348"/>
      <c r="AQ1097" s="291" t="str">
        <f>IFERROR(VLOOKUP(BG1097,#REF!,1,0),"")</f>
        <v/>
      </c>
      <c r="AS1097" s="236" t="s">
        <v>2427</v>
      </c>
      <c r="BD1097" s="191" t="str">
        <f t="shared" si="172"/>
        <v>Q335 TDI</v>
      </c>
      <c r="BE1097" s="238" t="str">
        <f t="shared" si="174"/>
        <v>0236</v>
      </c>
      <c r="BF1097" s="306" t="s">
        <v>1524</v>
      </c>
      <c r="BG1097" s="191" t="str">
        <f t="shared" si="173"/>
        <v>0236-1096</v>
      </c>
    </row>
    <row r="1098" spans="1:59">
      <c r="A1098" s="304">
        <v>4872</v>
      </c>
      <c r="B1098" s="305">
        <v>4872</v>
      </c>
      <c r="C1098" s="238" t="str">
        <f t="shared" si="177"/>
        <v>0006-0236</v>
      </c>
      <c r="D1098" s="238" t="str">
        <f t="shared" si="178"/>
        <v>0006-0236-0002</v>
      </c>
      <c r="E1098" s="306" t="s">
        <v>1525</v>
      </c>
      <c r="F1098" s="238" t="str">
        <f>TEXT(VLOOKUP(J1098,'1'!$I$43:$J$79,2,0),"0000")</f>
        <v>0006</v>
      </c>
      <c r="G1098" s="238" t="str">
        <f t="shared" si="179"/>
        <v>0236</v>
      </c>
      <c r="H1098" s="307">
        <f t="shared" si="180"/>
        <v>2</v>
      </c>
      <c r="I1098" s="306" t="s">
        <v>1525</v>
      </c>
      <c r="J1098" s="235" t="s">
        <v>193</v>
      </c>
      <c r="K1098" s="312" t="s">
        <v>1655</v>
      </c>
      <c r="L1098" s="312" t="s">
        <v>1656</v>
      </c>
      <c r="M1098" s="327">
        <v>48500000</v>
      </c>
      <c r="N1098" s="315">
        <v>1968</v>
      </c>
      <c r="O1098" s="312" t="s">
        <v>77</v>
      </c>
      <c r="P1098" s="312" t="s">
        <v>72</v>
      </c>
      <c r="Q1098" s="312" t="s">
        <v>71</v>
      </c>
      <c r="R1098" s="315">
        <v>5</v>
      </c>
      <c r="S1098" s="309">
        <v>4</v>
      </c>
      <c r="T1098" s="238">
        <v>6</v>
      </c>
      <c r="U1098" s="238">
        <v>6</v>
      </c>
      <c r="V1098" s="235" t="s">
        <v>1614</v>
      </c>
      <c r="W1098" s="238" t="str">
        <f t="shared" si="175"/>
        <v>AUDIQ335 TDI Premium48500000</v>
      </c>
      <c r="X1098" s="310">
        <f t="shared" si="176"/>
        <v>4872</v>
      </c>
      <c r="Y1098" s="238">
        <v>6</v>
      </c>
      <c r="Z1098" s="238">
        <v>6</v>
      </c>
      <c r="AA1098" s="306" t="s">
        <v>1525</v>
      </c>
      <c r="AB1098" s="235" t="s">
        <v>1611</v>
      </c>
      <c r="AC1098" s="235"/>
      <c r="AD1098" s="235">
        <v>3</v>
      </c>
      <c r="AE1098" s="235">
        <v>1</v>
      </c>
      <c r="AF1098" s="236"/>
      <c r="AG1098" s="237"/>
      <c r="AH1098" s="236"/>
      <c r="AI1098" s="236"/>
      <c r="AJ1098" s="237"/>
      <c r="AK1098" s="236">
        <v>13</v>
      </c>
      <c r="AL1098" s="236"/>
      <c r="AM1098" s="236" t="s">
        <v>16282</v>
      </c>
      <c r="AN1098" s="348"/>
      <c r="AO1098" s="348"/>
      <c r="AP1098" s="348"/>
      <c r="AQ1098" s="291" t="str">
        <f>IFERROR(VLOOKUP(BG1098,#REF!,1,0),"")</f>
        <v/>
      </c>
      <c r="AS1098" s="236" t="s">
        <v>2427</v>
      </c>
      <c r="BD1098" s="191" t="str">
        <f t="shared" si="172"/>
        <v>Q335 TDI Premium</v>
      </c>
      <c r="BE1098" s="238" t="str">
        <f t="shared" si="174"/>
        <v>0236</v>
      </c>
      <c r="BF1098" s="306" t="s">
        <v>1525</v>
      </c>
      <c r="BG1098" s="191" t="str">
        <f t="shared" si="173"/>
        <v>0236-1097</v>
      </c>
    </row>
    <row r="1099" spans="1:59">
      <c r="A1099" s="304">
        <v>4873</v>
      </c>
      <c r="B1099" s="305">
        <v>4873</v>
      </c>
      <c r="C1099" s="238" t="str">
        <f t="shared" si="177"/>
        <v>0006-0236</v>
      </c>
      <c r="D1099" s="238" t="str">
        <f t="shared" si="178"/>
        <v>0006-0236-0003</v>
      </c>
      <c r="E1099" s="306" t="s">
        <v>1526</v>
      </c>
      <c r="F1099" s="238" t="str">
        <f>TEXT(VLOOKUP(J1099,'1'!$I$43:$J$79,2,0),"0000")</f>
        <v>0006</v>
      </c>
      <c r="G1099" s="238" t="str">
        <f t="shared" si="179"/>
        <v>0236</v>
      </c>
      <c r="H1099" s="307">
        <f t="shared" si="180"/>
        <v>3</v>
      </c>
      <c r="I1099" s="306" t="s">
        <v>1526</v>
      </c>
      <c r="J1099" s="312" t="s">
        <v>193</v>
      </c>
      <c r="K1099" s="312" t="s">
        <v>1655</v>
      </c>
      <c r="L1099" s="312" t="s">
        <v>16071</v>
      </c>
      <c r="M1099" s="327">
        <v>53400000</v>
      </c>
      <c r="N1099" s="315">
        <v>1968</v>
      </c>
      <c r="O1099" s="312" t="s">
        <v>77</v>
      </c>
      <c r="P1099" s="312" t="s">
        <v>72</v>
      </c>
      <c r="Q1099" s="312" t="s">
        <v>71</v>
      </c>
      <c r="R1099" s="315">
        <v>5</v>
      </c>
      <c r="S1099" s="309">
        <v>4</v>
      </c>
      <c r="T1099" s="238">
        <v>6</v>
      </c>
      <c r="U1099" s="238">
        <v>6</v>
      </c>
      <c r="V1099" s="235" t="s">
        <v>1614</v>
      </c>
      <c r="W1099" s="238" t="str">
        <f t="shared" si="175"/>
        <v>AUDIQ335 TDI premium Sportback53400000</v>
      </c>
      <c r="X1099" s="310">
        <f t="shared" si="176"/>
        <v>4873</v>
      </c>
      <c r="Y1099" s="238">
        <v>6</v>
      </c>
      <c r="Z1099" s="238">
        <v>6</v>
      </c>
      <c r="AA1099" s="306" t="s">
        <v>1526</v>
      </c>
      <c r="AB1099" s="235" t="s">
        <v>1611</v>
      </c>
      <c r="AC1099" s="235"/>
      <c r="AD1099" s="235">
        <v>3</v>
      </c>
      <c r="AE1099" s="235">
        <v>1</v>
      </c>
      <c r="AF1099" s="236"/>
      <c r="AG1099" s="237"/>
      <c r="AH1099" s="236"/>
      <c r="AI1099" s="236"/>
      <c r="AJ1099" s="237"/>
      <c r="AK1099" s="236">
        <v>13</v>
      </c>
      <c r="AL1099" s="236"/>
      <c r="AM1099" s="236" t="s">
        <v>16282</v>
      </c>
      <c r="AN1099" s="348"/>
      <c r="AO1099" s="348"/>
      <c r="AP1099" s="348"/>
      <c r="AQ1099" s="291" t="str">
        <f>IFERROR(VLOOKUP(BG1099,#REF!,1,0),"")</f>
        <v/>
      </c>
      <c r="AS1099" s="236" t="s">
        <v>2427</v>
      </c>
      <c r="BD1099" s="191" t="str">
        <f t="shared" si="172"/>
        <v>Q335 TDI premium Sportback</v>
      </c>
      <c r="BE1099" s="238" t="str">
        <f t="shared" si="174"/>
        <v>0236</v>
      </c>
      <c r="BF1099" s="306" t="s">
        <v>1526</v>
      </c>
      <c r="BG1099" s="191" t="str">
        <f t="shared" si="173"/>
        <v>0236-1098</v>
      </c>
    </row>
    <row r="1100" spans="1:59">
      <c r="A1100" s="304">
        <v>4874</v>
      </c>
      <c r="B1100" s="305">
        <v>4874</v>
      </c>
      <c r="C1100" s="238" t="str">
        <f t="shared" si="177"/>
        <v>0006-0236</v>
      </c>
      <c r="D1100" s="238" t="str">
        <f t="shared" si="178"/>
        <v>0006-0236-0004</v>
      </c>
      <c r="E1100" s="306" t="s">
        <v>1527</v>
      </c>
      <c r="F1100" s="238" t="str">
        <f>TEXT(VLOOKUP(J1100,'1'!$I$43:$J$79,2,0),"0000")</f>
        <v>0006</v>
      </c>
      <c r="G1100" s="238" t="str">
        <f t="shared" si="179"/>
        <v>0236</v>
      </c>
      <c r="H1100" s="307">
        <f t="shared" si="180"/>
        <v>4</v>
      </c>
      <c r="I1100" s="306" t="s">
        <v>1527</v>
      </c>
      <c r="J1100" s="312" t="s">
        <v>193</v>
      </c>
      <c r="K1100" s="312" t="s">
        <v>1655</v>
      </c>
      <c r="L1100" s="312" t="s">
        <v>16070</v>
      </c>
      <c r="M1100" s="327">
        <v>49500000</v>
      </c>
      <c r="N1100" s="315">
        <v>1968</v>
      </c>
      <c r="O1100" s="312" t="s">
        <v>77</v>
      </c>
      <c r="P1100" s="312" t="s">
        <v>72</v>
      </c>
      <c r="Q1100" s="312" t="s">
        <v>71</v>
      </c>
      <c r="R1100" s="315">
        <v>5</v>
      </c>
      <c r="S1100" s="309">
        <v>4</v>
      </c>
      <c r="T1100" s="238">
        <v>6</v>
      </c>
      <c r="U1100" s="238">
        <v>6</v>
      </c>
      <c r="V1100" s="235" t="s">
        <v>1614</v>
      </c>
      <c r="W1100" s="238" t="str">
        <f t="shared" si="175"/>
        <v>AUDIQ335 TDI Sportback49500000</v>
      </c>
      <c r="X1100" s="310">
        <f t="shared" si="176"/>
        <v>4874</v>
      </c>
      <c r="Y1100" s="238">
        <v>6</v>
      </c>
      <c r="Z1100" s="238">
        <v>6</v>
      </c>
      <c r="AA1100" s="306" t="s">
        <v>1527</v>
      </c>
      <c r="AB1100" s="235" t="s">
        <v>1611</v>
      </c>
      <c r="AC1100" s="235"/>
      <c r="AD1100" s="235">
        <v>3</v>
      </c>
      <c r="AE1100" s="235">
        <v>1</v>
      </c>
      <c r="AF1100" s="236"/>
      <c r="AG1100" s="237"/>
      <c r="AH1100" s="236"/>
      <c r="AI1100" s="236"/>
      <c r="AJ1100" s="237"/>
      <c r="AK1100" s="236">
        <v>13</v>
      </c>
      <c r="AL1100" s="236"/>
      <c r="AM1100" s="236" t="s">
        <v>16282</v>
      </c>
      <c r="AN1100" s="348"/>
      <c r="AO1100" s="348"/>
      <c r="AP1100" s="348"/>
      <c r="AQ1100" s="291" t="str">
        <f>IFERROR(VLOOKUP(BG1100,#REF!,1,0),"")</f>
        <v/>
      </c>
      <c r="AS1100" s="236" t="s">
        <v>2427</v>
      </c>
      <c r="BD1100" s="191" t="str">
        <f t="shared" si="172"/>
        <v>Q335 TDI Sportback</v>
      </c>
      <c r="BE1100" s="238" t="str">
        <f t="shared" si="174"/>
        <v>0236</v>
      </c>
      <c r="BF1100" s="306" t="s">
        <v>1527</v>
      </c>
      <c r="BG1100" s="191" t="str">
        <f t="shared" si="173"/>
        <v>0236-1099</v>
      </c>
    </row>
    <row r="1101" spans="1:59">
      <c r="A1101" s="304">
        <v>4875</v>
      </c>
      <c r="B1101" s="305">
        <v>4875</v>
      </c>
      <c r="C1101" s="238" t="str">
        <f t="shared" si="177"/>
        <v>0006-0236</v>
      </c>
      <c r="D1101" s="238" t="str">
        <f t="shared" si="178"/>
        <v>0006-0236-0005</v>
      </c>
      <c r="E1101" s="306" t="s">
        <v>1528</v>
      </c>
      <c r="F1101" s="238" t="str">
        <f>TEXT(VLOOKUP(J1101,'1'!$I$43:$J$79,2,0),"0000")</f>
        <v>0006</v>
      </c>
      <c r="G1101" s="238" t="str">
        <f t="shared" si="179"/>
        <v>0236</v>
      </c>
      <c r="H1101" s="307">
        <f t="shared" si="180"/>
        <v>5</v>
      </c>
      <c r="I1101" s="306" t="s">
        <v>1528</v>
      </c>
      <c r="J1101" s="312" t="s">
        <v>193</v>
      </c>
      <c r="K1101" s="312" t="s">
        <v>1655</v>
      </c>
      <c r="L1101" s="312" t="s">
        <v>15975</v>
      </c>
      <c r="M1101" s="327">
        <v>53734000</v>
      </c>
      <c r="N1101" s="315">
        <v>1984</v>
      </c>
      <c r="O1101" s="235" t="s">
        <v>76</v>
      </c>
      <c r="P1101" s="312" t="s">
        <v>72</v>
      </c>
      <c r="Q1101" s="312" t="s">
        <v>71</v>
      </c>
      <c r="R1101" s="315">
        <v>5</v>
      </c>
      <c r="S1101" s="309">
        <v>4</v>
      </c>
      <c r="T1101" s="238">
        <v>6</v>
      </c>
      <c r="U1101" s="238">
        <v>6</v>
      </c>
      <c r="V1101" s="235" t="s">
        <v>1614</v>
      </c>
      <c r="W1101" s="238" t="str">
        <f t="shared" si="175"/>
        <v>AUDIQ340 TFSI53734000</v>
      </c>
      <c r="X1101" s="310">
        <f t="shared" si="176"/>
        <v>4875</v>
      </c>
      <c r="Y1101" s="238">
        <v>6</v>
      </c>
      <c r="Z1101" s="238">
        <v>6</v>
      </c>
      <c r="AA1101" s="306" t="s">
        <v>1528</v>
      </c>
      <c r="AB1101" s="235" t="s">
        <v>1611</v>
      </c>
      <c r="AC1101" s="235"/>
      <c r="AD1101" s="235">
        <v>3</v>
      </c>
      <c r="AE1101" s="235">
        <v>1</v>
      </c>
      <c r="AF1101" s="236"/>
      <c r="AG1101" s="237"/>
      <c r="AH1101" s="236"/>
      <c r="AI1101" s="236"/>
      <c r="AJ1101" s="237"/>
      <c r="AK1101" s="236">
        <v>13</v>
      </c>
      <c r="AL1101" s="236"/>
      <c r="AM1101" s="236" t="s">
        <v>16282</v>
      </c>
      <c r="AN1101" s="348"/>
      <c r="AO1101" s="348"/>
      <c r="AP1101" s="348"/>
      <c r="AQ1101" s="291" t="str">
        <f>IFERROR(VLOOKUP(BG1101,#REF!,1,0),"")</f>
        <v/>
      </c>
      <c r="AS1101" s="236" t="s">
        <v>2427</v>
      </c>
      <c r="AW1101" s="291">
        <v>2024.01</v>
      </c>
      <c r="BD1101" s="191" t="str">
        <f t="shared" si="172"/>
        <v>Q340 TFSI</v>
      </c>
      <c r="BE1101" s="238" t="str">
        <f t="shared" si="174"/>
        <v>0236</v>
      </c>
      <c r="BF1101" s="306" t="s">
        <v>1528</v>
      </c>
      <c r="BG1101" s="191" t="str">
        <f t="shared" si="173"/>
        <v>0236-1100</v>
      </c>
    </row>
    <row r="1102" spans="1:59">
      <c r="A1102" s="304">
        <v>4876</v>
      </c>
      <c r="B1102" s="305">
        <v>4876</v>
      </c>
      <c r="C1102" s="238" t="str">
        <f t="shared" si="177"/>
        <v>0006-0236</v>
      </c>
      <c r="D1102" s="238" t="str">
        <f t="shared" si="178"/>
        <v>0006-0236-0006</v>
      </c>
      <c r="E1102" s="306" t="s">
        <v>1529</v>
      </c>
      <c r="F1102" s="238" t="str">
        <f>TEXT(VLOOKUP(J1102,'1'!$I$43:$J$79,2,0),"0000")</f>
        <v>0006</v>
      </c>
      <c r="G1102" s="238" t="str">
        <f t="shared" si="179"/>
        <v>0236</v>
      </c>
      <c r="H1102" s="307">
        <f t="shared" si="180"/>
        <v>6</v>
      </c>
      <c r="I1102" s="306" t="s">
        <v>1529</v>
      </c>
      <c r="J1102" s="312" t="s">
        <v>193</v>
      </c>
      <c r="K1102" s="312" t="s">
        <v>1655</v>
      </c>
      <c r="L1102" s="312" t="s">
        <v>16072</v>
      </c>
      <c r="M1102" s="327">
        <v>53734000</v>
      </c>
      <c r="N1102" s="315">
        <v>1984</v>
      </c>
      <c r="O1102" s="235" t="s">
        <v>76</v>
      </c>
      <c r="P1102" s="312" t="s">
        <v>72</v>
      </c>
      <c r="Q1102" s="312" t="s">
        <v>71</v>
      </c>
      <c r="R1102" s="315">
        <v>5</v>
      </c>
      <c r="S1102" s="309">
        <v>4</v>
      </c>
      <c r="T1102" s="238">
        <v>6</v>
      </c>
      <c r="U1102" s="238">
        <v>6</v>
      </c>
      <c r="V1102" s="235" t="s">
        <v>1614</v>
      </c>
      <c r="W1102" s="238" t="str">
        <f t="shared" si="175"/>
        <v>AUDIQ340 TFSI Sportback53734000</v>
      </c>
      <c r="X1102" s="310">
        <f t="shared" si="176"/>
        <v>4876</v>
      </c>
      <c r="Y1102" s="238">
        <v>6</v>
      </c>
      <c r="Z1102" s="238">
        <v>6</v>
      </c>
      <c r="AA1102" s="306" t="s">
        <v>1529</v>
      </c>
      <c r="AB1102" s="235" t="s">
        <v>1611</v>
      </c>
      <c r="AC1102" s="235"/>
      <c r="AD1102" s="235">
        <v>3</v>
      </c>
      <c r="AE1102" s="235">
        <v>1</v>
      </c>
      <c r="AF1102" s="236"/>
      <c r="AG1102" s="237"/>
      <c r="AH1102" s="236"/>
      <c r="AI1102" s="236"/>
      <c r="AJ1102" s="237"/>
      <c r="AK1102" s="236">
        <v>13</v>
      </c>
      <c r="AL1102" s="236"/>
      <c r="AM1102" s="236" t="s">
        <v>16282</v>
      </c>
      <c r="AN1102" s="348"/>
      <c r="AO1102" s="348"/>
      <c r="AP1102" s="348"/>
      <c r="AQ1102" s="291" t="str">
        <f>IFERROR(VLOOKUP(BG1102,#REF!,1,0),"")</f>
        <v/>
      </c>
      <c r="AS1102" s="236" t="s">
        <v>2427</v>
      </c>
      <c r="AW1102" s="291">
        <v>2024.01</v>
      </c>
      <c r="BD1102" s="191" t="str">
        <f t="shared" si="172"/>
        <v>Q340 TFSI Sportback</v>
      </c>
      <c r="BE1102" s="238" t="str">
        <f t="shared" si="174"/>
        <v>0236</v>
      </c>
      <c r="BF1102" s="306" t="s">
        <v>1529</v>
      </c>
      <c r="BG1102" s="191" t="str">
        <f t="shared" si="173"/>
        <v>0236-1101</v>
      </c>
    </row>
    <row r="1103" spans="1:59">
      <c r="A1103" s="304">
        <v>4877</v>
      </c>
      <c r="B1103" s="305">
        <v>4877</v>
      </c>
      <c r="C1103" s="238" t="str">
        <f t="shared" si="177"/>
        <v>0006-0237</v>
      </c>
      <c r="D1103" s="238" t="str">
        <f t="shared" si="178"/>
        <v>0006-0237-0001</v>
      </c>
      <c r="E1103" s="306" t="s">
        <v>1530</v>
      </c>
      <c r="F1103" s="238" t="str">
        <f>TEXT(VLOOKUP(J1103,'1'!$I$43:$J$79,2,0),"0000")</f>
        <v>0006</v>
      </c>
      <c r="G1103" s="238" t="str">
        <f t="shared" si="179"/>
        <v>0237</v>
      </c>
      <c r="H1103" s="307">
        <f t="shared" si="180"/>
        <v>1</v>
      </c>
      <c r="I1103" s="306" t="s">
        <v>1530</v>
      </c>
      <c r="J1103" s="312" t="s">
        <v>193</v>
      </c>
      <c r="K1103" s="312" t="s">
        <v>2415</v>
      </c>
      <c r="L1103" s="312" t="s">
        <v>16075</v>
      </c>
      <c r="M1103" s="327">
        <v>59700000</v>
      </c>
      <c r="N1103" s="235">
        <v>0</v>
      </c>
      <c r="O1103" s="312" t="s">
        <v>2416</v>
      </c>
      <c r="P1103" s="312" t="s">
        <v>2417</v>
      </c>
      <c r="Q1103" s="312" t="s">
        <v>2418</v>
      </c>
      <c r="R1103" s="315">
        <v>5</v>
      </c>
      <c r="S1103" s="309">
        <v>11</v>
      </c>
      <c r="T1103" s="238">
        <v>6</v>
      </c>
      <c r="U1103" s="238">
        <v>6</v>
      </c>
      <c r="V1103" s="235" t="s">
        <v>1572</v>
      </c>
      <c r="W1103" s="238" t="str">
        <f t="shared" si="175"/>
        <v>AUDIQ4e-tron 4059700000</v>
      </c>
      <c r="X1103" s="310">
        <f t="shared" si="176"/>
        <v>4877</v>
      </c>
      <c r="Y1103" s="238">
        <v>6</v>
      </c>
      <c r="Z1103" s="238">
        <v>6</v>
      </c>
      <c r="AA1103" s="306" t="s">
        <v>1530</v>
      </c>
      <c r="AB1103" s="235" t="s">
        <v>1611</v>
      </c>
      <c r="AC1103" s="235"/>
      <c r="AD1103" s="235">
        <v>3</v>
      </c>
      <c r="AE1103" s="235">
        <v>1</v>
      </c>
      <c r="AF1103" s="236"/>
      <c r="AG1103" s="237"/>
      <c r="AH1103" s="236"/>
      <c r="AI1103" s="236"/>
      <c r="AJ1103" s="237"/>
      <c r="AK1103" s="236">
        <v>26</v>
      </c>
      <c r="AL1103" s="236"/>
      <c r="AM1103" s="236" t="s">
        <v>16301</v>
      </c>
      <c r="AN1103" s="348"/>
      <c r="AO1103" s="348"/>
      <c r="AP1103" s="348"/>
      <c r="AQ1103" s="291" t="str">
        <f>IFERROR(VLOOKUP(BG1103,#REF!,1,0),"")</f>
        <v/>
      </c>
      <c r="AS1103" s="236" t="s">
        <v>2433</v>
      </c>
      <c r="BD1103" s="191" t="str">
        <f t="shared" si="172"/>
        <v>Q4e-tron 40</v>
      </c>
      <c r="BE1103" s="238" t="str">
        <f t="shared" si="174"/>
        <v>0237</v>
      </c>
      <c r="BF1103" s="306" t="s">
        <v>1530</v>
      </c>
      <c r="BG1103" s="191" t="str">
        <f t="shared" si="173"/>
        <v>0237-1102</v>
      </c>
    </row>
    <row r="1104" spans="1:59">
      <c r="A1104" s="304">
        <v>4878</v>
      </c>
      <c r="B1104" s="305">
        <v>4878</v>
      </c>
      <c r="C1104" s="238" t="str">
        <f t="shared" si="177"/>
        <v>0006-0237</v>
      </c>
      <c r="D1104" s="238" t="str">
        <f t="shared" si="178"/>
        <v>0006-0237-0002</v>
      </c>
      <c r="E1104" s="306" t="s">
        <v>1531</v>
      </c>
      <c r="F1104" s="238" t="str">
        <f>TEXT(VLOOKUP(J1104,'1'!$I$43:$J$79,2,0),"0000")</f>
        <v>0006</v>
      </c>
      <c r="G1104" s="238" t="str">
        <f t="shared" si="179"/>
        <v>0237</v>
      </c>
      <c r="H1104" s="307">
        <f t="shared" si="180"/>
        <v>2</v>
      </c>
      <c r="I1104" s="306" t="s">
        <v>1531</v>
      </c>
      <c r="J1104" s="312" t="s">
        <v>193</v>
      </c>
      <c r="K1104" s="312" t="s">
        <v>2415</v>
      </c>
      <c r="L1104" s="312" t="s">
        <v>16076</v>
      </c>
      <c r="M1104" s="327">
        <v>66700000</v>
      </c>
      <c r="N1104" s="235">
        <v>0</v>
      </c>
      <c r="O1104" s="312" t="s">
        <v>1693</v>
      </c>
      <c r="P1104" s="312" t="s">
        <v>1341</v>
      </c>
      <c r="Q1104" s="312" t="s">
        <v>1619</v>
      </c>
      <c r="R1104" s="315">
        <v>5</v>
      </c>
      <c r="S1104" s="309">
        <v>11</v>
      </c>
      <c r="T1104" s="238">
        <v>6</v>
      </c>
      <c r="U1104" s="238">
        <v>6</v>
      </c>
      <c r="V1104" s="235" t="s">
        <v>1572</v>
      </c>
      <c r="W1104" s="238" t="str">
        <f t="shared" si="175"/>
        <v>AUDIQ4e-tron 40 Premium66700000</v>
      </c>
      <c r="X1104" s="310">
        <f t="shared" si="176"/>
        <v>4878</v>
      </c>
      <c r="Y1104" s="238">
        <v>6</v>
      </c>
      <c r="Z1104" s="238">
        <v>6</v>
      </c>
      <c r="AA1104" s="306" t="s">
        <v>1531</v>
      </c>
      <c r="AB1104" s="235" t="s">
        <v>1611</v>
      </c>
      <c r="AC1104" s="235"/>
      <c r="AD1104" s="235">
        <v>3</v>
      </c>
      <c r="AE1104" s="235">
        <v>1</v>
      </c>
      <c r="AF1104" s="236"/>
      <c r="AG1104" s="237"/>
      <c r="AH1104" s="236"/>
      <c r="AI1104" s="236"/>
      <c r="AJ1104" s="237"/>
      <c r="AK1104" s="236">
        <v>26</v>
      </c>
      <c r="AL1104" s="236"/>
      <c r="AM1104" s="236" t="s">
        <v>16301</v>
      </c>
      <c r="AN1104" s="348"/>
      <c r="AO1104" s="348"/>
      <c r="AP1104" s="348"/>
      <c r="AQ1104" s="291" t="str">
        <f>IFERROR(VLOOKUP(BG1104,#REF!,1,0),"")</f>
        <v/>
      </c>
      <c r="AS1104" s="236" t="s">
        <v>2433</v>
      </c>
      <c r="BD1104" s="191" t="str">
        <f t="shared" si="172"/>
        <v>Q4e-tron 40 Premium</v>
      </c>
      <c r="BE1104" s="238" t="str">
        <f t="shared" si="174"/>
        <v>0237</v>
      </c>
      <c r="BF1104" s="306" t="s">
        <v>1531</v>
      </c>
      <c r="BG1104" s="191" t="str">
        <f t="shared" si="173"/>
        <v>0237-1103</v>
      </c>
    </row>
    <row r="1105" spans="1:59">
      <c r="A1105" s="304">
        <v>4879</v>
      </c>
      <c r="B1105" s="305">
        <v>4879</v>
      </c>
      <c r="C1105" s="238" t="str">
        <f t="shared" si="177"/>
        <v>0006-0237</v>
      </c>
      <c r="D1105" s="238" t="str">
        <f t="shared" si="178"/>
        <v>0006-0237-0003</v>
      </c>
      <c r="E1105" s="306" t="s">
        <v>1532</v>
      </c>
      <c r="F1105" s="238" t="str">
        <f>TEXT(VLOOKUP(J1105,'1'!$I$43:$J$79,2,0),"0000")</f>
        <v>0006</v>
      </c>
      <c r="G1105" s="238" t="str">
        <f t="shared" si="179"/>
        <v>0237</v>
      </c>
      <c r="H1105" s="307">
        <f t="shared" si="180"/>
        <v>3</v>
      </c>
      <c r="I1105" s="306" t="s">
        <v>1532</v>
      </c>
      <c r="J1105" s="312" t="s">
        <v>193</v>
      </c>
      <c r="K1105" s="312" t="s">
        <v>2415</v>
      </c>
      <c r="L1105" s="312" t="s">
        <v>16073</v>
      </c>
      <c r="M1105" s="327">
        <v>65700000</v>
      </c>
      <c r="N1105" s="235">
        <v>0</v>
      </c>
      <c r="O1105" s="312" t="s">
        <v>1693</v>
      </c>
      <c r="P1105" s="312" t="s">
        <v>1341</v>
      </c>
      <c r="Q1105" s="312" t="s">
        <v>1619</v>
      </c>
      <c r="R1105" s="315">
        <v>5</v>
      </c>
      <c r="S1105" s="309">
        <v>11</v>
      </c>
      <c r="T1105" s="238">
        <v>6</v>
      </c>
      <c r="U1105" s="238">
        <v>6</v>
      </c>
      <c r="V1105" s="235" t="s">
        <v>1572</v>
      </c>
      <c r="W1105" s="238" t="str">
        <f t="shared" si="175"/>
        <v>AUDIQ4e-tron 40 스포트백65700000</v>
      </c>
      <c r="X1105" s="310">
        <f t="shared" si="176"/>
        <v>4879</v>
      </c>
      <c r="Y1105" s="238">
        <v>6</v>
      </c>
      <c r="Z1105" s="238">
        <v>6</v>
      </c>
      <c r="AA1105" s="306" t="s">
        <v>1532</v>
      </c>
      <c r="AB1105" s="235" t="s">
        <v>1611</v>
      </c>
      <c r="AC1105" s="235"/>
      <c r="AD1105" s="235">
        <v>3</v>
      </c>
      <c r="AE1105" s="235">
        <v>1</v>
      </c>
      <c r="AF1105" s="236"/>
      <c r="AG1105" s="237"/>
      <c r="AH1105" s="236"/>
      <c r="AI1105" s="236"/>
      <c r="AJ1105" s="237"/>
      <c r="AK1105" s="236">
        <v>26</v>
      </c>
      <c r="AL1105" s="236"/>
      <c r="AM1105" s="236" t="s">
        <v>16301</v>
      </c>
      <c r="AN1105" s="348"/>
      <c r="AO1105" s="348"/>
      <c r="AP1105" s="348"/>
      <c r="AQ1105" s="291" t="str">
        <f>IFERROR(VLOOKUP(BG1105,#REF!,1,0),"")</f>
        <v/>
      </c>
      <c r="AS1105" s="236" t="s">
        <v>2433</v>
      </c>
      <c r="AT1105" s="291">
        <v>2024.02</v>
      </c>
      <c r="AW1105" s="291" t="s">
        <v>16086</v>
      </c>
      <c r="BD1105" s="191" t="str">
        <f t="shared" si="172"/>
        <v>Q4e-tron 40 스포트백</v>
      </c>
      <c r="BE1105" s="238" t="str">
        <f t="shared" si="174"/>
        <v>0237</v>
      </c>
      <c r="BF1105" s="306" t="s">
        <v>1532</v>
      </c>
      <c r="BG1105" s="191" t="str">
        <f t="shared" si="173"/>
        <v>0237-1104</v>
      </c>
    </row>
    <row r="1106" spans="1:59">
      <c r="A1106" s="304">
        <v>4880</v>
      </c>
      <c r="B1106" s="305">
        <v>4880</v>
      </c>
      <c r="C1106" s="238" t="str">
        <f t="shared" si="177"/>
        <v>0006-0237</v>
      </c>
      <c r="D1106" s="238" t="str">
        <f t="shared" si="178"/>
        <v>0006-0237-0004</v>
      </c>
      <c r="E1106" s="306" t="s">
        <v>1533</v>
      </c>
      <c r="F1106" s="238" t="str">
        <f>TEXT(VLOOKUP(J1106,'1'!$I$43:$J$79,2,0),"0000")</f>
        <v>0006</v>
      </c>
      <c r="G1106" s="238" t="str">
        <f t="shared" si="179"/>
        <v>0237</v>
      </c>
      <c r="H1106" s="307">
        <f t="shared" si="180"/>
        <v>4</v>
      </c>
      <c r="I1106" s="306" t="s">
        <v>1533</v>
      </c>
      <c r="J1106" s="312" t="s">
        <v>193</v>
      </c>
      <c r="K1106" s="312" t="s">
        <v>2415</v>
      </c>
      <c r="L1106" s="312" t="s">
        <v>16074</v>
      </c>
      <c r="M1106" s="327">
        <v>72700000</v>
      </c>
      <c r="N1106" s="235">
        <v>0</v>
      </c>
      <c r="O1106" s="312" t="s">
        <v>2416</v>
      </c>
      <c r="P1106" s="312" t="s">
        <v>2417</v>
      </c>
      <c r="Q1106" s="312" t="s">
        <v>2418</v>
      </c>
      <c r="R1106" s="315">
        <v>5</v>
      </c>
      <c r="S1106" s="309">
        <v>11</v>
      </c>
      <c r="T1106" s="238">
        <v>6</v>
      </c>
      <c r="U1106" s="238">
        <v>6</v>
      </c>
      <c r="V1106" s="235" t="s">
        <v>1572</v>
      </c>
      <c r="W1106" s="238" t="str">
        <f t="shared" si="175"/>
        <v>AUDIQ4e-tron 40 Premium 스포트백72700000</v>
      </c>
      <c r="X1106" s="310">
        <f t="shared" si="176"/>
        <v>4880</v>
      </c>
      <c r="Y1106" s="238">
        <v>6</v>
      </c>
      <c r="Z1106" s="238">
        <v>6</v>
      </c>
      <c r="AA1106" s="306" t="s">
        <v>1533</v>
      </c>
      <c r="AB1106" s="235" t="s">
        <v>1611</v>
      </c>
      <c r="AC1106" s="235"/>
      <c r="AD1106" s="235">
        <v>3</v>
      </c>
      <c r="AE1106" s="235">
        <v>1</v>
      </c>
      <c r="AF1106" s="236"/>
      <c r="AG1106" s="237"/>
      <c r="AH1106" s="236"/>
      <c r="AI1106" s="236"/>
      <c r="AJ1106" s="237"/>
      <c r="AK1106" s="236">
        <v>26</v>
      </c>
      <c r="AL1106" s="236"/>
      <c r="AM1106" s="236" t="s">
        <v>16301</v>
      </c>
      <c r="AN1106" s="348"/>
      <c r="AO1106" s="348"/>
      <c r="AP1106" s="348"/>
      <c r="AQ1106" s="291" t="str">
        <f>IFERROR(VLOOKUP(BG1106,#REF!,1,0),"")</f>
        <v/>
      </c>
      <c r="AS1106" s="236" t="s">
        <v>2433</v>
      </c>
      <c r="AT1106" s="291">
        <v>2024.02</v>
      </c>
      <c r="AW1106" s="291" t="s">
        <v>16086</v>
      </c>
      <c r="BD1106" s="191" t="str">
        <f t="shared" si="172"/>
        <v>Q4e-tron 40 Premium 스포트백</v>
      </c>
      <c r="BE1106" s="238" t="str">
        <f t="shared" si="174"/>
        <v>0237</v>
      </c>
      <c r="BF1106" s="306" t="s">
        <v>1533</v>
      </c>
      <c r="BG1106" s="191" t="str">
        <f t="shared" si="173"/>
        <v>0237-1105</v>
      </c>
    </row>
    <row r="1107" spans="1:59">
      <c r="A1107" s="304">
        <v>4881</v>
      </c>
      <c r="B1107" s="305">
        <v>4881</v>
      </c>
      <c r="C1107" s="238" t="str">
        <f t="shared" si="177"/>
        <v>0006-0238</v>
      </c>
      <c r="D1107" s="238" t="str">
        <f t="shared" si="178"/>
        <v>0006-0238-0001</v>
      </c>
      <c r="E1107" s="306" t="s">
        <v>1534</v>
      </c>
      <c r="F1107" s="238" t="str">
        <f>TEXT(VLOOKUP(J1107,'1'!$I$43:$J$79,2,0),"0000")</f>
        <v>0006</v>
      </c>
      <c r="G1107" s="238" t="str">
        <f t="shared" si="179"/>
        <v>0238</v>
      </c>
      <c r="H1107" s="307">
        <f t="shared" si="180"/>
        <v>1</v>
      </c>
      <c r="I1107" s="306" t="s">
        <v>1534</v>
      </c>
      <c r="J1107" s="235" t="s">
        <v>193</v>
      </c>
      <c r="K1107" s="235" t="s">
        <v>1662</v>
      </c>
      <c r="L1107" s="235" t="s">
        <v>16079</v>
      </c>
      <c r="M1107" s="308">
        <v>69369000</v>
      </c>
      <c r="N1107" s="235">
        <v>1984</v>
      </c>
      <c r="O1107" s="235" t="s">
        <v>76</v>
      </c>
      <c r="P1107" s="235" t="s">
        <v>72</v>
      </c>
      <c r="Q1107" s="235" t="s">
        <v>71</v>
      </c>
      <c r="R1107" s="235">
        <v>5</v>
      </c>
      <c r="S1107" s="309">
        <v>4</v>
      </c>
      <c r="T1107" s="238">
        <v>6</v>
      </c>
      <c r="U1107" s="238">
        <v>6</v>
      </c>
      <c r="V1107" s="235" t="s">
        <v>70</v>
      </c>
      <c r="W1107" s="238" t="str">
        <f t="shared" si="175"/>
        <v>AUDIQ5 45 TFSI Q69369000</v>
      </c>
      <c r="X1107" s="310">
        <f t="shared" si="176"/>
        <v>4881</v>
      </c>
      <c r="Y1107" s="238">
        <v>6</v>
      </c>
      <c r="Z1107" s="238">
        <v>6</v>
      </c>
      <c r="AA1107" s="306" t="s">
        <v>1534</v>
      </c>
      <c r="AB1107" s="235" t="s">
        <v>1611</v>
      </c>
      <c r="AC1107" s="235"/>
      <c r="AD1107" s="235">
        <v>3</v>
      </c>
      <c r="AE1107" s="235">
        <v>1</v>
      </c>
      <c r="AF1107" s="236"/>
      <c r="AG1107" s="237"/>
      <c r="AH1107" s="236"/>
      <c r="AI1107" s="236"/>
      <c r="AJ1107" s="237"/>
      <c r="AK1107" s="236" t="s">
        <v>16306</v>
      </c>
      <c r="AL1107" s="236"/>
      <c r="AM1107" s="236" t="s">
        <v>16289</v>
      </c>
      <c r="AN1107" s="348"/>
      <c r="AO1107" s="348"/>
      <c r="AP1107" s="348"/>
      <c r="AQ1107" s="291" t="str">
        <f>IFERROR(VLOOKUP(BG1107,#REF!,1,0),"")</f>
        <v/>
      </c>
      <c r="AS1107" s="236" t="s">
        <v>2427</v>
      </c>
      <c r="BD1107" s="191" t="str">
        <f t="shared" si="172"/>
        <v>Q5 45 TFSI Q</v>
      </c>
      <c r="BE1107" s="238" t="str">
        <f t="shared" si="174"/>
        <v>0238</v>
      </c>
      <c r="BF1107" s="306" t="s">
        <v>1534</v>
      </c>
      <c r="BG1107" s="191" t="str">
        <f t="shared" si="173"/>
        <v>0238-1106</v>
      </c>
    </row>
    <row r="1108" spans="1:59">
      <c r="A1108" s="304">
        <v>4882</v>
      </c>
      <c r="B1108" s="305">
        <v>4882</v>
      </c>
      <c r="C1108" s="238" t="str">
        <f t="shared" si="177"/>
        <v>0006-0238</v>
      </c>
      <c r="D1108" s="238" t="str">
        <f t="shared" si="178"/>
        <v>0006-0238-0002</v>
      </c>
      <c r="E1108" s="306" t="s">
        <v>1535</v>
      </c>
      <c r="F1108" s="238" t="str">
        <f>TEXT(VLOOKUP(J1108,'1'!$I$43:$J$79,2,0),"0000")</f>
        <v>0006</v>
      </c>
      <c r="G1108" s="238" t="str">
        <f t="shared" si="179"/>
        <v>0238</v>
      </c>
      <c r="H1108" s="307">
        <f t="shared" si="180"/>
        <v>2</v>
      </c>
      <c r="I1108" s="306" t="s">
        <v>1535</v>
      </c>
      <c r="J1108" s="235" t="s">
        <v>193</v>
      </c>
      <c r="K1108" s="235" t="s">
        <v>1662</v>
      </c>
      <c r="L1108" s="235" t="s">
        <v>16080</v>
      </c>
      <c r="M1108" s="308">
        <v>74768000</v>
      </c>
      <c r="N1108" s="235">
        <v>1984</v>
      </c>
      <c r="O1108" s="235" t="s">
        <v>76</v>
      </c>
      <c r="P1108" s="235" t="s">
        <v>72</v>
      </c>
      <c r="Q1108" s="235" t="s">
        <v>71</v>
      </c>
      <c r="R1108" s="235">
        <v>5</v>
      </c>
      <c r="S1108" s="309">
        <v>4</v>
      </c>
      <c r="T1108" s="238">
        <v>6</v>
      </c>
      <c r="U1108" s="238">
        <v>6</v>
      </c>
      <c r="V1108" s="235" t="s">
        <v>70</v>
      </c>
      <c r="W1108" s="238" t="str">
        <f t="shared" si="175"/>
        <v>AUDIQ5 45 TFSI Q premium74768000</v>
      </c>
      <c r="X1108" s="310">
        <f t="shared" si="176"/>
        <v>4882</v>
      </c>
      <c r="Y1108" s="238">
        <v>6</v>
      </c>
      <c r="Z1108" s="238">
        <v>6</v>
      </c>
      <c r="AA1108" s="306" t="s">
        <v>1535</v>
      </c>
      <c r="AB1108" s="235" t="s">
        <v>1611</v>
      </c>
      <c r="AC1108" s="235"/>
      <c r="AD1108" s="235">
        <v>3</v>
      </c>
      <c r="AE1108" s="235">
        <v>1</v>
      </c>
      <c r="AF1108" s="236"/>
      <c r="AG1108" s="237"/>
      <c r="AH1108" s="236"/>
      <c r="AI1108" s="236"/>
      <c r="AJ1108" s="237"/>
      <c r="AK1108" s="236" t="s">
        <v>16306</v>
      </c>
      <c r="AL1108" s="236"/>
      <c r="AM1108" s="236" t="s">
        <v>16289</v>
      </c>
      <c r="AN1108" s="348"/>
      <c r="AO1108" s="348"/>
      <c r="AP1108" s="348"/>
      <c r="AQ1108" s="291" t="str">
        <f>IFERROR(VLOOKUP(BG1108,#REF!,1,0),"")</f>
        <v/>
      </c>
      <c r="AS1108" s="236" t="s">
        <v>2427</v>
      </c>
      <c r="BD1108" s="191" t="str">
        <f t="shared" si="172"/>
        <v>Q5 45 TFSI Q premium</v>
      </c>
      <c r="BE1108" s="238" t="str">
        <f t="shared" si="174"/>
        <v>0238</v>
      </c>
      <c r="BF1108" s="306" t="s">
        <v>1535</v>
      </c>
      <c r="BG1108" s="191" t="str">
        <f t="shared" si="173"/>
        <v>0238-1107</v>
      </c>
    </row>
    <row r="1109" spans="1:59">
      <c r="A1109" s="304">
        <v>4883</v>
      </c>
      <c r="B1109" s="305">
        <v>4883</v>
      </c>
      <c r="C1109" s="238" t="str">
        <f t="shared" si="177"/>
        <v>0006-0238</v>
      </c>
      <c r="D1109" s="238" t="str">
        <f t="shared" si="178"/>
        <v>0006-0238-0003</v>
      </c>
      <c r="E1109" s="306" t="s">
        <v>1536</v>
      </c>
      <c r="F1109" s="238" t="str">
        <f>TEXT(VLOOKUP(J1109,'1'!$I$43:$J$79,2,0),"0000")</f>
        <v>0006</v>
      </c>
      <c r="G1109" s="238" t="str">
        <f t="shared" si="179"/>
        <v>0238</v>
      </c>
      <c r="H1109" s="307">
        <f t="shared" si="180"/>
        <v>3</v>
      </c>
      <c r="I1109" s="306" t="s">
        <v>1536</v>
      </c>
      <c r="J1109" s="235" t="s">
        <v>193</v>
      </c>
      <c r="K1109" s="235" t="s">
        <v>1662</v>
      </c>
      <c r="L1109" s="235" t="s">
        <v>16081</v>
      </c>
      <c r="M1109" s="308">
        <v>72314000</v>
      </c>
      <c r="N1109" s="235">
        <v>1984</v>
      </c>
      <c r="O1109" s="235" t="s">
        <v>76</v>
      </c>
      <c r="P1109" s="235" t="s">
        <v>72</v>
      </c>
      <c r="Q1109" s="235" t="s">
        <v>71</v>
      </c>
      <c r="R1109" s="235">
        <v>5</v>
      </c>
      <c r="S1109" s="309">
        <v>4</v>
      </c>
      <c r="T1109" s="238">
        <v>6</v>
      </c>
      <c r="U1109" s="238">
        <v>6</v>
      </c>
      <c r="V1109" s="235" t="s">
        <v>70</v>
      </c>
      <c r="W1109" s="238" t="str">
        <f t="shared" si="175"/>
        <v>AUDIQ5 45 TFSI Q 스포트백72314000</v>
      </c>
      <c r="X1109" s="310">
        <f t="shared" si="176"/>
        <v>4883</v>
      </c>
      <c r="Y1109" s="238">
        <v>6</v>
      </c>
      <c r="Z1109" s="238">
        <v>6</v>
      </c>
      <c r="AA1109" s="306" t="s">
        <v>1536</v>
      </c>
      <c r="AB1109" s="235" t="s">
        <v>1611</v>
      </c>
      <c r="AC1109" s="235"/>
      <c r="AD1109" s="235">
        <v>3</v>
      </c>
      <c r="AE1109" s="235">
        <v>1</v>
      </c>
      <c r="AF1109" s="236"/>
      <c r="AG1109" s="237"/>
      <c r="AH1109" s="236"/>
      <c r="AI1109" s="236"/>
      <c r="AJ1109" s="237"/>
      <c r="AK1109" s="236" t="s">
        <v>16306</v>
      </c>
      <c r="AL1109" s="236"/>
      <c r="AM1109" s="236" t="s">
        <v>16289</v>
      </c>
      <c r="AN1109" s="348"/>
      <c r="AO1109" s="348"/>
      <c r="AP1109" s="348"/>
      <c r="AQ1109" s="291" t="str">
        <f>IFERROR(VLOOKUP(BG1109,#REF!,1,0),"")</f>
        <v/>
      </c>
      <c r="AS1109" s="236" t="s">
        <v>2427</v>
      </c>
      <c r="AT1109" s="291">
        <v>2024.02</v>
      </c>
      <c r="AW1109" s="291" t="s">
        <v>16086</v>
      </c>
      <c r="BD1109" s="191" t="str">
        <f t="shared" si="172"/>
        <v>Q5 45 TFSI Q 스포트백</v>
      </c>
      <c r="BE1109" s="238" t="str">
        <f t="shared" si="174"/>
        <v>0238</v>
      </c>
      <c r="BF1109" s="306" t="s">
        <v>1536</v>
      </c>
      <c r="BG1109" s="191" t="str">
        <f t="shared" si="173"/>
        <v>0238-1108</v>
      </c>
    </row>
    <row r="1110" spans="1:59">
      <c r="A1110" s="304">
        <v>4884</v>
      </c>
      <c r="B1110" s="305">
        <v>4884</v>
      </c>
      <c r="C1110" s="238" t="str">
        <f t="shared" si="177"/>
        <v>0006-0238</v>
      </c>
      <c r="D1110" s="238" t="str">
        <f t="shared" si="178"/>
        <v>0006-0238-0004</v>
      </c>
      <c r="E1110" s="306" t="s">
        <v>1537</v>
      </c>
      <c r="F1110" s="238" t="str">
        <f>TEXT(VLOOKUP(J1110,'1'!$I$43:$J$79,2,0),"0000")</f>
        <v>0006</v>
      </c>
      <c r="G1110" s="238" t="str">
        <f t="shared" si="179"/>
        <v>0238</v>
      </c>
      <c r="H1110" s="307">
        <f t="shared" si="180"/>
        <v>4</v>
      </c>
      <c r="I1110" s="306" t="s">
        <v>1537</v>
      </c>
      <c r="J1110" s="235" t="s">
        <v>193</v>
      </c>
      <c r="K1110" s="235" t="s">
        <v>1662</v>
      </c>
      <c r="L1110" s="235" t="s">
        <v>16082</v>
      </c>
      <c r="M1110" s="308">
        <v>80000000</v>
      </c>
      <c r="N1110" s="235">
        <v>1984</v>
      </c>
      <c r="O1110" s="235" t="s">
        <v>76</v>
      </c>
      <c r="P1110" s="235" t="s">
        <v>72</v>
      </c>
      <c r="Q1110" s="235" t="s">
        <v>71</v>
      </c>
      <c r="R1110" s="235">
        <v>5</v>
      </c>
      <c r="S1110" s="309">
        <v>4</v>
      </c>
      <c r="T1110" s="238">
        <v>6</v>
      </c>
      <c r="U1110" s="238">
        <v>6</v>
      </c>
      <c r="V1110" s="235" t="s">
        <v>70</v>
      </c>
      <c r="W1110" s="238" t="str">
        <f t="shared" si="175"/>
        <v>AUDIQ5 45 TFSI Q premium 스포트백80000000</v>
      </c>
      <c r="X1110" s="310">
        <f t="shared" si="176"/>
        <v>4884</v>
      </c>
      <c r="Y1110" s="238">
        <v>6</v>
      </c>
      <c r="Z1110" s="238">
        <v>6</v>
      </c>
      <c r="AA1110" s="306" t="s">
        <v>1537</v>
      </c>
      <c r="AB1110" s="235" t="s">
        <v>1611</v>
      </c>
      <c r="AC1110" s="235"/>
      <c r="AD1110" s="235">
        <v>3</v>
      </c>
      <c r="AE1110" s="235">
        <v>1</v>
      </c>
      <c r="AF1110" s="236"/>
      <c r="AG1110" s="237"/>
      <c r="AH1110" s="236"/>
      <c r="AI1110" s="236"/>
      <c r="AJ1110" s="237"/>
      <c r="AK1110" s="236" t="s">
        <v>16306</v>
      </c>
      <c r="AL1110" s="236"/>
      <c r="AM1110" s="236" t="s">
        <v>16289</v>
      </c>
      <c r="AN1110" s="348"/>
      <c r="AO1110" s="348"/>
      <c r="AP1110" s="348"/>
      <c r="AQ1110" s="291" t="str">
        <f>IFERROR(VLOOKUP(BG1110,#REF!,1,0),"")</f>
        <v/>
      </c>
      <c r="AS1110" s="236" t="s">
        <v>2427</v>
      </c>
      <c r="AT1110" s="291">
        <v>2024.02</v>
      </c>
      <c r="AW1110" s="291" t="s">
        <v>16086</v>
      </c>
      <c r="BD1110" s="191" t="str">
        <f t="shared" si="172"/>
        <v>Q5 45 TFSI Q premium 스포트백</v>
      </c>
      <c r="BE1110" s="238" t="str">
        <f t="shared" si="174"/>
        <v>0238</v>
      </c>
      <c r="BF1110" s="306" t="s">
        <v>1537</v>
      </c>
      <c r="BG1110" s="191" t="str">
        <f t="shared" si="173"/>
        <v>0238-1109</v>
      </c>
    </row>
    <row r="1111" spans="1:59">
      <c r="A1111" s="304">
        <v>4885</v>
      </c>
      <c r="B1111" s="305">
        <v>4885</v>
      </c>
      <c r="C1111" s="238" t="str">
        <f t="shared" si="177"/>
        <v>0006-0238</v>
      </c>
      <c r="D1111" s="238" t="str">
        <f t="shared" si="178"/>
        <v>0006-0238-0005</v>
      </c>
      <c r="E1111" s="306" t="s">
        <v>1538</v>
      </c>
      <c r="F1111" s="238" t="str">
        <f>TEXT(VLOOKUP(J1111,'1'!$I$43:$J$79,2,0),"0000")</f>
        <v>0006</v>
      </c>
      <c r="G1111" s="238" t="str">
        <f t="shared" si="179"/>
        <v>0238</v>
      </c>
      <c r="H1111" s="307">
        <f t="shared" si="180"/>
        <v>5</v>
      </c>
      <c r="I1111" s="306" t="s">
        <v>1538</v>
      </c>
      <c r="J1111" s="312" t="s">
        <v>193</v>
      </c>
      <c r="K1111" s="312" t="s">
        <v>1681</v>
      </c>
      <c r="L1111" s="312" t="s">
        <v>1682</v>
      </c>
      <c r="M1111" s="327">
        <v>68881000</v>
      </c>
      <c r="N1111" s="315">
        <v>1968</v>
      </c>
      <c r="O1111" s="312" t="s">
        <v>77</v>
      </c>
      <c r="P1111" s="312" t="s">
        <v>72</v>
      </c>
      <c r="Q1111" s="312" t="s">
        <v>71</v>
      </c>
      <c r="R1111" s="315">
        <v>5</v>
      </c>
      <c r="S1111" s="309">
        <v>6</v>
      </c>
      <c r="T1111" s="238">
        <v>6</v>
      </c>
      <c r="U1111" s="238">
        <v>6</v>
      </c>
      <c r="V1111" s="235" t="s">
        <v>70</v>
      </c>
      <c r="W1111" s="238" t="str">
        <f t="shared" si="175"/>
        <v>AUDIQ540 TDI Quattro68881000</v>
      </c>
      <c r="X1111" s="310">
        <f t="shared" si="176"/>
        <v>4885</v>
      </c>
      <c r="Y1111" s="238">
        <v>6</v>
      </c>
      <c r="Z1111" s="238">
        <v>6</v>
      </c>
      <c r="AA1111" s="306" t="s">
        <v>1538</v>
      </c>
      <c r="AB1111" s="235" t="s">
        <v>1611</v>
      </c>
      <c r="AC1111" s="235"/>
      <c r="AD1111" s="235">
        <v>3</v>
      </c>
      <c r="AE1111" s="235">
        <v>1</v>
      </c>
      <c r="AF1111" s="236"/>
      <c r="AG1111" s="237"/>
      <c r="AH1111" s="236"/>
      <c r="AI1111" s="236"/>
      <c r="AJ1111" s="237"/>
      <c r="AK1111" s="236" t="s">
        <v>1170</v>
      </c>
      <c r="AL1111" s="236"/>
      <c r="AM1111" s="236" t="s">
        <v>16290</v>
      </c>
      <c r="AN1111" s="348"/>
      <c r="AO1111" s="348"/>
      <c r="AP1111" s="348"/>
      <c r="AQ1111" s="291" t="str">
        <f>IFERROR(VLOOKUP(BG1111,#REF!,1,0),"")</f>
        <v/>
      </c>
      <c r="AS1111" s="236" t="s">
        <v>147</v>
      </c>
      <c r="BD1111" s="191" t="str">
        <f t="shared" si="172"/>
        <v>Q540 TDI Quattro</v>
      </c>
      <c r="BE1111" s="238" t="str">
        <f t="shared" si="174"/>
        <v>0238</v>
      </c>
      <c r="BF1111" s="306" t="s">
        <v>1538</v>
      </c>
      <c r="BG1111" s="191" t="str">
        <f t="shared" si="173"/>
        <v>0238-1110</v>
      </c>
    </row>
    <row r="1112" spans="1:59">
      <c r="A1112" s="304">
        <v>4886</v>
      </c>
      <c r="B1112" s="305">
        <v>4886</v>
      </c>
      <c r="C1112" s="238" t="str">
        <f t="shared" si="177"/>
        <v>0006-0238</v>
      </c>
      <c r="D1112" s="238" t="str">
        <f t="shared" si="178"/>
        <v>0006-0238-0006</v>
      </c>
      <c r="E1112" s="306" t="s">
        <v>1539</v>
      </c>
      <c r="F1112" s="238" t="str">
        <f>TEXT(VLOOKUP(J1112,'1'!$I$43:$J$79,2,0),"0000")</f>
        <v>0006</v>
      </c>
      <c r="G1112" s="238" t="str">
        <f t="shared" si="179"/>
        <v>0238</v>
      </c>
      <c r="H1112" s="307">
        <f t="shared" si="180"/>
        <v>6</v>
      </c>
      <c r="I1112" s="306" t="s">
        <v>1539</v>
      </c>
      <c r="J1112" s="312" t="s">
        <v>193</v>
      </c>
      <c r="K1112" s="312" t="s">
        <v>1681</v>
      </c>
      <c r="L1112" s="312" t="s">
        <v>1677</v>
      </c>
      <c r="M1112" s="327">
        <v>74281000</v>
      </c>
      <c r="N1112" s="315">
        <v>1968</v>
      </c>
      <c r="O1112" s="312" t="s">
        <v>77</v>
      </c>
      <c r="P1112" s="312" t="s">
        <v>72</v>
      </c>
      <c r="Q1112" s="312" t="s">
        <v>71</v>
      </c>
      <c r="R1112" s="315">
        <v>5</v>
      </c>
      <c r="S1112" s="309">
        <v>6</v>
      </c>
      <c r="T1112" s="238">
        <v>6</v>
      </c>
      <c r="U1112" s="238">
        <v>6</v>
      </c>
      <c r="V1112" s="235" t="s">
        <v>70</v>
      </c>
      <c r="W1112" s="238" t="str">
        <f t="shared" si="175"/>
        <v>AUDIQ540 TDI Quattro Premium74281000</v>
      </c>
      <c r="X1112" s="310">
        <f t="shared" si="176"/>
        <v>4886</v>
      </c>
      <c r="Y1112" s="238">
        <v>6</v>
      </c>
      <c r="Z1112" s="238">
        <v>6</v>
      </c>
      <c r="AA1112" s="306" t="s">
        <v>1539</v>
      </c>
      <c r="AB1112" s="235" t="s">
        <v>1611</v>
      </c>
      <c r="AC1112" s="235"/>
      <c r="AD1112" s="235">
        <v>3</v>
      </c>
      <c r="AE1112" s="235">
        <v>1</v>
      </c>
      <c r="AF1112" s="236"/>
      <c r="AG1112" s="237"/>
      <c r="AH1112" s="236"/>
      <c r="AI1112" s="236"/>
      <c r="AJ1112" s="237"/>
      <c r="AK1112" s="236" t="s">
        <v>1170</v>
      </c>
      <c r="AL1112" s="236"/>
      <c r="AM1112" s="236" t="s">
        <v>16290</v>
      </c>
      <c r="AN1112" s="348"/>
      <c r="AO1112" s="348"/>
      <c r="AP1112" s="348"/>
      <c r="AQ1112" s="291" t="str">
        <f>IFERROR(VLOOKUP(BG1112,#REF!,1,0),"")</f>
        <v/>
      </c>
      <c r="AS1112" s="236" t="s">
        <v>147</v>
      </c>
      <c r="BD1112" s="191" t="str">
        <f t="shared" si="172"/>
        <v>Q540 TDI Quattro Premium</v>
      </c>
      <c r="BE1112" s="238" t="str">
        <f t="shared" si="174"/>
        <v>0238</v>
      </c>
      <c r="BF1112" s="306" t="s">
        <v>1539</v>
      </c>
      <c r="BG1112" s="191" t="str">
        <f t="shared" si="173"/>
        <v>0238-1111</v>
      </c>
    </row>
    <row r="1113" spans="1:59">
      <c r="A1113" s="304">
        <v>4887</v>
      </c>
      <c r="B1113" s="305">
        <v>4887</v>
      </c>
      <c r="C1113" s="238" t="str">
        <f t="shared" si="177"/>
        <v>0006-0238</v>
      </c>
      <c r="D1113" s="238" t="str">
        <f t="shared" si="178"/>
        <v>0006-0238-0007</v>
      </c>
      <c r="E1113" s="306" t="s">
        <v>1540</v>
      </c>
      <c r="F1113" s="238" t="str">
        <f>TEXT(VLOOKUP(J1113,'1'!$I$43:$J$79,2,0),"0000")</f>
        <v>0006</v>
      </c>
      <c r="G1113" s="238" t="str">
        <f t="shared" si="179"/>
        <v>0238</v>
      </c>
      <c r="H1113" s="307">
        <f t="shared" si="180"/>
        <v>7</v>
      </c>
      <c r="I1113" s="306" t="s">
        <v>1540</v>
      </c>
      <c r="J1113" s="312" t="s">
        <v>193</v>
      </c>
      <c r="K1113" s="312" t="s">
        <v>1681</v>
      </c>
      <c r="L1113" s="312" t="s">
        <v>16077</v>
      </c>
      <c r="M1113" s="327">
        <v>71826000</v>
      </c>
      <c r="N1113" s="315">
        <v>1968</v>
      </c>
      <c r="O1113" s="312" t="s">
        <v>77</v>
      </c>
      <c r="P1113" s="312" t="s">
        <v>72</v>
      </c>
      <c r="Q1113" s="312" t="s">
        <v>71</v>
      </c>
      <c r="R1113" s="315">
        <v>5</v>
      </c>
      <c r="S1113" s="309">
        <v>6</v>
      </c>
      <c r="T1113" s="238">
        <v>6</v>
      </c>
      <c r="U1113" s="238">
        <v>6</v>
      </c>
      <c r="V1113" s="235" t="s">
        <v>70</v>
      </c>
      <c r="W1113" s="238" t="str">
        <f t="shared" si="175"/>
        <v>AUDIQ540 TDI Quattro 스포트백71826000</v>
      </c>
      <c r="X1113" s="310">
        <f t="shared" si="176"/>
        <v>4887</v>
      </c>
      <c r="Y1113" s="238">
        <v>6</v>
      </c>
      <c r="Z1113" s="238">
        <v>6</v>
      </c>
      <c r="AA1113" s="306" t="s">
        <v>1540</v>
      </c>
      <c r="AB1113" s="235" t="s">
        <v>1611</v>
      </c>
      <c r="AC1113" s="235"/>
      <c r="AD1113" s="235">
        <v>3</v>
      </c>
      <c r="AE1113" s="235">
        <v>1</v>
      </c>
      <c r="AF1113" s="236"/>
      <c r="AG1113" s="237"/>
      <c r="AH1113" s="236"/>
      <c r="AI1113" s="236"/>
      <c r="AJ1113" s="237"/>
      <c r="AK1113" s="236" t="s">
        <v>16306</v>
      </c>
      <c r="AL1113" s="236"/>
      <c r="AM1113" s="236" t="s">
        <v>16289</v>
      </c>
      <c r="AN1113" s="348"/>
      <c r="AO1113" s="348"/>
      <c r="AP1113" s="348"/>
      <c r="AQ1113" s="291" t="str">
        <f>IFERROR(VLOOKUP(BG1113,#REF!,1,0),"")</f>
        <v/>
      </c>
      <c r="AS1113" s="236" t="s">
        <v>147</v>
      </c>
      <c r="AT1113" s="291">
        <v>2024.02</v>
      </c>
      <c r="AW1113" s="291" t="s">
        <v>16086</v>
      </c>
      <c r="BD1113" s="191" t="str">
        <f t="shared" si="172"/>
        <v>Q540 TDI Quattro 스포트백</v>
      </c>
      <c r="BE1113" s="238" t="str">
        <f t="shared" si="174"/>
        <v>0238</v>
      </c>
      <c r="BF1113" s="306" t="s">
        <v>1540</v>
      </c>
      <c r="BG1113" s="191" t="str">
        <f t="shared" si="173"/>
        <v>0238-1112</v>
      </c>
    </row>
    <row r="1114" spans="1:59">
      <c r="A1114" s="304">
        <v>4888</v>
      </c>
      <c r="B1114" s="305">
        <v>4888</v>
      </c>
      <c r="C1114" s="238" t="str">
        <f t="shared" si="177"/>
        <v>0006-0238</v>
      </c>
      <c r="D1114" s="238" t="str">
        <f t="shared" si="178"/>
        <v>0006-0238-0008</v>
      </c>
      <c r="E1114" s="306" t="s">
        <v>1541</v>
      </c>
      <c r="F1114" s="238" t="str">
        <f>TEXT(VLOOKUP(J1114,'1'!$I$43:$J$79,2,0),"0000")</f>
        <v>0006</v>
      </c>
      <c r="G1114" s="238" t="str">
        <f t="shared" si="179"/>
        <v>0238</v>
      </c>
      <c r="H1114" s="307">
        <f t="shared" si="180"/>
        <v>8</v>
      </c>
      <c r="I1114" s="306" t="s">
        <v>1541</v>
      </c>
      <c r="J1114" s="312" t="s">
        <v>193</v>
      </c>
      <c r="K1114" s="312" t="s">
        <v>1681</v>
      </c>
      <c r="L1114" s="312" t="s">
        <v>16078</v>
      </c>
      <c r="M1114" s="327">
        <v>77226000</v>
      </c>
      <c r="N1114" s="315">
        <v>1968</v>
      </c>
      <c r="O1114" s="312" t="s">
        <v>77</v>
      </c>
      <c r="P1114" s="312" t="s">
        <v>72</v>
      </c>
      <c r="Q1114" s="312" t="s">
        <v>71</v>
      </c>
      <c r="R1114" s="315">
        <v>5</v>
      </c>
      <c r="S1114" s="309">
        <v>6</v>
      </c>
      <c r="T1114" s="238">
        <v>6</v>
      </c>
      <c r="U1114" s="238">
        <v>6</v>
      </c>
      <c r="V1114" s="235" t="s">
        <v>70</v>
      </c>
      <c r="W1114" s="238" t="str">
        <f t="shared" si="175"/>
        <v>AUDIQ540 TDI Quattro Premium 스포트백77226000</v>
      </c>
      <c r="X1114" s="310">
        <f t="shared" si="176"/>
        <v>4888</v>
      </c>
      <c r="Y1114" s="238">
        <v>6</v>
      </c>
      <c r="Z1114" s="238">
        <v>6</v>
      </c>
      <c r="AA1114" s="306" t="s">
        <v>1541</v>
      </c>
      <c r="AB1114" s="235" t="s">
        <v>1611</v>
      </c>
      <c r="AC1114" s="235"/>
      <c r="AD1114" s="235">
        <v>3</v>
      </c>
      <c r="AE1114" s="235">
        <v>1</v>
      </c>
      <c r="AF1114" s="236"/>
      <c r="AG1114" s="237"/>
      <c r="AH1114" s="236"/>
      <c r="AI1114" s="236"/>
      <c r="AJ1114" s="237"/>
      <c r="AK1114" s="236" t="s">
        <v>16306</v>
      </c>
      <c r="AL1114" s="236"/>
      <c r="AM1114" s="236" t="s">
        <v>16289</v>
      </c>
      <c r="AN1114" s="348"/>
      <c r="AO1114" s="348"/>
      <c r="AP1114" s="348"/>
      <c r="AQ1114" s="291" t="str">
        <f>IFERROR(VLOOKUP(BG1114,#REF!,1,0),"")</f>
        <v/>
      </c>
      <c r="AS1114" s="236" t="s">
        <v>147</v>
      </c>
      <c r="AT1114" s="291">
        <v>2024.02</v>
      </c>
      <c r="AW1114" s="291" t="s">
        <v>16086</v>
      </c>
      <c r="BD1114" s="191" t="str">
        <f t="shared" si="172"/>
        <v>Q540 TDI Quattro Premium 스포트백</v>
      </c>
      <c r="BE1114" s="238" t="str">
        <f t="shared" si="174"/>
        <v>0238</v>
      </c>
      <c r="BF1114" s="306" t="s">
        <v>1541</v>
      </c>
      <c r="BG1114" s="191" t="str">
        <f t="shared" si="173"/>
        <v>0238-1113</v>
      </c>
    </row>
    <row r="1115" spans="1:59">
      <c r="A1115" s="304">
        <v>4889</v>
      </c>
      <c r="B1115" s="305">
        <v>4889</v>
      </c>
      <c r="C1115" s="238" t="str">
        <f t="shared" si="177"/>
        <v>0006-0238</v>
      </c>
      <c r="D1115" s="238" t="str">
        <f t="shared" si="178"/>
        <v>0006-0238-0009</v>
      </c>
      <c r="E1115" s="306" t="s">
        <v>1542</v>
      </c>
      <c r="F1115" s="238" t="str">
        <f>TEXT(VLOOKUP(J1115,'1'!$I$43:$J$79,2,0),"0000")</f>
        <v>0006</v>
      </c>
      <c r="G1115" s="238" t="str">
        <f t="shared" si="179"/>
        <v>0238</v>
      </c>
      <c r="H1115" s="307">
        <f t="shared" si="180"/>
        <v>9</v>
      </c>
      <c r="I1115" s="306" t="s">
        <v>1542</v>
      </c>
      <c r="J1115" s="312" t="s">
        <v>193</v>
      </c>
      <c r="K1115" s="312" t="s">
        <v>1681</v>
      </c>
      <c r="L1115" s="312" t="s">
        <v>16084</v>
      </c>
      <c r="M1115" s="327">
        <v>94110000</v>
      </c>
      <c r="N1115" s="315">
        <v>2995</v>
      </c>
      <c r="O1115" s="235" t="s">
        <v>76</v>
      </c>
      <c r="P1115" s="312" t="s">
        <v>72</v>
      </c>
      <c r="Q1115" s="312" t="s">
        <v>71</v>
      </c>
      <c r="R1115" s="315">
        <v>5</v>
      </c>
      <c r="S1115" s="309">
        <v>13</v>
      </c>
      <c r="T1115" s="238">
        <v>6</v>
      </c>
      <c r="U1115" s="238">
        <v>6</v>
      </c>
      <c r="V1115" s="235" t="s">
        <v>70</v>
      </c>
      <c r="W1115" s="238" t="str">
        <f t="shared" si="175"/>
        <v>AUDIQ5SQ5 TFSI94110000</v>
      </c>
      <c r="X1115" s="310">
        <f t="shared" si="176"/>
        <v>4889</v>
      </c>
      <c r="Y1115" s="238">
        <v>6</v>
      </c>
      <c r="Z1115" s="238">
        <v>6</v>
      </c>
      <c r="AA1115" s="306" t="s">
        <v>1542</v>
      </c>
      <c r="AB1115" s="235" t="s">
        <v>1611</v>
      </c>
      <c r="AC1115" s="235"/>
      <c r="AD1115" s="235">
        <v>3</v>
      </c>
      <c r="AE1115" s="235">
        <v>1</v>
      </c>
      <c r="AF1115" s="236"/>
      <c r="AG1115" s="237"/>
      <c r="AH1115" s="236"/>
      <c r="AI1115" s="236"/>
      <c r="AJ1115" s="237"/>
      <c r="AK1115" s="236">
        <v>18</v>
      </c>
      <c r="AL1115" s="236"/>
      <c r="AM1115" s="236" t="s">
        <v>16389</v>
      </c>
      <c r="AN1115" s="348"/>
      <c r="AO1115" s="348"/>
      <c r="AP1115" s="348"/>
      <c r="AQ1115" s="291" t="str">
        <f>IFERROR(VLOOKUP(BG1115,#REF!,1,0),"")</f>
        <v/>
      </c>
      <c r="AS1115" s="236" t="s">
        <v>16083</v>
      </c>
      <c r="AT1115" s="291">
        <v>2024.02</v>
      </c>
      <c r="AW1115" s="291" t="s">
        <v>16086</v>
      </c>
      <c r="BD1115" s="191" t="str">
        <f t="shared" si="172"/>
        <v>Q5SQ5 TFSI</v>
      </c>
      <c r="BE1115" s="238" t="str">
        <f t="shared" si="174"/>
        <v>0238</v>
      </c>
      <c r="BF1115" s="306" t="s">
        <v>1542</v>
      </c>
      <c r="BG1115" s="191" t="str">
        <f t="shared" si="173"/>
        <v>0238-1114</v>
      </c>
    </row>
    <row r="1116" spans="1:59">
      <c r="A1116" s="304">
        <v>4890</v>
      </c>
      <c r="B1116" s="305">
        <v>4890</v>
      </c>
      <c r="C1116" s="238" t="str">
        <f t="shared" si="177"/>
        <v>0006-0238</v>
      </c>
      <c r="D1116" s="238" t="str">
        <f t="shared" si="178"/>
        <v>0006-0238-0010</v>
      </c>
      <c r="E1116" s="306" t="s">
        <v>1543</v>
      </c>
      <c r="F1116" s="238" t="str">
        <f>TEXT(VLOOKUP(J1116,'1'!$I$43:$J$79,2,0),"0000")</f>
        <v>0006</v>
      </c>
      <c r="G1116" s="238" t="str">
        <f t="shared" si="179"/>
        <v>0238</v>
      </c>
      <c r="H1116" s="307">
        <f t="shared" si="180"/>
        <v>10</v>
      </c>
      <c r="I1116" s="306" t="s">
        <v>1543</v>
      </c>
      <c r="J1116" s="312" t="s">
        <v>193</v>
      </c>
      <c r="K1116" s="312" t="s">
        <v>1681</v>
      </c>
      <c r="L1116" s="312" t="s">
        <v>16085</v>
      </c>
      <c r="M1116" s="327">
        <v>99960000</v>
      </c>
      <c r="N1116" s="315">
        <v>2995</v>
      </c>
      <c r="O1116" s="235" t="s">
        <v>76</v>
      </c>
      <c r="P1116" s="312" t="s">
        <v>72</v>
      </c>
      <c r="Q1116" s="312" t="s">
        <v>71</v>
      </c>
      <c r="R1116" s="315">
        <v>5</v>
      </c>
      <c r="S1116" s="309">
        <v>13</v>
      </c>
      <c r="T1116" s="238">
        <v>6</v>
      </c>
      <c r="U1116" s="238">
        <v>6</v>
      </c>
      <c r="V1116" s="235" t="s">
        <v>70</v>
      </c>
      <c r="W1116" s="238" t="str">
        <f t="shared" si="175"/>
        <v>AUDIQ5SQ5 TFSI 스포트백99960000</v>
      </c>
      <c r="X1116" s="310">
        <f t="shared" si="176"/>
        <v>4890</v>
      </c>
      <c r="Y1116" s="238">
        <v>6</v>
      </c>
      <c r="Z1116" s="238">
        <v>6</v>
      </c>
      <c r="AA1116" s="306" t="s">
        <v>1543</v>
      </c>
      <c r="AB1116" s="235" t="s">
        <v>1611</v>
      </c>
      <c r="AC1116" s="235"/>
      <c r="AD1116" s="235">
        <v>3</v>
      </c>
      <c r="AE1116" s="235">
        <v>1</v>
      </c>
      <c r="AF1116" s="236"/>
      <c r="AG1116" s="237"/>
      <c r="AH1116" s="236"/>
      <c r="AI1116" s="236"/>
      <c r="AJ1116" s="237"/>
      <c r="AK1116" s="236">
        <v>18</v>
      </c>
      <c r="AL1116" s="236"/>
      <c r="AM1116" s="236" t="s">
        <v>16389</v>
      </c>
      <c r="AN1116" s="348"/>
      <c r="AO1116" s="348"/>
      <c r="AP1116" s="348"/>
      <c r="AQ1116" s="291" t="str">
        <f>IFERROR(VLOOKUP(BG1116,#REF!,1,0),"")</f>
        <v/>
      </c>
      <c r="AS1116" s="236" t="s">
        <v>16083</v>
      </c>
      <c r="AT1116" s="291">
        <v>2024.02</v>
      </c>
      <c r="AW1116" s="291" t="s">
        <v>16086</v>
      </c>
      <c r="BD1116" s="191" t="str">
        <f t="shared" si="172"/>
        <v>Q5SQ5 TFSI 스포트백</v>
      </c>
      <c r="BE1116" s="238" t="str">
        <f t="shared" si="174"/>
        <v>0238</v>
      </c>
      <c r="BF1116" s="306" t="s">
        <v>1543</v>
      </c>
      <c r="BG1116" s="191" t="str">
        <f t="shared" si="173"/>
        <v>0238-1115</v>
      </c>
    </row>
    <row r="1117" spans="1:59">
      <c r="A1117" s="304">
        <v>4891</v>
      </c>
      <c r="B1117" s="305">
        <v>4891</v>
      </c>
      <c r="C1117" s="238" t="str">
        <f t="shared" si="177"/>
        <v>0006-0238</v>
      </c>
      <c r="D1117" s="238" t="str">
        <f t="shared" si="178"/>
        <v>0006-0238-0011</v>
      </c>
      <c r="E1117" s="306" t="s">
        <v>1544</v>
      </c>
      <c r="F1117" s="238" t="str">
        <f>TEXT(VLOOKUP(J1117,'1'!$I$43:$J$79,2,0),"0000")</f>
        <v>0006</v>
      </c>
      <c r="G1117" s="238" t="str">
        <f t="shared" si="179"/>
        <v>0238</v>
      </c>
      <c r="H1117" s="307">
        <f t="shared" si="180"/>
        <v>11</v>
      </c>
      <c r="I1117" s="306" t="s">
        <v>1544</v>
      </c>
      <c r="J1117" s="312" t="s">
        <v>193</v>
      </c>
      <c r="K1117" s="312" t="s">
        <v>1681</v>
      </c>
      <c r="L1117" s="312" t="s">
        <v>2029</v>
      </c>
      <c r="M1117" s="327">
        <v>78800000</v>
      </c>
      <c r="N1117" s="315">
        <v>2967</v>
      </c>
      <c r="O1117" s="312" t="s">
        <v>77</v>
      </c>
      <c r="P1117" s="312" t="s">
        <v>72</v>
      </c>
      <c r="Q1117" s="312" t="s">
        <v>71</v>
      </c>
      <c r="R1117" s="315">
        <v>5</v>
      </c>
      <c r="S1117" s="309">
        <v>6</v>
      </c>
      <c r="T1117" s="238">
        <v>6</v>
      </c>
      <c r="U1117" s="238">
        <v>6</v>
      </c>
      <c r="V1117" s="235" t="s">
        <v>70</v>
      </c>
      <c r="W1117" s="238" t="str">
        <f t="shared" si="175"/>
        <v>AUDIQ550 TDI Quattro Premium78800000</v>
      </c>
      <c r="X1117" s="310">
        <f t="shared" si="176"/>
        <v>4891</v>
      </c>
      <c r="Y1117" s="238">
        <v>6</v>
      </c>
      <c r="Z1117" s="238">
        <v>6</v>
      </c>
      <c r="AA1117" s="306" t="s">
        <v>1544</v>
      </c>
      <c r="AB1117" s="235" t="s">
        <v>1611</v>
      </c>
      <c r="AC1117" s="235"/>
      <c r="AD1117" s="235">
        <v>3</v>
      </c>
      <c r="AE1117" s="235">
        <v>1</v>
      </c>
      <c r="AF1117" s="236"/>
      <c r="AG1117" s="237"/>
      <c r="AH1117" s="236"/>
      <c r="AI1117" s="236"/>
      <c r="AJ1117" s="237"/>
      <c r="AK1117" s="236" t="s">
        <v>1170</v>
      </c>
      <c r="AL1117" s="236"/>
      <c r="AM1117" s="236" t="s">
        <v>16290</v>
      </c>
      <c r="AN1117" s="348"/>
      <c r="AO1117" s="348"/>
      <c r="AP1117" s="348"/>
      <c r="AQ1117" s="291" t="str">
        <f>IFERROR(VLOOKUP(BG1117,#REF!,1,0),"")</f>
        <v/>
      </c>
      <c r="AS1117" s="236" t="s">
        <v>147</v>
      </c>
      <c r="BD1117" s="191" t="str">
        <f t="shared" si="172"/>
        <v>Q550 TDI Quattro Premium</v>
      </c>
      <c r="BE1117" s="238" t="str">
        <f t="shared" si="174"/>
        <v>0238</v>
      </c>
      <c r="BF1117" s="306" t="s">
        <v>1544</v>
      </c>
      <c r="BG1117" s="191" t="str">
        <f t="shared" si="173"/>
        <v>0238-1116</v>
      </c>
    </row>
    <row r="1118" spans="1:59">
      <c r="A1118" s="304">
        <v>4892</v>
      </c>
      <c r="B1118" s="305">
        <v>4892</v>
      </c>
      <c r="C1118" s="238" t="str">
        <f t="shared" si="177"/>
        <v>0006-0239</v>
      </c>
      <c r="D1118" s="238" t="str">
        <f t="shared" si="178"/>
        <v>0006-0239-0001</v>
      </c>
      <c r="E1118" s="306" t="s">
        <v>1545</v>
      </c>
      <c r="F1118" s="238" t="str">
        <f>TEXT(VLOOKUP(J1118,'1'!$I$43:$J$79,2,0),"0000")</f>
        <v>0006</v>
      </c>
      <c r="G1118" s="238" t="str">
        <f t="shared" si="179"/>
        <v>0239</v>
      </c>
      <c r="H1118" s="307">
        <f t="shared" si="180"/>
        <v>1</v>
      </c>
      <c r="I1118" s="306" t="s">
        <v>1545</v>
      </c>
      <c r="J1118" s="321" t="s">
        <v>193</v>
      </c>
      <c r="K1118" s="321" t="s">
        <v>1565</v>
      </c>
      <c r="L1118" s="321" t="s">
        <v>16227</v>
      </c>
      <c r="M1118" s="244">
        <v>110400000</v>
      </c>
      <c r="N1118" s="235">
        <v>2995</v>
      </c>
      <c r="O1118" s="235" t="s">
        <v>76</v>
      </c>
      <c r="P1118" s="321" t="s">
        <v>72</v>
      </c>
      <c r="Q1118" s="321" t="s">
        <v>71</v>
      </c>
      <c r="R1118" s="314">
        <v>7</v>
      </c>
      <c r="S1118" s="309">
        <v>8</v>
      </c>
      <c r="T1118" s="238">
        <v>6</v>
      </c>
      <c r="U1118" s="238">
        <v>6</v>
      </c>
      <c r="V1118" s="243" t="s">
        <v>70</v>
      </c>
      <c r="W1118" s="238" t="str">
        <f t="shared" si="175"/>
        <v>AUDIQ7Q7 55 TFSI110400000</v>
      </c>
      <c r="X1118" s="310">
        <f t="shared" si="176"/>
        <v>4892</v>
      </c>
      <c r="Y1118" s="238">
        <v>6</v>
      </c>
      <c r="Z1118" s="238">
        <v>6</v>
      </c>
      <c r="AA1118" s="306" t="s">
        <v>1545</v>
      </c>
      <c r="AB1118" s="243" t="s">
        <v>1611</v>
      </c>
      <c r="AC1118" s="243"/>
      <c r="AD1118" s="243">
        <v>5</v>
      </c>
      <c r="AE1118" s="243">
        <v>2</v>
      </c>
      <c r="AF1118" s="246"/>
      <c r="AG1118" s="264"/>
      <c r="AH1118" s="246"/>
      <c r="AI1118" s="246"/>
      <c r="AJ1118" s="264"/>
      <c r="AK1118" s="236">
        <v>13</v>
      </c>
      <c r="AL1118" s="236"/>
      <c r="AM1118" s="236" t="s">
        <v>16282</v>
      </c>
      <c r="AN1118" s="290"/>
      <c r="AO1118" s="290"/>
      <c r="AP1118" s="290"/>
      <c r="AQ1118" s="291" t="str">
        <f>IFERROR(VLOOKUP(BG1118,#REF!,1,0),"")</f>
        <v/>
      </c>
      <c r="AR1118" s="349"/>
      <c r="AS1118" s="236" t="s">
        <v>2432</v>
      </c>
      <c r="AT1118" s="349"/>
      <c r="AW1118" s="349"/>
      <c r="AX1118" s="349"/>
      <c r="AY1118" s="349"/>
      <c r="BD1118" s="191" t="str">
        <f t="shared" si="172"/>
        <v>Q7Q7 55 TFSI</v>
      </c>
      <c r="BE1118" s="238" t="str">
        <f t="shared" si="174"/>
        <v>0239</v>
      </c>
      <c r="BF1118" s="306" t="s">
        <v>1545</v>
      </c>
      <c r="BG1118" s="191" t="str">
        <f t="shared" si="173"/>
        <v>0239-1117</v>
      </c>
    </row>
    <row r="1119" spans="1:59">
      <c r="A1119" s="304">
        <v>4893</v>
      </c>
      <c r="B1119" s="305">
        <v>4893</v>
      </c>
      <c r="C1119" s="238" t="str">
        <f t="shared" si="177"/>
        <v>0006-0239</v>
      </c>
      <c r="D1119" s="238" t="str">
        <f t="shared" si="178"/>
        <v>0006-0239-0002</v>
      </c>
      <c r="E1119" s="306" t="s">
        <v>1546</v>
      </c>
      <c r="F1119" s="238" t="str">
        <f>TEXT(VLOOKUP(J1119,'1'!$I$43:$J$79,2,0),"0000")</f>
        <v>0006</v>
      </c>
      <c r="G1119" s="238" t="str">
        <f t="shared" si="179"/>
        <v>0239</v>
      </c>
      <c r="H1119" s="307">
        <f t="shared" si="180"/>
        <v>2</v>
      </c>
      <c r="I1119" s="306" t="s">
        <v>1546</v>
      </c>
      <c r="J1119" s="235" t="s">
        <v>193</v>
      </c>
      <c r="K1119" s="235" t="s">
        <v>1565</v>
      </c>
      <c r="L1119" s="235" t="s">
        <v>16225</v>
      </c>
      <c r="M1119" s="308">
        <v>87800000</v>
      </c>
      <c r="N1119" s="235">
        <v>2967</v>
      </c>
      <c r="O1119" s="235" t="s">
        <v>1607</v>
      </c>
      <c r="P1119" s="235" t="s">
        <v>72</v>
      </c>
      <c r="Q1119" s="235" t="s">
        <v>71</v>
      </c>
      <c r="R1119" s="235">
        <v>5</v>
      </c>
      <c r="S1119" s="309">
        <v>4</v>
      </c>
      <c r="T1119" s="238">
        <v>6</v>
      </c>
      <c r="U1119" s="238">
        <v>6</v>
      </c>
      <c r="V1119" s="235" t="s">
        <v>70</v>
      </c>
      <c r="W1119" s="238" t="str">
        <f t="shared" si="175"/>
        <v>AUDIQ7Q7 45 TDI87800000</v>
      </c>
      <c r="X1119" s="310">
        <f t="shared" si="176"/>
        <v>4893</v>
      </c>
      <c r="Y1119" s="238">
        <v>6</v>
      </c>
      <c r="Z1119" s="238">
        <v>6</v>
      </c>
      <c r="AA1119" s="306" t="s">
        <v>1546</v>
      </c>
      <c r="AB1119" s="235" t="s">
        <v>1611</v>
      </c>
      <c r="AC1119" s="235"/>
      <c r="AD1119" s="235">
        <v>3</v>
      </c>
      <c r="AE1119" s="235">
        <v>0</v>
      </c>
      <c r="AF1119" s="236"/>
      <c r="AG1119" s="237"/>
      <c r="AH1119" s="236"/>
      <c r="AI1119" s="236"/>
      <c r="AJ1119" s="237"/>
      <c r="AK1119" s="236">
        <v>13</v>
      </c>
      <c r="AL1119" s="236"/>
      <c r="AM1119" s="236" t="s">
        <v>16282</v>
      </c>
      <c r="AN1119" s="348"/>
      <c r="AO1119" s="348"/>
      <c r="AP1119" s="348"/>
      <c r="AQ1119" s="291" t="str">
        <f>IFERROR(VLOOKUP(BG1119,#REF!,1,0),"")</f>
        <v/>
      </c>
      <c r="AS1119" s="236" t="s">
        <v>2427</v>
      </c>
      <c r="BD1119" s="191" t="str">
        <f t="shared" si="172"/>
        <v>Q7Q7 45 TDI</v>
      </c>
      <c r="BE1119" s="238" t="str">
        <f t="shared" si="174"/>
        <v>0239</v>
      </c>
      <c r="BF1119" s="306" t="s">
        <v>1546</v>
      </c>
      <c r="BG1119" s="191" t="str">
        <f t="shared" si="173"/>
        <v>0239-1118</v>
      </c>
    </row>
    <row r="1120" spans="1:59">
      <c r="A1120" s="304">
        <v>4894</v>
      </c>
      <c r="B1120" s="305">
        <v>4894</v>
      </c>
      <c r="C1120" s="238" t="str">
        <f t="shared" si="177"/>
        <v>0006-0239</v>
      </c>
      <c r="D1120" s="238" t="str">
        <f t="shared" si="178"/>
        <v>0006-0239-0003</v>
      </c>
      <c r="E1120" s="306" t="s">
        <v>1547</v>
      </c>
      <c r="F1120" s="238" t="str">
        <f>TEXT(VLOOKUP(J1120,'1'!$I$43:$J$79,2,0),"0000")</f>
        <v>0006</v>
      </c>
      <c r="G1120" s="238" t="str">
        <f t="shared" si="179"/>
        <v>0239</v>
      </c>
      <c r="H1120" s="307">
        <f t="shared" si="180"/>
        <v>3</v>
      </c>
      <c r="I1120" s="306" t="s">
        <v>1547</v>
      </c>
      <c r="J1120" s="312" t="s">
        <v>193</v>
      </c>
      <c r="K1120" s="312" t="s">
        <v>1565</v>
      </c>
      <c r="L1120" s="312" t="s">
        <v>16226</v>
      </c>
      <c r="M1120" s="327">
        <v>105000000</v>
      </c>
      <c r="N1120" s="315">
        <v>2967</v>
      </c>
      <c r="O1120" s="312" t="s">
        <v>77</v>
      </c>
      <c r="P1120" s="312" t="s">
        <v>72</v>
      </c>
      <c r="Q1120" s="312" t="s">
        <v>71</v>
      </c>
      <c r="R1120" s="315">
        <v>5</v>
      </c>
      <c r="S1120" s="309">
        <v>5</v>
      </c>
      <c r="T1120" s="238">
        <v>6</v>
      </c>
      <c r="U1120" s="238">
        <v>6</v>
      </c>
      <c r="V1120" s="235" t="s">
        <v>70</v>
      </c>
      <c r="W1120" s="238" t="str">
        <f t="shared" si="175"/>
        <v>AUDIQ7Q7 50 TDI105000000</v>
      </c>
      <c r="X1120" s="310">
        <f t="shared" si="176"/>
        <v>4894</v>
      </c>
      <c r="Y1120" s="238">
        <v>6</v>
      </c>
      <c r="Z1120" s="238">
        <v>6</v>
      </c>
      <c r="AA1120" s="306" t="s">
        <v>1547</v>
      </c>
      <c r="AB1120" s="235" t="s">
        <v>1611</v>
      </c>
      <c r="AC1120" s="235"/>
      <c r="AD1120" s="235">
        <v>3</v>
      </c>
      <c r="AE1120" s="235">
        <v>0</v>
      </c>
      <c r="AF1120" s="236"/>
      <c r="AG1120" s="237"/>
      <c r="AH1120" s="236"/>
      <c r="AI1120" s="236"/>
      <c r="AJ1120" s="237"/>
      <c r="AK1120" s="236">
        <v>13</v>
      </c>
      <c r="AL1120" s="236"/>
      <c r="AM1120" s="236" t="s">
        <v>16282</v>
      </c>
      <c r="AN1120" s="348"/>
      <c r="AO1120" s="348"/>
      <c r="AP1120" s="348"/>
      <c r="AQ1120" s="291" t="str">
        <f>IFERROR(VLOOKUP(BG1120,#REF!,1,0),"")</f>
        <v/>
      </c>
      <c r="AS1120" s="236" t="s">
        <v>94</v>
      </c>
      <c r="BD1120" s="191" t="str">
        <f t="shared" si="172"/>
        <v>Q7Q7 50 TDI</v>
      </c>
      <c r="BE1120" s="238" t="str">
        <f t="shared" si="174"/>
        <v>0239</v>
      </c>
      <c r="BF1120" s="306" t="s">
        <v>1547</v>
      </c>
      <c r="BG1120" s="191" t="str">
        <f t="shared" si="173"/>
        <v>0239-1119</v>
      </c>
    </row>
    <row r="1121" spans="1:59">
      <c r="A1121" s="304">
        <v>4895</v>
      </c>
      <c r="B1121" s="305">
        <v>4895</v>
      </c>
      <c r="C1121" s="238" t="str">
        <f t="shared" si="177"/>
        <v>0006-0240</v>
      </c>
      <c r="D1121" s="238" t="str">
        <f t="shared" si="178"/>
        <v>0006-0240-0001</v>
      </c>
      <c r="E1121" s="306" t="s">
        <v>1548</v>
      </c>
      <c r="F1121" s="238" t="str">
        <f>TEXT(VLOOKUP(J1121,'1'!$I$43:$J$79,2,0),"0000")</f>
        <v>0006</v>
      </c>
      <c r="G1121" s="238" t="str">
        <f t="shared" si="179"/>
        <v>0240</v>
      </c>
      <c r="H1121" s="307">
        <f t="shared" si="180"/>
        <v>1</v>
      </c>
      <c r="I1121" s="306" t="s">
        <v>1548</v>
      </c>
      <c r="J1121" s="243" t="s">
        <v>193</v>
      </c>
      <c r="K1121" s="243" t="s">
        <v>1612</v>
      </c>
      <c r="L1121" s="243" t="s">
        <v>2242</v>
      </c>
      <c r="M1121" s="244">
        <v>114400000</v>
      </c>
      <c r="N1121" s="245">
        <v>2995</v>
      </c>
      <c r="O1121" s="235" t="s">
        <v>76</v>
      </c>
      <c r="P1121" s="321" t="s">
        <v>72</v>
      </c>
      <c r="Q1121" s="321" t="s">
        <v>71</v>
      </c>
      <c r="R1121" s="243">
        <v>5</v>
      </c>
      <c r="S1121" s="309">
        <v>8</v>
      </c>
      <c r="T1121" s="238">
        <v>6</v>
      </c>
      <c r="U1121" s="238">
        <v>6</v>
      </c>
      <c r="V1121" s="243" t="s">
        <v>70</v>
      </c>
      <c r="W1121" s="238" t="str">
        <f t="shared" si="175"/>
        <v>AUDIQ8Q8 55 TFSI Q Premium 114400000</v>
      </c>
      <c r="X1121" s="310">
        <f t="shared" si="176"/>
        <v>4895</v>
      </c>
      <c r="Y1121" s="238">
        <v>6</v>
      </c>
      <c r="Z1121" s="238">
        <v>6</v>
      </c>
      <c r="AA1121" s="306" t="s">
        <v>1548</v>
      </c>
      <c r="AB1121" s="243" t="s">
        <v>1611</v>
      </c>
      <c r="AC1121" s="243"/>
      <c r="AD1121" s="243">
        <v>5</v>
      </c>
      <c r="AE1121" s="243">
        <v>2</v>
      </c>
      <c r="AF1121" s="246"/>
      <c r="AG1121" s="264"/>
      <c r="AH1121" s="246"/>
      <c r="AI1121" s="246"/>
      <c r="AJ1121" s="264"/>
      <c r="AK1121" s="236">
        <v>13</v>
      </c>
      <c r="AL1121" s="236"/>
      <c r="AM1121" s="236" t="s">
        <v>16282</v>
      </c>
      <c r="AN1121" s="290"/>
      <c r="AO1121" s="290"/>
      <c r="AP1121" s="290"/>
      <c r="AQ1121" s="291" t="str">
        <f>IFERROR(VLOOKUP(BG1121,#REF!,1,0),"")</f>
        <v/>
      </c>
      <c r="AR1121" s="349"/>
      <c r="AS1121" s="236" t="s">
        <v>2432</v>
      </c>
      <c r="AT1121" s="349"/>
      <c r="AW1121" s="349"/>
      <c r="AX1121" s="349"/>
      <c r="AY1121" s="349"/>
      <c r="BD1121" s="191" t="str">
        <f t="shared" si="172"/>
        <v xml:space="preserve">Q8Q8 55 TFSI Q Premium </v>
      </c>
      <c r="BE1121" s="238" t="str">
        <f t="shared" si="174"/>
        <v>0240</v>
      </c>
      <c r="BF1121" s="306" t="s">
        <v>1548</v>
      </c>
      <c r="BG1121" s="191" t="str">
        <f t="shared" si="173"/>
        <v>0240-1120</v>
      </c>
    </row>
    <row r="1122" spans="1:59">
      <c r="A1122" s="304">
        <v>4896</v>
      </c>
      <c r="B1122" s="305">
        <v>4896</v>
      </c>
      <c r="C1122" s="238" t="str">
        <f t="shared" si="177"/>
        <v>0006-0240</v>
      </c>
      <c r="D1122" s="238" t="str">
        <f t="shared" si="178"/>
        <v>0006-0240-0002</v>
      </c>
      <c r="E1122" s="306" t="s">
        <v>1549</v>
      </c>
      <c r="F1122" s="238" t="str">
        <f>TEXT(VLOOKUP(J1122,'1'!$I$43:$J$79,2,0),"0000")</f>
        <v>0006</v>
      </c>
      <c r="G1122" s="238" t="str">
        <f t="shared" si="179"/>
        <v>0240</v>
      </c>
      <c r="H1122" s="307">
        <f t="shared" si="180"/>
        <v>2</v>
      </c>
      <c r="I1122" s="306" t="s">
        <v>1549</v>
      </c>
      <c r="J1122" s="235" t="s">
        <v>193</v>
      </c>
      <c r="K1122" s="235" t="s">
        <v>1612</v>
      </c>
      <c r="L1122" s="235" t="s">
        <v>2106</v>
      </c>
      <c r="M1122" s="308">
        <v>100000000</v>
      </c>
      <c r="N1122" s="235">
        <v>2967</v>
      </c>
      <c r="O1122" s="235" t="s">
        <v>1607</v>
      </c>
      <c r="P1122" s="235" t="s">
        <v>72</v>
      </c>
      <c r="Q1122" s="235" t="s">
        <v>71</v>
      </c>
      <c r="R1122" s="235">
        <v>5</v>
      </c>
      <c r="S1122" s="309">
        <v>5</v>
      </c>
      <c r="T1122" s="238">
        <v>6</v>
      </c>
      <c r="U1122" s="238">
        <v>6</v>
      </c>
      <c r="V1122" s="235" t="s">
        <v>70</v>
      </c>
      <c r="W1122" s="238" t="str">
        <f t="shared" si="175"/>
        <v>AUDIQ8Q8 45 TDI Q100000000</v>
      </c>
      <c r="X1122" s="310">
        <f t="shared" si="176"/>
        <v>4896</v>
      </c>
      <c r="Y1122" s="238">
        <v>6</v>
      </c>
      <c r="Z1122" s="238">
        <v>6</v>
      </c>
      <c r="AA1122" s="306" t="s">
        <v>1549</v>
      </c>
      <c r="AB1122" s="235" t="s">
        <v>1611</v>
      </c>
      <c r="AC1122" s="235"/>
      <c r="AD1122" s="235">
        <v>4</v>
      </c>
      <c r="AE1122" s="235">
        <v>0</v>
      </c>
      <c r="AF1122" s="236"/>
      <c r="AG1122" s="237"/>
      <c r="AH1122" s="236"/>
      <c r="AI1122" s="236"/>
      <c r="AJ1122" s="237"/>
      <c r="AK1122" s="236">
        <v>13</v>
      </c>
      <c r="AL1122" s="236"/>
      <c r="AM1122" s="236" t="s">
        <v>16282</v>
      </c>
      <c r="AN1122" s="348"/>
      <c r="AO1122" s="348"/>
      <c r="AP1122" s="348"/>
      <c r="AQ1122" s="291" t="str">
        <f>IFERROR(VLOOKUP(BG1122,#REF!,1,0),"")</f>
        <v/>
      </c>
      <c r="AS1122" s="236" t="s">
        <v>94</v>
      </c>
      <c r="BD1122" s="191" t="str">
        <f t="shared" si="172"/>
        <v>Q8Q8 45 TDI Q</v>
      </c>
      <c r="BE1122" s="238" t="str">
        <f t="shared" si="174"/>
        <v>0240</v>
      </c>
      <c r="BF1122" s="306" t="s">
        <v>1549</v>
      </c>
      <c r="BG1122" s="191" t="str">
        <f t="shared" si="173"/>
        <v>0240-1121</v>
      </c>
    </row>
    <row r="1123" spans="1:59">
      <c r="A1123" s="304">
        <v>4897</v>
      </c>
      <c r="B1123" s="305">
        <v>4897</v>
      </c>
      <c r="C1123" s="238" t="str">
        <f t="shared" si="177"/>
        <v>0006-0240</v>
      </c>
      <c r="D1123" s="238" t="str">
        <f t="shared" si="178"/>
        <v>0006-0240-0003</v>
      </c>
      <c r="E1123" s="306" t="s">
        <v>1550</v>
      </c>
      <c r="F1123" s="238" t="str">
        <f>TEXT(VLOOKUP(J1123,'1'!$I$43:$J$79,2,0),"0000")</f>
        <v>0006</v>
      </c>
      <c r="G1123" s="238" t="str">
        <f t="shared" si="179"/>
        <v>0240</v>
      </c>
      <c r="H1123" s="307">
        <f t="shared" si="180"/>
        <v>3</v>
      </c>
      <c r="I1123" s="306" t="s">
        <v>1550</v>
      </c>
      <c r="J1123" s="235" t="s">
        <v>193</v>
      </c>
      <c r="K1123" s="235" t="s">
        <v>1612</v>
      </c>
      <c r="L1123" s="235" t="s">
        <v>15952</v>
      </c>
      <c r="M1123" s="308">
        <v>114400000</v>
      </c>
      <c r="N1123" s="235">
        <v>2967</v>
      </c>
      <c r="O1123" s="235" t="s">
        <v>1607</v>
      </c>
      <c r="P1123" s="235" t="s">
        <v>72</v>
      </c>
      <c r="Q1123" s="235" t="s">
        <v>71</v>
      </c>
      <c r="R1123" s="235">
        <v>5</v>
      </c>
      <c r="S1123" s="309">
        <v>5</v>
      </c>
      <c r="T1123" s="238">
        <v>6</v>
      </c>
      <c r="U1123" s="238">
        <v>6</v>
      </c>
      <c r="V1123" s="235" t="s">
        <v>70</v>
      </c>
      <c r="W1123" s="238" t="str">
        <f t="shared" si="175"/>
        <v>AUDIQ8Q8 50 TDI Q Premium 114400000</v>
      </c>
      <c r="X1123" s="310">
        <f t="shared" si="176"/>
        <v>4897</v>
      </c>
      <c r="Y1123" s="238">
        <v>6</v>
      </c>
      <c r="Z1123" s="238">
        <v>6</v>
      </c>
      <c r="AA1123" s="306" t="s">
        <v>1550</v>
      </c>
      <c r="AB1123" s="235" t="s">
        <v>1611</v>
      </c>
      <c r="AC1123" s="235"/>
      <c r="AD1123" s="235">
        <v>4</v>
      </c>
      <c r="AE1123" s="235">
        <v>0</v>
      </c>
      <c r="AF1123" s="236"/>
      <c r="AG1123" s="237"/>
      <c r="AH1123" s="236"/>
      <c r="AI1123" s="236"/>
      <c r="AJ1123" s="237"/>
      <c r="AK1123" s="236">
        <v>13</v>
      </c>
      <c r="AL1123" s="236"/>
      <c r="AM1123" s="236" t="s">
        <v>16282</v>
      </c>
      <c r="AN1123" s="348"/>
      <c r="AO1123" s="348"/>
      <c r="AP1123" s="348"/>
      <c r="AQ1123" s="291" t="str">
        <f>IFERROR(VLOOKUP(BG1123,#REF!,1,0),"")</f>
        <v/>
      </c>
      <c r="AS1123" s="236" t="s">
        <v>94</v>
      </c>
      <c r="BD1123" s="191" t="str">
        <f t="shared" si="172"/>
        <v xml:space="preserve">Q8Q8 50 TDI Q Premium </v>
      </c>
      <c r="BE1123" s="238" t="str">
        <f t="shared" si="174"/>
        <v>0240</v>
      </c>
      <c r="BF1123" s="306" t="s">
        <v>1550</v>
      </c>
      <c r="BG1123" s="191" t="str">
        <f t="shared" si="173"/>
        <v>0240-1122</v>
      </c>
    </row>
    <row r="1124" spans="1:59">
      <c r="A1124" s="304">
        <v>4898</v>
      </c>
      <c r="B1124" s="305">
        <v>4898</v>
      </c>
      <c r="C1124" s="238" t="str">
        <f t="shared" si="177"/>
        <v>0006-0240</v>
      </c>
      <c r="D1124" s="238" t="str">
        <f t="shared" si="178"/>
        <v>0006-0240-0004</v>
      </c>
      <c r="E1124" s="306" t="s">
        <v>1551</v>
      </c>
      <c r="F1124" s="238" t="str">
        <f>TEXT(VLOOKUP(J1124,'1'!$I$43:$J$79,2,0),"0000")</f>
        <v>0006</v>
      </c>
      <c r="G1124" s="238" t="str">
        <f t="shared" si="179"/>
        <v>0240</v>
      </c>
      <c r="H1124" s="307">
        <f t="shared" si="180"/>
        <v>4</v>
      </c>
      <c r="I1124" s="306" t="s">
        <v>1551</v>
      </c>
      <c r="J1124" s="235" t="s">
        <v>193</v>
      </c>
      <c r="K1124" s="235" t="s">
        <v>1612</v>
      </c>
      <c r="L1124" s="235" t="s">
        <v>2107</v>
      </c>
      <c r="M1124" s="308">
        <v>114400000</v>
      </c>
      <c r="N1124" s="235">
        <v>2967</v>
      </c>
      <c r="O1124" s="235" t="s">
        <v>1607</v>
      </c>
      <c r="P1124" s="235" t="s">
        <v>72</v>
      </c>
      <c r="Q1124" s="235" t="s">
        <v>71</v>
      </c>
      <c r="R1124" s="235">
        <v>5</v>
      </c>
      <c r="S1124" s="309">
        <v>5</v>
      </c>
      <c r="T1124" s="238">
        <v>6</v>
      </c>
      <c r="U1124" s="238">
        <v>6</v>
      </c>
      <c r="V1124" s="235" t="s">
        <v>70</v>
      </c>
      <c r="W1124" s="238" t="str">
        <f t="shared" si="175"/>
        <v>AUDIQ8Q8 50 TDI Q114400000</v>
      </c>
      <c r="X1124" s="310">
        <f t="shared" si="176"/>
        <v>4898</v>
      </c>
      <c r="Y1124" s="238">
        <v>6</v>
      </c>
      <c r="Z1124" s="238">
        <v>6</v>
      </c>
      <c r="AA1124" s="306" t="s">
        <v>1551</v>
      </c>
      <c r="AB1124" s="235" t="s">
        <v>1611</v>
      </c>
      <c r="AC1124" s="235"/>
      <c r="AD1124" s="235">
        <v>4</v>
      </c>
      <c r="AE1124" s="235">
        <v>0</v>
      </c>
      <c r="AF1124" s="236"/>
      <c r="AG1124" s="237"/>
      <c r="AH1124" s="236"/>
      <c r="AI1124" s="236"/>
      <c r="AJ1124" s="237"/>
      <c r="AK1124" s="236">
        <v>13</v>
      </c>
      <c r="AL1124" s="236"/>
      <c r="AM1124" s="236" t="s">
        <v>16282</v>
      </c>
      <c r="AN1124" s="348"/>
      <c r="AO1124" s="348"/>
      <c r="AP1124" s="348"/>
      <c r="AQ1124" s="291" t="str">
        <f>IFERROR(VLOOKUP(BG1124,#REF!,1,0),"")</f>
        <v/>
      </c>
      <c r="AS1124" s="236" t="s">
        <v>94</v>
      </c>
      <c r="BD1124" s="191" t="str">
        <f t="shared" si="172"/>
        <v>Q8Q8 50 TDI Q</v>
      </c>
      <c r="BE1124" s="238" t="str">
        <f t="shared" si="174"/>
        <v>0240</v>
      </c>
      <c r="BF1124" s="306" t="s">
        <v>1551</v>
      </c>
      <c r="BG1124" s="191" t="str">
        <f t="shared" si="173"/>
        <v>0240-1123</v>
      </c>
    </row>
    <row r="1125" spans="1:59">
      <c r="A1125" s="304">
        <v>4899</v>
      </c>
      <c r="B1125" s="305">
        <v>4899</v>
      </c>
      <c r="C1125" s="238" t="str">
        <f t="shared" si="177"/>
        <v>0006-0241</v>
      </c>
      <c r="D1125" s="238" t="str">
        <f t="shared" si="178"/>
        <v>0006-0241-0001</v>
      </c>
      <c r="E1125" s="306" t="s">
        <v>1552</v>
      </c>
      <c r="F1125" s="238" t="str">
        <f>TEXT(VLOOKUP(J1125,'1'!$I$43:$J$79,2,0),"0000")</f>
        <v>0006</v>
      </c>
      <c r="G1125" s="238" t="str">
        <f t="shared" si="179"/>
        <v>0241</v>
      </c>
      <c r="H1125" s="307">
        <f t="shared" si="180"/>
        <v>1</v>
      </c>
      <c r="I1125" s="306" t="s">
        <v>1552</v>
      </c>
      <c r="J1125" s="235" t="s">
        <v>193</v>
      </c>
      <c r="K1125" s="235" t="s">
        <v>1684</v>
      </c>
      <c r="L1125" s="235" t="s">
        <v>1686</v>
      </c>
      <c r="M1125" s="308">
        <v>110000000</v>
      </c>
      <c r="N1125" s="235">
        <v>2967</v>
      </c>
      <c r="O1125" s="235" t="s">
        <v>1607</v>
      </c>
      <c r="P1125" s="235" t="s">
        <v>1341</v>
      </c>
      <c r="Q1125" s="235" t="s">
        <v>1619</v>
      </c>
      <c r="R1125" s="235">
        <v>5</v>
      </c>
      <c r="S1125" s="309">
        <v>15</v>
      </c>
      <c r="T1125" s="238">
        <v>6</v>
      </c>
      <c r="U1125" s="238">
        <v>6</v>
      </c>
      <c r="V1125" s="235" t="s">
        <v>70</v>
      </c>
      <c r="W1125" s="238" t="str">
        <f t="shared" si="175"/>
        <v>AUDIS6TDI110000000</v>
      </c>
      <c r="X1125" s="310">
        <f t="shared" si="176"/>
        <v>4899</v>
      </c>
      <c r="Y1125" s="238">
        <v>6</v>
      </c>
      <c r="Z1125" s="238">
        <v>6</v>
      </c>
      <c r="AA1125" s="306" t="s">
        <v>1552</v>
      </c>
      <c r="AB1125" s="235" t="s">
        <v>72</v>
      </c>
      <c r="AC1125" s="235"/>
      <c r="AD1125" s="235">
        <v>6</v>
      </c>
      <c r="AE1125" s="235">
        <v>0</v>
      </c>
      <c r="AF1125" s="236"/>
      <c r="AG1125" s="237"/>
      <c r="AH1125" s="236"/>
      <c r="AI1125" s="358"/>
      <c r="AJ1125" s="237"/>
      <c r="AK1125" s="236">
        <v>22</v>
      </c>
      <c r="AL1125" s="236"/>
      <c r="AM1125" s="236" t="s">
        <v>16291</v>
      </c>
      <c r="AN1125" s="348"/>
      <c r="AO1125" s="348"/>
      <c r="AP1125" s="348"/>
      <c r="AQ1125" s="291" t="str">
        <f>IFERROR(VLOOKUP(BG1125,#REF!,1,0),"")</f>
        <v/>
      </c>
      <c r="AS1125" s="236" t="s">
        <v>2434</v>
      </c>
      <c r="BD1125" s="191" t="str">
        <f t="shared" si="172"/>
        <v>S6TDI</v>
      </c>
      <c r="BE1125" s="238" t="str">
        <f t="shared" si="174"/>
        <v>0241</v>
      </c>
      <c r="BF1125" s="306" t="s">
        <v>1552</v>
      </c>
      <c r="BG1125" s="191" t="str">
        <f t="shared" si="173"/>
        <v>0241-1124</v>
      </c>
    </row>
    <row r="1126" spans="1:59">
      <c r="A1126" s="304">
        <v>4900</v>
      </c>
      <c r="B1126" s="305">
        <v>4900</v>
      </c>
      <c r="C1126" s="238" t="str">
        <f t="shared" si="177"/>
        <v>0006-0242</v>
      </c>
      <c r="D1126" s="238" t="str">
        <f t="shared" si="178"/>
        <v>0006-0242-0001</v>
      </c>
      <c r="E1126" s="306" t="s">
        <v>1553</v>
      </c>
      <c r="F1126" s="238" t="str">
        <f>TEXT(VLOOKUP(J1126,'1'!$I$43:$J$79,2,0),"0000")</f>
        <v>0006</v>
      </c>
      <c r="G1126" s="238" t="str">
        <f t="shared" si="179"/>
        <v>0242</v>
      </c>
      <c r="H1126" s="307">
        <f t="shared" si="180"/>
        <v>1</v>
      </c>
      <c r="I1126" s="306" t="s">
        <v>1553</v>
      </c>
      <c r="J1126" s="235" t="s">
        <v>193</v>
      </c>
      <c r="K1126" s="235" t="s">
        <v>1685</v>
      </c>
      <c r="L1126" s="235" t="s">
        <v>1686</v>
      </c>
      <c r="M1126" s="308">
        <v>114000000</v>
      </c>
      <c r="N1126" s="235">
        <v>2967</v>
      </c>
      <c r="O1126" s="235" t="s">
        <v>1607</v>
      </c>
      <c r="P1126" s="235" t="s">
        <v>1341</v>
      </c>
      <c r="Q1126" s="235" t="s">
        <v>1619</v>
      </c>
      <c r="R1126" s="235">
        <v>5</v>
      </c>
      <c r="S1126" s="309">
        <v>15</v>
      </c>
      <c r="T1126" s="238">
        <v>6</v>
      </c>
      <c r="U1126" s="238">
        <v>6</v>
      </c>
      <c r="V1126" s="235" t="s">
        <v>70</v>
      </c>
      <c r="W1126" s="238" t="str">
        <f t="shared" si="175"/>
        <v>AUDIS7TDI114000000</v>
      </c>
      <c r="X1126" s="310">
        <f t="shared" si="176"/>
        <v>4900</v>
      </c>
      <c r="Y1126" s="238">
        <v>6</v>
      </c>
      <c r="Z1126" s="238">
        <v>6</v>
      </c>
      <c r="AA1126" s="306" t="s">
        <v>1553</v>
      </c>
      <c r="AB1126" s="235" t="s">
        <v>72</v>
      </c>
      <c r="AC1126" s="235"/>
      <c r="AD1126" s="235">
        <v>6</v>
      </c>
      <c r="AE1126" s="235">
        <v>0</v>
      </c>
      <c r="AF1126" s="236"/>
      <c r="AG1126" s="237"/>
      <c r="AH1126" s="236"/>
      <c r="AI1126" s="358"/>
      <c r="AJ1126" s="237"/>
      <c r="AK1126" s="236">
        <v>22</v>
      </c>
      <c r="AL1126" s="236"/>
      <c r="AM1126" s="236" t="s">
        <v>16291</v>
      </c>
      <c r="AN1126" s="348"/>
      <c r="AO1126" s="348"/>
      <c r="AP1126" s="348"/>
      <c r="AQ1126" s="291" t="str">
        <f>IFERROR(VLOOKUP(BG1126,#REF!,1,0),"")</f>
        <v/>
      </c>
      <c r="AS1126" s="236" t="s">
        <v>2434</v>
      </c>
      <c r="BD1126" s="191" t="str">
        <f t="shared" si="172"/>
        <v>S7TDI</v>
      </c>
      <c r="BE1126" s="238" t="str">
        <f t="shared" si="174"/>
        <v>0242</v>
      </c>
      <c r="BF1126" s="306" t="s">
        <v>1553</v>
      </c>
      <c r="BG1126" s="191" t="str">
        <f t="shared" si="173"/>
        <v>0242-1125</v>
      </c>
    </row>
    <row r="1127" spans="1:59">
      <c r="A1127" s="304">
        <v>4901</v>
      </c>
      <c r="B1127" s="305">
        <v>4901</v>
      </c>
      <c r="C1127" s="238" t="str">
        <f t="shared" si="177"/>
        <v>0006-0243</v>
      </c>
      <c r="D1127" s="238" t="str">
        <f t="shared" si="178"/>
        <v>0006-0243-0001</v>
      </c>
      <c r="E1127" s="306" t="s">
        <v>1554</v>
      </c>
      <c r="F1127" s="238" t="str">
        <f>TEXT(VLOOKUP(J1127,'1'!$I$43:$J$79,2,0),"0000")</f>
        <v>0006</v>
      </c>
      <c r="G1127" s="238" t="str">
        <f t="shared" si="179"/>
        <v>0243</v>
      </c>
      <c r="H1127" s="307">
        <f t="shared" si="180"/>
        <v>1</v>
      </c>
      <c r="I1127" s="306" t="s">
        <v>1554</v>
      </c>
      <c r="J1127" s="235" t="s">
        <v>193</v>
      </c>
      <c r="K1127" s="235" t="s">
        <v>1690</v>
      </c>
      <c r="L1127" s="235" t="s">
        <v>1691</v>
      </c>
      <c r="M1127" s="308">
        <v>205000000</v>
      </c>
      <c r="N1127" s="235">
        <v>3996</v>
      </c>
      <c r="O1127" s="235" t="s">
        <v>76</v>
      </c>
      <c r="P1127" s="235" t="s">
        <v>1341</v>
      </c>
      <c r="Q1127" s="235" t="s">
        <v>1619</v>
      </c>
      <c r="R1127" s="235">
        <v>5</v>
      </c>
      <c r="S1127" s="309">
        <v>15</v>
      </c>
      <c r="T1127" s="238">
        <v>6</v>
      </c>
      <c r="U1127" s="238">
        <v>6</v>
      </c>
      <c r="V1127" s="235" t="s">
        <v>1614</v>
      </c>
      <c r="W1127" s="238" t="str">
        <f t="shared" si="175"/>
        <v>AUDIS8L TFSI205000000</v>
      </c>
      <c r="X1127" s="310">
        <f t="shared" si="176"/>
        <v>4901</v>
      </c>
      <c r="Y1127" s="238">
        <v>6</v>
      </c>
      <c r="Z1127" s="238">
        <v>6</v>
      </c>
      <c r="AA1127" s="306" t="s">
        <v>1554</v>
      </c>
      <c r="AB1127" s="235" t="s">
        <v>72</v>
      </c>
      <c r="AC1127" s="235"/>
      <c r="AD1127" s="235">
        <v>6</v>
      </c>
      <c r="AE1127" s="235">
        <v>0</v>
      </c>
      <c r="AF1127" s="236"/>
      <c r="AG1127" s="237"/>
      <c r="AH1127" s="236"/>
      <c r="AI1127" s="358"/>
      <c r="AJ1127" s="237"/>
      <c r="AK1127" s="236">
        <v>22</v>
      </c>
      <c r="AL1127" s="236"/>
      <c r="AM1127" s="236" t="s">
        <v>16291</v>
      </c>
      <c r="AN1127" s="348"/>
      <c r="AO1127" s="348"/>
      <c r="AP1127" s="348"/>
      <c r="AQ1127" s="291" t="str">
        <f>IFERROR(VLOOKUP(BG1127,#REF!,1,0),"")</f>
        <v/>
      </c>
      <c r="AS1127" s="236" t="s">
        <v>2434</v>
      </c>
      <c r="BD1127" s="191" t="str">
        <f t="shared" si="172"/>
        <v>S8L TFSI</v>
      </c>
      <c r="BE1127" s="238" t="str">
        <f t="shared" si="174"/>
        <v>0243</v>
      </c>
      <c r="BF1127" s="306" t="s">
        <v>1554</v>
      </c>
      <c r="BG1127" s="191" t="str">
        <f t="shared" si="173"/>
        <v>0243-1126</v>
      </c>
    </row>
    <row r="1128" spans="1:59" s="379" customFormat="1">
      <c r="A1128" s="304">
        <v>4902</v>
      </c>
      <c r="B1128" s="305">
        <v>4902</v>
      </c>
      <c r="C1128" s="238" t="str">
        <f t="shared" si="177"/>
        <v>0006-0244</v>
      </c>
      <c r="D1128" s="238" t="str">
        <f t="shared" si="178"/>
        <v>0006-0244-0001</v>
      </c>
      <c r="E1128" s="306" t="s">
        <v>1555</v>
      </c>
      <c r="F1128" s="238" t="str">
        <f>TEXT(VLOOKUP(J1128,'1'!$I$43:$J$79,2,0),"0000")</f>
        <v>0006</v>
      </c>
      <c r="G1128" s="238" t="str">
        <f t="shared" si="179"/>
        <v>0244</v>
      </c>
      <c r="H1128" s="307">
        <f t="shared" si="180"/>
        <v>1</v>
      </c>
      <c r="I1128" s="306" t="s">
        <v>1555</v>
      </c>
      <c r="J1128" s="312" t="s">
        <v>193</v>
      </c>
      <c r="K1128" s="312" t="s">
        <v>2031</v>
      </c>
      <c r="L1128" s="312" t="s">
        <v>2363</v>
      </c>
      <c r="M1128" s="511">
        <v>91250000</v>
      </c>
      <c r="N1128" s="371">
        <v>2995</v>
      </c>
      <c r="O1128" s="235" t="s">
        <v>76</v>
      </c>
      <c r="P1128" s="312" t="s">
        <v>72</v>
      </c>
      <c r="Q1128" s="312" t="s">
        <v>71</v>
      </c>
      <c r="R1128" s="315">
        <v>5</v>
      </c>
      <c r="S1128" s="309">
        <v>13</v>
      </c>
      <c r="T1128" s="238">
        <v>6</v>
      </c>
      <c r="U1128" s="238">
        <v>6</v>
      </c>
      <c r="V1128" s="235" t="s">
        <v>70</v>
      </c>
      <c r="W1128" s="238" t="str">
        <f t="shared" si="175"/>
        <v>AUDISQ5SQ5 TFSI91250000</v>
      </c>
      <c r="X1128" s="310">
        <f t="shared" si="176"/>
        <v>4902</v>
      </c>
      <c r="Y1128" s="238">
        <v>6</v>
      </c>
      <c r="Z1128" s="238">
        <v>6</v>
      </c>
      <c r="AA1128" s="306" t="s">
        <v>1555</v>
      </c>
      <c r="AB1128" s="235" t="s">
        <v>1611</v>
      </c>
      <c r="AC1128" s="371"/>
      <c r="AD1128" s="371"/>
      <c r="AE1128" s="371"/>
      <c r="AF1128" s="374"/>
      <c r="AG1128" s="374"/>
      <c r="AH1128" s="374"/>
      <c r="AI1128" s="374"/>
      <c r="AJ1128" s="374"/>
      <c r="AK1128" s="236">
        <v>18</v>
      </c>
      <c r="AL1128" s="236"/>
      <c r="AM1128" s="236" t="s">
        <v>16287</v>
      </c>
      <c r="AN1128" s="375"/>
      <c r="AO1128" s="375"/>
      <c r="AP1128" s="375"/>
      <c r="AQ1128" s="291" t="str">
        <f>IFERROR(VLOOKUP(BG1128,#REF!,1,0),"")</f>
        <v/>
      </c>
      <c r="AR1128" s="376"/>
      <c r="AS1128" s="236" t="s">
        <v>2428</v>
      </c>
      <c r="AT1128" s="376" t="s">
        <v>2359</v>
      </c>
      <c r="AU1128" s="376"/>
      <c r="AV1128" s="376"/>
      <c r="AW1128" s="376"/>
      <c r="AX1128" s="376"/>
      <c r="AY1128" s="376"/>
      <c r="BD1128" s="191" t="str">
        <f t="shared" si="172"/>
        <v>SQ5SQ5 TFSI</v>
      </c>
      <c r="BE1128" s="238" t="str">
        <f t="shared" si="174"/>
        <v>0244</v>
      </c>
      <c r="BF1128" s="306" t="s">
        <v>1555</v>
      </c>
      <c r="BG1128" s="191" t="str">
        <f t="shared" si="173"/>
        <v>0244-1127</v>
      </c>
    </row>
    <row r="1129" spans="1:59">
      <c r="A1129" s="304">
        <v>4903</v>
      </c>
      <c r="B1129" s="305">
        <v>4903</v>
      </c>
      <c r="C1129" s="238" t="str">
        <f t="shared" si="177"/>
        <v>0006-0245</v>
      </c>
      <c r="D1129" s="238" t="str">
        <f t="shared" si="178"/>
        <v>0006-0245-0001</v>
      </c>
      <c r="E1129" s="306" t="s">
        <v>1556</v>
      </c>
      <c r="F1129" s="238" t="str">
        <f>TEXT(VLOOKUP(J1129,'1'!$I$43:$J$79,2,0),"0000")</f>
        <v>0006</v>
      </c>
      <c r="G1129" s="238" t="str">
        <f t="shared" si="179"/>
        <v>0245</v>
      </c>
      <c r="H1129" s="307">
        <f t="shared" si="180"/>
        <v>1</v>
      </c>
      <c r="I1129" s="306" t="s">
        <v>1556</v>
      </c>
      <c r="J1129" s="312" t="s">
        <v>193</v>
      </c>
      <c r="K1129" s="312" t="s">
        <v>15972</v>
      </c>
      <c r="L1129" s="312" t="s">
        <v>15973</v>
      </c>
      <c r="M1129" s="394">
        <v>99960000</v>
      </c>
      <c r="N1129" s="315">
        <v>3996</v>
      </c>
      <c r="O1129" s="312" t="s">
        <v>77</v>
      </c>
      <c r="P1129" s="312" t="s">
        <v>72</v>
      </c>
      <c r="Q1129" s="312" t="s">
        <v>71</v>
      </c>
      <c r="R1129" s="315">
        <v>5</v>
      </c>
      <c r="S1129" s="309">
        <v>14</v>
      </c>
      <c r="T1129" s="238">
        <v>6</v>
      </c>
      <c r="U1129" s="238">
        <v>6</v>
      </c>
      <c r="V1129" s="235" t="s">
        <v>70</v>
      </c>
      <c r="W1129" s="238" t="str">
        <f t="shared" si="175"/>
        <v>AUDISQ7SQ7 TFSI99960000</v>
      </c>
      <c r="X1129" s="310">
        <f t="shared" si="176"/>
        <v>4903</v>
      </c>
      <c r="Y1129" s="238">
        <v>6</v>
      </c>
      <c r="Z1129" s="238">
        <v>6</v>
      </c>
      <c r="AA1129" s="306" t="s">
        <v>1556</v>
      </c>
      <c r="AB1129" s="235" t="s">
        <v>1611</v>
      </c>
      <c r="AC1129" s="235"/>
      <c r="AD1129" s="235">
        <v>6</v>
      </c>
      <c r="AE1129" s="235">
        <v>0</v>
      </c>
      <c r="AF1129" s="236"/>
      <c r="AG1129" s="237"/>
      <c r="AH1129" s="236"/>
      <c r="AI1129" s="236"/>
      <c r="AJ1129" s="237"/>
      <c r="AK1129" s="236">
        <v>18</v>
      </c>
      <c r="AL1129" s="236"/>
      <c r="AM1129" s="236" t="s">
        <v>16287</v>
      </c>
      <c r="AN1129" s="348"/>
      <c r="AO1129" s="348"/>
      <c r="AP1129" s="348"/>
      <c r="AQ1129" s="291" t="str">
        <f>IFERROR(VLOOKUP(BG1129,#REF!,1,0),"")</f>
        <v/>
      </c>
      <c r="AS1129" s="236" t="s">
        <v>15974</v>
      </c>
      <c r="AT1129" s="291">
        <v>2024.01</v>
      </c>
      <c r="BD1129" s="191" t="str">
        <f t="shared" si="172"/>
        <v>SQ7SQ7 TFSI</v>
      </c>
      <c r="BE1129" s="238" t="str">
        <f t="shared" si="174"/>
        <v>0245</v>
      </c>
      <c r="BF1129" s="306" t="s">
        <v>1556</v>
      </c>
      <c r="BG1129" s="191" t="str">
        <f t="shared" si="173"/>
        <v>0245-1128</v>
      </c>
    </row>
    <row r="1130" spans="1:59">
      <c r="A1130" s="304">
        <v>4904</v>
      </c>
      <c r="B1130" s="305">
        <v>4904</v>
      </c>
      <c r="C1130" s="238" t="str">
        <f t="shared" si="177"/>
        <v>0015-0246</v>
      </c>
      <c r="D1130" s="238" t="str">
        <f t="shared" si="178"/>
        <v>0015-0246-0001</v>
      </c>
      <c r="E1130" s="306" t="s">
        <v>1557</v>
      </c>
      <c r="F1130" s="238" t="str">
        <f>TEXT(VLOOKUP(J1130,'1'!$I$43:$J$79,2,0),"0000")</f>
        <v>0015</v>
      </c>
      <c r="G1130" s="238" t="str">
        <f t="shared" si="179"/>
        <v>0246</v>
      </c>
      <c r="H1130" s="307">
        <f t="shared" si="180"/>
        <v>1</v>
      </c>
      <c r="I1130" s="306" t="s">
        <v>1557</v>
      </c>
      <c r="J1130" s="235" t="s">
        <v>1204</v>
      </c>
      <c r="K1130" s="235" t="s">
        <v>1208</v>
      </c>
      <c r="L1130" s="235" t="s">
        <v>16212</v>
      </c>
      <c r="M1130" s="308">
        <v>295000000</v>
      </c>
      <c r="N1130" s="235">
        <v>3982</v>
      </c>
      <c r="O1130" s="235" t="s">
        <v>76</v>
      </c>
      <c r="P1130" s="235" t="s">
        <v>72</v>
      </c>
      <c r="Q1130" s="235" t="s">
        <v>71</v>
      </c>
      <c r="R1130" s="235">
        <v>4</v>
      </c>
      <c r="S1130" s="309">
        <v>16</v>
      </c>
      <c r="T1130" s="238">
        <v>6</v>
      </c>
      <c r="U1130" s="238">
        <v>6</v>
      </c>
      <c r="V1130" s="235" t="s">
        <v>70</v>
      </c>
      <c r="W1130" s="238" t="str">
        <f t="shared" si="175"/>
        <v>Aston martinDB11볼란테 4.0 V8295000000</v>
      </c>
      <c r="X1130" s="310">
        <f t="shared" si="176"/>
        <v>4904</v>
      </c>
      <c r="Y1130" s="238">
        <v>6</v>
      </c>
      <c r="Z1130" s="238">
        <v>6</v>
      </c>
      <c r="AA1130" s="306" t="s">
        <v>1557</v>
      </c>
      <c r="AB1130" s="235" t="s">
        <v>72</v>
      </c>
      <c r="AC1130" s="235"/>
      <c r="AD1130" s="235">
        <v>6</v>
      </c>
      <c r="AE1130" s="235">
        <v>0</v>
      </c>
      <c r="AF1130" s="236"/>
      <c r="AG1130" s="237"/>
      <c r="AH1130" s="236"/>
      <c r="AI1130" s="236"/>
      <c r="AJ1130" s="237"/>
      <c r="AK1130" s="236">
        <v>22</v>
      </c>
      <c r="AL1130" s="236"/>
      <c r="AM1130" s="236" t="s">
        <v>16291</v>
      </c>
      <c r="AN1130" s="348"/>
      <c r="AO1130" s="348"/>
      <c r="AP1130" s="348"/>
      <c r="AQ1130" s="291" t="str">
        <f>IFERROR(VLOOKUP(BG1130,#REF!,1,0),"")</f>
        <v/>
      </c>
      <c r="AS1130" s="236" t="s">
        <v>2431</v>
      </c>
      <c r="BD1130" s="191" t="str">
        <f t="shared" si="172"/>
        <v>DB11볼란테 4.0 V8</v>
      </c>
      <c r="BE1130" s="238" t="str">
        <f t="shared" si="174"/>
        <v>0246</v>
      </c>
      <c r="BF1130" s="306" t="s">
        <v>1557</v>
      </c>
      <c r="BG1130" s="191" t="str">
        <f t="shared" si="173"/>
        <v>0246-1129</v>
      </c>
    </row>
    <row r="1131" spans="1:59">
      <c r="A1131" s="304">
        <v>4905</v>
      </c>
      <c r="B1131" s="305">
        <v>4905</v>
      </c>
      <c r="C1131" s="238" t="str">
        <f t="shared" si="177"/>
        <v>0015-0247</v>
      </c>
      <c r="D1131" s="238" t="str">
        <f t="shared" si="178"/>
        <v>0015-0247-0001</v>
      </c>
      <c r="E1131" s="306" t="s">
        <v>1558</v>
      </c>
      <c r="F1131" s="238" t="str">
        <f>TEXT(VLOOKUP(J1131,'1'!$I$43:$J$79,2,0),"0000")</f>
        <v>0015</v>
      </c>
      <c r="G1131" s="238" t="str">
        <f t="shared" si="179"/>
        <v>0247</v>
      </c>
      <c r="H1131" s="307">
        <f t="shared" si="180"/>
        <v>1</v>
      </c>
      <c r="I1131" s="306" t="s">
        <v>1558</v>
      </c>
      <c r="J1131" s="235" t="s">
        <v>1204</v>
      </c>
      <c r="K1131" s="235" t="s">
        <v>16209</v>
      </c>
      <c r="L1131" s="235" t="s">
        <v>16210</v>
      </c>
      <c r="M1131" s="308">
        <v>317000000</v>
      </c>
      <c r="N1131" s="235">
        <v>3982</v>
      </c>
      <c r="O1131" s="235" t="s">
        <v>76</v>
      </c>
      <c r="P1131" s="235" t="s">
        <v>72</v>
      </c>
      <c r="Q1131" s="235" t="s">
        <v>71</v>
      </c>
      <c r="R1131" s="235">
        <v>2</v>
      </c>
      <c r="S1131" s="309">
        <v>16</v>
      </c>
      <c r="T1131" s="238">
        <v>6</v>
      </c>
      <c r="U1131" s="238">
        <v>6</v>
      </c>
      <c r="V1131" s="235" t="s">
        <v>70</v>
      </c>
      <c r="W1131" s="238" t="str">
        <f t="shared" si="175"/>
        <v>Aston martinDBXV8 DBX 707317000000</v>
      </c>
      <c r="X1131" s="310">
        <f t="shared" si="176"/>
        <v>4905</v>
      </c>
      <c r="Y1131" s="238">
        <v>6</v>
      </c>
      <c r="Z1131" s="238">
        <v>6</v>
      </c>
      <c r="AA1131" s="306" t="s">
        <v>1558</v>
      </c>
      <c r="AB1131" s="235" t="s">
        <v>72</v>
      </c>
      <c r="AC1131" s="235"/>
      <c r="AD1131" s="235">
        <v>6</v>
      </c>
      <c r="AE1131" s="235">
        <v>0</v>
      </c>
      <c r="AF1131" s="236"/>
      <c r="AG1131" s="237"/>
      <c r="AH1131" s="236"/>
      <c r="AI1131" s="236"/>
      <c r="AJ1131" s="237"/>
      <c r="AK1131" s="236">
        <v>15</v>
      </c>
      <c r="AL1131" s="236"/>
      <c r="AM1131" s="236" t="s">
        <v>16284</v>
      </c>
      <c r="AN1131" s="348"/>
      <c r="AO1131" s="348"/>
      <c r="AP1131" s="348"/>
      <c r="AQ1131" s="291" t="str">
        <f>IFERROR(VLOOKUP(BG1131,#REF!,1,0),"")</f>
        <v/>
      </c>
      <c r="AS1131" s="236" t="s">
        <v>2431</v>
      </c>
      <c r="BD1131" s="191" t="str">
        <f t="shared" si="172"/>
        <v>DBXV8 DBX 707</v>
      </c>
      <c r="BE1131" s="238" t="str">
        <f t="shared" si="174"/>
        <v>0247</v>
      </c>
      <c r="BF1131" s="306" t="s">
        <v>1558</v>
      </c>
      <c r="BG1131" s="191" t="str">
        <f t="shared" si="173"/>
        <v>0247-1130</v>
      </c>
    </row>
    <row r="1132" spans="1:59">
      <c r="A1132" s="304">
        <v>4906</v>
      </c>
      <c r="B1132" s="305">
        <v>4906</v>
      </c>
      <c r="C1132" s="238" t="str">
        <f t="shared" si="177"/>
        <v>0015-0247</v>
      </c>
      <c r="D1132" s="238" t="str">
        <f t="shared" si="178"/>
        <v>0015-0247-0002</v>
      </c>
      <c r="E1132" s="306" t="s">
        <v>1559</v>
      </c>
      <c r="F1132" s="238" t="str">
        <f>TEXT(VLOOKUP(J1132,'1'!$I$43:$J$79,2,0),"0000")</f>
        <v>0015</v>
      </c>
      <c r="G1132" s="238" t="str">
        <f t="shared" si="179"/>
        <v>0247</v>
      </c>
      <c r="H1132" s="307">
        <f t="shared" si="180"/>
        <v>2</v>
      </c>
      <c r="I1132" s="306" t="s">
        <v>1559</v>
      </c>
      <c r="J1132" s="235" t="s">
        <v>1204</v>
      </c>
      <c r="K1132" s="235" t="s">
        <v>16209</v>
      </c>
      <c r="L1132" s="235" t="s">
        <v>2272</v>
      </c>
      <c r="M1132" s="308">
        <v>251200000</v>
      </c>
      <c r="N1132" s="235">
        <v>3982</v>
      </c>
      <c r="O1132" s="235" t="s">
        <v>76</v>
      </c>
      <c r="P1132" s="235" t="s">
        <v>72</v>
      </c>
      <c r="Q1132" s="235" t="s">
        <v>71</v>
      </c>
      <c r="R1132" s="235">
        <v>2</v>
      </c>
      <c r="S1132" s="309">
        <v>16</v>
      </c>
      <c r="T1132" s="238">
        <v>6</v>
      </c>
      <c r="U1132" s="238">
        <v>6</v>
      </c>
      <c r="V1132" s="235" t="s">
        <v>70</v>
      </c>
      <c r="W1132" s="238" t="str">
        <f t="shared" si="175"/>
        <v>Aston martinDBXV8251200000</v>
      </c>
      <c r="X1132" s="310">
        <f t="shared" si="176"/>
        <v>4906</v>
      </c>
      <c r="Y1132" s="238">
        <v>6</v>
      </c>
      <c r="Z1132" s="238">
        <v>6</v>
      </c>
      <c r="AA1132" s="306" t="s">
        <v>1559</v>
      </c>
      <c r="AB1132" s="235" t="s">
        <v>72</v>
      </c>
      <c r="AC1132" s="235"/>
      <c r="AD1132" s="235">
        <v>6</v>
      </c>
      <c r="AE1132" s="235">
        <v>0</v>
      </c>
      <c r="AF1132" s="236"/>
      <c r="AG1132" s="237"/>
      <c r="AH1132" s="236"/>
      <c r="AI1132" s="236"/>
      <c r="AJ1132" s="237"/>
      <c r="AK1132" s="236">
        <v>15</v>
      </c>
      <c r="AL1132" s="236"/>
      <c r="AM1132" s="236" t="s">
        <v>16284</v>
      </c>
      <c r="AN1132" s="348"/>
      <c r="AO1132" s="348"/>
      <c r="AP1132" s="348"/>
      <c r="AQ1132" s="291" t="str">
        <f>IFERROR(VLOOKUP(BG1132,#REF!,1,0),"")</f>
        <v/>
      </c>
      <c r="AS1132" s="236" t="s">
        <v>2431</v>
      </c>
      <c r="BD1132" s="191" t="str">
        <f t="shared" si="172"/>
        <v>DBXV8</v>
      </c>
      <c r="BE1132" s="238" t="str">
        <f t="shared" si="174"/>
        <v>0247</v>
      </c>
      <c r="BF1132" s="306" t="s">
        <v>1559</v>
      </c>
      <c r="BG1132" s="191" t="str">
        <f t="shared" si="173"/>
        <v>0247-1131</v>
      </c>
    </row>
    <row r="1133" spans="1:59">
      <c r="A1133" s="304">
        <v>4907</v>
      </c>
      <c r="B1133" s="305">
        <v>4907</v>
      </c>
      <c r="C1133" s="238" t="str">
        <f t="shared" si="177"/>
        <v>0015-0248</v>
      </c>
      <c r="D1133" s="238" t="str">
        <f t="shared" si="178"/>
        <v>0015-0248-0001</v>
      </c>
      <c r="E1133" s="306" t="s">
        <v>1560</v>
      </c>
      <c r="F1133" s="238" t="str">
        <f>TEXT(VLOOKUP(J1133,'1'!$I$43:$J$79,2,0),"0000")</f>
        <v>0015</v>
      </c>
      <c r="G1133" s="238" t="str">
        <f t="shared" si="179"/>
        <v>0248</v>
      </c>
      <c r="H1133" s="307">
        <f t="shared" si="180"/>
        <v>1</v>
      </c>
      <c r="I1133" s="306" t="s">
        <v>1560</v>
      </c>
      <c r="J1133" s="235" t="s">
        <v>1204</v>
      </c>
      <c r="K1133" s="235" t="s">
        <v>2348</v>
      </c>
      <c r="L1133" s="235" t="s">
        <v>16211</v>
      </c>
      <c r="M1133" s="308">
        <v>419000000</v>
      </c>
      <c r="N1133" s="235">
        <v>5204</v>
      </c>
      <c r="O1133" s="235" t="s">
        <v>76</v>
      </c>
      <c r="P1133" s="235" t="s">
        <v>72</v>
      </c>
      <c r="Q1133" s="235" t="s">
        <v>71</v>
      </c>
      <c r="R1133" s="235">
        <v>2</v>
      </c>
      <c r="S1133" s="309">
        <v>20</v>
      </c>
      <c r="T1133" s="238">
        <v>6</v>
      </c>
      <c r="U1133" s="238">
        <v>6</v>
      </c>
      <c r="V1133" s="235" t="s">
        <v>70</v>
      </c>
      <c r="W1133" s="238" t="str">
        <f t="shared" si="175"/>
        <v>Aston martinDBSV12 볼란테419000000</v>
      </c>
      <c r="X1133" s="310">
        <f t="shared" si="176"/>
        <v>4907</v>
      </c>
      <c r="Y1133" s="238">
        <v>6</v>
      </c>
      <c r="Z1133" s="238">
        <v>6</v>
      </c>
      <c r="AA1133" s="306" t="s">
        <v>1560</v>
      </c>
      <c r="AB1133" s="235" t="s">
        <v>72</v>
      </c>
      <c r="AC1133" s="235"/>
      <c r="AD1133" s="235">
        <v>6</v>
      </c>
      <c r="AE1133" s="235">
        <v>0</v>
      </c>
      <c r="AF1133" s="236"/>
      <c r="AG1133" s="237"/>
      <c r="AH1133" s="236"/>
      <c r="AI1133" s="236"/>
      <c r="AJ1133" s="237"/>
      <c r="AK1133" s="236">
        <v>22</v>
      </c>
      <c r="AL1133" s="236"/>
      <c r="AM1133" s="236" t="s">
        <v>16291</v>
      </c>
      <c r="AN1133" s="348"/>
      <c r="AO1133" s="348"/>
      <c r="AP1133" s="348"/>
      <c r="AQ1133" s="291" t="str">
        <f>IFERROR(VLOOKUP(BG1133,#REF!,1,0),"")</f>
        <v/>
      </c>
      <c r="AS1133" s="236" t="s">
        <v>2435</v>
      </c>
      <c r="BD1133" s="191" t="str">
        <f t="shared" si="172"/>
        <v>DBSV12 볼란테</v>
      </c>
      <c r="BE1133" s="238" t="str">
        <f t="shared" si="174"/>
        <v>0248</v>
      </c>
      <c r="BF1133" s="306" t="s">
        <v>1560</v>
      </c>
      <c r="BG1133" s="191" t="str">
        <f t="shared" si="173"/>
        <v>0248-1132</v>
      </c>
    </row>
    <row r="1134" spans="1:59">
      <c r="A1134" s="304">
        <v>4908</v>
      </c>
      <c r="B1134" s="305">
        <v>4908</v>
      </c>
      <c r="C1134" s="238" t="str">
        <f t="shared" si="177"/>
        <v>0015-0248</v>
      </c>
      <c r="D1134" s="238" t="str">
        <f t="shared" si="178"/>
        <v>0015-0248-0002</v>
      </c>
      <c r="E1134" s="306" t="s">
        <v>1561</v>
      </c>
      <c r="F1134" s="238" t="str">
        <f>TEXT(VLOOKUP(J1134,'1'!$I$43:$J$79,2,0),"0000")</f>
        <v>0015</v>
      </c>
      <c r="G1134" s="238" t="str">
        <f t="shared" si="179"/>
        <v>0248</v>
      </c>
      <c r="H1134" s="307">
        <f t="shared" si="180"/>
        <v>2</v>
      </c>
      <c r="I1134" s="306" t="s">
        <v>1561</v>
      </c>
      <c r="J1134" s="235" t="s">
        <v>1204</v>
      </c>
      <c r="K1134" s="235" t="s">
        <v>2348</v>
      </c>
      <c r="L1134" s="235" t="s">
        <v>1284</v>
      </c>
      <c r="M1134" s="308">
        <v>390750000</v>
      </c>
      <c r="N1134" s="235">
        <v>5204</v>
      </c>
      <c r="O1134" s="235" t="s">
        <v>76</v>
      </c>
      <c r="P1134" s="235" t="s">
        <v>72</v>
      </c>
      <c r="Q1134" s="235" t="s">
        <v>71</v>
      </c>
      <c r="R1134" s="235">
        <v>2</v>
      </c>
      <c r="S1134" s="309">
        <v>20</v>
      </c>
      <c r="T1134" s="238">
        <v>6</v>
      </c>
      <c r="U1134" s="238">
        <v>6</v>
      </c>
      <c r="V1134" s="235" t="s">
        <v>70</v>
      </c>
      <c r="W1134" s="238" t="str">
        <f t="shared" si="175"/>
        <v>Aston martinDBSSuperleggera390750000</v>
      </c>
      <c r="X1134" s="310">
        <f t="shared" si="176"/>
        <v>4908</v>
      </c>
      <c r="Y1134" s="238">
        <v>6</v>
      </c>
      <c r="Z1134" s="238">
        <v>6</v>
      </c>
      <c r="AA1134" s="306" t="s">
        <v>1561</v>
      </c>
      <c r="AB1134" s="235" t="s">
        <v>72</v>
      </c>
      <c r="AC1134" s="235"/>
      <c r="AD1134" s="235">
        <v>6</v>
      </c>
      <c r="AE1134" s="235">
        <v>0</v>
      </c>
      <c r="AF1134" s="236"/>
      <c r="AG1134" s="237"/>
      <c r="AH1134" s="236"/>
      <c r="AI1134" s="236"/>
      <c r="AJ1134" s="237"/>
      <c r="AK1134" s="236">
        <v>22</v>
      </c>
      <c r="AL1134" s="236"/>
      <c r="AM1134" s="236" t="s">
        <v>16291</v>
      </c>
      <c r="AN1134" s="348"/>
      <c r="AO1134" s="348"/>
      <c r="AP1134" s="348"/>
      <c r="AQ1134" s="291" t="str">
        <f>IFERROR(VLOOKUP(BG1134,#REF!,1,0),"")</f>
        <v/>
      </c>
      <c r="AS1134" s="236" t="s">
        <v>2435</v>
      </c>
      <c r="BD1134" s="191" t="str">
        <f t="shared" si="172"/>
        <v>DBSSuperleggera</v>
      </c>
      <c r="BE1134" s="238" t="str">
        <f t="shared" si="174"/>
        <v>0248</v>
      </c>
      <c r="BF1134" s="306" t="s">
        <v>1561</v>
      </c>
      <c r="BG1134" s="191" t="str">
        <f t="shared" si="173"/>
        <v>0248-1133</v>
      </c>
    </row>
    <row r="1135" spans="1:59">
      <c r="A1135" s="304">
        <v>4909</v>
      </c>
      <c r="B1135" s="305">
        <v>4909</v>
      </c>
      <c r="C1135" s="238" t="str">
        <f t="shared" si="177"/>
        <v>0015-0249</v>
      </c>
      <c r="D1135" s="238" t="str">
        <f t="shared" si="178"/>
        <v>0015-0249-0001</v>
      </c>
      <c r="E1135" s="306" t="s">
        <v>1562</v>
      </c>
      <c r="F1135" s="238" t="str">
        <f>TEXT(VLOOKUP(J1135,'1'!$I$43:$J$79,2,0),"0000")</f>
        <v>0015</v>
      </c>
      <c r="G1135" s="238" t="str">
        <f t="shared" si="179"/>
        <v>0249</v>
      </c>
      <c r="H1135" s="307">
        <f t="shared" si="180"/>
        <v>1</v>
      </c>
      <c r="I1135" s="306" t="s">
        <v>1562</v>
      </c>
      <c r="J1135" s="235" t="s">
        <v>1204</v>
      </c>
      <c r="K1135" s="235" t="s">
        <v>2354</v>
      </c>
      <c r="L1135" s="235" t="s">
        <v>1209</v>
      </c>
      <c r="M1135" s="308">
        <v>198000000</v>
      </c>
      <c r="N1135" s="235">
        <v>3982</v>
      </c>
      <c r="O1135" s="235" t="s">
        <v>76</v>
      </c>
      <c r="P1135" s="235" t="s">
        <v>72</v>
      </c>
      <c r="Q1135" s="235" t="s">
        <v>71</v>
      </c>
      <c r="R1135" s="235">
        <v>2</v>
      </c>
      <c r="S1135" s="309">
        <v>16</v>
      </c>
      <c r="T1135" s="238">
        <v>6</v>
      </c>
      <c r="U1135" s="238">
        <v>6</v>
      </c>
      <c r="V1135" s="235" t="s">
        <v>70</v>
      </c>
      <c r="W1135" s="238" t="str">
        <f t="shared" si="175"/>
        <v>Aston martin밴티지V8 쿠페 198000000</v>
      </c>
      <c r="X1135" s="310">
        <f t="shared" si="176"/>
        <v>4909</v>
      </c>
      <c r="Y1135" s="238">
        <v>6</v>
      </c>
      <c r="Z1135" s="238">
        <v>6</v>
      </c>
      <c r="AA1135" s="306" t="s">
        <v>1562</v>
      </c>
      <c r="AB1135" s="235" t="s">
        <v>72</v>
      </c>
      <c r="AC1135" s="235"/>
      <c r="AD1135" s="235">
        <v>6</v>
      </c>
      <c r="AE1135" s="235">
        <v>0</v>
      </c>
      <c r="AF1135" s="236"/>
      <c r="AG1135" s="237"/>
      <c r="AH1135" s="236"/>
      <c r="AI1135" s="236"/>
      <c r="AJ1135" s="237"/>
      <c r="AK1135" s="236">
        <v>22</v>
      </c>
      <c r="AL1135" s="236"/>
      <c r="AM1135" s="236" t="s">
        <v>16291</v>
      </c>
      <c r="AN1135" s="348"/>
      <c r="AO1135" s="348"/>
      <c r="AP1135" s="348"/>
      <c r="AQ1135" s="291" t="str">
        <f>IFERROR(VLOOKUP(BG1135,#REF!,1,0),"")</f>
        <v/>
      </c>
      <c r="AS1135" s="236" t="s">
        <v>2431</v>
      </c>
      <c r="BD1135" s="191" t="str">
        <f t="shared" si="172"/>
        <v xml:space="preserve">밴티지V8 쿠페 </v>
      </c>
      <c r="BE1135" s="238" t="str">
        <f t="shared" si="174"/>
        <v>0249</v>
      </c>
      <c r="BF1135" s="306" t="s">
        <v>1562</v>
      </c>
      <c r="BG1135" s="191" t="str">
        <f t="shared" si="173"/>
        <v>0249-1134</v>
      </c>
    </row>
    <row r="1136" spans="1:59">
      <c r="A1136" s="304">
        <v>4910</v>
      </c>
      <c r="B1136" s="305">
        <v>4910</v>
      </c>
      <c r="C1136" s="238" t="str">
        <f t="shared" si="177"/>
        <v>0037-0250</v>
      </c>
      <c r="D1136" s="238" t="str">
        <f t="shared" si="178"/>
        <v>0037-0250-0001</v>
      </c>
      <c r="E1136" s="306" t="s">
        <v>1563</v>
      </c>
      <c r="F1136" s="238" t="str">
        <f>TEXT(VLOOKUP(J1136,'1'!$I$43:$J$79,2,0),"0000")</f>
        <v>0037</v>
      </c>
      <c r="G1136" s="238" t="str">
        <f t="shared" si="179"/>
        <v>0250</v>
      </c>
      <c r="H1136" s="307">
        <f t="shared" si="180"/>
        <v>1</v>
      </c>
      <c r="I1136" s="306" t="s">
        <v>1563</v>
      </c>
      <c r="J1136" s="235" t="s">
        <v>16648</v>
      </c>
      <c r="K1136" s="235" t="s">
        <v>16649</v>
      </c>
      <c r="L1136" s="235" t="s">
        <v>16650</v>
      </c>
      <c r="M1136" s="308">
        <v>60000000</v>
      </c>
      <c r="N1136" s="235">
        <v>0</v>
      </c>
      <c r="O1136" s="235" t="s">
        <v>1693</v>
      </c>
      <c r="P1136" s="235" t="s">
        <v>72</v>
      </c>
      <c r="Q1136" s="235" t="s">
        <v>71</v>
      </c>
      <c r="R1136" s="235">
        <v>5</v>
      </c>
      <c r="S1136" s="309">
        <v>5</v>
      </c>
      <c r="T1136" s="238">
        <v>6</v>
      </c>
      <c r="U1136" s="238">
        <v>6</v>
      </c>
      <c r="V1136" s="235" t="s">
        <v>16654</v>
      </c>
      <c r="W1136" s="238" t="str">
        <f t="shared" si="175"/>
        <v>테슬라Model 3Highland Long Range AWD60000000</v>
      </c>
      <c r="X1136" s="310">
        <f t="shared" si="176"/>
        <v>4910</v>
      </c>
      <c r="Y1136" s="238">
        <v>6</v>
      </c>
      <c r="Z1136" s="238">
        <v>6</v>
      </c>
      <c r="AA1136" s="306" t="s">
        <v>1563</v>
      </c>
      <c r="AB1136" s="235" t="s">
        <v>72</v>
      </c>
      <c r="AC1136" s="235"/>
      <c r="AD1136" s="235">
        <v>6</v>
      </c>
      <c r="AE1136" s="235">
        <v>0</v>
      </c>
      <c r="AF1136" s="236"/>
      <c r="AG1136" s="237"/>
      <c r="AH1136" s="236"/>
      <c r="AI1136" s="236"/>
      <c r="AJ1136" s="237"/>
      <c r="AK1136" s="236">
        <v>26</v>
      </c>
      <c r="AL1136" s="236"/>
      <c r="AM1136" s="236" t="s">
        <v>16652</v>
      </c>
      <c r="AN1136" s="348"/>
      <c r="AO1136" s="348"/>
      <c r="AP1136" s="348"/>
      <c r="AQ1136" s="291" t="str">
        <f>IFERROR(VLOOKUP(BG1136,#REF!,1,0),"")</f>
        <v/>
      </c>
      <c r="AS1136" s="236" t="s">
        <v>1626</v>
      </c>
      <c r="BD1136" s="191" t="str">
        <f t="shared" si="172"/>
        <v>Model 3Highland Long Range AWD</v>
      </c>
      <c r="BE1136" s="238" t="str">
        <f t="shared" si="174"/>
        <v>0250</v>
      </c>
      <c r="BF1136" s="306" t="s">
        <v>1563</v>
      </c>
      <c r="BG1136" s="191" t="str">
        <f t="shared" si="173"/>
        <v>0250-1135</v>
      </c>
    </row>
    <row r="1137" spans="1:59">
      <c r="A1137" s="304">
        <v>4911</v>
      </c>
      <c r="B1137" s="305">
        <v>4911</v>
      </c>
      <c r="C1137" s="238" t="str">
        <f t="shared" si="177"/>
        <v>0037-0250</v>
      </c>
      <c r="D1137" s="238" t="str">
        <f t="shared" si="178"/>
        <v>0037-0250-0002</v>
      </c>
      <c r="E1137" s="306" t="s">
        <v>1564</v>
      </c>
      <c r="F1137" s="238" t="str">
        <f>TEXT(VLOOKUP(J1137,'1'!$I$43:$J$79,2,0),"0000")</f>
        <v>0037</v>
      </c>
      <c r="G1137" s="238" t="str">
        <f t="shared" si="179"/>
        <v>0250</v>
      </c>
      <c r="H1137" s="307">
        <f t="shared" si="180"/>
        <v>2</v>
      </c>
      <c r="I1137" s="306" t="s">
        <v>1564</v>
      </c>
      <c r="J1137" s="235" t="s">
        <v>16648</v>
      </c>
      <c r="K1137" s="235" t="s">
        <v>16649</v>
      </c>
      <c r="L1137" s="235" t="s">
        <v>16656</v>
      </c>
      <c r="M1137" s="308">
        <v>51000000</v>
      </c>
      <c r="N1137" s="235">
        <v>0</v>
      </c>
      <c r="O1137" s="235" t="s">
        <v>1693</v>
      </c>
      <c r="P1137" s="235" t="s">
        <v>72</v>
      </c>
      <c r="Q1137" s="235" t="s">
        <v>71</v>
      </c>
      <c r="R1137" s="235">
        <v>5</v>
      </c>
      <c r="S1137" s="309">
        <v>5</v>
      </c>
      <c r="T1137" s="238">
        <v>6</v>
      </c>
      <c r="U1137" s="238">
        <v>6</v>
      </c>
      <c r="V1137" s="235" t="s">
        <v>16654</v>
      </c>
      <c r="W1137" s="238" t="str">
        <f t="shared" si="175"/>
        <v>테슬라Model 3RWD51000000</v>
      </c>
      <c r="X1137" s="310">
        <f t="shared" si="176"/>
        <v>4911</v>
      </c>
      <c r="Y1137" s="238">
        <v>6</v>
      </c>
      <c r="Z1137" s="238">
        <v>6</v>
      </c>
      <c r="AA1137" s="306" t="s">
        <v>1564</v>
      </c>
      <c r="AB1137" s="235" t="s">
        <v>72</v>
      </c>
      <c r="AC1137" s="235"/>
      <c r="AD1137" s="235">
        <v>6</v>
      </c>
      <c r="AE1137" s="235">
        <v>0</v>
      </c>
      <c r="AF1137" s="236"/>
      <c r="AG1137" s="237"/>
      <c r="AH1137" s="236"/>
      <c r="AI1137" s="236"/>
      <c r="AJ1137" s="237"/>
      <c r="AK1137" s="236">
        <v>26</v>
      </c>
      <c r="AL1137" s="236"/>
      <c r="AM1137" s="236" t="s">
        <v>16652</v>
      </c>
      <c r="AN1137" s="348"/>
      <c r="AO1137" s="348"/>
      <c r="AP1137" s="348"/>
      <c r="AQ1137" s="291" t="str">
        <f>IFERROR(VLOOKUP(BG1137,#REF!,1,0),"")</f>
        <v/>
      </c>
      <c r="AS1137" s="236" t="s">
        <v>1626</v>
      </c>
      <c r="BD1137" s="191" t="str">
        <f t="shared" si="172"/>
        <v>Model 3RWD</v>
      </c>
      <c r="BE1137" s="238" t="str">
        <f t="shared" si="174"/>
        <v>0250</v>
      </c>
      <c r="BF1137" s="306" t="s">
        <v>1564</v>
      </c>
      <c r="BG1137" s="191" t="str">
        <f t="shared" si="173"/>
        <v>0250-1136</v>
      </c>
    </row>
    <row r="1138" spans="1:59">
      <c r="A1138" s="304">
        <v>4912</v>
      </c>
      <c r="B1138" s="305">
        <v>4912</v>
      </c>
      <c r="C1138" s="238" t="str">
        <f t="shared" si="177"/>
        <v>0037-0250</v>
      </c>
      <c r="D1138" s="238" t="str">
        <f t="shared" si="178"/>
        <v>0037-0250-0003</v>
      </c>
      <c r="E1138" s="306" t="s">
        <v>16693</v>
      </c>
      <c r="F1138" s="238" t="str">
        <f>TEXT(VLOOKUP(J1138,'1'!$I$43:$J$79,2,0),"0000")</f>
        <v>0037</v>
      </c>
      <c r="G1138" s="238" t="str">
        <f t="shared" si="179"/>
        <v>0250</v>
      </c>
      <c r="H1138" s="307">
        <f t="shared" si="180"/>
        <v>3</v>
      </c>
      <c r="I1138" s="306" t="s">
        <v>16693</v>
      </c>
      <c r="J1138" s="235" t="s">
        <v>16648</v>
      </c>
      <c r="K1138" s="235" t="s">
        <v>16649</v>
      </c>
      <c r="L1138" s="235" t="s">
        <v>16655</v>
      </c>
      <c r="M1138" s="308">
        <v>67000000</v>
      </c>
      <c r="N1138" s="235">
        <v>0</v>
      </c>
      <c r="O1138" s="235" t="s">
        <v>16651</v>
      </c>
      <c r="P1138" s="235" t="s">
        <v>72</v>
      </c>
      <c r="Q1138" s="235" t="s">
        <v>71</v>
      </c>
      <c r="R1138" s="235">
        <v>5</v>
      </c>
      <c r="S1138" s="309">
        <v>5</v>
      </c>
      <c r="T1138" s="238">
        <v>6</v>
      </c>
      <c r="U1138" s="238">
        <v>6</v>
      </c>
      <c r="V1138" s="235" t="s">
        <v>16654</v>
      </c>
      <c r="W1138" s="238" t="str">
        <f t="shared" si="175"/>
        <v>테슬라Model 3Performance67000000</v>
      </c>
      <c r="X1138" s="310">
        <f t="shared" si="176"/>
        <v>4912</v>
      </c>
      <c r="Y1138" s="238">
        <v>6</v>
      </c>
      <c r="Z1138" s="238">
        <v>6</v>
      </c>
      <c r="AA1138" s="306" t="s">
        <v>16693</v>
      </c>
      <c r="AB1138" s="235" t="s">
        <v>72</v>
      </c>
      <c r="AC1138" s="235"/>
      <c r="AD1138" s="235">
        <v>6</v>
      </c>
      <c r="AE1138" s="235">
        <v>0</v>
      </c>
      <c r="AF1138" s="236"/>
      <c r="AG1138" s="237"/>
      <c r="AH1138" s="236"/>
      <c r="AI1138" s="236"/>
      <c r="AJ1138" s="237"/>
      <c r="AK1138" s="236">
        <v>26</v>
      </c>
      <c r="AL1138" s="236"/>
      <c r="AM1138" s="236" t="s">
        <v>16652</v>
      </c>
      <c r="AN1138" s="348"/>
      <c r="AO1138" s="348"/>
      <c r="AP1138" s="348"/>
      <c r="AQ1138" s="291" t="str">
        <f>IFERROR(VLOOKUP(BG1138,#REF!,1,0),"")</f>
        <v/>
      </c>
      <c r="AS1138" s="236" t="s">
        <v>1626</v>
      </c>
      <c r="BD1138" s="191" t="str">
        <f t="shared" si="172"/>
        <v>Model 3Performance</v>
      </c>
      <c r="BE1138" s="238" t="str">
        <f t="shared" si="174"/>
        <v>0250</v>
      </c>
      <c r="BF1138" s="306" t="s">
        <v>16693</v>
      </c>
      <c r="BG1138" s="191" t="str">
        <f t="shared" si="173"/>
        <v>0250-1137</v>
      </c>
    </row>
    <row r="1139" spans="1:59">
      <c r="AK1139" s="533" t="s">
        <v>1144</v>
      </c>
    </row>
    <row r="1141" spans="1:59">
      <c r="M1141" s="338" t="s">
        <v>16398</v>
      </c>
      <c r="N1141" s="228" t="s">
        <v>16032</v>
      </c>
    </row>
    <row r="1152" spans="1:59">
      <c r="L1152" s="228" t="s">
        <v>2343</v>
      </c>
    </row>
    <row r="1154" spans="11:12">
      <c r="K1154" s="228" t="s">
        <v>2345</v>
      </c>
    </row>
    <row r="1156" spans="11:12">
      <c r="L1156" s="228" t="s">
        <v>2344</v>
      </c>
    </row>
  </sheetData>
  <mergeCells count="1">
    <mergeCell ref="C1:I1"/>
  </mergeCells>
  <phoneticPr fontId="2" type="noConversion"/>
  <conditionalFormatting sqref="B1:B1048576">
    <cfRule type="duplicateValues" dxfId="1" priority="776"/>
  </conditionalFormatting>
  <conditionalFormatting sqref="B2:B1138">
    <cfRule type="duplicateValues" dxfId="0" priority="2370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G27"/>
  <sheetViews>
    <sheetView workbookViewId="0">
      <selection activeCell="Z33" sqref="Z33:AU33"/>
    </sheetView>
  </sheetViews>
  <sheetFormatPr defaultRowHeight="16.5"/>
  <cols>
    <col min="2" max="2" width="22" customWidth="1"/>
  </cols>
  <sheetData>
    <row r="2" spans="2:7">
      <c r="B2" s="448" t="s">
        <v>15907</v>
      </c>
    </row>
    <row r="3" spans="2:7">
      <c r="B3" s="449"/>
      <c r="G3" s="449" t="s">
        <v>15908</v>
      </c>
    </row>
    <row r="4" spans="2:7" ht="18.75" customHeight="1">
      <c r="B4" s="450" t="s">
        <v>15909</v>
      </c>
      <c r="C4" s="451" t="s">
        <v>15910</v>
      </c>
      <c r="D4" s="451" t="s">
        <v>15911</v>
      </c>
      <c r="E4" s="451" t="s">
        <v>15912</v>
      </c>
      <c r="F4" s="451" t="s">
        <v>15913</v>
      </c>
      <c r="G4" s="452" t="s">
        <v>15914</v>
      </c>
    </row>
    <row r="5" spans="2:7" ht="18.75" customHeight="1">
      <c r="B5" s="456" t="s">
        <v>15928</v>
      </c>
      <c r="C5" s="457">
        <v>7.4700000000000003E-2</v>
      </c>
      <c r="D5" s="457">
        <v>7.6499999999999999E-2</v>
      </c>
      <c r="E5" s="457">
        <v>7.8E-2</v>
      </c>
      <c r="F5" s="457">
        <v>7.8700000000000006E-2</v>
      </c>
      <c r="G5" s="458">
        <v>7.9000000000000001E-2</v>
      </c>
    </row>
    <row r="6" spans="2:7" ht="18.75" customHeight="1">
      <c r="B6" s="456" t="s">
        <v>15929</v>
      </c>
      <c r="C6" s="457">
        <v>7.4700000000000003E-2</v>
      </c>
      <c r="D6" s="457">
        <v>7.6499999999999999E-2</v>
      </c>
      <c r="E6" s="457">
        <v>7.8E-2</v>
      </c>
      <c r="F6" s="457">
        <v>7.8700000000000006E-2</v>
      </c>
      <c r="G6" s="458">
        <v>7.9000000000000001E-2</v>
      </c>
    </row>
    <row r="7" spans="2:7" ht="18.75" customHeight="1">
      <c r="B7" s="456" t="s">
        <v>15930</v>
      </c>
      <c r="C7" s="457">
        <v>7.4700000000000003E-2</v>
      </c>
      <c r="D7" s="457">
        <v>7.6499999999999999E-2</v>
      </c>
      <c r="E7" s="457">
        <v>7.8E-2</v>
      </c>
      <c r="F7" s="457">
        <v>7.8700000000000006E-2</v>
      </c>
      <c r="G7" s="458">
        <v>7.9000000000000001E-2</v>
      </c>
    </row>
    <row r="8" spans="2:7" ht="18.75" customHeight="1">
      <c r="B8" s="456" t="s">
        <v>15927</v>
      </c>
      <c r="C8" s="457">
        <v>7.6499999999999999E-2</v>
      </c>
      <c r="D8" s="457">
        <v>7.8299999999999995E-2</v>
      </c>
      <c r="E8" s="457">
        <v>7.9799999999999996E-2</v>
      </c>
      <c r="F8" s="457">
        <v>8.0500000000000002E-2</v>
      </c>
      <c r="G8" s="458">
        <v>8.0799999999999997E-2</v>
      </c>
    </row>
    <row r="9" spans="2:7" ht="18.75" customHeight="1">
      <c r="B9" s="456" t="s">
        <v>15932</v>
      </c>
      <c r="C9" s="457">
        <v>7.9299999999999995E-2</v>
      </c>
      <c r="D9" s="457">
        <v>8.1100000000000005E-2</v>
      </c>
      <c r="E9" s="457">
        <v>8.2600000000000007E-2</v>
      </c>
      <c r="F9" s="457">
        <v>8.3299999999999999E-2</v>
      </c>
      <c r="G9" s="458">
        <v>8.3599999999999994E-2</v>
      </c>
    </row>
    <row r="10" spans="2:7" ht="18.75" customHeight="1">
      <c r="B10" s="456" t="s">
        <v>15931</v>
      </c>
      <c r="C10" s="457">
        <v>8.0600000000000005E-2</v>
      </c>
      <c r="D10" s="457">
        <v>8.2400000000000001E-2</v>
      </c>
      <c r="E10" s="457">
        <v>8.3900000000000002E-2</v>
      </c>
      <c r="F10" s="457">
        <v>8.4599999999999995E-2</v>
      </c>
      <c r="G10" s="458">
        <v>8.4900000000000003E-2</v>
      </c>
    </row>
    <row r="11" spans="2:7" ht="18.75" customHeight="1">
      <c r="B11" s="456" t="s">
        <v>15926</v>
      </c>
      <c r="C11" s="457">
        <v>8.2000000000000003E-2</v>
      </c>
      <c r="D11" s="457">
        <v>8.3799999999999999E-2</v>
      </c>
      <c r="E11" s="457">
        <v>8.5300000000000001E-2</v>
      </c>
      <c r="F11" s="457">
        <v>8.5999999999999993E-2</v>
      </c>
      <c r="G11" s="458">
        <v>8.6300000000000002E-2</v>
      </c>
    </row>
    <row r="12" spans="2:7" ht="18.75" customHeight="1">
      <c r="B12" s="456" t="s">
        <v>15925</v>
      </c>
      <c r="C12" s="457">
        <v>8.14E-2</v>
      </c>
      <c r="D12" s="457">
        <v>8.3199999999999996E-2</v>
      </c>
      <c r="E12" s="457">
        <v>8.4699999999999998E-2</v>
      </c>
      <c r="F12" s="457">
        <v>8.5400000000000004E-2</v>
      </c>
      <c r="G12" s="458">
        <v>8.5699999999999998E-2</v>
      </c>
    </row>
    <row r="13" spans="2:7">
      <c r="B13" s="453" t="s">
        <v>15915</v>
      </c>
    </row>
    <row r="15" spans="2:7">
      <c r="B15" s="448" t="s">
        <v>15916</v>
      </c>
    </row>
    <row r="16" spans="2:7">
      <c r="B16" s="448" t="s">
        <v>15917</v>
      </c>
    </row>
    <row r="17" spans="2:7">
      <c r="B17" s="449"/>
      <c r="G17" s="449" t="s">
        <v>15908</v>
      </c>
    </row>
    <row r="18" spans="2:7">
      <c r="B18" s="450" t="s">
        <v>15909</v>
      </c>
      <c r="C18" s="451" t="s">
        <v>15910</v>
      </c>
      <c r="D18" s="451" t="s">
        <v>15911</v>
      </c>
      <c r="E18" s="451" t="s">
        <v>15912</v>
      </c>
      <c r="F18" s="451" t="s">
        <v>15913</v>
      </c>
      <c r="G18" s="452" t="s">
        <v>15914</v>
      </c>
    </row>
    <row r="19" spans="2:7">
      <c r="B19" s="456" t="s">
        <v>15928</v>
      </c>
      <c r="C19" s="457">
        <v>7.1800000000000003E-2</v>
      </c>
      <c r="D19" s="457">
        <v>7.3599999999999999E-2</v>
      </c>
      <c r="E19" s="457">
        <v>7.51E-2</v>
      </c>
      <c r="F19" s="457">
        <v>7.5800000000000006E-2</v>
      </c>
      <c r="G19" s="458">
        <v>7.6100000000000001E-2</v>
      </c>
    </row>
    <row r="20" spans="2:7">
      <c r="B20" s="456" t="s">
        <v>15929</v>
      </c>
      <c r="C20" s="457">
        <v>7.3499999999999996E-2</v>
      </c>
      <c r="D20" s="457">
        <v>7.5300000000000006E-2</v>
      </c>
      <c r="E20" s="457">
        <v>7.6799999999999993E-2</v>
      </c>
      <c r="F20" s="457">
        <v>7.7499999999999999E-2</v>
      </c>
      <c r="G20" s="458">
        <v>7.7799999999999994E-2</v>
      </c>
    </row>
    <row r="21" spans="2:7">
      <c r="B21" s="456" t="s">
        <v>15930</v>
      </c>
      <c r="C21" s="457">
        <v>7.5499999999999998E-2</v>
      </c>
      <c r="D21" s="457">
        <v>7.7299999999999994E-2</v>
      </c>
      <c r="E21" s="457">
        <v>7.8799999999999995E-2</v>
      </c>
      <c r="F21" s="457">
        <v>7.9500000000000001E-2</v>
      </c>
      <c r="G21" s="458">
        <v>7.9799999999999996E-2</v>
      </c>
    </row>
    <row r="22" spans="2:7">
      <c r="B22" s="456" t="s">
        <v>15927</v>
      </c>
      <c r="C22" s="457">
        <v>7.5899999999999995E-2</v>
      </c>
      <c r="D22" s="457">
        <v>7.7700000000000005E-2</v>
      </c>
      <c r="E22" s="457">
        <v>7.9200000000000007E-2</v>
      </c>
      <c r="F22" s="457">
        <v>7.9899999999999999E-2</v>
      </c>
      <c r="G22" s="458">
        <v>8.0199999999999994E-2</v>
      </c>
    </row>
    <row r="23" spans="2:7">
      <c r="B23" s="456" t="s">
        <v>15932</v>
      </c>
      <c r="C23" s="457">
        <v>7.6399999999999996E-2</v>
      </c>
      <c r="D23" s="457">
        <v>7.8200000000000006E-2</v>
      </c>
      <c r="E23" s="457">
        <v>7.9699999999999993E-2</v>
      </c>
      <c r="F23" s="457">
        <v>8.0399999999999999E-2</v>
      </c>
      <c r="G23" s="458">
        <v>8.0699999999999994E-2</v>
      </c>
    </row>
    <row r="24" spans="2:7">
      <c r="B24" s="456" t="s">
        <v>15931</v>
      </c>
      <c r="C24" s="457">
        <v>7.7200000000000005E-2</v>
      </c>
      <c r="D24" s="457">
        <v>7.9000000000000001E-2</v>
      </c>
      <c r="E24" s="457">
        <v>8.0500000000000002E-2</v>
      </c>
      <c r="F24" s="457">
        <v>8.1199999999999994E-2</v>
      </c>
      <c r="G24" s="458">
        <v>8.1500000000000003E-2</v>
      </c>
    </row>
    <row r="25" spans="2:7">
      <c r="B25" s="456" t="s">
        <v>15926</v>
      </c>
      <c r="C25" s="457">
        <v>8.2600000000000007E-2</v>
      </c>
      <c r="D25" s="457">
        <v>8.4400000000000003E-2</v>
      </c>
      <c r="E25" s="457">
        <v>8.5900000000000004E-2</v>
      </c>
      <c r="F25" s="457">
        <v>8.6599999999999996E-2</v>
      </c>
      <c r="G25" s="458">
        <v>8.6900000000000005E-2</v>
      </c>
    </row>
    <row r="26" spans="2:7">
      <c r="B26" s="456" t="s">
        <v>15925</v>
      </c>
      <c r="C26" s="457">
        <v>8.0199999999999994E-2</v>
      </c>
      <c r="D26" s="457">
        <v>8.2000000000000003E-2</v>
      </c>
      <c r="E26" s="457">
        <v>8.3500000000000005E-2</v>
      </c>
      <c r="F26" s="457">
        <v>8.4199999999999997E-2</v>
      </c>
      <c r="G26" s="458">
        <v>8.4500000000000006E-2</v>
      </c>
    </row>
    <row r="27" spans="2:7">
      <c r="B27" s="453" t="s">
        <v>15915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979"/>
  <sheetViews>
    <sheetView zoomScale="70" zoomScaleNormal="70" workbookViewId="0">
      <selection activeCell="G16" sqref="G16"/>
    </sheetView>
  </sheetViews>
  <sheetFormatPr defaultRowHeight="16.5"/>
  <sheetData>
    <row r="1" spans="1:3">
      <c r="A1">
        <v>1</v>
      </c>
      <c r="B1" t="s">
        <v>1603</v>
      </c>
      <c r="C1">
        <v>1</v>
      </c>
    </row>
    <row r="2" spans="1:3">
      <c r="A2">
        <v>2</v>
      </c>
      <c r="B2" t="s">
        <v>1604</v>
      </c>
      <c r="C2">
        <v>2</v>
      </c>
    </row>
    <row r="3" spans="1:3">
      <c r="A3">
        <v>3</v>
      </c>
      <c r="B3" t="s">
        <v>2439</v>
      </c>
      <c r="C3">
        <v>3</v>
      </c>
    </row>
    <row r="4" spans="1:3">
      <c r="A4">
        <v>4</v>
      </c>
      <c r="B4" t="s">
        <v>1625</v>
      </c>
      <c r="C4">
        <v>4</v>
      </c>
    </row>
    <row r="5" spans="1:3">
      <c r="A5">
        <v>5</v>
      </c>
      <c r="B5" t="s">
        <v>1626</v>
      </c>
      <c r="C5">
        <v>5</v>
      </c>
    </row>
    <row r="6" spans="1:3">
      <c r="A6">
        <v>6</v>
      </c>
      <c r="B6" t="s">
        <v>1627</v>
      </c>
      <c r="C6">
        <v>6</v>
      </c>
    </row>
    <row r="7" spans="1:3">
      <c r="A7">
        <v>7</v>
      </c>
      <c r="B7" t="s">
        <v>1628</v>
      </c>
      <c r="C7">
        <v>7</v>
      </c>
    </row>
    <row r="8" spans="1:3">
      <c r="A8">
        <v>8</v>
      </c>
      <c r="B8" t="s">
        <v>1629</v>
      </c>
      <c r="C8">
        <v>8</v>
      </c>
    </row>
    <row r="9" spans="1:3">
      <c r="A9">
        <v>9</v>
      </c>
      <c r="B9" t="s">
        <v>1630</v>
      </c>
      <c r="C9">
        <v>9</v>
      </c>
    </row>
    <row r="10" spans="1:3">
      <c r="A10">
        <v>10</v>
      </c>
      <c r="B10" t="s">
        <v>1631</v>
      </c>
      <c r="C10">
        <v>10</v>
      </c>
    </row>
    <row r="11" spans="1:3">
      <c r="A11">
        <v>11</v>
      </c>
      <c r="B11" t="s">
        <v>1632</v>
      </c>
      <c r="C11">
        <v>11</v>
      </c>
    </row>
    <row r="12" spans="1:3">
      <c r="A12">
        <v>12</v>
      </c>
      <c r="B12" t="s">
        <v>1633</v>
      </c>
      <c r="C12">
        <v>12</v>
      </c>
    </row>
    <row r="13" spans="1:3">
      <c r="A13">
        <v>13</v>
      </c>
      <c r="B13" t="s">
        <v>1634</v>
      </c>
      <c r="C13">
        <v>13</v>
      </c>
    </row>
    <row r="14" spans="1:3">
      <c r="A14">
        <v>14</v>
      </c>
      <c r="B14" t="s">
        <v>1614</v>
      </c>
      <c r="C14">
        <v>14</v>
      </c>
    </row>
    <row r="15" spans="1:3">
      <c r="A15">
        <v>15</v>
      </c>
      <c r="B15" t="s">
        <v>1635</v>
      </c>
      <c r="C15">
        <v>15</v>
      </c>
    </row>
    <row r="16" spans="1:3">
      <c r="A16">
        <v>16</v>
      </c>
      <c r="B16" t="s">
        <v>1636</v>
      </c>
      <c r="C16">
        <v>16</v>
      </c>
    </row>
    <row r="17" spans="1:3">
      <c r="A17">
        <v>17</v>
      </c>
      <c r="B17" t="s">
        <v>1637</v>
      </c>
      <c r="C17">
        <v>17</v>
      </c>
    </row>
    <row r="18" spans="1:3">
      <c r="A18">
        <v>18</v>
      </c>
      <c r="B18" t="s">
        <v>1638</v>
      </c>
      <c r="C18">
        <v>18</v>
      </c>
    </row>
    <row r="19" spans="1:3">
      <c r="A19">
        <v>19</v>
      </c>
      <c r="B19" t="s">
        <v>1639</v>
      </c>
      <c r="C19">
        <v>19</v>
      </c>
    </row>
    <row r="20" spans="1:3">
      <c r="A20">
        <v>20</v>
      </c>
      <c r="B20" t="s">
        <v>2275</v>
      </c>
      <c r="C20">
        <v>20</v>
      </c>
    </row>
    <row r="21" spans="1:3">
      <c r="A21">
        <v>21</v>
      </c>
      <c r="B21" t="s">
        <v>2283</v>
      </c>
      <c r="C21">
        <v>21</v>
      </c>
    </row>
    <row r="22" spans="1:3">
      <c r="A22">
        <v>22</v>
      </c>
      <c r="B22" t="s">
        <v>2266</v>
      </c>
      <c r="C22">
        <v>22</v>
      </c>
    </row>
    <row r="23" spans="1:3">
      <c r="A23">
        <v>23</v>
      </c>
      <c r="B23" t="s">
        <v>2284</v>
      </c>
      <c r="C23">
        <v>23</v>
      </c>
    </row>
    <row r="24" spans="1:3">
      <c r="A24">
        <v>24</v>
      </c>
      <c r="B24" t="s">
        <v>2285</v>
      </c>
      <c r="C24">
        <v>24</v>
      </c>
    </row>
    <row r="25" spans="1:3">
      <c r="A25">
        <v>25</v>
      </c>
      <c r="B25" t="s">
        <v>1572</v>
      </c>
      <c r="C25">
        <v>25</v>
      </c>
    </row>
    <row r="26" spans="1:3">
      <c r="A26">
        <v>26</v>
      </c>
      <c r="B26" t="s">
        <v>2286</v>
      </c>
      <c r="C26">
        <v>26</v>
      </c>
    </row>
    <row r="27" spans="1:3">
      <c r="A27">
        <v>27</v>
      </c>
      <c r="C27">
        <v>27</v>
      </c>
    </row>
    <row r="28" spans="1:3">
      <c r="A28">
        <v>28</v>
      </c>
      <c r="C28">
        <v>28</v>
      </c>
    </row>
    <row r="29" spans="1:3">
      <c r="A29">
        <v>29</v>
      </c>
      <c r="C29">
        <v>29</v>
      </c>
    </row>
    <row r="30" spans="1:3">
      <c r="A30">
        <v>30</v>
      </c>
      <c r="C30">
        <v>30</v>
      </c>
    </row>
    <row r="979" spans="11:11">
      <c r="K979" t="s">
        <v>16173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Q159"/>
  <sheetViews>
    <sheetView topLeftCell="A37" zoomScale="85" zoomScaleNormal="85" workbookViewId="0">
      <selection activeCell="Z14" sqref="Z14:AF14"/>
    </sheetView>
  </sheetViews>
  <sheetFormatPr defaultColWidth="12" defaultRowHeight="16.5"/>
  <cols>
    <col min="2" max="2" width="15.625" customWidth="1"/>
    <col min="3" max="16" width="12" customWidth="1"/>
  </cols>
  <sheetData>
    <row r="1" spans="2:16" ht="13.5" customHeight="1">
      <c r="B1" s="786" t="s">
        <v>1130</v>
      </c>
      <c r="C1" s="786"/>
      <c r="H1" s="787" t="s">
        <v>1130</v>
      </c>
      <c r="I1" s="787"/>
      <c r="J1" s="787"/>
    </row>
    <row r="2" spans="2:16" ht="13.5" customHeight="1">
      <c r="B2" s="3" t="s">
        <v>824</v>
      </c>
      <c r="C2" s="4">
        <v>1</v>
      </c>
      <c r="D2" t="str">
        <f>TEXT($C2,"0000")</f>
        <v>0001</v>
      </c>
      <c r="E2">
        <v>1</v>
      </c>
      <c r="F2" t="s">
        <v>1131</v>
      </c>
      <c r="G2" t="s">
        <v>1132</v>
      </c>
      <c r="H2" t="str">
        <f>E$2&amp;P2</f>
        <v>11</v>
      </c>
      <c r="I2" s="3" t="s">
        <v>824</v>
      </c>
      <c r="J2" t="str">
        <f t="shared" ref="J2:J37" si="0">TEXT($C2,"0000")</f>
        <v>0001</v>
      </c>
      <c r="K2">
        <v>21</v>
      </c>
      <c r="L2" s="5" t="s">
        <v>193</v>
      </c>
      <c r="N2" t="e">
        <f>IF(#REF!=1,I2,L2)</f>
        <v>#REF!</v>
      </c>
      <c r="O2" t="s">
        <v>1170</v>
      </c>
      <c r="P2">
        <v>1</v>
      </c>
    </row>
    <row r="3" spans="2:16" ht="13.5" customHeight="1">
      <c r="B3" s="5" t="s">
        <v>769</v>
      </c>
      <c r="C3" s="4">
        <v>2</v>
      </c>
      <c r="D3" t="str">
        <f t="shared" ref="D3:D37" si="1">TEXT(C3,"0000")</f>
        <v>0002</v>
      </c>
      <c r="E3">
        <v>2</v>
      </c>
      <c r="F3" t="s">
        <v>1133</v>
      </c>
      <c r="G3" t="s">
        <v>1134</v>
      </c>
      <c r="H3" t="str">
        <f>E$2&amp;P3</f>
        <v>12</v>
      </c>
      <c r="I3" s="5" t="s">
        <v>769</v>
      </c>
      <c r="J3" t="str">
        <f t="shared" si="0"/>
        <v>0002</v>
      </c>
      <c r="K3">
        <v>22</v>
      </c>
      <c r="L3" s="5" t="s">
        <v>190</v>
      </c>
      <c r="N3" t="e">
        <f>IF(#REF!=1,I3,L3)</f>
        <v>#REF!</v>
      </c>
      <c r="O3" t="s">
        <v>1171</v>
      </c>
      <c r="P3">
        <v>2</v>
      </c>
    </row>
    <row r="4" spans="2:16" ht="13.5" customHeight="1">
      <c r="B4" s="5" t="s">
        <v>724</v>
      </c>
      <c r="C4" s="4">
        <v>3</v>
      </c>
      <c r="D4" t="str">
        <f t="shared" si="1"/>
        <v>0003</v>
      </c>
      <c r="H4" t="str">
        <f>E$2&amp;P4</f>
        <v>13</v>
      </c>
      <c r="I4" s="5" t="s">
        <v>724</v>
      </c>
      <c r="J4" t="str">
        <f t="shared" si="0"/>
        <v>0003</v>
      </c>
      <c r="K4">
        <v>23</v>
      </c>
      <c r="L4" s="5" t="s">
        <v>179</v>
      </c>
      <c r="N4" t="e">
        <f>IF(#REF!=1,I4,L4)</f>
        <v>#REF!</v>
      </c>
      <c r="O4" t="s">
        <v>1172</v>
      </c>
      <c r="P4">
        <v>3</v>
      </c>
    </row>
    <row r="5" spans="2:16" ht="13.5" customHeight="1">
      <c r="B5" s="5" t="s">
        <v>642</v>
      </c>
      <c r="C5" s="4">
        <v>4</v>
      </c>
      <c r="D5" t="str">
        <f t="shared" si="1"/>
        <v>0004</v>
      </c>
      <c r="F5" t="s">
        <v>1201</v>
      </c>
      <c r="H5" t="str">
        <f>E$2&amp;P5</f>
        <v>14</v>
      </c>
      <c r="I5" s="5" t="s">
        <v>642</v>
      </c>
      <c r="J5" t="str">
        <f t="shared" si="0"/>
        <v>0004</v>
      </c>
      <c r="K5">
        <v>24</v>
      </c>
      <c r="L5" s="5" t="s">
        <v>178</v>
      </c>
      <c r="N5" t="e">
        <f>IF(#REF!=1,I5,L5)</f>
        <v>#REF!</v>
      </c>
      <c r="O5" t="s">
        <v>1173</v>
      </c>
      <c r="P5">
        <v>4</v>
      </c>
    </row>
    <row r="6" spans="2:16" ht="13.5" customHeight="1">
      <c r="B6" s="5" t="s">
        <v>290</v>
      </c>
      <c r="C6" s="4">
        <v>5</v>
      </c>
      <c r="D6" t="str">
        <f t="shared" si="1"/>
        <v>0005</v>
      </c>
      <c r="H6" t="str">
        <f>E$2&amp;P6</f>
        <v>15</v>
      </c>
      <c r="I6" s="5" t="s">
        <v>290</v>
      </c>
      <c r="J6" t="str">
        <f t="shared" si="0"/>
        <v>0005</v>
      </c>
      <c r="K6">
        <v>25</v>
      </c>
      <c r="L6" s="5" t="s">
        <v>175</v>
      </c>
      <c r="N6" t="e">
        <f>IF(#REF!=1,I6,L6)</f>
        <v>#REF!</v>
      </c>
      <c r="O6" t="s">
        <v>1174</v>
      </c>
      <c r="P6">
        <v>5</v>
      </c>
    </row>
    <row r="7" spans="2:16" ht="13.5" customHeight="1">
      <c r="B7" s="5" t="s">
        <v>193</v>
      </c>
      <c r="C7" s="4">
        <v>6</v>
      </c>
      <c r="D7" t="str">
        <f t="shared" si="1"/>
        <v>0006</v>
      </c>
      <c r="F7" t="s">
        <v>1135</v>
      </c>
      <c r="H7" t="str">
        <f t="shared" ref="H7:H37" si="2">E$3&amp;P2</f>
        <v>21</v>
      </c>
      <c r="I7" s="5" t="s">
        <v>193</v>
      </c>
      <c r="J7" t="str">
        <f t="shared" si="0"/>
        <v>0006</v>
      </c>
      <c r="K7">
        <v>26</v>
      </c>
      <c r="L7" s="5" t="s">
        <v>174</v>
      </c>
      <c r="N7" t="e">
        <f>IF(#REF!=1,"",L7)</f>
        <v>#REF!</v>
      </c>
      <c r="O7" t="s">
        <v>1175</v>
      </c>
      <c r="P7">
        <v>6</v>
      </c>
    </row>
    <row r="8" spans="2:16" ht="13.5" customHeight="1">
      <c r="B8" s="5" t="s">
        <v>190</v>
      </c>
      <c r="C8" s="4">
        <v>7</v>
      </c>
      <c r="D8" t="str">
        <f t="shared" si="1"/>
        <v>0007</v>
      </c>
      <c r="F8" t="s">
        <v>1136</v>
      </c>
      <c r="H8" t="str">
        <f t="shared" si="2"/>
        <v>22</v>
      </c>
      <c r="I8" s="5" t="s">
        <v>190</v>
      </c>
      <c r="J8" t="str">
        <f t="shared" si="0"/>
        <v>0007</v>
      </c>
      <c r="K8">
        <v>27</v>
      </c>
      <c r="L8" s="5" t="s">
        <v>173</v>
      </c>
      <c r="N8" t="e">
        <f>IF(#REF!=1,"",L8)</f>
        <v>#REF!</v>
      </c>
      <c r="O8" t="s">
        <v>1176</v>
      </c>
      <c r="P8">
        <v>7</v>
      </c>
    </row>
    <row r="9" spans="2:16" ht="13.5" customHeight="1">
      <c r="B9" s="5" t="s">
        <v>179</v>
      </c>
      <c r="C9" s="4">
        <v>8</v>
      </c>
      <c r="D9" t="str">
        <f t="shared" si="1"/>
        <v>0008</v>
      </c>
      <c r="F9" t="s">
        <v>1137</v>
      </c>
      <c r="H9" t="str">
        <f t="shared" si="2"/>
        <v>23</v>
      </c>
      <c r="I9" s="5" t="s">
        <v>179</v>
      </c>
      <c r="J9" t="str">
        <f t="shared" si="0"/>
        <v>0008</v>
      </c>
      <c r="K9">
        <v>28</v>
      </c>
      <c r="L9" s="5" t="s">
        <v>172</v>
      </c>
      <c r="N9" t="e">
        <f>IF(#REF!=1,"",L9)</f>
        <v>#REF!</v>
      </c>
      <c r="O9" t="s">
        <v>1177</v>
      </c>
      <c r="P9">
        <v>8</v>
      </c>
    </row>
    <row r="10" spans="2:16" ht="13.5" customHeight="1">
      <c r="B10" s="5" t="s">
        <v>178</v>
      </c>
      <c r="C10" s="4">
        <v>9</v>
      </c>
      <c r="D10" t="str">
        <f t="shared" si="1"/>
        <v>0009</v>
      </c>
      <c r="H10" t="str">
        <f t="shared" si="2"/>
        <v>24</v>
      </c>
      <c r="I10" s="5" t="s">
        <v>178</v>
      </c>
      <c r="J10" t="str">
        <f t="shared" si="0"/>
        <v>0009</v>
      </c>
      <c r="K10">
        <v>29</v>
      </c>
      <c r="L10" s="5" t="s">
        <v>164</v>
      </c>
      <c r="N10" t="e">
        <f>IF(#REF!=1,"",L10)</f>
        <v>#REF!</v>
      </c>
      <c r="O10" t="s">
        <v>1178</v>
      </c>
      <c r="P10">
        <v>9</v>
      </c>
    </row>
    <row r="11" spans="2:16" ht="13.5" customHeight="1">
      <c r="B11" s="5" t="s">
        <v>175</v>
      </c>
      <c r="C11" s="4">
        <v>10</v>
      </c>
      <c r="D11" t="str">
        <f t="shared" si="1"/>
        <v>0010</v>
      </c>
      <c r="H11" t="str">
        <f t="shared" si="2"/>
        <v>25</v>
      </c>
      <c r="I11" s="5" t="s">
        <v>175</v>
      </c>
      <c r="J11" t="str">
        <f t="shared" si="0"/>
        <v>0010</v>
      </c>
      <c r="K11">
        <v>210</v>
      </c>
      <c r="L11" s="5" t="s">
        <v>1205</v>
      </c>
      <c r="N11" t="e">
        <f>IF(#REF!=1,"",L11)</f>
        <v>#REF!</v>
      </c>
      <c r="O11" t="s">
        <v>1179</v>
      </c>
      <c r="P11">
        <v>10</v>
      </c>
    </row>
    <row r="12" spans="2:16" ht="13.5" customHeight="1">
      <c r="B12" s="5" t="s">
        <v>174</v>
      </c>
      <c r="C12" s="4">
        <v>11</v>
      </c>
      <c r="D12" t="str">
        <f t="shared" si="1"/>
        <v>0011</v>
      </c>
      <c r="H12" t="str">
        <f t="shared" si="2"/>
        <v>26</v>
      </c>
      <c r="I12" s="5" t="s">
        <v>174</v>
      </c>
      <c r="J12" t="str">
        <f t="shared" si="0"/>
        <v>0011</v>
      </c>
      <c r="K12">
        <v>211</v>
      </c>
      <c r="L12" s="5" t="s">
        <v>161</v>
      </c>
      <c r="N12" t="e">
        <f>IF(#REF!=1,"",L12)</f>
        <v>#REF!</v>
      </c>
      <c r="O12" t="s">
        <v>1180</v>
      </c>
      <c r="P12">
        <v>11</v>
      </c>
    </row>
    <row r="13" spans="2:16" ht="13.5" customHeight="1">
      <c r="B13" s="5" t="s">
        <v>173</v>
      </c>
      <c r="C13" s="4">
        <v>12</v>
      </c>
      <c r="D13" t="str">
        <f t="shared" si="1"/>
        <v>0012</v>
      </c>
      <c r="H13" t="str">
        <f t="shared" si="2"/>
        <v>27</v>
      </c>
      <c r="I13" s="5" t="s">
        <v>173</v>
      </c>
      <c r="J13" t="str">
        <f t="shared" si="0"/>
        <v>0012</v>
      </c>
      <c r="K13">
        <v>212</v>
      </c>
      <c r="L13" s="5" t="s">
        <v>160</v>
      </c>
      <c r="N13" t="e">
        <f>IF(#REF!=1,"",L13)</f>
        <v>#REF!</v>
      </c>
      <c r="O13" t="s">
        <v>1181</v>
      </c>
      <c r="P13">
        <v>12</v>
      </c>
    </row>
    <row r="14" spans="2:16" ht="13.5" customHeight="1">
      <c r="B14" s="5" t="s">
        <v>172</v>
      </c>
      <c r="C14" s="4">
        <v>13</v>
      </c>
      <c r="D14" t="str">
        <f t="shared" si="1"/>
        <v>0013</v>
      </c>
      <c r="H14" t="str">
        <f t="shared" si="2"/>
        <v>28</v>
      </c>
      <c r="I14" s="5" t="s">
        <v>172</v>
      </c>
      <c r="J14" t="str">
        <f t="shared" si="0"/>
        <v>0013</v>
      </c>
      <c r="K14">
        <v>213</v>
      </c>
      <c r="L14" s="5" t="s">
        <v>1234</v>
      </c>
      <c r="N14" t="e">
        <f>IF(#REF!=1,"",L14)</f>
        <v>#REF!</v>
      </c>
      <c r="O14" t="s">
        <v>1182</v>
      </c>
      <c r="P14">
        <v>13</v>
      </c>
    </row>
    <row r="15" spans="2:16" ht="13.5" customHeight="1">
      <c r="B15" s="5" t="s">
        <v>164</v>
      </c>
      <c r="C15" s="4">
        <v>14</v>
      </c>
      <c r="D15" t="str">
        <f t="shared" si="1"/>
        <v>0014</v>
      </c>
      <c r="H15" t="str">
        <f t="shared" si="2"/>
        <v>29</v>
      </c>
      <c r="I15" s="5" t="s">
        <v>164</v>
      </c>
      <c r="J15" t="str">
        <f t="shared" si="0"/>
        <v>0014</v>
      </c>
      <c r="K15">
        <v>214</v>
      </c>
      <c r="L15" s="5" t="s">
        <v>157</v>
      </c>
      <c r="N15" t="e">
        <f>IF(#REF!=1,"",L15)</f>
        <v>#REF!</v>
      </c>
      <c r="O15" t="s">
        <v>1183</v>
      </c>
      <c r="P15">
        <v>14</v>
      </c>
    </row>
    <row r="16" spans="2:16" ht="13.5" customHeight="1">
      <c r="B16" s="5" t="s">
        <v>1205</v>
      </c>
      <c r="C16" s="4">
        <v>15</v>
      </c>
      <c r="D16" t="str">
        <f t="shared" si="1"/>
        <v>0015</v>
      </c>
      <c r="H16" t="str">
        <f t="shared" si="2"/>
        <v>210</v>
      </c>
      <c r="I16" s="5" t="s">
        <v>1205</v>
      </c>
      <c r="J16" t="str">
        <f t="shared" si="0"/>
        <v>0015</v>
      </c>
      <c r="K16">
        <v>215</v>
      </c>
      <c r="L16" s="5" t="s">
        <v>155</v>
      </c>
      <c r="N16" t="e">
        <f>IF(#REF!=1,"",L16)</f>
        <v>#REF!</v>
      </c>
      <c r="O16" t="s">
        <v>1184</v>
      </c>
      <c r="P16">
        <v>15</v>
      </c>
    </row>
    <row r="17" spans="2:16" ht="13.5" customHeight="1">
      <c r="B17" s="5" t="s">
        <v>161</v>
      </c>
      <c r="C17" s="4">
        <v>16</v>
      </c>
      <c r="D17" t="str">
        <f t="shared" si="1"/>
        <v>0016</v>
      </c>
      <c r="H17" t="str">
        <f t="shared" si="2"/>
        <v>211</v>
      </c>
      <c r="I17" s="5" t="s">
        <v>161</v>
      </c>
      <c r="J17" t="str">
        <f t="shared" si="0"/>
        <v>0016</v>
      </c>
      <c r="K17">
        <v>216</v>
      </c>
      <c r="L17" s="5" t="s">
        <v>150</v>
      </c>
      <c r="N17" t="e">
        <f>IF(#REF!=1,"",L17)</f>
        <v>#REF!</v>
      </c>
      <c r="O17" t="s">
        <v>1185</v>
      </c>
      <c r="P17">
        <v>16</v>
      </c>
    </row>
    <row r="18" spans="2:16" ht="13.5" customHeight="1">
      <c r="B18" s="5" t="s">
        <v>160</v>
      </c>
      <c r="C18" s="4">
        <v>17</v>
      </c>
      <c r="D18" t="str">
        <f t="shared" si="1"/>
        <v>0017</v>
      </c>
      <c r="H18" t="str">
        <f t="shared" si="2"/>
        <v>212</v>
      </c>
      <c r="I18" s="5" t="s">
        <v>160</v>
      </c>
      <c r="J18" t="str">
        <f t="shared" si="0"/>
        <v>0017</v>
      </c>
      <c r="K18">
        <v>217</v>
      </c>
      <c r="L18" s="5" t="s">
        <v>143</v>
      </c>
      <c r="N18" t="e">
        <f>IF(#REF!=1,"",L18)</f>
        <v>#REF!</v>
      </c>
      <c r="O18" t="s">
        <v>1186</v>
      </c>
      <c r="P18">
        <v>17</v>
      </c>
    </row>
    <row r="19" spans="2:16" ht="13.5" customHeight="1">
      <c r="B19" s="5" t="s">
        <v>1235</v>
      </c>
      <c r="C19" s="4">
        <v>18</v>
      </c>
      <c r="D19" t="str">
        <f t="shared" si="1"/>
        <v>0018</v>
      </c>
      <c r="H19" t="str">
        <f t="shared" si="2"/>
        <v>213</v>
      </c>
      <c r="I19" s="5" t="s">
        <v>1234</v>
      </c>
      <c r="J19" t="str">
        <f t="shared" si="0"/>
        <v>0018</v>
      </c>
      <c r="K19">
        <v>218</v>
      </c>
      <c r="L19" s="5" t="s">
        <v>141</v>
      </c>
      <c r="N19" t="e">
        <f>IF(#REF!=1,"",L19)</f>
        <v>#REF!</v>
      </c>
      <c r="O19" t="s">
        <v>1187</v>
      </c>
      <c r="P19">
        <v>18</v>
      </c>
    </row>
    <row r="20" spans="2:16" ht="13.5" customHeight="1">
      <c r="B20" s="5" t="s">
        <v>157</v>
      </c>
      <c r="C20" s="4">
        <v>19</v>
      </c>
      <c r="D20" t="str">
        <f t="shared" si="1"/>
        <v>0019</v>
      </c>
      <c r="H20" t="str">
        <f t="shared" si="2"/>
        <v>214</v>
      </c>
      <c r="I20" s="5" t="s">
        <v>157</v>
      </c>
      <c r="J20" t="str">
        <f t="shared" si="0"/>
        <v>0019</v>
      </c>
      <c r="K20">
        <v>219</v>
      </c>
      <c r="L20" s="5" t="s">
        <v>138</v>
      </c>
      <c r="N20" t="e">
        <f>IF(#REF!=1,"",L20)</f>
        <v>#REF!</v>
      </c>
      <c r="O20" t="s">
        <v>1188</v>
      </c>
      <c r="P20">
        <v>19</v>
      </c>
    </row>
    <row r="21" spans="2:16" ht="13.5" customHeight="1">
      <c r="B21" s="5" t="s">
        <v>155</v>
      </c>
      <c r="C21" s="4">
        <v>20</v>
      </c>
      <c r="D21" t="str">
        <f t="shared" si="1"/>
        <v>0020</v>
      </c>
      <c r="H21" t="str">
        <f t="shared" si="2"/>
        <v>215</v>
      </c>
      <c r="I21" s="5" t="s">
        <v>155</v>
      </c>
      <c r="J21" t="str">
        <f t="shared" si="0"/>
        <v>0020</v>
      </c>
      <c r="K21">
        <v>220</v>
      </c>
      <c r="L21" s="5" t="s">
        <v>1584</v>
      </c>
      <c r="N21" t="e">
        <f>IF(#REF!=1,"",L21)</f>
        <v>#REF!</v>
      </c>
      <c r="O21" t="s">
        <v>1189</v>
      </c>
      <c r="P21">
        <v>20</v>
      </c>
    </row>
    <row r="22" spans="2:16" ht="13.5" customHeight="1">
      <c r="B22" s="5" t="s">
        <v>150</v>
      </c>
      <c r="C22" s="4">
        <v>21</v>
      </c>
      <c r="D22" t="str">
        <f t="shared" si="1"/>
        <v>0021</v>
      </c>
      <c r="H22" t="str">
        <f t="shared" si="2"/>
        <v>216</v>
      </c>
      <c r="I22" s="5" t="s">
        <v>150</v>
      </c>
      <c r="J22" t="str">
        <f t="shared" si="0"/>
        <v>0021</v>
      </c>
      <c r="K22">
        <v>221</v>
      </c>
      <c r="L22" s="5" t="s">
        <v>115</v>
      </c>
      <c r="N22" t="e">
        <f>IF(#REF!=1,"",L22)</f>
        <v>#REF!</v>
      </c>
      <c r="O22" t="s">
        <v>1190</v>
      </c>
      <c r="P22">
        <v>21</v>
      </c>
    </row>
    <row r="23" spans="2:16" ht="13.5" customHeight="1">
      <c r="B23" s="5" t="s">
        <v>143</v>
      </c>
      <c r="C23" s="4">
        <v>22</v>
      </c>
      <c r="D23" t="str">
        <f t="shared" si="1"/>
        <v>0022</v>
      </c>
      <c r="H23" t="str">
        <f t="shared" si="2"/>
        <v>217</v>
      </c>
      <c r="I23" s="5" t="s">
        <v>143</v>
      </c>
      <c r="J23" t="str">
        <f t="shared" si="0"/>
        <v>0022</v>
      </c>
      <c r="K23">
        <v>222</v>
      </c>
      <c r="L23" s="5" t="s">
        <v>1203</v>
      </c>
      <c r="N23" t="e">
        <f>IF(#REF!=1,"",L23)</f>
        <v>#REF!</v>
      </c>
      <c r="O23" t="s">
        <v>1191</v>
      </c>
      <c r="P23">
        <v>22</v>
      </c>
    </row>
    <row r="24" spans="2:16" ht="13.5" customHeight="1">
      <c r="B24" s="5" t="s">
        <v>141</v>
      </c>
      <c r="C24" s="4">
        <v>23</v>
      </c>
      <c r="D24" t="str">
        <f t="shared" si="1"/>
        <v>0023</v>
      </c>
      <c r="H24" t="str">
        <f t="shared" si="2"/>
        <v>218</v>
      </c>
      <c r="I24" s="5" t="s">
        <v>141</v>
      </c>
      <c r="J24" t="str">
        <f t="shared" si="0"/>
        <v>0023</v>
      </c>
      <c r="K24">
        <v>223</v>
      </c>
      <c r="L24" s="5" t="s">
        <v>113</v>
      </c>
      <c r="N24" t="e">
        <f>IF(#REF!=1,"",L24)</f>
        <v>#REF!</v>
      </c>
      <c r="O24" t="s">
        <v>1192</v>
      </c>
      <c r="P24">
        <v>23</v>
      </c>
    </row>
    <row r="25" spans="2:16" ht="13.5" customHeight="1">
      <c r="B25" s="5" t="s">
        <v>138</v>
      </c>
      <c r="C25" s="4">
        <v>24</v>
      </c>
      <c r="D25" t="str">
        <f t="shared" si="1"/>
        <v>0024</v>
      </c>
      <c r="H25" t="str">
        <f t="shared" si="2"/>
        <v>219</v>
      </c>
      <c r="I25" s="5" t="s">
        <v>138</v>
      </c>
      <c r="J25" t="str">
        <f t="shared" si="0"/>
        <v>0024</v>
      </c>
      <c r="K25">
        <v>224</v>
      </c>
      <c r="L25" s="5" t="s">
        <v>112</v>
      </c>
      <c r="N25" t="e">
        <f>IF(#REF!=1,"",L25)</f>
        <v>#REF!</v>
      </c>
      <c r="O25" t="s">
        <v>1193</v>
      </c>
      <c r="P25">
        <v>24</v>
      </c>
    </row>
    <row r="26" spans="2:16" ht="13.5" customHeight="1">
      <c r="B26" s="5" t="s">
        <v>1584</v>
      </c>
      <c r="C26" s="4">
        <v>25</v>
      </c>
      <c r="D26" t="str">
        <f t="shared" si="1"/>
        <v>0025</v>
      </c>
      <c r="H26" t="str">
        <f t="shared" si="2"/>
        <v>220</v>
      </c>
      <c r="I26" s="5" t="s">
        <v>1584</v>
      </c>
      <c r="J26" t="str">
        <f t="shared" si="0"/>
        <v>0025</v>
      </c>
      <c r="K26">
        <v>225</v>
      </c>
      <c r="L26" s="5" t="s">
        <v>99</v>
      </c>
      <c r="N26" t="e">
        <f>IF(#REF!=1,"",L26)</f>
        <v>#REF!</v>
      </c>
      <c r="O26" t="s">
        <v>1194</v>
      </c>
      <c r="P26">
        <v>25</v>
      </c>
    </row>
    <row r="27" spans="2:16" ht="13.5" customHeight="1">
      <c r="B27" s="5" t="s">
        <v>115</v>
      </c>
      <c r="C27" s="4">
        <v>26</v>
      </c>
      <c r="D27" t="str">
        <f t="shared" si="1"/>
        <v>0026</v>
      </c>
      <c r="H27" t="str">
        <f t="shared" si="2"/>
        <v>221</v>
      </c>
      <c r="I27" s="5" t="s">
        <v>115</v>
      </c>
      <c r="J27" t="str">
        <f t="shared" si="0"/>
        <v>0026</v>
      </c>
      <c r="K27">
        <v>226</v>
      </c>
      <c r="L27" s="5" t="s">
        <v>97</v>
      </c>
      <c r="N27" t="e">
        <f>IF(#REF!=1,"",L27)</f>
        <v>#REF!</v>
      </c>
      <c r="O27" t="s">
        <v>1195</v>
      </c>
      <c r="P27">
        <v>26</v>
      </c>
    </row>
    <row r="28" spans="2:16" ht="13.5" customHeight="1">
      <c r="B28" s="5" t="s">
        <v>1203</v>
      </c>
      <c r="C28" s="4">
        <v>27</v>
      </c>
      <c r="D28" t="str">
        <f t="shared" si="1"/>
        <v>0027</v>
      </c>
      <c r="H28" t="str">
        <f t="shared" si="2"/>
        <v>222</v>
      </c>
      <c r="I28" s="5" t="s">
        <v>1203</v>
      </c>
      <c r="J28" t="str">
        <f t="shared" si="0"/>
        <v>0027</v>
      </c>
      <c r="K28">
        <v>227</v>
      </c>
      <c r="L28" s="5" t="s">
        <v>96</v>
      </c>
      <c r="N28" t="e">
        <f>IF(#REF!=1,"",L28)</f>
        <v>#REF!</v>
      </c>
      <c r="O28" t="s">
        <v>1196</v>
      </c>
      <c r="P28">
        <v>27</v>
      </c>
    </row>
    <row r="29" spans="2:16" ht="13.5" customHeight="1">
      <c r="B29" s="5" t="s">
        <v>113</v>
      </c>
      <c r="C29" s="4">
        <v>28</v>
      </c>
      <c r="D29" t="str">
        <f t="shared" si="1"/>
        <v>0028</v>
      </c>
      <c r="H29" t="str">
        <f t="shared" si="2"/>
        <v>223</v>
      </c>
      <c r="I29" s="5" t="s">
        <v>113</v>
      </c>
      <c r="J29" t="str">
        <f t="shared" si="0"/>
        <v>0028</v>
      </c>
      <c r="K29">
        <v>228</v>
      </c>
      <c r="L29" t="s">
        <v>1138</v>
      </c>
      <c r="N29" t="e">
        <f>IF(#REF!=1,"",L29)</f>
        <v>#REF!</v>
      </c>
      <c r="O29" t="s">
        <v>1197</v>
      </c>
      <c r="P29">
        <v>28</v>
      </c>
    </row>
    <row r="30" spans="2:16" ht="13.5" customHeight="1">
      <c r="B30" s="5" t="s">
        <v>112</v>
      </c>
      <c r="C30" s="4">
        <v>29</v>
      </c>
      <c r="D30" t="str">
        <f t="shared" si="1"/>
        <v>0029</v>
      </c>
      <c r="H30" t="str">
        <f t="shared" si="2"/>
        <v>224</v>
      </c>
      <c r="I30" s="5" t="s">
        <v>112</v>
      </c>
      <c r="J30" t="str">
        <f t="shared" si="0"/>
        <v>0029</v>
      </c>
      <c r="K30">
        <v>229</v>
      </c>
      <c r="L30" t="s">
        <v>88</v>
      </c>
      <c r="N30" t="e">
        <f>IF(#REF!=1,"",L30)</f>
        <v>#REF!</v>
      </c>
      <c r="O30" t="s">
        <v>1198</v>
      </c>
      <c r="P30">
        <v>29</v>
      </c>
    </row>
    <row r="31" spans="2:16" ht="13.5" customHeight="1">
      <c r="B31" s="5" t="s">
        <v>99</v>
      </c>
      <c r="C31" s="4">
        <v>30</v>
      </c>
      <c r="D31" t="str">
        <f t="shared" si="1"/>
        <v>0030</v>
      </c>
      <c r="H31" t="str">
        <f t="shared" si="2"/>
        <v>225</v>
      </c>
      <c r="I31" s="5" t="s">
        <v>99</v>
      </c>
      <c r="J31" t="str">
        <f t="shared" si="0"/>
        <v>0030</v>
      </c>
      <c r="K31">
        <v>230</v>
      </c>
      <c r="L31" t="s">
        <v>82</v>
      </c>
      <c r="N31" t="e">
        <f>IF(#REF!=1,"",L31)</f>
        <v>#REF!</v>
      </c>
      <c r="O31" t="s">
        <v>1199</v>
      </c>
      <c r="P31">
        <v>30</v>
      </c>
    </row>
    <row r="32" spans="2:16" ht="13.5" customHeight="1">
      <c r="B32" s="5" t="s">
        <v>97</v>
      </c>
      <c r="C32" s="4">
        <v>31</v>
      </c>
      <c r="D32" t="str">
        <f t="shared" si="1"/>
        <v>0031</v>
      </c>
      <c r="H32" t="str">
        <f t="shared" si="2"/>
        <v>226</v>
      </c>
      <c r="I32" s="5" t="s">
        <v>97</v>
      </c>
      <c r="J32" t="str">
        <f t="shared" si="0"/>
        <v>0031</v>
      </c>
      <c r="K32">
        <v>231</v>
      </c>
      <c r="L32" t="s">
        <v>75</v>
      </c>
      <c r="N32" t="e">
        <f>IF(#REF!=1,"",L32)</f>
        <v>#REF!</v>
      </c>
      <c r="O32" t="s">
        <v>1200</v>
      </c>
      <c r="P32">
        <v>31</v>
      </c>
    </row>
    <row r="33" spans="2:16" ht="13.5" customHeight="1">
      <c r="B33" s="5" t="s">
        <v>96</v>
      </c>
      <c r="C33" s="4">
        <v>32</v>
      </c>
      <c r="D33" t="str">
        <f t="shared" si="1"/>
        <v>0032</v>
      </c>
      <c r="H33" t="str">
        <f t="shared" si="2"/>
        <v>227</v>
      </c>
      <c r="I33" s="5" t="s">
        <v>96</v>
      </c>
      <c r="J33" t="str">
        <f t="shared" si="0"/>
        <v>0032</v>
      </c>
    </row>
    <row r="34" spans="2:16" ht="13.5" customHeight="1">
      <c r="B34" t="s">
        <v>1138</v>
      </c>
      <c r="C34" s="4">
        <v>33</v>
      </c>
      <c r="D34" t="str">
        <f t="shared" si="1"/>
        <v>0033</v>
      </c>
      <c r="H34" t="str">
        <f t="shared" si="2"/>
        <v>228</v>
      </c>
      <c r="I34" t="s">
        <v>1138</v>
      </c>
      <c r="J34" t="str">
        <f t="shared" si="0"/>
        <v>0033</v>
      </c>
    </row>
    <row r="35" spans="2:16" ht="13.5" customHeight="1">
      <c r="B35" t="s">
        <v>88</v>
      </c>
      <c r="C35" s="4">
        <v>34</v>
      </c>
      <c r="D35" t="str">
        <f t="shared" si="1"/>
        <v>0034</v>
      </c>
      <c r="H35" t="str">
        <f t="shared" si="2"/>
        <v>229</v>
      </c>
      <c r="I35" t="s">
        <v>88</v>
      </c>
      <c r="J35" t="str">
        <f t="shared" si="0"/>
        <v>0034</v>
      </c>
    </row>
    <row r="36" spans="2:16" ht="13.5" customHeight="1">
      <c r="B36" t="s">
        <v>82</v>
      </c>
      <c r="C36" s="4">
        <v>35</v>
      </c>
      <c r="D36" t="str">
        <f t="shared" si="1"/>
        <v>0035</v>
      </c>
      <c r="H36" t="str">
        <f t="shared" si="2"/>
        <v>230</v>
      </c>
      <c r="I36" t="s">
        <v>82</v>
      </c>
      <c r="J36" t="str">
        <f t="shared" si="0"/>
        <v>0035</v>
      </c>
    </row>
    <row r="37" spans="2:16" ht="13.5" customHeight="1">
      <c r="B37" t="s">
        <v>75</v>
      </c>
      <c r="C37" s="4">
        <v>36</v>
      </c>
      <c r="D37" t="str">
        <f t="shared" si="1"/>
        <v>0036</v>
      </c>
      <c r="H37" t="str">
        <f t="shared" si="2"/>
        <v>231</v>
      </c>
      <c r="I37" t="s">
        <v>75</v>
      </c>
      <c r="J37" t="str">
        <f t="shared" si="0"/>
        <v>0036</v>
      </c>
    </row>
    <row r="38" spans="2:16" ht="13.5" customHeight="1"/>
    <row r="39" spans="2:16" ht="13.5" customHeight="1"/>
    <row r="40" spans="2:16" ht="13.5" customHeight="1"/>
    <row r="41" spans="2:16" ht="13.5" customHeight="1"/>
    <row r="42" spans="2:16" ht="13.5" customHeight="1">
      <c r="B42" s="786" t="s">
        <v>1130</v>
      </c>
      <c r="C42" s="786"/>
    </row>
    <row r="43" spans="2:16" ht="13.5" customHeight="1">
      <c r="B43" s="3" t="s">
        <v>824</v>
      </c>
      <c r="C43" s="4">
        <v>1</v>
      </c>
      <c r="D43" t="str">
        <f>TEXT($C43,"0000")</f>
        <v>0001</v>
      </c>
      <c r="H43" t="str">
        <f>E$2&amp;P43</f>
        <v>11</v>
      </c>
      <c r="I43" s="3" t="s">
        <v>824</v>
      </c>
      <c r="J43" t="str">
        <f t="shared" ref="J43:J79" si="3">TEXT($C43,"0000")</f>
        <v>0001</v>
      </c>
      <c r="K43">
        <v>21</v>
      </c>
      <c r="L43" s="5" t="s">
        <v>193</v>
      </c>
      <c r="N43" t="str">
        <f>IF(운용리스!$BT$10=1,I43,L43)</f>
        <v>AUDI</v>
      </c>
      <c r="O43" t="str">
        <f>운용리스!$BT$10&amp;P43</f>
        <v>21</v>
      </c>
      <c r="P43">
        <v>1</v>
      </c>
    </row>
    <row r="44" spans="2:16" ht="13.5" customHeight="1">
      <c r="B44" s="5" t="s">
        <v>769</v>
      </c>
      <c r="C44" s="4">
        <v>2</v>
      </c>
      <c r="D44" t="str">
        <f t="shared" ref="D44:D79" si="4">TEXT(C44,"0000")</f>
        <v>0002</v>
      </c>
      <c r="H44" t="str">
        <f>E$2&amp;P44</f>
        <v>12</v>
      </c>
      <c r="I44" s="5" t="s">
        <v>769</v>
      </c>
      <c r="J44" t="str">
        <f t="shared" si="3"/>
        <v>0002</v>
      </c>
      <c r="K44">
        <v>22</v>
      </c>
      <c r="L44" s="5" t="s">
        <v>190</v>
      </c>
      <c r="N44" t="str">
        <f>IF(운용리스!BT$10=1,I44,L44)</f>
        <v>BENTLEY</v>
      </c>
      <c r="O44" t="str">
        <f>운용리스!$BT$10&amp;P44</f>
        <v>22</v>
      </c>
      <c r="P44">
        <v>2</v>
      </c>
    </row>
    <row r="45" spans="2:16" ht="13.5" customHeight="1">
      <c r="B45" s="5" t="s">
        <v>724</v>
      </c>
      <c r="C45" s="4">
        <v>3</v>
      </c>
      <c r="D45" t="str">
        <f t="shared" si="4"/>
        <v>0003</v>
      </c>
      <c r="H45" t="str">
        <f>E$2&amp;P45</f>
        <v>13</v>
      </c>
      <c r="I45" s="5" t="s">
        <v>724</v>
      </c>
      <c r="J45" t="str">
        <f t="shared" si="3"/>
        <v>0003</v>
      </c>
      <c r="K45">
        <v>23</v>
      </c>
      <c r="L45" s="5" t="s">
        <v>179</v>
      </c>
      <c r="N45" t="str">
        <f>IF(운용리스!BT$10=1,I45,L45)</f>
        <v>BMW</v>
      </c>
      <c r="O45" t="str">
        <f>운용리스!$BT$10&amp;P45</f>
        <v>23</v>
      </c>
      <c r="P45">
        <v>3</v>
      </c>
    </row>
    <row r="46" spans="2:16" ht="13.5" customHeight="1">
      <c r="B46" s="5" t="s">
        <v>642</v>
      </c>
      <c r="C46" s="4">
        <v>4</v>
      </c>
      <c r="D46" t="str">
        <f t="shared" si="4"/>
        <v>0004</v>
      </c>
      <c r="H46" t="str">
        <f>E$2&amp;P46</f>
        <v>14</v>
      </c>
      <c r="I46" s="5" t="s">
        <v>642</v>
      </c>
      <c r="J46" t="str">
        <f t="shared" si="3"/>
        <v>0004</v>
      </c>
      <c r="K46">
        <v>24</v>
      </c>
      <c r="L46" s="5" t="s">
        <v>178</v>
      </c>
      <c r="N46" t="str">
        <f>IF(운용리스!BT$10=1,I46,L46)</f>
        <v>CADILLAC</v>
      </c>
      <c r="O46" t="str">
        <f>운용리스!$BT$10&amp;P46</f>
        <v>24</v>
      </c>
      <c r="P46">
        <v>4</v>
      </c>
    </row>
    <row r="47" spans="2:16" ht="13.5" customHeight="1">
      <c r="B47" s="5" t="s">
        <v>290</v>
      </c>
      <c r="C47" s="4">
        <v>5</v>
      </c>
      <c r="D47" t="str">
        <f t="shared" si="4"/>
        <v>0005</v>
      </c>
      <c r="H47" t="str">
        <f>E$2&amp;P47</f>
        <v>15</v>
      </c>
      <c r="I47" s="5" t="s">
        <v>290</v>
      </c>
      <c r="J47" t="str">
        <f t="shared" si="3"/>
        <v>0005</v>
      </c>
      <c r="K47">
        <v>25</v>
      </c>
      <c r="L47" s="5" t="s">
        <v>175</v>
      </c>
      <c r="N47" t="str">
        <f>IF(운용리스!BT$10=1,I47,L47)</f>
        <v>CHRYSLER</v>
      </c>
      <c r="O47" t="str">
        <f>운용리스!$BT$10&amp;P47</f>
        <v>25</v>
      </c>
      <c r="P47">
        <v>5</v>
      </c>
    </row>
    <row r="48" spans="2:16" ht="13.5" customHeight="1">
      <c r="B48" s="5" t="s">
        <v>193</v>
      </c>
      <c r="C48" s="4">
        <v>6</v>
      </c>
      <c r="D48" t="str">
        <f t="shared" si="4"/>
        <v>0006</v>
      </c>
      <c r="H48" t="str">
        <f t="shared" ref="H48:H79" si="5">E$3&amp;P43</f>
        <v>21</v>
      </c>
      <c r="I48" s="5" t="s">
        <v>193</v>
      </c>
      <c r="J48" t="str">
        <f t="shared" si="3"/>
        <v>0006</v>
      </c>
      <c r="K48">
        <v>26</v>
      </c>
      <c r="L48" s="5" t="s">
        <v>174</v>
      </c>
      <c r="N48" t="str">
        <f>IF(운용리스!BT$10=1,"",IF(운용리스!BT$10=2,L48,""))</f>
        <v>Citroen</v>
      </c>
      <c r="O48" t="str">
        <f>운용리스!$BT$10&amp;P48</f>
        <v>26</v>
      </c>
      <c r="P48">
        <v>6</v>
      </c>
    </row>
    <row r="49" spans="2:16" ht="13.5" customHeight="1">
      <c r="B49" s="5" t="s">
        <v>190</v>
      </c>
      <c r="C49" s="4">
        <v>7</v>
      </c>
      <c r="D49" t="str">
        <f t="shared" si="4"/>
        <v>0007</v>
      </c>
      <c r="H49" t="str">
        <f t="shared" si="5"/>
        <v>22</v>
      </c>
      <c r="I49" s="5" t="s">
        <v>190</v>
      </c>
      <c r="J49" t="str">
        <f t="shared" si="3"/>
        <v>0007</v>
      </c>
      <c r="K49">
        <v>27</v>
      </c>
      <c r="L49" s="5" t="s">
        <v>173</v>
      </c>
      <c r="N49" t="str">
        <f>IF(운용리스!BT$10=1,"",IF(운용리스!BT$10=2,L49,""))</f>
        <v>Ferrari</v>
      </c>
      <c r="O49" t="str">
        <f>운용리스!$BT$10&amp;P49</f>
        <v>27</v>
      </c>
      <c r="P49">
        <v>7</v>
      </c>
    </row>
    <row r="50" spans="2:16" ht="13.5" customHeight="1">
      <c r="B50" s="5" t="s">
        <v>179</v>
      </c>
      <c r="C50" s="4">
        <v>8</v>
      </c>
      <c r="D50" t="str">
        <f t="shared" si="4"/>
        <v>0008</v>
      </c>
      <c r="H50" t="str">
        <f t="shared" si="5"/>
        <v>23</v>
      </c>
      <c r="I50" s="5" t="s">
        <v>179</v>
      </c>
      <c r="J50" t="str">
        <f t="shared" si="3"/>
        <v>0008</v>
      </c>
      <c r="K50">
        <v>28</v>
      </c>
      <c r="L50" s="5" t="s">
        <v>172</v>
      </c>
      <c r="N50" t="str">
        <f>IF(운용리스!BT$10=1,"",IF(운용리스!BT$10=2,L50,""))</f>
        <v>FIAT</v>
      </c>
      <c r="O50" t="str">
        <f>운용리스!$BT$10&amp;P50</f>
        <v>28</v>
      </c>
      <c r="P50">
        <v>8</v>
      </c>
    </row>
    <row r="51" spans="2:16" ht="13.5" customHeight="1">
      <c r="B51" s="5" t="s">
        <v>178</v>
      </c>
      <c r="C51" s="4">
        <v>9</v>
      </c>
      <c r="D51" t="str">
        <f t="shared" si="4"/>
        <v>0009</v>
      </c>
      <c r="H51" t="str">
        <f t="shared" si="5"/>
        <v>24</v>
      </c>
      <c r="I51" s="5" t="s">
        <v>178</v>
      </c>
      <c r="J51" t="str">
        <f t="shared" si="3"/>
        <v>0009</v>
      </c>
      <c r="K51">
        <v>29</v>
      </c>
      <c r="L51" s="5" t="s">
        <v>164</v>
      </c>
      <c r="N51" t="str">
        <f>IF(운용리스!BT$10=1,"",IF(운용리스!BT$10=2,L51,""))</f>
        <v>FORD</v>
      </c>
      <c r="O51" t="str">
        <f>운용리스!$BT$10&amp;P51</f>
        <v>29</v>
      </c>
      <c r="P51">
        <v>9</v>
      </c>
    </row>
    <row r="52" spans="2:16" ht="13.5" customHeight="1">
      <c r="B52" s="5" t="s">
        <v>175</v>
      </c>
      <c r="C52" s="4">
        <v>10</v>
      </c>
      <c r="D52" t="str">
        <f t="shared" si="4"/>
        <v>0010</v>
      </c>
      <c r="H52" t="str">
        <f t="shared" si="5"/>
        <v>25</v>
      </c>
      <c r="I52" s="5" t="s">
        <v>175</v>
      </c>
      <c r="J52" t="str">
        <f t="shared" si="3"/>
        <v>0010</v>
      </c>
      <c r="K52">
        <v>210</v>
      </c>
      <c r="L52" s="5" t="s">
        <v>1205</v>
      </c>
      <c r="N52" t="str">
        <f>IF(운용리스!BT$10=1,"",IF(운용리스!BT$10=2,L52,""))</f>
        <v>Aston martin</v>
      </c>
      <c r="O52" t="str">
        <f>운용리스!$BT$10&amp;P52</f>
        <v>210</v>
      </c>
      <c r="P52">
        <v>10</v>
      </c>
    </row>
    <row r="53" spans="2:16" ht="13.5" customHeight="1">
      <c r="B53" s="5" t="s">
        <v>174</v>
      </c>
      <c r="C53" s="4">
        <v>11</v>
      </c>
      <c r="D53" t="str">
        <f t="shared" si="4"/>
        <v>0011</v>
      </c>
      <c r="H53" t="str">
        <f t="shared" si="5"/>
        <v>26</v>
      </c>
      <c r="I53" s="5" t="s">
        <v>174</v>
      </c>
      <c r="J53" t="str">
        <f t="shared" si="3"/>
        <v>0011</v>
      </c>
      <c r="K53">
        <v>211</v>
      </c>
      <c r="L53" s="5" t="s">
        <v>161</v>
      </c>
      <c r="N53" t="str">
        <f>IF(운용리스!BT$10=1,"",IF(운용리스!BT$10=2,L53,""))</f>
        <v>HONDA</v>
      </c>
      <c r="O53" t="str">
        <f>운용리스!$BT$10&amp;P53</f>
        <v>211</v>
      </c>
      <c r="P53">
        <v>11</v>
      </c>
    </row>
    <row r="54" spans="2:16" ht="13.5" customHeight="1">
      <c r="B54" s="5" t="s">
        <v>173</v>
      </c>
      <c r="C54" s="4">
        <v>12</v>
      </c>
      <c r="D54" t="str">
        <f t="shared" si="4"/>
        <v>0012</v>
      </c>
      <c r="H54" t="str">
        <f t="shared" si="5"/>
        <v>27</v>
      </c>
      <c r="I54" s="5" t="s">
        <v>173</v>
      </c>
      <c r="J54" t="str">
        <f t="shared" si="3"/>
        <v>0012</v>
      </c>
      <c r="K54">
        <v>212</v>
      </c>
      <c r="L54" s="5" t="s">
        <v>160</v>
      </c>
      <c r="N54" t="str">
        <f>IF(운용리스!BT$10=1,"",IF(운용리스!BT$10=2,L54,""))</f>
        <v>INFINITI</v>
      </c>
      <c r="O54" t="str">
        <f>운용리스!$BT$10&amp;P54</f>
        <v>212</v>
      </c>
      <c r="P54">
        <v>12</v>
      </c>
    </row>
    <row r="55" spans="2:16" ht="13.5" customHeight="1">
      <c r="B55" s="5" t="s">
        <v>172</v>
      </c>
      <c r="C55" s="4">
        <v>13</v>
      </c>
      <c r="D55" t="str">
        <f t="shared" si="4"/>
        <v>0013</v>
      </c>
      <c r="H55" t="str">
        <f t="shared" si="5"/>
        <v>28</v>
      </c>
      <c r="I55" s="5" t="s">
        <v>172</v>
      </c>
      <c r="J55" t="str">
        <f t="shared" si="3"/>
        <v>0013</v>
      </c>
      <c r="K55">
        <v>213</v>
      </c>
      <c r="L55" s="5" t="s">
        <v>1234</v>
      </c>
      <c r="N55" t="str">
        <f>IF(운용리스!BT$10=1,"",IF(운용리스!BT$10=2,L55,""))</f>
        <v>JAGUAR&amp;LANDROVER</v>
      </c>
      <c r="O55" t="str">
        <f>운용리스!$BT$10&amp;P55</f>
        <v>213</v>
      </c>
      <c r="P55">
        <v>13</v>
      </c>
    </row>
    <row r="56" spans="2:16" ht="13.5" customHeight="1">
      <c r="B56" s="5" t="s">
        <v>164</v>
      </c>
      <c r="C56" s="4">
        <v>14</v>
      </c>
      <c r="D56" t="str">
        <f t="shared" si="4"/>
        <v>0014</v>
      </c>
      <c r="H56" t="str">
        <f t="shared" si="5"/>
        <v>29</v>
      </c>
      <c r="I56" s="5" t="s">
        <v>164</v>
      </c>
      <c r="J56" t="str">
        <f t="shared" si="3"/>
        <v>0014</v>
      </c>
      <c r="K56">
        <v>214</v>
      </c>
      <c r="L56" s="5" t="s">
        <v>157</v>
      </c>
      <c r="N56" t="str">
        <f>IF(운용리스!BT$10=1,"",IF(운용리스!BT$10=2,L56,""))</f>
        <v>JEEP</v>
      </c>
      <c r="O56" t="str">
        <f>운용리스!$BT$10&amp;P56</f>
        <v>214</v>
      </c>
      <c r="P56">
        <v>14</v>
      </c>
    </row>
    <row r="57" spans="2:16" ht="13.5" customHeight="1">
      <c r="B57" s="5" t="s">
        <v>1205</v>
      </c>
      <c r="C57" s="4">
        <v>15</v>
      </c>
      <c r="D57" t="str">
        <f t="shared" si="4"/>
        <v>0015</v>
      </c>
      <c r="H57" t="str">
        <f t="shared" si="5"/>
        <v>210</v>
      </c>
      <c r="I57" s="5" t="s">
        <v>1205</v>
      </c>
      <c r="J57" t="str">
        <f t="shared" si="3"/>
        <v>0015</v>
      </c>
      <c r="K57">
        <v>215</v>
      </c>
      <c r="L57" s="5" t="s">
        <v>155</v>
      </c>
      <c r="N57" t="str">
        <f>IF(운용리스!BT$10=1,"",IF(운용리스!BT$10=2,L57,""))</f>
        <v>Lamborghini</v>
      </c>
      <c r="O57" t="str">
        <f>운용리스!$BT$10&amp;P57</f>
        <v>215</v>
      </c>
      <c r="P57">
        <v>15</v>
      </c>
    </row>
    <row r="58" spans="2:16" ht="13.5" customHeight="1">
      <c r="B58" s="5" t="s">
        <v>161</v>
      </c>
      <c r="C58" s="4">
        <v>16</v>
      </c>
      <c r="D58" t="str">
        <f t="shared" si="4"/>
        <v>0016</v>
      </c>
      <c r="H58" t="str">
        <f t="shared" si="5"/>
        <v>211</v>
      </c>
      <c r="I58" s="5" t="s">
        <v>161</v>
      </c>
      <c r="J58" t="str">
        <f t="shared" si="3"/>
        <v>0016</v>
      </c>
      <c r="K58">
        <v>216</v>
      </c>
      <c r="L58" s="5" t="s">
        <v>150</v>
      </c>
      <c r="N58" t="str">
        <f>IF(운용리스!BT$10=1,"",IF(운용리스!BT$10=2,L58,""))</f>
        <v>LANDROVER</v>
      </c>
      <c r="O58" t="str">
        <f>운용리스!$BT$10&amp;P58</f>
        <v>216</v>
      </c>
      <c r="P58">
        <v>16</v>
      </c>
    </row>
    <row r="59" spans="2:16" ht="13.5" customHeight="1">
      <c r="B59" s="5" t="s">
        <v>160</v>
      </c>
      <c r="C59" s="4">
        <v>17</v>
      </c>
      <c r="D59" t="str">
        <f t="shared" si="4"/>
        <v>0017</v>
      </c>
      <c r="H59" t="str">
        <f t="shared" si="5"/>
        <v>212</v>
      </c>
      <c r="I59" s="5" t="s">
        <v>160</v>
      </c>
      <c r="J59" t="str">
        <f t="shared" si="3"/>
        <v>0017</v>
      </c>
      <c r="K59">
        <v>217</v>
      </c>
      <c r="L59" s="5" t="s">
        <v>143</v>
      </c>
      <c r="N59" t="str">
        <f>IF(운용리스!BT$10=1,"",IF(운용리스!BT$10=2,L59,""))</f>
        <v>LEXUS</v>
      </c>
      <c r="O59" t="str">
        <f>운용리스!$BT$10&amp;P59</f>
        <v>217</v>
      </c>
      <c r="P59">
        <v>17</v>
      </c>
    </row>
    <row r="60" spans="2:16" ht="13.5" customHeight="1">
      <c r="B60" s="5" t="s">
        <v>1234</v>
      </c>
      <c r="C60" s="4">
        <v>18</v>
      </c>
      <c r="D60" t="str">
        <f t="shared" si="4"/>
        <v>0018</v>
      </c>
      <c r="H60" t="str">
        <f t="shared" si="5"/>
        <v>213</v>
      </c>
      <c r="I60" s="5" t="s">
        <v>1234</v>
      </c>
      <c r="J60" t="str">
        <f t="shared" si="3"/>
        <v>0018</v>
      </c>
      <c r="K60">
        <v>218</v>
      </c>
      <c r="L60" s="5" t="s">
        <v>141</v>
      </c>
      <c r="N60" t="str">
        <f>IF(운용리스!BT$10=1,"",IF(운용리스!BT$10=2,L60,""))</f>
        <v>LINCOLN</v>
      </c>
      <c r="O60" t="str">
        <f>운용리스!$BT$10&amp;P60</f>
        <v>218</v>
      </c>
      <c r="P60">
        <v>18</v>
      </c>
    </row>
    <row r="61" spans="2:16" ht="13.5" customHeight="1">
      <c r="B61" s="5" t="s">
        <v>157</v>
      </c>
      <c r="C61" s="4">
        <v>19</v>
      </c>
      <c r="D61" t="str">
        <f t="shared" si="4"/>
        <v>0019</v>
      </c>
      <c r="H61" t="str">
        <f t="shared" si="5"/>
        <v>214</v>
      </c>
      <c r="I61" s="5" t="s">
        <v>157</v>
      </c>
      <c r="J61" t="str">
        <f t="shared" si="3"/>
        <v>0019</v>
      </c>
      <c r="K61">
        <v>219</v>
      </c>
      <c r="L61" s="5" t="s">
        <v>138</v>
      </c>
      <c r="N61" t="str">
        <f>IF(운용리스!BT$10=1,"",IF(운용리스!BT$10=2,L61,""))</f>
        <v>MASERATI</v>
      </c>
      <c r="O61" t="str">
        <f>운용리스!$BT$10&amp;P61</f>
        <v>219</v>
      </c>
      <c r="P61">
        <v>19</v>
      </c>
    </row>
    <row r="62" spans="2:16" ht="13.5" customHeight="1">
      <c r="B62" s="5" t="s">
        <v>155</v>
      </c>
      <c r="C62" s="4">
        <v>20</v>
      </c>
      <c r="D62" t="str">
        <f t="shared" si="4"/>
        <v>0020</v>
      </c>
      <c r="H62" t="str">
        <f t="shared" si="5"/>
        <v>215</v>
      </c>
      <c r="I62" s="5" t="s">
        <v>155</v>
      </c>
      <c r="J62" t="str">
        <f t="shared" si="3"/>
        <v>0020</v>
      </c>
      <c r="K62">
        <v>220</v>
      </c>
      <c r="L62" s="5" t="s">
        <v>1584</v>
      </c>
      <c r="N62" t="str">
        <f>IF(운용리스!BT$10=1,"",IF(운용리스!BT$10=2,L62,""))</f>
        <v>MercedesBenz</v>
      </c>
      <c r="O62" t="str">
        <f>운용리스!$BT$10&amp;P62</f>
        <v>220</v>
      </c>
      <c r="P62">
        <v>20</v>
      </c>
    </row>
    <row r="63" spans="2:16" ht="13.5" customHeight="1">
      <c r="B63" s="5" t="s">
        <v>150</v>
      </c>
      <c r="C63" s="4">
        <v>21</v>
      </c>
      <c r="D63" t="str">
        <f t="shared" si="4"/>
        <v>0021</v>
      </c>
      <c r="H63" t="str">
        <f t="shared" si="5"/>
        <v>216</v>
      </c>
      <c r="I63" s="5" t="s">
        <v>150</v>
      </c>
      <c r="J63" t="str">
        <f t="shared" si="3"/>
        <v>0021</v>
      </c>
      <c r="K63">
        <v>221</v>
      </c>
      <c r="L63" s="5" t="s">
        <v>115</v>
      </c>
      <c r="N63" t="str">
        <f>IF(운용리스!BT$10=1,"",IF(운용리스!BT$10=2,L63,""))</f>
        <v>MINI</v>
      </c>
      <c r="O63" t="str">
        <f>운용리스!$BT$10&amp;P63</f>
        <v>221</v>
      </c>
      <c r="P63">
        <v>21</v>
      </c>
    </row>
    <row r="64" spans="2:16" ht="13.5" customHeight="1">
      <c r="B64" s="5" t="s">
        <v>143</v>
      </c>
      <c r="C64" s="4">
        <v>22</v>
      </c>
      <c r="D64" t="str">
        <f t="shared" si="4"/>
        <v>0022</v>
      </c>
      <c r="H64" t="str">
        <f t="shared" si="5"/>
        <v>217</v>
      </c>
      <c r="I64" s="5" t="s">
        <v>143</v>
      </c>
      <c r="J64" t="str">
        <f t="shared" si="3"/>
        <v>0022</v>
      </c>
      <c r="K64">
        <v>222</v>
      </c>
      <c r="L64" s="5" t="s">
        <v>1203</v>
      </c>
      <c r="N64" t="str">
        <f>IF(운용리스!BT$10=1,"",IF(운용리스!BT$10=2,L64,""))</f>
        <v>Mclaren</v>
      </c>
      <c r="O64" t="str">
        <f>운용리스!$BT$10&amp;P64</f>
        <v>222</v>
      </c>
      <c r="P64">
        <v>22</v>
      </c>
    </row>
    <row r="65" spans="2:16" ht="13.5" customHeight="1">
      <c r="B65" s="5" t="s">
        <v>141</v>
      </c>
      <c r="C65" s="4">
        <v>23</v>
      </c>
      <c r="D65" t="str">
        <f t="shared" si="4"/>
        <v>0023</v>
      </c>
      <c r="H65" t="str">
        <f t="shared" si="5"/>
        <v>218</v>
      </c>
      <c r="I65" s="5" t="s">
        <v>141</v>
      </c>
      <c r="J65" t="str">
        <f t="shared" si="3"/>
        <v>0023</v>
      </c>
      <c r="K65">
        <v>223</v>
      </c>
      <c r="L65" s="5" t="s">
        <v>113</v>
      </c>
      <c r="N65" t="str">
        <f>IF(운용리스!BT$10=1,"",IF(운용리스!BT$10=2,L65,""))</f>
        <v>NISSAN</v>
      </c>
      <c r="O65" t="str">
        <f>운용리스!$BT$10&amp;P65</f>
        <v>223</v>
      </c>
      <c r="P65">
        <v>23</v>
      </c>
    </row>
    <row r="66" spans="2:16" ht="13.5" customHeight="1">
      <c r="B66" s="5" t="s">
        <v>138</v>
      </c>
      <c r="C66" s="4">
        <v>24</v>
      </c>
      <c r="D66" t="str">
        <f t="shared" si="4"/>
        <v>0024</v>
      </c>
      <c r="H66" t="str">
        <f t="shared" si="5"/>
        <v>219</v>
      </c>
      <c r="I66" s="5" t="s">
        <v>138</v>
      </c>
      <c r="J66" t="str">
        <f t="shared" si="3"/>
        <v>0024</v>
      </c>
      <c r="K66">
        <v>224</v>
      </c>
      <c r="L66" s="5" t="s">
        <v>112</v>
      </c>
      <c r="N66" t="str">
        <f>IF(운용리스!BT$10=1,"",IF(운용리스!BT$10=2,L66,""))</f>
        <v>PEUGEOT</v>
      </c>
      <c r="O66" t="str">
        <f>운용리스!$BT$10&amp;P66</f>
        <v>224</v>
      </c>
      <c r="P66">
        <v>24</v>
      </c>
    </row>
    <row r="67" spans="2:16" ht="13.5" customHeight="1">
      <c r="B67" s="5" t="s">
        <v>1584</v>
      </c>
      <c r="C67" s="4">
        <v>25</v>
      </c>
      <c r="D67" t="str">
        <f t="shared" si="4"/>
        <v>0025</v>
      </c>
      <c r="H67" t="str">
        <f t="shared" si="5"/>
        <v>220</v>
      </c>
      <c r="I67" s="5" t="s">
        <v>1584</v>
      </c>
      <c r="J67" t="str">
        <f t="shared" si="3"/>
        <v>0025</v>
      </c>
      <c r="K67">
        <v>225</v>
      </c>
      <c r="L67" s="5" t="s">
        <v>99</v>
      </c>
      <c r="N67" t="str">
        <f>IF(운용리스!BT$10=1,"",IF(운용리스!BT$10=2,L67,""))</f>
        <v>PORSCHE</v>
      </c>
      <c r="O67" t="str">
        <f>운용리스!$BT$10&amp;P67</f>
        <v>225</v>
      </c>
      <c r="P67">
        <v>25</v>
      </c>
    </row>
    <row r="68" spans="2:16" ht="13.5" customHeight="1">
      <c r="B68" s="5" t="s">
        <v>115</v>
      </c>
      <c r="C68" s="4">
        <v>26</v>
      </c>
      <c r="D68" t="str">
        <f t="shared" si="4"/>
        <v>0026</v>
      </c>
      <c r="H68" t="str">
        <f t="shared" si="5"/>
        <v>221</v>
      </c>
      <c r="I68" s="5" t="s">
        <v>115</v>
      </c>
      <c r="J68" t="str">
        <f t="shared" si="3"/>
        <v>0026</v>
      </c>
      <c r="K68">
        <v>226</v>
      </c>
      <c r="L68" s="5" t="s">
        <v>97</v>
      </c>
      <c r="N68" t="str">
        <f>IF(운용리스!BT$10=1,"",IF(운용리스!BT$10=2,L68,""))</f>
        <v>ROLLSROYCE</v>
      </c>
      <c r="O68" t="str">
        <f>운용리스!$BT$10&amp;P68</f>
        <v>226</v>
      </c>
      <c r="P68">
        <v>26</v>
      </c>
    </row>
    <row r="69" spans="2:16" ht="13.5" customHeight="1">
      <c r="B69" s="5" t="s">
        <v>1203</v>
      </c>
      <c r="C69" s="4">
        <v>27</v>
      </c>
      <c r="D69" t="str">
        <f t="shared" si="4"/>
        <v>0027</v>
      </c>
      <c r="H69" t="str">
        <f t="shared" si="5"/>
        <v>222</v>
      </c>
      <c r="I69" s="5" t="s">
        <v>1203</v>
      </c>
      <c r="J69" t="str">
        <f t="shared" si="3"/>
        <v>0027</v>
      </c>
      <c r="K69">
        <v>227</v>
      </c>
      <c r="L69" s="5" t="s">
        <v>96</v>
      </c>
      <c r="N69" t="str">
        <f>IF(운용리스!BT$10=1,"",IF(운용리스!BT$10=2,L69,""))</f>
        <v>SMART</v>
      </c>
      <c r="O69" t="str">
        <f>운용리스!$BT$10&amp;P69</f>
        <v>227</v>
      </c>
      <c r="P69">
        <v>27</v>
      </c>
    </row>
    <row r="70" spans="2:16" ht="13.5" customHeight="1">
      <c r="B70" s="5" t="s">
        <v>113</v>
      </c>
      <c r="C70" s="4">
        <v>28</v>
      </c>
      <c r="D70" t="str">
        <f t="shared" si="4"/>
        <v>0028</v>
      </c>
      <c r="H70" t="str">
        <f t="shared" si="5"/>
        <v>223</v>
      </c>
      <c r="I70" s="5" t="s">
        <v>113</v>
      </c>
      <c r="J70" t="str">
        <f t="shared" si="3"/>
        <v>0028</v>
      </c>
      <c r="K70">
        <v>228</v>
      </c>
      <c r="L70" t="s">
        <v>1138</v>
      </c>
      <c r="N70" t="str">
        <f>IF(운용리스!BT$10=1,"",IF(운용리스!BT$10=2,L70,""))</f>
        <v>SUBARU</v>
      </c>
      <c r="O70" t="str">
        <f>운용리스!$BT$10&amp;P70</f>
        <v>228</v>
      </c>
      <c r="P70">
        <v>28</v>
      </c>
    </row>
    <row r="71" spans="2:16" ht="13.5" customHeight="1">
      <c r="B71" s="5" t="s">
        <v>112</v>
      </c>
      <c r="C71" s="4">
        <v>29</v>
      </c>
      <c r="D71" t="str">
        <f t="shared" si="4"/>
        <v>0029</v>
      </c>
      <c r="H71" t="str">
        <f t="shared" si="5"/>
        <v>224</v>
      </c>
      <c r="I71" s="5" t="s">
        <v>112</v>
      </c>
      <c r="J71" t="str">
        <f t="shared" si="3"/>
        <v>0029</v>
      </c>
      <c r="K71">
        <v>229</v>
      </c>
      <c r="L71" t="s">
        <v>88</v>
      </c>
      <c r="N71" t="str">
        <f>IF(운용리스!BT$10=1,"",IF(운용리스!BT$10=2,L71,""))</f>
        <v>TOYOTA</v>
      </c>
      <c r="O71" t="str">
        <f>운용리스!$BT$10&amp;P71</f>
        <v>229</v>
      </c>
      <c r="P71">
        <v>29</v>
      </c>
    </row>
    <row r="72" spans="2:16" ht="13.5" customHeight="1">
      <c r="B72" s="5" t="s">
        <v>99</v>
      </c>
      <c r="C72" s="4">
        <v>30</v>
      </c>
      <c r="D72" t="str">
        <f t="shared" si="4"/>
        <v>0030</v>
      </c>
      <c r="H72" t="str">
        <f t="shared" si="5"/>
        <v>225</v>
      </c>
      <c r="I72" s="5" t="s">
        <v>99</v>
      </c>
      <c r="J72" t="str">
        <f t="shared" si="3"/>
        <v>0030</v>
      </c>
      <c r="K72">
        <v>230</v>
      </c>
      <c r="L72" t="s">
        <v>82</v>
      </c>
      <c r="N72" t="str">
        <f>IF(운용리스!BT$10=1,"",IF(운용리스!BT$10=2,L72,""))</f>
        <v>VOLKSWAGEN</v>
      </c>
      <c r="O72" t="str">
        <f>운용리스!$BT$10&amp;P72</f>
        <v>230</v>
      </c>
      <c r="P72">
        <v>30</v>
      </c>
    </row>
    <row r="73" spans="2:16" ht="13.5" customHeight="1">
      <c r="B73" s="5" t="s">
        <v>97</v>
      </c>
      <c r="C73" s="4">
        <v>31</v>
      </c>
      <c r="D73" t="str">
        <f t="shared" si="4"/>
        <v>0031</v>
      </c>
      <c r="H73" t="str">
        <f t="shared" si="5"/>
        <v>226</v>
      </c>
      <c r="I73" s="5" t="s">
        <v>97</v>
      </c>
      <c r="J73" t="str">
        <f t="shared" si="3"/>
        <v>0031</v>
      </c>
      <c r="K73">
        <v>231</v>
      </c>
      <c r="L73" t="s">
        <v>75</v>
      </c>
      <c r="N73" t="str">
        <f>IF(운용리스!BT$10=1,"",IF(운용리스!BT$10=2,L73,""))</f>
        <v>VOLVO</v>
      </c>
      <c r="O73" t="str">
        <f>운용리스!$BT$10&amp;P73</f>
        <v>231</v>
      </c>
      <c r="P73">
        <v>31</v>
      </c>
    </row>
    <row r="74" spans="2:16" ht="13.5" customHeight="1">
      <c r="B74" s="5" t="s">
        <v>96</v>
      </c>
      <c r="C74" s="4">
        <v>32</v>
      </c>
      <c r="D74" t="str">
        <f t="shared" si="4"/>
        <v>0032</v>
      </c>
      <c r="H74" t="str">
        <f t="shared" si="5"/>
        <v>227</v>
      </c>
      <c r="I74" s="5" t="s">
        <v>96</v>
      </c>
      <c r="J74" t="str">
        <f t="shared" si="3"/>
        <v>0032</v>
      </c>
      <c r="K74">
        <v>232</v>
      </c>
      <c r="L74" t="s">
        <v>16653</v>
      </c>
      <c r="N74" t="str">
        <f>IF(운용리스!BT$10=1,"",IF(운용리스!BT$10=2,L74,""))</f>
        <v>테슬라</v>
      </c>
      <c r="O74" t="str">
        <f>운용리스!$BT$10&amp;P74</f>
        <v>232</v>
      </c>
      <c r="P74">
        <v>32</v>
      </c>
    </row>
    <row r="75" spans="2:16" ht="13.5" customHeight="1">
      <c r="B75" t="s">
        <v>1138</v>
      </c>
      <c r="C75" s="4">
        <v>33</v>
      </c>
      <c r="D75" t="str">
        <f t="shared" si="4"/>
        <v>0033</v>
      </c>
      <c r="H75" t="str">
        <f t="shared" si="5"/>
        <v>228</v>
      </c>
      <c r="I75" t="s">
        <v>1138</v>
      </c>
      <c r="J75" t="str">
        <f t="shared" si="3"/>
        <v>0033</v>
      </c>
    </row>
    <row r="76" spans="2:16" ht="13.5" customHeight="1">
      <c r="B76" t="s">
        <v>88</v>
      </c>
      <c r="C76" s="4">
        <v>34</v>
      </c>
      <c r="D76" t="str">
        <f t="shared" si="4"/>
        <v>0034</v>
      </c>
      <c r="H76" t="str">
        <f t="shared" si="5"/>
        <v>229</v>
      </c>
      <c r="I76" t="s">
        <v>88</v>
      </c>
      <c r="J76" t="str">
        <f t="shared" si="3"/>
        <v>0034</v>
      </c>
    </row>
    <row r="77" spans="2:16" ht="13.5" customHeight="1">
      <c r="B77" t="s">
        <v>82</v>
      </c>
      <c r="C77" s="4">
        <v>35</v>
      </c>
      <c r="D77" t="str">
        <f t="shared" si="4"/>
        <v>0035</v>
      </c>
      <c r="H77" t="str">
        <f t="shared" si="5"/>
        <v>230</v>
      </c>
      <c r="I77" t="s">
        <v>82</v>
      </c>
      <c r="J77" t="str">
        <f t="shared" si="3"/>
        <v>0035</v>
      </c>
    </row>
    <row r="78" spans="2:16" ht="13.5" customHeight="1">
      <c r="B78" t="s">
        <v>75</v>
      </c>
      <c r="C78" s="4">
        <v>36</v>
      </c>
      <c r="D78" t="str">
        <f t="shared" ref="D78" si="6">TEXT(C78,"0000")</f>
        <v>0036</v>
      </c>
      <c r="E78" s="788"/>
      <c r="F78" s="788"/>
      <c r="H78" t="str">
        <f t="shared" si="5"/>
        <v>231</v>
      </c>
      <c r="I78" t="s">
        <v>75</v>
      </c>
      <c r="J78" t="str">
        <f t="shared" si="3"/>
        <v>0036</v>
      </c>
    </row>
    <row r="79" spans="2:16" ht="13.5" customHeight="1">
      <c r="B79" t="s">
        <v>16653</v>
      </c>
      <c r="C79" s="4">
        <v>37</v>
      </c>
      <c r="D79" t="str">
        <f t="shared" si="4"/>
        <v>0037</v>
      </c>
      <c r="E79" s="788"/>
      <c r="F79" s="788"/>
      <c r="H79" t="str">
        <f t="shared" si="5"/>
        <v>232</v>
      </c>
      <c r="I79" t="s">
        <v>16653</v>
      </c>
      <c r="J79" t="str">
        <f t="shared" si="3"/>
        <v>0037</v>
      </c>
    </row>
    <row r="80" spans="2:16" ht="13.5" customHeight="1"/>
    <row r="81" spans="7:17" ht="13.5" customHeight="1">
      <c r="G81" s="789"/>
      <c r="H81" s="790"/>
      <c r="I81" s="790"/>
      <c r="J81" s="790"/>
      <c r="K81" s="791"/>
      <c r="M81" s="789"/>
      <c r="N81" s="790"/>
      <c r="O81" s="790"/>
      <c r="P81" s="790"/>
      <c r="Q81" s="791"/>
    </row>
    <row r="82" spans="7:17" ht="13.5" customHeight="1">
      <c r="G82" s="792"/>
      <c r="H82" s="793"/>
      <c r="I82" s="793"/>
      <c r="J82" s="793"/>
      <c r="K82" s="794"/>
      <c r="M82" s="792"/>
      <c r="N82" s="793"/>
      <c r="O82" s="793"/>
      <c r="P82" s="793"/>
      <c r="Q82" s="794"/>
    </row>
    <row r="83" spans="7:17" ht="13.5" customHeight="1"/>
    <row r="84" spans="7:17" ht="13.5" customHeight="1">
      <c r="G84" s="795"/>
      <c r="H84" s="784"/>
      <c r="I84" s="795"/>
      <c r="J84" s="784"/>
      <c r="K84" s="785"/>
      <c r="M84" s="795"/>
      <c r="N84" s="784"/>
      <c r="O84" s="795"/>
      <c r="P84" s="784"/>
      <c r="Q84" s="785"/>
    </row>
    <row r="85" spans="7:17" ht="13.5" customHeight="1">
      <c r="G85" s="795"/>
      <c r="H85" s="6"/>
      <c r="I85" s="6"/>
      <c r="J85" s="6"/>
      <c r="K85" s="7"/>
      <c r="M85" s="795"/>
      <c r="N85" s="6"/>
      <c r="O85" s="6"/>
      <c r="P85" s="6"/>
      <c r="Q85" s="7"/>
    </row>
    <row r="86" spans="7:17" ht="13.5" customHeight="1">
      <c r="G86" s="8"/>
      <c r="H86" s="9"/>
      <c r="I86" s="10"/>
      <c r="J86" s="9"/>
      <c r="K86" s="10"/>
      <c r="M86" s="8"/>
      <c r="N86" s="9"/>
      <c r="O86" s="9"/>
      <c r="P86" s="9"/>
      <c r="Q86" s="9"/>
    </row>
    <row r="87" spans="7:17" ht="13.5" customHeight="1">
      <c r="G87" s="8"/>
      <c r="H87" s="9"/>
      <c r="I87" s="10"/>
      <c r="J87" s="9"/>
      <c r="K87" s="10"/>
      <c r="M87" s="8"/>
      <c r="N87" s="9"/>
      <c r="O87" s="9"/>
      <c r="P87" s="9"/>
      <c r="Q87" s="9"/>
    </row>
    <row r="88" spans="7:17" ht="13.5" customHeight="1">
      <c r="G88" s="8"/>
      <c r="H88" s="9"/>
      <c r="I88" s="10"/>
      <c r="J88" s="9"/>
      <c r="K88" s="10"/>
      <c r="M88" s="8"/>
      <c r="N88" s="9"/>
      <c r="O88" s="9"/>
      <c r="P88" s="9"/>
      <c r="Q88" s="10"/>
    </row>
    <row r="89" spans="7:17" ht="13.5" customHeight="1">
      <c r="G89" s="8"/>
      <c r="H89" s="9"/>
      <c r="I89" s="9"/>
      <c r="J89" s="9"/>
      <c r="K89" s="10"/>
      <c r="M89" s="8"/>
      <c r="N89" s="9"/>
      <c r="O89" s="9"/>
      <c r="P89" s="9"/>
      <c r="Q89" s="10"/>
    </row>
    <row r="90" spans="7:17" ht="13.5" customHeight="1"/>
    <row r="91" spans="7:17" ht="13.5" customHeight="1">
      <c r="G91" s="789"/>
      <c r="H91" s="790"/>
      <c r="I91" s="790"/>
      <c r="J91" s="790"/>
      <c r="K91" s="791"/>
      <c r="M91" s="789"/>
      <c r="N91" s="790"/>
      <c r="O91" s="790"/>
      <c r="P91" s="790"/>
      <c r="Q91" s="791"/>
    </row>
    <row r="92" spans="7:17" ht="13.5" customHeight="1">
      <c r="G92" s="792"/>
      <c r="H92" s="793"/>
      <c r="I92" s="793"/>
      <c r="J92" s="793"/>
      <c r="K92" s="794"/>
      <c r="M92" s="792"/>
      <c r="N92" s="793"/>
      <c r="O92" s="793"/>
      <c r="P92" s="793"/>
      <c r="Q92" s="794"/>
    </row>
    <row r="93" spans="7:17" ht="13.5" customHeight="1"/>
    <row r="94" spans="7:17" ht="13.5" customHeight="1">
      <c r="G94" s="795"/>
      <c r="H94" s="784"/>
      <c r="I94" s="795"/>
      <c r="J94" s="784"/>
      <c r="K94" s="785"/>
      <c r="M94" s="795"/>
      <c r="N94" s="784"/>
      <c r="O94" s="795"/>
      <c r="P94" s="784"/>
      <c r="Q94" s="785"/>
    </row>
    <row r="95" spans="7:17" ht="13.5" customHeight="1">
      <c r="G95" s="795"/>
      <c r="H95" s="6"/>
      <c r="I95" s="6"/>
      <c r="J95" s="6"/>
      <c r="K95" s="7"/>
      <c r="M95" s="795"/>
      <c r="N95" s="6"/>
      <c r="O95" s="6"/>
      <c r="P95" s="6"/>
      <c r="Q95" s="7"/>
    </row>
    <row r="96" spans="7:17" ht="13.5" customHeight="1">
      <c r="G96" s="8"/>
      <c r="H96" s="11"/>
      <c r="I96" s="12"/>
      <c r="J96" s="11"/>
      <c r="K96" s="12"/>
      <c r="M96" s="8"/>
      <c r="N96" s="13"/>
      <c r="O96" s="13"/>
      <c r="P96" s="13"/>
      <c r="Q96" s="14"/>
    </row>
    <row r="97" spans="7:17" ht="13.5" customHeight="1">
      <c r="G97" s="8"/>
      <c r="H97" s="11"/>
      <c r="I97" s="12"/>
      <c r="J97" s="11"/>
      <c r="K97" s="12"/>
      <c r="M97" s="8"/>
      <c r="N97" s="13"/>
      <c r="O97" s="13"/>
      <c r="P97" s="13"/>
      <c r="Q97" s="14"/>
    </row>
    <row r="98" spans="7:17" ht="13.5" customHeight="1">
      <c r="G98" s="8"/>
      <c r="H98" s="11"/>
      <c r="I98" s="12"/>
      <c r="J98" s="11"/>
      <c r="K98" s="12"/>
      <c r="M98" s="8"/>
      <c r="N98" s="15"/>
      <c r="O98" s="16"/>
      <c r="P98" s="15"/>
      <c r="Q98" s="17"/>
    </row>
    <row r="99" spans="7:17" ht="13.5" customHeight="1">
      <c r="G99" s="8"/>
      <c r="H99" s="11"/>
      <c r="I99" s="11"/>
      <c r="J99" s="11"/>
      <c r="K99" s="12"/>
      <c r="M99" s="8"/>
      <c r="N99" s="11"/>
      <c r="O99" s="11"/>
      <c r="P99" s="11"/>
      <c r="Q99" s="12"/>
    </row>
    <row r="100" spans="7:17" ht="13.5" customHeight="1">
      <c r="M100" s="18"/>
    </row>
    <row r="101" spans="7:17" ht="13.5" customHeight="1"/>
    <row r="102" spans="7:17" ht="13.5" customHeight="1">
      <c r="G102" s="788"/>
      <c r="H102" s="788"/>
      <c r="I102" s="788"/>
    </row>
    <row r="103" spans="7:17" ht="13.5" customHeight="1">
      <c r="G103" s="788"/>
      <c r="H103" s="788"/>
      <c r="I103" s="788"/>
    </row>
    <row r="104" spans="7:17" ht="13.5" customHeight="1">
      <c r="G104" s="19"/>
    </row>
    <row r="105" spans="7:17" ht="13.5" customHeight="1"/>
    <row r="106" spans="7:17" ht="13.5" customHeight="1"/>
    <row r="107" spans="7:17" ht="13.5" customHeight="1"/>
    <row r="108" spans="7:17" ht="13.5" customHeight="1"/>
    <row r="109" spans="7:17" ht="13.5" customHeight="1"/>
    <row r="110" spans="7:17" ht="13.5" customHeight="1"/>
    <row r="111" spans="7:17" ht="13.5" customHeight="1"/>
    <row r="112" spans="7:17" ht="13.5" customHeight="1"/>
    <row r="113" spans="2:16" ht="13.5" customHeight="1"/>
    <row r="114" spans="2:16" ht="13.5" customHeight="1"/>
    <row r="115" spans="2:16" ht="13.5" customHeight="1"/>
    <row r="116" spans="2:16" ht="13.5" customHeight="1"/>
    <row r="117" spans="2:16" ht="13.5" customHeight="1"/>
    <row r="118" spans="2:16" ht="13.5" customHeight="1">
      <c r="B118" s="786" t="s">
        <v>1130</v>
      </c>
      <c r="C118" s="786"/>
      <c r="H118" s="787" t="s">
        <v>1130</v>
      </c>
      <c r="I118" s="787"/>
      <c r="J118" s="787"/>
    </row>
    <row r="119" spans="2:16" ht="13.5" customHeight="1">
      <c r="B119" s="3" t="s">
        <v>824</v>
      </c>
      <c r="C119" s="4">
        <v>1</v>
      </c>
      <c r="D119" t="str">
        <f>TEXT($C119,"0000")</f>
        <v>0001</v>
      </c>
      <c r="H119" t="str">
        <f>E$2&amp;P119</f>
        <v>11</v>
      </c>
      <c r="I119" s="3" t="s">
        <v>824</v>
      </c>
      <c r="J119" t="str">
        <f t="shared" ref="J119:J154" si="7">TEXT($C119,"0000")</f>
        <v>0001</v>
      </c>
      <c r="K119">
        <v>21</v>
      </c>
      <c r="L119" s="5" t="s">
        <v>193</v>
      </c>
      <c r="N119" t="e">
        <f>IF(#REF!=1,I119,L119)</f>
        <v>#REF!</v>
      </c>
      <c r="O119" t="s">
        <v>1170</v>
      </c>
      <c r="P119">
        <v>1</v>
      </c>
    </row>
    <row r="120" spans="2:16" ht="13.5" customHeight="1">
      <c r="B120" s="5" t="s">
        <v>769</v>
      </c>
      <c r="C120" s="4">
        <v>2</v>
      </c>
      <c r="D120" t="str">
        <f t="shared" ref="D120:D154" si="8">TEXT(C120,"0000")</f>
        <v>0002</v>
      </c>
      <c r="H120" t="str">
        <f>E$2&amp;P120</f>
        <v>12</v>
      </c>
      <c r="I120" s="5" t="s">
        <v>769</v>
      </c>
      <c r="J120" t="str">
        <f t="shared" si="7"/>
        <v>0002</v>
      </c>
      <c r="K120">
        <v>22</v>
      </c>
      <c r="L120" s="5" t="s">
        <v>190</v>
      </c>
      <c r="N120" t="e">
        <f>IF(#REF!=1,I120,L120)</f>
        <v>#REF!</v>
      </c>
      <c r="O120" t="s">
        <v>1171</v>
      </c>
      <c r="P120">
        <v>2</v>
      </c>
    </row>
    <row r="121" spans="2:16" ht="13.5" customHeight="1">
      <c r="B121" s="5" t="s">
        <v>724</v>
      </c>
      <c r="C121" s="4">
        <v>3</v>
      </c>
      <c r="D121" t="str">
        <f t="shared" si="8"/>
        <v>0003</v>
      </c>
      <c r="H121" t="str">
        <f>E$2&amp;P121</f>
        <v>13</v>
      </c>
      <c r="I121" s="5" t="s">
        <v>724</v>
      </c>
      <c r="J121" t="str">
        <f t="shared" si="7"/>
        <v>0003</v>
      </c>
      <c r="K121">
        <v>23</v>
      </c>
      <c r="L121" s="5" t="s">
        <v>179</v>
      </c>
      <c r="N121" t="e">
        <f>IF(#REF!=1,I121,L121)</f>
        <v>#REF!</v>
      </c>
      <c r="O121" t="s">
        <v>1172</v>
      </c>
      <c r="P121">
        <v>3</v>
      </c>
    </row>
    <row r="122" spans="2:16" ht="13.5" customHeight="1">
      <c r="B122" s="5" t="s">
        <v>642</v>
      </c>
      <c r="C122" s="4">
        <v>4</v>
      </c>
      <c r="D122" t="str">
        <f t="shared" si="8"/>
        <v>0004</v>
      </c>
      <c r="H122" t="str">
        <f>E$2&amp;P122</f>
        <v>14</v>
      </c>
      <c r="I122" s="5" t="s">
        <v>642</v>
      </c>
      <c r="J122" t="str">
        <f t="shared" si="7"/>
        <v>0004</v>
      </c>
      <c r="K122">
        <v>24</v>
      </c>
      <c r="L122" s="5" t="s">
        <v>178</v>
      </c>
      <c r="N122" t="e">
        <f>IF(#REF!=1,I122,L122)</f>
        <v>#REF!</v>
      </c>
      <c r="O122" t="s">
        <v>1173</v>
      </c>
      <c r="P122">
        <v>4</v>
      </c>
    </row>
    <row r="123" spans="2:16" ht="13.5" customHeight="1">
      <c r="B123" s="5" t="s">
        <v>290</v>
      </c>
      <c r="C123" s="4">
        <v>5</v>
      </c>
      <c r="D123" t="str">
        <f t="shared" si="8"/>
        <v>0005</v>
      </c>
      <c r="H123" t="str">
        <f>E$2&amp;P123</f>
        <v>15</v>
      </c>
      <c r="I123" s="5" t="s">
        <v>290</v>
      </c>
      <c r="J123" t="str">
        <f t="shared" si="7"/>
        <v>0005</v>
      </c>
      <c r="K123">
        <v>25</v>
      </c>
      <c r="L123" s="5" t="s">
        <v>175</v>
      </c>
      <c r="N123" t="e">
        <f>IF(#REF!=1,I123,L123)</f>
        <v>#REF!</v>
      </c>
      <c r="O123" t="s">
        <v>1174</v>
      </c>
      <c r="P123">
        <v>5</v>
      </c>
    </row>
    <row r="124" spans="2:16" ht="13.5" customHeight="1">
      <c r="B124" s="5" t="s">
        <v>193</v>
      </c>
      <c r="C124" s="4">
        <v>6</v>
      </c>
      <c r="D124" t="str">
        <f t="shared" si="8"/>
        <v>0006</v>
      </c>
      <c r="H124" t="str">
        <f t="shared" ref="H124:H154" si="9">E$3&amp;P119</f>
        <v>21</v>
      </c>
      <c r="I124" s="5" t="s">
        <v>193</v>
      </c>
      <c r="J124" t="str">
        <f t="shared" si="7"/>
        <v>0006</v>
      </c>
      <c r="K124">
        <v>26</v>
      </c>
      <c r="L124" s="5" t="s">
        <v>174</v>
      </c>
      <c r="N124" t="e">
        <f>IF(#REF!=1,"",IF(#REF!=2,L124,""))</f>
        <v>#REF!</v>
      </c>
      <c r="O124" t="s">
        <v>1175</v>
      </c>
      <c r="P124">
        <v>6</v>
      </c>
    </row>
    <row r="125" spans="2:16" ht="13.5" customHeight="1">
      <c r="B125" s="5" t="s">
        <v>190</v>
      </c>
      <c r="C125" s="4">
        <v>7</v>
      </c>
      <c r="D125" t="str">
        <f t="shared" si="8"/>
        <v>0007</v>
      </c>
      <c r="H125" t="str">
        <f t="shared" si="9"/>
        <v>22</v>
      </c>
      <c r="I125" s="5" t="s">
        <v>190</v>
      </c>
      <c r="J125" t="str">
        <f t="shared" si="7"/>
        <v>0007</v>
      </c>
      <c r="K125">
        <v>27</v>
      </c>
      <c r="L125" s="5" t="s">
        <v>173</v>
      </c>
      <c r="N125" t="e">
        <f>IF(#REF!=1,"",IF(#REF!=2,L125,""))</f>
        <v>#REF!</v>
      </c>
      <c r="O125" t="s">
        <v>1176</v>
      </c>
      <c r="P125">
        <v>7</v>
      </c>
    </row>
    <row r="126" spans="2:16" ht="13.5" customHeight="1">
      <c r="B126" s="5" t="s">
        <v>179</v>
      </c>
      <c r="C126" s="4">
        <v>8</v>
      </c>
      <c r="D126" t="str">
        <f t="shared" si="8"/>
        <v>0008</v>
      </c>
      <c r="H126" t="str">
        <f t="shared" si="9"/>
        <v>23</v>
      </c>
      <c r="I126" s="5" t="s">
        <v>179</v>
      </c>
      <c r="J126" t="str">
        <f t="shared" si="7"/>
        <v>0008</v>
      </c>
      <c r="K126">
        <v>28</v>
      </c>
      <c r="L126" s="5" t="s">
        <v>172</v>
      </c>
      <c r="N126" t="e">
        <f>IF(#REF!=1,"",IF(#REF!=2,L126,""))</f>
        <v>#REF!</v>
      </c>
      <c r="O126" t="s">
        <v>1177</v>
      </c>
      <c r="P126">
        <v>8</v>
      </c>
    </row>
    <row r="127" spans="2:16" ht="13.5" customHeight="1">
      <c r="B127" s="5" t="s">
        <v>178</v>
      </c>
      <c r="C127" s="4">
        <v>9</v>
      </c>
      <c r="D127" t="str">
        <f t="shared" si="8"/>
        <v>0009</v>
      </c>
      <c r="H127" t="str">
        <f t="shared" si="9"/>
        <v>24</v>
      </c>
      <c r="I127" s="5" t="s">
        <v>178</v>
      </c>
      <c r="J127" t="str">
        <f t="shared" si="7"/>
        <v>0009</v>
      </c>
      <c r="K127">
        <v>29</v>
      </c>
      <c r="L127" s="5" t="s">
        <v>164</v>
      </c>
      <c r="N127" t="e">
        <f>IF(#REF!=1,"",IF(#REF!=2,L127,""))</f>
        <v>#REF!</v>
      </c>
      <c r="O127" t="s">
        <v>1178</v>
      </c>
      <c r="P127">
        <v>9</v>
      </c>
    </row>
    <row r="128" spans="2:16" ht="13.5" customHeight="1">
      <c r="B128" s="5" t="s">
        <v>175</v>
      </c>
      <c r="C128" s="4">
        <v>10</v>
      </c>
      <c r="D128" t="str">
        <f t="shared" si="8"/>
        <v>0010</v>
      </c>
      <c r="H128" t="str">
        <f t="shared" si="9"/>
        <v>25</v>
      </c>
      <c r="I128" s="5" t="s">
        <v>175</v>
      </c>
      <c r="J128" t="str">
        <f t="shared" si="7"/>
        <v>0010</v>
      </c>
      <c r="K128">
        <v>210</v>
      </c>
      <c r="L128" s="5" t="s">
        <v>1205</v>
      </c>
      <c r="N128" t="e">
        <f>IF(#REF!=1,"",IF(#REF!=2,L128,""))</f>
        <v>#REF!</v>
      </c>
      <c r="O128" t="s">
        <v>1179</v>
      </c>
      <c r="P128">
        <v>10</v>
      </c>
    </row>
    <row r="129" spans="2:16" ht="13.5" customHeight="1">
      <c r="B129" s="5" t="s">
        <v>174</v>
      </c>
      <c r="C129" s="4">
        <v>11</v>
      </c>
      <c r="D129" t="str">
        <f t="shared" si="8"/>
        <v>0011</v>
      </c>
      <c r="H129" t="str">
        <f t="shared" si="9"/>
        <v>26</v>
      </c>
      <c r="I129" s="5" t="s">
        <v>174</v>
      </c>
      <c r="J129" t="str">
        <f t="shared" si="7"/>
        <v>0011</v>
      </c>
      <c r="K129">
        <v>211</v>
      </c>
      <c r="L129" s="5" t="s">
        <v>161</v>
      </c>
      <c r="N129" t="e">
        <f>IF(#REF!=1,"",IF(#REF!=2,L129,""))</f>
        <v>#REF!</v>
      </c>
      <c r="O129" t="s">
        <v>1180</v>
      </c>
      <c r="P129">
        <v>11</v>
      </c>
    </row>
    <row r="130" spans="2:16" ht="13.5" customHeight="1">
      <c r="B130" s="5" t="s">
        <v>173</v>
      </c>
      <c r="C130" s="4">
        <v>12</v>
      </c>
      <c r="D130" t="str">
        <f t="shared" si="8"/>
        <v>0012</v>
      </c>
      <c r="H130" t="str">
        <f t="shared" si="9"/>
        <v>27</v>
      </c>
      <c r="I130" s="5" t="s">
        <v>173</v>
      </c>
      <c r="J130" t="str">
        <f t="shared" si="7"/>
        <v>0012</v>
      </c>
      <c r="K130">
        <v>212</v>
      </c>
      <c r="L130" s="5" t="s">
        <v>160</v>
      </c>
      <c r="N130" t="e">
        <f>IF(#REF!=1,"",IF(#REF!=2,L130,""))</f>
        <v>#REF!</v>
      </c>
      <c r="O130" t="s">
        <v>1181</v>
      </c>
      <c r="P130">
        <v>12</v>
      </c>
    </row>
    <row r="131" spans="2:16" ht="13.5" customHeight="1">
      <c r="B131" s="5" t="s">
        <v>172</v>
      </c>
      <c r="C131" s="4">
        <v>13</v>
      </c>
      <c r="D131" t="str">
        <f t="shared" si="8"/>
        <v>0013</v>
      </c>
      <c r="H131" t="str">
        <f t="shared" si="9"/>
        <v>28</v>
      </c>
      <c r="I131" s="5" t="s">
        <v>172</v>
      </c>
      <c r="J131" t="str">
        <f t="shared" si="7"/>
        <v>0013</v>
      </c>
      <c r="K131">
        <v>213</v>
      </c>
      <c r="L131" s="5" t="s">
        <v>1234</v>
      </c>
      <c r="N131" t="e">
        <f>IF(#REF!=1,"",IF(#REF!=2,L131,""))</f>
        <v>#REF!</v>
      </c>
      <c r="O131" t="s">
        <v>1182</v>
      </c>
      <c r="P131">
        <v>13</v>
      </c>
    </row>
    <row r="132" spans="2:16" ht="13.5" customHeight="1">
      <c r="B132" s="5" t="s">
        <v>164</v>
      </c>
      <c r="C132" s="4">
        <v>14</v>
      </c>
      <c r="D132" t="str">
        <f t="shared" si="8"/>
        <v>0014</v>
      </c>
      <c r="H132" t="str">
        <f t="shared" si="9"/>
        <v>29</v>
      </c>
      <c r="I132" s="5" t="s">
        <v>164</v>
      </c>
      <c r="J132" t="str">
        <f t="shared" si="7"/>
        <v>0014</v>
      </c>
      <c r="K132">
        <v>214</v>
      </c>
      <c r="L132" s="5" t="s">
        <v>157</v>
      </c>
      <c r="N132" t="e">
        <f>IF(#REF!=1,"",IF(#REF!=2,L132,""))</f>
        <v>#REF!</v>
      </c>
      <c r="O132" t="s">
        <v>1183</v>
      </c>
      <c r="P132">
        <v>14</v>
      </c>
    </row>
    <row r="133" spans="2:16" ht="13.5" customHeight="1">
      <c r="B133" s="5" t="s">
        <v>1205</v>
      </c>
      <c r="C133" s="4">
        <v>15</v>
      </c>
      <c r="D133" t="str">
        <f t="shared" si="8"/>
        <v>0015</v>
      </c>
      <c r="H133" t="str">
        <f t="shared" si="9"/>
        <v>210</v>
      </c>
      <c r="I133" s="5" t="s">
        <v>1205</v>
      </c>
      <c r="J133" t="str">
        <f t="shared" si="7"/>
        <v>0015</v>
      </c>
      <c r="K133">
        <v>215</v>
      </c>
      <c r="L133" s="5" t="s">
        <v>155</v>
      </c>
      <c r="N133" t="e">
        <f>IF(#REF!=1,"",IF(#REF!=2,L133,""))</f>
        <v>#REF!</v>
      </c>
      <c r="O133" t="s">
        <v>1184</v>
      </c>
      <c r="P133">
        <v>15</v>
      </c>
    </row>
    <row r="134" spans="2:16" ht="13.5" customHeight="1">
      <c r="B134" s="5" t="s">
        <v>161</v>
      </c>
      <c r="C134" s="4">
        <v>16</v>
      </c>
      <c r="D134" t="str">
        <f t="shared" si="8"/>
        <v>0016</v>
      </c>
      <c r="H134" t="str">
        <f t="shared" si="9"/>
        <v>211</v>
      </c>
      <c r="I134" s="5" t="s">
        <v>161</v>
      </c>
      <c r="J134" t="str">
        <f t="shared" si="7"/>
        <v>0016</v>
      </c>
      <c r="K134">
        <v>216</v>
      </c>
      <c r="L134" s="5" t="s">
        <v>150</v>
      </c>
      <c r="N134" t="e">
        <f>IF(#REF!=1,"",IF(#REF!=2,L134,""))</f>
        <v>#REF!</v>
      </c>
      <c r="O134" t="s">
        <v>1185</v>
      </c>
      <c r="P134">
        <v>16</v>
      </c>
    </row>
    <row r="135" spans="2:16" ht="13.5" customHeight="1">
      <c r="B135" s="5" t="s">
        <v>160</v>
      </c>
      <c r="C135" s="4">
        <v>17</v>
      </c>
      <c r="D135" t="str">
        <f t="shared" si="8"/>
        <v>0017</v>
      </c>
      <c r="H135" t="str">
        <f t="shared" si="9"/>
        <v>212</v>
      </c>
      <c r="I135" s="5" t="s">
        <v>160</v>
      </c>
      <c r="J135" t="str">
        <f t="shared" si="7"/>
        <v>0017</v>
      </c>
      <c r="K135">
        <v>217</v>
      </c>
      <c r="L135" s="5" t="s">
        <v>143</v>
      </c>
      <c r="N135" t="e">
        <f>IF(#REF!=1,"",IF(#REF!=2,L135,""))</f>
        <v>#REF!</v>
      </c>
      <c r="O135" t="s">
        <v>1186</v>
      </c>
      <c r="P135">
        <v>17</v>
      </c>
    </row>
    <row r="136" spans="2:16" ht="13.5" customHeight="1">
      <c r="B136" s="5" t="s">
        <v>1234</v>
      </c>
      <c r="C136" s="4">
        <v>18</v>
      </c>
      <c r="D136" t="str">
        <f t="shared" si="8"/>
        <v>0018</v>
      </c>
      <c r="H136" t="str">
        <f t="shared" si="9"/>
        <v>213</v>
      </c>
      <c r="I136" s="5" t="s">
        <v>1234</v>
      </c>
      <c r="J136" t="str">
        <f t="shared" si="7"/>
        <v>0018</v>
      </c>
      <c r="K136">
        <v>218</v>
      </c>
      <c r="L136" s="5" t="s">
        <v>141</v>
      </c>
      <c r="N136" t="e">
        <f>IF(#REF!=1,"",IF(#REF!=2,L136,""))</f>
        <v>#REF!</v>
      </c>
      <c r="O136" t="s">
        <v>1187</v>
      </c>
      <c r="P136">
        <v>18</v>
      </c>
    </row>
    <row r="137" spans="2:16" ht="13.5" customHeight="1">
      <c r="B137" s="5" t="s">
        <v>157</v>
      </c>
      <c r="C137" s="4">
        <v>19</v>
      </c>
      <c r="D137" t="str">
        <f t="shared" si="8"/>
        <v>0019</v>
      </c>
      <c r="H137" t="str">
        <f t="shared" si="9"/>
        <v>214</v>
      </c>
      <c r="I137" s="5" t="s">
        <v>157</v>
      </c>
      <c r="J137" t="str">
        <f t="shared" si="7"/>
        <v>0019</v>
      </c>
      <c r="K137">
        <v>219</v>
      </c>
      <c r="L137" s="5" t="s">
        <v>138</v>
      </c>
      <c r="N137" t="e">
        <f>IF(#REF!=1,"",IF(#REF!=2,L137,""))</f>
        <v>#REF!</v>
      </c>
      <c r="O137" t="s">
        <v>1188</v>
      </c>
      <c r="P137">
        <v>19</v>
      </c>
    </row>
    <row r="138" spans="2:16" ht="13.5" customHeight="1">
      <c r="B138" s="5" t="s">
        <v>155</v>
      </c>
      <c r="C138" s="4">
        <v>20</v>
      </c>
      <c r="D138" t="str">
        <f t="shared" si="8"/>
        <v>0020</v>
      </c>
      <c r="H138" t="str">
        <f t="shared" si="9"/>
        <v>215</v>
      </c>
      <c r="I138" s="5" t="s">
        <v>155</v>
      </c>
      <c r="J138" t="str">
        <f t="shared" si="7"/>
        <v>0020</v>
      </c>
      <c r="K138">
        <v>220</v>
      </c>
      <c r="L138" s="5" t="s">
        <v>1584</v>
      </c>
      <c r="N138" t="e">
        <f>IF(#REF!=1,"",IF(#REF!=2,L138,""))</f>
        <v>#REF!</v>
      </c>
      <c r="O138" t="s">
        <v>1189</v>
      </c>
      <c r="P138">
        <v>20</v>
      </c>
    </row>
    <row r="139" spans="2:16" ht="13.5" customHeight="1">
      <c r="B139" s="5" t="s">
        <v>150</v>
      </c>
      <c r="C139" s="4">
        <v>21</v>
      </c>
      <c r="D139" t="str">
        <f t="shared" si="8"/>
        <v>0021</v>
      </c>
      <c r="H139" t="str">
        <f t="shared" si="9"/>
        <v>216</v>
      </c>
      <c r="I139" s="5" t="s">
        <v>150</v>
      </c>
      <c r="J139" t="str">
        <f t="shared" si="7"/>
        <v>0021</v>
      </c>
      <c r="K139">
        <v>221</v>
      </c>
      <c r="L139" s="5" t="s">
        <v>115</v>
      </c>
      <c r="N139" t="e">
        <f>IF(#REF!=1,"",IF(#REF!=2,L139,""))</f>
        <v>#REF!</v>
      </c>
      <c r="O139" t="s">
        <v>1190</v>
      </c>
      <c r="P139">
        <v>21</v>
      </c>
    </row>
    <row r="140" spans="2:16" ht="13.5" customHeight="1">
      <c r="B140" s="5" t="s">
        <v>143</v>
      </c>
      <c r="C140" s="4">
        <v>22</v>
      </c>
      <c r="D140" t="str">
        <f t="shared" si="8"/>
        <v>0022</v>
      </c>
      <c r="H140" t="str">
        <f t="shared" si="9"/>
        <v>217</v>
      </c>
      <c r="I140" s="5" t="s">
        <v>143</v>
      </c>
      <c r="J140" t="str">
        <f t="shared" si="7"/>
        <v>0022</v>
      </c>
      <c r="K140">
        <v>222</v>
      </c>
      <c r="L140" s="5" t="s">
        <v>1203</v>
      </c>
      <c r="N140" t="e">
        <f>IF(#REF!=1,"",IF(#REF!=2,L140,""))</f>
        <v>#REF!</v>
      </c>
      <c r="O140" t="s">
        <v>1191</v>
      </c>
      <c r="P140">
        <v>22</v>
      </c>
    </row>
    <row r="141" spans="2:16" ht="13.5" customHeight="1">
      <c r="B141" s="5" t="s">
        <v>141</v>
      </c>
      <c r="C141" s="4">
        <v>23</v>
      </c>
      <c r="D141" t="str">
        <f t="shared" si="8"/>
        <v>0023</v>
      </c>
      <c r="H141" t="str">
        <f t="shared" si="9"/>
        <v>218</v>
      </c>
      <c r="I141" s="5" t="s">
        <v>141</v>
      </c>
      <c r="J141" t="str">
        <f t="shared" si="7"/>
        <v>0023</v>
      </c>
      <c r="K141">
        <v>223</v>
      </c>
      <c r="L141" s="5" t="s">
        <v>113</v>
      </c>
      <c r="N141" t="e">
        <f>IF(#REF!=1,"",IF(#REF!=2,L141,""))</f>
        <v>#REF!</v>
      </c>
      <c r="O141" t="s">
        <v>1192</v>
      </c>
      <c r="P141">
        <v>23</v>
      </c>
    </row>
    <row r="142" spans="2:16" ht="13.5" customHeight="1">
      <c r="B142" s="5" t="s">
        <v>138</v>
      </c>
      <c r="C142" s="4">
        <v>24</v>
      </c>
      <c r="D142" t="str">
        <f t="shared" si="8"/>
        <v>0024</v>
      </c>
      <c r="H142" t="str">
        <f t="shared" si="9"/>
        <v>219</v>
      </c>
      <c r="I142" s="5" t="s">
        <v>138</v>
      </c>
      <c r="J142" t="str">
        <f t="shared" si="7"/>
        <v>0024</v>
      </c>
      <c r="K142">
        <v>224</v>
      </c>
      <c r="L142" s="5" t="s">
        <v>112</v>
      </c>
      <c r="N142" t="e">
        <f>IF(#REF!=1,"",IF(#REF!=2,L142,""))</f>
        <v>#REF!</v>
      </c>
      <c r="O142" t="s">
        <v>1193</v>
      </c>
      <c r="P142">
        <v>24</v>
      </c>
    </row>
    <row r="143" spans="2:16" ht="13.5" customHeight="1">
      <c r="B143" s="5" t="s">
        <v>1584</v>
      </c>
      <c r="C143" s="4">
        <v>25</v>
      </c>
      <c r="D143" t="str">
        <f t="shared" si="8"/>
        <v>0025</v>
      </c>
      <c r="H143" t="str">
        <f t="shared" si="9"/>
        <v>220</v>
      </c>
      <c r="I143" s="5" t="s">
        <v>1584</v>
      </c>
      <c r="J143" t="str">
        <f t="shared" si="7"/>
        <v>0025</v>
      </c>
      <c r="K143">
        <v>225</v>
      </c>
      <c r="L143" s="5" t="s">
        <v>99</v>
      </c>
      <c r="N143" t="e">
        <f>IF(#REF!=1,"",IF(#REF!=2,L143,""))</f>
        <v>#REF!</v>
      </c>
      <c r="O143" t="s">
        <v>1194</v>
      </c>
      <c r="P143">
        <v>25</v>
      </c>
    </row>
    <row r="144" spans="2:16" ht="13.5" customHeight="1">
      <c r="B144" s="5" t="s">
        <v>115</v>
      </c>
      <c r="C144" s="4">
        <v>26</v>
      </c>
      <c r="D144" t="str">
        <f t="shared" si="8"/>
        <v>0026</v>
      </c>
      <c r="H144" t="str">
        <f t="shared" si="9"/>
        <v>221</v>
      </c>
      <c r="I144" s="5" t="s">
        <v>115</v>
      </c>
      <c r="J144" t="str">
        <f t="shared" si="7"/>
        <v>0026</v>
      </c>
      <c r="K144">
        <v>226</v>
      </c>
      <c r="L144" s="5" t="s">
        <v>97</v>
      </c>
      <c r="N144" t="e">
        <f>IF(#REF!=1,"",IF(#REF!=2,L144,""))</f>
        <v>#REF!</v>
      </c>
      <c r="O144" t="s">
        <v>1195</v>
      </c>
      <c r="P144">
        <v>26</v>
      </c>
    </row>
    <row r="145" spans="2:16" ht="13.5" customHeight="1">
      <c r="B145" s="5" t="s">
        <v>1203</v>
      </c>
      <c r="C145" s="4">
        <v>27</v>
      </c>
      <c r="D145" t="str">
        <f t="shared" si="8"/>
        <v>0027</v>
      </c>
      <c r="H145" t="str">
        <f t="shared" si="9"/>
        <v>222</v>
      </c>
      <c r="I145" s="5" t="s">
        <v>1203</v>
      </c>
      <c r="J145" t="str">
        <f t="shared" si="7"/>
        <v>0027</v>
      </c>
      <c r="K145">
        <v>227</v>
      </c>
      <c r="L145" s="5" t="s">
        <v>96</v>
      </c>
      <c r="N145" t="e">
        <f>IF(#REF!=1,"",IF(#REF!=2,L145,""))</f>
        <v>#REF!</v>
      </c>
      <c r="O145" t="s">
        <v>1196</v>
      </c>
      <c r="P145">
        <v>27</v>
      </c>
    </row>
    <row r="146" spans="2:16" ht="13.5" customHeight="1">
      <c r="B146" s="5" t="s">
        <v>113</v>
      </c>
      <c r="C146" s="4">
        <v>28</v>
      </c>
      <c r="D146" t="str">
        <f t="shared" si="8"/>
        <v>0028</v>
      </c>
      <c r="H146" t="str">
        <f t="shared" si="9"/>
        <v>223</v>
      </c>
      <c r="I146" s="5" t="s">
        <v>113</v>
      </c>
      <c r="J146" t="str">
        <f t="shared" si="7"/>
        <v>0028</v>
      </c>
      <c r="K146">
        <v>228</v>
      </c>
      <c r="L146" t="s">
        <v>1138</v>
      </c>
      <c r="N146" t="e">
        <f>IF(#REF!=1,"",IF(#REF!=2,L146,""))</f>
        <v>#REF!</v>
      </c>
      <c r="O146" t="s">
        <v>1197</v>
      </c>
      <c r="P146">
        <v>28</v>
      </c>
    </row>
    <row r="147" spans="2:16" ht="13.5" customHeight="1">
      <c r="B147" s="5" t="s">
        <v>112</v>
      </c>
      <c r="C147" s="4">
        <v>29</v>
      </c>
      <c r="D147" t="str">
        <f t="shared" si="8"/>
        <v>0029</v>
      </c>
      <c r="H147" t="str">
        <f t="shared" si="9"/>
        <v>224</v>
      </c>
      <c r="I147" s="5" t="s">
        <v>112</v>
      </c>
      <c r="J147" t="str">
        <f t="shared" si="7"/>
        <v>0029</v>
      </c>
      <c r="K147">
        <v>229</v>
      </c>
      <c r="L147" t="s">
        <v>88</v>
      </c>
      <c r="N147" t="e">
        <f>IF(#REF!=1,"",IF(#REF!=2,L147,""))</f>
        <v>#REF!</v>
      </c>
      <c r="O147" t="s">
        <v>1198</v>
      </c>
      <c r="P147">
        <v>29</v>
      </c>
    </row>
    <row r="148" spans="2:16" ht="13.5" customHeight="1">
      <c r="B148" s="5" t="s">
        <v>99</v>
      </c>
      <c r="C148" s="4">
        <v>30</v>
      </c>
      <c r="D148" t="str">
        <f t="shared" si="8"/>
        <v>0030</v>
      </c>
      <c r="H148" t="str">
        <f t="shared" si="9"/>
        <v>225</v>
      </c>
      <c r="I148" s="5" t="s">
        <v>99</v>
      </c>
      <c r="J148" t="str">
        <f t="shared" si="7"/>
        <v>0030</v>
      </c>
      <c r="K148">
        <v>230</v>
      </c>
      <c r="L148" t="s">
        <v>82</v>
      </c>
      <c r="N148" t="e">
        <f>IF(#REF!=1,"",IF(#REF!=2,L148,""))</f>
        <v>#REF!</v>
      </c>
      <c r="O148" t="s">
        <v>1199</v>
      </c>
      <c r="P148">
        <v>30</v>
      </c>
    </row>
    <row r="149" spans="2:16" ht="13.5" customHeight="1">
      <c r="B149" s="5" t="s">
        <v>97</v>
      </c>
      <c r="C149" s="4">
        <v>31</v>
      </c>
      <c r="D149" t="str">
        <f t="shared" si="8"/>
        <v>0031</v>
      </c>
      <c r="H149" t="str">
        <f t="shared" si="9"/>
        <v>226</v>
      </c>
      <c r="I149" s="5" t="s">
        <v>97</v>
      </c>
      <c r="J149" t="str">
        <f t="shared" si="7"/>
        <v>0031</v>
      </c>
      <c r="K149">
        <v>231</v>
      </c>
      <c r="L149" t="s">
        <v>75</v>
      </c>
      <c r="N149" t="e">
        <f>IF(#REF!=1,"",IF(#REF!=2,L149,""))</f>
        <v>#REF!</v>
      </c>
      <c r="O149" t="s">
        <v>1200</v>
      </c>
      <c r="P149">
        <v>31</v>
      </c>
    </row>
    <row r="150" spans="2:16" ht="13.5" customHeight="1">
      <c r="B150" s="5" t="s">
        <v>96</v>
      </c>
      <c r="C150" s="4">
        <v>32</v>
      </c>
      <c r="D150" t="str">
        <f t="shared" si="8"/>
        <v>0032</v>
      </c>
      <c r="H150" t="str">
        <f t="shared" si="9"/>
        <v>227</v>
      </c>
      <c r="I150" s="5" t="s">
        <v>96</v>
      </c>
      <c r="J150" t="str">
        <f t="shared" si="7"/>
        <v>0032</v>
      </c>
    </row>
    <row r="151" spans="2:16" ht="13.5" customHeight="1">
      <c r="B151" t="s">
        <v>1138</v>
      </c>
      <c r="C151" s="4">
        <v>33</v>
      </c>
      <c r="D151" t="str">
        <f t="shared" si="8"/>
        <v>0033</v>
      </c>
      <c r="H151" t="str">
        <f t="shared" si="9"/>
        <v>228</v>
      </c>
      <c r="I151" t="s">
        <v>1138</v>
      </c>
      <c r="J151" t="str">
        <f t="shared" si="7"/>
        <v>0033</v>
      </c>
    </row>
    <row r="152" spans="2:16" ht="13.5" customHeight="1">
      <c r="B152" t="s">
        <v>88</v>
      </c>
      <c r="C152" s="4">
        <v>34</v>
      </c>
      <c r="D152" t="str">
        <f t="shared" si="8"/>
        <v>0034</v>
      </c>
      <c r="H152" t="str">
        <f t="shared" si="9"/>
        <v>229</v>
      </c>
      <c r="I152" t="s">
        <v>88</v>
      </c>
      <c r="J152" t="str">
        <f t="shared" si="7"/>
        <v>0034</v>
      </c>
    </row>
    <row r="153" spans="2:16" ht="13.5" customHeight="1">
      <c r="B153" t="s">
        <v>82</v>
      </c>
      <c r="C153" s="4">
        <v>35</v>
      </c>
      <c r="D153" t="str">
        <f t="shared" si="8"/>
        <v>0035</v>
      </c>
      <c r="H153" t="str">
        <f t="shared" si="9"/>
        <v>230</v>
      </c>
      <c r="I153" t="s">
        <v>82</v>
      </c>
      <c r="J153" t="str">
        <f t="shared" si="7"/>
        <v>0035</v>
      </c>
    </row>
    <row r="154" spans="2:16" ht="13.5" customHeight="1">
      <c r="B154" t="s">
        <v>75</v>
      </c>
      <c r="C154" s="4">
        <v>36</v>
      </c>
      <c r="D154" t="str">
        <f t="shared" si="8"/>
        <v>0036</v>
      </c>
      <c r="H154" t="str">
        <f t="shared" si="9"/>
        <v>231</v>
      </c>
      <c r="I154" t="s">
        <v>75</v>
      </c>
      <c r="J154" t="str">
        <f t="shared" si="7"/>
        <v>0036</v>
      </c>
    </row>
    <row r="155" spans="2:16" ht="13.5" customHeight="1"/>
    <row r="156" spans="2:16" ht="13.5" customHeight="1"/>
    <row r="157" spans="2:16" ht="13.5" customHeight="1"/>
    <row r="158" spans="2:16" ht="8.25" customHeight="1"/>
    <row r="159" spans="2:16" ht="13.5" customHeight="1"/>
  </sheetData>
  <mergeCells count="24">
    <mergeCell ref="G102:I103"/>
    <mergeCell ref="B118:C118"/>
    <mergeCell ref="H118:J118"/>
    <mergeCell ref="G91:K92"/>
    <mergeCell ref="M91:Q92"/>
    <mergeCell ref="G94:G95"/>
    <mergeCell ref="H94:I94"/>
    <mergeCell ref="J94:K94"/>
    <mergeCell ref="M94:M95"/>
    <mergeCell ref="N94:O94"/>
    <mergeCell ref="P94:Q94"/>
    <mergeCell ref="P84:Q84"/>
    <mergeCell ref="B1:C1"/>
    <mergeCell ref="H1:J1"/>
    <mergeCell ref="B42:C42"/>
    <mergeCell ref="E79:F79"/>
    <mergeCell ref="G81:K82"/>
    <mergeCell ref="M81:Q82"/>
    <mergeCell ref="G84:G85"/>
    <mergeCell ref="H84:I84"/>
    <mergeCell ref="J84:K84"/>
    <mergeCell ref="M84:M85"/>
    <mergeCell ref="N84:O84"/>
    <mergeCell ref="E78:F7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S1453"/>
  <sheetViews>
    <sheetView workbookViewId="0">
      <selection activeCell="D27" sqref="D27"/>
    </sheetView>
  </sheetViews>
  <sheetFormatPr defaultRowHeight="16.5"/>
  <cols>
    <col min="2" max="3" width="9" customWidth="1"/>
    <col min="4" max="6" width="9.5" customWidth="1"/>
    <col min="7" max="28" width="9.5" bestFit="1" customWidth="1"/>
  </cols>
  <sheetData>
    <row r="3" spans="1:12">
      <c r="A3" t="s">
        <v>16159</v>
      </c>
      <c r="B3">
        <v>12</v>
      </c>
      <c r="C3">
        <v>24</v>
      </c>
      <c r="D3">
        <v>36</v>
      </c>
      <c r="E3">
        <v>48</v>
      </c>
      <c r="F3">
        <v>60</v>
      </c>
      <c r="H3">
        <v>24</v>
      </c>
      <c r="I3">
        <v>36</v>
      </c>
      <c r="J3">
        <v>48</v>
      </c>
      <c r="K3">
        <v>60</v>
      </c>
    </row>
    <row r="4" spans="1:12">
      <c r="A4" t="s">
        <v>16270</v>
      </c>
      <c r="B4">
        <v>85</v>
      </c>
      <c r="C4">
        <v>77</v>
      </c>
      <c r="D4">
        <v>68</v>
      </c>
      <c r="E4">
        <v>60</v>
      </c>
      <c r="F4">
        <v>54</v>
      </c>
      <c r="G4" t="s">
        <v>1603</v>
      </c>
      <c r="H4">
        <v>62</v>
      </c>
      <c r="I4">
        <v>53</v>
      </c>
      <c r="J4">
        <v>45</v>
      </c>
      <c r="K4">
        <v>39</v>
      </c>
      <c r="L4" t="s">
        <v>16270</v>
      </c>
    </row>
    <row r="5" spans="1:12">
      <c r="A5" t="s">
        <v>16271</v>
      </c>
      <c r="B5">
        <v>84</v>
      </c>
      <c r="C5">
        <v>76</v>
      </c>
      <c r="D5">
        <v>67</v>
      </c>
      <c r="E5">
        <v>59</v>
      </c>
      <c r="F5">
        <v>53</v>
      </c>
      <c r="G5" t="s">
        <v>1604</v>
      </c>
      <c r="H5">
        <v>60</v>
      </c>
      <c r="I5">
        <v>51</v>
      </c>
      <c r="J5">
        <v>43</v>
      </c>
      <c r="K5">
        <v>37</v>
      </c>
      <c r="L5" t="s">
        <v>16271</v>
      </c>
    </row>
    <row r="6" spans="1:12">
      <c r="A6" t="s">
        <v>16272</v>
      </c>
      <c r="B6">
        <v>83</v>
      </c>
      <c r="C6">
        <v>75</v>
      </c>
      <c r="D6">
        <v>66</v>
      </c>
      <c r="E6">
        <v>58</v>
      </c>
      <c r="F6">
        <v>52</v>
      </c>
      <c r="G6" t="s">
        <v>2439</v>
      </c>
      <c r="H6">
        <v>59</v>
      </c>
      <c r="I6">
        <v>50</v>
      </c>
      <c r="J6">
        <v>42</v>
      </c>
      <c r="K6">
        <v>36</v>
      </c>
      <c r="L6" t="s">
        <v>16272</v>
      </c>
    </row>
    <row r="7" spans="1:12">
      <c r="A7" t="s">
        <v>16273</v>
      </c>
      <c r="B7">
        <v>82</v>
      </c>
      <c r="C7">
        <v>74</v>
      </c>
      <c r="D7">
        <v>65</v>
      </c>
      <c r="E7">
        <v>57</v>
      </c>
      <c r="F7">
        <v>51</v>
      </c>
      <c r="G7" t="s">
        <v>1625</v>
      </c>
      <c r="H7">
        <v>57.999999999999993</v>
      </c>
      <c r="I7">
        <v>49</v>
      </c>
      <c r="J7">
        <v>41</v>
      </c>
      <c r="K7">
        <v>35</v>
      </c>
      <c r="L7" t="s">
        <v>16273</v>
      </c>
    </row>
    <row r="8" spans="1:12">
      <c r="A8" t="s">
        <v>16274</v>
      </c>
      <c r="B8">
        <v>81</v>
      </c>
      <c r="C8">
        <v>73</v>
      </c>
      <c r="D8">
        <v>64</v>
      </c>
      <c r="E8">
        <v>56</v>
      </c>
      <c r="F8">
        <v>50</v>
      </c>
      <c r="G8" t="s">
        <v>1626</v>
      </c>
      <c r="H8">
        <v>56.999999999999993</v>
      </c>
      <c r="I8">
        <v>48</v>
      </c>
      <c r="J8">
        <v>40</v>
      </c>
      <c r="K8">
        <v>34</v>
      </c>
      <c r="L8" t="s">
        <v>16274</v>
      </c>
    </row>
    <row r="9" spans="1:12">
      <c r="A9" t="s">
        <v>16275</v>
      </c>
      <c r="B9">
        <v>80</v>
      </c>
      <c r="C9">
        <v>72</v>
      </c>
      <c r="D9">
        <v>63</v>
      </c>
      <c r="E9">
        <v>55</v>
      </c>
      <c r="F9">
        <v>49</v>
      </c>
      <c r="G9" t="s">
        <v>1627</v>
      </c>
      <c r="H9">
        <v>56.000000000000007</v>
      </c>
      <c r="I9">
        <v>47</v>
      </c>
      <c r="J9">
        <v>39</v>
      </c>
      <c r="K9">
        <v>33</v>
      </c>
      <c r="L9" t="s">
        <v>16275</v>
      </c>
    </row>
    <row r="10" spans="1:12">
      <c r="A10" t="s">
        <v>16276</v>
      </c>
      <c r="B10">
        <v>79</v>
      </c>
      <c r="C10">
        <v>71</v>
      </c>
      <c r="D10">
        <v>62</v>
      </c>
      <c r="E10">
        <v>54</v>
      </c>
      <c r="F10">
        <v>48</v>
      </c>
      <c r="G10" t="s">
        <v>1628</v>
      </c>
      <c r="H10">
        <v>55.000000000000007</v>
      </c>
      <c r="I10">
        <v>46</v>
      </c>
      <c r="J10">
        <v>38</v>
      </c>
      <c r="K10">
        <v>32</v>
      </c>
      <c r="L10" t="s">
        <v>16276</v>
      </c>
    </row>
    <row r="11" spans="1:12">
      <c r="A11" t="s">
        <v>16277</v>
      </c>
      <c r="B11">
        <v>78</v>
      </c>
      <c r="C11">
        <v>70</v>
      </c>
      <c r="D11">
        <v>61</v>
      </c>
      <c r="E11">
        <v>53</v>
      </c>
      <c r="F11">
        <v>47</v>
      </c>
      <c r="G11" t="s">
        <v>1629</v>
      </c>
      <c r="H11">
        <v>54</v>
      </c>
      <c r="I11">
        <v>45</v>
      </c>
      <c r="J11">
        <v>37</v>
      </c>
      <c r="K11">
        <v>31</v>
      </c>
      <c r="L11" t="s">
        <v>16277</v>
      </c>
    </row>
    <row r="12" spans="1:12">
      <c r="A12" t="s">
        <v>16278</v>
      </c>
      <c r="B12">
        <v>77</v>
      </c>
      <c r="C12">
        <v>69</v>
      </c>
      <c r="D12">
        <v>60</v>
      </c>
      <c r="E12">
        <v>52</v>
      </c>
      <c r="F12">
        <v>46</v>
      </c>
      <c r="G12" t="s">
        <v>1630</v>
      </c>
      <c r="H12">
        <v>53</v>
      </c>
      <c r="I12">
        <v>44</v>
      </c>
      <c r="J12">
        <v>36</v>
      </c>
      <c r="K12">
        <v>30</v>
      </c>
      <c r="L12" t="s">
        <v>16278</v>
      </c>
    </row>
    <row r="13" spans="1:12">
      <c r="A13" t="s">
        <v>16279</v>
      </c>
      <c r="B13">
        <v>76</v>
      </c>
      <c r="C13">
        <v>68</v>
      </c>
      <c r="D13">
        <v>59</v>
      </c>
      <c r="E13">
        <v>51</v>
      </c>
      <c r="F13">
        <v>45</v>
      </c>
      <c r="G13" t="s">
        <v>1631</v>
      </c>
      <c r="L13" t="s">
        <v>16279</v>
      </c>
    </row>
    <row r="14" spans="1:12">
      <c r="A14" t="s">
        <v>16280</v>
      </c>
      <c r="B14">
        <v>75</v>
      </c>
      <c r="C14">
        <v>67</v>
      </c>
      <c r="D14">
        <v>58</v>
      </c>
      <c r="E14">
        <v>50</v>
      </c>
      <c r="F14">
        <v>44</v>
      </c>
      <c r="G14" t="s">
        <v>1632</v>
      </c>
      <c r="L14" t="s">
        <v>16280</v>
      </c>
    </row>
    <row r="15" spans="1:12">
      <c r="A15" t="s">
        <v>16281</v>
      </c>
      <c r="B15">
        <v>74</v>
      </c>
      <c r="C15">
        <v>66</v>
      </c>
      <c r="D15">
        <v>57</v>
      </c>
      <c r="E15">
        <v>49</v>
      </c>
      <c r="F15">
        <v>43</v>
      </c>
      <c r="G15" t="s">
        <v>1633</v>
      </c>
      <c r="L15" t="s">
        <v>16281</v>
      </c>
    </row>
    <row r="16" spans="1:12">
      <c r="A16" t="s">
        <v>16282</v>
      </c>
      <c r="B16">
        <v>73</v>
      </c>
      <c r="C16">
        <v>65</v>
      </c>
      <c r="D16">
        <v>56</v>
      </c>
      <c r="E16">
        <v>48</v>
      </c>
      <c r="F16">
        <v>42</v>
      </c>
      <c r="G16" t="s">
        <v>1634</v>
      </c>
      <c r="L16" t="s">
        <v>16282</v>
      </c>
    </row>
    <row r="17" spans="1:13">
      <c r="A17" t="s">
        <v>16283</v>
      </c>
      <c r="B17">
        <v>72</v>
      </c>
      <c r="C17">
        <v>64</v>
      </c>
      <c r="D17">
        <v>55</v>
      </c>
      <c r="E17">
        <v>47</v>
      </c>
      <c r="F17">
        <v>41</v>
      </c>
      <c r="G17" t="s">
        <v>1614</v>
      </c>
      <c r="L17" t="s">
        <v>16283</v>
      </c>
    </row>
    <row r="18" spans="1:13">
      <c r="A18" t="s">
        <v>16284</v>
      </c>
      <c r="B18">
        <v>71</v>
      </c>
      <c r="C18">
        <v>63</v>
      </c>
      <c r="D18">
        <v>54</v>
      </c>
      <c r="E18">
        <v>46</v>
      </c>
      <c r="F18">
        <v>40</v>
      </c>
      <c r="G18" t="s">
        <v>1635</v>
      </c>
      <c r="L18" t="s">
        <v>16284</v>
      </c>
    </row>
    <row r="19" spans="1:13">
      <c r="A19" t="s">
        <v>16285</v>
      </c>
      <c r="B19">
        <v>70</v>
      </c>
      <c r="C19">
        <v>62</v>
      </c>
      <c r="D19">
        <v>53</v>
      </c>
      <c r="E19">
        <v>45</v>
      </c>
      <c r="F19">
        <v>39</v>
      </c>
      <c r="G19" t="s">
        <v>1636</v>
      </c>
      <c r="H19">
        <v>62</v>
      </c>
      <c r="I19">
        <v>53</v>
      </c>
      <c r="J19">
        <v>45</v>
      </c>
      <c r="K19">
        <v>39</v>
      </c>
      <c r="L19" t="s">
        <v>16285</v>
      </c>
      <c r="M19" t="s">
        <v>1603</v>
      </c>
    </row>
    <row r="20" spans="1:13">
      <c r="A20" t="s">
        <v>16286</v>
      </c>
      <c r="B20">
        <v>69</v>
      </c>
      <c r="C20">
        <v>61</v>
      </c>
      <c r="D20">
        <v>52</v>
      </c>
      <c r="E20">
        <v>44</v>
      </c>
      <c r="F20">
        <v>38</v>
      </c>
      <c r="G20" t="s">
        <v>1637</v>
      </c>
      <c r="L20" t="s">
        <v>16286</v>
      </c>
    </row>
    <row r="21" spans="1:13">
      <c r="A21" t="s">
        <v>16287</v>
      </c>
      <c r="B21">
        <v>68</v>
      </c>
      <c r="C21">
        <v>60</v>
      </c>
      <c r="D21">
        <v>51</v>
      </c>
      <c r="E21">
        <v>43</v>
      </c>
      <c r="F21">
        <v>37</v>
      </c>
      <c r="G21" t="s">
        <v>1638</v>
      </c>
      <c r="H21">
        <v>60</v>
      </c>
      <c r="I21">
        <v>51</v>
      </c>
      <c r="J21">
        <v>43</v>
      </c>
      <c r="K21">
        <v>37</v>
      </c>
      <c r="L21" t="s">
        <v>16287</v>
      </c>
      <c r="M21" t="s">
        <v>1604</v>
      </c>
    </row>
    <row r="22" spans="1:13">
      <c r="A22" t="s">
        <v>16288</v>
      </c>
      <c r="B22">
        <v>67</v>
      </c>
      <c r="C22">
        <v>59</v>
      </c>
      <c r="D22">
        <v>50</v>
      </c>
      <c r="E22">
        <v>42</v>
      </c>
      <c r="F22">
        <v>36</v>
      </c>
      <c r="G22" t="s">
        <v>1639</v>
      </c>
      <c r="H22">
        <v>59</v>
      </c>
      <c r="I22">
        <v>50</v>
      </c>
      <c r="J22">
        <v>42</v>
      </c>
      <c r="K22">
        <v>36</v>
      </c>
      <c r="L22" t="s">
        <v>16288</v>
      </c>
      <c r="M22" t="s">
        <v>1605</v>
      </c>
    </row>
    <row r="23" spans="1:13">
      <c r="A23" t="s">
        <v>16289</v>
      </c>
      <c r="B23">
        <v>66</v>
      </c>
      <c r="C23">
        <v>58</v>
      </c>
      <c r="D23">
        <v>49</v>
      </c>
      <c r="E23">
        <v>41</v>
      </c>
      <c r="F23">
        <v>35</v>
      </c>
      <c r="G23" t="s">
        <v>2275</v>
      </c>
      <c r="H23">
        <v>57.999999999999993</v>
      </c>
      <c r="I23">
        <v>49</v>
      </c>
      <c r="J23">
        <v>41</v>
      </c>
      <c r="K23">
        <v>35</v>
      </c>
      <c r="L23" t="s">
        <v>16289</v>
      </c>
      <c r="M23" t="s">
        <v>1625</v>
      </c>
    </row>
    <row r="24" spans="1:13">
      <c r="A24" t="s">
        <v>16290</v>
      </c>
      <c r="B24">
        <v>65</v>
      </c>
      <c r="C24">
        <v>57</v>
      </c>
      <c r="D24">
        <v>48</v>
      </c>
      <c r="E24">
        <v>40</v>
      </c>
      <c r="F24">
        <v>34</v>
      </c>
      <c r="G24" t="s">
        <v>2283</v>
      </c>
      <c r="H24">
        <v>56.999999999999993</v>
      </c>
      <c r="I24">
        <v>48</v>
      </c>
      <c r="J24">
        <v>40</v>
      </c>
      <c r="K24">
        <v>34</v>
      </c>
      <c r="L24" t="s">
        <v>16290</v>
      </c>
      <c r="M24" t="s">
        <v>1626</v>
      </c>
    </row>
    <row r="25" spans="1:13">
      <c r="A25" t="s">
        <v>16291</v>
      </c>
      <c r="B25">
        <v>64</v>
      </c>
      <c r="C25">
        <v>56</v>
      </c>
      <c r="D25">
        <v>47</v>
      </c>
      <c r="E25">
        <v>39</v>
      </c>
      <c r="F25">
        <v>33</v>
      </c>
      <c r="G25" t="s">
        <v>16595</v>
      </c>
      <c r="H25">
        <v>56.000000000000007</v>
      </c>
      <c r="I25">
        <v>47</v>
      </c>
      <c r="J25">
        <v>39</v>
      </c>
      <c r="K25">
        <v>33</v>
      </c>
      <c r="L25" t="s">
        <v>16291</v>
      </c>
      <c r="M25" t="s">
        <v>1627</v>
      </c>
    </row>
    <row r="26" spans="1:13">
      <c r="A26" t="s">
        <v>16292</v>
      </c>
      <c r="B26">
        <v>63</v>
      </c>
      <c r="C26">
        <v>55</v>
      </c>
      <c r="D26">
        <v>46</v>
      </c>
      <c r="E26">
        <v>38</v>
      </c>
      <c r="F26">
        <v>32</v>
      </c>
      <c r="G26" t="s">
        <v>16596</v>
      </c>
      <c r="H26">
        <v>55.000000000000007</v>
      </c>
      <c r="I26">
        <v>46</v>
      </c>
      <c r="J26">
        <v>38</v>
      </c>
      <c r="K26">
        <v>32</v>
      </c>
      <c r="L26" t="s">
        <v>16292</v>
      </c>
      <c r="M26" t="s">
        <v>1628</v>
      </c>
    </row>
    <row r="27" spans="1:13">
      <c r="A27" t="s">
        <v>16293</v>
      </c>
      <c r="B27">
        <v>62</v>
      </c>
      <c r="C27">
        <v>54</v>
      </c>
      <c r="D27">
        <v>45</v>
      </c>
      <c r="E27">
        <v>37</v>
      </c>
      <c r="F27">
        <v>31</v>
      </c>
      <c r="G27" t="s">
        <v>16597</v>
      </c>
      <c r="H27">
        <v>54</v>
      </c>
      <c r="I27">
        <v>45</v>
      </c>
      <c r="J27">
        <v>37</v>
      </c>
      <c r="K27">
        <v>31</v>
      </c>
      <c r="L27" t="s">
        <v>16293</v>
      </c>
      <c r="M27" t="s">
        <v>1629</v>
      </c>
    </row>
    <row r="28" spans="1:13">
      <c r="A28" t="s">
        <v>16294</v>
      </c>
      <c r="B28">
        <v>61</v>
      </c>
      <c r="C28">
        <v>53</v>
      </c>
      <c r="D28">
        <v>44</v>
      </c>
      <c r="E28">
        <v>36</v>
      </c>
      <c r="F28">
        <v>30</v>
      </c>
      <c r="G28" t="s">
        <v>16598</v>
      </c>
      <c r="H28">
        <v>53</v>
      </c>
      <c r="I28">
        <v>44</v>
      </c>
      <c r="J28">
        <v>36</v>
      </c>
      <c r="K28">
        <v>30</v>
      </c>
      <c r="L28" t="s">
        <v>16294</v>
      </c>
      <c r="M28" t="s">
        <v>1630</v>
      </c>
    </row>
    <row r="29" spans="1:13">
      <c r="G29" t="s">
        <v>16599</v>
      </c>
    </row>
    <row r="78" spans="12:45">
      <c r="S78">
        <v>15</v>
      </c>
      <c r="AS78" t="s">
        <v>16618</v>
      </c>
    </row>
    <row r="79" spans="12:45">
      <c r="L79" t="s">
        <v>16617</v>
      </c>
      <c r="S79">
        <v>15</v>
      </c>
      <c r="AS79" t="s">
        <v>16618</v>
      </c>
    </row>
    <row r="80" spans="12:45">
      <c r="L80" t="s">
        <v>16619</v>
      </c>
      <c r="M80">
        <v>41000000</v>
      </c>
    </row>
    <row r="81" spans="12:45">
      <c r="L81" t="s">
        <v>16621</v>
      </c>
      <c r="M81">
        <v>44000000</v>
      </c>
      <c r="S81">
        <v>13</v>
      </c>
      <c r="AS81" t="s">
        <v>16622</v>
      </c>
    </row>
    <row r="82" spans="12:45">
      <c r="L82" t="s">
        <v>16620</v>
      </c>
      <c r="M82">
        <v>47000000</v>
      </c>
      <c r="S82">
        <v>13</v>
      </c>
      <c r="AS82" t="s">
        <v>16622</v>
      </c>
    </row>
    <row r="210" spans="14:14">
      <c r="N210">
        <v>0</v>
      </c>
    </row>
    <row r="211" spans="14:14">
      <c r="N211">
        <v>0</v>
      </c>
    </row>
    <row r="212" spans="14:14">
      <c r="N212">
        <v>0</v>
      </c>
    </row>
    <row r="213" spans="14:14">
      <c r="N213">
        <v>0</v>
      </c>
    </row>
    <row r="214" spans="14:14">
      <c r="N214">
        <v>0</v>
      </c>
    </row>
    <row r="215" spans="14:14">
      <c r="N215">
        <v>0</v>
      </c>
    </row>
    <row r="216" spans="14:14">
      <c r="N216">
        <v>0</v>
      </c>
    </row>
    <row r="217" spans="14:14">
      <c r="N217">
        <v>0</v>
      </c>
    </row>
    <row r="218" spans="14:14">
      <c r="N218">
        <v>0</v>
      </c>
    </row>
    <row r="219" spans="14:14">
      <c r="N219">
        <v>0</v>
      </c>
    </row>
    <row r="220" spans="14:14">
      <c r="N220">
        <v>0</v>
      </c>
    </row>
    <row r="221" spans="14:14">
      <c r="N221">
        <v>0</v>
      </c>
    </row>
    <row r="222" spans="14:14">
      <c r="N222">
        <v>0</v>
      </c>
    </row>
    <row r="223" spans="14:14">
      <c r="N223">
        <v>0</v>
      </c>
    </row>
    <row r="224" spans="14:14">
      <c r="N224">
        <v>0</v>
      </c>
    </row>
    <row r="225" spans="14:14">
      <c r="N225">
        <v>0</v>
      </c>
    </row>
    <row r="226" spans="14:14">
      <c r="N226">
        <v>0</v>
      </c>
    </row>
    <row r="227" spans="14:14">
      <c r="N227">
        <v>0</v>
      </c>
    </row>
    <row r="228" spans="14:14">
      <c r="N228">
        <v>0</v>
      </c>
    </row>
    <row r="229" spans="14:14">
      <c r="N229">
        <v>0</v>
      </c>
    </row>
    <row r="230" spans="14:14">
      <c r="N230">
        <v>0</v>
      </c>
    </row>
    <row r="231" spans="14:14">
      <c r="N231">
        <v>0</v>
      </c>
    </row>
    <row r="232" spans="14:14">
      <c r="N232">
        <v>0</v>
      </c>
    </row>
    <row r="233" spans="14:14">
      <c r="N233">
        <v>0</v>
      </c>
    </row>
    <row r="234" spans="14:14">
      <c r="N234">
        <v>0</v>
      </c>
    </row>
    <row r="235" spans="14:14">
      <c r="N235">
        <v>0</v>
      </c>
    </row>
    <row r="236" spans="14:14">
      <c r="N236">
        <v>0</v>
      </c>
    </row>
    <row r="237" spans="14:14">
      <c r="N237">
        <v>0</v>
      </c>
    </row>
    <row r="238" spans="14:14">
      <c r="N238">
        <v>0</v>
      </c>
    </row>
    <row r="239" spans="14:14">
      <c r="N239">
        <v>0</v>
      </c>
    </row>
    <row r="240" spans="14:14">
      <c r="N240">
        <v>0</v>
      </c>
    </row>
    <row r="241" spans="14:14">
      <c r="N241">
        <v>0</v>
      </c>
    </row>
    <row r="242" spans="14:14">
      <c r="N242">
        <v>0</v>
      </c>
    </row>
    <row r="243" spans="14:14">
      <c r="N243">
        <v>0</v>
      </c>
    </row>
    <row r="244" spans="14:14">
      <c r="N244">
        <v>0</v>
      </c>
    </row>
    <row r="245" spans="14:14">
      <c r="N245">
        <v>0</v>
      </c>
    </row>
    <row r="246" spans="14:14">
      <c r="N246">
        <v>0</v>
      </c>
    </row>
    <row r="247" spans="14:14">
      <c r="N247">
        <v>0</v>
      </c>
    </row>
    <row r="248" spans="14:14">
      <c r="N248">
        <v>0</v>
      </c>
    </row>
    <row r="249" spans="14:14">
      <c r="N249">
        <v>0</v>
      </c>
    </row>
    <row r="250" spans="14:14">
      <c r="N250">
        <v>0</v>
      </c>
    </row>
    <row r="251" spans="14:14">
      <c r="N251">
        <v>0</v>
      </c>
    </row>
    <row r="252" spans="14:14">
      <c r="N252">
        <v>0</v>
      </c>
    </row>
    <row r="253" spans="14:14">
      <c r="N253">
        <v>0</v>
      </c>
    </row>
    <row r="254" spans="14:14">
      <c r="N254">
        <v>0</v>
      </c>
    </row>
    <row r="255" spans="14:14">
      <c r="N255">
        <v>0</v>
      </c>
    </row>
    <row r="256" spans="14:14">
      <c r="N256">
        <v>0</v>
      </c>
    </row>
    <row r="257" spans="14:14">
      <c r="N257">
        <v>0</v>
      </c>
    </row>
    <row r="258" spans="14:14">
      <c r="N258">
        <v>0</v>
      </c>
    </row>
    <row r="259" spans="14:14">
      <c r="N259">
        <v>0</v>
      </c>
    </row>
    <row r="260" spans="14:14">
      <c r="N260">
        <v>0</v>
      </c>
    </row>
    <row r="261" spans="14:14">
      <c r="N261">
        <v>0</v>
      </c>
    </row>
    <row r="262" spans="14:14">
      <c r="N262">
        <v>0</v>
      </c>
    </row>
    <row r="263" spans="14:14">
      <c r="N263">
        <v>0</v>
      </c>
    </row>
    <row r="264" spans="14:14">
      <c r="N264">
        <v>0</v>
      </c>
    </row>
    <row r="265" spans="14:14">
      <c r="N265">
        <v>0</v>
      </c>
    </row>
    <row r="266" spans="14:14">
      <c r="N266">
        <v>0</v>
      </c>
    </row>
    <row r="267" spans="14:14">
      <c r="N267">
        <v>0</v>
      </c>
    </row>
    <row r="268" spans="14:14">
      <c r="N268">
        <v>0</v>
      </c>
    </row>
    <row r="269" spans="14:14">
      <c r="N269">
        <v>0</v>
      </c>
    </row>
    <row r="270" spans="14:14">
      <c r="N270">
        <v>0</v>
      </c>
    </row>
    <row r="271" spans="14:14">
      <c r="N271">
        <v>0</v>
      </c>
    </row>
    <row r="272" spans="14:14">
      <c r="N272">
        <v>0</v>
      </c>
    </row>
    <row r="273" spans="14:14">
      <c r="N273">
        <v>0</v>
      </c>
    </row>
    <row r="274" spans="14:14">
      <c r="N274">
        <v>0</v>
      </c>
    </row>
    <row r="275" spans="14:14">
      <c r="N275">
        <v>0</v>
      </c>
    </row>
    <row r="276" spans="14:14">
      <c r="N276">
        <v>0</v>
      </c>
    </row>
    <row r="277" spans="14:14">
      <c r="N277">
        <v>0</v>
      </c>
    </row>
    <row r="278" spans="14:14">
      <c r="N278">
        <v>0</v>
      </c>
    </row>
    <row r="279" spans="14:14">
      <c r="N279">
        <v>0</v>
      </c>
    </row>
    <row r="280" spans="14:14">
      <c r="N280">
        <v>0</v>
      </c>
    </row>
    <row r="281" spans="14:14">
      <c r="N281">
        <v>0</v>
      </c>
    </row>
    <row r="282" spans="14:14">
      <c r="N282">
        <v>0</v>
      </c>
    </row>
    <row r="283" spans="14:14">
      <c r="N283">
        <v>0</v>
      </c>
    </row>
    <row r="284" spans="14:14">
      <c r="N284">
        <v>0</v>
      </c>
    </row>
    <row r="285" spans="14:14">
      <c r="N285">
        <v>0</v>
      </c>
    </row>
    <row r="286" spans="14:14">
      <c r="N286">
        <v>0</v>
      </c>
    </row>
    <row r="287" spans="14:14">
      <c r="N287">
        <v>0</v>
      </c>
    </row>
    <row r="288" spans="14:14">
      <c r="N288">
        <v>0</v>
      </c>
    </row>
    <row r="289" spans="14:14">
      <c r="N289">
        <v>0</v>
      </c>
    </row>
    <row r="290" spans="14:14">
      <c r="N290">
        <v>0</v>
      </c>
    </row>
    <row r="291" spans="14:14">
      <c r="N291">
        <v>0</v>
      </c>
    </row>
    <row r="292" spans="14:14">
      <c r="N292">
        <v>0</v>
      </c>
    </row>
    <row r="293" spans="14:14">
      <c r="N293">
        <v>0</v>
      </c>
    </row>
    <row r="294" spans="14:14">
      <c r="N294">
        <v>0</v>
      </c>
    </row>
    <row r="295" spans="14:14">
      <c r="N295">
        <v>0</v>
      </c>
    </row>
    <row r="296" spans="14:14">
      <c r="N296">
        <v>0</v>
      </c>
    </row>
    <row r="297" spans="14:14">
      <c r="N297">
        <v>0</v>
      </c>
    </row>
    <row r="298" spans="14:14">
      <c r="N298">
        <v>0</v>
      </c>
    </row>
    <row r="299" spans="14:14">
      <c r="N299">
        <v>0</v>
      </c>
    </row>
    <row r="300" spans="14:14">
      <c r="N300">
        <v>0</v>
      </c>
    </row>
    <row r="301" spans="14:14">
      <c r="N301">
        <v>0</v>
      </c>
    </row>
    <row r="302" spans="14:14">
      <c r="N302">
        <v>0</v>
      </c>
    </row>
    <row r="303" spans="14:14">
      <c r="N303">
        <v>0</v>
      </c>
    </row>
    <row r="304" spans="14:14">
      <c r="N304">
        <v>0</v>
      </c>
    </row>
    <row r="305" spans="14:14">
      <c r="N305">
        <v>0</v>
      </c>
    </row>
    <row r="306" spans="14:14">
      <c r="N306">
        <v>0</v>
      </c>
    </row>
    <row r="307" spans="14:14">
      <c r="N307">
        <v>0</v>
      </c>
    </row>
    <row r="308" spans="14:14">
      <c r="N308">
        <v>0</v>
      </c>
    </row>
    <row r="309" spans="14:14">
      <c r="N309">
        <v>0</v>
      </c>
    </row>
    <row r="310" spans="14:14">
      <c r="N310">
        <v>0</v>
      </c>
    </row>
    <row r="311" spans="14:14">
      <c r="N311">
        <v>0</v>
      </c>
    </row>
    <row r="312" spans="14:14">
      <c r="N312">
        <v>0</v>
      </c>
    </row>
    <row r="313" spans="14:14">
      <c r="N313">
        <v>0</v>
      </c>
    </row>
    <row r="314" spans="14:14">
      <c r="N314">
        <v>0</v>
      </c>
    </row>
    <row r="315" spans="14:14">
      <c r="N315">
        <v>0</v>
      </c>
    </row>
    <row r="316" spans="14:14">
      <c r="N316">
        <v>0</v>
      </c>
    </row>
    <row r="317" spans="14:14">
      <c r="N317">
        <v>0</v>
      </c>
    </row>
    <row r="318" spans="14:14">
      <c r="N318">
        <v>0</v>
      </c>
    </row>
    <row r="319" spans="14:14">
      <c r="N319">
        <v>0</v>
      </c>
    </row>
    <row r="320" spans="14:14">
      <c r="N320">
        <v>0</v>
      </c>
    </row>
    <row r="321" spans="14:14">
      <c r="N321">
        <v>0</v>
      </c>
    </row>
    <row r="322" spans="14:14">
      <c r="N322">
        <v>0</v>
      </c>
    </row>
    <row r="323" spans="14:14">
      <c r="N323">
        <v>0</v>
      </c>
    </row>
    <row r="324" spans="14:14">
      <c r="N324">
        <v>0</v>
      </c>
    </row>
    <row r="325" spans="14:14">
      <c r="N325">
        <v>0</v>
      </c>
    </row>
    <row r="326" spans="14:14">
      <c r="N326">
        <v>0</v>
      </c>
    </row>
    <row r="327" spans="14:14">
      <c r="N327">
        <v>0</v>
      </c>
    </row>
    <row r="328" spans="14:14">
      <c r="N328">
        <v>0</v>
      </c>
    </row>
    <row r="329" spans="14:14">
      <c r="N329">
        <v>0</v>
      </c>
    </row>
    <row r="330" spans="14:14">
      <c r="N330">
        <v>0</v>
      </c>
    </row>
    <row r="331" spans="14:14">
      <c r="N331">
        <v>0</v>
      </c>
    </row>
    <row r="332" spans="14:14">
      <c r="N332">
        <v>0</v>
      </c>
    </row>
    <row r="333" spans="14:14">
      <c r="N333">
        <v>0</v>
      </c>
    </row>
    <row r="334" spans="14:14">
      <c r="N334">
        <v>0</v>
      </c>
    </row>
    <row r="335" spans="14:14">
      <c r="N335">
        <v>0</v>
      </c>
    </row>
    <row r="336" spans="14:14">
      <c r="N336">
        <v>0</v>
      </c>
    </row>
    <row r="337" spans="14:14">
      <c r="N337">
        <v>0</v>
      </c>
    </row>
    <row r="338" spans="14:14">
      <c r="N338">
        <v>0</v>
      </c>
    </row>
    <row r="339" spans="14:14">
      <c r="N339">
        <v>0</v>
      </c>
    </row>
    <row r="340" spans="14:14">
      <c r="N340">
        <v>0</v>
      </c>
    </row>
    <row r="341" spans="14:14">
      <c r="N341">
        <v>0</v>
      </c>
    </row>
    <row r="342" spans="14:14">
      <c r="N342">
        <v>0</v>
      </c>
    </row>
    <row r="343" spans="14:14">
      <c r="N343">
        <v>0</v>
      </c>
    </row>
    <row r="344" spans="14:14">
      <c r="N344">
        <v>0</v>
      </c>
    </row>
    <row r="345" spans="14:14">
      <c r="N345">
        <v>0</v>
      </c>
    </row>
    <row r="346" spans="14:14">
      <c r="N346">
        <v>0</v>
      </c>
    </row>
    <row r="347" spans="14:14">
      <c r="N347">
        <v>0</v>
      </c>
    </row>
    <row r="348" spans="14:14">
      <c r="N348">
        <v>0</v>
      </c>
    </row>
    <row r="349" spans="14:14">
      <c r="N349">
        <v>0</v>
      </c>
    </row>
    <row r="350" spans="14:14">
      <c r="N350">
        <v>0</v>
      </c>
    </row>
    <row r="351" spans="14:14">
      <c r="N351">
        <v>0</v>
      </c>
    </row>
    <row r="352" spans="14:14">
      <c r="N352">
        <v>0</v>
      </c>
    </row>
    <row r="353" spans="14:14">
      <c r="N353">
        <v>0</v>
      </c>
    </row>
    <row r="354" spans="14:14">
      <c r="N354">
        <v>0</v>
      </c>
    </row>
    <row r="355" spans="14:14">
      <c r="N355">
        <v>0</v>
      </c>
    </row>
    <row r="356" spans="14:14">
      <c r="N356">
        <v>0</v>
      </c>
    </row>
    <row r="357" spans="14:14">
      <c r="N357">
        <v>0</v>
      </c>
    </row>
    <row r="358" spans="14:14">
      <c r="N358">
        <v>0</v>
      </c>
    </row>
    <row r="359" spans="14:14">
      <c r="N359">
        <v>0</v>
      </c>
    </row>
    <row r="360" spans="14:14">
      <c r="N360">
        <v>0</v>
      </c>
    </row>
    <row r="361" spans="14:14">
      <c r="N361">
        <v>0</v>
      </c>
    </row>
    <row r="362" spans="14:14">
      <c r="N362">
        <v>0</v>
      </c>
    </row>
    <row r="363" spans="14:14">
      <c r="N363">
        <v>0</v>
      </c>
    </row>
    <row r="364" spans="14:14">
      <c r="N364">
        <v>0</v>
      </c>
    </row>
    <row r="365" spans="14:14">
      <c r="N365">
        <v>0</v>
      </c>
    </row>
    <row r="366" spans="14:14">
      <c r="N366">
        <v>0</v>
      </c>
    </row>
    <row r="367" spans="14:14">
      <c r="N367">
        <v>0</v>
      </c>
    </row>
    <row r="368" spans="14:14">
      <c r="N368">
        <v>0</v>
      </c>
    </row>
    <row r="369" spans="14:14">
      <c r="N369">
        <v>0</v>
      </c>
    </row>
    <row r="370" spans="14:14">
      <c r="N370">
        <v>0</v>
      </c>
    </row>
    <row r="371" spans="14:14">
      <c r="N371">
        <v>0</v>
      </c>
    </row>
    <row r="372" spans="14:14">
      <c r="N372">
        <v>0</v>
      </c>
    </row>
    <row r="373" spans="14:14">
      <c r="N373">
        <v>0</v>
      </c>
    </row>
    <row r="374" spans="14:14">
      <c r="N374">
        <v>0</v>
      </c>
    </row>
    <row r="375" spans="14:14">
      <c r="N375">
        <v>0</v>
      </c>
    </row>
    <row r="376" spans="14:14">
      <c r="N376">
        <v>0</v>
      </c>
    </row>
    <row r="377" spans="14:14">
      <c r="N377">
        <v>0</v>
      </c>
    </row>
    <row r="378" spans="14:14">
      <c r="N378">
        <v>0</v>
      </c>
    </row>
    <row r="379" spans="14:14">
      <c r="N379">
        <v>0</v>
      </c>
    </row>
    <row r="380" spans="14:14">
      <c r="N380">
        <v>0</v>
      </c>
    </row>
    <row r="381" spans="14:14">
      <c r="N381">
        <v>0</v>
      </c>
    </row>
    <row r="382" spans="14:14">
      <c r="N382">
        <v>0</v>
      </c>
    </row>
    <row r="383" spans="14:14">
      <c r="N383">
        <v>0</v>
      </c>
    </row>
    <row r="384" spans="14:14">
      <c r="N384">
        <v>0</v>
      </c>
    </row>
    <row r="385" spans="14:14">
      <c r="N385">
        <v>0</v>
      </c>
    </row>
    <row r="386" spans="14:14">
      <c r="N386">
        <v>0</v>
      </c>
    </row>
    <row r="387" spans="14:14">
      <c r="N387">
        <v>0</v>
      </c>
    </row>
    <row r="388" spans="14:14">
      <c r="N388">
        <v>0</v>
      </c>
    </row>
    <row r="389" spans="14:14">
      <c r="N389">
        <v>0</v>
      </c>
    </row>
    <row r="390" spans="14:14">
      <c r="N390">
        <v>0</v>
      </c>
    </row>
    <row r="391" spans="14:14">
      <c r="N391">
        <v>0</v>
      </c>
    </row>
    <row r="392" spans="14:14">
      <c r="N392">
        <v>0</v>
      </c>
    </row>
    <row r="393" spans="14:14">
      <c r="N393">
        <v>0</v>
      </c>
    </row>
    <row r="394" spans="14:14">
      <c r="N394">
        <v>0</v>
      </c>
    </row>
    <row r="395" spans="14:14">
      <c r="N395">
        <v>0</v>
      </c>
    </row>
    <row r="396" spans="14:14">
      <c r="N396">
        <v>0</v>
      </c>
    </row>
    <row r="397" spans="14:14">
      <c r="N397">
        <v>0</v>
      </c>
    </row>
    <row r="398" spans="14:14">
      <c r="N398">
        <v>0</v>
      </c>
    </row>
    <row r="399" spans="14:14">
      <c r="N399">
        <v>0</v>
      </c>
    </row>
    <row r="400" spans="14:14">
      <c r="N400">
        <v>0</v>
      </c>
    </row>
    <row r="401" spans="14:14">
      <c r="N401">
        <v>0</v>
      </c>
    </row>
    <row r="402" spans="14:14">
      <c r="N402">
        <v>0</v>
      </c>
    </row>
    <row r="403" spans="14:14">
      <c r="N403">
        <v>0</v>
      </c>
    </row>
    <row r="404" spans="14:14">
      <c r="N404">
        <v>0</v>
      </c>
    </row>
    <row r="405" spans="14:14">
      <c r="N405">
        <v>0</v>
      </c>
    </row>
    <row r="406" spans="14:14">
      <c r="N406">
        <v>0</v>
      </c>
    </row>
    <row r="407" spans="14:14">
      <c r="N407">
        <v>0</v>
      </c>
    </row>
    <row r="408" spans="14:14">
      <c r="N408">
        <v>0</v>
      </c>
    </row>
    <row r="409" spans="14:14">
      <c r="N409">
        <v>0</v>
      </c>
    </row>
    <row r="410" spans="14:14">
      <c r="N410">
        <v>0</v>
      </c>
    </row>
    <row r="411" spans="14:14">
      <c r="N411">
        <v>0</v>
      </c>
    </row>
    <row r="412" spans="14:14">
      <c r="N412">
        <v>0</v>
      </c>
    </row>
    <row r="413" spans="14:14">
      <c r="N413">
        <v>0</v>
      </c>
    </row>
    <row r="414" spans="14:14">
      <c r="N414">
        <v>0</v>
      </c>
    </row>
    <row r="415" spans="14:14">
      <c r="N415">
        <v>0</v>
      </c>
    </row>
    <row r="416" spans="14:14">
      <c r="N416">
        <v>0</v>
      </c>
    </row>
    <row r="417" spans="14:14">
      <c r="N417">
        <v>0</v>
      </c>
    </row>
    <row r="418" spans="14:14">
      <c r="N418">
        <v>0</v>
      </c>
    </row>
    <row r="419" spans="14:14">
      <c r="N419">
        <v>0</v>
      </c>
    </row>
    <row r="420" spans="14:14">
      <c r="N420">
        <v>0</v>
      </c>
    </row>
    <row r="421" spans="14:14">
      <c r="N421">
        <v>0</v>
      </c>
    </row>
    <row r="422" spans="14:14">
      <c r="N422">
        <v>0</v>
      </c>
    </row>
    <row r="423" spans="14:14">
      <c r="N423">
        <v>0</v>
      </c>
    </row>
    <row r="424" spans="14:14">
      <c r="N424">
        <v>0</v>
      </c>
    </row>
    <row r="425" spans="14:14">
      <c r="N425">
        <v>0</v>
      </c>
    </row>
    <row r="426" spans="14:14">
      <c r="N426">
        <v>0</v>
      </c>
    </row>
    <row r="427" spans="14:14">
      <c r="N427">
        <v>0</v>
      </c>
    </row>
    <row r="428" spans="14:14">
      <c r="N428">
        <v>0</v>
      </c>
    </row>
    <row r="429" spans="14:14">
      <c r="N429">
        <v>0</v>
      </c>
    </row>
    <row r="430" spans="14:14">
      <c r="N430">
        <v>0</v>
      </c>
    </row>
    <row r="431" spans="14:14">
      <c r="N431">
        <v>0</v>
      </c>
    </row>
    <row r="432" spans="14:14">
      <c r="N432">
        <v>0</v>
      </c>
    </row>
    <row r="433" spans="14:14">
      <c r="N433">
        <v>0</v>
      </c>
    </row>
    <row r="434" spans="14:14">
      <c r="N434">
        <v>0</v>
      </c>
    </row>
    <row r="435" spans="14:14">
      <c r="N435">
        <v>0</v>
      </c>
    </row>
    <row r="436" spans="14:14">
      <c r="N436">
        <v>0</v>
      </c>
    </row>
    <row r="437" spans="14:14">
      <c r="N437">
        <v>0</v>
      </c>
    </row>
    <row r="438" spans="14:14">
      <c r="N438">
        <v>0</v>
      </c>
    </row>
    <row r="439" spans="14:14">
      <c r="N439">
        <v>0</v>
      </c>
    </row>
    <row r="440" spans="14:14">
      <c r="N440">
        <v>0</v>
      </c>
    </row>
    <row r="441" spans="14:14">
      <c r="N441">
        <v>0</v>
      </c>
    </row>
    <row r="442" spans="14:14">
      <c r="N442">
        <v>0</v>
      </c>
    </row>
    <row r="443" spans="14:14">
      <c r="N443">
        <v>0</v>
      </c>
    </row>
    <row r="444" spans="14:14">
      <c r="N444">
        <v>0</v>
      </c>
    </row>
    <row r="445" spans="14:14">
      <c r="N445">
        <v>0</v>
      </c>
    </row>
    <row r="446" spans="14:14">
      <c r="N446">
        <v>0</v>
      </c>
    </row>
    <row r="447" spans="14:14">
      <c r="N447">
        <v>0</v>
      </c>
    </row>
    <row r="448" spans="14:14">
      <c r="N448">
        <v>0</v>
      </c>
    </row>
    <row r="449" spans="14:14">
      <c r="N449">
        <v>0</v>
      </c>
    </row>
    <row r="450" spans="14:14">
      <c r="N450">
        <v>0</v>
      </c>
    </row>
    <row r="451" spans="14:14">
      <c r="N451">
        <v>0</v>
      </c>
    </row>
    <row r="452" spans="14:14">
      <c r="N452">
        <v>0</v>
      </c>
    </row>
    <row r="453" spans="14:14">
      <c r="N453">
        <v>0</v>
      </c>
    </row>
    <row r="454" spans="14:14">
      <c r="N454">
        <v>0</v>
      </c>
    </row>
    <row r="455" spans="14:14">
      <c r="N455">
        <v>0</v>
      </c>
    </row>
    <row r="456" spans="14:14">
      <c r="N456">
        <v>0</v>
      </c>
    </row>
    <row r="457" spans="14:14">
      <c r="N457">
        <v>0</v>
      </c>
    </row>
    <row r="458" spans="14:14">
      <c r="N458">
        <v>0</v>
      </c>
    </row>
    <row r="459" spans="14:14">
      <c r="N459">
        <v>0</v>
      </c>
    </row>
    <row r="460" spans="14:14">
      <c r="N460">
        <v>0</v>
      </c>
    </row>
    <row r="461" spans="14:14">
      <c r="N461">
        <v>0</v>
      </c>
    </row>
    <row r="462" spans="14:14">
      <c r="N462">
        <v>0</v>
      </c>
    </row>
    <row r="463" spans="14:14">
      <c r="N463">
        <v>0</v>
      </c>
    </row>
    <row r="464" spans="14:14">
      <c r="N464">
        <v>0</v>
      </c>
    </row>
    <row r="465" spans="14:14">
      <c r="N465">
        <v>0</v>
      </c>
    </row>
    <row r="466" spans="14:14">
      <c r="N466">
        <v>0</v>
      </c>
    </row>
    <row r="467" spans="14:14">
      <c r="N467">
        <v>0</v>
      </c>
    </row>
    <row r="468" spans="14:14">
      <c r="N468">
        <v>0</v>
      </c>
    </row>
    <row r="469" spans="14:14">
      <c r="N469">
        <v>0</v>
      </c>
    </row>
    <row r="470" spans="14:14">
      <c r="N470">
        <v>0</v>
      </c>
    </row>
    <row r="471" spans="14:14">
      <c r="N471">
        <v>0</v>
      </c>
    </row>
    <row r="472" spans="14:14">
      <c r="N472">
        <v>0</v>
      </c>
    </row>
    <row r="473" spans="14:14">
      <c r="N473">
        <v>0</v>
      </c>
    </row>
    <row r="474" spans="14:14">
      <c r="N474">
        <v>0</v>
      </c>
    </row>
    <row r="475" spans="14:14">
      <c r="N475">
        <v>0</v>
      </c>
    </row>
    <row r="476" spans="14:14">
      <c r="N476">
        <v>0</v>
      </c>
    </row>
    <row r="477" spans="14:14">
      <c r="N477">
        <v>0</v>
      </c>
    </row>
    <row r="478" spans="14:14">
      <c r="N478">
        <v>0</v>
      </c>
    </row>
    <row r="479" spans="14:14">
      <c r="N479">
        <v>0</v>
      </c>
    </row>
    <row r="480" spans="14:14">
      <c r="N480">
        <v>0</v>
      </c>
    </row>
    <row r="481" spans="14:14">
      <c r="N481">
        <v>0</v>
      </c>
    </row>
    <row r="482" spans="14:14">
      <c r="N482">
        <v>0</v>
      </c>
    </row>
    <row r="483" spans="14:14">
      <c r="N483">
        <v>0</v>
      </c>
    </row>
    <row r="484" spans="14:14">
      <c r="N484">
        <v>0</v>
      </c>
    </row>
    <row r="485" spans="14:14">
      <c r="N485">
        <v>0</v>
      </c>
    </row>
    <row r="486" spans="14:14">
      <c r="N486">
        <v>0</v>
      </c>
    </row>
    <row r="487" spans="14:14">
      <c r="N487">
        <v>0</v>
      </c>
    </row>
    <row r="488" spans="14:14">
      <c r="N488">
        <v>0</v>
      </c>
    </row>
    <row r="489" spans="14:14">
      <c r="N489">
        <v>0</v>
      </c>
    </row>
    <row r="490" spans="14:14">
      <c r="N490">
        <v>0</v>
      </c>
    </row>
    <row r="491" spans="14:14">
      <c r="N491">
        <v>0</v>
      </c>
    </row>
    <row r="492" spans="14:14">
      <c r="N492">
        <v>0</v>
      </c>
    </row>
    <row r="493" spans="14:14">
      <c r="N493">
        <v>0</v>
      </c>
    </row>
    <row r="494" spans="14:14">
      <c r="N494">
        <v>0</v>
      </c>
    </row>
    <row r="495" spans="14:14">
      <c r="N495">
        <v>0</v>
      </c>
    </row>
    <row r="496" spans="14:14">
      <c r="N496">
        <v>0</v>
      </c>
    </row>
    <row r="497" spans="14:14">
      <c r="N497">
        <v>0</v>
      </c>
    </row>
    <row r="498" spans="14:14">
      <c r="N498">
        <v>0</v>
      </c>
    </row>
    <row r="499" spans="14:14">
      <c r="N499">
        <v>0</v>
      </c>
    </row>
    <row r="500" spans="14:14">
      <c r="N500">
        <v>0</v>
      </c>
    </row>
    <row r="501" spans="14:14">
      <c r="N501">
        <v>0</v>
      </c>
    </row>
    <row r="502" spans="14:14">
      <c r="N502">
        <v>0</v>
      </c>
    </row>
    <row r="503" spans="14:14">
      <c r="N503">
        <v>0</v>
      </c>
    </row>
    <row r="504" spans="14:14">
      <c r="N504">
        <v>0</v>
      </c>
    </row>
    <row r="505" spans="14:14">
      <c r="N505">
        <v>0</v>
      </c>
    </row>
    <row r="506" spans="14:14">
      <c r="N506">
        <v>0</v>
      </c>
    </row>
    <row r="507" spans="14:14">
      <c r="N507">
        <v>0</v>
      </c>
    </row>
    <row r="508" spans="14:14">
      <c r="N508">
        <v>0</v>
      </c>
    </row>
    <row r="509" spans="14:14">
      <c r="N509">
        <v>0</v>
      </c>
    </row>
    <row r="510" spans="14:14">
      <c r="N510">
        <v>0</v>
      </c>
    </row>
    <row r="511" spans="14:14">
      <c r="N511">
        <v>0</v>
      </c>
    </row>
    <row r="512" spans="14:14">
      <c r="N512">
        <v>0</v>
      </c>
    </row>
    <row r="513" spans="14:14">
      <c r="N513">
        <v>0</v>
      </c>
    </row>
    <row r="514" spans="14:14">
      <c r="N514">
        <v>0</v>
      </c>
    </row>
    <row r="515" spans="14:14">
      <c r="N515">
        <v>0</v>
      </c>
    </row>
    <row r="516" spans="14:14">
      <c r="N516">
        <v>0</v>
      </c>
    </row>
    <row r="517" spans="14:14">
      <c r="N517">
        <v>0</v>
      </c>
    </row>
    <row r="518" spans="14:14">
      <c r="N518">
        <v>0</v>
      </c>
    </row>
    <row r="519" spans="14:14">
      <c r="N519">
        <v>0</v>
      </c>
    </row>
    <row r="520" spans="14:14">
      <c r="N520">
        <v>0</v>
      </c>
    </row>
    <row r="521" spans="14:14">
      <c r="N521">
        <v>0</v>
      </c>
    </row>
    <row r="522" spans="14:14">
      <c r="N522">
        <v>0</v>
      </c>
    </row>
    <row r="523" spans="14:14">
      <c r="N523">
        <v>0</v>
      </c>
    </row>
    <row r="524" spans="14:14">
      <c r="N524">
        <v>0</v>
      </c>
    </row>
    <row r="525" spans="14:14">
      <c r="N525">
        <v>0</v>
      </c>
    </row>
    <row r="526" spans="14:14">
      <c r="N526">
        <v>0</v>
      </c>
    </row>
    <row r="527" spans="14:14">
      <c r="N527">
        <v>0</v>
      </c>
    </row>
    <row r="528" spans="14:14">
      <c r="N528">
        <v>0</v>
      </c>
    </row>
    <row r="529" spans="14:14">
      <c r="N529">
        <v>0</v>
      </c>
    </row>
    <row r="530" spans="14:14">
      <c r="N530">
        <v>0</v>
      </c>
    </row>
    <row r="531" spans="14:14">
      <c r="N531">
        <v>0</v>
      </c>
    </row>
    <row r="532" spans="14:14">
      <c r="N532">
        <v>0</v>
      </c>
    </row>
    <row r="533" spans="14:14">
      <c r="N533">
        <v>0</v>
      </c>
    </row>
    <row r="534" spans="14:14">
      <c r="N534">
        <v>0</v>
      </c>
    </row>
    <row r="535" spans="14:14">
      <c r="N535">
        <v>0</v>
      </c>
    </row>
    <row r="536" spans="14:14">
      <c r="N536">
        <v>0</v>
      </c>
    </row>
    <row r="537" spans="14:14">
      <c r="N537">
        <v>0</v>
      </c>
    </row>
    <row r="538" spans="14:14">
      <c r="N538">
        <v>0</v>
      </c>
    </row>
    <row r="539" spans="14:14">
      <c r="N539">
        <v>0</v>
      </c>
    </row>
    <row r="540" spans="14:14">
      <c r="N540">
        <v>0</v>
      </c>
    </row>
    <row r="541" spans="14:14">
      <c r="N541">
        <v>0</v>
      </c>
    </row>
    <row r="542" spans="14:14">
      <c r="N542">
        <v>0</v>
      </c>
    </row>
    <row r="543" spans="14:14">
      <c r="N543">
        <v>0</v>
      </c>
    </row>
    <row r="544" spans="14:14">
      <c r="N544">
        <v>0</v>
      </c>
    </row>
    <row r="545" spans="14:14">
      <c r="N545">
        <v>0</v>
      </c>
    </row>
    <row r="546" spans="14:14">
      <c r="N546">
        <v>0</v>
      </c>
    </row>
    <row r="547" spans="14:14">
      <c r="N547">
        <v>0</v>
      </c>
    </row>
    <row r="548" spans="14:14">
      <c r="N548">
        <v>0</v>
      </c>
    </row>
    <row r="549" spans="14:14">
      <c r="N549">
        <v>0</v>
      </c>
    </row>
    <row r="550" spans="14:14">
      <c r="N550">
        <v>0</v>
      </c>
    </row>
    <row r="551" spans="14:14">
      <c r="N551">
        <v>0</v>
      </c>
    </row>
    <row r="552" spans="14:14">
      <c r="N552">
        <v>0</v>
      </c>
    </row>
    <row r="553" spans="14:14">
      <c r="N553">
        <v>0</v>
      </c>
    </row>
    <row r="554" spans="14:14">
      <c r="N554">
        <v>0</v>
      </c>
    </row>
    <row r="555" spans="14:14">
      <c r="N555">
        <v>0</v>
      </c>
    </row>
    <row r="556" spans="14:14">
      <c r="N556">
        <v>0</v>
      </c>
    </row>
    <row r="557" spans="14:14">
      <c r="N557">
        <v>0</v>
      </c>
    </row>
    <row r="558" spans="14:14">
      <c r="N558">
        <v>0</v>
      </c>
    </row>
    <row r="559" spans="14:14">
      <c r="N559">
        <v>0</v>
      </c>
    </row>
    <row r="560" spans="14:14">
      <c r="N560">
        <v>0</v>
      </c>
    </row>
    <row r="561" spans="14:14">
      <c r="N561">
        <v>0</v>
      </c>
    </row>
    <row r="562" spans="14:14">
      <c r="N562">
        <v>0</v>
      </c>
    </row>
    <row r="563" spans="14:14">
      <c r="N563">
        <v>0</v>
      </c>
    </row>
    <row r="564" spans="14:14">
      <c r="N564">
        <v>0</v>
      </c>
    </row>
    <row r="565" spans="14:14">
      <c r="N565">
        <v>0</v>
      </c>
    </row>
    <row r="566" spans="14:14">
      <c r="N566">
        <v>0</v>
      </c>
    </row>
    <row r="567" spans="14:14">
      <c r="N567">
        <v>0</v>
      </c>
    </row>
    <row r="568" spans="14:14">
      <c r="N568">
        <v>0</v>
      </c>
    </row>
    <row r="569" spans="14:14">
      <c r="N569">
        <v>0</v>
      </c>
    </row>
    <row r="570" spans="14:14">
      <c r="N570">
        <v>0</v>
      </c>
    </row>
    <row r="571" spans="14:14">
      <c r="N571">
        <v>0</v>
      </c>
    </row>
    <row r="572" spans="14:14">
      <c r="N572">
        <v>0</v>
      </c>
    </row>
    <row r="573" spans="14:14">
      <c r="N573">
        <v>0</v>
      </c>
    </row>
    <row r="574" spans="14:14">
      <c r="N574">
        <v>0</v>
      </c>
    </row>
    <row r="575" spans="14:14">
      <c r="N575">
        <v>0</v>
      </c>
    </row>
    <row r="576" spans="14:14">
      <c r="N576">
        <v>0</v>
      </c>
    </row>
    <row r="577" spans="14:14">
      <c r="N577">
        <v>0</v>
      </c>
    </row>
    <row r="578" spans="14:14">
      <c r="N578">
        <v>0</v>
      </c>
    </row>
    <row r="579" spans="14:14">
      <c r="N579">
        <v>0</v>
      </c>
    </row>
    <row r="580" spans="14:14">
      <c r="N580">
        <v>0</v>
      </c>
    </row>
    <row r="581" spans="14:14">
      <c r="N581">
        <v>0</v>
      </c>
    </row>
    <row r="582" spans="14:14">
      <c r="N582">
        <v>0</v>
      </c>
    </row>
    <row r="583" spans="14:14">
      <c r="N583">
        <v>0</v>
      </c>
    </row>
    <row r="584" spans="14:14">
      <c r="N584">
        <v>0</v>
      </c>
    </row>
    <row r="585" spans="14:14">
      <c r="N585">
        <v>0</v>
      </c>
    </row>
    <row r="586" spans="14:14">
      <c r="N586">
        <v>0</v>
      </c>
    </row>
    <row r="587" spans="14:14">
      <c r="N587">
        <v>0</v>
      </c>
    </row>
    <row r="588" spans="14:14">
      <c r="N588">
        <v>0</v>
      </c>
    </row>
    <row r="589" spans="14:14">
      <c r="N589">
        <v>0</v>
      </c>
    </row>
    <row r="590" spans="14:14">
      <c r="N590">
        <v>0</v>
      </c>
    </row>
    <row r="591" spans="14:14">
      <c r="N591">
        <v>0</v>
      </c>
    </row>
    <row r="592" spans="14:14">
      <c r="N592">
        <v>0</v>
      </c>
    </row>
    <row r="593" spans="14:14">
      <c r="N593">
        <v>0</v>
      </c>
    </row>
    <row r="594" spans="14:14">
      <c r="N594">
        <v>0</v>
      </c>
    </row>
    <row r="595" spans="14:14">
      <c r="N595">
        <v>0</v>
      </c>
    </row>
    <row r="596" spans="14:14">
      <c r="N596">
        <v>0</v>
      </c>
    </row>
    <row r="597" spans="14:14">
      <c r="N597">
        <v>0</v>
      </c>
    </row>
    <row r="598" spans="14:14">
      <c r="N598">
        <v>0</v>
      </c>
    </row>
    <row r="599" spans="14:14">
      <c r="N599">
        <v>0</v>
      </c>
    </row>
    <row r="600" spans="14:14">
      <c r="N600">
        <v>0</v>
      </c>
    </row>
    <row r="601" spans="14:14">
      <c r="N601">
        <v>0</v>
      </c>
    </row>
    <row r="602" spans="14:14">
      <c r="N602">
        <v>0</v>
      </c>
    </row>
    <row r="603" spans="14:14">
      <c r="N603">
        <v>0</v>
      </c>
    </row>
    <row r="604" spans="14:14">
      <c r="N604">
        <v>0</v>
      </c>
    </row>
    <row r="605" spans="14:14">
      <c r="N605">
        <v>0</v>
      </c>
    </row>
    <row r="606" spans="14:14">
      <c r="N606">
        <v>0</v>
      </c>
    </row>
    <row r="607" spans="14:14">
      <c r="N607">
        <v>0</v>
      </c>
    </row>
    <row r="608" spans="14:14">
      <c r="N608">
        <v>0</v>
      </c>
    </row>
    <row r="609" spans="14:14">
      <c r="N609">
        <v>0</v>
      </c>
    </row>
    <row r="610" spans="14:14">
      <c r="N610">
        <v>0</v>
      </c>
    </row>
    <row r="611" spans="14:14">
      <c r="N611">
        <v>0</v>
      </c>
    </row>
    <row r="612" spans="14:14">
      <c r="N612">
        <v>0</v>
      </c>
    </row>
    <row r="613" spans="14:14">
      <c r="N613">
        <v>0</v>
      </c>
    </row>
    <row r="614" spans="14:14">
      <c r="N614">
        <v>0</v>
      </c>
    </row>
    <row r="615" spans="14:14">
      <c r="N615">
        <v>0</v>
      </c>
    </row>
    <row r="616" spans="14:14">
      <c r="N616">
        <v>0</v>
      </c>
    </row>
    <row r="617" spans="14:14">
      <c r="N617">
        <v>0</v>
      </c>
    </row>
    <row r="618" spans="14:14">
      <c r="N618">
        <v>0</v>
      </c>
    </row>
    <row r="619" spans="14:14">
      <c r="N619">
        <v>0</v>
      </c>
    </row>
    <row r="620" spans="14:14">
      <c r="N620">
        <v>0</v>
      </c>
    </row>
    <row r="621" spans="14:14">
      <c r="N621">
        <v>0</v>
      </c>
    </row>
    <row r="622" spans="14:14">
      <c r="N622">
        <v>0</v>
      </c>
    </row>
    <row r="623" spans="14:14">
      <c r="N623">
        <v>0</v>
      </c>
    </row>
    <row r="624" spans="14:14">
      <c r="N624">
        <v>0</v>
      </c>
    </row>
    <row r="625" spans="14:14">
      <c r="N625">
        <v>0</v>
      </c>
    </row>
    <row r="626" spans="14:14">
      <c r="N626">
        <v>0</v>
      </c>
    </row>
    <row r="627" spans="14:14">
      <c r="N627">
        <v>0</v>
      </c>
    </row>
    <row r="628" spans="14:14">
      <c r="N628">
        <v>0</v>
      </c>
    </row>
    <row r="629" spans="14:14">
      <c r="N629">
        <v>0</v>
      </c>
    </row>
    <row r="630" spans="14:14">
      <c r="N630">
        <v>0</v>
      </c>
    </row>
    <row r="631" spans="14:14">
      <c r="N631">
        <v>0</v>
      </c>
    </row>
    <row r="632" spans="14:14">
      <c r="N632">
        <v>0</v>
      </c>
    </row>
    <row r="633" spans="14:14">
      <c r="N633">
        <v>0</v>
      </c>
    </row>
    <row r="634" spans="14:14">
      <c r="N634">
        <v>0</v>
      </c>
    </row>
    <row r="635" spans="14:14">
      <c r="N635">
        <v>0</v>
      </c>
    </row>
    <row r="636" spans="14:14">
      <c r="N636">
        <v>0</v>
      </c>
    </row>
    <row r="637" spans="14:14">
      <c r="N637">
        <v>0</v>
      </c>
    </row>
    <row r="638" spans="14:14">
      <c r="N638">
        <v>0</v>
      </c>
    </row>
    <row r="639" spans="14:14">
      <c r="N639">
        <v>0</v>
      </c>
    </row>
    <row r="640" spans="14:14">
      <c r="N640">
        <v>0</v>
      </c>
    </row>
    <row r="641" spans="14:14">
      <c r="N641">
        <v>0</v>
      </c>
    </row>
    <row r="642" spans="14:14">
      <c r="N642">
        <v>0</v>
      </c>
    </row>
    <row r="643" spans="14:14">
      <c r="N643">
        <v>0</v>
      </c>
    </row>
    <row r="644" spans="14:14">
      <c r="N644">
        <v>0</v>
      </c>
    </row>
    <row r="645" spans="14:14">
      <c r="N645">
        <v>0</v>
      </c>
    </row>
    <row r="646" spans="14:14">
      <c r="N646">
        <v>0</v>
      </c>
    </row>
    <row r="647" spans="14:14">
      <c r="N647">
        <v>0</v>
      </c>
    </row>
    <row r="648" spans="14:14">
      <c r="N648">
        <v>0</v>
      </c>
    </row>
    <row r="649" spans="14:14">
      <c r="N649">
        <v>0</v>
      </c>
    </row>
    <row r="650" spans="14:14">
      <c r="N650">
        <v>0</v>
      </c>
    </row>
    <row r="651" spans="14:14">
      <c r="N651">
        <v>0</v>
      </c>
    </row>
    <row r="652" spans="14:14">
      <c r="N652">
        <v>0</v>
      </c>
    </row>
    <row r="653" spans="14:14">
      <c r="N653">
        <v>0</v>
      </c>
    </row>
    <row r="654" spans="14:14">
      <c r="N654">
        <v>0</v>
      </c>
    </row>
    <row r="655" spans="14:14">
      <c r="N655">
        <v>0</v>
      </c>
    </row>
    <row r="656" spans="14:14">
      <c r="N656">
        <v>0</v>
      </c>
    </row>
    <row r="657" spans="14:14">
      <c r="N657">
        <v>0</v>
      </c>
    </row>
    <row r="658" spans="14:14">
      <c r="N658">
        <v>0</v>
      </c>
    </row>
    <row r="659" spans="14:14">
      <c r="N659">
        <v>0</v>
      </c>
    </row>
    <row r="660" spans="14:14">
      <c r="N660">
        <v>0</v>
      </c>
    </row>
    <row r="661" spans="14:14">
      <c r="N661">
        <v>0</v>
      </c>
    </row>
    <row r="662" spans="14:14">
      <c r="N662">
        <v>0</v>
      </c>
    </row>
    <row r="663" spans="14:14">
      <c r="N663">
        <v>0</v>
      </c>
    </row>
    <row r="664" spans="14:14">
      <c r="N664">
        <v>0</v>
      </c>
    </row>
    <row r="665" spans="14:14">
      <c r="N665">
        <v>0</v>
      </c>
    </row>
    <row r="666" spans="14:14">
      <c r="N666">
        <v>0</v>
      </c>
    </row>
    <row r="667" spans="14:14">
      <c r="N667">
        <v>0</v>
      </c>
    </row>
    <row r="668" spans="14:14">
      <c r="N668">
        <v>0</v>
      </c>
    </row>
    <row r="669" spans="14:14">
      <c r="N669">
        <v>0</v>
      </c>
    </row>
    <row r="670" spans="14:14">
      <c r="N670">
        <v>0</v>
      </c>
    </row>
    <row r="671" spans="14:14">
      <c r="N671">
        <v>0</v>
      </c>
    </row>
    <row r="672" spans="14:14">
      <c r="N672">
        <v>0</v>
      </c>
    </row>
    <row r="673" spans="14:14">
      <c r="N673">
        <v>0</v>
      </c>
    </row>
    <row r="674" spans="14:14">
      <c r="N674">
        <v>0</v>
      </c>
    </row>
    <row r="675" spans="14:14">
      <c r="N675">
        <v>0</v>
      </c>
    </row>
    <row r="676" spans="14:14">
      <c r="N676">
        <v>0</v>
      </c>
    </row>
    <row r="677" spans="14:14">
      <c r="N677">
        <v>0</v>
      </c>
    </row>
    <row r="678" spans="14:14">
      <c r="N678">
        <v>0</v>
      </c>
    </row>
    <row r="679" spans="14:14">
      <c r="N679">
        <v>0</v>
      </c>
    </row>
    <row r="680" spans="14:14">
      <c r="N680">
        <v>0</v>
      </c>
    </row>
    <row r="681" spans="14:14">
      <c r="N681">
        <v>0</v>
      </c>
    </row>
    <row r="682" spans="14:14">
      <c r="N682">
        <v>0</v>
      </c>
    </row>
    <row r="683" spans="14:14">
      <c r="N683">
        <v>0</v>
      </c>
    </row>
    <row r="684" spans="14:14">
      <c r="N684">
        <v>0</v>
      </c>
    </row>
    <row r="685" spans="14:14">
      <c r="N685">
        <v>0</v>
      </c>
    </row>
    <row r="686" spans="14:14">
      <c r="N686">
        <v>0</v>
      </c>
    </row>
    <row r="687" spans="14:14">
      <c r="N687">
        <v>0</v>
      </c>
    </row>
    <row r="688" spans="14:14">
      <c r="N688">
        <v>0</v>
      </c>
    </row>
    <row r="689" spans="14:14">
      <c r="N689">
        <v>0</v>
      </c>
    </row>
    <row r="690" spans="14:14">
      <c r="N690">
        <v>0</v>
      </c>
    </row>
    <row r="691" spans="14:14">
      <c r="N691">
        <v>0</v>
      </c>
    </row>
    <row r="692" spans="14:14">
      <c r="N692">
        <v>0</v>
      </c>
    </row>
    <row r="693" spans="14:14">
      <c r="N693">
        <v>0</v>
      </c>
    </row>
    <row r="694" spans="14:14">
      <c r="N694">
        <v>0</v>
      </c>
    </row>
    <row r="695" spans="14:14">
      <c r="N695">
        <v>0</v>
      </c>
    </row>
    <row r="696" spans="14:14">
      <c r="N696">
        <v>0</v>
      </c>
    </row>
    <row r="697" spans="14:14">
      <c r="N697">
        <v>0</v>
      </c>
    </row>
    <row r="698" spans="14:14">
      <c r="N698">
        <v>0</v>
      </c>
    </row>
    <row r="699" spans="14:14">
      <c r="N699">
        <v>0</v>
      </c>
    </row>
    <row r="700" spans="14:14">
      <c r="N700">
        <v>0</v>
      </c>
    </row>
    <row r="701" spans="14:14">
      <c r="N701">
        <v>0</v>
      </c>
    </row>
    <row r="702" spans="14:14">
      <c r="N702">
        <v>0</v>
      </c>
    </row>
    <row r="703" spans="14:14">
      <c r="N703">
        <v>0</v>
      </c>
    </row>
    <row r="704" spans="14:14">
      <c r="N704">
        <v>0</v>
      </c>
    </row>
    <row r="705" spans="14:14">
      <c r="N705">
        <v>0</v>
      </c>
    </row>
    <row r="706" spans="14:14">
      <c r="N706">
        <v>0</v>
      </c>
    </row>
    <row r="707" spans="14:14">
      <c r="N707">
        <v>0</v>
      </c>
    </row>
    <row r="708" spans="14:14">
      <c r="N708">
        <v>0</v>
      </c>
    </row>
    <row r="709" spans="14:14">
      <c r="N709">
        <v>0</v>
      </c>
    </row>
    <row r="710" spans="14:14">
      <c r="N710">
        <v>0</v>
      </c>
    </row>
    <row r="711" spans="14:14">
      <c r="N711">
        <v>0</v>
      </c>
    </row>
    <row r="712" spans="14:14">
      <c r="N712">
        <v>0</v>
      </c>
    </row>
    <row r="713" spans="14:14">
      <c r="N713">
        <v>0</v>
      </c>
    </row>
    <row r="714" spans="14:14">
      <c r="N714">
        <v>0</v>
      </c>
    </row>
    <row r="715" spans="14:14">
      <c r="N715">
        <v>0</v>
      </c>
    </row>
    <row r="716" spans="14:14">
      <c r="N716">
        <v>0</v>
      </c>
    </row>
    <row r="717" spans="14:14">
      <c r="N717">
        <v>0</v>
      </c>
    </row>
    <row r="718" spans="14:14">
      <c r="N718">
        <v>0</v>
      </c>
    </row>
    <row r="719" spans="14:14">
      <c r="N719">
        <v>0</v>
      </c>
    </row>
    <row r="720" spans="14:14">
      <c r="N720">
        <v>0</v>
      </c>
    </row>
    <row r="721" spans="14:14">
      <c r="N721">
        <v>0</v>
      </c>
    </row>
    <row r="722" spans="14:14">
      <c r="N722">
        <v>0</v>
      </c>
    </row>
    <row r="723" spans="14:14">
      <c r="N723">
        <v>0</v>
      </c>
    </row>
    <row r="724" spans="14:14">
      <c r="N724">
        <v>0</v>
      </c>
    </row>
    <row r="725" spans="14:14">
      <c r="N725">
        <v>0</v>
      </c>
    </row>
    <row r="726" spans="14:14">
      <c r="N726">
        <v>0</v>
      </c>
    </row>
    <row r="727" spans="14:14">
      <c r="N727">
        <v>0</v>
      </c>
    </row>
    <row r="728" spans="14:14">
      <c r="N728">
        <v>0</v>
      </c>
    </row>
    <row r="729" spans="14:14">
      <c r="N729">
        <v>0</v>
      </c>
    </row>
    <row r="730" spans="14:14">
      <c r="N730">
        <v>0</v>
      </c>
    </row>
    <row r="731" spans="14:14">
      <c r="N731">
        <v>0</v>
      </c>
    </row>
    <row r="732" spans="14:14">
      <c r="N732">
        <v>0</v>
      </c>
    </row>
    <row r="733" spans="14:14">
      <c r="N733">
        <v>0</v>
      </c>
    </row>
    <row r="734" spans="14:14">
      <c r="N734">
        <v>0</v>
      </c>
    </row>
    <row r="735" spans="14:14">
      <c r="N735">
        <v>0</v>
      </c>
    </row>
    <row r="736" spans="14:14">
      <c r="N736">
        <v>0</v>
      </c>
    </row>
    <row r="737" spans="14:14">
      <c r="N737">
        <v>0</v>
      </c>
    </row>
    <row r="738" spans="14:14">
      <c r="N738">
        <v>0</v>
      </c>
    </row>
    <row r="739" spans="14:14">
      <c r="N739">
        <v>0</v>
      </c>
    </row>
    <row r="740" spans="14:14">
      <c r="N740">
        <v>0</v>
      </c>
    </row>
    <row r="741" spans="14:14">
      <c r="N741">
        <v>0</v>
      </c>
    </row>
    <row r="742" spans="14:14">
      <c r="N742">
        <v>0</v>
      </c>
    </row>
    <row r="743" spans="14:14">
      <c r="N743">
        <v>0</v>
      </c>
    </row>
    <row r="744" spans="14:14">
      <c r="N744">
        <v>0</v>
      </c>
    </row>
    <row r="745" spans="14:14">
      <c r="N745">
        <v>0</v>
      </c>
    </row>
    <row r="746" spans="14:14">
      <c r="N746">
        <v>0</v>
      </c>
    </row>
    <row r="747" spans="14:14">
      <c r="N747">
        <v>0</v>
      </c>
    </row>
    <row r="748" spans="14:14">
      <c r="N748">
        <v>0</v>
      </c>
    </row>
    <row r="749" spans="14:14">
      <c r="N749">
        <v>0</v>
      </c>
    </row>
    <row r="750" spans="14:14">
      <c r="N750">
        <v>0</v>
      </c>
    </row>
    <row r="751" spans="14:14">
      <c r="N751">
        <v>0</v>
      </c>
    </row>
    <row r="752" spans="14:14">
      <c r="N752">
        <v>0</v>
      </c>
    </row>
    <row r="753" spans="14:14">
      <c r="N753">
        <v>0</v>
      </c>
    </row>
    <row r="754" spans="14:14">
      <c r="N754">
        <v>0</v>
      </c>
    </row>
    <row r="755" spans="14:14">
      <c r="N755">
        <v>0</v>
      </c>
    </row>
    <row r="756" spans="14:14">
      <c r="N756">
        <v>0</v>
      </c>
    </row>
    <row r="757" spans="14:14">
      <c r="N757">
        <v>0</v>
      </c>
    </row>
    <row r="758" spans="14:14">
      <c r="N758">
        <v>0</v>
      </c>
    </row>
    <row r="759" spans="14:14">
      <c r="N759">
        <v>0</v>
      </c>
    </row>
    <row r="760" spans="14:14">
      <c r="N760">
        <v>0</v>
      </c>
    </row>
    <row r="761" spans="14:14">
      <c r="N761">
        <v>0</v>
      </c>
    </row>
    <row r="762" spans="14:14">
      <c r="N762">
        <v>0</v>
      </c>
    </row>
    <row r="763" spans="14:14">
      <c r="N763">
        <v>0</v>
      </c>
    </row>
    <row r="764" spans="14:14">
      <c r="N764">
        <v>0</v>
      </c>
    </row>
    <row r="765" spans="14:14">
      <c r="N765">
        <v>0</v>
      </c>
    </row>
    <row r="766" spans="14:14">
      <c r="N766">
        <v>0</v>
      </c>
    </row>
    <row r="767" spans="14:14">
      <c r="N767">
        <v>0</v>
      </c>
    </row>
    <row r="768" spans="14:14">
      <c r="N768">
        <v>0</v>
      </c>
    </row>
    <row r="769" spans="14:14">
      <c r="N769">
        <v>0</v>
      </c>
    </row>
    <row r="770" spans="14:14">
      <c r="N770">
        <v>0</v>
      </c>
    </row>
    <row r="771" spans="14:14">
      <c r="N771">
        <v>0</v>
      </c>
    </row>
    <row r="772" spans="14:14">
      <c r="N772">
        <v>0</v>
      </c>
    </row>
    <row r="773" spans="14:14">
      <c r="N773">
        <v>0</v>
      </c>
    </row>
    <row r="774" spans="14:14">
      <c r="N774">
        <v>0</v>
      </c>
    </row>
    <row r="775" spans="14:14">
      <c r="N775">
        <v>0</v>
      </c>
    </row>
    <row r="776" spans="14:14">
      <c r="N776">
        <v>0</v>
      </c>
    </row>
    <row r="777" spans="14:14">
      <c r="N777">
        <v>0</v>
      </c>
    </row>
    <row r="778" spans="14:14">
      <c r="N778">
        <v>0</v>
      </c>
    </row>
    <row r="779" spans="14:14">
      <c r="N779">
        <v>0</v>
      </c>
    </row>
    <row r="780" spans="14:14">
      <c r="N780">
        <v>0</v>
      </c>
    </row>
    <row r="781" spans="14:14">
      <c r="N781">
        <v>0</v>
      </c>
    </row>
    <row r="782" spans="14:14">
      <c r="N782">
        <v>0</v>
      </c>
    </row>
    <row r="783" spans="14:14">
      <c r="N783">
        <v>0</v>
      </c>
    </row>
    <row r="784" spans="14:14">
      <c r="N784">
        <v>0</v>
      </c>
    </row>
    <row r="785" spans="14:14">
      <c r="N785">
        <v>0</v>
      </c>
    </row>
    <row r="786" spans="14:14">
      <c r="N786">
        <v>0</v>
      </c>
    </row>
    <row r="787" spans="14:14">
      <c r="N787">
        <v>0</v>
      </c>
    </row>
    <row r="788" spans="14:14">
      <c r="N788">
        <v>0</v>
      </c>
    </row>
    <row r="789" spans="14:14">
      <c r="N789">
        <v>0</v>
      </c>
    </row>
    <row r="790" spans="14:14">
      <c r="N790">
        <v>0</v>
      </c>
    </row>
    <row r="791" spans="14:14">
      <c r="N791">
        <v>0</v>
      </c>
    </row>
    <row r="792" spans="14:14">
      <c r="N792">
        <v>0</v>
      </c>
    </row>
    <row r="793" spans="14:14">
      <c r="N793">
        <v>0</v>
      </c>
    </row>
    <row r="794" spans="14:14">
      <c r="N794">
        <v>0</v>
      </c>
    </row>
    <row r="795" spans="14:14">
      <c r="N795">
        <v>0</v>
      </c>
    </row>
    <row r="796" spans="14:14">
      <c r="N796">
        <v>0</v>
      </c>
    </row>
    <row r="797" spans="14:14">
      <c r="N797">
        <v>0</v>
      </c>
    </row>
    <row r="798" spans="14:14">
      <c r="N798">
        <v>0</v>
      </c>
    </row>
    <row r="799" spans="14:14">
      <c r="N799">
        <v>0</v>
      </c>
    </row>
    <row r="800" spans="14:14">
      <c r="N800">
        <v>0</v>
      </c>
    </row>
    <row r="801" spans="14:14">
      <c r="N801">
        <v>0</v>
      </c>
    </row>
    <row r="802" spans="14:14">
      <c r="N802">
        <v>0</v>
      </c>
    </row>
    <row r="803" spans="14:14">
      <c r="N803">
        <v>0</v>
      </c>
    </row>
    <row r="804" spans="14:14">
      <c r="N804">
        <v>0</v>
      </c>
    </row>
    <row r="805" spans="14:14">
      <c r="N805">
        <v>0</v>
      </c>
    </row>
    <row r="806" spans="14:14">
      <c r="N806">
        <v>0</v>
      </c>
    </row>
    <row r="807" spans="14:14">
      <c r="N807">
        <v>0</v>
      </c>
    </row>
    <row r="808" spans="14:14">
      <c r="N808">
        <v>0</v>
      </c>
    </row>
    <row r="809" spans="14:14">
      <c r="N809">
        <v>0</v>
      </c>
    </row>
    <row r="810" spans="14:14">
      <c r="N810">
        <v>0</v>
      </c>
    </row>
    <row r="811" spans="14:14">
      <c r="N811">
        <v>0</v>
      </c>
    </row>
    <row r="812" spans="14:14">
      <c r="N812">
        <v>0</v>
      </c>
    </row>
    <row r="813" spans="14:14">
      <c r="N813">
        <v>0</v>
      </c>
    </row>
    <row r="814" spans="14:14">
      <c r="N814">
        <v>0</v>
      </c>
    </row>
    <row r="815" spans="14:14">
      <c r="N815">
        <v>0</v>
      </c>
    </row>
    <row r="816" spans="14:14">
      <c r="N816">
        <v>0</v>
      </c>
    </row>
    <row r="817" spans="14:14">
      <c r="N817">
        <v>0</v>
      </c>
    </row>
    <row r="818" spans="14:14">
      <c r="N818">
        <v>0</v>
      </c>
    </row>
    <row r="819" spans="14:14">
      <c r="N819">
        <v>0</v>
      </c>
    </row>
    <row r="820" spans="14:14">
      <c r="N820">
        <v>0</v>
      </c>
    </row>
    <row r="821" spans="14:14">
      <c r="N821">
        <v>0</v>
      </c>
    </row>
    <row r="822" spans="14:14">
      <c r="N822">
        <v>0</v>
      </c>
    </row>
    <row r="823" spans="14:14">
      <c r="N823">
        <v>0</v>
      </c>
    </row>
    <row r="824" spans="14:14">
      <c r="N824">
        <v>0</v>
      </c>
    </row>
    <row r="825" spans="14:14">
      <c r="N825">
        <v>0</v>
      </c>
    </row>
    <row r="826" spans="14:14">
      <c r="N826">
        <v>0</v>
      </c>
    </row>
    <row r="827" spans="14:14">
      <c r="N827">
        <v>0</v>
      </c>
    </row>
    <row r="828" spans="14:14">
      <c r="N828">
        <v>0</v>
      </c>
    </row>
    <row r="829" spans="14:14">
      <c r="N829">
        <v>0</v>
      </c>
    </row>
    <row r="830" spans="14:14">
      <c r="N830">
        <v>0</v>
      </c>
    </row>
    <row r="831" spans="14:14">
      <c r="N831">
        <v>0</v>
      </c>
    </row>
    <row r="832" spans="14:14">
      <c r="N832">
        <v>0</v>
      </c>
    </row>
    <row r="833" spans="14:14">
      <c r="N833">
        <v>0</v>
      </c>
    </row>
    <row r="834" spans="14:14">
      <c r="N834">
        <v>0</v>
      </c>
    </row>
    <row r="835" spans="14:14">
      <c r="N835">
        <v>0</v>
      </c>
    </row>
    <row r="836" spans="14:14">
      <c r="N836">
        <v>0</v>
      </c>
    </row>
    <row r="837" spans="14:14">
      <c r="N837">
        <v>0</v>
      </c>
    </row>
    <row r="838" spans="14:14">
      <c r="N838">
        <v>0</v>
      </c>
    </row>
    <row r="839" spans="14:14">
      <c r="N839">
        <v>0</v>
      </c>
    </row>
    <row r="840" spans="14:14">
      <c r="N840">
        <v>0</v>
      </c>
    </row>
    <row r="841" spans="14:14">
      <c r="N841">
        <v>0</v>
      </c>
    </row>
    <row r="842" spans="14:14">
      <c r="N842">
        <v>0</v>
      </c>
    </row>
    <row r="843" spans="14:14">
      <c r="N843">
        <v>0</v>
      </c>
    </row>
    <row r="844" spans="14:14">
      <c r="N844">
        <v>0</v>
      </c>
    </row>
    <row r="845" spans="14:14">
      <c r="N845">
        <v>0</v>
      </c>
    </row>
    <row r="846" spans="14:14">
      <c r="N846">
        <v>0</v>
      </c>
    </row>
    <row r="847" spans="14:14">
      <c r="N847">
        <v>0</v>
      </c>
    </row>
    <row r="848" spans="14:14">
      <c r="N848">
        <v>0</v>
      </c>
    </row>
    <row r="849" spans="9:14">
      <c r="N849">
        <v>0</v>
      </c>
    </row>
    <row r="850" spans="9:14">
      <c r="N850">
        <v>0</v>
      </c>
    </row>
    <row r="851" spans="9:14">
      <c r="I851">
        <v>850</v>
      </c>
      <c r="N851">
        <v>0</v>
      </c>
    </row>
    <row r="852" spans="9:14">
      <c r="N852">
        <v>0</v>
      </c>
    </row>
    <row r="853" spans="9:14">
      <c r="N853">
        <v>0</v>
      </c>
    </row>
    <row r="854" spans="9:14">
      <c r="N854">
        <v>0</v>
      </c>
    </row>
    <row r="855" spans="9:14">
      <c r="N855">
        <v>0</v>
      </c>
    </row>
    <row r="856" spans="9:14">
      <c r="N856">
        <v>0</v>
      </c>
    </row>
    <row r="857" spans="9:14">
      <c r="N857">
        <v>0</v>
      </c>
    </row>
    <row r="858" spans="9:14">
      <c r="N858">
        <v>0</v>
      </c>
    </row>
    <row r="859" spans="9:14">
      <c r="N859">
        <v>0</v>
      </c>
    </row>
    <row r="860" spans="9:14">
      <c r="N860">
        <v>0</v>
      </c>
    </row>
    <row r="861" spans="9:14">
      <c r="N861">
        <v>0</v>
      </c>
    </row>
    <row r="862" spans="9:14">
      <c r="N862">
        <v>0</v>
      </c>
    </row>
    <row r="863" spans="9:14">
      <c r="N863">
        <v>0</v>
      </c>
    </row>
    <row r="864" spans="9:14">
      <c r="N864">
        <v>0</v>
      </c>
    </row>
    <row r="865" spans="14:14">
      <c r="N865">
        <v>0</v>
      </c>
    </row>
    <row r="866" spans="14:14">
      <c r="N866">
        <v>0</v>
      </c>
    </row>
    <row r="867" spans="14:14">
      <c r="N867">
        <v>0</v>
      </c>
    </row>
    <row r="868" spans="14:14">
      <c r="N868">
        <v>0</v>
      </c>
    </row>
    <row r="869" spans="14:14">
      <c r="N869">
        <v>0</v>
      </c>
    </row>
    <row r="870" spans="14:14">
      <c r="N870">
        <v>0</v>
      </c>
    </row>
    <row r="871" spans="14:14">
      <c r="N871">
        <v>0</v>
      </c>
    </row>
    <row r="872" spans="14:14">
      <c r="N872">
        <v>0</v>
      </c>
    </row>
    <row r="873" spans="14:14">
      <c r="N873">
        <v>0</v>
      </c>
    </row>
    <row r="874" spans="14:14">
      <c r="N874">
        <v>0</v>
      </c>
    </row>
    <row r="875" spans="14:14">
      <c r="N875">
        <v>0</v>
      </c>
    </row>
    <row r="876" spans="14:14">
      <c r="N876">
        <v>0</v>
      </c>
    </row>
    <row r="877" spans="14:14">
      <c r="N877">
        <v>0</v>
      </c>
    </row>
    <row r="878" spans="14:14">
      <c r="N878">
        <v>0</v>
      </c>
    </row>
    <row r="879" spans="14:14">
      <c r="N879">
        <v>0</v>
      </c>
    </row>
    <row r="880" spans="14:14">
      <c r="N880">
        <v>0</v>
      </c>
    </row>
    <row r="881" spans="14:14">
      <c r="N881">
        <v>0</v>
      </c>
    </row>
    <row r="882" spans="14:14">
      <c r="N882">
        <v>0</v>
      </c>
    </row>
    <row r="883" spans="14:14">
      <c r="N883">
        <v>0</v>
      </c>
    </row>
    <row r="884" spans="14:14">
      <c r="N884">
        <v>0</v>
      </c>
    </row>
    <row r="885" spans="14:14">
      <c r="N885">
        <v>0</v>
      </c>
    </row>
    <row r="886" spans="14:14">
      <c r="N886">
        <v>0</v>
      </c>
    </row>
    <row r="887" spans="14:14">
      <c r="N887">
        <v>0</v>
      </c>
    </row>
    <row r="888" spans="14:14">
      <c r="N888">
        <v>0</v>
      </c>
    </row>
    <row r="889" spans="14:14">
      <c r="N889">
        <v>0</v>
      </c>
    </row>
    <row r="890" spans="14:14">
      <c r="N890">
        <v>0</v>
      </c>
    </row>
    <row r="891" spans="14:14">
      <c r="N891">
        <v>0</v>
      </c>
    </row>
    <row r="892" spans="14:14">
      <c r="N892">
        <v>0</v>
      </c>
    </row>
    <row r="893" spans="14:14">
      <c r="N893">
        <v>0</v>
      </c>
    </row>
    <row r="894" spans="14:14">
      <c r="N894">
        <v>0</v>
      </c>
    </row>
    <row r="895" spans="14:14">
      <c r="N895">
        <v>0</v>
      </c>
    </row>
    <row r="896" spans="14:14">
      <c r="N896">
        <v>0</v>
      </c>
    </row>
    <row r="897" spans="14:14">
      <c r="N897">
        <v>0</v>
      </c>
    </row>
    <row r="898" spans="14:14">
      <c r="N898">
        <v>0</v>
      </c>
    </row>
    <row r="899" spans="14:14">
      <c r="N899">
        <v>0</v>
      </c>
    </row>
    <row r="900" spans="14:14">
      <c r="N900">
        <v>0</v>
      </c>
    </row>
    <row r="901" spans="14:14">
      <c r="N901">
        <v>0</v>
      </c>
    </row>
    <row r="902" spans="14:14">
      <c r="N902">
        <v>0</v>
      </c>
    </row>
    <row r="903" spans="14:14">
      <c r="N903">
        <v>0</v>
      </c>
    </row>
    <row r="904" spans="14:14">
      <c r="N904">
        <v>0</v>
      </c>
    </row>
    <row r="905" spans="14:14">
      <c r="N905">
        <v>0</v>
      </c>
    </row>
    <row r="906" spans="14:14">
      <c r="N906">
        <v>0</v>
      </c>
    </row>
    <row r="907" spans="14:14">
      <c r="N907">
        <v>0</v>
      </c>
    </row>
    <row r="908" spans="14:14">
      <c r="N908">
        <v>0</v>
      </c>
    </row>
    <row r="909" spans="14:14">
      <c r="N909">
        <v>0</v>
      </c>
    </row>
    <row r="910" spans="14:14">
      <c r="N910">
        <v>0</v>
      </c>
    </row>
    <row r="911" spans="14:14">
      <c r="N911">
        <v>0</v>
      </c>
    </row>
    <row r="912" spans="14:14">
      <c r="N912">
        <v>0</v>
      </c>
    </row>
    <row r="913" spans="14:14">
      <c r="N913">
        <v>0</v>
      </c>
    </row>
    <row r="914" spans="14:14">
      <c r="N914">
        <v>0</v>
      </c>
    </row>
    <row r="915" spans="14:14">
      <c r="N915">
        <v>0</v>
      </c>
    </row>
    <row r="916" spans="14:14">
      <c r="N916">
        <v>0</v>
      </c>
    </row>
    <row r="917" spans="14:14">
      <c r="N917">
        <v>0</v>
      </c>
    </row>
    <row r="918" spans="14:14">
      <c r="N918">
        <v>0</v>
      </c>
    </row>
    <row r="919" spans="14:14">
      <c r="N919">
        <v>0</v>
      </c>
    </row>
    <row r="920" spans="14:14">
      <c r="N920">
        <v>0</v>
      </c>
    </row>
    <row r="921" spans="14:14">
      <c r="N921">
        <v>0</v>
      </c>
    </row>
    <row r="922" spans="14:14">
      <c r="N922">
        <v>0</v>
      </c>
    </row>
    <row r="923" spans="14:14">
      <c r="N923">
        <v>0</v>
      </c>
    </row>
    <row r="924" spans="14:14">
      <c r="N924">
        <v>0</v>
      </c>
    </row>
    <row r="925" spans="14:14">
      <c r="N925">
        <v>0</v>
      </c>
    </row>
    <row r="926" spans="14:14">
      <c r="N926">
        <v>0</v>
      </c>
    </row>
    <row r="927" spans="14:14">
      <c r="N927">
        <v>0</v>
      </c>
    </row>
    <row r="928" spans="14:14">
      <c r="N928">
        <v>0</v>
      </c>
    </row>
    <row r="929" spans="14:14">
      <c r="N929">
        <v>0</v>
      </c>
    </row>
    <row r="930" spans="14:14">
      <c r="N930">
        <v>0</v>
      </c>
    </row>
    <row r="931" spans="14:14">
      <c r="N931">
        <v>0</v>
      </c>
    </row>
    <row r="932" spans="14:14">
      <c r="N932">
        <v>0</v>
      </c>
    </row>
    <row r="933" spans="14:14">
      <c r="N933">
        <v>0</v>
      </c>
    </row>
    <row r="934" spans="14:14">
      <c r="N934">
        <v>0</v>
      </c>
    </row>
    <row r="935" spans="14:14">
      <c r="N935">
        <v>0</v>
      </c>
    </row>
    <row r="936" spans="14:14">
      <c r="N936">
        <v>0</v>
      </c>
    </row>
    <row r="937" spans="14:14">
      <c r="N937">
        <v>0</v>
      </c>
    </row>
    <row r="938" spans="14:14">
      <c r="N938">
        <v>0</v>
      </c>
    </row>
    <row r="939" spans="14:14">
      <c r="N939">
        <v>0</v>
      </c>
    </row>
    <row r="940" spans="14:14">
      <c r="N940">
        <v>0</v>
      </c>
    </row>
    <row r="941" spans="14:14">
      <c r="N941">
        <v>0</v>
      </c>
    </row>
    <row r="942" spans="14:14">
      <c r="N942">
        <v>0</v>
      </c>
    </row>
    <row r="943" spans="14:14">
      <c r="N943">
        <v>0</v>
      </c>
    </row>
    <row r="944" spans="14:14">
      <c r="N944">
        <v>0</v>
      </c>
    </row>
    <row r="945" spans="14:14">
      <c r="N945">
        <v>0</v>
      </c>
    </row>
    <row r="946" spans="14:14">
      <c r="N946">
        <v>0</v>
      </c>
    </row>
    <row r="947" spans="14:14">
      <c r="N947">
        <v>0</v>
      </c>
    </row>
    <row r="948" spans="14:14">
      <c r="N948">
        <v>0</v>
      </c>
    </row>
    <row r="949" spans="14:14">
      <c r="N949">
        <v>0</v>
      </c>
    </row>
    <row r="950" spans="14:14">
      <c r="N950">
        <v>0</v>
      </c>
    </row>
    <row r="951" spans="14:14">
      <c r="N951">
        <v>0</v>
      </c>
    </row>
    <row r="952" spans="14:14">
      <c r="N952">
        <v>0</v>
      </c>
    </row>
    <row r="953" spans="14:14">
      <c r="N953">
        <v>0</v>
      </c>
    </row>
    <row r="954" spans="14:14">
      <c r="N954">
        <v>0</v>
      </c>
    </row>
    <row r="955" spans="14:14">
      <c r="N955">
        <v>0</v>
      </c>
    </row>
    <row r="956" spans="14:14">
      <c r="N956">
        <v>0</v>
      </c>
    </row>
    <row r="957" spans="14:14">
      <c r="N957">
        <v>0</v>
      </c>
    </row>
    <row r="958" spans="14:14">
      <c r="N958">
        <v>0</v>
      </c>
    </row>
    <row r="959" spans="14:14">
      <c r="N959">
        <v>0</v>
      </c>
    </row>
    <row r="960" spans="14:14">
      <c r="N960">
        <v>0</v>
      </c>
    </row>
    <row r="961" spans="14:14">
      <c r="N961">
        <v>0</v>
      </c>
    </row>
    <row r="962" spans="14:14">
      <c r="N962">
        <v>0</v>
      </c>
    </row>
    <row r="963" spans="14:14">
      <c r="N963">
        <v>0</v>
      </c>
    </row>
    <row r="964" spans="14:14">
      <c r="N964">
        <v>0</v>
      </c>
    </row>
    <row r="965" spans="14:14">
      <c r="N965">
        <v>0</v>
      </c>
    </row>
    <row r="966" spans="14:14">
      <c r="N966">
        <v>0</v>
      </c>
    </row>
    <row r="967" spans="14:14">
      <c r="N967">
        <v>0</v>
      </c>
    </row>
    <row r="968" spans="14:14">
      <c r="N968">
        <v>0</v>
      </c>
    </row>
    <row r="969" spans="14:14">
      <c r="N969">
        <v>0</v>
      </c>
    </row>
    <row r="970" spans="14:14">
      <c r="N970">
        <v>0</v>
      </c>
    </row>
    <row r="971" spans="14:14">
      <c r="N971">
        <v>0</v>
      </c>
    </row>
    <row r="972" spans="14:14">
      <c r="N972">
        <v>0</v>
      </c>
    </row>
    <row r="973" spans="14:14">
      <c r="N973">
        <v>0</v>
      </c>
    </row>
    <row r="974" spans="14:14">
      <c r="N974">
        <v>0</v>
      </c>
    </row>
    <row r="975" spans="14:14">
      <c r="N975">
        <v>0</v>
      </c>
    </row>
    <row r="976" spans="14:14">
      <c r="N976">
        <v>0</v>
      </c>
    </row>
    <row r="977" spans="14:14">
      <c r="N977">
        <v>0</v>
      </c>
    </row>
    <row r="978" spans="14:14">
      <c r="N978">
        <v>0</v>
      </c>
    </row>
    <row r="979" spans="14:14">
      <c r="N979">
        <v>0</v>
      </c>
    </row>
    <row r="980" spans="14:14">
      <c r="N980">
        <v>0</v>
      </c>
    </row>
    <row r="981" spans="14:14">
      <c r="N981">
        <v>0</v>
      </c>
    </row>
    <row r="982" spans="14:14">
      <c r="N982">
        <v>0</v>
      </c>
    </row>
    <row r="983" spans="14:14">
      <c r="N983">
        <v>0</v>
      </c>
    </row>
    <row r="984" spans="14:14">
      <c r="N984">
        <v>0</v>
      </c>
    </row>
    <row r="985" spans="14:14">
      <c r="N985">
        <v>0</v>
      </c>
    </row>
    <row r="986" spans="14:14">
      <c r="N986">
        <v>0</v>
      </c>
    </row>
    <row r="987" spans="14:14">
      <c r="N987">
        <v>0</v>
      </c>
    </row>
    <row r="988" spans="14:14">
      <c r="N988">
        <v>0</v>
      </c>
    </row>
    <row r="989" spans="14:14">
      <c r="N989">
        <v>0</v>
      </c>
    </row>
    <row r="990" spans="14:14">
      <c r="N990">
        <v>0</v>
      </c>
    </row>
    <row r="991" spans="14:14">
      <c r="N991">
        <v>0</v>
      </c>
    </row>
    <row r="992" spans="14:14">
      <c r="N992">
        <v>0</v>
      </c>
    </row>
    <row r="993" spans="14:14">
      <c r="N993">
        <v>0</v>
      </c>
    </row>
    <row r="994" spans="14:14">
      <c r="N994">
        <v>0</v>
      </c>
    </row>
    <row r="995" spans="14:14">
      <c r="N995">
        <v>0</v>
      </c>
    </row>
    <row r="996" spans="14:14">
      <c r="N996">
        <v>0</v>
      </c>
    </row>
    <row r="997" spans="14:14">
      <c r="N997">
        <v>0</v>
      </c>
    </row>
    <row r="998" spans="14:14">
      <c r="N998">
        <v>0</v>
      </c>
    </row>
    <row r="999" spans="14:14">
      <c r="N999">
        <v>0</v>
      </c>
    </row>
    <row r="1000" spans="14:14">
      <c r="N1000">
        <v>0</v>
      </c>
    </row>
    <row r="1001" spans="14:14">
      <c r="N1001">
        <v>0</v>
      </c>
    </row>
    <row r="1002" spans="14:14">
      <c r="N1002">
        <v>0</v>
      </c>
    </row>
    <row r="1003" spans="14:14">
      <c r="N1003">
        <v>0</v>
      </c>
    </row>
    <row r="1004" spans="14:14">
      <c r="N1004">
        <v>0</v>
      </c>
    </row>
    <row r="1005" spans="14:14">
      <c r="N1005">
        <v>0</v>
      </c>
    </row>
    <row r="1006" spans="14:14">
      <c r="N1006">
        <v>0</v>
      </c>
    </row>
    <row r="1007" spans="14:14">
      <c r="N1007">
        <v>0</v>
      </c>
    </row>
    <row r="1008" spans="14:14">
      <c r="N1008">
        <v>0</v>
      </c>
    </row>
    <row r="1009" spans="14:14">
      <c r="N1009">
        <v>0</v>
      </c>
    </row>
    <row r="1010" spans="14:14">
      <c r="N1010">
        <v>0</v>
      </c>
    </row>
    <row r="1011" spans="14:14">
      <c r="N1011">
        <v>0</v>
      </c>
    </row>
    <row r="1012" spans="14:14">
      <c r="N1012">
        <v>0</v>
      </c>
    </row>
    <row r="1013" spans="14:14">
      <c r="N1013">
        <v>0</v>
      </c>
    </row>
    <row r="1014" spans="14:14">
      <c r="N1014">
        <v>0</v>
      </c>
    </row>
    <row r="1015" spans="14:14">
      <c r="N1015">
        <v>0</v>
      </c>
    </row>
    <row r="1016" spans="14:14">
      <c r="N1016">
        <v>0</v>
      </c>
    </row>
    <row r="1017" spans="14:14">
      <c r="N1017">
        <v>0</v>
      </c>
    </row>
    <row r="1018" spans="14:14">
      <c r="N1018">
        <v>0</v>
      </c>
    </row>
    <row r="1019" spans="14:14">
      <c r="N1019">
        <v>0</v>
      </c>
    </row>
    <row r="1020" spans="14:14">
      <c r="N1020">
        <v>0</v>
      </c>
    </row>
    <row r="1021" spans="14:14">
      <c r="N1021">
        <v>0</v>
      </c>
    </row>
    <row r="1022" spans="14:14">
      <c r="N1022">
        <v>0</v>
      </c>
    </row>
    <row r="1023" spans="14:14">
      <c r="N1023">
        <v>0</v>
      </c>
    </row>
    <row r="1024" spans="14:14">
      <c r="N1024">
        <v>0</v>
      </c>
    </row>
    <row r="1025" spans="14:14">
      <c r="N1025">
        <v>0</v>
      </c>
    </row>
    <row r="1026" spans="14:14">
      <c r="N1026">
        <v>0</v>
      </c>
    </row>
    <row r="1027" spans="14:14">
      <c r="N1027">
        <v>0</v>
      </c>
    </row>
    <row r="1028" spans="14:14">
      <c r="N1028">
        <v>0</v>
      </c>
    </row>
    <row r="1029" spans="14:14">
      <c r="N1029">
        <v>0</v>
      </c>
    </row>
    <row r="1030" spans="14:14">
      <c r="N1030">
        <v>0</v>
      </c>
    </row>
    <row r="1031" spans="14:14">
      <c r="N1031">
        <v>0</v>
      </c>
    </row>
    <row r="1032" spans="14:14">
      <c r="N1032">
        <v>0</v>
      </c>
    </row>
    <row r="1033" spans="14:14">
      <c r="N1033">
        <v>0</v>
      </c>
    </row>
    <row r="1034" spans="14:14">
      <c r="N1034">
        <v>0</v>
      </c>
    </row>
    <row r="1035" spans="14:14">
      <c r="N1035">
        <v>0</v>
      </c>
    </row>
    <row r="1036" spans="14:14">
      <c r="N1036">
        <v>0</v>
      </c>
    </row>
    <row r="1037" spans="14:14">
      <c r="N1037">
        <v>0</v>
      </c>
    </row>
    <row r="1038" spans="14:14">
      <c r="N1038">
        <v>0</v>
      </c>
    </row>
    <row r="1039" spans="14:14">
      <c r="N1039">
        <v>0</v>
      </c>
    </row>
    <row r="1040" spans="14:14">
      <c r="N1040">
        <v>0</v>
      </c>
    </row>
    <row r="1041" spans="14:14">
      <c r="N1041">
        <v>0</v>
      </c>
    </row>
    <row r="1042" spans="14:14">
      <c r="N1042">
        <v>0</v>
      </c>
    </row>
    <row r="1043" spans="14:14">
      <c r="N1043">
        <v>0</v>
      </c>
    </row>
    <row r="1044" spans="14:14">
      <c r="N1044">
        <v>0</v>
      </c>
    </row>
    <row r="1045" spans="14:14">
      <c r="N1045">
        <v>0</v>
      </c>
    </row>
    <row r="1046" spans="14:14">
      <c r="N1046">
        <v>0</v>
      </c>
    </row>
    <row r="1047" spans="14:14">
      <c r="N1047">
        <v>0</v>
      </c>
    </row>
    <row r="1048" spans="14:14">
      <c r="N1048">
        <v>0</v>
      </c>
    </row>
    <row r="1049" spans="14:14">
      <c r="N1049">
        <v>0</v>
      </c>
    </row>
    <row r="1050" spans="14:14">
      <c r="N1050">
        <v>0</v>
      </c>
    </row>
    <row r="1051" spans="14:14">
      <c r="N1051">
        <v>0</v>
      </c>
    </row>
    <row r="1052" spans="14:14">
      <c r="N1052">
        <v>0</v>
      </c>
    </row>
    <row r="1053" spans="14:14">
      <c r="N1053">
        <v>0</v>
      </c>
    </row>
    <row r="1054" spans="14:14">
      <c r="N1054">
        <v>0</v>
      </c>
    </row>
    <row r="1055" spans="14:14">
      <c r="N1055">
        <v>0</v>
      </c>
    </row>
    <row r="1056" spans="14:14">
      <c r="N1056">
        <v>0</v>
      </c>
    </row>
    <row r="1057" spans="14:14">
      <c r="N1057">
        <v>0</v>
      </c>
    </row>
    <row r="1058" spans="14:14">
      <c r="N1058">
        <v>0</v>
      </c>
    </row>
    <row r="1059" spans="14:14">
      <c r="N1059">
        <v>0</v>
      </c>
    </row>
    <row r="1060" spans="14:14">
      <c r="N1060">
        <v>0</v>
      </c>
    </row>
    <row r="1061" spans="14:14">
      <c r="N1061">
        <v>0</v>
      </c>
    </row>
    <row r="1062" spans="14:14">
      <c r="N1062">
        <v>0</v>
      </c>
    </row>
    <row r="1063" spans="14:14">
      <c r="N1063">
        <v>0</v>
      </c>
    </row>
    <row r="1064" spans="14:14">
      <c r="N1064">
        <v>0</v>
      </c>
    </row>
    <row r="1065" spans="14:14">
      <c r="N1065">
        <v>0</v>
      </c>
    </row>
    <row r="1066" spans="14:14">
      <c r="N1066">
        <v>0</v>
      </c>
    </row>
    <row r="1067" spans="14:14">
      <c r="N1067">
        <v>0</v>
      </c>
    </row>
    <row r="1068" spans="14:14">
      <c r="N1068">
        <v>0</v>
      </c>
    </row>
    <row r="1069" spans="14:14">
      <c r="N1069">
        <v>0</v>
      </c>
    </row>
    <row r="1070" spans="14:14">
      <c r="N1070">
        <v>0</v>
      </c>
    </row>
    <row r="1071" spans="14:14">
      <c r="N1071">
        <v>0</v>
      </c>
    </row>
    <row r="1072" spans="14:14">
      <c r="N1072">
        <v>0</v>
      </c>
    </row>
    <row r="1073" spans="14:14">
      <c r="N1073">
        <v>0</v>
      </c>
    </row>
    <row r="1074" spans="14:14">
      <c r="N1074">
        <v>0</v>
      </c>
    </row>
    <row r="1075" spans="14:14">
      <c r="N1075">
        <v>0</v>
      </c>
    </row>
    <row r="1076" spans="14:14">
      <c r="N1076">
        <v>0</v>
      </c>
    </row>
    <row r="1077" spans="14:14">
      <c r="N1077">
        <v>0</v>
      </c>
    </row>
    <row r="1078" spans="14:14">
      <c r="N1078">
        <v>0</v>
      </c>
    </row>
    <row r="1079" spans="14:14">
      <c r="N1079">
        <v>0</v>
      </c>
    </row>
    <row r="1080" spans="14:14">
      <c r="N1080">
        <v>0</v>
      </c>
    </row>
    <row r="1081" spans="14:14">
      <c r="N1081">
        <v>0</v>
      </c>
    </row>
    <row r="1082" spans="14:14">
      <c r="N1082">
        <v>0</v>
      </c>
    </row>
    <row r="1083" spans="14:14">
      <c r="N1083">
        <v>0</v>
      </c>
    </row>
    <row r="1084" spans="14:14">
      <c r="N1084">
        <v>0</v>
      </c>
    </row>
    <row r="1085" spans="14:14">
      <c r="N1085">
        <v>0</v>
      </c>
    </row>
    <row r="1086" spans="14:14">
      <c r="N1086">
        <v>0</v>
      </c>
    </row>
    <row r="1087" spans="14:14">
      <c r="N1087">
        <v>0</v>
      </c>
    </row>
    <row r="1088" spans="14:14">
      <c r="N1088">
        <v>0</v>
      </c>
    </row>
    <row r="1089" spans="14:14">
      <c r="N1089">
        <v>0</v>
      </c>
    </row>
    <row r="1090" spans="14:14">
      <c r="N1090">
        <v>0</v>
      </c>
    </row>
    <row r="1091" spans="14:14">
      <c r="N1091">
        <v>0</v>
      </c>
    </row>
    <row r="1092" spans="14:14">
      <c r="N1092">
        <v>0</v>
      </c>
    </row>
    <row r="1093" spans="14:14">
      <c r="N1093">
        <v>0</v>
      </c>
    </row>
    <row r="1094" spans="14:14">
      <c r="N1094">
        <v>0</v>
      </c>
    </row>
    <row r="1095" spans="14:14">
      <c r="N1095">
        <v>0</v>
      </c>
    </row>
    <row r="1096" spans="14:14">
      <c r="N1096">
        <v>0</v>
      </c>
    </row>
    <row r="1097" spans="14:14">
      <c r="N1097">
        <v>0</v>
      </c>
    </row>
    <row r="1098" spans="14:14">
      <c r="N1098">
        <v>0</v>
      </c>
    </row>
    <row r="1099" spans="14:14">
      <c r="N1099">
        <v>0</v>
      </c>
    </row>
    <row r="1100" spans="14:14">
      <c r="N1100">
        <v>0</v>
      </c>
    </row>
    <row r="1101" spans="14:14">
      <c r="N1101">
        <v>0</v>
      </c>
    </row>
    <row r="1102" spans="14:14">
      <c r="N1102">
        <v>0</v>
      </c>
    </row>
    <row r="1103" spans="14:14">
      <c r="N1103">
        <v>0</v>
      </c>
    </row>
    <row r="1104" spans="14:14">
      <c r="N1104">
        <v>0</v>
      </c>
    </row>
    <row r="1105" spans="14:14">
      <c r="N1105">
        <v>0</v>
      </c>
    </row>
    <row r="1106" spans="14:14">
      <c r="N1106">
        <v>0</v>
      </c>
    </row>
    <row r="1107" spans="14:14">
      <c r="N1107">
        <v>0</v>
      </c>
    </row>
    <row r="1108" spans="14:14">
      <c r="N1108">
        <v>0</v>
      </c>
    </row>
    <row r="1109" spans="14:14">
      <c r="N1109">
        <v>0</v>
      </c>
    </row>
    <row r="1110" spans="14:14">
      <c r="N1110">
        <v>0</v>
      </c>
    </row>
    <row r="1111" spans="14:14">
      <c r="N1111">
        <v>0</v>
      </c>
    </row>
    <row r="1112" spans="14:14">
      <c r="N1112">
        <v>0</v>
      </c>
    </row>
    <row r="1113" spans="14:14">
      <c r="N1113">
        <v>0</v>
      </c>
    </row>
    <row r="1114" spans="14:14">
      <c r="N1114">
        <v>0</v>
      </c>
    </row>
    <row r="1115" spans="14:14">
      <c r="N1115">
        <v>0</v>
      </c>
    </row>
    <row r="1116" spans="14:14">
      <c r="N1116">
        <v>0</v>
      </c>
    </row>
    <row r="1117" spans="14:14">
      <c r="N1117">
        <v>0</v>
      </c>
    </row>
    <row r="1118" spans="14:14">
      <c r="N1118">
        <v>0</v>
      </c>
    </row>
    <row r="1119" spans="14:14">
      <c r="N1119">
        <v>0</v>
      </c>
    </row>
    <row r="1120" spans="14:14">
      <c r="N1120">
        <v>0</v>
      </c>
    </row>
    <row r="1121" spans="14:14">
      <c r="N1121">
        <v>0</v>
      </c>
    </row>
    <row r="1122" spans="14:14">
      <c r="N1122">
        <v>0</v>
      </c>
    </row>
    <row r="1123" spans="14:14">
      <c r="N1123">
        <v>0</v>
      </c>
    </row>
    <row r="1124" spans="14:14">
      <c r="N1124">
        <v>0</v>
      </c>
    </row>
    <row r="1125" spans="14:14">
      <c r="N1125">
        <v>0</v>
      </c>
    </row>
    <row r="1126" spans="14:14">
      <c r="N1126">
        <v>0</v>
      </c>
    </row>
    <row r="1127" spans="14:14">
      <c r="N1127">
        <v>0</v>
      </c>
    </row>
    <row r="1128" spans="14:14">
      <c r="N1128">
        <v>0</v>
      </c>
    </row>
    <row r="1129" spans="14:14">
      <c r="N1129">
        <v>0</v>
      </c>
    </row>
    <row r="1130" spans="14:14">
      <c r="N1130">
        <v>0</v>
      </c>
    </row>
    <row r="1131" spans="14:14">
      <c r="N1131">
        <v>0</v>
      </c>
    </row>
    <row r="1132" spans="14:14">
      <c r="N1132">
        <v>0</v>
      </c>
    </row>
    <row r="1133" spans="14:14">
      <c r="N1133">
        <v>0</v>
      </c>
    </row>
    <row r="1134" spans="14:14">
      <c r="N1134">
        <v>0</v>
      </c>
    </row>
    <row r="1135" spans="14:14">
      <c r="N1135">
        <v>0</v>
      </c>
    </row>
    <row r="1136" spans="14:14">
      <c r="N1136">
        <v>0</v>
      </c>
    </row>
    <row r="1137" spans="14:14">
      <c r="N1137">
        <v>0</v>
      </c>
    </row>
    <row r="1138" spans="14:14">
      <c r="N1138">
        <v>0</v>
      </c>
    </row>
    <row r="1139" spans="14:14">
      <c r="N1139">
        <v>0</v>
      </c>
    </row>
    <row r="1140" spans="14:14">
      <c r="N1140">
        <v>0</v>
      </c>
    </row>
    <row r="1141" spans="14:14">
      <c r="N1141">
        <v>0</v>
      </c>
    </row>
    <row r="1142" spans="14:14">
      <c r="N1142">
        <v>0</v>
      </c>
    </row>
    <row r="1143" spans="14:14">
      <c r="N1143">
        <v>0</v>
      </c>
    </row>
    <row r="1144" spans="14:14">
      <c r="N1144">
        <v>0</v>
      </c>
    </row>
    <row r="1145" spans="14:14">
      <c r="N1145">
        <v>0</v>
      </c>
    </row>
    <row r="1146" spans="14:14">
      <c r="N1146">
        <v>0</v>
      </c>
    </row>
    <row r="1147" spans="14:14">
      <c r="N1147">
        <v>0</v>
      </c>
    </row>
    <row r="1148" spans="14:14">
      <c r="N1148">
        <v>0</v>
      </c>
    </row>
    <row r="1149" spans="14:14">
      <c r="N1149">
        <v>0</v>
      </c>
    </row>
    <row r="1150" spans="14:14">
      <c r="N1150">
        <v>0</v>
      </c>
    </row>
    <row r="1151" spans="14:14">
      <c r="N1151">
        <v>0</v>
      </c>
    </row>
    <row r="1152" spans="14:14">
      <c r="N1152">
        <v>0</v>
      </c>
    </row>
    <row r="1153" spans="14:14">
      <c r="N1153">
        <v>0</v>
      </c>
    </row>
    <row r="1154" spans="14:14">
      <c r="N1154">
        <v>0</v>
      </c>
    </row>
    <row r="1155" spans="14:14">
      <c r="N1155">
        <v>0</v>
      </c>
    </row>
    <row r="1156" spans="14:14">
      <c r="N1156">
        <v>0</v>
      </c>
    </row>
    <row r="1157" spans="14:14">
      <c r="N1157">
        <v>0</v>
      </c>
    </row>
    <row r="1158" spans="14:14">
      <c r="N1158">
        <v>0</v>
      </c>
    </row>
    <row r="1159" spans="14:14">
      <c r="N1159">
        <v>0</v>
      </c>
    </row>
    <row r="1160" spans="14:14">
      <c r="N1160">
        <v>0</v>
      </c>
    </row>
    <row r="1161" spans="14:14">
      <c r="N1161">
        <v>0</v>
      </c>
    </row>
    <row r="1162" spans="14:14">
      <c r="N1162">
        <v>0</v>
      </c>
    </row>
    <row r="1163" spans="14:14">
      <c r="N1163">
        <v>0</v>
      </c>
    </row>
    <row r="1164" spans="14:14">
      <c r="N1164">
        <v>0</v>
      </c>
    </row>
    <row r="1165" spans="14:14">
      <c r="N1165">
        <v>0</v>
      </c>
    </row>
    <row r="1166" spans="14:14">
      <c r="N1166">
        <v>0</v>
      </c>
    </row>
    <row r="1167" spans="14:14">
      <c r="N1167">
        <v>0</v>
      </c>
    </row>
    <row r="1168" spans="14:14">
      <c r="N1168">
        <v>0</v>
      </c>
    </row>
    <row r="1169" spans="14:14">
      <c r="N1169">
        <v>0</v>
      </c>
    </row>
    <row r="1170" spans="14:14">
      <c r="N1170">
        <v>0</v>
      </c>
    </row>
    <row r="1171" spans="14:14">
      <c r="N1171">
        <v>0</v>
      </c>
    </row>
    <row r="1172" spans="14:14">
      <c r="N1172">
        <v>0</v>
      </c>
    </row>
    <row r="1173" spans="14:14">
      <c r="N1173">
        <v>0</v>
      </c>
    </row>
    <row r="1174" spans="14:14">
      <c r="N1174">
        <v>0</v>
      </c>
    </row>
    <row r="1175" spans="14:14">
      <c r="N1175">
        <v>0</v>
      </c>
    </row>
    <row r="1176" spans="14:14">
      <c r="N1176">
        <v>0</v>
      </c>
    </row>
    <row r="1177" spans="14:14">
      <c r="N1177">
        <v>0</v>
      </c>
    </row>
    <row r="1178" spans="14:14">
      <c r="N1178">
        <v>0</v>
      </c>
    </row>
    <row r="1179" spans="14:14">
      <c r="N1179">
        <v>0</v>
      </c>
    </row>
    <row r="1180" spans="14:14">
      <c r="N1180">
        <v>0</v>
      </c>
    </row>
    <row r="1181" spans="14:14">
      <c r="N1181">
        <v>0</v>
      </c>
    </row>
    <row r="1182" spans="14:14">
      <c r="N1182">
        <v>0</v>
      </c>
    </row>
    <row r="1183" spans="14:14">
      <c r="N1183">
        <v>0</v>
      </c>
    </row>
    <row r="1184" spans="14:14">
      <c r="N1184">
        <v>0</v>
      </c>
    </row>
    <row r="1185" spans="14:14">
      <c r="N1185">
        <v>0</v>
      </c>
    </row>
    <row r="1186" spans="14:14">
      <c r="N1186">
        <v>0</v>
      </c>
    </row>
    <row r="1187" spans="14:14">
      <c r="N1187">
        <v>0</v>
      </c>
    </row>
    <row r="1188" spans="14:14">
      <c r="N1188">
        <v>0</v>
      </c>
    </row>
    <row r="1189" spans="14:14">
      <c r="N1189">
        <v>0</v>
      </c>
    </row>
    <row r="1190" spans="14:14">
      <c r="N1190">
        <v>0</v>
      </c>
    </row>
    <row r="1191" spans="14:14">
      <c r="N1191">
        <v>0</v>
      </c>
    </row>
    <row r="1192" spans="14:14">
      <c r="N1192">
        <v>0</v>
      </c>
    </row>
    <row r="1193" spans="14:14">
      <c r="N1193">
        <v>0</v>
      </c>
    </row>
    <row r="1194" spans="14:14">
      <c r="N1194">
        <v>0</v>
      </c>
    </row>
    <row r="1195" spans="14:14">
      <c r="N1195">
        <v>0</v>
      </c>
    </row>
    <row r="1196" spans="14:14">
      <c r="N1196">
        <v>0</v>
      </c>
    </row>
    <row r="1197" spans="14:14">
      <c r="N1197">
        <v>0</v>
      </c>
    </row>
    <row r="1198" spans="14:14">
      <c r="N1198">
        <v>0</v>
      </c>
    </row>
    <row r="1199" spans="14:14">
      <c r="N1199">
        <v>0</v>
      </c>
    </row>
    <row r="1200" spans="14:14">
      <c r="N1200">
        <v>0</v>
      </c>
    </row>
    <row r="1201" spans="14:14">
      <c r="N1201">
        <v>0</v>
      </c>
    </row>
    <row r="1202" spans="14:14">
      <c r="N1202">
        <v>0</v>
      </c>
    </row>
    <row r="1203" spans="14:14">
      <c r="N1203">
        <v>0</v>
      </c>
    </row>
    <row r="1204" spans="14:14">
      <c r="N1204">
        <v>0</v>
      </c>
    </row>
    <row r="1205" spans="14:14">
      <c r="N1205">
        <v>0</v>
      </c>
    </row>
    <row r="1206" spans="14:14">
      <c r="N1206">
        <v>0</v>
      </c>
    </row>
    <row r="1207" spans="14:14">
      <c r="N1207">
        <v>0</v>
      </c>
    </row>
    <row r="1208" spans="14:14">
      <c r="N1208">
        <v>0</v>
      </c>
    </row>
    <row r="1209" spans="14:14">
      <c r="N1209">
        <v>0</v>
      </c>
    </row>
    <row r="1210" spans="14:14">
      <c r="N1210">
        <v>0</v>
      </c>
    </row>
    <row r="1211" spans="14:14">
      <c r="N1211">
        <v>0</v>
      </c>
    </row>
    <row r="1212" spans="14:14">
      <c r="N1212">
        <v>0</v>
      </c>
    </row>
    <row r="1213" spans="14:14">
      <c r="N1213">
        <v>0</v>
      </c>
    </row>
    <row r="1214" spans="14:14">
      <c r="N1214">
        <v>0</v>
      </c>
    </row>
    <row r="1215" spans="14:14">
      <c r="N1215">
        <v>0</v>
      </c>
    </row>
    <row r="1216" spans="14:14">
      <c r="N1216">
        <v>0</v>
      </c>
    </row>
    <row r="1217" spans="14:14">
      <c r="N1217">
        <v>0</v>
      </c>
    </row>
    <row r="1218" spans="14:14">
      <c r="N1218">
        <v>0</v>
      </c>
    </row>
    <row r="1219" spans="14:14">
      <c r="N1219">
        <v>0</v>
      </c>
    </row>
    <row r="1220" spans="14:14">
      <c r="N1220">
        <v>0</v>
      </c>
    </row>
    <row r="1221" spans="14:14">
      <c r="N1221">
        <v>0</v>
      </c>
    </row>
    <row r="1222" spans="14:14">
      <c r="N1222">
        <v>0</v>
      </c>
    </row>
    <row r="1223" spans="14:14">
      <c r="N1223">
        <v>0</v>
      </c>
    </row>
    <row r="1224" spans="14:14">
      <c r="N1224">
        <v>0</v>
      </c>
    </row>
    <row r="1225" spans="14:14">
      <c r="N1225">
        <v>0</v>
      </c>
    </row>
    <row r="1226" spans="14:14">
      <c r="N1226">
        <v>0</v>
      </c>
    </row>
    <row r="1227" spans="14:14">
      <c r="N1227">
        <v>0</v>
      </c>
    </row>
    <row r="1228" spans="14:14">
      <c r="N1228">
        <v>0</v>
      </c>
    </row>
    <row r="1229" spans="14:14">
      <c r="N1229">
        <v>0</v>
      </c>
    </row>
    <row r="1230" spans="14:14">
      <c r="N1230">
        <v>0</v>
      </c>
    </row>
    <row r="1231" spans="14:14">
      <c r="N1231">
        <v>0</v>
      </c>
    </row>
    <row r="1232" spans="14:14">
      <c r="N1232">
        <v>0</v>
      </c>
    </row>
    <row r="1233" spans="14:14">
      <c r="N1233">
        <v>0</v>
      </c>
    </row>
    <row r="1234" spans="14:14">
      <c r="N1234">
        <v>0</v>
      </c>
    </row>
    <row r="1235" spans="14:14">
      <c r="N1235">
        <v>0</v>
      </c>
    </row>
    <row r="1236" spans="14:14">
      <c r="N1236">
        <v>0</v>
      </c>
    </row>
    <row r="1237" spans="14:14">
      <c r="N1237">
        <v>0</v>
      </c>
    </row>
    <row r="1238" spans="14:14">
      <c r="N1238">
        <v>0</v>
      </c>
    </row>
    <row r="1239" spans="14:14">
      <c r="N1239">
        <v>0</v>
      </c>
    </row>
    <row r="1240" spans="14:14">
      <c r="N1240">
        <v>0</v>
      </c>
    </row>
    <row r="1241" spans="14:14">
      <c r="N1241">
        <v>0</v>
      </c>
    </row>
    <row r="1242" spans="14:14">
      <c r="N1242">
        <v>0</v>
      </c>
    </row>
    <row r="1243" spans="14:14">
      <c r="N1243">
        <v>0</v>
      </c>
    </row>
    <row r="1244" spans="14:14">
      <c r="N1244">
        <v>0</v>
      </c>
    </row>
    <row r="1245" spans="14:14">
      <c r="N1245">
        <v>0</v>
      </c>
    </row>
    <row r="1246" spans="14:14">
      <c r="N1246">
        <v>0</v>
      </c>
    </row>
    <row r="1247" spans="14:14">
      <c r="N1247">
        <v>0</v>
      </c>
    </row>
    <row r="1248" spans="14:14">
      <c r="N1248">
        <v>0</v>
      </c>
    </row>
    <row r="1249" spans="14:14">
      <c r="N1249">
        <v>0</v>
      </c>
    </row>
    <row r="1250" spans="14:14">
      <c r="N1250">
        <v>0</v>
      </c>
    </row>
    <row r="1251" spans="14:14">
      <c r="N1251">
        <v>0</v>
      </c>
    </row>
    <row r="1252" spans="14:14">
      <c r="N1252">
        <v>0</v>
      </c>
    </row>
    <row r="1253" spans="14:14">
      <c r="N1253">
        <v>0</v>
      </c>
    </row>
    <row r="1254" spans="14:14">
      <c r="N1254">
        <v>0</v>
      </c>
    </row>
    <row r="1255" spans="14:14">
      <c r="N1255">
        <v>0</v>
      </c>
    </row>
    <row r="1256" spans="14:14">
      <c r="N1256">
        <v>0</v>
      </c>
    </row>
    <row r="1257" spans="14:14">
      <c r="N1257">
        <v>0</v>
      </c>
    </row>
    <row r="1258" spans="14:14">
      <c r="N1258">
        <v>0</v>
      </c>
    </row>
    <row r="1259" spans="14:14">
      <c r="N1259">
        <v>0</v>
      </c>
    </row>
    <row r="1260" spans="14:14">
      <c r="N1260">
        <v>0</v>
      </c>
    </row>
    <row r="1261" spans="14:14">
      <c r="N1261">
        <v>0</v>
      </c>
    </row>
    <row r="1262" spans="14:14">
      <c r="N1262">
        <v>0</v>
      </c>
    </row>
    <row r="1263" spans="14:14">
      <c r="N1263">
        <v>0</v>
      </c>
    </row>
    <row r="1264" spans="14:14">
      <c r="N1264">
        <v>0</v>
      </c>
    </row>
    <row r="1265" spans="14:14">
      <c r="N1265">
        <v>0</v>
      </c>
    </row>
    <row r="1266" spans="14:14">
      <c r="N1266">
        <v>0</v>
      </c>
    </row>
    <row r="1267" spans="14:14">
      <c r="N1267">
        <v>0</v>
      </c>
    </row>
    <row r="1268" spans="14:14">
      <c r="N1268">
        <v>0</v>
      </c>
    </row>
    <row r="1269" spans="14:14">
      <c r="N1269">
        <v>0</v>
      </c>
    </row>
    <row r="1270" spans="14:14">
      <c r="N1270">
        <v>0</v>
      </c>
    </row>
    <row r="1271" spans="14:14">
      <c r="N1271">
        <v>0</v>
      </c>
    </row>
    <row r="1272" spans="14:14">
      <c r="N1272">
        <v>0</v>
      </c>
    </row>
    <row r="1273" spans="14:14">
      <c r="N1273">
        <v>0</v>
      </c>
    </row>
    <row r="1274" spans="14:14">
      <c r="N1274">
        <v>0</v>
      </c>
    </row>
    <row r="1275" spans="14:14">
      <c r="N1275">
        <v>0</v>
      </c>
    </row>
    <row r="1276" spans="14:14">
      <c r="N1276">
        <v>0</v>
      </c>
    </row>
    <row r="1277" spans="14:14">
      <c r="N1277">
        <v>0</v>
      </c>
    </row>
    <row r="1278" spans="14:14">
      <c r="N1278">
        <v>0</v>
      </c>
    </row>
    <row r="1279" spans="14:14">
      <c r="N1279">
        <v>0</v>
      </c>
    </row>
    <row r="1280" spans="14:14">
      <c r="N1280">
        <v>0</v>
      </c>
    </row>
    <row r="1281" spans="14:14">
      <c r="N1281">
        <v>0</v>
      </c>
    </row>
    <row r="1282" spans="14:14">
      <c r="N1282">
        <v>0</v>
      </c>
    </row>
    <row r="1283" spans="14:14">
      <c r="N1283">
        <v>0</v>
      </c>
    </row>
    <row r="1284" spans="14:14">
      <c r="N1284">
        <v>0</v>
      </c>
    </row>
    <row r="1285" spans="14:14">
      <c r="N1285">
        <v>0</v>
      </c>
    </row>
    <row r="1286" spans="14:14">
      <c r="N1286">
        <v>0</v>
      </c>
    </row>
    <row r="1287" spans="14:14">
      <c r="N1287">
        <v>0</v>
      </c>
    </row>
    <row r="1288" spans="14:14">
      <c r="N1288">
        <v>0</v>
      </c>
    </row>
    <row r="1289" spans="14:14">
      <c r="N1289">
        <v>0</v>
      </c>
    </row>
    <row r="1290" spans="14:14">
      <c r="N1290">
        <v>0</v>
      </c>
    </row>
    <row r="1291" spans="14:14">
      <c r="N1291">
        <v>0</v>
      </c>
    </row>
    <row r="1292" spans="14:14">
      <c r="N1292">
        <v>0</v>
      </c>
    </row>
    <row r="1293" spans="14:14">
      <c r="N1293">
        <v>0</v>
      </c>
    </row>
    <row r="1294" spans="14:14">
      <c r="N1294">
        <v>0</v>
      </c>
    </row>
    <row r="1295" spans="14:14">
      <c r="N1295">
        <v>0</v>
      </c>
    </row>
    <row r="1296" spans="14:14">
      <c r="N1296">
        <v>0</v>
      </c>
    </row>
    <row r="1297" spans="14:14">
      <c r="N1297">
        <v>0</v>
      </c>
    </row>
    <row r="1298" spans="14:14">
      <c r="N1298">
        <v>0</v>
      </c>
    </row>
    <row r="1299" spans="14:14">
      <c r="N1299">
        <v>0</v>
      </c>
    </row>
    <row r="1300" spans="14:14">
      <c r="N1300">
        <v>0</v>
      </c>
    </row>
    <row r="1301" spans="14:14">
      <c r="N1301">
        <v>0</v>
      </c>
    </row>
    <row r="1302" spans="14:14">
      <c r="N1302">
        <v>0</v>
      </c>
    </row>
    <row r="1303" spans="14:14">
      <c r="N1303">
        <v>0</v>
      </c>
    </row>
    <row r="1304" spans="14:14">
      <c r="N1304">
        <v>0</v>
      </c>
    </row>
    <row r="1305" spans="14:14">
      <c r="N1305">
        <v>0</v>
      </c>
    </row>
    <row r="1306" spans="14:14">
      <c r="N1306">
        <v>0</v>
      </c>
    </row>
    <row r="1307" spans="14:14">
      <c r="N1307">
        <v>0</v>
      </c>
    </row>
    <row r="1308" spans="14:14">
      <c r="N1308">
        <v>0</v>
      </c>
    </row>
    <row r="1309" spans="14:14">
      <c r="N1309">
        <v>0</v>
      </c>
    </row>
    <row r="1310" spans="14:14">
      <c r="N1310">
        <v>0</v>
      </c>
    </row>
    <row r="1311" spans="14:14">
      <c r="N1311">
        <v>0</v>
      </c>
    </row>
    <row r="1312" spans="14:14">
      <c r="N1312">
        <v>0</v>
      </c>
    </row>
    <row r="1313" spans="14:14">
      <c r="N1313">
        <v>0</v>
      </c>
    </row>
    <row r="1314" spans="14:14">
      <c r="N1314">
        <v>0</v>
      </c>
    </row>
    <row r="1315" spans="14:14">
      <c r="N1315">
        <v>0</v>
      </c>
    </row>
    <row r="1316" spans="14:14">
      <c r="N1316">
        <v>0</v>
      </c>
    </row>
    <row r="1317" spans="14:14">
      <c r="N1317">
        <v>0</v>
      </c>
    </row>
    <row r="1318" spans="14:14">
      <c r="N1318">
        <v>0</v>
      </c>
    </row>
    <row r="1319" spans="14:14">
      <c r="N1319">
        <v>0</v>
      </c>
    </row>
    <row r="1320" spans="14:14">
      <c r="N1320">
        <v>0</v>
      </c>
    </row>
    <row r="1321" spans="14:14">
      <c r="N1321">
        <v>0</v>
      </c>
    </row>
    <row r="1322" spans="14:14">
      <c r="N1322">
        <v>0</v>
      </c>
    </row>
    <row r="1323" spans="14:14">
      <c r="N1323">
        <v>0</v>
      </c>
    </row>
    <row r="1324" spans="14:14">
      <c r="N1324">
        <v>0</v>
      </c>
    </row>
    <row r="1325" spans="14:14">
      <c r="N1325">
        <v>0</v>
      </c>
    </row>
    <row r="1326" spans="14:14">
      <c r="N1326">
        <v>0</v>
      </c>
    </row>
    <row r="1327" spans="14:14">
      <c r="N1327">
        <v>0</v>
      </c>
    </row>
    <row r="1328" spans="14:14">
      <c r="N1328">
        <v>0</v>
      </c>
    </row>
    <row r="1329" spans="14:14">
      <c r="N1329">
        <v>0</v>
      </c>
    </row>
    <row r="1330" spans="14:14">
      <c r="N1330">
        <v>0</v>
      </c>
    </row>
    <row r="1331" spans="14:14">
      <c r="N1331">
        <v>0</v>
      </c>
    </row>
    <row r="1332" spans="14:14">
      <c r="N1332">
        <v>0</v>
      </c>
    </row>
    <row r="1333" spans="14:14">
      <c r="N1333">
        <v>0</v>
      </c>
    </row>
    <row r="1334" spans="14:14">
      <c r="N1334">
        <v>0</v>
      </c>
    </row>
    <row r="1335" spans="14:14">
      <c r="N1335">
        <v>0</v>
      </c>
    </row>
    <row r="1336" spans="14:14">
      <c r="N1336">
        <v>0</v>
      </c>
    </row>
    <row r="1337" spans="14:14">
      <c r="N1337">
        <v>0</v>
      </c>
    </row>
    <row r="1338" spans="14:14">
      <c r="N1338">
        <v>0</v>
      </c>
    </row>
    <row r="1339" spans="14:14">
      <c r="N1339">
        <v>0</v>
      </c>
    </row>
    <row r="1340" spans="14:14">
      <c r="N1340">
        <v>0</v>
      </c>
    </row>
    <row r="1341" spans="14:14">
      <c r="N1341">
        <v>0</v>
      </c>
    </row>
    <row r="1342" spans="14:14">
      <c r="N1342">
        <v>0</v>
      </c>
    </row>
    <row r="1343" spans="14:14">
      <c r="N1343">
        <v>0</v>
      </c>
    </row>
    <row r="1344" spans="14:14">
      <c r="N1344">
        <v>0</v>
      </c>
    </row>
    <row r="1345" spans="14:14">
      <c r="N1345">
        <v>0</v>
      </c>
    </row>
    <row r="1346" spans="14:14">
      <c r="N1346">
        <v>0</v>
      </c>
    </row>
    <row r="1347" spans="14:14">
      <c r="N1347">
        <v>0</v>
      </c>
    </row>
    <row r="1348" spans="14:14">
      <c r="N1348">
        <v>0</v>
      </c>
    </row>
    <row r="1349" spans="14:14">
      <c r="N1349">
        <v>0</v>
      </c>
    </row>
    <row r="1350" spans="14:14">
      <c r="N1350">
        <v>0</v>
      </c>
    </row>
    <row r="1351" spans="14:14">
      <c r="N1351">
        <v>0</v>
      </c>
    </row>
    <row r="1352" spans="14:14">
      <c r="N1352">
        <v>0</v>
      </c>
    </row>
    <row r="1353" spans="14:14">
      <c r="N1353">
        <v>0</v>
      </c>
    </row>
    <row r="1354" spans="14:14">
      <c r="N1354">
        <v>0</v>
      </c>
    </row>
    <row r="1355" spans="14:14">
      <c r="N1355">
        <v>0</v>
      </c>
    </row>
    <row r="1356" spans="14:14">
      <c r="N1356">
        <v>0</v>
      </c>
    </row>
    <row r="1357" spans="14:14">
      <c r="N1357">
        <v>0</v>
      </c>
    </row>
    <row r="1358" spans="14:14">
      <c r="N1358">
        <v>0</v>
      </c>
    </row>
    <row r="1359" spans="14:14">
      <c r="N1359">
        <v>0</v>
      </c>
    </row>
    <row r="1360" spans="14:14">
      <c r="N1360">
        <v>0</v>
      </c>
    </row>
    <row r="1361" spans="14:14">
      <c r="N1361">
        <v>0</v>
      </c>
    </row>
    <row r="1362" spans="14:14">
      <c r="N1362">
        <v>0</v>
      </c>
    </row>
    <row r="1363" spans="14:14">
      <c r="N1363">
        <v>0</v>
      </c>
    </row>
    <row r="1364" spans="14:14">
      <c r="N1364">
        <v>0</v>
      </c>
    </row>
    <row r="1365" spans="14:14">
      <c r="N1365">
        <v>0</v>
      </c>
    </row>
    <row r="1366" spans="14:14">
      <c r="N1366">
        <v>0</v>
      </c>
    </row>
    <row r="1367" spans="14:14">
      <c r="N1367">
        <v>0</v>
      </c>
    </row>
    <row r="1368" spans="14:14">
      <c r="N1368">
        <v>0</v>
      </c>
    </row>
    <row r="1369" spans="14:14">
      <c r="N1369">
        <v>0</v>
      </c>
    </row>
    <row r="1370" spans="14:14">
      <c r="N1370">
        <v>0</v>
      </c>
    </row>
    <row r="1371" spans="14:14">
      <c r="N1371">
        <v>0</v>
      </c>
    </row>
    <row r="1372" spans="14:14">
      <c r="N1372">
        <v>0</v>
      </c>
    </row>
    <row r="1373" spans="14:14">
      <c r="N1373">
        <v>0</v>
      </c>
    </row>
    <row r="1374" spans="14:14">
      <c r="N1374">
        <v>0</v>
      </c>
    </row>
    <row r="1375" spans="14:14">
      <c r="N1375">
        <v>0</v>
      </c>
    </row>
    <row r="1376" spans="14:14">
      <c r="N1376">
        <v>0</v>
      </c>
    </row>
    <row r="1377" spans="14:14">
      <c r="N1377">
        <v>0</v>
      </c>
    </row>
    <row r="1378" spans="14:14">
      <c r="N1378">
        <v>0</v>
      </c>
    </row>
    <row r="1379" spans="14:14">
      <c r="N1379">
        <v>0</v>
      </c>
    </row>
    <row r="1380" spans="14:14">
      <c r="N1380">
        <v>0</v>
      </c>
    </row>
    <row r="1381" spans="14:14">
      <c r="N1381">
        <v>0</v>
      </c>
    </row>
    <row r="1382" spans="14:14">
      <c r="N1382">
        <v>0</v>
      </c>
    </row>
    <row r="1383" spans="14:14">
      <c r="N1383">
        <v>0</v>
      </c>
    </row>
    <row r="1384" spans="14:14">
      <c r="N1384">
        <v>0</v>
      </c>
    </row>
    <row r="1385" spans="14:14">
      <c r="N1385">
        <v>0</v>
      </c>
    </row>
    <row r="1386" spans="14:14">
      <c r="N1386">
        <v>0</v>
      </c>
    </row>
    <row r="1387" spans="14:14">
      <c r="N1387">
        <v>0</v>
      </c>
    </row>
    <row r="1388" spans="14:14">
      <c r="N1388">
        <v>0</v>
      </c>
    </row>
    <row r="1389" spans="14:14">
      <c r="N1389">
        <v>0</v>
      </c>
    </row>
    <row r="1390" spans="14:14">
      <c r="N1390">
        <v>0</v>
      </c>
    </row>
    <row r="1391" spans="14:14">
      <c r="N1391">
        <v>0</v>
      </c>
    </row>
    <row r="1392" spans="14:14">
      <c r="N1392">
        <v>0</v>
      </c>
    </row>
    <row r="1393" spans="14:14">
      <c r="N1393">
        <v>0</v>
      </c>
    </row>
    <row r="1394" spans="14:14">
      <c r="N1394">
        <v>0</v>
      </c>
    </row>
    <row r="1395" spans="14:14">
      <c r="N1395">
        <v>0</v>
      </c>
    </row>
    <row r="1396" spans="14:14">
      <c r="N1396">
        <v>0</v>
      </c>
    </row>
    <row r="1397" spans="14:14">
      <c r="N1397">
        <v>0</v>
      </c>
    </row>
    <row r="1398" spans="14:14">
      <c r="N1398">
        <v>0</v>
      </c>
    </row>
    <row r="1399" spans="14:14">
      <c r="N1399">
        <v>0</v>
      </c>
    </row>
    <row r="1400" spans="14:14">
      <c r="N1400">
        <v>0</v>
      </c>
    </row>
    <row r="1401" spans="14:14">
      <c r="N1401">
        <v>0</v>
      </c>
    </row>
    <row r="1402" spans="14:14">
      <c r="N1402">
        <v>0</v>
      </c>
    </row>
    <row r="1403" spans="14:14">
      <c r="N1403">
        <v>0</v>
      </c>
    </row>
    <row r="1404" spans="14:14">
      <c r="N1404">
        <v>0</v>
      </c>
    </row>
    <row r="1405" spans="14:14">
      <c r="N1405">
        <v>0</v>
      </c>
    </row>
    <row r="1406" spans="14:14">
      <c r="N1406">
        <v>0</v>
      </c>
    </row>
    <row r="1407" spans="14:14">
      <c r="N1407">
        <v>0</v>
      </c>
    </row>
    <row r="1408" spans="14:14">
      <c r="N1408">
        <v>0</v>
      </c>
    </row>
    <row r="1409" spans="14:14">
      <c r="N1409">
        <v>0</v>
      </c>
    </row>
    <row r="1410" spans="14:14">
      <c r="N1410">
        <v>0</v>
      </c>
    </row>
    <row r="1411" spans="14:14">
      <c r="N1411">
        <v>0</v>
      </c>
    </row>
    <row r="1412" spans="14:14">
      <c r="N1412">
        <v>0</v>
      </c>
    </row>
    <row r="1413" spans="14:14">
      <c r="N1413">
        <v>0</v>
      </c>
    </row>
    <row r="1414" spans="14:14">
      <c r="N1414">
        <v>0</v>
      </c>
    </row>
    <row r="1415" spans="14:14">
      <c r="N1415">
        <v>0</v>
      </c>
    </row>
    <row r="1416" spans="14:14">
      <c r="N1416">
        <v>0</v>
      </c>
    </row>
    <row r="1417" spans="14:14">
      <c r="N1417">
        <v>0</v>
      </c>
    </row>
    <row r="1418" spans="14:14">
      <c r="N1418">
        <v>0</v>
      </c>
    </row>
    <row r="1419" spans="14:14">
      <c r="N1419">
        <v>0</v>
      </c>
    </row>
    <row r="1420" spans="14:14">
      <c r="N1420">
        <v>0</v>
      </c>
    </row>
    <row r="1421" spans="14:14">
      <c r="N1421">
        <v>0</v>
      </c>
    </row>
    <row r="1422" spans="14:14">
      <c r="N1422">
        <v>0</v>
      </c>
    </row>
    <row r="1423" spans="14:14">
      <c r="N1423">
        <v>0</v>
      </c>
    </row>
    <row r="1424" spans="14:14">
      <c r="N1424">
        <v>0</v>
      </c>
    </row>
    <row r="1425" spans="14:14">
      <c r="N1425">
        <v>0</v>
      </c>
    </row>
    <row r="1426" spans="14:14">
      <c r="N1426">
        <v>0</v>
      </c>
    </row>
    <row r="1427" spans="14:14">
      <c r="N1427">
        <v>0</v>
      </c>
    </row>
    <row r="1428" spans="14:14">
      <c r="N1428">
        <v>0</v>
      </c>
    </row>
    <row r="1429" spans="14:14">
      <c r="N1429">
        <v>0</v>
      </c>
    </row>
    <row r="1430" spans="14:14">
      <c r="N1430">
        <v>0</v>
      </c>
    </row>
    <row r="1431" spans="14:14">
      <c r="N1431">
        <v>0</v>
      </c>
    </row>
    <row r="1432" spans="14:14">
      <c r="N1432">
        <v>0</v>
      </c>
    </row>
    <row r="1433" spans="14:14">
      <c r="N1433">
        <v>0</v>
      </c>
    </row>
    <row r="1434" spans="14:14">
      <c r="N1434">
        <v>0</v>
      </c>
    </row>
    <row r="1435" spans="14:14">
      <c r="N1435">
        <v>0</v>
      </c>
    </row>
    <row r="1436" spans="14:14">
      <c r="N1436">
        <v>0</v>
      </c>
    </row>
    <row r="1437" spans="14:14">
      <c r="N1437">
        <v>0</v>
      </c>
    </row>
    <row r="1438" spans="14:14">
      <c r="N1438">
        <v>0</v>
      </c>
    </row>
    <row r="1439" spans="14:14">
      <c r="N1439">
        <v>0</v>
      </c>
    </row>
    <row r="1440" spans="14:14">
      <c r="N1440">
        <v>0</v>
      </c>
    </row>
    <row r="1441" spans="14:14">
      <c r="N1441">
        <v>0</v>
      </c>
    </row>
    <row r="1442" spans="14:14">
      <c r="N1442">
        <v>0</v>
      </c>
    </row>
    <row r="1443" spans="14:14">
      <c r="N1443">
        <v>0</v>
      </c>
    </row>
    <row r="1444" spans="14:14">
      <c r="N1444">
        <v>0</v>
      </c>
    </row>
    <row r="1445" spans="14:14">
      <c r="N1445">
        <v>0</v>
      </c>
    </row>
    <row r="1446" spans="14:14">
      <c r="N1446">
        <v>0</v>
      </c>
    </row>
    <row r="1447" spans="14:14">
      <c r="N1447">
        <v>0</v>
      </c>
    </row>
    <row r="1448" spans="14:14">
      <c r="N1448">
        <v>0</v>
      </c>
    </row>
    <row r="1449" spans="14:14">
      <c r="N1449">
        <v>0</v>
      </c>
    </row>
    <row r="1450" spans="14:14">
      <c r="N1450">
        <v>0</v>
      </c>
    </row>
    <row r="1451" spans="14:14">
      <c r="N1451">
        <v>0</v>
      </c>
    </row>
    <row r="1452" spans="14:14">
      <c r="N1452">
        <v>0</v>
      </c>
    </row>
    <row r="1453" spans="14:14">
      <c r="N1453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441"/>
  <sheetViews>
    <sheetView workbookViewId="0">
      <selection activeCell="Z14" sqref="Z14:AF14"/>
    </sheetView>
  </sheetViews>
  <sheetFormatPr defaultRowHeight="16.5"/>
  <sheetData>
    <row r="3" spans="1:1">
      <c r="A3" s="238" t="s">
        <v>1094</v>
      </c>
    </row>
    <row r="4" spans="1:1">
      <c r="A4" s="238" t="s">
        <v>1094</v>
      </c>
    </row>
    <row r="5" spans="1:1">
      <c r="A5" s="238" t="s">
        <v>1094</v>
      </c>
    </row>
    <row r="6" spans="1:1">
      <c r="A6" s="238" t="s">
        <v>1094</v>
      </c>
    </row>
    <row r="7" spans="1:1">
      <c r="A7" s="238" t="s">
        <v>1094</v>
      </c>
    </row>
    <row r="8" spans="1:1">
      <c r="A8" s="238" t="s">
        <v>1094</v>
      </c>
    </row>
    <row r="9" spans="1:1">
      <c r="A9" s="238" t="s">
        <v>1094</v>
      </c>
    </row>
    <row r="10" spans="1:1">
      <c r="A10" s="238" t="s">
        <v>1094</v>
      </c>
    </row>
    <row r="11" spans="1:1">
      <c r="A11" s="238" t="s">
        <v>1094</v>
      </c>
    </row>
    <row r="12" spans="1:1">
      <c r="A12" s="238" t="s">
        <v>1094</v>
      </c>
    </row>
    <row r="13" spans="1:1">
      <c r="A13" s="238" t="s">
        <v>1094</v>
      </c>
    </row>
    <row r="14" spans="1:1">
      <c r="A14" s="238" t="s">
        <v>1094</v>
      </c>
    </row>
    <row r="15" spans="1:1">
      <c r="A15" s="238" t="s">
        <v>1094</v>
      </c>
    </row>
    <row r="16" spans="1:1">
      <c r="A16" s="238" t="s">
        <v>1094</v>
      </c>
    </row>
    <row r="17" spans="1:1">
      <c r="A17" s="238" t="s">
        <v>1094</v>
      </c>
    </row>
    <row r="18" spans="1:1">
      <c r="A18" s="238" t="s">
        <v>1094</v>
      </c>
    </row>
    <row r="19" spans="1:1">
      <c r="A19" s="238" t="s">
        <v>1094</v>
      </c>
    </row>
    <row r="20" spans="1:1">
      <c r="A20" s="238" t="s">
        <v>1094</v>
      </c>
    </row>
    <row r="21" spans="1:1">
      <c r="A21" s="238" t="s">
        <v>1094</v>
      </c>
    </row>
    <row r="22" spans="1:1">
      <c r="A22" s="238" t="s">
        <v>1094</v>
      </c>
    </row>
    <row r="23" spans="1:1">
      <c r="A23" s="238" t="s">
        <v>1094</v>
      </c>
    </row>
    <row r="24" spans="1:1">
      <c r="A24" s="238" t="s">
        <v>1094</v>
      </c>
    </row>
    <row r="25" spans="1:1">
      <c r="A25" s="238" t="s">
        <v>1094</v>
      </c>
    </row>
    <row r="26" spans="1:1">
      <c r="A26" s="238" t="s">
        <v>1094</v>
      </c>
    </row>
    <row r="27" spans="1:1">
      <c r="A27" s="238" t="s">
        <v>1094</v>
      </c>
    </row>
    <row r="28" spans="1:1">
      <c r="A28" s="238" t="s">
        <v>1094</v>
      </c>
    </row>
    <row r="29" spans="1:1">
      <c r="A29" s="238" t="s">
        <v>1094</v>
      </c>
    </row>
    <row r="30" spans="1:1">
      <c r="A30" s="238" t="s">
        <v>1094</v>
      </c>
    </row>
    <row r="31" spans="1:1">
      <c r="A31" s="238" t="s">
        <v>1094</v>
      </c>
    </row>
    <row r="32" spans="1:1">
      <c r="A32" s="238" t="s">
        <v>1094</v>
      </c>
    </row>
    <row r="33" spans="1:1">
      <c r="A33" s="238" t="s">
        <v>1094</v>
      </c>
    </row>
    <row r="34" spans="1:1">
      <c r="A34" s="238" t="s">
        <v>1094</v>
      </c>
    </row>
    <row r="35" spans="1:1">
      <c r="A35" s="238" t="s">
        <v>1094</v>
      </c>
    </row>
    <row r="36" spans="1:1">
      <c r="A36" s="238" t="s">
        <v>1094</v>
      </c>
    </row>
    <row r="37" spans="1:1">
      <c r="A37" s="238" t="s">
        <v>1094</v>
      </c>
    </row>
    <row r="38" spans="1:1">
      <c r="A38" s="238" t="s">
        <v>1094</v>
      </c>
    </row>
    <row r="39" spans="1:1">
      <c r="A39" s="238" t="s">
        <v>1094</v>
      </c>
    </row>
    <row r="40" spans="1:1">
      <c r="A40" s="238" t="s">
        <v>1094</v>
      </c>
    </row>
    <row r="41" spans="1:1">
      <c r="A41" s="238" t="s">
        <v>1094</v>
      </c>
    </row>
    <row r="42" spans="1:1">
      <c r="A42" s="238" t="s">
        <v>1094</v>
      </c>
    </row>
    <row r="43" spans="1:1">
      <c r="A43" s="238" t="s">
        <v>1094</v>
      </c>
    </row>
    <row r="44" spans="1:1">
      <c r="A44" s="238" t="s">
        <v>1094</v>
      </c>
    </row>
    <row r="45" spans="1:1">
      <c r="A45" s="238" t="s">
        <v>1094</v>
      </c>
    </row>
    <row r="46" spans="1:1">
      <c r="A46" s="238" t="s">
        <v>1094</v>
      </c>
    </row>
    <row r="47" spans="1:1">
      <c r="A47" s="238" t="s">
        <v>1094</v>
      </c>
    </row>
    <row r="48" spans="1:1">
      <c r="A48" s="238" t="s">
        <v>1094</v>
      </c>
    </row>
    <row r="49" spans="1:1">
      <c r="A49" s="238" t="s">
        <v>1094</v>
      </c>
    </row>
    <row r="50" spans="1:1">
      <c r="A50" s="238" t="s">
        <v>1094</v>
      </c>
    </row>
    <row r="51" spans="1:1">
      <c r="A51" s="238" t="s">
        <v>1094</v>
      </c>
    </row>
    <row r="52" spans="1:1">
      <c r="A52" s="238" t="s">
        <v>1094</v>
      </c>
    </row>
    <row r="53" spans="1:1">
      <c r="A53" s="238" t="s">
        <v>1094</v>
      </c>
    </row>
    <row r="54" spans="1:1">
      <c r="A54" s="238" t="s">
        <v>1094</v>
      </c>
    </row>
    <row r="55" spans="1:1">
      <c r="A55" s="238" t="s">
        <v>1094</v>
      </c>
    </row>
    <row r="56" spans="1:1">
      <c r="A56" s="238" t="s">
        <v>1094</v>
      </c>
    </row>
    <row r="57" spans="1:1">
      <c r="A57" s="238" t="s">
        <v>1094</v>
      </c>
    </row>
    <row r="58" spans="1:1">
      <c r="A58" s="238" t="s">
        <v>1094</v>
      </c>
    </row>
    <row r="59" spans="1:1">
      <c r="A59" s="238" t="s">
        <v>1094</v>
      </c>
    </row>
    <row r="60" spans="1:1">
      <c r="A60" s="238" t="s">
        <v>1094</v>
      </c>
    </row>
    <row r="61" spans="1:1">
      <c r="A61" s="238" t="s">
        <v>1094</v>
      </c>
    </row>
    <row r="62" spans="1:1">
      <c r="A62" s="238" t="s">
        <v>1094</v>
      </c>
    </row>
    <row r="63" spans="1:1">
      <c r="A63" s="238" t="s">
        <v>1094</v>
      </c>
    </row>
    <row r="64" spans="1:1">
      <c r="A64" s="238" t="s">
        <v>1094</v>
      </c>
    </row>
    <row r="65" spans="1:1">
      <c r="A65" s="238" t="s">
        <v>1094</v>
      </c>
    </row>
    <row r="66" spans="1:1">
      <c r="A66" s="238" t="s">
        <v>1094</v>
      </c>
    </row>
    <row r="67" spans="1:1">
      <c r="A67" s="238" t="s">
        <v>1094</v>
      </c>
    </row>
    <row r="68" spans="1:1">
      <c r="A68" s="238" t="s">
        <v>1094</v>
      </c>
    </row>
    <row r="69" spans="1:1">
      <c r="A69" s="238" t="s">
        <v>1094</v>
      </c>
    </row>
    <row r="70" spans="1:1">
      <c r="A70" s="238" t="s">
        <v>1094</v>
      </c>
    </row>
    <row r="71" spans="1:1">
      <c r="A71" s="238" t="s">
        <v>1094</v>
      </c>
    </row>
    <row r="72" spans="1:1">
      <c r="A72" s="238" t="s">
        <v>1094</v>
      </c>
    </row>
    <row r="73" spans="1:1">
      <c r="A73" s="238" t="s">
        <v>1094</v>
      </c>
    </row>
    <row r="74" spans="1:1">
      <c r="A74" s="238" t="s">
        <v>1094</v>
      </c>
    </row>
    <row r="75" spans="1:1">
      <c r="A75" s="238" t="s">
        <v>1094</v>
      </c>
    </row>
    <row r="76" spans="1:1">
      <c r="A76" s="238" t="s">
        <v>1094</v>
      </c>
    </row>
    <row r="77" spans="1:1">
      <c r="A77" s="238" t="s">
        <v>1094</v>
      </c>
    </row>
    <row r="78" spans="1:1">
      <c r="A78" s="238" t="s">
        <v>1094</v>
      </c>
    </row>
    <row r="79" spans="1:1">
      <c r="A79" s="238" t="s">
        <v>1094</v>
      </c>
    </row>
    <row r="80" spans="1:1">
      <c r="A80" s="238" t="s">
        <v>1094</v>
      </c>
    </row>
    <row r="81" spans="1:1">
      <c r="A81" s="238" t="s">
        <v>1094</v>
      </c>
    </row>
    <row r="82" spans="1:1">
      <c r="A82" s="238" t="s">
        <v>1094</v>
      </c>
    </row>
    <row r="83" spans="1:1">
      <c r="A83" s="238" t="s">
        <v>1094</v>
      </c>
    </row>
    <row r="84" spans="1:1">
      <c r="A84" s="238" t="s">
        <v>1094</v>
      </c>
    </row>
    <row r="85" spans="1:1">
      <c r="A85" s="238" t="s">
        <v>1094</v>
      </c>
    </row>
    <row r="86" spans="1:1">
      <c r="A86" s="238" t="s">
        <v>1094</v>
      </c>
    </row>
    <row r="87" spans="1:1">
      <c r="A87" s="238" t="s">
        <v>1094</v>
      </c>
    </row>
    <row r="88" spans="1:1">
      <c r="A88" s="238" t="s">
        <v>1094</v>
      </c>
    </row>
    <row r="89" spans="1:1">
      <c r="A89" s="238" t="s">
        <v>1094</v>
      </c>
    </row>
    <row r="90" spans="1:1">
      <c r="A90" s="238" t="s">
        <v>1094</v>
      </c>
    </row>
    <row r="91" spans="1:1">
      <c r="A91" s="238" t="s">
        <v>1094</v>
      </c>
    </row>
    <row r="92" spans="1:1">
      <c r="A92" s="238" t="s">
        <v>1094</v>
      </c>
    </row>
    <row r="93" spans="1:1">
      <c r="A93" s="238" t="s">
        <v>1094</v>
      </c>
    </row>
    <row r="94" spans="1:1">
      <c r="A94" s="238" t="s">
        <v>1094</v>
      </c>
    </row>
    <row r="95" spans="1:1">
      <c r="A95" s="238" t="s">
        <v>1094</v>
      </c>
    </row>
    <row r="96" spans="1:1">
      <c r="A96" s="238" t="s">
        <v>1094</v>
      </c>
    </row>
    <row r="97" spans="1:1">
      <c r="A97" s="238" t="s">
        <v>1094</v>
      </c>
    </row>
    <row r="98" spans="1:1">
      <c r="A98" s="238" t="s">
        <v>1094</v>
      </c>
    </row>
    <row r="99" spans="1:1">
      <c r="A99" s="238" t="s">
        <v>1094</v>
      </c>
    </row>
    <row r="100" spans="1:1">
      <c r="A100" s="238" t="s">
        <v>1094</v>
      </c>
    </row>
    <row r="101" spans="1:1">
      <c r="A101" s="238" t="s">
        <v>1094</v>
      </c>
    </row>
    <row r="102" spans="1:1">
      <c r="A102" s="238" t="s">
        <v>1094</v>
      </c>
    </row>
    <row r="103" spans="1:1">
      <c r="A103" s="238" t="s">
        <v>1094</v>
      </c>
    </row>
    <row r="104" spans="1:1">
      <c r="A104" s="238" t="s">
        <v>1094</v>
      </c>
    </row>
    <row r="105" spans="1:1">
      <c r="A105" s="238" t="s">
        <v>1094</v>
      </c>
    </row>
    <row r="106" spans="1:1">
      <c r="A106" s="238" t="s">
        <v>1094</v>
      </c>
    </row>
    <row r="107" spans="1:1">
      <c r="A107" s="238" t="s">
        <v>1094</v>
      </c>
    </row>
    <row r="108" spans="1:1">
      <c r="A108" s="238" t="s">
        <v>1094</v>
      </c>
    </row>
    <row r="109" spans="1:1">
      <c r="A109" s="238" t="s">
        <v>1094</v>
      </c>
    </row>
    <row r="110" spans="1:1">
      <c r="A110" s="238" t="s">
        <v>1094</v>
      </c>
    </row>
    <row r="111" spans="1:1">
      <c r="A111" s="238" t="s">
        <v>1094</v>
      </c>
    </row>
    <row r="112" spans="1:1">
      <c r="A112" s="238" t="s">
        <v>1094</v>
      </c>
    </row>
    <row r="113" spans="1:1">
      <c r="A113" s="238" t="s">
        <v>1094</v>
      </c>
    </row>
    <row r="114" spans="1:1">
      <c r="A114" s="238" t="s">
        <v>1094</v>
      </c>
    </row>
    <row r="115" spans="1:1">
      <c r="A115" s="238" t="s">
        <v>1094</v>
      </c>
    </row>
    <row r="116" spans="1:1">
      <c r="A116" s="238" t="s">
        <v>1094</v>
      </c>
    </row>
    <row r="117" spans="1:1">
      <c r="A117" s="238" t="s">
        <v>1094</v>
      </c>
    </row>
    <row r="118" spans="1:1">
      <c r="A118" s="238" t="s">
        <v>1094</v>
      </c>
    </row>
    <row r="119" spans="1:1">
      <c r="A119" s="238" t="s">
        <v>1094</v>
      </c>
    </row>
    <row r="120" spans="1:1">
      <c r="A120" s="238" t="s">
        <v>1094</v>
      </c>
    </row>
    <row r="121" spans="1:1">
      <c r="A121" s="238" t="s">
        <v>1094</v>
      </c>
    </row>
    <row r="122" spans="1:1">
      <c r="A122" s="238" t="s">
        <v>1094</v>
      </c>
    </row>
    <row r="123" spans="1:1">
      <c r="A123" s="238" t="s">
        <v>1094</v>
      </c>
    </row>
    <row r="124" spans="1:1">
      <c r="A124" s="238" t="s">
        <v>1094</v>
      </c>
    </row>
    <row r="125" spans="1:1">
      <c r="A125" s="238" t="s">
        <v>1094</v>
      </c>
    </row>
    <row r="126" spans="1:1">
      <c r="A126" s="238" t="s">
        <v>1094</v>
      </c>
    </row>
    <row r="127" spans="1:1">
      <c r="A127" s="238" t="s">
        <v>1094</v>
      </c>
    </row>
    <row r="128" spans="1:1">
      <c r="A128" s="238" t="s">
        <v>1094</v>
      </c>
    </row>
    <row r="129" spans="1:1">
      <c r="A129" s="238" t="s">
        <v>1094</v>
      </c>
    </row>
    <row r="130" spans="1:1">
      <c r="A130" s="238" t="s">
        <v>1094</v>
      </c>
    </row>
    <row r="131" spans="1:1">
      <c r="A131" s="238" t="s">
        <v>1094</v>
      </c>
    </row>
    <row r="132" spans="1:1">
      <c r="A132" s="238" t="s">
        <v>1094</v>
      </c>
    </row>
    <row r="133" spans="1:1">
      <c r="A133" s="238" t="s">
        <v>1094</v>
      </c>
    </row>
    <row r="134" spans="1:1">
      <c r="A134" s="238" t="s">
        <v>1094</v>
      </c>
    </row>
    <row r="135" spans="1:1">
      <c r="A135" s="238" t="s">
        <v>1094</v>
      </c>
    </row>
    <row r="136" spans="1:1">
      <c r="A136" s="238" t="s">
        <v>1094</v>
      </c>
    </row>
    <row r="137" spans="1:1">
      <c r="A137" s="238" t="s">
        <v>1094</v>
      </c>
    </row>
    <row r="138" spans="1:1">
      <c r="A138" s="238" t="s">
        <v>1094</v>
      </c>
    </row>
    <row r="139" spans="1:1">
      <c r="A139" s="238" t="s">
        <v>1094</v>
      </c>
    </row>
    <row r="140" spans="1:1">
      <c r="A140" s="238" t="s">
        <v>1094</v>
      </c>
    </row>
    <row r="141" spans="1:1">
      <c r="A141" s="238" t="s">
        <v>1094</v>
      </c>
    </row>
    <row r="142" spans="1:1">
      <c r="A142" s="238" t="s">
        <v>1094</v>
      </c>
    </row>
    <row r="143" spans="1:1">
      <c r="A143" s="238" t="s">
        <v>1094</v>
      </c>
    </row>
    <row r="144" spans="1:1">
      <c r="A144" s="238" t="s">
        <v>1094</v>
      </c>
    </row>
    <row r="145" spans="1:1">
      <c r="A145" s="238" t="s">
        <v>1094</v>
      </c>
    </row>
    <row r="146" spans="1:1">
      <c r="A146" s="238" t="s">
        <v>1094</v>
      </c>
    </row>
    <row r="147" spans="1:1">
      <c r="A147" s="238" t="s">
        <v>1094</v>
      </c>
    </row>
    <row r="148" spans="1:1">
      <c r="A148" s="238" t="s">
        <v>1094</v>
      </c>
    </row>
    <row r="149" spans="1:1">
      <c r="A149" s="238" t="s">
        <v>1094</v>
      </c>
    </row>
    <row r="150" spans="1:1">
      <c r="A150" s="238" t="s">
        <v>1094</v>
      </c>
    </row>
    <row r="151" spans="1:1">
      <c r="A151" s="238" t="s">
        <v>1094</v>
      </c>
    </row>
    <row r="152" spans="1:1">
      <c r="A152" s="238" t="s">
        <v>1094</v>
      </c>
    </row>
    <row r="153" spans="1:1">
      <c r="A153" s="238" t="s">
        <v>1094</v>
      </c>
    </row>
    <row r="154" spans="1:1">
      <c r="A154" s="238" t="s">
        <v>1094</v>
      </c>
    </row>
    <row r="155" spans="1:1">
      <c r="A155" s="238" t="s">
        <v>1094</v>
      </c>
    </row>
    <row r="156" spans="1:1">
      <c r="A156" s="238" t="s">
        <v>1094</v>
      </c>
    </row>
    <row r="157" spans="1:1">
      <c r="A157" s="238" t="s">
        <v>1094</v>
      </c>
    </row>
    <row r="158" spans="1:1">
      <c r="A158" s="238" t="s">
        <v>1094</v>
      </c>
    </row>
    <row r="159" spans="1:1">
      <c r="A159" s="238" t="s">
        <v>1094</v>
      </c>
    </row>
    <row r="160" spans="1:1">
      <c r="A160" s="238" t="s">
        <v>1094</v>
      </c>
    </row>
    <row r="161" spans="1:1">
      <c r="A161" s="238" t="s">
        <v>1094</v>
      </c>
    </row>
    <row r="162" spans="1:1">
      <c r="A162" s="238" t="s">
        <v>1094</v>
      </c>
    </row>
    <row r="163" spans="1:1">
      <c r="A163" s="238" t="s">
        <v>1094</v>
      </c>
    </row>
    <row r="164" spans="1:1">
      <c r="A164" s="238" t="s">
        <v>1094</v>
      </c>
    </row>
    <row r="165" spans="1:1">
      <c r="A165" s="238" t="s">
        <v>1094</v>
      </c>
    </row>
    <row r="166" spans="1:1">
      <c r="A166" s="238" t="s">
        <v>1094</v>
      </c>
    </row>
    <row r="167" spans="1:1">
      <c r="A167" s="238" t="s">
        <v>1094</v>
      </c>
    </row>
    <row r="168" spans="1:1">
      <c r="A168" s="238" t="s">
        <v>1094</v>
      </c>
    </row>
    <row r="169" spans="1:1">
      <c r="A169" s="238" t="s">
        <v>1094</v>
      </c>
    </row>
    <row r="170" spans="1:1">
      <c r="A170" s="238" t="s">
        <v>1094</v>
      </c>
    </row>
    <row r="171" spans="1:1">
      <c r="A171" s="238" t="s">
        <v>1094</v>
      </c>
    </row>
    <row r="172" spans="1:1">
      <c r="A172" s="238" t="s">
        <v>1094</v>
      </c>
    </row>
    <row r="173" spans="1:1">
      <c r="A173" s="238" t="s">
        <v>1094</v>
      </c>
    </row>
    <row r="174" spans="1:1">
      <c r="A174" s="238" t="s">
        <v>1094</v>
      </c>
    </row>
    <row r="175" spans="1:1">
      <c r="A175" s="238" t="s">
        <v>1094</v>
      </c>
    </row>
    <row r="176" spans="1:1">
      <c r="A176" s="238" t="s">
        <v>1094</v>
      </c>
    </row>
    <row r="177" spans="1:1">
      <c r="A177" s="238" t="s">
        <v>1094</v>
      </c>
    </row>
    <row r="178" spans="1:1">
      <c r="A178" s="238" t="s">
        <v>1094</v>
      </c>
    </row>
    <row r="179" spans="1:1">
      <c r="A179" s="238" t="s">
        <v>1094</v>
      </c>
    </row>
    <row r="180" spans="1:1">
      <c r="A180" s="238" t="s">
        <v>1094</v>
      </c>
    </row>
    <row r="181" spans="1:1">
      <c r="A181" s="238" t="s">
        <v>1094</v>
      </c>
    </row>
    <row r="182" spans="1:1">
      <c r="A182" s="238" t="s">
        <v>1094</v>
      </c>
    </row>
    <row r="183" spans="1:1">
      <c r="A183" s="238" t="s">
        <v>1094</v>
      </c>
    </row>
    <row r="184" spans="1:1">
      <c r="A184" s="238" t="s">
        <v>1094</v>
      </c>
    </row>
    <row r="185" spans="1:1">
      <c r="A185" s="238" t="s">
        <v>1094</v>
      </c>
    </row>
    <row r="186" spans="1:1">
      <c r="A186" s="238" t="s">
        <v>1094</v>
      </c>
    </row>
    <row r="187" spans="1:1">
      <c r="A187" s="238" t="s">
        <v>1094</v>
      </c>
    </row>
    <row r="188" spans="1:1">
      <c r="A188" s="238" t="s">
        <v>1094</v>
      </c>
    </row>
    <row r="189" spans="1:1">
      <c r="A189" s="238" t="s">
        <v>1094</v>
      </c>
    </row>
    <row r="190" spans="1:1">
      <c r="A190" s="238" t="s">
        <v>1094</v>
      </c>
    </row>
    <row r="191" spans="1:1">
      <c r="A191" s="238" t="s">
        <v>1094</v>
      </c>
    </row>
    <row r="192" spans="1:1">
      <c r="A192" s="238" t="s">
        <v>1094</v>
      </c>
    </row>
    <row r="193" spans="1:1">
      <c r="A193" s="238" t="s">
        <v>1094</v>
      </c>
    </row>
    <row r="194" spans="1:1">
      <c r="A194" s="238" t="s">
        <v>1094</v>
      </c>
    </row>
    <row r="195" spans="1:1">
      <c r="A195" s="238" t="s">
        <v>1094</v>
      </c>
    </row>
    <row r="196" spans="1:1">
      <c r="A196" s="238" t="s">
        <v>1094</v>
      </c>
    </row>
    <row r="197" spans="1:1">
      <c r="A197" s="238" t="s">
        <v>1094</v>
      </c>
    </row>
    <row r="198" spans="1:1">
      <c r="A198" s="238" t="s">
        <v>1094</v>
      </c>
    </row>
    <row r="199" spans="1:1">
      <c r="A199" s="238" t="s">
        <v>1094</v>
      </c>
    </row>
    <row r="200" spans="1:1">
      <c r="A200" s="238" t="s">
        <v>1094</v>
      </c>
    </row>
    <row r="201" spans="1:1">
      <c r="A201" s="238" t="s">
        <v>1094</v>
      </c>
    </row>
    <row r="202" spans="1:1">
      <c r="A202" s="238" t="s">
        <v>1094</v>
      </c>
    </row>
    <row r="203" spans="1:1">
      <c r="A203" s="238" t="s">
        <v>1094</v>
      </c>
    </row>
    <row r="204" spans="1:1">
      <c r="A204" s="238" t="s">
        <v>1094</v>
      </c>
    </row>
    <row r="205" spans="1:1">
      <c r="A205" s="238" t="s">
        <v>1094</v>
      </c>
    </row>
    <row r="206" spans="1:1">
      <c r="A206" s="238" t="s">
        <v>1094</v>
      </c>
    </row>
    <row r="207" spans="1:1">
      <c r="A207" s="238" t="s">
        <v>1094</v>
      </c>
    </row>
    <row r="208" spans="1:1">
      <c r="A208" s="238" t="s">
        <v>1094</v>
      </c>
    </row>
    <row r="209" spans="1:1">
      <c r="A209" s="238" t="s">
        <v>1094</v>
      </c>
    </row>
    <row r="210" spans="1:1">
      <c r="A210" s="238" t="s">
        <v>1094</v>
      </c>
    </row>
    <row r="211" spans="1:1">
      <c r="A211" s="238" t="s">
        <v>1094</v>
      </c>
    </row>
    <row r="212" spans="1:1">
      <c r="A212" s="238" t="s">
        <v>1094</v>
      </c>
    </row>
    <row r="213" spans="1:1">
      <c r="A213" s="238" t="s">
        <v>1094</v>
      </c>
    </row>
    <row r="214" spans="1:1">
      <c r="A214" s="238" t="s">
        <v>1094</v>
      </c>
    </row>
    <row r="215" spans="1:1">
      <c r="A215" s="238" t="s">
        <v>1094</v>
      </c>
    </row>
    <row r="216" spans="1:1">
      <c r="A216" s="238" t="s">
        <v>1094</v>
      </c>
    </row>
    <row r="217" spans="1:1">
      <c r="A217" s="238" t="s">
        <v>1094</v>
      </c>
    </row>
    <row r="218" spans="1:1">
      <c r="A218" s="238" t="s">
        <v>1094</v>
      </c>
    </row>
    <row r="219" spans="1:1">
      <c r="A219" s="238" t="s">
        <v>1094</v>
      </c>
    </row>
    <row r="220" spans="1:1">
      <c r="A220" s="238" t="s">
        <v>1094</v>
      </c>
    </row>
    <row r="221" spans="1:1">
      <c r="A221" s="238" t="s">
        <v>1094</v>
      </c>
    </row>
    <row r="222" spans="1:1">
      <c r="A222" s="238" t="s">
        <v>1094</v>
      </c>
    </row>
    <row r="223" spans="1:1">
      <c r="A223" s="238" t="s">
        <v>1094</v>
      </c>
    </row>
    <row r="224" spans="1:1">
      <c r="A224" s="238" t="s">
        <v>1094</v>
      </c>
    </row>
    <row r="225" spans="1:1">
      <c r="A225" s="238" t="s">
        <v>1094</v>
      </c>
    </row>
    <row r="226" spans="1:1">
      <c r="A226" s="238" t="s">
        <v>1094</v>
      </c>
    </row>
    <row r="227" spans="1:1">
      <c r="A227" s="238" t="s">
        <v>1094</v>
      </c>
    </row>
    <row r="228" spans="1:1">
      <c r="A228" s="238" t="s">
        <v>1094</v>
      </c>
    </row>
    <row r="229" spans="1:1">
      <c r="A229" s="238" t="s">
        <v>1094</v>
      </c>
    </row>
    <row r="230" spans="1:1">
      <c r="A230" s="238" t="s">
        <v>1094</v>
      </c>
    </row>
    <row r="231" spans="1:1">
      <c r="A231" s="238" t="s">
        <v>1094</v>
      </c>
    </row>
    <row r="232" spans="1:1">
      <c r="A232" s="238" t="s">
        <v>1094</v>
      </c>
    </row>
    <row r="233" spans="1:1">
      <c r="A233" s="238" t="s">
        <v>1094</v>
      </c>
    </row>
    <row r="234" spans="1:1">
      <c r="A234" s="238" t="s">
        <v>1094</v>
      </c>
    </row>
    <row r="235" spans="1:1">
      <c r="A235" s="238" t="s">
        <v>1094</v>
      </c>
    </row>
    <row r="236" spans="1:1">
      <c r="A236" s="238" t="s">
        <v>1094</v>
      </c>
    </row>
    <row r="237" spans="1:1">
      <c r="A237" s="238" t="s">
        <v>1094</v>
      </c>
    </row>
    <row r="238" spans="1:1">
      <c r="A238" s="238" t="s">
        <v>1094</v>
      </c>
    </row>
    <row r="239" spans="1:1">
      <c r="A239" s="238" t="s">
        <v>1094</v>
      </c>
    </row>
    <row r="240" spans="1:1">
      <c r="A240" s="238" t="s">
        <v>1094</v>
      </c>
    </row>
    <row r="241" spans="1:1">
      <c r="A241" s="238" t="s">
        <v>1094</v>
      </c>
    </row>
    <row r="242" spans="1:1">
      <c r="A242" s="238" t="s">
        <v>1094</v>
      </c>
    </row>
    <row r="243" spans="1:1">
      <c r="A243" s="238" t="s">
        <v>1094</v>
      </c>
    </row>
    <row r="244" spans="1:1">
      <c r="A244" s="238" t="s">
        <v>1094</v>
      </c>
    </row>
    <row r="245" spans="1:1">
      <c r="A245" s="238" t="s">
        <v>1094</v>
      </c>
    </row>
    <row r="246" spans="1:1">
      <c r="A246" s="238" t="s">
        <v>1094</v>
      </c>
    </row>
    <row r="247" spans="1:1">
      <c r="A247" s="238" t="s">
        <v>1094</v>
      </c>
    </row>
    <row r="248" spans="1:1">
      <c r="A248" s="238" t="s">
        <v>1094</v>
      </c>
    </row>
    <row r="249" spans="1:1">
      <c r="A249" s="238" t="s">
        <v>1094</v>
      </c>
    </row>
    <row r="250" spans="1:1">
      <c r="A250" s="238" t="s">
        <v>1094</v>
      </c>
    </row>
    <row r="251" spans="1:1">
      <c r="A251" s="238" t="s">
        <v>1094</v>
      </c>
    </row>
    <row r="252" spans="1:1">
      <c r="A252" s="238" t="s">
        <v>1094</v>
      </c>
    </row>
    <row r="253" spans="1:1">
      <c r="A253" s="238" t="s">
        <v>1094</v>
      </c>
    </row>
    <row r="254" spans="1:1">
      <c r="A254" s="238" t="s">
        <v>1094</v>
      </c>
    </row>
    <row r="255" spans="1:1">
      <c r="A255" s="238" t="s">
        <v>1094</v>
      </c>
    </row>
    <row r="256" spans="1:1">
      <c r="A256" s="238" t="s">
        <v>1094</v>
      </c>
    </row>
    <row r="257" spans="1:1">
      <c r="A257" s="238" t="s">
        <v>1094</v>
      </c>
    </row>
    <row r="258" spans="1:1">
      <c r="A258" s="238" t="s">
        <v>1094</v>
      </c>
    </row>
    <row r="259" spans="1:1">
      <c r="A259" s="238" t="s">
        <v>1094</v>
      </c>
    </row>
    <row r="260" spans="1:1">
      <c r="A260" s="238" t="s">
        <v>1094</v>
      </c>
    </row>
    <row r="261" spans="1:1">
      <c r="A261" s="238" t="s">
        <v>1094</v>
      </c>
    </row>
    <row r="262" spans="1:1">
      <c r="A262" s="238" t="s">
        <v>1094</v>
      </c>
    </row>
    <row r="263" spans="1:1">
      <c r="A263" s="238" t="s">
        <v>1094</v>
      </c>
    </row>
    <row r="264" spans="1:1">
      <c r="A264" s="238" t="s">
        <v>1094</v>
      </c>
    </row>
    <row r="265" spans="1:1">
      <c r="A265" s="238" t="s">
        <v>1094</v>
      </c>
    </row>
    <row r="266" spans="1:1">
      <c r="A266" s="238" t="s">
        <v>1094</v>
      </c>
    </row>
    <row r="267" spans="1:1">
      <c r="A267" s="238" t="s">
        <v>1094</v>
      </c>
    </row>
    <row r="268" spans="1:1">
      <c r="A268" s="238" t="s">
        <v>1094</v>
      </c>
    </row>
    <row r="269" spans="1:1">
      <c r="A269" s="238" t="s">
        <v>1094</v>
      </c>
    </row>
    <row r="270" spans="1:1">
      <c r="A270" s="238" t="s">
        <v>1094</v>
      </c>
    </row>
    <row r="271" spans="1:1">
      <c r="A271" s="238" t="s">
        <v>1094</v>
      </c>
    </row>
    <row r="272" spans="1:1">
      <c r="A272" s="238" t="s">
        <v>1094</v>
      </c>
    </row>
    <row r="273" spans="1:1">
      <c r="A273" s="238" t="s">
        <v>1094</v>
      </c>
    </row>
    <row r="274" spans="1:1">
      <c r="A274" s="238" t="s">
        <v>1094</v>
      </c>
    </row>
    <row r="275" spans="1:1">
      <c r="A275" s="238" t="s">
        <v>1094</v>
      </c>
    </row>
    <row r="276" spans="1:1">
      <c r="A276" s="238" t="s">
        <v>1094</v>
      </c>
    </row>
    <row r="277" spans="1:1">
      <c r="A277" s="238" t="s">
        <v>1094</v>
      </c>
    </row>
    <row r="278" spans="1:1">
      <c r="A278" s="238" t="s">
        <v>1094</v>
      </c>
    </row>
    <row r="279" spans="1:1">
      <c r="A279" s="238" t="s">
        <v>1094</v>
      </c>
    </row>
    <row r="280" spans="1:1">
      <c r="A280" s="238" t="s">
        <v>1094</v>
      </c>
    </row>
    <row r="281" spans="1:1">
      <c r="A281" s="238" t="s">
        <v>1094</v>
      </c>
    </row>
    <row r="282" spans="1:1">
      <c r="A282" s="238" t="s">
        <v>1094</v>
      </c>
    </row>
    <row r="283" spans="1:1">
      <c r="A283" s="238" t="s">
        <v>1094</v>
      </c>
    </row>
    <row r="284" spans="1:1">
      <c r="A284" s="238" t="s">
        <v>1094</v>
      </c>
    </row>
    <row r="285" spans="1:1">
      <c r="A285" s="238" t="s">
        <v>1094</v>
      </c>
    </row>
    <row r="286" spans="1:1">
      <c r="A286" s="238" t="s">
        <v>1094</v>
      </c>
    </row>
    <row r="287" spans="1:1">
      <c r="A287" s="238" t="s">
        <v>1094</v>
      </c>
    </row>
    <row r="288" spans="1:1">
      <c r="A288" s="238" t="s">
        <v>1094</v>
      </c>
    </row>
    <row r="289" spans="1:1">
      <c r="A289" s="238" t="s">
        <v>1094</v>
      </c>
    </row>
    <row r="290" spans="1:1">
      <c r="A290" s="238" t="s">
        <v>1094</v>
      </c>
    </row>
    <row r="291" spans="1:1">
      <c r="A291" s="238" t="s">
        <v>1094</v>
      </c>
    </row>
    <row r="292" spans="1:1">
      <c r="A292" s="238" t="s">
        <v>1094</v>
      </c>
    </row>
    <row r="293" spans="1:1">
      <c r="A293" s="238" t="s">
        <v>1094</v>
      </c>
    </row>
    <row r="294" spans="1:1">
      <c r="A294" s="238" t="s">
        <v>1094</v>
      </c>
    </row>
    <row r="295" spans="1:1">
      <c r="A295" s="238" t="s">
        <v>1094</v>
      </c>
    </row>
    <row r="296" spans="1:1">
      <c r="A296" s="238" t="s">
        <v>1094</v>
      </c>
    </row>
    <row r="297" spans="1:1">
      <c r="A297" s="238" t="s">
        <v>1094</v>
      </c>
    </row>
    <row r="298" spans="1:1">
      <c r="A298" s="238" t="s">
        <v>1094</v>
      </c>
    </row>
    <row r="299" spans="1:1">
      <c r="A299" s="238" t="s">
        <v>1094</v>
      </c>
    </row>
    <row r="300" spans="1:1">
      <c r="A300" s="238" t="s">
        <v>1094</v>
      </c>
    </row>
    <row r="301" spans="1:1">
      <c r="A301" s="238" t="s">
        <v>1094</v>
      </c>
    </row>
    <row r="302" spans="1:1">
      <c r="A302" s="238" t="s">
        <v>1094</v>
      </c>
    </row>
    <row r="303" spans="1:1">
      <c r="A303" s="238" t="s">
        <v>1094</v>
      </c>
    </row>
    <row r="304" spans="1:1">
      <c r="A304" s="238" t="s">
        <v>1094</v>
      </c>
    </row>
    <row r="305" spans="1:1">
      <c r="A305" s="238" t="s">
        <v>1094</v>
      </c>
    </row>
    <row r="306" spans="1:1">
      <c r="A306" s="238" t="s">
        <v>1094</v>
      </c>
    </row>
    <row r="307" spans="1:1">
      <c r="A307" s="238" t="s">
        <v>1094</v>
      </c>
    </row>
    <row r="308" spans="1:1">
      <c r="A308" s="238" t="s">
        <v>1094</v>
      </c>
    </row>
    <row r="309" spans="1:1">
      <c r="A309" s="238" t="s">
        <v>1094</v>
      </c>
    </row>
    <row r="310" spans="1:1">
      <c r="A310" s="238" t="s">
        <v>1094</v>
      </c>
    </row>
    <row r="311" spans="1:1">
      <c r="A311" s="238" t="s">
        <v>1094</v>
      </c>
    </row>
    <row r="312" spans="1:1">
      <c r="A312" s="238" t="s">
        <v>1094</v>
      </c>
    </row>
    <row r="313" spans="1:1">
      <c r="A313" s="238" t="s">
        <v>1094</v>
      </c>
    </row>
    <row r="314" spans="1:1">
      <c r="A314" s="238" t="s">
        <v>1094</v>
      </c>
    </row>
    <row r="315" spans="1:1">
      <c r="A315" s="238" t="s">
        <v>1094</v>
      </c>
    </row>
    <row r="316" spans="1:1">
      <c r="A316" s="238" t="s">
        <v>1094</v>
      </c>
    </row>
    <row r="317" spans="1:1">
      <c r="A317" s="238" t="s">
        <v>1094</v>
      </c>
    </row>
    <row r="318" spans="1:1">
      <c r="A318" s="238" t="s">
        <v>1094</v>
      </c>
    </row>
    <row r="319" spans="1:1">
      <c r="A319" s="238" t="s">
        <v>1094</v>
      </c>
    </row>
    <row r="320" spans="1:1">
      <c r="A320" s="238" t="s">
        <v>1094</v>
      </c>
    </row>
    <row r="321" spans="1:1">
      <c r="A321" s="238" t="s">
        <v>1094</v>
      </c>
    </row>
    <row r="322" spans="1:1">
      <c r="A322" s="238" t="s">
        <v>1094</v>
      </c>
    </row>
    <row r="323" spans="1:1">
      <c r="A323" s="238" t="s">
        <v>1094</v>
      </c>
    </row>
    <row r="324" spans="1:1">
      <c r="A324" s="238" t="s">
        <v>1094</v>
      </c>
    </row>
    <row r="325" spans="1:1">
      <c r="A325" s="238" t="s">
        <v>1094</v>
      </c>
    </row>
    <row r="326" spans="1:1">
      <c r="A326" s="238" t="s">
        <v>1094</v>
      </c>
    </row>
    <row r="327" spans="1:1">
      <c r="A327" s="238" t="s">
        <v>1094</v>
      </c>
    </row>
    <row r="328" spans="1:1">
      <c r="A328" s="238" t="s">
        <v>1094</v>
      </c>
    </row>
    <row r="329" spans="1:1">
      <c r="A329" s="238" t="s">
        <v>1094</v>
      </c>
    </row>
    <row r="330" spans="1:1">
      <c r="A330" s="238" t="s">
        <v>1094</v>
      </c>
    </row>
    <row r="331" spans="1:1">
      <c r="A331" s="238" t="s">
        <v>1094</v>
      </c>
    </row>
    <row r="332" spans="1:1">
      <c r="A332" s="238" t="s">
        <v>1094</v>
      </c>
    </row>
    <row r="333" spans="1:1">
      <c r="A333" s="238" t="s">
        <v>1094</v>
      </c>
    </row>
    <row r="334" spans="1:1">
      <c r="A334" s="238" t="s">
        <v>1094</v>
      </c>
    </row>
    <row r="335" spans="1:1">
      <c r="A335" s="238" t="s">
        <v>1094</v>
      </c>
    </row>
    <row r="336" spans="1:1">
      <c r="A336" s="238" t="s">
        <v>1094</v>
      </c>
    </row>
    <row r="337" spans="1:1">
      <c r="A337" s="238" t="s">
        <v>1094</v>
      </c>
    </row>
    <row r="338" spans="1:1">
      <c r="A338" s="238" t="s">
        <v>1094</v>
      </c>
    </row>
    <row r="339" spans="1:1">
      <c r="A339" s="238" t="s">
        <v>1094</v>
      </c>
    </row>
    <row r="340" spans="1:1">
      <c r="A340" s="238" t="s">
        <v>1094</v>
      </c>
    </row>
    <row r="341" spans="1:1">
      <c r="A341" s="238" t="s">
        <v>1094</v>
      </c>
    </row>
    <row r="342" spans="1:1">
      <c r="A342" s="238" t="s">
        <v>1094</v>
      </c>
    </row>
    <row r="343" spans="1:1">
      <c r="A343" s="238" t="s">
        <v>1094</v>
      </c>
    </row>
    <row r="344" spans="1:1">
      <c r="A344" s="238" t="s">
        <v>1094</v>
      </c>
    </row>
    <row r="345" spans="1:1">
      <c r="A345" s="238" t="s">
        <v>1094</v>
      </c>
    </row>
    <row r="346" spans="1:1">
      <c r="A346" s="238" t="s">
        <v>1094</v>
      </c>
    </row>
    <row r="347" spans="1:1">
      <c r="A347" s="238" t="s">
        <v>1094</v>
      </c>
    </row>
    <row r="348" spans="1:1">
      <c r="A348" s="238" t="s">
        <v>1094</v>
      </c>
    </row>
    <row r="349" spans="1:1">
      <c r="A349" s="238" t="s">
        <v>1094</v>
      </c>
    </row>
    <row r="350" spans="1:1">
      <c r="A350" s="238" t="s">
        <v>1094</v>
      </c>
    </row>
    <row r="351" spans="1:1">
      <c r="A351" s="238" t="s">
        <v>1094</v>
      </c>
    </row>
    <row r="352" spans="1:1">
      <c r="A352" s="238" t="s">
        <v>1094</v>
      </c>
    </row>
    <row r="353" spans="1:1">
      <c r="A353" s="238" t="s">
        <v>1095</v>
      </c>
    </row>
    <row r="354" spans="1:1">
      <c r="A354" s="238" t="s">
        <v>1095</v>
      </c>
    </row>
    <row r="355" spans="1:1">
      <c r="A355" s="238" t="s">
        <v>1095</v>
      </c>
    </row>
    <row r="356" spans="1:1">
      <c r="A356" s="238" t="s">
        <v>1095</v>
      </c>
    </row>
    <row r="357" spans="1:1">
      <c r="A357" s="238" t="s">
        <v>1095</v>
      </c>
    </row>
    <row r="358" spans="1:1">
      <c r="A358" s="238" t="s">
        <v>1095</v>
      </c>
    </row>
    <row r="359" spans="1:1">
      <c r="A359" s="238" t="s">
        <v>1095</v>
      </c>
    </row>
    <row r="360" spans="1:1">
      <c r="A360" s="238" t="s">
        <v>1095</v>
      </c>
    </row>
    <row r="361" spans="1:1">
      <c r="A361" s="238" t="s">
        <v>1095</v>
      </c>
    </row>
    <row r="362" spans="1:1">
      <c r="A362" s="238" t="s">
        <v>1095</v>
      </c>
    </row>
    <row r="363" spans="1:1">
      <c r="A363" s="238" t="s">
        <v>1095</v>
      </c>
    </row>
    <row r="364" spans="1:1">
      <c r="A364" s="238" t="s">
        <v>1095</v>
      </c>
    </row>
    <row r="365" spans="1:1">
      <c r="A365" s="238" t="s">
        <v>1095</v>
      </c>
    </row>
    <row r="366" spans="1:1">
      <c r="A366" s="238" t="s">
        <v>1095</v>
      </c>
    </row>
    <row r="367" spans="1:1">
      <c r="A367" s="238" t="s">
        <v>1095</v>
      </c>
    </row>
    <row r="368" spans="1:1">
      <c r="A368" s="238" t="s">
        <v>1095</v>
      </c>
    </row>
    <row r="369" spans="1:1">
      <c r="A369" s="238" t="s">
        <v>1095</v>
      </c>
    </row>
    <row r="370" spans="1:1">
      <c r="A370" s="238" t="s">
        <v>1095</v>
      </c>
    </row>
    <row r="371" spans="1:1">
      <c r="A371" s="238" t="s">
        <v>1095</v>
      </c>
    </row>
    <row r="372" spans="1:1">
      <c r="A372" s="238" t="s">
        <v>1095</v>
      </c>
    </row>
    <row r="373" spans="1:1">
      <c r="A373" s="238" t="s">
        <v>1095</v>
      </c>
    </row>
    <row r="374" spans="1:1">
      <c r="A374" s="238" t="s">
        <v>1095</v>
      </c>
    </row>
    <row r="375" spans="1:1">
      <c r="A375" s="238" t="s">
        <v>1095</v>
      </c>
    </row>
    <row r="376" spans="1:1">
      <c r="A376" s="238" t="s">
        <v>1095</v>
      </c>
    </row>
    <row r="377" spans="1:1">
      <c r="A377" s="238" t="s">
        <v>1095</v>
      </c>
    </row>
    <row r="378" spans="1:1">
      <c r="A378" s="238" t="s">
        <v>1095</v>
      </c>
    </row>
    <row r="379" spans="1:1">
      <c r="A379" s="238" t="s">
        <v>1095</v>
      </c>
    </row>
    <row r="380" spans="1:1">
      <c r="A380" s="238" t="s">
        <v>1095</v>
      </c>
    </row>
    <row r="381" spans="1:1">
      <c r="A381" s="238" t="s">
        <v>1095</v>
      </c>
    </row>
    <row r="382" spans="1:1">
      <c r="A382" s="238" t="s">
        <v>1095</v>
      </c>
    </row>
    <row r="383" spans="1:1">
      <c r="A383" s="238" t="s">
        <v>1095</v>
      </c>
    </row>
    <row r="384" spans="1:1">
      <c r="A384" s="238" t="s">
        <v>1095</v>
      </c>
    </row>
    <row r="385" spans="1:1">
      <c r="A385" s="238" t="s">
        <v>1095</v>
      </c>
    </row>
    <row r="386" spans="1:1">
      <c r="A386" s="238" t="s">
        <v>1095</v>
      </c>
    </row>
    <row r="387" spans="1:1">
      <c r="A387" s="238" t="s">
        <v>1095</v>
      </c>
    </row>
    <row r="388" spans="1:1">
      <c r="A388" s="238" t="s">
        <v>1095</v>
      </c>
    </row>
    <row r="389" spans="1:1">
      <c r="A389" s="238" t="s">
        <v>1095</v>
      </c>
    </row>
    <row r="390" spans="1:1">
      <c r="A390" s="238" t="s">
        <v>1095</v>
      </c>
    </row>
    <row r="391" spans="1:1">
      <c r="A391" s="238" t="s">
        <v>1095</v>
      </c>
    </row>
    <row r="392" spans="1:1">
      <c r="A392" s="238" t="s">
        <v>1095</v>
      </c>
    </row>
    <row r="393" spans="1:1">
      <c r="A393" s="238" t="s">
        <v>1095</v>
      </c>
    </row>
    <row r="394" spans="1:1">
      <c r="A394" s="238" t="s">
        <v>1095</v>
      </c>
    </row>
    <row r="395" spans="1:1">
      <c r="A395" s="238" t="s">
        <v>1095</v>
      </c>
    </row>
    <row r="396" spans="1:1">
      <c r="A396" s="238" t="s">
        <v>1095</v>
      </c>
    </row>
    <row r="397" spans="1:1">
      <c r="A397" s="238" t="s">
        <v>1095</v>
      </c>
    </row>
    <row r="398" spans="1:1">
      <c r="A398" s="238" t="s">
        <v>1095</v>
      </c>
    </row>
    <row r="399" spans="1:1">
      <c r="A399" s="238" t="s">
        <v>1095</v>
      </c>
    </row>
    <row r="400" spans="1:1">
      <c r="A400" s="238" t="s">
        <v>1095</v>
      </c>
    </row>
    <row r="401" spans="1:1">
      <c r="A401" s="238" t="s">
        <v>1095</v>
      </c>
    </row>
    <row r="402" spans="1:1">
      <c r="A402" s="238" t="s">
        <v>1095</v>
      </c>
    </row>
    <row r="403" spans="1:1">
      <c r="A403" s="238" t="s">
        <v>1095</v>
      </c>
    </row>
    <row r="404" spans="1:1">
      <c r="A404" s="238" t="s">
        <v>1095</v>
      </c>
    </row>
    <row r="405" spans="1:1">
      <c r="A405" s="238" t="s">
        <v>1095</v>
      </c>
    </row>
    <row r="406" spans="1:1">
      <c r="A406" s="238" t="s">
        <v>1095</v>
      </c>
    </row>
    <row r="407" spans="1:1">
      <c r="A407" s="238" t="s">
        <v>1095</v>
      </c>
    </row>
    <row r="408" spans="1:1">
      <c r="A408" s="238" t="s">
        <v>1095</v>
      </c>
    </row>
    <row r="409" spans="1:1">
      <c r="A409" s="238" t="s">
        <v>1095</v>
      </c>
    </row>
    <row r="410" spans="1:1">
      <c r="A410" s="238" t="s">
        <v>1095</v>
      </c>
    </row>
    <row r="411" spans="1:1">
      <c r="A411" s="238" t="s">
        <v>1095</v>
      </c>
    </row>
    <row r="412" spans="1:1">
      <c r="A412" s="238" t="s">
        <v>1095</v>
      </c>
    </row>
    <row r="413" spans="1:1">
      <c r="A413" s="238" t="s">
        <v>1095</v>
      </c>
    </row>
    <row r="414" spans="1:1">
      <c r="A414" s="238" t="s">
        <v>1095</v>
      </c>
    </row>
    <row r="415" spans="1:1">
      <c r="A415" s="238" t="s">
        <v>1095</v>
      </c>
    </row>
    <row r="416" spans="1:1">
      <c r="A416" s="238" t="s">
        <v>1095</v>
      </c>
    </row>
    <row r="417" spans="1:1">
      <c r="A417" s="238" t="s">
        <v>1095</v>
      </c>
    </row>
    <row r="418" spans="1:1">
      <c r="A418" s="238" t="s">
        <v>1095</v>
      </c>
    </row>
    <row r="419" spans="1:1">
      <c r="A419" s="238" t="s">
        <v>1095</v>
      </c>
    </row>
    <row r="420" spans="1:1">
      <c r="A420" s="238" t="s">
        <v>1095</v>
      </c>
    </row>
    <row r="421" spans="1:1">
      <c r="A421" s="238" t="s">
        <v>1095</v>
      </c>
    </row>
    <row r="422" spans="1:1">
      <c r="A422" s="238" t="s">
        <v>1095</v>
      </c>
    </row>
    <row r="423" spans="1:1">
      <c r="A423" s="238" t="s">
        <v>1095</v>
      </c>
    </row>
    <row r="424" spans="1:1">
      <c r="A424" s="238" t="s">
        <v>1095</v>
      </c>
    </row>
    <row r="425" spans="1:1">
      <c r="A425" s="238" t="s">
        <v>1095</v>
      </c>
    </row>
    <row r="426" spans="1:1">
      <c r="A426" s="238" t="s">
        <v>1095</v>
      </c>
    </row>
    <row r="427" spans="1:1">
      <c r="A427" s="238" t="s">
        <v>1095</v>
      </c>
    </row>
    <row r="428" spans="1:1">
      <c r="A428" s="238" t="s">
        <v>1095</v>
      </c>
    </row>
    <row r="429" spans="1:1">
      <c r="A429" s="238" t="s">
        <v>1095</v>
      </c>
    </row>
    <row r="430" spans="1:1">
      <c r="A430" s="238" t="s">
        <v>1095</v>
      </c>
    </row>
    <row r="431" spans="1:1">
      <c r="A431" s="238" t="s">
        <v>1095</v>
      </c>
    </row>
    <row r="432" spans="1:1">
      <c r="A432" s="238" t="s">
        <v>1095</v>
      </c>
    </row>
    <row r="433" spans="1:1">
      <c r="A433" s="238" t="s">
        <v>1095</v>
      </c>
    </row>
    <row r="434" spans="1:1">
      <c r="A434" s="238" t="s">
        <v>1095</v>
      </c>
    </row>
    <row r="435" spans="1:1">
      <c r="A435" s="238" t="s">
        <v>1095</v>
      </c>
    </row>
    <row r="436" spans="1:1">
      <c r="A436" s="238" t="s">
        <v>1095</v>
      </c>
    </row>
    <row r="437" spans="1:1">
      <c r="A437" s="238" t="s">
        <v>1095</v>
      </c>
    </row>
    <row r="438" spans="1:1">
      <c r="A438" s="238" t="s">
        <v>1095</v>
      </c>
    </row>
    <row r="439" spans="1:1">
      <c r="A439" s="238" t="s">
        <v>1095</v>
      </c>
    </row>
    <row r="440" spans="1:1">
      <c r="A440" s="238" t="s">
        <v>1095</v>
      </c>
    </row>
    <row r="441" spans="1:1">
      <c r="A441" s="238" t="s">
        <v>1095</v>
      </c>
    </row>
    <row r="442" spans="1:1">
      <c r="A442" s="238" t="s">
        <v>1095</v>
      </c>
    </row>
    <row r="443" spans="1:1">
      <c r="A443" s="238" t="s">
        <v>1095</v>
      </c>
    </row>
    <row r="444" spans="1:1">
      <c r="A444" s="238" t="s">
        <v>1095</v>
      </c>
    </row>
    <row r="445" spans="1:1">
      <c r="A445" s="238" t="s">
        <v>1095</v>
      </c>
    </row>
    <row r="446" spans="1:1">
      <c r="A446" s="238" t="s">
        <v>1095</v>
      </c>
    </row>
    <row r="447" spans="1:1">
      <c r="A447" s="238" t="s">
        <v>1095</v>
      </c>
    </row>
    <row r="448" spans="1:1">
      <c r="A448" s="238" t="s">
        <v>1095</v>
      </c>
    </row>
    <row r="449" spans="1:1">
      <c r="A449" s="238" t="s">
        <v>1095</v>
      </c>
    </row>
    <row r="450" spans="1:1">
      <c r="A450" s="238" t="s">
        <v>1096</v>
      </c>
    </row>
    <row r="451" spans="1:1">
      <c r="A451" s="238" t="s">
        <v>1096</v>
      </c>
    </row>
    <row r="452" spans="1:1">
      <c r="A452" s="238" t="s">
        <v>1096</v>
      </c>
    </row>
    <row r="453" spans="1:1">
      <c r="A453" s="238" t="s">
        <v>1096</v>
      </c>
    </row>
    <row r="454" spans="1:1">
      <c r="A454" s="238" t="s">
        <v>1096</v>
      </c>
    </row>
    <row r="455" spans="1:1">
      <c r="A455" s="238" t="s">
        <v>1096</v>
      </c>
    </row>
    <row r="456" spans="1:1">
      <c r="A456" s="238" t="s">
        <v>1096</v>
      </c>
    </row>
    <row r="457" spans="1:1">
      <c r="A457" s="238" t="s">
        <v>1096</v>
      </c>
    </row>
    <row r="458" spans="1:1">
      <c r="A458" s="238" t="s">
        <v>1096</v>
      </c>
    </row>
    <row r="459" spans="1:1">
      <c r="A459" s="238" t="s">
        <v>1096</v>
      </c>
    </row>
    <row r="460" spans="1:1">
      <c r="A460" s="238" t="s">
        <v>1096</v>
      </c>
    </row>
    <row r="461" spans="1:1">
      <c r="A461" s="238" t="s">
        <v>1096</v>
      </c>
    </row>
    <row r="462" spans="1:1">
      <c r="A462" s="238" t="s">
        <v>1096</v>
      </c>
    </row>
    <row r="463" spans="1:1">
      <c r="A463" s="238" t="s">
        <v>1096</v>
      </c>
    </row>
    <row r="464" spans="1:1">
      <c r="A464" s="238" t="s">
        <v>1096</v>
      </c>
    </row>
    <row r="465" spans="1:1">
      <c r="A465" s="238" t="s">
        <v>1096</v>
      </c>
    </row>
    <row r="466" spans="1:1">
      <c r="A466" s="238" t="s">
        <v>1096</v>
      </c>
    </row>
    <row r="467" spans="1:1">
      <c r="A467" s="238" t="s">
        <v>1096</v>
      </c>
    </row>
    <row r="468" spans="1:1">
      <c r="A468" s="238" t="s">
        <v>1096</v>
      </c>
    </row>
    <row r="469" spans="1:1">
      <c r="A469" s="238" t="s">
        <v>1096</v>
      </c>
    </row>
    <row r="470" spans="1:1">
      <c r="A470" s="238" t="s">
        <v>1096</v>
      </c>
    </row>
    <row r="471" spans="1:1">
      <c r="A471" s="238" t="s">
        <v>1096</v>
      </c>
    </row>
    <row r="472" spans="1:1">
      <c r="A472" s="238" t="s">
        <v>1096</v>
      </c>
    </row>
    <row r="473" spans="1:1">
      <c r="A473" s="238" t="s">
        <v>1096</v>
      </c>
    </row>
    <row r="474" spans="1:1">
      <c r="A474" s="238" t="s">
        <v>1096</v>
      </c>
    </row>
    <row r="475" spans="1:1">
      <c r="A475" s="238" t="s">
        <v>1096</v>
      </c>
    </row>
    <row r="476" spans="1:1">
      <c r="A476" s="238" t="s">
        <v>1096</v>
      </c>
    </row>
    <row r="477" spans="1:1">
      <c r="A477" s="238" t="s">
        <v>1096</v>
      </c>
    </row>
    <row r="478" spans="1:1">
      <c r="A478" s="238" t="s">
        <v>1096</v>
      </c>
    </row>
    <row r="479" spans="1:1">
      <c r="A479" s="238" t="s">
        <v>1096</v>
      </c>
    </row>
    <row r="480" spans="1:1">
      <c r="A480" s="238" t="s">
        <v>1096</v>
      </c>
    </row>
    <row r="481" spans="1:1">
      <c r="A481" s="238" t="s">
        <v>1096</v>
      </c>
    </row>
    <row r="482" spans="1:1">
      <c r="A482" s="238" t="s">
        <v>1096</v>
      </c>
    </row>
    <row r="483" spans="1:1">
      <c r="A483" s="238" t="s">
        <v>1096</v>
      </c>
    </row>
    <row r="484" spans="1:1">
      <c r="A484" s="238" t="s">
        <v>1096</v>
      </c>
    </row>
    <row r="485" spans="1:1">
      <c r="A485" s="238" t="s">
        <v>1096</v>
      </c>
    </row>
    <row r="486" spans="1:1">
      <c r="A486" s="238" t="s">
        <v>1096</v>
      </c>
    </row>
    <row r="487" spans="1:1">
      <c r="A487" s="238" t="s">
        <v>1096</v>
      </c>
    </row>
    <row r="488" spans="1:1">
      <c r="A488" s="238" t="s">
        <v>1096</v>
      </c>
    </row>
    <row r="489" spans="1:1">
      <c r="A489" s="238" t="s">
        <v>1096</v>
      </c>
    </row>
    <row r="490" spans="1:1">
      <c r="A490" s="238" t="s">
        <v>1096</v>
      </c>
    </row>
    <row r="491" spans="1:1">
      <c r="A491" s="238" t="s">
        <v>1096</v>
      </c>
    </row>
    <row r="492" spans="1:1">
      <c r="A492" s="238" t="s">
        <v>1096</v>
      </c>
    </row>
    <row r="493" spans="1:1">
      <c r="A493" s="238" t="s">
        <v>1096</v>
      </c>
    </row>
    <row r="494" spans="1:1">
      <c r="A494" s="238" t="s">
        <v>1096</v>
      </c>
    </row>
    <row r="495" spans="1:1">
      <c r="A495" s="238" t="s">
        <v>1096</v>
      </c>
    </row>
    <row r="496" spans="1:1">
      <c r="A496" s="238" t="s">
        <v>1096</v>
      </c>
    </row>
    <row r="497" spans="1:1">
      <c r="A497" s="238" t="s">
        <v>1096</v>
      </c>
    </row>
    <row r="498" spans="1:1">
      <c r="A498" s="238" t="s">
        <v>1096</v>
      </c>
    </row>
    <row r="499" spans="1:1">
      <c r="A499" s="238" t="s">
        <v>1096</v>
      </c>
    </row>
    <row r="500" spans="1:1">
      <c r="A500" s="238" t="s">
        <v>1096</v>
      </c>
    </row>
    <row r="501" spans="1:1">
      <c r="A501" s="238" t="s">
        <v>1096</v>
      </c>
    </row>
    <row r="502" spans="1:1">
      <c r="A502" s="238" t="s">
        <v>1096</v>
      </c>
    </row>
    <row r="503" spans="1:1">
      <c r="A503" s="238" t="s">
        <v>1096</v>
      </c>
    </row>
    <row r="504" spans="1:1">
      <c r="A504" s="238" t="s">
        <v>1096</v>
      </c>
    </row>
    <row r="505" spans="1:1">
      <c r="A505" s="238" t="s">
        <v>1096</v>
      </c>
    </row>
    <row r="506" spans="1:1">
      <c r="A506" s="238" t="s">
        <v>1096</v>
      </c>
    </row>
    <row r="507" spans="1:1">
      <c r="A507" s="238" t="s">
        <v>1096</v>
      </c>
    </row>
    <row r="508" spans="1:1">
      <c r="A508" s="238" t="s">
        <v>1096</v>
      </c>
    </row>
    <row r="509" spans="1:1">
      <c r="A509" s="238" t="s">
        <v>1096</v>
      </c>
    </row>
    <row r="510" spans="1:1">
      <c r="A510" s="238" t="s">
        <v>1096</v>
      </c>
    </row>
    <row r="511" spans="1:1">
      <c r="A511" s="238" t="s">
        <v>1096</v>
      </c>
    </row>
    <row r="512" spans="1:1">
      <c r="A512" s="238" t="s">
        <v>1096</v>
      </c>
    </row>
    <row r="513" spans="1:1">
      <c r="A513" s="238" t="s">
        <v>1096</v>
      </c>
    </row>
    <row r="514" spans="1:1">
      <c r="A514" s="238" t="s">
        <v>1096</v>
      </c>
    </row>
    <row r="515" spans="1:1">
      <c r="A515" s="238" t="s">
        <v>1096</v>
      </c>
    </row>
    <row r="516" spans="1:1">
      <c r="A516" s="238" t="s">
        <v>1096</v>
      </c>
    </row>
    <row r="517" spans="1:1">
      <c r="A517" s="238" t="s">
        <v>1096</v>
      </c>
    </row>
    <row r="518" spans="1:1">
      <c r="A518" s="238" t="s">
        <v>1096</v>
      </c>
    </row>
    <row r="519" spans="1:1">
      <c r="A519" s="238" t="s">
        <v>1096</v>
      </c>
    </row>
    <row r="520" spans="1:1">
      <c r="A520" s="238" t="s">
        <v>1096</v>
      </c>
    </row>
    <row r="521" spans="1:1">
      <c r="A521" s="238" t="s">
        <v>1097</v>
      </c>
    </row>
    <row r="522" spans="1:1">
      <c r="A522" s="238" t="s">
        <v>1097</v>
      </c>
    </row>
    <row r="523" spans="1:1">
      <c r="A523" s="238" t="s">
        <v>1097</v>
      </c>
    </row>
    <row r="524" spans="1:1">
      <c r="A524" s="238" t="s">
        <v>1097</v>
      </c>
    </row>
    <row r="525" spans="1:1">
      <c r="A525" s="238" t="s">
        <v>1097</v>
      </c>
    </row>
    <row r="526" spans="1:1">
      <c r="A526" s="238" t="s">
        <v>1097</v>
      </c>
    </row>
    <row r="527" spans="1:1">
      <c r="A527" s="238" t="s">
        <v>1097</v>
      </c>
    </row>
    <row r="528" spans="1:1">
      <c r="A528" s="238" t="s">
        <v>1097</v>
      </c>
    </row>
    <row r="529" spans="1:1">
      <c r="A529" s="238" t="s">
        <v>1097</v>
      </c>
    </row>
    <row r="530" spans="1:1">
      <c r="A530" s="238" t="s">
        <v>1097</v>
      </c>
    </row>
    <row r="531" spans="1:1">
      <c r="A531" s="238" t="s">
        <v>1097</v>
      </c>
    </row>
    <row r="532" spans="1:1">
      <c r="A532" s="238" t="s">
        <v>1097</v>
      </c>
    </row>
    <row r="533" spans="1:1">
      <c r="A533" s="238" t="s">
        <v>1097</v>
      </c>
    </row>
    <row r="534" spans="1:1">
      <c r="A534" s="238" t="s">
        <v>1097</v>
      </c>
    </row>
    <row r="535" spans="1:1">
      <c r="A535" s="238" t="s">
        <v>1097</v>
      </c>
    </row>
    <row r="536" spans="1:1">
      <c r="A536" s="238" t="s">
        <v>1097</v>
      </c>
    </row>
    <row r="537" spans="1:1">
      <c r="A537" s="238" t="s">
        <v>1097</v>
      </c>
    </row>
    <row r="538" spans="1:1">
      <c r="A538" s="238" t="s">
        <v>1097</v>
      </c>
    </row>
    <row r="539" spans="1:1">
      <c r="A539" s="238" t="s">
        <v>1097</v>
      </c>
    </row>
    <row r="540" spans="1:1">
      <c r="A540" s="238" t="s">
        <v>1097</v>
      </c>
    </row>
    <row r="541" spans="1:1">
      <c r="A541" s="238" t="s">
        <v>1097</v>
      </c>
    </row>
    <row r="542" spans="1:1">
      <c r="A542" s="238" t="s">
        <v>1097</v>
      </c>
    </row>
    <row r="543" spans="1:1">
      <c r="A543" s="238" t="s">
        <v>1097</v>
      </c>
    </row>
    <row r="544" spans="1:1">
      <c r="A544" s="238" t="s">
        <v>1097</v>
      </c>
    </row>
    <row r="545" spans="1:1">
      <c r="A545" s="238" t="s">
        <v>1097</v>
      </c>
    </row>
    <row r="546" spans="1:1">
      <c r="A546" s="238" t="s">
        <v>1098</v>
      </c>
    </row>
    <row r="547" spans="1:1">
      <c r="A547" s="238" t="s">
        <v>1098</v>
      </c>
    </row>
    <row r="548" spans="1:1">
      <c r="A548" s="238" t="s">
        <v>1098</v>
      </c>
    </row>
    <row r="549" spans="1:1">
      <c r="A549" s="238" t="s">
        <v>1098</v>
      </c>
    </row>
    <row r="550" spans="1:1">
      <c r="A550" s="238" t="s">
        <v>1098</v>
      </c>
    </row>
    <row r="551" spans="1:1">
      <c r="A551" s="238" t="s">
        <v>1098</v>
      </c>
    </row>
    <row r="552" spans="1:1">
      <c r="A552" s="238" t="s">
        <v>1098</v>
      </c>
    </row>
    <row r="553" spans="1:1">
      <c r="A553" s="238" t="s">
        <v>1098</v>
      </c>
    </row>
    <row r="554" spans="1:1">
      <c r="A554" s="238" t="s">
        <v>1098</v>
      </c>
    </row>
    <row r="555" spans="1:1">
      <c r="A555" s="238" t="s">
        <v>1098</v>
      </c>
    </row>
    <row r="556" spans="1:1">
      <c r="A556" s="238" t="s">
        <v>1098</v>
      </c>
    </row>
    <row r="557" spans="1:1">
      <c r="A557" s="238" t="s">
        <v>1098</v>
      </c>
    </row>
    <row r="558" spans="1:1">
      <c r="A558" s="238" t="s">
        <v>1098</v>
      </c>
    </row>
    <row r="559" spans="1:1">
      <c r="A559" s="238" t="s">
        <v>1098</v>
      </c>
    </row>
    <row r="560" spans="1:1">
      <c r="A560" s="238" t="s">
        <v>1098</v>
      </c>
    </row>
    <row r="561" spans="1:1">
      <c r="A561" s="238" t="s">
        <v>1098</v>
      </c>
    </row>
    <row r="562" spans="1:1">
      <c r="A562" s="238" t="s">
        <v>1098</v>
      </c>
    </row>
    <row r="563" spans="1:1">
      <c r="A563" s="238" t="s">
        <v>1098</v>
      </c>
    </row>
    <row r="564" spans="1:1">
      <c r="A564" s="238" t="s">
        <v>1098</v>
      </c>
    </row>
    <row r="565" spans="1:1">
      <c r="A565" s="238" t="s">
        <v>1098</v>
      </c>
    </row>
    <row r="566" spans="1:1">
      <c r="A566" s="238" t="s">
        <v>1098</v>
      </c>
    </row>
    <row r="567" spans="1:1">
      <c r="A567" s="238" t="s">
        <v>1098</v>
      </c>
    </row>
    <row r="568" spans="1:1">
      <c r="A568" s="238" t="s">
        <v>1098</v>
      </c>
    </row>
    <row r="569" spans="1:1">
      <c r="A569" s="238" t="s">
        <v>1098</v>
      </c>
    </row>
    <row r="570" spans="1:1">
      <c r="A570" s="238" t="s">
        <v>1098</v>
      </c>
    </row>
    <row r="571" spans="1:1">
      <c r="A571" s="238" t="s">
        <v>1098</v>
      </c>
    </row>
    <row r="572" spans="1:1">
      <c r="A572" s="238" t="s">
        <v>1098</v>
      </c>
    </row>
    <row r="573" spans="1:1">
      <c r="A573" s="238" t="s">
        <v>1098</v>
      </c>
    </row>
    <row r="574" spans="1:1">
      <c r="A574" s="238" t="s">
        <v>1098</v>
      </c>
    </row>
    <row r="575" spans="1:1">
      <c r="A575" s="238" t="s">
        <v>1098</v>
      </c>
    </row>
    <row r="576" spans="1:1">
      <c r="A576" s="238" t="s">
        <v>1098</v>
      </c>
    </row>
    <row r="577" spans="1:1">
      <c r="A577" s="238" t="s">
        <v>1098</v>
      </c>
    </row>
    <row r="578" spans="1:1">
      <c r="A578" s="238" t="s">
        <v>1098</v>
      </c>
    </row>
    <row r="579" spans="1:1">
      <c r="A579" s="238" t="s">
        <v>1098</v>
      </c>
    </row>
    <row r="580" spans="1:1">
      <c r="A580" s="238" t="s">
        <v>1098</v>
      </c>
    </row>
    <row r="581" spans="1:1">
      <c r="A581" s="238" t="s">
        <v>1098</v>
      </c>
    </row>
    <row r="582" spans="1:1">
      <c r="A582" s="238" t="s">
        <v>1098</v>
      </c>
    </row>
    <row r="583" spans="1:1">
      <c r="A583" s="238" t="s">
        <v>1098</v>
      </c>
    </row>
    <row r="584" spans="1:1">
      <c r="A584" s="238" t="s">
        <v>1098</v>
      </c>
    </row>
    <row r="585" spans="1:1">
      <c r="A585" s="238" t="s">
        <v>1098</v>
      </c>
    </row>
    <row r="586" spans="1:1">
      <c r="A586" s="238" t="s">
        <v>1098</v>
      </c>
    </row>
    <row r="587" spans="1:1">
      <c r="A587" s="238" t="s">
        <v>1098</v>
      </c>
    </row>
    <row r="588" spans="1:1">
      <c r="A588" s="238" t="s">
        <v>1098</v>
      </c>
    </row>
    <row r="589" spans="1:1">
      <c r="A589" s="238" t="s">
        <v>1098</v>
      </c>
    </row>
    <row r="590" spans="1:1">
      <c r="A590" s="238" t="s">
        <v>1098</v>
      </c>
    </row>
    <row r="591" spans="1:1">
      <c r="A591" s="238" t="s">
        <v>1098</v>
      </c>
    </row>
    <row r="592" spans="1:1">
      <c r="A592" s="238" t="s">
        <v>1098</v>
      </c>
    </row>
    <row r="593" spans="1:1">
      <c r="A593" s="238" t="s">
        <v>1098</v>
      </c>
    </row>
    <row r="594" spans="1:1">
      <c r="A594" s="238" t="s">
        <v>1098</v>
      </c>
    </row>
    <row r="595" spans="1:1">
      <c r="A595" s="238" t="s">
        <v>1098</v>
      </c>
    </row>
    <row r="596" spans="1:1">
      <c r="A596" s="238" t="s">
        <v>1098</v>
      </c>
    </row>
    <row r="597" spans="1:1">
      <c r="A597" s="238" t="s">
        <v>1098</v>
      </c>
    </row>
    <row r="598" spans="1:1">
      <c r="A598" s="238" t="s">
        <v>1098</v>
      </c>
    </row>
    <row r="599" spans="1:1">
      <c r="A599" s="238" t="s">
        <v>1098</v>
      </c>
    </row>
    <row r="600" spans="1:1">
      <c r="A600" s="238" t="s">
        <v>1098</v>
      </c>
    </row>
    <row r="601" spans="1:1">
      <c r="A601" s="238" t="s">
        <v>1098</v>
      </c>
    </row>
    <row r="602" spans="1:1">
      <c r="A602" s="238" t="s">
        <v>1098</v>
      </c>
    </row>
    <row r="603" spans="1:1">
      <c r="A603" s="238" t="s">
        <v>1098</v>
      </c>
    </row>
    <row r="604" spans="1:1">
      <c r="A604" s="238" t="s">
        <v>1098</v>
      </c>
    </row>
    <row r="605" spans="1:1">
      <c r="A605" s="238" t="s">
        <v>1098</v>
      </c>
    </row>
    <row r="606" spans="1:1">
      <c r="A606" s="238" t="s">
        <v>1098</v>
      </c>
    </row>
    <row r="607" spans="1:1">
      <c r="A607" s="238" t="s">
        <v>1098</v>
      </c>
    </row>
    <row r="608" spans="1:1">
      <c r="A608" s="238" t="s">
        <v>1098</v>
      </c>
    </row>
    <row r="609" spans="1:1">
      <c r="A609" s="238" t="s">
        <v>1098</v>
      </c>
    </row>
    <row r="610" spans="1:1">
      <c r="A610" s="238" t="s">
        <v>1098</v>
      </c>
    </row>
    <row r="611" spans="1:1">
      <c r="A611" s="238" t="s">
        <v>1098</v>
      </c>
    </row>
    <row r="612" spans="1:1">
      <c r="A612" s="238" t="s">
        <v>1098</v>
      </c>
    </row>
    <row r="613" spans="1:1">
      <c r="A613" s="238" t="s">
        <v>1098</v>
      </c>
    </row>
    <row r="614" spans="1:1">
      <c r="A614" s="238" t="s">
        <v>1098</v>
      </c>
    </row>
    <row r="615" spans="1:1">
      <c r="A615" s="238" t="s">
        <v>1098</v>
      </c>
    </row>
    <row r="616" spans="1:1">
      <c r="A616" s="238" t="s">
        <v>1098</v>
      </c>
    </row>
    <row r="617" spans="1:1">
      <c r="A617" s="238" t="s">
        <v>1098</v>
      </c>
    </row>
    <row r="618" spans="1:1">
      <c r="A618" s="238" t="s">
        <v>1098</v>
      </c>
    </row>
    <row r="619" spans="1:1">
      <c r="A619" s="238" t="s">
        <v>1098</v>
      </c>
    </row>
    <row r="620" spans="1:1">
      <c r="A620" s="238" t="s">
        <v>1098</v>
      </c>
    </row>
    <row r="621" spans="1:1">
      <c r="A621" s="238" t="s">
        <v>1098</v>
      </c>
    </row>
    <row r="622" spans="1:1">
      <c r="A622" s="238" t="s">
        <v>1098</v>
      </c>
    </row>
    <row r="623" spans="1:1">
      <c r="A623" s="238" t="s">
        <v>1098</v>
      </c>
    </row>
    <row r="624" spans="1:1">
      <c r="A624" s="238" t="s">
        <v>1098</v>
      </c>
    </row>
    <row r="625" spans="1:1">
      <c r="A625" s="238" t="s">
        <v>1098</v>
      </c>
    </row>
    <row r="626" spans="1:1">
      <c r="A626" s="238" t="s">
        <v>1098</v>
      </c>
    </row>
    <row r="627" spans="1:1">
      <c r="A627" s="238" t="s">
        <v>1098</v>
      </c>
    </row>
    <row r="628" spans="1:1">
      <c r="A628" s="238" t="s">
        <v>1098</v>
      </c>
    </row>
    <row r="629" spans="1:1">
      <c r="A629" s="238" t="s">
        <v>1098</v>
      </c>
    </row>
    <row r="630" spans="1:1">
      <c r="A630" s="238" t="s">
        <v>1098</v>
      </c>
    </row>
    <row r="631" spans="1:1">
      <c r="A631" s="238" t="s">
        <v>1098</v>
      </c>
    </row>
    <row r="632" spans="1:1">
      <c r="A632" s="238" t="s">
        <v>1098</v>
      </c>
    </row>
    <row r="633" spans="1:1">
      <c r="A633" s="238" t="s">
        <v>1098</v>
      </c>
    </row>
    <row r="634" spans="1:1">
      <c r="A634" s="238" t="s">
        <v>1098</v>
      </c>
    </row>
    <row r="635" spans="1:1">
      <c r="A635" s="238" t="s">
        <v>1098</v>
      </c>
    </row>
    <row r="636" spans="1:1">
      <c r="A636" s="238" t="s">
        <v>1098</v>
      </c>
    </row>
    <row r="637" spans="1:1">
      <c r="A637" s="238" t="s">
        <v>1098</v>
      </c>
    </row>
    <row r="638" spans="1:1">
      <c r="A638" s="238" t="s">
        <v>1098</v>
      </c>
    </row>
    <row r="639" spans="1:1">
      <c r="A639" s="238" t="s">
        <v>1098</v>
      </c>
    </row>
    <row r="640" spans="1:1">
      <c r="A640" s="238" t="s">
        <v>1098</v>
      </c>
    </row>
    <row r="641" spans="1:1">
      <c r="A641" s="238" t="s">
        <v>1098</v>
      </c>
    </row>
    <row r="642" spans="1:1">
      <c r="A642" s="238" t="s">
        <v>1098</v>
      </c>
    </row>
    <row r="643" spans="1:1">
      <c r="A643" s="238" t="s">
        <v>1098</v>
      </c>
    </row>
    <row r="644" spans="1:1">
      <c r="A644" s="238" t="s">
        <v>1098</v>
      </c>
    </row>
    <row r="645" spans="1:1">
      <c r="A645" s="238" t="s">
        <v>1098</v>
      </c>
    </row>
    <row r="646" spans="1:1">
      <c r="A646" s="238" t="s">
        <v>1098</v>
      </c>
    </row>
    <row r="647" spans="1:1">
      <c r="A647" s="238" t="s">
        <v>1098</v>
      </c>
    </row>
    <row r="648" spans="1:1">
      <c r="A648" s="238" t="s">
        <v>1098</v>
      </c>
    </row>
    <row r="649" spans="1:1">
      <c r="A649" s="238" t="s">
        <v>1098</v>
      </c>
    </row>
    <row r="650" spans="1:1">
      <c r="A650" s="238" t="s">
        <v>1098</v>
      </c>
    </row>
    <row r="651" spans="1:1">
      <c r="A651" s="238" t="s">
        <v>1098</v>
      </c>
    </row>
    <row r="652" spans="1:1">
      <c r="A652" s="238" t="s">
        <v>1098</v>
      </c>
    </row>
    <row r="653" spans="1:1">
      <c r="A653" s="238" t="s">
        <v>1098</v>
      </c>
    </row>
    <row r="654" spans="1:1">
      <c r="A654" s="238" t="s">
        <v>1098</v>
      </c>
    </row>
    <row r="655" spans="1:1">
      <c r="A655" s="238" t="s">
        <v>1098</v>
      </c>
    </row>
    <row r="656" spans="1:1">
      <c r="A656" s="238" t="s">
        <v>1098</v>
      </c>
    </row>
    <row r="657" spans="1:1">
      <c r="A657" s="238" t="s">
        <v>1098</v>
      </c>
    </row>
    <row r="658" spans="1:1">
      <c r="A658" s="238" t="s">
        <v>1098</v>
      </c>
    </row>
    <row r="659" spans="1:1">
      <c r="A659" s="238" t="s">
        <v>1098</v>
      </c>
    </row>
    <row r="660" spans="1:1">
      <c r="A660" s="238" t="s">
        <v>1098</v>
      </c>
    </row>
    <row r="661" spans="1:1">
      <c r="A661" s="238" t="s">
        <v>1098</v>
      </c>
    </row>
    <row r="662" spans="1:1">
      <c r="A662" s="238" t="s">
        <v>1098</v>
      </c>
    </row>
    <row r="663" spans="1:1">
      <c r="A663" s="238" t="s">
        <v>1098</v>
      </c>
    </row>
    <row r="664" spans="1:1">
      <c r="A664" s="238" t="s">
        <v>1098</v>
      </c>
    </row>
    <row r="665" spans="1:1">
      <c r="A665" s="238" t="s">
        <v>1098</v>
      </c>
    </row>
    <row r="666" spans="1:1">
      <c r="A666" s="238" t="s">
        <v>1098</v>
      </c>
    </row>
    <row r="667" spans="1:1">
      <c r="A667" s="238" t="s">
        <v>1098</v>
      </c>
    </row>
    <row r="668" spans="1:1">
      <c r="A668" s="238" t="s">
        <v>1098</v>
      </c>
    </row>
    <row r="669" spans="1:1">
      <c r="A669" s="238" t="s">
        <v>1098</v>
      </c>
    </row>
    <row r="670" spans="1:1">
      <c r="A670" s="238" t="s">
        <v>1098</v>
      </c>
    </row>
    <row r="671" spans="1:1">
      <c r="A671" s="238" t="s">
        <v>1098</v>
      </c>
    </row>
    <row r="672" spans="1:1">
      <c r="A672" s="238" t="s">
        <v>1098</v>
      </c>
    </row>
    <row r="673" spans="1:1">
      <c r="A673" s="238" t="s">
        <v>1098</v>
      </c>
    </row>
    <row r="674" spans="1:1">
      <c r="A674" s="238" t="s">
        <v>1098</v>
      </c>
    </row>
    <row r="675" spans="1:1">
      <c r="A675" s="238" t="s">
        <v>1098</v>
      </c>
    </row>
    <row r="676" spans="1:1">
      <c r="A676" s="238" t="s">
        <v>1098</v>
      </c>
    </row>
    <row r="677" spans="1:1">
      <c r="A677" s="238" t="s">
        <v>1098</v>
      </c>
    </row>
    <row r="678" spans="1:1">
      <c r="A678" s="238" t="s">
        <v>1098</v>
      </c>
    </row>
    <row r="679" spans="1:1">
      <c r="A679" s="238" t="s">
        <v>1098</v>
      </c>
    </row>
    <row r="680" spans="1:1">
      <c r="A680" s="238" t="s">
        <v>1098</v>
      </c>
    </row>
    <row r="681" spans="1:1">
      <c r="A681" s="238" t="s">
        <v>1098</v>
      </c>
    </row>
    <row r="682" spans="1:1">
      <c r="A682" s="238" t="s">
        <v>1098</v>
      </c>
    </row>
    <row r="683" spans="1:1">
      <c r="A683" s="238" t="s">
        <v>1098</v>
      </c>
    </row>
    <row r="684" spans="1:1">
      <c r="A684" s="238" t="s">
        <v>1098</v>
      </c>
    </row>
    <row r="685" spans="1:1">
      <c r="A685" s="238" t="s">
        <v>1098</v>
      </c>
    </row>
    <row r="686" spans="1:1">
      <c r="A686" s="238" t="s">
        <v>1098</v>
      </c>
    </row>
    <row r="687" spans="1:1">
      <c r="A687" s="238" t="s">
        <v>1098</v>
      </c>
    </row>
    <row r="688" spans="1:1">
      <c r="A688" s="238" t="s">
        <v>1098</v>
      </c>
    </row>
    <row r="689" spans="1:1">
      <c r="A689" s="238" t="s">
        <v>1098</v>
      </c>
    </row>
    <row r="690" spans="1:1">
      <c r="A690" s="238" t="s">
        <v>1098</v>
      </c>
    </row>
    <row r="691" spans="1:1">
      <c r="A691" s="238" t="s">
        <v>1098</v>
      </c>
    </row>
    <row r="692" spans="1:1">
      <c r="A692" s="238" t="s">
        <v>1098</v>
      </c>
    </row>
    <row r="693" spans="1:1">
      <c r="A693" s="238" t="s">
        <v>1098</v>
      </c>
    </row>
    <row r="694" spans="1:1">
      <c r="A694" s="238" t="s">
        <v>1098</v>
      </c>
    </row>
    <row r="695" spans="1:1">
      <c r="A695" s="238" t="s">
        <v>1098</v>
      </c>
    </row>
    <row r="696" spans="1:1">
      <c r="A696" s="238" t="s">
        <v>1098</v>
      </c>
    </row>
    <row r="697" spans="1:1">
      <c r="A697" s="238" t="s">
        <v>1098</v>
      </c>
    </row>
    <row r="698" spans="1:1">
      <c r="A698" s="238" t="s">
        <v>1098</v>
      </c>
    </row>
    <row r="699" spans="1:1">
      <c r="A699" s="238" t="s">
        <v>1098</v>
      </c>
    </row>
    <row r="700" spans="1:1">
      <c r="A700" s="238" t="s">
        <v>1098</v>
      </c>
    </row>
    <row r="701" spans="1:1">
      <c r="A701" s="238" t="s">
        <v>1098</v>
      </c>
    </row>
    <row r="702" spans="1:1">
      <c r="A702" s="238" t="s">
        <v>1098</v>
      </c>
    </row>
    <row r="703" spans="1:1">
      <c r="A703" s="238" t="s">
        <v>1098</v>
      </c>
    </row>
    <row r="704" spans="1:1">
      <c r="A704" s="238" t="s">
        <v>1098</v>
      </c>
    </row>
    <row r="705" spans="1:1">
      <c r="A705" s="238" t="s">
        <v>1098</v>
      </c>
    </row>
    <row r="706" spans="1:1">
      <c r="A706" s="238" t="s">
        <v>1098</v>
      </c>
    </row>
    <row r="707" spans="1:1">
      <c r="A707" s="238" t="s">
        <v>1098</v>
      </c>
    </row>
    <row r="708" spans="1:1">
      <c r="A708" s="238" t="s">
        <v>1098</v>
      </c>
    </row>
    <row r="709" spans="1:1">
      <c r="A709" s="238" t="s">
        <v>1098</v>
      </c>
    </row>
    <row r="710" spans="1:1">
      <c r="A710" s="238" t="s">
        <v>1098</v>
      </c>
    </row>
    <row r="711" spans="1:1">
      <c r="A711" s="238" t="s">
        <v>1098</v>
      </c>
    </row>
    <row r="712" spans="1:1">
      <c r="A712" s="238" t="s">
        <v>1098</v>
      </c>
    </row>
    <row r="713" spans="1:1">
      <c r="A713" s="238" t="s">
        <v>1098</v>
      </c>
    </row>
    <row r="714" spans="1:1">
      <c r="A714" s="238" t="s">
        <v>1098</v>
      </c>
    </row>
    <row r="715" spans="1:1">
      <c r="A715" s="238" t="s">
        <v>1098</v>
      </c>
    </row>
    <row r="716" spans="1:1">
      <c r="A716" s="238" t="s">
        <v>1098</v>
      </c>
    </row>
    <row r="717" spans="1:1">
      <c r="A717" s="238" t="s">
        <v>1098</v>
      </c>
    </row>
    <row r="718" spans="1:1">
      <c r="A718" s="238" t="s">
        <v>1098</v>
      </c>
    </row>
    <row r="719" spans="1:1">
      <c r="A719" s="238" t="s">
        <v>1098</v>
      </c>
    </row>
    <row r="720" spans="1:1">
      <c r="A720" s="238" t="s">
        <v>1098</v>
      </c>
    </row>
    <row r="721" spans="1:1">
      <c r="A721" s="238" t="s">
        <v>1098</v>
      </c>
    </row>
    <row r="722" spans="1:1">
      <c r="A722" s="238" t="s">
        <v>1098</v>
      </c>
    </row>
    <row r="723" spans="1:1">
      <c r="A723" s="238" t="s">
        <v>1098</v>
      </c>
    </row>
    <row r="724" spans="1:1">
      <c r="A724" s="238" t="s">
        <v>1098</v>
      </c>
    </row>
    <row r="725" spans="1:1">
      <c r="A725" s="238" t="s">
        <v>1098</v>
      </c>
    </row>
    <row r="726" spans="1:1">
      <c r="A726" s="238" t="s">
        <v>1098</v>
      </c>
    </row>
    <row r="727" spans="1:1">
      <c r="A727" s="238" t="s">
        <v>1098</v>
      </c>
    </row>
    <row r="728" spans="1:1">
      <c r="A728" s="238" t="s">
        <v>1098</v>
      </c>
    </row>
    <row r="729" spans="1:1">
      <c r="A729" s="238" t="s">
        <v>1098</v>
      </c>
    </row>
    <row r="730" spans="1:1">
      <c r="A730" s="238" t="s">
        <v>1098</v>
      </c>
    </row>
    <row r="731" spans="1:1">
      <c r="A731" s="238" t="s">
        <v>1098</v>
      </c>
    </row>
    <row r="732" spans="1:1">
      <c r="A732" s="238" t="s">
        <v>1098</v>
      </c>
    </row>
    <row r="733" spans="1:1">
      <c r="A733" s="238" t="s">
        <v>1098</v>
      </c>
    </row>
    <row r="734" spans="1:1">
      <c r="A734" s="238" t="s">
        <v>1098</v>
      </c>
    </row>
    <row r="735" spans="1:1">
      <c r="A735" s="238" t="s">
        <v>1098</v>
      </c>
    </row>
    <row r="736" spans="1:1">
      <c r="A736" s="238" t="s">
        <v>1098</v>
      </c>
    </row>
    <row r="737" spans="1:1">
      <c r="A737" s="238" t="s">
        <v>1098</v>
      </c>
    </row>
    <row r="738" spans="1:1">
      <c r="A738" s="238" t="s">
        <v>1098</v>
      </c>
    </row>
    <row r="739" spans="1:1">
      <c r="A739" s="238" t="s">
        <v>1098</v>
      </c>
    </row>
    <row r="740" spans="1:1">
      <c r="A740" s="238" t="s">
        <v>1098</v>
      </c>
    </row>
    <row r="741" spans="1:1">
      <c r="A741" s="238" t="s">
        <v>1098</v>
      </c>
    </row>
    <row r="742" spans="1:1">
      <c r="A742" s="238" t="s">
        <v>1098</v>
      </c>
    </row>
    <row r="743" spans="1:1">
      <c r="A743" s="238" t="s">
        <v>1098</v>
      </c>
    </row>
    <row r="744" spans="1:1">
      <c r="A744" s="238" t="s">
        <v>1098</v>
      </c>
    </row>
    <row r="745" spans="1:1">
      <c r="A745" s="238" t="s">
        <v>1098</v>
      </c>
    </row>
    <row r="746" spans="1:1">
      <c r="A746" s="238" t="s">
        <v>1098</v>
      </c>
    </row>
    <row r="747" spans="1:1">
      <c r="A747" s="238" t="s">
        <v>1098</v>
      </c>
    </row>
    <row r="748" spans="1:1">
      <c r="A748" s="238" t="s">
        <v>1098</v>
      </c>
    </row>
    <row r="749" spans="1:1">
      <c r="A749" s="238" t="s">
        <v>1098</v>
      </c>
    </row>
    <row r="750" spans="1:1">
      <c r="A750" s="238" t="s">
        <v>1098</v>
      </c>
    </row>
    <row r="751" spans="1:1">
      <c r="A751" s="238" t="s">
        <v>1098</v>
      </c>
    </row>
    <row r="752" spans="1:1">
      <c r="A752" s="238" t="s">
        <v>1098</v>
      </c>
    </row>
    <row r="753" spans="1:1">
      <c r="A753" s="238" t="s">
        <v>1098</v>
      </c>
    </row>
    <row r="754" spans="1:1">
      <c r="A754" s="238" t="s">
        <v>1098</v>
      </c>
    </row>
    <row r="755" spans="1:1">
      <c r="A755" s="238" t="s">
        <v>1098</v>
      </c>
    </row>
    <row r="756" spans="1:1">
      <c r="A756" s="238" t="s">
        <v>1098</v>
      </c>
    </row>
    <row r="757" spans="1:1">
      <c r="A757" s="238" t="s">
        <v>1098</v>
      </c>
    </row>
    <row r="758" spans="1:1">
      <c r="A758" s="238" t="s">
        <v>1098</v>
      </c>
    </row>
    <row r="759" spans="1:1">
      <c r="A759" s="238" t="s">
        <v>1098</v>
      </c>
    </row>
    <row r="760" spans="1:1">
      <c r="A760" s="238" t="s">
        <v>1098</v>
      </c>
    </row>
    <row r="761" spans="1:1">
      <c r="A761" s="238" t="s">
        <v>1098</v>
      </c>
    </row>
    <row r="762" spans="1:1">
      <c r="A762" s="238" t="s">
        <v>1098</v>
      </c>
    </row>
    <row r="763" spans="1:1">
      <c r="A763" s="238" t="s">
        <v>1098</v>
      </c>
    </row>
    <row r="764" spans="1:1">
      <c r="A764" s="238" t="s">
        <v>1098</v>
      </c>
    </row>
    <row r="765" spans="1:1">
      <c r="A765" s="238" t="s">
        <v>1098</v>
      </c>
    </row>
    <row r="766" spans="1:1">
      <c r="A766" s="238" t="s">
        <v>1098</v>
      </c>
    </row>
    <row r="767" spans="1:1">
      <c r="A767" s="238" t="s">
        <v>1098</v>
      </c>
    </row>
    <row r="768" spans="1:1">
      <c r="A768" s="238" t="s">
        <v>1098</v>
      </c>
    </row>
    <row r="769" spans="1:1">
      <c r="A769" s="238" t="s">
        <v>1098</v>
      </c>
    </row>
    <row r="770" spans="1:1">
      <c r="A770" s="238" t="s">
        <v>1098</v>
      </c>
    </row>
    <row r="771" spans="1:1">
      <c r="A771" s="238" t="s">
        <v>1098</v>
      </c>
    </row>
    <row r="772" spans="1:1">
      <c r="A772" s="238" t="s">
        <v>1098</v>
      </c>
    </row>
    <row r="773" spans="1:1">
      <c r="A773" s="238" t="s">
        <v>1098</v>
      </c>
    </row>
    <row r="774" spans="1:1">
      <c r="A774" s="238" t="s">
        <v>1098</v>
      </c>
    </row>
    <row r="775" spans="1:1">
      <c r="A775" s="238" t="s">
        <v>1098</v>
      </c>
    </row>
    <row r="776" spans="1:1">
      <c r="A776" s="238" t="s">
        <v>1098</v>
      </c>
    </row>
    <row r="777" spans="1:1">
      <c r="A777" s="238" t="s">
        <v>1098</v>
      </c>
    </row>
    <row r="778" spans="1:1">
      <c r="A778" s="238" t="s">
        <v>1098</v>
      </c>
    </row>
    <row r="779" spans="1:1">
      <c r="A779" s="238" t="s">
        <v>1098</v>
      </c>
    </row>
    <row r="780" spans="1:1">
      <c r="A780" s="238" t="s">
        <v>1098</v>
      </c>
    </row>
    <row r="781" spans="1:1">
      <c r="A781" s="238" t="s">
        <v>1098</v>
      </c>
    </row>
    <row r="782" spans="1:1">
      <c r="A782" s="238" t="s">
        <v>1098</v>
      </c>
    </row>
    <row r="783" spans="1:1">
      <c r="A783" s="238" t="s">
        <v>1098</v>
      </c>
    </row>
    <row r="784" spans="1:1">
      <c r="A784" s="238" t="s">
        <v>1098</v>
      </c>
    </row>
    <row r="785" spans="1:1">
      <c r="A785" s="238" t="s">
        <v>1098</v>
      </c>
    </row>
    <row r="786" spans="1:1">
      <c r="A786" s="238" t="s">
        <v>1098</v>
      </c>
    </row>
    <row r="787" spans="1:1">
      <c r="A787" s="238" t="s">
        <v>1098</v>
      </c>
    </row>
    <row r="788" spans="1:1">
      <c r="A788" s="238" t="s">
        <v>1098</v>
      </c>
    </row>
    <row r="789" spans="1:1">
      <c r="A789" s="238" t="s">
        <v>1098</v>
      </c>
    </row>
    <row r="790" spans="1:1">
      <c r="A790" s="238" t="s">
        <v>1098</v>
      </c>
    </row>
    <row r="791" spans="1:1">
      <c r="A791" s="238" t="s">
        <v>1098</v>
      </c>
    </row>
    <row r="792" spans="1:1">
      <c r="A792" s="238" t="s">
        <v>1098</v>
      </c>
    </row>
    <row r="793" spans="1:1">
      <c r="A793" s="238" t="s">
        <v>1098</v>
      </c>
    </row>
    <row r="794" spans="1:1">
      <c r="A794" s="238" t="s">
        <v>1098</v>
      </c>
    </row>
    <row r="795" spans="1:1">
      <c r="A795" s="238" t="s">
        <v>1098</v>
      </c>
    </row>
    <row r="796" spans="1:1">
      <c r="A796" s="238" t="s">
        <v>1098</v>
      </c>
    </row>
    <row r="797" spans="1:1">
      <c r="A797" s="238" t="s">
        <v>1098</v>
      </c>
    </row>
    <row r="798" spans="1:1">
      <c r="A798" s="238" t="s">
        <v>1098</v>
      </c>
    </row>
    <row r="799" spans="1:1">
      <c r="A799" s="238" t="s">
        <v>1098</v>
      </c>
    </row>
    <row r="800" spans="1:1">
      <c r="A800" s="238" t="s">
        <v>1098</v>
      </c>
    </row>
    <row r="801" spans="1:1">
      <c r="A801" s="238" t="s">
        <v>1098</v>
      </c>
    </row>
    <row r="802" spans="1:1">
      <c r="A802" s="238" t="s">
        <v>1098</v>
      </c>
    </row>
    <row r="803" spans="1:1">
      <c r="A803" s="238" t="s">
        <v>1098</v>
      </c>
    </row>
    <row r="804" spans="1:1">
      <c r="A804" s="238" t="s">
        <v>1098</v>
      </c>
    </row>
    <row r="805" spans="1:1">
      <c r="A805" s="238" t="s">
        <v>1098</v>
      </c>
    </row>
    <row r="806" spans="1:1">
      <c r="A806" s="238" t="s">
        <v>1098</v>
      </c>
    </row>
    <row r="807" spans="1:1">
      <c r="A807" s="238" t="s">
        <v>1098</v>
      </c>
    </row>
    <row r="808" spans="1:1">
      <c r="A808" s="238" t="s">
        <v>1098</v>
      </c>
    </row>
    <row r="809" spans="1:1">
      <c r="A809" s="238" t="s">
        <v>1098</v>
      </c>
    </row>
    <row r="810" spans="1:1">
      <c r="A810" s="238" t="s">
        <v>1098</v>
      </c>
    </row>
    <row r="811" spans="1:1">
      <c r="A811" s="238" t="s">
        <v>1098</v>
      </c>
    </row>
    <row r="812" spans="1:1">
      <c r="A812" s="238" t="s">
        <v>1098</v>
      </c>
    </row>
    <row r="813" spans="1:1">
      <c r="A813" s="238" t="s">
        <v>1098</v>
      </c>
    </row>
    <row r="814" spans="1:1">
      <c r="A814" s="238" t="s">
        <v>1098</v>
      </c>
    </row>
    <row r="815" spans="1:1">
      <c r="A815" s="238" t="s">
        <v>1098</v>
      </c>
    </row>
    <row r="816" spans="1:1">
      <c r="A816" s="238" t="s">
        <v>1098</v>
      </c>
    </row>
    <row r="817" spans="1:1">
      <c r="A817" s="238" t="s">
        <v>1098</v>
      </c>
    </row>
    <row r="818" spans="1:1">
      <c r="A818" s="238" t="s">
        <v>1098</v>
      </c>
    </row>
    <row r="819" spans="1:1">
      <c r="A819" s="238" t="s">
        <v>1098</v>
      </c>
    </row>
    <row r="820" spans="1:1">
      <c r="A820" s="238" t="s">
        <v>1098</v>
      </c>
    </row>
    <row r="821" spans="1:1">
      <c r="A821" s="238" t="s">
        <v>1098</v>
      </c>
    </row>
    <row r="822" spans="1:1">
      <c r="A822" s="238" t="s">
        <v>1098</v>
      </c>
    </row>
    <row r="823" spans="1:1">
      <c r="A823" s="238" t="s">
        <v>1098</v>
      </c>
    </row>
    <row r="824" spans="1:1">
      <c r="A824" s="238" t="s">
        <v>1098</v>
      </c>
    </row>
    <row r="825" spans="1:1">
      <c r="A825" s="238" t="s">
        <v>1098</v>
      </c>
    </row>
    <row r="826" spans="1:1">
      <c r="A826" s="238" t="s">
        <v>1098</v>
      </c>
    </row>
    <row r="827" spans="1:1">
      <c r="A827" s="238" t="s">
        <v>1098</v>
      </c>
    </row>
    <row r="828" spans="1:1">
      <c r="A828" s="238" t="s">
        <v>1098</v>
      </c>
    </row>
    <row r="829" spans="1:1">
      <c r="A829" s="238" t="s">
        <v>1098</v>
      </c>
    </row>
    <row r="830" spans="1:1">
      <c r="A830" s="238" t="s">
        <v>1098</v>
      </c>
    </row>
    <row r="831" spans="1:1">
      <c r="A831" s="238" t="s">
        <v>1098</v>
      </c>
    </row>
    <row r="832" spans="1:1">
      <c r="A832" s="238" t="s">
        <v>1098</v>
      </c>
    </row>
    <row r="833" spans="1:1">
      <c r="A833" s="238" t="s">
        <v>1098</v>
      </c>
    </row>
    <row r="834" spans="1:1">
      <c r="A834" s="238" t="s">
        <v>1098</v>
      </c>
    </row>
    <row r="835" spans="1:1">
      <c r="A835" s="238" t="s">
        <v>1098</v>
      </c>
    </row>
    <row r="836" spans="1:1">
      <c r="A836" s="238" t="s">
        <v>1098</v>
      </c>
    </row>
    <row r="837" spans="1:1">
      <c r="A837" s="238" t="s">
        <v>1098</v>
      </c>
    </row>
    <row r="838" spans="1:1">
      <c r="A838" s="238" t="s">
        <v>1098</v>
      </c>
    </row>
    <row r="839" spans="1:1">
      <c r="A839" s="238" t="s">
        <v>1098</v>
      </c>
    </row>
    <row r="840" spans="1:1">
      <c r="A840" s="238" t="s">
        <v>1098</v>
      </c>
    </row>
    <row r="841" spans="1:1">
      <c r="A841" s="238" t="s">
        <v>1098</v>
      </c>
    </row>
    <row r="842" spans="1:1">
      <c r="A842" s="238" t="s">
        <v>1063</v>
      </c>
    </row>
    <row r="843" spans="1:1">
      <c r="A843" s="238" t="s">
        <v>1063</v>
      </c>
    </row>
    <row r="844" spans="1:1">
      <c r="A844" s="238" t="s">
        <v>1063</v>
      </c>
    </row>
    <row r="845" spans="1:1">
      <c r="A845" s="238" t="s">
        <v>1063</v>
      </c>
    </row>
    <row r="846" spans="1:1">
      <c r="A846" s="238" t="s">
        <v>1063</v>
      </c>
    </row>
    <row r="847" spans="1:1">
      <c r="A847" s="238" t="s">
        <v>1063</v>
      </c>
    </row>
    <row r="848" spans="1:1">
      <c r="A848" s="238" t="s">
        <v>1063</v>
      </c>
    </row>
    <row r="849" spans="1:1">
      <c r="A849" s="238" t="s">
        <v>1063</v>
      </c>
    </row>
    <row r="850" spans="1:1">
      <c r="A850" s="238" t="s">
        <v>1063</v>
      </c>
    </row>
    <row r="851" spans="1:1">
      <c r="A851" s="238" t="s">
        <v>1063</v>
      </c>
    </row>
    <row r="852" spans="1:1">
      <c r="A852" s="238" t="s">
        <v>1063</v>
      </c>
    </row>
    <row r="853" spans="1:1">
      <c r="A853" s="238" t="s">
        <v>1063</v>
      </c>
    </row>
    <row r="854" spans="1:1">
      <c r="A854" s="238" t="s">
        <v>1063</v>
      </c>
    </row>
    <row r="855" spans="1:1">
      <c r="A855" s="238" t="s">
        <v>1063</v>
      </c>
    </row>
    <row r="856" spans="1:1">
      <c r="A856" s="238" t="s">
        <v>1063</v>
      </c>
    </row>
    <row r="857" spans="1:1">
      <c r="A857" s="238" t="s">
        <v>1063</v>
      </c>
    </row>
    <row r="858" spans="1:1">
      <c r="A858" s="238" t="s">
        <v>1063</v>
      </c>
    </row>
    <row r="859" spans="1:1">
      <c r="A859" s="238" t="s">
        <v>1063</v>
      </c>
    </row>
    <row r="860" spans="1:1">
      <c r="A860" s="238" t="s">
        <v>1063</v>
      </c>
    </row>
    <row r="861" spans="1:1">
      <c r="A861" s="238" t="s">
        <v>1063</v>
      </c>
    </row>
    <row r="862" spans="1:1">
      <c r="A862" s="238" t="s">
        <v>1063</v>
      </c>
    </row>
    <row r="863" spans="1:1">
      <c r="A863" s="238" t="s">
        <v>1063</v>
      </c>
    </row>
    <row r="864" spans="1:1">
      <c r="A864" s="238" t="s">
        <v>1064</v>
      </c>
    </row>
    <row r="865" spans="1:1">
      <c r="A865" s="238" t="s">
        <v>1064</v>
      </c>
    </row>
    <row r="866" spans="1:1">
      <c r="A866" s="238" t="s">
        <v>1064</v>
      </c>
    </row>
    <row r="867" spans="1:1">
      <c r="A867" s="238" t="s">
        <v>1064</v>
      </c>
    </row>
    <row r="868" spans="1:1">
      <c r="A868" s="238" t="s">
        <v>1064</v>
      </c>
    </row>
    <row r="869" spans="1:1">
      <c r="A869" s="238" t="s">
        <v>1064</v>
      </c>
    </row>
    <row r="870" spans="1:1">
      <c r="A870" s="238" t="s">
        <v>1064</v>
      </c>
    </row>
    <row r="871" spans="1:1">
      <c r="A871" s="238" t="s">
        <v>1064</v>
      </c>
    </row>
    <row r="872" spans="1:1">
      <c r="A872" s="238" t="s">
        <v>1064</v>
      </c>
    </row>
    <row r="873" spans="1:1">
      <c r="A873" s="238" t="s">
        <v>1064</v>
      </c>
    </row>
    <row r="874" spans="1:1">
      <c r="A874" s="238" t="s">
        <v>1064</v>
      </c>
    </row>
    <row r="875" spans="1:1">
      <c r="A875" s="238" t="s">
        <v>1064</v>
      </c>
    </row>
    <row r="876" spans="1:1">
      <c r="A876" s="238" t="s">
        <v>1064</v>
      </c>
    </row>
    <row r="877" spans="1:1">
      <c r="A877" s="238" t="s">
        <v>1064</v>
      </c>
    </row>
    <row r="878" spans="1:1">
      <c r="A878" s="238" t="s">
        <v>1064</v>
      </c>
    </row>
    <row r="879" spans="1:1">
      <c r="A879" s="238" t="s">
        <v>1065</v>
      </c>
    </row>
    <row r="880" spans="1:1">
      <c r="A880" s="238" t="s">
        <v>1065</v>
      </c>
    </row>
    <row r="881" spans="1:1">
      <c r="A881" s="238" t="s">
        <v>1065</v>
      </c>
    </row>
    <row r="882" spans="1:1">
      <c r="A882" s="238" t="s">
        <v>1065</v>
      </c>
    </row>
    <row r="883" spans="1:1">
      <c r="A883" s="238" t="s">
        <v>1065</v>
      </c>
    </row>
    <row r="884" spans="1:1">
      <c r="A884" s="238" t="s">
        <v>1065</v>
      </c>
    </row>
    <row r="885" spans="1:1">
      <c r="A885" s="238" t="s">
        <v>1065</v>
      </c>
    </row>
    <row r="886" spans="1:1">
      <c r="A886" s="238" t="s">
        <v>1065</v>
      </c>
    </row>
    <row r="887" spans="1:1">
      <c r="A887" s="238" t="s">
        <v>1065</v>
      </c>
    </row>
    <row r="888" spans="1:1">
      <c r="A888" s="238" t="s">
        <v>1065</v>
      </c>
    </row>
    <row r="889" spans="1:1">
      <c r="A889" s="238" t="s">
        <v>1065</v>
      </c>
    </row>
    <row r="890" spans="1:1">
      <c r="A890" s="238" t="s">
        <v>1065</v>
      </c>
    </row>
    <row r="891" spans="1:1">
      <c r="A891" s="238" t="s">
        <v>1065</v>
      </c>
    </row>
    <row r="892" spans="1:1">
      <c r="A892" s="238" t="s">
        <v>1065</v>
      </c>
    </row>
    <row r="893" spans="1:1">
      <c r="A893" s="238" t="s">
        <v>1065</v>
      </c>
    </row>
    <row r="894" spans="1:1">
      <c r="A894" s="238" t="s">
        <v>1065</v>
      </c>
    </row>
    <row r="895" spans="1:1">
      <c r="A895" s="238" t="s">
        <v>1065</v>
      </c>
    </row>
    <row r="896" spans="1:1">
      <c r="A896" s="238" t="s">
        <v>1065</v>
      </c>
    </row>
    <row r="897" spans="1:1">
      <c r="A897" s="238" t="s">
        <v>1065</v>
      </c>
    </row>
    <row r="898" spans="1:1">
      <c r="A898" s="238" t="s">
        <v>1065</v>
      </c>
    </row>
    <row r="899" spans="1:1">
      <c r="A899" s="238" t="s">
        <v>1068</v>
      </c>
    </row>
    <row r="900" spans="1:1">
      <c r="A900" s="238" t="s">
        <v>1068</v>
      </c>
    </row>
    <row r="901" spans="1:1">
      <c r="A901" s="238" t="s">
        <v>1068</v>
      </c>
    </row>
    <row r="902" spans="1:1">
      <c r="A902" s="238" t="s">
        <v>1068</v>
      </c>
    </row>
    <row r="903" spans="1:1">
      <c r="A903" s="238" t="s">
        <v>1068</v>
      </c>
    </row>
    <row r="904" spans="1:1">
      <c r="A904" s="238" t="s">
        <v>1068</v>
      </c>
    </row>
    <row r="905" spans="1:1">
      <c r="A905" s="238" t="s">
        <v>1072</v>
      </c>
    </row>
    <row r="906" spans="1:1">
      <c r="A906" s="238" t="s">
        <v>1072</v>
      </c>
    </row>
    <row r="907" spans="1:1">
      <c r="A907" s="238" t="s">
        <v>1069</v>
      </c>
    </row>
    <row r="908" spans="1:1">
      <c r="A908" s="238" t="s">
        <v>1069</v>
      </c>
    </row>
    <row r="909" spans="1:1">
      <c r="A909" s="238" t="s">
        <v>1069</v>
      </c>
    </row>
    <row r="910" spans="1:1">
      <c r="A910" s="238" t="s">
        <v>1069</v>
      </c>
    </row>
    <row r="911" spans="1:1">
      <c r="A911" s="238" t="s">
        <v>1069</v>
      </c>
    </row>
    <row r="912" spans="1:1">
      <c r="A912" s="238" t="s">
        <v>1069</v>
      </c>
    </row>
    <row r="913" spans="1:1">
      <c r="A913" s="238" t="s">
        <v>1069</v>
      </c>
    </row>
    <row r="914" spans="1:1">
      <c r="A914" s="238" t="s">
        <v>1069</v>
      </c>
    </row>
    <row r="915" spans="1:1">
      <c r="A915" s="238" t="s">
        <v>1069</v>
      </c>
    </row>
    <row r="916" spans="1:1">
      <c r="A916" s="238" t="s">
        <v>1069</v>
      </c>
    </row>
    <row r="917" spans="1:1">
      <c r="A917" s="238" t="s">
        <v>1069</v>
      </c>
    </row>
    <row r="918" spans="1:1">
      <c r="A918" s="238" t="s">
        <v>1069</v>
      </c>
    </row>
    <row r="919" spans="1:1">
      <c r="A919" s="238" t="s">
        <v>1069</v>
      </c>
    </row>
    <row r="920" spans="1:1">
      <c r="A920" s="238" t="s">
        <v>1069</v>
      </c>
    </row>
    <row r="921" spans="1:1">
      <c r="A921" s="238" t="s">
        <v>1069</v>
      </c>
    </row>
    <row r="922" spans="1:1">
      <c r="A922" s="238" t="s">
        <v>1069</v>
      </c>
    </row>
    <row r="923" spans="1:1">
      <c r="A923" s="238" t="s">
        <v>1069</v>
      </c>
    </row>
    <row r="924" spans="1:1">
      <c r="A924" s="238" t="s">
        <v>1069</v>
      </c>
    </row>
    <row r="925" spans="1:1">
      <c r="A925" s="238" t="s">
        <v>1069</v>
      </c>
    </row>
    <row r="926" spans="1:1">
      <c r="A926" s="238" t="s">
        <v>1069</v>
      </c>
    </row>
    <row r="927" spans="1:1">
      <c r="A927" s="238" t="s">
        <v>1069</v>
      </c>
    </row>
    <row r="928" spans="1:1">
      <c r="A928" s="238" t="s">
        <v>1069</v>
      </c>
    </row>
    <row r="929" spans="1:1">
      <c r="A929" s="238" t="s">
        <v>1069</v>
      </c>
    </row>
    <row r="930" spans="1:1">
      <c r="A930" s="238" t="s">
        <v>1069</v>
      </c>
    </row>
    <row r="931" spans="1:1">
      <c r="A931" s="238" t="s">
        <v>1069</v>
      </c>
    </row>
    <row r="932" spans="1:1">
      <c r="A932" s="238" t="s">
        <v>1069</v>
      </c>
    </row>
    <row r="933" spans="1:1">
      <c r="A933" s="238" t="s">
        <v>1069</v>
      </c>
    </row>
    <row r="934" spans="1:1">
      <c r="A934" s="238" t="s">
        <v>1069</v>
      </c>
    </row>
    <row r="935" spans="1:1">
      <c r="A935" s="238" t="s">
        <v>1069</v>
      </c>
    </row>
    <row r="936" spans="1:1">
      <c r="A936" s="238" t="s">
        <v>1069</v>
      </c>
    </row>
    <row r="937" spans="1:1">
      <c r="A937" s="238" t="s">
        <v>1069</v>
      </c>
    </row>
    <row r="938" spans="1:1">
      <c r="A938" s="238" t="s">
        <v>1069</v>
      </c>
    </row>
    <row r="939" spans="1:1">
      <c r="A939" s="238" t="s">
        <v>1069</v>
      </c>
    </row>
    <row r="940" spans="1:1">
      <c r="A940" s="238" t="s">
        <v>1069</v>
      </c>
    </row>
    <row r="941" spans="1:1">
      <c r="A941" s="238" t="s">
        <v>1069</v>
      </c>
    </row>
    <row r="942" spans="1:1">
      <c r="A942" s="238" t="s">
        <v>1069</v>
      </c>
    </row>
    <row r="943" spans="1:1">
      <c r="A943" s="238" t="s">
        <v>1069</v>
      </c>
    </row>
    <row r="944" spans="1:1">
      <c r="A944" s="238" t="s">
        <v>1069</v>
      </c>
    </row>
    <row r="945" spans="1:1">
      <c r="A945" s="238" t="s">
        <v>1069</v>
      </c>
    </row>
    <row r="946" spans="1:1">
      <c r="A946" s="238" t="s">
        <v>1069</v>
      </c>
    </row>
    <row r="947" spans="1:1">
      <c r="A947" s="238" t="s">
        <v>1069</v>
      </c>
    </row>
    <row r="948" spans="1:1">
      <c r="A948" s="238" t="s">
        <v>1069</v>
      </c>
    </row>
    <row r="949" spans="1:1">
      <c r="A949" s="238" t="s">
        <v>1069</v>
      </c>
    </row>
    <row r="950" spans="1:1">
      <c r="A950" s="238" t="s">
        <v>1069</v>
      </c>
    </row>
    <row r="951" spans="1:1">
      <c r="A951" s="238" t="s">
        <v>1069</v>
      </c>
    </row>
    <row r="952" spans="1:1">
      <c r="A952" s="238" t="s">
        <v>1069</v>
      </c>
    </row>
    <row r="953" spans="1:1">
      <c r="A953" s="238" t="s">
        <v>1070</v>
      </c>
    </row>
    <row r="954" spans="1:1">
      <c r="A954" s="238" t="s">
        <v>1070</v>
      </c>
    </row>
    <row r="955" spans="1:1">
      <c r="A955" s="238" t="s">
        <v>1070</v>
      </c>
    </row>
    <row r="956" spans="1:1">
      <c r="A956" s="238" t="s">
        <v>1070</v>
      </c>
    </row>
    <row r="957" spans="1:1">
      <c r="A957" s="238" t="s">
        <v>1070</v>
      </c>
    </row>
    <row r="958" spans="1:1">
      <c r="A958" s="238" t="s">
        <v>1070</v>
      </c>
    </row>
    <row r="959" spans="1:1">
      <c r="A959" s="238" t="s">
        <v>1070</v>
      </c>
    </row>
    <row r="960" spans="1:1">
      <c r="A960" s="238" t="s">
        <v>1070</v>
      </c>
    </row>
    <row r="961" spans="1:1">
      <c r="A961" s="238" t="s">
        <v>1070</v>
      </c>
    </row>
    <row r="962" spans="1:1">
      <c r="A962" s="238" t="s">
        <v>1070</v>
      </c>
    </row>
    <row r="963" spans="1:1">
      <c r="A963" s="238" t="s">
        <v>1070</v>
      </c>
    </row>
    <row r="964" spans="1:1">
      <c r="A964" s="238" t="s">
        <v>1070</v>
      </c>
    </row>
    <row r="965" spans="1:1">
      <c r="A965" s="238" t="s">
        <v>1073</v>
      </c>
    </row>
    <row r="966" spans="1:1">
      <c r="A966" s="238" t="s">
        <v>1073</v>
      </c>
    </row>
    <row r="967" spans="1:1">
      <c r="A967" s="238" t="s">
        <v>1073</v>
      </c>
    </row>
    <row r="968" spans="1:1">
      <c r="A968" s="238" t="s">
        <v>1073</v>
      </c>
    </row>
    <row r="969" spans="1:1">
      <c r="A969" s="238" t="s">
        <v>1073</v>
      </c>
    </row>
    <row r="970" spans="1:1">
      <c r="A970" s="238" t="s">
        <v>1073</v>
      </c>
    </row>
    <row r="971" spans="1:1">
      <c r="A971" s="238" t="s">
        <v>1073</v>
      </c>
    </row>
    <row r="972" spans="1:1">
      <c r="A972" s="238" t="s">
        <v>1073</v>
      </c>
    </row>
    <row r="973" spans="1:1">
      <c r="A973" s="238" t="s">
        <v>1073</v>
      </c>
    </row>
    <row r="974" spans="1:1">
      <c r="A974" s="238" t="s">
        <v>1073</v>
      </c>
    </row>
    <row r="975" spans="1:1">
      <c r="A975" s="238" t="s">
        <v>1073</v>
      </c>
    </row>
    <row r="976" spans="1:1">
      <c r="A976" s="238" t="s">
        <v>1073</v>
      </c>
    </row>
    <row r="977" spans="1:1">
      <c r="A977" s="238" t="s">
        <v>1073</v>
      </c>
    </row>
    <row r="978" spans="1:1">
      <c r="A978" s="238" t="s">
        <v>1073</v>
      </c>
    </row>
    <row r="979" spans="1:1">
      <c r="A979" s="238" t="s">
        <v>1073</v>
      </c>
    </row>
    <row r="980" spans="1:1">
      <c r="A980" s="238" t="s">
        <v>1073</v>
      </c>
    </row>
    <row r="981" spans="1:1">
      <c r="A981" s="238" t="s">
        <v>1073</v>
      </c>
    </row>
    <row r="982" spans="1:1">
      <c r="A982" s="238" t="s">
        <v>1073</v>
      </c>
    </row>
    <row r="983" spans="1:1">
      <c r="A983" s="238" t="s">
        <v>1073</v>
      </c>
    </row>
    <row r="984" spans="1:1">
      <c r="A984" s="238" t="s">
        <v>1073</v>
      </c>
    </row>
    <row r="985" spans="1:1">
      <c r="A985" s="238" t="s">
        <v>1073</v>
      </c>
    </row>
    <row r="986" spans="1:1">
      <c r="A986" s="238" t="s">
        <v>1073</v>
      </c>
    </row>
    <row r="987" spans="1:1">
      <c r="A987" s="238" t="s">
        <v>1073</v>
      </c>
    </row>
    <row r="988" spans="1:1">
      <c r="A988" s="238" t="s">
        <v>1073</v>
      </c>
    </row>
    <row r="989" spans="1:1">
      <c r="A989" s="238" t="s">
        <v>1073</v>
      </c>
    </row>
    <row r="990" spans="1:1">
      <c r="A990" s="238" t="s">
        <v>1073</v>
      </c>
    </row>
    <row r="991" spans="1:1">
      <c r="A991" s="238" t="s">
        <v>1073</v>
      </c>
    </row>
    <row r="992" spans="1:1">
      <c r="A992" s="238" t="s">
        <v>1073</v>
      </c>
    </row>
    <row r="993" spans="1:1">
      <c r="A993" s="238" t="s">
        <v>1073</v>
      </c>
    </row>
    <row r="994" spans="1:1">
      <c r="A994" s="238" t="s">
        <v>1073</v>
      </c>
    </row>
    <row r="995" spans="1:1">
      <c r="A995" s="238" t="s">
        <v>1074</v>
      </c>
    </row>
    <row r="996" spans="1:1">
      <c r="A996" s="238" t="s">
        <v>1074</v>
      </c>
    </row>
    <row r="997" spans="1:1">
      <c r="A997" s="238" t="s">
        <v>1074</v>
      </c>
    </row>
    <row r="998" spans="1:1">
      <c r="A998" s="238" t="s">
        <v>1074</v>
      </c>
    </row>
    <row r="999" spans="1:1">
      <c r="A999" s="238" t="s">
        <v>1074</v>
      </c>
    </row>
    <row r="1000" spans="1:1">
      <c r="A1000" s="238" t="s">
        <v>1074</v>
      </c>
    </row>
    <row r="1001" spans="1:1">
      <c r="A1001" s="238" t="s">
        <v>1074</v>
      </c>
    </row>
    <row r="1002" spans="1:1">
      <c r="A1002" s="238" t="s">
        <v>1074</v>
      </c>
    </row>
    <row r="1003" spans="1:1">
      <c r="A1003" s="238" t="s">
        <v>1074</v>
      </c>
    </row>
    <row r="1004" spans="1:1">
      <c r="A1004" s="238" t="s">
        <v>1074</v>
      </c>
    </row>
    <row r="1005" spans="1:1">
      <c r="A1005" s="238" t="s">
        <v>1074</v>
      </c>
    </row>
    <row r="1006" spans="1:1">
      <c r="A1006" s="238" t="s">
        <v>1074</v>
      </c>
    </row>
    <row r="1007" spans="1:1">
      <c r="A1007" s="238" t="s">
        <v>1074</v>
      </c>
    </row>
    <row r="1008" spans="1:1">
      <c r="A1008" s="238" t="s">
        <v>1074</v>
      </c>
    </row>
    <row r="1009" spans="1:1">
      <c r="A1009" s="238" t="s">
        <v>1074</v>
      </c>
    </row>
    <row r="1010" spans="1:1">
      <c r="A1010" s="238" t="s">
        <v>1074</v>
      </c>
    </row>
    <row r="1011" spans="1:1">
      <c r="A1011" s="238" t="s">
        <v>1074</v>
      </c>
    </row>
    <row r="1012" spans="1:1">
      <c r="A1012" s="238" t="s">
        <v>1074</v>
      </c>
    </row>
    <row r="1013" spans="1:1">
      <c r="A1013" s="238" t="s">
        <v>1074</v>
      </c>
    </row>
    <row r="1014" spans="1:1">
      <c r="A1014" s="238" t="s">
        <v>1074</v>
      </c>
    </row>
    <row r="1015" spans="1:1">
      <c r="A1015" s="238" t="s">
        <v>1074</v>
      </c>
    </row>
    <row r="1016" spans="1:1">
      <c r="A1016" s="238" t="s">
        <v>1074</v>
      </c>
    </row>
    <row r="1017" spans="1:1">
      <c r="A1017" s="238" t="s">
        <v>1074</v>
      </c>
    </row>
    <row r="1018" spans="1:1">
      <c r="A1018" s="238" t="s">
        <v>1074</v>
      </c>
    </row>
    <row r="1019" spans="1:1">
      <c r="A1019" s="238" t="s">
        <v>1074</v>
      </c>
    </row>
    <row r="1020" spans="1:1">
      <c r="A1020" s="238" t="s">
        <v>1074</v>
      </c>
    </row>
    <row r="1021" spans="1:1">
      <c r="A1021" s="238" t="s">
        <v>1074</v>
      </c>
    </row>
    <row r="1022" spans="1:1">
      <c r="A1022" s="238" t="s">
        <v>1074</v>
      </c>
    </row>
    <row r="1023" spans="1:1">
      <c r="A1023" s="238" t="s">
        <v>1074</v>
      </c>
    </row>
    <row r="1024" spans="1:1">
      <c r="A1024" s="238" t="s">
        <v>1074</v>
      </c>
    </row>
    <row r="1025" spans="1:1">
      <c r="A1025" s="238" t="s">
        <v>1074</v>
      </c>
    </row>
    <row r="1026" spans="1:1">
      <c r="A1026" s="238" t="s">
        <v>1074</v>
      </c>
    </row>
    <row r="1027" spans="1:1">
      <c r="A1027" s="238" t="s">
        <v>1074</v>
      </c>
    </row>
    <row r="1028" spans="1:1">
      <c r="A1028" s="238" t="s">
        <v>1074</v>
      </c>
    </row>
    <row r="1029" spans="1:1">
      <c r="A1029" s="238" t="s">
        <v>1074</v>
      </c>
    </row>
    <row r="1030" spans="1:1">
      <c r="A1030" s="238" t="s">
        <v>1074</v>
      </c>
    </row>
    <row r="1031" spans="1:1">
      <c r="A1031" s="238" t="s">
        <v>1074</v>
      </c>
    </row>
    <row r="1032" spans="1:1">
      <c r="A1032" s="238" t="s">
        <v>1074</v>
      </c>
    </row>
    <row r="1033" spans="1:1">
      <c r="A1033" s="238" t="s">
        <v>1074</v>
      </c>
    </row>
    <row r="1034" spans="1:1">
      <c r="A1034" s="238" t="s">
        <v>1074</v>
      </c>
    </row>
    <row r="1035" spans="1:1">
      <c r="A1035" s="238" t="s">
        <v>1074</v>
      </c>
    </row>
    <row r="1036" spans="1:1">
      <c r="A1036" s="238" t="s">
        <v>1074</v>
      </c>
    </row>
    <row r="1037" spans="1:1">
      <c r="A1037" s="238" t="s">
        <v>1074</v>
      </c>
    </row>
    <row r="1038" spans="1:1">
      <c r="A1038" s="238" t="s">
        <v>1074</v>
      </c>
    </row>
    <row r="1039" spans="1:1">
      <c r="A1039" s="238" t="s">
        <v>1074</v>
      </c>
    </row>
    <row r="1040" spans="1:1">
      <c r="A1040" s="238" t="s">
        <v>1074</v>
      </c>
    </row>
    <row r="1041" spans="1:1">
      <c r="A1041" s="238" t="s">
        <v>1074</v>
      </c>
    </row>
    <row r="1042" spans="1:1">
      <c r="A1042" s="238" t="s">
        <v>1074</v>
      </c>
    </row>
    <row r="1043" spans="1:1">
      <c r="A1043" s="238" t="s">
        <v>1074</v>
      </c>
    </row>
    <row r="1044" spans="1:1">
      <c r="A1044" s="238" t="s">
        <v>1074</v>
      </c>
    </row>
    <row r="1045" spans="1:1">
      <c r="A1045" s="238" t="s">
        <v>1074</v>
      </c>
    </row>
    <row r="1046" spans="1:1">
      <c r="A1046" s="238" t="s">
        <v>1074</v>
      </c>
    </row>
    <row r="1047" spans="1:1">
      <c r="A1047" s="238" t="s">
        <v>1074</v>
      </c>
    </row>
    <row r="1048" spans="1:1">
      <c r="A1048" s="238" t="s">
        <v>1074</v>
      </c>
    </row>
    <row r="1049" spans="1:1">
      <c r="A1049" s="238" t="s">
        <v>1074</v>
      </c>
    </row>
    <row r="1050" spans="1:1">
      <c r="A1050" s="238" t="s">
        <v>1074</v>
      </c>
    </row>
    <row r="1051" spans="1:1">
      <c r="A1051" s="238" t="s">
        <v>1074</v>
      </c>
    </row>
    <row r="1052" spans="1:1">
      <c r="A1052" s="238" t="s">
        <v>1074</v>
      </c>
    </row>
    <row r="1053" spans="1:1">
      <c r="A1053" s="238" t="s">
        <v>1074</v>
      </c>
    </row>
    <row r="1054" spans="1:1">
      <c r="A1054" s="238" t="s">
        <v>1074</v>
      </c>
    </row>
    <row r="1055" spans="1:1">
      <c r="A1055" s="238" t="s">
        <v>1074</v>
      </c>
    </row>
    <row r="1056" spans="1:1">
      <c r="A1056" s="238" t="s">
        <v>1074</v>
      </c>
    </row>
    <row r="1057" spans="1:1">
      <c r="A1057" s="238" t="s">
        <v>1074</v>
      </c>
    </row>
    <row r="1058" spans="1:1">
      <c r="A1058" s="238" t="s">
        <v>1074</v>
      </c>
    </row>
    <row r="1059" spans="1:1">
      <c r="A1059" s="238" t="s">
        <v>1074</v>
      </c>
    </row>
    <row r="1060" spans="1:1">
      <c r="A1060" s="238" t="s">
        <v>1074</v>
      </c>
    </row>
    <row r="1061" spans="1:1">
      <c r="A1061" s="238" t="s">
        <v>1074</v>
      </c>
    </row>
    <row r="1062" spans="1:1">
      <c r="A1062" s="238" t="s">
        <v>1074</v>
      </c>
    </row>
    <row r="1063" spans="1:1">
      <c r="A1063" s="238" t="s">
        <v>1074</v>
      </c>
    </row>
    <row r="1064" spans="1:1">
      <c r="A1064" s="238" t="s">
        <v>1074</v>
      </c>
    </row>
    <row r="1065" spans="1:1">
      <c r="A1065" s="238" t="s">
        <v>1074</v>
      </c>
    </row>
    <row r="1066" spans="1:1">
      <c r="A1066" s="238" t="s">
        <v>1074</v>
      </c>
    </row>
    <row r="1067" spans="1:1">
      <c r="A1067" s="238" t="s">
        <v>1074</v>
      </c>
    </row>
    <row r="1068" spans="1:1">
      <c r="A1068" s="238" t="s">
        <v>1074</v>
      </c>
    </row>
    <row r="1069" spans="1:1">
      <c r="A1069" s="238" t="s">
        <v>1074</v>
      </c>
    </row>
    <row r="1070" spans="1:1">
      <c r="A1070" s="238" t="s">
        <v>1074</v>
      </c>
    </row>
    <row r="1071" spans="1:1">
      <c r="A1071" s="238" t="s">
        <v>1074</v>
      </c>
    </row>
    <row r="1072" spans="1:1">
      <c r="A1072" s="238" t="s">
        <v>1074</v>
      </c>
    </row>
    <row r="1073" spans="1:1">
      <c r="A1073" s="238" t="s">
        <v>1074</v>
      </c>
    </row>
    <row r="1074" spans="1:1">
      <c r="A1074" s="238" t="s">
        <v>1074</v>
      </c>
    </row>
    <row r="1075" spans="1:1">
      <c r="A1075" s="238" t="s">
        <v>1074</v>
      </c>
    </row>
    <row r="1076" spans="1:1">
      <c r="A1076" s="238" t="s">
        <v>1074</v>
      </c>
    </row>
    <row r="1077" spans="1:1">
      <c r="A1077" s="238" t="s">
        <v>1074</v>
      </c>
    </row>
    <row r="1078" spans="1:1">
      <c r="A1078" s="238" t="s">
        <v>1074</v>
      </c>
    </row>
    <row r="1079" spans="1:1">
      <c r="A1079" s="238" t="s">
        <v>1074</v>
      </c>
    </row>
    <row r="1080" spans="1:1">
      <c r="A1080" s="238" t="s">
        <v>1074</v>
      </c>
    </row>
    <row r="1081" spans="1:1">
      <c r="A1081" s="238" t="s">
        <v>1074</v>
      </c>
    </row>
    <row r="1082" spans="1:1">
      <c r="A1082" s="238" t="s">
        <v>1074</v>
      </c>
    </row>
    <row r="1083" spans="1:1">
      <c r="A1083" s="238" t="s">
        <v>1074</v>
      </c>
    </row>
    <row r="1084" spans="1:1">
      <c r="A1084" s="238" t="s">
        <v>1074</v>
      </c>
    </row>
    <row r="1085" spans="1:1">
      <c r="A1085" s="238" t="s">
        <v>1074</v>
      </c>
    </row>
    <row r="1086" spans="1:1">
      <c r="A1086" s="238" t="s">
        <v>1074</v>
      </c>
    </row>
    <row r="1087" spans="1:1">
      <c r="A1087" s="238" t="s">
        <v>1074</v>
      </c>
    </row>
    <row r="1088" spans="1:1">
      <c r="A1088" s="238" t="s">
        <v>1072</v>
      </c>
    </row>
    <row r="1089" spans="1:1">
      <c r="A1089" s="238" t="s">
        <v>1072</v>
      </c>
    </row>
    <row r="1090" spans="1:1">
      <c r="A1090" s="238" t="s">
        <v>1072</v>
      </c>
    </row>
    <row r="1091" spans="1:1">
      <c r="A1091" s="238" t="s">
        <v>1072</v>
      </c>
    </row>
    <row r="1092" spans="1:1">
      <c r="A1092" s="238" t="s">
        <v>1072</v>
      </c>
    </row>
    <row r="1093" spans="1:1">
      <c r="A1093" s="238" t="s">
        <v>1075</v>
      </c>
    </row>
    <row r="1094" spans="1:1">
      <c r="A1094" s="238" t="s">
        <v>1075</v>
      </c>
    </row>
    <row r="1095" spans="1:1">
      <c r="A1095" s="238" t="s">
        <v>1075</v>
      </c>
    </row>
    <row r="1096" spans="1:1">
      <c r="A1096" s="238" t="s">
        <v>1075</v>
      </c>
    </row>
    <row r="1097" spans="1:1">
      <c r="A1097" s="238" t="s">
        <v>1075</v>
      </c>
    </row>
    <row r="1098" spans="1:1">
      <c r="A1098" s="238" t="s">
        <v>1075</v>
      </c>
    </row>
    <row r="1099" spans="1:1">
      <c r="A1099" s="238" t="s">
        <v>1075</v>
      </c>
    </row>
    <row r="1100" spans="1:1">
      <c r="A1100" s="238" t="s">
        <v>1075</v>
      </c>
    </row>
    <row r="1101" spans="1:1">
      <c r="A1101" s="238" t="s">
        <v>1075</v>
      </c>
    </row>
    <row r="1102" spans="1:1">
      <c r="A1102" s="238" t="s">
        <v>1075</v>
      </c>
    </row>
    <row r="1103" spans="1:1">
      <c r="A1103" s="238" t="s">
        <v>1075</v>
      </c>
    </row>
    <row r="1104" spans="1:1">
      <c r="A1104" s="238" t="s">
        <v>1075</v>
      </c>
    </row>
    <row r="1105" spans="1:1">
      <c r="A1105" s="238" t="s">
        <v>1075</v>
      </c>
    </row>
    <row r="1106" spans="1:1">
      <c r="A1106" s="238" t="s">
        <v>1075</v>
      </c>
    </row>
    <row r="1107" spans="1:1">
      <c r="A1107" s="238" t="s">
        <v>1076</v>
      </c>
    </row>
    <row r="1108" spans="1:1">
      <c r="A1108" s="238" t="s">
        <v>1076</v>
      </c>
    </row>
    <row r="1109" spans="1:1">
      <c r="A1109" s="238" t="s">
        <v>1076</v>
      </c>
    </row>
    <row r="1110" spans="1:1">
      <c r="A1110" s="238" t="s">
        <v>1076</v>
      </c>
    </row>
    <row r="1111" spans="1:1">
      <c r="A1111" s="238" t="s">
        <v>1076</v>
      </c>
    </row>
    <row r="1112" spans="1:1">
      <c r="A1112" s="238" t="s">
        <v>1076</v>
      </c>
    </row>
    <row r="1113" spans="1:1">
      <c r="A1113" s="238" t="s">
        <v>1077</v>
      </c>
    </row>
    <row r="1114" spans="1:1">
      <c r="A1114" s="238" t="s">
        <v>1077</v>
      </c>
    </row>
    <row r="1115" spans="1:1">
      <c r="A1115" s="238" t="s">
        <v>1077</v>
      </c>
    </row>
    <row r="1116" spans="1:1">
      <c r="A1116" s="238" t="s">
        <v>1077</v>
      </c>
    </row>
    <row r="1117" spans="1:1">
      <c r="A1117" s="238" t="s">
        <v>1077</v>
      </c>
    </row>
    <row r="1118" spans="1:1">
      <c r="A1118" s="238" t="s">
        <v>1077</v>
      </c>
    </row>
    <row r="1119" spans="1:1">
      <c r="A1119" s="238" t="s">
        <v>1077</v>
      </c>
    </row>
    <row r="1120" spans="1:1">
      <c r="A1120" s="238" t="s">
        <v>1077</v>
      </c>
    </row>
    <row r="1121" spans="1:1">
      <c r="A1121" s="238" t="s">
        <v>1077</v>
      </c>
    </row>
    <row r="1122" spans="1:1">
      <c r="A1122" s="238" t="s">
        <v>1077</v>
      </c>
    </row>
    <row r="1123" spans="1:1">
      <c r="A1123" s="238" t="s">
        <v>1077</v>
      </c>
    </row>
    <row r="1124" spans="1:1">
      <c r="A1124" s="238" t="s">
        <v>1077</v>
      </c>
    </row>
    <row r="1125" spans="1:1">
      <c r="A1125" s="238" t="s">
        <v>1077</v>
      </c>
    </row>
    <row r="1126" spans="1:1">
      <c r="A1126" s="238" t="s">
        <v>1077</v>
      </c>
    </row>
    <row r="1127" spans="1:1">
      <c r="A1127" s="238" t="s">
        <v>1077</v>
      </c>
    </row>
    <row r="1128" spans="1:1">
      <c r="A1128" s="238" t="s">
        <v>1077</v>
      </c>
    </row>
    <row r="1129" spans="1:1">
      <c r="A1129" s="238" t="s">
        <v>1077</v>
      </c>
    </row>
    <row r="1130" spans="1:1">
      <c r="A1130" s="238" t="s">
        <v>1077</v>
      </c>
    </row>
    <row r="1131" spans="1:1">
      <c r="A1131" s="238" t="s">
        <v>1077</v>
      </c>
    </row>
    <row r="1132" spans="1:1">
      <c r="A1132" s="238" t="s">
        <v>1077</v>
      </c>
    </row>
    <row r="1133" spans="1:1">
      <c r="A1133" s="238" t="s">
        <v>1077</v>
      </c>
    </row>
    <row r="1134" spans="1:1">
      <c r="A1134" s="238" t="s">
        <v>1077</v>
      </c>
    </row>
    <row r="1135" spans="1:1">
      <c r="A1135" s="238" t="s">
        <v>1077</v>
      </c>
    </row>
    <row r="1136" spans="1:1">
      <c r="A1136" s="238" t="s">
        <v>1077</v>
      </c>
    </row>
    <row r="1137" spans="1:1">
      <c r="A1137" s="238" t="s">
        <v>1077</v>
      </c>
    </row>
    <row r="1138" spans="1:1">
      <c r="A1138" s="238" t="s">
        <v>1079</v>
      </c>
    </row>
    <row r="1139" spans="1:1">
      <c r="A1139" s="238" t="s">
        <v>1079</v>
      </c>
    </row>
    <row r="1140" spans="1:1">
      <c r="A1140" s="238" t="s">
        <v>1079</v>
      </c>
    </row>
    <row r="1141" spans="1:1">
      <c r="A1141" s="238" t="s">
        <v>1080</v>
      </c>
    </row>
    <row r="1142" spans="1:1">
      <c r="A1142" s="238" t="s">
        <v>1080</v>
      </c>
    </row>
    <row r="1143" spans="1:1">
      <c r="A1143" s="238" t="s">
        <v>1080</v>
      </c>
    </row>
    <row r="1144" spans="1:1">
      <c r="A1144" s="238" t="s">
        <v>1080</v>
      </c>
    </row>
    <row r="1145" spans="1:1">
      <c r="A1145" s="238" t="s">
        <v>1080</v>
      </c>
    </row>
    <row r="1146" spans="1:1">
      <c r="A1146" s="238" t="s">
        <v>1080</v>
      </c>
    </row>
    <row r="1147" spans="1:1">
      <c r="A1147" s="238" t="s">
        <v>1080</v>
      </c>
    </row>
    <row r="1148" spans="1:1">
      <c r="A1148" s="238" t="s">
        <v>1080</v>
      </c>
    </row>
    <row r="1149" spans="1:1">
      <c r="A1149" s="238" t="s">
        <v>1080</v>
      </c>
    </row>
    <row r="1150" spans="1:1">
      <c r="A1150" s="238" t="s">
        <v>1080</v>
      </c>
    </row>
    <row r="1151" spans="1:1">
      <c r="A1151" s="238" t="s">
        <v>1080</v>
      </c>
    </row>
    <row r="1152" spans="1:1">
      <c r="A1152" s="238" t="s">
        <v>1080</v>
      </c>
    </row>
    <row r="1153" spans="1:1">
      <c r="A1153" s="238" t="s">
        <v>1080</v>
      </c>
    </row>
    <row r="1154" spans="1:1">
      <c r="A1154" s="238" t="s">
        <v>1080</v>
      </c>
    </row>
    <row r="1155" spans="1:1">
      <c r="A1155" s="238" t="s">
        <v>1080</v>
      </c>
    </row>
    <row r="1156" spans="1:1">
      <c r="A1156" s="238" t="s">
        <v>1080</v>
      </c>
    </row>
    <row r="1157" spans="1:1">
      <c r="A1157" s="238" t="s">
        <v>1081</v>
      </c>
    </row>
    <row r="1158" spans="1:1">
      <c r="A1158" s="238" t="s">
        <v>1081</v>
      </c>
    </row>
    <row r="1159" spans="1:1">
      <c r="A1159" s="238" t="s">
        <v>1081</v>
      </c>
    </row>
    <row r="1160" spans="1:1">
      <c r="A1160" s="238" t="s">
        <v>1081</v>
      </c>
    </row>
    <row r="1161" spans="1:1">
      <c r="A1161" s="238" t="s">
        <v>1081</v>
      </c>
    </row>
    <row r="1162" spans="1:1">
      <c r="A1162" s="238" t="s">
        <v>1081</v>
      </c>
    </row>
    <row r="1163" spans="1:1">
      <c r="A1163" s="238" t="s">
        <v>1081</v>
      </c>
    </row>
    <row r="1164" spans="1:1">
      <c r="A1164" s="238" t="s">
        <v>1081</v>
      </c>
    </row>
    <row r="1165" spans="1:1">
      <c r="A1165" s="238" t="s">
        <v>1081</v>
      </c>
    </row>
    <row r="1166" spans="1:1">
      <c r="A1166" s="238" t="s">
        <v>1081</v>
      </c>
    </row>
    <row r="1167" spans="1:1">
      <c r="A1167" s="238" t="s">
        <v>1081</v>
      </c>
    </row>
    <row r="1168" spans="1:1">
      <c r="A1168" s="238" t="s">
        <v>1081</v>
      </c>
    </row>
    <row r="1169" spans="1:1">
      <c r="A1169" s="238" t="s">
        <v>1081</v>
      </c>
    </row>
    <row r="1170" spans="1:1">
      <c r="A1170" s="238" t="s">
        <v>1081</v>
      </c>
    </row>
    <row r="1171" spans="1:1">
      <c r="A1171" s="238" t="s">
        <v>1081</v>
      </c>
    </row>
    <row r="1172" spans="1:1">
      <c r="A1172" s="238" t="s">
        <v>1081</v>
      </c>
    </row>
    <row r="1173" spans="1:1">
      <c r="A1173" s="238" t="s">
        <v>1081</v>
      </c>
    </row>
    <row r="1174" spans="1:1">
      <c r="A1174" s="238" t="s">
        <v>1081</v>
      </c>
    </row>
    <row r="1175" spans="1:1">
      <c r="A1175" s="238" t="s">
        <v>1081</v>
      </c>
    </row>
    <row r="1176" spans="1:1">
      <c r="A1176" s="238" t="s">
        <v>1081</v>
      </c>
    </row>
    <row r="1177" spans="1:1">
      <c r="A1177" s="238" t="s">
        <v>1081</v>
      </c>
    </row>
    <row r="1178" spans="1:1">
      <c r="A1178" s="238" t="s">
        <v>1081</v>
      </c>
    </row>
    <row r="1179" spans="1:1">
      <c r="A1179" s="238" t="s">
        <v>1081</v>
      </c>
    </row>
    <row r="1180" spans="1:1">
      <c r="A1180" s="238" t="s">
        <v>1081</v>
      </c>
    </row>
    <row r="1181" spans="1:1">
      <c r="A1181" s="238" t="s">
        <v>1081</v>
      </c>
    </row>
    <row r="1182" spans="1:1">
      <c r="A1182" s="238" t="s">
        <v>1081</v>
      </c>
    </row>
    <row r="1183" spans="1:1">
      <c r="A1183" s="238" t="s">
        <v>1081</v>
      </c>
    </row>
    <row r="1184" spans="1:1">
      <c r="A1184" s="238" t="s">
        <v>1081</v>
      </c>
    </row>
    <row r="1185" spans="1:1">
      <c r="A1185" s="238" t="s">
        <v>1081</v>
      </c>
    </row>
    <row r="1186" spans="1:1">
      <c r="A1186" s="238" t="s">
        <v>1081</v>
      </c>
    </row>
    <row r="1187" spans="1:1">
      <c r="A1187" s="238" t="s">
        <v>1083</v>
      </c>
    </row>
    <row r="1188" spans="1:1">
      <c r="A1188" s="238" t="s">
        <v>1083</v>
      </c>
    </row>
    <row r="1189" spans="1:1">
      <c r="A1189" s="238" t="s">
        <v>1083</v>
      </c>
    </row>
    <row r="1190" spans="1:1">
      <c r="A1190" s="238" t="s">
        <v>1083</v>
      </c>
    </row>
    <row r="1191" spans="1:1">
      <c r="A1191" s="238" t="s">
        <v>1083</v>
      </c>
    </row>
    <row r="1192" spans="1:1">
      <c r="A1192" s="238" t="s">
        <v>1083</v>
      </c>
    </row>
    <row r="1193" spans="1:1">
      <c r="A1193" s="238" t="s">
        <v>1085</v>
      </c>
    </row>
    <row r="1194" spans="1:1">
      <c r="A1194" s="238" t="s">
        <v>1085</v>
      </c>
    </row>
    <row r="1195" spans="1:1">
      <c r="A1195" s="238" t="s">
        <v>1085</v>
      </c>
    </row>
    <row r="1196" spans="1:1">
      <c r="A1196" s="238" t="s">
        <v>1085</v>
      </c>
    </row>
    <row r="1197" spans="1:1">
      <c r="A1197" s="238" t="s">
        <v>1085</v>
      </c>
    </row>
    <row r="1198" spans="1:1">
      <c r="A1198" s="238" t="s">
        <v>1085</v>
      </c>
    </row>
    <row r="1199" spans="1:1">
      <c r="A1199" s="238" t="s">
        <v>1085</v>
      </c>
    </row>
    <row r="1200" spans="1:1">
      <c r="A1200" s="238" t="s">
        <v>1085</v>
      </c>
    </row>
    <row r="1201" spans="1:1">
      <c r="A1201" s="238" t="s">
        <v>1085</v>
      </c>
    </row>
    <row r="1202" spans="1:1">
      <c r="A1202" s="238" t="s">
        <v>1085</v>
      </c>
    </row>
    <row r="1203" spans="1:1">
      <c r="A1203" s="238" t="s">
        <v>1085</v>
      </c>
    </row>
    <row r="1204" spans="1:1">
      <c r="A1204" s="238" t="s">
        <v>1085</v>
      </c>
    </row>
    <row r="1205" spans="1:1">
      <c r="A1205" s="238" t="s">
        <v>1085</v>
      </c>
    </row>
    <row r="1206" spans="1:1">
      <c r="A1206" s="238" t="s">
        <v>1087</v>
      </c>
    </row>
    <row r="1207" spans="1:1">
      <c r="A1207" s="238" t="s">
        <v>1087</v>
      </c>
    </row>
    <row r="1208" spans="1:1">
      <c r="A1208" s="238" t="s">
        <v>1087</v>
      </c>
    </row>
    <row r="1209" spans="1:1">
      <c r="A1209" s="238" t="s">
        <v>1087</v>
      </c>
    </row>
    <row r="1210" spans="1:1">
      <c r="A1210" s="238" t="s">
        <v>1087</v>
      </c>
    </row>
    <row r="1211" spans="1:1">
      <c r="A1211" s="238" t="s">
        <v>1087</v>
      </c>
    </row>
    <row r="1212" spans="1:1">
      <c r="A1212" s="238" t="s">
        <v>1090</v>
      </c>
    </row>
    <row r="1213" spans="1:1">
      <c r="A1213" s="238" t="s">
        <v>1090</v>
      </c>
    </row>
    <row r="1214" spans="1:1">
      <c r="A1214" s="238" t="s">
        <v>1090</v>
      </c>
    </row>
    <row r="1215" spans="1:1">
      <c r="A1215" s="238" t="s">
        <v>1090</v>
      </c>
    </row>
    <row r="1216" spans="1:1">
      <c r="A1216" s="238" t="s">
        <v>1090</v>
      </c>
    </row>
    <row r="1217" spans="1:1">
      <c r="A1217" s="238" t="s">
        <v>1090</v>
      </c>
    </row>
    <row r="1218" spans="1:1">
      <c r="A1218" s="238" t="s">
        <v>1090</v>
      </c>
    </row>
    <row r="1219" spans="1:1">
      <c r="A1219" s="238" t="s">
        <v>1090</v>
      </c>
    </row>
    <row r="1220" spans="1:1">
      <c r="A1220" s="238" t="s">
        <v>1090</v>
      </c>
    </row>
    <row r="1221" spans="1:1">
      <c r="A1221" s="238" t="s">
        <v>1091</v>
      </c>
    </row>
    <row r="1222" spans="1:1">
      <c r="A1222" s="238" t="s">
        <v>1091</v>
      </c>
    </row>
    <row r="1223" spans="1:1">
      <c r="A1223" s="238" t="s">
        <v>1091</v>
      </c>
    </row>
    <row r="1224" spans="1:1">
      <c r="A1224" s="238" t="s">
        <v>1091</v>
      </c>
    </row>
    <row r="1225" spans="1:1">
      <c r="A1225" s="238" t="s">
        <v>1091</v>
      </c>
    </row>
    <row r="1226" spans="1:1">
      <c r="A1226" s="238" t="s">
        <v>1091</v>
      </c>
    </row>
    <row r="1227" spans="1:1">
      <c r="A1227" s="238" t="s">
        <v>1091</v>
      </c>
    </row>
    <row r="1228" spans="1:1">
      <c r="A1228" s="238" t="s">
        <v>1091</v>
      </c>
    </row>
    <row r="1229" spans="1:1">
      <c r="A1229" s="238" t="s">
        <v>1091</v>
      </c>
    </row>
    <row r="1230" spans="1:1">
      <c r="A1230" s="238" t="s">
        <v>1091</v>
      </c>
    </row>
    <row r="1231" spans="1:1">
      <c r="A1231" s="238" t="s">
        <v>1091</v>
      </c>
    </row>
    <row r="1232" spans="1:1">
      <c r="A1232" s="238" t="s">
        <v>1091</v>
      </c>
    </row>
    <row r="1233" spans="1:1">
      <c r="A1233" s="238" t="s">
        <v>1091</v>
      </c>
    </row>
    <row r="1234" spans="1:1">
      <c r="A1234" s="238" t="s">
        <v>1091</v>
      </c>
    </row>
    <row r="1235" spans="1:1">
      <c r="A1235" s="238" t="s">
        <v>1091</v>
      </c>
    </row>
    <row r="1236" spans="1:1">
      <c r="A1236" s="238" t="s">
        <v>1091</v>
      </c>
    </row>
    <row r="1237" spans="1:1">
      <c r="A1237" s="238" t="s">
        <v>1091</v>
      </c>
    </row>
    <row r="1238" spans="1:1">
      <c r="A1238" s="238" t="s">
        <v>1091</v>
      </c>
    </row>
    <row r="1239" spans="1:1">
      <c r="A1239" s="238" t="s">
        <v>1091</v>
      </c>
    </row>
    <row r="1240" spans="1:1">
      <c r="A1240" s="238" t="s">
        <v>1091</v>
      </c>
    </row>
    <row r="1241" spans="1:1">
      <c r="A1241" s="238" t="s">
        <v>1091</v>
      </c>
    </row>
    <row r="1242" spans="1:1">
      <c r="A1242" s="238" t="s">
        <v>1091</v>
      </c>
    </row>
    <row r="1243" spans="1:1">
      <c r="A1243" s="238" t="s">
        <v>1091</v>
      </c>
    </row>
    <row r="1244" spans="1:1">
      <c r="A1244" s="238" t="s">
        <v>1091</v>
      </c>
    </row>
    <row r="1245" spans="1:1">
      <c r="A1245" s="238" t="s">
        <v>1091</v>
      </c>
    </row>
    <row r="1246" spans="1:1">
      <c r="A1246" s="238" t="s">
        <v>1091</v>
      </c>
    </row>
    <row r="1247" spans="1:1">
      <c r="A1247" s="238" t="s">
        <v>1091</v>
      </c>
    </row>
    <row r="1248" spans="1:1">
      <c r="A1248" s="238" t="s">
        <v>1091</v>
      </c>
    </row>
    <row r="1249" spans="1:1">
      <c r="A1249" s="238" t="s">
        <v>1091</v>
      </c>
    </row>
    <row r="1250" spans="1:1">
      <c r="A1250" s="238" t="s">
        <v>1091</v>
      </c>
    </row>
    <row r="1251" spans="1:1">
      <c r="A1251" s="238" t="s">
        <v>1091</v>
      </c>
    </row>
    <row r="1252" spans="1:1">
      <c r="A1252" s="238" t="s">
        <v>1091</v>
      </c>
    </row>
    <row r="1253" spans="1:1">
      <c r="A1253" s="238" t="s">
        <v>1091</v>
      </c>
    </row>
    <row r="1254" spans="1:1">
      <c r="A1254" s="238" t="s">
        <v>1091</v>
      </c>
    </row>
    <row r="1255" spans="1:1">
      <c r="A1255" s="238" t="s">
        <v>1091</v>
      </c>
    </row>
    <row r="1256" spans="1:1">
      <c r="A1256" s="238" t="s">
        <v>1091</v>
      </c>
    </row>
    <row r="1257" spans="1:1">
      <c r="A1257" s="238" t="s">
        <v>1091</v>
      </c>
    </row>
    <row r="1258" spans="1:1">
      <c r="A1258" s="238" t="s">
        <v>1091</v>
      </c>
    </row>
    <row r="1259" spans="1:1">
      <c r="A1259" s="238" t="s">
        <v>1091</v>
      </c>
    </row>
    <row r="1260" spans="1:1">
      <c r="A1260" s="238" t="s">
        <v>1091</v>
      </c>
    </row>
    <row r="1261" spans="1:1">
      <c r="A1261" s="238" t="s">
        <v>1091</v>
      </c>
    </row>
    <row r="1262" spans="1:1">
      <c r="A1262" s="238" t="s">
        <v>1091</v>
      </c>
    </row>
    <row r="1263" spans="1:1">
      <c r="A1263" s="238" t="s">
        <v>1091</v>
      </c>
    </row>
    <row r="1264" spans="1:1">
      <c r="A1264" s="238" t="s">
        <v>1091</v>
      </c>
    </row>
    <row r="1265" spans="1:1">
      <c r="A1265" s="238" t="s">
        <v>1091</v>
      </c>
    </row>
    <row r="1266" spans="1:1">
      <c r="A1266" s="238" t="s">
        <v>1091</v>
      </c>
    </row>
    <row r="1267" spans="1:1">
      <c r="A1267" s="238" t="s">
        <v>1091</v>
      </c>
    </row>
    <row r="1268" spans="1:1">
      <c r="A1268" s="238" t="s">
        <v>1091</v>
      </c>
    </row>
    <row r="1269" spans="1:1">
      <c r="A1269" s="238" t="s">
        <v>1091</v>
      </c>
    </row>
    <row r="1270" spans="1:1">
      <c r="A1270" s="238" t="s">
        <v>1091</v>
      </c>
    </row>
    <row r="1271" spans="1:1">
      <c r="A1271" s="238" t="s">
        <v>1091</v>
      </c>
    </row>
    <row r="1272" spans="1:1">
      <c r="A1272" s="238" t="s">
        <v>1091</v>
      </c>
    </row>
    <row r="1273" spans="1:1">
      <c r="A1273" s="238" t="s">
        <v>1091</v>
      </c>
    </row>
    <row r="1274" spans="1:1">
      <c r="A1274" s="238" t="s">
        <v>1091</v>
      </c>
    </row>
    <row r="1275" spans="1:1">
      <c r="A1275" s="238" t="s">
        <v>1091</v>
      </c>
    </row>
    <row r="1276" spans="1:1">
      <c r="A1276" s="238" t="s">
        <v>1091</v>
      </c>
    </row>
    <row r="1277" spans="1:1">
      <c r="A1277" s="238" t="s">
        <v>1091</v>
      </c>
    </row>
    <row r="1278" spans="1:1">
      <c r="A1278" s="238" t="s">
        <v>1091</v>
      </c>
    </row>
    <row r="1279" spans="1:1">
      <c r="A1279" s="238" t="s">
        <v>1091</v>
      </c>
    </row>
    <row r="1280" spans="1:1">
      <c r="A1280" s="238" t="s">
        <v>1091</v>
      </c>
    </row>
    <row r="1281" spans="1:1">
      <c r="A1281" s="238" t="s">
        <v>1091</v>
      </c>
    </row>
    <row r="1282" spans="1:1">
      <c r="A1282" s="238" t="s">
        <v>1091</v>
      </c>
    </row>
    <row r="1283" spans="1:1">
      <c r="A1283" s="238" t="s">
        <v>1091</v>
      </c>
    </row>
    <row r="1284" spans="1:1">
      <c r="A1284" s="238" t="s">
        <v>1091</v>
      </c>
    </row>
    <row r="1285" spans="1:1">
      <c r="A1285" s="238" t="s">
        <v>1091</v>
      </c>
    </row>
    <row r="1286" spans="1:1">
      <c r="A1286" s="238" t="s">
        <v>1091</v>
      </c>
    </row>
    <row r="1287" spans="1:1">
      <c r="A1287" s="238" t="s">
        <v>1091</v>
      </c>
    </row>
    <row r="1288" spans="1:1">
      <c r="A1288" s="238" t="s">
        <v>1091</v>
      </c>
    </row>
    <row r="1289" spans="1:1">
      <c r="A1289" s="238" t="s">
        <v>1091</v>
      </c>
    </row>
    <row r="1290" spans="1:1">
      <c r="A1290" s="238" t="s">
        <v>1091</v>
      </c>
    </row>
    <row r="1291" spans="1:1">
      <c r="A1291" s="238" t="s">
        <v>1091</v>
      </c>
    </row>
    <row r="1292" spans="1:1">
      <c r="A1292" s="238" t="s">
        <v>1091</v>
      </c>
    </row>
    <row r="1293" spans="1:1">
      <c r="A1293" s="238" t="s">
        <v>1091</v>
      </c>
    </row>
    <row r="1294" spans="1:1">
      <c r="A1294" s="238" t="s">
        <v>1091</v>
      </c>
    </row>
    <row r="1295" spans="1:1">
      <c r="A1295" s="238" t="s">
        <v>1091</v>
      </c>
    </row>
    <row r="1296" spans="1:1">
      <c r="A1296" s="238" t="s">
        <v>1091</v>
      </c>
    </row>
    <row r="1297" spans="1:1">
      <c r="A1297" s="238" t="s">
        <v>1091</v>
      </c>
    </row>
    <row r="1298" spans="1:1">
      <c r="A1298" s="238" t="s">
        <v>1091</v>
      </c>
    </row>
    <row r="1299" spans="1:1">
      <c r="A1299" s="238" t="s">
        <v>1091</v>
      </c>
    </row>
    <row r="1300" spans="1:1">
      <c r="A1300" s="238" t="s">
        <v>1091</v>
      </c>
    </row>
    <row r="1301" spans="1:1">
      <c r="A1301" s="238" t="s">
        <v>1091</v>
      </c>
    </row>
    <row r="1302" spans="1:1">
      <c r="A1302" s="238" t="s">
        <v>1091</v>
      </c>
    </row>
    <row r="1303" spans="1:1">
      <c r="A1303" s="238" t="s">
        <v>1091</v>
      </c>
    </row>
    <row r="1304" spans="1:1">
      <c r="A1304" s="238" t="s">
        <v>1091</v>
      </c>
    </row>
    <row r="1305" spans="1:1">
      <c r="A1305" s="238" t="s">
        <v>1091</v>
      </c>
    </row>
    <row r="1306" spans="1:1">
      <c r="A1306" s="238" t="s">
        <v>1091</v>
      </c>
    </row>
    <row r="1307" spans="1:1">
      <c r="A1307" s="238" t="s">
        <v>1091</v>
      </c>
    </row>
    <row r="1308" spans="1:1">
      <c r="A1308" s="238" t="s">
        <v>1091</v>
      </c>
    </row>
    <row r="1309" spans="1:1">
      <c r="A1309" s="238" t="s">
        <v>1091</v>
      </c>
    </row>
    <row r="1310" spans="1:1">
      <c r="A1310" s="238" t="s">
        <v>1091</v>
      </c>
    </row>
    <row r="1311" spans="1:1">
      <c r="A1311" s="238" t="s">
        <v>1091</v>
      </c>
    </row>
    <row r="1312" spans="1:1">
      <c r="A1312" s="238" t="s">
        <v>1091</v>
      </c>
    </row>
    <row r="1313" spans="1:1">
      <c r="A1313" s="238" t="s">
        <v>1091</v>
      </c>
    </row>
    <row r="1314" spans="1:1">
      <c r="A1314" s="238" t="s">
        <v>1091</v>
      </c>
    </row>
    <row r="1315" spans="1:1">
      <c r="A1315" s="238" t="s">
        <v>1091</v>
      </c>
    </row>
    <row r="1316" spans="1:1">
      <c r="A1316" s="238" t="s">
        <v>1091</v>
      </c>
    </row>
    <row r="1317" spans="1:1">
      <c r="A1317" s="238" t="s">
        <v>1091</v>
      </c>
    </row>
    <row r="1318" spans="1:1">
      <c r="A1318" s="238" t="s">
        <v>1091</v>
      </c>
    </row>
    <row r="1319" spans="1:1">
      <c r="A1319" s="238" t="s">
        <v>1091</v>
      </c>
    </row>
    <row r="1320" spans="1:1">
      <c r="A1320" s="238" t="s">
        <v>1091</v>
      </c>
    </row>
    <row r="1321" spans="1:1">
      <c r="A1321" s="238" t="s">
        <v>1091</v>
      </c>
    </row>
    <row r="1322" spans="1:1">
      <c r="A1322" s="238" t="s">
        <v>1091</v>
      </c>
    </row>
    <row r="1323" spans="1:1">
      <c r="A1323" s="238" t="s">
        <v>1091</v>
      </c>
    </row>
    <row r="1324" spans="1:1">
      <c r="A1324" s="238" t="s">
        <v>1091</v>
      </c>
    </row>
    <row r="1325" spans="1:1">
      <c r="A1325" s="238" t="s">
        <v>1091</v>
      </c>
    </row>
    <row r="1326" spans="1:1">
      <c r="A1326" s="238" t="s">
        <v>1091</v>
      </c>
    </row>
    <row r="1327" spans="1:1">
      <c r="A1327" s="238" t="s">
        <v>1091</v>
      </c>
    </row>
    <row r="1328" spans="1:1">
      <c r="A1328" s="238" t="s">
        <v>1091</v>
      </c>
    </row>
    <row r="1329" spans="1:1">
      <c r="A1329" s="238" t="s">
        <v>1091</v>
      </c>
    </row>
    <row r="1330" spans="1:1">
      <c r="A1330" s="238" t="s">
        <v>1091</v>
      </c>
    </row>
    <row r="1331" spans="1:1">
      <c r="A1331" s="238" t="s">
        <v>1091</v>
      </c>
    </row>
    <row r="1332" spans="1:1">
      <c r="A1332" s="238" t="s">
        <v>1091</v>
      </c>
    </row>
    <row r="1333" spans="1:1">
      <c r="A1333" s="238" t="s">
        <v>1091</v>
      </c>
    </row>
    <row r="1334" spans="1:1">
      <c r="A1334" s="238" t="s">
        <v>1091</v>
      </c>
    </row>
    <row r="1335" spans="1:1">
      <c r="A1335" s="238" t="s">
        <v>1091</v>
      </c>
    </row>
    <row r="1336" spans="1:1">
      <c r="A1336" s="238" t="s">
        <v>1091</v>
      </c>
    </row>
    <row r="1337" spans="1:1">
      <c r="A1337" s="238" t="s">
        <v>1091</v>
      </c>
    </row>
    <row r="1338" spans="1:1">
      <c r="A1338" s="238" t="s">
        <v>1091</v>
      </c>
    </row>
    <row r="1339" spans="1:1">
      <c r="A1339" s="238" t="s">
        <v>1091</v>
      </c>
    </row>
    <row r="1340" spans="1:1">
      <c r="A1340" s="238" t="s">
        <v>1091</v>
      </c>
    </row>
    <row r="1341" spans="1:1">
      <c r="A1341" s="238" t="s">
        <v>1091</v>
      </c>
    </row>
    <row r="1342" spans="1:1">
      <c r="A1342" s="238" t="s">
        <v>1091</v>
      </c>
    </row>
    <row r="1343" spans="1:1">
      <c r="A1343" s="238" t="s">
        <v>1091</v>
      </c>
    </row>
    <row r="1344" spans="1:1">
      <c r="A1344" s="238" t="s">
        <v>1091</v>
      </c>
    </row>
    <row r="1345" spans="1:1">
      <c r="A1345" s="238" t="s">
        <v>1091</v>
      </c>
    </row>
    <row r="1346" spans="1:1">
      <c r="A1346" s="238" t="s">
        <v>1091</v>
      </c>
    </row>
    <row r="1347" spans="1:1">
      <c r="A1347" s="238" t="s">
        <v>1091</v>
      </c>
    </row>
    <row r="1348" spans="1:1">
      <c r="A1348" s="238" t="s">
        <v>1091</v>
      </c>
    </row>
    <row r="1349" spans="1:1">
      <c r="A1349" s="238" t="s">
        <v>1091</v>
      </c>
    </row>
    <row r="1350" spans="1:1">
      <c r="A1350" s="238" t="s">
        <v>1091</v>
      </c>
    </row>
    <row r="1351" spans="1:1">
      <c r="A1351" s="238" t="s">
        <v>1091</v>
      </c>
    </row>
    <row r="1352" spans="1:1">
      <c r="A1352" s="238" t="s">
        <v>1091</v>
      </c>
    </row>
    <row r="1353" spans="1:1">
      <c r="A1353" s="238" t="s">
        <v>1091</v>
      </c>
    </row>
    <row r="1354" spans="1:1">
      <c r="A1354" s="238" t="s">
        <v>1091</v>
      </c>
    </row>
    <row r="1355" spans="1:1">
      <c r="A1355" s="238" t="s">
        <v>1091</v>
      </c>
    </row>
    <row r="1356" spans="1:1">
      <c r="A1356" s="238" t="s">
        <v>1091</v>
      </c>
    </row>
    <row r="1357" spans="1:1">
      <c r="A1357" s="238" t="s">
        <v>1091</v>
      </c>
    </row>
    <row r="1358" spans="1:1">
      <c r="A1358" s="238" t="s">
        <v>1091</v>
      </c>
    </row>
    <row r="1359" spans="1:1">
      <c r="A1359" s="238" t="s">
        <v>1091</v>
      </c>
    </row>
    <row r="1360" spans="1:1">
      <c r="A1360" s="238" t="s">
        <v>1092</v>
      </c>
    </row>
    <row r="1361" spans="1:1">
      <c r="A1361" s="238" t="s">
        <v>1092</v>
      </c>
    </row>
    <row r="1362" spans="1:1">
      <c r="A1362" s="238" t="s">
        <v>1092</v>
      </c>
    </row>
    <row r="1363" spans="1:1">
      <c r="A1363" s="238" t="s">
        <v>1092</v>
      </c>
    </row>
    <row r="1364" spans="1:1">
      <c r="A1364" s="238" t="s">
        <v>1092</v>
      </c>
    </row>
    <row r="1365" spans="1:1">
      <c r="A1365" s="238" t="s">
        <v>1093</v>
      </c>
    </row>
    <row r="1366" spans="1:1">
      <c r="A1366" s="238" t="s">
        <v>1093</v>
      </c>
    </row>
    <row r="1367" spans="1:1">
      <c r="A1367" s="238" t="s">
        <v>1093</v>
      </c>
    </row>
    <row r="1368" spans="1:1">
      <c r="A1368" s="238" t="s">
        <v>1093</v>
      </c>
    </row>
    <row r="1369" spans="1:1">
      <c r="A1369" s="238" t="s">
        <v>1093</v>
      </c>
    </row>
    <row r="1370" spans="1:1">
      <c r="A1370" s="238" t="s">
        <v>1093</v>
      </c>
    </row>
    <row r="1371" spans="1:1">
      <c r="A1371" s="238" t="s">
        <v>1093</v>
      </c>
    </row>
    <row r="1372" spans="1:1">
      <c r="A1372" s="238" t="s">
        <v>1093</v>
      </c>
    </row>
    <row r="1373" spans="1:1">
      <c r="A1373" s="238" t="s">
        <v>1093</v>
      </c>
    </row>
    <row r="1374" spans="1:1">
      <c r="A1374" s="238" t="s">
        <v>1093</v>
      </c>
    </row>
    <row r="1375" spans="1:1">
      <c r="A1375" s="238" t="s">
        <v>1093</v>
      </c>
    </row>
    <row r="1376" spans="1:1">
      <c r="A1376" s="238" t="s">
        <v>1093</v>
      </c>
    </row>
    <row r="1377" spans="1:1">
      <c r="A1377" s="238" t="s">
        <v>1093</v>
      </c>
    </row>
    <row r="1378" spans="1:1">
      <c r="A1378" s="238" t="s">
        <v>1093</v>
      </c>
    </row>
    <row r="1379" spans="1:1">
      <c r="A1379" s="238" t="s">
        <v>1093</v>
      </c>
    </row>
    <row r="1380" spans="1:1">
      <c r="A1380" s="238" t="s">
        <v>1093</v>
      </c>
    </row>
    <row r="1381" spans="1:1">
      <c r="A1381" s="238" t="s">
        <v>1093</v>
      </c>
    </row>
    <row r="1382" spans="1:1">
      <c r="A1382" s="238" t="s">
        <v>1093</v>
      </c>
    </row>
    <row r="1383" spans="1:1">
      <c r="A1383" s="238" t="s">
        <v>1093</v>
      </c>
    </row>
    <row r="1384" spans="1:1">
      <c r="A1384" s="238" t="s">
        <v>1093</v>
      </c>
    </row>
    <row r="1385" spans="1:1">
      <c r="A1385" s="238" t="s">
        <v>1093</v>
      </c>
    </row>
    <row r="1386" spans="1:1">
      <c r="A1386" s="238" t="s">
        <v>1093</v>
      </c>
    </row>
    <row r="1387" spans="1:1">
      <c r="A1387" s="238" t="s">
        <v>1093</v>
      </c>
    </row>
    <row r="1388" spans="1:1">
      <c r="A1388" s="238" t="s">
        <v>1093</v>
      </c>
    </row>
    <row r="1389" spans="1:1">
      <c r="A1389" s="238" t="s">
        <v>1093</v>
      </c>
    </row>
    <row r="1390" spans="1:1">
      <c r="A1390" s="238" t="s">
        <v>1093</v>
      </c>
    </row>
    <row r="1391" spans="1:1">
      <c r="A1391" s="238" t="s">
        <v>1093</v>
      </c>
    </row>
    <row r="1392" spans="1:1">
      <c r="A1392" s="238" t="s">
        <v>1093</v>
      </c>
    </row>
    <row r="1393" spans="1:1">
      <c r="A1393" s="238" t="s">
        <v>1093</v>
      </c>
    </row>
    <row r="1394" spans="1:1">
      <c r="A1394" s="238" t="s">
        <v>1093</v>
      </c>
    </row>
    <row r="1395" spans="1:1">
      <c r="A1395" s="238" t="s">
        <v>1093</v>
      </c>
    </row>
    <row r="1396" spans="1:1">
      <c r="A1396" s="238" t="s">
        <v>1093</v>
      </c>
    </row>
    <row r="1397" spans="1:1">
      <c r="A1397" s="238" t="s">
        <v>1093</v>
      </c>
    </row>
    <row r="1398" spans="1:1">
      <c r="A1398" s="238" t="s">
        <v>1093</v>
      </c>
    </row>
    <row r="1399" spans="1:1">
      <c r="A1399" s="238" t="s">
        <v>1093</v>
      </c>
    </row>
    <row r="1400" spans="1:1">
      <c r="A1400" s="238" t="s">
        <v>1093</v>
      </c>
    </row>
    <row r="1401" spans="1:1">
      <c r="A1401" s="238" t="s">
        <v>1093</v>
      </c>
    </row>
    <row r="1402" spans="1:1">
      <c r="A1402" s="238" t="s">
        <v>1093</v>
      </c>
    </row>
    <row r="1403" spans="1:1">
      <c r="A1403" s="238" t="s">
        <v>1093</v>
      </c>
    </row>
    <row r="1404" spans="1:1">
      <c r="A1404" s="238" t="s">
        <v>1093</v>
      </c>
    </row>
    <row r="1405" spans="1:1">
      <c r="A1405" s="238" t="s">
        <v>1093</v>
      </c>
    </row>
    <row r="1406" spans="1:1">
      <c r="A1406" s="238" t="s">
        <v>1093</v>
      </c>
    </row>
    <row r="1407" spans="1:1">
      <c r="A1407" s="238" t="s">
        <v>1093</v>
      </c>
    </row>
    <row r="1408" spans="1:1">
      <c r="A1408" s="238" t="s">
        <v>1093</v>
      </c>
    </row>
    <row r="1409" spans="1:1">
      <c r="A1409" s="238" t="s">
        <v>1093</v>
      </c>
    </row>
    <row r="1410" spans="1:1">
      <c r="A1410" s="238" t="s">
        <v>1093</v>
      </c>
    </row>
    <row r="1411" spans="1:1">
      <c r="A1411" s="238" t="s">
        <v>1093</v>
      </c>
    </row>
    <row r="1412" spans="1:1">
      <c r="A1412" s="238" t="s">
        <v>1093</v>
      </c>
    </row>
    <row r="1413" spans="1:1">
      <c r="A1413" s="238" t="s">
        <v>1093</v>
      </c>
    </row>
    <row r="1414" spans="1:1">
      <c r="A1414" s="238" t="s">
        <v>1093</v>
      </c>
    </row>
    <row r="1415" spans="1:1">
      <c r="A1415" s="238" t="s">
        <v>1093</v>
      </c>
    </row>
    <row r="1416" spans="1:1">
      <c r="A1416" s="238" t="s">
        <v>1093</v>
      </c>
    </row>
    <row r="1417" spans="1:1">
      <c r="A1417" s="238" t="s">
        <v>1093</v>
      </c>
    </row>
    <row r="1418" spans="1:1">
      <c r="A1418" s="238" t="s">
        <v>1093</v>
      </c>
    </row>
    <row r="1419" spans="1:1">
      <c r="A1419" s="238" t="s">
        <v>1093</v>
      </c>
    </row>
    <row r="1420" spans="1:1">
      <c r="A1420" s="238" t="s">
        <v>1093</v>
      </c>
    </row>
    <row r="1421" spans="1:1">
      <c r="A1421" s="238" t="s">
        <v>1093</v>
      </c>
    </row>
    <row r="1422" spans="1:1">
      <c r="A1422" s="238" t="s">
        <v>1093</v>
      </c>
    </row>
    <row r="1423" spans="1:1">
      <c r="A1423" s="238" t="s">
        <v>1093</v>
      </c>
    </row>
    <row r="1424" spans="1:1">
      <c r="A1424" s="238" t="s">
        <v>1093</v>
      </c>
    </row>
    <row r="1425" spans="1:1">
      <c r="A1425" s="238" t="s">
        <v>1093</v>
      </c>
    </row>
    <row r="1426" spans="1:1">
      <c r="A1426" s="238" t="s">
        <v>1093</v>
      </c>
    </row>
    <row r="1427" spans="1:1">
      <c r="A1427" s="238" t="s">
        <v>1093</v>
      </c>
    </row>
    <row r="1428" spans="1:1">
      <c r="A1428" s="238" t="s">
        <v>1093</v>
      </c>
    </row>
    <row r="1429" spans="1:1">
      <c r="A1429" s="238" t="s">
        <v>1093</v>
      </c>
    </row>
    <row r="1430" spans="1:1">
      <c r="A1430" s="238" t="s">
        <v>1093</v>
      </c>
    </row>
    <row r="1431" spans="1:1">
      <c r="A1431" s="238" t="s">
        <v>1093</v>
      </c>
    </row>
    <row r="1432" spans="1:1">
      <c r="A1432" s="238" t="s">
        <v>1093</v>
      </c>
    </row>
    <row r="1433" spans="1:1">
      <c r="A1433" s="238" t="s">
        <v>1093</v>
      </c>
    </row>
    <row r="1434" spans="1:1">
      <c r="A1434" s="238" t="s">
        <v>1093</v>
      </c>
    </row>
    <row r="1435" spans="1:1">
      <c r="A1435" s="238" t="s">
        <v>1084</v>
      </c>
    </row>
    <row r="1436" spans="1:1">
      <c r="A1436" s="238" t="s">
        <v>1084</v>
      </c>
    </row>
    <row r="1437" spans="1:1">
      <c r="A1437" s="238" t="s">
        <v>1084</v>
      </c>
    </row>
    <row r="1438" spans="1:1">
      <c r="A1438" s="238" t="s">
        <v>1084</v>
      </c>
    </row>
    <row r="1439" spans="1:1">
      <c r="A1439" s="238" t="s">
        <v>1084</v>
      </c>
    </row>
    <row r="1440" spans="1:1">
      <c r="A1440" s="238" t="s">
        <v>1084</v>
      </c>
    </row>
    <row r="1441" spans="1:1">
      <c r="A1441" s="238" t="e">
        <v>#N/A</v>
      </c>
    </row>
  </sheetData>
  <autoFilter ref="A3:A1441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이름이 지정된 범위</vt:lpstr>
      </vt:variant>
      <vt:variant>
        <vt:i4>1</vt:i4>
      </vt:variant>
    </vt:vector>
  </HeadingPairs>
  <TitlesOfParts>
    <vt:vector size="11" baseType="lpstr">
      <vt:lpstr>운용리스</vt:lpstr>
      <vt:lpstr>기준가격리스트</vt:lpstr>
      <vt:lpstr>Sheet2</vt:lpstr>
      <vt:lpstr>Sheet5</vt:lpstr>
      <vt:lpstr>차량가</vt:lpstr>
      <vt:lpstr>금리테이블</vt:lpstr>
      <vt:lpstr>잔가군</vt:lpstr>
      <vt:lpstr>1</vt:lpstr>
      <vt:lpstr>Sheet1</vt:lpstr>
      <vt:lpstr>Sheet3</vt:lpstr>
      <vt:lpstr>운용리스!Print_Area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권기렬(대리)</dc:creator>
  <cp:lastModifiedBy>kyoungsup</cp:lastModifiedBy>
  <cp:lastPrinted>2020-12-01T07:54:18Z</cp:lastPrinted>
  <dcterms:created xsi:type="dcterms:W3CDTF">2017-03-21T00:05:28Z</dcterms:created>
  <dcterms:modified xsi:type="dcterms:W3CDTF">2024-11-14T05:56:49Z</dcterms:modified>
</cp:coreProperties>
</file>